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drawings/drawing1.xml" ContentType="application/vnd.openxmlformats-officedocument.drawing+xml"/>
  <Override PartName="/xl/comments6.xml" ContentType="application/vnd.openxmlformats-officedocument.spreadsheetml.comments+xml"/>
  <Override PartName="/xl/threadedComments/threadedComment5.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nezperce365-my.sharepoint.com/personal/michelleb_nezperce_org/Documents/github/SRFallChinook/data_inputs/compiled_spreadsheets/"/>
    </mc:Choice>
  </mc:AlternateContent>
  <xr:revisionPtr revIDLastSave="0" documentId="8_{B8B8F361-C6E4-40EF-9FEF-7B9B9658BD68}" xr6:coauthVersionLast="47" xr6:coauthVersionMax="47" xr10:uidLastSave="{00000000-0000-0000-0000-000000000000}"/>
  <bookViews>
    <workbookView xWindow="2250" yWindow="2250" windowWidth="21945" windowHeight="18105" tabRatio="848" firstSheet="2" activeTab="5" xr2:uid="{00000000-000D-0000-FFFF-FFFF00000000}"/>
  </bookViews>
  <sheets>
    <sheet name="Column Definitions" sheetId="2" r:id="rId1"/>
    <sheet name="pvt tbl" sheetId="9" r:id="rId2"/>
    <sheet name="Individual Data" sheetId="1" r:id="rId3"/>
    <sheet name="Hat by PBT" sheetId="13" r:id="rId4"/>
    <sheet name="age-length nat &amp; Unk AD" sheetId="8" r:id="rId5"/>
    <sheet name="final totals" sheetId="6" r:id="rId6"/>
    <sheet name="Hauled Pnob (2)" sheetId="24" r:id="rId7"/>
    <sheet name="hauled" sheetId="26" r:id="rId8"/>
    <sheet name="est abv LGR" sheetId="20" r:id="rId9"/>
    <sheet name="PBT Tag Rates" sheetId="3" r:id="rId10"/>
    <sheet name="cwt rel info" sheetId="14" r:id="rId11"/>
    <sheet name="LGD window" sheetId="22" r:id="rId12"/>
    <sheet name="Release Group Names" sheetId="25" r:id="rId13"/>
  </sheets>
  <definedNames>
    <definedName name="_xlnm._FilterDatabase" localSheetId="10" hidden="1">'cwt rel info'!$A$5:$AE$245</definedName>
    <definedName name="_xlnm._FilterDatabase" localSheetId="8" hidden="1">'est abv LGR'!$B$7:$Q$95</definedName>
    <definedName name="_xlnm._FilterDatabase" localSheetId="5" hidden="1">'final totals'!$K$6:$T$84</definedName>
    <definedName name="_xlnm._FilterDatabase" localSheetId="7" hidden="1">hauled!$A$3:$AA$3749</definedName>
    <definedName name="_xlnm._FilterDatabase" localSheetId="2" hidden="1">'Individual Data'!$A$6:$AD$2565</definedName>
  </definedNames>
  <calcPr calcId="191029"/>
  <pivotCaches>
    <pivotCache cacheId="6" r:id="rId1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1" i="24" l="1"/>
  <c r="AI9" i="26" l="1"/>
  <c r="AD2" i="26"/>
  <c r="AG9" i="26"/>
  <c r="AF9" i="26"/>
  <c r="AE9" i="26"/>
  <c r="Z4" i="26" a="1"/>
  <c r="Z4" i="26" s="1"/>
  <c r="W9" i="1"/>
  <c r="H28" i="22" l="1"/>
  <c r="T40" i="22"/>
  <c r="T41" i="22"/>
  <c r="T42" i="22"/>
  <c r="T39" i="22"/>
  <c r="V66" i="13"/>
  <c r="AH30" i="26" l="1"/>
  <c r="AH32" i="26"/>
  <c r="AH33" i="26"/>
  <c r="AH34" i="26"/>
  <c r="AH39" i="26"/>
  <c r="AH40" i="26"/>
  <c r="AH41" i="26"/>
  <c r="AH29" i="26"/>
  <c r="AG30" i="26"/>
  <c r="AG31" i="26"/>
  <c r="AG32" i="26"/>
  <c r="AG33" i="26"/>
  <c r="AG34" i="26"/>
  <c r="AG39" i="26"/>
  <c r="AG40" i="26"/>
  <c r="AG41" i="26"/>
  <c r="AG29" i="26"/>
  <c r="AF30" i="26"/>
  <c r="AF31" i="26"/>
  <c r="AF32" i="26"/>
  <c r="AF33" i="26"/>
  <c r="AF34" i="26"/>
  <c r="AF35" i="26"/>
  <c r="AF36" i="26"/>
  <c r="AF37" i="26"/>
  <c r="AF38" i="26"/>
  <c r="AF39" i="26"/>
  <c r="AF40" i="26"/>
  <c r="AF41" i="26"/>
  <c r="AF29" i="26"/>
  <c r="AE30" i="26"/>
  <c r="AE31" i="26"/>
  <c r="AE32" i="26"/>
  <c r="AE33" i="26"/>
  <c r="AE34" i="26"/>
  <c r="AE35" i="26"/>
  <c r="AE36" i="26"/>
  <c r="AE37" i="26"/>
  <c r="AE38" i="26"/>
  <c r="AE39" i="26"/>
  <c r="AE40" i="26"/>
  <c r="AE41" i="26"/>
  <c r="AE29" i="26"/>
  <c r="AH10" i="26"/>
  <c r="AH11" i="26"/>
  <c r="AH12" i="26"/>
  <c r="AH13" i="26"/>
  <c r="AH14" i="26"/>
  <c r="AH15" i="26"/>
  <c r="AH16" i="26"/>
  <c r="AH17" i="26"/>
  <c r="AH18" i="26"/>
  <c r="AH19" i="26"/>
  <c r="AH20" i="26"/>
  <c r="AH21" i="26"/>
  <c r="AH9" i="26"/>
  <c r="AG10" i="26"/>
  <c r="AG11" i="26"/>
  <c r="AG12" i="26"/>
  <c r="AG13" i="26"/>
  <c r="AG14" i="26"/>
  <c r="AG21" i="26"/>
  <c r="AF10" i="26"/>
  <c r="AF11" i="26"/>
  <c r="AF12" i="26"/>
  <c r="AF13" i="26"/>
  <c r="AF14" i="26"/>
  <c r="AF15" i="26"/>
  <c r="AF16" i="26"/>
  <c r="AF17" i="26"/>
  <c r="AF18" i="26"/>
  <c r="AF19" i="26"/>
  <c r="AF20" i="26"/>
  <c r="AF21" i="26"/>
  <c r="AE10" i="26"/>
  <c r="AE11" i="26"/>
  <c r="AE12" i="26"/>
  <c r="AE13" i="26"/>
  <c r="AE14" i="26"/>
  <c r="AE15" i="26"/>
  <c r="AE16" i="26"/>
  <c r="AE17" i="26"/>
  <c r="AE18" i="26"/>
  <c r="AE19" i="26"/>
  <c r="AE20" i="26"/>
  <c r="AE21" i="26"/>
  <c r="T33" i="24"/>
  <c r="T36" i="24"/>
  <c r="T37" i="24"/>
  <c r="T32" i="24"/>
  <c r="S33" i="24"/>
  <c r="S34" i="24"/>
  <c r="S35" i="24"/>
  <c r="S36" i="24"/>
  <c r="S37" i="24"/>
  <c r="S32" i="24"/>
  <c r="T16" i="24"/>
  <c r="T17" i="24"/>
  <c r="T19" i="24"/>
  <c r="T20" i="24"/>
  <c r="T15" i="24"/>
  <c r="S16" i="24"/>
  <c r="S17" i="24"/>
  <c r="S18" i="24"/>
  <c r="S19" i="24"/>
  <c r="S20" i="24"/>
  <c r="S27" i="24"/>
  <c r="S15" i="24"/>
  <c r="N16" i="24"/>
  <c r="N17" i="24"/>
  <c r="N18" i="24"/>
  <c r="N19" i="24"/>
  <c r="N20" i="24"/>
  <c r="N26" i="24"/>
  <c r="N27" i="24"/>
  <c r="O16" i="24"/>
  <c r="O17" i="24"/>
  <c r="O18" i="24"/>
  <c r="O19" i="24"/>
  <c r="O20" i="24"/>
  <c r="O15" i="24"/>
  <c r="N15" i="24"/>
  <c r="O33" i="24"/>
  <c r="O34" i="24"/>
  <c r="O35" i="24"/>
  <c r="O36" i="24"/>
  <c r="O37" i="24"/>
  <c r="O32" i="24"/>
  <c r="N33" i="24"/>
  <c r="N34" i="24"/>
  <c r="N35" i="24"/>
  <c r="N36" i="24"/>
  <c r="N37" i="24"/>
  <c r="N43" i="24"/>
  <c r="N44" i="24"/>
  <c r="N32" i="24"/>
  <c r="Z6" i="26" a="1"/>
  <c r="Z6" i="26" s="1"/>
  <c r="Z8" i="26" a="1"/>
  <c r="Z8" i="26" s="1"/>
  <c r="Z9" i="26" a="1"/>
  <c r="Z9" i="26" s="1"/>
  <c r="Z10" i="26" a="1"/>
  <c r="Z10" i="26" s="1"/>
  <c r="Z11" i="26" a="1"/>
  <c r="Z11" i="26" s="1"/>
  <c r="Z12" i="26" a="1"/>
  <c r="Z12" i="26" s="1"/>
  <c r="Z13" i="26" a="1"/>
  <c r="Z13" i="26" s="1"/>
  <c r="Z14" i="26" a="1"/>
  <c r="Z14" i="26" s="1"/>
  <c r="Z16" i="26" a="1"/>
  <c r="Z16" i="26" s="1"/>
  <c r="Z17" i="26" a="1"/>
  <c r="Z17" i="26" s="1"/>
  <c r="Z18" i="26" a="1"/>
  <c r="Z18" i="26" s="1"/>
  <c r="Z19" i="26" a="1"/>
  <c r="Z19" i="26" s="1"/>
  <c r="Z21" i="26" a="1"/>
  <c r="Z21" i="26" s="1"/>
  <c r="Z22" i="26" a="1"/>
  <c r="Z22" i="26" s="1"/>
  <c r="Z23" i="26" a="1"/>
  <c r="Z23" i="26" s="1"/>
  <c r="Z27" i="26" a="1"/>
  <c r="Z27" i="26" s="1"/>
  <c r="Z28" i="26" a="1"/>
  <c r="Z28" i="26" s="1"/>
  <c r="Z29" i="26" a="1"/>
  <c r="Z29" i="26" s="1"/>
  <c r="Z31" i="26" a="1"/>
  <c r="Z31" i="26" s="1"/>
  <c r="Z32" i="26" a="1"/>
  <c r="Z32" i="26" s="1"/>
  <c r="Z34" i="26" a="1"/>
  <c r="Z34" i="26" s="1"/>
  <c r="Z36" i="26" a="1"/>
  <c r="Z36" i="26" s="1"/>
  <c r="Z37" i="26" a="1"/>
  <c r="Z37" i="26" s="1"/>
  <c r="Z39" i="26" a="1"/>
  <c r="Z39" i="26" s="1"/>
  <c r="Z40" i="26" a="1"/>
  <c r="Z40" i="26" s="1"/>
  <c r="Z41" i="26" a="1"/>
  <c r="Z41" i="26" s="1"/>
  <c r="Z42" i="26" a="1"/>
  <c r="Z42" i="26" s="1"/>
  <c r="Z45" i="26" a="1"/>
  <c r="Z45" i="26" s="1"/>
  <c r="Z48" i="26" a="1"/>
  <c r="Z48" i="26" s="1"/>
  <c r="Z49" i="26" a="1"/>
  <c r="Z49" i="26" s="1"/>
  <c r="Z51" i="26" a="1"/>
  <c r="Z51" i="26" s="1"/>
  <c r="Z52" i="26" a="1"/>
  <c r="Z52" i="26" s="1"/>
  <c r="Z53" i="26" a="1"/>
  <c r="Z53" i="26" s="1"/>
  <c r="Z54" i="26" a="1"/>
  <c r="Z54" i="26" s="1"/>
  <c r="Z55" i="26" a="1"/>
  <c r="Z55" i="26" s="1"/>
  <c r="Z56" i="26" a="1"/>
  <c r="Z56" i="26" s="1"/>
  <c r="Z57" i="26" a="1"/>
  <c r="Z57" i="26" s="1"/>
  <c r="Z59" i="26" a="1"/>
  <c r="Z59" i="26" s="1"/>
  <c r="Z60" i="26" a="1"/>
  <c r="Z60" i="26" s="1"/>
  <c r="Z61" i="26" a="1"/>
  <c r="Z61" i="26" s="1"/>
  <c r="Z63" i="26" a="1"/>
  <c r="Z63" i="26" s="1"/>
  <c r="Z64" i="26" a="1"/>
  <c r="Z64" i="26" s="1"/>
  <c r="Z65" i="26" a="1"/>
  <c r="Z65" i="26" s="1"/>
  <c r="Z68" i="26" a="1"/>
  <c r="Z68" i="26" s="1"/>
  <c r="Z73" i="26" a="1"/>
  <c r="Z73" i="26" s="1"/>
  <c r="Z74" i="26" a="1"/>
  <c r="Z74" i="26" s="1"/>
  <c r="Z78" i="26" a="1"/>
  <c r="Z78" i="26" s="1"/>
  <c r="Z79" i="26" a="1"/>
  <c r="Z79" i="26" s="1"/>
  <c r="Z81" i="26" a="1"/>
  <c r="Z81" i="26" s="1"/>
  <c r="Z82" i="26" a="1"/>
  <c r="Z82" i="26" s="1"/>
  <c r="Z83" i="26" a="1"/>
  <c r="Z83" i="26" s="1"/>
  <c r="Z84" i="26" a="1"/>
  <c r="Z84" i="26" s="1"/>
  <c r="Z85" i="26" a="1"/>
  <c r="Z85" i="26" s="1"/>
  <c r="Z87" i="26" a="1"/>
  <c r="Z87" i="26" s="1"/>
  <c r="Z88" i="26" a="1"/>
  <c r="Z88" i="26" s="1"/>
  <c r="Z92" i="26" a="1"/>
  <c r="Z92" i="26" s="1"/>
  <c r="Z93" i="26" a="1"/>
  <c r="Z93" i="26" s="1"/>
  <c r="Z94" i="26" a="1"/>
  <c r="Z94" i="26" s="1"/>
  <c r="Z95" i="26" a="1"/>
  <c r="Z95" i="26" s="1"/>
  <c r="Z96" i="26" a="1"/>
  <c r="Z96" i="26" s="1"/>
  <c r="Z97" i="26" a="1"/>
  <c r="Z97" i="26" s="1"/>
  <c r="Z99" i="26" a="1"/>
  <c r="Z99" i="26" s="1"/>
  <c r="Z101" i="26" a="1"/>
  <c r="Z101" i="26" s="1"/>
  <c r="Z102" i="26" a="1"/>
  <c r="Z102" i="26" s="1"/>
  <c r="Z103" i="26" a="1"/>
  <c r="Z103" i="26" s="1"/>
  <c r="Z104" i="26" a="1"/>
  <c r="Z104" i="26" s="1"/>
  <c r="Z107" i="26" a="1"/>
  <c r="Z107" i="26" s="1"/>
  <c r="Z108" i="26" a="1"/>
  <c r="Z108" i="26" s="1"/>
  <c r="Z110" i="26" a="1"/>
  <c r="Z110" i="26" s="1"/>
  <c r="Z111" i="26" a="1"/>
  <c r="Z111" i="26" s="1"/>
  <c r="Z113" i="26" a="1"/>
  <c r="Z113" i="26" s="1"/>
  <c r="Z114" i="26" a="1"/>
  <c r="Z114" i="26" s="1"/>
  <c r="Z115" i="26" a="1"/>
  <c r="Z115" i="26" s="1"/>
  <c r="Z116" i="26" a="1"/>
  <c r="Z116" i="26" s="1"/>
  <c r="Z119" i="26" a="1"/>
  <c r="Z119" i="26" s="1"/>
  <c r="Z120" i="26" a="1"/>
  <c r="Z120" i="26" s="1"/>
  <c r="Z121" i="26" a="1"/>
  <c r="Z121" i="26" s="1"/>
  <c r="Z122" i="26" a="1"/>
  <c r="Z122" i="26" s="1"/>
  <c r="Z125" i="26" a="1"/>
  <c r="Z125" i="26" s="1"/>
  <c r="Z128" i="26" a="1"/>
  <c r="Z128" i="26" s="1"/>
  <c r="Z129" i="26" a="1"/>
  <c r="Z129" i="26" s="1"/>
  <c r="Z130" i="26" a="1"/>
  <c r="Z130" i="26" s="1"/>
  <c r="Z131" i="26" a="1"/>
  <c r="Z131" i="26" s="1"/>
  <c r="Z132" i="26" a="1"/>
  <c r="Z132" i="26" s="1"/>
  <c r="Z133" i="26" a="1"/>
  <c r="Z133" i="26" s="1"/>
  <c r="Z136" i="26" a="1"/>
  <c r="Z136" i="26" s="1"/>
  <c r="Z137" i="26" a="1"/>
  <c r="Z137" i="26" s="1"/>
  <c r="Z138" i="26" a="1"/>
  <c r="Z138" i="26" s="1"/>
  <c r="Z139" i="26" a="1"/>
  <c r="Z139" i="26" s="1"/>
  <c r="Z140" i="26" a="1"/>
  <c r="Z140" i="26" s="1"/>
  <c r="Z141" i="26" a="1"/>
  <c r="Z141" i="26" s="1"/>
  <c r="Z142" i="26" a="1"/>
  <c r="Z142" i="26" s="1"/>
  <c r="Z143" i="26" a="1"/>
  <c r="Z143" i="26" s="1"/>
  <c r="Z144" i="26" a="1"/>
  <c r="Z144" i="26" s="1"/>
  <c r="Z150" i="26" a="1"/>
  <c r="Z150" i="26" s="1"/>
  <c r="Z151" i="26" a="1"/>
  <c r="Z151" i="26" s="1"/>
  <c r="Z152" i="26" a="1"/>
  <c r="Z152" i="26" s="1"/>
  <c r="Z153" i="26" a="1"/>
  <c r="Z153" i="26" s="1"/>
  <c r="Z154" i="26" a="1"/>
  <c r="Z154" i="26" s="1"/>
  <c r="Z156" i="26" a="1"/>
  <c r="Z156" i="26" s="1"/>
  <c r="Z157" i="26" a="1"/>
  <c r="Z157" i="26" s="1"/>
  <c r="Z159" i="26" a="1"/>
  <c r="Z159" i="26" s="1"/>
  <c r="Z160" i="26" a="1"/>
  <c r="Z160" i="26" s="1"/>
  <c r="Z161" i="26" a="1"/>
  <c r="Z161" i="26" s="1"/>
  <c r="Z163" i="26" a="1"/>
  <c r="Z163" i="26" s="1"/>
  <c r="Z164" i="26" a="1"/>
  <c r="Z164" i="26" s="1"/>
  <c r="Z165" i="26" a="1"/>
  <c r="Z165" i="26" s="1"/>
  <c r="Z167" i="26" a="1"/>
  <c r="Z167" i="26" s="1"/>
  <c r="Z169" i="26" a="1"/>
  <c r="Z169" i="26" s="1"/>
  <c r="Z171" i="26" a="1"/>
  <c r="Z171" i="26" s="1"/>
  <c r="Z173" i="26" a="1"/>
  <c r="Z173" i="26" s="1"/>
  <c r="Z174" i="26" a="1"/>
  <c r="Z174" i="26" s="1"/>
  <c r="Z176" i="26" a="1"/>
  <c r="Z176" i="26" s="1"/>
  <c r="Z179" i="26" a="1"/>
  <c r="Z179" i="26" s="1"/>
  <c r="Z180" i="26" a="1"/>
  <c r="Z180" i="26" s="1"/>
  <c r="Z181" i="26" a="1"/>
  <c r="Z181" i="26" s="1"/>
  <c r="Z183" i="26" a="1"/>
  <c r="Z183" i="26" s="1"/>
  <c r="Z184" i="26" a="1"/>
  <c r="Z184" i="26" s="1"/>
  <c r="Z185" i="26" a="1"/>
  <c r="Z185" i="26" s="1"/>
  <c r="Z187" i="26" a="1"/>
  <c r="Z187" i="26" s="1"/>
  <c r="Z188" i="26" a="1"/>
  <c r="Z188" i="26" s="1"/>
  <c r="Z189" i="26" a="1"/>
  <c r="Z189" i="26" s="1"/>
  <c r="Z191" i="26" a="1"/>
  <c r="Z191" i="26" s="1"/>
  <c r="Z192" i="26" a="1"/>
  <c r="Z192" i="26" s="1"/>
  <c r="Z193" i="26" a="1"/>
  <c r="Z193" i="26" s="1"/>
  <c r="Z194" i="26" a="1"/>
  <c r="Z194" i="26" s="1"/>
  <c r="Z196" i="26" a="1"/>
  <c r="Z196" i="26" s="1"/>
  <c r="Z197" i="26" a="1"/>
  <c r="Z197" i="26" s="1"/>
  <c r="Z199" i="26" a="1"/>
  <c r="Z199" i="26" s="1"/>
  <c r="Z200" i="26" a="1"/>
  <c r="Z200" i="26" s="1"/>
  <c r="Z201" i="26" a="1"/>
  <c r="Z201" i="26" s="1"/>
  <c r="Z202" i="26" a="1"/>
  <c r="Z202" i="26" s="1"/>
  <c r="Z203" i="26" a="1"/>
  <c r="Z203" i="26" s="1"/>
  <c r="Z204" i="26" a="1"/>
  <c r="Z204" i="26" s="1"/>
  <c r="Z205" i="26" a="1"/>
  <c r="Z205" i="26" s="1"/>
  <c r="Z207" i="26" a="1"/>
  <c r="Z207" i="26" s="1"/>
  <c r="Z209" i="26" a="1"/>
  <c r="Z209" i="26" s="1"/>
  <c r="Z211" i="26" a="1"/>
  <c r="Z211" i="26" s="1"/>
  <c r="Z212" i="26" a="1"/>
  <c r="Z212" i="26" s="1"/>
  <c r="Z213" i="26" a="1"/>
  <c r="Z213" i="26" s="1"/>
  <c r="Z214" i="26" a="1"/>
  <c r="Z214" i="26" s="1"/>
  <c r="Z215" i="26" a="1"/>
  <c r="Z215" i="26" s="1"/>
  <c r="Z216" i="26" a="1"/>
  <c r="Z216" i="26" s="1"/>
  <c r="Z217" i="26" a="1"/>
  <c r="Z217" i="26" s="1"/>
  <c r="Z218" i="26" a="1"/>
  <c r="Z218" i="26" s="1"/>
  <c r="Z219" i="26" a="1"/>
  <c r="Z219" i="26" s="1"/>
  <c r="Z221" i="26" a="1"/>
  <c r="Z221" i="26" s="1"/>
  <c r="Z222" i="26" a="1"/>
  <c r="Z222" i="26" s="1"/>
  <c r="Z224" i="26" a="1"/>
  <c r="Z224" i="26" s="1"/>
  <c r="Z227" i="26" a="1"/>
  <c r="Z227" i="26" s="1"/>
  <c r="Z228" i="26" a="1"/>
  <c r="Z228" i="26" s="1"/>
  <c r="Z229" i="26" a="1"/>
  <c r="Z229" i="26" s="1"/>
  <c r="Z230" i="26" a="1"/>
  <c r="Z230" i="26" s="1"/>
  <c r="Z232" i="26" a="1"/>
  <c r="Z232" i="26" s="1"/>
  <c r="Z234" i="26" a="1"/>
  <c r="Z234" i="26" s="1"/>
  <c r="Z235" i="26" a="1"/>
  <c r="Z235" i="26" s="1"/>
  <c r="Z237" i="26" a="1"/>
  <c r="Z237" i="26" s="1"/>
  <c r="Z238" i="26" a="1"/>
  <c r="Z238" i="26" s="1"/>
  <c r="Z240" i="26" a="1"/>
  <c r="Z240" i="26" s="1"/>
  <c r="Z241" i="26" a="1"/>
  <c r="Z241" i="26" s="1"/>
  <c r="Z242" i="26" a="1"/>
  <c r="Z242" i="26" s="1"/>
  <c r="Z243" i="26" a="1"/>
  <c r="Z243" i="26" s="1"/>
  <c r="Z244" i="26" a="1"/>
  <c r="Z244" i="26" s="1"/>
  <c r="Z245" i="26" a="1"/>
  <c r="Z245" i="26" s="1"/>
  <c r="Z246" i="26" a="1"/>
  <c r="Z246" i="26" s="1"/>
  <c r="Z247" i="26" a="1"/>
  <c r="Z247" i="26" s="1"/>
  <c r="Z248" i="26" a="1"/>
  <c r="Z248" i="26" s="1"/>
  <c r="Z249" i="26" a="1"/>
  <c r="Z249" i="26" s="1"/>
  <c r="Z250" i="26" a="1"/>
  <c r="Z250" i="26" s="1"/>
  <c r="Z252" i="26" a="1"/>
  <c r="Z252" i="26" s="1"/>
  <c r="Z254" i="26" a="1"/>
  <c r="Z254" i="26" s="1"/>
  <c r="Z255" i="26" a="1"/>
  <c r="Z255" i="26" s="1"/>
  <c r="Z257" i="26" a="1"/>
  <c r="Z257" i="26" s="1"/>
  <c r="Z258" i="26" a="1"/>
  <c r="Z258" i="26" s="1"/>
  <c r="Z260" i="26" a="1"/>
  <c r="Z260" i="26" s="1"/>
  <c r="Z261" i="26" a="1"/>
  <c r="Z261" i="26" s="1"/>
  <c r="Z262" i="26" a="1"/>
  <c r="Z262" i="26" s="1"/>
  <c r="Z263" i="26" a="1"/>
  <c r="Z263" i="26" s="1"/>
  <c r="Z264" i="26" a="1"/>
  <c r="Z264" i="26" s="1"/>
  <c r="Z265" i="26" a="1"/>
  <c r="Z265" i="26" s="1"/>
  <c r="Z266" i="26" a="1"/>
  <c r="Z266" i="26" s="1"/>
  <c r="Z269" i="26" a="1"/>
  <c r="Z269" i="26" s="1"/>
  <c r="Z270" i="26" a="1"/>
  <c r="Z270" i="26" s="1"/>
  <c r="Z271" i="26" a="1"/>
  <c r="Z271" i="26" s="1"/>
  <c r="Z272" i="26" a="1"/>
  <c r="Z272" i="26" s="1"/>
  <c r="Z273" i="26" a="1"/>
  <c r="Z273" i="26" s="1"/>
  <c r="Z274" i="26" a="1"/>
  <c r="Z274" i="26" s="1"/>
  <c r="Z275" i="26" a="1"/>
  <c r="Z275" i="26" s="1"/>
  <c r="Z276" i="26" a="1"/>
  <c r="Z276" i="26" s="1"/>
  <c r="Z277" i="26" a="1"/>
  <c r="Z277" i="26" s="1"/>
  <c r="Z278" i="26" a="1"/>
  <c r="Z278" i="26" s="1"/>
  <c r="Z279" i="26" a="1"/>
  <c r="Z279" i="26" s="1"/>
  <c r="Z280" i="26" a="1"/>
  <c r="Z280" i="26" s="1"/>
  <c r="Z282" i="26" a="1"/>
  <c r="Z282" i="26" s="1"/>
  <c r="Z283" i="26" a="1"/>
  <c r="Z283" i="26" s="1"/>
  <c r="Z285" i="26" a="1"/>
  <c r="Z285" i="26" s="1"/>
  <c r="Z286" i="26" a="1"/>
  <c r="Z286" i="26" s="1"/>
  <c r="Z288" i="26" a="1"/>
  <c r="Z288" i="26" s="1"/>
  <c r="Z289" i="26" a="1"/>
  <c r="Z289" i="26" s="1"/>
  <c r="Z290" i="26" a="1"/>
  <c r="Z290" i="26" s="1"/>
  <c r="Z291" i="26" a="1"/>
  <c r="Z291" i="26" s="1"/>
  <c r="Z292" i="26" a="1"/>
  <c r="Z292" i="26" s="1"/>
  <c r="Z293" i="26" a="1"/>
  <c r="Z293" i="26" s="1"/>
  <c r="Z296" i="26" a="1"/>
  <c r="Z296" i="26" s="1"/>
  <c r="Z298" i="26" a="1"/>
  <c r="Z298" i="26" s="1"/>
  <c r="Z300" i="26" a="1"/>
  <c r="Z300" i="26" s="1"/>
  <c r="Z301" i="26" a="1"/>
  <c r="Z301" i="26" s="1"/>
  <c r="Z302" i="26" a="1"/>
  <c r="Z302" i="26" s="1"/>
  <c r="Z303" i="26" a="1"/>
  <c r="Z303" i="26" s="1"/>
  <c r="Z304" i="26" a="1"/>
  <c r="Z304" i="26" s="1"/>
  <c r="Z305" i="26" a="1"/>
  <c r="Z305" i="26" s="1"/>
  <c r="Z306" i="26" a="1"/>
  <c r="Z306" i="26" s="1"/>
  <c r="Z307" i="26" a="1"/>
  <c r="Z307" i="26" s="1"/>
  <c r="Z308" i="26" a="1"/>
  <c r="Z308" i="26" s="1"/>
  <c r="Z309" i="26" a="1"/>
  <c r="Z309" i="26" s="1"/>
  <c r="Z310" i="26" a="1"/>
  <c r="Z310" i="26" s="1"/>
  <c r="Z312" i="26" a="1"/>
  <c r="Z312" i="26" s="1"/>
  <c r="Z313" i="26" a="1"/>
  <c r="Z313" i="26" s="1"/>
  <c r="Z314" i="26" a="1"/>
  <c r="Z314" i="26" s="1"/>
  <c r="Z315" i="26" a="1"/>
  <c r="Z315" i="26" s="1"/>
  <c r="Z316" i="26" a="1"/>
  <c r="Z316" i="26" s="1"/>
  <c r="Z317" i="26" a="1"/>
  <c r="Z317" i="26" s="1"/>
  <c r="Z319" i="26" a="1"/>
  <c r="Z319" i="26" s="1"/>
  <c r="Z320" i="26" a="1"/>
  <c r="Z320" i="26" s="1"/>
  <c r="Z321" i="26" a="1"/>
  <c r="Z321" i="26" s="1"/>
  <c r="Z322" i="26" a="1"/>
  <c r="Z322" i="26" s="1"/>
  <c r="Z323" i="26" a="1"/>
  <c r="Z323" i="26" s="1"/>
  <c r="Z324" i="26" a="1"/>
  <c r="Z324" i="26" s="1"/>
  <c r="Z326" i="26" a="1"/>
  <c r="Z326" i="26" s="1"/>
  <c r="Z327" i="26" a="1"/>
  <c r="Z327" i="26" s="1"/>
  <c r="Z328" i="26" a="1"/>
  <c r="Z328" i="26" s="1"/>
  <c r="Z329" i="26" a="1"/>
  <c r="Z329" i="26" s="1"/>
  <c r="Z330" i="26" a="1"/>
  <c r="Z330" i="26" s="1"/>
  <c r="Z331" i="26" a="1"/>
  <c r="Z331" i="26" s="1"/>
  <c r="Z332" i="26" a="1"/>
  <c r="Z332" i="26" s="1"/>
  <c r="Z333" i="26" a="1"/>
  <c r="Z333" i="26" s="1"/>
  <c r="Z335" i="26" a="1"/>
  <c r="Z335" i="26" s="1"/>
  <c r="Z336" i="26" a="1"/>
  <c r="Z336" i="26" s="1"/>
  <c r="Z337" i="26" a="1"/>
  <c r="Z337" i="26" s="1"/>
  <c r="Z340" i="26" a="1"/>
  <c r="Z340" i="26" s="1"/>
  <c r="Z342" i="26" a="1"/>
  <c r="Z342" i="26" s="1"/>
  <c r="Z343" i="26" a="1"/>
  <c r="Z343" i="26" s="1"/>
  <c r="Z344" i="26" a="1"/>
  <c r="Z344" i="26" s="1"/>
  <c r="Z345" i="26" a="1"/>
  <c r="Z345" i="26" s="1"/>
  <c r="Z346" i="26" a="1"/>
  <c r="Z346" i="26" s="1"/>
  <c r="Z347" i="26" a="1"/>
  <c r="Z347" i="26" s="1"/>
  <c r="Z348" i="26" a="1"/>
  <c r="Z348" i="26" s="1"/>
  <c r="Z349" i="26" a="1"/>
  <c r="Z349" i="26" s="1"/>
  <c r="Z351" i="26" a="1"/>
  <c r="Z351" i="26" s="1"/>
  <c r="Z353" i="26" a="1"/>
  <c r="Z353" i="26" s="1"/>
  <c r="Z354" i="26" a="1"/>
  <c r="Z354" i="26" s="1"/>
  <c r="Z355" i="26" a="1"/>
  <c r="Z355" i="26" s="1"/>
  <c r="Z356" i="26" a="1"/>
  <c r="Z356" i="26" s="1"/>
  <c r="Z357" i="26" a="1"/>
  <c r="Z357" i="26" s="1"/>
  <c r="Z359" i="26" a="1"/>
  <c r="Z359" i="26" s="1"/>
  <c r="Z361" i="26" a="1"/>
  <c r="Z361" i="26" s="1"/>
  <c r="Z362" i="26" a="1"/>
  <c r="Z362" i="26" s="1"/>
  <c r="Z364" i="26" a="1"/>
  <c r="Z364" i="26" s="1"/>
  <c r="Z365" i="26" a="1"/>
  <c r="Z365" i="26" s="1"/>
  <c r="Z366" i="26" a="1"/>
  <c r="Z366" i="26" s="1"/>
  <c r="Z367" i="26" a="1"/>
  <c r="Z367" i="26" s="1"/>
  <c r="Z368" i="26" a="1"/>
  <c r="Z368" i="26" s="1"/>
  <c r="Z369" i="26" a="1"/>
  <c r="Z369" i="26" s="1"/>
  <c r="Z370" i="26" a="1"/>
  <c r="Z370" i="26" s="1"/>
  <c r="Z371" i="26" a="1"/>
  <c r="Z371" i="26" s="1"/>
  <c r="Z372" i="26" a="1"/>
  <c r="Z372" i="26" s="1"/>
  <c r="Z373" i="26" a="1"/>
  <c r="Z373" i="26" s="1"/>
  <c r="Z374" i="26" a="1"/>
  <c r="Z374" i="26" s="1"/>
  <c r="Z375" i="26" a="1"/>
  <c r="Z375" i="26" s="1"/>
  <c r="Z376" i="26" a="1"/>
  <c r="Z376" i="26" s="1"/>
  <c r="Z377" i="26" a="1"/>
  <c r="Z377" i="26" s="1"/>
  <c r="Z378" i="26" a="1"/>
  <c r="Z378" i="26" s="1"/>
  <c r="Z379" i="26" a="1"/>
  <c r="Z379" i="26" s="1"/>
  <c r="Z380" i="26" a="1"/>
  <c r="Z380" i="26" s="1"/>
  <c r="Z381" i="26" a="1"/>
  <c r="Z381" i="26" s="1"/>
  <c r="Z382" i="26" a="1"/>
  <c r="Z382" i="26" s="1"/>
  <c r="Z383" i="26" a="1"/>
  <c r="Z383" i="26" s="1"/>
  <c r="Z384" i="26" a="1"/>
  <c r="Z384" i="26" s="1"/>
  <c r="Z385" i="26" a="1"/>
  <c r="Z385" i="26" s="1"/>
  <c r="Z386" i="26" a="1"/>
  <c r="Z386" i="26" s="1"/>
  <c r="Z387" i="26" a="1"/>
  <c r="Z387" i="26" s="1"/>
  <c r="Z389" i="26" a="1"/>
  <c r="Z389" i="26" s="1"/>
  <c r="Z390" i="26" a="1"/>
  <c r="Z390" i="26" s="1"/>
  <c r="Z391" i="26" a="1"/>
  <c r="Z391" i="26" s="1"/>
  <c r="Z392" i="26" a="1"/>
  <c r="Z392" i="26" s="1"/>
  <c r="Z393" i="26" a="1"/>
  <c r="Z393" i="26" s="1"/>
  <c r="Z394" i="26" a="1"/>
  <c r="Z394" i="26" s="1"/>
  <c r="Z395" i="26" a="1"/>
  <c r="Z395" i="26" s="1"/>
  <c r="Z396" i="26" a="1"/>
  <c r="Z396" i="26" s="1"/>
  <c r="Z397" i="26" a="1"/>
  <c r="Z397" i="26" s="1"/>
  <c r="Z398" i="26" a="1"/>
  <c r="Z398" i="26" s="1"/>
  <c r="Z399" i="26" a="1"/>
  <c r="Z399" i="26" s="1"/>
  <c r="Z400" i="26" a="1"/>
  <c r="Z400" i="26" s="1"/>
  <c r="Z401" i="26" a="1"/>
  <c r="Z401" i="26" s="1"/>
  <c r="Z403" i="26" a="1"/>
  <c r="Z403" i="26" s="1"/>
  <c r="Z404" i="26" a="1"/>
  <c r="Z404" i="26" s="1"/>
  <c r="Z405" i="26" a="1"/>
  <c r="Z405" i="26" s="1"/>
  <c r="Z406" i="26" a="1"/>
  <c r="Z406" i="26" s="1"/>
  <c r="Z407" i="26" a="1"/>
  <c r="Z407" i="26" s="1"/>
  <c r="Z408" i="26" a="1"/>
  <c r="Z408" i="26" s="1"/>
  <c r="Z409" i="26" a="1"/>
  <c r="Z409" i="26" s="1"/>
  <c r="Z411" i="26" a="1"/>
  <c r="Z411" i="26" s="1"/>
  <c r="Z412" i="26" a="1"/>
  <c r="Z412" i="26" s="1"/>
  <c r="Z414" i="26" a="1"/>
  <c r="Z414" i="26" s="1"/>
  <c r="Z417" i="26" a="1"/>
  <c r="Z417" i="26" s="1"/>
  <c r="Z418" i="26" a="1"/>
  <c r="Z418" i="26" s="1"/>
  <c r="Z419" i="26" a="1"/>
  <c r="Z419" i="26" s="1"/>
  <c r="Z420" i="26" a="1"/>
  <c r="Z420" i="26" s="1"/>
  <c r="Z421" i="26" a="1"/>
  <c r="Z421" i="26" s="1"/>
  <c r="Z423" i="26" a="1"/>
  <c r="Z423" i="26" s="1"/>
  <c r="Z425" i="26" a="1"/>
  <c r="Z425" i="26" s="1"/>
  <c r="Z426" i="26" a="1"/>
  <c r="Z426" i="26" s="1"/>
  <c r="Z427" i="26" a="1"/>
  <c r="Z427" i="26" s="1"/>
  <c r="Z428" i="26" a="1"/>
  <c r="Z428" i="26" s="1"/>
  <c r="Z429" i="26" a="1"/>
  <c r="Z429" i="26" s="1"/>
  <c r="Z430" i="26" a="1"/>
  <c r="Z430" i="26" s="1"/>
  <c r="Z431" i="26" a="1"/>
  <c r="Z431" i="26" s="1"/>
  <c r="Z432" i="26" a="1"/>
  <c r="Z432" i="26" s="1"/>
  <c r="Z433" i="26" a="1"/>
  <c r="Z433" i="26" s="1"/>
  <c r="Z434" i="26" a="1"/>
  <c r="Z434" i="26" s="1"/>
  <c r="Z436" i="26" a="1"/>
  <c r="Z436" i="26" s="1"/>
  <c r="Z437" i="26" a="1"/>
  <c r="Z437" i="26" s="1"/>
  <c r="Z438" i="26" a="1"/>
  <c r="Z438" i="26" s="1"/>
  <c r="Z439" i="26" a="1"/>
  <c r="Z439" i="26" s="1"/>
  <c r="Z440" i="26" a="1"/>
  <c r="Z440" i="26" s="1"/>
  <c r="Z442" i="26" a="1"/>
  <c r="Z442" i="26" s="1"/>
  <c r="Z443" i="26" a="1"/>
  <c r="Z443" i="26" s="1"/>
  <c r="Z449" i="26" a="1"/>
  <c r="Z449" i="26" s="1"/>
  <c r="Z450" i="26" a="1"/>
  <c r="Z450" i="26" s="1"/>
  <c r="Z451" i="26" a="1"/>
  <c r="Z451" i="26" s="1"/>
  <c r="Z452" i="26" a="1"/>
  <c r="Z452" i="26" s="1"/>
  <c r="Z454" i="26" a="1"/>
  <c r="Z454" i="26" s="1"/>
  <c r="Z455" i="26" a="1"/>
  <c r="Z455" i="26" s="1"/>
  <c r="Z457" i="26" a="1"/>
  <c r="Z457" i="26" s="1"/>
  <c r="Z459" i="26" a="1"/>
  <c r="Z459" i="26" s="1"/>
  <c r="Z460" i="26" a="1"/>
  <c r="Z460" i="26" s="1"/>
  <c r="Z461" i="26" a="1"/>
  <c r="Z461" i="26" s="1"/>
  <c r="Z462" i="26" a="1"/>
  <c r="Z462" i="26" s="1"/>
  <c r="Z464" i="26" a="1"/>
  <c r="Z464" i="26" s="1"/>
  <c r="Z465" i="26" a="1"/>
  <c r="Z465" i="26" s="1"/>
  <c r="Z467" i="26" a="1"/>
  <c r="Z467" i="26" s="1"/>
  <c r="Z468" i="26" a="1"/>
  <c r="Z468" i="26" s="1"/>
  <c r="Z469" i="26" a="1"/>
  <c r="Z469" i="26" s="1"/>
  <c r="Z470" i="26" a="1"/>
  <c r="Z470" i="26" s="1"/>
  <c r="Z473" i="26" a="1"/>
  <c r="Z473" i="26" s="1"/>
  <c r="Z475" i="26" a="1"/>
  <c r="Z475" i="26" s="1"/>
  <c r="Z476" i="26" a="1"/>
  <c r="Z476" i="26" s="1"/>
  <c r="Z477" i="26" a="1"/>
  <c r="Z477" i="26" s="1"/>
  <c r="Z478" i="26" a="1"/>
  <c r="Z478" i="26" s="1"/>
  <c r="Z479" i="26" a="1"/>
  <c r="Z479" i="26" s="1"/>
  <c r="Z481" i="26" a="1"/>
  <c r="Z481" i="26" s="1"/>
  <c r="Z482" i="26" a="1"/>
  <c r="Z482" i="26" s="1"/>
  <c r="Z483" i="26" a="1"/>
  <c r="Z483" i="26" s="1"/>
  <c r="Z484" i="26" a="1"/>
  <c r="Z484" i="26" s="1"/>
  <c r="Z485" i="26" a="1"/>
  <c r="Z485" i="26" s="1"/>
  <c r="Z486" i="26" a="1"/>
  <c r="Z486" i="26" s="1"/>
  <c r="Z487" i="26" a="1"/>
  <c r="Z487" i="26" s="1"/>
  <c r="Z488" i="26" a="1"/>
  <c r="Z488" i="26" s="1"/>
  <c r="Z489" i="26" a="1"/>
  <c r="Z489" i="26" s="1"/>
  <c r="Z491" i="26" a="1"/>
  <c r="Z491" i="26" s="1"/>
  <c r="Z492" i="26" a="1"/>
  <c r="Z492" i="26" s="1"/>
  <c r="Z493" i="26" a="1"/>
  <c r="Z493" i="26" s="1"/>
  <c r="Z495" i="26" a="1"/>
  <c r="Z495" i="26" s="1"/>
  <c r="Z497" i="26" a="1"/>
  <c r="Z497" i="26" s="1"/>
  <c r="Z498" i="26" a="1"/>
  <c r="Z498" i="26" s="1"/>
  <c r="Z499" i="26" a="1"/>
  <c r="Z499" i="26" s="1"/>
  <c r="Z500" i="26" a="1"/>
  <c r="Z500" i="26" s="1"/>
  <c r="Z501" i="26" a="1"/>
  <c r="Z501" i="26" s="1"/>
  <c r="Z502" i="26" a="1"/>
  <c r="Z502" i="26" s="1"/>
  <c r="Z503" i="26" a="1"/>
  <c r="Z503" i="26" s="1"/>
  <c r="Z505" i="26" a="1"/>
  <c r="Z505" i="26" s="1"/>
  <c r="Z506" i="26" a="1"/>
  <c r="Z506" i="26" s="1"/>
  <c r="Z507" i="26" a="1"/>
  <c r="Z507" i="26" s="1"/>
  <c r="Z508" i="26" a="1"/>
  <c r="Z508" i="26" s="1"/>
  <c r="Z509" i="26" a="1"/>
  <c r="Z509" i="26" s="1"/>
  <c r="Z512" i="26" a="1"/>
  <c r="Z512" i="26" s="1"/>
  <c r="Z513" i="26" a="1"/>
  <c r="Z513" i="26" s="1"/>
  <c r="Z514" i="26" a="1"/>
  <c r="Z514" i="26" s="1"/>
  <c r="Z516" i="26" a="1"/>
  <c r="Z516" i="26" s="1"/>
  <c r="Z517" i="26" a="1"/>
  <c r="Z517" i="26" s="1"/>
  <c r="Z518" i="26" a="1"/>
  <c r="Z518" i="26" s="1"/>
  <c r="Z519" i="26" a="1"/>
  <c r="Z519" i="26" s="1"/>
  <c r="Z520" i="26" a="1"/>
  <c r="Z520" i="26" s="1"/>
  <c r="Z521" i="26" a="1"/>
  <c r="Z521" i="26" s="1"/>
  <c r="Z522" i="26" a="1"/>
  <c r="Z522" i="26" s="1"/>
  <c r="Z524" i="26" a="1"/>
  <c r="Z524" i="26" s="1"/>
  <c r="Z526" i="26" a="1"/>
  <c r="Z526" i="26" s="1"/>
  <c r="Z527" i="26" a="1"/>
  <c r="Z527" i="26" s="1"/>
  <c r="Z528" i="26" a="1"/>
  <c r="Z528" i="26" s="1"/>
  <c r="Z529" i="26" a="1"/>
  <c r="Z529" i="26" s="1"/>
  <c r="Z530" i="26" a="1"/>
  <c r="Z530" i="26" s="1"/>
  <c r="Z532" i="26" a="1"/>
  <c r="Z532" i="26" s="1"/>
  <c r="Z534" i="26" a="1"/>
  <c r="Z534" i="26" s="1"/>
  <c r="Z536" i="26" a="1"/>
  <c r="Z536" i="26" s="1"/>
  <c r="Z537" i="26" a="1"/>
  <c r="Z537" i="26" s="1"/>
  <c r="Z538" i="26" a="1"/>
  <c r="Z538" i="26" s="1"/>
  <c r="Z539" i="26" a="1"/>
  <c r="Z539" i="26" s="1"/>
  <c r="Z542" i="26" a="1"/>
  <c r="Z542" i="26" s="1"/>
  <c r="Z543" i="26" a="1"/>
  <c r="Z543" i="26" s="1"/>
  <c r="Z544" i="26" a="1"/>
  <c r="Z544" i="26" s="1"/>
  <c r="Z545" i="26" a="1"/>
  <c r="Z545" i="26" s="1"/>
  <c r="Z546" i="26" a="1"/>
  <c r="Z546" i="26" s="1"/>
  <c r="Z548" i="26" a="1"/>
  <c r="Z548" i="26" s="1"/>
  <c r="Z550" i="26" a="1"/>
  <c r="Z550" i="26" s="1"/>
  <c r="Z551" i="26" a="1"/>
  <c r="Z551" i="26" s="1"/>
  <c r="Z552" i="26" a="1"/>
  <c r="Z552" i="26" s="1"/>
  <c r="Z553" i="26" a="1"/>
  <c r="Z553" i="26" s="1"/>
  <c r="Z555" i="26" a="1"/>
  <c r="Z555" i="26" s="1"/>
  <c r="Z556" i="26" a="1"/>
  <c r="Z556" i="26" s="1"/>
  <c r="Z557" i="26" a="1"/>
  <c r="Z557" i="26" s="1"/>
  <c r="Z558" i="26" a="1"/>
  <c r="Z558" i="26" s="1"/>
  <c r="Z560" i="26" a="1"/>
  <c r="Z560" i="26" s="1"/>
  <c r="Z561" i="26" a="1"/>
  <c r="Z561" i="26" s="1"/>
  <c r="Z563" i="26" a="1"/>
  <c r="Z563" i="26" s="1"/>
  <c r="Z564" i="26" a="1"/>
  <c r="Z564" i="26" s="1"/>
  <c r="Z565" i="26" a="1"/>
  <c r="Z565" i="26" s="1"/>
  <c r="Z566" i="26" a="1"/>
  <c r="Z566" i="26" s="1"/>
  <c r="Z567" i="26" a="1"/>
  <c r="Z567" i="26" s="1"/>
  <c r="Z569" i="26" a="1"/>
  <c r="Z569" i="26" s="1"/>
  <c r="Z570" i="26" a="1"/>
  <c r="Z570" i="26" s="1"/>
  <c r="Z571" i="26" a="1"/>
  <c r="Z571" i="26" s="1"/>
  <c r="Z573" i="26" a="1"/>
  <c r="Z573" i="26" s="1"/>
  <c r="Z574" i="26" a="1"/>
  <c r="Z574" i="26" s="1"/>
  <c r="Z575" i="26" a="1"/>
  <c r="Z575" i="26" s="1"/>
  <c r="Z576" i="26" a="1"/>
  <c r="Z576" i="26" s="1"/>
  <c r="Z577" i="26" a="1"/>
  <c r="Z577" i="26" s="1"/>
  <c r="Z578" i="26" a="1"/>
  <c r="Z578" i="26" s="1"/>
  <c r="Z579" i="26" a="1"/>
  <c r="Z579" i="26" s="1"/>
  <c r="Z580" i="26" a="1"/>
  <c r="Z580" i="26" s="1"/>
  <c r="Z581" i="26" a="1"/>
  <c r="Z581" i="26" s="1"/>
  <c r="Z583" i="26" a="1"/>
  <c r="Z583" i="26" s="1"/>
  <c r="Z584" i="26" a="1"/>
  <c r="Z584" i="26" s="1"/>
  <c r="Z585" i="26" a="1"/>
  <c r="Z585" i="26" s="1"/>
  <c r="Z586" i="26" a="1"/>
  <c r="Z586" i="26" s="1"/>
  <c r="Z588" i="26" a="1"/>
  <c r="Z588" i="26" s="1"/>
  <c r="Z589" i="26" a="1"/>
  <c r="Z589" i="26" s="1"/>
  <c r="Z590" i="26" a="1"/>
  <c r="Z590" i="26" s="1"/>
  <c r="Z592" i="26" a="1"/>
  <c r="Z592" i="26" s="1"/>
  <c r="Z593" i="26" a="1"/>
  <c r="Z593" i="26" s="1"/>
  <c r="Z594" i="26" a="1"/>
  <c r="Z594" i="26" s="1"/>
  <c r="Z595" i="26" a="1"/>
  <c r="Z595" i="26" s="1"/>
  <c r="Z596" i="26" a="1"/>
  <c r="Z596" i="26" s="1"/>
  <c r="Z598" i="26" a="1"/>
  <c r="Z598" i="26" s="1"/>
  <c r="Z599" i="26" a="1"/>
  <c r="Z599" i="26" s="1"/>
  <c r="Z600" i="26" a="1"/>
  <c r="Z600" i="26" s="1"/>
  <c r="Z602" i="26" a="1"/>
  <c r="Z602" i="26" s="1"/>
  <c r="Z603" i="26" a="1"/>
  <c r="Z603" i="26" s="1"/>
  <c r="Z604" i="26" a="1"/>
  <c r="Z604" i="26" s="1"/>
  <c r="Z605" i="26" a="1"/>
  <c r="Z605" i="26" s="1"/>
  <c r="Z607" i="26" a="1"/>
  <c r="Z607" i="26" s="1"/>
  <c r="Z609" i="26" a="1"/>
  <c r="Z609" i="26" s="1"/>
  <c r="Z611" i="26" a="1"/>
  <c r="Z611" i="26" s="1"/>
  <c r="Z613" i="26" a="1"/>
  <c r="Z613" i="26" s="1"/>
  <c r="Z614" i="26" a="1"/>
  <c r="Z614" i="26" s="1"/>
  <c r="Z615" i="26" a="1"/>
  <c r="Z615" i="26" s="1"/>
  <c r="Z616" i="26" a="1"/>
  <c r="Z616" i="26" s="1"/>
  <c r="Z617" i="26" a="1"/>
  <c r="Z617" i="26" s="1"/>
  <c r="Z618" i="26" a="1"/>
  <c r="Z618" i="26" s="1"/>
  <c r="Z619" i="26" a="1"/>
  <c r="Z619" i="26" s="1"/>
  <c r="Z620" i="26" a="1"/>
  <c r="Z620" i="26" s="1"/>
  <c r="Z621" i="26" a="1"/>
  <c r="Z621" i="26" s="1"/>
  <c r="Z622" i="26" a="1"/>
  <c r="Z622" i="26" s="1"/>
  <c r="Z623" i="26" a="1"/>
  <c r="Z623" i="26" s="1"/>
  <c r="Z624" i="26" a="1"/>
  <c r="Z624" i="26" s="1"/>
  <c r="Z625" i="26" a="1"/>
  <c r="Z625" i="26" s="1"/>
  <c r="Z626" i="26" a="1"/>
  <c r="Z626" i="26" s="1"/>
  <c r="Z627" i="26" a="1"/>
  <c r="Z627" i="26" s="1"/>
  <c r="Z628" i="26" a="1"/>
  <c r="Z628" i="26" s="1"/>
  <c r="Z629" i="26" a="1"/>
  <c r="Z629" i="26" s="1"/>
  <c r="Z630" i="26" a="1"/>
  <c r="Z630" i="26" s="1"/>
  <c r="Z631" i="26" a="1"/>
  <c r="Z631" i="26" s="1"/>
  <c r="Z632" i="26" a="1"/>
  <c r="Z632" i="26" s="1"/>
  <c r="Z634" i="26" a="1"/>
  <c r="Z634" i="26" s="1"/>
  <c r="Z636" i="26" a="1"/>
  <c r="Z636" i="26" s="1"/>
  <c r="Z637" i="26" a="1"/>
  <c r="Z637" i="26" s="1"/>
  <c r="Z640" i="26" a="1"/>
  <c r="Z640" i="26" s="1"/>
  <c r="Z641" i="26" a="1"/>
  <c r="Z641" i="26" s="1"/>
  <c r="Z643" i="26" a="1"/>
  <c r="Z643" i="26" s="1"/>
  <c r="Z645" i="26" a="1"/>
  <c r="Z645" i="26" s="1"/>
  <c r="Z646" i="26" a="1"/>
  <c r="Z646" i="26" s="1"/>
  <c r="Z648" i="26" a="1"/>
  <c r="Z648" i="26" s="1"/>
  <c r="Z649" i="26" a="1"/>
  <c r="Z649" i="26" s="1"/>
  <c r="Z652" i="26" a="1"/>
  <c r="Z652" i="26" s="1"/>
  <c r="Z653" i="26" a="1"/>
  <c r="Z653" i="26" s="1"/>
  <c r="Z655" i="26" a="1"/>
  <c r="Z655" i="26" s="1"/>
  <c r="Z656" i="26" a="1"/>
  <c r="Z656" i="26" s="1"/>
  <c r="Z658" i="26" a="1"/>
  <c r="Z658" i="26" s="1"/>
  <c r="Z660" i="26" a="1"/>
  <c r="Z660" i="26" s="1"/>
  <c r="Z661" i="26" a="1"/>
  <c r="Z661" i="26" s="1"/>
  <c r="Z662" i="26" a="1"/>
  <c r="Z662" i="26" s="1"/>
  <c r="Z663" i="26" a="1"/>
  <c r="Z663" i="26" s="1"/>
  <c r="Z664" i="26" a="1"/>
  <c r="Z664" i="26" s="1"/>
  <c r="Z665" i="26" a="1"/>
  <c r="Z665" i="26" s="1"/>
  <c r="Z666" i="26" a="1"/>
  <c r="Z666" i="26" s="1"/>
  <c r="Z667" i="26" a="1"/>
  <c r="Z667" i="26" s="1"/>
  <c r="Z668" i="26" a="1"/>
  <c r="Z668" i="26" s="1"/>
  <c r="Z669" i="26" a="1"/>
  <c r="Z669" i="26" s="1"/>
  <c r="Z671" i="26" a="1"/>
  <c r="Z671" i="26" s="1"/>
  <c r="Z673" i="26" a="1"/>
  <c r="Z673" i="26" s="1"/>
  <c r="Z674" i="26" a="1"/>
  <c r="Z674" i="26" s="1"/>
  <c r="Z675" i="26" a="1"/>
  <c r="Z675" i="26" s="1"/>
  <c r="Z676" i="26" a="1"/>
  <c r="Z676" i="26" s="1"/>
  <c r="Z677" i="26" a="1"/>
  <c r="Z677" i="26" s="1"/>
  <c r="Z678" i="26" a="1"/>
  <c r="Z678" i="26" s="1"/>
  <c r="Z679" i="26" a="1"/>
  <c r="Z679" i="26" s="1"/>
  <c r="Z680" i="26" a="1"/>
  <c r="Z680" i="26" s="1"/>
  <c r="Z682" i="26" a="1"/>
  <c r="Z682" i="26" s="1"/>
  <c r="Z683" i="26" a="1"/>
  <c r="Z683" i="26" s="1"/>
  <c r="Z684" i="26" a="1"/>
  <c r="Z684" i="26" s="1"/>
  <c r="Z685" i="26" a="1"/>
  <c r="Z685" i="26" s="1"/>
  <c r="Z687" i="26" a="1"/>
  <c r="Z687" i="26" s="1"/>
  <c r="Z688" i="26" a="1"/>
  <c r="Z688" i="26" s="1"/>
  <c r="Z689" i="26" a="1"/>
  <c r="Z689" i="26" s="1"/>
  <c r="Z691" i="26" a="1"/>
  <c r="Z691" i="26" s="1"/>
  <c r="Z694" i="26" a="1"/>
  <c r="Z694" i="26" s="1"/>
  <c r="Z695" i="26" a="1"/>
  <c r="Z695" i="26" s="1"/>
  <c r="Z697" i="26" a="1"/>
  <c r="Z697" i="26" s="1"/>
  <c r="Z698" i="26" a="1"/>
  <c r="Z698" i="26" s="1"/>
  <c r="Z699" i="26" a="1"/>
  <c r="Z699" i="26" s="1"/>
  <c r="Z700" i="26" a="1"/>
  <c r="Z700" i="26" s="1"/>
  <c r="Z701" i="26" a="1"/>
  <c r="Z701" i="26" s="1"/>
  <c r="Z702" i="26" a="1"/>
  <c r="Z702" i="26" s="1"/>
  <c r="Z703" i="26" a="1"/>
  <c r="Z703" i="26" s="1"/>
  <c r="Z704" i="26" a="1"/>
  <c r="Z704" i="26" s="1"/>
  <c r="Z705" i="26" a="1"/>
  <c r="Z705" i="26" s="1"/>
  <c r="Z706" i="26" a="1"/>
  <c r="Z706" i="26" s="1"/>
  <c r="Z707" i="26" a="1"/>
  <c r="Z707" i="26" s="1"/>
  <c r="Z708" i="26" a="1"/>
  <c r="Z708" i="26" s="1"/>
  <c r="Z710" i="26" a="1"/>
  <c r="Z710" i="26" s="1"/>
  <c r="Z711" i="26" a="1"/>
  <c r="Z711" i="26" s="1"/>
  <c r="Z712" i="26" a="1"/>
  <c r="Z712" i="26" s="1"/>
  <c r="Z713" i="26" a="1"/>
  <c r="Z713" i="26" s="1"/>
  <c r="Z714" i="26" a="1"/>
  <c r="Z714" i="26" s="1"/>
  <c r="Z715" i="26" a="1"/>
  <c r="Z715" i="26" s="1"/>
  <c r="Z718" i="26" a="1"/>
  <c r="Z718" i="26" s="1"/>
  <c r="Z719" i="26" a="1"/>
  <c r="Z719" i="26" s="1"/>
  <c r="Z721" i="26" a="1"/>
  <c r="Z721" i="26" s="1"/>
  <c r="Z722" i="26" a="1"/>
  <c r="Z722" i="26" s="1"/>
  <c r="Z723" i="26" a="1"/>
  <c r="Z723" i="26" s="1"/>
  <c r="Z724" i="26" a="1"/>
  <c r="Z724" i="26" s="1"/>
  <c r="Z725" i="26" a="1"/>
  <c r="Z725" i="26" s="1"/>
  <c r="Z726" i="26" a="1"/>
  <c r="Z726" i="26" s="1"/>
  <c r="Z727" i="26" a="1"/>
  <c r="Z727" i="26" s="1"/>
  <c r="Z729" i="26" a="1"/>
  <c r="Z729" i="26" s="1"/>
  <c r="Z730" i="26" a="1"/>
  <c r="Z730" i="26" s="1"/>
  <c r="Z731" i="26" a="1"/>
  <c r="Z731" i="26" s="1"/>
  <c r="Z732" i="26" a="1"/>
  <c r="Z732" i="26" s="1"/>
  <c r="Z733" i="26" a="1"/>
  <c r="Z733" i="26" s="1"/>
  <c r="Z735" i="26" a="1"/>
  <c r="Z735" i="26" s="1"/>
  <c r="Z736" i="26" a="1"/>
  <c r="Z736" i="26" s="1"/>
  <c r="Z738" i="26" a="1"/>
  <c r="Z738" i="26" s="1"/>
  <c r="Z739" i="26" a="1"/>
  <c r="Z739" i="26" s="1"/>
  <c r="Z740" i="26" a="1"/>
  <c r="Z740" i="26" s="1"/>
  <c r="Z741" i="26" a="1"/>
  <c r="Z741" i="26" s="1"/>
  <c r="Z743" i="26" a="1"/>
  <c r="Z743" i="26" s="1"/>
  <c r="Z745" i="26" a="1"/>
  <c r="Z745" i="26" s="1"/>
  <c r="Z746" i="26" a="1"/>
  <c r="Z746" i="26" s="1"/>
  <c r="Z747" i="26" a="1"/>
  <c r="Z747" i="26" s="1"/>
  <c r="Z748" i="26" a="1"/>
  <c r="Z748" i="26" s="1"/>
  <c r="Z750" i="26" a="1"/>
  <c r="Z750" i="26" s="1"/>
  <c r="Z751" i="26" a="1"/>
  <c r="Z751" i="26" s="1"/>
  <c r="Z752" i="26" a="1"/>
  <c r="Z752" i="26" s="1"/>
  <c r="Z753" i="26" a="1"/>
  <c r="Z753" i="26" s="1"/>
  <c r="Z756" i="26" a="1"/>
  <c r="Z756" i="26" s="1"/>
  <c r="Z757" i="26" a="1"/>
  <c r="Z757" i="26" s="1"/>
  <c r="Z758" i="26" a="1"/>
  <c r="Z758" i="26" s="1"/>
  <c r="Z759" i="26" a="1"/>
  <c r="Z759" i="26" s="1"/>
  <c r="Z760" i="26" a="1"/>
  <c r="Z760" i="26" s="1"/>
  <c r="Z762" i="26" a="1"/>
  <c r="Z762" i="26" s="1"/>
  <c r="Z763" i="26" a="1"/>
  <c r="Z763" i="26" s="1"/>
  <c r="Z764" i="26" a="1"/>
  <c r="Z764" i="26" s="1"/>
  <c r="Z765" i="26" a="1"/>
  <c r="Z765" i="26" s="1"/>
  <c r="Z766" i="26" a="1"/>
  <c r="Z766" i="26" s="1"/>
  <c r="Z767" i="26" a="1"/>
  <c r="Z767" i="26" s="1"/>
  <c r="Z768" i="26" a="1"/>
  <c r="Z768" i="26" s="1"/>
  <c r="Z770" i="26" a="1"/>
  <c r="Z770" i="26" s="1"/>
  <c r="Z771" i="26" a="1"/>
  <c r="Z771" i="26" s="1"/>
  <c r="Z772" i="26" a="1"/>
  <c r="Z772" i="26" s="1"/>
  <c r="Z773" i="26" a="1"/>
  <c r="Z773" i="26" s="1"/>
  <c r="Z775" i="26" a="1"/>
  <c r="Z775" i="26" s="1"/>
  <c r="Z776" i="26" a="1"/>
  <c r="Z776" i="26" s="1"/>
  <c r="Z777" i="26" a="1"/>
  <c r="Z777" i="26" s="1"/>
  <c r="Z778" i="26" a="1"/>
  <c r="Z778" i="26" s="1"/>
  <c r="Z781" i="26" a="1"/>
  <c r="Z781" i="26" s="1"/>
  <c r="Z784" i="26" a="1"/>
  <c r="Z784" i="26" s="1"/>
  <c r="Z785" i="26" a="1"/>
  <c r="Z785" i="26" s="1"/>
  <c r="Z786" i="26" a="1"/>
  <c r="Z786" i="26" s="1"/>
  <c r="Z788" i="26" a="1"/>
  <c r="Z788" i="26" s="1"/>
  <c r="Z789" i="26" a="1"/>
  <c r="Z789" i="26" s="1"/>
  <c r="Z790" i="26" a="1"/>
  <c r="Z790" i="26" s="1"/>
  <c r="Z791" i="26" a="1"/>
  <c r="Z791" i="26" s="1"/>
  <c r="Z794" i="26" a="1"/>
  <c r="Z794" i="26" s="1"/>
  <c r="Z795" i="26" a="1"/>
  <c r="Z795" i="26" s="1"/>
  <c r="Z797" i="26" a="1"/>
  <c r="Z797" i="26" s="1"/>
  <c r="Z798" i="26" a="1"/>
  <c r="Z798" i="26" s="1"/>
  <c r="Z799" i="26" a="1"/>
  <c r="Z799" i="26" s="1"/>
  <c r="Z801" i="26" a="1"/>
  <c r="Z801" i="26" s="1"/>
  <c r="Z802" i="26" a="1"/>
  <c r="Z802" i="26" s="1"/>
  <c r="Z804" i="26" a="1"/>
  <c r="Z804" i="26" s="1"/>
  <c r="Z805" i="26" a="1"/>
  <c r="Z805" i="26" s="1"/>
  <c r="Z806" i="26" a="1"/>
  <c r="Z806" i="26" s="1"/>
  <c r="Z808" i="26" a="1"/>
  <c r="Z808" i="26" s="1"/>
  <c r="Z809" i="26" a="1"/>
  <c r="Z809" i="26" s="1"/>
  <c r="Z810" i="26" a="1"/>
  <c r="Z810" i="26" s="1"/>
  <c r="Z812" i="26" a="1"/>
  <c r="Z812" i="26" s="1"/>
  <c r="Z815" i="26" a="1"/>
  <c r="Z815" i="26" s="1"/>
  <c r="Z817" i="26" a="1"/>
  <c r="Z817" i="26" s="1"/>
  <c r="Z818" i="26" a="1"/>
  <c r="Z818" i="26" s="1"/>
  <c r="Z819" i="26" a="1"/>
  <c r="Z819" i="26" s="1"/>
  <c r="Z821" i="26" a="1"/>
  <c r="Z821" i="26" s="1"/>
  <c r="Z823" i="26" a="1"/>
  <c r="Z823" i="26" s="1"/>
  <c r="Z825" i="26" a="1"/>
  <c r="Z825" i="26" s="1"/>
  <c r="Z826" i="26" a="1"/>
  <c r="Z826" i="26" s="1"/>
  <c r="Z827" i="26" a="1"/>
  <c r="Z827" i="26" s="1"/>
  <c r="Z829" i="26" a="1"/>
  <c r="Z829" i="26" s="1"/>
  <c r="Z831" i="26" a="1"/>
  <c r="Z831" i="26" s="1"/>
  <c r="Z832" i="26" a="1"/>
  <c r="Z832" i="26" s="1"/>
  <c r="Z833" i="26" a="1"/>
  <c r="Z833" i="26" s="1"/>
  <c r="Z835" i="26" a="1"/>
  <c r="Z835" i="26" s="1"/>
  <c r="Z836" i="26" a="1"/>
  <c r="Z836" i="26" s="1"/>
  <c r="Z837" i="26" a="1"/>
  <c r="Z837" i="26" s="1"/>
  <c r="Z838" i="26" a="1"/>
  <c r="Z838" i="26" s="1"/>
  <c r="Z839" i="26" a="1"/>
  <c r="Z839" i="26" s="1"/>
  <c r="Z840" i="26" a="1"/>
  <c r="Z840" i="26" s="1"/>
  <c r="Z841" i="26" a="1"/>
  <c r="Z841" i="26" s="1"/>
  <c r="Z844" i="26" a="1"/>
  <c r="Z844" i="26" s="1"/>
  <c r="Z845" i="26" a="1"/>
  <c r="Z845" i="26" s="1"/>
  <c r="Z847" i="26" a="1"/>
  <c r="Z847" i="26" s="1"/>
  <c r="Z849" i="26" a="1"/>
  <c r="Z849" i="26" s="1"/>
  <c r="Z851" i="26" a="1"/>
  <c r="Z851" i="26" s="1"/>
  <c r="Z852" i="26" a="1"/>
  <c r="Z852" i="26" s="1"/>
  <c r="Z853" i="26" a="1"/>
  <c r="Z853" i="26" s="1"/>
  <c r="Z854" i="26" a="1"/>
  <c r="Z854" i="26" s="1"/>
  <c r="Z855" i="26" a="1"/>
  <c r="Z855" i="26" s="1"/>
  <c r="Z856" i="26" a="1"/>
  <c r="Z856" i="26" s="1"/>
  <c r="Z859" i="26" a="1"/>
  <c r="Z859" i="26" s="1"/>
  <c r="Z860" i="26" a="1"/>
  <c r="Z860" i="26" s="1"/>
  <c r="Z861" i="26" a="1"/>
  <c r="Z861" i="26" s="1"/>
  <c r="Z862" i="26" a="1"/>
  <c r="Z862" i="26" s="1"/>
  <c r="Z864" i="26" a="1"/>
  <c r="Z864" i="26" s="1"/>
  <c r="Z865" i="26" a="1"/>
  <c r="Z865" i="26" s="1"/>
  <c r="Z866" i="26" a="1"/>
  <c r="Z866" i="26" s="1"/>
  <c r="Z868" i="26" a="1"/>
  <c r="Z868" i="26" s="1"/>
  <c r="Z869" i="26" a="1"/>
  <c r="Z869" i="26" s="1"/>
  <c r="Z870" i="26" a="1"/>
  <c r="Z870" i="26" s="1"/>
  <c r="Z871" i="26" a="1"/>
  <c r="Z871" i="26" s="1"/>
  <c r="Z872" i="26" a="1"/>
  <c r="Z872" i="26" s="1"/>
  <c r="Z873" i="26" a="1"/>
  <c r="Z873" i="26" s="1"/>
  <c r="Z874" i="26" a="1"/>
  <c r="Z874" i="26" s="1"/>
  <c r="Z875" i="26" a="1"/>
  <c r="Z875" i="26" s="1"/>
  <c r="Z879" i="26" a="1"/>
  <c r="Z879" i="26" s="1"/>
  <c r="Z880" i="26" a="1"/>
  <c r="Z880" i="26" s="1"/>
  <c r="Z881" i="26" a="1"/>
  <c r="Z881" i="26" s="1"/>
  <c r="Z882" i="26" a="1"/>
  <c r="Z882" i="26" s="1"/>
  <c r="Z883" i="26" a="1"/>
  <c r="Z883" i="26" s="1"/>
  <c r="Z884" i="26" a="1"/>
  <c r="Z884" i="26" s="1"/>
  <c r="Z885" i="26" a="1"/>
  <c r="Z885" i="26" s="1"/>
  <c r="Z886" i="26" a="1"/>
  <c r="Z886" i="26" s="1"/>
  <c r="Z887" i="26" a="1"/>
  <c r="Z887" i="26" s="1"/>
  <c r="Z889" i="26" a="1"/>
  <c r="Z889" i="26" s="1"/>
  <c r="Z891" i="26" a="1"/>
  <c r="Z891" i="26" s="1"/>
  <c r="Z892" i="26" a="1"/>
  <c r="Z892" i="26" s="1"/>
  <c r="Z893" i="26" a="1"/>
  <c r="Z893" i="26" s="1"/>
  <c r="Z894" i="26" a="1"/>
  <c r="Z894" i="26" s="1"/>
  <c r="Z895" i="26" a="1"/>
  <c r="Z895" i="26" s="1"/>
  <c r="Z896" i="26" a="1"/>
  <c r="Z896" i="26" s="1"/>
  <c r="Z897" i="26" a="1"/>
  <c r="Z897" i="26" s="1"/>
  <c r="Z899" i="26" a="1"/>
  <c r="Z899" i="26" s="1"/>
  <c r="Z900" i="26" a="1"/>
  <c r="Z900" i="26" s="1"/>
  <c r="Z903" i="26" a="1"/>
  <c r="Z903" i="26" s="1"/>
  <c r="Z906" i="26" a="1"/>
  <c r="Z906" i="26" s="1"/>
  <c r="Z907" i="26" a="1"/>
  <c r="Z907" i="26" s="1"/>
  <c r="Z911" i="26" a="1"/>
  <c r="Z911" i="26" s="1"/>
  <c r="Z912" i="26" a="1"/>
  <c r="Z912" i="26" s="1"/>
  <c r="Z913" i="26" a="1"/>
  <c r="Z913" i="26" s="1"/>
  <c r="Z915" i="26" a="1"/>
  <c r="Z915" i="26" s="1"/>
  <c r="Z918" i="26" a="1"/>
  <c r="Z918" i="26" s="1"/>
  <c r="Z920" i="26" a="1"/>
  <c r="Z920" i="26" s="1"/>
  <c r="Z921" i="26" a="1"/>
  <c r="Z921" i="26" s="1"/>
  <c r="Z923" i="26" a="1"/>
  <c r="Z923" i="26" s="1"/>
  <c r="Z924" i="26" a="1"/>
  <c r="Z924" i="26" s="1"/>
  <c r="Z925" i="26" a="1"/>
  <c r="Z925" i="26" s="1"/>
  <c r="Z928" i="26" a="1"/>
  <c r="Z928" i="26" s="1"/>
  <c r="Z929" i="26" a="1"/>
  <c r="Z929" i="26" s="1"/>
  <c r="Z931" i="26" a="1"/>
  <c r="Z931" i="26" s="1"/>
  <c r="Z932" i="26" a="1"/>
  <c r="Z932" i="26" s="1"/>
  <c r="Z934" i="26" a="1"/>
  <c r="Z934" i="26" s="1"/>
  <c r="Z936" i="26" a="1"/>
  <c r="Z936" i="26" s="1"/>
  <c r="Z937" i="26" a="1"/>
  <c r="Z937" i="26" s="1"/>
  <c r="Z938" i="26" a="1"/>
  <c r="Z938" i="26" s="1"/>
  <c r="Z942" i="26" a="1"/>
  <c r="Z942" i="26" s="1"/>
  <c r="Z943" i="26" a="1"/>
  <c r="Z943" i="26" s="1"/>
  <c r="Z944" i="26" a="1"/>
  <c r="Z944" i="26" s="1"/>
  <c r="Z946" i="26" a="1"/>
  <c r="Z946" i="26" s="1"/>
  <c r="Z947" i="26" a="1"/>
  <c r="Z947" i="26" s="1"/>
  <c r="Z948" i="26" a="1"/>
  <c r="Z948" i="26" s="1"/>
  <c r="Z949" i="26" a="1"/>
  <c r="Z949" i="26" s="1"/>
  <c r="Z950" i="26" a="1"/>
  <c r="Z950" i="26" s="1"/>
  <c r="Z951" i="26" a="1"/>
  <c r="Z951" i="26" s="1"/>
  <c r="Z953" i="26" a="1"/>
  <c r="Z953" i="26" s="1"/>
  <c r="Z954" i="26" a="1"/>
  <c r="Z954" i="26" s="1"/>
  <c r="Z957" i="26" a="1"/>
  <c r="Z957" i="26" s="1"/>
  <c r="Z958" i="26" a="1"/>
  <c r="Z958" i="26" s="1"/>
  <c r="Z959" i="26" a="1"/>
  <c r="Z959" i="26" s="1"/>
  <c r="Z961" i="26" a="1"/>
  <c r="Z961" i="26" s="1"/>
  <c r="Z962" i="26" a="1"/>
  <c r="Z962" i="26" s="1"/>
  <c r="Z963" i="26" a="1"/>
  <c r="Z963" i="26" s="1"/>
  <c r="Z964" i="26" a="1"/>
  <c r="Z964" i="26" s="1"/>
  <c r="Z966" i="26" a="1"/>
  <c r="Z966" i="26" s="1"/>
  <c r="Z967" i="26" a="1"/>
  <c r="Z967" i="26" s="1"/>
  <c r="Z968" i="26" a="1"/>
  <c r="Z968" i="26" s="1"/>
  <c r="Z970" i="26" a="1"/>
  <c r="Z970" i="26" s="1"/>
  <c r="Z971" i="26" a="1"/>
  <c r="Z971" i="26" s="1"/>
  <c r="Z972" i="26" a="1"/>
  <c r="Z972" i="26" s="1"/>
  <c r="Z973" i="26" a="1"/>
  <c r="Z973" i="26" s="1"/>
  <c r="Z974" i="26" a="1"/>
  <c r="Z974" i="26" s="1"/>
  <c r="Z975" i="26" a="1"/>
  <c r="Z975" i="26" s="1"/>
  <c r="Z976" i="26" a="1"/>
  <c r="Z976" i="26" s="1"/>
  <c r="Z977" i="26" a="1"/>
  <c r="Z977" i="26" s="1"/>
  <c r="Z979" i="26" a="1"/>
  <c r="Z979" i="26" s="1"/>
  <c r="Z980" i="26" a="1"/>
  <c r="Z980" i="26" s="1"/>
  <c r="Z981" i="26" a="1"/>
  <c r="Z981" i="26" s="1"/>
  <c r="Z983" i="26" a="1"/>
  <c r="Z983" i="26" s="1"/>
  <c r="Z984" i="26" a="1"/>
  <c r="Z984" i="26" s="1"/>
  <c r="Z986" i="26" a="1"/>
  <c r="Z986" i="26" s="1"/>
  <c r="Z987" i="26" a="1"/>
  <c r="Z987" i="26" s="1"/>
  <c r="Z988" i="26" a="1"/>
  <c r="Z988" i="26" s="1"/>
  <c r="Z989" i="26" a="1"/>
  <c r="Z989" i="26" s="1"/>
  <c r="Z990" i="26" a="1"/>
  <c r="Z990" i="26" s="1"/>
  <c r="Z991" i="26" a="1"/>
  <c r="Z991" i="26" s="1"/>
  <c r="Z992" i="26" a="1"/>
  <c r="Z992" i="26" s="1"/>
  <c r="Z993" i="26" a="1"/>
  <c r="Z993" i="26" s="1"/>
  <c r="Z994" i="26" a="1"/>
  <c r="Z994" i="26" s="1"/>
  <c r="Z995" i="26" a="1"/>
  <c r="Z995" i="26" s="1"/>
  <c r="Z996" i="26" a="1"/>
  <c r="Z996" i="26" s="1"/>
  <c r="Z997" i="26" a="1"/>
  <c r="Z997" i="26" s="1"/>
  <c r="Z1000" i="26" a="1"/>
  <c r="Z1000" i="26" s="1"/>
  <c r="Z1001" i="26" a="1"/>
  <c r="Z1001" i="26" s="1"/>
  <c r="Z1003" i="26" a="1"/>
  <c r="Z1003" i="26" s="1"/>
  <c r="Z1004" i="26" a="1"/>
  <c r="Z1004" i="26" s="1"/>
  <c r="Z1005" i="26" a="1"/>
  <c r="Z1005" i="26" s="1"/>
  <c r="Z1006" i="26" a="1"/>
  <c r="Z1006" i="26" s="1"/>
  <c r="Z1008" i="26" a="1"/>
  <c r="Z1008" i="26" s="1"/>
  <c r="Z1009" i="26" a="1"/>
  <c r="Z1009" i="26" s="1"/>
  <c r="Z1011" i="26" a="1"/>
  <c r="Z1011" i="26" s="1"/>
  <c r="Z1012" i="26" a="1"/>
  <c r="Z1012" i="26" s="1"/>
  <c r="Z1013" i="26" a="1"/>
  <c r="Z1013" i="26" s="1"/>
  <c r="Z1014" i="26" a="1"/>
  <c r="Z1014" i="26" s="1"/>
  <c r="Z1015" i="26" a="1"/>
  <c r="Z1015" i="26" s="1"/>
  <c r="Z1016" i="26" a="1"/>
  <c r="Z1016" i="26" s="1"/>
  <c r="Z1017" i="26" a="1"/>
  <c r="Z1017" i="26" s="1"/>
  <c r="Z1018" i="26" a="1"/>
  <c r="Z1018" i="26" s="1"/>
  <c r="Z1019" i="26" a="1"/>
  <c r="Z1019" i="26" s="1"/>
  <c r="Z1021" i="26" a="1"/>
  <c r="Z1021" i="26" s="1"/>
  <c r="Z1022" i="26" a="1"/>
  <c r="Z1022" i="26" s="1"/>
  <c r="Z1023" i="26" a="1"/>
  <c r="Z1023" i="26" s="1"/>
  <c r="Z1024" i="26" a="1"/>
  <c r="Z1024" i="26" s="1"/>
  <c r="Z1026" i="26" a="1"/>
  <c r="Z1026" i="26" s="1"/>
  <c r="Z1027" i="26" a="1"/>
  <c r="Z1027" i="26" s="1"/>
  <c r="Z1028" i="26" a="1"/>
  <c r="Z1028" i="26" s="1"/>
  <c r="Z1029" i="26" a="1"/>
  <c r="Z1029" i="26" s="1"/>
  <c r="Z1030" i="26" a="1"/>
  <c r="Z1030" i="26" s="1"/>
  <c r="Z1031" i="26" a="1"/>
  <c r="Z1031" i="26" s="1"/>
  <c r="Z1032" i="26" a="1"/>
  <c r="Z1032" i="26" s="1"/>
  <c r="Z1035" i="26" a="1"/>
  <c r="Z1035" i="26" s="1"/>
  <c r="Z1036" i="26" a="1"/>
  <c r="Z1036" i="26" s="1"/>
  <c r="Z1038" i="26" a="1"/>
  <c r="Z1038" i="26" s="1"/>
  <c r="Z1039" i="26" a="1"/>
  <c r="Z1039" i="26" s="1"/>
  <c r="Z1040" i="26" a="1"/>
  <c r="Z1040" i="26" s="1"/>
  <c r="Z1041" i="26" a="1"/>
  <c r="Z1041" i="26" s="1"/>
  <c r="Z1045" i="26" a="1"/>
  <c r="Z1045" i="26" s="1"/>
  <c r="Z1047" i="26" a="1"/>
  <c r="Z1047" i="26" s="1"/>
  <c r="Z1048" i="26" a="1"/>
  <c r="Z1048" i="26" s="1"/>
  <c r="Z1049" i="26" a="1"/>
  <c r="Z1049" i="26" s="1"/>
  <c r="Z1050" i="26" a="1"/>
  <c r="Z1050" i="26" s="1"/>
  <c r="Z1053" i="26" a="1"/>
  <c r="Z1053" i="26" s="1"/>
  <c r="Z1054" i="26" a="1"/>
  <c r="Z1054" i="26" s="1"/>
  <c r="Z1055" i="26" a="1"/>
  <c r="Z1055" i="26" s="1"/>
  <c r="Z1056" i="26" a="1"/>
  <c r="Z1056" i="26" s="1"/>
  <c r="Z1058" i="26" a="1"/>
  <c r="Z1058" i="26" s="1"/>
  <c r="Z1059" i="26" a="1"/>
  <c r="Z1059" i="26" s="1"/>
  <c r="Z1060" i="26" a="1"/>
  <c r="Z1060" i="26" s="1"/>
  <c r="Z1061" i="26" a="1"/>
  <c r="Z1061" i="26" s="1"/>
  <c r="Z1063" i="26" a="1"/>
  <c r="Z1063" i="26" s="1"/>
  <c r="Z1064" i="26" a="1"/>
  <c r="Z1064" i="26" s="1"/>
  <c r="Z1065" i="26" a="1"/>
  <c r="Z1065" i="26" s="1"/>
  <c r="Z1067" i="26" a="1"/>
  <c r="Z1067" i="26" s="1"/>
  <c r="Z1069" i="26" a="1"/>
  <c r="Z1069" i="26" s="1"/>
  <c r="Z1071" i="26" a="1"/>
  <c r="Z1071" i="26" s="1"/>
  <c r="Z1072" i="26" a="1"/>
  <c r="Z1072" i="26" s="1"/>
  <c r="Z1073" i="26" a="1"/>
  <c r="Z1073" i="26" s="1"/>
  <c r="Z1074" i="26" a="1"/>
  <c r="Z1074" i="26" s="1"/>
  <c r="Z1075" i="26" a="1"/>
  <c r="Z1075" i="26" s="1"/>
  <c r="Z1076" i="26" a="1"/>
  <c r="Z1076" i="26" s="1"/>
  <c r="Z1077" i="26" a="1"/>
  <c r="Z1077" i="26" s="1"/>
  <c r="Z1078" i="26" a="1"/>
  <c r="Z1078" i="26" s="1"/>
  <c r="Z1079" i="26" a="1"/>
  <c r="Z1079" i="26" s="1"/>
  <c r="Z1081" i="26" a="1"/>
  <c r="Z1081" i="26" s="1"/>
  <c r="Z1083" i="26" a="1"/>
  <c r="Z1083" i="26" s="1"/>
  <c r="Z1084" i="26" a="1"/>
  <c r="Z1084" i="26" s="1"/>
  <c r="Z1085" i="26" a="1"/>
  <c r="Z1085" i="26" s="1"/>
  <c r="Z1086" i="26" a="1"/>
  <c r="Z1086" i="26" s="1"/>
  <c r="Z1087" i="26" a="1"/>
  <c r="Z1087" i="26" s="1"/>
  <c r="Z1088" i="26" a="1"/>
  <c r="Z1088" i="26" s="1"/>
  <c r="Z1089" i="26" a="1"/>
  <c r="Z1089" i="26" s="1"/>
  <c r="Z1090" i="26" a="1"/>
  <c r="Z1090" i="26" s="1"/>
  <c r="Z1091" i="26" a="1"/>
  <c r="Z1091" i="26" s="1"/>
  <c r="Z1092" i="26" a="1"/>
  <c r="Z1092" i="26" s="1"/>
  <c r="Z1094" i="26" a="1"/>
  <c r="Z1094" i="26" s="1"/>
  <c r="Z1096" i="26" a="1"/>
  <c r="Z1096" i="26" s="1"/>
  <c r="Z1098" i="26" a="1"/>
  <c r="Z1098" i="26" s="1"/>
  <c r="Z1100" i="26" a="1"/>
  <c r="Z1100" i="26" s="1"/>
  <c r="Z1103" i="26" a="1"/>
  <c r="Z1103" i="26" s="1"/>
  <c r="Z1104" i="26" a="1"/>
  <c r="Z1104" i="26" s="1"/>
  <c r="Z1105" i="26" a="1"/>
  <c r="Z1105" i="26" s="1"/>
  <c r="Z1107" i="26" a="1"/>
  <c r="Z1107" i="26" s="1"/>
  <c r="Z1108" i="26" a="1"/>
  <c r="Z1108" i="26" s="1"/>
  <c r="Z1110" i="26" a="1"/>
  <c r="Z1110" i="26" s="1"/>
  <c r="Z1113" i="26" a="1"/>
  <c r="Z1113" i="26" s="1"/>
  <c r="Z1118" i="26" a="1"/>
  <c r="Z1118" i="26" s="1"/>
  <c r="Z1119" i="26" a="1"/>
  <c r="Z1119" i="26" s="1"/>
  <c r="Z1125" i="26" a="1"/>
  <c r="Z1125" i="26" s="1"/>
  <c r="Z1126" i="26" a="1"/>
  <c r="Z1126" i="26" s="1"/>
  <c r="Z1130" i="26" a="1"/>
  <c r="Z1130" i="26" s="1"/>
  <c r="Z1131" i="26" a="1"/>
  <c r="Z1131" i="26" s="1"/>
  <c r="Z1132" i="26" a="1"/>
  <c r="Z1132" i="26" s="1"/>
  <c r="Z1133" i="26" a="1"/>
  <c r="Z1133" i="26" s="1"/>
  <c r="Z1134" i="26" a="1"/>
  <c r="Z1134" i="26" s="1"/>
  <c r="Z1137" i="26" a="1"/>
  <c r="Z1137" i="26" s="1"/>
  <c r="Z1138" i="26" a="1"/>
  <c r="Z1138" i="26" s="1"/>
  <c r="Z1139" i="26" a="1"/>
  <c r="Z1139" i="26" s="1"/>
  <c r="Z1140" i="26" a="1"/>
  <c r="Z1140" i="26" s="1"/>
  <c r="Z1144" i="26" a="1"/>
  <c r="Z1144" i="26" s="1"/>
  <c r="Z1145" i="26" a="1"/>
  <c r="Z1145" i="26" s="1"/>
  <c r="Z1146" i="26" a="1"/>
  <c r="Z1146" i="26" s="1"/>
  <c r="Z1147" i="26" a="1"/>
  <c r="Z1147" i="26" s="1"/>
  <c r="Z1148" i="26" a="1"/>
  <c r="Z1148" i="26" s="1"/>
  <c r="Z1151" i="26" a="1"/>
  <c r="Z1151" i="26" s="1"/>
  <c r="Z1152" i="26" a="1"/>
  <c r="Z1152" i="26" s="1"/>
  <c r="Z1154" i="26" a="1"/>
  <c r="Z1154" i="26" s="1"/>
  <c r="Z1155" i="26" a="1"/>
  <c r="Z1155" i="26" s="1"/>
  <c r="Z1158" i="26" a="1"/>
  <c r="Z1158" i="26" s="1"/>
  <c r="Z1159" i="26" a="1"/>
  <c r="Z1159" i="26" s="1"/>
  <c r="Z1163" i="26" a="1"/>
  <c r="Z1163" i="26" s="1"/>
  <c r="Z1167" i="26" a="1"/>
  <c r="Z1167" i="26" s="1"/>
  <c r="Z1168" i="26" a="1"/>
  <c r="Z1168" i="26" s="1"/>
  <c r="Z1169" i="26" a="1"/>
  <c r="Z1169" i="26" s="1"/>
  <c r="Z1170" i="26" a="1"/>
  <c r="Z1170" i="26" s="1"/>
  <c r="Z1172" i="26" a="1"/>
  <c r="Z1172" i="26" s="1"/>
  <c r="Z1173" i="26" a="1"/>
  <c r="Z1173" i="26" s="1"/>
  <c r="Z1175" i="26" a="1"/>
  <c r="Z1175" i="26" s="1"/>
  <c r="Z1176" i="26" a="1"/>
  <c r="Z1176" i="26" s="1"/>
  <c r="Z1179" i="26" a="1"/>
  <c r="Z1179" i="26" s="1"/>
  <c r="Z1180" i="26" a="1"/>
  <c r="Z1180" i="26" s="1"/>
  <c r="Z1182" i="26" a="1"/>
  <c r="Z1182" i="26" s="1"/>
  <c r="Z1183" i="26" a="1"/>
  <c r="Z1183" i="26" s="1"/>
  <c r="Z1184" i="26" a="1"/>
  <c r="Z1184" i="26" s="1"/>
  <c r="Z1186" i="26" a="1"/>
  <c r="Z1186" i="26" s="1"/>
  <c r="Z1187" i="26" a="1"/>
  <c r="Z1187" i="26" s="1"/>
  <c r="Z1188" i="26" a="1"/>
  <c r="Z1188" i="26" s="1"/>
  <c r="Z1191" i="26" a="1"/>
  <c r="Z1191" i="26" s="1"/>
  <c r="Z1192" i="26" a="1"/>
  <c r="Z1192" i="26" s="1"/>
  <c r="Z1193" i="26" a="1"/>
  <c r="Z1193" i="26" s="1"/>
  <c r="Z1194" i="26" a="1"/>
  <c r="Z1194" i="26" s="1"/>
  <c r="Z1195" i="26" a="1"/>
  <c r="Z1195" i="26" s="1"/>
  <c r="Z1196" i="26" a="1"/>
  <c r="Z1196" i="26" s="1"/>
  <c r="Z1200" i="26" a="1"/>
  <c r="Z1200" i="26" s="1"/>
  <c r="Z1202" i="26" a="1"/>
  <c r="Z1202" i="26" s="1"/>
  <c r="Z1203" i="26" a="1"/>
  <c r="Z1203" i="26" s="1"/>
  <c r="Z1204" i="26" a="1"/>
  <c r="Z1204" i="26" s="1"/>
  <c r="Z1206" i="26" a="1"/>
  <c r="Z1206" i="26" s="1"/>
  <c r="Z1207" i="26" a="1"/>
  <c r="Z1207" i="26" s="1"/>
  <c r="Z1209" i="26" a="1"/>
  <c r="Z1209" i="26" s="1"/>
  <c r="Z1211" i="26" a="1"/>
  <c r="Z1211" i="26" s="1"/>
  <c r="Z1212" i="26" a="1"/>
  <c r="Z1212" i="26" s="1"/>
  <c r="Z1213" i="26" a="1"/>
  <c r="Z1213" i="26" s="1"/>
  <c r="Z1217" i="26" a="1"/>
  <c r="Z1217" i="26" s="1"/>
  <c r="Z1219" i="26" a="1"/>
  <c r="Z1219" i="26" s="1"/>
  <c r="Z1220" i="26" a="1"/>
  <c r="Z1220" i="26" s="1"/>
  <c r="Z1221" i="26" a="1"/>
  <c r="Z1221" i="26" s="1"/>
  <c r="Z1224" i="26" a="1"/>
  <c r="Z1224" i="26" s="1"/>
  <c r="Z1225" i="26" a="1"/>
  <c r="Z1225" i="26" s="1"/>
  <c r="Z1226" i="26" a="1"/>
  <c r="Z1226" i="26" s="1"/>
  <c r="Z1230" i="26" a="1"/>
  <c r="Z1230" i="26" s="1"/>
  <c r="Z1232" i="26" a="1"/>
  <c r="Z1232" i="26" s="1"/>
  <c r="Z1234" i="26" a="1"/>
  <c r="Z1234" i="26" s="1"/>
  <c r="Z1236" i="26" a="1"/>
  <c r="Z1236" i="26" s="1"/>
  <c r="Z1237" i="26" a="1"/>
  <c r="Z1237" i="26" s="1"/>
  <c r="Z1238" i="26" a="1"/>
  <c r="Z1238" i="26" s="1"/>
  <c r="Z1239" i="26" a="1"/>
  <c r="Z1239" i="26" s="1"/>
  <c r="Z1240" i="26" a="1"/>
  <c r="Z1240" i="26" s="1"/>
  <c r="Z1242" i="26" a="1"/>
  <c r="Z1242" i="26" s="1"/>
  <c r="Z1245" i="26" a="1"/>
  <c r="Z1245" i="26" s="1"/>
  <c r="Z1246" i="26" a="1"/>
  <c r="Z1246" i="26" s="1"/>
  <c r="Z1247" i="26" a="1"/>
  <c r="Z1247" i="26" s="1"/>
  <c r="Z1248" i="26" a="1"/>
  <c r="Z1248" i="26" s="1"/>
  <c r="Z1249" i="26" a="1"/>
  <c r="Z1249" i="26" s="1"/>
  <c r="Z1250" i="26" a="1"/>
  <c r="Z1250" i="26" s="1"/>
  <c r="Z1251" i="26" a="1"/>
  <c r="Z1251" i="26" s="1"/>
  <c r="Z1252" i="26" a="1"/>
  <c r="Z1252" i="26" s="1"/>
  <c r="Z1254" i="26" a="1"/>
  <c r="Z1254" i="26" s="1"/>
  <c r="Z1256" i="26" a="1"/>
  <c r="Z1256" i="26" s="1"/>
  <c r="Z1258" i="26" a="1"/>
  <c r="Z1258" i="26" s="1"/>
  <c r="Z1260" i="26" a="1"/>
  <c r="Z1260" i="26" s="1"/>
  <c r="Z1261" i="26" a="1"/>
  <c r="Z1261" i="26" s="1"/>
  <c r="Z1262" i="26" a="1"/>
  <c r="Z1262" i="26" s="1"/>
  <c r="Z1263" i="26" a="1"/>
  <c r="Z1263" i="26" s="1"/>
  <c r="Z1266" i="26" a="1"/>
  <c r="Z1266" i="26" s="1"/>
  <c r="Z1267" i="26" a="1"/>
  <c r="Z1267" i="26" s="1"/>
  <c r="Z1268" i="26" a="1"/>
  <c r="Z1268" i="26" s="1"/>
  <c r="Z1269" i="26" a="1"/>
  <c r="Z1269" i="26" s="1"/>
  <c r="Z1271" i="26" a="1"/>
  <c r="Z1271" i="26" s="1"/>
  <c r="Z1272" i="26" a="1"/>
  <c r="Z1272" i="26" s="1"/>
  <c r="Z1273" i="26" a="1"/>
  <c r="Z1273" i="26" s="1"/>
  <c r="Z1274" i="26" a="1"/>
  <c r="Z1274" i="26" s="1"/>
  <c r="Z1275" i="26" a="1"/>
  <c r="Z1275" i="26" s="1"/>
  <c r="Z1276" i="26" a="1"/>
  <c r="Z1276" i="26" s="1"/>
  <c r="Z1277" i="26" a="1"/>
  <c r="Z1277" i="26" s="1"/>
  <c r="Z1278" i="26" a="1"/>
  <c r="Z1278" i="26" s="1"/>
  <c r="Z1280" i="26" a="1"/>
  <c r="Z1280" i="26" s="1"/>
  <c r="Z1282" i="26" a="1"/>
  <c r="Z1282" i="26" s="1"/>
  <c r="Z1283" i="26" a="1"/>
  <c r="Z1283" i="26" s="1"/>
  <c r="Z1285" i="26" a="1"/>
  <c r="Z1285" i="26" s="1"/>
  <c r="Z1286" i="26" a="1"/>
  <c r="Z1286" i="26" s="1"/>
  <c r="Z1287" i="26" a="1"/>
  <c r="Z1287" i="26" s="1"/>
  <c r="Z1288" i="26" a="1"/>
  <c r="Z1288" i="26" s="1"/>
  <c r="Z1290" i="26" a="1"/>
  <c r="Z1290" i="26" s="1"/>
  <c r="Z1291" i="26" a="1"/>
  <c r="Z1291" i="26" s="1"/>
  <c r="Z1292" i="26" a="1"/>
  <c r="Z1292" i="26" s="1"/>
  <c r="Z1293" i="26" a="1"/>
  <c r="Z1293" i="26" s="1"/>
  <c r="Z1294" i="26" a="1"/>
  <c r="Z1294" i="26" s="1"/>
  <c r="Z1295" i="26" a="1"/>
  <c r="Z1295" i="26" s="1"/>
  <c r="Z1296" i="26" a="1"/>
  <c r="Z1296" i="26" s="1"/>
  <c r="Z1298" i="26" a="1"/>
  <c r="Z1298" i="26" s="1"/>
  <c r="Z1299" i="26" a="1"/>
  <c r="Z1299" i="26" s="1"/>
  <c r="Z1300" i="26" a="1"/>
  <c r="Z1300" i="26" s="1"/>
  <c r="Z1302" i="26" a="1"/>
  <c r="Z1302" i="26" s="1"/>
  <c r="Z1304" i="26" a="1"/>
  <c r="Z1304" i="26" s="1"/>
  <c r="Z1305" i="26" a="1"/>
  <c r="Z1305" i="26" s="1"/>
  <c r="Z1306" i="26" a="1"/>
  <c r="Z1306" i="26" s="1"/>
  <c r="Z1310" i="26" a="1"/>
  <c r="Z1310" i="26" s="1"/>
  <c r="Z1313" i="26" a="1"/>
  <c r="Z1313" i="26" s="1"/>
  <c r="Z1314" i="26" a="1"/>
  <c r="Z1314" i="26" s="1"/>
  <c r="Z1315" i="26" a="1"/>
  <c r="Z1315" i="26" s="1"/>
  <c r="Z1317" i="26" a="1"/>
  <c r="Z1317" i="26" s="1"/>
  <c r="Z1320" i="26" a="1"/>
  <c r="Z1320" i="26" s="1"/>
  <c r="Z1324" i="26" a="1"/>
  <c r="Z1324" i="26" s="1"/>
  <c r="Z1325" i="26" a="1"/>
  <c r="Z1325" i="26" s="1"/>
  <c r="Z1326" i="26" a="1"/>
  <c r="Z1326" i="26" s="1"/>
  <c r="Z1327" i="26" a="1"/>
  <c r="Z1327" i="26" s="1"/>
  <c r="Z1328" i="26" a="1"/>
  <c r="Z1328" i="26" s="1"/>
  <c r="Z1331" i="26" a="1"/>
  <c r="Z1331" i="26" s="1"/>
  <c r="Z1332" i="26" a="1"/>
  <c r="Z1332" i="26" s="1"/>
  <c r="Z1333" i="26" a="1"/>
  <c r="Z1333" i="26" s="1"/>
  <c r="Z1334" i="26" a="1"/>
  <c r="Z1334" i="26" s="1"/>
  <c r="Z1335" i="26" a="1"/>
  <c r="Z1335" i="26" s="1"/>
  <c r="Z1336" i="26" a="1"/>
  <c r="Z1336" i="26" s="1"/>
  <c r="Z1337" i="26" a="1"/>
  <c r="Z1337" i="26" s="1"/>
  <c r="Z1338" i="26" a="1"/>
  <c r="Z1338" i="26" s="1"/>
  <c r="Z1339" i="26" a="1"/>
  <c r="Z1339" i="26" s="1"/>
  <c r="Z1340" i="26" a="1"/>
  <c r="Z1340" i="26" s="1"/>
  <c r="Z1341" i="26" a="1"/>
  <c r="Z1341" i="26" s="1"/>
  <c r="Z1342" i="26" a="1"/>
  <c r="Z1342" i="26" s="1"/>
  <c r="Z1343" i="26" a="1"/>
  <c r="Z1343" i="26" s="1"/>
  <c r="Z1344" i="26" a="1"/>
  <c r="Z1344" i="26" s="1"/>
  <c r="Z1345" i="26" a="1"/>
  <c r="Z1345" i="26" s="1"/>
  <c r="Z1346" i="26" a="1"/>
  <c r="Z1346" i="26" s="1"/>
  <c r="Z1348" i="26" a="1"/>
  <c r="Z1348" i="26" s="1"/>
  <c r="Z1349" i="26" a="1"/>
  <c r="Z1349" i="26" s="1"/>
  <c r="Z1350" i="26" a="1"/>
  <c r="Z1350" i="26" s="1"/>
  <c r="Z1351" i="26" a="1"/>
  <c r="Z1351" i="26" s="1"/>
  <c r="Z1353" i="26" a="1"/>
  <c r="Z1353" i="26" s="1"/>
  <c r="Z1354" i="26" a="1"/>
  <c r="Z1354" i="26" s="1"/>
  <c r="Z1355" i="26" a="1"/>
  <c r="Z1355" i="26" s="1"/>
  <c r="Z1356" i="26" a="1"/>
  <c r="Z1356" i="26" s="1"/>
  <c r="Z1358" i="26" a="1"/>
  <c r="Z1358" i="26" s="1"/>
  <c r="Z1359" i="26" a="1"/>
  <c r="Z1359" i="26" s="1"/>
  <c r="Z1361" i="26" a="1"/>
  <c r="Z1361" i="26" s="1"/>
  <c r="Z1362" i="26" a="1"/>
  <c r="Z1362" i="26" s="1"/>
  <c r="Z1363" i="26" a="1"/>
  <c r="Z1363" i="26" s="1"/>
  <c r="Z1364" i="26" a="1"/>
  <c r="Z1364" i="26" s="1"/>
  <c r="Z1367" i="26" a="1"/>
  <c r="Z1367" i="26" s="1"/>
  <c r="Z1368" i="26" a="1"/>
  <c r="Z1368" i="26" s="1"/>
  <c r="Z1370" i="26" a="1"/>
  <c r="Z1370" i="26" s="1"/>
  <c r="Z1371" i="26" a="1"/>
  <c r="Z1371" i="26" s="1"/>
  <c r="Z1372" i="26" a="1"/>
  <c r="Z1372" i="26" s="1"/>
  <c r="Z1373" i="26" a="1"/>
  <c r="Z1373" i="26" s="1"/>
  <c r="Z1374" i="26" a="1"/>
  <c r="Z1374" i="26" s="1"/>
  <c r="Z1375" i="26" a="1"/>
  <c r="Z1375" i="26" s="1"/>
  <c r="Z1376" i="26" a="1"/>
  <c r="Z1376" i="26" s="1"/>
  <c r="Z1377" i="26" a="1"/>
  <c r="Z1377" i="26" s="1"/>
  <c r="Z1378" i="26" a="1"/>
  <c r="Z1378" i="26" s="1"/>
  <c r="Z1380" i="26" a="1"/>
  <c r="Z1380" i="26" s="1"/>
  <c r="Z1381" i="26" a="1"/>
  <c r="Z1381" i="26" s="1"/>
  <c r="Z1382" i="26" a="1"/>
  <c r="Z1382" i="26" s="1"/>
  <c r="Z1384" i="26" a="1"/>
  <c r="Z1384" i="26" s="1"/>
  <c r="Z1387" i="26" a="1"/>
  <c r="Z1387" i="26" s="1"/>
  <c r="Z1388" i="26" a="1"/>
  <c r="Z1388" i="26" s="1"/>
  <c r="Z1390" i="26" a="1"/>
  <c r="Z1390" i="26" s="1"/>
  <c r="Z1393" i="26" a="1"/>
  <c r="Z1393" i="26" s="1"/>
  <c r="Z1395" i="26" a="1"/>
  <c r="Z1395" i="26" s="1"/>
  <c r="Z1396" i="26" a="1"/>
  <c r="Z1396" i="26" s="1"/>
  <c r="Z1398" i="26" a="1"/>
  <c r="Z1398" i="26" s="1"/>
  <c r="Z1399" i="26" a="1"/>
  <c r="Z1399" i="26" s="1"/>
  <c r="Z1400" i="26" a="1"/>
  <c r="Z1400" i="26" s="1"/>
  <c r="Z1401" i="26" a="1"/>
  <c r="Z1401" i="26" s="1"/>
  <c r="Z1402" i="26" a="1"/>
  <c r="Z1402" i="26" s="1"/>
  <c r="Z1403" i="26" a="1"/>
  <c r="Z1403" i="26" s="1"/>
  <c r="Z1405" i="26" a="1"/>
  <c r="Z1405" i="26" s="1"/>
  <c r="Z1407" i="26" a="1"/>
  <c r="Z1407" i="26" s="1"/>
  <c r="Z1409" i="26" a="1"/>
  <c r="Z1409" i="26" s="1"/>
  <c r="Z1411" i="26" a="1"/>
  <c r="Z1411" i="26" s="1"/>
  <c r="Z1412" i="26" a="1"/>
  <c r="Z1412" i="26" s="1"/>
  <c r="Z1413" i="26" a="1"/>
  <c r="Z1413" i="26" s="1"/>
  <c r="Z1414" i="26" a="1"/>
  <c r="Z1414" i="26" s="1"/>
  <c r="Z1415" i="26" a="1"/>
  <c r="Z1415" i="26" s="1"/>
  <c r="Z1416" i="26" a="1"/>
  <c r="Z1416" i="26" s="1"/>
  <c r="Z1417" i="26" a="1"/>
  <c r="Z1417" i="26" s="1"/>
  <c r="Z1419" i="26" a="1"/>
  <c r="Z1419" i="26" s="1"/>
  <c r="Z1420" i="26" a="1"/>
  <c r="Z1420" i="26" s="1"/>
  <c r="Z1421" i="26" a="1"/>
  <c r="Z1421" i="26" s="1"/>
  <c r="Z1424" i="26" a="1"/>
  <c r="Z1424" i="26" s="1"/>
  <c r="Z1425" i="26" a="1"/>
  <c r="Z1425" i="26" s="1"/>
  <c r="Z1426" i="26" a="1"/>
  <c r="Z1426" i="26" s="1"/>
  <c r="Z1427" i="26" a="1"/>
  <c r="Z1427" i="26" s="1"/>
  <c r="Z1428" i="26" a="1"/>
  <c r="Z1428" i="26" s="1"/>
  <c r="Z1430" i="26" a="1"/>
  <c r="Z1430" i="26" s="1"/>
  <c r="Z1431" i="26" a="1"/>
  <c r="Z1431" i="26" s="1"/>
  <c r="Z1432" i="26" a="1"/>
  <c r="Z1432" i="26" s="1"/>
  <c r="Z1433" i="26" a="1"/>
  <c r="Z1433" i="26" s="1"/>
  <c r="Z1434" i="26" a="1"/>
  <c r="Z1434" i="26" s="1"/>
  <c r="Z1435" i="26" a="1"/>
  <c r="Z1435" i="26" s="1"/>
  <c r="Z1436" i="26" a="1"/>
  <c r="Z1436" i="26" s="1"/>
  <c r="Z1439" i="26" a="1"/>
  <c r="Z1439" i="26" s="1"/>
  <c r="Z1440" i="26" a="1"/>
  <c r="Z1440" i="26" s="1"/>
  <c r="Z1441" i="26" a="1"/>
  <c r="Z1441" i="26" s="1"/>
  <c r="Z1442" i="26" a="1"/>
  <c r="Z1442" i="26" s="1"/>
  <c r="Z1443" i="26" a="1"/>
  <c r="Z1443" i="26" s="1"/>
  <c r="Z1445" i="26" a="1"/>
  <c r="Z1445" i="26" s="1"/>
  <c r="Z1446" i="26" a="1"/>
  <c r="Z1446" i="26" s="1"/>
  <c r="Z1448" i="26" a="1"/>
  <c r="Z1448" i="26" s="1"/>
  <c r="Z1449" i="26" a="1"/>
  <c r="Z1449" i="26" s="1"/>
  <c r="Z1450" i="26" a="1"/>
  <c r="Z1450" i="26" s="1"/>
  <c r="Z1451" i="26" a="1"/>
  <c r="Z1451" i="26" s="1"/>
  <c r="Z1452" i="26" a="1"/>
  <c r="Z1452" i="26" s="1"/>
  <c r="Z1453" i="26" a="1"/>
  <c r="Z1453" i="26" s="1"/>
  <c r="Z1454" i="26" a="1"/>
  <c r="Z1454" i="26" s="1"/>
  <c r="Z1455" i="26" a="1"/>
  <c r="Z1455" i="26" s="1"/>
  <c r="Z1457" i="26" a="1"/>
  <c r="Z1457" i="26" s="1"/>
  <c r="Z1459" i="26" a="1"/>
  <c r="Z1459" i="26" s="1"/>
  <c r="Z1460" i="26" a="1"/>
  <c r="Z1460" i="26" s="1"/>
  <c r="Z1461" i="26" a="1"/>
  <c r="Z1461" i="26" s="1"/>
  <c r="Z1463" i="26" a="1"/>
  <c r="Z1463" i="26" s="1"/>
  <c r="Z1464" i="26" a="1"/>
  <c r="Z1464" i="26" s="1"/>
  <c r="Z1465" i="26" a="1"/>
  <c r="Z1465" i="26" s="1"/>
  <c r="Z1468" i="26" a="1"/>
  <c r="Z1468" i="26" s="1"/>
  <c r="Z1472" i="26" a="1"/>
  <c r="Z1472" i="26" s="1"/>
  <c r="Z1473" i="26" a="1"/>
  <c r="Z1473" i="26" s="1"/>
  <c r="Z1474" i="26" a="1"/>
  <c r="Z1474" i="26" s="1"/>
  <c r="Z1475" i="26" a="1"/>
  <c r="Z1475" i="26" s="1"/>
  <c r="Z1477" i="26" a="1"/>
  <c r="Z1477" i="26" s="1"/>
  <c r="Z1478" i="26" a="1"/>
  <c r="Z1478" i="26" s="1"/>
  <c r="Z1479" i="26" a="1"/>
  <c r="Z1479" i="26" s="1"/>
  <c r="Z1480" i="26" a="1"/>
  <c r="Z1480" i="26" s="1"/>
  <c r="Z1481" i="26" a="1"/>
  <c r="Z1481" i="26" s="1"/>
  <c r="Z1483" i="26" a="1"/>
  <c r="Z1483" i="26" s="1"/>
  <c r="Z1484" i="26" a="1"/>
  <c r="Z1484" i="26" s="1"/>
  <c r="Z1488" i="26" a="1"/>
  <c r="Z1488" i="26" s="1"/>
  <c r="Z1489" i="26" a="1"/>
  <c r="Z1489" i="26" s="1"/>
  <c r="Z1490" i="26" a="1"/>
  <c r="Z1490" i="26" s="1"/>
  <c r="Z1491" i="26" a="1"/>
  <c r="Z1491" i="26" s="1"/>
  <c r="Z1492" i="26" a="1"/>
  <c r="Z1492" i="26" s="1"/>
  <c r="Z1493" i="26" a="1"/>
  <c r="Z1493" i="26" s="1"/>
  <c r="Z1494" i="26" a="1"/>
  <c r="Z1494" i="26" s="1"/>
  <c r="Z1495" i="26" a="1"/>
  <c r="Z1495" i="26" s="1"/>
  <c r="Z1496" i="26" a="1"/>
  <c r="Z1496" i="26" s="1"/>
  <c r="Z1497" i="26" a="1"/>
  <c r="Z1497" i="26" s="1"/>
  <c r="Z1498" i="26" a="1"/>
  <c r="Z1498" i="26" s="1"/>
  <c r="Z1500" i="26" a="1"/>
  <c r="Z1500" i="26" s="1"/>
  <c r="Z1501" i="26" a="1"/>
  <c r="Z1501" i="26" s="1"/>
  <c r="Z1502" i="26" a="1"/>
  <c r="Z1502" i="26" s="1"/>
  <c r="Z1505" i="26" a="1"/>
  <c r="Z1505" i="26" s="1"/>
  <c r="Z1507" i="26" a="1"/>
  <c r="Z1507" i="26" s="1"/>
  <c r="Z1508" i="26" a="1"/>
  <c r="Z1508" i="26" s="1"/>
  <c r="Z1509" i="26" a="1"/>
  <c r="Z1509" i="26" s="1"/>
  <c r="Z1510" i="26" a="1"/>
  <c r="Z1510" i="26" s="1"/>
  <c r="Z1511" i="26" a="1"/>
  <c r="Z1511" i="26" s="1"/>
  <c r="Z1512" i="26" a="1"/>
  <c r="Z1512" i="26" s="1"/>
  <c r="Z1514" i="26" a="1"/>
  <c r="Z1514" i="26" s="1"/>
  <c r="Z1515" i="26" a="1"/>
  <c r="Z1515" i="26" s="1"/>
  <c r="Z1517" i="26" a="1"/>
  <c r="Z1517" i="26" s="1"/>
  <c r="Z1518" i="26" a="1"/>
  <c r="Z1518" i="26" s="1"/>
  <c r="Z1519" i="26" a="1"/>
  <c r="Z1519" i="26" s="1"/>
  <c r="Z1520" i="26" a="1"/>
  <c r="Z1520" i="26" s="1"/>
  <c r="Z1521" i="26" a="1"/>
  <c r="Z1521" i="26" s="1"/>
  <c r="Z1522" i="26" a="1"/>
  <c r="Z1522" i="26" s="1"/>
  <c r="Z1523" i="26" a="1"/>
  <c r="Z1523" i="26" s="1"/>
  <c r="Z1524" i="26" a="1"/>
  <c r="Z1524" i="26" s="1"/>
  <c r="Z1525" i="26" a="1"/>
  <c r="Z1525" i="26" s="1"/>
  <c r="Z1526" i="26" a="1"/>
  <c r="Z1526" i="26" s="1"/>
  <c r="Z1527" i="26" a="1"/>
  <c r="Z1527" i="26" s="1"/>
  <c r="Z1528" i="26" a="1"/>
  <c r="Z1528" i="26" s="1"/>
  <c r="Z1529" i="26" a="1"/>
  <c r="Z1529" i="26" s="1"/>
  <c r="Z1530" i="26" a="1"/>
  <c r="Z1530" i="26" s="1"/>
  <c r="Z1531" i="26" a="1"/>
  <c r="Z1531" i="26" s="1"/>
  <c r="Z1532" i="26" a="1"/>
  <c r="Z1532" i="26" s="1"/>
  <c r="Z1533" i="26" a="1"/>
  <c r="Z1533" i="26" s="1"/>
  <c r="Z1534" i="26" a="1"/>
  <c r="Z1534" i="26" s="1"/>
  <c r="Z1535" i="26" a="1"/>
  <c r="Z1535" i="26" s="1"/>
  <c r="Z1536" i="26" a="1"/>
  <c r="Z1536" i="26" s="1"/>
  <c r="Z1537" i="26" a="1"/>
  <c r="Z1537" i="26" s="1"/>
  <c r="Z1538" i="26" a="1"/>
  <c r="Z1538" i="26" s="1"/>
  <c r="Z1539" i="26" a="1"/>
  <c r="Z1539" i="26" s="1"/>
  <c r="Z1541" i="26" a="1"/>
  <c r="Z1541" i="26" s="1"/>
  <c r="Z1542" i="26" a="1"/>
  <c r="Z1542" i="26" s="1"/>
  <c r="Z1543" i="26" a="1"/>
  <c r="Z1543" i="26" s="1"/>
  <c r="Z1544" i="26" a="1"/>
  <c r="Z1544" i="26" s="1"/>
  <c r="Z1545" i="26" a="1"/>
  <c r="Z1545" i="26" s="1"/>
  <c r="Z1546" i="26" a="1"/>
  <c r="Z1546" i="26" s="1"/>
  <c r="Z1547" i="26" a="1"/>
  <c r="Z1547" i="26" s="1"/>
  <c r="Z1548" i="26" a="1"/>
  <c r="Z1548" i="26" s="1"/>
  <c r="Z1550" i="26" a="1"/>
  <c r="Z1550" i="26" s="1"/>
  <c r="Z1551" i="26" a="1"/>
  <c r="Z1551" i="26" s="1"/>
  <c r="Z1552" i="26" a="1"/>
  <c r="Z1552" i="26" s="1"/>
  <c r="Z1553" i="26" a="1"/>
  <c r="Z1553" i="26" s="1"/>
  <c r="Z1554" i="26" a="1"/>
  <c r="Z1554" i="26" s="1"/>
  <c r="Z1555" i="26" a="1"/>
  <c r="Z1555" i="26" s="1"/>
  <c r="Z1556" i="26" a="1"/>
  <c r="Z1556" i="26" s="1"/>
  <c r="Z1558" i="26" a="1"/>
  <c r="Z1558" i="26" s="1"/>
  <c r="Z1561" i="26" a="1"/>
  <c r="Z1561" i="26" s="1"/>
  <c r="Z1562" i="26" a="1"/>
  <c r="Z1562" i="26" s="1"/>
  <c r="Z1563" i="26" a="1"/>
  <c r="Z1563" i="26" s="1"/>
  <c r="Z1564" i="26" a="1"/>
  <c r="Z1564" i="26" s="1"/>
  <c r="Z1565" i="26" a="1"/>
  <c r="Z1565" i="26" s="1"/>
  <c r="Z1566" i="26" a="1"/>
  <c r="Z1566" i="26" s="1"/>
  <c r="Z1567" i="26" a="1"/>
  <c r="Z1567" i="26" s="1"/>
  <c r="Z1568" i="26" a="1"/>
  <c r="Z1568" i="26" s="1"/>
  <c r="Z1569" i="26" a="1"/>
  <c r="Z1569" i="26" s="1"/>
  <c r="Z1571" i="26" a="1"/>
  <c r="Z1571" i="26" s="1"/>
  <c r="Z1573" i="26" a="1"/>
  <c r="Z1573" i="26" s="1"/>
  <c r="Z1575" i="26" a="1"/>
  <c r="Z1575" i="26" s="1"/>
  <c r="Z1576" i="26" a="1"/>
  <c r="Z1576" i="26" s="1"/>
  <c r="Z1577" i="26" a="1"/>
  <c r="Z1577" i="26" s="1"/>
  <c r="Z1578" i="26" a="1"/>
  <c r="Z1578" i="26" s="1"/>
  <c r="Z1579" i="26" a="1"/>
  <c r="Z1579" i="26" s="1"/>
  <c r="Z1583" i="26" a="1"/>
  <c r="Z1583" i="26" s="1"/>
  <c r="Z1584" i="26" a="1"/>
  <c r="Z1584" i="26" s="1"/>
  <c r="Z1585" i="26" a="1"/>
  <c r="Z1585" i="26" s="1"/>
  <c r="Z1586" i="26" a="1"/>
  <c r="Z1586" i="26" s="1"/>
  <c r="Z1587" i="26" a="1"/>
  <c r="Z1587" i="26" s="1"/>
  <c r="Z1588" i="26" a="1"/>
  <c r="Z1588" i="26" s="1"/>
  <c r="Z1589" i="26" a="1"/>
  <c r="Z1589" i="26" s="1"/>
  <c r="Z1590" i="26" a="1"/>
  <c r="Z1590" i="26" s="1"/>
  <c r="Z1592" i="26" a="1"/>
  <c r="Z1592" i="26" s="1"/>
  <c r="Z1594" i="26" a="1"/>
  <c r="Z1594" i="26" s="1"/>
  <c r="Z1596" i="26" a="1"/>
  <c r="Z1596" i="26" s="1"/>
  <c r="Z1597" i="26" a="1"/>
  <c r="Z1597" i="26" s="1"/>
  <c r="Z1598" i="26" a="1"/>
  <c r="Z1598" i="26" s="1"/>
  <c r="Z1599" i="26" a="1"/>
  <c r="Z1599" i="26" s="1"/>
  <c r="Z1600" i="26" a="1"/>
  <c r="Z1600" i="26" s="1"/>
  <c r="Z1601" i="26" a="1"/>
  <c r="Z1601" i="26" s="1"/>
  <c r="Z1603" i="26" a="1"/>
  <c r="Z1603" i="26" s="1"/>
  <c r="Z1604" i="26" a="1"/>
  <c r="Z1604" i="26" s="1"/>
  <c r="Z1605" i="26" a="1"/>
  <c r="Z1605" i="26" s="1"/>
  <c r="Z1606" i="26" a="1"/>
  <c r="Z1606" i="26" s="1"/>
  <c r="Z1608" i="26" a="1"/>
  <c r="Z1608" i="26" s="1"/>
  <c r="Z1612" i="26" a="1"/>
  <c r="Z1612" i="26" s="1"/>
  <c r="Z1613" i="26" a="1"/>
  <c r="Z1613" i="26" s="1"/>
  <c r="Z1614" i="26" a="1"/>
  <c r="Z1614" i="26" s="1"/>
  <c r="Z1618" i="26" a="1"/>
  <c r="Z1618" i="26" s="1"/>
  <c r="Z1619" i="26" a="1"/>
  <c r="Z1619" i="26" s="1"/>
  <c r="Z1620" i="26" a="1"/>
  <c r="Z1620" i="26" s="1"/>
  <c r="Z1621" i="26" a="1"/>
  <c r="Z1621" i="26" s="1"/>
  <c r="Z1623" i="26" a="1"/>
  <c r="Z1623" i="26" s="1"/>
  <c r="Z1624" i="26" a="1"/>
  <c r="Z1624" i="26" s="1"/>
  <c r="Z1626" i="26" a="1"/>
  <c r="Z1626" i="26" s="1"/>
  <c r="Z1627" i="26" a="1"/>
  <c r="Z1627" i="26" s="1"/>
  <c r="Z1630" i="26" a="1"/>
  <c r="Z1630" i="26" s="1"/>
  <c r="Z1631" i="26" a="1"/>
  <c r="Z1631" i="26" s="1"/>
  <c r="Z1633" i="26" a="1"/>
  <c r="Z1633" i="26" s="1"/>
  <c r="Z1634" i="26" a="1"/>
  <c r="Z1634" i="26" s="1"/>
  <c r="Z1635" i="26" a="1"/>
  <c r="Z1635" i="26" s="1"/>
  <c r="Z1636" i="26" a="1"/>
  <c r="Z1636" i="26" s="1"/>
  <c r="Z1637" i="26" a="1"/>
  <c r="Z1637" i="26" s="1"/>
  <c r="Z1639" i="26" a="1"/>
  <c r="Z1639" i="26" s="1"/>
  <c r="Z1640" i="26" a="1"/>
  <c r="Z1640" i="26" s="1"/>
  <c r="Z1642" i="26" a="1"/>
  <c r="Z1642" i="26" s="1"/>
  <c r="Z1643" i="26" a="1"/>
  <c r="Z1643" i="26" s="1"/>
  <c r="Z1646" i="26" a="1"/>
  <c r="Z1646" i="26" s="1"/>
  <c r="Z1647" i="26" a="1"/>
  <c r="Z1647" i="26" s="1"/>
  <c r="Z1648" i="26" a="1"/>
  <c r="Z1648" i="26" s="1"/>
  <c r="Z1651" i="26" a="1"/>
  <c r="Z1651" i="26" s="1"/>
  <c r="Z1652" i="26" a="1"/>
  <c r="Z1652" i="26" s="1"/>
  <c r="Z1653" i="26" a="1"/>
  <c r="Z1653" i="26" s="1"/>
  <c r="Z1655" i="26" a="1"/>
  <c r="Z1655" i="26" s="1"/>
  <c r="Z1656" i="26" a="1"/>
  <c r="Z1656" i="26" s="1"/>
  <c r="Z1657" i="26" a="1"/>
  <c r="Z1657" i="26" s="1"/>
  <c r="Z1658" i="26" a="1"/>
  <c r="Z1658" i="26" s="1"/>
  <c r="Z1659" i="26" a="1"/>
  <c r="Z1659" i="26" s="1"/>
  <c r="Z1660" i="26" a="1"/>
  <c r="Z1660" i="26" s="1"/>
  <c r="Z1661" i="26" a="1"/>
  <c r="Z1661" i="26" s="1"/>
  <c r="Z1662" i="26" a="1"/>
  <c r="Z1662" i="26" s="1"/>
  <c r="Z1663" i="26" a="1"/>
  <c r="Z1663" i="26" s="1"/>
  <c r="Z1665" i="26" a="1"/>
  <c r="Z1665" i="26" s="1"/>
  <c r="Z1667" i="26" a="1"/>
  <c r="Z1667" i="26" s="1"/>
  <c r="Z1668" i="26" a="1"/>
  <c r="Z1668" i="26" s="1"/>
  <c r="Z1669" i="26" a="1"/>
  <c r="Z1669" i="26" s="1"/>
  <c r="Z1670" i="26" a="1"/>
  <c r="Z1670" i="26" s="1"/>
  <c r="Z1674" i="26" a="1"/>
  <c r="Z1674" i="26" s="1"/>
  <c r="Z1675" i="26" a="1"/>
  <c r="Z1675" i="26" s="1"/>
  <c r="Z1676" i="26" a="1"/>
  <c r="Z1676" i="26" s="1"/>
  <c r="Z1678" i="26" a="1"/>
  <c r="Z1678" i="26" s="1"/>
  <c r="Z1681" i="26" a="1"/>
  <c r="Z1681" i="26" s="1"/>
  <c r="Z1682" i="26" a="1"/>
  <c r="Z1682" i="26" s="1"/>
  <c r="Z1686" i="26" a="1"/>
  <c r="Z1686" i="26" s="1"/>
  <c r="Z1687" i="26" a="1"/>
  <c r="Z1687" i="26" s="1"/>
  <c r="Z1688" i="26" a="1"/>
  <c r="Z1688" i="26" s="1"/>
  <c r="Z1689" i="26" a="1"/>
  <c r="Z1689" i="26" s="1"/>
  <c r="Z1690" i="26" a="1"/>
  <c r="Z1690" i="26" s="1"/>
  <c r="Z1692" i="26" a="1"/>
  <c r="Z1692" i="26" s="1"/>
  <c r="Z1693" i="26" a="1"/>
  <c r="Z1693" i="26" s="1"/>
  <c r="Z1694" i="26" a="1"/>
  <c r="Z1694" i="26" s="1"/>
  <c r="Z1695" i="26" a="1"/>
  <c r="Z1695" i="26" s="1"/>
  <c r="Z1696" i="26" a="1"/>
  <c r="Z1696" i="26" s="1"/>
  <c r="Z1697" i="26" a="1"/>
  <c r="Z1697" i="26" s="1"/>
  <c r="Z1699" i="26" a="1"/>
  <c r="Z1699" i="26" s="1"/>
  <c r="Z1700" i="26" a="1"/>
  <c r="Z1700" i="26" s="1"/>
  <c r="Z1701" i="26" a="1"/>
  <c r="Z1701" i="26" s="1"/>
  <c r="Z1702" i="26" a="1"/>
  <c r="Z1702" i="26" s="1"/>
  <c r="Z1703" i="26" a="1"/>
  <c r="Z1703" i="26" s="1"/>
  <c r="Z1706" i="26" a="1"/>
  <c r="Z1706" i="26" s="1"/>
  <c r="Z1707" i="26" a="1"/>
  <c r="Z1707" i="26" s="1"/>
  <c r="Z1708" i="26" a="1"/>
  <c r="Z1708" i="26" s="1"/>
  <c r="Z1709" i="26" a="1"/>
  <c r="Z1709" i="26" s="1"/>
  <c r="Z1710" i="26" a="1"/>
  <c r="Z1710" i="26" s="1"/>
  <c r="Z1712" i="26" a="1"/>
  <c r="Z1712" i="26" s="1"/>
  <c r="Z1714" i="26" a="1"/>
  <c r="Z1714" i="26" s="1"/>
  <c r="Z1715" i="26" a="1"/>
  <c r="Z1715" i="26" s="1"/>
  <c r="Z1716" i="26" a="1"/>
  <c r="Z1716" i="26" s="1"/>
  <c r="Z1717" i="26" a="1"/>
  <c r="Z1717" i="26" s="1"/>
  <c r="Z1720" i="26" a="1"/>
  <c r="Z1720" i="26" s="1"/>
  <c r="Z1721" i="26" a="1"/>
  <c r="Z1721" i="26" s="1"/>
  <c r="Z1722" i="26" a="1"/>
  <c r="Z1722" i="26" s="1"/>
  <c r="Z1723" i="26" a="1"/>
  <c r="Z1723" i="26" s="1"/>
  <c r="Z1724" i="26" a="1"/>
  <c r="Z1724" i="26" s="1"/>
  <c r="Z1725" i="26" a="1"/>
  <c r="Z1725" i="26" s="1"/>
  <c r="Z1726" i="26" a="1"/>
  <c r="Z1726" i="26" s="1"/>
  <c r="Z1728" i="26" a="1"/>
  <c r="Z1728" i="26" s="1"/>
  <c r="Z1729" i="26" a="1"/>
  <c r="Z1729" i="26" s="1"/>
  <c r="Z1730" i="26" a="1"/>
  <c r="Z1730" i="26" s="1"/>
  <c r="Z1732" i="26" a="1"/>
  <c r="Z1732" i="26" s="1"/>
  <c r="Z1733" i="26" a="1"/>
  <c r="Z1733" i="26" s="1"/>
  <c r="Z1735" i="26" a="1"/>
  <c r="Z1735" i="26" s="1"/>
  <c r="Z1736" i="26" a="1"/>
  <c r="Z1736" i="26" s="1"/>
  <c r="Z1737" i="26" a="1"/>
  <c r="Z1737" i="26" s="1"/>
  <c r="Z1739" i="26" a="1"/>
  <c r="Z1739" i="26" s="1"/>
  <c r="Z1740" i="26" a="1"/>
  <c r="Z1740" i="26" s="1"/>
  <c r="Z1741" i="26" a="1"/>
  <c r="Z1741" i="26" s="1"/>
  <c r="Z1742" i="26" a="1"/>
  <c r="Z1742" i="26" s="1"/>
  <c r="Z1743" i="26" a="1"/>
  <c r="Z1743" i="26" s="1"/>
  <c r="Z1744" i="26" a="1"/>
  <c r="Z1744" i="26" s="1"/>
  <c r="Z1745" i="26" a="1"/>
  <c r="Z1745" i="26" s="1"/>
  <c r="Z1747" i="26" a="1"/>
  <c r="Z1747" i="26" s="1"/>
  <c r="Z1748" i="26" a="1"/>
  <c r="Z1748" i="26" s="1"/>
  <c r="Z1749" i="26" a="1"/>
  <c r="Z1749" i="26" s="1"/>
  <c r="Z1750" i="26" a="1"/>
  <c r="Z1750" i="26" s="1"/>
  <c r="Z1751" i="26" a="1"/>
  <c r="Z1751" i="26" s="1"/>
  <c r="Z1752" i="26" a="1"/>
  <c r="Z1752" i="26" s="1"/>
  <c r="Z1755" i="26" a="1"/>
  <c r="Z1755" i="26" s="1"/>
  <c r="Z1756" i="26" a="1"/>
  <c r="Z1756" i="26" s="1"/>
  <c r="Z1757" i="26" a="1"/>
  <c r="Z1757" i="26" s="1"/>
  <c r="Z1761" i="26" a="1"/>
  <c r="Z1761" i="26" s="1"/>
  <c r="Z1762" i="26" a="1"/>
  <c r="Z1762" i="26" s="1"/>
  <c r="Z1763" i="26" a="1"/>
  <c r="Z1763" i="26" s="1"/>
  <c r="Z1764" i="26" a="1"/>
  <c r="Z1764" i="26" s="1"/>
  <c r="Z1765" i="26" a="1"/>
  <c r="Z1765" i="26" s="1"/>
  <c r="Z1766" i="26" a="1"/>
  <c r="Z1766" i="26" s="1"/>
  <c r="Z1767" i="26" a="1"/>
  <c r="Z1767" i="26" s="1"/>
  <c r="Z1770" i="26" a="1"/>
  <c r="Z1770" i="26" s="1"/>
  <c r="Z1771" i="26" a="1"/>
  <c r="Z1771" i="26" s="1"/>
  <c r="Z1774" i="26" a="1"/>
  <c r="Z1774" i="26" s="1"/>
  <c r="Z1775" i="26" a="1"/>
  <c r="Z1775" i="26" s="1"/>
  <c r="Z1776" i="26" a="1"/>
  <c r="Z1776" i="26" s="1"/>
  <c r="Z1777" i="26" a="1"/>
  <c r="Z1777" i="26" s="1"/>
  <c r="Z1779" i="26" a="1"/>
  <c r="Z1779" i="26" s="1"/>
  <c r="Z1781" i="26" a="1"/>
  <c r="Z1781" i="26" s="1"/>
  <c r="Z1782" i="26" a="1"/>
  <c r="Z1782" i="26" s="1"/>
  <c r="Z1783" i="26" a="1"/>
  <c r="Z1783" i="26" s="1"/>
  <c r="Z1786" i="26" a="1"/>
  <c r="Z1786" i="26" s="1"/>
  <c r="Z1788" i="26" a="1"/>
  <c r="Z1788" i="26" s="1"/>
  <c r="Z1789" i="26" a="1"/>
  <c r="Z1789" i="26" s="1"/>
  <c r="Z1790" i="26" a="1"/>
  <c r="Z1790" i="26" s="1"/>
  <c r="Z1791" i="26" a="1"/>
  <c r="Z1791" i="26" s="1"/>
  <c r="Z1792" i="26" a="1"/>
  <c r="Z1792" i="26" s="1"/>
  <c r="Z1793" i="26" a="1"/>
  <c r="Z1793" i="26" s="1"/>
  <c r="Z1794" i="26" a="1"/>
  <c r="Z1794" i="26" s="1"/>
  <c r="Z1795" i="26" a="1"/>
  <c r="Z1795" i="26" s="1"/>
  <c r="Z1796" i="26" a="1"/>
  <c r="Z1796" i="26" s="1"/>
  <c r="Z1797" i="26" a="1"/>
  <c r="Z1797" i="26" s="1"/>
  <c r="Z1800" i="26" a="1"/>
  <c r="Z1800" i="26" s="1"/>
  <c r="Z1801" i="26" a="1"/>
  <c r="Z1801" i="26" s="1"/>
  <c r="Z1803" i="26" a="1"/>
  <c r="Z1803" i="26" s="1"/>
  <c r="Z1805" i="26" a="1"/>
  <c r="Z1805" i="26" s="1"/>
  <c r="Z1806" i="26" a="1"/>
  <c r="Z1806" i="26" s="1"/>
  <c r="Z1809" i="26" a="1"/>
  <c r="Z1809" i="26" s="1"/>
  <c r="Z1810" i="26" a="1"/>
  <c r="Z1810" i="26" s="1"/>
  <c r="Z1811" i="26" a="1"/>
  <c r="Z1811" i="26" s="1"/>
  <c r="Z1812" i="26" a="1"/>
  <c r="Z1812" i="26" s="1"/>
  <c r="Z1814" i="26" a="1"/>
  <c r="Z1814" i="26" s="1"/>
  <c r="Z1815" i="26" a="1"/>
  <c r="Z1815" i="26" s="1"/>
  <c r="Z1817" i="26" a="1"/>
  <c r="Z1817" i="26" s="1"/>
  <c r="Z1818" i="26" a="1"/>
  <c r="Z1818" i="26" s="1"/>
  <c r="Z1820" i="26" a="1"/>
  <c r="Z1820" i="26" s="1"/>
  <c r="Z1821" i="26" a="1"/>
  <c r="Z1821" i="26" s="1"/>
  <c r="Z1822" i="26" a="1"/>
  <c r="Z1822" i="26" s="1"/>
  <c r="Z1824" i="26" a="1"/>
  <c r="Z1824" i="26" s="1"/>
  <c r="Z1826" i="26" a="1"/>
  <c r="Z1826" i="26" s="1"/>
  <c r="Z1828" i="26" a="1"/>
  <c r="Z1828" i="26" s="1"/>
  <c r="Z1829" i="26" a="1"/>
  <c r="Z1829" i="26" s="1"/>
  <c r="Z1830" i="26" a="1"/>
  <c r="Z1830" i="26" s="1"/>
  <c r="Z1831" i="26" a="1"/>
  <c r="Z1831" i="26" s="1"/>
  <c r="Z1832" i="26" a="1"/>
  <c r="Z1832" i="26" s="1"/>
  <c r="Z1833" i="26" a="1"/>
  <c r="Z1833" i="26" s="1"/>
  <c r="Z1834" i="26" a="1"/>
  <c r="Z1834" i="26" s="1"/>
  <c r="Z1835" i="26" a="1"/>
  <c r="Z1835" i="26" s="1"/>
  <c r="Z1836" i="26" a="1"/>
  <c r="Z1836" i="26" s="1"/>
  <c r="Z1837" i="26" a="1"/>
  <c r="Z1837" i="26" s="1"/>
  <c r="Z1839" i="26" a="1"/>
  <c r="Z1839" i="26" s="1"/>
  <c r="Z1841" i="26" a="1"/>
  <c r="Z1841" i="26" s="1"/>
  <c r="Z1842" i="26" a="1"/>
  <c r="Z1842" i="26" s="1"/>
  <c r="Z1845" i="26" a="1"/>
  <c r="Z1845" i="26" s="1"/>
  <c r="Z1846" i="26" a="1"/>
  <c r="Z1846" i="26" s="1"/>
  <c r="Z1847" i="26" a="1"/>
  <c r="Z1847" i="26" s="1"/>
  <c r="Z1848" i="26" a="1"/>
  <c r="Z1848" i="26" s="1"/>
  <c r="Z1849" i="26" a="1"/>
  <c r="Z1849" i="26" s="1"/>
  <c r="Z1850" i="26" a="1"/>
  <c r="Z1850" i="26" s="1"/>
  <c r="Z1851" i="26" a="1"/>
  <c r="Z1851" i="26" s="1"/>
  <c r="Z1853" i="26" a="1"/>
  <c r="Z1853" i="26" s="1"/>
  <c r="Z1855" i="26" a="1"/>
  <c r="Z1855" i="26" s="1"/>
  <c r="Z1856" i="26" a="1"/>
  <c r="Z1856" i="26" s="1"/>
  <c r="Z1857" i="26" a="1"/>
  <c r="Z1857" i="26" s="1"/>
  <c r="Z1860" i="26" a="1"/>
  <c r="Z1860" i="26" s="1"/>
  <c r="Z1861" i="26" a="1"/>
  <c r="Z1861" i="26" s="1"/>
  <c r="Z1863" i="26" a="1"/>
  <c r="Z1863" i="26" s="1"/>
  <c r="Z1864" i="26" a="1"/>
  <c r="Z1864" i="26" s="1"/>
  <c r="Z1865" i="26" a="1"/>
  <c r="Z1865" i="26" s="1"/>
  <c r="Z1866" i="26" a="1"/>
  <c r="Z1866" i="26" s="1"/>
  <c r="Z1867" i="26" a="1"/>
  <c r="Z1867" i="26" s="1"/>
  <c r="Z1869" i="26" a="1"/>
  <c r="Z1869" i="26" s="1"/>
  <c r="Z1870" i="26" a="1"/>
  <c r="Z1870" i="26" s="1"/>
  <c r="Z1871" i="26" a="1"/>
  <c r="Z1871" i="26" s="1"/>
  <c r="Z1872" i="26" a="1"/>
  <c r="Z1872" i="26" s="1"/>
  <c r="Z1873" i="26" a="1"/>
  <c r="Z1873" i="26" s="1"/>
  <c r="Z1876" i="26" a="1"/>
  <c r="Z1876" i="26" s="1"/>
  <c r="Z1878" i="26" a="1"/>
  <c r="Z1878" i="26" s="1"/>
  <c r="Z1881" i="26" a="1"/>
  <c r="Z1881" i="26" s="1"/>
  <c r="Z1883" i="26" a="1"/>
  <c r="Z1883" i="26" s="1"/>
  <c r="Z1884" i="26" a="1"/>
  <c r="Z1884" i="26" s="1"/>
  <c r="Z1886" i="26" a="1"/>
  <c r="Z1886" i="26" s="1"/>
  <c r="Z1887" i="26" a="1"/>
  <c r="Z1887" i="26" s="1"/>
  <c r="Z1888" i="26" a="1"/>
  <c r="Z1888" i="26" s="1"/>
  <c r="Z1889" i="26" a="1"/>
  <c r="Z1889" i="26" s="1"/>
  <c r="Z1890" i="26" a="1"/>
  <c r="Z1890" i="26" s="1"/>
  <c r="Z1891" i="26" a="1"/>
  <c r="Z1891" i="26" s="1"/>
  <c r="Z1892" i="26" a="1"/>
  <c r="Z1892" i="26" s="1"/>
  <c r="Z1893" i="26" a="1"/>
  <c r="Z1893" i="26" s="1"/>
  <c r="Z1894" i="26" a="1"/>
  <c r="Z1894" i="26" s="1"/>
  <c r="Z1895" i="26" a="1"/>
  <c r="Z1895" i="26" s="1"/>
  <c r="Z1896" i="26" a="1"/>
  <c r="Z1896" i="26" s="1"/>
  <c r="Z1897" i="26" a="1"/>
  <c r="Z1897" i="26" s="1"/>
  <c r="Z1898" i="26" a="1"/>
  <c r="Z1898" i="26" s="1"/>
  <c r="Z1899" i="26" a="1"/>
  <c r="Z1899" i="26" s="1"/>
  <c r="Z1900" i="26" a="1"/>
  <c r="Z1900" i="26" s="1"/>
  <c r="Z1901" i="26" a="1"/>
  <c r="Z1901" i="26" s="1"/>
  <c r="Z1902" i="26" a="1"/>
  <c r="Z1902" i="26" s="1"/>
  <c r="Z1906" i="26" a="1"/>
  <c r="Z1906" i="26" s="1"/>
  <c r="Z1907" i="26" a="1"/>
  <c r="Z1907" i="26" s="1"/>
  <c r="Z1908" i="26" a="1"/>
  <c r="Z1908" i="26" s="1"/>
  <c r="Z1909" i="26" a="1"/>
  <c r="Z1909" i="26" s="1"/>
  <c r="Z1911" i="26" a="1"/>
  <c r="Z1911" i="26" s="1"/>
  <c r="Z1912" i="26" a="1"/>
  <c r="Z1912" i="26" s="1"/>
  <c r="Z1913" i="26" a="1"/>
  <c r="Z1913" i="26" s="1"/>
  <c r="Z1914" i="26" a="1"/>
  <c r="Z1914" i="26" s="1"/>
  <c r="Z1918" i="26" a="1"/>
  <c r="Z1918" i="26" s="1"/>
  <c r="Z1919" i="26" a="1"/>
  <c r="Z1919" i="26" s="1"/>
  <c r="Z1920" i="26" a="1"/>
  <c r="Z1920" i="26" s="1"/>
  <c r="Z1922" i="26" a="1"/>
  <c r="Z1922" i="26" s="1"/>
  <c r="Z1923" i="26" a="1"/>
  <c r="Z1923" i="26" s="1"/>
  <c r="Z1924" i="26" a="1"/>
  <c r="Z1924" i="26" s="1"/>
  <c r="Z1926" i="26" a="1"/>
  <c r="Z1926" i="26" s="1"/>
  <c r="Z1928" i="26" a="1"/>
  <c r="Z1928" i="26" s="1"/>
  <c r="Z1930" i="26" a="1"/>
  <c r="Z1930" i="26" s="1"/>
  <c r="Z1931" i="26" a="1"/>
  <c r="Z1931" i="26" s="1"/>
  <c r="Z1932" i="26" a="1"/>
  <c r="Z1932" i="26" s="1"/>
  <c r="Z1934" i="26" a="1"/>
  <c r="Z1934" i="26" s="1"/>
  <c r="Z1935" i="26" a="1"/>
  <c r="Z1935" i="26" s="1"/>
  <c r="Z1936" i="26" a="1"/>
  <c r="Z1936" i="26" s="1"/>
  <c r="Z1937" i="26" a="1"/>
  <c r="Z1937" i="26" s="1"/>
  <c r="Z1938" i="26" a="1"/>
  <c r="Z1938" i="26" s="1"/>
  <c r="Z1939" i="26" a="1"/>
  <c r="Z1939" i="26" s="1"/>
  <c r="Z1940" i="26" a="1"/>
  <c r="Z1940" i="26" s="1"/>
  <c r="Z1941" i="26" a="1"/>
  <c r="Z1941" i="26" s="1"/>
  <c r="Z1942" i="26" a="1"/>
  <c r="Z1942" i="26" s="1"/>
  <c r="Z1943" i="26" a="1"/>
  <c r="Z1943" i="26" s="1"/>
  <c r="Z1944" i="26" a="1"/>
  <c r="Z1944" i="26" s="1"/>
  <c r="Z1947" i="26" a="1"/>
  <c r="Z1947" i="26" s="1"/>
  <c r="Z1949" i="26" a="1"/>
  <c r="Z1949" i="26" s="1"/>
  <c r="Z1950" i="26" a="1"/>
  <c r="Z1950" i="26" s="1"/>
  <c r="Z1953" i="26" a="1"/>
  <c r="Z1953" i="26" s="1"/>
  <c r="Z1956" i="26" a="1"/>
  <c r="Z1956" i="26" s="1"/>
  <c r="Z1959" i="26" a="1"/>
  <c r="Z1959" i="26" s="1"/>
  <c r="Z1962" i="26" a="1"/>
  <c r="Z1962" i="26" s="1"/>
  <c r="Z1966" i="26" a="1"/>
  <c r="Z1966" i="26" s="1"/>
  <c r="Z1967" i="26" a="1"/>
  <c r="Z1967" i="26" s="1"/>
  <c r="Z1969" i="26" a="1"/>
  <c r="Z1969" i="26" s="1"/>
  <c r="Z1972" i="26" a="1"/>
  <c r="Z1972" i="26" s="1"/>
  <c r="Z1974" i="26" a="1"/>
  <c r="Z1974" i="26" s="1"/>
  <c r="Z1975" i="26" a="1"/>
  <c r="Z1975" i="26" s="1"/>
  <c r="Z1977" i="26" a="1"/>
  <c r="Z1977" i="26" s="1"/>
  <c r="Z1980" i="26" a="1"/>
  <c r="Z1980" i="26" s="1"/>
  <c r="Z1981" i="26" a="1"/>
  <c r="Z1981" i="26" s="1"/>
  <c r="Z1982" i="26" a="1"/>
  <c r="Z1982" i="26" s="1"/>
  <c r="Z1985" i="26" a="1"/>
  <c r="Z1985" i="26" s="1"/>
  <c r="Z1986" i="26" a="1"/>
  <c r="Z1986" i="26" s="1"/>
  <c r="Z1987" i="26" a="1"/>
  <c r="Z1987" i="26" s="1"/>
  <c r="Z1991" i="26" a="1"/>
  <c r="Z1991" i="26" s="1"/>
  <c r="Z1992" i="26" a="1"/>
  <c r="Z1992" i="26" s="1"/>
  <c r="Z1995" i="26" a="1"/>
  <c r="Z1995" i="26" s="1"/>
  <c r="Z1996" i="26" a="1"/>
  <c r="Z1996" i="26" s="1"/>
  <c r="Z1997" i="26" a="1"/>
  <c r="Z1997" i="26" s="1"/>
  <c r="Z1998" i="26" a="1"/>
  <c r="Z1998" i="26" s="1"/>
  <c r="Z1999" i="26" a="1"/>
  <c r="Z1999" i="26" s="1"/>
  <c r="Z2000" i="26" a="1"/>
  <c r="Z2000" i="26" s="1"/>
  <c r="Z2002" i="26" a="1"/>
  <c r="Z2002" i="26" s="1"/>
  <c r="Z2003" i="26" a="1"/>
  <c r="Z2003" i="26" s="1"/>
  <c r="Z2006" i="26" a="1"/>
  <c r="Z2006" i="26" s="1"/>
  <c r="Z2008" i="26" a="1"/>
  <c r="Z2008" i="26" s="1"/>
  <c r="Z2011" i="26" a="1"/>
  <c r="Z2011" i="26" s="1"/>
  <c r="Z2014" i="26" a="1"/>
  <c r="Z2014" i="26" s="1"/>
  <c r="Z2016" i="26" a="1"/>
  <c r="Z2016" i="26" s="1"/>
  <c r="Z2017" i="26" a="1"/>
  <c r="Z2017" i="26" s="1"/>
  <c r="Z2018" i="26" a="1"/>
  <c r="Z2018" i="26" s="1"/>
  <c r="Z2019" i="26" a="1"/>
  <c r="Z2019" i="26" s="1"/>
  <c r="Z2020" i="26" a="1"/>
  <c r="Z2020" i="26" s="1"/>
  <c r="Z2021" i="26" a="1"/>
  <c r="Z2021" i="26" s="1"/>
  <c r="Z2023" i="26" a="1"/>
  <c r="Z2023" i="26" s="1"/>
  <c r="Z2024" i="26" a="1"/>
  <c r="Z2024" i="26" s="1"/>
  <c r="Z2027" i="26" a="1"/>
  <c r="Z2027" i="26" s="1"/>
  <c r="Z2030" i="26" a="1"/>
  <c r="Z2030" i="26" s="1"/>
  <c r="Z2031" i="26" a="1"/>
  <c r="Z2031" i="26" s="1"/>
  <c r="Z2032" i="26" a="1"/>
  <c r="Z2032" i="26" s="1"/>
  <c r="Z2033" i="26" a="1"/>
  <c r="Z2033" i="26" s="1"/>
  <c r="Z2035" i="26" a="1"/>
  <c r="Z2035" i="26" s="1"/>
  <c r="Z2037" i="26" a="1"/>
  <c r="Z2037" i="26" s="1"/>
  <c r="Z2038" i="26" a="1"/>
  <c r="Z2038" i="26" s="1"/>
  <c r="Z2040" i="26" a="1"/>
  <c r="Z2040" i="26" s="1"/>
  <c r="Z2041" i="26" a="1"/>
  <c r="Z2041" i="26" s="1"/>
  <c r="Z2043" i="26" a="1"/>
  <c r="Z2043" i="26" s="1"/>
  <c r="Z2044" i="26" a="1"/>
  <c r="Z2044" i="26" s="1"/>
  <c r="Z2045" i="26" a="1"/>
  <c r="Z2045" i="26" s="1"/>
  <c r="Z2046" i="26" a="1"/>
  <c r="Z2046" i="26" s="1"/>
  <c r="Z2047" i="26" a="1"/>
  <c r="Z2047" i="26" s="1"/>
  <c r="Z2049" i="26" a="1"/>
  <c r="Z2049" i="26" s="1"/>
  <c r="Z2050" i="26" a="1"/>
  <c r="Z2050" i="26" s="1"/>
  <c r="Z2052" i="26" a="1"/>
  <c r="Z2052" i="26" s="1"/>
  <c r="Z2053" i="26" a="1"/>
  <c r="Z2053" i="26" s="1"/>
  <c r="Z2056" i="26" a="1"/>
  <c r="Z2056" i="26" s="1"/>
  <c r="Z2057" i="26" a="1"/>
  <c r="Z2057" i="26" s="1"/>
  <c r="Z2058" i="26" a="1"/>
  <c r="Z2058" i="26" s="1"/>
  <c r="Z2059" i="26" a="1"/>
  <c r="Z2059" i="26" s="1"/>
  <c r="Z2062" i="26" a="1"/>
  <c r="Z2062" i="26" s="1"/>
  <c r="Z2063" i="26" a="1"/>
  <c r="Z2063" i="26" s="1"/>
  <c r="Z2066" i="26" a="1"/>
  <c r="Z2066" i="26" s="1"/>
  <c r="Z2067" i="26" a="1"/>
  <c r="Z2067" i="26" s="1"/>
  <c r="Z2068" i="26" a="1"/>
  <c r="Z2068" i="26" s="1"/>
  <c r="Z2069" i="26" a="1"/>
  <c r="Z2069" i="26" s="1"/>
  <c r="Z2070" i="26" a="1"/>
  <c r="Z2070" i="26" s="1"/>
  <c r="Z2071" i="26" a="1"/>
  <c r="Z2071" i="26" s="1"/>
  <c r="Z2072" i="26" a="1"/>
  <c r="Z2072" i="26" s="1"/>
  <c r="Z2073" i="26" a="1"/>
  <c r="Z2073" i="26" s="1"/>
  <c r="Z2075" i="26" a="1"/>
  <c r="Z2075" i="26" s="1"/>
  <c r="Z2077" i="26" a="1"/>
  <c r="Z2077" i="26" s="1"/>
  <c r="Z2078" i="26" a="1"/>
  <c r="Z2078" i="26" s="1"/>
  <c r="Z2079" i="26" a="1"/>
  <c r="Z2079" i="26" s="1"/>
  <c r="Z2083" i="26" a="1"/>
  <c r="Z2083" i="26" s="1"/>
  <c r="Z2084" i="26" a="1"/>
  <c r="Z2084" i="26" s="1"/>
  <c r="Z2085" i="26" a="1"/>
  <c r="Z2085" i="26" s="1"/>
  <c r="Z2087" i="26" a="1"/>
  <c r="Z2087" i="26" s="1"/>
  <c r="Z2088" i="26" a="1"/>
  <c r="Z2088" i="26" s="1"/>
  <c r="Z2089" i="26" a="1"/>
  <c r="Z2089" i="26" s="1"/>
  <c r="Z2090" i="26" a="1"/>
  <c r="Z2090" i="26" s="1"/>
  <c r="Z2091" i="26" a="1"/>
  <c r="Z2091" i="26" s="1"/>
  <c r="Z2092" i="26" a="1"/>
  <c r="Z2092" i="26" s="1"/>
  <c r="Z2093" i="26" a="1"/>
  <c r="Z2093" i="26" s="1"/>
  <c r="Z2095" i="26" a="1"/>
  <c r="Z2095" i="26" s="1"/>
  <c r="Z2096" i="26" a="1"/>
  <c r="Z2096" i="26" s="1"/>
  <c r="Z2098" i="26" a="1"/>
  <c r="Z2098" i="26" s="1"/>
  <c r="Z2099" i="26" a="1"/>
  <c r="Z2099" i="26" s="1"/>
  <c r="Z2101" i="26" a="1"/>
  <c r="Z2101" i="26" s="1"/>
  <c r="Z2102" i="26" a="1"/>
  <c r="Z2102" i="26" s="1"/>
  <c r="Z2103" i="26" a="1"/>
  <c r="Z2103" i="26" s="1"/>
  <c r="Z2104" i="26" a="1"/>
  <c r="Z2104" i="26" s="1"/>
  <c r="Z2105" i="26" a="1"/>
  <c r="Z2105" i="26" s="1"/>
  <c r="Z2106" i="26" a="1"/>
  <c r="Z2106" i="26" s="1"/>
  <c r="Z2108" i="26" a="1"/>
  <c r="Z2108" i="26" s="1"/>
  <c r="Z2110" i="26" a="1"/>
  <c r="Z2110" i="26" s="1"/>
  <c r="Z2111" i="26" a="1"/>
  <c r="Z2111" i="26" s="1"/>
  <c r="Z2112" i="26" a="1"/>
  <c r="Z2112" i="26" s="1"/>
  <c r="Z2113" i="26" a="1"/>
  <c r="Z2113" i="26" s="1"/>
  <c r="Z2117" i="26" a="1"/>
  <c r="Z2117" i="26" s="1"/>
  <c r="Z2118" i="26" a="1"/>
  <c r="Z2118" i="26" s="1"/>
  <c r="Z2120" i="26" a="1"/>
  <c r="Z2120" i="26" s="1"/>
  <c r="Z2121" i="26" a="1"/>
  <c r="Z2121" i="26" s="1"/>
  <c r="Z2122" i="26" a="1"/>
  <c r="Z2122" i="26" s="1"/>
  <c r="Z2125" i="26" a="1"/>
  <c r="Z2125" i="26" s="1"/>
  <c r="Z2126" i="26" a="1"/>
  <c r="Z2126" i="26" s="1"/>
  <c r="Z2127" i="26" a="1"/>
  <c r="Z2127" i="26" s="1"/>
  <c r="Z2130" i="26" a="1"/>
  <c r="Z2130" i="26" s="1"/>
  <c r="Z2131" i="26" a="1"/>
  <c r="Z2131" i="26" s="1"/>
  <c r="Z2132" i="26" a="1"/>
  <c r="Z2132" i="26" s="1"/>
  <c r="Z2133" i="26" a="1"/>
  <c r="Z2133" i="26" s="1"/>
  <c r="Z2134" i="26" a="1"/>
  <c r="Z2134" i="26" s="1"/>
  <c r="Z2135" i="26" a="1"/>
  <c r="Z2135" i="26" s="1"/>
  <c r="Z2136" i="26" a="1"/>
  <c r="Z2136" i="26" s="1"/>
  <c r="Z2138" i="26" a="1"/>
  <c r="Z2138" i="26" s="1"/>
  <c r="Z2142" i="26" a="1"/>
  <c r="Z2142" i="26" s="1"/>
  <c r="Z2143" i="26" a="1"/>
  <c r="Z2143" i="26" s="1"/>
  <c r="Z2144" i="26" a="1"/>
  <c r="Z2144" i="26" s="1"/>
  <c r="Z2145" i="26" a="1"/>
  <c r="Z2145" i="26" s="1"/>
  <c r="Z2146" i="26" a="1"/>
  <c r="Z2146" i="26" s="1"/>
  <c r="Z2147" i="26" a="1"/>
  <c r="Z2147" i="26" s="1"/>
  <c r="Z2151" i="26" a="1"/>
  <c r="Z2151" i="26" s="1"/>
  <c r="Z2152" i="26" a="1"/>
  <c r="Z2152" i="26" s="1"/>
  <c r="Z2153" i="26" a="1"/>
  <c r="Z2153" i="26" s="1"/>
  <c r="Z2155" i="26" a="1"/>
  <c r="Z2155" i="26" s="1"/>
  <c r="Z2156" i="26" a="1"/>
  <c r="Z2156" i="26" s="1"/>
  <c r="Z2157" i="26" a="1"/>
  <c r="Z2157" i="26" s="1"/>
  <c r="Z2158" i="26" a="1"/>
  <c r="Z2158" i="26" s="1"/>
  <c r="Z2161" i="26" a="1"/>
  <c r="Z2161" i="26" s="1"/>
  <c r="Z2162" i="26" a="1"/>
  <c r="Z2162" i="26" s="1"/>
  <c r="Z2163" i="26" a="1"/>
  <c r="Z2163" i="26" s="1"/>
  <c r="Z2165" i="26" a="1"/>
  <c r="Z2165" i="26" s="1"/>
  <c r="Z2166" i="26" a="1"/>
  <c r="Z2166" i="26" s="1"/>
  <c r="Z2169" i="26" a="1"/>
  <c r="Z2169" i="26" s="1"/>
  <c r="Z2170" i="26" a="1"/>
  <c r="Z2170" i="26" s="1"/>
  <c r="Z2173" i="26" a="1"/>
  <c r="Z2173" i="26" s="1"/>
  <c r="Z2174" i="26" a="1"/>
  <c r="Z2174" i="26" s="1"/>
  <c r="Z2176" i="26" a="1"/>
  <c r="Z2176" i="26" s="1"/>
  <c r="Z2177" i="26" a="1"/>
  <c r="Z2177" i="26" s="1"/>
  <c r="Z2179" i="26" a="1"/>
  <c r="Z2179" i="26" s="1"/>
  <c r="Z2181" i="26" a="1"/>
  <c r="Z2181" i="26" s="1"/>
  <c r="Z2182" i="26" a="1"/>
  <c r="Z2182" i="26" s="1"/>
  <c r="Z2183" i="26" a="1"/>
  <c r="Z2183" i="26" s="1"/>
  <c r="Z2187" i="26" a="1"/>
  <c r="Z2187" i="26" s="1"/>
  <c r="Z2188" i="26" a="1"/>
  <c r="Z2188" i="26" s="1"/>
  <c r="Z2189" i="26" a="1"/>
  <c r="Z2189" i="26" s="1"/>
  <c r="Z2190" i="26" a="1"/>
  <c r="Z2190" i="26" s="1"/>
  <c r="Z2191" i="26" a="1"/>
  <c r="Z2191" i="26" s="1"/>
  <c r="Z2192" i="26" a="1"/>
  <c r="Z2192" i="26" s="1"/>
  <c r="Z2193" i="26" a="1"/>
  <c r="Z2193" i="26" s="1"/>
  <c r="Z2194" i="26" a="1"/>
  <c r="Z2194" i="26" s="1"/>
  <c r="Z2195" i="26" a="1"/>
  <c r="Z2195" i="26" s="1"/>
  <c r="Z2196" i="26" a="1"/>
  <c r="Z2196" i="26" s="1"/>
  <c r="Z2197" i="26" a="1"/>
  <c r="Z2197" i="26" s="1"/>
  <c r="Z2198" i="26" a="1"/>
  <c r="Z2198" i="26" s="1"/>
  <c r="Z2200" i="26" a="1"/>
  <c r="Z2200" i="26" s="1"/>
  <c r="Z2201" i="26" a="1"/>
  <c r="Z2201" i="26" s="1"/>
  <c r="Z2205" i="26" a="1"/>
  <c r="Z2205" i="26" s="1"/>
  <c r="Z2206" i="26" a="1"/>
  <c r="Z2206" i="26" s="1"/>
  <c r="Z2208" i="26" a="1"/>
  <c r="Z2208" i="26" s="1"/>
  <c r="Z2210" i="26" a="1"/>
  <c r="Z2210" i="26" s="1"/>
  <c r="Z2211" i="26" a="1"/>
  <c r="Z2211" i="26" s="1"/>
  <c r="Z2212" i="26" a="1"/>
  <c r="Z2212" i="26" s="1"/>
  <c r="Z2213" i="26" a="1"/>
  <c r="Z2213" i="26" s="1"/>
  <c r="Z2214" i="26" a="1"/>
  <c r="Z2214" i="26" s="1"/>
  <c r="Z2215" i="26" a="1"/>
  <c r="Z2215" i="26" s="1"/>
  <c r="Z2216" i="26" a="1"/>
  <c r="Z2216" i="26" s="1"/>
  <c r="Z2218" i="26" a="1"/>
  <c r="Z2218" i="26" s="1"/>
  <c r="Z2219" i="26" a="1"/>
  <c r="Z2219" i="26" s="1"/>
  <c r="Z2220" i="26" a="1"/>
  <c r="Z2220" i="26" s="1"/>
  <c r="Z2221" i="26" a="1"/>
  <c r="Z2221" i="26" s="1"/>
  <c r="Z2222" i="26" a="1"/>
  <c r="Z2222" i="26" s="1"/>
  <c r="Z2224" i="26" a="1"/>
  <c r="Z2224" i="26" s="1"/>
  <c r="Z2226" i="26" a="1"/>
  <c r="Z2226" i="26" s="1"/>
  <c r="Z2228" i="26" a="1"/>
  <c r="Z2228" i="26" s="1"/>
  <c r="Z2229" i="26" a="1"/>
  <c r="Z2229" i="26" s="1"/>
  <c r="Z2231" i="26" a="1"/>
  <c r="Z2231" i="26" s="1"/>
  <c r="Z2233" i="26" a="1"/>
  <c r="Z2233" i="26" s="1"/>
  <c r="Z2234" i="26" a="1"/>
  <c r="Z2234" i="26" s="1"/>
  <c r="Z2236" i="26" a="1"/>
  <c r="Z2236" i="26" s="1"/>
  <c r="Z2237" i="26" a="1"/>
  <c r="Z2237" i="26" s="1"/>
  <c r="Z2239" i="26" a="1"/>
  <c r="Z2239" i="26" s="1"/>
  <c r="Z2241" i="26" a="1"/>
  <c r="Z2241" i="26" s="1"/>
  <c r="Z2243" i="26" a="1"/>
  <c r="Z2243" i="26" s="1"/>
  <c r="Z2244" i="26" a="1"/>
  <c r="Z2244" i="26" s="1"/>
  <c r="Z2245" i="26" a="1"/>
  <c r="Z2245" i="26" s="1"/>
  <c r="Z2247" i="26" a="1"/>
  <c r="Z2247" i="26" s="1"/>
  <c r="Z2248" i="26" a="1"/>
  <c r="Z2248" i="26" s="1"/>
  <c r="Z2249" i="26" a="1"/>
  <c r="Z2249" i="26" s="1"/>
  <c r="Z2250" i="26" a="1"/>
  <c r="Z2250" i="26" s="1"/>
  <c r="Z2251" i="26" a="1"/>
  <c r="Z2251" i="26" s="1"/>
  <c r="Z2252" i="26" a="1"/>
  <c r="Z2252" i="26" s="1"/>
  <c r="Z2253" i="26" a="1"/>
  <c r="Z2253" i="26" s="1"/>
  <c r="Z2254" i="26" a="1"/>
  <c r="Z2254" i="26" s="1"/>
  <c r="Z2255" i="26" a="1"/>
  <c r="Z2255" i="26" s="1"/>
  <c r="Z2258" i="26" a="1"/>
  <c r="Z2258" i="26" s="1"/>
  <c r="Z2259" i="26" a="1"/>
  <c r="Z2259" i="26" s="1"/>
  <c r="Z2261" i="26" a="1"/>
  <c r="Z2261" i="26" s="1"/>
  <c r="Z2262" i="26" a="1"/>
  <c r="Z2262" i="26" s="1"/>
  <c r="Z2263" i="26" a="1"/>
  <c r="Z2263" i="26" s="1"/>
  <c r="Z2264" i="26" a="1"/>
  <c r="Z2264" i="26" s="1"/>
  <c r="Z2268" i="26" a="1"/>
  <c r="Z2268" i="26" s="1"/>
  <c r="Z2269" i="26" a="1"/>
  <c r="Z2269" i="26" s="1"/>
  <c r="Z2270" i="26" a="1"/>
  <c r="Z2270" i="26" s="1"/>
  <c r="Z2271" i="26" a="1"/>
  <c r="Z2271" i="26" s="1"/>
  <c r="Z2272" i="26" a="1"/>
  <c r="Z2272" i="26" s="1"/>
  <c r="Z2273" i="26" a="1"/>
  <c r="Z2273" i="26" s="1"/>
  <c r="Z2276" i="26" a="1"/>
  <c r="Z2276" i="26" s="1"/>
  <c r="Z2279" i="26" a="1"/>
  <c r="Z2279" i="26" s="1"/>
  <c r="Z2281" i="26" a="1"/>
  <c r="Z2281" i="26" s="1"/>
  <c r="Z2284" i="26" a="1"/>
  <c r="Z2284" i="26" s="1"/>
  <c r="Z2285" i="26" a="1"/>
  <c r="Z2285" i="26" s="1"/>
  <c r="Z2287" i="26" a="1"/>
  <c r="Z2287" i="26" s="1"/>
  <c r="Z2288" i="26" a="1"/>
  <c r="Z2288" i="26" s="1"/>
  <c r="Z2290" i="26" a="1"/>
  <c r="Z2290" i="26" s="1"/>
  <c r="Z2291" i="26" a="1"/>
  <c r="Z2291" i="26" s="1"/>
  <c r="Z2292" i="26" a="1"/>
  <c r="Z2292" i="26" s="1"/>
  <c r="Z2294" i="26" a="1"/>
  <c r="Z2294" i="26" s="1"/>
  <c r="Z2295" i="26" a="1"/>
  <c r="Z2295" i="26" s="1"/>
  <c r="Z2298" i="26" a="1"/>
  <c r="Z2298" i="26" s="1"/>
  <c r="Z2299" i="26" a="1"/>
  <c r="Z2299" i="26" s="1"/>
  <c r="Z2300" i="26" a="1"/>
  <c r="Z2300" i="26" s="1"/>
  <c r="Z2305" i="26" a="1"/>
  <c r="Z2305" i="26" s="1"/>
  <c r="Z2306" i="26" a="1"/>
  <c r="Z2306" i="26" s="1"/>
  <c r="Z2307" i="26" a="1"/>
  <c r="Z2307" i="26" s="1"/>
  <c r="Z2309" i="26" a="1"/>
  <c r="Z2309" i="26" s="1"/>
  <c r="Z2310" i="26" a="1"/>
  <c r="Z2310" i="26" s="1"/>
  <c r="Z2311" i="26" a="1"/>
  <c r="Z2311" i="26" s="1"/>
  <c r="Z2312" i="26" a="1"/>
  <c r="Z2312" i="26" s="1"/>
  <c r="Z2313" i="26" a="1"/>
  <c r="Z2313" i="26" s="1"/>
  <c r="Z2314" i="26" a="1"/>
  <c r="Z2314" i="26" s="1"/>
  <c r="Z2316" i="26" a="1"/>
  <c r="Z2316" i="26" s="1"/>
  <c r="Z2317" i="26" a="1"/>
  <c r="Z2317" i="26" s="1"/>
  <c r="Z2318" i="26" a="1"/>
  <c r="Z2318" i="26" s="1"/>
  <c r="Z2321" i="26" a="1"/>
  <c r="Z2321" i="26" s="1"/>
  <c r="Z2322" i="26" a="1"/>
  <c r="Z2322" i="26" s="1"/>
  <c r="Z2324" i="26" a="1"/>
  <c r="Z2324" i="26" s="1"/>
  <c r="Z2325" i="26" a="1"/>
  <c r="Z2325" i="26" s="1"/>
  <c r="Z2326" i="26" a="1"/>
  <c r="Z2326" i="26" s="1"/>
  <c r="Z2327" i="26" a="1"/>
  <c r="Z2327" i="26" s="1"/>
  <c r="Z2328" i="26" a="1"/>
  <c r="Z2328" i="26" s="1"/>
  <c r="Z2329" i="26" a="1"/>
  <c r="Z2329" i="26" s="1"/>
  <c r="Z2330" i="26" a="1"/>
  <c r="Z2330" i="26" s="1"/>
  <c r="Z2331" i="26" a="1"/>
  <c r="Z2331" i="26" s="1"/>
  <c r="Z2332" i="26" a="1"/>
  <c r="Z2332" i="26" s="1"/>
  <c r="Z2334" i="26" a="1"/>
  <c r="Z2334" i="26" s="1"/>
  <c r="Z2335" i="26" a="1"/>
  <c r="Z2335" i="26" s="1"/>
  <c r="Z2337" i="26" a="1"/>
  <c r="Z2337" i="26" s="1"/>
  <c r="Z2338" i="26" a="1"/>
  <c r="Z2338" i="26" s="1"/>
  <c r="Z2339" i="26" a="1"/>
  <c r="Z2339" i="26" s="1"/>
  <c r="Z2344" i="26" a="1"/>
  <c r="Z2344" i="26" s="1"/>
  <c r="Z2345" i="26" a="1"/>
  <c r="Z2345" i="26" s="1"/>
  <c r="Z2346" i="26" a="1"/>
  <c r="Z2346" i="26" s="1"/>
  <c r="Z2347" i="26" a="1"/>
  <c r="Z2347" i="26" s="1"/>
  <c r="Z2348" i="26" a="1"/>
  <c r="Z2348" i="26" s="1"/>
  <c r="Z2349" i="26" a="1"/>
  <c r="Z2349" i="26" s="1"/>
  <c r="Z2350" i="26" a="1"/>
  <c r="Z2350" i="26" s="1"/>
  <c r="Z2351" i="26" a="1"/>
  <c r="Z2351" i="26" s="1"/>
  <c r="Z2354" i="26" a="1"/>
  <c r="Z2354" i="26" s="1"/>
  <c r="Z2356" i="26" a="1"/>
  <c r="Z2356" i="26" s="1"/>
  <c r="Z2357" i="26" a="1"/>
  <c r="Z2357" i="26" s="1"/>
  <c r="Z2358" i="26" a="1"/>
  <c r="Z2358" i="26" s="1"/>
  <c r="Z2360" i="26" a="1"/>
  <c r="Z2360" i="26" s="1"/>
  <c r="Z2361" i="26" a="1"/>
  <c r="Z2361" i="26" s="1"/>
  <c r="Z2362" i="26" a="1"/>
  <c r="Z2362" i="26" s="1"/>
  <c r="Z2363" i="26" a="1"/>
  <c r="Z2363" i="26" s="1"/>
  <c r="Z2364" i="26" a="1"/>
  <c r="Z2364" i="26" s="1"/>
  <c r="Z2365" i="26" a="1"/>
  <c r="Z2365" i="26" s="1"/>
  <c r="Z2366" i="26" a="1"/>
  <c r="Z2366" i="26" s="1"/>
  <c r="Z2369" i="26" a="1"/>
  <c r="Z2369" i="26" s="1"/>
  <c r="Z2370" i="26" a="1"/>
  <c r="Z2370" i="26" s="1"/>
  <c r="Z2373" i="26" a="1"/>
  <c r="Z2373" i="26" s="1"/>
  <c r="Z2374" i="26" a="1"/>
  <c r="Z2374" i="26" s="1"/>
  <c r="Z2375" i="26" a="1"/>
  <c r="Z2375" i="26" s="1"/>
  <c r="Z2376" i="26" a="1"/>
  <c r="Z2376" i="26" s="1"/>
  <c r="Z2377" i="26" a="1"/>
  <c r="Z2377" i="26" s="1"/>
  <c r="Z2378" i="26" a="1"/>
  <c r="Z2378" i="26" s="1"/>
  <c r="Z2379" i="26" a="1"/>
  <c r="Z2379" i="26" s="1"/>
  <c r="Z2381" i="26" a="1"/>
  <c r="Z2381" i="26" s="1"/>
  <c r="Z2382" i="26" a="1"/>
  <c r="Z2382" i="26" s="1"/>
  <c r="Z2383" i="26" a="1"/>
  <c r="Z2383" i="26" s="1"/>
  <c r="Z2385" i="26" a="1"/>
  <c r="Z2385" i="26" s="1"/>
  <c r="Z2386" i="26" a="1"/>
  <c r="Z2386" i="26" s="1"/>
  <c r="Z2387" i="26" a="1"/>
  <c r="Z2387" i="26" s="1"/>
  <c r="Z2388" i="26" a="1"/>
  <c r="Z2388" i="26" s="1"/>
  <c r="Z2389" i="26" a="1"/>
  <c r="Z2389" i="26" s="1"/>
  <c r="Z2390" i="26" a="1"/>
  <c r="Z2390" i="26" s="1"/>
  <c r="Z2393" i="26" a="1"/>
  <c r="Z2393" i="26" s="1"/>
  <c r="Z2394" i="26" a="1"/>
  <c r="Z2394" i="26" s="1"/>
  <c r="Z2397" i="26" a="1"/>
  <c r="Z2397" i="26" s="1"/>
  <c r="Z2401" i="26" a="1"/>
  <c r="Z2401" i="26" s="1"/>
  <c r="Z2402" i="26" a="1"/>
  <c r="Z2402" i="26" s="1"/>
  <c r="Z2403" i="26" a="1"/>
  <c r="Z2403" i="26" s="1"/>
  <c r="Z2404" i="26" a="1"/>
  <c r="Z2404" i="26" s="1"/>
  <c r="Z2405" i="26" a="1"/>
  <c r="Z2405" i="26" s="1"/>
  <c r="Z2406" i="26" a="1"/>
  <c r="Z2406" i="26" s="1"/>
  <c r="Z2407" i="26" a="1"/>
  <c r="Z2407" i="26" s="1"/>
  <c r="Z2408" i="26" a="1"/>
  <c r="Z2408" i="26" s="1"/>
  <c r="Z2409" i="26" a="1"/>
  <c r="Z2409" i="26" s="1"/>
  <c r="Z2410" i="26" a="1"/>
  <c r="Z2410" i="26" s="1"/>
  <c r="Z2411" i="26" a="1"/>
  <c r="Z2411" i="26" s="1"/>
  <c r="Z2412" i="26" a="1"/>
  <c r="Z2412" i="26" s="1"/>
  <c r="Z2414" i="26" a="1"/>
  <c r="Z2414" i="26" s="1"/>
  <c r="Z2415" i="26" a="1"/>
  <c r="Z2415" i="26" s="1"/>
  <c r="Z2418" i="26" a="1"/>
  <c r="Z2418" i="26" s="1"/>
  <c r="Z2419" i="26" a="1"/>
  <c r="Z2419" i="26" s="1"/>
  <c r="Z2420" i="26" a="1"/>
  <c r="Z2420" i="26" s="1"/>
  <c r="Z2421" i="26" a="1"/>
  <c r="Z2421" i="26" s="1"/>
  <c r="Z2424" i="26" a="1"/>
  <c r="Z2424" i="26" s="1"/>
  <c r="Z2425" i="26" a="1"/>
  <c r="Z2425" i="26" s="1"/>
  <c r="Z2426" i="26" a="1"/>
  <c r="Z2426" i="26" s="1"/>
  <c r="Z2427" i="26" a="1"/>
  <c r="Z2427" i="26" s="1"/>
  <c r="Z2428" i="26" a="1"/>
  <c r="Z2428" i="26" s="1"/>
  <c r="Z2429" i="26" a="1"/>
  <c r="Z2429" i="26" s="1"/>
  <c r="Z2430" i="26" a="1"/>
  <c r="Z2430" i="26" s="1"/>
  <c r="Z2431" i="26" a="1"/>
  <c r="Z2431" i="26" s="1"/>
  <c r="Z2433" i="26" a="1"/>
  <c r="Z2433" i="26" s="1"/>
  <c r="Z2434" i="26" a="1"/>
  <c r="Z2434" i="26" s="1"/>
  <c r="Z2435" i="26" a="1"/>
  <c r="Z2435" i="26" s="1"/>
  <c r="Z2437" i="26" a="1"/>
  <c r="Z2437" i="26" s="1"/>
  <c r="Z2438" i="26" a="1"/>
  <c r="Z2438" i="26" s="1"/>
  <c r="Z2440" i="26" a="1"/>
  <c r="Z2440" i="26" s="1"/>
  <c r="Z2441" i="26" a="1"/>
  <c r="Z2441" i="26" s="1"/>
  <c r="Z2443" i="26" a="1"/>
  <c r="Z2443" i="26" s="1"/>
  <c r="Z2446" i="26" a="1"/>
  <c r="Z2446" i="26" s="1"/>
  <c r="Z2449" i="26" a="1"/>
  <c r="Z2449" i="26" s="1"/>
  <c r="Z2451" i="26" a="1"/>
  <c r="Z2451" i="26" s="1"/>
  <c r="Z2453" i="26" a="1"/>
  <c r="Z2453" i="26" s="1"/>
  <c r="Z2456" i="26" a="1"/>
  <c r="Z2456" i="26" s="1"/>
  <c r="Z2457" i="26" a="1"/>
  <c r="Z2457" i="26" s="1"/>
  <c r="Z2458" i="26" a="1"/>
  <c r="Z2458" i="26" s="1"/>
  <c r="Z2459" i="26" a="1"/>
  <c r="Z2459" i="26" s="1"/>
  <c r="Z2461" i="26" a="1"/>
  <c r="Z2461" i="26" s="1"/>
  <c r="Z2462" i="26" a="1"/>
  <c r="Z2462" i="26" s="1"/>
  <c r="Z2464" i="26" a="1"/>
  <c r="Z2464" i="26" s="1"/>
  <c r="Z2465" i="26" a="1"/>
  <c r="Z2465" i="26" s="1"/>
  <c r="Z2466" i="26" a="1"/>
  <c r="Z2466" i="26" s="1"/>
  <c r="Z2467" i="26" a="1"/>
  <c r="Z2467" i="26" s="1"/>
  <c r="Z2468" i="26" a="1"/>
  <c r="Z2468" i="26" s="1"/>
  <c r="Z2469" i="26" a="1"/>
  <c r="Z2469" i="26" s="1"/>
  <c r="Z2470" i="26" a="1"/>
  <c r="Z2470" i="26" s="1"/>
  <c r="Z2471" i="26" a="1"/>
  <c r="Z2471" i="26" s="1"/>
  <c r="Z2473" i="26" a="1"/>
  <c r="Z2473" i="26" s="1"/>
  <c r="Z2475" i="26" a="1"/>
  <c r="Z2475" i="26" s="1"/>
  <c r="Z2478" i="26" a="1"/>
  <c r="Z2478" i="26" s="1"/>
  <c r="Z2480" i="26" a="1"/>
  <c r="Z2480" i="26" s="1"/>
  <c r="Z2481" i="26" a="1"/>
  <c r="Z2481" i="26" s="1"/>
  <c r="Z2482" i="26" a="1"/>
  <c r="Z2482" i="26" s="1"/>
  <c r="Z2487" i="26" a="1"/>
  <c r="Z2487" i="26" s="1"/>
  <c r="Z2488" i="26" a="1"/>
  <c r="Z2488" i="26" s="1"/>
  <c r="Z2489" i="26" a="1"/>
  <c r="Z2489" i="26" s="1"/>
  <c r="Z2490" i="26" a="1"/>
  <c r="Z2490" i="26" s="1"/>
  <c r="Z2491" i="26" a="1"/>
  <c r="Z2491" i="26" s="1"/>
  <c r="Z2492" i="26" a="1"/>
  <c r="Z2492" i="26" s="1"/>
  <c r="Z2493" i="26" a="1"/>
  <c r="Z2493" i="26" s="1"/>
  <c r="Z2495" i="26" a="1"/>
  <c r="Z2495" i="26" s="1"/>
  <c r="Z2496" i="26" a="1"/>
  <c r="Z2496" i="26" s="1"/>
  <c r="Z2497" i="26" a="1"/>
  <c r="Z2497" i="26" s="1"/>
  <c r="Z2500" i="26" a="1"/>
  <c r="Z2500" i="26" s="1"/>
  <c r="Z2501" i="26" a="1"/>
  <c r="Z2501" i="26" s="1"/>
  <c r="Z2503" i="26" a="1"/>
  <c r="Z2503" i="26" s="1"/>
  <c r="Z2504" i="26" a="1"/>
  <c r="Z2504" i="26" s="1"/>
  <c r="Z2505" i="26" a="1"/>
  <c r="Z2505" i="26" s="1"/>
  <c r="Z2506" i="26" a="1"/>
  <c r="Z2506" i="26" s="1"/>
  <c r="Z2507" i="26" a="1"/>
  <c r="Z2507" i="26" s="1"/>
  <c r="Z2509" i="26" a="1"/>
  <c r="Z2509" i="26" s="1"/>
  <c r="Z2511" i="26" a="1"/>
  <c r="Z2511" i="26" s="1"/>
  <c r="Z2512" i="26" a="1"/>
  <c r="Z2512" i="26" s="1"/>
  <c r="Z2516" i="26" a="1"/>
  <c r="Z2516" i="26" s="1"/>
  <c r="Z2517" i="26" a="1"/>
  <c r="Z2517" i="26" s="1"/>
  <c r="Z2519" i="26" a="1"/>
  <c r="Z2519" i="26" s="1"/>
  <c r="Z2522" i="26" a="1"/>
  <c r="Z2522" i="26" s="1"/>
  <c r="Z2524" i="26" a="1"/>
  <c r="Z2524" i="26" s="1"/>
  <c r="Z2526" i="26" a="1"/>
  <c r="Z2526" i="26" s="1"/>
  <c r="Z2527" i="26" a="1"/>
  <c r="Z2527" i="26" s="1"/>
  <c r="Z2528" i="26" a="1"/>
  <c r="Z2528" i="26" s="1"/>
  <c r="Z2529" i="26" a="1"/>
  <c r="Z2529" i="26" s="1"/>
  <c r="Z2530" i="26" a="1"/>
  <c r="Z2530" i="26" s="1"/>
  <c r="Z2531" i="26" a="1"/>
  <c r="Z2531" i="26" s="1"/>
  <c r="Z2532" i="26" a="1"/>
  <c r="Z2532" i="26" s="1"/>
  <c r="Z2534" i="26" a="1"/>
  <c r="Z2534" i="26" s="1"/>
  <c r="Z2535" i="26" a="1"/>
  <c r="Z2535" i="26" s="1"/>
  <c r="Z2536" i="26" a="1"/>
  <c r="Z2536" i="26" s="1"/>
  <c r="Z2537" i="26" a="1"/>
  <c r="Z2537" i="26" s="1"/>
  <c r="Z2539" i="26" a="1"/>
  <c r="Z2539" i="26" s="1"/>
  <c r="Z2540" i="26" a="1"/>
  <c r="Z2540" i="26" s="1"/>
  <c r="Z2545" i="26" a="1"/>
  <c r="Z2545" i="26" s="1"/>
  <c r="Z2546" i="26" a="1"/>
  <c r="Z2546" i="26" s="1"/>
  <c r="Z2547" i="26" a="1"/>
  <c r="Z2547" i="26" s="1"/>
  <c r="Z2550" i="26" a="1"/>
  <c r="Z2550" i="26" s="1"/>
  <c r="Z2551" i="26" a="1"/>
  <c r="Z2551" i="26" s="1"/>
  <c r="Z2552" i="26" a="1"/>
  <c r="Z2552" i="26" s="1"/>
  <c r="Z2555" i="26" a="1"/>
  <c r="Z2555" i="26" s="1"/>
  <c r="Z2556" i="26" a="1"/>
  <c r="Z2556" i="26" s="1"/>
  <c r="Z2557" i="26" a="1"/>
  <c r="Z2557" i="26" s="1"/>
  <c r="Z2558" i="26" a="1"/>
  <c r="Z2558" i="26" s="1"/>
  <c r="Z2559" i="26" a="1"/>
  <c r="Z2559" i="26" s="1"/>
  <c r="Z2560" i="26" a="1"/>
  <c r="Z2560" i="26" s="1"/>
  <c r="Z2563" i="26" a="1"/>
  <c r="Z2563" i="26" s="1"/>
  <c r="Z2564" i="26" a="1"/>
  <c r="Z2564" i="26" s="1"/>
  <c r="Z2566" i="26" a="1"/>
  <c r="Z2566" i="26" s="1"/>
  <c r="Z2568" i="26" a="1"/>
  <c r="Z2568" i="26" s="1"/>
  <c r="Z2569" i="26" a="1"/>
  <c r="Z2569" i="26" s="1"/>
  <c r="Z2570" i="26" a="1"/>
  <c r="Z2570" i="26" s="1"/>
  <c r="Z2571" i="26" a="1"/>
  <c r="Z2571" i="26" s="1"/>
  <c r="Z2572" i="26" a="1"/>
  <c r="Z2572" i="26" s="1"/>
  <c r="Z2573" i="26" a="1"/>
  <c r="Z2573" i="26" s="1"/>
  <c r="Z2574" i="26" a="1"/>
  <c r="Z2574" i="26" s="1"/>
  <c r="Z2575" i="26" a="1"/>
  <c r="Z2575" i="26" s="1"/>
  <c r="Z2576" i="26" a="1"/>
  <c r="Z2576" i="26" s="1"/>
  <c r="Z2577" i="26" a="1"/>
  <c r="Z2577" i="26" s="1"/>
  <c r="Z2578" i="26" a="1"/>
  <c r="Z2578" i="26" s="1"/>
  <c r="Z2580" i="26" a="1"/>
  <c r="Z2580" i="26" s="1"/>
  <c r="Z2581" i="26" a="1"/>
  <c r="Z2581" i="26" s="1"/>
  <c r="Z2582" i="26" a="1"/>
  <c r="Z2582" i="26" s="1"/>
  <c r="Z2584" i="26" a="1"/>
  <c r="Z2584" i="26" s="1"/>
  <c r="Z2585" i="26" a="1"/>
  <c r="Z2585" i="26" s="1"/>
  <c r="Z2587" i="26" a="1"/>
  <c r="Z2587" i="26" s="1"/>
  <c r="Z2589" i="26" a="1"/>
  <c r="Z2589" i="26" s="1"/>
  <c r="Z2590" i="26" a="1"/>
  <c r="Z2590" i="26" s="1"/>
  <c r="Z2591" i="26" a="1"/>
  <c r="Z2591" i="26" s="1"/>
  <c r="Z2592" i="26" a="1"/>
  <c r="Z2592" i="26" s="1"/>
  <c r="Z2593" i="26" a="1"/>
  <c r="Z2593" i="26" s="1"/>
  <c r="Z2594" i="26" a="1"/>
  <c r="Z2594" i="26" s="1"/>
  <c r="Z2598" i="26" a="1"/>
  <c r="Z2598" i="26" s="1"/>
  <c r="Z2599" i="26" a="1"/>
  <c r="Z2599" i="26" s="1"/>
  <c r="Z2600" i="26" a="1"/>
  <c r="Z2600" i="26" s="1"/>
  <c r="Z2604" i="26" a="1"/>
  <c r="Z2604" i="26" s="1"/>
  <c r="Z2607" i="26" a="1"/>
  <c r="Z2607" i="26" s="1"/>
  <c r="Z2608" i="26" a="1"/>
  <c r="Z2608" i="26" s="1"/>
  <c r="Z2609" i="26" a="1"/>
  <c r="Z2609" i="26" s="1"/>
  <c r="Z2611" i="26" a="1"/>
  <c r="Z2611" i="26" s="1"/>
  <c r="Z2612" i="26" a="1"/>
  <c r="Z2612" i="26" s="1"/>
  <c r="Z2613" i="26" a="1"/>
  <c r="Z2613" i="26" s="1"/>
  <c r="Z2615" i="26" a="1"/>
  <c r="Z2615" i="26" s="1"/>
  <c r="Z2616" i="26" a="1"/>
  <c r="Z2616" i="26" s="1"/>
  <c r="Z2617" i="26" a="1"/>
  <c r="Z2617" i="26" s="1"/>
  <c r="Z2618" i="26" a="1"/>
  <c r="Z2618" i="26" s="1"/>
  <c r="Z2619" i="26" a="1"/>
  <c r="Z2619" i="26" s="1"/>
  <c r="Z2621" i="26" a="1"/>
  <c r="Z2621" i="26" s="1"/>
  <c r="Z2623" i="26" a="1"/>
  <c r="Z2623" i="26" s="1"/>
  <c r="Z2624" i="26" a="1"/>
  <c r="Z2624" i="26" s="1"/>
  <c r="Z2626" i="26" a="1"/>
  <c r="Z2626" i="26" s="1"/>
  <c r="Z2627" i="26" a="1"/>
  <c r="Z2627" i="26" s="1"/>
  <c r="Z2628" i="26" a="1"/>
  <c r="Z2628" i="26" s="1"/>
  <c r="Z2629" i="26" a="1"/>
  <c r="Z2629" i="26" s="1"/>
  <c r="Z2630" i="26" a="1"/>
  <c r="Z2630" i="26" s="1"/>
  <c r="Z2632" i="26" a="1"/>
  <c r="Z2632" i="26" s="1"/>
  <c r="Z2634" i="26" a="1"/>
  <c r="Z2634" i="26" s="1"/>
  <c r="Z2635" i="26" a="1"/>
  <c r="Z2635" i="26" s="1"/>
  <c r="Z2636" i="26" a="1"/>
  <c r="Z2636" i="26" s="1"/>
  <c r="Z2637" i="26" a="1"/>
  <c r="Z2637" i="26" s="1"/>
  <c r="Z2640" i="26" a="1"/>
  <c r="Z2640" i="26" s="1"/>
  <c r="Z2641" i="26" a="1"/>
  <c r="Z2641" i="26" s="1"/>
  <c r="Z2642" i="26" a="1"/>
  <c r="Z2642" i="26" s="1"/>
  <c r="Z2643" i="26" a="1"/>
  <c r="Z2643" i="26" s="1"/>
  <c r="Z2644" i="26" a="1"/>
  <c r="Z2644" i="26" s="1"/>
  <c r="Z2648" i="26" a="1"/>
  <c r="Z2648" i="26" s="1"/>
  <c r="Z2649" i="26" a="1"/>
  <c r="Z2649" i="26" s="1"/>
  <c r="Z2651" i="26" a="1"/>
  <c r="Z2651" i="26" s="1"/>
  <c r="Z2652" i="26" a="1"/>
  <c r="Z2652" i="26" s="1"/>
  <c r="Z2653" i="26" a="1"/>
  <c r="Z2653" i="26" s="1"/>
  <c r="Z2654" i="26" a="1"/>
  <c r="Z2654" i="26" s="1"/>
  <c r="Z2655" i="26" a="1"/>
  <c r="Z2655" i="26" s="1"/>
  <c r="Z2658" i="26" a="1"/>
  <c r="Z2658" i="26" s="1"/>
  <c r="Z2659" i="26" a="1"/>
  <c r="Z2659" i="26" s="1"/>
  <c r="Z2660" i="26" a="1"/>
  <c r="Z2660" i="26" s="1"/>
  <c r="Z2661" i="26" a="1"/>
  <c r="Z2661" i="26" s="1"/>
  <c r="Z2662" i="26" a="1"/>
  <c r="Z2662" i="26" s="1"/>
  <c r="Z2663" i="26" a="1"/>
  <c r="Z2663" i="26" s="1"/>
  <c r="Z2664" i="26" a="1"/>
  <c r="Z2664" i="26" s="1"/>
  <c r="Z2667" i="26" a="1"/>
  <c r="Z2667" i="26" s="1"/>
  <c r="Z2669" i="26" a="1"/>
  <c r="Z2669" i="26" s="1"/>
  <c r="Z2671" i="26" a="1"/>
  <c r="Z2671" i="26" s="1"/>
  <c r="Z2672" i="26" a="1"/>
  <c r="Z2672" i="26" s="1"/>
  <c r="Z2675" i="26" a="1"/>
  <c r="Z2675" i="26" s="1"/>
  <c r="Z2676" i="26" a="1"/>
  <c r="Z2676" i="26" s="1"/>
  <c r="Z2677" i="26" a="1"/>
  <c r="Z2677" i="26" s="1"/>
  <c r="Z2679" i="26" a="1"/>
  <c r="Z2679" i="26" s="1"/>
  <c r="Z2680" i="26" a="1"/>
  <c r="Z2680" i="26" s="1"/>
  <c r="Z2681" i="26" a="1"/>
  <c r="Z2681" i="26" s="1"/>
  <c r="Z2683" i="26" a="1"/>
  <c r="Z2683" i="26" s="1"/>
  <c r="Z2684" i="26" a="1"/>
  <c r="Z2684" i="26" s="1"/>
  <c r="Z2685" i="26" a="1"/>
  <c r="Z2685" i="26" s="1"/>
  <c r="Z2686" i="26" a="1"/>
  <c r="Z2686" i="26" s="1"/>
  <c r="Z2688" i="26" a="1"/>
  <c r="Z2688" i="26" s="1"/>
  <c r="Z2689" i="26" a="1"/>
  <c r="Z2689" i="26" s="1"/>
  <c r="Z2690" i="26" a="1"/>
  <c r="Z2690" i="26" s="1"/>
  <c r="Z2692" i="26" a="1"/>
  <c r="Z2692" i="26" s="1"/>
  <c r="Z2693" i="26" a="1"/>
  <c r="Z2693" i="26" s="1"/>
  <c r="Z2694" i="26" a="1"/>
  <c r="Z2694" i="26" s="1"/>
  <c r="Z2695" i="26" a="1"/>
  <c r="Z2695" i="26" s="1"/>
  <c r="Z2702" i="26" a="1"/>
  <c r="Z2702" i="26" s="1"/>
  <c r="Z2703" i="26" a="1"/>
  <c r="Z2703" i="26" s="1"/>
  <c r="Z2704" i="26" a="1"/>
  <c r="Z2704" i="26" s="1"/>
  <c r="Z2705" i="26" a="1"/>
  <c r="Z2705" i="26" s="1"/>
  <c r="Z2706" i="26" a="1"/>
  <c r="Z2706" i="26" s="1"/>
  <c r="Z2709" i="26" a="1"/>
  <c r="Z2709" i="26" s="1"/>
  <c r="Z2710" i="26" a="1"/>
  <c r="Z2710" i="26" s="1"/>
  <c r="Z2712" i="26" a="1"/>
  <c r="Z2712" i="26" s="1"/>
  <c r="Z2713" i="26" a="1"/>
  <c r="Z2713" i="26" s="1"/>
  <c r="Z2716" i="26" a="1"/>
  <c r="Z2716" i="26" s="1"/>
  <c r="Z2717" i="26" a="1"/>
  <c r="Z2717" i="26" s="1"/>
  <c r="Z2718" i="26" a="1"/>
  <c r="Z2718" i="26" s="1"/>
  <c r="Z2719" i="26" a="1"/>
  <c r="Z2719" i="26" s="1"/>
  <c r="Z2720" i="26" a="1"/>
  <c r="Z2720" i="26" s="1"/>
  <c r="Z2721" i="26" a="1"/>
  <c r="Z2721" i="26" s="1"/>
  <c r="Z2722" i="26" a="1"/>
  <c r="Z2722" i="26" s="1"/>
  <c r="Z2723" i="26" a="1"/>
  <c r="Z2723" i="26" s="1"/>
  <c r="Z2724" i="26" a="1"/>
  <c r="Z2724" i="26" s="1"/>
  <c r="Z2725" i="26" a="1"/>
  <c r="Z2725" i="26" s="1"/>
  <c r="Z2727" i="26" a="1"/>
  <c r="Z2727" i="26" s="1"/>
  <c r="Z2728" i="26" a="1"/>
  <c r="Z2728" i="26" s="1"/>
  <c r="Z2731" i="26" a="1"/>
  <c r="Z2731" i="26" s="1"/>
  <c r="Z2733" i="26" a="1"/>
  <c r="Z2733" i="26" s="1"/>
  <c r="Z2734" i="26" a="1"/>
  <c r="Z2734" i="26" s="1"/>
  <c r="Z2739" i="26" a="1"/>
  <c r="Z2739" i="26" s="1"/>
  <c r="Z2740" i="26" a="1"/>
  <c r="Z2740" i="26" s="1"/>
  <c r="Z2741" i="26" a="1"/>
  <c r="Z2741" i="26" s="1"/>
  <c r="Z2745" i="26" a="1"/>
  <c r="Z2745" i="26" s="1"/>
  <c r="Z2747" i="26" a="1"/>
  <c r="Z2747" i="26" s="1"/>
  <c r="Z2748" i="26" a="1"/>
  <c r="Z2748" i="26" s="1"/>
  <c r="Z2749" i="26" a="1"/>
  <c r="Z2749" i="26" s="1"/>
  <c r="Z2750" i="26" a="1"/>
  <c r="Z2750" i="26" s="1"/>
  <c r="Z2751" i="26" a="1"/>
  <c r="Z2751" i="26" s="1"/>
  <c r="Z2752" i="26" a="1"/>
  <c r="Z2752" i="26" s="1"/>
  <c r="Z2755" i="26" a="1"/>
  <c r="Z2755" i="26" s="1"/>
  <c r="Z2756" i="26" a="1"/>
  <c r="Z2756" i="26" s="1"/>
  <c r="Z2757" i="26" a="1"/>
  <c r="Z2757" i="26" s="1"/>
  <c r="Z2758" i="26" a="1"/>
  <c r="Z2758" i="26" s="1"/>
  <c r="Z2759" i="26" a="1"/>
  <c r="Z2759" i="26" s="1"/>
  <c r="Z2760" i="26" a="1"/>
  <c r="Z2760" i="26" s="1"/>
  <c r="Z2761" i="26" a="1"/>
  <c r="Z2761" i="26" s="1"/>
  <c r="Z2766" i="26" a="1"/>
  <c r="Z2766" i="26" s="1"/>
  <c r="Z2767" i="26" a="1"/>
  <c r="Z2767" i="26" s="1"/>
  <c r="Z2773" i="26" a="1"/>
  <c r="Z2773" i="26" s="1"/>
  <c r="Z2776" i="26" a="1"/>
  <c r="Z2776" i="26" s="1"/>
  <c r="Z2777" i="26" a="1"/>
  <c r="Z2777" i="26" s="1"/>
  <c r="Z2778" i="26" a="1"/>
  <c r="Z2778" i="26" s="1"/>
  <c r="Z2779" i="26" a="1"/>
  <c r="Z2779" i="26" s="1"/>
  <c r="Z2781" i="26" a="1"/>
  <c r="Z2781" i="26" s="1"/>
  <c r="Z2782" i="26" a="1"/>
  <c r="Z2782" i="26" s="1"/>
  <c r="Z2783" i="26" a="1"/>
  <c r="Z2783" i="26" s="1"/>
  <c r="Z2784" i="26" a="1"/>
  <c r="Z2784" i="26" s="1"/>
  <c r="Z2785" i="26" a="1"/>
  <c r="Z2785" i="26" s="1"/>
  <c r="Z2788" i="26" a="1"/>
  <c r="Z2788" i="26" s="1"/>
  <c r="Z2789" i="26" a="1"/>
  <c r="Z2789" i="26" s="1"/>
  <c r="Z2790" i="26" a="1"/>
  <c r="Z2790" i="26" s="1"/>
  <c r="Z2791" i="26" a="1"/>
  <c r="Z2791" i="26" s="1"/>
  <c r="Z2794" i="26" a="1"/>
  <c r="Z2794" i="26" s="1"/>
  <c r="Z2795" i="26" a="1"/>
  <c r="Z2795" i="26" s="1"/>
  <c r="Z2797" i="26" a="1"/>
  <c r="Z2797" i="26" s="1"/>
  <c r="Z2799" i="26" a="1"/>
  <c r="Z2799" i="26" s="1"/>
  <c r="Z2800" i="26" a="1"/>
  <c r="Z2800" i="26" s="1"/>
  <c r="Z2804" i="26" a="1"/>
  <c r="Z2804" i="26" s="1"/>
  <c r="Z2805" i="26" a="1"/>
  <c r="Z2805" i="26" s="1"/>
  <c r="Z2806" i="26" a="1"/>
  <c r="Z2806" i="26" s="1"/>
  <c r="Z2807" i="26" a="1"/>
  <c r="Z2807" i="26" s="1"/>
  <c r="Z2808" i="26" a="1"/>
  <c r="Z2808" i="26" s="1"/>
  <c r="Z2809" i="26" a="1"/>
  <c r="Z2809" i="26" s="1"/>
  <c r="Z2810" i="26" a="1"/>
  <c r="Z2810" i="26" s="1"/>
  <c r="Z2811" i="26" a="1"/>
  <c r="Z2811" i="26" s="1"/>
  <c r="Z2812" i="26" a="1"/>
  <c r="Z2812" i="26" s="1"/>
  <c r="Z2814" i="26" a="1"/>
  <c r="Z2814" i="26" s="1"/>
  <c r="Z2815" i="26" a="1"/>
  <c r="Z2815" i="26" s="1"/>
  <c r="Z2816" i="26" a="1"/>
  <c r="Z2816" i="26" s="1"/>
  <c r="Z2817" i="26" a="1"/>
  <c r="Z2817" i="26" s="1"/>
  <c r="Z2819" i="26" a="1"/>
  <c r="Z2819" i="26" s="1"/>
  <c r="Z2822" i="26" a="1"/>
  <c r="Z2822" i="26" s="1"/>
  <c r="Z2823" i="26" a="1"/>
  <c r="Z2823" i="26" s="1"/>
  <c r="Z2824" i="26" a="1"/>
  <c r="Z2824" i="26" s="1"/>
  <c r="Z2826" i="26" a="1"/>
  <c r="Z2826" i="26" s="1"/>
  <c r="Z2827" i="26" a="1"/>
  <c r="Z2827" i="26" s="1"/>
  <c r="Z2828" i="26" a="1"/>
  <c r="Z2828" i="26" s="1"/>
  <c r="Z2831" i="26" a="1"/>
  <c r="Z2831" i="26" s="1"/>
  <c r="Z2833" i="26" a="1"/>
  <c r="Z2833" i="26" s="1"/>
  <c r="Z2835" i="26" a="1"/>
  <c r="Z2835" i="26" s="1"/>
  <c r="Z2836" i="26" a="1"/>
  <c r="Z2836" i="26" s="1"/>
  <c r="Z2837" i="26" a="1"/>
  <c r="Z2837" i="26" s="1"/>
  <c r="Z2839" i="26" a="1"/>
  <c r="Z2839" i="26" s="1"/>
  <c r="Z2840" i="26" a="1"/>
  <c r="Z2840" i="26" s="1"/>
  <c r="Z2844" i="26" a="1"/>
  <c r="Z2844" i="26" s="1"/>
  <c r="Z2845" i="26" a="1"/>
  <c r="Z2845" i="26" s="1"/>
  <c r="Z2850" i="26" a="1"/>
  <c r="Z2850" i="26" s="1"/>
  <c r="Z2851" i="26" a="1"/>
  <c r="Z2851" i="26" s="1"/>
  <c r="Z2854" i="26" a="1"/>
  <c r="Z2854" i="26" s="1"/>
  <c r="Z2856" i="26" a="1"/>
  <c r="Z2856" i="26" s="1"/>
  <c r="Z2857" i="26" a="1"/>
  <c r="Z2857" i="26" s="1"/>
  <c r="Z2860" i="26" a="1"/>
  <c r="Z2860" i="26" s="1"/>
  <c r="Z2861" i="26" a="1"/>
  <c r="Z2861" i="26" s="1"/>
  <c r="Z2862" i="26" a="1"/>
  <c r="Z2862" i="26" s="1"/>
  <c r="Z2863" i="26" a="1"/>
  <c r="Z2863" i="26" s="1"/>
  <c r="Z2865" i="26" a="1"/>
  <c r="Z2865" i="26" s="1"/>
  <c r="Z2866" i="26" a="1"/>
  <c r="Z2866" i="26" s="1"/>
  <c r="Z2867" i="26" a="1"/>
  <c r="Z2867" i="26" s="1"/>
  <c r="Z2869" i="26" a="1"/>
  <c r="Z2869" i="26" s="1"/>
  <c r="Z2871" i="26" a="1"/>
  <c r="Z2871" i="26" s="1"/>
  <c r="Z2872" i="26" a="1"/>
  <c r="Z2872" i="26" s="1"/>
  <c r="Z2874" i="26" a="1"/>
  <c r="Z2874" i="26" s="1"/>
  <c r="Z2875" i="26" a="1"/>
  <c r="Z2875" i="26" s="1"/>
  <c r="Z2876" i="26" a="1"/>
  <c r="Z2876" i="26" s="1"/>
  <c r="Z2878" i="26" a="1"/>
  <c r="Z2878" i="26" s="1"/>
  <c r="Z2879" i="26" a="1"/>
  <c r="Z2879" i="26" s="1"/>
  <c r="Z2880" i="26" a="1"/>
  <c r="Z2880" i="26" s="1"/>
  <c r="Z2881" i="26" a="1"/>
  <c r="Z2881" i="26" s="1"/>
  <c r="Z2885" i="26" a="1"/>
  <c r="Z2885" i="26" s="1"/>
  <c r="Z2887" i="26" a="1"/>
  <c r="Z2887" i="26" s="1"/>
  <c r="Z2888" i="26" a="1"/>
  <c r="Z2888" i="26" s="1"/>
  <c r="Z2889" i="26" a="1"/>
  <c r="Z2889" i="26" s="1"/>
  <c r="Z2891" i="26" a="1"/>
  <c r="Z2891" i="26" s="1"/>
  <c r="Z2892" i="26" a="1"/>
  <c r="Z2892" i="26" s="1"/>
  <c r="Z2893" i="26" a="1"/>
  <c r="Z2893" i="26" s="1"/>
  <c r="Z2894" i="26" a="1"/>
  <c r="Z2894" i="26" s="1"/>
  <c r="Z2895" i="26" a="1"/>
  <c r="Z2895" i="26" s="1"/>
  <c r="Z2896" i="26" a="1"/>
  <c r="Z2896" i="26" s="1"/>
  <c r="Z2898" i="26" a="1"/>
  <c r="Z2898" i="26" s="1"/>
  <c r="Z2899" i="26" a="1"/>
  <c r="Z2899" i="26" s="1"/>
  <c r="Z2901" i="26" a="1"/>
  <c r="Z2901" i="26" s="1"/>
  <c r="Z2903" i="26" a="1"/>
  <c r="Z2903" i="26" s="1"/>
  <c r="Z2904" i="26" a="1"/>
  <c r="Z2904" i="26" s="1"/>
  <c r="Z2905" i="26" a="1"/>
  <c r="Z2905" i="26" s="1"/>
  <c r="Z2906" i="26" a="1"/>
  <c r="Z2906" i="26" s="1"/>
  <c r="Z2907" i="26" a="1"/>
  <c r="Z2907" i="26" s="1"/>
  <c r="Z2909" i="26" a="1"/>
  <c r="Z2909" i="26" s="1"/>
  <c r="Z2910" i="26" a="1"/>
  <c r="Z2910" i="26" s="1"/>
  <c r="Z2912" i="26" a="1"/>
  <c r="Z2912" i="26" s="1"/>
  <c r="Z2913" i="26" a="1"/>
  <c r="Z2913" i="26" s="1"/>
  <c r="Z2914" i="26" a="1"/>
  <c r="Z2914" i="26" s="1"/>
  <c r="Z2915" i="26" a="1"/>
  <c r="Z2915" i="26" s="1"/>
  <c r="Z2916" i="26" a="1"/>
  <c r="Z2916" i="26" s="1"/>
  <c r="Z2919" i="26" a="1"/>
  <c r="Z2919" i="26" s="1"/>
  <c r="Z2920" i="26" a="1"/>
  <c r="Z2920" i="26" s="1"/>
  <c r="Z2921" i="26" a="1"/>
  <c r="Z2921" i="26" s="1"/>
  <c r="Z2922" i="26" a="1"/>
  <c r="Z2922" i="26" s="1"/>
  <c r="Z2924" i="26" a="1"/>
  <c r="Z2924" i="26" s="1"/>
  <c r="Z2925" i="26" a="1"/>
  <c r="Z2925" i="26" s="1"/>
  <c r="Z2929" i="26" a="1"/>
  <c r="Z2929" i="26" s="1"/>
  <c r="Z2930" i="26" a="1"/>
  <c r="Z2930" i="26" s="1"/>
  <c r="Z2931" i="26" a="1"/>
  <c r="Z2931" i="26" s="1"/>
  <c r="Z2932" i="26" a="1"/>
  <c r="Z2932" i="26" s="1"/>
  <c r="Z2934" i="26" a="1"/>
  <c r="Z2934" i="26" s="1"/>
  <c r="Z2935" i="26" a="1"/>
  <c r="Z2935" i="26" s="1"/>
  <c r="Z2937" i="26" a="1"/>
  <c r="Z2937" i="26" s="1"/>
  <c r="Z2938" i="26" a="1"/>
  <c r="Z2938" i="26" s="1"/>
  <c r="Z2940" i="26" a="1"/>
  <c r="Z2940" i="26" s="1"/>
  <c r="Z2941" i="26" a="1"/>
  <c r="Z2941" i="26" s="1"/>
  <c r="Z2943" i="26" a="1"/>
  <c r="Z2943" i="26" s="1"/>
  <c r="Z2946" i="26" a="1"/>
  <c r="Z2946" i="26" s="1"/>
  <c r="Z2947" i="26" a="1"/>
  <c r="Z2947" i="26" s="1"/>
  <c r="Z2949" i="26" a="1"/>
  <c r="Z2949" i="26" s="1"/>
  <c r="Z2950" i="26" a="1"/>
  <c r="Z2950" i="26" s="1"/>
  <c r="Z2951" i="26" a="1"/>
  <c r="Z2951" i="26" s="1"/>
  <c r="Z2952" i="26" a="1"/>
  <c r="Z2952" i="26" s="1"/>
  <c r="Z2953" i="26" a="1"/>
  <c r="Z2953" i="26" s="1"/>
  <c r="Z2956" i="26" a="1"/>
  <c r="Z2956" i="26" s="1"/>
  <c r="Z2957" i="26" a="1"/>
  <c r="Z2957" i="26" s="1"/>
  <c r="Z2958" i="26" a="1"/>
  <c r="Z2958" i="26" s="1"/>
  <c r="Z2959" i="26" a="1"/>
  <c r="Z2959" i="26" s="1"/>
  <c r="Z2960" i="26" a="1"/>
  <c r="Z2960" i="26" s="1"/>
  <c r="Z2961" i="26" a="1"/>
  <c r="Z2961" i="26" s="1"/>
  <c r="Z2963" i="26" a="1"/>
  <c r="Z2963" i="26" s="1"/>
  <c r="Z2964" i="26" a="1"/>
  <c r="Z2964" i="26" s="1"/>
  <c r="Z2967" i="26" a="1"/>
  <c r="Z2967" i="26" s="1"/>
  <c r="Z2970" i="26" a="1"/>
  <c r="Z2970" i="26" s="1"/>
  <c r="Z2971" i="26" a="1"/>
  <c r="Z2971" i="26" s="1"/>
  <c r="Z2972" i="26" a="1"/>
  <c r="Z2972" i="26" s="1"/>
  <c r="Z2974" i="26" a="1"/>
  <c r="Z2974" i="26" s="1"/>
  <c r="Z2975" i="26" a="1"/>
  <c r="Z2975" i="26" s="1"/>
  <c r="Z2976" i="26" a="1"/>
  <c r="Z2976" i="26" s="1"/>
  <c r="Z2978" i="26" a="1"/>
  <c r="Z2978" i="26" s="1"/>
  <c r="Z2979" i="26" a="1"/>
  <c r="Z2979" i="26" s="1"/>
  <c r="Z2982" i="26" a="1"/>
  <c r="Z2982" i="26" s="1"/>
  <c r="Z2983" i="26" a="1"/>
  <c r="Z2983" i="26" s="1"/>
  <c r="Z2984" i="26" a="1"/>
  <c r="Z2984" i="26" s="1"/>
  <c r="Z2985" i="26" a="1"/>
  <c r="Z2985" i="26" s="1"/>
  <c r="Z2986" i="26" a="1"/>
  <c r="Z2986" i="26" s="1"/>
  <c r="Z2991" i="26" a="1"/>
  <c r="Z2991" i="26" s="1"/>
  <c r="Z2992" i="26" a="1"/>
  <c r="Z2992" i="26" s="1"/>
  <c r="Z2993" i="26" a="1"/>
  <c r="Z2993" i="26" s="1"/>
  <c r="Z2997" i="26" a="1"/>
  <c r="Z2997" i="26" s="1"/>
  <c r="Z2998" i="26" a="1"/>
  <c r="Z2998" i="26" s="1"/>
  <c r="Z2999" i="26" a="1"/>
  <c r="Z2999" i="26" s="1"/>
  <c r="Z3000" i="26" a="1"/>
  <c r="Z3000" i="26" s="1"/>
  <c r="Z3001" i="26" a="1"/>
  <c r="Z3001" i="26" s="1"/>
  <c r="Z3006" i="26" a="1"/>
  <c r="Z3006" i="26" s="1"/>
  <c r="Z3009" i="26" a="1"/>
  <c r="Z3009" i="26" s="1"/>
  <c r="Z3011" i="26" a="1"/>
  <c r="Z3011" i="26" s="1"/>
  <c r="Z3012" i="26" a="1"/>
  <c r="Z3012" i="26" s="1"/>
  <c r="Z3013" i="26" a="1"/>
  <c r="Z3013" i="26" s="1"/>
  <c r="Z3014" i="26" a="1"/>
  <c r="Z3014" i="26" s="1"/>
  <c r="Z3016" i="26" a="1"/>
  <c r="Z3016" i="26" s="1"/>
  <c r="Z3018" i="26" a="1"/>
  <c r="Z3018" i="26" s="1"/>
  <c r="Z3019" i="26" a="1"/>
  <c r="Z3019" i="26" s="1"/>
  <c r="Z3020" i="26" a="1"/>
  <c r="Z3020" i="26" s="1"/>
  <c r="Z3021" i="26" a="1"/>
  <c r="Z3021" i="26" s="1"/>
  <c r="Z3022" i="26" a="1"/>
  <c r="Z3022" i="26" s="1"/>
  <c r="Z3023" i="26" a="1"/>
  <c r="Z3023" i="26" s="1"/>
  <c r="Z3025" i="26" a="1"/>
  <c r="Z3025" i="26" s="1"/>
  <c r="Z3027" i="26" a="1"/>
  <c r="Z3027" i="26" s="1"/>
  <c r="Z3028" i="26" a="1"/>
  <c r="Z3028" i="26" s="1"/>
  <c r="Z3029" i="26" a="1"/>
  <c r="Z3029" i="26" s="1"/>
  <c r="Z3030" i="26" a="1"/>
  <c r="Z3030" i="26" s="1"/>
  <c r="Z3031" i="26" a="1"/>
  <c r="Z3031" i="26" s="1"/>
  <c r="Z3033" i="26" a="1"/>
  <c r="Z3033" i="26" s="1"/>
  <c r="Z3034" i="26" a="1"/>
  <c r="Z3034" i="26" s="1"/>
  <c r="Z3035" i="26" a="1"/>
  <c r="Z3035" i="26" s="1"/>
  <c r="Z3038" i="26" a="1"/>
  <c r="Z3038" i="26" s="1"/>
  <c r="Z3039" i="26" a="1"/>
  <c r="Z3039" i="26" s="1"/>
  <c r="Z3040" i="26" a="1"/>
  <c r="Z3040" i="26" s="1"/>
  <c r="Z3042" i="26" a="1"/>
  <c r="Z3042" i="26" s="1"/>
  <c r="Z3043" i="26" a="1"/>
  <c r="Z3043" i="26" s="1"/>
  <c r="Z3046" i="26" a="1"/>
  <c r="Z3046" i="26" s="1"/>
  <c r="Z3047" i="26" a="1"/>
  <c r="Z3047" i="26" s="1"/>
  <c r="Z3048" i="26" a="1"/>
  <c r="Z3048" i="26" s="1"/>
  <c r="Z3049" i="26" a="1"/>
  <c r="Z3049" i="26" s="1"/>
  <c r="Z3050" i="26" a="1"/>
  <c r="Z3050" i="26" s="1"/>
  <c r="Z3052" i="26" a="1"/>
  <c r="Z3052" i="26" s="1"/>
  <c r="Z3053" i="26" a="1"/>
  <c r="Z3053" i="26" s="1"/>
  <c r="Z3054" i="26" a="1"/>
  <c r="Z3054" i="26" s="1"/>
  <c r="Z3055" i="26" a="1"/>
  <c r="Z3055" i="26" s="1"/>
  <c r="Z3056" i="26" a="1"/>
  <c r="Z3056" i="26" s="1"/>
  <c r="Z3058" i="26" a="1"/>
  <c r="Z3058" i="26" s="1"/>
  <c r="Z3062" i="26" a="1"/>
  <c r="Z3062" i="26" s="1"/>
  <c r="Z3063" i="26" a="1"/>
  <c r="Z3063" i="26" s="1"/>
  <c r="Z3064" i="26" a="1"/>
  <c r="Z3064" i="26" s="1"/>
  <c r="Z3065" i="26" a="1"/>
  <c r="Z3065" i="26" s="1"/>
  <c r="Z3066" i="26" a="1"/>
  <c r="Z3066" i="26" s="1"/>
  <c r="Z3067" i="26" a="1"/>
  <c r="Z3067" i="26" s="1"/>
  <c r="Z3068" i="26" a="1"/>
  <c r="Z3068" i="26" s="1"/>
  <c r="Z3069" i="26" a="1"/>
  <c r="Z3069" i="26" s="1"/>
  <c r="Z3070" i="26" a="1"/>
  <c r="Z3070" i="26" s="1"/>
  <c r="Z3073" i="26" a="1"/>
  <c r="Z3073" i="26" s="1"/>
  <c r="Z3074" i="26" a="1"/>
  <c r="Z3074" i="26" s="1"/>
  <c r="Z3076" i="26" a="1"/>
  <c r="Z3076" i="26" s="1"/>
  <c r="Z3077" i="26" a="1"/>
  <c r="Z3077" i="26" s="1"/>
  <c r="Z3080" i="26" a="1"/>
  <c r="Z3080" i="26" s="1"/>
  <c r="Z3081" i="26" a="1"/>
  <c r="Z3081" i="26" s="1"/>
  <c r="Z3082" i="26" a="1"/>
  <c r="Z3082" i="26" s="1"/>
  <c r="Z3084" i="26" a="1"/>
  <c r="Z3084" i="26" s="1"/>
  <c r="Z3087" i="26" a="1"/>
  <c r="Z3087" i="26" s="1"/>
  <c r="Z3089" i="26" a="1"/>
  <c r="Z3089" i="26" s="1"/>
  <c r="Z3090" i="26" a="1"/>
  <c r="Z3090" i="26" s="1"/>
  <c r="Z3092" i="26" a="1"/>
  <c r="Z3092" i="26" s="1"/>
  <c r="Z3093" i="26" a="1"/>
  <c r="Z3093" i="26" s="1"/>
  <c r="Z3096" i="26" a="1"/>
  <c r="Z3096" i="26" s="1"/>
  <c r="Z3097" i="26" a="1"/>
  <c r="Z3097" i="26" s="1"/>
  <c r="Z3098" i="26" a="1"/>
  <c r="Z3098" i="26" s="1"/>
  <c r="Z3100" i="26" a="1"/>
  <c r="Z3100" i="26" s="1"/>
  <c r="Z3101" i="26" a="1"/>
  <c r="Z3101" i="26" s="1"/>
  <c r="Z3102" i="26" a="1"/>
  <c r="Z3102" i="26" s="1"/>
  <c r="Z3103" i="26" a="1"/>
  <c r="Z3103" i="26" s="1"/>
  <c r="Z3104" i="26" a="1"/>
  <c r="Z3104" i="26" s="1"/>
  <c r="Z3106" i="26" a="1"/>
  <c r="Z3106" i="26" s="1"/>
  <c r="Z3108" i="26" a="1"/>
  <c r="Z3108" i="26" s="1"/>
  <c r="Z3109" i="26" a="1"/>
  <c r="Z3109" i="26" s="1"/>
  <c r="Z3110" i="26" a="1"/>
  <c r="Z3110" i="26" s="1"/>
  <c r="Z3111" i="26" a="1"/>
  <c r="Z3111" i="26" s="1"/>
  <c r="Z3112" i="26" a="1"/>
  <c r="Z3112" i="26" s="1"/>
  <c r="Z3114" i="26" a="1"/>
  <c r="Z3114" i="26" s="1"/>
  <c r="Z3116" i="26" a="1"/>
  <c r="Z3116" i="26" s="1"/>
  <c r="Z3117" i="26" a="1"/>
  <c r="Z3117" i="26" s="1"/>
  <c r="Z3118" i="26" a="1"/>
  <c r="Z3118" i="26" s="1"/>
  <c r="Z3120" i="26" a="1"/>
  <c r="Z3120" i="26" s="1"/>
  <c r="Z3122" i="26" a="1"/>
  <c r="Z3122" i="26" s="1"/>
  <c r="Z3123" i="26" a="1"/>
  <c r="Z3123" i="26" s="1"/>
  <c r="Z3126" i="26" a="1"/>
  <c r="Z3126" i="26" s="1"/>
  <c r="Z3127" i="26" a="1"/>
  <c r="Z3127" i="26" s="1"/>
  <c r="Z3128" i="26" a="1"/>
  <c r="Z3128" i="26" s="1"/>
  <c r="Z3132" i="26" a="1"/>
  <c r="Z3132" i="26" s="1"/>
  <c r="Z3134" i="26" a="1"/>
  <c r="Z3134" i="26" s="1"/>
  <c r="Z3135" i="26" a="1"/>
  <c r="Z3135" i="26" s="1"/>
  <c r="Z3136" i="26" a="1"/>
  <c r="Z3136" i="26" s="1"/>
  <c r="Z3137" i="26" a="1"/>
  <c r="Z3137" i="26" s="1"/>
  <c r="Z3138" i="26" a="1"/>
  <c r="Z3138" i="26" s="1"/>
  <c r="Z3139" i="26" a="1"/>
  <c r="Z3139" i="26" s="1"/>
  <c r="Z3143" i="26" a="1"/>
  <c r="Z3143" i="26" s="1"/>
  <c r="Z3146" i="26" a="1"/>
  <c r="Z3146" i="26" s="1"/>
  <c r="Z3148" i="26" a="1"/>
  <c r="Z3148" i="26" s="1"/>
  <c r="Z3149" i="26" a="1"/>
  <c r="Z3149" i="26" s="1"/>
  <c r="Z3153" i="26" a="1"/>
  <c r="Z3153" i="26" s="1"/>
  <c r="Z3154" i="26" a="1"/>
  <c r="Z3154" i="26" s="1"/>
  <c r="Z3155" i="26" a="1"/>
  <c r="Z3155" i="26" s="1"/>
  <c r="Z3157" i="26" a="1"/>
  <c r="Z3157" i="26" s="1"/>
  <c r="Z3160" i="26" a="1"/>
  <c r="Z3160" i="26" s="1"/>
  <c r="Z3162" i="26" a="1"/>
  <c r="Z3162" i="26" s="1"/>
  <c r="Z3163" i="26" a="1"/>
  <c r="Z3163" i="26" s="1"/>
  <c r="Z3164" i="26" a="1"/>
  <c r="Z3164" i="26" s="1"/>
  <c r="Z3166" i="26" a="1"/>
  <c r="Z3166" i="26" s="1"/>
  <c r="Z3167" i="26" a="1"/>
  <c r="Z3167" i="26" s="1"/>
  <c r="Z3168" i="26" a="1"/>
  <c r="Z3168" i="26" s="1"/>
  <c r="Z3170" i="26" a="1"/>
  <c r="Z3170" i="26" s="1"/>
  <c r="Z3173" i="26" a="1"/>
  <c r="Z3173" i="26" s="1"/>
  <c r="Z3174" i="26" a="1"/>
  <c r="Z3174" i="26" s="1"/>
  <c r="Z3175" i="26" a="1"/>
  <c r="Z3175" i="26" s="1"/>
  <c r="Z3176" i="26" a="1"/>
  <c r="Z3176" i="26" s="1"/>
  <c r="Z3177" i="26" a="1"/>
  <c r="Z3177" i="26" s="1"/>
  <c r="Z3178" i="26" a="1"/>
  <c r="Z3178" i="26" s="1"/>
  <c r="Z3179" i="26" a="1"/>
  <c r="Z3179" i="26" s="1"/>
  <c r="Z3180" i="26" a="1"/>
  <c r="Z3180" i="26" s="1"/>
  <c r="Z3183" i="26" a="1"/>
  <c r="Z3183" i="26" s="1"/>
  <c r="Z3184" i="26" a="1"/>
  <c r="Z3184" i="26" s="1"/>
  <c r="Z3185" i="26" a="1"/>
  <c r="Z3185" i="26" s="1"/>
  <c r="Z3186" i="26" a="1"/>
  <c r="Z3186" i="26" s="1"/>
  <c r="Z3188" i="26" a="1"/>
  <c r="Z3188" i="26" s="1"/>
  <c r="Z3189" i="26" a="1"/>
  <c r="Z3189" i="26" s="1"/>
  <c r="Z3190" i="26" a="1"/>
  <c r="Z3190" i="26" s="1"/>
  <c r="Z3191" i="26" a="1"/>
  <c r="Z3191" i="26" s="1"/>
  <c r="Z3193" i="26" a="1"/>
  <c r="Z3193" i="26" s="1"/>
  <c r="Z3194" i="26" a="1"/>
  <c r="Z3194" i="26" s="1"/>
  <c r="Z3195" i="26" a="1"/>
  <c r="Z3195" i="26" s="1"/>
  <c r="Z3196" i="26" a="1"/>
  <c r="Z3196" i="26" s="1"/>
  <c r="Z3197" i="26" a="1"/>
  <c r="Z3197" i="26" s="1"/>
  <c r="Z3198" i="26" a="1"/>
  <c r="Z3198" i="26" s="1"/>
  <c r="Z3199" i="26" a="1"/>
  <c r="Z3199" i="26" s="1"/>
  <c r="Z3200" i="26" a="1"/>
  <c r="Z3200" i="26" s="1"/>
  <c r="Z3201" i="26" a="1"/>
  <c r="Z3201" i="26" s="1"/>
  <c r="Z3202" i="26" a="1"/>
  <c r="Z3202" i="26" s="1"/>
  <c r="Z3204" i="26" a="1"/>
  <c r="Z3204" i="26" s="1"/>
  <c r="Z3206" i="26" a="1"/>
  <c r="Z3206" i="26" s="1"/>
  <c r="Z3207" i="26" a="1"/>
  <c r="Z3207" i="26" s="1"/>
  <c r="Z3208" i="26" a="1"/>
  <c r="Z3208" i="26" s="1"/>
  <c r="Z3209" i="26" a="1"/>
  <c r="Z3209" i="26" s="1"/>
  <c r="Z3211" i="26" a="1"/>
  <c r="Z3211" i="26" s="1"/>
  <c r="Z3212" i="26" a="1"/>
  <c r="Z3212" i="26" s="1"/>
  <c r="Z3214" i="26" a="1"/>
  <c r="Z3214" i="26" s="1"/>
  <c r="Z3215" i="26" a="1"/>
  <c r="Z3215" i="26" s="1"/>
  <c r="Z3216" i="26" a="1"/>
  <c r="Z3216" i="26" s="1"/>
  <c r="Z3217" i="26" a="1"/>
  <c r="Z3217" i="26" s="1"/>
  <c r="Z3218" i="26" a="1"/>
  <c r="Z3218" i="26" s="1"/>
  <c r="Z3219" i="26" a="1"/>
  <c r="Z3219" i="26" s="1"/>
  <c r="Z3220" i="26" a="1"/>
  <c r="Z3220" i="26" s="1"/>
  <c r="Z3221" i="26" a="1"/>
  <c r="Z3221" i="26" s="1"/>
  <c r="Z3222" i="26" a="1"/>
  <c r="Z3222" i="26" s="1"/>
  <c r="Z3223" i="26" a="1"/>
  <c r="Z3223" i="26" s="1"/>
  <c r="Z3224" i="26" a="1"/>
  <c r="Z3224" i="26" s="1"/>
  <c r="Z3225" i="26" a="1"/>
  <c r="Z3225" i="26" s="1"/>
  <c r="Z3226" i="26" a="1"/>
  <c r="Z3226" i="26" s="1"/>
  <c r="Z3227" i="26" a="1"/>
  <c r="Z3227" i="26" s="1"/>
  <c r="Z3228" i="26" a="1"/>
  <c r="Z3228" i="26" s="1"/>
  <c r="Z3229" i="26" a="1"/>
  <c r="Z3229" i="26" s="1"/>
  <c r="Z3230" i="26" a="1"/>
  <c r="Z3230" i="26" s="1"/>
  <c r="Z3231" i="26" a="1"/>
  <c r="Z3231" i="26" s="1"/>
  <c r="Z3233" i="26" a="1"/>
  <c r="Z3233" i="26" s="1"/>
  <c r="Z3234" i="26" a="1"/>
  <c r="Z3234" i="26" s="1"/>
  <c r="Z3235" i="26" a="1"/>
  <c r="Z3235" i="26" s="1"/>
  <c r="Z3236" i="26" a="1"/>
  <c r="Z3236" i="26" s="1"/>
  <c r="Z3237" i="26" a="1"/>
  <c r="Z3237" i="26" s="1"/>
  <c r="Z3238" i="26" a="1"/>
  <c r="Z3238" i="26" s="1"/>
  <c r="Z3239" i="26" a="1"/>
  <c r="Z3239" i="26" s="1"/>
  <c r="Z3240" i="26" a="1"/>
  <c r="Z3240" i="26" s="1"/>
  <c r="Z3241" i="26" a="1"/>
  <c r="Z3241" i="26" s="1"/>
  <c r="Z3242" i="26" a="1"/>
  <c r="Z3242" i="26" s="1"/>
  <c r="Z3245" i="26" a="1"/>
  <c r="Z3245" i="26" s="1"/>
  <c r="Z3246" i="26" a="1"/>
  <c r="Z3246" i="26" s="1"/>
  <c r="Z3247" i="26" a="1"/>
  <c r="Z3247" i="26" s="1"/>
  <c r="Z3248" i="26" a="1"/>
  <c r="Z3248" i="26" s="1"/>
  <c r="Z3249" i="26" a="1"/>
  <c r="Z3249" i="26" s="1"/>
  <c r="Z3251" i="26" a="1"/>
  <c r="Z3251" i="26" s="1"/>
  <c r="Z3252" i="26" a="1"/>
  <c r="Z3252" i="26" s="1"/>
  <c r="Z3253" i="26" a="1"/>
  <c r="Z3253" i="26" s="1"/>
  <c r="Z3254" i="26" a="1"/>
  <c r="Z3254" i="26" s="1"/>
  <c r="Z3255" i="26" a="1"/>
  <c r="Z3255" i="26" s="1"/>
  <c r="Z3256" i="26" a="1"/>
  <c r="Z3256" i="26" s="1"/>
  <c r="Z3257" i="26" a="1"/>
  <c r="Z3257" i="26" s="1"/>
  <c r="Z3258" i="26" a="1"/>
  <c r="Z3258" i="26" s="1"/>
  <c r="Z3259" i="26" a="1"/>
  <c r="Z3259" i="26" s="1"/>
  <c r="Z3261" i="26" a="1"/>
  <c r="Z3261" i="26" s="1"/>
  <c r="Z3263" i="26" a="1"/>
  <c r="Z3263" i="26" s="1"/>
  <c r="Z3264" i="26" a="1"/>
  <c r="Z3264" i="26" s="1"/>
  <c r="Z3265" i="26" a="1"/>
  <c r="Z3265" i="26" s="1"/>
  <c r="Z3266" i="26" a="1"/>
  <c r="Z3266" i="26" s="1"/>
  <c r="Z3267" i="26" a="1"/>
  <c r="Z3267" i="26" s="1"/>
  <c r="Z3269" i="26" a="1"/>
  <c r="Z3269" i="26" s="1"/>
  <c r="Z3271" i="26" a="1"/>
  <c r="Z3271" i="26" s="1"/>
  <c r="Z3272" i="26" a="1"/>
  <c r="Z3272" i="26" s="1"/>
  <c r="Z3275" i="26" a="1"/>
  <c r="Z3275" i="26" s="1"/>
  <c r="Z3276" i="26" a="1"/>
  <c r="Z3276" i="26" s="1"/>
  <c r="Z3277" i="26" a="1"/>
  <c r="Z3277" i="26" s="1"/>
  <c r="Z3278" i="26" a="1"/>
  <c r="Z3278" i="26" s="1"/>
  <c r="Z3280" i="26" a="1"/>
  <c r="Z3280" i="26" s="1"/>
  <c r="Z3281" i="26" a="1"/>
  <c r="Z3281" i="26" s="1"/>
  <c r="Z3282" i="26" a="1"/>
  <c r="Z3282" i="26" s="1"/>
  <c r="Z3283" i="26" a="1"/>
  <c r="Z3283" i="26" s="1"/>
  <c r="Z3284" i="26" a="1"/>
  <c r="Z3284" i="26" s="1"/>
  <c r="Z3285" i="26" a="1"/>
  <c r="Z3285" i="26" s="1"/>
  <c r="Z3286" i="26" a="1"/>
  <c r="Z3286" i="26" s="1"/>
  <c r="Z3287" i="26" a="1"/>
  <c r="Z3287" i="26" s="1"/>
  <c r="Z3289" i="26" a="1"/>
  <c r="Z3289" i="26" s="1"/>
  <c r="Z3291" i="26" a="1"/>
  <c r="Z3291" i="26" s="1"/>
  <c r="Z3292" i="26" a="1"/>
  <c r="Z3292" i="26" s="1"/>
  <c r="Z3294" i="26" a="1"/>
  <c r="Z3294" i="26" s="1"/>
  <c r="Z3295" i="26" a="1"/>
  <c r="Z3295" i="26" s="1"/>
  <c r="Z3297" i="26" a="1"/>
  <c r="Z3297" i="26" s="1"/>
  <c r="Z3299" i="26" a="1"/>
  <c r="Z3299" i="26" s="1"/>
  <c r="Z3300" i="26" a="1"/>
  <c r="Z3300" i="26" s="1"/>
  <c r="Z3301" i="26" a="1"/>
  <c r="Z3301" i="26" s="1"/>
  <c r="Z3302" i="26" a="1"/>
  <c r="Z3302" i="26" s="1"/>
  <c r="Z3303" i="26" a="1"/>
  <c r="Z3303" i="26" s="1"/>
  <c r="Z3306" i="26" a="1"/>
  <c r="Z3306" i="26" s="1"/>
  <c r="Z3307" i="26" a="1"/>
  <c r="Z3307" i="26" s="1"/>
  <c r="Z3308" i="26" a="1"/>
  <c r="Z3308" i="26" s="1"/>
  <c r="Z3309" i="26" a="1"/>
  <c r="Z3309" i="26" s="1"/>
  <c r="Z3310" i="26" a="1"/>
  <c r="Z3310" i="26" s="1"/>
  <c r="Z3311" i="26" a="1"/>
  <c r="Z3311" i="26" s="1"/>
  <c r="Z3312" i="26" a="1"/>
  <c r="Z3312" i="26" s="1"/>
  <c r="Z3313" i="26" a="1"/>
  <c r="Z3313" i="26" s="1"/>
  <c r="Z3315" i="26" a="1"/>
  <c r="Z3315" i="26" s="1"/>
  <c r="Z3316" i="26" a="1"/>
  <c r="Z3316" i="26" s="1"/>
  <c r="Z3317" i="26" a="1"/>
  <c r="Z3317" i="26" s="1"/>
  <c r="Z3318" i="26" a="1"/>
  <c r="Z3318" i="26" s="1"/>
  <c r="Z3319" i="26" a="1"/>
  <c r="Z3319" i="26" s="1"/>
  <c r="Z3321" i="26" a="1"/>
  <c r="Z3321" i="26" s="1"/>
  <c r="Z3322" i="26" a="1"/>
  <c r="Z3322" i="26" s="1"/>
  <c r="Z3323" i="26" a="1"/>
  <c r="Z3323" i="26" s="1"/>
  <c r="Z3324" i="26" a="1"/>
  <c r="Z3324" i="26" s="1"/>
  <c r="Z3325" i="26" a="1"/>
  <c r="Z3325" i="26" s="1"/>
  <c r="Z3327" i="26" a="1"/>
  <c r="Z3327" i="26" s="1"/>
  <c r="Z3328" i="26" a="1"/>
  <c r="Z3328" i="26" s="1"/>
  <c r="Z3329" i="26" a="1"/>
  <c r="Z3329" i="26" s="1"/>
  <c r="Z3331" i="26" a="1"/>
  <c r="Z3331" i="26" s="1"/>
  <c r="Z3332" i="26" a="1"/>
  <c r="Z3332" i="26" s="1"/>
  <c r="Z3333" i="26" a="1"/>
  <c r="Z3333" i="26" s="1"/>
  <c r="Z3334" i="26" a="1"/>
  <c r="Z3334" i="26" s="1"/>
  <c r="Z3335" i="26" a="1"/>
  <c r="Z3335" i="26" s="1"/>
  <c r="Z3336" i="26" a="1"/>
  <c r="Z3336" i="26" s="1"/>
  <c r="Z3338" i="26" a="1"/>
  <c r="Z3338" i="26" s="1"/>
  <c r="Z3339" i="26" a="1"/>
  <c r="Z3339" i="26" s="1"/>
  <c r="Z3340" i="26" a="1"/>
  <c r="Z3340" i="26" s="1"/>
  <c r="Z3341" i="26" a="1"/>
  <c r="Z3341" i="26" s="1"/>
  <c r="Z3342" i="26" a="1"/>
  <c r="Z3342" i="26" s="1"/>
  <c r="Z3343" i="26" a="1"/>
  <c r="Z3343" i="26" s="1"/>
  <c r="Z3345" i="26" a="1"/>
  <c r="Z3345" i="26" s="1"/>
  <c r="Z3346" i="26" a="1"/>
  <c r="Z3346" i="26" s="1"/>
  <c r="Z3347" i="26" a="1"/>
  <c r="Z3347" i="26" s="1"/>
  <c r="Z3349" i="26" a="1"/>
  <c r="Z3349" i="26" s="1"/>
  <c r="Z3350" i="26" a="1"/>
  <c r="Z3350" i="26" s="1"/>
  <c r="Z3351" i="26" a="1"/>
  <c r="Z3351" i="26" s="1"/>
  <c r="Z3352" i="26" a="1"/>
  <c r="Z3352" i="26" s="1"/>
  <c r="Z3353" i="26" a="1"/>
  <c r="Z3353" i="26" s="1"/>
  <c r="Z3354" i="26" a="1"/>
  <c r="Z3354" i="26" s="1"/>
  <c r="Z3355" i="26" a="1"/>
  <c r="Z3355" i="26" s="1"/>
  <c r="Z3356" i="26" a="1"/>
  <c r="Z3356" i="26" s="1"/>
  <c r="Z3357" i="26" a="1"/>
  <c r="Z3357" i="26" s="1"/>
  <c r="Z3359" i="26" a="1"/>
  <c r="Z3359" i="26" s="1"/>
  <c r="Z3360" i="26" a="1"/>
  <c r="Z3360" i="26" s="1"/>
  <c r="Z3361" i="26" a="1"/>
  <c r="Z3361" i="26" s="1"/>
  <c r="Z3362" i="26" a="1"/>
  <c r="Z3362" i="26" s="1"/>
  <c r="Z3363" i="26" a="1"/>
  <c r="Z3363" i="26" s="1"/>
  <c r="Z3364" i="26" a="1"/>
  <c r="Z3364" i="26" s="1"/>
  <c r="Z3365" i="26" a="1"/>
  <c r="Z3365" i="26" s="1"/>
  <c r="Z3366" i="26" a="1"/>
  <c r="Z3366" i="26" s="1"/>
  <c r="Z3367" i="26" a="1"/>
  <c r="Z3367" i="26" s="1"/>
  <c r="Z3368" i="26" a="1"/>
  <c r="Z3368" i="26" s="1"/>
  <c r="Z3369" i="26" a="1"/>
  <c r="Z3369" i="26" s="1"/>
  <c r="Z3371" i="26" a="1"/>
  <c r="Z3371" i="26" s="1"/>
  <c r="Z3372" i="26" a="1"/>
  <c r="Z3372" i="26" s="1"/>
  <c r="Z3373" i="26" a="1"/>
  <c r="Z3373" i="26" s="1"/>
  <c r="Z3374" i="26" a="1"/>
  <c r="Z3374" i="26" s="1"/>
  <c r="Z3375" i="26" a="1"/>
  <c r="Z3375" i="26" s="1"/>
  <c r="Z3376" i="26" a="1"/>
  <c r="Z3376" i="26" s="1"/>
  <c r="Z3377" i="26" a="1"/>
  <c r="Z3377" i="26" s="1"/>
  <c r="Z3382" i="26" a="1"/>
  <c r="Z3382" i="26" s="1"/>
  <c r="Z3383" i="26" a="1"/>
  <c r="Z3383" i="26" s="1"/>
  <c r="Z3384" i="26" a="1"/>
  <c r="Z3384" i="26" s="1"/>
  <c r="Z3385" i="26" a="1"/>
  <c r="Z3385" i="26" s="1"/>
  <c r="Z3386" i="26" a="1"/>
  <c r="Z3386" i="26" s="1"/>
  <c r="Z3389" i="26" a="1"/>
  <c r="Z3389" i="26" s="1"/>
  <c r="Z3390" i="26" a="1"/>
  <c r="Z3390" i="26" s="1"/>
  <c r="Z3391" i="26" a="1"/>
  <c r="Z3391" i="26" s="1"/>
  <c r="Z3392" i="26" a="1"/>
  <c r="Z3392" i="26" s="1"/>
  <c r="Z3393" i="26" a="1"/>
  <c r="Z3393" i="26" s="1"/>
  <c r="Z3394" i="26" a="1"/>
  <c r="Z3394" i="26" s="1"/>
  <c r="Z3395" i="26" a="1"/>
  <c r="Z3395" i="26" s="1"/>
  <c r="Z3397" i="26" a="1"/>
  <c r="Z3397" i="26" s="1"/>
  <c r="Z3398" i="26" a="1"/>
  <c r="Z3398" i="26" s="1"/>
  <c r="Z3399" i="26" a="1"/>
  <c r="Z3399" i="26" s="1"/>
  <c r="Z3401" i="26" a="1"/>
  <c r="Z3401" i="26" s="1"/>
  <c r="Z3403" i="26" a="1"/>
  <c r="Z3403" i="26" s="1"/>
  <c r="Z3404" i="26" a="1"/>
  <c r="Z3404" i="26" s="1"/>
  <c r="Z3405" i="26" a="1"/>
  <c r="Z3405" i="26" s="1"/>
  <c r="Z3406" i="26" a="1"/>
  <c r="Z3406" i="26" s="1"/>
  <c r="Z3410" i="26" a="1"/>
  <c r="Z3410" i="26" s="1"/>
  <c r="Z3411" i="26" a="1"/>
  <c r="Z3411" i="26" s="1"/>
  <c r="Z3413" i="26" a="1"/>
  <c r="Z3413" i="26" s="1"/>
  <c r="Z3416" i="26" a="1"/>
  <c r="Z3416" i="26" s="1"/>
  <c r="Z3418" i="26" a="1"/>
  <c r="Z3418" i="26" s="1"/>
  <c r="Z3420" i="26" a="1"/>
  <c r="Z3420" i="26" s="1"/>
  <c r="Z3421" i="26" a="1"/>
  <c r="Z3421" i="26" s="1"/>
  <c r="Z3423" i="26" a="1"/>
  <c r="Z3423" i="26" s="1"/>
  <c r="Z3424" i="26" a="1"/>
  <c r="Z3424" i="26" s="1"/>
  <c r="Z3425" i="26" a="1"/>
  <c r="Z3425" i="26" s="1"/>
  <c r="Z3427" i="26" a="1"/>
  <c r="Z3427" i="26" s="1"/>
  <c r="Z3429" i="26" a="1"/>
  <c r="Z3429" i="26" s="1"/>
  <c r="Z3432" i="26" a="1"/>
  <c r="Z3432" i="26" s="1"/>
  <c r="Z3433" i="26" a="1"/>
  <c r="Z3433" i="26" s="1"/>
  <c r="Z3435" i="26" a="1"/>
  <c r="Z3435" i="26" s="1"/>
  <c r="Z3436" i="26" a="1"/>
  <c r="Z3436" i="26" s="1"/>
  <c r="Z3437" i="26" a="1"/>
  <c r="Z3437" i="26" s="1"/>
  <c r="Z3438" i="26" a="1"/>
  <c r="Z3438" i="26" s="1"/>
  <c r="Z3440" i="26" a="1"/>
  <c r="Z3440" i="26" s="1"/>
  <c r="Z3441" i="26" a="1"/>
  <c r="Z3441" i="26" s="1"/>
  <c r="Z3442" i="26" a="1"/>
  <c r="Z3442" i="26" s="1"/>
  <c r="Z3443" i="26" a="1"/>
  <c r="Z3443" i="26" s="1"/>
  <c r="Z3444" i="26" a="1"/>
  <c r="Z3444" i="26" s="1"/>
  <c r="Z3446" i="26" a="1"/>
  <c r="Z3446" i="26" s="1"/>
  <c r="Z3447" i="26" a="1"/>
  <c r="Z3447" i="26" s="1"/>
  <c r="Z3448" i="26" a="1"/>
  <c r="Z3448" i="26" s="1"/>
  <c r="Z3449" i="26" a="1"/>
  <c r="Z3449" i="26" s="1"/>
  <c r="Z3450" i="26" a="1"/>
  <c r="Z3450" i="26" s="1"/>
  <c r="Z3451" i="26" a="1"/>
  <c r="Z3451" i="26" s="1"/>
  <c r="Z3452" i="26" a="1"/>
  <c r="Z3452" i="26" s="1"/>
  <c r="Z3454" i="26" a="1"/>
  <c r="Z3454" i="26" s="1"/>
  <c r="Z3455" i="26" a="1"/>
  <c r="Z3455" i="26" s="1"/>
  <c r="Z3456" i="26" a="1"/>
  <c r="Z3456" i="26" s="1"/>
  <c r="Z3457" i="26" a="1"/>
  <c r="Z3457" i="26" s="1"/>
  <c r="Z3458" i="26" a="1"/>
  <c r="Z3458" i="26" s="1"/>
  <c r="Z3459" i="26" a="1"/>
  <c r="Z3459" i="26" s="1"/>
  <c r="Z3460" i="26" a="1"/>
  <c r="Z3460" i="26" s="1"/>
  <c r="Z3461" i="26" a="1"/>
  <c r="Z3461" i="26" s="1"/>
  <c r="Z3463" i="26" a="1"/>
  <c r="Z3463" i="26" s="1"/>
  <c r="Z3465" i="26" a="1"/>
  <c r="Z3465" i="26" s="1"/>
  <c r="Z3466" i="26" a="1"/>
  <c r="Z3466" i="26" s="1"/>
  <c r="Z3467" i="26" a="1"/>
  <c r="Z3467" i="26" s="1"/>
  <c r="Z3468" i="26" a="1"/>
  <c r="Z3468" i="26" s="1"/>
  <c r="Z3470" i="26" a="1"/>
  <c r="Z3470" i="26" s="1"/>
  <c r="Z3471" i="26" a="1"/>
  <c r="Z3471" i="26" s="1"/>
  <c r="Z3473" i="26" a="1"/>
  <c r="Z3473" i="26" s="1"/>
  <c r="Z3475" i="26" a="1"/>
  <c r="Z3475" i="26" s="1"/>
  <c r="Z3476" i="26" a="1"/>
  <c r="Z3476" i="26" s="1"/>
  <c r="Z3477" i="26" a="1"/>
  <c r="Z3477" i="26" s="1"/>
  <c r="Z3478" i="26" a="1"/>
  <c r="Z3478" i="26" s="1"/>
  <c r="Z3479" i="26" a="1"/>
  <c r="Z3479" i="26" s="1"/>
  <c r="Z3480" i="26" a="1"/>
  <c r="Z3480" i="26" s="1"/>
  <c r="Z3482" i="26" a="1"/>
  <c r="Z3482" i="26" s="1"/>
  <c r="Z3483" i="26" a="1"/>
  <c r="Z3483" i="26" s="1"/>
  <c r="Z3484" i="26" a="1"/>
  <c r="Z3484" i="26" s="1"/>
  <c r="Z3485" i="26" a="1"/>
  <c r="Z3485" i="26" s="1"/>
  <c r="Z3486" i="26" a="1"/>
  <c r="Z3486" i="26" s="1"/>
  <c r="Z3487" i="26" a="1"/>
  <c r="Z3487" i="26" s="1"/>
  <c r="Z3489" i="26" a="1"/>
  <c r="Z3489" i="26" s="1"/>
  <c r="Z3490" i="26" a="1"/>
  <c r="Z3490" i="26" s="1"/>
  <c r="Z3492" i="26" a="1"/>
  <c r="Z3492" i="26" s="1"/>
  <c r="Z3494" i="26" a="1"/>
  <c r="Z3494" i="26" s="1"/>
  <c r="Z3496" i="26" a="1"/>
  <c r="Z3496" i="26" s="1"/>
  <c r="Z3497" i="26" a="1"/>
  <c r="Z3497" i="26" s="1"/>
  <c r="Z3498" i="26" a="1"/>
  <c r="Z3498" i="26" s="1"/>
  <c r="Z3499" i="26" a="1"/>
  <c r="Z3499" i="26" s="1"/>
  <c r="Z3500" i="26" a="1"/>
  <c r="Z3500" i="26" s="1"/>
  <c r="Z3501" i="26" a="1"/>
  <c r="Z3501" i="26" s="1"/>
  <c r="Z3502" i="26" a="1"/>
  <c r="Z3502" i="26" s="1"/>
  <c r="Z3503" i="26" a="1"/>
  <c r="Z3503" i="26" s="1"/>
  <c r="Z3504" i="26" a="1"/>
  <c r="Z3504" i="26" s="1"/>
  <c r="Z3505" i="26" a="1"/>
  <c r="Z3505" i="26" s="1"/>
  <c r="Z3506" i="26" a="1"/>
  <c r="Z3506" i="26" s="1"/>
  <c r="Z3507" i="26" a="1"/>
  <c r="Z3507" i="26" s="1"/>
  <c r="Z3511" i="26" a="1"/>
  <c r="Z3511" i="26" s="1"/>
  <c r="Z3512" i="26" a="1"/>
  <c r="Z3512" i="26" s="1"/>
  <c r="Z3513" i="26" a="1"/>
  <c r="Z3513" i="26" s="1"/>
  <c r="Z3515" i="26" a="1"/>
  <c r="Z3515" i="26" s="1"/>
  <c r="Z3517" i="26" a="1"/>
  <c r="Z3517" i="26" s="1"/>
  <c r="Z3518" i="26" a="1"/>
  <c r="Z3518" i="26" s="1"/>
  <c r="Z3519" i="26" a="1"/>
  <c r="Z3519" i="26" s="1"/>
  <c r="Z3520" i="26" a="1"/>
  <c r="Z3520" i="26" s="1"/>
  <c r="Z3521" i="26" a="1"/>
  <c r="Z3521" i="26" s="1"/>
  <c r="Z3524" i="26" a="1"/>
  <c r="Z3524" i="26" s="1"/>
  <c r="Z3525" i="26" a="1"/>
  <c r="Z3525" i="26" s="1"/>
  <c r="Z3527" i="26" a="1"/>
  <c r="Z3527" i="26" s="1"/>
  <c r="Z3530" i="26" a="1"/>
  <c r="Z3530" i="26" s="1"/>
  <c r="Z3531" i="26" a="1"/>
  <c r="Z3531" i="26" s="1"/>
  <c r="Z3532" i="26" a="1"/>
  <c r="Z3532" i="26" s="1"/>
  <c r="Z3533" i="26" a="1"/>
  <c r="Z3533" i="26" s="1"/>
  <c r="Z3534" i="26" a="1"/>
  <c r="Z3534" i="26" s="1"/>
  <c r="Z3535" i="26" a="1"/>
  <c r="Z3535" i="26" s="1"/>
  <c r="Z3536" i="26" a="1"/>
  <c r="Z3536" i="26" s="1"/>
  <c r="Z3537" i="26" a="1"/>
  <c r="Z3537" i="26" s="1"/>
  <c r="Z3538" i="26" a="1"/>
  <c r="Z3538" i="26" s="1"/>
  <c r="Z3540" i="26" a="1"/>
  <c r="Z3540" i="26" s="1"/>
  <c r="Z3541" i="26" a="1"/>
  <c r="Z3541" i="26" s="1"/>
  <c r="Z3542" i="26" a="1"/>
  <c r="Z3542" i="26" s="1"/>
  <c r="Z3543" i="26" a="1"/>
  <c r="Z3543" i="26" s="1"/>
  <c r="Z3544" i="26" a="1"/>
  <c r="Z3544" i="26" s="1"/>
  <c r="Z3546" i="26" a="1"/>
  <c r="Z3546" i="26" s="1"/>
  <c r="Z3547" i="26" a="1"/>
  <c r="Z3547" i="26" s="1"/>
  <c r="Z3548" i="26" a="1"/>
  <c r="Z3548" i="26" s="1"/>
  <c r="Z3549" i="26" a="1"/>
  <c r="Z3549" i="26" s="1"/>
  <c r="Z3551" i="26" a="1"/>
  <c r="Z3551" i="26" s="1"/>
  <c r="Z3553" i="26" a="1"/>
  <c r="Z3553" i="26" s="1"/>
  <c r="Z3554" i="26" a="1"/>
  <c r="Z3554" i="26" s="1"/>
  <c r="Z3556" i="26" a="1"/>
  <c r="Z3556" i="26" s="1"/>
  <c r="Z3557" i="26" a="1"/>
  <c r="Z3557" i="26" s="1"/>
  <c r="Z3558" i="26" a="1"/>
  <c r="Z3558" i="26" s="1"/>
  <c r="Z3559" i="26" a="1"/>
  <c r="Z3559" i="26" s="1"/>
  <c r="Z3560" i="26" a="1"/>
  <c r="Z3560" i="26" s="1"/>
  <c r="Z3561" i="26" a="1"/>
  <c r="Z3561" i="26" s="1"/>
  <c r="Z3562" i="26" a="1"/>
  <c r="Z3562" i="26" s="1"/>
  <c r="Z3563" i="26" a="1"/>
  <c r="Z3563" i="26" s="1"/>
  <c r="Z3564" i="26" a="1"/>
  <c r="Z3564" i="26" s="1"/>
  <c r="Z3565" i="26" a="1"/>
  <c r="Z3565" i="26" s="1"/>
  <c r="Z3567" i="26" a="1"/>
  <c r="Z3567" i="26" s="1"/>
  <c r="Z3569" i="26" a="1"/>
  <c r="Z3569" i="26" s="1"/>
  <c r="Z3571" i="26" a="1"/>
  <c r="Z3571" i="26" s="1"/>
  <c r="Z3572" i="26" a="1"/>
  <c r="Z3572" i="26" s="1"/>
  <c r="Z3573" i="26" a="1"/>
  <c r="Z3573" i="26" s="1"/>
  <c r="Z3574" i="26" a="1"/>
  <c r="Z3574" i="26" s="1"/>
  <c r="Z3575" i="26" a="1"/>
  <c r="Z3575" i="26" s="1"/>
  <c r="Z3576" i="26" a="1"/>
  <c r="Z3576" i="26" s="1"/>
  <c r="Z3577" i="26" a="1"/>
  <c r="Z3577" i="26" s="1"/>
  <c r="Z3578" i="26" a="1"/>
  <c r="Z3578" i="26" s="1"/>
  <c r="Z3579" i="26" a="1"/>
  <c r="Z3579" i="26" s="1"/>
  <c r="Z3580" i="26" a="1"/>
  <c r="Z3580" i="26" s="1"/>
  <c r="Z3581" i="26" a="1"/>
  <c r="Z3581" i="26" s="1"/>
  <c r="Z3582" i="26" a="1"/>
  <c r="Z3582" i="26" s="1"/>
  <c r="Z3583" i="26" a="1"/>
  <c r="Z3583" i="26" s="1"/>
  <c r="Z3585" i="26" a="1"/>
  <c r="Z3585" i="26" s="1"/>
  <c r="Z3586" i="26" a="1"/>
  <c r="Z3586" i="26" s="1"/>
  <c r="Z3587" i="26" a="1"/>
  <c r="Z3587" i="26" s="1"/>
  <c r="Z3589" i="26" a="1"/>
  <c r="Z3589" i="26" s="1"/>
  <c r="Z3590" i="26" a="1"/>
  <c r="Z3590" i="26" s="1"/>
  <c r="Z3591" i="26" a="1"/>
  <c r="Z3591" i="26" s="1"/>
  <c r="Z3594" i="26" a="1"/>
  <c r="Z3594" i="26" s="1"/>
  <c r="Z3596" i="26" a="1"/>
  <c r="Z3596" i="26" s="1"/>
  <c r="Z3597" i="26" a="1"/>
  <c r="Z3597" i="26" s="1"/>
  <c r="Z3598" i="26" a="1"/>
  <c r="Z3598" i="26" s="1"/>
  <c r="Z3599" i="26" a="1"/>
  <c r="Z3599" i="26" s="1"/>
  <c r="Z3600" i="26" a="1"/>
  <c r="Z3600" i="26" s="1"/>
  <c r="Z3601" i="26" a="1"/>
  <c r="Z3601" i="26" s="1"/>
  <c r="Z3602" i="26" a="1"/>
  <c r="Z3602" i="26" s="1"/>
  <c r="Z3603" i="26" a="1"/>
  <c r="Z3603" i="26" s="1"/>
  <c r="Z3605" i="26" a="1"/>
  <c r="Z3605" i="26" s="1"/>
  <c r="Z3609" i="26" a="1"/>
  <c r="Z3609" i="26" s="1"/>
  <c r="Z3611" i="26" a="1"/>
  <c r="Z3611" i="26" s="1"/>
  <c r="Z3612" i="26" a="1"/>
  <c r="Z3612" i="26" s="1"/>
  <c r="Z3613" i="26" a="1"/>
  <c r="Z3613" i="26" s="1"/>
  <c r="Z3614" i="26" a="1"/>
  <c r="Z3614" i="26" s="1"/>
  <c r="Z3615" i="26" a="1"/>
  <c r="Z3615" i="26" s="1"/>
  <c r="Z3617" i="26" a="1"/>
  <c r="Z3617" i="26" s="1"/>
  <c r="Z3618" i="26" a="1"/>
  <c r="Z3618" i="26" s="1"/>
  <c r="Z3620" i="26" a="1"/>
  <c r="Z3620" i="26" s="1"/>
  <c r="Z3621" i="26" a="1"/>
  <c r="Z3621" i="26" s="1"/>
  <c r="Z3622" i="26" a="1"/>
  <c r="Z3622" i="26" s="1"/>
  <c r="Z3623" i="26" a="1"/>
  <c r="Z3623" i="26" s="1"/>
  <c r="Z3624" i="26" a="1"/>
  <c r="Z3624" i="26" s="1"/>
  <c r="Z3625" i="26" a="1"/>
  <c r="Z3625" i="26" s="1"/>
  <c r="Z3626" i="26" a="1"/>
  <c r="Z3626" i="26" s="1"/>
  <c r="Z3627" i="26" a="1"/>
  <c r="Z3627" i="26" s="1"/>
  <c r="Z3628" i="26" a="1"/>
  <c r="Z3628" i="26" s="1"/>
  <c r="Z3629" i="26" a="1"/>
  <c r="Z3629" i="26" s="1"/>
  <c r="Z3633" i="26" a="1"/>
  <c r="Z3633" i="26" s="1"/>
  <c r="Z3635" i="26" a="1"/>
  <c r="Z3635" i="26" s="1"/>
  <c r="Z3636" i="26" a="1"/>
  <c r="Z3636" i="26" s="1"/>
  <c r="Z3638" i="26" a="1"/>
  <c r="Z3638" i="26" s="1"/>
  <c r="Z3639" i="26" a="1"/>
  <c r="Z3639" i="26" s="1"/>
  <c r="Z3641" i="26" a="1"/>
  <c r="Z3641" i="26" s="1"/>
  <c r="Z3644" i="26" a="1"/>
  <c r="Z3644" i="26" s="1"/>
  <c r="Z3645" i="26" a="1"/>
  <c r="Z3645" i="26" s="1"/>
  <c r="Z3647" i="26" a="1"/>
  <c r="Z3647" i="26" s="1"/>
  <c r="Z3648" i="26" a="1"/>
  <c r="Z3648" i="26" s="1"/>
  <c r="Z3649" i="26" a="1"/>
  <c r="Z3649" i="26" s="1"/>
  <c r="Z3652" i="26" a="1"/>
  <c r="Z3652" i="26" s="1"/>
  <c r="Z3653" i="26" a="1"/>
  <c r="Z3653" i="26" s="1"/>
  <c r="Z3654" i="26" a="1"/>
  <c r="Z3654" i="26" s="1"/>
  <c r="Z3655" i="26" a="1"/>
  <c r="Z3655" i="26" s="1"/>
  <c r="Z3656" i="26" a="1"/>
  <c r="Z3656" i="26" s="1"/>
  <c r="Z3658" i="26" a="1"/>
  <c r="Z3658" i="26" s="1"/>
  <c r="Z3659" i="26" a="1"/>
  <c r="Z3659" i="26" s="1"/>
  <c r="Z3660" i="26" a="1"/>
  <c r="Z3660" i="26" s="1"/>
  <c r="Z3663" i="26" a="1"/>
  <c r="Z3663" i="26" s="1"/>
  <c r="Z3664" i="26" a="1"/>
  <c r="Z3664" i="26" s="1"/>
  <c r="Z3666" i="26" a="1"/>
  <c r="Z3666" i="26" s="1"/>
  <c r="Z3669" i="26" a="1"/>
  <c r="Z3669" i="26" s="1"/>
  <c r="Z3670" i="26" a="1"/>
  <c r="Z3670" i="26" s="1"/>
  <c r="Z3671" i="26" a="1"/>
  <c r="Z3671" i="26" s="1"/>
  <c r="Z3672" i="26" a="1"/>
  <c r="Z3672" i="26" s="1"/>
  <c r="Z3673" i="26" a="1"/>
  <c r="Z3673" i="26" s="1"/>
  <c r="Z3675" i="26" a="1"/>
  <c r="Z3675" i="26" s="1"/>
  <c r="Z3676" i="26" a="1"/>
  <c r="Z3676" i="26" s="1"/>
  <c r="Z3678" i="26" a="1"/>
  <c r="Z3678" i="26" s="1"/>
  <c r="Z3679" i="26" a="1"/>
  <c r="Z3679" i="26" s="1"/>
  <c r="Z3680" i="26" a="1"/>
  <c r="Z3680" i="26" s="1"/>
  <c r="Z3681" i="26" a="1"/>
  <c r="Z3681" i="26" s="1"/>
  <c r="Z3682" i="26" a="1"/>
  <c r="Z3682" i="26" s="1"/>
  <c r="Z3683" i="26" a="1"/>
  <c r="Z3683" i="26" s="1"/>
  <c r="Z3684" i="26" a="1"/>
  <c r="Z3684" i="26" s="1"/>
  <c r="Z3685" i="26" a="1"/>
  <c r="Z3685" i="26" s="1"/>
  <c r="Z3686" i="26" a="1"/>
  <c r="Z3686" i="26" s="1"/>
  <c r="Z3687" i="26" a="1"/>
  <c r="Z3687" i="26" s="1"/>
  <c r="Z3688" i="26" a="1"/>
  <c r="Z3688" i="26" s="1"/>
  <c r="Z3689" i="26" a="1"/>
  <c r="Z3689" i="26" s="1"/>
  <c r="Z3690" i="26" a="1"/>
  <c r="Z3690" i="26" s="1"/>
  <c r="Z3691" i="26" a="1"/>
  <c r="Z3691" i="26" s="1"/>
  <c r="Z3692" i="26" a="1"/>
  <c r="Z3692" i="26" s="1"/>
  <c r="Z3693" i="26" a="1"/>
  <c r="Z3693" i="26" s="1"/>
  <c r="Z3694" i="26" a="1"/>
  <c r="Z3694" i="26" s="1"/>
  <c r="Z3697" i="26" a="1"/>
  <c r="Z3697" i="26" s="1"/>
  <c r="Z3698" i="26" a="1"/>
  <c r="Z3698" i="26" s="1"/>
  <c r="Z3699" i="26" a="1"/>
  <c r="Z3699" i="26" s="1"/>
  <c r="Z3700" i="26" a="1"/>
  <c r="Z3700" i="26" s="1"/>
  <c r="Z3703" i="26" a="1"/>
  <c r="Z3703" i="26" s="1"/>
  <c r="Z3705" i="26" a="1"/>
  <c r="Z3705" i="26" s="1"/>
  <c r="Z3706" i="26" a="1"/>
  <c r="Z3706" i="26" s="1"/>
  <c r="Z3707" i="26" a="1"/>
  <c r="Z3707" i="26" s="1"/>
  <c r="Z3708" i="26" a="1"/>
  <c r="Z3708" i="26" s="1"/>
  <c r="Z3709" i="26" a="1"/>
  <c r="Z3709" i="26" s="1"/>
  <c r="Z3710" i="26" a="1"/>
  <c r="Z3710" i="26" s="1"/>
  <c r="Z3711" i="26" a="1"/>
  <c r="Z3711" i="26" s="1"/>
  <c r="Z3712" i="26" a="1"/>
  <c r="Z3712" i="26" s="1"/>
  <c r="Z3713" i="26" a="1"/>
  <c r="Z3713" i="26" s="1"/>
  <c r="Z3716" i="26" a="1"/>
  <c r="Z3716" i="26" s="1"/>
  <c r="Z3717" i="26" a="1"/>
  <c r="Z3717" i="26" s="1"/>
  <c r="Z3718" i="26" a="1"/>
  <c r="Z3718" i="26" s="1"/>
  <c r="Z3719" i="26" a="1"/>
  <c r="Z3719" i="26" s="1"/>
  <c r="Z3720" i="26" a="1"/>
  <c r="Z3720" i="26" s="1"/>
  <c r="Z3721" i="26" a="1"/>
  <c r="Z3721" i="26" s="1"/>
  <c r="Z3722" i="26" a="1"/>
  <c r="Z3722" i="26" s="1"/>
  <c r="Z3723" i="26" a="1"/>
  <c r="Z3723" i="26" s="1"/>
  <c r="Z3724" i="26" a="1"/>
  <c r="Z3724" i="26" s="1"/>
  <c r="Z3725" i="26" a="1"/>
  <c r="Z3725" i="26" s="1"/>
  <c r="Z3726" i="26" a="1"/>
  <c r="Z3726" i="26" s="1"/>
  <c r="Z3727" i="26" a="1"/>
  <c r="Z3727" i="26" s="1"/>
  <c r="Z3728" i="26" a="1"/>
  <c r="Z3728" i="26" s="1"/>
  <c r="Z3731" i="26" a="1"/>
  <c r="Z3731" i="26" s="1"/>
  <c r="Z3732" i="26" a="1"/>
  <c r="Z3732" i="26" s="1"/>
  <c r="Z3733" i="26" a="1"/>
  <c r="Z3733" i="26" s="1"/>
  <c r="Z3734" i="26" a="1"/>
  <c r="Z3734" i="26" s="1"/>
  <c r="Z3736" i="26" a="1"/>
  <c r="Z3736" i="26" s="1"/>
  <c r="Z3738" i="26" a="1"/>
  <c r="Z3738" i="26" s="1"/>
  <c r="Z3739" i="26" a="1"/>
  <c r="Z3739" i="26" s="1"/>
  <c r="Z3742" i="26" a="1"/>
  <c r="Z3742" i="26" s="1"/>
  <c r="Z3743" i="26" a="1"/>
  <c r="Z3743" i="26" s="1"/>
  <c r="Z3744" i="26" a="1"/>
  <c r="Z3744" i="26" s="1"/>
  <c r="Z3745" i="26" a="1"/>
  <c r="Z3745" i="26" s="1"/>
  <c r="Z3746" i="26" a="1"/>
  <c r="Z3746" i="26" s="1"/>
  <c r="Z3747" i="26" a="1"/>
  <c r="Z3747" i="26" s="1"/>
  <c r="Z3748" i="26" a="1"/>
  <c r="Z3748" i="26" s="1"/>
  <c r="Z3749" i="26" a="1"/>
  <c r="Z3749" i="26" s="1"/>
  <c r="AD23" i="6"/>
  <c r="Z1" i="26" l="1"/>
  <c r="AB232" i="14"/>
  <c r="AC232" i="14"/>
  <c r="AB233" i="14"/>
  <c r="AC233" i="14" s="1"/>
  <c r="AB234" i="14"/>
  <c r="AC234" i="14" s="1"/>
  <c r="AB235" i="14"/>
  <c r="AC235" i="14"/>
  <c r="AB236" i="14"/>
  <c r="AC236" i="14"/>
  <c r="AB237" i="14"/>
  <c r="AC237" i="14"/>
  <c r="AB238" i="14"/>
  <c r="AC238" i="14" s="1"/>
  <c r="AD238" i="14"/>
  <c r="AB239" i="14"/>
  <c r="AC239" i="14" s="1"/>
  <c r="AB240" i="14"/>
  <c r="AC240" i="14"/>
  <c r="AB241" i="14"/>
  <c r="AC241" i="14"/>
  <c r="AB242" i="14"/>
  <c r="AC242" i="14" s="1"/>
  <c r="AE242" i="14"/>
  <c r="AB243" i="14"/>
  <c r="AC243" i="14"/>
  <c r="AB244" i="14"/>
  <c r="AC244" i="14" s="1"/>
  <c r="AB245" i="14"/>
  <c r="AC245" i="14"/>
  <c r="Y232" i="14"/>
  <c r="Y233" i="14"/>
  <c r="Y234" i="14"/>
  <c r="Y235" i="14"/>
  <c r="Y236" i="14"/>
  <c r="Y237" i="14"/>
  <c r="Y238" i="14"/>
  <c r="Y239" i="14"/>
  <c r="Y240" i="14"/>
  <c r="Y241" i="14"/>
  <c r="Y242" i="14"/>
  <c r="Y243" i="14"/>
  <c r="Y244" i="14"/>
  <c r="Y245" i="14"/>
  <c r="V232" i="14"/>
  <c r="AD232" i="14" s="1"/>
  <c r="W232" i="14"/>
  <c r="AA232" i="14" s="1"/>
  <c r="X232" i="14"/>
  <c r="V233" i="14"/>
  <c r="AD233" i="14" s="1"/>
  <c r="W233" i="14"/>
  <c r="AA233" i="14" s="1"/>
  <c r="X233" i="14"/>
  <c r="V234" i="14"/>
  <c r="W234" i="14"/>
  <c r="X234" i="14"/>
  <c r="V235" i="14"/>
  <c r="AE235" i="14" s="1"/>
  <c r="W235" i="14"/>
  <c r="X235" i="14"/>
  <c r="V236" i="14"/>
  <c r="AD236" i="14" s="1"/>
  <c r="W236" i="14"/>
  <c r="AA236" i="14" s="1"/>
  <c r="X236" i="14"/>
  <c r="V237" i="14"/>
  <c r="AE237" i="14" s="1"/>
  <c r="W237" i="14"/>
  <c r="X237" i="14"/>
  <c r="V238" i="14"/>
  <c r="AE238" i="14" s="1"/>
  <c r="W238" i="14"/>
  <c r="AA238" i="14" s="1"/>
  <c r="X238" i="14"/>
  <c r="V239" i="14"/>
  <c r="AD239" i="14" s="1"/>
  <c r="W239" i="14"/>
  <c r="AA239" i="14" s="1"/>
  <c r="X239" i="14"/>
  <c r="V240" i="14"/>
  <c r="AE240" i="14" s="1"/>
  <c r="W240" i="14"/>
  <c r="X240" i="14"/>
  <c r="V241" i="14"/>
  <c r="W241" i="14"/>
  <c r="X241" i="14"/>
  <c r="V242" i="14"/>
  <c r="AD242" i="14" s="1"/>
  <c r="W242" i="14"/>
  <c r="AA242" i="14" s="1"/>
  <c r="X242" i="14"/>
  <c r="V243" i="14"/>
  <c r="AD243" i="14" s="1"/>
  <c r="W243" i="14"/>
  <c r="X243" i="14"/>
  <c r="V244" i="14"/>
  <c r="AD244" i="14" s="1"/>
  <c r="W244" i="14"/>
  <c r="AA244" i="14" s="1"/>
  <c r="X244" i="14"/>
  <c r="V245" i="14"/>
  <c r="AD245" i="14" s="1"/>
  <c r="W245" i="14"/>
  <c r="AA245" i="14" s="1"/>
  <c r="X245" i="14"/>
  <c r="F232" i="14"/>
  <c r="F233" i="14"/>
  <c r="F234" i="14"/>
  <c r="F235" i="14"/>
  <c r="F236" i="14"/>
  <c r="F237" i="14"/>
  <c r="F238" i="14"/>
  <c r="F239" i="14"/>
  <c r="F240" i="14"/>
  <c r="F241" i="14"/>
  <c r="F242" i="14"/>
  <c r="F243" i="14"/>
  <c r="F244" i="14"/>
  <c r="F245" i="14"/>
  <c r="AA241" i="14" l="1"/>
  <c r="AE244" i="14"/>
  <c r="AA243" i="14"/>
  <c r="AA237" i="14"/>
  <c r="AD237" i="14"/>
  <c r="AE241" i="14"/>
  <c r="AD241" i="14"/>
  <c r="AD235" i="14"/>
  <c r="AA234" i="14"/>
  <c r="AA235" i="14"/>
  <c r="AE245" i="14"/>
  <c r="AE234" i="14"/>
  <c r="AD234" i="14"/>
  <c r="AD240" i="14"/>
  <c r="AE233" i="14"/>
  <c r="AE236" i="14"/>
  <c r="AE232" i="14"/>
  <c r="AA240" i="14"/>
  <c r="AE239" i="14"/>
  <c r="AE243" i="14"/>
  <c r="AB219" i="14"/>
  <c r="AC219" i="14" s="1"/>
  <c r="AB220" i="14"/>
  <c r="AC220" i="14"/>
  <c r="AB221" i="14"/>
  <c r="AC221" i="14"/>
  <c r="AB222" i="14"/>
  <c r="AC222" i="14"/>
  <c r="AD222" i="14"/>
  <c r="AB223" i="14"/>
  <c r="AC223" i="14"/>
  <c r="AD223" i="14"/>
  <c r="AE223" i="14"/>
  <c r="AA224" i="14"/>
  <c r="AB224" i="14"/>
  <c r="AC224" i="14" s="1"/>
  <c r="AB225" i="14"/>
  <c r="AC225" i="14"/>
  <c r="AB226" i="14"/>
  <c r="AC226" i="14" s="1"/>
  <c r="AB227" i="14"/>
  <c r="AC227" i="14"/>
  <c r="AB228" i="14"/>
  <c r="AC228" i="14" s="1"/>
  <c r="AB229" i="14"/>
  <c r="AC229" i="14"/>
  <c r="AB230" i="14"/>
  <c r="AC230" i="14"/>
  <c r="AB231" i="14"/>
  <c r="AC231" i="14" s="1"/>
  <c r="AD231" i="14"/>
  <c r="AE231" i="14"/>
  <c r="X219" i="14"/>
  <c r="Y219" i="14"/>
  <c r="X220" i="14"/>
  <c r="Y220" i="14"/>
  <c r="X221" i="14"/>
  <c r="Y221" i="14"/>
  <c r="X222" i="14"/>
  <c r="Y222" i="14"/>
  <c r="X223" i="14"/>
  <c r="Y223" i="14"/>
  <c r="X224" i="14"/>
  <c r="Y224" i="14"/>
  <c r="X225" i="14"/>
  <c r="Y225" i="14"/>
  <c r="X226" i="14"/>
  <c r="Y226" i="14"/>
  <c r="X227" i="14"/>
  <c r="Y227" i="14"/>
  <c r="X228" i="14"/>
  <c r="Y228" i="14"/>
  <c r="X229" i="14"/>
  <c r="Y229" i="14"/>
  <c r="X230" i="14"/>
  <c r="Y230" i="14"/>
  <c r="X231" i="14"/>
  <c r="Y231" i="14"/>
  <c r="W219" i="14"/>
  <c r="AA219" i="14" s="1"/>
  <c r="W220" i="14"/>
  <c r="AA220" i="14" s="1"/>
  <c r="W221" i="14"/>
  <c r="AA221" i="14" s="1"/>
  <c r="W222" i="14"/>
  <c r="AA222" i="14" s="1"/>
  <c r="W223" i="14"/>
  <c r="AA223" i="14" s="1"/>
  <c r="W224" i="14"/>
  <c r="W225" i="14"/>
  <c r="AA225" i="14" s="1"/>
  <c r="W226" i="14"/>
  <c r="W227" i="14"/>
  <c r="AA227" i="14" s="1"/>
  <c r="W228" i="14"/>
  <c r="AA228" i="14" s="1"/>
  <c r="W229" i="14"/>
  <c r="W230" i="14"/>
  <c r="W231" i="14"/>
  <c r="V219" i="14"/>
  <c r="AD219" i="14" s="1"/>
  <c r="V220" i="14"/>
  <c r="AD220" i="14" s="1"/>
  <c r="V221" i="14"/>
  <c r="AD221" i="14" s="1"/>
  <c r="V222" i="14"/>
  <c r="AE222" i="14" s="1"/>
  <c r="V223" i="14"/>
  <c r="V224" i="14"/>
  <c r="AD224" i="14" s="1"/>
  <c r="V225" i="14"/>
  <c r="AD225" i="14" s="1"/>
  <c r="V226" i="14"/>
  <c r="V227" i="14"/>
  <c r="AE227" i="14" s="1"/>
  <c r="V228" i="14"/>
  <c r="AD228" i="14" s="1"/>
  <c r="V229" i="14"/>
  <c r="AD229" i="14" s="1"/>
  <c r="V230" i="14"/>
  <c r="AD230" i="14" s="1"/>
  <c r="V231" i="14"/>
  <c r="F220" i="14"/>
  <c r="F221" i="14"/>
  <c r="F222" i="14"/>
  <c r="F223" i="14"/>
  <c r="F224" i="14"/>
  <c r="F225" i="14"/>
  <c r="F226" i="14"/>
  <c r="F227" i="14"/>
  <c r="F228" i="14"/>
  <c r="F229" i="14"/>
  <c r="F230" i="14"/>
  <c r="F231" i="14"/>
  <c r="F219" i="14"/>
  <c r="AA231" i="14" l="1"/>
  <c r="AE219" i="14"/>
  <c r="AA226" i="14"/>
  <c r="AD227" i="14"/>
  <c r="AE230" i="14"/>
  <c r="AE226" i="14"/>
  <c r="AD226" i="14"/>
  <c r="AA230" i="14"/>
  <c r="AE225" i="14"/>
  <c r="AE229" i="14"/>
  <c r="AA229" i="14"/>
  <c r="AE221" i="14"/>
  <c r="AE228" i="14"/>
  <c r="AE224" i="14"/>
  <c r="AE220" i="14"/>
  <c r="A1" i="13"/>
  <c r="U3" i="13" s="1"/>
  <c r="U9" i="13" l="1"/>
  <c r="U13" i="13"/>
  <c r="U66" i="13"/>
  <c r="U62" i="13"/>
  <c r="U65" i="13"/>
  <c r="U63" i="13"/>
  <c r="U64" i="13"/>
  <c r="AJ10" i="26"/>
  <c r="S8" i="1" l="1"/>
  <c r="Y1" i="26" l="1"/>
  <c r="AA4" i="26" l="1"/>
  <c r="AA3749" i="26"/>
  <c r="AA3748" i="26"/>
  <c r="AA3747" i="26"/>
  <c r="AA3746" i="26"/>
  <c r="AA3745" i="26"/>
  <c r="AL9" i="26"/>
  <c r="AP30" i="26"/>
  <c r="AS30" i="26"/>
  <c r="AJ31" i="26"/>
  <c r="AP32" i="26"/>
  <c r="BA32" i="26"/>
  <c r="AJ33" i="26"/>
  <c r="AS33" i="26"/>
  <c r="AO34" i="26"/>
  <c r="AX34" i="26"/>
  <c r="AP40" i="26"/>
  <c r="BA41" i="26"/>
  <c r="AT29" i="26"/>
  <c r="AP29" i="26"/>
  <c r="AS10" i="26"/>
  <c r="BA11" i="26"/>
  <c r="AS12" i="26"/>
  <c r="AY13" i="26"/>
  <c r="AS14" i="26"/>
  <c r="AW15" i="26"/>
  <c r="AS16" i="26"/>
  <c r="AU17" i="26"/>
  <c r="AS18" i="26"/>
  <c r="AS19" i="26"/>
  <c r="BA20" i="26"/>
  <c r="AS21" i="26"/>
  <c r="AZ9" i="26"/>
  <c r="AQ10" i="26"/>
  <c r="AL11" i="26"/>
  <c r="AP12" i="26"/>
  <c r="AJ13" i="26"/>
  <c r="AR14" i="26"/>
  <c r="AI21" i="26"/>
  <c r="B9" i="20"/>
  <c r="B5" i="24" s="1"/>
  <c r="D9" i="20"/>
  <c r="D5" i="24" s="1"/>
  <c r="E9" i="20"/>
  <c r="E5" i="24" s="1"/>
  <c r="F9" i="20"/>
  <c r="F5" i="24" s="1"/>
  <c r="H9" i="20"/>
  <c r="B10" i="20"/>
  <c r="B6" i="24" s="1"/>
  <c r="D10" i="20"/>
  <c r="D6" i="24" s="1"/>
  <c r="E10" i="20"/>
  <c r="E6" i="24" s="1"/>
  <c r="F10" i="20"/>
  <c r="F6" i="24" s="1"/>
  <c r="H10" i="20"/>
  <c r="B11" i="20"/>
  <c r="B7" i="24" s="1"/>
  <c r="D11" i="20"/>
  <c r="D7" i="24" s="1"/>
  <c r="E11" i="20"/>
  <c r="E7" i="24" s="1"/>
  <c r="F11" i="20"/>
  <c r="F7" i="24" s="1"/>
  <c r="H11" i="20"/>
  <c r="B12" i="20"/>
  <c r="B8" i="24" s="1"/>
  <c r="D12" i="20"/>
  <c r="D8" i="24" s="1"/>
  <c r="E12" i="20"/>
  <c r="E8" i="24" s="1"/>
  <c r="F12" i="20"/>
  <c r="F8" i="24" s="1"/>
  <c r="H12" i="20"/>
  <c r="B13" i="20"/>
  <c r="B9" i="24" s="1"/>
  <c r="D13" i="20"/>
  <c r="D9" i="24" s="1"/>
  <c r="E13" i="20"/>
  <c r="E9" i="24" s="1"/>
  <c r="F13" i="20"/>
  <c r="F9" i="24" s="1"/>
  <c r="H13" i="20"/>
  <c r="B14" i="20"/>
  <c r="B10" i="24" s="1"/>
  <c r="D14" i="20"/>
  <c r="D10" i="24" s="1"/>
  <c r="E14" i="20"/>
  <c r="E10" i="24" s="1"/>
  <c r="F14" i="20"/>
  <c r="F10" i="24" s="1"/>
  <c r="H14" i="20"/>
  <c r="B15" i="20"/>
  <c r="B11" i="24" s="1"/>
  <c r="D15" i="20"/>
  <c r="D11" i="24" s="1"/>
  <c r="E15" i="20"/>
  <c r="E11" i="24" s="1"/>
  <c r="F15" i="20"/>
  <c r="F11" i="24" s="1"/>
  <c r="H15" i="20"/>
  <c r="B16" i="20"/>
  <c r="B12" i="24" s="1"/>
  <c r="D16" i="20"/>
  <c r="D12" i="24" s="1"/>
  <c r="E16" i="20"/>
  <c r="E12" i="24" s="1"/>
  <c r="F16" i="20"/>
  <c r="F12" i="24" s="1"/>
  <c r="H16" i="20"/>
  <c r="B17" i="20"/>
  <c r="B13" i="24" s="1"/>
  <c r="D17" i="20"/>
  <c r="D13" i="24" s="1"/>
  <c r="E17" i="20"/>
  <c r="E13" i="24" s="1"/>
  <c r="F17" i="20"/>
  <c r="F13" i="24" s="1"/>
  <c r="H17" i="20"/>
  <c r="D8" i="20"/>
  <c r="D4" i="24" s="1"/>
  <c r="E8" i="20"/>
  <c r="E4" i="24" s="1"/>
  <c r="F8" i="20"/>
  <c r="F4" i="24" s="1"/>
  <c r="H8" i="20"/>
  <c r="B8" i="20"/>
  <c r="B4" i="24" s="1"/>
  <c r="D19" i="20"/>
  <c r="D15" i="24" s="1"/>
  <c r="E19" i="20"/>
  <c r="E15" i="24" s="1"/>
  <c r="D20" i="20"/>
  <c r="D16" i="24" s="1"/>
  <c r="E20" i="20"/>
  <c r="E16" i="24" s="1"/>
  <c r="D21" i="20"/>
  <c r="D17" i="24" s="1"/>
  <c r="E21" i="20"/>
  <c r="E17" i="24" s="1"/>
  <c r="D22" i="20"/>
  <c r="D18" i="24" s="1"/>
  <c r="E22" i="20"/>
  <c r="E18" i="24" s="1"/>
  <c r="D23" i="20"/>
  <c r="D19" i="24" s="1"/>
  <c r="E23" i="20"/>
  <c r="E19" i="24" s="1"/>
  <c r="D24" i="20"/>
  <c r="D20" i="24" s="1"/>
  <c r="E24" i="20"/>
  <c r="E20" i="24" s="1"/>
  <c r="D25" i="20"/>
  <c r="D21" i="24" s="1"/>
  <c r="E25" i="20"/>
  <c r="E21" i="24" s="1"/>
  <c r="D26" i="20"/>
  <c r="D22" i="24" s="1"/>
  <c r="E26" i="20"/>
  <c r="E22" i="24" s="1"/>
  <c r="D27" i="20"/>
  <c r="D23" i="24" s="1"/>
  <c r="E27" i="20"/>
  <c r="E23" i="24" s="1"/>
  <c r="D28" i="20"/>
  <c r="D24" i="24" s="1"/>
  <c r="E28" i="20"/>
  <c r="E24" i="24" s="1"/>
  <c r="D29" i="20"/>
  <c r="D25" i="24" s="1"/>
  <c r="E29" i="20"/>
  <c r="E25" i="24" s="1"/>
  <c r="D30" i="20"/>
  <c r="D26" i="24" s="1"/>
  <c r="E30" i="20"/>
  <c r="E26" i="24" s="1"/>
  <c r="D31" i="20"/>
  <c r="D27" i="24" s="1"/>
  <c r="E31" i="20"/>
  <c r="E27" i="24" s="1"/>
  <c r="D32" i="20"/>
  <c r="D28" i="24" s="1"/>
  <c r="E32" i="20"/>
  <c r="E28" i="24" s="1"/>
  <c r="D33" i="20"/>
  <c r="D29" i="24" s="1"/>
  <c r="E33" i="20"/>
  <c r="E29" i="24" s="1"/>
  <c r="D34" i="20"/>
  <c r="D30" i="24" s="1"/>
  <c r="E34" i="20"/>
  <c r="E30" i="24" s="1"/>
  <c r="D35" i="20"/>
  <c r="D31" i="24" s="1"/>
  <c r="E35" i="20"/>
  <c r="E31" i="24" s="1"/>
  <c r="D36" i="20"/>
  <c r="D32" i="24" s="1"/>
  <c r="E36" i="20"/>
  <c r="E32" i="24" s="1"/>
  <c r="D37" i="20"/>
  <c r="D33" i="24" s="1"/>
  <c r="E37" i="20"/>
  <c r="E33" i="24" s="1"/>
  <c r="D38" i="20"/>
  <c r="D34" i="24" s="1"/>
  <c r="E38" i="20"/>
  <c r="E34" i="24" s="1"/>
  <c r="D39" i="20"/>
  <c r="D35" i="24" s="1"/>
  <c r="E39" i="20"/>
  <c r="E35" i="24" s="1"/>
  <c r="D40" i="20"/>
  <c r="D36" i="24" s="1"/>
  <c r="E40" i="20"/>
  <c r="E36" i="24" s="1"/>
  <c r="D41" i="20"/>
  <c r="D37" i="24" s="1"/>
  <c r="E41" i="20"/>
  <c r="E37" i="24" s="1"/>
  <c r="D42" i="20"/>
  <c r="D38" i="24" s="1"/>
  <c r="E42" i="20"/>
  <c r="E38" i="24" s="1"/>
  <c r="D43" i="20"/>
  <c r="D39" i="24" s="1"/>
  <c r="E43" i="20"/>
  <c r="E39" i="24" s="1"/>
  <c r="D44" i="20"/>
  <c r="D40" i="24" s="1"/>
  <c r="E44" i="20"/>
  <c r="E40" i="24" s="1"/>
  <c r="D45" i="20"/>
  <c r="D41" i="24" s="1"/>
  <c r="E45" i="20"/>
  <c r="E41" i="24" s="1"/>
  <c r="D46" i="20"/>
  <c r="D42" i="24" s="1"/>
  <c r="E46" i="20"/>
  <c r="E42" i="24" s="1"/>
  <c r="D47" i="20"/>
  <c r="D43" i="24" s="1"/>
  <c r="E47" i="20"/>
  <c r="E43" i="24" s="1"/>
  <c r="D48" i="20"/>
  <c r="D44" i="24" s="1"/>
  <c r="E48" i="20"/>
  <c r="E44" i="24" s="1"/>
  <c r="D49" i="20"/>
  <c r="D45" i="24" s="1"/>
  <c r="E49" i="20"/>
  <c r="E45" i="24" s="1"/>
  <c r="D50" i="20"/>
  <c r="D46" i="24" s="1"/>
  <c r="E50" i="20"/>
  <c r="E46" i="24" s="1"/>
  <c r="D51" i="20"/>
  <c r="D47" i="24" s="1"/>
  <c r="E51" i="20"/>
  <c r="E47" i="24" s="1"/>
  <c r="D52" i="20"/>
  <c r="D48" i="24" s="1"/>
  <c r="E52" i="20"/>
  <c r="E48" i="24" s="1"/>
  <c r="D53" i="20"/>
  <c r="D49" i="24" s="1"/>
  <c r="E53" i="20"/>
  <c r="E49" i="24" s="1"/>
  <c r="D54" i="20"/>
  <c r="D50" i="24" s="1"/>
  <c r="E54" i="20"/>
  <c r="E50" i="24" s="1"/>
  <c r="D55" i="20"/>
  <c r="D51" i="24" s="1"/>
  <c r="E55" i="20"/>
  <c r="E51" i="24" s="1"/>
  <c r="D56" i="20"/>
  <c r="D52" i="24" s="1"/>
  <c r="E56" i="20"/>
  <c r="E52" i="24" s="1"/>
  <c r="D57" i="20"/>
  <c r="D53" i="24" s="1"/>
  <c r="E57" i="20"/>
  <c r="E53" i="24" s="1"/>
  <c r="D58" i="20"/>
  <c r="D54" i="24" s="1"/>
  <c r="E58" i="20"/>
  <c r="E54" i="24" s="1"/>
  <c r="D59" i="20"/>
  <c r="D55" i="24" s="1"/>
  <c r="E59" i="20"/>
  <c r="E55" i="24" s="1"/>
  <c r="D60" i="20"/>
  <c r="D56" i="24" s="1"/>
  <c r="E60" i="20"/>
  <c r="E56" i="24" s="1"/>
  <c r="D61" i="20"/>
  <c r="D57" i="24" s="1"/>
  <c r="E61" i="20"/>
  <c r="E57" i="24" s="1"/>
  <c r="D62" i="20"/>
  <c r="D58" i="24" s="1"/>
  <c r="E62" i="20"/>
  <c r="E58" i="24" s="1"/>
  <c r="D63" i="20"/>
  <c r="D59" i="24" s="1"/>
  <c r="E63" i="20"/>
  <c r="E59" i="24" s="1"/>
  <c r="D64" i="20"/>
  <c r="D60" i="24" s="1"/>
  <c r="E64" i="20"/>
  <c r="E60" i="24" s="1"/>
  <c r="D65" i="20"/>
  <c r="D61" i="24" s="1"/>
  <c r="E65" i="20"/>
  <c r="E61" i="24" s="1"/>
  <c r="D66" i="20"/>
  <c r="D62" i="24" s="1"/>
  <c r="E66" i="20"/>
  <c r="E62" i="24" s="1"/>
  <c r="D67" i="20"/>
  <c r="D63" i="24" s="1"/>
  <c r="E67" i="20"/>
  <c r="E63" i="24" s="1"/>
  <c r="D68" i="20"/>
  <c r="D64" i="24" s="1"/>
  <c r="E68" i="20"/>
  <c r="E64" i="24" s="1"/>
  <c r="D69" i="20"/>
  <c r="D65" i="24" s="1"/>
  <c r="E69" i="20"/>
  <c r="E65" i="24" s="1"/>
  <c r="D70" i="20"/>
  <c r="D66" i="24" s="1"/>
  <c r="E70" i="20"/>
  <c r="E66" i="24" s="1"/>
  <c r="D71" i="20"/>
  <c r="D67" i="24" s="1"/>
  <c r="E71" i="20"/>
  <c r="E67" i="24" s="1"/>
  <c r="D72" i="20"/>
  <c r="D68" i="24" s="1"/>
  <c r="E72" i="20"/>
  <c r="E68" i="24" s="1"/>
  <c r="D73" i="20"/>
  <c r="D69" i="24" s="1"/>
  <c r="E73" i="20"/>
  <c r="E69" i="24" s="1"/>
  <c r="D74" i="20"/>
  <c r="D70" i="24" s="1"/>
  <c r="E74" i="20"/>
  <c r="E70" i="24" s="1"/>
  <c r="D75" i="20"/>
  <c r="D71" i="24" s="1"/>
  <c r="E75" i="20"/>
  <c r="E71" i="24" s="1"/>
  <c r="D76" i="20"/>
  <c r="D72" i="24" s="1"/>
  <c r="E76" i="20"/>
  <c r="E72" i="24" s="1"/>
  <c r="D77" i="20"/>
  <c r="D73" i="24" s="1"/>
  <c r="E77" i="20"/>
  <c r="E73" i="24" s="1"/>
  <c r="D78" i="20"/>
  <c r="D74" i="24" s="1"/>
  <c r="E78" i="20"/>
  <c r="E74" i="24" s="1"/>
  <c r="D79" i="20"/>
  <c r="D75" i="24" s="1"/>
  <c r="E79" i="20"/>
  <c r="E75" i="24" s="1"/>
  <c r="D80" i="20"/>
  <c r="D76" i="24" s="1"/>
  <c r="E80" i="20"/>
  <c r="E76" i="24" s="1"/>
  <c r="D81" i="20"/>
  <c r="D77" i="24" s="1"/>
  <c r="E81" i="20"/>
  <c r="E77" i="24" s="1"/>
  <c r="D82" i="20"/>
  <c r="D78" i="24" s="1"/>
  <c r="E82" i="20"/>
  <c r="E78" i="24" s="1"/>
  <c r="D83" i="20"/>
  <c r="D79" i="24" s="1"/>
  <c r="E83" i="20"/>
  <c r="E79" i="24" s="1"/>
  <c r="D84" i="20"/>
  <c r="D80" i="24" s="1"/>
  <c r="E84" i="20"/>
  <c r="E80" i="24" s="1"/>
  <c r="D85" i="20"/>
  <c r="D81" i="24" s="1"/>
  <c r="E85" i="20"/>
  <c r="E81" i="24" s="1"/>
  <c r="B86" i="20"/>
  <c r="B82" i="24" s="1"/>
  <c r="D86" i="20"/>
  <c r="D82" i="24" s="1"/>
  <c r="E86" i="20"/>
  <c r="E82" i="24" s="1"/>
  <c r="F86" i="20"/>
  <c r="F82" i="24" s="1"/>
  <c r="H86" i="20"/>
  <c r="B87" i="20"/>
  <c r="B83" i="24" s="1"/>
  <c r="D87" i="20"/>
  <c r="D83" i="24" s="1"/>
  <c r="E87" i="20"/>
  <c r="E83" i="24" s="1"/>
  <c r="F87" i="20"/>
  <c r="F83" i="24" s="1"/>
  <c r="H87" i="20"/>
  <c r="B88" i="20"/>
  <c r="B84" i="24" s="1"/>
  <c r="D88" i="20"/>
  <c r="D84" i="24" s="1"/>
  <c r="E88" i="20"/>
  <c r="E84" i="24" s="1"/>
  <c r="F88" i="20"/>
  <c r="F84" i="24" s="1"/>
  <c r="H88" i="20"/>
  <c r="B89" i="20"/>
  <c r="B85" i="24" s="1"/>
  <c r="D89" i="20"/>
  <c r="D85" i="24" s="1"/>
  <c r="E89" i="20"/>
  <c r="E85" i="24" s="1"/>
  <c r="F89" i="20"/>
  <c r="F85" i="24" s="1"/>
  <c r="H89" i="20"/>
  <c r="B90" i="20"/>
  <c r="B86" i="24" s="1"/>
  <c r="D90" i="20"/>
  <c r="D86" i="24" s="1"/>
  <c r="E90" i="20"/>
  <c r="E86" i="24" s="1"/>
  <c r="F90" i="20"/>
  <c r="F86" i="24" s="1"/>
  <c r="H90" i="20"/>
  <c r="B91" i="20"/>
  <c r="B87" i="24" s="1"/>
  <c r="D91" i="20"/>
  <c r="D87" i="24" s="1"/>
  <c r="E91" i="20"/>
  <c r="E87" i="24" s="1"/>
  <c r="F91" i="20"/>
  <c r="F87" i="24" s="1"/>
  <c r="H91" i="20"/>
  <c r="B92" i="20"/>
  <c r="B88" i="24" s="1"/>
  <c r="D92" i="20"/>
  <c r="D88" i="24" s="1"/>
  <c r="E92" i="20"/>
  <c r="E88" i="24" s="1"/>
  <c r="F92" i="20"/>
  <c r="F88" i="24" s="1"/>
  <c r="H92" i="20"/>
  <c r="B93" i="20"/>
  <c r="B89" i="24" s="1"/>
  <c r="D93" i="20"/>
  <c r="D89" i="24" s="1"/>
  <c r="E93" i="20"/>
  <c r="E89" i="24" s="1"/>
  <c r="F93" i="20"/>
  <c r="F89" i="24" s="1"/>
  <c r="H93" i="20"/>
  <c r="B94" i="20"/>
  <c r="B90" i="24" s="1"/>
  <c r="D94" i="20"/>
  <c r="D90" i="24" s="1"/>
  <c r="E94" i="20"/>
  <c r="E90" i="24" s="1"/>
  <c r="F94" i="20"/>
  <c r="F90" i="24" s="1"/>
  <c r="H94" i="20"/>
  <c r="B95" i="20"/>
  <c r="B91" i="24" s="1"/>
  <c r="D95" i="20"/>
  <c r="D91" i="24" s="1"/>
  <c r="E95" i="20"/>
  <c r="E91" i="24" s="1"/>
  <c r="F95" i="20"/>
  <c r="F91" i="24" s="1"/>
  <c r="H95" i="20"/>
  <c r="AA8" i="26"/>
  <c r="AA11" i="26"/>
  <c r="H52" i="3"/>
  <c r="O47" i="3"/>
  <c r="O33" i="3"/>
  <c r="AI31" i="26"/>
  <c r="AI34" i="26"/>
  <c r="AI36" i="26"/>
  <c r="AI40" i="26"/>
  <c r="AA1892" i="26" l="1"/>
  <c r="AA1791" i="26"/>
  <c r="AA1716" i="26"/>
  <c r="AA1586" i="26"/>
  <c r="AA1521" i="26"/>
  <c r="AA1400" i="26"/>
  <c r="AA1274" i="26"/>
  <c r="AA1191" i="26"/>
  <c r="AA1071" i="26"/>
  <c r="AA975" i="26"/>
  <c r="AA870" i="26"/>
  <c r="AA743" i="26"/>
  <c r="AA652" i="26"/>
  <c r="AA557" i="26"/>
  <c r="AA431" i="26"/>
  <c r="AA368" i="26"/>
  <c r="AA302" i="26"/>
  <c r="AA230" i="26"/>
  <c r="AA183" i="26"/>
  <c r="AA129" i="26"/>
  <c r="AA13" i="26"/>
  <c r="AA1913" i="26"/>
  <c r="AA1839" i="26"/>
  <c r="AA1715" i="26"/>
  <c r="AA1608" i="26"/>
  <c r="AA1538" i="26"/>
  <c r="AA1399" i="26"/>
  <c r="AA1295" i="26"/>
  <c r="AA1219" i="26"/>
  <c r="AA1069" i="26"/>
  <c r="AA995" i="26"/>
  <c r="AA869" i="26"/>
  <c r="AA765" i="26"/>
  <c r="AA674" i="26"/>
  <c r="AA556" i="26"/>
  <c r="AA505" i="26"/>
  <c r="AA405" i="26"/>
  <c r="AA344" i="26"/>
  <c r="AA275" i="26"/>
  <c r="AA229" i="26"/>
  <c r="AA128" i="26"/>
  <c r="AA40" i="26"/>
  <c r="AA1974" i="26"/>
  <c r="AA1864" i="26"/>
  <c r="AA1737" i="26"/>
  <c r="AA1606" i="26"/>
  <c r="AA1537" i="26"/>
  <c r="AA1421" i="26"/>
  <c r="AA1346" i="26"/>
  <c r="AA1247" i="26"/>
  <c r="AA1067" i="26"/>
  <c r="AA994" i="26"/>
  <c r="AA891" i="26"/>
  <c r="AA764" i="26"/>
  <c r="AA697" i="26"/>
  <c r="AA577" i="26"/>
  <c r="AA482" i="26"/>
  <c r="AA429" i="26"/>
  <c r="AA343" i="26"/>
  <c r="AA300" i="26"/>
  <c r="AA228" i="26"/>
  <c r="AA125" i="26"/>
  <c r="AA64" i="26"/>
  <c r="AA1937" i="26"/>
  <c r="AA1836" i="26"/>
  <c r="AA1712" i="26"/>
  <c r="AA1605" i="26"/>
  <c r="AA1518" i="26"/>
  <c r="AA1420" i="26"/>
  <c r="AA1325" i="26"/>
  <c r="AA1186" i="26"/>
  <c r="AA1065" i="26"/>
  <c r="AA948" i="26"/>
  <c r="AA788" i="26"/>
  <c r="AA1888" i="26"/>
  <c r="AA1811" i="26"/>
  <c r="AA1659" i="26"/>
  <c r="AA1555" i="26"/>
  <c r="AA1465" i="26"/>
  <c r="AA1368" i="26"/>
  <c r="AA1269" i="26"/>
  <c r="AA1087" i="26"/>
  <c r="AA887" i="26"/>
  <c r="AA839" i="26"/>
  <c r="AA786" i="26"/>
  <c r="AA714" i="26"/>
  <c r="AA645" i="26"/>
  <c r="AA620" i="26"/>
  <c r="AA575" i="26"/>
  <c r="AA479" i="26"/>
  <c r="AA452" i="26"/>
  <c r="AA401" i="26"/>
  <c r="AA382" i="26"/>
  <c r="AA317" i="26"/>
  <c r="AA272" i="26"/>
  <c r="AA248" i="26"/>
  <c r="AA201" i="26"/>
  <c r="AA176" i="26"/>
  <c r="AA121" i="26"/>
  <c r="AA94" i="26"/>
  <c r="AA6" i="26"/>
  <c r="AA1967" i="26"/>
  <c r="AA1887" i="26"/>
  <c r="AA1810" i="26"/>
  <c r="AA1756" i="26"/>
  <c r="AA1687" i="26"/>
  <c r="AA1633" i="26"/>
  <c r="AA1554" i="26"/>
  <c r="AA1492" i="26"/>
  <c r="AA1464" i="26"/>
  <c r="AA1393" i="26"/>
  <c r="AA1242" i="26"/>
  <c r="AA1183" i="26"/>
  <c r="AA1118" i="26"/>
  <c r="AA1036" i="26"/>
  <c r="AA970" i="26"/>
  <c r="AA886" i="26"/>
  <c r="AA864" i="26"/>
  <c r="AA760" i="26"/>
  <c r="AA713" i="26"/>
  <c r="AA668" i="26"/>
  <c r="AA595" i="26"/>
  <c r="AA524" i="26"/>
  <c r="AA451" i="26"/>
  <c r="AA400" i="26"/>
  <c r="AA362" i="26"/>
  <c r="AA293" i="26"/>
  <c r="AA247" i="26"/>
  <c r="AA200" i="26"/>
  <c r="AA120" i="26"/>
  <c r="AA34" i="26"/>
  <c r="AA1907" i="26"/>
  <c r="AA1857" i="26"/>
  <c r="AA1782" i="26"/>
  <c r="AA1732" i="26"/>
  <c r="AA1657" i="26"/>
  <c r="AA1577" i="26"/>
  <c r="AA1533" i="26"/>
  <c r="AA1491" i="26"/>
  <c r="AA1390" i="26"/>
  <c r="AA1342" i="26"/>
  <c r="AA1317" i="26"/>
  <c r="AA1240" i="26"/>
  <c r="AA1148" i="26"/>
  <c r="AA862" i="26"/>
  <c r="AA837" i="26"/>
  <c r="AA784" i="26"/>
  <c r="AA735" i="26"/>
  <c r="AA689" i="26"/>
  <c r="AA667" i="26"/>
  <c r="AA641" i="26"/>
  <c r="AA594" i="26"/>
  <c r="AA522" i="26"/>
  <c r="AA499" i="26"/>
  <c r="AA450" i="26"/>
  <c r="AA425" i="26"/>
  <c r="AA361" i="26"/>
  <c r="AA315" i="26"/>
  <c r="AA292" i="26"/>
  <c r="AA246" i="26"/>
  <c r="AA199" i="26"/>
  <c r="AA173" i="26"/>
  <c r="AA119" i="26"/>
  <c r="AA32" i="26"/>
  <c r="AA1932" i="26"/>
  <c r="AA1884" i="26"/>
  <c r="AA1832" i="26"/>
  <c r="AA1806" i="26"/>
  <c r="AA1730" i="26"/>
  <c r="AA1682" i="26"/>
  <c r="AA1656" i="26"/>
  <c r="AA1600" i="26"/>
  <c r="AA1532" i="26"/>
  <c r="AA1512" i="26"/>
  <c r="AA1461" i="26"/>
  <c r="AA1439" i="26"/>
  <c r="AA1388" i="26"/>
  <c r="AA1315" i="26"/>
  <c r="AA1266" i="26"/>
  <c r="AA1239" i="26"/>
  <c r="AA1147" i="26"/>
  <c r="AA1084" i="26"/>
  <c r="AA1060" i="26"/>
  <c r="AA1012" i="26"/>
  <c r="AA989" i="26"/>
  <c r="AA912" i="26"/>
  <c r="AA861" i="26"/>
  <c r="AA836" i="26"/>
  <c r="AA781" i="26"/>
  <c r="AA711" i="26"/>
  <c r="AA688" i="26"/>
  <c r="AA640" i="26"/>
  <c r="AA593" i="26"/>
  <c r="AA548" i="26"/>
  <c r="AA498" i="26"/>
  <c r="AA449" i="26"/>
  <c r="AA423" i="26"/>
  <c r="AA379" i="26"/>
  <c r="AA314" i="26"/>
  <c r="AA269" i="26"/>
  <c r="AA245" i="26"/>
  <c r="AA197" i="26"/>
  <c r="AA142" i="26"/>
  <c r="AA116" i="26"/>
  <c r="AA31" i="26"/>
  <c r="AA1959" i="26"/>
  <c r="AA1883" i="26"/>
  <c r="AA1831" i="26"/>
  <c r="AA1805" i="26"/>
  <c r="AA1751" i="26"/>
  <c r="AA1706" i="26"/>
  <c r="AA1655" i="26"/>
  <c r="AA1599" i="26"/>
  <c r="AA1551" i="26"/>
  <c r="AA1511" i="26"/>
  <c r="AA1460" i="26"/>
  <c r="AA1414" i="26"/>
  <c r="AA1362" i="26"/>
  <c r="AA1340" i="26"/>
  <c r="AA1263" i="26"/>
  <c r="AA1206" i="26"/>
  <c r="AA1146" i="26"/>
  <c r="AA1108" i="26"/>
  <c r="AA1031" i="26"/>
  <c r="AA988" i="26"/>
  <c r="AA966" i="26"/>
  <c r="AA911" i="26"/>
  <c r="AA806" i="26"/>
  <c r="AA1930" i="26"/>
  <c r="AA1901" i="26"/>
  <c r="AA1881" i="26"/>
  <c r="AA1853" i="26"/>
  <c r="AA1803" i="26"/>
  <c r="AA1777" i="26"/>
  <c r="AA1750" i="26"/>
  <c r="AA1728" i="26"/>
  <c r="AA1678" i="26"/>
  <c r="AA1653" i="26"/>
  <c r="AA1626" i="26"/>
  <c r="AA1598" i="26"/>
  <c r="AA1573" i="26"/>
  <c r="AA1530" i="26"/>
  <c r="AA1510" i="26"/>
  <c r="AA1488" i="26"/>
  <c r="AA1459" i="26"/>
  <c r="AA1413" i="26"/>
  <c r="AA1384" i="26"/>
  <c r="AA1361" i="26"/>
  <c r="AA1339" i="26"/>
  <c r="AA1313" i="26"/>
  <c r="AA1262" i="26"/>
  <c r="AA1237" i="26"/>
  <c r="AA1204" i="26"/>
  <c r="AA1176" i="26"/>
  <c r="AA1107" i="26"/>
  <c r="AA1081" i="26"/>
  <c r="AA1058" i="26"/>
  <c r="AA1030" i="26"/>
  <c r="AA1009" i="26"/>
  <c r="AA964" i="26"/>
  <c r="AA938" i="26"/>
  <c r="AA907" i="26"/>
  <c r="AA882" i="26"/>
  <c r="AA833" i="26"/>
  <c r="AA805" i="26"/>
  <c r="AA777" i="26"/>
  <c r="AA756" i="26"/>
  <c r="AA731" i="26"/>
  <c r="AA685" i="26"/>
  <c r="AA664" i="26"/>
  <c r="AA636" i="26"/>
  <c r="AA615" i="26"/>
  <c r="AA569" i="26"/>
  <c r="AA544" i="26"/>
  <c r="AA518" i="26"/>
  <c r="AA495" i="26"/>
  <c r="AA442" i="26"/>
  <c r="AA420" i="26"/>
  <c r="AA396" i="26"/>
  <c r="AA377" i="26"/>
  <c r="AA356" i="26"/>
  <c r="AA312" i="26"/>
  <c r="AA289" i="26"/>
  <c r="AA265" i="26"/>
  <c r="AA243" i="26"/>
  <c r="AA194" i="26"/>
  <c r="AA167" i="26"/>
  <c r="AA140" i="26"/>
  <c r="AA114" i="26"/>
  <c r="AA85" i="26"/>
  <c r="AA55" i="26"/>
  <c r="AA28" i="26"/>
  <c r="AA1928" i="26"/>
  <c r="AA1900" i="26"/>
  <c r="AA1851" i="26"/>
  <c r="AA1829" i="26"/>
  <c r="AA1776" i="26"/>
  <c r="AA1749" i="26"/>
  <c r="AA1702" i="26"/>
  <c r="AA1652" i="26"/>
  <c r="AA1624" i="26"/>
  <c r="AA1571" i="26"/>
  <c r="AA1548" i="26"/>
  <c r="AA1509" i="26"/>
  <c r="AA1484" i="26"/>
  <c r="AA1434" i="26"/>
  <c r="AA1412" i="26"/>
  <c r="AA1359" i="26"/>
  <c r="AA1338" i="26"/>
  <c r="AA1285" i="26"/>
  <c r="AA1236" i="26"/>
  <c r="AA1203" i="26"/>
  <c r="AA1144" i="26"/>
  <c r="AA1105" i="26"/>
  <c r="AA1056" i="26"/>
  <c r="AA1029" i="26"/>
  <c r="AA986" i="26"/>
  <c r="AA963" i="26"/>
  <c r="AA906" i="26"/>
  <c r="AA881" i="26"/>
  <c r="AA832" i="26"/>
  <c r="AA804" i="26"/>
  <c r="AA753" i="26"/>
  <c r="AA730" i="26"/>
  <c r="AA684" i="26"/>
  <c r="AA634" i="26"/>
  <c r="AA589" i="26"/>
  <c r="AA1977" i="26"/>
  <c r="AA1866" i="26"/>
  <c r="AA1817" i="26"/>
  <c r="AA1740" i="26"/>
  <c r="AA1693" i="26"/>
  <c r="AA1639" i="26"/>
  <c r="AA1539" i="26"/>
  <c r="AA1474" i="26"/>
  <c r="AA1448" i="26"/>
  <c r="AA1373" i="26"/>
  <c r="AA1296" i="26"/>
  <c r="AA1249" i="26"/>
  <c r="AA1159" i="26"/>
  <c r="AA1091" i="26"/>
  <c r="AA1019" i="26"/>
  <c r="AA951" i="26"/>
  <c r="AA893" i="26"/>
  <c r="AA819" i="26"/>
  <c r="AA791" i="26"/>
  <c r="AA699" i="26"/>
  <c r="AA624" i="26"/>
  <c r="AA579" i="26"/>
  <c r="AA530" i="26"/>
  <c r="AA459" i="26"/>
  <c r="AA386" i="26"/>
  <c r="AA1975" i="26"/>
  <c r="AA1891" i="26"/>
  <c r="AA1815" i="26"/>
  <c r="AA1763" i="26"/>
  <c r="AA1692" i="26"/>
  <c r="AA1637" i="26"/>
  <c r="AA1561" i="26"/>
  <c r="AA1520" i="26"/>
  <c r="AA1446" i="26"/>
  <c r="AA1372" i="26"/>
  <c r="AA1327" i="26"/>
  <c r="AA1273" i="26"/>
  <c r="AA1188" i="26"/>
  <c r="AA1090" i="26"/>
  <c r="AA1041" i="26"/>
  <c r="AA974" i="26"/>
  <c r="AA923" i="26"/>
  <c r="AA818" i="26"/>
  <c r="AA790" i="26"/>
  <c r="AA719" i="26"/>
  <c r="AA649" i="26"/>
  <c r="AA600" i="26"/>
  <c r="AA529" i="26"/>
  <c r="AA483" i="26"/>
  <c r="AA430" i="26"/>
  <c r="AA367" i="26"/>
  <c r="AA321" i="26"/>
  <c r="AA301" i="26"/>
  <c r="AA252" i="26"/>
  <c r="AA204" i="26"/>
  <c r="AA153" i="26"/>
  <c r="AA99" i="26"/>
  <c r="AA65" i="26"/>
  <c r="AA12" i="26"/>
  <c r="AA1938" i="26"/>
  <c r="AA1890" i="26"/>
  <c r="AA1837" i="26"/>
  <c r="AA1789" i="26"/>
  <c r="AA1690" i="26"/>
  <c r="AA1636" i="26"/>
  <c r="AA1584" i="26"/>
  <c r="AA1519" i="26"/>
  <c r="AA1445" i="26"/>
  <c r="AA1371" i="26"/>
  <c r="AA1326" i="26"/>
  <c r="AA1272" i="26"/>
  <c r="AA1187" i="26"/>
  <c r="AA1126" i="26"/>
  <c r="AA1040" i="26"/>
  <c r="AA973" i="26"/>
  <c r="AA921" i="26"/>
  <c r="AA841" i="26"/>
  <c r="AA789" i="26"/>
  <c r="AA718" i="26"/>
  <c r="AA673" i="26"/>
  <c r="AA622" i="26"/>
  <c r="AA555" i="26"/>
  <c r="AA503" i="26"/>
  <c r="AA455" i="26"/>
  <c r="AA404" i="26"/>
  <c r="AA366" i="26"/>
  <c r="AA320" i="26"/>
  <c r="AA274" i="26"/>
  <c r="AA250" i="26"/>
  <c r="AA203" i="26"/>
  <c r="AA152" i="26"/>
  <c r="AA97" i="26"/>
  <c r="AA39" i="26"/>
  <c r="AA1972" i="26"/>
  <c r="AA1889" i="26"/>
  <c r="AA1863" i="26"/>
  <c r="AA1761" i="26"/>
  <c r="AA1689" i="26"/>
  <c r="AA1635" i="26"/>
  <c r="AA1583" i="26"/>
  <c r="AA1494" i="26"/>
  <c r="AA1443" i="26"/>
  <c r="AA1370" i="26"/>
  <c r="AA1345" i="26"/>
  <c r="AA1271" i="26"/>
  <c r="AA1154" i="26"/>
  <c r="AA1125" i="26"/>
  <c r="AA1039" i="26"/>
  <c r="AA993" i="26"/>
  <c r="AA920" i="26"/>
  <c r="AA866" i="26"/>
  <c r="AA815" i="26"/>
  <c r="AA739" i="26"/>
  <c r="AA695" i="26"/>
  <c r="AA646" i="26"/>
  <c r="AA598" i="26"/>
  <c r="AA576" i="26"/>
  <c r="AA502" i="26"/>
  <c r="AA454" i="26"/>
  <c r="AA428" i="26"/>
  <c r="AA383" i="26"/>
  <c r="AA319" i="26"/>
  <c r="AA273" i="26"/>
  <c r="AA249" i="26"/>
  <c r="AA202" i="26"/>
  <c r="AA151" i="26"/>
  <c r="AA96" i="26"/>
  <c r="AA37" i="26"/>
  <c r="AA1936" i="26"/>
  <c r="AA1909" i="26"/>
  <c r="AA1835" i="26"/>
  <c r="AA1757" i="26"/>
  <c r="AA1710" i="26"/>
  <c r="AA1634" i="26"/>
  <c r="AA1579" i="26"/>
  <c r="AA1535" i="26"/>
  <c r="AA1493" i="26"/>
  <c r="AA1395" i="26"/>
  <c r="AA1344" i="26"/>
  <c r="AA1292" i="26"/>
  <c r="AA1212" i="26"/>
  <c r="AA1152" i="26"/>
  <c r="AA1064" i="26"/>
  <c r="AA1015" i="26"/>
  <c r="AA918" i="26"/>
  <c r="AA812" i="26"/>
  <c r="AA694" i="26"/>
  <c r="AA596" i="26"/>
  <c r="AA501" i="26"/>
  <c r="AA427" i="26"/>
  <c r="AA364" i="26"/>
  <c r="AA296" i="26"/>
  <c r="AA224" i="26"/>
  <c r="AA150" i="26"/>
  <c r="AA61" i="26"/>
  <c r="AA1935" i="26"/>
  <c r="AA1834" i="26"/>
  <c r="AA1733" i="26"/>
  <c r="AA1603" i="26"/>
  <c r="AA1515" i="26"/>
  <c r="AA1417" i="26"/>
  <c r="AA1320" i="26"/>
  <c r="AA1268" i="26"/>
  <c r="AA1151" i="26"/>
  <c r="AA1014" i="26"/>
  <c r="AA915" i="26"/>
  <c r="AA785" i="26"/>
  <c r="AA691" i="26"/>
  <c r="AA619" i="26"/>
  <c r="AA500" i="26"/>
  <c r="AA426" i="26"/>
  <c r="AA316" i="26"/>
  <c r="AA222" i="26"/>
  <c r="AA93" i="26"/>
  <c r="AA1934" i="26"/>
  <c r="AA1833" i="26"/>
  <c r="AA1755" i="26"/>
  <c r="AA1631" i="26"/>
  <c r="AA1514" i="26"/>
  <c r="AA1416" i="26"/>
  <c r="AA1290" i="26"/>
  <c r="AA1953" i="26"/>
  <c r="AA1878" i="26"/>
  <c r="AA1801" i="26"/>
  <c r="AA1726" i="26"/>
  <c r="AA1676" i="26"/>
  <c r="AA1597" i="26"/>
  <c r="AA1529" i="26"/>
  <c r="AA1457" i="26"/>
  <c r="AA1382" i="26"/>
  <c r="AA1310" i="26"/>
  <c r="AA1261" i="26"/>
  <c r="AA1175" i="26"/>
  <c r="AA1079" i="26"/>
  <c r="AA1008" i="26"/>
  <c r="AA937" i="26"/>
  <c r="AA856" i="26"/>
  <c r="AA776" i="26"/>
  <c r="AA707" i="26"/>
  <c r="AA663" i="26"/>
  <c r="AA614" i="26"/>
  <c r="AA567" i="26"/>
  <c r="AA543" i="26"/>
  <c r="AA517" i="26"/>
  <c r="AA493" i="26"/>
  <c r="AA469" i="26"/>
  <c r="AA440" i="26"/>
  <c r="AA419" i="26"/>
  <c r="AA395" i="26"/>
  <c r="AA376" i="26"/>
  <c r="AA355" i="26"/>
  <c r="AA331" i="26"/>
  <c r="AA310" i="26"/>
  <c r="AA288" i="26"/>
  <c r="AA264" i="26"/>
  <c r="AA242" i="26"/>
  <c r="AA216" i="26"/>
  <c r="AA193" i="26"/>
  <c r="AA165" i="26"/>
  <c r="AA139" i="26"/>
  <c r="AA113" i="26"/>
  <c r="AA84" i="26"/>
  <c r="AA54" i="26"/>
  <c r="AA27" i="26"/>
  <c r="AA1950" i="26"/>
  <c r="AA1926" i="26"/>
  <c r="AA1899" i="26"/>
  <c r="AA1876" i="26"/>
  <c r="AA1850" i="26"/>
  <c r="AA1828" i="26"/>
  <c r="AA1800" i="26"/>
  <c r="AA1775" i="26"/>
  <c r="AA1748" i="26"/>
  <c r="AA1725" i="26"/>
  <c r="AA1701" i="26"/>
  <c r="AA1675" i="26"/>
  <c r="AA1651" i="26"/>
  <c r="AA1623" i="26"/>
  <c r="AA1596" i="26"/>
  <c r="AA1569" i="26"/>
  <c r="AA1547" i="26"/>
  <c r="AA1528" i="26"/>
  <c r="AA1508" i="26"/>
  <c r="AA1483" i="26"/>
  <c r="AA1455" i="26"/>
  <c r="AA1433" i="26"/>
  <c r="AA1411" i="26"/>
  <c r="AA1381" i="26"/>
  <c r="AA1358" i="26"/>
  <c r="AA1337" i="26"/>
  <c r="AA1306" i="26"/>
  <c r="AA1283" i="26"/>
  <c r="AA1260" i="26"/>
  <c r="AA1234" i="26"/>
  <c r="AA1202" i="26"/>
  <c r="AA1173" i="26"/>
  <c r="AA1140" i="26"/>
  <c r="AA1104" i="26"/>
  <c r="AA1078" i="26"/>
  <c r="AA1055" i="26"/>
  <c r="AA1028" i="26"/>
  <c r="AA1006" i="26"/>
  <c r="AA984" i="26"/>
  <c r="AA962" i="26"/>
  <c r="AA936" i="26"/>
  <c r="AA903" i="26"/>
  <c r="AA880" i="26"/>
  <c r="AA855" i="26"/>
  <c r="AA831" i="26"/>
  <c r="AA802" i="26"/>
  <c r="AA775" i="26"/>
  <c r="AA752" i="26"/>
  <c r="AA729" i="26"/>
  <c r="AA706" i="26"/>
  <c r="AA683" i="26"/>
  <c r="AA662" i="26"/>
  <c r="AA632" i="26"/>
  <c r="AA613" i="26"/>
  <c r="AA588" i="26"/>
  <c r="AA566" i="26"/>
  <c r="AA542" i="26"/>
  <c r="AA516" i="26"/>
  <c r="AA492" i="26"/>
  <c r="AA468" i="26"/>
  <c r="AA439" i="26"/>
  <c r="AA418" i="26"/>
  <c r="AA394" i="26"/>
  <c r="AA375" i="26"/>
  <c r="AA354" i="26"/>
  <c r="AA330" i="26"/>
  <c r="AA309" i="26"/>
  <c r="AA286" i="26"/>
  <c r="AA263" i="26"/>
  <c r="AA241" i="26"/>
  <c r="AA215" i="26"/>
  <c r="AA192" i="26"/>
  <c r="AA164" i="26"/>
  <c r="AA138" i="26"/>
  <c r="AA111" i="26"/>
  <c r="AA83" i="26"/>
  <c r="AA53" i="26"/>
  <c r="AA23" i="26"/>
  <c r="AA1949" i="26"/>
  <c r="AA1924" i="26"/>
  <c r="AA1898" i="26"/>
  <c r="AA1873" i="26"/>
  <c r="AA1849" i="26"/>
  <c r="AA1826" i="26"/>
  <c r="AA1797" i="26"/>
  <c r="AA1774" i="26"/>
  <c r="AA1747" i="26"/>
  <c r="AA1724" i="26"/>
  <c r="AA1700" i="26"/>
  <c r="AA1674" i="26"/>
  <c r="AA1648" i="26"/>
  <c r="AA1621" i="26"/>
  <c r="AA1594" i="26"/>
  <c r="AA1568" i="26"/>
  <c r="AA1546" i="26"/>
  <c r="AA1527" i="26"/>
  <c r="AA1507" i="26"/>
  <c r="AA1481" i="26"/>
  <c r="AA1454" i="26"/>
  <c r="AA1432" i="26"/>
  <c r="AA1409" i="26"/>
  <c r="AA1380" i="26"/>
  <c r="AA1356" i="26"/>
  <c r="AA1336" i="26"/>
  <c r="AA1305" i="26"/>
  <c r="AA1282" i="26"/>
  <c r="AA1258" i="26"/>
  <c r="AA1232" i="26"/>
  <c r="AA1200" i="26"/>
  <c r="AA1172" i="26"/>
  <c r="AA1139" i="26"/>
  <c r="AA1103" i="26"/>
  <c r="AA1077" i="26"/>
  <c r="AA1054" i="26"/>
  <c r="AA1027" i="26"/>
  <c r="AA1005" i="26"/>
  <c r="AA983" i="26"/>
  <c r="AA961" i="26"/>
  <c r="AA934" i="26"/>
  <c r="AA900" i="26"/>
  <c r="AA879" i="26"/>
  <c r="AA854" i="26"/>
  <c r="AA829" i="26"/>
  <c r="AA801" i="26"/>
  <c r="AA773" i="26"/>
  <c r="AA751" i="26"/>
  <c r="AA727" i="26"/>
  <c r="AA705" i="26"/>
  <c r="AA682" i="26"/>
  <c r="AA661" i="26"/>
  <c r="AA631" i="26"/>
  <c r="AA611" i="26"/>
  <c r="AA586" i="26"/>
  <c r="AA565" i="26"/>
  <c r="AA539" i="26"/>
  <c r="AA514" i="26"/>
  <c r="AA491" i="26"/>
  <c r="AA467" i="26"/>
  <c r="AA438" i="26"/>
  <c r="AA417" i="26"/>
  <c r="AA393" i="26"/>
  <c r="AA374" i="26"/>
  <c r="AA353" i="26"/>
  <c r="AA329" i="26"/>
  <c r="AA308" i="26"/>
  <c r="AA285" i="26"/>
  <c r="AA262" i="26"/>
  <c r="AA240" i="26"/>
  <c r="AA214" i="26"/>
  <c r="AA191" i="26"/>
  <c r="AA163" i="26"/>
  <c r="AA137" i="26"/>
  <c r="AA110" i="26"/>
  <c r="AA82" i="26"/>
  <c r="AA52" i="26"/>
  <c r="AA22" i="26"/>
  <c r="AA1914" i="26"/>
  <c r="AA1612" i="26"/>
  <c r="AA1349" i="26"/>
  <c r="AA996" i="26"/>
  <c r="AA721" i="26"/>
  <c r="AA484" i="26"/>
  <c r="AA276" i="26"/>
  <c r="AA68" i="26"/>
  <c r="AA1739" i="26"/>
  <c r="AA1473" i="26"/>
  <c r="AA1158" i="26"/>
  <c r="AA892" i="26"/>
  <c r="AA623" i="26"/>
  <c r="AA385" i="26"/>
  <c r="AA181" i="26"/>
  <c r="AA1762" i="26"/>
  <c r="AA1472" i="26"/>
  <c r="AA1155" i="26"/>
  <c r="AA868" i="26"/>
  <c r="AA599" i="26"/>
  <c r="AA384" i="26"/>
  <c r="AA180" i="26"/>
  <c r="AA1788" i="26"/>
  <c r="AA1536" i="26"/>
  <c r="AA1246" i="26"/>
  <c r="AA972" i="26"/>
  <c r="AA715" i="26"/>
  <c r="AA527" i="26"/>
  <c r="AA342" i="26"/>
  <c r="AA122" i="26"/>
  <c r="AA1735" i="26"/>
  <c r="AA1442" i="26"/>
  <c r="AA1184" i="26"/>
  <c r="AA971" i="26"/>
  <c r="AA738" i="26"/>
  <c r="AA526" i="26"/>
  <c r="AA340" i="26"/>
  <c r="AA36" i="26"/>
  <c r="AA1908" i="26"/>
  <c r="AA1658" i="26"/>
  <c r="AA1367" i="26"/>
  <c r="AA1063" i="26"/>
  <c r="AA810" i="26"/>
  <c r="AA551" i="26"/>
  <c r="AA174" i="26"/>
  <c r="AA1966" i="26"/>
  <c r="AA1686" i="26"/>
  <c r="AA1440" i="26"/>
  <c r="AA1209" i="26"/>
  <c r="AA1061" i="26"/>
  <c r="AA913" i="26"/>
  <c r="AA759" i="26"/>
  <c r="AA573" i="26"/>
  <c r="AA380" i="26"/>
  <c r="AA92" i="26"/>
  <c r="AA1962" i="26"/>
  <c r="AA1752" i="26"/>
  <c r="AA1552" i="26"/>
  <c r="AA1363" i="26"/>
  <c r="AA1180" i="26"/>
  <c r="AA943" i="26"/>
  <c r="AA758" i="26"/>
  <c r="AA571" i="26"/>
  <c r="AA359" i="26"/>
  <c r="AA57" i="26"/>
  <c r="AA1902" i="26"/>
  <c r="AA1681" i="26"/>
  <c r="AA1489" i="26"/>
  <c r="AA1287" i="26"/>
  <c r="AA1059" i="26"/>
  <c r="AA883" i="26"/>
  <c r="AA757" i="26"/>
  <c r="AA665" i="26"/>
  <c r="AA570" i="26"/>
  <c r="AA473" i="26"/>
  <c r="AA397" i="26"/>
  <c r="AA313" i="26"/>
  <c r="AA290" i="26"/>
  <c r="AA266" i="26"/>
  <c r="AA244" i="26"/>
  <c r="AA218" i="26"/>
  <c r="AA196" i="26"/>
  <c r="AA169" i="26"/>
  <c r="AA141" i="26"/>
  <c r="AA115" i="26"/>
  <c r="AA87" i="26"/>
  <c r="AA56" i="26"/>
  <c r="AA29" i="26"/>
  <c r="AA1956" i="26"/>
  <c r="AA1830" i="26"/>
  <c r="AA1703" i="26"/>
  <c r="AA1550" i="26"/>
  <c r="AA1435" i="26"/>
  <c r="AA1286" i="26"/>
  <c r="AA1145" i="26"/>
  <c r="AA987" i="26"/>
  <c r="AA859" i="26"/>
  <c r="AA708" i="26"/>
  <c r="AA590" i="26"/>
  <c r="AA470" i="26"/>
  <c r="AA332" i="26"/>
  <c r="AA217" i="26"/>
  <c r="AA1897" i="26"/>
  <c r="AA1824" i="26"/>
  <c r="AA1745" i="26"/>
  <c r="AA1670" i="26"/>
  <c r="AA1567" i="26"/>
  <c r="AA1505" i="26"/>
  <c r="AA1431" i="26"/>
  <c r="AA1355" i="26"/>
  <c r="AA1280" i="26"/>
  <c r="AA1170" i="26"/>
  <c r="AA1100" i="26"/>
  <c r="AA959" i="26"/>
  <c r="AA853" i="26"/>
  <c r="AA772" i="26"/>
  <c r="AA680" i="26"/>
  <c r="AA513" i="26"/>
  <c r="AA414" i="26"/>
  <c r="AA351" i="26"/>
  <c r="AA238" i="26"/>
  <c r="AA1896" i="26"/>
  <c r="AA1822" i="26"/>
  <c r="AA1744" i="26"/>
  <c r="AA1646" i="26"/>
  <c r="AA1566" i="26"/>
  <c r="AA1479" i="26"/>
  <c r="AA1302" i="26"/>
  <c r="AA1226" i="26"/>
  <c r="AA1098" i="26"/>
  <c r="AA980" i="26"/>
  <c r="AA237" i="26"/>
  <c r="AA212" i="26"/>
  <c r="AA188" i="26"/>
  <c r="AA160" i="26"/>
  <c r="AA133" i="26"/>
  <c r="AA107" i="26"/>
  <c r="AA79" i="26"/>
  <c r="AA49" i="26"/>
  <c r="AA18" i="26"/>
  <c r="AA1895" i="26"/>
  <c r="AA1794" i="26"/>
  <c r="AA1721" i="26"/>
  <c r="AA1643" i="26"/>
  <c r="AA1565" i="26"/>
  <c r="AA1501" i="26"/>
  <c r="AA1428" i="26"/>
  <c r="AA1300" i="26"/>
  <c r="AA1225" i="26"/>
  <c r="AA1049" i="26"/>
  <c r="AA1919" i="26"/>
  <c r="AA1845" i="26"/>
  <c r="AA1766" i="26"/>
  <c r="AA1695" i="26"/>
  <c r="AA1614" i="26"/>
  <c r="AA1542" i="26"/>
  <c r="AA1477" i="26"/>
  <c r="AA1402" i="26"/>
  <c r="AA1332" i="26"/>
  <c r="AA1251" i="26"/>
  <c r="AA1167" i="26"/>
  <c r="AA1073" i="26"/>
  <c r="AA1000" i="26"/>
  <c r="AA928" i="26"/>
  <c r="AA872" i="26"/>
  <c r="AA849" i="26"/>
  <c r="AA823" i="26"/>
  <c r="AA795" i="26"/>
  <c r="AA768" i="26"/>
  <c r="AA746" i="26"/>
  <c r="AA723" i="26"/>
  <c r="AA701" i="26"/>
  <c r="AA677" i="26"/>
  <c r="AA655" i="26"/>
  <c r="AA627" i="26"/>
  <c r="AA604" i="26"/>
  <c r="AA581" i="26"/>
  <c r="AA560" i="26"/>
  <c r="AA534" i="26"/>
  <c r="AA508" i="26"/>
  <c r="AA486" i="26"/>
  <c r="AA461" i="26"/>
  <c r="AA433" i="26"/>
  <c r="AA409" i="26"/>
  <c r="AA389" i="26"/>
  <c r="AA370" i="26"/>
  <c r="AA347" i="26"/>
  <c r="AA324" i="26"/>
  <c r="AA304" i="26"/>
  <c r="AA278" i="26"/>
  <c r="AA257" i="26"/>
  <c r="AA234" i="26"/>
  <c r="AA209" i="26"/>
  <c r="AA185" i="26"/>
  <c r="AA157" i="26"/>
  <c r="AA131" i="26"/>
  <c r="AA103" i="26"/>
  <c r="AA74" i="26"/>
  <c r="AA45" i="26"/>
  <c r="AA16" i="26"/>
  <c r="AA1940" i="26"/>
  <c r="AA1841" i="26"/>
  <c r="AA1764" i="26"/>
  <c r="AA1663" i="26"/>
  <c r="AA1562" i="26"/>
  <c r="AA1497" i="26"/>
  <c r="AA1425" i="26"/>
  <c r="AA1328" i="26"/>
  <c r="AA1220" i="26"/>
  <c r="AA1131" i="26"/>
  <c r="AA1045" i="26"/>
  <c r="AA924" i="26"/>
  <c r="AA845" i="26"/>
  <c r="AA766" i="26"/>
  <c r="AA675" i="26"/>
  <c r="AA602" i="26"/>
  <c r="AA506" i="26"/>
  <c r="AA406" i="26"/>
  <c r="AA345" i="26"/>
  <c r="AA322" i="26"/>
  <c r="AA254" i="26"/>
  <c r="AA205" i="26"/>
  <c r="AA154" i="26"/>
  <c r="AA101" i="26"/>
  <c r="AA41" i="26"/>
  <c r="AA1939" i="26"/>
  <c r="AA1865" i="26"/>
  <c r="AA1790" i="26"/>
  <c r="AA1662" i="26"/>
  <c r="AA1585" i="26"/>
  <c r="AA1496" i="26"/>
  <c r="AA1424" i="26"/>
  <c r="AA1348" i="26"/>
  <c r="AA1248" i="26"/>
  <c r="AA1130" i="26"/>
  <c r="AA1018" i="26"/>
  <c r="AA950" i="26"/>
  <c r="AA844" i="26"/>
  <c r="AA741" i="26"/>
  <c r="AA698" i="26"/>
  <c r="AA578" i="26"/>
  <c r="AA457" i="26"/>
  <c r="AA1912" i="26"/>
  <c r="AA1814" i="26"/>
  <c r="AA1714" i="26"/>
  <c r="AA1661" i="26"/>
  <c r="AA1558" i="26"/>
  <c r="AA1495" i="26"/>
  <c r="AA1398" i="26"/>
  <c r="AA1294" i="26"/>
  <c r="AA1217" i="26"/>
  <c r="AA1089" i="26"/>
  <c r="AA1017" i="26"/>
  <c r="AA949" i="26"/>
  <c r="AA817" i="26"/>
  <c r="AA740" i="26"/>
  <c r="AA648" i="26"/>
  <c r="AA528" i="26"/>
  <c r="AA1911" i="26"/>
  <c r="AA1812" i="26"/>
  <c r="AA1736" i="26"/>
  <c r="AA1660" i="26"/>
  <c r="AA1556" i="26"/>
  <c r="AA1468" i="26"/>
  <c r="AA1396" i="26"/>
  <c r="AA1293" i="26"/>
  <c r="AA1213" i="26"/>
  <c r="AA1088" i="26"/>
  <c r="AA1016" i="26"/>
  <c r="AA889" i="26"/>
  <c r="AA840" i="26"/>
  <c r="AA763" i="26"/>
  <c r="AA671" i="26"/>
  <c r="AA621" i="26"/>
  <c r="AA553" i="26"/>
  <c r="AA481" i="26"/>
  <c r="AA403" i="26"/>
  <c r="AA365" i="26"/>
  <c r="AA298" i="26"/>
  <c r="AA227" i="26"/>
  <c r="AA179" i="26"/>
  <c r="AA63" i="26"/>
  <c r="AA1969" i="26"/>
  <c r="AA1861" i="26"/>
  <c r="AA1786" i="26"/>
  <c r="AA1688" i="26"/>
  <c r="AA1604" i="26"/>
  <c r="AA1517" i="26"/>
  <c r="AA1419" i="26"/>
  <c r="AA1324" i="26"/>
  <c r="AA1245" i="26"/>
  <c r="AA1119" i="26"/>
  <c r="AA1038" i="26"/>
  <c r="AA992" i="26"/>
  <c r="AA947" i="26"/>
  <c r="AA865" i="26"/>
  <c r="AA762" i="26"/>
  <c r="AA669" i="26"/>
  <c r="AA552" i="26"/>
  <c r="AA1860" i="26"/>
  <c r="AA1783" i="26"/>
  <c r="AA1709" i="26"/>
  <c r="AA1578" i="26"/>
  <c r="AA1534" i="26"/>
  <c r="AA1441" i="26"/>
  <c r="AA1343" i="26"/>
  <c r="AA1291" i="26"/>
  <c r="AA1211" i="26"/>
  <c r="AA1086" i="26"/>
  <c r="AA991" i="26"/>
  <c r="AA946" i="26"/>
  <c r="AA838" i="26"/>
  <c r="AA736" i="26"/>
  <c r="AA643" i="26"/>
  <c r="AA574" i="26"/>
  <c r="AA478" i="26"/>
  <c r="AA381" i="26"/>
  <c r="AA337" i="26"/>
  <c r="AA271" i="26"/>
  <c r="AA144" i="26"/>
  <c r="AA60" i="26"/>
  <c r="AA1886" i="26"/>
  <c r="AA1809" i="26"/>
  <c r="AA1708" i="26"/>
  <c r="AA1601" i="26"/>
  <c r="AA1553" i="26"/>
  <c r="AA1463" i="26"/>
  <c r="AA1364" i="26"/>
  <c r="AA1267" i="26"/>
  <c r="AA1182" i="26"/>
  <c r="AA1113" i="26"/>
  <c r="AA1085" i="26"/>
  <c r="AA1035" i="26"/>
  <c r="AA1013" i="26"/>
  <c r="AA990" i="26"/>
  <c r="AA968" i="26"/>
  <c r="AA944" i="26"/>
  <c r="AA885" i="26"/>
  <c r="AA809" i="26"/>
  <c r="AA712" i="26"/>
  <c r="AA618" i="26"/>
  <c r="AA550" i="26"/>
  <c r="AA477" i="26"/>
  <c r="AA399" i="26"/>
  <c r="AA336" i="26"/>
  <c r="AA270" i="26"/>
  <c r="AA221" i="26"/>
  <c r="AA143" i="26"/>
  <c r="AA59" i="26"/>
  <c r="AA1906" i="26"/>
  <c r="AA1856" i="26"/>
  <c r="AA1781" i="26"/>
  <c r="AA1707" i="26"/>
  <c r="AA1630" i="26"/>
  <c r="AA1576" i="26"/>
  <c r="AA1490" i="26"/>
  <c r="AA1415" i="26"/>
  <c r="AA1341" i="26"/>
  <c r="AA1288" i="26"/>
  <c r="AA1207" i="26"/>
  <c r="AA1110" i="26"/>
  <c r="AA1032" i="26"/>
  <c r="AA967" i="26"/>
  <c r="AA884" i="26"/>
  <c r="AA808" i="26"/>
  <c r="AA733" i="26"/>
  <c r="AA666" i="26"/>
  <c r="AA617" i="26"/>
  <c r="AA521" i="26"/>
  <c r="AA476" i="26"/>
  <c r="AA398" i="26"/>
  <c r="AA335" i="26"/>
  <c r="AA291" i="26"/>
  <c r="AA219" i="26"/>
  <c r="AA171" i="26"/>
  <c r="AA88" i="26"/>
  <c r="AA1931" i="26"/>
  <c r="AA1855" i="26"/>
  <c r="AA1779" i="26"/>
  <c r="AA1729" i="26"/>
  <c r="AA1627" i="26"/>
  <c r="AA1575" i="26"/>
  <c r="AA1531" i="26"/>
  <c r="AA1436" i="26"/>
  <c r="AA1387" i="26"/>
  <c r="AA1314" i="26"/>
  <c r="AA1238" i="26"/>
  <c r="AA1179" i="26"/>
  <c r="AA1083" i="26"/>
  <c r="AA1011" i="26"/>
  <c r="AA942" i="26"/>
  <c r="AA860" i="26"/>
  <c r="AA835" i="26"/>
  <c r="AA778" i="26"/>
  <c r="AA732" i="26"/>
  <c r="AA710" i="26"/>
  <c r="AA687" i="26"/>
  <c r="AA637" i="26"/>
  <c r="AA616" i="26"/>
  <c r="AA592" i="26"/>
  <c r="AA546" i="26"/>
  <c r="AA520" i="26"/>
  <c r="AA497" i="26"/>
  <c r="AA443" i="26"/>
  <c r="AA421" i="26"/>
  <c r="AA378" i="26"/>
  <c r="AA357" i="26"/>
  <c r="AA333" i="26"/>
  <c r="AA1947" i="26"/>
  <c r="AA1923" i="26"/>
  <c r="AA1872" i="26"/>
  <c r="AA1848" i="26"/>
  <c r="AA1796" i="26"/>
  <c r="AA1771" i="26"/>
  <c r="AA1723" i="26"/>
  <c r="AA1699" i="26"/>
  <c r="AA1647" i="26"/>
  <c r="AA1620" i="26"/>
  <c r="AA1592" i="26"/>
  <c r="AA1545" i="26"/>
  <c r="AA1526" i="26"/>
  <c r="AA1480" i="26"/>
  <c r="AA1453" i="26"/>
  <c r="AA1407" i="26"/>
  <c r="AA1378" i="26"/>
  <c r="AA1335" i="26"/>
  <c r="AA1304" i="26"/>
  <c r="AA1256" i="26"/>
  <c r="AA1230" i="26"/>
  <c r="AA1196" i="26"/>
  <c r="AA1138" i="26"/>
  <c r="AA1076" i="26"/>
  <c r="AA1053" i="26"/>
  <c r="AA1026" i="26"/>
  <c r="AA1004" i="26"/>
  <c r="AA981" i="26"/>
  <c r="AA932" i="26"/>
  <c r="AA899" i="26"/>
  <c r="AA875" i="26"/>
  <c r="AA827" i="26"/>
  <c r="AA799" i="26"/>
  <c r="AA750" i="26"/>
  <c r="AA726" i="26"/>
  <c r="AA704" i="26"/>
  <c r="AA660" i="26"/>
  <c r="AA630" i="26"/>
  <c r="AA609" i="26"/>
  <c r="AA585" i="26"/>
  <c r="AA564" i="26"/>
  <c r="AA538" i="26"/>
  <c r="AA489" i="26"/>
  <c r="AA465" i="26"/>
  <c r="AA437" i="26"/>
  <c r="AA392" i="26"/>
  <c r="AA373" i="26"/>
  <c r="AA328" i="26"/>
  <c r="AA307" i="26"/>
  <c r="AA283" i="26"/>
  <c r="AA261" i="26"/>
  <c r="AA213" i="26"/>
  <c r="AA189" i="26"/>
  <c r="AA161" i="26"/>
  <c r="AA136" i="26"/>
  <c r="AA108" i="26"/>
  <c r="AA81" i="26"/>
  <c r="AA51" i="26"/>
  <c r="AA21" i="26"/>
  <c r="AA1944" i="26"/>
  <c r="AA1922" i="26"/>
  <c r="AA1871" i="26"/>
  <c r="AA1847" i="26"/>
  <c r="AA1795" i="26"/>
  <c r="AA1770" i="26"/>
  <c r="AA1722" i="26"/>
  <c r="AA1697" i="26"/>
  <c r="AA1669" i="26"/>
  <c r="AA1619" i="26"/>
  <c r="AA1590" i="26"/>
  <c r="AA1544" i="26"/>
  <c r="AA1525" i="26"/>
  <c r="AA1502" i="26"/>
  <c r="AA1452" i="26"/>
  <c r="AA1430" i="26"/>
  <c r="AA1405" i="26"/>
  <c r="AA1377" i="26"/>
  <c r="AA1354" i="26"/>
  <c r="AA1334" i="26"/>
  <c r="AA1278" i="26"/>
  <c r="AA1254" i="26"/>
  <c r="AA1195" i="26"/>
  <c r="AA1169" i="26"/>
  <c r="AA1137" i="26"/>
  <c r="AA1075" i="26"/>
  <c r="AA1050" i="26"/>
  <c r="AA1024" i="26"/>
  <c r="AA1003" i="26"/>
  <c r="AA958" i="26"/>
  <c r="AA931" i="26"/>
  <c r="AA897" i="26"/>
  <c r="AA874" i="26"/>
  <c r="AA852" i="26"/>
  <c r="AA826" i="26"/>
  <c r="AA798" i="26"/>
  <c r="AA771" i="26"/>
  <c r="AA748" i="26"/>
  <c r="AA725" i="26"/>
  <c r="AA703" i="26"/>
  <c r="AA679" i="26"/>
  <c r="AA658" i="26"/>
  <c r="AA629" i="26"/>
  <c r="AA607" i="26"/>
  <c r="AA584" i="26"/>
  <c r="AA563" i="26"/>
  <c r="AA537" i="26"/>
  <c r="AA512" i="26"/>
  <c r="AA488" i="26"/>
  <c r="AA464" i="26"/>
  <c r="AA436" i="26"/>
  <c r="AA412" i="26"/>
  <c r="AA391" i="26"/>
  <c r="AA372" i="26"/>
  <c r="AA349" i="26"/>
  <c r="AA327" i="26"/>
  <c r="AA306" i="26"/>
  <c r="AA282" i="26"/>
  <c r="AA260" i="26"/>
  <c r="AA1943" i="26"/>
  <c r="AA1920" i="26"/>
  <c r="AA1870" i="26"/>
  <c r="AA1846" i="26"/>
  <c r="AA1821" i="26"/>
  <c r="AA1767" i="26"/>
  <c r="AA1743" i="26"/>
  <c r="AA1696" i="26"/>
  <c r="AA1668" i="26"/>
  <c r="AA1618" i="26"/>
  <c r="AA1589" i="26"/>
  <c r="AA1543" i="26"/>
  <c r="AA1524" i="26"/>
  <c r="AA1478" i="26"/>
  <c r="AA1451" i="26"/>
  <c r="AA1403" i="26"/>
  <c r="AA1376" i="26"/>
  <c r="AA1353" i="26"/>
  <c r="AA1333" i="26"/>
  <c r="AA1277" i="26"/>
  <c r="AA1252" i="26"/>
  <c r="AA1194" i="26"/>
  <c r="AA1168" i="26"/>
  <c r="AA1134" i="26"/>
  <c r="AA1096" i="26"/>
  <c r="AA1074" i="26"/>
  <c r="AA1023" i="26"/>
  <c r="AA1001" i="26"/>
  <c r="AA979" i="26"/>
  <c r="AA957" i="26"/>
  <c r="AA929" i="26"/>
  <c r="AA896" i="26"/>
  <c r="AA873" i="26"/>
  <c r="AA851" i="26"/>
  <c r="AA825" i="26"/>
  <c r="AA797" i="26"/>
  <c r="AA770" i="26"/>
  <c r="AA747" i="26"/>
  <c r="AA724" i="26"/>
  <c r="AA702" i="26"/>
  <c r="AA678" i="26"/>
  <c r="AA656" i="26"/>
  <c r="AA628" i="26"/>
  <c r="AA605" i="26"/>
  <c r="AA583" i="26"/>
  <c r="AA561" i="26"/>
  <c r="AA536" i="26"/>
  <c r="AA509" i="26"/>
  <c r="AA487" i="26"/>
  <c r="AA462" i="26"/>
  <c r="AA434" i="26"/>
  <c r="AA411" i="26"/>
  <c r="AA390" i="26"/>
  <c r="AA371" i="26"/>
  <c r="AA348" i="26"/>
  <c r="AA326" i="26"/>
  <c r="AA305" i="26"/>
  <c r="AA279" i="26"/>
  <c r="AA258" i="26"/>
  <c r="AA235" i="26"/>
  <c r="AA211" i="26"/>
  <c r="AA187" i="26"/>
  <c r="AA159" i="26"/>
  <c r="AA132" i="26"/>
  <c r="AA104" i="26"/>
  <c r="AA78" i="26"/>
  <c r="AA48" i="26"/>
  <c r="AA17" i="26"/>
  <c r="AA1942" i="26"/>
  <c r="AA1894" i="26"/>
  <c r="AA1869" i="26"/>
  <c r="AA1820" i="26"/>
  <c r="AA1793" i="26"/>
  <c r="AA1742" i="26"/>
  <c r="AA1720" i="26"/>
  <c r="AA1667" i="26"/>
  <c r="AA1642" i="26"/>
  <c r="AA1588" i="26"/>
  <c r="AA1564" i="26"/>
  <c r="AA1523" i="26"/>
  <c r="AA1500" i="26"/>
  <c r="AA1450" i="26"/>
  <c r="AA1427" i="26"/>
  <c r="AA1375" i="26"/>
  <c r="AA1351" i="26"/>
  <c r="AA1299" i="26"/>
  <c r="AA1276" i="26"/>
  <c r="AA1224" i="26"/>
  <c r="AA1193" i="26"/>
  <c r="AA1133" i="26"/>
  <c r="AA1094" i="26"/>
  <c r="AA1048" i="26"/>
  <c r="AA1022" i="26"/>
  <c r="AA977" i="26"/>
  <c r="AA954" i="26"/>
  <c r="AA895" i="26"/>
  <c r="AA1941" i="26"/>
  <c r="AA1918" i="26"/>
  <c r="AA1893" i="26"/>
  <c r="AA1867" i="26"/>
  <c r="AA1842" i="26"/>
  <c r="AA1818" i="26"/>
  <c r="AA1792" i="26"/>
  <c r="AA1765" i="26"/>
  <c r="AA1741" i="26"/>
  <c r="AA1717" i="26"/>
  <c r="AA1694" i="26"/>
  <c r="AA1665" i="26"/>
  <c r="AA1640" i="26"/>
  <c r="AA1613" i="26"/>
  <c r="AA1587" i="26"/>
  <c r="AA1563" i="26"/>
  <c r="AA1541" i="26"/>
  <c r="AA1522" i="26"/>
  <c r="AA1498" i="26"/>
  <c r="AA1475" i="26"/>
  <c r="AA1449" i="26"/>
  <c r="AA1426" i="26"/>
  <c r="AA1401" i="26"/>
  <c r="AA1374" i="26"/>
  <c r="AA1350" i="26"/>
  <c r="AA1331" i="26"/>
  <c r="AA1298" i="26"/>
  <c r="AA1275" i="26"/>
  <c r="AA1250" i="26"/>
  <c r="AA1221" i="26"/>
  <c r="AA1192" i="26"/>
  <c r="AA1163" i="26"/>
  <c r="AA1132" i="26"/>
  <c r="AA1092" i="26"/>
  <c r="AA1072" i="26"/>
  <c r="AA1047" i="26"/>
  <c r="AA1021" i="26"/>
  <c r="AA997" i="26"/>
  <c r="AA976" i="26"/>
  <c r="AA953" i="26"/>
  <c r="AA925" i="26"/>
  <c r="AA894" i="26"/>
  <c r="AA871" i="26"/>
  <c r="AA847" i="26"/>
  <c r="AA821" i="26"/>
  <c r="AA794" i="26"/>
  <c r="AA767" i="26"/>
  <c r="AA745" i="26"/>
  <c r="AA722" i="26"/>
  <c r="AA700" i="26"/>
  <c r="AA676" i="26"/>
  <c r="AA653" i="26"/>
  <c r="AA626" i="26"/>
  <c r="AA603" i="26"/>
  <c r="AA580" i="26"/>
  <c r="AA558" i="26"/>
  <c r="AA532" i="26"/>
  <c r="AA507" i="26"/>
  <c r="AA485" i="26"/>
  <c r="AA460" i="26"/>
  <c r="AA432" i="26"/>
  <c r="AA408" i="26"/>
  <c r="AA387" i="26"/>
  <c r="AA369" i="26"/>
  <c r="AA346" i="26"/>
  <c r="AA323" i="26"/>
  <c r="AA303" i="26"/>
  <c r="AA277" i="26"/>
  <c r="AA255" i="26"/>
  <c r="AA232" i="26"/>
  <c r="AA207" i="26"/>
  <c r="AA184" i="26"/>
  <c r="AA156" i="26"/>
  <c r="AA130" i="26"/>
  <c r="AA102" i="26"/>
  <c r="AA73" i="26"/>
  <c r="AA42" i="26"/>
  <c r="AA14" i="26"/>
  <c r="BB16" i="26"/>
  <c r="BA14" i="26"/>
  <c r="AZ11" i="26"/>
  <c r="AN40" i="26"/>
  <c r="AX9" i="26"/>
  <c r="AZ16" i="26"/>
  <c r="AY20" i="26"/>
  <c r="AU20" i="26"/>
  <c r="AS17" i="26"/>
  <c r="AX20" i="26"/>
  <c r="BA16" i="26"/>
  <c r="AO29" i="26"/>
  <c r="AV15" i="26"/>
  <c r="AN29" i="26"/>
  <c r="AT15" i="26"/>
  <c r="AM40" i="26"/>
  <c r="AU14" i="26"/>
  <c r="AK40" i="26"/>
  <c r="AW9" i="26"/>
  <c r="AV9" i="26"/>
  <c r="AU9" i="26"/>
  <c r="AT9" i="26"/>
  <c r="AZ20" i="26"/>
  <c r="AO30" i="26"/>
  <c r="AN30" i="26"/>
  <c r="AM30" i="26"/>
  <c r="AL30" i="26"/>
  <c r="AJ30" i="26"/>
  <c r="AK30" i="26"/>
  <c r="AY32" i="26"/>
  <c r="AO40" i="26"/>
  <c r="AZ30" i="26"/>
  <c r="AY30" i="26"/>
  <c r="AX30" i="26"/>
  <c r="AL40" i="26"/>
  <c r="AW30" i="26"/>
  <c r="AR10" i="26"/>
  <c r="AJ40" i="26"/>
  <c r="AQ32" i="26"/>
  <c r="AM32" i="26"/>
  <c r="AN32" i="26"/>
  <c r="AK32" i="26"/>
  <c r="AJ32" i="26"/>
  <c r="AX11" i="26"/>
  <c r="AH5" i="26"/>
  <c r="AU30" i="26"/>
  <c r="AY16" i="26"/>
  <c r="AW11" i="26"/>
  <c r="AK9" i="26"/>
  <c r="AV11" i="26"/>
  <c r="AZ41" i="26"/>
  <c r="AJ9" i="26"/>
  <c r="AU15" i="26"/>
  <c r="AU11" i="26"/>
  <c r="AN34" i="26"/>
  <c r="AX41" i="26"/>
  <c r="AQ21" i="26"/>
  <c r="AW20" i="26"/>
  <c r="AS15" i="26"/>
  <c r="AY41" i="26"/>
  <c r="AR21" i="26"/>
  <c r="AR32" i="26"/>
  <c r="AW41" i="26"/>
  <c r="AP21" i="26"/>
  <c r="AV20" i="26"/>
  <c r="BB14" i="26"/>
  <c r="AV41" i="26"/>
  <c r="AO21" i="26"/>
  <c r="AO32" i="26"/>
  <c r="AZ32" i="26"/>
  <c r="AI13" i="26"/>
  <c r="BB18" i="26"/>
  <c r="AV14" i="26"/>
  <c r="AR12" i="26"/>
  <c r="BA18" i="26"/>
  <c r="AY11" i="26"/>
  <c r="AX32" i="26"/>
  <c r="AK11" i="26"/>
  <c r="AZ18" i="26"/>
  <c r="AX13" i="26"/>
  <c r="AS13" i="26"/>
  <c r="AL32" i="26"/>
  <c r="AW32" i="26"/>
  <c r="AJ11" i="26"/>
  <c r="AY18" i="26"/>
  <c r="AW13" i="26"/>
  <c r="AV32" i="26"/>
  <c r="AI11" i="26"/>
  <c r="AX18" i="26"/>
  <c r="AV13" i="26"/>
  <c r="BB30" i="26"/>
  <c r="AW18" i="26"/>
  <c r="AU13" i="26"/>
  <c r="AQ31" i="26"/>
  <c r="BA30" i="26"/>
  <c r="AY9" i="26"/>
  <c r="AT17" i="26"/>
  <c r="AT13" i="26"/>
  <c r="AR33" i="26"/>
  <c r="AR31" i="26"/>
  <c r="AS29" i="26"/>
  <c r="AT41" i="26"/>
  <c r="BB33" i="26"/>
  <c r="AT32" i="26"/>
  <c r="AV30" i="26"/>
  <c r="AN21" i="26"/>
  <c r="AL14" i="26"/>
  <c r="AN12" i="26"/>
  <c r="AP10" i="26"/>
  <c r="BB21" i="26"/>
  <c r="AT20" i="26"/>
  <c r="AV18" i="26"/>
  <c r="AX16" i="26"/>
  <c r="AZ14" i="26"/>
  <c r="BB12" i="26"/>
  <c r="AT11" i="26"/>
  <c r="AS34" i="26"/>
  <c r="AO12" i="26"/>
  <c r="AQ33" i="26"/>
  <c r="BB29" i="26"/>
  <c r="AS41" i="26"/>
  <c r="BA33" i="26"/>
  <c r="AS32" i="26"/>
  <c r="AM21" i="26"/>
  <c r="AK14" i="26"/>
  <c r="AM12" i="26"/>
  <c r="AO10" i="26"/>
  <c r="BA21" i="26"/>
  <c r="AS20" i="26"/>
  <c r="AU18" i="26"/>
  <c r="AW16" i="26"/>
  <c r="AY14" i="26"/>
  <c r="BA12" i="26"/>
  <c r="AS11" i="26"/>
  <c r="AP33" i="26"/>
  <c r="AP31" i="26"/>
  <c r="BA29" i="26"/>
  <c r="AZ33" i="26"/>
  <c r="AT30" i="26"/>
  <c r="AL21" i="26"/>
  <c r="AJ14" i="26"/>
  <c r="AL12" i="26"/>
  <c r="AN10" i="26"/>
  <c r="AZ21" i="26"/>
  <c r="BB19" i="26"/>
  <c r="AT18" i="26"/>
  <c r="AV16" i="26"/>
  <c r="AX14" i="26"/>
  <c r="AZ12" i="26"/>
  <c r="BB10" i="26"/>
  <c r="AQ12" i="26"/>
  <c r="AK34" i="26"/>
  <c r="AT34" i="26"/>
  <c r="AN14" i="26"/>
  <c r="AO33" i="26"/>
  <c r="AO31" i="26"/>
  <c r="AZ29" i="26"/>
  <c r="AY33" i="26"/>
  <c r="AK21" i="26"/>
  <c r="AI14" i="26"/>
  <c r="AK12" i="26"/>
  <c r="AM10" i="26"/>
  <c r="AY21" i="26"/>
  <c r="BA19" i="26"/>
  <c r="AU16" i="26"/>
  <c r="AW14" i="26"/>
  <c r="AY12" i="26"/>
  <c r="BA10" i="26"/>
  <c r="AN33" i="26"/>
  <c r="AN31" i="26"/>
  <c r="AY29" i="26"/>
  <c r="AX33" i="26"/>
  <c r="AJ21" i="26"/>
  <c r="AR13" i="26"/>
  <c r="AJ12" i="26"/>
  <c r="AL10" i="26"/>
  <c r="AX21" i="26"/>
  <c r="AZ19" i="26"/>
  <c r="BB17" i="26"/>
  <c r="AT16" i="26"/>
  <c r="AX12" i="26"/>
  <c r="AZ10" i="26"/>
  <c r="AM34" i="26"/>
  <c r="AM29" i="26"/>
  <c r="AM33" i="26"/>
  <c r="AM31" i="26"/>
  <c r="AX29" i="26"/>
  <c r="AW33" i="26"/>
  <c r="AR9" i="26"/>
  <c r="AQ13" i="26"/>
  <c r="AI12" i="26"/>
  <c r="AK10" i="26"/>
  <c r="AW21" i="26"/>
  <c r="AY19" i="26"/>
  <c r="BA17" i="26"/>
  <c r="AW12" i="26"/>
  <c r="AY10" i="26"/>
  <c r="AO14" i="26"/>
  <c r="AL33" i="26"/>
  <c r="AL31" i="26"/>
  <c r="AW29" i="26"/>
  <c r="AV33" i="26"/>
  <c r="AQ9" i="26"/>
  <c r="AP13" i="26"/>
  <c r="AR11" i="26"/>
  <c r="AV21" i="26"/>
  <c r="AX19" i="26"/>
  <c r="AZ17" i="26"/>
  <c r="BB15" i="26"/>
  <c r="AT14" i="26"/>
  <c r="AV12" i="26"/>
  <c r="AX10" i="26"/>
  <c r="AV34" i="26"/>
  <c r="AP14" i="26"/>
  <c r="AL34" i="26"/>
  <c r="AL29" i="26"/>
  <c r="AK33" i="26"/>
  <c r="AK31" i="26"/>
  <c r="AV29" i="26"/>
  <c r="AU33" i="26"/>
  <c r="AP9" i="26"/>
  <c r="AO13" i="26"/>
  <c r="AQ11" i="26"/>
  <c r="AI10" i="26"/>
  <c r="AU21" i="26"/>
  <c r="AW19" i="26"/>
  <c r="AY17" i="26"/>
  <c r="BA15" i="26"/>
  <c r="AU12" i="26"/>
  <c r="AW10" i="26"/>
  <c r="AI29" i="26"/>
  <c r="AU29" i="26"/>
  <c r="BB34" i="26"/>
  <c r="AT33" i="26"/>
  <c r="AO9" i="26"/>
  <c r="AN13" i="26"/>
  <c r="AP11" i="26"/>
  <c r="AS9" i="26"/>
  <c r="AT21" i="26"/>
  <c r="AV19" i="26"/>
  <c r="AX17" i="26"/>
  <c r="AZ15" i="26"/>
  <c r="BB13" i="26"/>
  <c r="AT12" i="26"/>
  <c r="AV10" i="26"/>
  <c r="AJ29" i="26"/>
  <c r="AR40" i="26"/>
  <c r="AR34" i="26"/>
  <c r="AR30" i="26"/>
  <c r="BA34" i="26"/>
  <c r="AN9" i="26"/>
  <c r="AM13" i="26"/>
  <c r="AO11" i="26"/>
  <c r="BB9" i="26"/>
  <c r="AU19" i="26"/>
  <c r="AW17" i="26"/>
  <c r="AY15" i="26"/>
  <c r="BA13" i="26"/>
  <c r="AU10" i="26"/>
  <c r="AW34" i="26"/>
  <c r="AU34" i="26"/>
  <c r="AM14" i="26"/>
  <c r="AR29" i="26"/>
  <c r="AQ40" i="26"/>
  <c r="AQ34" i="26"/>
  <c r="AQ30" i="26"/>
  <c r="BB41" i="26"/>
  <c r="AZ34" i="26"/>
  <c r="BB32" i="26"/>
  <c r="AM9" i="26"/>
  <c r="AL13" i="26"/>
  <c r="AN11" i="26"/>
  <c r="BA9" i="26"/>
  <c r="BB20" i="26"/>
  <c r="AT19" i="26"/>
  <c r="AV17" i="26"/>
  <c r="AX15" i="26"/>
  <c r="AZ13" i="26"/>
  <c r="BB11" i="26"/>
  <c r="AT10" i="26"/>
  <c r="AQ14" i="26"/>
  <c r="AK29" i="26"/>
  <c r="AJ34" i="26"/>
  <c r="AU41" i="26"/>
  <c r="AU32" i="26"/>
  <c r="AQ29" i="26"/>
  <c r="AP34" i="26"/>
  <c r="AY34" i="26"/>
  <c r="AK13" i="26"/>
  <c r="AM11" i="26"/>
  <c r="AI35" i="26"/>
  <c r="AI38" i="26"/>
  <c r="AI37" i="26"/>
  <c r="AI41" i="26"/>
  <c r="AI32" i="26"/>
  <c r="AI39" i="26"/>
  <c r="AI30" i="26"/>
  <c r="AI33" i="26"/>
  <c r="AF25" i="26"/>
  <c r="AE25" i="26"/>
  <c r="AF5" i="26"/>
  <c r="AF75" i="6"/>
  <c r="AJ75" i="6" s="1"/>
  <c r="AF76" i="6"/>
  <c r="AJ76" i="6" s="1"/>
  <c r="AF77" i="6"/>
  <c r="AJ77" i="6" s="1"/>
  <c r="AF78" i="6"/>
  <c r="AJ78" i="6" s="1"/>
  <c r="AF79" i="6"/>
  <c r="AJ79" i="6" s="1"/>
  <c r="AF80" i="6"/>
  <c r="AJ80" i="6" s="1"/>
  <c r="AF81" i="6"/>
  <c r="AJ81" i="6" s="1"/>
  <c r="AF82" i="6"/>
  <c r="AJ82" i="6" s="1"/>
  <c r="AF83" i="6"/>
  <c r="AJ83" i="6" s="1"/>
  <c r="AF84" i="6"/>
  <c r="AJ84" i="6" s="1"/>
  <c r="AF85" i="6"/>
  <c r="AF86" i="6"/>
  <c r="AF87" i="6"/>
  <c r="AF88" i="6"/>
  <c r="AF89" i="6"/>
  <c r="AF90" i="6"/>
  <c r="AF91" i="6"/>
  <c r="AF92" i="6"/>
  <c r="AF93" i="6"/>
  <c r="AF94" i="6"/>
  <c r="BF16" i="26" l="1"/>
  <c r="M15" i="20" s="1"/>
  <c r="H11" i="24" s="1"/>
  <c r="BF9" i="26"/>
  <c r="M8" i="20" s="1"/>
  <c r="BF15" i="26"/>
  <c r="M14" i="20" s="1"/>
  <c r="H10" i="24" s="1"/>
  <c r="BF12" i="26"/>
  <c r="M11" i="20" s="1"/>
  <c r="H7" i="24" s="1"/>
  <c r="BF17" i="26"/>
  <c r="M16" i="20" s="1"/>
  <c r="H12" i="24" s="1"/>
  <c r="BF11" i="26"/>
  <c r="M10" i="20" s="1"/>
  <c r="H6" i="24" s="1"/>
  <c r="BF14" i="26"/>
  <c r="M13" i="20" s="1"/>
  <c r="H9" i="24" s="1"/>
  <c r="BF18" i="26"/>
  <c r="M17" i="20" s="1"/>
  <c r="H13" i="24" s="1"/>
  <c r="BF10" i="26"/>
  <c r="M9" i="20" s="1"/>
  <c r="H5" i="24" s="1"/>
  <c r="BF13" i="26"/>
  <c r="M12" i="20" s="1"/>
  <c r="H8" i="24" s="1"/>
  <c r="BE29" i="26"/>
  <c r="L86" i="20" s="1"/>
  <c r="G82" i="24" s="1"/>
  <c r="N17" i="20"/>
  <c r="I13" i="24" s="1"/>
  <c r="N10" i="20"/>
  <c r="I6" i="24" s="1"/>
  <c r="N13" i="20"/>
  <c r="I9" i="24" s="1"/>
  <c r="N11" i="20"/>
  <c r="I7" i="24" s="1"/>
  <c r="N16" i="20"/>
  <c r="I12" i="24" s="1"/>
  <c r="AE26" i="26"/>
  <c r="N9" i="20"/>
  <c r="I5" i="24" s="1"/>
  <c r="BF21" i="26"/>
  <c r="N12" i="20"/>
  <c r="I8" i="24" s="1"/>
  <c r="N15" i="20"/>
  <c r="I11" i="24" s="1"/>
  <c r="N8" i="20"/>
  <c r="N14" i="20"/>
  <c r="I10" i="24" s="1"/>
  <c r="K35" i="22"/>
  <c r="AD2" i="1"/>
  <c r="BB35" i="8"/>
  <c r="BC35" i="8"/>
  <c r="BC34" i="8"/>
  <c r="BB34" i="8"/>
  <c r="Q17" i="8"/>
  <c r="R17" i="8"/>
  <c r="S17" i="8"/>
  <c r="T17" i="8"/>
  <c r="U17" i="8"/>
  <c r="V17" i="8"/>
  <c r="W17" i="8"/>
  <c r="X17" i="8"/>
  <c r="Y17" i="8"/>
  <c r="Z17" i="8"/>
  <c r="Q18" i="8"/>
  <c r="R18" i="8"/>
  <c r="S18" i="8"/>
  <c r="T18" i="8"/>
  <c r="U18" i="8"/>
  <c r="V18" i="8"/>
  <c r="W18" i="8"/>
  <c r="X18" i="8"/>
  <c r="Y18" i="8"/>
  <c r="Z18" i="8"/>
  <c r="Q11" i="8"/>
  <c r="R11" i="8"/>
  <c r="S11" i="8"/>
  <c r="T11" i="8"/>
  <c r="U11" i="8"/>
  <c r="V11" i="8"/>
  <c r="W11" i="8"/>
  <c r="X11" i="8"/>
  <c r="Y11" i="8"/>
  <c r="Z11" i="8"/>
  <c r="Q12" i="8"/>
  <c r="R12" i="8"/>
  <c r="S12" i="8"/>
  <c r="T12" i="8"/>
  <c r="U12" i="8"/>
  <c r="V12" i="8"/>
  <c r="W12" i="8"/>
  <c r="X12" i="8"/>
  <c r="Y12" i="8"/>
  <c r="Z12" i="8"/>
  <c r="Q13" i="8"/>
  <c r="R13" i="8"/>
  <c r="S13" i="8"/>
  <c r="T13" i="8"/>
  <c r="U13" i="8"/>
  <c r="V13" i="8"/>
  <c r="W13" i="8"/>
  <c r="X13" i="8"/>
  <c r="Y13" i="8"/>
  <c r="Z13" i="8"/>
  <c r="Q14" i="8"/>
  <c r="R14" i="8"/>
  <c r="S14" i="8"/>
  <c r="T14" i="8"/>
  <c r="U14" i="8"/>
  <c r="V14" i="8"/>
  <c r="W14" i="8"/>
  <c r="X14" i="8"/>
  <c r="Y14" i="8"/>
  <c r="Z14" i="8"/>
  <c r="Q15" i="8"/>
  <c r="R15" i="8"/>
  <c r="S15" i="8"/>
  <c r="T15" i="8"/>
  <c r="U15" i="8"/>
  <c r="V15" i="8"/>
  <c r="W15" i="8"/>
  <c r="X15" i="8"/>
  <c r="Y15" i="8"/>
  <c r="Z15" i="8"/>
  <c r="Q16" i="8"/>
  <c r="R16" i="8"/>
  <c r="S16" i="8"/>
  <c r="T16" i="8"/>
  <c r="U16" i="8"/>
  <c r="V16" i="8"/>
  <c r="W16" i="8"/>
  <c r="X16" i="8"/>
  <c r="Y16" i="8"/>
  <c r="Z16" i="8"/>
  <c r="Q7" i="8"/>
  <c r="R7" i="8"/>
  <c r="S7" i="8"/>
  <c r="T7" i="8"/>
  <c r="U7" i="8"/>
  <c r="V7" i="8"/>
  <c r="W7" i="8"/>
  <c r="X7" i="8"/>
  <c r="Y7" i="8"/>
  <c r="Z7" i="8"/>
  <c r="Q8" i="8"/>
  <c r="R8" i="8"/>
  <c r="S8" i="8"/>
  <c r="T8" i="8"/>
  <c r="U8" i="8"/>
  <c r="V8" i="8"/>
  <c r="W8" i="8"/>
  <c r="X8" i="8"/>
  <c r="Y8" i="8"/>
  <c r="Z8" i="8"/>
  <c r="Q9" i="8"/>
  <c r="R9" i="8"/>
  <c r="S9" i="8"/>
  <c r="T9" i="8"/>
  <c r="U9" i="8"/>
  <c r="V9" i="8"/>
  <c r="W9" i="8"/>
  <c r="X9" i="8"/>
  <c r="Y9" i="8"/>
  <c r="Z9" i="8"/>
  <c r="Q10" i="8"/>
  <c r="R10" i="8"/>
  <c r="S10" i="8"/>
  <c r="T10" i="8"/>
  <c r="U10" i="8"/>
  <c r="V10" i="8"/>
  <c r="W10" i="8"/>
  <c r="X10" i="8"/>
  <c r="Y10" i="8"/>
  <c r="Z10" i="8"/>
  <c r="I3" i="1"/>
  <c r="I4" i="1"/>
  <c r="I5" i="1"/>
  <c r="I2" i="1"/>
  <c r="W1070" i="1"/>
  <c r="W11" i="1"/>
  <c r="W10" i="1"/>
  <c r="W8"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H8" i="1"/>
  <c r="Z8" i="1" s="1"/>
  <c r="H9" i="1"/>
  <c r="Z9" i="1" s="1"/>
  <c r="H10" i="1"/>
  <c r="Z10" i="1" s="1"/>
  <c r="H11" i="1"/>
  <c r="Z11" i="1" s="1"/>
  <c r="H12" i="1"/>
  <c r="Z12" i="1" s="1"/>
  <c r="H13" i="1"/>
  <c r="Z13" i="1" s="1"/>
  <c r="H14" i="1"/>
  <c r="Z14" i="1" s="1"/>
  <c r="H15" i="1"/>
  <c r="Z15" i="1" s="1"/>
  <c r="H16" i="1"/>
  <c r="Z16" i="1" s="1"/>
  <c r="H17" i="1"/>
  <c r="Z17" i="1" s="1"/>
  <c r="H18" i="1"/>
  <c r="Z18" i="1" s="1"/>
  <c r="H19" i="1"/>
  <c r="Z19" i="1" s="1"/>
  <c r="H20" i="1"/>
  <c r="Z20" i="1" s="1"/>
  <c r="H21" i="1"/>
  <c r="Z21" i="1" s="1"/>
  <c r="H22" i="1"/>
  <c r="Z22" i="1" s="1"/>
  <c r="H23" i="1"/>
  <c r="Z23" i="1" s="1"/>
  <c r="H24" i="1"/>
  <c r="Z24" i="1" s="1"/>
  <c r="H25" i="1"/>
  <c r="Z25" i="1" s="1"/>
  <c r="H26" i="1"/>
  <c r="Z26" i="1" s="1"/>
  <c r="H27" i="1"/>
  <c r="Z27" i="1" s="1"/>
  <c r="H28" i="1"/>
  <c r="Z28" i="1" s="1"/>
  <c r="H29" i="1"/>
  <c r="Z29" i="1" s="1"/>
  <c r="H30" i="1"/>
  <c r="Z30" i="1" s="1"/>
  <c r="H31" i="1"/>
  <c r="Z31" i="1" s="1"/>
  <c r="H32" i="1"/>
  <c r="Z32" i="1" s="1"/>
  <c r="H33" i="1"/>
  <c r="Z33" i="1" s="1"/>
  <c r="H34" i="1"/>
  <c r="Z34" i="1" s="1"/>
  <c r="H35" i="1"/>
  <c r="Z35" i="1" s="1"/>
  <c r="H36" i="1"/>
  <c r="Z36" i="1" s="1"/>
  <c r="H37" i="1"/>
  <c r="Z37" i="1" s="1"/>
  <c r="H38" i="1"/>
  <c r="Z38" i="1" s="1"/>
  <c r="H39" i="1"/>
  <c r="Z39" i="1" s="1"/>
  <c r="H40" i="1"/>
  <c r="Z40" i="1" s="1"/>
  <c r="H41" i="1"/>
  <c r="Z41" i="1" s="1"/>
  <c r="H42" i="1"/>
  <c r="Z42" i="1" s="1"/>
  <c r="H43" i="1"/>
  <c r="Z43" i="1" s="1"/>
  <c r="H44" i="1"/>
  <c r="Z44" i="1" s="1"/>
  <c r="H45" i="1"/>
  <c r="Z45" i="1" s="1"/>
  <c r="H46" i="1"/>
  <c r="Z46" i="1" s="1"/>
  <c r="H47" i="1"/>
  <c r="Z47" i="1" s="1"/>
  <c r="H48" i="1"/>
  <c r="Z48" i="1" s="1"/>
  <c r="H49" i="1"/>
  <c r="Z49" i="1" s="1"/>
  <c r="H50" i="1"/>
  <c r="Z50" i="1" s="1"/>
  <c r="H51" i="1"/>
  <c r="Z51" i="1" s="1"/>
  <c r="H52" i="1"/>
  <c r="Z52" i="1" s="1"/>
  <c r="H53" i="1"/>
  <c r="Z53" i="1" s="1"/>
  <c r="H54" i="1"/>
  <c r="Z54" i="1" s="1"/>
  <c r="H55" i="1"/>
  <c r="Z55" i="1" s="1"/>
  <c r="H56" i="1"/>
  <c r="Z56" i="1" s="1"/>
  <c r="H57" i="1"/>
  <c r="Z57" i="1" s="1"/>
  <c r="H58" i="1"/>
  <c r="Z58" i="1" s="1"/>
  <c r="H59" i="1"/>
  <c r="Z59" i="1" s="1"/>
  <c r="H60" i="1"/>
  <c r="Z60" i="1" s="1"/>
  <c r="H61" i="1"/>
  <c r="Z61" i="1" s="1"/>
  <c r="H62" i="1"/>
  <c r="Z62" i="1" s="1"/>
  <c r="H63" i="1"/>
  <c r="Z63" i="1" s="1"/>
  <c r="H64" i="1"/>
  <c r="Z64" i="1" s="1"/>
  <c r="H65" i="1"/>
  <c r="Z65" i="1" s="1"/>
  <c r="H66" i="1"/>
  <c r="Z66" i="1" s="1"/>
  <c r="H67" i="1"/>
  <c r="Z67" i="1" s="1"/>
  <c r="H68" i="1"/>
  <c r="Z68" i="1" s="1"/>
  <c r="H69" i="1"/>
  <c r="Z69" i="1" s="1"/>
  <c r="H70" i="1"/>
  <c r="Z70" i="1" s="1"/>
  <c r="H71" i="1"/>
  <c r="Z71" i="1" s="1"/>
  <c r="H72" i="1"/>
  <c r="Z72" i="1" s="1"/>
  <c r="H73" i="1"/>
  <c r="Z73" i="1" s="1"/>
  <c r="H74" i="1"/>
  <c r="Z74" i="1" s="1"/>
  <c r="H75" i="1"/>
  <c r="Z75" i="1" s="1"/>
  <c r="H76" i="1"/>
  <c r="Z76" i="1" s="1"/>
  <c r="H77" i="1"/>
  <c r="Z77" i="1" s="1"/>
  <c r="H78" i="1"/>
  <c r="Z78" i="1" s="1"/>
  <c r="H79" i="1"/>
  <c r="Z79" i="1" s="1"/>
  <c r="H80" i="1"/>
  <c r="Z80" i="1" s="1"/>
  <c r="H81" i="1"/>
  <c r="Z81" i="1" s="1"/>
  <c r="H82" i="1"/>
  <c r="Z82" i="1" s="1"/>
  <c r="H83" i="1"/>
  <c r="Z83" i="1" s="1"/>
  <c r="H84" i="1"/>
  <c r="Z84" i="1" s="1"/>
  <c r="H85" i="1"/>
  <c r="Z85" i="1" s="1"/>
  <c r="H86" i="1"/>
  <c r="Z86" i="1" s="1"/>
  <c r="H87" i="1"/>
  <c r="Z87" i="1" s="1"/>
  <c r="H88" i="1"/>
  <c r="Z88" i="1" s="1"/>
  <c r="H89" i="1"/>
  <c r="Z89" i="1" s="1"/>
  <c r="H90" i="1"/>
  <c r="Z90" i="1" s="1"/>
  <c r="H91" i="1"/>
  <c r="Z91" i="1" s="1"/>
  <c r="H92" i="1"/>
  <c r="Z92" i="1" s="1"/>
  <c r="H93" i="1"/>
  <c r="Z93" i="1" s="1"/>
  <c r="H94" i="1"/>
  <c r="Z94" i="1" s="1"/>
  <c r="H95" i="1"/>
  <c r="Z95" i="1" s="1"/>
  <c r="H96" i="1"/>
  <c r="Z96" i="1" s="1"/>
  <c r="H97" i="1"/>
  <c r="Z97" i="1" s="1"/>
  <c r="H98" i="1"/>
  <c r="Z98" i="1" s="1"/>
  <c r="H99" i="1"/>
  <c r="Z99" i="1" s="1"/>
  <c r="H100" i="1"/>
  <c r="Z100" i="1" s="1"/>
  <c r="H101" i="1"/>
  <c r="Z101" i="1" s="1"/>
  <c r="H102" i="1"/>
  <c r="Z102" i="1" s="1"/>
  <c r="H103" i="1"/>
  <c r="Z103" i="1" s="1"/>
  <c r="H104" i="1"/>
  <c r="Z104" i="1" s="1"/>
  <c r="H105" i="1"/>
  <c r="Z105" i="1" s="1"/>
  <c r="H106" i="1"/>
  <c r="Z106" i="1" s="1"/>
  <c r="H107" i="1"/>
  <c r="Z107" i="1" s="1"/>
  <c r="H108" i="1"/>
  <c r="Z108" i="1" s="1"/>
  <c r="H109" i="1"/>
  <c r="Z109" i="1" s="1"/>
  <c r="H110" i="1"/>
  <c r="Z110" i="1" s="1"/>
  <c r="H111" i="1"/>
  <c r="Z111" i="1" s="1"/>
  <c r="H112" i="1"/>
  <c r="Z112" i="1" s="1"/>
  <c r="H113" i="1"/>
  <c r="Z113" i="1" s="1"/>
  <c r="H114" i="1"/>
  <c r="Z114" i="1" s="1"/>
  <c r="H115" i="1"/>
  <c r="Z115" i="1" s="1"/>
  <c r="H116" i="1"/>
  <c r="Z116" i="1" s="1"/>
  <c r="H117" i="1"/>
  <c r="Z117" i="1" s="1"/>
  <c r="H118" i="1"/>
  <c r="Z118" i="1" s="1"/>
  <c r="H119" i="1"/>
  <c r="Z119" i="1" s="1"/>
  <c r="H120" i="1"/>
  <c r="Z120" i="1" s="1"/>
  <c r="H121" i="1"/>
  <c r="Z121" i="1" s="1"/>
  <c r="H122" i="1"/>
  <c r="Z122" i="1" s="1"/>
  <c r="H123" i="1"/>
  <c r="Z123" i="1" s="1"/>
  <c r="H124" i="1"/>
  <c r="Z124" i="1" s="1"/>
  <c r="H125" i="1"/>
  <c r="Z125" i="1" s="1"/>
  <c r="H126" i="1"/>
  <c r="Z126" i="1" s="1"/>
  <c r="H127" i="1"/>
  <c r="Z127" i="1" s="1"/>
  <c r="H128" i="1"/>
  <c r="Z128" i="1" s="1"/>
  <c r="H129" i="1"/>
  <c r="Z129" i="1" s="1"/>
  <c r="H130" i="1"/>
  <c r="Z130" i="1" s="1"/>
  <c r="H131" i="1"/>
  <c r="Z131" i="1" s="1"/>
  <c r="H132" i="1"/>
  <c r="Z132" i="1" s="1"/>
  <c r="H133" i="1"/>
  <c r="Z133" i="1" s="1"/>
  <c r="H134" i="1"/>
  <c r="Z134" i="1" s="1"/>
  <c r="H135" i="1"/>
  <c r="Z135" i="1" s="1"/>
  <c r="H136" i="1"/>
  <c r="Z136" i="1" s="1"/>
  <c r="H137" i="1"/>
  <c r="Z137" i="1" s="1"/>
  <c r="H138" i="1"/>
  <c r="Z138" i="1" s="1"/>
  <c r="H139" i="1"/>
  <c r="Z139" i="1" s="1"/>
  <c r="H140" i="1"/>
  <c r="Z140" i="1" s="1"/>
  <c r="H141" i="1"/>
  <c r="Z141" i="1" s="1"/>
  <c r="H142" i="1"/>
  <c r="Z142" i="1" s="1"/>
  <c r="H143" i="1"/>
  <c r="Z143" i="1" s="1"/>
  <c r="H144" i="1"/>
  <c r="Z144" i="1" s="1"/>
  <c r="H145" i="1"/>
  <c r="Z145" i="1" s="1"/>
  <c r="H146" i="1"/>
  <c r="Z146" i="1" s="1"/>
  <c r="H147" i="1"/>
  <c r="Z147" i="1" s="1"/>
  <c r="H148" i="1"/>
  <c r="Z148" i="1" s="1"/>
  <c r="H149" i="1"/>
  <c r="Z149" i="1" s="1"/>
  <c r="H150" i="1"/>
  <c r="Z150" i="1" s="1"/>
  <c r="H151" i="1"/>
  <c r="Z151" i="1" s="1"/>
  <c r="H152" i="1"/>
  <c r="Z152" i="1" s="1"/>
  <c r="H153" i="1"/>
  <c r="Z153" i="1" s="1"/>
  <c r="H154" i="1"/>
  <c r="Z154" i="1" s="1"/>
  <c r="H155" i="1"/>
  <c r="Z155" i="1" s="1"/>
  <c r="H156" i="1"/>
  <c r="Z156" i="1" s="1"/>
  <c r="H157" i="1"/>
  <c r="Z157" i="1" s="1"/>
  <c r="H158" i="1"/>
  <c r="Z158" i="1" s="1"/>
  <c r="H159" i="1"/>
  <c r="Z159" i="1" s="1"/>
  <c r="H160" i="1"/>
  <c r="Z160" i="1" s="1"/>
  <c r="H161" i="1"/>
  <c r="Z161" i="1" s="1"/>
  <c r="H162" i="1"/>
  <c r="Z162" i="1" s="1"/>
  <c r="H163" i="1"/>
  <c r="Z163" i="1" s="1"/>
  <c r="H164" i="1"/>
  <c r="Z164" i="1" s="1"/>
  <c r="H165" i="1"/>
  <c r="Z165" i="1" s="1"/>
  <c r="H166" i="1"/>
  <c r="Z166" i="1" s="1"/>
  <c r="H167" i="1"/>
  <c r="Z167" i="1" s="1"/>
  <c r="H168" i="1"/>
  <c r="Z168" i="1" s="1"/>
  <c r="H169" i="1"/>
  <c r="Z169" i="1" s="1"/>
  <c r="H170" i="1"/>
  <c r="Z170" i="1" s="1"/>
  <c r="H171" i="1"/>
  <c r="Z171" i="1" s="1"/>
  <c r="H172" i="1"/>
  <c r="Z172" i="1" s="1"/>
  <c r="H173" i="1"/>
  <c r="Z173" i="1" s="1"/>
  <c r="H174" i="1"/>
  <c r="Z174" i="1" s="1"/>
  <c r="H175" i="1"/>
  <c r="Z175" i="1" s="1"/>
  <c r="H176" i="1"/>
  <c r="Z176" i="1" s="1"/>
  <c r="H177" i="1"/>
  <c r="Z177" i="1" s="1"/>
  <c r="H178" i="1"/>
  <c r="Z178" i="1" s="1"/>
  <c r="H179" i="1"/>
  <c r="Z179" i="1" s="1"/>
  <c r="H180" i="1"/>
  <c r="Z180" i="1" s="1"/>
  <c r="H181" i="1"/>
  <c r="Z181" i="1" s="1"/>
  <c r="H182" i="1"/>
  <c r="Z182" i="1" s="1"/>
  <c r="H183" i="1"/>
  <c r="Z183" i="1" s="1"/>
  <c r="H184" i="1"/>
  <c r="Z184" i="1" s="1"/>
  <c r="H185" i="1"/>
  <c r="Z185" i="1" s="1"/>
  <c r="H186" i="1"/>
  <c r="Z186" i="1" s="1"/>
  <c r="H187" i="1"/>
  <c r="Z187" i="1" s="1"/>
  <c r="H188" i="1"/>
  <c r="Z188" i="1" s="1"/>
  <c r="H189" i="1"/>
  <c r="Z189" i="1" s="1"/>
  <c r="H190" i="1"/>
  <c r="Z190" i="1" s="1"/>
  <c r="H191" i="1"/>
  <c r="Z191" i="1" s="1"/>
  <c r="H192" i="1"/>
  <c r="Z192" i="1" s="1"/>
  <c r="H193" i="1"/>
  <c r="Z193" i="1" s="1"/>
  <c r="H194" i="1"/>
  <c r="Z194" i="1" s="1"/>
  <c r="H195" i="1"/>
  <c r="Z195" i="1" s="1"/>
  <c r="H196" i="1"/>
  <c r="Z196" i="1" s="1"/>
  <c r="H197" i="1"/>
  <c r="Z197" i="1" s="1"/>
  <c r="H198" i="1"/>
  <c r="Z198" i="1" s="1"/>
  <c r="H199" i="1"/>
  <c r="Z199" i="1" s="1"/>
  <c r="H200" i="1"/>
  <c r="Z200" i="1" s="1"/>
  <c r="H201" i="1"/>
  <c r="Z201" i="1" s="1"/>
  <c r="H202" i="1"/>
  <c r="Z202" i="1" s="1"/>
  <c r="H203" i="1"/>
  <c r="Z203" i="1" s="1"/>
  <c r="H204" i="1"/>
  <c r="Z204" i="1" s="1"/>
  <c r="H205" i="1"/>
  <c r="Z205" i="1" s="1"/>
  <c r="H206" i="1"/>
  <c r="Z206" i="1" s="1"/>
  <c r="H207" i="1"/>
  <c r="Z207" i="1" s="1"/>
  <c r="H208" i="1"/>
  <c r="Z208" i="1" s="1"/>
  <c r="H209" i="1"/>
  <c r="Z209" i="1" s="1"/>
  <c r="H210" i="1"/>
  <c r="Z210" i="1" s="1"/>
  <c r="H211" i="1"/>
  <c r="Z211" i="1" s="1"/>
  <c r="H212" i="1"/>
  <c r="Z212" i="1" s="1"/>
  <c r="H213" i="1"/>
  <c r="Z213" i="1" s="1"/>
  <c r="H214" i="1"/>
  <c r="Z214" i="1" s="1"/>
  <c r="H215" i="1"/>
  <c r="Z215" i="1" s="1"/>
  <c r="H216" i="1"/>
  <c r="Z216" i="1" s="1"/>
  <c r="H217" i="1"/>
  <c r="Z217" i="1" s="1"/>
  <c r="H218" i="1"/>
  <c r="Z218" i="1" s="1"/>
  <c r="H219" i="1"/>
  <c r="Z219" i="1" s="1"/>
  <c r="H220" i="1"/>
  <c r="Z220" i="1" s="1"/>
  <c r="H221" i="1"/>
  <c r="Z221" i="1" s="1"/>
  <c r="H222" i="1"/>
  <c r="Z222" i="1" s="1"/>
  <c r="H223" i="1"/>
  <c r="Z223" i="1" s="1"/>
  <c r="H224" i="1"/>
  <c r="Z224" i="1" s="1"/>
  <c r="H225" i="1"/>
  <c r="Z225" i="1" s="1"/>
  <c r="H226" i="1"/>
  <c r="Z226" i="1" s="1"/>
  <c r="H227" i="1"/>
  <c r="Z227" i="1" s="1"/>
  <c r="H228" i="1"/>
  <c r="Z228" i="1" s="1"/>
  <c r="H229" i="1"/>
  <c r="Z229" i="1" s="1"/>
  <c r="H230" i="1"/>
  <c r="Z230" i="1" s="1"/>
  <c r="H231" i="1"/>
  <c r="Z231" i="1" s="1"/>
  <c r="H232" i="1"/>
  <c r="Z232" i="1" s="1"/>
  <c r="H233" i="1"/>
  <c r="Z233" i="1" s="1"/>
  <c r="H234" i="1"/>
  <c r="Z234" i="1" s="1"/>
  <c r="H235" i="1"/>
  <c r="Z235" i="1" s="1"/>
  <c r="H236" i="1"/>
  <c r="Z236" i="1" s="1"/>
  <c r="H237" i="1"/>
  <c r="Z237" i="1" s="1"/>
  <c r="H238" i="1"/>
  <c r="Z238" i="1" s="1"/>
  <c r="H239" i="1"/>
  <c r="Z239" i="1" s="1"/>
  <c r="H240" i="1"/>
  <c r="Z240" i="1" s="1"/>
  <c r="H241" i="1"/>
  <c r="Z241" i="1" s="1"/>
  <c r="H242" i="1"/>
  <c r="Z242" i="1" s="1"/>
  <c r="H243" i="1"/>
  <c r="Z243" i="1" s="1"/>
  <c r="H244" i="1"/>
  <c r="Z244" i="1" s="1"/>
  <c r="H245" i="1"/>
  <c r="Z245" i="1" s="1"/>
  <c r="H246" i="1"/>
  <c r="Z246" i="1" s="1"/>
  <c r="H247" i="1"/>
  <c r="Z247" i="1" s="1"/>
  <c r="H248" i="1"/>
  <c r="Z248" i="1" s="1"/>
  <c r="H249" i="1"/>
  <c r="Z249" i="1" s="1"/>
  <c r="H250" i="1"/>
  <c r="Z250" i="1" s="1"/>
  <c r="H251" i="1"/>
  <c r="Z251" i="1" s="1"/>
  <c r="H252" i="1"/>
  <c r="Z252" i="1" s="1"/>
  <c r="H253" i="1"/>
  <c r="Z253" i="1" s="1"/>
  <c r="H254" i="1"/>
  <c r="Z254" i="1" s="1"/>
  <c r="H255" i="1"/>
  <c r="Z255" i="1" s="1"/>
  <c r="H256" i="1"/>
  <c r="Z256" i="1" s="1"/>
  <c r="H257" i="1"/>
  <c r="Z257" i="1" s="1"/>
  <c r="H258" i="1"/>
  <c r="Z258" i="1" s="1"/>
  <c r="H259" i="1"/>
  <c r="Z259" i="1" s="1"/>
  <c r="H260" i="1"/>
  <c r="Z260" i="1" s="1"/>
  <c r="H261" i="1"/>
  <c r="Z261" i="1" s="1"/>
  <c r="H262" i="1"/>
  <c r="Z262" i="1" s="1"/>
  <c r="H263" i="1"/>
  <c r="Z263" i="1" s="1"/>
  <c r="H264" i="1"/>
  <c r="Z264" i="1" s="1"/>
  <c r="H265" i="1"/>
  <c r="Z265" i="1" s="1"/>
  <c r="H266" i="1"/>
  <c r="Z266" i="1" s="1"/>
  <c r="H267" i="1"/>
  <c r="Z267" i="1" s="1"/>
  <c r="H268" i="1"/>
  <c r="Z268" i="1" s="1"/>
  <c r="H269" i="1"/>
  <c r="Z269" i="1" s="1"/>
  <c r="H270" i="1"/>
  <c r="Z270" i="1" s="1"/>
  <c r="H271" i="1"/>
  <c r="Z271" i="1" s="1"/>
  <c r="H272" i="1"/>
  <c r="Z272" i="1" s="1"/>
  <c r="H273" i="1"/>
  <c r="Z273" i="1" s="1"/>
  <c r="H274" i="1"/>
  <c r="Z274" i="1" s="1"/>
  <c r="H275" i="1"/>
  <c r="Z275" i="1" s="1"/>
  <c r="H276" i="1"/>
  <c r="Z276" i="1" s="1"/>
  <c r="H277" i="1"/>
  <c r="Z277" i="1" s="1"/>
  <c r="H278" i="1"/>
  <c r="Z278" i="1" s="1"/>
  <c r="H279" i="1"/>
  <c r="Z279" i="1" s="1"/>
  <c r="H280" i="1"/>
  <c r="Z280" i="1" s="1"/>
  <c r="H281" i="1"/>
  <c r="Z281" i="1" s="1"/>
  <c r="H282" i="1"/>
  <c r="Z282" i="1" s="1"/>
  <c r="H283" i="1"/>
  <c r="Z283" i="1" s="1"/>
  <c r="H284" i="1"/>
  <c r="Z284" i="1" s="1"/>
  <c r="H285" i="1"/>
  <c r="Z285" i="1" s="1"/>
  <c r="H286" i="1"/>
  <c r="Z286" i="1" s="1"/>
  <c r="H287" i="1"/>
  <c r="Z287" i="1" s="1"/>
  <c r="H288" i="1"/>
  <c r="Z288" i="1" s="1"/>
  <c r="H289" i="1"/>
  <c r="Z289" i="1" s="1"/>
  <c r="H290" i="1"/>
  <c r="Z290" i="1" s="1"/>
  <c r="H291" i="1"/>
  <c r="Z291" i="1" s="1"/>
  <c r="H292" i="1"/>
  <c r="Z292" i="1" s="1"/>
  <c r="H293" i="1"/>
  <c r="Z293" i="1" s="1"/>
  <c r="H294" i="1"/>
  <c r="Z294" i="1" s="1"/>
  <c r="H295" i="1"/>
  <c r="Z295" i="1" s="1"/>
  <c r="H296" i="1"/>
  <c r="Z296" i="1" s="1"/>
  <c r="H297" i="1"/>
  <c r="Z297" i="1" s="1"/>
  <c r="H298" i="1"/>
  <c r="Z298" i="1" s="1"/>
  <c r="H299" i="1"/>
  <c r="Z299" i="1" s="1"/>
  <c r="H300" i="1"/>
  <c r="Z300" i="1" s="1"/>
  <c r="H301" i="1"/>
  <c r="Z301" i="1" s="1"/>
  <c r="H302" i="1"/>
  <c r="Z302" i="1" s="1"/>
  <c r="H303" i="1"/>
  <c r="Z303" i="1" s="1"/>
  <c r="H304" i="1"/>
  <c r="Z304" i="1" s="1"/>
  <c r="H305" i="1"/>
  <c r="Z305" i="1" s="1"/>
  <c r="H306" i="1"/>
  <c r="Z306" i="1" s="1"/>
  <c r="H307" i="1"/>
  <c r="Z307" i="1" s="1"/>
  <c r="H308" i="1"/>
  <c r="Z308" i="1" s="1"/>
  <c r="H309" i="1"/>
  <c r="Z309" i="1" s="1"/>
  <c r="H310" i="1"/>
  <c r="Z310" i="1" s="1"/>
  <c r="H311" i="1"/>
  <c r="Z311" i="1" s="1"/>
  <c r="H312" i="1"/>
  <c r="Z312" i="1" s="1"/>
  <c r="H313" i="1"/>
  <c r="Z313" i="1" s="1"/>
  <c r="H314" i="1"/>
  <c r="Z314" i="1" s="1"/>
  <c r="H315" i="1"/>
  <c r="Z315" i="1" s="1"/>
  <c r="H316" i="1"/>
  <c r="Z316" i="1" s="1"/>
  <c r="H317" i="1"/>
  <c r="Z317" i="1" s="1"/>
  <c r="H318" i="1"/>
  <c r="Z318" i="1" s="1"/>
  <c r="H319" i="1"/>
  <c r="Z319" i="1" s="1"/>
  <c r="H320" i="1"/>
  <c r="Z320" i="1" s="1"/>
  <c r="H321" i="1"/>
  <c r="Z321" i="1" s="1"/>
  <c r="H322" i="1"/>
  <c r="Z322" i="1" s="1"/>
  <c r="H323" i="1"/>
  <c r="Z323" i="1" s="1"/>
  <c r="H324" i="1"/>
  <c r="Z324" i="1" s="1"/>
  <c r="H325" i="1"/>
  <c r="Z325" i="1" s="1"/>
  <c r="H326" i="1"/>
  <c r="Z326" i="1" s="1"/>
  <c r="H327" i="1"/>
  <c r="Z327" i="1" s="1"/>
  <c r="H328" i="1"/>
  <c r="Z328" i="1" s="1"/>
  <c r="H329" i="1"/>
  <c r="Z329" i="1" s="1"/>
  <c r="H330" i="1"/>
  <c r="Z330" i="1" s="1"/>
  <c r="H331" i="1"/>
  <c r="Z331" i="1" s="1"/>
  <c r="H332" i="1"/>
  <c r="Z332" i="1" s="1"/>
  <c r="H333" i="1"/>
  <c r="Z333" i="1" s="1"/>
  <c r="H334" i="1"/>
  <c r="Z334" i="1" s="1"/>
  <c r="H335" i="1"/>
  <c r="Z335" i="1" s="1"/>
  <c r="H336" i="1"/>
  <c r="Z336" i="1" s="1"/>
  <c r="H337" i="1"/>
  <c r="Z337" i="1" s="1"/>
  <c r="H338" i="1"/>
  <c r="Z338" i="1" s="1"/>
  <c r="H339" i="1"/>
  <c r="Z339" i="1" s="1"/>
  <c r="H340" i="1"/>
  <c r="Z340" i="1" s="1"/>
  <c r="H341" i="1"/>
  <c r="Z341" i="1" s="1"/>
  <c r="H342" i="1"/>
  <c r="Z342" i="1" s="1"/>
  <c r="H343" i="1"/>
  <c r="Z343" i="1" s="1"/>
  <c r="H344" i="1"/>
  <c r="Z344" i="1" s="1"/>
  <c r="H345" i="1"/>
  <c r="Z345" i="1" s="1"/>
  <c r="H346" i="1"/>
  <c r="Z346" i="1" s="1"/>
  <c r="H347" i="1"/>
  <c r="Z347" i="1" s="1"/>
  <c r="H348" i="1"/>
  <c r="Z348" i="1" s="1"/>
  <c r="H349" i="1"/>
  <c r="Z349" i="1" s="1"/>
  <c r="H350" i="1"/>
  <c r="Z350" i="1" s="1"/>
  <c r="H351" i="1"/>
  <c r="Z351" i="1" s="1"/>
  <c r="H352" i="1"/>
  <c r="Z352" i="1" s="1"/>
  <c r="H353" i="1"/>
  <c r="Z353" i="1" s="1"/>
  <c r="H354" i="1"/>
  <c r="Z354" i="1" s="1"/>
  <c r="H355" i="1"/>
  <c r="Z355" i="1" s="1"/>
  <c r="H356" i="1"/>
  <c r="Z356" i="1" s="1"/>
  <c r="H357" i="1"/>
  <c r="Z357" i="1" s="1"/>
  <c r="H358" i="1"/>
  <c r="Z358" i="1" s="1"/>
  <c r="H359" i="1"/>
  <c r="Z359" i="1" s="1"/>
  <c r="H360" i="1"/>
  <c r="Z360" i="1" s="1"/>
  <c r="H361" i="1"/>
  <c r="Z361" i="1" s="1"/>
  <c r="H362" i="1"/>
  <c r="Z362" i="1" s="1"/>
  <c r="H363" i="1"/>
  <c r="Z363" i="1" s="1"/>
  <c r="H364" i="1"/>
  <c r="Z364" i="1" s="1"/>
  <c r="H365" i="1"/>
  <c r="Z365" i="1" s="1"/>
  <c r="H366" i="1"/>
  <c r="Z366" i="1" s="1"/>
  <c r="H367" i="1"/>
  <c r="Z367" i="1" s="1"/>
  <c r="H368" i="1"/>
  <c r="Z368" i="1" s="1"/>
  <c r="H369" i="1"/>
  <c r="Z369" i="1" s="1"/>
  <c r="H370" i="1"/>
  <c r="Z370" i="1" s="1"/>
  <c r="H371" i="1"/>
  <c r="Z371" i="1" s="1"/>
  <c r="H372" i="1"/>
  <c r="Z372" i="1" s="1"/>
  <c r="H373" i="1"/>
  <c r="Z373" i="1" s="1"/>
  <c r="H374" i="1"/>
  <c r="Z374" i="1" s="1"/>
  <c r="H375" i="1"/>
  <c r="Z375" i="1" s="1"/>
  <c r="H376" i="1"/>
  <c r="Z376" i="1" s="1"/>
  <c r="H377" i="1"/>
  <c r="Z377" i="1" s="1"/>
  <c r="H378" i="1"/>
  <c r="Z378" i="1" s="1"/>
  <c r="H379" i="1"/>
  <c r="Z379" i="1" s="1"/>
  <c r="H380" i="1"/>
  <c r="Z380" i="1" s="1"/>
  <c r="H381" i="1"/>
  <c r="Z381" i="1" s="1"/>
  <c r="H382" i="1"/>
  <c r="Z382" i="1" s="1"/>
  <c r="H383" i="1"/>
  <c r="Z383" i="1" s="1"/>
  <c r="H384" i="1"/>
  <c r="Z384" i="1" s="1"/>
  <c r="H385" i="1"/>
  <c r="Z385" i="1" s="1"/>
  <c r="H386" i="1"/>
  <c r="Z386" i="1" s="1"/>
  <c r="H387" i="1"/>
  <c r="Z387" i="1" s="1"/>
  <c r="H388" i="1"/>
  <c r="Z388" i="1" s="1"/>
  <c r="H389" i="1"/>
  <c r="Z389" i="1" s="1"/>
  <c r="H390" i="1"/>
  <c r="Z390" i="1" s="1"/>
  <c r="H391" i="1"/>
  <c r="Z391" i="1" s="1"/>
  <c r="H392" i="1"/>
  <c r="Z392" i="1" s="1"/>
  <c r="H393" i="1"/>
  <c r="Z393" i="1" s="1"/>
  <c r="H394" i="1"/>
  <c r="Z394" i="1" s="1"/>
  <c r="H395" i="1"/>
  <c r="Z395" i="1" s="1"/>
  <c r="H396" i="1"/>
  <c r="Z396" i="1" s="1"/>
  <c r="H397" i="1"/>
  <c r="Z397" i="1" s="1"/>
  <c r="H398" i="1"/>
  <c r="Z398" i="1" s="1"/>
  <c r="H399" i="1"/>
  <c r="Z399" i="1" s="1"/>
  <c r="H400" i="1"/>
  <c r="Z400" i="1" s="1"/>
  <c r="H401" i="1"/>
  <c r="Z401" i="1" s="1"/>
  <c r="H402" i="1"/>
  <c r="Z402" i="1" s="1"/>
  <c r="H403" i="1"/>
  <c r="Z403" i="1" s="1"/>
  <c r="H404" i="1"/>
  <c r="Z404" i="1" s="1"/>
  <c r="H405" i="1"/>
  <c r="Z405" i="1" s="1"/>
  <c r="H406" i="1"/>
  <c r="Z406" i="1" s="1"/>
  <c r="H407" i="1"/>
  <c r="Z407" i="1" s="1"/>
  <c r="H408" i="1"/>
  <c r="Z408" i="1" s="1"/>
  <c r="H409" i="1"/>
  <c r="Z409" i="1" s="1"/>
  <c r="H410" i="1"/>
  <c r="Z410" i="1" s="1"/>
  <c r="H411" i="1"/>
  <c r="Z411" i="1" s="1"/>
  <c r="H412" i="1"/>
  <c r="Z412" i="1" s="1"/>
  <c r="H413" i="1"/>
  <c r="Z413" i="1" s="1"/>
  <c r="H414" i="1"/>
  <c r="Z414" i="1" s="1"/>
  <c r="H415" i="1"/>
  <c r="Z415" i="1" s="1"/>
  <c r="H416" i="1"/>
  <c r="Z416" i="1" s="1"/>
  <c r="H417" i="1"/>
  <c r="Z417" i="1" s="1"/>
  <c r="H418" i="1"/>
  <c r="Z418" i="1" s="1"/>
  <c r="H419" i="1"/>
  <c r="Z419" i="1" s="1"/>
  <c r="H420" i="1"/>
  <c r="Z420" i="1" s="1"/>
  <c r="H421" i="1"/>
  <c r="Z421" i="1" s="1"/>
  <c r="H422" i="1"/>
  <c r="Z422" i="1" s="1"/>
  <c r="H423" i="1"/>
  <c r="Z423" i="1" s="1"/>
  <c r="H424" i="1"/>
  <c r="Z424" i="1" s="1"/>
  <c r="H425" i="1"/>
  <c r="Z425" i="1" s="1"/>
  <c r="H426" i="1"/>
  <c r="Z426" i="1" s="1"/>
  <c r="H427" i="1"/>
  <c r="Z427" i="1" s="1"/>
  <c r="H428" i="1"/>
  <c r="Z428" i="1" s="1"/>
  <c r="H429" i="1"/>
  <c r="Z429" i="1" s="1"/>
  <c r="H430" i="1"/>
  <c r="Z430" i="1" s="1"/>
  <c r="H431" i="1"/>
  <c r="Z431" i="1" s="1"/>
  <c r="H432" i="1"/>
  <c r="Z432" i="1" s="1"/>
  <c r="H433" i="1"/>
  <c r="Z433" i="1" s="1"/>
  <c r="H434" i="1"/>
  <c r="Z434" i="1" s="1"/>
  <c r="H435" i="1"/>
  <c r="Z435" i="1" s="1"/>
  <c r="H436" i="1"/>
  <c r="Z436" i="1" s="1"/>
  <c r="H437" i="1"/>
  <c r="Z437" i="1" s="1"/>
  <c r="H438" i="1"/>
  <c r="Z438" i="1" s="1"/>
  <c r="H439" i="1"/>
  <c r="Z439" i="1" s="1"/>
  <c r="H440" i="1"/>
  <c r="Z440" i="1" s="1"/>
  <c r="H441" i="1"/>
  <c r="Z441" i="1" s="1"/>
  <c r="H442" i="1"/>
  <c r="Z442" i="1" s="1"/>
  <c r="H443" i="1"/>
  <c r="Z443" i="1" s="1"/>
  <c r="H444" i="1"/>
  <c r="Z444" i="1" s="1"/>
  <c r="H445" i="1"/>
  <c r="Z445" i="1" s="1"/>
  <c r="H446" i="1"/>
  <c r="Z446" i="1" s="1"/>
  <c r="H447" i="1"/>
  <c r="Z447" i="1" s="1"/>
  <c r="H448" i="1"/>
  <c r="Z448" i="1" s="1"/>
  <c r="H449" i="1"/>
  <c r="Z449" i="1" s="1"/>
  <c r="H450" i="1"/>
  <c r="Z450" i="1" s="1"/>
  <c r="H451" i="1"/>
  <c r="Z451" i="1" s="1"/>
  <c r="H452" i="1"/>
  <c r="Z452" i="1" s="1"/>
  <c r="H453" i="1"/>
  <c r="Z453" i="1" s="1"/>
  <c r="H454" i="1"/>
  <c r="Z454" i="1" s="1"/>
  <c r="H455" i="1"/>
  <c r="Z455" i="1" s="1"/>
  <c r="H456" i="1"/>
  <c r="Z456" i="1" s="1"/>
  <c r="H457" i="1"/>
  <c r="Z457" i="1" s="1"/>
  <c r="H458" i="1"/>
  <c r="Z458" i="1" s="1"/>
  <c r="H459" i="1"/>
  <c r="Z459" i="1" s="1"/>
  <c r="H460" i="1"/>
  <c r="Z460" i="1" s="1"/>
  <c r="H461" i="1"/>
  <c r="Z461" i="1" s="1"/>
  <c r="H462" i="1"/>
  <c r="Z462" i="1" s="1"/>
  <c r="H463" i="1"/>
  <c r="Z463" i="1" s="1"/>
  <c r="H464" i="1"/>
  <c r="Z464" i="1" s="1"/>
  <c r="H465" i="1"/>
  <c r="Z465" i="1" s="1"/>
  <c r="H466" i="1"/>
  <c r="Z466" i="1" s="1"/>
  <c r="H467" i="1"/>
  <c r="Z467" i="1" s="1"/>
  <c r="H468" i="1"/>
  <c r="Z468" i="1" s="1"/>
  <c r="H469" i="1"/>
  <c r="Z469" i="1" s="1"/>
  <c r="H470" i="1"/>
  <c r="Z470" i="1" s="1"/>
  <c r="H471" i="1"/>
  <c r="Z471" i="1" s="1"/>
  <c r="H472" i="1"/>
  <c r="Z472" i="1" s="1"/>
  <c r="H473" i="1"/>
  <c r="Z473" i="1" s="1"/>
  <c r="H474" i="1"/>
  <c r="Z474" i="1" s="1"/>
  <c r="H475" i="1"/>
  <c r="Z475" i="1" s="1"/>
  <c r="H476" i="1"/>
  <c r="Z476" i="1" s="1"/>
  <c r="H477" i="1"/>
  <c r="Z477" i="1" s="1"/>
  <c r="H478" i="1"/>
  <c r="Z478" i="1" s="1"/>
  <c r="H479" i="1"/>
  <c r="Z479" i="1" s="1"/>
  <c r="H480" i="1"/>
  <c r="Z480" i="1" s="1"/>
  <c r="H481" i="1"/>
  <c r="Z481" i="1" s="1"/>
  <c r="H482" i="1"/>
  <c r="Z482" i="1" s="1"/>
  <c r="H483" i="1"/>
  <c r="Z483" i="1" s="1"/>
  <c r="H484" i="1"/>
  <c r="Z484" i="1" s="1"/>
  <c r="H485" i="1"/>
  <c r="Z485" i="1" s="1"/>
  <c r="H486" i="1"/>
  <c r="Z486" i="1" s="1"/>
  <c r="H487" i="1"/>
  <c r="Z487" i="1" s="1"/>
  <c r="H488" i="1"/>
  <c r="Z488" i="1" s="1"/>
  <c r="H489" i="1"/>
  <c r="Z489" i="1" s="1"/>
  <c r="H490" i="1"/>
  <c r="Z490" i="1" s="1"/>
  <c r="H491" i="1"/>
  <c r="Z491" i="1" s="1"/>
  <c r="H492" i="1"/>
  <c r="Z492" i="1" s="1"/>
  <c r="H493" i="1"/>
  <c r="Z493" i="1" s="1"/>
  <c r="H494" i="1"/>
  <c r="Z494" i="1" s="1"/>
  <c r="H495" i="1"/>
  <c r="Z495" i="1" s="1"/>
  <c r="H496" i="1"/>
  <c r="Z496" i="1" s="1"/>
  <c r="H497" i="1"/>
  <c r="Z497" i="1" s="1"/>
  <c r="H498" i="1"/>
  <c r="Z498" i="1" s="1"/>
  <c r="H499" i="1"/>
  <c r="Z499" i="1" s="1"/>
  <c r="H500" i="1"/>
  <c r="Z500" i="1" s="1"/>
  <c r="H501" i="1"/>
  <c r="Z501" i="1" s="1"/>
  <c r="H502" i="1"/>
  <c r="Z502" i="1" s="1"/>
  <c r="H503" i="1"/>
  <c r="Z503" i="1" s="1"/>
  <c r="H504" i="1"/>
  <c r="Z504" i="1" s="1"/>
  <c r="H505" i="1"/>
  <c r="Z505" i="1" s="1"/>
  <c r="H506" i="1"/>
  <c r="Z506" i="1" s="1"/>
  <c r="H507" i="1"/>
  <c r="Z507" i="1" s="1"/>
  <c r="H508" i="1"/>
  <c r="Z508" i="1" s="1"/>
  <c r="H509" i="1"/>
  <c r="Z509" i="1" s="1"/>
  <c r="H510" i="1"/>
  <c r="Z510" i="1" s="1"/>
  <c r="H511" i="1"/>
  <c r="Z511" i="1" s="1"/>
  <c r="H512" i="1"/>
  <c r="Z512" i="1" s="1"/>
  <c r="H513" i="1"/>
  <c r="Z513" i="1" s="1"/>
  <c r="H514" i="1"/>
  <c r="Z514" i="1" s="1"/>
  <c r="H515" i="1"/>
  <c r="Z515" i="1" s="1"/>
  <c r="H516" i="1"/>
  <c r="Z516" i="1" s="1"/>
  <c r="H517" i="1"/>
  <c r="Z517" i="1" s="1"/>
  <c r="H518" i="1"/>
  <c r="Z518" i="1" s="1"/>
  <c r="H519" i="1"/>
  <c r="Z519" i="1" s="1"/>
  <c r="H520" i="1"/>
  <c r="Z520" i="1" s="1"/>
  <c r="H521" i="1"/>
  <c r="Z521" i="1" s="1"/>
  <c r="H522" i="1"/>
  <c r="Z522" i="1" s="1"/>
  <c r="H523" i="1"/>
  <c r="Z523" i="1" s="1"/>
  <c r="H524" i="1"/>
  <c r="Z524" i="1" s="1"/>
  <c r="H525" i="1"/>
  <c r="Z525" i="1" s="1"/>
  <c r="H526" i="1"/>
  <c r="Z526" i="1" s="1"/>
  <c r="H527" i="1"/>
  <c r="Z527" i="1" s="1"/>
  <c r="H528" i="1"/>
  <c r="Z528" i="1" s="1"/>
  <c r="H529" i="1"/>
  <c r="Z529" i="1" s="1"/>
  <c r="H530" i="1"/>
  <c r="Z530" i="1" s="1"/>
  <c r="H531" i="1"/>
  <c r="Z531" i="1" s="1"/>
  <c r="H532" i="1"/>
  <c r="Z532" i="1" s="1"/>
  <c r="H533" i="1"/>
  <c r="Z533" i="1" s="1"/>
  <c r="H534" i="1"/>
  <c r="Z534" i="1" s="1"/>
  <c r="H535" i="1"/>
  <c r="Z535" i="1" s="1"/>
  <c r="H536" i="1"/>
  <c r="Z536" i="1" s="1"/>
  <c r="H537" i="1"/>
  <c r="Z537" i="1" s="1"/>
  <c r="H538" i="1"/>
  <c r="Z538" i="1" s="1"/>
  <c r="H539" i="1"/>
  <c r="Z539" i="1" s="1"/>
  <c r="H540" i="1"/>
  <c r="Z540" i="1" s="1"/>
  <c r="H541" i="1"/>
  <c r="Z541" i="1" s="1"/>
  <c r="H542" i="1"/>
  <c r="Z542" i="1" s="1"/>
  <c r="H543" i="1"/>
  <c r="Z543" i="1" s="1"/>
  <c r="H544" i="1"/>
  <c r="Z544" i="1" s="1"/>
  <c r="H545" i="1"/>
  <c r="Z545" i="1" s="1"/>
  <c r="H546" i="1"/>
  <c r="Z546" i="1" s="1"/>
  <c r="H547" i="1"/>
  <c r="Z547" i="1" s="1"/>
  <c r="H548" i="1"/>
  <c r="Z548" i="1" s="1"/>
  <c r="H549" i="1"/>
  <c r="Z549" i="1" s="1"/>
  <c r="H550" i="1"/>
  <c r="Z550" i="1" s="1"/>
  <c r="H551" i="1"/>
  <c r="Z551" i="1" s="1"/>
  <c r="H552" i="1"/>
  <c r="Z552" i="1" s="1"/>
  <c r="H553" i="1"/>
  <c r="Z553" i="1" s="1"/>
  <c r="H554" i="1"/>
  <c r="Z554" i="1" s="1"/>
  <c r="H555" i="1"/>
  <c r="Z555" i="1" s="1"/>
  <c r="H556" i="1"/>
  <c r="Z556" i="1" s="1"/>
  <c r="H557" i="1"/>
  <c r="Z557" i="1" s="1"/>
  <c r="H558" i="1"/>
  <c r="Z558" i="1" s="1"/>
  <c r="H559" i="1"/>
  <c r="Z559" i="1" s="1"/>
  <c r="H560" i="1"/>
  <c r="Z560" i="1" s="1"/>
  <c r="H561" i="1"/>
  <c r="Z561" i="1" s="1"/>
  <c r="H562" i="1"/>
  <c r="Z562" i="1" s="1"/>
  <c r="H563" i="1"/>
  <c r="Z563" i="1" s="1"/>
  <c r="H564" i="1"/>
  <c r="Z564" i="1" s="1"/>
  <c r="H565" i="1"/>
  <c r="Z565" i="1" s="1"/>
  <c r="H566" i="1"/>
  <c r="Z566" i="1" s="1"/>
  <c r="H567" i="1"/>
  <c r="Z567" i="1" s="1"/>
  <c r="H568" i="1"/>
  <c r="Z568" i="1" s="1"/>
  <c r="H569" i="1"/>
  <c r="Z569" i="1" s="1"/>
  <c r="H570" i="1"/>
  <c r="Z570" i="1" s="1"/>
  <c r="H571" i="1"/>
  <c r="Z571" i="1" s="1"/>
  <c r="H572" i="1"/>
  <c r="Z572" i="1" s="1"/>
  <c r="H573" i="1"/>
  <c r="Z573" i="1" s="1"/>
  <c r="H574" i="1"/>
  <c r="Z574" i="1" s="1"/>
  <c r="H575" i="1"/>
  <c r="Z575" i="1" s="1"/>
  <c r="H576" i="1"/>
  <c r="Z576" i="1" s="1"/>
  <c r="H577" i="1"/>
  <c r="Z577" i="1" s="1"/>
  <c r="H578" i="1"/>
  <c r="Z578" i="1" s="1"/>
  <c r="H579" i="1"/>
  <c r="Z579" i="1" s="1"/>
  <c r="H580" i="1"/>
  <c r="Z580" i="1" s="1"/>
  <c r="H581" i="1"/>
  <c r="Z581" i="1" s="1"/>
  <c r="H582" i="1"/>
  <c r="Z582" i="1" s="1"/>
  <c r="H583" i="1"/>
  <c r="Z583" i="1" s="1"/>
  <c r="H584" i="1"/>
  <c r="Z584" i="1" s="1"/>
  <c r="H585" i="1"/>
  <c r="Z585" i="1" s="1"/>
  <c r="H586" i="1"/>
  <c r="Z586" i="1" s="1"/>
  <c r="H587" i="1"/>
  <c r="Z587" i="1" s="1"/>
  <c r="H588" i="1"/>
  <c r="Z588" i="1" s="1"/>
  <c r="H589" i="1"/>
  <c r="Z589" i="1" s="1"/>
  <c r="H590" i="1"/>
  <c r="Z590" i="1" s="1"/>
  <c r="H591" i="1"/>
  <c r="Z591" i="1" s="1"/>
  <c r="H592" i="1"/>
  <c r="Z592" i="1" s="1"/>
  <c r="H593" i="1"/>
  <c r="Z593" i="1" s="1"/>
  <c r="H594" i="1"/>
  <c r="Z594" i="1" s="1"/>
  <c r="H595" i="1"/>
  <c r="Z595" i="1" s="1"/>
  <c r="H596" i="1"/>
  <c r="Z596" i="1" s="1"/>
  <c r="H597" i="1"/>
  <c r="Z597" i="1" s="1"/>
  <c r="H598" i="1"/>
  <c r="Z598" i="1" s="1"/>
  <c r="H599" i="1"/>
  <c r="Z599" i="1" s="1"/>
  <c r="H600" i="1"/>
  <c r="Z600" i="1" s="1"/>
  <c r="H601" i="1"/>
  <c r="Z601" i="1" s="1"/>
  <c r="H602" i="1"/>
  <c r="Z602" i="1" s="1"/>
  <c r="H603" i="1"/>
  <c r="Z603" i="1" s="1"/>
  <c r="H604" i="1"/>
  <c r="Z604" i="1" s="1"/>
  <c r="H605" i="1"/>
  <c r="Z605" i="1" s="1"/>
  <c r="H606" i="1"/>
  <c r="Z606" i="1" s="1"/>
  <c r="H607" i="1"/>
  <c r="Z607" i="1" s="1"/>
  <c r="H608" i="1"/>
  <c r="Z608" i="1" s="1"/>
  <c r="H609" i="1"/>
  <c r="Z609" i="1" s="1"/>
  <c r="H610" i="1"/>
  <c r="Z610" i="1" s="1"/>
  <c r="H611" i="1"/>
  <c r="Z611" i="1" s="1"/>
  <c r="H612" i="1"/>
  <c r="Z612" i="1" s="1"/>
  <c r="H613" i="1"/>
  <c r="Z613" i="1" s="1"/>
  <c r="H614" i="1"/>
  <c r="Z614" i="1" s="1"/>
  <c r="H615" i="1"/>
  <c r="Z615" i="1" s="1"/>
  <c r="H616" i="1"/>
  <c r="Z616" i="1" s="1"/>
  <c r="H617" i="1"/>
  <c r="Z617" i="1" s="1"/>
  <c r="H618" i="1"/>
  <c r="Z618" i="1" s="1"/>
  <c r="H619" i="1"/>
  <c r="Z619" i="1" s="1"/>
  <c r="H620" i="1"/>
  <c r="Z620" i="1" s="1"/>
  <c r="H621" i="1"/>
  <c r="Z621" i="1" s="1"/>
  <c r="H622" i="1"/>
  <c r="Z622" i="1" s="1"/>
  <c r="H623" i="1"/>
  <c r="Z623" i="1" s="1"/>
  <c r="H624" i="1"/>
  <c r="Z624" i="1" s="1"/>
  <c r="H625" i="1"/>
  <c r="Z625" i="1" s="1"/>
  <c r="H626" i="1"/>
  <c r="Z626" i="1" s="1"/>
  <c r="H627" i="1"/>
  <c r="Z627" i="1" s="1"/>
  <c r="H628" i="1"/>
  <c r="Z628" i="1" s="1"/>
  <c r="H629" i="1"/>
  <c r="Z629" i="1" s="1"/>
  <c r="H630" i="1"/>
  <c r="Z630" i="1" s="1"/>
  <c r="H631" i="1"/>
  <c r="Z631" i="1" s="1"/>
  <c r="H632" i="1"/>
  <c r="Z632" i="1" s="1"/>
  <c r="H633" i="1"/>
  <c r="Z633" i="1" s="1"/>
  <c r="H634" i="1"/>
  <c r="Z634" i="1" s="1"/>
  <c r="H635" i="1"/>
  <c r="Z635" i="1" s="1"/>
  <c r="H636" i="1"/>
  <c r="Z636" i="1" s="1"/>
  <c r="H637" i="1"/>
  <c r="Z637" i="1" s="1"/>
  <c r="H638" i="1"/>
  <c r="Z638" i="1" s="1"/>
  <c r="H639" i="1"/>
  <c r="Z639" i="1" s="1"/>
  <c r="H640" i="1"/>
  <c r="Z640" i="1" s="1"/>
  <c r="H641" i="1"/>
  <c r="Z641" i="1" s="1"/>
  <c r="H642" i="1"/>
  <c r="Z642" i="1" s="1"/>
  <c r="H643" i="1"/>
  <c r="Z643" i="1" s="1"/>
  <c r="H644" i="1"/>
  <c r="Z644" i="1" s="1"/>
  <c r="H645" i="1"/>
  <c r="Z645" i="1" s="1"/>
  <c r="H646" i="1"/>
  <c r="Z646" i="1" s="1"/>
  <c r="H647" i="1"/>
  <c r="Z647" i="1" s="1"/>
  <c r="H648" i="1"/>
  <c r="Z648" i="1" s="1"/>
  <c r="H649" i="1"/>
  <c r="Z649" i="1" s="1"/>
  <c r="H650" i="1"/>
  <c r="Z650" i="1" s="1"/>
  <c r="H651" i="1"/>
  <c r="Z651" i="1" s="1"/>
  <c r="H652" i="1"/>
  <c r="Z652" i="1" s="1"/>
  <c r="H653" i="1"/>
  <c r="Z653" i="1" s="1"/>
  <c r="H654" i="1"/>
  <c r="Z654" i="1" s="1"/>
  <c r="H655" i="1"/>
  <c r="Z655" i="1" s="1"/>
  <c r="H656" i="1"/>
  <c r="Z656" i="1" s="1"/>
  <c r="H657" i="1"/>
  <c r="Z657" i="1" s="1"/>
  <c r="H658" i="1"/>
  <c r="Z658" i="1" s="1"/>
  <c r="H659" i="1"/>
  <c r="Z659" i="1" s="1"/>
  <c r="H660" i="1"/>
  <c r="Z660" i="1" s="1"/>
  <c r="H661" i="1"/>
  <c r="Z661" i="1" s="1"/>
  <c r="H662" i="1"/>
  <c r="Z662" i="1" s="1"/>
  <c r="H663" i="1"/>
  <c r="Z663" i="1" s="1"/>
  <c r="H664" i="1"/>
  <c r="Z664" i="1" s="1"/>
  <c r="H665" i="1"/>
  <c r="Z665" i="1" s="1"/>
  <c r="H666" i="1"/>
  <c r="Z666" i="1" s="1"/>
  <c r="H667" i="1"/>
  <c r="Z667" i="1" s="1"/>
  <c r="H668" i="1"/>
  <c r="Z668" i="1" s="1"/>
  <c r="H669" i="1"/>
  <c r="Z669" i="1" s="1"/>
  <c r="H670" i="1"/>
  <c r="Z670" i="1" s="1"/>
  <c r="H671" i="1"/>
  <c r="Z671" i="1" s="1"/>
  <c r="H672" i="1"/>
  <c r="Z672" i="1" s="1"/>
  <c r="H673" i="1"/>
  <c r="Z673" i="1" s="1"/>
  <c r="H674" i="1"/>
  <c r="Z674" i="1" s="1"/>
  <c r="H675" i="1"/>
  <c r="Z675" i="1" s="1"/>
  <c r="H676" i="1"/>
  <c r="Z676" i="1" s="1"/>
  <c r="H677" i="1"/>
  <c r="Z677" i="1" s="1"/>
  <c r="H678" i="1"/>
  <c r="Z678" i="1" s="1"/>
  <c r="H679" i="1"/>
  <c r="Z679" i="1" s="1"/>
  <c r="H680" i="1"/>
  <c r="Z680" i="1" s="1"/>
  <c r="H681" i="1"/>
  <c r="Z681" i="1" s="1"/>
  <c r="H682" i="1"/>
  <c r="Z682" i="1" s="1"/>
  <c r="H683" i="1"/>
  <c r="Z683" i="1" s="1"/>
  <c r="H684" i="1"/>
  <c r="Z684" i="1" s="1"/>
  <c r="H685" i="1"/>
  <c r="Z685" i="1" s="1"/>
  <c r="H686" i="1"/>
  <c r="Z686" i="1" s="1"/>
  <c r="H687" i="1"/>
  <c r="Z687" i="1" s="1"/>
  <c r="H688" i="1"/>
  <c r="Z688" i="1" s="1"/>
  <c r="H689" i="1"/>
  <c r="Z689" i="1" s="1"/>
  <c r="H690" i="1"/>
  <c r="Z690" i="1" s="1"/>
  <c r="H691" i="1"/>
  <c r="Z691" i="1" s="1"/>
  <c r="H692" i="1"/>
  <c r="Z692" i="1" s="1"/>
  <c r="H693" i="1"/>
  <c r="Z693" i="1" s="1"/>
  <c r="H694" i="1"/>
  <c r="Z694" i="1" s="1"/>
  <c r="H695" i="1"/>
  <c r="Z695" i="1" s="1"/>
  <c r="H696" i="1"/>
  <c r="Z696" i="1" s="1"/>
  <c r="H697" i="1"/>
  <c r="Z697" i="1" s="1"/>
  <c r="H698" i="1"/>
  <c r="Z698" i="1" s="1"/>
  <c r="H699" i="1"/>
  <c r="Z699" i="1" s="1"/>
  <c r="H700" i="1"/>
  <c r="Z700" i="1" s="1"/>
  <c r="H701" i="1"/>
  <c r="Z701" i="1" s="1"/>
  <c r="H702" i="1"/>
  <c r="Z702" i="1" s="1"/>
  <c r="H703" i="1"/>
  <c r="Z703" i="1" s="1"/>
  <c r="H704" i="1"/>
  <c r="Z704" i="1" s="1"/>
  <c r="H705" i="1"/>
  <c r="Z705" i="1" s="1"/>
  <c r="H706" i="1"/>
  <c r="Z706" i="1" s="1"/>
  <c r="H707" i="1"/>
  <c r="Z707" i="1" s="1"/>
  <c r="H708" i="1"/>
  <c r="Z708" i="1" s="1"/>
  <c r="H709" i="1"/>
  <c r="Z709" i="1" s="1"/>
  <c r="H710" i="1"/>
  <c r="Z710" i="1" s="1"/>
  <c r="H711" i="1"/>
  <c r="Z711" i="1" s="1"/>
  <c r="H712" i="1"/>
  <c r="Z712" i="1" s="1"/>
  <c r="H713" i="1"/>
  <c r="Z713" i="1" s="1"/>
  <c r="H714" i="1"/>
  <c r="Z714" i="1" s="1"/>
  <c r="H715" i="1"/>
  <c r="Z715" i="1" s="1"/>
  <c r="H716" i="1"/>
  <c r="Z716" i="1" s="1"/>
  <c r="H717" i="1"/>
  <c r="Z717" i="1" s="1"/>
  <c r="H718" i="1"/>
  <c r="Z718" i="1" s="1"/>
  <c r="H719" i="1"/>
  <c r="Z719" i="1" s="1"/>
  <c r="H720" i="1"/>
  <c r="Z720" i="1" s="1"/>
  <c r="H721" i="1"/>
  <c r="Z721" i="1" s="1"/>
  <c r="H722" i="1"/>
  <c r="Z722" i="1" s="1"/>
  <c r="H723" i="1"/>
  <c r="Z723" i="1" s="1"/>
  <c r="H724" i="1"/>
  <c r="Z724" i="1" s="1"/>
  <c r="H725" i="1"/>
  <c r="Z725" i="1" s="1"/>
  <c r="H726" i="1"/>
  <c r="Z726" i="1" s="1"/>
  <c r="H727" i="1"/>
  <c r="Z727" i="1" s="1"/>
  <c r="H728" i="1"/>
  <c r="Z728" i="1" s="1"/>
  <c r="H729" i="1"/>
  <c r="Z729" i="1" s="1"/>
  <c r="H730" i="1"/>
  <c r="Z730" i="1" s="1"/>
  <c r="H731" i="1"/>
  <c r="Z731" i="1" s="1"/>
  <c r="H732" i="1"/>
  <c r="Z732" i="1" s="1"/>
  <c r="H733" i="1"/>
  <c r="Z733" i="1" s="1"/>
  <c r="H734" i="1"/>
  <c r="Z734" i="1" s="1"/>
  <c r="H735" i="1"/>
  <c r="Z735" i="1" s="1"/>
  <c r="H736" i="1"/>
  <c r="Z736" i="1" s="1"/>
  <c r="H737" i="1"/>
  <c r="Z737" i="1" s="1"/>
  <c r="H738" i="1"/>
  <c r="Z738" i="1" s="1"/>
  <c r="H739" i="1"/>
  <c r="Z739" i="1" s="1"/>
  <c r="H740" i="1"/>
  <c r="Z740" i="1" s="1"/>
  <c r="H741" i="1"/>
  <c r="Z741" i="1" s="1"/>
  <c r="H742" i="1"/>
  <c r="Z742" i="1" s="1"/>
  <c r="H743" i="1"/>
  <c r="Z743" i="1" s="1"/>
  <c r="H744" i="1"/>
  <c r="Z744" i="1" s="1"/>
  <c r="H745" i="1"/>
  <c r="Z745" i="1" s="1"/>
  <c r="H746" i="1"/>
  <c r="Z746" i="1" s="1"/>
  <c r="H747" i="1"/>
  <c r="Z747" i="1" s="1"/>
  <c r="H748" i="1"/>
  <c r="Z748" i="1" s="1"/>
  <c r="H749" i="1"/>
  <c r="Z749" i="1" s="1"/>
  <c r="H750" i="1"/>
  <c r="Z750" i="1" s="1"/>
  <c r="H751" i="1"/>
  <c r="Z751" i="1" s="1"/>
  <c r="H752" i="1"/>
  <c r="Z752" i="1" s="1"/>
  <c r="H753" i="1"/>
  <c r="Z753" i="1" s="1"/>
  <c r="H754" i="1"/>
  <c r="Z754" i="1" s="1"/>
  <c r="H755" i="1"/>
  <c r="Z755" i="1" s="1"/>
  <c r="H756" i="1"/>
  <c r="Z756" i="1" s="1"/>
  <c r="H757" i="1"/>
  <c r="Z757" i="1" s="1"/>
  <c r="H758" i="1"/>
  <c r="Z758" i="1" s="1"/>
  <c r="H759" i="1"/>
  <c r="Z759" i="1" s="1"/>
  <c r="H760" i="1"/>
  <c r="Z760" i="1" s="1"/>
  <c r="H761" i="1"/>
  <c r="Z761" i="1" s="1"/>
  <c r="H762" i="1"/>
  <c r="Z762" i="1" s="1"/>
  <c r="H763" i="1"/>
  <c r="Z763" i="1" s="1"/>
  <c r="H764" i="1"/>
  <c r="Z764" i="1" s="1"/>
  <c r="H765" i="1"/>
  <c r="Z765" i="1" s="1"/>
  <c r="H766" i="1"/>
  <c r="Z766" i="1" s="1"/>
  <c r="H767" i="1"/>
  <c r="Z767" i="1" s="1"/>
  <c r="H768" i="1"/>
  <c r="Z768" i="1" s="1"/>
  <c r="H769" i="1"/>
  <c r="Z769" i="1" s="1"/>
  <c r="H770" i="1"/>
  <c r="Z770" i="1" s="1"/>
  <c r="H771" i="1"/>
  <c r="Z771" i="1" s="1"/>
  <c r="H772" i="1"/>
  <c r="Z772" i="1" s="1"/>
  <c r="H773" i="1"/>
  <c r="Z773" i="1" s="1"/>
  <c r="H774" i="1"/>
  <c r="Z774" i="1" s="1"/>
  <c r="H775" i="1"/>
  <c r="Z775" i="1" s="1"/>
  <c r="H776" i="1"/>
  <c r="Z776" i="1" s="1"/>
  <c r="H777" i="1"/>
  <c r="Z777" i="1" s="1"/>
  <c r="H778" i="1"/>
  <c r="Z778" i="1" s="1"/>
  <c r="H779" i="1"/>
  <c r="Z779" i="1" s="1"/>
  <c r="H780" i="1"/>
  <c r="Z780" i="1" s="1"/>
  <c r="H781" i="1"/>
  <c r="Z781" i="1" s="1"/>
  <c r="H782" i="1"/>
  <c r="Z782" i="1" s="1"/>
  <c r="H783" i="1"/>
  <c r="Z783" i="1" s="1"/>
  <c r="H784" i="1"/>
  <c r="Z784" i="1" s="1"/>
  <c r="H785" i="1"/>
  <c r="Z785" i="1" s="1"/>
  <c r="H786" i="1"/>
  <c r="Z786" i="1" s="1"/>
  <c r="H787" i="1"/>
  <c r="Z787" i="1" s="1"/>
  <c r="H788" i="1"/>
  <c r="Z788" i="1" s="1"/>
  <c r="H789" i="1"/>
  <c r="Z789" i="1" s="1"/>
  <c r="H790" i="1"/>
  <c r="Z790" i="1" s="1"/>
  <c r="H791" i="1"/>
  <c r="Z791" i="1" s="1"/>
  <c r="H792" i="1"/>
  <c r="Z792" i="1" s="1"/>
  <c r="H793" i="1"/>
  <c r="Z793" i="1" s="1"/>
  <c r="H794" i="1"/>
  <c r="Z794" i="1" s="1"/>
  <c r="H795" i="1"/>
  <c r="Z795" i="1" s="1"/>
  <c r="H796" i="1"/>
  <c r="Z796" i="1" s="1"/>
  <c r="H797" i="1"/>
  <c r="Z797" i="1" s="1"/>
  <c r="H798" i="1"/>
  <c r="Z798" i="1" s="1"/>
  <c r="H799" i="1"/>
  <c r="Z799" i="1" s="1"/>
  <c r="H800" i="1"/>
  <c r="Z800" i="1" s="1"/>
  <c r="H801" i="1"/>
  <c r="Z801" i="1" s="1"/>
  <c r="H802" i="1"/>
  <c r="Z802" i="1" s="1"/>
  <c r="H803" i="1"/>
  <c r="Z803" i="1" s="1"/>
  <c r="H804" i="1"/>
  <c r="Z804" i="1" s="1"/>
  <c r="H805" i="1"/>
  <c r="Z805" i="1" s="1"/>
  <c r="H806" i="1"/>
  <c r="Z806" i="1" s="1"/>
  <c r="H807" i="1"/>
  <c r="Z807" i="1" s="1"/>
  <c r="H808" i="1"/>
  <c r="Z808" i="1" s="1"/>
  <c r="H809" i="1"/>
  <c r="Z809" i="1" s="1"/>
  <c r="H810" i="1"/>
  <c r="Z810" i="1" s="1"/>
  <c r="H811" i="1"/>
  <c r="Z811" i="1" s="1"/>
  <c r="H812" i="1"/>
  <c r="Z812" i="1" s="1"/>
  <c r="H813" i="1"/>
  <c r="Z813" i="1" s="1"/>
  <c r="H814" i="1"/>
  <c r="Z814" i="1" s="1"/>
  <c r="H815" i="1"/>
  <c r="Z815" i="1" s="1"/>
  <c r="H816" i="1"/>
  <c r="Z816" i="1" s="1"/>
  <c r="H817" i="1"/>
  <c r="Z817" i="1" s="1"/>
  <c r="H818" i="1"/>
  <c r="Z818" i="1" s="1"/>
  <c r="H819" i="1"/>
  <c r="Z819" i="1" s="1"/>
  <c r="H820" i="1"/>
  <c r="Z820" i="1" s="1"/>
  <c r="H821" i="1"/>
  <c r="Z821" i="1" s="1"/>
  <c r="H822" i="1"/>
  <c r="Z822" i="1" s="1"/>
  <c r="H823" i="1"/>
  <c r="Z823" i="1" s="1"/>
  <c r="H824" i="1"/>
  <c r="Z824" i="1" s="1"/>
  <c r="H825" i="1"/>
  <c r="Z825" i="1" s="1"/>
  <c r="H826" i="1"/>
  <c r="Z826" i="1" s="1"/>
  <c r="H827" i="1"/>
  <c r="Z827" i="1" s="1"/>
  <c r="H828" i="1"/>
  <c r="Z828" i="1" s="1"/>
  <c r="H829" i="1"/>
  <c r="Z829" i="1" s="1"/>
  <c r="H830" i="1"/>
  <c r="Z830" i="1" s="1"/>
  <c r="H831" i="1"/>
  <c r="Z831" i="1" s="1"/>
  <c r="H832" i="1"/>
  <c r="Z832" i="1" s="1"/>
  <c r="H833" i="1"/>
  <c r="Z833" i="1" s="1"/>
  <c r="H834" i="1"/>
  <c r="Z834" i="1" s="1"/>
  <c r="H835" i="1"/>
  <c r="Z835" i="1" s="1"/>
  <c r="H836" i="1"/>
  <c r="Z836" i="1" s="1"/>
  <c r="H837" i="1"/>
  <c r="Z837" i="1" s="1"/>
  <c r="H838" i="1"/>
  <c r="Z838" i="1" s="1"/>
  <c r="H839" i="1"/>
  <c r="Z839" i="1" s="1"/>
  <c r="H840" i="1"/>
  <c r="Z840" i="1" s="1"/>
  <c r="H841" i="1"/>
  <c r="Z841" i="1" s="1"/>
  <c r="H842" i="1"/>
  <c r="Z842" i="1" s="1"/>
  <c r="H843" i="1"/>
  <c r="Z843" i="1" s="1"/>
  <c r="H844" i="1"/>
  <c r="Z844" i="1" s="1"/>
  <c r="H845" i="1"/>
  <c r="Z845" i="1" s="1"/>
  <c r="H846" i="1"/>
  <c r="Z846" i="1" s="1"/>
  <c r="H847" i="1"/>
  <c r="Z847" i="1" s="1"/>
  <c r="H848" i="1"/>
  <c r="Z848" i="1" s="1"/>
  <c r="H849" i="1"/>
  <c r="Z849" i="1" s="1"/>
  <c r="H850" i="1"/>
  <c r="Z850" i="1" s="1"/>
  <c r="H851" i="1"/>
  <c r="Z851" i="1" s="1"/>
  <c r="H852" i="1"/>
  <c r="Z852" i="1" s="1"/>
  <c r="H853" i="1"/>
  <c r="Z853" i="1" s="1"/>
  <c r="H854" i="1"/>
  <c r="Z854" i="1" s="1"/>
  <c r="H855" i="1"/>
  <c r="Z855" i="1" s="1"/>
  <c r="H856" i="1"/>
  <c r="Z856" i="1" s="1"/>
  <c r="H857" i="1"/>
  <c r="Z857" i="1" s="1"/>
  <c r="H858" i="1"/>
  <c r="Z858" i="1" s="1"/>
  <c r="H859" i="1"/>
  <c r="Z859" i="1" s="1"/>
  <c r="H860" i="1"/>
  <c r="Z860" i="1" s="1"/>
  <c r="H861" i="1"/>
  <c r="Z861" i="1" s="1"/>
  <c r="H862" i="1"/>
  <c r="Z862" i="1" s="1"/>
  <c r="H863" i="1"/>
  <c r="Z863" i="1" s="1"/>
  <c r="H864" i="1"/>
  <c r="Z864" i="1" s="1"/>
  <c r="H865" i="1"/>
  <c r="Z865" i="1" s="1"/>
  <c r="H866" i="1"/>
  <c r="Z866" i="1" s="1"/>
  <c r="H867" i="1"/>
  <c r="Z867" i="1" s="1"/>
  <c r="H868" i="1"/>
  <c r="Z868" i="1" s="1"/>
  <c r="H869" i="1"/>
  <c r="Z869" i="1" s="1"/>
  <c r="H870" i="1"/>
  <c r="Z870" i="1" s="1"/>
  <c r="H871" i="1"/>
  <c r="Z871" i="1" s="1"/>
  <c r="H872" i="1"/>
  <c r="Z872" i="1" s="1"/>
  <c r="H873" i="1"/>
  <c r="Z873" i="1" s="1"/>
  <c r="H874" i="1"/>
  <c r="Z874" i="1" s="1"/>
  <c r="H875" i="1"/>
  <c r="Z875" i="1" s="1"/>
  <c r="H876" i="1"/>
  <c r="Z876" i="1" s="1"/>
  <c r="H877" i="1"/>
  <c r="Z877" i="1" s="1"/>
  <c r="H878" i="1"/>
  <c r="Z878" i="1" s="1"/>
  <c r="H879" i="1"/>
  <c r="Z879" i="1" s="1"/>
  <c r="H880" i="1"/>
  <c r="Z880" i="1" s="1"/>
  <c r="H881" i="1"/>
  <c r="Z881" i="1" s="1"/>
  <c r="H882" i="1"/>
  <c r="Z882" i="1" s="1"/>
  <c r="H883" i="1"/>
  <c r="Z883" i="1" s="1"/>
  <c r="H884" i="1"/>
  <c r="Z884" i="1" s="1"/>
  <c r="H885" i="1"/>
  <c r="Z885" i="1" s="1"/>
  <c r="H886" i="1"/>
  <c r="Z886" i="1" s="1"/>
  <c r="H887" i="1"/>
  <c r="Z887" i="1" s="1"/>
  <c r="H888" i="1"/>
  <c r="Z888" i="1" s="1"/>
  <c r="H889" i="1"/>
  <c r="Z889" i="1" s="1"/>
  <c r="H890" i="1"/>
  <c r="Z890" i="1" s="1"/>
  <c r="H891" i="1"/>
  <c r="Z891" i="1" s="1"/>
  <c r="H892" i="1"/>
  <c r="Z892" i="1" s="1"/>
  <c r="H893" i="1"/>
  <c r="Z893" i="1" s="1"/>
  <c r="H894" i="1"/>
  <c r="Z894" i="1" s="1"/>
  <c r="H895" i="1"/>
  <c r="Z895" i="1" s="1"/>
  <c r="H896" i="1"/>
  <c r="Z896" i="1" s="1"/>
  <c r="H897" i="1"/>
  <c r="Z897" i="1" s="1"/>
  <c r="H898" i="1"/>
  <c r="Z898" i="1" s="1"/>
  <c r="H899" i="1"/>
  <c r="Z899" i="1" s="1"/>
  <c r="H900" i="1"/>
  <c r="Z900" i="1" s="1"/>
  <c r="H901" i="1"/>
  <c r="Z901" i="1" s="1"/>
  <c r="H902" i="1"/>
  <c r="Z902" i="1" s="1"/>
  <c r="H903" i="1"/>
  <c r="Z903" i="1" s="1"/>
  <c r="H904" i="1"/>
  <c r="Z904" i="1" s="1"/>
  <c r="H905" i="1"/>
  <c r="Z905" i="1" s="1"/>
  <c r="H906" i="1"/>
  <c r="Z906" i="1" s="1"/>
  <c r="H907" i="1"/>
  <c r="Z907" i="1" s="1"/>
  <c r="H908" i="1"/>
  <c r="Z908" i="1" s="1"/>
  <c r="H909" i="1"/>
  <c r="Z909" i="1" s="1"/>
  <c r="H910" i="1"/>
  <c r="Z910" i="1" s="1"/>
  <c r="H911" i="1"/>
  <c r="Z911" i="1" s="1"/>
  <c r="H912" i="1"/>
  <c r="Z912" i="1" s="1"/>
  <c r="H913" i="1"/>
  <c r="Z913" i="1" s="1"/>
  <c r="H914" i="1"/>
  <c r="Z914" i="1" s="1"/>
  <c r="H915" i="1"/>
  <c r="Z915" i="1" s="1"/>
  <c r="H916" i="1"/>
  <c r="Z916" i="1" s="1"/>
  <c r="H917" i="1"/>
  <c r="Z917" i="1" s="1"/>
  <c r="H918" i="1"/>
  <c r="Z918" i="1" s="1"/>
  <c r="H919" i="1"/>
  <c r="Z919" i="1" s="1"/>
  <c r="H920" i="1"/>
  <c r="Z920" i="1" s="1"/>
  <c r="H921" i="1"/>
  <c r="Z921" i="1" s="1"/>
  <c r="H922" i="1"/>
  <c r="Z922" i="1" s="1"/>
  <c r="H923" i="1"/>
  <c r="Z923" i="1" s="1"/>
  <c r="H924" i="1"/>
  <c r="Z924" i="1" s="1"/>
  <c r="H925" i="1"/>
  <c r="Z925" i="1" s="1"/>
  <c r="H926" i="1"/>
  <c r="Z926" i="1" s="1"/>
  <c r="H927" i="1"/>
  <c r="Z927" i="1" s="1"/>
  <c r="H928" i="1"/>
  <c r="Z928" i="1" s="1"/>
  <c r="H929" i="1"/>
  <c r="Z929" i="1" s="1"/>
  <c r="H930" i="1"/>
  <c r="Z930" i="1" s="1"/>
  <c r="H931" i="1"/>
  <c r="Z931" i="1" s="1"/>
  <c r="H932" i="1"/>
  <c r="Z932" i="1" s="1"/>
  <c r="H933" i="1"/>
  <c r="Z933" i="1" s="1"/>
  <c r="H934" i="1"/>
  <c r="Z934" i="1" s="1"/>
  <c r="H935" i="1"/>
  <c r="Z935" i="1" s="1"/>
  <c r="H936" i="1"/>
  <c r="Z936" i="1" s="1"/>
  <c r="H937" i="1"/>
  <c r="Z937" i="1" s="1"/>
  <c r="H938" i="1"/>
  <c r="Z938" i="1" s="1"/>
  <c r="H939" i="1"/>
  <c r="Z939" i="1" s="1"/>
  <c r="H940" i="1"/>
  <c r="Z940" i="1" s="1"/>
  <c r="H941" i="1"/>
  <c r="Z941" i="1" s="1"/>
  <c r="H942" i="1"/>
  <c r="Z942" i="1" s="1"/>
  <c r="H943" i="1"/>
  <c r="Z943" i="1" s="1"/>
  <c r="H944" i="1"/>
  <c r="Z944" i="1" s="1"/>
  <c r="H945" i="1"/>
  <c r="Z945" i="1" s="1"/>
  <c r="H946" i="1"/>
  <c r="Z946" i="1" s="1"/>
  <c r="H947" i="1"/>
  <c r="Z947" i="1" s="1"/>
  <c r="H948" i="1"/>
  <c r="Z948" i="1" s="1"/>
  <c r="H949" i="1"/>
  <c r="Z949" i="1" s="1"/>
  <c r="H950" i="1"/>
  <c r="Z950" i="1" s="1"/>
  <c r="H951" i="1"/>
  <c r="Z951" i="1" s="1"/>
  <c r="H952" i="1"/>
  <c r="Z952" i="1" s="1"/>
  <c r="H953" i="1"/>
  <c r="Z953" i="1" s="1"/>
  <c r="H954" i="1"/>
  <c r="Z954" i="1" s="1"/>
  <c r="H955" i="1"/>
  <c r="Z955" i="1" s="1"/>
  <c r="H956" i="1"/>
  <c r="Z956" i="1" s="1"/>
  <c r="H957" i="1"/>
  <c r="Z957" i="1" s="1"/>
  <c r="H958" i="1"/>
  <c r="Z958" i="1" s="1"/>
  <c r="H959" i="1"/>
  <c r="Z959" i="1" s="1"/>
  <c r="H960" i="1"/>
  <c r="Z960" i="1" s="1"/>
  <c r="H961" i="1"/>
  <c r="Z961" i="1" s="1"/>
  <c r="H962" i="1"/>
  <c r="Z962" i="1" s="1"/>
  <c r="H963" i="1"/>
  <c r="Z963" i="1" s="1"/>
  <c r="H964" i="1"/>
  <c r="Z964" i="1" s="1"/>
  <c r="H965" i="1"/>
  <c r="Z965" i="1" s="1"/>
  <c r="H966" i="1"/>
  <c r="Z966" i="1" s="1"/>
  <c r="H967" i="1"/>
  <c r="Z967" i="1" s="1"/>
  <c r="H968" i="1"/>
  <c r="Z968" i="1" s="1"/>
  <c r="H969" i="1"/>
  <c r="Z969" i="1" s="1"/>
  <c r="H970" i="1"/>
  <c r="Z970" i="1" s="1"/>
  <c r="H971" i="1"/>
  <c r="Z971" i="1" s="1"/>
  <c r="H972" i="1"/>
  <c r="Z972" i="1" s="1"/>
  <c r="H973" i="1"/>
  <c r="Z973" i="1" s="1"/>
  <c r="H974" i="1"/>
  <c r="Z974" i="1" s="1"/>
  <c r="H975" i="1"/>
  <c r="Z975" i="1" s="1"/>
  <c r="H976" i="1"/>
  <c r="Z976" i="1" s="1"/>
  <c r="H977" i="1"/>
  <c r="Z977" i="1" s="1"/>
  <c r="H978" i="1"/>
  <c r="Z978" i="1" s="1"/>
  <c r="H979" i="1"/>
  <c r="Z979" i="1" s="1"/>
  <c r="H980" i="1"/>
  <c r="Z980" i="1" s="1"/>
  <c r="H981" i="1"/>
  <c r="Z981" i="1" s="1"/>
  <c r="H982" i="1"/>
  <c r="Z982" i="1" s="1"/>
  <c r="H983" i="1"/>
  <c r="Z983" i="1" s="1"/>
  <c r="H984" i="1"/>
  <c r="Z984" i="1" s="1"/>
  <c r="H985" i="1"/>
  <c r="Z985" i="1" s="1"/>
  <c r="H986" i="1"/>
  <c r="Z986" i="1" s="1"/>
  <c r="H987" i="1"/>
  <c r="Z987" i="1" s="1"/>
  <c r="H988" i="1"/>
  <c r="Z988" i="1" s="1"/>
  <c r="H989" i="1"/>
  <c r="Z989" i="1" s="1"/>
  <c r="H990" i="1"/>
  <c r="Z990" i="1" s="1"/>
  <c r="H991" i="1"/>
  <c r="Z991" i="1" s="1"/>
  <c r="H992" i="1"/>
  <c r="Z992" i="1" s="1"/>
  <c r="H993" i="1"/>
  <c r="Z993" i="1" s="1"/>
  <c r="H994" i="1"/>
  <c r="Z994" i="1" s="1"/>
  <c r="H995" i="1"/>
  <c r="Z995" i="1" s="1"/>
  <c r="H996" i="1"/>
  <c r="Z996" i="1" s="1"/>
  <c r="H997" i="1"/>
  <c r="Z997" i="1" s="1"/>
  <c r="H998" i="1"/>
  <c r="Z998" i="1" s="1"/>
  <c r="H999" i="1"/>
  <c r="Z999" i="1" s="1"/>
  <c r="H1000" i="1"/>
  <c r="Z1000" i="1" s="1"/>
  <c r="H1001" i="1"/>
  <c r="Z1001" i="1" s="1"/>
  <c r="H1002" i="1"/>
  <c r="Z1002" i="1" s="1"/>
  <c r="H1003" i="1"/>
  <c r="Z1003" i="1" s="1"/>
  <c r="H1004" i="1"/>
  <c r="Z1004" i="1" s="1"/>
  <c r="H1005" i="1"/>
  <c r="Z1005" i="1" s="1"/>
  <c r="H1006" i="1"/>
  <c r="Z1006" i="1" s="1"/>
  <c r="H1007" i="1"/>
  <c r="Z1007" i="1" s="1"/>
  <c r="H1008" i="1"/>
  <c r="Z1008" i="1" s="1"/>
  <c r="H1009" i="1"/>
  <c r="Z1009" i="1" s="1"/>
  <c r="H1010" i="1"/>
  <c r="Z1010" i="1" s="1"/>
  <c r="H1011" i="1"/>
  <c r="Z1011" i="1" s="1"/>
  <c r="H1012" i="1"/>
  <c r="Z1012" i="1" s="1"/>
  <c r="H1013" i="1"/>
  <c r="Z1013" i="1" s="1"/>
  <c r="H1014" i="1"/>
  <c r="Z1014" i="1" s="1"/>
  <c r="H1015" i="1"/>
  <c r="Z1015" i="1" s="1"/>
  <c r="H1016" i="1"/>
  <c r="Z1016" i="1" s="1"/>
  <c r="H1017" i="1"/>
  <c r="Z1017" i="1" s="1"/>
  <c r="H1018" i="1"/>
  <c r="Z1018" i="1" s="1"/>
  <c r="H1019" i="1"/>
  <c r="Z1019" i="1" s="1"/>
  <c r="H1020" i="1"/>
  <c r="Z1020" i="1" s="1"/>
  <c r="H1021" i="1"/>
  <c r="Z1021" i="1" s="1"/>
  <c r="H1022" i="1"/>
  <c r="Z1022" i="1" s="1"/>
  <c r="H1023" i="1"/>
  <c r="Z1023" i="1" s="1"/>
  <c r="H1024" i="1"/>
  <c r="Z1024" i="1" s="1"/>
  <c r="H1025" i="1"/>
  <c r="Z1025" i="1" s="1"/>
  <c r="H1026" i="1"/>
  <c r="Z1026" i="1" s="1"/>
  <c r="H1027" i="1"/>
  <c r="Z1027" i="1" s="1"/>
  <c r="H1028" i="1"/>
  <c r="Z1028" i="1" s="1"/>
  <c r="H1029" i="1"/>
  <c r="Z1029" i="1" s="1"/>
  <c r="H1030" i="1"/>
  <c r="Z1030" i="1" s="1"/>
  <c r="H1031" i="1"/>
  <c r="Z1031" i="1" s="1"/>
  <c r="H1032" i="1"/>
  <c r="Z1032" i="1" s="1"/>
  <c r="H1033" i="1"/>
  <c r="Z1033" i="1" s="1"/>
  <c r="H1034" i="1"/>
  <c r="Z1034" i="1" s="1"/>
  <c r="H1035" i="1"/>
  <c r="Z1035" i="1" s="1"/>
  <c r="H1036" i="1"/>
  <c r="Z1036" i="1" s="1"/>
  <c r="H1037" i="1"/>
  <c r="Z1037" i="1" s="1"/>
  <c r="H1038" i="1"/>
  <c r="Z1038" i="1" s="1"/>
  <c r="H1039" i="1"/>
  <c r="Z1039" i="1" s="1"/>
  <c r="H1040" i="1"/>
  <c r="Z1040" i="1" s="1"/>
  <c r="H1041" i="1"/>
  <c r="Z1041" i="1" s="1"/>
  <c r="H1042" i="1"/>
  <c r="Z1042" i="1" s="1"/>
  <c r="H1043" i="1"/>
  <c r="Z1043" i="1" s="1"/>
  <c r="H1044" i="1"/>
  <c r="Z1044" i="1" s="1"/>
  <c r="H1045" i="1"/>
  <c r="Z1045" i="1" s="1"/>
  <c r="H1046" i="1"/>
  <c r="Z1046" i="1" s="1"/>
  <c r="H1047" i="1"/>
  <c r="Z1047" i="1" s="1"/>
  <c r="H1048" i="1"/>
  <c r="Z1048" i="1" s="1"/>
  <c r="H1049" i="1"/>
  <c r="Z1049" i="1" s="1"/>
  <c r="H1050" i="1"/>
  <c r="Z1050" i="1" s="1"/>
  <c r="H1051" i="1"/>
  <c r="Z1051" i="1" s="1"/>
  <c r="H1052" i="1"/>
  <c r="Z1052" i="1" s="1"/>
  <c r="H1053" i="1"/>
  <c r="Z1053" i="1" s="1"/>
  <c r="H1054" i="1"/>
  <c r="Z1054" i="1" s="1"/>
  <c r="H1055" i="1"/>
  <c r="Z1055" i="1" s="1"/>
  <c r="H1056" i="1"/>
  <c r="Z1056" i="1" s="1"/>
  <c r="H1057" i="1"/>
  <c r="Z1057" i="1" s="1"/>
  <c r="H1058" i="1"/>
  <c r="Z1058" i="1" s="1"/>
  <c r="H1059" i="1"/>
  <c r="Z1059" i="1" s="1"/>
  <c r="H1060" i="1"/>
  <c r="Z1060" i="1" s="1"/>
  <c r="H1061" i="1"/>
  <c r="Z1061" i="1" s="1"/>
  <c r="H1062" i="1"/>
  <c r="Z1062" i="1" s="1"/>
  <c r="H1063" i="1"/>
  <c r="Z1063" i="1" s="1"/>
  <c r="H1064" i="1"/>
  <c r="Z1064" i="1" s="1"/>
  <c r="H1065" i="1"/>
  <c r="Z1065" i="1" s="1"/>
  <c r="H1066" i="1"/>
  <c r="Z1066" i="1" s="1"/>
  <c r="H1067" i="1"/>
  <c r="Z1067" i="1" s="1"/>
  <c r="H1068" i="1"/>
  <c r="Z1068" i="1" s="1"/>
  <c r="H1069" i="1"/>
  <c r="Z1069" i="1" s="1"/>
  <c r="H1070" i="1"/>
  <c r="Z1070" i="1" s="1"/>
  <c r="H1071" i="1"/>
  <c r="Z1071" i="1" s="1"/>
  <c r="H1072" i="1"/>
  <c r="Z1072" i="1" s="1"/>
  <c r="H1073" i="1"/>
  <c r="Z1073" i="1" s="1"/>
  <c r="H1074" i="1"/>
  <c r="Z1074" i="1" s="1"/>
  <c r="H1075" i="1"/>
  <c r="Z1075" i="1" s="1"/>
  <c r="H1076" i="1"/>
  <c r="Z1076" i="1" s="1"/>
  <c r="H1077" i="1"/>
  <c r="Z1077" i="1" s="1"/>
  <c r="H1078" i="1"/>
  <c r="Z1078" i="1" s="1"/>
  <c r="H1079" i="1"/>
  <c r="Z1079" i="1" s="1"/>
  <c r="H1080" i="1"/>
  <c r="Z1080" i="1" s="1"/>
  <c r="H1081" i="1"/>
  <c r="Z1081" i="1" s="1"/>
  <c r="H1082" i="1"/>
  <c r="Z1082" i="1" s="1"/>
  <c r="H1083" i="1"/>
  <c r="Z1083" i="1" s="1"/>
  <c r="H1084" i="1"/>
  <c r="Z1084" i="1" s="1"/>
  <c r="H1085" i="1"/>
  <c r="Z1085" i="1" s="1"/>
  <c r="H1086" i="1"/>
  <c r="Z1086" i="1" s="1"/>
  <c r="H1087" i="1"/>
  <c r="Z1087" i="1" s="1"/>
  <c r="H1088" i="1"/>
  <c r="Z1088" i="1" s="1"/>
  <c r="H1089" i="1"/>
  <c r="Z1089" i="1" s="1"/>
  <c r="H1090" i="1"/>
  <c r="Z1090" i="1" s="1"/>
  <c r="H1091" i="1"/>
  <c r="Z1091" i="1" s="1"/>
  <c r="H1092" i="1"/>
  <c r="Z1092" i="1" s="1"/>
  <c r="H1093" i="1"/>
  <c r="Z1093" i="1" s="1"/>
  <c r="H1094" i="1"/>
  <c r="Z1094" i="1" s="1"/>
  <c r="H1095" i="1"/>
  <c r="Z1095" i="1" s="1"/>
  <c r="H1096" i="1"/>
  <c r="Z1096" i="1" s="1"/>
  <c r="H1097" i="1"/>
  <c r="Z1097" i="1" s="1"/>
  <c r="H1098" i="1"/>
  <c r="Z1098" i="1" s="1"/>
  <c r="H1099" i="1"/>
  <c r="Z1099" i="1" s="1"/>
  <c r="H1100" i="1"/>
  <c r="Z1100" i="1" s="1"/>
  <c r="H1101" i="1"/>
  <c r="Z1101" i="1" s="1"/>
  <c r="H1102" i="1"/>
  <c r="Z1102" i="1" s="1"/>
  <c r="H1103" i="1"/>
  <c r="Z1103" i="1" s="1"/>
  <c r="H1104" i="1"/>
  <c r="Z1104" i="1" s="1"/>
  <c r="H1105" i="1"/>
  <c r="Z1105" i="1" s="1"/>
  <c r="H1106" i="1"/>
  <c r="Z1106" i="1" s="1"/>
  <c r="H1107" i="1"/>
  <c r="Z1107" i="1" s="1"/>
  <c r="H1108" i="1"/>
  <c r="Z1108" i="1" s="1"/>
  <c r="H1109" i="1"/>
  <c r="Z1109" i="1" s="1"/>
  <c r="H1110" i="1"/>
  <c r="Z1110" i="1" s="1"/>
  <c r="H1111" i="1"/>
  <c r="Z1111" i="1" s="1"/>
  <c r="H1112" i="1"/>
  <c r="Z1112" i="1" s="1"/>
  <c r="H1113" i="1"/>
  <c r="Z1113" i="1" s="1"/>
  <c r="H1114" i="1"/>
  <c r="Z1114" i="1" s="1"/>
  <c r="H1115" i="1"/>
  <c r="Z1115" i="1" s="1"/>
  <c r="H1116" i="1"/>
  <c r="Z1116" i="1" s="1"/>
  <c r="H1117" i="1"/>
  <c r="Z1117" i="1" s="1"/>
  <c r="H1118" i="1"/>
  <c r="Z1118" i="1" s="1"/>
  <c r="H1119" i="1"/>
  <c r="Z1119" i="1" s="1"/>
  <c r="H1120" i="1"/>
  <c r="Z1120" i="1" s="1"/>
  <c r="H1121" i="1"/>
  <c r="Z1121" i="1" s="1"/>
  <c r="H1122" i="1"/>
  <c r="Z1122" i="1" s="1"/>
  <c r="H1123" i="1"/>
  <c r="Z1123" i="1" s="1"/>
  <c r="H1124" i="1"/>
  <c r="Z1124" i="1" s="1"/>
  <c r="H1125" i="1"/>
  <c r="Z1125" i="1" s="1"/>
  <c r="H1126" i="1"/>
  <c r="Z1126" i="1" s="1"/>
  <c r="H1127" i="1"/>
  <c r="Z1127" i="1" s="1"/>
  <c r="H1128" i="1"/>
  <c r="Z1128" i="1" s="1"/>
  <c r="H1129" i="1"/>
  <c r="Z1129" i="1" s="1"/>
  <c r="H1130" i="1"/>
  <c r="Z1130" i="1" s="1"/>
  <c r="H1131" i="1"/>
  <c r="Z1131" i="1" s="1"/>
  <c r="H1132" i="1"/>
  <c r="Z1132" i="1" s="1"/>
  <c r="H1133" i="1"/>
  <c r="Z1133" i="1" s="1"/>
  <c r="H1134" i="1"/>
  <c r="Z1134" i="1" s="1"/>
  <c r="H1135" i="1"/>
  <c r="Z1135" i="1" s="1"/>
  <c r="H1136" i="1"/>
  <c r="Z1136" i="1" s="1"/>
  <c r="H1137" i="1"/>
  <c r="Z1137" i="1" s="1"/>
  <c r="H1138" i="1"/>
  <c r="Z1138" i="1" s="1"/>
  <c r="H1139" i="1"/>
  <c r="Z1139" i="1" s="1"/>
  <c r="H1140" i="1"/>
  <c r="Z1140" i="1" s="1"/>
  <c r="H1141" i="1"/>
  <c r="Z1141" i="1" s="1"/>
  <c r="H1142" i="1"/>
  <c r="Z1142" i="1" s="1"/>
  <c r="H1143" i="1"/>
  <c r="Z1143" i="1" s="1"/>
  <c r="H1144" i="1"/>
  <c r="Z1144" i="1" s="1"/>
  <c r="H1145" i="1"/>
  <c r="Z1145" i="1" s="1"/>
  <c r="H1146" i="1"/>
  <c r="Z1146" i="1" s="1"/>
  <c r="H1147" i="1"/>
  <c r="Z1147" i="1" s="1"/>
  <c r="H1148" i="1"/>
  <c r="Z1148" i="1" s="1"/>
  <c r="H1149" i="1"/>
  <c r="Z1149" i="1" s="1"/>
  <c r="H1150" i="1"/>
  <c r="Z1150" i="1" s="1"/>
  <c r="H1151" i="1"/>
  <c r="Z1151" i="1" s="1"/>
  <c r="H1152" i="1"/>
  <c r="Z1152" i="1" s="1"/>
  <c r="H1153" i="1"/>
  <c r="Z1153" i="1" s="1"/>
  <c r="H1154" i="1"/>
  <c r="Z1154" i="1" s="1"/>
  <c r="H1155" i="1"/>
  <c r="Z1155" i="1" s="1"/>
  <c r="H1156" i="1"/>
  <c r="Z1156" i="1" s="1"/>
  <c r="H1157" i="1"/>
  <c r="Z1157" i="1" s="1"/>
  <c r="H1158" i="1"/>
  <c r="Z1158" i="1" s="1"/>
  <c r="H1159" i="1"/>
  <c r="Z1159" i="1" s="1"/>
  <c r="H1160" i="1"/>
  <c r="Z1160" i="1" s="1"/>
  <c r="H1161" i="1"/>
  <c r="Z1161" i="1" s="1"/>
  <c r="H1162" i="1"/>
  <c r="Z1162" i="1" s="1"/>
  <c r="H1163" i="1"/>
  <c r="Z1163" i="1" s="1"/>
  <c r="H1164" i="1"/>
  <c r="Z1164" i="1" s="1"/>
  <c r="H1165" i="1"/>
  <c r="Z1165" i="1" s="1"/>
  <c r="H1166" i="1"/>
  <c r="Z1166" i="1" s="1"/>
  <c r="H1167" i="1"/>
  <c r="Z1167" i="1" s="1"/>
  <c r="H1168" i="1"/>
  <c r="Z1168" i="1" s="1"/>
  <c r="H1169" i="1"/>
  <c r="Z1169" i="1" s="1"/>
  <c r="H1170" i="1"/>
  <c r="Z1170" i="1" s="1"/>
  <c r="H1171" i="1"/>
  <c r="Z1171" i="1" s="1"/>
  <c r="H1172" i="1"/>
  <c r="Z1172" i="1" s="1"/>
  <c r="H1173" i="1"/>
  <c r="Z1173" i="1" s="1"/>
  <c r="H1174" i="1"/>
  <c r="Z1174" i="1" s="1"/>
  <c r="H1175" i="1"/>
  <c r="Z1175" i="1" s="1"/>
  <c r="H1176" i="1"/>
  <c r="Z1176" i="1" s="1"/>
  <c r="H1177" i="1"/>
  <c r="Z1177" i="1" s="1"/>
  <c r="H1178" i="1"/>
  <c r="Z1178" i="1" s="1"/>
  <c r="H1179" i="1"/>
  <c r="Z1179" i="1" s="1"/>
  <c r="H1180" i="1"/>
  <c r="Z1180" i="1" s="1"/>
  <c r="H1181" i="1"/>
  <c r="Z1181" i="1" s="1"/>
  <c r="H1182" i="1"/>
  <c r="Z1182" i="1" s="1"/>
  <c r="H1183" i="1"/>
  <c r="Z1183" i="1" s="1"/>
  <c r="H1184" i="1"/>
  <c r="Z1184" i="1" s="1"/>
  <c r="H1185" i="1"/>
  <c r="Z1185" i="1" s="1"/>
  <c r="H1186" i="1"/>
  <c r="Z1186" i="1" s="1"/>
  <c r="H1187" i="1"/>
  <c r="Z1187" i="1" s="1"/>
  <c r="H1188" i="1"/>
  <c r="Z1188" i="1" s="1"/>
  <c r="H1189" i="1"/>
  <c r="Z1189" i="1" s="1"/>
  <c r="H1190" i="1"/>
  <c r="Z1190" i="1" s="1"/>
  <c r="H1191" i="1"/>
  <c r="Z1191" i="1" s="1"/>
  <c r="H1192" i="1"/>
  <c r="Z1192" i="1" s="1"/>
  <c r="H1193" i="1"/>
  <c r="Z1193" i="1" s="1"/>
  <c r="H1194" i="1"/>
  <c r="Z1194" i="1" s="1"/>
  <c r="H1195" i="1"/>
  <c r="Z1195" i="1" s="1"/>
  <c r="H1196" i="1"/>
  <c r="Z1196" i="1" s="1"/>
  <c r="H1197" i="1"/>
  <c r="Z1197" i="1" s="1"/>
  <c r="H1198" i="1"/>
  <c r="Z1198" i="1" s="1"/>
  <c r="H1199" i="1"/>
  <c r="Z1199" i="1" s="1"/>
  <c r="H1200" i="1"/>
  <c r="Z1200" i="1" s="1"/>
  <c r="H1201" i="1"/>
  <c r="Z1201" i="1" s="1"/>
  <c r="H1202" i="1"/>
  <c r="Z1202" i="1" s="1"/>
  <c r="H1203" i="1"/>
  <c r="Z1203" i="1" s="1"/>
  <c r="H1204" i="1"/>
  <c r="Z1204" i="1" s="1"/>
  <c r="H1205" i="1"/>
  <c r="Z1205" i="1" s="1"/>
  <c r="H1206" i="1"/>
  <c r="Z1206" i="1" s="1"/>
  <c r="H1207" i="1"/>
  <c r="Z1207" i="1" s="1"/>
  <c r="H1208" i="1"/>
  <c r="Z1208" i="1" s="1"/>
  <c r="H1209" i="1"/>
  <c r="Z1209" i="1" s="1"/>
  <c r="H1210" i="1"/>
  <c r="Z1210" i="1" s="1"/>
  <c r="H1211" i="1"/>
  <c r="Z1211" i="1" s="1"/>
  <c r="H1212" i="1"/>
  <c r="Z1212" i="1" s="1"/>
  <c r="H1213" i="1"/>
  <c r="Z1213" i="1" s="1"/>
  <c r="H1214" i="1"/>
  <c r="Z1214" i="1" s="1"/>
  <c r="H1215" i="1"/>
  <c r="Z1215" i="1" s="1"/>
  <c r="H1216" i="1"/>
  <c r="Z1216" i="1" s="1"/>
  <c r="H1217" i="1"/>
  <c r="Z1217" i="1" s="1"/>
  <c r="H1218" i="1"/>
  <c r="Z1218" i="1" s="1"/>
  <c r="H1219" i="1"/>
  <c r="Z1219" i="1" s="1"/>
  <c r="H1220" i="1"/>
  <c r="Z1220" i="1" s="1"/>
  <c r="H1221" i="1"/>
  <c r="Z1221" i="1" s="1"/>
  <c r="H1222" i="1"/>
  <c r="Z1222" i="1" s="1"/>
  <c r="H1223" i="1"/>
  <c r="Z1223" i="1" s="1"/>
  <c r="H1224" i="1"/>
  <c r="Z1224" i="1" s="1"/>
  <c r="H1225" i="1"/>
  <c r="Z1225" i="1" s="1"/>
  <c r="H1226" i="1"/>
  <c r="Z1226" i="1" s="1"/>
  <c r="H1227" i="1"/>
  <c r="Z1227" i="1" s="1"/>
  <c r="H1228" i="1"/>
  <c r="Z1228" i="1" s="1"/>
  <c r="H1229" i="1"/>
  <c r="Z1229" i="1" s="1"/>
  <c r="H1230" i="1"/>
  <c r="Z1230" i="1" s="1"/>
  <c r="H1231" i="1"/>
  <c r="Z1231" i="1" s="1"/>
  <c r="H1232" i="1"/>
  <c r="Z1232" i="1" s="1"/>
  <c r="H1233" i="1"/>
  <c r="Z1233" i="1" s="1"/>
  <c r="H1234" i="1"/>
  <c r="Z1234" i="1" s="1"/>
  <c r="H1235" i="1"/>
  <c r="Z1235" i="1" s="1"/>
  <c r="H1236" i="1"/>
  <c r="Z1236" i="1" s="1"/>
  <c r="H1237" i="1"/>
  <c r="Z1237" i="1" s="1"/>
  <c r="H1238" i="1"/>
  <c r="Z1238" i="1" s="1"/>
  <c r="H1239" i="1"/>
  <c r="Z1239" i="1" s="1"/>
  <c r="H1240" i="1"/>
  <c r="Z1240" i="1" s="1"/>
  <c r="H1241" i="1"/>
  <c r="Z1241" i="1" s="1"/>
  <c r="H1242" i="1"/>
  <c r="Z1242" i="1" s="1"/>
  <c r="H1243" i="1"/>
  <c r="Z1243" i="1" s="1"/>
  <c r="H1244" i="1"/>
  <c r="Z1244" i="1" s="1"/>
  <c r="H1245" i="1"/>
  <c r="Z1245" i="1" s="1"/>
  <c r="H1246" i="1"/>
  <c r="Z1246" i="1" s="1"/>
  <c r="H1247" i="1"/>
  <c r="Z1247" i="1" s="1"/>
  <c r="H1248" i="1"/>
  <c r="Z1248" i="1" s="1"/>
  <c r="H1249" i="1"/>
  <c r="Z1249" i="1" s="1"/>
  <c r="H1250" i="1"/>
  <c r="Z1250" i="1" s="1"/>
  <c r="H1251" i="1"/>
  <c r="Z1251" i="1" s="1"/>
  <c r="H1252" i="1"/>
  <c r="Z1252" i="1" s="1"/>
  <c r="H1253" i="1"/>
  <c r="Z1253" i="1" s="1"/>
  <c r="H1254" i="1"/>
  <c r="Z1254" i="1" s="1"/>
  <c r="H1255" i="1"/>
  <c r="Z1255" i="1" s="1"/>
  <c r="H1256" i="1"/>
  <c r="Z1256" i="1" s="1"/>
  <c r="H1257" i="1"/>
  <c r="Z1257" i="1" s="1"/>
  <c r="H1258" i="1"/>
  <c r="Z1258" i="1" s="1"/>
  <c r="H1259" i="1"/>
  <c r="Z1259" i="1" s="1"/>
  <c r="H1260" i="1"/>
  <c r="Z1260" i="1" s="1"/>
  <c r="H1261" i="1"/>
  <c r="Z1261" i="1" s="1"/>
  <c r="H1262" i="1"/>
  <c r="Z1262" i="1" s="1"/>
  <c r="H1263" i="1"/>
  <c r="Z1263" i="1" s="1"/>
  <c r="H1264" i="1"/>
  <c r="Z1264" i="1" s="1"/>
  <c r="H1265" i="1"/>
  <c r="Z1265" i="1" s="1"/>
  <c r="H1266" i="1"/>
  <c r="Z1266" i="1" s="1"/>
  <c r="H1267" i="1"/>
  <c r="Z1267" i="1" s="1"/>
  <c r="H1268" i="1"/>
  <c r="Z1268" i="1" s="1"/>
  <c r="H1269" i="1"/>
  <c r="Z1269" i="1" s="1"/>
  <c r="H1270" i="1"/>
  <c r="Z1270" i="1" s="1"/>
  <c r="H1271" i="1"/>
  <c r="Z1271" i="1" s="1"/>
  <c r="H1272" i="1"/>
  <c r="Z1272" i="1" s="1"/>
  <c r="H1273" i="1"/>
  <c r="Z1273" i="1" s="1"/>
  <c r="H1274" i="1"/>
  <c r="Z1274" i="1" s="1"/>
  <c r="H1275" i="1"/>
  <c r="Z1275" i="1" s="1"/>
  <c r="H1276" i="1"/>
  <c r="Z1276" i="1" s="1"/>
  <c r="H1277" i="1"/>
  <c r="Z1277" i="1" s="1"/>
  <c r="H1278" i="1"/>
  <c r="Z1278" i="1" s="1"/>
  <c r="H1279" i="1"/>
  <c r="Z1279" i="1" s="1"/>
  <c r="H1280" i="1"/>
  <c r="Z1280" i="1" s="1"/>
  <c r="H1281" i="1"/>
  <c r="Z1281" i="1" s="1"/>
  <c r="H1282" i="1"/>
  <c r="Z1282" i="1" s="1"/>
  <c r="H1283" i="1"/>
  <c r="Z1283" i="1" s="1"/>
  <c r="H1284" i="1"/>
  <c r="Z1284" i="1" s="1"/>
  <c r="H1285" i="1"/>
  <c r="Z1285" i="1" s="1"/>
  <c r="H1286" i="1"/>
  <c r="Z1286" i="1" s="1"/>
  <c r="H1287" i="1"/>
  <c r="Z1287" i="1" s="1"/>
  <c r="H1288" i="1"/>
  <c r="Z1288" i="1" s="1"/>
  <c r="H1289" i="1"/>
  <c r="Z1289" i="1" s="1"/>
  <c r="H1290" i="1"/>
  <c r="Z1290" i="1" s="1"/>
  <c r="H1291" i="1"/>
  <c r="Z1291" i="1" s="1"/>
  <c r="H1292" i="1"/>
  <c r="Z1292" i="1" s="1"/>
  <c r="H1293" i="1"/>
  <c r="Z1293" i="1" s="1"/>
  <c r="H1294" i="1"/>
  <c r="Z1294" i="1" s="1"/>
  <c r="H1295" i="1"/>
  <c r="Z1295" i="1" s="1"/>
  <c r="H1296" i="1"/>
  <c r="Z1296" i="1" s="1"/>
  <c r="H1297" i="1"/>
  <c r="Z1297" i="1" s="1"/>
  <c r="H1298" i="1"/>
  <c r="Z1298" i="1" s="1"/>
  <c r="H1299" i="1"/>
  <c r="Z1299" i="1" s="1"/>
  <c r="H1300" i="1"/>
  <c r="Z1300" i="1" s="1"/>
  <c r="H1301" i="1"/>
  <c r="Z1301" i="1" s="1"/>
  <c r="H1302" i="1"/>
  <c r="Z1302" i="1" s="1"/>
  <c r="H1303" i="1"/>
  <c r="Z1303" i="1" s="1"/>
  <c r="H1304" i="1"/>
  <c r="Z1304" i="1" s="1"/>
  <c r="H1305" i="1"/>
  <c r="Z1305" i="1" s="1"/>
  <c r="H1306" i="1"/>
  <c r="Z1306" i="1" s="1"/>
  <c r="H1307" i="1"/>
  <c r="Z1307" i="1" s="1"/>
  <c r="H1308" i="1"/>
  <c r="Z1308" i="1" s="1"/>
  <c r="H1309" i="1"/>
  <c r="Z1309" i="1" s="1"/>
  <c r="H1310" i="1"/>
  <c r="Z1310" i="1" s="1"/>
  <c r="H1311" i="1"/>
  <c r="Z1311" i="1" s="1"/>
  <c r="H1312" i="1"/>
  <c r="Z1312" i="1" s="1"/>
  <c r="H1313" i="1"/>
  <c r="Z1313" i="1" s="1"/>
  <c r="H1314" i="1"/>
  <c r="Z1314" i="1" s="1"/>
  <c r="H1315" i="1"/>
  <c r="Z1315" i="1" s="1"/>
  <c r="H1316" i="1"/>
  <c r="Z1316" i="1" s="1"/>
  <c r="H1317" i="1"/>
  <c r="Z1317" i="1" s="1"/>
  <c r="H1318" i="1"/>
  <c r="Z1318" i="1" s="1"/>
  <c r="H1319" i="1"/>
  <c r="Z1319" i="1" s="1"/>
  <c r="H1320" i="1"/>
  <c r="Z1320" i="1" s="1"/>
  <c r="H1321" i="1"/>
  <c r="Z1321" i="1" s="1"/>
  <c r="H1322" i="1"/>
  <c r="Z1322" i="1" s="1"/>
  <c r="H1323" i="1"/>
  <c r="Z1323" i="1" s="1"/>
  <c r="H1324" i="1"/>
  <c r="Z1324" i="1" s="1"/>
  <c r="H1325" i="1"/>
  <c r="Z1325" i="1" s="1"/>
  <c r="H1326" i="1"/>
  <c r="Z1326" i="1" s="1"/>
  <c r="H1327" i="1"/>
  <c r="Z1327" i="1" s="1"/>
  <c r="H1328" i="1"/>
  <c r="Z1328" i="1" s="1"/>
  <c r="H1329" i="1"/>
  <c r="Z1329" i="1" s="1"/>
  <c r="H1330" i="1"/>
  <c r="Z1330" i="1" s="1"/>
  <c r="H1331" i="1"/>
  <c r="Z1331" i="1" s="1"/>
  <c r="H1332" i="1"/>
  <c r="Z1332" i="1" s="1"/>
  <c r="H1333" i="1"/>
  <c r="Z1333" i="1" s="1"/>
  <c r="H1334" i="1"/>
  <c r="Z1334" i="1" s="1"/>
  <c r="H1335" i="1"/>
  <c r="Z1335" i="1" s="1"/>
  <c r="H1336" i="1"/>
  <c r="Z1336" i="1" s="1"/>
  <c r="H1337" i="1"/>
  <c r="Z1337" i="1" s="1"/>
  <c r="H1338" i="1"/>
  <c r="Z1338" i="1" s="1"/>
  <c r="H1339" i="1"/>
  <c r="Z1339" i="1" s="1"/>
  <c r="H1340" i="1"/>
  <c r="Z1340" i="1" s="1"/>
  <c r="H1341" i="1"/>
  <c r="Z1341" i="1" s="1"/>
  <c r="H1342" i="1"/>
  <c r="Z1342" i="1" s="1"/>
  <c r="H1343" i="1"/>
  <c r="Z1343" i="1" s="1"/>
  <c r="H1344" i="1"/>
  <c r="Z1344" i="1" s="1"/>
  <c r="H1345" i="1"/>
  <c r="Z1345" i="1" s="1"/>
  <c r="H1346" i="1"/>
  <c r="Z1346" i="1" s="1"/>
  <c r="H1347" i="1"/>
  <c r="Z1347" i="1" s="1"/>
  <c r="H1348" i="1"/>
  <c r="Z1348" i="1" s="1"/>
  <c r="H1349" i="1"/>
  <c r="Z1349" i="1" s="1"/>
  <c r="H1350" i="1"/>
  <c r="Z1350" i="1" s="1"/>
  <c r="H1351" i="1"/>
  <c r="Z1351" i="1" s="1"/>
  <c r="H1352" i="1"/>
  <c r="Z1352" i="1" s="1"/>
  <c r="H1353" i="1"/>
  <c r="Z1353" i="1" s="1"/>
  <c r="H1354" i="1"/>
  <c r="Z1354" i="1" s="1"/>
  <c r="H1355" i="1"/>
  <c r="Z1355" i="1" s="1"/>
  <c r="H1356" i="1"/>
  <c r="Z1356" i="1" s="1"/>
  <c r="H1357" i="1"/>
  <c r="Z1357" i="1" s="1"/>
  <c r="H1358" i="1"/>
  <c r="Z1358" i="1" s="1"/>
  <c r="H1359" i="1"/>
  <c r="Z1359" i="1" s="1"/>
  <c r="H1360" i="1"/>
  <c r="Z1360" i="1" s="1"/>
  <c r="H1361" i="1"/>
  <c r="Z1361" i="1" s="1"/>
  <c r="H1362" i="1"/>
  <c r="Z1362" i="1" s="1"/>
  <c r="H1363" i="1"/>
  <c r="Z1363" i="1" s="1"/>
  <c r="H1364" i="1"/>
  <c r="Z1364" i="1" s="1"/>
  <c r="H1365" i="1"/>
  <c r="Z1365" i="1" s="1"/>
  <c r="H1366" i="1"/>
  <c r="Z1366" i="1" s="1"/>
  <c r="H1367" i="1"/>
  <c r="Z1367" i="1" s="1"/>
  <c r="H1368" i="1"/>
  <c r="Z1368" i="1" s="1"/>
  <c r="H1369" i="1"/>
  <c r="Z1369" i="1" s="1"/>
  <c r="H1370" i="1"/>
  <c r="Z1370" i="1" s="1"/>
  <c r="H1371" i="1"/>
  <c r="Z1371" i="1" s="1"/>
  <c r="H1372" i="1"/>
  <c r="Z1372" i="1" s="1"/>
  <c r="H1373" i="1"/>
  <c r="Z1373" i="1" s="1"/>
  <c r="H1374" i="1"/>
  <c r="Z1374" i="1" s="1"/>
  <c r="H1375" i="1"/>
  <c r="Z1375" i="1" s="1"/>
  <c r="H1376" i="1"/>
  <c r="Z1376" i="1" s="1"/>
  <c r="H1377" i="1"/>
  <c r="Z1377" i="1" s="1"/>
  <c r="H1378" i="1"/>
  <c r="Z1378" i="1" s="1"/>
  <c r="H1379" i="1"/>
  <c r="Z1379" i="1" s="1"/>
  <c r="H1380" i="1"/>
  <c r="Z1380" i="1" s="1"/>
  <c r="H1381" i="1"/>
  <c r="Z1381" i="1" s="1"/>
  <c r="H1382" i="1"/>
  <c r="Z1382" i="1" s="1"/>
  <c r="H1383" i="1"/>
  <c r="Z1383" i="1" s="1"/>
  <c r="H1384" i="1"/>
  <c r="Z1384" i="1" s="1"/>
  <c r="H1385" i="1"/>
  <c r="Z1385" i="1" s="1"/>
  <c r="H1386" i="1"/>
  <c r="Z1386" i="1" s="1"/>
  <c r="H1387" i="1"/>
  <c r="Z1387" i="1" s="1"/>
  <c r="H1388" i="1"/>
  <c r="Z1388" i="1" s="1"/>
  <c r="H1389" i="1"/>
  <c r="Z1389" i="1" s="1"/>
  <c r="H1390" i="1"/>
  <c r="Z1390" i="1" s="1"/>
  <c r="H1391" i="1"/>
  <c r="Z1391" i="1" s="1"/>
  <c r="H1392" i="1"/>
  <c r="Z1392" i="1" s="1"/>
  <c r="H1393" i="1"/>
  <c r="Z1393" i="1" s="1"/>
  <c r="H1394" i="1"/>
  <c r="Z1394" i="1" s="1"/>
  <c r="H1395" i="1"/>
  <c r="Z1395" i="1" s="1"/>
  <c r="H1396" i="1"/>
  <c r="Z1396" i="1" s="1"/>
  <c r="H1397" i="1"/>
  <c r="Z1397" i="1" s="1"/>
  <c r="H1398" i="1"/>
  <c r="Z1398" i="1" s="1"/>
  <c r="H1399" i="1"/>
  <c r="Z1399" i="1" s="1"/>
  <c r="H1400" i="1"/>
  <c r="Z1400" i="1" s="1"/>
  <c r="H1401" i="1"/>
  <c r="Z1401" i="1" s="1"/>
  <c r="H1402" i="1"/>
  <c r="Z1402" i="1" s="1"/>
  <c r="H1403" i="1"/>
  <c r="Z1403" i="1" s="1"/>
  <c r="H1404" i="1"/>
  <c r="Z1404" i="1" s="1"/>
  <c r="H1405" i="1"/>
  <c r="Z1405" i="1" s="1"/>
  <c r="H1406" i="1"/>
  <c r="Z1406" i="1" s="1"/>
  <c r="H1407" i="1"/>
  <c r="Z1407" i="1" s="1"/>
  <c r="H1408" i="1"/>
  <c r="Z1408" i="1" s="1"/>
  <c r="H1409" i="1"/>
  <c r="Z1409" i="1" s="1"/>
  <c r="H1410" i="1"/>
  <c r="Z1410" i="1" s="1"/>
  <c r="H1411" i="1"/>
  <c r="Z1411" i="1" s="1"/>
  <c r="H1412" i="1"/>
  <c r="Z1412" i="1" s="1"/>
  <c r="H1413" i="1"/>
  <c r="Z1413" i="1" s="1"/>
  <c r="H1414" i="1"/>
  <c r="Z1414" i="1" s="1"/>
  <c r="H1415" i="1"/>
  <c r="Z1415" i="1" s="1"/>
  <c r="H1416" i="1"/>
  <c r="Z1416" i="1" s="1"/>
  <c r="H1417" i="1"/>
  <c r="Z1417" i="1" s="1"/>
  <c r="H1418" i="1"/>
  <c r="Z1418" i="1" s="1"/>
  <c r="H1419" i="1"/>
  <c r="Z1419" i="1" s="1"/>
  <c r="H1420" i="1"/>
  <c r="Z1420" i="1" s="1"/>
  <c r="H1421" i="1"/>
  <c r="Z1421" i="1" s="1"/>
  <c r="H1422" i="1"/>
  <c r="Z1422" i="1" s="1"/>
  <c r="H1423" i="1"/>
  <c r="Z1423" i="1" s="1"/>
  <c r="H1424" i="1"/>
  <c r="Z1424" i="1" s="1"/>
  <c r="H1425" i="1"/>
  <c r="Z1425" i="1" s="1"/>
  <c r="H1426" i="1"/>
  <c r="Z1426" i="1" s="1"/>
  <c r="H1427" i="1"/>
  <c r="Z1427" i="1" s="1"/>
  <c r="H1428" i="1"/>
  <c r="Z1428" i="1" s="1"/>
  <c r="H1429" i="1"/>
  <c r="Z1429" i="1" s="1"/>
  <c r="H1430" i="1"/>
  <c r="Z1430" i="1" s="1"/>
  <c r="H1431" i="1"/>
  <c r="Z1431" i="1" s="1"/>
  <c r="H1432" i="1"/>
  <c r="Z1432" i="1" s="1"/>
  <c r="H1433" i="1"/>
  <c r="Z1433" i="1" s="1"/>
  <c r="H1434" i="1"/>
  <c r="Z1434" i="1" s="1"/>
  <c r="H1435" i="1"/>
  <c r="Z1435" i="1" s="1"/>
  <c r="H1436" i="1"/>
  <c r="Z1436" i="1" s="1"/>
  <c r="H1437" i="1"/>
  <c r="Z1437" i="1" s="1"/>
  <c r="H1438" i="1"/>
  <c r="Z1438" i="1" s="1"/>
  <c r="H1439" i="1"/>
  <c r="Z1439" i="1" s="1"/>
  <c r="H1440" i="1"/>
  <c r="Z1440" i="1" s="1"/>
  <c r="H1441" i="1"/>
  <c r="Z1441" i="1" s="1"/>
  <c r="H1442" i="1"/>
  <c r="Z1442" i="1" s="1"/>
  <c r="H1443" i="1"/>
  <c r="Z1443" i="1" s="1"/>
  <c r="H1444" i="1"/>
  <c r="Z1444" i="1" s="1"/>
  <c r="H1445" i="1"/>
  <c r="Z1445" i="1" s="1"/>
  <c r="H1446" i="1"/>
  <c r="Z1446" i="1" s="1"/>
  <c r="H1447" i="1"/>
  <c r="Z1447" i="1" s="1"/>
  <c r="H1448" i="1"/>
  <c r="Z1448" i="1" s="1"/>
  <c r="H1449" i="1"/>
  <c r="Z1449" i="1" s="1"/>
  <c r="H1450" i="1"/>
  <c r="Z1450" i="1" s="1"/>
  <c r="H1451" i="1"/>
  <c r="Z1451" i="1" s="1"/>
  <c r="H1452" i="1"/>
  <c r="Z1452" i="1" s="1"/>
  <c r="H1453" i="1"/>
  <c r="Z1453" i="1" s="1"/>
  <c r="H1454" i="1"/>
  <c r="Z1454" i="1" s="1"/>
  <c r="H1455" i="1"/>
  <c r="Z1455" i="1" s="1"/>
  <c r="H1456" i="1"/>
  <c r="Z1456" i="1" s="1"/>
  <c r="H1457" i="1"/>
  <c r="Z1457" i="1" s="1"/>
  <c r="H1458" i="1"/>
  <c r="Z1458" i="1" s="1"/>
  <c r="H1459" i="1"/>
  <c r="Z1459" i="1" s="1"/>
  <c r="H1460" i="1"/>
  <c r="Z1460" i="1" s="1"/>
  <c r="H1461" i="1"/>
  <c r="Z1461" i="1" s="1"/>
  <c r="H1462" i="1"/>
  <c r="Z1462" i="1" s="1"/>
  <c r="H1463" i="1"/>
  <c r="Z1463" i="1" s="1"/>
  <c r="H1464" i="1"/>
  <c r="Z1464" i="1" s="1"/>
  <c r="H1465" i="1"/>
  <c r="Z1465" i="1" s="1"/>
  <c r="H1466" i="1"/>
  <c r="Z1466" i="1" s="1"/>
  <c r="H1467" i="1"/>
  <c r="Z1467" i="1" s="1"/>
  <c r="H1468" i="1"/>
  <c r="Z1468" i="1" s="1"/>
  <c r="H1469" i="1"/>
  <c r="Z1469" i="1" s="1"/>
  <c r="H1470" i="1"/>
  <c r="Z1470" i="1" s="1"/>
  <c r="H1471" i="1"/>
  <c r="Z1471" i="1" s="1"/>
  <c r="H1472" i="1"/>
  <c r="Z1472" i="1" s="1"/>
  <c r="H1473" i="1"/>
  <c r="Z1473" i="1" s="1"/>
  <c r="H1474" i="1"/>
  <c r="Z1474" i="1" s="1"/>
  <c r="H1475" i="1"/>
  <c r="Z1475" i="1" s="1"/>
  <c r="H1476" i="1"/>
  <c r="Z1476" i="1" s="1"/>
  <c r="H1477" i="1"/>
  <c r="Z1477" i="1" s="1"/>
  <c r="H1478" i="1"/>
  <c r="Z1478" i="1" s="1"/>
  <c r="H1479" i="1"/>
  <c r="Z1479" i="1" s="1"/>
  <c r="H1480" i="1"/>
  <c r="Z1480" i="1" s="1"/>
  <c r="H1481" i="1"/>
  <c r="Z1481" i="1" s="1"/>
  <c r="H1482" i="1"/>
  <c r="Z1482" i="1" s="1"/>
  <c r="H1483" i="1"/>
  <c r="Z1483" i="1" s="1"/>
  <c r="H1484" i="1"/>
  <c r="Z1484" i="1" s="1"/>
  <c r="H1485" i="1"/>
  <c r="Z1485" i="1" s="1"/>
  <c r="H1486" i="1"/>
  <c r="Z1486" i="1" s="1"/>
  <c r="H1487" i="1"/>
  <c r="Z1487" i="1" s="1"/>
  <c r="H1488" i="1"/>
  <c r="Z1488" i="1" s="1"/>
  <c r="H1489" i="1"/>
  <c r="Z1489" i="1" s="1"/>
  <c r="H1490" i="1"/>
  <c r="Z1490" i="1" s="1"/>
  <c r="H1491" i="1"/>
  <c r="Z1491" i="1" s="1"/>
  <c r="H1492" i="1"/>
  <c r="Z1492" i="1" s="1"/>
  <c r="H1493" i="1"/>
  <c r="Z1493" i="1" s="1"/>
  <c r="H1494" i="1"/>
  <c r="Z1494" i="1" s="1"/>
  <c r="H1495" i="1"/>
  <c r="Z1495" i="1" s="1"/>
  <c r="H1496" i="1"/>
  <c r="Z1496" i="1" s="1"/>
  <c r="H1497" i="1"/>
  <c r="Z1497" i="1" s="1"/>
  <c r="H1498" i="1"/>
  <c r="Z1498" i="1" s="1"/>
  <c r="H1499" i="1"/>
  <c r="Z1499" i="1" s="1"/>
  <c r="H1500" i="1"/>
  <c r="Z1500" i="1" s="1"/>
  <c r="H1501" i="1"/>
  <c r="Z1501" i="1" s="1"/>
  <c r="H1502" i="1"/>
  <c r="Z1502" i="1" s="1"/>
  <c r="H1503" i="1"/>
  <c r="Z1503" i="1" s="1"/>
  <c r="H1504" i="1"/>
  <c r="Z1504" i="1" s="1"/>
  <c r="H1505" i="1"/>
  <c r="Z1505" i="1" s="1"/>
  <c r="H1506" i="1"/>
  <c r="Z1506" i="1" s="1"/>
  <c r="H1507" i="1"/>
  <c r="Z1507" i="1" s="1"/>
  <c r="H1508" i="1"/>
  <c r="Z1508" i="1" s="1"/>
  <c r="H1509" i="1"/>
  <c r="Z1509" i="1" s="1"/>
  <c r="H1510" i="1"/>
  <c r="Z1510" i="1" s="1"/>
  <c r="H1511" i="1"/>
  <c r="Z1511" i="1" s="1"/>
  <c r="H1512" i="1"/>
  <c r="Z1512" i="1" s="1"/>
  <c r="H1513" i="1"/>
  <c r="Z1513" i="1" s="1"/>
  <c r="H1514" i="1"/>
  <c r="Z1514" i="1" s="1"/>
  <c r="H1515" i="1"/>
  <c r="Z1515" i="1" s="1"/>
  <c r="H1516" i="1"/>
  <c r="Z1516" i="1" s="1"/>
  <c r="H1517" i="1"/>
  <c r="Z1517" i="1" s="1"/>
  <c r="H1518" i="1"/>
  <c r="Z1518" i="1" s="1"/>
  <c r="H1519" i="1"/>
  <c r="Z1519" i="1" s="1"/>
  <c r="H1520" i="1"/>
  <c r="Z1520" i="1" s="1"/>
  <c r="H1521" i="1"/>
  <c r="Z1521" i="1" s="1"/>
  <c r="H1522" i="1"/>
  <c r="Z1522" i="1" s="1"/>
  <c r="H1523" i="1"/>
  <c r="Z1523" i="1" s="1"/>
  <c r="H1524" i="1"/>
  <c r="Z1524" i="1" s="1"/>
  <c r="H1525" i="1"/>
  <c r="Z1525" i="1" s="1"/>
  <c r="H1526" i="1"/>
  <c r="Z1526" i="1" s="1"/>
  <c r="H1527" i="1"/>
  <c r="Z1527" i="1" s="1"/>
  <c r="H1528" i="1"/>
  <c r="Z1528" i="1" s="1"/>
  <c r="H1529" i="1"/>
  <c r="Z1529" i="1" s="1"/>
  <c r="H1530" i="1"/>
  <c r="Z1530" i="1" s="1"/>
  <c r="H1531" i="1"/>
  <c r="Z1531" i="1" s="1"/>
  <c r="H1532" i="1"/>
  <c r="Z1532" i="1" s="1"/>
  <c r="H1533" i="1"/>
  <c r="Z1533" i="1" s="1"/>
  <c r="H1534" i="1"/>
  <c r="Z1534" i="1" s="1"/>
  <c r="H1535" i="1"/>
  <c r="Z1535" i="1" s="1"/>
  <c r="H1536" i="1"/>
  <c r="Z1536" i="1" s="1"/>
  <c r="H1537" i="1"/>
  <c r="Z1537" i="1" s="1"/>
  <c r="H1538" i="1"/>
  <c r="Z1538" i="1" s="1"/>
  <c r="H1539" i="1"/>
  <c r="Z1539" i="1" s="1"/>
  <c r="H1540" i="1"/>
  <c r="Z1540" i="1" s="1"/>
  <c r="H1541" i="1"/>
  <c r="Z1541" i="1" s="1"/>
  <c r="H1542" i="1"/>
  <c r="Z1542" i="1" s="1"/>
  <c r="H1543" i="1"/>
  <c r="Z1543" i="1" s="1"/>
  <c r="H1544" i="1"/>
  <c r="Z1544" i="1" s="1"/>
  <c r="H1545" i="1"/>
  <c r="Z1545" i="1" s="1"/>
  <c r="H1546" i="1"/>
  <c r="Z1546" i="1" s="1"/>
  <c r="H1547" i="1"/>
  <c r="Z1547" i="1" s="1"/>
  <c r="H1548" i="1"/>
  <c r="Z1548" i="1" s="1"/>
  <c r="H1549" i="1"/>
  <c r="Z1549" i="1" s="1"/>
  <c r="H1550" i="1"/>
  <c r="Z1550" i="1" s="1"/>
  <c r="H1551" i="1"/>
  <c r="Z1551" i="1" s="1"/>
  <c r="H1552" i="1"/>
  <c r="Z1552" i="1" s="1"/>
  <c r="H1553" i="1"/>
  <c r="Z1553" i="1" s="1"/>
  <c r="H1554" i="1"/>
  <c r="Z1554" i="1" s="1"/>
  <c r="H1555" i="1"/>
  <c r="Z1555" i="1" s="1"/>
  <c r="H1556" i="1"/>
  <c r="Z1556" i="1" s="1"/>
  <c r="H1557" i="1"/>
  <c r="Z1557" i="1" s="1"/>
  <c r="H1558" i="1"/>
  <c r="Z1558" i="1" s="1"/>
  <c r="H1559" i="1"/>
  <c r="Z1559" i="1" s="1"/>
  <c r="H1560" i="1"/>
  <c r="Z1560" i="1" s="1"/>
  <c r="H1561" i="1"/>
  <c r="Z1561" i="1" s="1"/>
  <c r="H1562" i="1"/>
  <c r="Z1562" i="1" s="1"/>
  <c r="H1563" i="1"/>
  <c r="Z1563" i="1" s="1"/>
  <c r="H1564" i="1"/>
  <c r="Z1564" i="1" s="1"/>
  <c r="H1565" i="1"/>
  <c r="Z1565" i="1" s="1"/>
  <c r="H1566" i="1"/>
  <c r="Z1566" i="1" s="1"/>
  <c r="H1567" i="1"/>
  <c r="Z1567" i="1" s="1"/>
  <c r="H1568" i="1"/>
  <c r="Z1568" i="1" s="1"/>
  <c r="H1569" i="1"/>
  <c r="Z1569" i="1" s="1"/>
  <c r="H1570" i="1"/>
  <c r="Z1570" i="1" s="1"/>
  <c r="H1571" i="1"/>
  <c r="Z1571" i="1" s="1"/>
  <c r="H1572" i="1"/>
  <c r="Z1572" i="1" s="1"/>
  <c r="H1573" i="1"/>
  <c r="Z1573" i="1" s="1"/>
  <c r="H1574" i="1"/>
  <c r="Z1574" i="1" s="1"/>
  <c r="H1575" i="1"/>
  <c r="Z1575" i="1" s="1"/>
  <c r="H1576" i="1"/>
  <c r="Z1576" i="1" s="1"/>
  <c r="H1577" i="1"/>
  <c r="Z1577" i="1" s="1"/>
  <c r="H1578" i="1"/>
  <c r="Z1578" i="1" s="1"/>
  <c r="H1579" i="1"/>
  <c r="Z1579" i="1" s="1"/>
  <c r="H1580" i="1"/>
  <c r="Z1580" i="1" s="1"/>
  <c r="H1581" i="1"/>
  <c r="Z1581" i="1" s="1"/>
  <c r="H1582" i="1"/>
  <c r="Z1582" i="1" s="1"/>
  <c r="H1583" i="1"/>
  <c r="Z1583" i="1" s="1"/>
  <c r="H1584" i="1"/>
  <c r="Z1584" i="1" s="1"/>
  <c r="H1585" i="1"/>
  <c r="Z1585" i="1" s="1"/>
  <c r="H1586" i="1"/>
  <c r="Z1586" i="1" s="1"/>
  <c r="H1587" i="1"/>
  <c r="Z1587" i="1" s="1"/>
  <c r="H1588" i="1"/>
  <c r="Z1588" i="1" s="1"/>
  <c r="H1589" i="1"/>
  <c r="Z1589" i="1" s="1"/>
  <c r="H1590" i="1"/>
  <c r="Z1590" i="1" s="1"/>
  <c r="H1591" i="1"/>
  <c r="Z1591" i="1" s="1"/>
  <c r="H1592" i="1"/>
  <c r="Z1592" i="1" s="1"/>
  <c r="H1593" i="1"/>
  <c r="Z1593" i="1" s="1"/>
  <c r="H1594" i="1"/>
  <c r="Z1594" i="1" s="1"/>
  <c r="H1595" i="1"/>
  <c r="Z1595" i="1" s="1"/>
  <c r="H1596" i="1"/>
  <c r="Z1596" i="1" s="1"/>
  <c r="H1597" i="1"/>
  <c r="Z1597" i="1" s="1"/>
  <c r="H1598" i="1"/>
  <c r="Z1598" i="1" s="1"/>
  <c r="H1599" i="1"/>
  <c r="Z1599" i="1" s="1"/>
  <c r="H1600" i="1"/>
  <c r="Z1600" i="1" s="1"/>
  <c r="H1601" i="1"/>
  <c r="Z1601" i="1" s="1"/>
  <c r="H1602" i="1"/>
  <c r="Z1602" i="1" s="1"/>
  <c r="H1603" i="1"/>
  <c r="Z1603" i="1" s="1"/>
  <c r="H1604" i="1"/>
  <c r="Z1604" i="1" s="1"/>
  <c r="H1605" i="1"/>
  <c r="Z1605" i="1" s="1"/>
  <c r="H1606" i="1"/>
  <c r="Z1606" i="1" s="1"/>
  <c r="H1607" i="1"/>
  <c r="Z1607" i="1" s="1"/>
  <c r="H1608" i="1"/>
  <c r="Z1608" i="1" s="1"/>
  <c r="H1609" i="1"/>
  <c r="Z1609" i="1" s="1"/>
  <c r="H1610" i="1"/>
  <c r="Z1610" i="1" s="1"/>
  <c r="H1611" i="1"/>
  <c r="Z1611" i="1" s="1"/>
  <c r="H1612" i="1"/>
  <c r="Z1612" i="1" s="1"/>
  <c r="H1613" i="1"/>
  <c r="Z1613" i="1" s="1"/>
  <c r="H1614" i="1"/>
  <c r="Z1614" i="1" s="1"/>
  <c r="H1615" i="1"/>
  <c r="Z1615" i="1" s="1"/>
  <c r="H1616" i="1"/>
  <c r="Z1616" i="1" s="1"/>
  <c r="H1617" i="1"/>
  <c r="Z1617" i="1" s="1"/>
  <c r="H1618" i="1"/>
  <c r="Z1618" i="1" s="1"/>
  <c r="H1619" i="1"/>
  <c r="Z1619" i="1" s="1"/>
  <c r="H1620" i="1"/>
  <c r="Z1620" i="1" s="1"/>
  <c r="H1621" i="1"/>
  <c r="Z1621" i="1" s="1"/>
  <c r="H1622" i="1"/>
  <c r="Z1622" i="1" s="1"/>
  <c r="H1623" i="1"/>
  <c r="Z1623" i="1" s="1"/>
  <c r="H1624" i="1"/>
  <c r="Z1624" i="1" s="1"/>
  <c r="H1625" i="1"/>
  <c r="Z1625" i="1" s="1"/>
  <c r="H1626" i="1"/>
  <c r="Z1626" i="1" s="1"/>
  <c r="H1627" i="1"/>
  <c r="Z1627" i="1" s="1"/>
  <c r="H1628" i="1"/>
  <c r="Z1628" i="1" s="1"/>
  <c r="H1629" i="1"/>
  <c r="Z1629" i="1" s="1"/>
  <c r="H1630" i="1"/>
  <c r="Z1630" i="1" s="1"/>
  <c r="H1631" i="1"/>
  <c r="Z1631" i="1" s="1"/>
  <c r="H1632" i="1"/>
  <c r="Z1632" i="1" s="1"/>
  <c r="H1633" i="1"/>
  <c r="Z1633" i="1" s="1"/>
  <c r="H1634" i="1"/>
  <c r="Z1634" i="1" s="1"/>
  <c r="H1635" i="1"/>
  <c r="Z1635" i="1" s="1"/>
  <c r="H1636" i="1"/>
  <c r="Z1636" i="1" s="1"/>
  <c r="H1637" i="1"/>
  <c r="Z1637" i="1" s="1"/>
  <c r="H1638" i="1"/>
  <c r="Z1638" i="1" s="1"/>
  <c r="H1639" i="1"/>
  <c r="Z1639" i="1" s="1"/>
  <c r="H1640" i="1"/>
  <c r="Z1640" i="1" s="1"/>
  <c r="H1641" i="1"/>
  <c r="Z1641" i="1" s="1"/>
  <c r="H1642" i="1"/>
  <c r="Z1642" i="1" s="1"/>
  <c r="H1643" i="1"/>
  <c r="Z1643" i="1" s="1"/>
  <c r="H1644" i="1"/>
  <c r="Z1644" i="1" s="1"/>
  <c r="H1645" i="1"/>
  <c r="Z1645" i="1" s="1"/>
  <c r="H1646" i="1"/>
  <c r="Z1646" i="1" s="1"/>
  <c r="H1647" i="1"/>
  <c r="Z1647" i="1" s="1"/>
  <c r="H1648" i="1"/>
  <c r="Z1648" i="1" s="1"/>
  <c r="H1649" i="1"/>
  <c r="Z1649" i="1" s="1"/>
  <c r="H1650" i="1"/>
  <c r="Z1650" i="1" s="1"/>
  <c r="H1651" i="1"/>
  <c r="Z1651" i="1" s="1"/>
  <c r="H1652" i="1"/>
  <c r="Z1652" i="1" s="1"/>
  <c r="H1653" i="1"/>
  <c r="Z1653" i="1" s="1"/>
  <c r="H1654" i="1"/>
  <c r="Z1654" i="1" s="1"/>
  <c r="H1655" i="1"/>
  <c r="Z1655" i="1" s="1"/>
  <c r="H1656" i="1"/>
  <c r="Z1656" i="1" s="1"/>
  <c r="H1657" i="1"/>
  <c r="Z1657" i="1" s="1"/>
  <c r="H1658" i="1"/>
  <c r="Z1658" i="1" s="1"/>
  <c r="H1659" i="1"/>
  <c r="Z1659" i="1" s="1"/>
  <c r="H1660" i="1"/>
  <c r="Z1660" i="1" s="1"/>
  <c r="H1661" i="1"/>
  <c r="Z1661" i="1" s="1"/>
  <c r="H1662" i="1"/>
  <c r="Z1662" i="1" s="1"/>
  <c r="H1663" i="1"/>
  <c r="Z1663" i="1" s="1"/>
  <c r="H1664" i="1"/>
  <c r="Z1664" i="1" s="1"/>
  <c r="H1665" i="1"/>
  <c r="Z1665" i="1" s="1"/>
  <c r="H1666" i="1"/>
  <c r="Z1666" i="1" s="1"/>
  <c r="H1667" i="1"/>
  <c r="Z1667" i="1" s="1"/>
  <c r="H1668" i="1"/>
  <c r="Z1668" i="1" s="1"/>
  <c r="H1669" i="1"/>
  <c r="Z1669" i="1" s="1"/>
  <c r="H1670" i="1"/>
  <c r="Z1670" i="1" s="1"/>
  <c r="H1671" i="1"/>
  <c r="Z1671" i="1" s="1"/>
  <c r="H1672" i="1"/>
  <c r="Z1672" i="1" s="1"/>
  <c r="H1673" i="1"/>
  <c r="Z1673" i="1" s="1"/>
  <c r="H1674" i="1"/>
  <c r="Z1674" i="1" s="1"/>
  <c r="H1675" i="1"/>
  <c r="Z1675" i="1" s="1"/>
  <c r="H1676" i="1"/>
  <c r="Z1676" i="1" s="1"/>
  <c r="H1677" i="1"/>
  <c r="Z1677" i="1" s="1"/>
  <c r="H1678" i="1"/>
  <c r="Z1678" i="1" s="1"/>
  <c r="H1679" i="1"/>
  <c r="Z1679" i="1" s="1"/>
  <c r="H1680" i="1"/>
  <c r="Z1680" i="1" s="1"/>
  <c r="H1681" i="1"/>
  <c r="Z1681" i="1" s="1"/>
  <c r="H1682" i="1"/>
  <c r="Z1682" i="1" s="1"/>
  <c r="H1683" i="1"/>
  <c r="Z1683" i="1" s="1"/>
  <c r="H1684" i="1"/>
  <c r="Z1684" i="1" s="1"/>
  <c r="H1685" i="1"/>
  <c r="Z1685" i="1" s="1"/>
  <c r="H1686" i="1"/>
  <c r="Z1686" i="1" s="1"/>
  <c r="H1687" i="1"/>
  <c r="Z1687" i="1" s="1"/>
  <c r="H1688" i="1"/>
  <c r="Z1688" i="1" s="1"/>
  <c r="H1689" i="1"/>
  <c r="Z1689" i="1" s="1"/>
  <c r="H1690" i="1"/>
  <c r="Z1690" i="1" s="1"/>
  <c r="H1691" i="1"/>
  <c r="Z1691" i="1" s="1"/>
  <c r="H1692" i="1"/>
  <c r="Z1692" i="1" s="1"/>
  <c r="H1693" i="1"/>
  <c r="Z1693" i="1" s="1"/>
  <c r="H1694" i="1"/>
  <c r="Z1694" i="1" s="1"/>
  <c r="H1695" i="1"/>
  <c r="Z1695" i="1" s="1"/>
  <c r="H1696" i="1"/>
  <c r="Z1696" i="1" s="1"/>
  <c r="H1697" i="1"/>
  <c r="Z1697" i="1" s="1"/>
  <c r="H1698" i="1"/>
  <c r="Z1698" i="1" s="1"/>
  <c r="H1699" i="1"/>
  <c r="Z1699" i="1" s="1"/>
  <c r="H1700" i="1"/>
  <c r="Z1700" i="1" s="1"/>
  <c r="H1701" i="1"/>
  <c r="Z1701" i="1" s="1"/>
  <c r="H1702" i="1"/>
  <c r="Z1702" i="1" s="1"/>
  <c r="H1703" i="1"/>
  <c r="Z1703" i="1" s="1"/>
  <c r="H1704" i="1"/>
  <c r="Z1704" i="1" s="1"/>
  <c r="H1705" i="1"/>
  <c r="Z1705" i="1" s="1"/>
  <c r="H1706" i="1"/>
  <c r="Z1706" i="1" s="1"/>
  <c r="H1707" i="1"/>
  <c r="Z1707" i="1" s="1"/>
  <c r="H1708" i="1"/>
  <c r="Z1708" i="1" s="1"/>
  <c r="H1709" i="1"/>
  <c r="Z1709" i="1" s="1"/>
  <c r="H1710" i="1"/>
  <c r="Z1710" i="1" s="1"/>
  <c r="H1711" i="1"/>
  <c r="Z1711" i="1" s="1"/>
  <c r="H1712" i="1"/>
  <c r="Z1712" i="1" s="1"/>
  <c r="H1713" i="1"/>
  <c r="Z1713" i="1" s="1"/>
  <c r="H1714" i="1"/>
  <c r="Z1714" i="1" s="1"/>
  <c r="H1715" i="1"/>
  <c r="Z1715" i="1" s="1"/>
  <c r="H1716" i="1"/>
  <c r="Z1716" i="1" s="1"/>
  <c r="H1717" i="1"/>
  <c r="Z1717" i="1" s="1"/>
  <c r="H1718" i="1"/>
  <c r="Z1718" i="1" s="1"/>
  <c r="H1719" i="1"/>
  <c r="Z1719" i="1" s="1"/>
  <c r="H1720" i="1"/>
  <c r="Z1720" i="1" s="1"/>
  <c r="H1721" i="1"/>
  <c r="Z1721" i="1" s="1"/>
  <c r="H1722" i="1"/>
  <c r="Z1722" i="1" s="1"/>
  <c r="H1723" i="1"/>
  <c r="Z1723" i="1" s="1"/>
  <c r="H1724" i="1"/>
  <c r="Z1724" i="1" s="1"/>
  <c r="H1725" i="1"/>
  <c r="Z1725" i="1" s="1"/>
  <c r="H1726" i="1"/>
  <c r="Z1726" i="1" s="1"/>
  <c r="H1727" i="1"/>
  <c r="Z1727" i="1" s="1"/>
  <c r="H1728" i="1"/>
  <c r="Z1728" i="1" s="1"/>
  <c r="H1729" i="1"/>
  <c r="Z1729" i="1" s="1"/>
  <c r="H1730" i="1"/>
  <c r="Z1730" i="1" s="1"/>
  <c r="H1731" i="1"/>
  <c r="Z1731" i="1" s="1"/>
  <c r="H1732" i="1"/>
  <c r="Z1732" i="1" s="1"/>
  <c r="H1733" i="1"/>
  <c r="Z1733" i="1" s="1"/>
  <c r="H1734" i="1"/>
  <c r="Z1734" i="1" s="1"/>
  <c r="H1735" i="1"/>
  <c r="Z1735" i="1" s="1"/>
  <c r="H1736" i="1"/>
  <c r="Z1736" i="1" s="1"/>
  <c r="H1737" i="1"/>
  <c r="Z1737" i="1" s="1"/>
  <c r="H1738" i="1"/>
  <c r="Z1738" i="1" s="1"/>
  <c r="H1739" i="1"/>
  <c r="Z1739" i="1" s="1"/>
  <c r="H1740" i="1"/>
  <c r="Z1740" i="1" s="1"/>
  <c r="H1741" i="1"/>
  <c r="Z1741" i="1" s="1"/>
  <c r="H1742" i="1"/>
  <c r="Z1742" i="1" s="1"/>
  <c r="H1743" i="1"/>
  <c r="Z1743" i="1" s="1"/>
  <c r="H1744" i="1"/>
  <c r="Z1744" i="1" s="1"/>
  <c r="H1745" i="1"/>
  <c r="Z1745" i="1" s="1"/>
  <c r="H1746" i="1"/>
  <c r="Z1746" i="1" s="1"/>
  <c r="H1747" i="1"/>
  <c r="Z1747" i="1" s="1"/>
  <c r="H1748" i="1"/>
  <c r="Z1748" i="1" s="1"/>
  <c r="H1749" i="1"/>
  <c r="Z1749" i="1" s="1"/>
  <c r="H1750" i="1"/>
  <c r="Z1750" i="1" s="1"/>
  <c r="H1751" i="1"/>
  <c r="Z1751" i="1" s="1"/>
  <c r="H1752" i="1"/>
  <c r="Z1752" i="1" s="1"/>
  <c r="H1753" i="1"/>
  <c r="Z1753" i="1" s="1"/>
  <c r="H1754" i="1"/>
  <c r="Z1754" i="1" s="1"/>
  <c r="H1755" i="1"/>
  <c r="Z1755" i="1" s="1"/>
  <c r="H1756" i="1"/>
  <c r="Z1756" i="1" s="1"/>
  <c r="H1757" i="1"/>
  <c r="Z1757" i="1" s="1"/>
  <c r="H1758" i="1"/>
  <c r="Z1758" i="1" s="1"/>
  <c r="H1759" i="1"/>
  <c r="Z1759" i="1" s="1"/>
  <c r="H1760" i="1"/>
  <c r="Z1760" i="1" s="1"/>
  <c r="H1761" i="1"/>
  <c r="Z1761" i="1" s="1"/>
  <c r="H1762" i="1"/>
  <c r="Z1762" i="1" s="1"/>
  <c r="H1763" i="1"/>
  <c r="Z1763" i="1" s="1"/>
  <c r="H1764" i="1"/>
  <c r="Z1764" i="1" s="1"/>
  <c r="H1765" i="1"/>
  <c r="Z1765" i="1" s="1"/>
  <c r="H1766" i="1"/>
  <c r="Z1766" i="1" s="1"/>
  <c r="H1767" i="1"/>
  <c r="Z1767" i="1" s="1"/>
  <c r="H1768" i="1"/>
  <c r="Z1768" i="1" s="1"/>
  <c r="H1769" i="1"/>
  <c r="Z1769" i="1" s="1"/>
  <c r="H1770" i="1"/>
  <c r="Z1770" i="1" s="1"/>
  <c r="H1771" i="1"/>
  <c r="Z1771" i="1" s="1"/>
  <c r="H1772" i="1"/>
  <c r="Z1772" i="1" s="1"/>
  <c r="H1773" i="1"/>
  <c r="Z1773" i="1" s="1"/>
  <c r="H1774" i="1"/>
  <c r="Z1774" i="1" s="1"/>
  <c r="H1775" i="1"/>
  <c r="Z1775" i="1" s="1"/>
  <c r="H1776" i="1"/>
  <c r="Z1776" i="1" s="1"/>
  <c r="H1777" i="1"/>
  <c r="Z1777" i="1" s="1"/>
  <c r="H1778" i="1"/>
  <c r="Z1778" i="1" s="1"/>
  <c r="H1779" i="1"/>
  <c r="Z1779" i="1" s="1"/>
  <c r="H1780" i="1"/>
  <c r="Z1780" i="1" s="1"/>
  <c r="H1781" i="1"/>
  <c r="Z1781" i="1" s="1"/>
  <c r="H1782" i="1"/>
  <c r="Z1782" i="1" s="1"/>
  <c r="H1783" i="1"/>
  <c r="Z1783" i="1" s="1"/>
  <c r="H1784" i="1"/>
  <c r="Z1784" i="1" s="1"/>
  <c r="H1785" i="1"/>
  <c r="Z1785" i="1" s="1"/>
  <c r="H1786" i="1"/>
  <c r="Z1786" i="1" s="1"/>
  <c r="H1787" i="1"/>
  <c r="Z1787" i="1" s="1"/>
  <c r="H1788" i="1"/>
  <c r="Z1788" i="1" s="1"/>
  <c r="H1789" i="1"/>
  <c r="Z1789" i="1" s="1"/>
  <c r="H1790" i="1"/>
  <c r="Z1790" i="1" s="1"/>
  <c r="H1791" i="1"/>
  <c r="Z1791" i="1" s="1"/>
  <c r="H1792" i="1"/>
  <c r="Z1792" i="1" s="1"/>
  <c r="H1793" i="1"/>
  <c r="Z1793" i="1" s="1"/>
  <c r="H1794" i="1"/>
  <c r="Z1794" i="1" s="1"/>
  <c r="H1795" i="1"/>
  <c r="Z1795" i="1" s="1"/>
  <c r="H1796" i="1"/>
  <c r="Z1796" i="1" s="1"/>
  <c r="H1797" i="1"/>
  <c r="Z1797" i="1" s="1"/>
  <c r="H1798" i="1"/>
  <c r="Z1798" i="1" s="1"/>
  <c r="H1799" i="1"/>
  <c r="Z1799" i="1" s="1"/>
  <c r="H1800" i="1"/>
  <c r="Z1800" i="1" s="1"/>
  <c r="H1801" i="1"/>
  <c r="Z1801" i="1" s="1"/>
  <c r="H1802" i="1"/>
  <c r="Z1802" i="1" s="1"/>
  <c r="H1803" i="1"/>
  <c r="Z1803" i="1" s="1"/>
  <c r="H1804" i="1"/>
  <c r="Z1804" i="1" s="1"/>
  <c r="H1805" i="1"/>
  <c r="Z1805" i="1" s="1"/>
  <c r="H1806" i="1"/>
  <c r="Z1806" i="1" s="1"/>
  <c r="H1807" i="1"/>
  <c r="Z1807" i="1" s="1"/>
  <c r="H1808" i="1"/>
  <c r="Z1808" i="1" s="1"/>
  <c r="H1809" i="1"/>
  <c r="Z1809" i="1" s="1"/>
  <c r="H1810" i="1"/>
  <c r="Z1810" i="1" s="1"/>
  <c r="H1811" i="1"/>
  <c r="Z1811" i="1" s="1"/>
  <c r="H1812" i="1"/>
  <c r="Z1812" i="1" s="1"/>
  <c r="H1813" i="1"/>
  <c r="Z1813" i="1" s="1"/>
  <c r="H1814" i="1"/>
  <c r="Z1814" i="1" s="1"/>
  <c r="H1815" i="1"/>
  <c r="Z1815" i="1" s="1"/>
  <c r="H1816" i="1"/>
  <c r="Z1816" i="1" s="1"/>
  <c r="H1817" i="1"/>
  <c r="Z1817" i="1" s="1"/>
  <c r="H1818" i="1"/>
  <c r="Z1818" i="1" s="1"/>
  <c r="H1819" i="1"/>
  <c r="Z1819" i="1" s="1"/>
  <c r="H1820" i="1"/>
  <c r="Z1820" i="1" s="1"/>
  <c r="H1821" i="1"/>
  <c r="Z1821" i="1" s="1"/>
  <c r="H1822" i="1"/>
  <c r="Z1822" i="1" s="1"/>
  <c r="H1823" i="1"/>
  <c r="Z1823" i="1" s="1"/>
  <c r="H1824" i="1"/>
  <c r="Z1824" i="1" s="1"/>
  <c r="H1825" i="1"/>
  <c r="Z1825" i="1" s="1"/>
  <c r="H1826" i="1"/>
  <c r="Z1826" i="1" s="1"/>
  <c r="H1827" i="1"/>
  <c r="Z1827" i="1" s="1"/>
  <c r="H1828" i="1"/>
  <c r="Z1828" i="1" s="1"/>
  <c r="H1829" i="1"/>
  <c r="Z1829" i="1" s="1"/>
  <c r="H1830" i="1"/>
  <c r="Z1830" i="1" s="1"/>
  <c r="H1831" i="1"/>
  <c r="Z1831" i="1" s="1"/>
  <c r="H1832" i="1"/>
  <c r="Z1832" i="1" s="1"/>
  <c r="H1833" i="1"/>
  <c r="Z1833" i="1" s="1"/>
  <c r="H1834" i="1"/>
  <c r="Z1834" i="1" s="1"/>
  <c r="H1835" i="1"/>
  <c r="Z1835" i="1" s="1"/>
  <c r="H1836" i="1"/>
  <c r="Z1836" i="1" s="1"/>
  <c r="H1837" i="1"/>
  <c r="Z1837" i="1" s="1"/>
  <c r="H1838" i="1"/>
  <c r="Z1838" i="1" s="1"/>
  <c r="H1839" i="1"/>
  <c r="Z1839" i="1" s="1"/>
  <c r="H1840" i="1"/>
  <c r="Z1840" i="1" s="1"/>
  <c r="H1841" i="1"/>
  <c r="Z1841" i="1" s="1"/>
  <c r="H1842" i="1"/>
  <c r="Z1842" i="1" s="1"/>
  <c r="H1843" i="1"/>
  <c r="Z1843" i="1" s="1"/>
  <c r="H1844" i="1"/>
  <c r="Z1844" i="1" s="1"/>
  <c r="H1845" i="1"/>
  <c r="Z1845" i="1" s="1"/>
  <c r="H1846" i="1"/>
  <c r="Z1846" i="1" s="1"/>
  <c r="H1847" i="1"/>
  <c r="Z1847" i="1" s="1"/>
  <c r="H1848" i="1"/>
  <c r="Z1848" i="1" s="1"/>
  <c r="H1849" i="1"/>
  <c r="Z1849" i="1" s="1"/>
  <c r="H1850" i="1"/>
  <c r="Z1850" i="1" s="1"/>
  <c r="H1851" i="1"/>
  <c r="Z1851" i="1" s="1"/>
  <c r="H1852" i="1"/>
  <c r="Z1852" i="1" s="1"/>
  <c r="H1853" i="1"/>
  <c r="Z1853" i="1" s="1"/>
  <c r="H1854" i="1"/>
  <c r="Z1854" i="1" s="1"/>
  <c r="H1855" i="1"/>
  <c r="Z1855" i="1" s="1"/>
  <c r="H1856" i="1"/>
  <c r="Z1856" i="1" s="1"/>
  <c r="H1857" i="1"/>
  <c r="Z1857" i="1" s="1"/>
  <c r="H1858" i="1"/>
  <c r="Z1858" i="1" s="1"/>
  <c r="H1859" i="1"/>
  <c r="Z1859" i="1" s="1"/>
  <c r="H1860" i="1"/>
  <c r="Z1860" i="1" s="1"/>
  <c r="H1861" i="1"/>
  <c r="Z1861" i="1" s="1"/>
  <c r="H1862" i="1"/>
  <c r="Z1862" i="1" s="1"/>
  <c r="H1863" i="1"/>
  <c r="Z1863" i="1" s="1"/>
  <c r="H1864" i="1"/>
  <c r="Z1864" i="1" s="1"/>
  <c r="H1865" i="1"/>
  <c r="Z1865" i="1" s="1"/>
  <c r="H1866" i="1"/>
  <c r="Z1866" i="1" s="1"/>
  <c r="H1867" i="1"/>
  <c r="Z1867" i="1" s="1"/>
  <c r="H1868" i="1"/>
  <c r="Z1868" i="1" s="1"/>
  <c r="H1869" i="1"/>
  <c r="Z1869" i="1" s="1"/>
  <c r="H1870" i="1"/>
  <c r="Z1870" i="1" s="1"/>
  <c r="H1871" i="1"/>
  <c r="Z1871" i="1" s="1"/>
  <c r="H1872" i="1"/>
  <c r="Z1872" i="1" s="1"/>
  <c r="H1873" i="1"/>
  <c r="Z1873" i="1" s="1"/>
  <c r="H1874" i="1"/>
  <c r="Z1874" i="1" s="1"/>
  <c r="H1875" i="1"/>
  <c r="Z1875" i="1" s="1"/>
  <c r="H1876" i="1"/>
  <c r="Z1876" i="1" s="1"/>
  <c r="H1877" i="1"/>
  <c r="Z1877" i="1" s="1"/>
  <c r="H1878" i="1"/>
  <c r="Z1878" i="1" s="1"/>
  <c r="H1879" i="1"/>
  <c r="Z1879" i="1" s="1"/>
  <c r="H1880" i="1"/>
  <c r="Z1880" i="1" s="1"/>
  <c r="H1881" i="1"/>
  <c r="Z1881" i="1" s="1"/>
  <c r="H1882" i="1"/>
  <c r="Z1882" i="1" s="1"/>
  <c r="H1883" i="1"/>
  <c r="Z1883" i="1" s="1"/>
  <c r="H1884" i="1"/>
  <c r="Z1884" i="1" s="1"/>
  <c r="H1885" i="1"/>
  <c r="Z1885" i="1" s="1"/>
  <c r="H1886" i="1"/>
  <c r="Z1886" i="1" s="1"/>
  <c r="H1887" i="1"/>
  <c r="Z1887" i="1" s="1"/>
  <c r="H1888" i="1"/>
  <c r="Z1888" i="1" s="1"/>
  <c r="H1889" i="1"/>
  <c r="Z1889" i="1" s="1"/>
  <c r="H1890" i="1"/>
  <c r="Z1890" i="1" s="1"/>
  <c r="H1891" i="1"/>
  <c r="Z1891" i="1" s="1"/>
  <c r="H1892" i="1"/>
  <c r="Z1892" i="1" s="1"/>
  <c r="H1893" i="1"/>
  <c r="Z1893" i="1" s="1"/>
  <c r="H1894" i="1"/>
  <c r="Z1894" i="1" s="1"/>
  <c r="H1895" i="1"/>
  <c r="Z1895" i="1" s="1"/>
  <c r="H1896" i="1"/>
  <c r="Z1896" i="1" s="1"/>
  <c r="H1897" i="1"/>
  <c r="Z1897" i="1" s="1"/>
  <c r="H1898" i="1"/>
  <c r="Z1898" i="1" s="1"/>
  <c r="H1899" i="1"/>
  <c r="Z1899" i="1" s="1"/>
  <c r="H1900" i="1"/>
  <c r="Z1900" i="1" s="1"/>
  <c r="H1901" i="1"/>
  <c r="Z1901" i="1" s="1"/>
  <c r="H1902" i="1"/>
  <c r="Z1902" i="1" s="1"/>
  <c r="H1903" i="1"/>
  <c r="Z1903" i="1" s="1"/>
  <c r="H1904" i="1"/>
  <c r="Z1904" i="1" s="1"/>
  <c r="H1905" i="1"/>
  <c r="Z1905" i="1" s="1"/>
  <c r="H1906" i="1"/>
  <c r="Z1906" i="1" s="1"/>
  <c r="H1907" i="1"/>
  <c r="Z1907" i="1" s="1"/>
  <c r="H1908" i="1"/>
  <c r="Z1908" i="1" s="1"/>
  <c r="H1909" i="1"/>
  <c r="Z1909" i="1" s="1"/>
  <c r="H1910" i="1"/>
  <c r="Z1910" i="1" s="1"/>
  <c r="H1911" i="1"/>
  <c r="Z1911" i="1" s="1"/>
  <c r="H1912" i="1"/>
  <c r="Z1912" i="1" s="1"/>
  <c r="H1913" i="1"/>
  <c r="Z1913" i="1" s="1"/>
  <c r="H1914" i="1"/>
  <c r="Z1914" i="1" s="1"/>
  <c r="H1915" i="1"/>
  <c r="Z1915" i="1" s="1"/>
  <c r="H1916" i="1"/>
  <c r="Z1916" i="1" s="1"/>
  <c r="H1917" i="1"/>
  <c r="Z1917" i="1" s="1"/>
  <c r="H1918" i="1"/>
  <c r="Z1918" i="1" s="1"/>
  <c r="H1919" i="1"/>
  <c r="Z1919" i="1" s="1"/>
  <c r="H1920" i="1"/>
  <c r="Z1920" i="1" s="1"/>
  <c r="H1921" i="1"/>
  <c r="Z1921" i="1" s="1"/>
  <c r="H1922" i="1"/>
  <c r="Z1922" i="1" s="1"/>
  <c r="H1923" i="1"/>
  <c r="Z1923" i="1" s="1"/>
  <c r="H1924" i="1"/>
  <c r="Z1924" i="1" s="1"/>
  <c r="H1925" i="1"/>
  <c r="Z1925" i="1" s="1"/>
  <c r="H1926" i="1"/>
  <c r="Z1926" i="1" s="1"/>
  <c r="H1927" i="1"/>
  <c r="Z1927" i="1" s="1"/>
  <c r="H1928" i="1"/>
  <c r="Z1928" i="1" s="1"/>
  <c r="H1929" i="1"/>
  <c r="Z1929" i="1" s="1"/>
  <c r="H1930" i="1"/>
  <c r="Z1930" i="1" s="1"/>
  <c r="H1931" i="1"/>
  <c r="Z1931" i="1" s="1"/>
  <c r="H1932" i="1"/>
  <c r="Z1932" i="1" s="1"/>
  <c r="H1933" i="1"/>
  <c r="Z1933" i="1" s="1"/>
  <c r="H1934" i="1"/>
  <c r="Z1934" i="1" s="1"/>
  <c r="H1935" i="1"/>
  <c r="Z1935" i="1" s="1"/>
  <c r="H1936" i="1"/>
  <c r="Z1936" i="1" s="1"/>
  <c r="H1937" i="1"/>
  <c r="Z1937" i="1" s="1"/>
  <c r="H1938" i="1"/>
  <c r="Z1938" i="1" s="1"/>
  <c r="H1939" i="1"/>
  <c r="Z1939" i="1" s="1"/>
  <c r="H1940" i="1"/>
  <c r="Z1940" i="1" s="1"/>
  <c r="H1941" i="1"/>
  <c r="Z1941" i="1" s="1"/>
  <c r="H1942" i="1"/>
  <c r="Z1942" i="1" s="1"/>
  <c r="H1943" i="1"/>
  <c r="Z1943" i="1" s="1"/>
  <c r="H1944" i="1"/>
  <c r="Z1944" i="1" s="1"/>
  <c r="H1945" i="1"/>
  <c r="Z1945" i="1" s="1"/>
  <c r="H1946" i="1"/>
  <c r="Z1946" i="1" s="1"/>
  <c r="H1947" i="1"/>
  <c r="Z1947" i="1" s="1"/>
  <c r="H1948" i="1"/>
  <c r="Z1948" i="1" s="1"/>
  <c r="H1949" i="1"/>
  <c r="Z1949" i="1" s="1"/>
  <c r="H1950" i="1"/>
  <c r="Z1950" i="1" s="1"/>
  <c r="H1951" i="1"/>
  <c r="Z1951" i="1" s="1"/>
  <c r="H1952" i="1"/>
  <c r="Z1952" i="1" s="1"/>
  <c r="H1953" i="1"/>
  <c r="Z1953" i="1" s="1"/>
  <c r="H1954" i="1"/>
  <c r="Z1954" i="1" s="1"/>
  <c r="H1955" i="1"/>
  <c r="Z1955" i="1" s="1"/>
  <c r="H1956" i="1"/>
  <c r="Z1956" i="1" s="1"/>
  <c r="H1957" i="1"/>
  <c r="Z1957" i="1" s="1"/>
  <c r="H1958" i="1"/>
  <c r="Z1958" i="1" s="1"/>
  <c r="H1959" i="1"/>
  <c r="Z1959" i="1" s="1"/>
  <c r="H1960" i="1"/>
  <c r="Z1960" i="1" s="1"/>
  <c r="H1961" i="1"/>
  <c r="Z1961" i="1" s="1"/>
  <c r="H1962" i="1"/>
  <c r="Z1962" i="1" s="1"/>
  <c r="H1963" i="1"/>
  <c r="Z1963" i="1" s="1"/>
  <c r="H1964" i="1"/>
  <c r="Z1964" i="1" s="1"/>
  <c r="H1965" i="1"/>
  <c r="Z1965" i="1" s="1"/>
  <c r="H1966" i="1"/>
  <c r="Z1966" i="1" s="1"/>
  <c r="H1967" i="1"/>
  <c r="Z1967" i="1" s="1"/>
  <c r="H1968" i="1"/>
  <c r="Z1968" i="1" s="1"/>
  <c r="H1969" i="1"/>
  <c r="Z1969" i="1" s="1"/>
  <c r="H1970" i="1"/>
  <c r="Z1970" i="1" s="1"/>
  <c r="H1971" i="1"/>
  <c r="Z1971" i="1" s="1"/>
  <c r="H1972" i="1"/>
  <c r="Z1972" i="1" s="1"/>
  <c r="H1973" i="1"/>
  <c r="Z1973" i="1" s="1"/>
  <c r="H1974" i="1"/>
  <c r="Z1974" i="1" s="1"/>
  <c r="H1975" i="1"/>
  <c r="Z1975" i="1" s="1"/>
  <c r="H1976" i="1"/>
  <c r="Z1976" i="1" s="1"/>
  <c r="H1977" i="1"/>
  <c r="Z1977" i="1" s="1"/>
  <c r="H1978" i="1"/>
  <c r="Z1978" i="1" s="1"/>
  <c r="H1979" i="1"/>
  <c r="Z1979" i="1" s="1"/>
  <c r="H1980" i="1"/>
  <c r="Z1980" i="1" s="1"/>
  <c r="H1981" i="1"/>
  <c r="Z1981" i="1" s="1"/>
  <c r="H1982" i="1"/>
  <c r="Z1982" i="1" s="1"/>
  <c r="H1983" i="1"/>
  <c r="Z1983" i="1" s="1"/>
  <c r="H1984" i="1"/>
  <c r="Z1984" i="1" s="1"/>
  <c r="H1985" i="1"/>
  <c r="Z1985" i="1" s="1"/>
  <c r="H1986" i="1"/>
  <c r="Z1986" i="1" s="1"/>
  <c r="H1987" i="1"/>
  <c r="Z1987" i="1" s="1"/>
  <c r="H1988" i="1"/>
  <c r="Z1988" i="1" s="1"/>
  <c r="H1989" i="1"/>
  <c r="Z1989" i="1" s="1"/>
  <c r="H1990" i="1"/>
  <c r="Z1990" i="1" s="1"/>
  <c r="H1991" i="1"/>
  <c r="Z1991" i="1" s="1"/>
  <c r="H1992" i="1"/>
  <c r="Z1992" i="1" s="1"/>
  <c r="H1993" i="1"/>
  <c r="Z1993" i="1" s="1"/>
  <c r="H1994" i="1"/>
  <c r="Z1994" i="1" s="1"/>
  <c r="H1995" i="1"/>
  <c r="Z1995" i="1" s="1"/>
  <c r="H1996" i="1"/>
  <c r="Z1996" i="1" s="1"/>
  <c r="H1997" i="1"/>
  <c r="Z1997" i="1" s="1"/>
  <c r="H1998" i="1"/>
  <c r="Z1998" i="1" s="1"/>
  <c r="H1999" i="1"/>
  <c r="Z1999" i="1" s="1"/>
  <c r="H2000" i="1"/>
  <c r="Z2000" i="1" s="1"/>
  <c r="H2001" i="1"/>
  <c r="Z2001" i="1" s="1"/>
  <c r="H2002" i="1"/>
  <c r="Z2002" i="1" s="1"/>
  <c r="H2003" i="1"/>
  <c r="Z2003" i="1" s="1"/>
  <c r="H2004" i="1"/>
  <c r="Z2004" i="1" s="1"/>
  <c r="H2005" i="1"/>
  <c r="Z2005" i="1" s="1"/>
  <c r="H2006" i="1"/>
  <c r="Z2006" i="1" s="1"/>
  <c r="H2007" i="1"/>
  <c r="Z2007" i="1" s="1"/>
  <c r="H2008" i="1"/>
  <c r="Z2008" i="1" s="1"/>
  <c r="H2009" i="1"/>
  <c r="Z2009" i="1" s="1"/>
  <c r="H2010" i="1"/>
  <c r="Z2010" i="1" s="1"/>
  <c r="H2011" i="1"/>
  <c r="Z2011" i="1" s="1"/>
  <c r="H2012" i="1"/>
  <c r="Z2012" i="1" s="1"/>
  <c r="H2013" i="1"/>
  <c r="Z2013" i="1" s="1"/>
  <c r="H2014" i="1"/>
  <c r="Z2014" i="1" s="1"/>
  <c r="H2015" i="1"/>
  <c r="Z2015" i="1" s="1"/>
  <c r="H2016" i="1"/>
  <c r="Z2016" i="1" s="1"/>
  <c r="H2017" i="1"/>
  <c r="Z2017" i="1" s="1"/>
  <c r="H2018" i="1"/>
  <c r="Z2018" i="1" s="1"/>
  <c r="H2019" i="1"/>
  <c r="Z2019" i="1" s="1"/>
  <c r="H2020" i="1"/>
  <c r="Z2020" i="1" s="1"/>
  <c r="H2021" i="1"/>
  <c r="Z2021" i="1" s="1"/>
  <c r="H2022" i="1"/>
  <c r="Z2022" i="1" s="1"/>
  <c r="H2023" i="1"/>
  <c r="Z2023" i="1" s="1"/>
  <c r="H2024" i="1"/>
  <c r="Z2024" i="1" s="1"/>
  <c r="H2025" i="1"/>
  <c r="Z2025" i="1" s="1"/>
  <c r="H2026" i="1"/>
  <c r="Z2026" i="1" s="1"/>
  <c r="H2027" i="1"/>
  <c r="Z2027" i="1" s="1"/>
  <c r="H2028" i="1"/>
  <c r="Z2028" i="1" s="1"/>
  <c r="H2029" i="1"/>
  <c r="Z2029" i="1" s="1"/>
  <c r="H2030" i="1"/>
  <c r="Z2030" i="1" s="1"/>
  <c r="H2031" i="1"/>
  <c r="Z2031" i="1" s="1"/>
  <c r="H2032" i="1"/>
  <c r="Z2032" i="1" s="1"/>
  <c r="H2033" i="1"/>
  <c r="Z2033" i="1" s="1"/>
  <c r="H2034" i="1"/>
  <c r="Z2034" i="1" s="1"/>
  <c r="H2035" i="1"/>
  <c r="Z2035" i="1" s="1"/>
  <c r="H2036" i="1"/>
  <c r="Z2036" i="1" s="1"/>
  <c r="H2037" i="1"/>
  <c r="Z2037" i="1" s="1"/>
  <c r="H2038" i="1"/>
  <c r="Z2038" i="1" s="1"/>
  <c r="H2039" i="1"/>
  <c r="Z2039" i="1" s="1"/>
  <c r="H2040" i="1"/>
  <c r="Z2040" i="1" s="1"/>
  <c r="H2041" i="1"/>
  <c r="Z2041" i="1" s="1"/>
  <c r="H2042" i="1"/>
  <c r="Z2042" i="1" s="1"/>
  <c r="H2043" i="1"/>
  <c r="Z2043" i="1" s="1"/>
  <c r="H2044" i="1"/>
  <c r="Z2044" i="1" s="1"/>
  <c r="H2045" i="1"/>
  <c r="Z2045" i="1" s="1"/>
  <c r="H2046" i="1"/>
  <c r="Z2046" i="1" s="1"/>
  <c r="H2047" i="1"/>
  <c r="Z2047" i="1" s="1"/>
  <c r="H2048" i="1"/>
  <c r="Z2048" i="1" s="1"/>
  <c r="H2049" i="1"/>
  <c r="Z2049" i="1" s="1"/>
  <c r="H2050" i="1"/>
  <c r="Z2050" i="1" s="1"/>
  <c r="H2051" i="1"/>
  <c r="Z2051" i="1" s="1"/>
  <c r="H2052" i="1"/>
  <c r="Z2052" i="1" s="1"/>
  <c r="H2053" i="1"/>
  <c r="Z2053" i="1" s="1"/>
  <c r="H2054" i="1"/>
  <c r="Z2054" i="1" s="1"/>
  <c r="H2055" i="1"/>
  <c r="Z2055" i="1" s="1"/>
  <c r="H2056" i="1"/>
  <c r="Z2056" i="1" s="1"/>
  <c r="H2057" i="1"/>
  <c r="Z2057" i="1" s="1"/>
  <c r="H2058" i="1"/>
  <c r="Z2058" i="1" s="1"/>
  <c r="H2059" i="1"/>
  <c r="Z2059" i="1" s="1"/>
  <c r="H2060" i="1"/>
  <c r="Z2060" i="1" s="1"/>
  <c r="H2061" i="1"/>
  <c r="Z2061" i="1" s="1"/>
  <c r="H2062" i="1"/>
  <c r="Z2062" i="1" s="1"/>
  <c r="H2063" i="1"/>
  <c r="Z2063" i="1" s="1"/>
  <c r="H2064" i="1"/>
  <c r="Z2064" i="1" s="1"/>
  <c r="H2065" i="1"/>
  <c r="Z2065" i="1" s="1"/>
  <c r="H2066" i="1"/>
  <c r="Z2066" i="1" s="1"/>
  <c r="H2067" i="1"/>
  <c r="Z2067" i="1" s="1"/>
  <c r="H2068" i="1"/>
  <c r="Z2068" i="1" s="1"/>
  <c r="H2069" i="1"/>
  <c r="Z2069" i="1" s="1"/>
  <c r="H2070" i="1"/>
  <c r="Z2070" i="1" s="1"/>
  <c r="H2071" i="1"/>
  <c r="Z2071" i="1" s="1"/>
  <c r="H2072" i="1"/>
  <c r="Z2072" i="1" s="1"/>
  <c r="H2073" i="1"/>
  <c r="Z2073" i="1" s="1"/>
  <c r="H2074" i="1"/>
  <c r="Z2074" i="1" s="1"/>
  <c r="H2075" i="1"/>
  <c r="Z2075" i="1" s="1"/>
  <c r="H2076" i="1"/>
  <c r="Z2076" i="1" s="1"/>
  <c r="H2077" i="1"/>
  <c r="Z2077" i="1" s="1"/>
  <c r="H2078" i="1"/>
  <c r="Z2078" i="1" s="1"/>
  <c r="H2079" i="1"/>
  <c r="Z2079" i="1" s="1"/>
  <c r="H2080" i="1"/>
  <c r="Z2080" i="1" s="1"/>
  <c r="H2081" i="1"/>
  <c r="Z2081" i="1" s="1"/>
  <c r="H2082" i="1"/>
  <c r="Z2082" i="1" s="1"/>
  <c r="H2083" i="1"/>
  <c r="Z2083" i="1" s="1"/>
  <c r="H2084" i="1"/>
  <c r="Z2084" i="1" s="1"/>
  <c r="H2085" i="1"/>
  <c r="Z2085" i="1" s="1"/>
  <c r="H2086" i="1"/>
  <c r="Z2086" i="1" s="1"/>
  <c r="H2087" i="1"/>
  <c r="Z2087" i="1" s="1"/>
  <c r="H2088" i="1"/>
  <c r="Z2088" i="1" s="1"/>
  <c r="H2089" i="1"/>
  <c r="Z2089" i="1" s="1"/>
  <c r="H2090" i="1"/>
  <c r="Z2090" i="1" s="1"/>
  <c r="H2091" i="1"/>
  <c r="Z2091" i="1" s="1"/>
  <c r="H2092" i="1"/>
  <c r="Z2092" i="1" s="1"/>
  <c r="H2093" i="1"/>
  <c r="Z2093" i="1" s="1"/>
  <c r="H2094" i="1"/>
  <c r="Z2094" i="1" s="1"/>
  <c r="H2095" i="1"/>
  <c r="Z2095" i="1" s="1"/>
  <c r="H2096" i="1"/>
  <c r="Z2096" i="1" s="1"/>
  <c r="H2097" i="1"/>
  <c r="Z2097" i="1" s="1"/>
  <c r="H2098" i="1"/>
  <c r="Z2098" i="1" s="1"/>
  <c r="H2099" i="1"/>
  <c r="Z2099" i="1" s="1"/>
  <c r="H2100" i="1"/>
  <c r="Z2100" i="1" s="1"/>
  <c r="H2101" i="1"/>
  <c r="Z2101" i="1" s="1"/>
  <c r="H2102" i="1"/>
  <c r="Z2102" i="1" s="1"/>
  <c r="H2103" i="1"/>
  <c r="Z2103" i="1" s="1"/>
  <c r="H2104" i="1"/>
  <c r="Z2104" i="1" s="1"/>
  <c r="H2105" i="1"/>
  <c r="Z2105" i="1" s="1"/>
  <c r="H2106" i="1"/>
  <c r="Z2106" i="1" s="1"/>
  <c r="H2107" i="1"/>
  <c r="Z2107" i="1" s="1"/>
  <c r="H2108" i="1"/>
  <c r="Z2108" i="1" s="1"/>
  <c r="H2109" i="1"/>
  <c r="Z2109" i="1" s="1"/>
  <c r="H2110" i="1"/>
  <c r="Z2110" i="1" s="1"/>
  <c r="H2111" i="1"/>
  <c r="Z2111" i="1" s="1"/>
  <c r="H2112" i="1"/>
  <c r="Z2112" i="1" s="1"/>
  <c r="H2113" i="1"/>
  <c r="Z2113" i="1" s="1"/>
  <c r="H2114" i="1"/>
  <c r="Z2114" i="1" s="1"/>
  <c r="H2115" i="1"/>
  <c r="Z2115" i="1" s="1"/>
  <c r="H2116" i="1"/>
  <c r="Z2116" i="1" s="1"/>
  <c r="H2117" i="1"/>
  <c r="Z2117" i="1" s="1"/>
  <c r="H2118" i="1"/>
  <c r="Z2118" i="1" s="1"/>
  <c r="H2119" i="1"/>
  <c r="Z2119" i="1" s="1"/>
  <c r="H2120" i="1"/>
  <c r="Z2120" i="1" s="1"/>
  <c r="H2121" i="1"/>
  <c r="Z2121" i="1" s="1"/>
  <c r="H2122" i="1"/>
  <c r="Z2122" i="1" s="1"/>
  <c r="H2123" i="1"/>
  <c r="Z2123" i="1" s="1"/>
  <c r="H2124" i="1"/>
  <c r="Z2124" i="1" s="1"/>
  <c r="H2125" i="1"/>
  <c r="Z2125" i="1" s="1"/>
  <c r="H2126" i="1"/>
  <c r="Z2126" i="1" s="1"/>
  <c r="H2127" i="1"/>
  <c r="Z2127" i="1" s="1"/>
  <c r="H2128" i="1"/>
  <c r="Z2128" i="1" s="1"/>
  <c r="H2129" i="1"/>
  <c r="Z2129" i="1" s="1"/>
  <c r="H2130" i="1"/>
  <c r="Z2130" i="1" s="1"/>
  <c r="H2131" i="1"/>
  <c r="Z2131" i="1" s="1"/>
  <c r="H2132" i="1"/>
  <c r="Z2132" i="1" s="1"/>
  <c r="H2133" i="1"/>
  <c r="Z2133" i="1" s="1"/>
  <c r="H2134" i="1"/>
  <c r="Z2134" i="1" s="1"/>
  <c r="H2135" i="1"/>
  <c r="Z2135" i="1" s="1"/>
  <c r="H2136" i="1"/>
  <c r="Z2136" i="1" s="1"/>
  <c r="H2137" i="1"/>
  <c r="Z2137" i="1" s="1"/>
  <c r="H2138" i="1"/>
  <c r="Z2138" i="1" s="1"/>
  <c r="H2139" i="1"/>
  <c r="Z2139" i="1" s="1"/>
  <c r="H2140" i="1"/>
  <c r="Z2140" i="1" s="1"/>
  <c r="H2141" i="1"/>
  <c r="Z2141" i="1" s="1"/>
  <c r="H2142" i="1"/>
  <c r="Z2142" i="1" s="1"/>
  <c r="H2143" i="1"/>
  <c r="Z2143" i="1" s="1"/>
  <c r="H2144" i="1"/>
  <c r="Z2144" i="1" s="1"/>
  <c r="H2145" i="1"/>
  <c r="Z2145" i="1" s="1"/>
  <c r="H2146" i="1"/>
  <c r="Z2146" i="1" s="1"/>
  <c r="H2147" i="1"/>
  <c r="Z2147" i="1" s="1"/>
  <c r="H2148" i="1"/>
  <c r="Z2148" i="1" s="1"/>
  <c r="H2149" i="1"/>
  <c r="Z2149" i="1" s="1"/>
  <c r="H2150" i="1"/>
  <c r="Z2150" i="1" s="1"/>
  <c r="H2151" i="1"/>
  <c r="Z2151" i="1" s="1"/>
  <c r="H2152" i="1"/>
  <c r="Z2152" i="1" s="1"/>
  <c r="H2153" i="1"/>
  <c r="Z2153" i="1" s="1"/>
  <c r="H2154" i="1"/>
  <c r="Z2154" i="1" s="1"/>
  <c r="H2155" i="1"/>
  <c r="Z2155" i="1" s="1"/>
  <c r="H2156" i="1"/>
  <c r="Z2156" i="1" s="1"/>
  <c r="H2157" i="1"/>
  <c r="Z2157" i="1" s="1"/>
  <c r="H2158" i="1"/>
  <c r="Z2158" i="1" s="1"/>
  <c r="H2159" i="1"/>
  <c r="Z2159" i="1" s="1"/>
  <c r="H2160" i="1"/>
  <c r="Z2160" i="1" s="1"/>
  <c r="H2161" i="1"/>
  <c r="Z2161" i="1" s="1"/>
  <c r="H2162" i="1"/>
  <c r="Z2162" i="1" s="1"/>
  <c r="H2163" i="1"/>
  <c r="Z2163" i="1" s="1"/>
  <c r="H2164" i="1"/>
  <c r="Z2164" i="1" s="1"/>
  <c r="H2165" i="1"/>
  <c r="Z2165" i="1" s="1"/>
  <c r="H2166" i="1"/>
  <c r="Z2166" i="1" s="1"/>
  <c r="H2167" i="1"/>
  <c r="Z2167" i="1" s="1"/>
  <c r="H2168" i="1"/>
  <c r="Z2168" i="1" s="1"/>
  <c r="H2169" i="1"/>
  <c r="Z2169" i="1" s="1"/>
  <c r="H2170" i="1"/>
  <c r="Z2170" i="1" s="1"/>
  <c r="H2171" i="1"/>
  <c r="Z2171" i="1" s="1"/>
  <c r="H2172" i="1"/>
  <c r="Z2172" i="1" s="1"/>
  <c r="H2173" i="1"/>
  <c r="Z2173" i="1" s="1"/>
  <c r="H2174" i="1"/>
  <c r="Z2174" i="1" s="1"/>
  <c r="H2175" i="1"/>
  <c r="Z2175" i="1" s="1"/>
  <c r="H2176" i="1"/>
  <c r="Z2176" i="1" s="1"/>
  <c r="H2177" i="1"/>
  <c r="Z2177" i="1" s="1"/>
  <c r="H2178" i="1"/>
  <c r="Z2178" i="1" s="1"/>
  <c r="H2179" i="1"/>
  <c r="Z2179" i="1" s="1"/>
  <c r="H2180" i="1"/>
  <c r="Z2180" i="1" s="1"/>
  <c r="H2181" i="1"/>
  <c r="Z2181" i="1" s="1"/>
  <c r="H2182" i="1"/>
  <c r="Z2182" i="1" s="1"/>
  <c r="H2183" i="1"/>
  <c r="Z2183" i="1" s="1"/>
  <c r="H2184" i="1"/>
  <c r="Z2184" i="1" s="1"/>
  <c r="H2185" i="1"/>
  <c r="Z2185" i="1" s="1"/>
  <c r="H2186" i="1"/>
  <c r="Z2186" i="1" s="1"/>
  <c r="H2187" i="1"/>
  <c r="Z2187" i="1" s="1"/>
  <c r="H2188" i="1"/>
  <c r="Z2188" i="1" s="1"/>
  <c r="H2189" i="1"/>
  <c r="Z2189" i="1" s="1"/>
  <c r="H2190" i="1"/>
  <c r="Z2190" i="1" s="1"/>
  <c r="H2191" i="1"/>
  <c r="Z2191" i="1" s="1"/>
  <c r="H2192" i="1"/>
  <c r="Z2192" i="1" s="1"/>
  <c r="H2193" i="1"/>
  <c r="Z2193" i="1" s="1"/>
  <c r="H2194" i="1"/>
  <c r="Z2194" i="1" s="1"/>
  <c r="H2195" i="1"/>
  <c r="Z2195" i="1" s="1"/>
  <c r="H2196" i="1"/>
  <c r="Z2196" i="1" s="1"/>
  <c r="H2197" i="1"/>
  <c r="Z2197" i="1" s="1"/>
  <c r="H2198" i="1"/>
  <c r="Z2198" i="1" s="1"/>
  <c r="H2199" i="1"/>
  <c r="Z2199" i="1" s="1"/>
  <c r="H2200" i="1"/>
  <c r="Z2200" i="1" s="1"/>
  <c r="H2201" i="1"/>
  <c r="Z2201" i="1" s="1"/>
  <c r="H2202" i="1"/>
  <c r="Z2202" i="1" s="1"/>
  <c r="H2203" i="1"/>
  <c r="Z2203" i="1" s="1"/>
  <c r="H2204" i="1"/>
  <c r="Z2204" i="1" s="1"/>
  <c r="H2205" i="1"/>
  <c r="Z2205" i="1" s="1"/>
  <c r="H2206" i="1"/>
  <c r="Z2206" i="1" s="1"/>
  <c r="H2207" i="1"/>
  <c r="Z2207" i="1" s="1"/>
  <c r="H2208" i="1"/>
  <c r="Z2208" i="1" s="1"/>
  <c r="H2209" i="1"/>
  <c r="Z2209" i="1" s="1"/>
  <c r="H2210" i="1"/>
  <c r="Z2210" i="1" s="1"/>
  <c r="H2211" i="1"/>
  <c r="Z2211" i="1" s="1"/>
  <c r="H2212" i="1"/>
  <c r="Z2212" i="1" s="1"/>
  <c r="H2213" i="1"/>
  <c r="Z2213" i="1" s="1"/>
  <c r="H2214" i="1"/>
  <c r="Z2214" i="1" s="1"/>
  <c r="H2215" i="1"/>
  <c r="Z2215" i="1" s="1"/>
  <c r="H2216" i="1"/>
  <c r="Z2216" i="1" s="1"/>
  <c r="H2217" i="1"/>
  <c r="Z2217" i="1" s="1"/>
  <c r="H2218" i="1"/>
  <c r="Z2218" i="1" s="1"/>
  <c r="H2219" i="1"/>
  <c r="Z2219" i="1" s="1"/>
  <c r="H2220" i="1"/>
  <c r="Z2220" i="1" s="1"/>
  <c r="H2221" i="1"/>
  <c r="Z2221" i="1" s="1"/>
  <c r="H2222" i="1"/>
  <c r="Z2222" i="1" s="1"/>
  <c r="H2223" i="1"/>
  <c r="Z2223" i="1" s="1"/>
  <c r="H2224" i="1"/>
  <c r="Z2224" i="1" s="1"/>
  <c r="H2225" i="1"/>
  <c r="Z2225" i="1" s="1"/>
  <c r="H2226" i="1"/>
  <c r="Z2226" i="1" s="1"/>
  <c r="H2227" i="1"/>
  <c r="Z2227" i="1" s="1"/>
  <c r="H2228" i="1"/>
  <c r="Z2228" i="1" s="1"/>
  <c r="H2229" i="1"/>
  <c r="Z2229" i="1" s="1"/>
  <c r="H2230" i="1"/>
  <c r="Z2230" i="1" s="1"/>
  <c r="H2231" i="1"/>
  <c r="Z2231" i="1" s="1"/>
  <c r="H2232" i="1"/>
  <c r="Z2232" i="1" s="1"/>
  <c r="H2233" i="1"/>
  <c r="Z2233" i="1" s="1"/>
  <c r="H2234" i="1"/>
  <c r="Z2234" i="1" s="1"/>
  <c r="H2235" i="1"/>
  <c r="Z2235" i="1" s="1"/>
  <c r="H2236" i="1"/>
  <c r="Z2236" i="1" s="1"/>
  <c r="H2237" i="1"/>
  <c r="Z2237" i="1" s="1"/>
  <c r="H2238" i="1"/>
  <c r="Z2238" i="1" s="1"/>
  <c r="H2239" i="1"/>
  <c r="Z2239" i="1" s="1"/>
  <c r="H2240" i="1"/>
  <c r="Z2240" i="1" s="1"/>
  <c r="H2241" i="1"/>
  <c r="Z2241" i="1" s="1"/>
  <c r="H2242" i="1"/>
  <c r="Z2242" i="1" s="1"/>
  <c r="H2243" i="1"/>
  <c r="Z2243" i="1" s="1"/>
  <c r="H2244" i="1"/>
  <c r="Z2244" i="1" s="1"/>
  <c r="H2245" i="1"/>
  <c r="Z2245" i="1" s="1"/>
  <c r="H2246" i="1"/>
  <c r="Z2246" i="1" s="1"/>
  <c r="H2247" i="1"/>
  <c r="Z2247" i="1" s="1"/>
  <c r="H2248" i="1"/>
  <c r="Z2248" i="1" s="1"/>
  <c r="H2249" i="1"/>
  <c r="Z2249" i="1" s="1"/>
  <c r="H2250" i="1"/>
  <c r="Z2250" i="1" s="1"/>
  <c r="H2251" i="1"/>
  <c r="Z2251" i="1" s="1"/>
  <c r="H2252" i="1"/>
  <c r="Z2252" i="1" s="1"/>
  <c r="H2253" i="1"/>
  <c r="Z2253" i="1" s="1"/>
  <c r="H2254" i="1"/>
  <c r="Z2254" i="1" s="1"/>
  <c r="H2255" i="1"/>
  <c r="Z2255" i="1" s="1"/>
  <c r="H2256" i="1"/>
  <c r="Z2256" i="1" s="1"/>
  <c r="H2257" i="1"/>
  <c r="Z2257" i="1" s="1"/>
  <c r="H2258" i="1"/>
  <c r="Z2258" i="1" s="1"/>
  <c r="H2259" i="1"/>
  <c r="Z2259" i="1" s="1"/>
  <c r="H2260" i="1"/>
  <c r="Z2260" i="1" s="1"/>
  <c r="H2261" i="1"/>
  <c r="Z2261" i="1" s="1"/>
  <c r="H2262" i="1"/>
  <c r="Z2262" i="1" s="1"/>
  <c r="H2263" i="1"/>
  <c r="Z2263" i="1" s="1"/>
  <c r="H2264" i="1"/>
  <c r="Z2264" i="1" s="1"/>
  <c r="H2265" i="1"/>
  <c r="Z2265" i="1" s="1"/>
  <c r="H2266" i="1"/>
  <c r="Z2266" i="1" s="1"/>
  <c r="H2267" i="1"/>
  <c r="Z2267" i="1" s="1"/>
  <c r="H2268" i="1"/>
  <c r="Z2268" i="1" s="1"/>
  <c r="H2269" i="1"/>
  <c r="Z2269" i="1" s="1"/>
  <c r="H2270" i="1"/>
  <c r="Z2270" i="1" s="1"/>
  <c r="H2271" i="1"/>
  <c r="Z2271" i="1" s="1"/>
  <c r="H2272" i="1"/>
  <c r="Z2272" i="1" s="1"/>
  <c r="H2273" i="1"/>
  <c r="Z2273" i="1" s="1"/>
  <c r="H2274" i="1"/>
  <c r="Z2274" i="1" s="1"/>
  <c r="H2275" i="1"/>
  <c r="Z2275" i="1" s="1"/>
  <c r="H2276" i="1"/>
  <c r="Z2276" i="1" s="1"/>
  <c r="H2277" i="1"/>
  <c r="Z2277" i="1" s="1"/>
  <c r="H2278" i="1"/>
  <c r="Z2278" i="1" s="1"/>
  <c r="H2279" i="1"/>
  <c r="Z2279" i="1" s="1"/>
  <c r="H2280" i="1"/>
  <c r="Z2280" i="1" s="1"/>
  <c r="H2281" i="1"/>
  <c r="Z2281" i="1" s="1"/>
  <c r="H2282" i="1"/>
  <c r="Z2282" i="1" s="1"/>
  <c r="H2283" i="1"/>
  <c r="Z2283" i="1" s="1"/>
  <c r="H2284" i="1"/>
  <c r="Z2284" i="1" s="1"/>
  <c r="H2285" i="1"/>
  <c r="Z2285" i="1" s="1"/>
  <c r="H2286" i="1"/>
  <c r="Z2286" i="1" s="1"/>
  <c r="H2287" i="1"/>
  <c r="Z2287" i="1" s="1"/>
  <c r="H2288" i="1"/>
  <c r="Z2288" i="1" s="1"/>
  <c r="H2289" i="1"/>
  <c r="Z2289" i="1" s="1"/>
  <c r="H2290" i="1"/>
  <c r="Z2290" i="1" s="1"/>
  <c r="H2291" i="1"/>
  <c r="Z2291" i="1" s="1"/>
  <c r="H2292" i="1"/>
  <c r="Z2292" i="1" s="1"/>
  <c r="H2293" i="1"/>
  <c r="Z2293" i="1" s="1"/>
  <c r="H2294" i="1"/>
  <c r="Z2294" i="1" s="1"/>
  <c r="H2295" i="1"/>
  <c r="Z2295" i="1" s="1"/>
  <c r="H2296" i="1"/>
  <c r="Z2296" i="1" s="1"/>
  <c r="H2297" i="1"/>
  <c r="Z2297" i="1" s="1"/>
  <c r="H2298" i="1"/>
  <c r="Z2298" i="1" s="1"/>
  <c r="H2299" i="1"/>
  <c r="Z2299" i="1" s="1"/>
  <c r="H2300" i="1"/>
  <c r="Z2300" i="1" s="1"/>
  <c r="H2301" i="1"/>
  <c r="Z2301" i="1" s="1"/>
  <c r="H2302" i="1"/>
  <c r="Z2302" i="1" s="1"/>
  <c r="H2303" i="1"/>
  <c r="Z2303" i="1" s="1"/>
  <c r="H2304" i="1"/>
  <c r="Z2304" i="1" s="1"/>
  <c r="H2305" i="1"/>
  <c r="Z2305" i="1" s="1"/>
  <c r="H2306" i="1"/>
  <c r="Z2306" i="1" s="1"/>
  <c r="H2307" i="1"/>
  <c r="Z2307" i="1" s="1"/>
  <c r="H2308" i="1"/>
  <c r="Z2308" i="1" s="1"/>
  <c r="H2309" i="1"/>
  <c r="Z2309" i="1" s="1"/>
  <c r="H2310" i="1"/>
  <c r="Z2310" i="1" s="1"/>
  <c r="H2311" i="1"/>
  <c r="Z2311" i="1" s="1"/>
  <c r="H2312" i="1"/>
  <c r="Z2312" i="1" s="1"/>
  <c r="H2313" i="1"/>
  <c r="Z2313" i="1" s="1"/>
  <c r="H2314" i="1"/>
  <c r="Z2314" i="1" s="1"/>
  <c r="H2315" i="1"/>
  <c r="Z2315" i="1" s="1"/>
  <c r="H2316" i="1"/>
  <c r="Z2316" i="1" s="1"/>
  <c r="H2317" i="1"/>
  <c r="Z2317" i="1" s="1"/>
  <c r="H2318" i="1"/>
  <c r="Z2318" i="1" s="1"/>
  <c r="H2319" i="1"/>
  <c r="Z2319" i="1" s="1"/>
  <c r="H2320" i="1"/>
  <c r="Z2320" i="1" s="1"/>
  <c r="H2321" i="1"/>
  <c r="Z2321" i="1" s="1"/>
  <c r="H2322" i="1"/>
  <c r="Z2322" i="1" s="1"/>
  <c r="H2323" i="1"/>
  <c r="Z2323" i="1" s="1"/>
  <c r="H2324" i="1"/>
  <c r="Z2324" i="1" s="1"/>
  <c r="H2325" i="1"/>
  <c r="Z2325" i="1" s="1"/>
  <c r="H2326" i="1"/>
  <c r="Z2326" i="1" s="1"/>
  <c r="H2327" i="1"/>
  <c r="Z2327" i="1" s="1"/>
  <c r="H2328" i="1"/>
  <c r="Z2328" i="1" s="1"/>
  <c r="H2329" i="1"/>
  <c r="Z2329" i="1" s="1"/>
  <c r="H2330" i="1"/>
  <c r="Z2330" i="1" s="1"/>
  <c r="H2331" i="1"/>
  <c r="Z2331" i="1" s="1"/>
  <c r="H2332" i="1"/>
  <c r="Z2332" i="1" s="1"/>
  <c r="H2333" i="1"/>
  <c r="Z2333" i="1" s="1"/>
  <c r="H2334" i="1"/>
  <c r="Z2334" i="1" s="1"/>
  <c r="H2335" i="1"/>
  <c r="Z2335" i="1" s="1"/>
  <c r="H2336" i="1"/>
  <c r="Z2336" i="1" s="1"/>
  <c r="H2337" i="1"/>
  <c r="Z2337" i="1" s="1"/>
  <c r="H2338" i="1"/>
  <c r="Z2338" i="1" s="1"/>
  <c r="H2339" i="1"/>
  <c r="Z2339" i="1" s="1"/>
  <c r="H2340" i="1"/>
  <c r="Z2340" i="1" s="1"/>
  <c r="H2341" i="1"/>
  <c r="Z2341" i="1" s="1"/>
  <c r="H2342" i="1"/>
  <c r="Z2342" i="1" s="1"/>
  <c r="H2343" i="1"/>
  <c r="Z2343" i="1" s="1"/>
  <c r="H2344" i="1"/>
  <c r="Z2344" i="1" s="1"/>
  <c r="H2345" i="1"/>
  <c r="Z2345" i="1" s="1"/>
  <c r="H2346" i="1"/>
  <c r="Z2346" i="1" s="1"/>
  <c r="H2347" i="1"/>
  <c r="Z2347" i="1" s="1"/>
  <c r="H2348" i="1"/>
  <c r="Z2348" i="1" s="1"/>
  <c r="H2349" i="1"/>
  <c r="Z2349" i="1" s="1"/>
  <c r="H2350" i="1"/>
  <c r="Z2350" i="1" s="1"/>
  <c r="H2351" i="1"/>
  <c r="Z2351" i="1" s="1"/>
  <c r="H2352" i="1"/>
  <c r="Z2352" i="1" s="1"/>
  <c r="H2353" i="1"/>
  <c r="Z2353" i="1" s="1"/>
  <c r="H2354" i="1"/>
  <c r="Z2354" i="1" s="1"/>
  <c r="H2355" i="1"/>
  <c r="Z2355" i="1" s="1"/>
  <c r="H2356" i="1"/>
  <c r="Z2356" i="1" s="1"/>
  <c r="H2357" i="1"/>
  <c r="Z2357" i="1" s="1"/>
  <c r="H2358" i="1"/>
  <c r="Z2358" i="1" s="1"/>
  <c r="H2359" i="1"/>
  <c r="Z2359" i="1" s="1"/>
  <c r="H2360" i="1"/>
  <c r="Z2360" i="1" s="1"/>
  <c r="H2361" i="1"/>
  <c r="Z2361" i="1" s="1"/>
  <c r="H2362" i="1"/>
  <c r="Z2362" i="1" s="1"/>
  <c r="H2363" i="1"/>
  <c r="Z2363" i="1" s="1"/>
  <c r="H2364" i="1"/>
  <c r="Z2364" i="1" s="1"/>
  <c r="H2365" i="1"/>
  <c r="Z2365" i="1" s="1"/>
  <c r="H2366" i="1"/>
  <c r="Z2366" i="1" s="1"/>
  <c r="H2367" i="1"/>
  <c r="Z2367" i="1" s="1"/>
  <c r="H2368" i="1"/>
  <c r="Z2368" i="1" s="1"/>
  <c r="H2369" i="1"/>
  <c r="Z2369" i="1" s="1"/>
  <c r="H2370" i="1"/>
  <c r="Z2370" i="1" s="1"/>
  <c r="H2371" i="1"/>
  <c r="Z2371" i="1" s="1"/>
  <c r="H2372" i="1"/>
  <c r="Z2372" i="1" s="1"/>
  <c r="H2373" i="1"/>
  <c r="Z2373" i="1" s="1"/>
  <c r="H2374" i="1"/>
  <c r="Z2374" i="1" s="1"/>
  <c r="H2375" i="1"/>
  <c r="Z2375" i="1" s="1"/>
  <c r="H2376" i="1"/>
  <c r="Z2376" i="1" s="1"/>
  <c r="H2377" i="1"/>
  <c r="Z2377" i="1" s="1"/>
  <c r="H2378" i="1"/>
  <c r="Z2378" i="1" s="1"/>
  <c r="H2379" i="1"/>
  <c r="Z2379" i="1" s="1"/>
  <c r="H2380" i="1"/>
  <c r="Z2380" i="1" s="1"/>
  <c r="H2381" i="1"/>
  <c r="Z2381" i="1" s="1"/>
  <c r="H2382" i="1"/>
  <c r="Z2382" i="1" s="1"/>
  <c r="H2383" i="1"/>
  <c r="Z2383" i="1" s="1"/>
  <c r="H2384" i="1"/>
  <c r="Z2384" i="1" s="1"/>
  <c r="H2385" i="1"/>
  <c r="Z2385" i="1" s="1"/>
  <c r="H2386" i="1"/>
  <c r="Z2386" i="1" s="1"/>
  <c r="H2387" i="1"/>
  <c r="Z2387" i="1" s="1"/>
  <c r="H2388" i="1"/>
  <c r="Z2388" i="1" s="1"/>
  <c r="H2389" i="1"/>
  <c r="Z2389" i="1" s="1"/>
  <c r="H2390" i="1"/>
  <c r="Z2390" i="1" s="1"/>
  <c r="H2391" i="1"/>
  <c r="Z2391" i="1" s="1"/>
  <c r="H2392" i="1"/>
  <c r="Z2392" i="1" s="1"/>
  <c r="H2393" i="1"/>
  <c r="Z2393" i="1" s="1"/>
  <c r="H2394" i="1"/>
  <c r="Z2394" i="1" s="1"/>
  <c r="H2395" i="1"/>
  <c r="Z2395" i="1" s="1"/>
  <c r="H2396" i="1"/>
  <c r="Z2396" i="1" s="1"/>
  <c r="H2397" i="1"/>
  <c r="Z2397" i="1" s="1"/>
  <c r="H2398" i="1"/>
  <c r="Z2398" i="1" s="1"/>
  <c r="H2399" i="1"/>
  <c r="Z2399" i="1" s="1"/>
  <c r="H2400" i="1"/>
  <c r="Z2400" i="1" s="1"/>
  <c r="H2401" i="1"/>
  <c r="Z2401" i="1" s="1"/>
  <c r="H2402" i="1"/>
  <c r="Z2402" i="1" s="1"/>
  <c r="H2403" i="1"/>
  <c r="Z2403" i="1" s="1"/>
  <c r="H2404" i="1"/>
  <c r="Z2404" i="1" s="1"/>
  <c r="H2405" i="1"/>
  <c r="Z2405" i="1" s="1"/>
  <c r="H2406" i="1"/>
  <c r="Z2406" i="1" s="1"/>
  <c r="H2407" i="1"/>
  <c r="Z2407" i="1" s="1"/>
  <c r="H2408" i="1"/>
  <c r="Z2408" i="1" s="1"/>
  <c r="H2409" i="1"/>
  <c r="Z2409" i="1" s="1"/>
  <c r="H2410" i="1"/>
  <c r="Z2410" i="1" s="1"/>
  <c r="H2411" i="1"/>
  <c r="Z2411" i="1" s="1"/>
  <c r="H2412" i="1"/>
  <c r="Z2412" i="1" s="1"/>
  <c r="H2413" i="1"/>
  <c r="Z2413" i="1" s="1"/>
  <c r="H2414" i="1"/>
  <c r="Z2414" i="1" s="1"/>
  <c r="H2415" i="1"/>
  <c r="Z2415" i="1" s="1"/>
  <c r="H2416" i="1"/>
  <c r="Z2416" i="1" s="1"/>
  <c r="H2417" i="1"/>
  <c r="Z2417" i="1" s="1"/>
  <c r="H2418" i="1"/>
  <c r="Z2418" i="1" s="1"/>
  <c r="H2419" i="1"/>
  <c r="Z2419" i="1" s="1"/>
  <c r="H2420" i="1"/>
  <c r="Z2420" i="1" s="1"/>
  <c r="H2421" i="1"/>
  <c r="Z2421" i="1" s="1"/>
  <c r="H2422" i="1"/>
  <c r="Z2422" i="1" s="1"/>
  <c r="H2423" i="1"/>
  <c r="Z2423" i="1" s="1"/>
  <c r="H2424" i="1"/>
  <c r="Z2424" i="1" s="1"/>
  <c r="H2425" i="1"/>
  <c r="Z2425" i="1" s="1"/>
  <c r="H2426" i="1"/>
  <c r="Z2426" i="1" s="1"/>
  <c r="H2427" i="1"/>
  <c r="Z2427" i="1" s="1"/>
  <c r="H2428" i="1"/>
  <c r="Z2428" i="1" s="1"/>
  <c r="H2429" i="1"/>
  <c r="Z2429" i="1" s="1"/>
  <c r="H2430" i="1"/>
  <c r="Z2430" i="1" s="1"/>
  <c r="H2431" i="1"/>
  <c r="Z2431" i="1" s="1"/>
  <c r="H2432" i="1"/>
  <c r="Z2432" i="1" s="1"/>
  <c r="H2433" i="1"/>
  <c r="Z2433" i="1" s="1"/>
  <c r="H2434" i="1"/>
  <c r="Z2434" i="1" s="1"/>
  <c r="H2435" i="1"/>
  <c r="Z2435" i="1" s="1"/>
  <c r="H2436" i="1"/>
  <c r="Z2436" i="1" s="1"/>
  <c r="H2437" i="1"/>
  <c r="Z2437" i="1" s="1"/>
  <c r="H2438" i="1"/>
  <c r="Z2438" i="1" s="1"/>
  <c r="H2439" i="1"/>
  <c r="Z2439" i="1" s="1"/>
  <c r="H2440" i="1"/>
  <c r="Z2440" i="1" s="1"/>
  <c r="H2441" i="1"/>
  <c r="Z2441" i="1" s="1"/>
  <c r="H2442" i="1"/>
  <c r="Z2442" i="1" s="1"/>
  <c r="H2443" i="1"/>
  <c r="Z2443" i="1" s="1"/>
  <c r="H2444" i="1"/>
  <c r="Z2444" i="1" s="1"/>
  <c r="H2445" i="1"/>
  <c r="Z2445" i="1" s="1"/>
  <c r="H2446" i="1"/>
  <c r="Z2446" i="1" s="1"/>
  <c r="H2447" i="1"/>
  <c r="Z2447" i="1" s="1"/>
  <c r="H2448" i="1"/>
  <c r="Z2448" i="1" s="1"/>
  <c r="H2449" i="1"/>
  <c r="Z2449" i="1" s="1"/>
  <c r="H2450" i="1"/>
  <c r="Z2450" i="1" s="1"/>
  <c r="H2451" i="1"/>
  <c r="Z2451" i="1" s="1"/>
  <c r="H2452" i="1"/>
  <c r="Z2452" i="1" s="1"/>
  <c r="H2453" i="1"/>
  <c r="Z2453" i="1" s="1"/>
  <c r="H2454" i="1"/>
  <c r="Z2454" i="1" s="1"/>
  <c r="H2455" i="1"/>
  <c r="Z2455" i="1" s="1"/>
  <c r="H2456" i="1"/>
  <c r="Z2456" i="1" s="1"/>
  <c r="H2457" i="1"/>
  <c r="Z2457" i="1" s="1"/>
  <c r="H2458" i="1"/>
  <c r="Z2458" i="1" s="1"/>
  <c r="H2459" i="1"/>
  <c r="Z2459" i="1" s="1"/>
  <c r="H2460" i="1"/>
  <c r="Z2460" i="1" s="1"/>
  <c r="H2461" i="1"/>
  <c r="Z2461" i="1" s="1"/>
  <c r="H2462" i="1"/>
  <c r="Z2462" i="1" s="1"/>
  <c r="H2463" i="1"/>
  <c r="Z2463" i="1" s="1"/>
  <c r="H2464" i="1"/>
  <c r="Z2464" i="1" s="1"/>
  <c r="H2465" i="1"/>
  <c r="Z2465" i="1" s="1"/>
  <c r="H2466" i="1"/>
  <c r="Z2466" i="1" s="1"/>
  <c r="H2467" i="1"/>
  <c r="Z2467" i="1" s="1"/>
  <c r="H2468" i="1"/>
  <c r="Z2468" i="1" s="1"/>
  <c r="H2469" i="1"/>
  <c r="Z2469" i="1" s="1"/>
  <c r="H2470" i="1"/>
  <c r="Z2470" i="1" s="1"/>
  <c r="H2471" i="1"/>
  <c r="Z2471" i="1" s="1"/>
  <c r="H2472" i="1"/>
  <c r="Z2472" i="1" s="1"/>
  <c r="H2473" i="1"/>
  <c r="Z2473" i="1" s="1"/>
  <c r="H2474" i="1"/>
  <c r="Z2474" i="1" s="1"/>
  <c r="H2475" i="1"/>
  <c r="Z2475" i="1" s="1"/>
  <c r="H2476" i="1"/>
  <c r="Z2476" i="1" s="1"/>
  <c r="H2477" i="1"/>
  <c r="Z2477" i="1" s="1"/>
  <c r="H2478" i="1"/>
  <c r="Z2478" i="1" s="1"/>
  <c r="H2479" i="1"/>
  <c r="Z2479" i="1" s="1"/>
  <c r="H2480" i="1"/>
  <c r="Z2480" i="1" s="1"/>
  <c r="H2481" i="1"/>
  <c r="Z2481" i="1" s="1"/>
  <c r="H2482" i="1"/>
  <c r="Z2482" i="1" s="1"/>
  <c r="H2483" i="1"/>
  <c r="Z2483" i="1" s="1"/>
  <c r="H2484" i="1"/>
  <c r="Z2484" i="1" s="1"/>
  <c r="H2485" i="1"/>
  <c r="Z2485" i="1" s="1"/>
  <c r="H2486" i="1"/>
  <c r="Z2486" i="1" s="1"/>
  <c r="H2487" i="1"/>
  <c r="Z2487" i="1" s="1"/>
  <c r="H2488" i="1"/>
  <c r="Z2488" i="1" s="1"/>
  <c r="H2489" i="1"/>
  <c r="Z2489" i="1" s="1"/>
  <c r="H2490" i="1"/>
  <c r="Z2490" i="1" s="1"/>
  <c r="H2491" i="1"/>
  <c r="Z2491" i="1" s="1"/>
  <c r="H2492" i="1"/>
  <c r="Z2492" i="1" s="1"/>
  <c r="H2493" i="1"/>
  <c r="Z2493" i="1" s="1"/>
  <c r="H2494" i="1"/>
  <c r="Z2494" i="1" s="1"/>
  <c r="H2495" i="1"/>
  <c r="Z2495" i="1" s="1"/>
  <c r="H2496" i="1"/>
  <c r="Z2496" i="1" s="1"/>
  <c r="H2497" i="1"/>
  <c r="Z2497" i="1" s="1"/>
  <c r="H2498" i="1"/>
  <c r="Z2498" i="1" s="1"/>
  <c r="H2499" i="1"/>
  <c r="Z2499" i="1" s="1"/>
  <c r="H2500" i="1"/>
  <c r="Z2500" i="1" s="1"/>
  <c r="H2501" i="1"/>
  <c r="Z2501" i="1" s="1"/>
  <c r="H2502" i="1"/>
  <c r="Z2502" i="1" s="1"/>
  <c r="H2503" i="1"/>
  <c r="Z2503" i="1" s="1"/>
  <c r="H2504" i="1"/>
  <c r="Z2504" i="1" s="1"/>
  <c r="H2505" i="1"/>
  <c r="Z2505" i="1" s="1"/>
  <c r="H2506" i="1"/>
  <c r="Z2506" i="1" s="1"/>
  <c r="H2507" i="1"/>
  <c r="Z2507" i="1" s="1"/>
  <c r="H2508" i="1"/>
  <c r="Z2508" i="1" s="1"/>
  <c r="H2509" i="1"/>
  <c r="Z2509" i="1" s="1"/>
  <c r="H2510" i="1"/>
  <c r="Z2510" i="1" s="1"/>
  <c r="H2511" i="1"/>
  <c r="Z2511" i="1" s="1"/>
  <c r="H2512" i="1"/>
  <c r="Z2512" i="1" s="1"/>
  <c r="H2513" i="1"/>
  <c r="Z2513" i="1" s="1"/>
  <c r="H2514" i="1"/>
  <c r="Z2514" i="1" s="1"/>
  <c r="H2515" i="1"/>
  <c r="Z2515" i="1" s="1"/>
  <c r="H2516" i="1"/>
  <c r="Z2516" i="1" s="1"/>
  <c r="H2517" i="1"/>
  <c r="Z2517" i="1" s="1"/>
  <c r="H2518" i="1"/>
  <c r="Z2518" i="1" s="1"/>
  <c r="H2519" i="1"/>
  <c r="Z2519" i="1" s="1"/>
  <c r="H2520" i="1"/>
  <c r="Z2520" i="1" s="1"/>
  <c r="H2521" i="1"/>
  <c r="Z2521" i="1" s="1"/>
  <c r="H2522" i="1"/>
  <c r="Z2522" i="1" s="1"/>
  <c r="H2523" i="1"/>
  <c r="Z2523" i="1" s="1"/>
  <c r="H2524" i="1"/>
  <c r="Z2524" i="1" s="1"/>
  <c r="H2525" i="1"/>
  <c r="Z2525" i="1" s="1"/>
  <c r="H2526" i="1"/>
  <c r="Z2526" i="1" s="1"/>
  <c r="H2527" i="1"/>
  <c r="Z2527" i="1" s="1"/>
  <c r="H2528" i="1"/>
  <c r="Z2528" i="1" s="1"/>
  <c r="H2529" i="1"/>
  <c r="Z2529" i="1" s="1"/>
  <c r="H2530" i="1"/>
  <c r="Z2530" i="1" s="1"/>
  <c r="H2531" i="1"/>
  <c r="Z2531" i="1" s="1"/>
  <c r="H2532" i="1"/>
  <c r="Z2532" i="1" s="1"/>
  <c r="H2533" i="1"/>
  <c r="Z2533" i="1" s="1"/>
  <c r="H2534" i="1"/>
  <c r="Z2534" i="1" s="1"/>
  <c r="H2535" i="1"/>
  <c r="Z2535" i="1" s="1"/>
  <c r="H2536" i="1"/>
  <c r="Z2536" i="1" s="1"/>
  <c r="H2537" i="1"/>
  <c r="Z2537" i="1" s="1"/>
  <c r="H2538" i="1"/>
  <c r="Z2538" i="1" s="1"/>
  <c r="H2539" i="1"/>
  <c r="Z2539" i="1" s="1"/>
  <c r="H2540" i="1"/>
  <c r="Z2540" i="1" s="1"/>
  <c r="H2541" i="1"/>
  <c r="Z2541" i="1" s="1"/>
  <c r="H2542" i="1"/>
  <c r="Z2542" i="1" s="1"/>
  <c r="H2543" i="1"/>
  <c r="Z2543" i="1" s="1"/>
  <c r="H2544" i="1"/>
  <c r="Z2544" i="1" s="1"/>
  <c r="H2545" i="1"/>
  <c r="Z2545" i="1" s="1"/>
  <c r="H2546" i="1"/>
  <c r="Z2546" i="1" s="1"/>
  <c r="H2547" i="1"/>
  <c r="Z2547" i="1" s="1"/>
  <c r="H2548" i="1"/>
  <c r="Z2548" i="1" s="1"/>
  <c r="H2549" i="1"/>
  <c r="Z2549" i="1" s="1"/>
  <c r="H2550" i="1"/>
  <c r="Z2550" i="1" s="1"/>
  <c r="H2551" i="1"/>
  <c r="Z2551" i="1" s="1"/>
  <c r="H2552" i="1"/>
  <c r="Z2552" i="1" s="1"/>
  <c r="H2553" i="1"/>
  <c r="Z2553" i="1" s="1"/>
  <c r="H2554" i="1"/>
  <c r="Z2554" i="1" s="1"/>
  <c r="H2555" i="1"/>
  <c r="Z2555" i="1" s="1"/>
  <c r="H2556" i="1"/>
  <c r="Z2556" i="1" s="1"/>
  <c r="H2557" i="1"/>
  <c r="Z2557" i="1" s="1"/>
  <c r="H2558" i="1"/>
  <c r="Z2558" i="1" s="1"/>
  <c r="H2559" i="1"/>
  <c r="Z2559" i="1" s="1"/>
  <c r="H2560" i="1"/>
  <c r="Z2560" i="1" s="1"/>
  <c r="H2561" i="1"/>
  <c r="Z2561" i="1" s="1"/>
  <c r="H2562" i="1"/>
  <c r="Z2562" i="1" s="1"/>
  <c r="H2563" i="1"/>
  <c r="Z2563" i="1" s="1"/>
  <c r="H2564" i="1"/>
  <c r="Z2564" i="1" s="1"/>
  <c r="H2565" i="1"/>
  <c r="Z2565" i="1" s="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7" i="1"/>
  <c r="H4" i="24" l="1"/>
  <c r="I4" i="24"/>
  <c r="AD6" i="8"/>
  <c r="AG6" i="8" s="1"/>
  <c r="BF20" i="26"/>
  <c r="AE52" i="8"/>
  <c r="D12" i="13"/>
  <c r="AD41" i="8"/>
  <c r="AD50" i="8"/>
  <c r="AD10" i="8"/>
  <c r="AD18" i="8"/>
  <c r="AD9" i="8"/>
  <c r="AD17" i="8"/>
  <c r="AD8" i="8"/>
  <c r="AD7" i="8"/>
  <c r="AD45" i="8"/>
  <c r="AD40" i="8"/>
  <c r="AD44" i="8"/>
  <c r="AE43" i="8"/>
  <c r="AD43" i="8"/>
  <c r="AD52" i="8"/>
  <c r="AE51" i="8"/>
  <c r="AD42" i="8"/>
  <c r="AD51" i="8"/>
  <c r="W7" i="1" l="1"/>
  <c r="N53" i="3" l="1"/>
  <c r="N29" i="3" l="1"/>
  <c r="N31" i="3"/>
  <c r="N34" i="3"/>
  <c r="N35" i="3"/>
  <c r="N39" i="3"/>
  <c r="N41" i="3"/>
  <c r="N42" i="3"/>
  <c r="N44" i="3"/>
  <c r="N45" i="3"/>
  <c r="N48" i="3"/>
  <c r="N49" i="3"/>
  <c r="N50" i="3"/>
  <c r="O29" i="3"/>
  <c r="O34" i="3"/>
  <c r="O35" i="3"/>
  <c r="O39" i="3"/>
  <c r="O40" i="3"/>
  <c r="O41" i="3"/>
  <c r="O42" i="3"/>
  <c r="O46" i="3"/>
  <c r="O7" i="3"/>
  <c r="O8" i="3"/>
  <c r="O9" i="3"/>
  <c r="O10" i="3"/>
  <c r="O11" i="3"/>
  <c r="O17" i="3"/>
  <c r="O18" i="3"/>
  <c r="O19" i="3"/>
  <c r="O20" i="3"/>
  <c r="O21" i="3"/>
  <c r="O22" i="3"/>
  <c r="O28" i="3"/>
  <c r="O6" i="3"/>
  <c r="N7" i="3"/>
  <c r="N8" i="3"/>
  <c r="N9" i="3"/>
  <c r="N10" i="3"/>
  <c r="N11" i="3"/>
  <c r="N17" i="3"/>
  <c r="N18" i="3"/>
  <c r="N19" i="3"/>
  <c r="N20" i="3"/>
  <c r="N21" i="3"/>
  <c r="N22" i="3"/>
  <c r="N6" i="3"/>
  <c r="X3" i="1"/>
  <c r="D3" i="3" s="1"/>
  <c r="P29" i="3" l="1"/>
  <c r="F29" i="3" s="1"/>
  <c r="H29" i="3" s="1"/>
  <c r="J29" i="3" s="1"/>
  <c r="L29" i="3" s="1"/>
  <c r="P6" i="3"/>
  <c r="F6" i="3" s="1"/>
  <c r="P39" i="3"/>
  <c r="F39" i="3" s="1"/>
  <c r="H39" i="3" s="1"/>
  <c r="J39" i="3" s="1"/>
  <c r="L39" i="3" s="1"/>
  <c r="P41" i="3"/>
  <c r="F41" i="3" s="1"/>
  <c r="H41" i="3" s="1"/>
  <c r="J41" i="3" s="1"/>
  <c r="L41" i="3" s="1"/>
  <c r="P21" i="3"/>
  <c r="E21" i="3" s="1"/>
  <c r="G21" i="3" s="1"/>
  <c r="I21" i="3" s="1"/>
  <c r="K21" i="3" s="1"/>
  <c r="P10" i="3"/>
  <c r="E10" i="3" s="1"/>
  <c r="G10" i="3" s="1"/>
  <c r="I10" i="3" s="1"/>
  <c r="K10" i="3" s="1"/>
  <c r="P19" i="3"/>
  <c r="E19" i="3" s="1"/>
  <c r="P42" i="3"/>
  <c r="F42" i="3" s="1"/>
  <c r="P20" i="3"/>
  <c r="P11" i="3"/>
  <c r="P22" i="3"/>
  <c r="E22" i="3" s="1"/>
  <c r="P18" i="3"/>
  <c r="P9" i="3"/>
  <c r="P17" i="3"/>
  <c r="P8" i="3"/>
  <c r="P7" i="3"/>
  <c r="P34" i="3"/>
  <c r="P35" i="3"/>
  <c r="F8" i="3" l="1"/>
  <c r="E8" i="3"/>
  <c r="H6" i="3"/>
  <c r="E29" i="3"/>
  <c r="G29" i="3" s="1"/>
  <c r="I29" i="3" s="1"/>
  <c r="K29" i="3" s="1"/>
  <c r="F10" i="3"/>
  <c r="H10" i="3" s="1"/>
  <c r="J10" i="3" s="1"/>
  <c r="L10" i="3" s="1"/>
  <c r="E42" i="3"/>
  <c r="G42" i="3" s="1"/>
  <c r="I42" i="3" s="1"/>
  <c r="K42" i="3" s="1"/>
  <c r="F22" i="3"/>
  <c r="H22" i="3" s="1"/>
  <c r="J22" i="3" s="1"/>
  <c r="L22" i="3" s="1"/>
  <c r="E39" i="3"/>
  <c r="G39" i="3" s="1"/>
  <c r="I39" i="3" s="1"/>
  <c r="K39" i="3" s="1"/>
  <c r="E41" i="3"/>
  <c r="G41" i="3" s="1"/>
  <c r="I41" i="3" s="1"/>
  <c r="K41" i="3" s="1"/>
  <c r="E6" i="3"/>
  <c r="F21" i="3"/>
  <c r="H21" i="3" s="1"/>
  <c r="J21" i="3" s="1"/>
  <c r="L21" i="3" s="1"/>
  <c r="F19" i="3"/>
  <c r="H19" i="3" s="1"/>
  <c r="J19" i="3" s="1"/>
  <c r="L19" i="3" s="1"/>
  <c r="F11" i="3"/>
  <c r="E11" i="3"/>
  <c r="F20" i="3"/>
  <c r="E20" i="3"/>
  <c r="G19" i="3"/>
  <c r="I19" i="3" s="1"/>
  <c r="K19" i="3" s="1"/>
  <c r="G22" i="3"/>
  <c r="I22" i="3" s="1"/>
  <c r="K22" i="3" s="1"/>
  <c r="H42" i="3"/>
  <c r="J42" i="3" s="1"/>
  <c r="L42" i="3" s="1"/>
  <c r="F9" i="3"/>
  <c r="E9" i="3"/>
  <c r="F18" i="3"/>
  <c r="E18" i="3"/>
  <c r="E34" i="3"/>
  <c r="F34" i="3"/>
  <c r="E17" i="3"/>
  <c r="F17" i="3"/>
  <c r="E7" i="3"/>
  <c r="F7" i="3"/>
  <c r="F35" i="3"/>
  <c r="E35" i="3"/>
  <c r="E3" i="1"/>
  <c r="E4" i="1"/>
  <c r="E5" i="1"/>
  <c r="E2" i="1"/>
  <c r="G6" i="3" l="1"/>
  <c r="J6" i="3"/>
  <c r="H35" i="3"/>
  <c r="J35" i="3" s="1"/>
  <c r="L35" i="3" s="1"/>
  <c r="H8" i="3"/>
  <c r="J8" i="3" s="1"/>
  <c r="L8" i="3" s="1"/>
  <c r="G18" i="3"/>
  <c r="I18" i="3" s="1"/>
  <c r="K18" i="3" s="1"/>
  <c r="G20" i="3"/>
  <c r="I20" i="3" s="1"/>
  <c r="K20" i="3" s="1"/>
  <c r="G11" i="3"/>
  <c r="I11" i="3" s="1"/>
  <c r="K11" i="3" s="1"/>
  <c r="H18" i="3"/>
  <c r="J18" i="3" s="1"/>
  <c r="L18" i="3" s="1"/>
  <c r="H20" i="3"/>
  <c r="J20" i="3" s="1"/>
  <c r="L20" i="3" s="1"/>
  <c r="H11" i="3"/>
  <c r="J11" i="3" s="1"/>
  <c r="L11" i="3" s="1"/>
  <c r="H17" i="3"/>
  <c r="J17" i="3" s="1"/>
  <c r="L17" i="3" s="1"/>
  <c r="G9" i="3"/>
  <c r="I9" i="3" s="1"/>
  <c r="K9" i="3" s="1"/>
  <c r="G8" i="3"/>
  <c r="I8" i="3" s="1"/>
  <c r="K8" i="3" s="1"/>
  <c r="G17" i="3"/>
  <c r="I17" i="3" s="1"/>
  <c r="K17" i="3" s="1"/>
  <c r="H9" i="3"/>
  <c r="J9" i="3" s="1"/>
  <c r="L9" i="3" s="1"/>
  <c r="H7" i="3"/>
  <c r="J7" i="3" s="1"/>
  <c r="H34" i="3"/>
  <c r="J34" i="3" s="1"/>
  <c r="L34" i="3" s="1"/>
  <c r="G35" i="3"/>
  <c r="I35" i="3" s="1"/>
  <c r="K35" i="3" s="1"/>
  <c r="G7" i="3"/>
  <c r="I7" i="3" s="1"/>
  <c r="K7" i="3" s="1"/>
  <c r="G34" i="3"/>
  <c r="I34" i="3" s="1"/>
  <c r="K34" i="3" s="1"/>
  <c r="A3" i="6"/>
  <c r="K9" i="6"/>
  <c r="B20" i="20" s="1"/>
  <c r="V3" i="1"/>
  <c r="V2" i="1"/>
  <c r="B16" i="24" l="1"/>
  <c r="L6" i="3"/>
  <c r="I6" i="3"/>
  <c r="K6" i="3" s="1"/>
  <c r="V4" i="1"/>
  <c r="L7" i="3"/>
  <c r="F7" i="14"/>
  <c r="F8" i="14"/>
  <c r="F9" i="14"/>
  <c r="F10" i="14"/>
  <c r="F11" i="14"/>
  <c r="F12" i="14"/>
  <c r="F13" i="14"/>
  <c r="F14" i="14"/>
  <c r="F15" i="14"/>
  <c r="F16" i="14"/>
  <c r="F17" i="14"/>
  <c r="F18" i="14"/>
  <c r="F19" i="14"/>
  <c r="F20" i="14"/>
  <c r="F21" i="14"/>
  <c r="F22" i="14"/>
  <c r="F23" i="14"/>
  <c r="F24" i="14"/>
  <c r="F25" i="14"/>
  <c r="F26" i="14"/>
  <c r="F27" i="14"/>
  <c r="F28" i="14"/>
  <c r="F29" i="14"/>
  <c r="F30" i="14"/>
  <c r="F31" i="14"/>
  <c r="F32" i="14"/>
  <c r="F33" i="14"/>
  <c r="F34" i="14"/>
  <c r="F35" i="14"/>
  <c r="F36" i="14"/>
  <c r="F37" i="14"/>
  <c r="F38" i="14"/>
  <c r="F39" i="14"/>
  <c r="F40" i="14"/>
  <c r="F41" i="14"/>
  <c r="F42" i="14"/>
  <c r="F43" i="14"/>
  <c r="F44" i="14"/>
  <c r="F45" i="14"/>
  <c r="F46" i="14"/>
  <c r="F47" i="14"/>
  <c r="F48" i="14"/>
  <c r="F49" i="14"/>
  <c r="F50" i="14"/>
  <c r="F51" i="14"/>
  <c r="F52" i="14"/>
  <c r="F53" i="14"/>
  <c r="F54" i="14"/>
  <c r="F55" i="14"/>
  <c r="F56" i="14"/>
  <c r="F57" i="14"/>
  <c r="F58" i="14"/>
  <c r="F59" i="14"/>
  <c r="F60" i="14"/>
  <c r="F61" i="14"/>
  <c r="F62" i="14"/>
  <c r="F63" i="14"/>
  <c r="F64" i="14"/>
  <c r="F65" i="14"/>
  <c r="F66" i="14"/>
  <c r="F67" i="14"/>
  <c r="F68" i="14"/>
  <c r="F69" i="14"/>
  <c r="F70" i="14"/>
  <c r="F71" i="14"/>
  <c r="F72" i="14"/>
  <c r="F73" i="14"/>
  <c r="F74" i="14"/>
  <c r="F75" i="14"/>
  <c r="F76" i="14"/>
  <c r="F77" i="14"/>
  <c r="F78" i="14"/>
  <c r="F79" i="14"/>
  <c r="F80" i="14"/>
  <c r="F81" i="14"/>
  <c r="F82" i="14"/>
  <c r="F83" i="14"/>
  <c r="F84" i="14"/>
  <c r="F85" i="14"/>
  <c r="F86" i="14"/>
  <c r="F87" i="14"/>
  <c r="F88" i="14"/>
  <c r="F89" i="14"/>
  <c r="F90" i="14"/>
  <c r="F91" i="14"/>
  <c r="F92" i="14"/>
  <c r="F93" i="14"/>
  <c r="F94" i="14"/>
  <c r="F95" i="14"/>
  <c r="F96" i="14"/>
  <c r="F97" i="14"/>
  <c r="F98" i="14"/>
  <c r="F99" i="14"/>
  <c r="F100" i="14"/>
  <c r="F101" i="14"/>
  <c r="F102" i="14"/>
  <c r="F103" i="14"/>
  <c r="F104" i="14"/>
  <c r="F105" i="14"/>
  <c r="F106" i="14"/>
  <c r="F107" i="14"/>
  <c r="F108" i="14"/>
  <c r="F109" i="14"/>
  <c r="F110" i="14"/>
  <c r="F111" i="14"/>
  <c r="F112" i="14"/>
  <c r="F113" i="14"/>
  <c r="F114" i="14"/>
  <c r="F115" i="14"/>
  <c r="F116" i="14"/>
  <c r="F117" i="14"/>
  <c r="F118" i="14"/>
  <c r="F119" i="14"/>
  <c r="F120" i="14"/>
  <c r="F121" i="14"/>
  <c r="F122" i="14"/>
  <c r="F123" i="14"/>
  <c r="F124" i="14"/>
  <c r="F125" i="14"/>
  <c r="F126" i="14"/>
  <c r="F127" i="14"/>
  <c r="F128" i="14"/>
  <c r="F129" i="14"/>
  <c r="F130" i="14"/>
  <c r="F131" i="14"/>
  <c r="F132" i="14"/>
  <c r="F133" i="14"/>
  <c r="F134" i="14"/>
  <c r="F135" i="14"/>
  <c r="F136" i="14"/>
  <c r="F137" i="14"/>
  <c r="F138" i="14"/>
  <c r="F139" i="14"/>
  <c r="F140" i="14"/>
  <c r="F141" i="14"/>
  <c r="F142" i="14"/>
  <c r="F143" i="14"/>
  <c r="F144" i="14"/>
  <c r="F145" i="14"/>
  <c r="F146" i="14"/>
  <c r="F147" i="14"/>
  <c r="F148" i="14"/>
  <c r="F149" i="14"/>
  <c r="F150" i="14"/>
  <c r="F151" i="14"/>
  <c r="F152" i="14"/>
  <c r="F153" i="14"/>
  <c r="F154" i="14"/>
  <c r="F155" i="14"/>
  <c r="F156" i="14"/>
  <c r="F157" i="14"/>
  <c r="F158" i="14"/>
  <c r="F159" i="14"/>
  <c r="F160" i="14"/>
  <c r="F161" i="14"/>
  <c r="F162" i="14"/>
  <c r="F163" i="14"/>
  <c r="F164" i="14"/>
  <c r="F165" i="14"/>
  <c r="F166" i="14"/>
  <c r="F167" i="14"/>
  <c r="F168" i="14"/>
  <c r="F169" i="14"/>
  <c r="F170" i="14"/>
  <c r="F171" i="14"/>
  <c r="F172" i="14"/>
  <c r="F173" i="14"/>
  <c r="F174" i="14"/>
  <c r="F175" i="14"/>
  <c r="F176" i="14"/>
  <c r="F177" i="14"/>
  <c r="F178" i="14"/>
  <c r="F179" i="14"/>
  <c r="F180" i="14"/>
  <c r="F181" i="14"/>
  <c r="F182" i="14"/>
  <c r="F183" i="14"/>
  <c r="F184" i="14"/>
  <c r="F185" i="14"/>
  <c r="F186" i="14"/>
  <c r="F187" i="14"/>
  <c r="F188" i="14"/>
  <c r="F189" i="14"/>
  <c r="F190" i="14"/>
  <c r="F191" i="14"/>
  <c r="F192" i="14"/>
  <c r="F193" i="14"/>
  <c r="F194" i="14"/>
  <c r="F195" i="14"/>
  <c r="F196" i="14"/>
  <c r="F197" i="14"/>
  <c r="F198" i="14"/>
  <c r="F199" i="14"/>
  <c r="F200" i="14"/>
  <c r="F201" i="14"/>
  <c r="F202" i="14"/>
  <c r="F203" i="14"/>
  <c r="F204" i="14"/>
  <c r="F205" i="14"/>
  <c r="F206" i="14"/>
  <c r="F207" i="14"/>
  <c r="F208" i="14"/>
  <c r="F209" i="14"/>
  <c r="F210" i="14"/>
  <c r="F211" i="14"/>
  <c r="F212" i="14"/>
  <c r="F213" i="14"/>
  <c r="F214" i="14"/>
  <c r="F215" i="14"/>
  <c r="F216" i="14"/>
  <c r="F217" i="14"/>
  <c r="F218" i="14"/>
  <c r="F6" i="14"/>
  <c r="AB9" i="14"/>
  <c r="V218" i="14" l="1"/>
  <c r="AD218" i="14" s="1"/>
  <c r="AB218" i="14"/>
  <c r="AC218" i="14" s="1"/>
  <c r="W218" i="14"/>
  <c r="Y218" i="14"/>
  <c r="X218" i="14"/>
  <c r="AA218" i="14" l="1"/>
  <c r="AE218" i="14"/>
  <c r="L76" i="6" l="1"/>
  <c r="C87" i="20" s="1"/>
  <c r="C83" i="24" s="1"/>
  <c r="L77" i="6"/>
  <c r="C88" i="20" s="1"/>
  <c r="C84" i="24" s="1"/>
  <c r="L78" i="6"/>
  <c r="C89" i="20" s="1"/>
  <c r="C85" i="24" s="1"/>
  <c r="L79" i="6"/>
  <c r="C90" i="20" s="1"/>
  <c r="C86" i="24" s="1"/>
  <c r="L80" i="6"/>
  <c r="C91" i="20" s="1"/>
  <c r="C87" i="24" s="1"/>
  <c r="L81" i="6"/>
  <c r="C92" i="20" s="1"/>
  <c r="C88" i="24" s="1"/>
  <c r="L82" i="6"/>
  <c r="C93" i="20" s="1"/>
  <c r="C89" i="24" s="1"/>
  <c r="L83" i="6"/>
  <c r="C94" i="20" s="1"/>
  <c r="C90" i="24" s="1"/>
  <c r="L84" i="6"/>
  <c r="C95" i="20" s="1"/>
  <c r="C91" i="24" s="1"/>
  <c r="L85" i="6"/>
  <c r="C8" i="20" s="1"/>
  <c r="C4" i="24" s="1"/>
  <c r="L86" i="6"/>
  <c r="C9" i="20" s="1"/>
  <c r="C5" i="24" s="1"/>
  <c r="L87" i="6"/>
  <c r="C10" i="20" s="1"/>
  <c r="C6" i="24" s="1"/>
  <c r="L88" i="6"/>
  <c r="C11" i="20" s="1"/>
  <c r="C7" i="24" s="1"/>
  <c r="L89" i="6"/>
  <c r="C12" i="20" s="1"/>
  <c r="C8" i="24" s="1"/>
  <c r="L90" i="6"/>
  <c r="C13" i="20" s="1"/>
  <c r="C9" i="24" s="1"/>
  <c r="L91" i="6"/>
  <c r="C14" i="20" s="1"/>
  <c r="C10" i="24" s="1"/>
  <c r="L92" i="6"/>
  <c r="C15" i="20" s="1"/>
  <c r="C11" i="24" s="1"/>
  <c r="L93" i="6"/>
  <c r="C16" i="20" s="1"/>
  <c r="C12" i="24" s="1"/>
  <c r="L94" i="6"/>
  <c r="C17" i="20" s="1"/>
  <c r="C13" i="24" s="1"/>
  <c r="L75" i="6"/>
  <c r="C86" i="20" s="1"/>
  <c r="C82" i="24" s="1"/>
  <c r="I22" i="22" l="1"/>
  <c r="T56" i="20"/>
  <c r="T57" i="20"/>
  <c r="T58" i="20"/>
  <c r="T59" i="20"/>
  <c r="T60" i="20"/>
  <c r="T61" i="20"/>
  <c r="T62" i="20"/>
  <c r="T63" i="20"/>
  <c r="T64" i="20"/>
  <c r="T65" i="20"/>
  <c r="U55" i="20"/>
  <c r="V55" i="20"/>
  <c r="W55" i="20"/>
  <c r="AD15" i="6"/>
  <c r="AD14" i="6"/>
  <c r="AD13" i="6"/>
  <c r="AD21" i="6"/>
  <c r="AD20" i="6"/>
  <c r="AD19" i="6"/>
  <c r="AD18" i="6"/>
  <c r="AD24" i="6"/>
  <c r="AD25" i="6"/>
  <c r="AD26" i="6"/>
  <c r="AD16" i="6"/>
  <c r="Q57" i="8" l="1"/>
  <c r="R57" i="8"/>
  <c r="S57" i="8"/>
  <c r="T57" i="8"/>
  <c r="U57" i="8"/>
  <c r="V57" i="8"/>
  <c r="W57" i="8"/>
  <c r="X57" i="8"/>
  <c r="Y57" i="8"/>
  <c r="Z57" i="8"/>
  <c r="Q58" i="8"/>
  <c r="R58" i="8"/>
  <c r="S58" i="8"/>
  <c r="T58" i="8"/>
  <c r="U58" i="8"/>
  <c r="V58" i="8"/>
  <c r="W58" i="8"/>
  <c r="X58" i="8"/>
  <c r="Y58" i="8"/>
  <c r="Z58" i="8"/>
  <c r="Q59" i="8"/>
  <c r="R59" i="8"/>
  <c r="S59" i="8"/>
  <c r="T59" i="8"/>
  <c r="U59" i="8"/>
  <c r="V59" i="8"/>
  <c r="W59" i="8"/>
  <c r="X59" i="8"/>
  <c r="Y59" i="8"/>
  <c r="Z59" i="8"/>
  <c r="Q60" i="8"/>
  <c r="R60" i="8"/>
  <c r="S60" i="8"/>
  <c r="T60" i="8"/>
  <c r="U60" i="8"/>
  <c r="V60" i="8"/>
  <c r="W60" i="8"/>
  <c r="X60" i="8"/>
  <c r="Y60" i="8"/>
  <c r="Z60" i="8"/>
  <c r="Q61" i="8"/>
  <c r="R61" i="8"/>
  <c r="S61" i="8"/>
  <c r="T61" i="8"/>
  <c r="U61" i="8"/>
  <c r="V61" i="8"/>
  <c r="W61" i="8"/>
  <c r="X61" i="8"/>
  <c r="Y61" i="8"/>
  <c r="Z61" i="8"/>
  <c r="Q62" i="8"/>
  <c r="R62" i="8"/>
  <c r="S62" i="8"/>
  <c r="T62" i="8"/>
  <c r="U62" i="8"/>
  <c r="V62" i="8"/>
  <c r="W62" i="8"/>
  <c r="X62" i="8"/>
  <c r="Y62" i="8"/>
  <c r="Z62" i="8"/>
  <c r="Q63" i="8"/>
  <c r="R63" i="8"/>
  <c r="S63" i="8"/>
  <c r="T63" i="8"/>
  <c r="U63" i="8"/>
  <c r="V63" i="8"/>
  <c r="W63" i="8"/>
  <c r="X63" i="8"/>
  <c r="Y63" i="8"/>
  <c r="Z63" i="8"/>
  <c r="Q64" i="8"/>
  <c r="R64" i="8"/>
  <c r="S64" i="8"/>
  <c r="T64" i="8"/>
  <c r="U64" i="8"/>
  <c r="V64" i="8"/>
  <c r="W64" i="8"/>
  <c r="X64" i="8"/>
  <c r="Y64" i="8"/>
  <c r="Z64" i="8"/>
  <c r="Q65" i="8"/>
  <c r="R65" i="8"/>
  <c r="S65" i="8"/>
  <c r="T65" i="8"/>
  <c r="U65" i="8"/>
  <c r="V65" i="8"/>
  <c r="W65" i="8"/>
  <c r="X65" i="8"/>
  <c r="Y65" i="8"/>
  <c r="Z65" i="8"/>
  <c r="Q66" i="8"/>
  <c r="R66" i="8"/>
  <c r="S66" i="8"/>
  <c r="T66" i="8"/>
  <c r="U66" i="8"/>
  <c r="V66" i="8"/>
  <c r="W66" i="8"/>
  <c r="X66" i="8"/>
  <c r="Y66" i="8"/>
  <c r="Z66" i="8"/>
  <c r="Q67" i="8"/>
  <c r="R67" i="8"/>
  <c r="S67" i="8"/>
  <c r="T67" i="8"/>
  <c r="U67" i="8"/>
  <c r="V67" i="8"/>
  <c r="W67" i="8"/>
  <c r="X67" i="8"/>
  <c r="Y67" i="8"/>
  <c r="Z67" i="8"/>
  <c r="Q68" i="8"/>
  <c r="R68" i="8"/>
  <c r="S68" i="8"/>
  <c r="T68" i="8"/>
  <c r="U68" i="8"/>
  <c r="V68" i="8"/>
  <c r="W68" i="8"/>
  <c r="X68" i="8"/>
  <c r="Y68" i="8"/>
  <c r="Z68" i="8"/>
  <c r="R56" i="8"/>
  <c r="S56" i="8"/>
  <c r="T56" i="8"/>
  <c r="U56" i="8"/>
  <c r="V56" i="8"/>
  <c r="W56" i="8"/>
  <c r="X56" i="8"/>
  <c r="Y56" i="8"/>
  <c r="Z56" i="8"/>
  <c r="Q56" i="8"/>
  <c r="Q41" i="8"/>
  <c r="R41" i="8"/>
  <c r="S41" i="8"/>
  <c r="T41" i="8"/>
  <c r="U41" i="8"/>
  <c r="V41" i="8"/>
  <c r="W41" i="8"/>
  <c r="X41" i="8"/>
  <c r="Y41" i="8"/>
  <c r="Z41" i="8"/>
  <c r="Q42" i="8"/>
  <c r="R42" i="8"/>
  <c r="S42" i="8"/>
  <c r="T42" i="8"/>
  <c r="U42" i="8"/>
  <c r="V42" i="8"/>
  <c r="W42" i="8"/>
  <c r="X42" i="8"/>
  <c r="Y42" i="8"/>
  <c r="Z42" i="8"/>
  <c r="Q43" i="8"/>
  <c r="R43" i="8"/>
  <c r="S43" i="8"/>
  <c r="T43" i="8"/>
  <c r="U43" i="8"/>
  <c r="V43" i="8"/>
  <c r="W43" i="8"/>
  <c r="X43" i="8"/>
  <c r="Y43" i="8"/>
  <c r="Z43" i="8"/>
  <c r="Q44" i="8"/>
  <c r="R44" i="8"/>
  <c r="S44" i="8"/>
  <c r="T44" i="8"/>
  <c r="U44" i="8"/>
  <c r="V44" i="8"/>
  <c r="W44" i="8"/>
  <c r="X44" i="8"/>
  <c r="Y44" i="8"/>
  <c r="Z44" i="8"/>
  <c r="Q45" i="8"/>
  <c r="R45" i="8"/>
  <c r="S45" i="8"/>
  <c r="T45" i="8"/>
  <c r="U45" i="8"/>
  <c r="V45" i="8"/>
  <c r="W45" i="8"/>
  <c r="X45" i="8"/>
  <c r="Y45" i="8"/>
  <c r="Z45" i="8"/>
  <c r="Q46" i="8"/>
  <c r="R46" i="8"/>
  <c r="S46" i="8"/>
  <c r="T46" i="8"/>
  <c r="U46" i="8"/>
  <c r="V46" i="8"/>
  <c r="W46" i="8"/>
  <c r="X46" i="8"/>
  <c r="Y46" i="8"/>
  <c r="Z46" i="8"/>
  <c r="Q47" i="8"/>
  <c r="R47" i="8"/>
  <c r="S47" i="8"/>
  <c r="T47" i="8"/>
  <c r="U47" i="8"/>
  <c r="V47" i="8"/>
  <c r="W47" i="8"/>
  <c r="X47" i="8"/>
  <c r="Y47" i="8"/>
  <c r="Z47" i="8"/>
  <c r="Q48" i="8"/>
  <c r="R48" i="8"/>
  <c r="S48" i="8"/>
  <c r="T48" i="8"/>
  <c r="U48" i="8"/>
  <c r="V48" i="8"/>
  <c r="W48" i="8"/>
  <c r="X48" i="8"/>
  <c r="Y48" i="8"/>
  <c r="Z48" i="8"/>
  <c r="Q49" i="8"/>
  <c r="R49" i="8"/>
  <c r="S49" i="8"/>
  <c r="T49" i="8"/>
  <c r="U49" i="8"/>
  <c r="V49" i="8"/>
  <c r="W49" i="8"/>
  <c r="X49" i="8"/>
  <c r="Y49" i="8"/>
  <c r="Z49" i="8"/>
  <c r="Q50" i="8"/>
  <c r="R50" i="8"/>
  <c r="S50" i="8"/>
  <c r="T50" i="8"/>
  <c r="U50" i="8"/>
  <c r="V50" i="8"/>
  <c r="W50" i="8"/>
  <c r="X50" i="8"/>
  <c r="Y50" i="8"/>
  <c r="Z50" i="8"/>
  <c r="Q51" i="8"/>
  <c r="R51" i="8"/>
  <c r="S51" i="8"/>
  <c r="T51" i="8"/>
  <c r="U51" i="8"/>
  <c r="V51" i="8"/>
  <c r="W51" i="8"/>
  <c r="X51" i="8"/>
  <c r="Y51" i="8"/>
  <c r="Z51" i="8"/>
  <c r="Q52" i="8"/>
  <c r="R52" i="8"/>
  <c r="S52" i="8"/>
  <c r="T52" i="8"/>
  <c r="U52" i="8"/>
  <c r="V52" i="8"/>
  <c r="W52" i="8"/>
  <c r="X52" i="8"/>
  <c r="Y52" i="8"/>
  <c r="Z52" i="8"/>
  <c r="R40" i="8"/>
  <c r="S40" i="8"/>
  <c r="T40" i="8"/>
  <c r="U40" i="8"/>
  <c r="V40" i="8"/>
  <c r="W40" i="8"/>
  <c r="X40" i="8"/>
  <c r="Y40" i="8"/>
  <c r="Z40" i="8"/>
  <c r="Q40" i="8"/>
  <c r="Q6" i="8"/>
  <c r="Q21" i="8"/>
  <c r="D18" i="20"/>
  <c r="D14" i="24" s="1"/>
  <c r="E18" i="20"/>
  <c r="E14" i="24" s="1"/>
  <c r="D7" i="20"/>
  <c r="M4" i="24" l="1"/>
  <c r="N4" i="24"/>
  <c r="K61" i="6"/>
  <c r="B72" i="20" s="1"/>
  <c r="K62" i="6"/>
  <c r="B73" i="20" s="1"/>
  <c r="K63" i="6"/>
  <c r="B74" i="20" s="1"/>
  <c r="K64" i="6"/>
  <c r="B75" i="20" s="1"/>
  <c r="K65" i="6"/>
  <c r="B76" i="20" s="1"/>
  <c r="K66" i="6"/>
  <c r="B77" i="20" s="1"/>
  <c r="K67" i="6"/>
  <c r="B78" i="20" s="1"/>
  <c r="K68" i="6"/>
  <c r="B79" i="20" s="1"/>
  <c r="K69" i="6"/>
  <c r="B80" i="20" s="1"/>
  <c r="K70" i="6"/>
  <c r="B81" i="20" s="1"/>
  <c r="K71" i="6"/>
  <c r="B82" i="20" s="1"/>
  <c r="K72" i="6"/>
  <c r="B83" i="20" s="1"/>
  <c r="K73" i="6"/>
  <c r="B84" i="20" s="1"/>
  <c r="K74" i="6"/>
  <c r="B85" i="20" s="1"/>
  <c r="K8" i="6"/>
  <c r="B19" i="20" s="1"/>
  <c r="K10" i="6"/>
  <c r="B21" i="20" s="1"/>
  <c r="K11" i="6"/>
  <c r="B22" i="20" s="1"/>
  <c r="K12" i="6"/>
  <c r="B23" i="20" s="1"/>
  <c r="K13" i="6"/>
  <c r="B24" i="20" s="1"/>
  <c r="K14" i="6"/>
  <c r="B25" i="20" s="1"/>
  <c r="K15" i="6"/>
  <c r="B26" i="20" s="1"/>
  <c r="K16" i="6"/>
  <c r="B27" i="20" s="1"/>
  <c r="K17" i="6"/>
  <c r="B28" i="20" s="1"/>
  <c r="K18" i="6"/>
  <c r="B29" i="20" s="1"/>
  <c r="K19" i="6"/>
  <c r="B30" i="20" s="1"/>
  <c r="K20" i="6"/>
  <c r="B31" i="20" s="1"/>
  <c r="K21" i="6"/>
  <c r="B32" i="20" s="1"/>
  <c r="K22" i="6"/>
  <c r="B33" i="20" s="1"/>
  <c r="K23" i="6"/>
  <c r="B34" i="20" s="1"/>
  <c r="K24" i="6"/>
  <c r="B35" i="20" s="1"/>
  <c r="K25" i="6"/>
  <c r="B36" i="20" s="1"/>
  <c r="K26" i="6"/>
  <c r="B37" i="20" s="1"/>
  <c r="K27" i="6"/>
  <c r="B38" i="20" s="1"/>
  <c r="K28" i="6"/>
  <c r="B39" i="20" s="1"/>
  <c r="K29" i="6"/>
  <c r="B40" i="20" s="1"/>
  <c r="K30" i="6"/>
  <c r="B41" i="20" s="1"/>
  <c r="K31" i="6"/>
  <c r="B42" i="20" s="1"/>
  <c r="K32" i="6"/>
  <c r="B43" i="20" s="1"/>
  <c r="K33" i="6"/>
  <c r="B44" i="20" s="1"/>
  <c r="K34" i="6"/>
  <c r="B45" i="20" s="1"/>
  <c r="K35" i="6"/>
  <c r="B46" i="20" s="1"/>
  <c r="K36" i="6"/>
  <c r="B47" i="20" s="1"/>
  <c r="K37" i="6"/>
  <c r="B48" i="20" s="1"/>
  <c r="K38" i="6"/>
  <c r="B49" i="20" s="1"/>
  <c r="K39" i="6"/>
  <c r="B50" i="20" s="1"/>
  <c r="K40" i="6"/>
  <c r="B51" i="20" s="1"/>
  <c r="K41" i="6"/>
  <c r="B52" i="20" s="1"/>
  <c r="K42" i="6"/>
  <c r="B53" i="20" s="1"/>
  <c r="K43" i="6"/>
  <c r="B54" i="20" s="1"/>
  <c r="K44" i="6"/>
  <c r="B55" i="20" s="1"/>
  <c r="K45" i="6"/>
  <c r="B56" i="20" s="1"/>
  <c r="K46" i="6"/>
  <c r="B57" i="20" s="1"/>
  <c r="K47" i="6"/>
  <c r="B58" i="20" s="1"/>
  <c r="K48" i="6"/>
  <c r="B59" i="20" s="1"/>
  <c r="K49" i="6"/>
  <c r="B60" i="20" s="1"/>
  <c r="K50" i="6"/>
  <c r="B61" i="20" s="1"/>
  <c r="K51" i="6"/>
  <c r="B62" i="20" s="1"/>
  <c r="K52" i="6"/>
  <c r="B63" i="20" s="1"/>
  <c r="K53" i="6"/>
  <c r="B64" i="20" s="1"/>
  <c r="K54" i="6"/>
  <c r="B65" i="20" s="1"/>
  <c r="K55" i="6"/>
  <c r="B66" i="20" s="1"/>
  <c r="K56" i="6"/>
  <c r="B67" i="20" s="1"/>
  <c r="K57" i="6"/>
  <c r="B68" i="20" s="1"/>
  <c r="K58" i="6"/>
  <c r="B69" i="20" s="1"/>
  <c r="K59" i="6"/>
  <c r="B70" i="20" s="1"/>
  <c r="K60" i="6"/>
  <c r="B71" i="20" s="1"/>
  <c r="B32" i="24" l="1"/>
  <c r="B67" i="24"/>
  <c r="B31" i="24"/>
  <c r="B66" i="24"/>
  <c r="B30" i="24"/>
  <c r="B65" i="24"/>
  <c r="B29" i="24"/>
  <c r="B28" i="24"/>
  <c r="B44" i="24"/>
  <c r="B61" i="24"/>
  <c r="B74" i="24"/>
  <c r="B50" i="24"/>
  <c r="B15" i="24"/>
  <c r="B49" i="24"/>
  <c r="B81" i="24"/>
  <c r="B48" i="24"/>
  <c r="B80" i="24"/>
  <c r="B47" i="24"/>
  <c r="B79" i="24"/>
  <c r="B64" i="24"/>
  <c r="B46" i="24"/>
  <c r="B63" i="24"/>
  <c r="B77" i="24"/>
  <c r="B62" i="24"/>
  <c r="B27" i="24"/>
  <c r="B76" i="24"/>
  <c r="B43" i="24"/>
  <c r="B26" i="24"/>
  <c r="B75" i="24"/>
  <c r="B60" i="24"/>
  <c r="B42" i="24"/>
  <c r="B25" i="24"/>
  <c r="B59" i="24"/>
  <c r="B41" i="24"/>
  <c r="B24" i="24"/>
  <c r="B73" i="24"/>
  <c r="B58" i="24"/>
  <c r="B40" i="24"/>
  <c r="B23" i="24"/>
  <c r="B72" i="24"/>
  <c r="B57" i="24"/>
  <c r="B39" i="24"/>
  <c r="B22" i="24"/>
  <c r="B71" i="24"/>
  <c r="B56" i="24"/>
  <c r="B38" i="24"/>
  <c r="B21" i="24"/>
  <c r="B70" i="24"/>
  <c r="B55" i="24"/>
  <c r="B37" i="24"/>
  <c r="B20" i="24"/>
  <c r="B69" i="24"/>
  <c r="B54" i="24"/>
  <c r="B36" i="24"/>
  <c r="B68" i="24"/>
  <c r="B78" i="24"/>
  <c r="B45" i="24"/>
  <c r="B53" i="24"/>
  <c r="B35" i="24"/>
  <c r="B19" i="24"/>
  <c r="B52" i="24"/>
  <c r="B34" i="24"/>
  <c r="B18" i="24"/>
  <c r="B51" i="24"/>
  <c r="B33" i="24"/>
  <c r="B17" i="24"/>
  <c r="V60" i="13"/>
  <c r="V61" i="13"/>
  <c r="V62" i="13"/>
  <c r="V63" i="13"/>
  <c r="V64" i="13"/>
  <c r="V65" i="13"/>
  <c r="V67" i="13"/>
  <c r="V68" i="13"/>
  <c r="V69" i="13"/>
  <c r="V70" i="13"/>
  <c r="V71" i="13"/>
  <c r="V72" i="13"/>
  <c r="V73" i="13"/>
  <c r="V74" i="13"/>
  <c r="V75" i="13"/>
  <c r="U60" i="13"/>
  <c r="U61" i="13"/>
  <c r="X66" i="13"/>
  <c r="U67" i="13"/>
  <c r="U68" i="13"/>
  <c r="U69" i="13"/>
  <c r="U70" i="13"/>
  <c r="U71" i="13"/>
  <c r="U72" i="13"/>
  <c r="U73" i="13"/>
  <c r="U74" i="13"/>
  <c r="U75" i="13"/>
  <c r="AB75" i="13" l="1"/>
  <c r="O74" i="6"/>
  <c r="AB65" i="13"/>
  <c r="O64" i="6"/>
  <c r="AB66" i="13"/>
  <c r="O65" i="6"/>
  <c r="AB63" i="13"/>
  <c r="O62" i="6"/>
  <c r="AB73" i="13"/>
  <c r="O72" i="6"/>
  <c r="AB71" i="13"/>
  <c r="O70" i="6"/>
  <c r="AB67" i="13"/>
  <c r="O66" i="6"/>
  <c r="AB70" i="13"/>
  <c r="O69" i="6"/>
  <c r="AB68" i="13"/>
  <c r="O67" i="6"/>
  <c r="AB74" i="13"/>
  <c r="O73" i="6"/>
  <c r="AB69" i="13"/>
  <c r="O68" i="6"/>
  <c r="AB72" i="13"/>
  <c r="O71" i="6"/>
  <c r="AB64" i="13"/>
  <c r="O63" i="6"/>
  <c r="AB62" i="13"/>
  <c r="O61" i="6"/>
  <c r="AB60" i="13"/>
  <c r="O59" i="6"/>
  <c r="AB61" i="13"/>
  <c r="O60" i="6"/>
  <c r="L68" i="6"/>
  <c r="C79" i="20" s="1"/>
  <c r="C75" i="24" s="1"/>
  <c r="X69" i="13"/>
  <c r="P68" i="6" s="1"/>
  <c r="H79" i="20" s="1"/>
  <c r="L62" i="6"/>
  <c r="C73" i="20" s="1"/>
  <c r="C69" i="24" s="1"/>
  <c r="X63" i="13"/>
  <c r="P62" i="6" s="1"/>
  <c r="H73" i="20" s="1"/>
  <c r="L66" i="6"/>
  <c r="C77" i="20" s="1"/>
  <c r="C73" i="24" s="1"/>
  <c r="X67" i="13"/>
  <c r="P66" i="6" s="1"/>
  <c r="H77" i="20" s="1"/>
  <c r="L64" i="6"/>
  <c r="C75" i="20" s="1"/>
  <c r="C71" i="24" s="1"/>
  <c r="X65" i="13"/>
  <c r="P64" i="6" s="1"/>
  <c r="H75" i="20" s="1"/>
  <c r="L65" i="6"/>
  <c r="C76" i="20" s="1"/>
  <c r="C72" i="24" s="1"/>
  <c r="P65" i="6"/>
  <c r="H76" i="20" s="1"/>
  <c r="L67" i="6"/>
  <c r="C78" i="20" s="1"/>
  <c r="C74" i="24" s="1"/>
  <c r="X68" i="13"/>
  <c r="P67" i="6" s="1"/>
  <c r="H78" i="20" s="1"/>
  <c r="L63" i="6"/>
  <c r="C74" i="20" s="1"/>
  <c r="C70" i="24" s="1"/>
  <c r="X64" i="13"/>
  <c r="P63" i="6" s="1"/>
  <c r="H74" i="20" s="1"/>
  <c r="L69" i="6"/>
  <c r="C80" i="20" s="1"/>
  <c r="C76" i="24" s="1"/>
  <c r="X70" i="13"/>
  <c r="P69" i="6" s="1"/>
  <c r="H80" i="20" s="1"/>
  <c r="L61" i="6"/>
  <c r="C72" i="20" s="1"/>
  <c r="C68" i="24" s="1"/>
  <c r="X62" i="13"/>
  <c r="P61" i="6" s="1"/>
  <c r="H72" i="20" s="1"/>
  <c r="L59" i="6"/>
  <c r="C70" i="20" s="1"/>
  <c r="C66" i="24" s="1"/>
  <c r="X60" i="13"/>
  <c r="P59" i="6" s="1"/>
  <c r="H70" i="20" s="1"/>
  <c r="L73" i="6"/>
  <c r="C84" i="20" s="1"/>
  <c r="C80" i="24" s="1"/>
  <c r="X74" i="13"/>
  <c r="P73" i="6" s="1"/>
  <c r="H84" i="20" s="1"/>
  <c r="L72" i="6"/>
  <c r="C83" i="20" s="1"/>
  <c r="C79" i="24" s="1"/>
  <c r="X73" i="13"/>
  <c r="P72" i="6" s="1"/>
  <c r="H83" i="20" s="1"/>
  <c r="L60" i="6"/>
  <c r="C71" i="20" s="1"/>
  <c r="C67" i="24" s="1"/>
  <c r="X61" i="13"/>
  <c r="P60" i="6" s="1"/>
  <c r="H71" i="20" s="1"/>
  <c r="L74" i="6"/>
  <c r="C85" i="20" s="1"/>
  <c r="C81" i="24" s="1"/>
  <c r="X75" i="13"/>
  <c r="P74" i="6" s="1"/>
  <c r="H85" i="20" s="1"/>
  <c r="L71" i="6"/>
  <c r="C82" i="20" s="1"/>
  <c r="C78" i="24" s="1"/>
  <c r="X72" i="13"/>
  <c r="P71" i="6" s="1"/>
  <c r="H82" i="20" s="1"/>
  <c r="L70" i="6"/>
  <c r="C81" i="20" s="1"/>
  <c r="C77" i="24" s="1"/>
  <c r="X71" i="13"/>
  <c r="P70" i="6" s="1"/>
  <c r="H81" i="20" s="1"/>
  <c r="U27" i="20"/>
  <c r="V27" i="20"/>
  <c r="W52" i="20"/>
  <c r="V52" i="20"/>
  <c r="U52" i="20"/>
  <c r="W27" i="20"/>
  <c r="V22" i="20"/>
  <c r="W22" i="20"/>
  <c r="F78" i="20" l="1"/>
  <c r="AF67" i="6"/>
  <c r="F80" i="20"/>
  <c r="AF69" i="6"/>
  <c r="F70" i="20"/>
  <c r="AF59" i="6"/>
  <c r="AF70" i="6"/>
  <c r="F81" i="20"/>
  <c r="AF60" i="6"/>
  <c r="F71" i="20"/>
  <c r="AF66" i="6"/>
  <c r="AJ66" i="6" s="1"/>
  <c r="F77" i="20"/>
  <c r="AF63" i="6"/>
  <c r="F74" i="20"/>
  <c r="AF62" i="6"/>
  <c r="F73" i="20"/>
  <c r="F82" i="20"/>
  <c r="AF71" i="6"/>
  <c r="F76" i="20"/>
  <c r="AF65" i="6"/>
  <c r="F75" i="20"/>
  <c r="AF64" i="6"/>
  <c r="F72" i="20"/>
  <c r="AF61" i="6"/>
  <c r="F83" i="20"/>
  <c r="AF72" i="6"/>
  <c r="F79" i="20"/>
  <c r="AF68" i="6"/>
  <c r="AF73" i="6"/>
  <c r="F84" i="20"/>
  <c r="AF74" i="6"/>
  <c r="F85" i="20"/>
  <c r="X27" i="20"/>
  <c r="Y27" i="20"/>
  <c r="X52" i="20"/>
  <c r="Y52" i="20"/>
  <c r="D68" i="13"/>
  <c r="S7" i="1"/>
  <c r="N7" i="1"/>
  <c r="H7" i="1"/>
  <c r="F69" i="24" l="1"/>
  <c r="M73" i="20"/>
  <c r="H69" i="24" s="1"/>
  <c r="L73" i="20"/>
  <c r="G69" i="24" s="1"/>
  <c r="N73" i="20"/>
  <c r="I69" i="24" s="1"/>
  <c r="F67" i="24"/>
  <c r="L71" i="20"/>
  <c r="G67" i="24" s="1"/>
  <c r="M71" i="20"/>
  <c r="H67" i="24" s="1"/>
  <c r="N71" i="20"/>
  <c r="I67" i="24" s="1"/>
  <c r="F78" i="24"/>
  <c r="L82" i="20"/>
  <c r="G78" i="24" s="1"/>
  <c r="M82" i="20"/>
  <c r="H78" i="24" s="1"/>
  <c r="N82" i="20"/>
  <c r="I78" i="24" s="1"/>
  <c r="F81" i="24"/>
  <c r="M85" i="20"/>
  <c r="H81" i="24" s="1"/>
  <c r="L85" i="20"/>
  <c r="G81" i="24" s="1"/>
  <c r="N85" i="20"/>
  <c r="I81" i="24" s="1"/>
  <c r="F77" i="24"/>
  <c r="N81" i="20"/>
  <c r="I77" i="24" s="1"/>
  <c r="M81" i="20"/>
  <c r="H77" i="24" s="1"/>
  <c r="L81" i="20"/>
  <c r="G77" i="24" s="1"/>
  <c r="F70" i="24"/>
  <c r="M74" i="20"/>
  <c r="H70" i="24" s="1"/>
  <c r="N74" i="20"/>
  <c r="I70" i="24" s="1"/>
  <c r="L74" i="20"/>
  <c r="G70" i="24" s="1"/>
  <c r="F80" i="24"/>
  <c r="M84" i="20"/>
  <c r="H80" i="24" s="1"/>
  <c r="L84" i="20"/>
  <c r="G80" i="24" s="1"/>
  <c r="N84" i="20"/>
  <c r="I80" i="24" s="1"/>
  <c r="F73" i="24"/>
  <c r="M77" i="20"/>
  <c r="H73" i="24" s="1"/>
  <c r="N77" i="20"/>
  <c r="I73" i="24" s="1"/>
  <c r="F75" i="24"/>
  <c r="N79" i="20"/>
  <c r="I75" i="24" s="1"/>
  <c r="L79" i="20"/>
  <c r="G75" i="24" s="1"/>
  <c r="M79" i="20"/>
  <c r="H75" i="24" s="1"/>
  <c r="F79" i="24"/>
  <c r="M83" i="20"/>
  <c r="H79" i="24" s="1"/>
  <c r="L83" i="20"/>
  <c r="G79" i="24" s="1"/>
  <c r="N83" i="20"/>
  <c r="I79" i="24" s="1"/>
  <c r="F68" i="24"/>
  <c r="L72" i="20"/>
  <c r="G68" i="24" s="1"/>
  <c r="N72" i="20"/>
  <c r="I68" i="24" s="1"/>
  <c r="M72" i="20"/>
  <c r="H68" i="24" s="1"/>
  <c r="F66" i="24"/>
  <c r="N70" i="20"/>
  <c r="I66" i="24" s="1"/>
  <c r="L70" i="20"/>
  <c r="G66" i="24" s="1"/>
  <c r="M70" i="20"/>
  <c r="H66" i="24" s="1"/>
  <c r="F71" i="24"/>
  <c r="M75" i="20"/>
  <c r="H71" i="24" s="1"/>
  <c r="N75" i="20"/>
  <c r="I71" i="24" s="1"/>
  <c r="L75" i="20"/>
  <c r="G71" i="24" s="1"/>
  <c r="F76" i="24"/>
  <c r="L80" i="20"/>
  <c r="G76" i="24" s="1"/>
  <c r="M80" i="20"/>
  <c r="H76" i="24" s="1"/>
  <c r="N80" i="20"/>
  <c r="I76" i="24" s="1"/>
  <c r="F72" i="24"/>
  <c r="L76" i="20"/>
  <c r="G72" i="24" s="1"/>
  <c r="M76" i="20"/>
  <c r="H72" i="24" s="1"/>
  <c r="N76" i="20"/>
  <c r="I72" i="24" s="1"/>
  <c r="F74" i="24"/>
  <c r="M78" i="20"/>
  <c r="H74" i="24" s="1"/>
  <c r="N78" i="20"/>
  <c r="I74" i="24" s="1"/>
  <c r="L78" i="20"/>
  <c r="G74" i="24" s="1"/>
  <c r="L68" i="13"/>
  <c r="H68" i="13"/>
  <c r="F68" i="13"/>
  <c r="H150" i="13"/>
  <c r="P150" i="13"/>
  <c r="I150" i="13"/>
  <c r="J150" i="13"/>
  <c r="K150" i="13"/>
  <c r="L150" i="13"/>
  <c r="M150" i="13"/>
  <c r="F150" i="13"/>
  <c r="N150" i="13"/>
  <c r="G150" i="13"/>
  <c r="O150" i="13"/>
  <c r="I68" i="13"/>
  <c r="K68" i="13"/>
  <c r="E68" i="13"/>
  <c r="M68" i="13"/>
  <c r="G68" i="13"/>
  <c r="O68" i="13"/>
  <c r="P68" i="13"/>
  <c r="N68" i="13"/>
  <c r="R68" i="13" l="1"/>
  <c r="S150" i="13"/>
  <c r="J26" i="22" l="1"/>
  <c r="S26" i="22"/>
  <c r="G26" i="22"/>
  <c r="S25" i="22"/>
  <c r="F25" i="22"/>
  <c r="G25" i="22" s="1"/>
  <c r="S24" i="22"/>
  <c r="F24" i="22"/>
  <c r="G24" i="22" s="1"/>
  <c r="S23" i="22"/>
  <c r="F23" i="22"/>
  <c r="G23" i="22" s="1"/>
  <c r="S22" i="22"/>
  <c r="G22" i="22"/>
  <c r="U21" i="22"/>
  <c r="S21" i="22"/>
  <c r="F21" i="22"/>
  <c r="G21" i="22" s="1"/>
  <c r="F20" i="22"/>
  <c r="G20" i="22" s="1"/>
  <c r="F19" i="22"/>
  <c r="G19" i="22" s="1"/>
  <c r="T18" i="22"/>
  <c r="S18" i="22"/>
  <c r="F18" i="22"/>
  <c r="G18" i="22" s="1"/>
  <c r="W17" i="22"/>
  <c r="T17" i="22"/>
  <c r="S17" i="22"/>
  <c r="G17" i="22"/>
  <c r="F16" i="22"/>
  <c r="G16" i="22" s="1"/>
  <c r="F15" i="22"/>
  <c r="G15" i="22" s="1"/>
  <c r="F14" i="22"/>
  <c r="G14" i="22" s="1"/>
  <c r="F13" i="22"/>
  <c r="G13" i="22" s="1"/>
  <c r="F12" i="22"/>
  <c r="G12" i="22" s="1"/>
  <c r="F11" i="22"/>
  <c r="G11" i="22" s="1"/>
  <c r="F10" i="22"/>
  <c r="G10" i="22" s="1"/>
  <c r="F9" i="22"/>
  <c r="G9" i="22" s="1"/>
  <c r="F8" i="22"/>
  <c r="G8" i="22" s="1"/>
  <c r="F7" i="22"/>
  <c r="G7" i="22" s="1"/>
  <c r="F6" i="22"/>
  <c r="G6" i="22" s="1"/>
  <c r="F5" i="22"/>
  <c r="G5" i="22" s="1"/>
  <c r="F4" i="22"/>
  <c r="G4" i="22" s="1"/>
  <c r="AA4" i="13" l="1"/>
  <c r="AA3" i="13"/>
  <c r="Z4" i="13"/>
  <c r="Z3" i="13"/>
  <c r="P6" i="6" l="1"/>
  <c r="H7" i="20" s="1"/>
  <c r="Q6" i="6"/>
  <c r="I7" i="20" s="1"/>
  <c r="R6" i="6"/>
  <c r="J7" i="20" s="1"/>
  <c r="S6" i="6"/>
  <c r="K7" i="20" s="1"/>
  <c r="K7" i="6"/>
  <c r="B18" i="20" l="1"/>
  <c r="B14" i="24" s="1"/>
  <c r="E24" i="6"/>
  <c r="E54" i="6"/>
  <c r="F24" i="6"/>
  <c r="F54" i="6"/>
  <c r="G24" i="6"/>
  <c r="G54" i="6"/>
  <c r="I54" i="6" l="1"/>
  <c r="H54" i="6"/>
  <c r="V18" i="13" l="1"/>
  <c r="O17" i="6" s="1"/>
  <c r="V19" i="13"/>
  <c r="O18" i="6" s="1"/>
  <c r="V20" i="13"/>
  <c r="O19" i="6" s="1"/>
  <c r="V21" i="13"/>
  <c r="O20" i="6" s="1"/>
  <c r="V22" i="13"/>
  <c r="O21" i="6" s="1"/>
  <c r="V23" i="13"/>
  <c r="O22" i="6" s="1"/>
  <c r="V24" i="13"/>
  <c r="O23" i="6" s="1"/>
  <c r="V25" i="13"/>
  <c r="O24" i="6" s="1"/>
  <c r="V26" i="13"/>
  <c r="O25" i="6" s="1"/>
  <c r="V27" i="13"/>
  <c r="O26" i="6" s="1"/>
  <c r="V28" i="13"/>
  <c r="O27" i="6" s="1"/>
  <c r="V29" i="13"/>
  <c r="O28" i="6" s="1"/>
  <c r="V30" i="13"/>
  <c r="O29" i="6" s="1"/>
  <c r="V31" i="13"/>
  <c r="O30" i="6" s="1"/>
  <c r="V32" i="13"/>
  <c r="O31" i="6" s="1"/>
  <c r="V33" i="13"/>
  <c r="O32" i="6" s="1"/>
  <c r="V34" i="13"/>
  <c r="O33" i="6" s="1"/>
  <c r="V35" i="13"/>
  <c r="O34" i="6" s="1"/>
  <c r="V36" i="13"/>
  <c r="O35" i="6" s="1"/>
  <c r="V37" i="13"/>
  <c r="O36" i="6" s="1"/>
  <c r="V38" i="13"/>
  <c r="O37" i="6" s="1"/>
  <c r="V39" i="13"/>
  <c r="O38" i="6" s="1"/>
  <c r="V40" i="13"/>
  <c r="O39" i="6" s="1"/>
  <c r="V41" i="13"/>
  <c r="O40" i="6" s="1"/>
  <c r="V42" i="13"/>
  <c r="O41" i="6" s="1"/>
  <c r="V43" i="13"/>
  <c r="O42" i="6" s="1"/>
  <c r="V44" i="13"/>
  <c r="O43" i="6" s="1"/>
  <c r="V45" i="13"/>
  <c r="O44" i="6" s="1"/>
  <c r="V46" i="13"/>
  <c r="O45" i="6" s="1"/>
  <c r="V47" i="13"/>
  <c r="O46" i="6" s="1"/>
  <c r="V48" i="13"/>
  <c r="O47" i="6" s="1"/>
  <c r="V49" i="13"/>
  <c r="O48" i="6" s="1"/>
  <c r="V50" i="13"/>
  <c r="O49" i="6" s="1"/>
  <c r="V51" i="13"/>
  <c r="O50" i="6" s="1"/>
  <c r="V52" i="13"/>
  <c r="O51" i="6" s="1"/>
  <c r="V53" i="13"/>
  <c r="O52" i="6" s="1"/>
  <c r="V54" i="13"/>
  <c r="O53" i="6" s="1"/>
  <c r="V55" i="13"/>
  <c r="O54" i="6" s="1"/>
  <c r="V56" i="13"/>
  <c r="O55" i="6" s="1"/>
  <c r="V57" i="13"/>
  <c r="O56" i="6" s="1"/>
  <c r="V58" i="13"/>
  <c r="O57" i="6" s="1"/>
  <c r="V59" i="13"/>
  <c r="O58" i="6" s="1"/>
  <c r="V9" i="13"/>
  <c r="O8" i="6" s="1"/>
  <c r="V10" i="13"/>
  <c r="O9" i="6" s="1"/>
  <c r="V11" i="13"/>
  <c r="O10" i="6" s="1"/>
  <c r="V12" i="13"/>
  <c r="O11" i="6" s="1"/>
  <c r="V13" i="13"/>
  <c r="O12" i="6" s="1"/>
  <c r="V14" i="13"/>
  <c r="V15" i="13"/>
  <c r="O14" i="6" s="1"/>
  <c r="V16" i="13"/>
  <c r="O15" i="6" s="1"/>
  <c r="V17" i="13"/>
  <c r="O16" i="6" s="1"/>
  <c r="V8" i="13"/>
  <c r="AF46" i="6" l="1"/>
  <c r="F57" i="20"/>
  <c r="F39" i="20"/>
  <c r="AF28" i="6"/>
  <c r="F23" i="20"/>
  <c r="AF12" i="6"/>
  <c r="F56" i="20"/>
  <c r="AF45" i="6"/>
  <c r="AF27" i="6"/>
  <c r="F38" i="20"/>
  <c r="F44" i="20"/>
  <c r="AF33" i="6"/>
  <c r="F41" i="20"/>
  <c r="AF30" i="6"/>
  <c r="AF25" i="6"/>
  <c r="F36" i="20"/>
  <c r="F35" i="20"/>
  <c r="AF24" i="6"/>
  <c r="F34" i="20"/>
  <c r="AF23" i="6"/>
  <c r="AF58" i="6"/>
  <c r="F69" i="20"/>
  <c r="F51" i="20"/>
  <c r="AF40" i="6"/>
  <c r="AF50" i="6"/>
  <c r="F61" i="20"/>
  <c r="F26" i="20"/>
  <c r="AF15" i="6"/>
  <c r="F25" i="20"/>
  <c r="AF14" i="6"/>
  <c r="F59" i="20"/>
  <c r="AF48" i="6"/>
  <c r="AB14" i="13"/>
  <c r="O13" i="6"/>
  <c r="F55" i="20"/>
  <c r="AF44" i="6"/>
  <c r="AF9" i="6"/>
  <c r="F20" i="20"/>
  <c r="F52" i="20"/>
  <c r="AF41" i="6"/>
  <c r="AF16" i="6"/>
  <c r="F27" i="20"/>
  <c r="F60" i="20"/>
  <c r="AF49" i="6"/>
  <c r="AF47" i="6"/>
  <c r="F58" i="20"/>
  <c r="F37" i="20"/>
  <c r="AF26" i="6"/>
  <c r="AF10" i="6"/>
  <c r="F21" i="20"/>
  <c r="F53" i="20"/>
  <c r="AF42" i="6"/>
  <c r="F33" i="20"/>
  <c r="AF22" i="6"/>
  <c r="AF37" i="6"/>
  <c r="F48" i="20"/>
  <c r="F31" i="20"/>
  <c r="AF20" i="6"/>
  <c r="AF54" i="6"/>
  <c r="F65" i="20"/>
  <c r="F47" i="20"/>
  <c r="AF36" i="6"/>
  <c r="F30" i="20"/>
  <c r="AF19" i="6"/>
  <c r="AF57" i="6"/>
  <c r="F68" i="20"/>
  <c r="F49" i="20"/>
  <c r="AF38" i="6"/>
  <c r="AF21" i="6"/>
  <c r="F32" i="20"/>
  <c r="AF35" i="6"/>
  <c r="F46" i="20"/>
  <c r="F29" i="20"/>
  <c r="AF18" i="6"/>
  <c r="F62" i="20"/>
  <c r="AF51" i="6"/>
  <c r="F43" i="20"/>
  <c r="AF32" i="6"/>
  <c r="F42" i="20"/>
  <c r="AF31" i="6"/>
  <c r="AF29" i="6"/>
  <c r="F40" i="20"/>
  <c r="F22" i="20"/>
  <c r="AF11" i="6"/>
  <c r="AF43" i="6"/>
  <c r="F54" i="20"/>
  <c r="F19" i="20"/>
  <c r="AF8" i="6"/>
  <c r="F50" i="20"/>
  <c r="AF39" i="6"/>
  <c r="AF56" i="6"/>
  <c r="F67" i="20"/>
  <c r="AF55" i="6"/>
  <c r="F66" i="20"/>
  <c r="F64" i="20"/>
  <c r="AF53" i="6"/>
  <c r="F63" i="20"/>
  <c r="AF52" i="6"/>
  <c r="F45" i="20"/>
  <c r="AF34" i="6"/>
  <c r="AF17" i="6"/>
  <c r="F28" i="20"/>
  <c r="AB24" i="13"/>
  <c r="AB32" i="13"/>
  <c r="AB12" i="13"/>
  <c r="AB10" i="13"/>
  <c r="AB57" i="13"/>
  <c r="AB39" i="13"/>
  <c r="AB22" i="13"/>
  <c r="AB52" i="13"/>
  <c r="AB31" i="13"/>
  <c r="AB21" i="13"/>
  <c r="AB29" i="13"/>
  <c r="AB42" i="13"/>
  <c r="AB8" i="13"/>
  <c r="AB34" i="13"/>
  <c r="AB51" i="13"/>
  <c r="AB33" i="13"/>
  <c r="AB16" i="13"/>
  <c r="AB50" i="13"/>
  <c r="AB49" i="13"/>
  <c r="AB48" i="13"/>
  <c r="AB30" i="13"/>
  <c r="AB47" i="13"/>
  <c r="AB46" i="13"/>
  <c r="AB28" i="13"/>
  <c r="AB45" i="13"/>
  <c r="AB27" i="13"/>
  <c r="AB11" i="13"/>
  <c r="AB44" i="13"/>
  <c r="AB43" i="13"/>
  <c r="AB25" i="13"/>
  <c r="AB9" i="13"/>
  <c r="AB59" i="13"/>
  <c r="AB58" i="13"/>
  <c r="AB40" i="13"/>
  <c r="AB23" i="13"/>
  <c r="AB38" i="13"/>
  <c r="AB37" i="13"/>
  <c r="AB20" i="13"/>
  <c r="AB54" i="13"/>
  <c r="AB36" i="13"/>
  <c r="AB19" i="13"/>
  <c r="AB17" i="13"/>
  <c r="AB15" i="13"/>
  <c r="AB13" i="13"/>
  <c r="AB26" i="13"/>
  <c r="AB41" i="13"/>
  <c r="AB56" i="13"/>
  <c r="AB55" i="13"/>
  <c r="AB53" i="13"/>
  <c r="AB35" i="13"/>
  <c r="AB18" i="13"/>
  <c r="O7" i="6"/>
  <c r="AF7" i="6" s="1"/>
  <c r="F49" i="24" l="1"/>
  <c r="N53" i="20"/>
  <c r="I49" i="24" s="1"/>
  <c r="F55" i="24"/>
  <c r="N59" i="20"/>
  <c r="I55" i="24" s="1"/>
  <c r="M59" i="20"/>
  <c r="H55" i="24" s="1"/>
  <c r="F24" i="24"/>
  <c r="N28" i="20"/>
  <c r="I24" i="24" s="1"/>
  <c r="F64" i="24"/>
  <c r="M68" i="20"/>
  <c r="H64" i="24" s="1"/>
  <c r="N68" i="20"/>
  <c r="I64" i="24" s="1"/>
  <c r="L68" i="20"/>
  <c r="G64" i="24" s="1"/>
  <c r="F18" i="24"/>
  <c r="N22" i="20"/>
  <c r="I18" i="24" s="1"/>
  <c r="F21" i="24"/>
  <c r="N25" i="20"/>
  <c r="I21" i="24" s="1"/>
  <c r="F37" i="24"/>
  <c r="N41" i="20"/>
  <c r="I37" i="24" s="1"/>
  <c r="L41" i="20"/>
  <c r="G37" i="24" s="1"/>
  <c r="F36" i="24"/>
  <c r="N40" i="20"/>
  <c r="I36" i="24" s="1"/>
  <c r="F54" i="24"/>
  <c r="N58" i="20"/>
  <c r="I54" i="24" s="1"/>
  <c r="L58" i="20"/>
  <c r="G54" i="24" s="1"/>
  <c r="M58" i="20"/>
  <c r="H54" i="24" s="1"/>
  <c r="F60" i="24"/>
  <c r="L64" i="20"/>
  <c r="G60" i="24" s="1"/>
  <c r="N64" i="20"/>
  <c r="I60" i="24" s="1"/>
  <c r="F39" i="24"/>
  <c r="N43" i="20"/>
  <c r="I39" i="24" s="1"/>
  <c r="F52" i="24"/>
  <c r="N56" i="20"/>
  <c r="I52" i="24" s="1"/>
  <c r="M56" i="20"/>
  <c r="H52" i="24" s="1"/>
  <c r="L56" i="20"/>
  <c r="G52" i="24" s="1"/>
  <c r="F15" i="24"/>
  <c r="N19" i="20"/>
  <c r="I15" i="24" s="1"/>
  <c r="L19" i="20"/>
  <c r="G15" i="24" s="1"/>
  <c r="M19" i="20"/>
  <c r="H15" i="24" s="1"/>
  <c r="F31" i="24"/>
  <c r="N35" i="20"/>
  <c r="I31" i="24" s="1"/>
  <c r="F50" i="24"/>
  <c r="N54" i="20"/>
  <c r="I50" i="24" s="1"/>
  <c r="F22" i="24"/>
  <c r="N26" i="20"/>
  <c r="I22" i="24" s="1"/>
  <c r="F34" i="24"/>
  <c r="N38" i="20"/>
  <c r="I34" i="24" s="1"/>
  <c r="F59" i="24"/>
  <c r="N63" i="20"/>
  <c r="I59" i="24" s="1"/>
  <c r="L63" i="20"/>
  <c r="G59" i="24" s="1"/>
  <c r="F43" i="24"/>
  <c r="N47" i="20"/>
  <c r="I43" i="24" s="1"/>
  <c r="F58" i="24"/>
  <c r="M62" i="20"/>
  <c r="H58" i="24" s="1"/>
  <c r="N62" i="20"/>
  <c r="I58" i="24" s="1"/>
  <c r="F27" i="24"/>
  <c r="N31" i="20"/>
  <c r="I27" i="24" s="1"/>
  <c r="F48" i="24"/>
  <c r="N52" i="20"/>
  <c r="I48" i="24" s="1"/>
  <c r="F19" i="24"/>
  <c r="N23" i="20"/>
  <c r="I19" i="24" s="1"/>
  <c r="F63" i="24"/>
  <c r="N67" i="20"/>
  <c r="I63" i="24" s="1"/>
  <c r="L67" i="20"/>
  <c r="G63" i="24" s="1"/>
  <c r="M67" i="20"/>
  <c r="H63" i="24" s="1"/>
  <c r="F44" i="24"/>
  <c r="N48" i="20"/>
  <c r="I44" i="24" s="1"/>
  <c r="F16" i="24"/>
  <c r="N20" i="20"/>
  <c r="I16" i="24" s="1"/>
  <c r="F65" i="24"/>
  <c r="N69" i="20"/>
  <c r="I65" i="24" s="1"/>
  <c r="L69" i="20"/>
  <c r="G65" i="24" s="1"/>
  <c r="M69" i="20"/>
  <c r="H65" i="24" s="1"/>
  <c r="F28" i="24"/>
  <c r="N32" i="20"/>
  <c r="I28" i="24" s="1"/>
  <c r="F17" i="24"/>
  <c r="N21" i="20"/>
  <c r="I17" i="24" s="1"/>
  <c r="F32" i="24"/>
  <c r="N36" i="20"/>
  <c r="I32" i="24" s="1"/>
  <c r="F45" i="24"/>
  <c r="N49" i="20"/>
  <c r="I45" i="24" s="1"/>
  <c r="F25" i="24"/>
  <c r="N29" i="20"/>
  <c r="I25" i="24" s="1"/>
  <c r="F35" i="24"/>
  <c r="N39" i="20"/>
  <c r="I35" i="24" s="1"/>
  <c r="L39" i="20"/>
  <c r="G35" i="24" s="1"/>
  <c r="M39" i="20"/>
  <c r="H35" i="24" s="1"/>
  <c r="F24" i="20"/>
  <c r="AF13" i="6"/>
  <c r="F57" i="24"/>
  <c r="N61" i="20"/>
  <c r="I57" i="24" s="1"/>
  <c r="L61" i="20"/>
  <c r="G57" i="24" s="1"/>
  <c r="F56" i="24"/>
  <c r="N60" i="20"/>
  <c r="I56" i="24" s="1"/>
  <c r="F61" i="24"/>
  <c r="L65" i="20"/>
  <c r="G61" i="24" s="1"/>
  <c r="N65" i="20"/>
  <c r="I61" i="24" s="1"/>
  <c r="M65" i="20"/>
  <c r="H61" i="24" s="1"/>
  <c r="F47" i="24"/>
  <c r="N51" i="20"/>
  <c r="I47" i="24" s="1"/>
  <c r="F53" i="24"/>
  <c r="L57" i="20"/>
  <c r="G53" i="24" s="1"/>
  <c r="N57" i="20"/>
  <c r="I53" i="24" s="1"/>
  <c r="M57" i="20"/>
  <c r="H53" i="24" s="1"/>
  <c r="F33" i="24"/>
  <c r="N37" i="20"/>
  <c r="I33" i="24" s="1"/>
  <c r="F41" i="24"/>
  <c r="N45" i="20"/>
  <c r="I41" i="24" s="1"/>
  <c r="F26" i="24"/>
  <c r="N30" i="20"/>
  <c r="I26" i="24" s="1"/>
  <c r="F40" i="24"/>
  <c r="L44" i="20"/>
  <c r="G40" i="24" s="1"/>
  <c r="M44" i="20"/>
  <c r="H40" i="24" s="1"/>
  <c r="N44" i="20"/>
  <c r="I40" i="24" s="1"/>
  <c r="F38" i="24"/>
  <c r="N42" i="20"/>
  <c r="I38" i="24" s="1"/>
  <c r="F23" i="24"/>
  <c r="L27" i="20"/>
  <c r="G23" i="24" s="1"/>
  <c r="M27" i="20"/>
  <c r="H23" i="24" s="1"/>
  <c r="N27" i="20"/>
  <c r="I23" i="24" s="1"/>
  <c r="F62" i="24"/>
  <c r="N66" i="20"/>
  <c r="I62" i="24" s="1"/>
  <c r="M66" i="20"/>
  <c r="H62" i="24" s="1"/>
  <c r="L66" i="20"/>
  <c r="G62" i="24" s="1"/>
  <c r="F42" i="24"/>
  <c r="L46" i="20"/>
  <c r="G42" i="24" s="1"/>
  <c r="N46" i="20"/>
  <c r="I42" i="24" s="1"/>
  <c r="M46" i="20"/>
  <c r="H42" i="24" s="1"/>
  <c r="F46" i="24"/>
  <c r="N50" i="20"/>
  <c r="I46" i="24" s="1"/>
  <c r="F29" i="24"/>
  <c r="N33" i="20"/>
  <c r="I29" i="24" s="1"/>
  <c r="F51" i="24"/>
  <c r="L55" i="20"/>
  <c r="G51" i="24" s="1"/>
  <c r="N55" i="20"/>
  <c r="I51" i="24" s="1"/>
  <c r="F30" i="24"/>
  <c r="N34" i="20"/>
  <c r="I30" i="24" s="1"/>
  <c r="F18" i="20"/>
  <c r="N18" i="20" s="1"/>
  <c r="K6" i="6"/>
  <c r="B7" i="20" s="1"/>
  <c r="N6" i="24" l="1"/>
  <c r="F20" i="24"/>
  <c r="N24" i="20"/>
  <c r="I20" i="24" s="1"/>
  <c r="I14" i="24"/>
  <c r="F14" i="24"/>
  <c r="O6" i="6"/>
  <c r="F7" i="20" s="1"/>
  <c r="N6" i="6"/>
  <c r="E7" i="20" s="1"/>
  <c r="L6" i="6"/>
  <c r="C7" i="20" s="1"/>
  <c r="U8" i="13" l="1"/>
  <c r="X8" i="13" s="1"/>
  <c r="AB217" i="14"/>
  <c r="AC217" i="14" s="1"/>
  <c r="Y217" i="14"/>
  <c r="X217" i="14"/>
  <c r="W217" i="14"/>
  <c r="V217" i="14"/>
  <c r="AE217" i="14" s="1"/>
  <c r="AB216" i="14"/>
  <c r="AC216" i="14" s="1"/>
  <c r="Y216" i="14"/>
  <c r="X216" i="14"/>
  <c r="W216" i="14"/>
  <c r="V216" i="14"/>
  <c r="AE216" i="14" s="1"/>
  <c r="AB215" i="14"/>
  <c r="AC215" i="14" s="1"/>
  <c r="Y215" i="14"/>
  <c r="X215" i="14"/>
  <c r="W215" i="14"/>
  <c r="V215" i="14"/>
  <c r="AD215" i="14" s="1"/>
  <c r="AB214" i="14"/>
  <c r="AC214" i="14" s="1"/>
  <c r="Y214" i="14"/>
  <c r="X214" i="14"/>
  <c r="W214" i="14"/>
  <c r="V214" i="14"/>
  <c r="AE214" i="14" s="1"/>
  <c r="AB213" i="14"/>
  <c r="AC213" i="14" s="1"/>
  <c r="Y213" i="14"/>
  <c r="X213" i="14"/>
  <c r="W213" i="14"/>
  <c r="V213" i="14"/>
  <c r="AE213" i="14" s="1"/>
  <c r="AB212" i="14"/>
  <c r="AC212" i="14" s="1"/>
  <c r="Y212" i="14"/>
  <c r="X212" i="14"/>
  <c r="W212" i="14"/>
  <c r="V212" i="14"/>
  <c r="AE212" i="14" s="1"/>
  <c r="AB211" i="14"/>
  <c r="AC211" i="14" s="1"/>
  <c r="Y211" i="14"/>
  <c r="X211" i="14"/>
  <c r="W211" i="14"/>
  <c r="V211" i="14"/>
  <c r="AE211" i="14" s="1"/>
  <c r="AB210" i="14"/>
  <c r="AC210" i="14" s="1"/>
  <c r="Y210" i="14"/>
  <c r="X210" i="14"/>
  <c r="W210" i="14"/>
  <c r="V210" i="14"/>
  <c r="AB209" i="14"/>
  <c r="AC209" i="14" s="1"/>
  <c r="Y209" i="14"/>
  <c r="X209" i="14"/>
  <c r="W209" i="14"/>
  <c r="V209" i="14"/>
  <c r="AE209" i="14" s="1"/>
  <c r="AB208" i="14"/>
  <c r="AC208" i="14" s="1"/>
  <c r="Y208" i="14"/>
  <c r="X208" i="14"/>
  <c r="W208" i="14"/>
  <c r="V208" i="14"/>
  <c r="AE208" i="14" s="1"/>
  <c r="AB207" i="14"/>
  <c r="AC207" i="14" s="1"/>
  <c r="Y207" i="14"/>
  <c r="X207" i="14"/>
  <c r="W207" i="14"/>
  <c r="V207" i="14"/>
  <c r="AD207" i="14" s="1"/>
  <c r="AB206" i="14"/>
  <c r="AC206" i="14" s="1"/>
  <c r="Y206" i="14"/>
  <c r="X206" i="14"/>
  <c r="W206" i="14"/>
  <c r="V206" i="14"/>
  <c r="AE206" i="14" s="1"/>
  <c r="AB205" i="14"/>
  <c r="AC205" i="14" s="1"/>
  <c r="Y205" i="14"/>
  <c r="X205" i="14"/>
  <c r="W205" i="14"/>
  <c r="V205" i="14"/>
  <c r="AE205" i="14" s="1"/>
  <c r="AB204" i="14"/>
  <c r="AC204" i="14" s="1"/>
  <c r="Y204" i="14"/>
  <c r="X204" i="14"/>
  <c r="W204" i="14"/>
  <c r="V204" i="14"/>
  <c r="AD204" i="14" s="1"/>
  <c r="AB203" i="14"/>
  <c r="AC203" i="14" s="1"/>
  <c r="Y203" i="14"/>
  <c r="X203" i="14"/>
  <c r="W203" i="14"/>
  <c r="V203" i="14"/>
  <c r="AE203" i="14" s="1"/>
  <c r="AB202" i="14"/>
  <c r="AC202" i="14" s="1"/>
  <c r="Y202" i="14"/>
  <c r="X202" i="14"/>
  <c r="W202" i="14"/>
  <c r="V202" i="14"/>
  <c r="AD202" i="14" s="1"/>
  <c r="AB201" i="14"/>
  <c r="AC201" i="14" s="1"/>
  <c r="Y201" i="14"/>
  <c r="X201" i="14"/>
  <c r="W201" i="14"/>
  <c r="V201" i="14"/>
  <c r="AE201" i="14" s="1"/>
  <c r="AB200" i="14"/>
  <c r="AC200" i="14" s="1"/>
  <c r="Y200" i="14"/>
  <c r="X200" i="14"/>
  <c r="W200" i="14"/>
  <c r="V200" i="14"/>
  <c r="AE200" i="14" s="1"/>
  <c r="AB199" i="14"/>
  <c r="AC199" i="14" s="1"/>
  <c r="Y199" i="14"/>
  <c r="X199" i="14"/>
  <c r="W199" i="14"/>
  <c r="V199" i="14"/>
  <c r="AB198" i="14"/>
  <c r="AC198" i="14" s="1"/>
  <c r="Y198" i="14"/>
  <c r="X198" i="14"/>
  <c r="W198" i="14"/>
  <c r="V198" i="14"/>
  <c r="AE198" i="14" s="1"/>
  <c r="AB197" i="14"/>
  <c r="AC197" i="14" s="1"/>
  <c r="Y197" i="14"/>
  <c r="X197" i="14"/>
  <c r="W197" i="14"/>
  <c r="V197" i="14"/>
  <c r="AE197" i="14" s="1"/>
  <c r="AB196" i="14"/>
  <c r="AC196" i="14" s="1"/>
  <c r="Y196" i="14"/>
  <c r="X196" i="14"/>
  <c r="W196" i="14"/>
  <c r="V196" i="14"/>
  <c r="AB195" i="14"/>
  <c r="AC195" i="14" s="1"/>
  <c r="Y195" i="14"/>
  <c r="X195" i="14"/>
  <c r="W195" i="14"/>
  <c r="V195" i="14"/>
  <c r="AE195" i="14" s="1"/>
  <c r="AB194" i="14"/>
  <c r="AC194" i="14" s="1"/>
  <c r="Y194" i="14"/>
  <c r="X194" i="14"/>
  <c r="W194" i="14"/>
  <c r="V194" i="14"/>
  <c r="AD194" i="14" s="1"/>
  <c r="AB193" i="14"/>
  <c r="AC193" i="14" s="1"/>
  <c r="Y193" i="14"/>
  <c r="X193" i="14"/>
  <c r="W193" i="14"/>
  <c r="V193" i="14"/>
  <c r="AE193" i="14" s="1"/>
  <c r="AB192" i="14"/>
  <c r="AC192" i="14" s="1"/>
  <c r="Y192" i="14"/>
  <c r="X192" i="14"/>
  <c r="W192" i="14"/>
  <c r="V192" i="14"/>
  <c r="AE192" i="14" s="1"/>
  <c r="AB191" i="14"/>
  <c r="AC191" i="14" s="1"/>
  <c r="Y191" i="14"/>
  <c r="X191" i="14"/>
  <c r="W191" i="14"/>
  <c r="V191" i="14"/>
  <c r="AD191" i="14" s="1"/>
  <c r="AB190" i="14"/>
  <c r="AC190" i="14" s="1"/>
  <c r="Y190" i="14"/>
  <c r="X190" i="14"/>
  <c r="W190" i="14"/>
  <c r="V190" i="14"/>
  <c r="AE190" i="14" s="1"/>
  <c r="AB189" i="14"/>
  <c r="AC189" i="14" s="1"/>
  <c r="Y189" i="14"/>
  <c r="X189" i="14"/>
  <c r="W189" i="14"/>
  <c r="V189" i="14"/>
  <c r="AE189" i="14" s="1"/>
  <c r="AB188" i="14"/>
  <c r="AC188" i="14" s="1"/>
  <c r="Y188" i="14"/>
  <c r="X188" i="14"/>
  <c r="W188" i="14"/>
  <c r="V188" i="14"/>
  <c r="AB187" i="14"/>
  <c r="AC187" i="14" s="1"/>
  <c r="Y187" i="14"/>
  <c r="X187" i="14"/>
  <c r="W187" i="14"/>
  <c r="V187" i="14"/>
  <c r="AB186" i="14"/>
  <c r="AC186" i="14" s="1"/>
  <c r="Y186" i="14"/>
  <c r="X186" i="14"/>
  <c r="W186" i="14"/>
  <c r="V186" i="14"/>
  <c r="AD186" i="14" s="1"/>
  <c r="AB185" i="14"/>
  <c r="AC185" i="14" s="1"/>
  <c r="Y185" i="14"/>
  <c r="X185" i="14"/>
  <c r="W185" i="14"/>
  <c r="V185" i="14"/>
  <c r="AE185" i="14" s="1"/>
  <c r="AB184" i="14"/>
  <c r="AC184" i="14" s="1"/>
  <c r="Y184" i="14"/>
  <c r="X184" i="14"/>
  <c r="W184" i="14"/>
  <c r="V184" i="14"/>
  <c r="AE184" i="14" s="1"/>
  <c r="AB183" i="14"/>
  <c r="AC183" i="14" s="1"/>
  <c r="Y183" i="14"/>
  <c r="X183" i="14"/>
  <c r="W183" i="14"/>
  <c r="V183" i="14"/>
  <c r="AD183" i="14" s="1"/>
  <c r="AB182" i="14"/>
  <c r="AC182" i="14" s="1"/>
  <c r="Y182" i="14"/>
  <c r="X182" i="14"/>
  <c r="W182" i="14"/>
  <c r="V182" i="14"/>
  <c r="AE182" i="14" s="1"/>
  <c r="AB181" i="14"/>
  <c r="AC181" i="14" s="1"/>
  <c r="Y181" i="14"/>
  <c r="X181" i="14"/>
  <c r="W181" i="14"/>
  <c r="V181" i="14"/>
  <c r="AE181" i="14" s="1"/>
  <c r="AB180" i="14"/>
  <c r="AC180" i="14" s="1"/>
  <c r="Y180" i="14"/>
  <c r="X180" i="14"/>
  <c r="W180" i="14"/>
  <c r="V180" i="14"/>
  <c r="AD180" i="14" s="1"/>
  <c r="AB179" i="14"/>
  <c r="AC179" i="14" s="1"/>
  <c r="Y179" i="14"/>
  <c r="X179" i="14"/>
  <c r="W179" i="14"/>
  <c r="V179" i="14"/>
  <c r="AE179" i="14" s="1"/>
  <c r="AB178" i="14"/>
  <c r="AC178" i="14" s="1"/>
  <c r="Y178" i="14"/>
  <c r="X178" i="14"/>
  <c r="W178" i="14"/>
  <c r="V178" i="14"/>
  <c r="AB177" i="14"/>
  <c r="AC177" i="14" s="1"/>
  <c r="Y177" i="14"/>
  <c r="X177" i="14"/>
  <c r="W177" i="14"/>
  <c r="V177" i="14"/>
  <c r="AE177" i="14" s="1"/>
  <c r="AB176" i="14"/>
  <c r="AC176" i="14" s="1"/>
  <c r="Y176" i="14"/>
  <c r="X176" i="14"/>
  <c r="W176" i="14"/>
  <c r="V176" i="14"/>
  <c r="AE176" i="14" s="1"/>
  <c r="AB175" i="14"/>
  <c r="AC175" i="14" s="1"/>
  <c r="Y175" i="14"/>
  <c r="X175" i="14"/>
  <c r="W175" i="14"/>
  <c r="V175" i="14"/>
  <c r="AD175" i="14" s="1"/>
  <c r="AB174" i="14"/>
  <c r="AC174" i="14" s="1"/>
  <c r="Y174" i="14"/>
  <c r="X174" i="14"/>
  <c r="W174" i="14"/>
  <c r="V174" i="14"/>
  <c r="AE174" i="14" s="1"/>
  <c r="AB173" i="14"/>
  <c r="AC173" i="14" s="1"/>
  <c r="Y173" i="14"/>
  <c r="X173" i="14"/>
  <c r="W173" i="14"/>
  <c r="V173" i="14"/>
  <c r="AE173" i="14" s="1"/>
  <c r="AB172" i="14"/>
  <c r="AC172" i="14" s="1"/>
  <c r="Y172" i="14"/>
  <c r="X172" i="14"/>
  <c r="W172" i="14"/>
  <c r="V172" i="14"/>
  <c r="AD172" i="14" s="1"/>
  <c r="AB171" i="14"/>
  <c r="AC171" i="14" s="1"/>
  <c r="Y171" i="14"/>
  <c r="X171" i="14"/>
  <c r="W171" i="14"/>
  <c r="V171" i="14"/>
  <c r="AE171" i="14" s="1"/>
  <c r="AB170" i="14"/>
  <c r="AC170" i="14" s="1"/>
  <c r="Y170" i="14"/>
  <c r="X170" i="14"/>
  <c r="W170" i="14"/>
  <c r="V170" i="14"/>
  <c r="AD170" i="14" s="1"/>
  <c r="AB169" i="14"/>
  <c r="AC169" i="14" s="1"/>
  <c r="Y169" i="14"/>
  <c r="X169" i="14"/>
  <c r="W169" i="14"/>
  <c r="V169" i="14"/>
  <c r="AE169" i="14" s="1"/>
  <c r="AB168" i="14"/>
  <c r="AC168" i="14" s="1"/>
  <c r="Y168" i="14"/>
  <c r="X168" i="14"/>
  <c r="W168" i="14"/>
  <c r="V168" i="14"/>
  <c r="AE168" i="14" s="1"/>
  <c r="AB167" i="14"/>
  <c r="AC167" i="14" s="1"/>
  <c r="Y167" i="14"/>
  <c r="X167" i="14"/>
  <c r="W167" i="14"/>
  <c r="V167" i="14"/>
  <c r="AB166" i="14"/>
  <c r="AC166" i="14" s="1"/>
  <c r="Y166" i="14"/>
  <c r="X166" i="14"/>
  <c r="W166" i="14"/>
  <c r="V166" i="14"/>
  <c r="AE166" i="14" s="1"/>
  <c r="AB165" i="14"/>
  <c r="AC165" i="14" s="1"/>
  <c r="Y165" i="14"/>
  <c r="X165" i="14"/>
  <c r="W165" i="14"/>
  <c r="V165" i="14"/>
  <c r="AE165" i="14" s="1"/>
  <c r="AB164" i="14"/>
  <c r="AC164" i="14" s="1"/>
  <c r="Y164" i="14"/>
  <c r="X164" i="14"/>
  <c r="W164" i="14"/>
  <c r="V164" i="14"/>
  <c r="AE164" i="14" s="1"/>
  <c r="AB163" i="14"/>
  <c r="AC163" i="14" s="1"/>
  <c r="Y163" i="14"/>
  <c r="X163" i="14"/>
  <c r="W163" i="14"/>
  <c r="V163" i="14"/>
  <c r="AE163" i="14" s="1"/>
  <c r="AB162" i="14"/>
  <c r="AC162" i="14" s="1"/>
  <c r="Y162" i="14"/>
  <c r="X162" i="14"/>
  <c r="W162" i="14"/>
  <c r="V162" i="14"/>
  <c r="AD162" i="14" s="1"/>
  <c r="AB161" i="14"/>
  <c r="AC161" i="14" s="1"/>
  <c r="Y161" i="14"/>
  <c r="X161" i="14"/>
  <c r="W161" i="14"/>
  <c r="V161" i="14"/>
  <c r="AE161" i="14" s="1"/>
  <c r="AB160" i="14"/>
  <c r="AC160" i="14" s="1"/>
  <c r="Y160" i="14"/>
  <c r="X160" i="14"/>
  <c r="W160" i="14"/>
  <c r="V160" i="14"/>
  <c r="AE160" i="14" s="1"/>
  <c r="AB159" i="14"/>
  <c r="AC159" i="14" s="1"/>
  <c r="Y159" i="14"/>
  <c r="X159" i="14"/>
  <c r="W159" i="14"/>
  <c r="V159" i="14"/>
  <c r="AD159" i="14" s="1"/>
  <c r="AB158" i="14"/>
  <c r="AC158" i="14" s="1"/>
  <c r="Y158" i="14"/>
  <c r="X158" i="14"/>
  <c r="W158" i="14"/>
  <c r="V158" i="14"/>
  <c r="AE158" i="14" s="1"/>
  <c r="AB157" i="14"/>
  <c r="AC157" i="14" s="1"/>
  <c r="Y157" i="14"/>
  <c r="X157" i="14"/>
  <c r="W157" i="14"/>
  <c r="V157" i="14"/>
  <c r="AE157" i="14" s="1"/>
  <c r="AB156" i="14"/>
  <c r="AC156" i="14" s="1"/>
  <c r="Y156" i="14"/>
  <c r="X156" i="14"/>
  <c r="W156" i="14"/>
  <c r="V156" i="14"/>
  <c r="AB155" i="14"/>
  <c r="AC155" i="14" s="1"/>
  <c r="Y155" i="14"/>
  <c r="X155" i="14"/>
  <c r="W155" i="14"/>
  <c r="V155" i="14"/>
  <c r="AB154" i="14"/>
  <c r="AC154" i="14" s="1"/>
  <c r="Y154" i="14"/>
  <c r="X154" i="14"/>
  <c r="W154" i="14"/>
  <c r="V154" i="14"/>
  <c r="AD154" i="14" s="1"/>
  <c r="AB153" i="14"/>
  <c r="AC153" i="14" s="1"/>
  <c r="Y153" i="14"/>
  <c r="X153" i="14"/>
  <c r="W153" i="14"/>
  <c r="V153" i="14"/>
  <c r="AE153" i="14" s="1"/>
  <c r="AB152" i="14"/>
  <c r="AC152" i="14" s="1"/>
  <c r="Y152" i="14"/>
  <c r="X152" i="14"/>
  <c r="W152" i="14"/>
  <c r="V152" i="14"/>
  <c r="AE152" i="14" s="1"/>
  <c r="AB151" i="14"/>
  <c r="AC151" i="14" s="1"/>
  <c r="Y151" i="14"/>
  <c r="X151" i="14"/>
  <c r="W151" i="14"/>
  <c r="V151" i="14"/>
  <c r="AD151" i="14" s="1"/>
  <c r="AB150" i="14"/>
  <c r="AC150" i="14" s="1"/>
  <c r="Y150" i="14"/>
  <c r="X150" i="14"/>
  <c r="W150" i="14"/>
  <c r="V150" i="14"/>
  <c r="AE150" i="14" s="1"/>
  <c r="AB149" i="14"/>
  <c r="AC149" i="14" s="1"/>
  <c r="Y149" i="14"/>
  <c r="X149" i="14"/>
  <c r="W149" i="14"/>
  <c r="V149" i="14"/>
  <c r="AE149" i="14" s="1"/>
  <c r="AB148" i="14"/>
  <c r="AC148" i="14" s="1"/>
  <c r="Y148" i="14"/>
  <c r="X148" i="14"/>
  <c r="W148" i="14"/>
  <c r="V148" i="14"/>
  <c r="AD148" i="14" s="1"/>
  <c r="AB147" i="14"/>
  <c r="AC147" i="14" s="1"/>
  <c r="Y147" i="14"/>
  <c r="X147" i="14"/>
  <c r="W147" i="14"/>
  <c r="V147" i="14"/>
  <c r="AE147" i="14" s="1"/>
  <c r="AB146" i="14"/>
  <c r="AC146" i="14" s="1"/>
  <c r="Y146" i="14"/>
  <c r="X146" i="14"/>
  <c r="W146" i="14"/>
  <c r="V146" i="14"/>
  <c r="AB145" i="14"/>
  <c r="AC145" i="14" s="1"/>
  <c r="Y145" i="14"/>
  <c r="X145" i="14"/>
  <c r="W145" i="14"/>
  <c r="V145" i="14"/>
  <c r="AE145" i="14" s="1"/>
  <c r="AB144" i="14"/>
  <c r="AC144" i="14" s="1"/>
  <c r="Y144" i="14"/>
  <c r="X144" i="14"/>
  <c r="W144" i="14"/>
  <c r="V144" i="14"/>
  <c r="AE144" i="14" s="1"/>
  <c r="AB143" i="14"/>
  <c r="AC143" i="14" s="1"/>
  <c r="Y143" i="14"/>
  <c r="X143" i="14"/>
  <c r="W143" i="14"/>
  <c r="V143" i="14"/>
  <c r="AD143" i="14" s="1"/>
  <c r="AB142" i="14"/>
  <c r="AC142" i="14" s="1"/>
  <c r="Y142" i="14"/>
  <c r="X142" i="14"/>
  <c r="W142" i="14"/>
  <c r="V142" i="14"/>
  <c r="AE142" i="14" s="1"/>
  <c r="AB141" i="14"/>
  <c r="AC141" i="14" s="1"/>
  <c r="Y141" i="14"/>
  <c r="X141" i="14"/>
  <c r="W141" i="14"/>
  <c r="V141" i="14"/>
  <c r="AE141" i="14" s="1"/>
  <c r="AB140" i="14"/>
  <c r="AC140" i="14" s="1"/>
  <c r="Y140" i="14"/>
  <c r="X140" i="14"/>
  <c r="W140" i="14"/>
  <c r="V140" i="14"/>
  <c r="AD140" i="14" s="1"/>
  <c r="AB139" i="14"/>
  <c r="AC139" i="14" s="1"/>
  <c r="X139" i="14"/>
  <c r="W139" i="14"/>
  <c r="V139" i="14"/>
  <c r="AE139" i="14" s="1"/>
  <c r="AB138" i="14"/>
  <c r="AC138" i="14" s="1"/>
  <c r="Y138" i="14"/>
  <c r="X138" i="14"/>
  <c r="W138" i="14"/>
  <c r="V138" i="14"/>
  <c r="AE138" i="14" s="1"/>
  <c r="AB137" i="14"/>
  <c r="AC137" i="14" s="1"/>
  <c r="Y137" i="14"/>
  <c r="X137" i="14"/>
  <c r="W137" i="14"/>
  <c r="V137" i="14"/>
  <c r="AD137" i="14" s="1"/>
  <c r="AB136" i="14"/>
  <c r="AC136" i="14" s="1"/>
  <c r="Y136" i="14"/>
  <c r="X136" i="14"/>
  <c r="W136" i="14"/>
  <c r="V136" i="14"/>
  <c r="AE136" i="14" s="1"/>
  <c r="AB135" i="14"/>
  <c r="AC135" i="14" s="1"/>
  <c r="Y135" i="14"/>
  <c r="X135" i="14"/>
  <c r="W135" i="14"/>
  <c r="V135" i="14"/>
  <c r="AE135" i="14" s="1"/>
  <c r="AB134" i="14"/>
  <c r="AC134" i="14" s="1"/>
  <c r="Y134" i="14"/>
  <c r="X134" i="14"/>
  <c r="W134" i="14"/>
  <c r="V134" i="14"/>
  <c r="AB133" i="14"/>
  <c r="AC133" i="14" s="1"/>
  <c r="Y133" i="14"/>
  <c r="X133" i="14"/>
  <c r="W133" i="14"/>
  <c r="V133" i="14"/>
  <c r="AE133" i="14" s="1"/>
  <c r="AB132" i="14"/>
  <c r="AC132" i="14" s="1"/>
  <c r="Y132" i="14"/>
  <c r="X132" i="14"/>
  <c r="W132" i="14"/>
  <c r="V132" i="14"/>
  <c r="AE132" i="14" s="1"/>
  <c r="AB131" i="14"/>
  <c r="AC131" i="14" s="1"/>
  <c r="Y131" i="14"/>
  <c r="X131" i="14"/>
  <c r="W131" i="14"/>
  <c r="V131" i="14"/>
  <c r="AB130" i="14"/>
  <c r="AC130" i="14" s="1"/>
  <c r="Y130" i="14"/>
  <c r="X130" i="14"/>
  <c r="W130" i="14"/>
  <c r="V130" i="14"/>
  <c r="AD130" i="14" s="1"/>
  <c r="AB129" i="14"/>
  <c r="AC129" i="14" s="1"/>
  <c r="Y129" i="14"/>
  <c r="X129" i="14"/>
  <c r="W129" i="14"/>
  <c r="V129" i="14"/>
  <c r="AD129" i="14" s="1"/>
  <c r="AB128" i="14"/>
  <c r="AC128" i="14" s="1"/>
  <c r="Y128" i="14"/>
  <c r="X128" i="14"/>
  <c r="W128" i="14"/>
  <c r="V128" i="14"/>
  <c r="AE128" i="14" s="1"/>
  <c r="AB127" i="14"/>
  <c r="AC127" i="14" s="1"/>
  <c r="X127" i="14"/>
  <c r="W127" i="14"/>
  <c r="V127" i="14"/>
  <c r="AE127" i="14" s="1"/>
  <c r="AB126" i="14"/>
  <c r="AC126" i="14" s="1"/>
  <c r="X126" i="14"/>
  <c r="W126" i="14"/>
  <c r="V126" i="14"/>
  <c r="AE126" i="14" s="1"/>
  <c r="AB125" i="14"/>
  <c r="AC125" i="14" s="1"/>
  <c r="Y125" i="14"/>
  <c r="X125" i="14"/>
  <c r="W125" i="14"/>
  <c r="V125" i="14"/>
  <c r="AE125" i="14" s="1"/>
  <c r="AB124" i="14"/>
  <c r="AC124" i="14" s="1"/>
  <c r="Y124" i="14"/>
  <c r="X124" i="14"/>
  <c r="W124" i="14"/>
  <c r="V124" i="14"/>
  <c r="AD124" i="14" s="1"/>
  <c r="AB123" i="14"/>
  <c r="AC123" i="14" s="1"/>
  <c r="Y123" i="14"/>
  <c r="X123" i="14"/>
  <c r="W123" i="14"/>
  <c r="V123" i="14"/>
  <c r="AE123" i="14" s="1"/>
  <c r="AB122" i="14"/>
  <c r="AC122" i="14" s="1"/>
  <c r="Y122" i="14"/>
  <c r="X122" i="14"/>
  <c r="W122" i="14"/>
  <c r="V122" i="14"/>
  <c r="AE122" i="14" s="1"/>
  <c r="AB121" i="14"/>
  <c r="AC121" i="14" s="1"/>
  <c r="Y121" i="14"/>
  <c r="X121" i="14"/>
  <c r="W121" i="14"/>
  <c r="V121" i="14"/>
  <c r="AE121" i="14" s="1"/>
  <c r="AB120" i="14"/>
  <c r="AC120" i="14" s="1"/>
  <c r="Y120" i="14"/>
  <c r="X120" i="14"/>
  <c r="W120" i="14"/>
  <c r="V120" i="14"/>
  <c r="AD120" i="14" s="1"/>
  <c r="AB119" i="14"/>
  <c r="AC119" i="14" s="1"/>
  <c r="Y119" i="14"/>
  <c r="X119" i="14"/>
  <c r="W119" i="14"/>
  <c r="V119" i="14"/>
  <c r="AD119" i="14" s="1"/>
  <c r="AB118" i="14"/>
  <c r="AC118" i="14" s="1"/>
  <c r="Y118" i="14"/>
  <c r="X118" i="14"/>
  <c r="W118" i="14"/>
  <c r="V118" i="14"/>
  <c r="AE118" i="14" s="1"/>
  <c r="AB117" i="14"/>
  <c r="AC117" i="14" s="1"/>
  <c r="Y117" i="14"/>
  <c r="X117" i="14"/>
  <c r="W117" i="14"/>
  <c r="V117" i="14"/>
  <c r="AE117" i="14" s="1"/>
  <c r="AB116" i="14"/>
  <c r="AC116" i="14" s="1"/>
  <c r="Y116" i="14"/>
  <c r="X116" i="14"/>
  <c r="W116" i="14"/>
  <c r="V116" i="14"/>
  <c r="AD116" i="14" s="1"/>
  <c r="AB115" i="14"/>
  <c r="AC115" i="14" s="1"/>
  <c r="Y115" i="14"/>
  <c r="X115" i="14"/>
  <c r="W115" i="14"/>
  <c r="V115" i="14"/>
  <c r="AE115" i="14" s="1"/>
  <c r="AB114" i="14"/>
  <c r="AC114" i="14" s="1"/>
  <c r="Y114" i="14"/>
  <c r="X114" i="14"/>
  <c r="W114" i="14"/>
  <c r="V114" i="14"/>
  <c r="AE114" i="14" s="1"/>
  <c r="AB113" i="14"/>
  <c r="AC113" i="14" s="1"/>
  <c r="Y113" i="14"/>
  <c r="X113" i="14"/>
  <c r="W113" i="14"/>
  <c r="V113" i="14"/>
  <c r="AB112" i="14"/>
  <c r="AC112" i="14" s="1"/>
  <c r="Y112" i="14"/>
  <c r="X112" i="14"/>
  <c r="W112" i="14"/>
  <c r="V112" i="14"/>
  <c r="AE112" i="14" s="1"/>
  <c r="AB111" i="14"/>
  <c r="AC111" i="14" s="1"/>
  <c r="Y111" i="14"/>
  <c r="X111" i="14"/>
  <c r="W111" i="14"/>
  <c r="V111" i="14"/>
  <c r="AB110" i="14"/>
  <c r="AC110" i="14" s="1"/>
  <c r="Y110" i="14"/>
  <c r="X110" i="14"/>
  <c r="W110" i="14"/>
  <c r="V110" i="14"/>
  <c r="AE110" i="14" s="1"/>
  <c r="AB109" i="14"/>
  <c r="AC109" i="14" s="1"/>
  <c r="Y109" i="14"/>
  <c r="X109" i="14"/>
  <c r="W109" i="14"/>
  <c r="V109" i="14"/>
  <c r="AE109" i="14" s="1"/>
  <c r="AB108" i="14"/>
  <c r="AC108" i="14" s="1"/>
  <c r="Y108" i="14"/>
  <c r="X108" i="14"/>
  <c r="W108" i="14"/>
  <c r="V108" i="14"/>
  <c r="AD108" i="14" s="1"/>
  <c r="AB107" i="14"/>
  <c r="AC107" i="14" s="1"/>
  <c r="Y107" i="14"/>
  <c r="X107" i="14"/>
  <c r="W107" i="14"/>
  <c r="V107" i="14"/>
  <c r="AE107" i="14" s="1"/>
  <c r="AB106" i="14"/>
  <c r="AC106" i="14" s="1"/>
  <c r="Y106" i="14"/>
  <c r="X106" i="14"/>
  <c r="W106" i="14"/>
  <c r="V106" i="14"/>
  <c r="AE106" i="14" s="1"/>
  <c r="AB105" i="14"/>
  <c r="AC105" i="14" s="1"/>
  <c r="Y105" i="14"/>
  <c r="X105" i="14"/>
  <c r="W105" i="14"/>
  <c r="V105" i="14"/>
  <c r="AE105" i="14" s="1"/>
  <c r="AB104" i="14"/>
  <c r="AC104" i="14" s="1"/>
  <c r="Y104" i="14"/>
  <c r="X104" i="14"/>
  <c r="W104" i="14"/>
  <c r="V104" i="14"/>
  <c r="AE104" i="14" s="1"/>
  <c r="AB103" i="14"/>
  <c r="AC103" i="14" s="1"/>
  <c r="Y103" i="14"/>
  <c r="X103" i="14"/>
  <c r="W103" i="14"/>
  <c r="V103" i="14"/>
  <c r="AD103" i="14" s="1"/>
  <c r="AB102" i="14"/>
  <c r="AC102" i="14" s="1"/>
  <c r="Y102" i="14"/>
  <c r="X102" i="14"/>
  <c r="W102" i="14"/>
  <c r="V102" i="14"/>
  <c r="AE102" i="14" s="1"/>
  <c r="AB101" i="14"/>
  <c r="AC101" i="14" s="1"/>
  <c r="Y101" i="14"/>
  <c r="X101" i="14"/>
  <c r="W101" i="14"/>
  <c r="V101" i="14"/>
  <c r="AE101" i="14" s="1"/>
  <c r="AB100" i="14"/>
  <c r="AC100" i="14" s="1"/>
  <c r="Y100" i="14"/>
  <c r="X100" i="14"/>
  <c r="W100" i="14"/>
  <c r="V100" i="14"/>
  <c r="AB99" i="14"/>
  <c r="AC99" i="14" s="1"/>
  <c r="X99" i="14"/>
  <c r="W99" i="14"/>
  <c r="V99" i="14"/>
  <c r="AB98" i="14"/>
  <c r="AC98" i="14" s="1"/>
  <c r="Y98" i="14"/>
  <c r="X98" i="14"/>
  <c r="W98" i="14"/>
  <c r="V98" i="14"/>
  <c r="AE98" i="14" s="1"/>
  <c r="AB97" i="14"/>
  <c r="AC97" i="14" s="1"/>
  <c r="Y97" i="14"/>
  <c r="X97" i="14"/>
  <c r="W97" i="14"/>
  <c r="V97" i="14"/>
  <c r="AE97" i="14" s="1"/>
  <c r="AB96" i="14"/>
  <c r="AC96" i="14" s="1"/>
  <c r="Y96" i="14"/>
  <c r="X96" i="14"/>
  <c r="W96" i="14"/>
  <c r="V96" i="14"/>
  <c r="AE96" i="14" s="1"/>
  <c r="AB95" i="14"/>
  <c r="AC95" i="14" s="1"/>
  <c r="Y95" i="14"/>
  <c r="X95" i="14"/>
  <c r="W95" i="14"/>
  <c r="V95" i="14"/>
  <c r="AE95" i="14" s="1"/>
  <c r="AB94" i="14"/>
  <c r="AC94" i="14" s="1"/>
  <c r="Y94" i="14"/>
  <c r="X94" i="14"/>
  <c r="W94" i="14"/>
  <c r="V94" i="14"/>
  <c r="AD94" i="14" s="1"/>
  <c r="AB93" i="14"/>
  <c r="AC93" i="14" s="1"/>
  <c r="Y93" i="14"/>
  <c r="X93" i="14"/>
  <c r="W93" i="14"/>
  <c r="V93" i="14"/>
  <c r="AE93" i="14" s="1"/>
  <c r="AB92" i="14"/>
  <c r="AC92" i="14" s="1"/>
  <c r="Y92" i="14"/>
  <c r="X92" i="14"/>
  <c r="W92" i="14"/>
  <c r="V92" i="14"/>
  <c r="AE92" i="14" s="1"/>
  <c r="AB91" i="14"/>
  <c r="AC91" i="14" s="1"/>
  <c r="Y91" i="14"/>
  <c r="X91" i="14"/>
  <c r="W91" i="14"/>
  <c r="V91" i="14"/>
  <c r="AB90" i="14"/>
  <c r="AC90" i="14" s="1"/>
  <c r="Y90" i="14"/>
  <c r="X90" i="14"/>
  <c r="W90" i="14"/>
  <c r="V90" i="14"/>
  <c r="AE90" i="14" s="1"/>
  <c r="AB89" i="14"/>
  <c r="AC89" i="14" s="1"/>
  <c r="Y89" i="14"/>
  <c r="X89" i="14"/>
  <c r="W89" i="14"/>
  <c r="V89" i="14"/>
  <c r="AE89" i="14" s="1"/>
  <c r="AB88" i="14"/>
  <c r="AC88" i="14" s="1"/>
  <c r="Y88" i="14"/>
  <c r="X88" i="14"/>
  <c r="W88" i="14"/>
  <c r="V88" i="14"/>
  <c r="AE88" i="14" s="1"/>
  <c r="AB87" i="14"/>
  <c r="AC87" i="14" s="1"/>
  <c r="Y87" i="14"/>
  <c r="X87" i="14"/>
  <c r="W87" i="14"/>
  <c r="V87" i="14"/>
  <c r="AD87" i="14" s="1"/>
  <c r="AB86" i="14"/>
  <c r="AC86" i="14" s="1"/>
  <c r="Y86" i="14"/>
  <c r="X86" i="14"/>
  <c r="W86" i="14"/>
  <c r="V86" i="14"/>
  <c r="AD86" i="14" s="1"/>
  <c r="AB85" i="14"/>
  <c r="AC85" i="14" s="1"/>
  <c r="Y85" i="14"/>
  <c r="X85" i="14"/>
  <c r="W85" i="14"/>
  <c r="V85" i="14"/>
  <c r="AE85" i="14" s="1"/>
  <c r="AB84" i="14"/>
  <c r="AC84" i="14" s="1"/>
  <c r="Y84" i="14"/>
  <c r="X84" i="14"/>
  <c r="W84" i="14"/>
  <c r="V84" i="14"/>
  <c r="AB83" i="14"/>
  <c r="AC83" i="14" s="1"/>
  <c r="Y83" i="14"/>
  <c r="X83" i="14"/>
  <c r="W83" i="14"/>
  <c r="V83" i="14"/>
  <c r="AD83" i="14" s="1"/>
  <c r="AB82" i="14"/>
  <c r="AC82" i="14" s="1"/>
  <c r="Y82" i="14"/>
  <c r="X82" i="14"/>
  <c r="W82" i="14"/>
  <c r="V82" i="14"/>
  <c r="AE82" i="14" s="1"/>
  <c r="AB81" i="14"/>
  <c r="AC81" i="14" s="1"/>
  <c r="Y81" i="14"/>
  <c r="X81" i="14"/>
  <c r="W81" i="14"/>
  <c r="V81" i="14"/>
  <c r="AE81" i="14" s="1"/>
  <c r="AB80" i="14"/>
  <c r="AC80" i="14" s="1"/>
  <c r="Y80" i="14"/>
  <c r="X80" i="14"/>
  <c r="W80" i="14"/>
  <c r="V80" i="14"/>
  <c r="AE80" i="14" s="1"/>
  <c r="AB79" i="14"/>
  <c r="AC79" i="14" s="1"/>
  <c r="Y79" i="14"/>
  <c r="X79" i="14"/>
  <c r="W79" i="14"/>
  <c r="V79" i="14"/>
  <c r="AE79" i="14" s="1"/>
  <c r="AB78" i="14"/>
  <c r="AC78" i="14" s="1"/>
  <c r="Y78" i="14"/>
  <c r="X78" i="14"/>
  <c r="W78" i="14"/>
  <c r="V78" i="14"/>
  <c r="AD78" i="14" s="1"/>
  <c r="AB77" i="14"/>
  <c r="AC77" i="14" s="1"/>
  <c r="Y77" i="14"/>
  <c r="X77" i="14"/>
  <c r="W77" i="14"/>
  <c r="V77" i="14"/>
  <c r="AE77" i="14" s="1"/>
  <c r="AB76" i="14"/>
  <c r="AC76" i="14" s="1"/>
  <c r="Y76" i="14"/>
  <c r="X76" i="14"/>
  <c r="W76" i="14"/>
  <c r="V76" i="14"/>
  <c r="AE76" i="14" s="1"/>
  <c r="AB75" i="14"/>
  <c r="AC75" i="14" s="1"/>
  <c r="Y75" i="14"/>
  <c r="X75" i="14"/>
  <c r="W75" i="14"/>
  <c r="V75" i="14"/>
  <c r="AD75" i="14" s="1"/>
  <c r="AB74" i="14"/>
  <c r="AC74" i="14" s="1"/>
  <c r="Y74" i="14"/>
  <c r="X74" i="14"/>
  <c r="W74" i="14"/>
  <c r="V74" i="14"/>
  <c r="AE74" i="14" s="1"/>
  <c r="AB73" i="14"/>
  <c r="AC73" i="14" s="1"/>
  <c r="Y73" i="14"/>
  <c r="X73" i="14"/>
  <c r="W73" i="14"/>
  <c r="V73" i="14"/>
  <c r="AE73" i="14" s="1"/>
  <c r="AB72" i="14"/>
  <c r="AC72" i="14" s="1"/>
  <c r="Y72" i="14"/>
  <c r="X72" i="14"/>
  <c r="W72" i="14"/>
  <c r="V72" i="14"/>
  <c r="AE72" i="14" s="1"/>
  <c r="AB71" i="14"/>
  <c r="AC71" i="14" s="1"/>
  <c r="Y71" i="14"/>
  <c r="X71" i="14"/>
  <c r="W71" i="14"/>
  <c r="V71" i="14"/>
  <c r="AE71" i="14" s="1"/>
  <c r="AB70" i="14"/>
  <c r="AC70" i="14" s="1"/>
  <c r="Y70" i="14"/>
  <c r="X70" i="14"/>
  <c r="W70" i="14"/>
  <c r="V70" i="14"/>
  <c r="AB69" i="14"/>
  <c r="AC69" i="14" s="1"/>
  <c r="Y69" i="14"/>
  <c r="X69" i="14"/>
  <c r="W69" i="14"/>
  <c r="V69" i="14"/>
  <c r="AE69" i="14" s="1"/>
  <c r="AB68" i="14"/>
  <c r="AC68" i="14" s="1"/>
  <c r="Y68" i="14"/>
  <c r="X68" i="14"/>
  <c r="W68" i="14"/>
  <c r="V68" i="14"/>
  <c r="AE68" i="14" s="1"/>
  <c r="AB67" i="14"/>
  <c r="AC67" i="14" s="1"/>
  <c r="Y67" i="14"/>
  <c r="X67" i="14"/>
  <c r="W67" i="14"/>
  <c r="V67" i="14"/>
  <c r="AB66" i="14"/>
  <c r="AC66" i="14" s="1"/>
  <c r="Y66" i="14"/>
  <c r="X66" i="14"/>
  <c r="W66" i="14"/>
  <c r="V66" i="14"/>
  <c r="AB65" i="14"/>
  <c r="AC65" i="14" s="1"/>
  <c r="Y65" i="14"/>
  <c r="X65" i="14"/>
  <c r="W65" i="14"/>
  <c r="V65" i="14"/>
  <c r="AE65" i="14" s="1"/>
  <c r="AB64" i="14"/>
  <c r="AC64" i="14" s="1"/>
  <c r="Y64" i="14"/>
  <c r="X64" i="14"/>
  <c r="W64" i="14"/>
  <c r="V64" i="14"/>
  <c r="AE64" i="14" s="1"/>
  <c r="AB63" i="14"/>
  <c r="AC63" i="14" s="1"/>
  <c r="Y63" i="14"/>
  <c r="X63" i="14"/>
  <c r="W63" i="14"/>
  <c r="V63" i="14"/>
  <c r="AB62" i="14"/>
  <c r="AC62" i="14" s="1"/>
  <c r="Y62" i="14"/>
  <c r="X62" i="14"/>
  <c r="W62" i="14"/>
  <c r="V62" i="14"/>
  <c r="AB61" i="14"/>
  <c r="AC61" i="14" s="1"/>
  <c r="Y61" i="14"/>
  <c r="X61" i="14"/>
  <c r="W61" i="14"/>
  <c r="V61" i="14"/>
  <c r="AE61" i="14" s="1"/>
  <c r="AB60" i="14"/>
  <c r="AC60" i="14" s="1"/>
  <c r="Y60" i="14"/>
  <c r="X60" i="14"/>
  <c r="W60" i="14"/>
  <c r="V60" i="14"/>
  <c r="AE60" i="14" s="1"/>
  <c r="AB59" i="14"/>
  <c r="AC59" i="14" s="1"/>
  <c r="Y59" i="14"/>
  <c r="X59" i="14"/>
  <c r="W59" i="14"/>
  <c r="V59" i="14"/>
  <c r="AB58" i="14"/>
  <c r="AC58" i="14" s="1"/>
  <c r="Y58" i="14"/>
  <c r="X58" i="14"/>
  <c r="W58" i="14"/>
  <c r="V58" i="14"/>
  <c r="AB57" i="14"/>
  <c r="AC57" i="14" s="1"/>
  <c r="Y57" i="14"/>
  <c r="X57" i="14"/>
  <c r="W57" i="14"/>
  <c r="V57" i="14"/>
  <c r="AE57" i="14" s="1"/>
  <c r="AB56" i="14"/>
  <c r="AC56" i="14" s="1"/>
  <c r="Y56" i="14"/>
  <c r="X56" i="14"/>
  <c r="W56" i="14"/>
  <c r="V56" i="14"/>
  <c r="AE56" i="14" s="1"/>
  <c r="AB55" i="14"/>
  <c r="AC55" i="14" s="1"/>
  <c r="Y55" i="14"/>
  <c r="X55" i="14"/>
  <c r="W55" i="14"/>
  <c r="V55" i="14"/>
  <c r="AB54" i="14"/>
  <c r="AC54" i="14" s="1"/>
  <c r="Y54" i="14"/>
  <c r="X54" i="14"/>
  <c r="W54" i="14"/>
  <c r="V54" i="14"/>
  <c r="AB53" i="14"/>
  <c r="AC53" i="14" s="1"/>
  <c r="Y53" i="14"/>
  <c r="X53" i="14"/>
  <c r="W53" i="14"/>
  <c r="V53" i="14"/>
  <c r="AE53" i="14" s="1"/>
  <c r="AB52" i="14"/>
  <c r="AC52" i="14" s="1"/>
  <c r="Y52" i="14"/>
  <c r="X52" i="14"/>
  <c r="W52" i="14"/>
  <c r="V52" i="14"/>
  <c r="AE52" i="14" s="1"/>
  <c r="AB51" i="14"/>
  <c r="AC51" i="14" s="1"/>
  <c r="Y51" i="14"/>
  <c r="X51" i="14"/>
  <c r="W51" i="14"/>
  <c r="V51" i="14"/>
  <c r="AB50" i="14"/>
  <c r="AC50" i="14" s="1"/>
  <c r="Y50" i="14"/>
  <c r="X50" i="14"/>
  <c r="W50" i="14"/>
  <c r="V50" i="14"/>
  <c r="AB49" i="14"/>
  <c r="AC49" i="14" s="1"/>
  <c r="Y49" i="14"/>
  <c r="X49" i="14"/>
  <c r="W49" i="14"/>
  <c r="V49" i="14"/>
  <c r="AB48" i="14"/>
  <c r="AC48" i="14" s="1"/>
  <c r="Y48" i="14"/>
  <c r="X48" i="14"/>
  <c r="W48" i="14"/>
  <c r="V48" i="14"/>
  <c r="AD48" i="14" s="1"/>
  <c r="AB47" i="14"/>
  <c r="AC47" i="14" s="1"/>
  <c r="Y47" i="14"/>
  <c r="X47" i="14"/>
  <c r="W47" i="14"/>
  <c r="V47" i="14"/>
  <c r="AE47" i="14" s="1"/>
  <c r="AB46" i="14"/>
  <c r="AC46" i="14" s="1"/>
  <c r="Y46" i="14"/>
  <c r="X46" i="14"/>
  <c r="W46" i="14"/>
  <c r="V46" i="14"/>
  <c r="AE46" i="14" s="1"/>
  <c r="AB45" i="14"/>
  <c r="AC45" i="14" s="1"/>
  <c r="Y45" i="14"/>
  <c r="X45" i="14"/>
  <c r="W45" i="14"/>
  <c r="V45" i="14"/>
  <c r="AE45" i="14" s="1"/>
  <c r="AB44" i="14"/>
  <c r="AC44" i="14" s="1"/>
  <c r="Y44" i="14"/>
  <c r="X44" i="14"/>
  <c r="W44" i="14"/>
  <c r="V44" i="14"/>
  <c r="AE44" i="14" s="1"/>
  <c r="AB43" i="14"/>
  <c r="AC43" i="14" s="1"/>
  <c r="Y43" i="14"/>
  <c r="X43" i="14"/>
  <c r="W43" i="14"/>
  <c r="V43" i="14"/>
  <c r="AE43" i="14" s="1"/>
  <c r="AB42" i="14"/>
  <c r="AC42" i="14" s="1"/>
  <c r="Y42" i="14"/>
  <c r="X42" i="14"/>
  <c r="W42" i="14"/>
  <c r="V42" i="14"/>
  <c r="AE42" i="14" s="1"/>
  <c r="AB41" i="14"/>
  <c r="AC41" i="14" s="1"/>
  <c r="Y41" i="14"/>
  <c r="X41" i="14"/>
  <c r="W41" i="14"/>
  <c r="V41" i="14"/>
  <c r="AE41" i="14" s="1"/>
  <c r="AB40" i="14"/>
  <c r="AC40" i="14" s="1"/>
  <c r="Y40" i="14"/>
  <c r="X40" i="14"/>
  <c r="W40" i="14"/>
  <c r="V40" i="14"/>
  <c r="AD40" i="14" s="1"/>
  <c r="AB39" i="14"/>
  <c r="AC39" i="14" s="1"/>
  <c r="Y39" i="14"/>
  <c r="X39" i="14"/>
  <c r="W39" i="14"/>
  <c r="V39" i="14"/>
  <c r="AE39" i="14" s="1"/>
  <c r="AB38" i="14"/>
  <c r="AC38" i="14" s="1"/>
  <c r="Y38" i="14"/>
  <c r="X38" i="14"/>
  <c r="W38" i="14"/>
  <c r="V38" i="14"/>
  <c r="AE38" i="14" s="1"/>
  <c r="AB37" i="14"/>
  <c r="AC37" i="14" s="1"/>
  <c r="Y37" i="14"/>
  <c r="X37" i="14"/>
  <c r="W37" i="14"/>
  <c r="V37" i="14"/>
  <c r="AE37" i="14" s="1"/>
  <c r="AB36" i="14"/>
  <c r="AC36" i="14" s="1"/>
  <c r="Y36" i="14"/>
  <c r="X36" i="14"/>
  <c r="W36" i="14"/>
  <c r="V36" i="14"/>
  <c r="AE36" i="14" s="1"/>
  <c r="AB35" i="14"/>
  <c r="AC35" i="14" s="1"/>
  <c r="Y35" i="14"/>
  <c r="X35" i="14"/>
  <c r="W35" i="14"/>
  <c r="V35" i="14"/>
  <c r="AE35" i="14" s="1"/>
  <c r="AB34" i="14"/>
  <c r="AC34" i="14" s="1"/>
  <c r="Y34" i="14"/>
  <c r="X34" i="14"/>
  <c r="W34" i="14"/>
  <c r="V34" i="14"/>
  <c r="AE34" i="14" s="1"/>
  <c r="AB33" i="14"/>
  <c r="AC33" i="14" s="1"/>
  <c r="Y33" i="14"/>
  <c r="X33" i="14"/>
  <c r="W33" i="14"/>
  <c r="V33" i="14"/>
  <c r="AE33" i="14" s="1"/>
  <c r="AB32" i="14"/>
  <c r="AC32" i="14" s="1"/>
  <c r="Y32" i="14"/>
  <c r="X32" i="14"/>
  <c r="W32" i="14"/>
  <c r="V32" i="14"/>
  <c r="AE32" i="14" s="1"/>
  <c r="AB31" i="14"/>
  <c r="AC31" i="14" s="1"/>
  <c r="Y31" i="14"/>
  <c r="X31" i="14"/>
  <c r="W31" i="14"/>
  <c r="V31" i="14"/>
  <c r="AE31" i="14" s="1"/>
  <c r="AB30" i="14"/>
  <c r="AC30" i="14" s="1"/>
  <c r="Y30" i="14"/>
  <c r="X30" i="14"/>
  <c r="W30" i="14"/>
  <c r="V30" i="14"/>
  <c r="AE30" i="14" s="1"/>
  <c r="AB29" i="14"/>
  <c r="AC29" i="14" s="1"/>
  <c r="Y29" i="14"/>
  <c r="X29" i="14"/>
  <c r="W29" i="14"/>
  <c r="V29" i="14"/>
  <c r="AE29" i="14" s="1"/>
  <c r="AB28" i="14"/>
  <c r="AC28" i="14" s="1"/>
  <c r="Y28" i="14"/>
  <c r="X28" i="14"/>
  <c r="W28" i="14"/>
  <c r="V28" i="14"/>
  <c r="AE28" i="14" s="1"/>
  <c r="AB27" i="14"/>
  <c r="AC27" i="14" s="1"/>
  <c r="Y27" i="14"/>
  <c r="X27" i="14"/>
  <c r="W27" i="14"/>
  <c r="V27" i="14"/>
  <c r="AE27" i="14" s="1"/>
  <c r="AB26" i="14"/>
  <c r="AC26" i="14" s="1"/>
  <c r="Y26" i="14"/>
  <c r="X26" i="14"/>
  <c r="W26" i="14"/>
  <c r="V26" i="14"/>
  <c r="AE26" i="14" s="1"/>
  <c r="AB25" i="14"/>
  <c r="AC25" i="14" s="1"/>
  <c r="Y25" i="14"/>
  <c r="X25" i="14"/>
  <c r="W25" i="14"/>
  <c r="V25" i="14"/>
  <c r="AE25" i="14" s="1"/>
  <c r="AB24" i="14"/>
  <c r="AC24" i="14" s="1"/>
  <c r="Y24" i="14"/>
  <c r="X24" i="14"/>
  <c r="W24" i="14"/>
  <c r="V24" i="14"/>
  <c r="AE24" i="14" s="1"/>
  <c r="AB23" i="14"/>
  <c r="AC23" i="14" s="1"/>
  <c r="Y23" i="14"/>
  <c r="X23" i="14"/>
  <c r="W23" i="14"/>
  <c r="V23" i="14"/>
  <c r="AE23" i="14" s="1"/>
  <c r="AB22" i="14"/>
  <c r="AC22" i="14" s="1"/>
  <c r="Y22" i="14"/>
  <c r="X22" i="14"/>
  <c r="W22" i="14"/>
  <c r="V22" i="14"/>
  <c r="AE22" i="14" s="1"/>
  <c r="AB21" i="14"/>
  <c r="AC21" i="14" s="1"/>
  <c r="Y21" i="14"/>
  <c r="X21" i="14"/>
  <c r="W21" i="14"/>
  <c r="V21" i="14"/>
  <c r="AE21" i="14" s="1"/>
  <c r="AB20" i="14"/>
  <c r="AC20" i="14" s="1"/>
  <c r="Y20" i="14"/>
  <c r="X20" i="14"/>
  <c r="W20" i="14"/>
  <c r="V20" i="14"/>
  <c r="AE20" i="14" s="1"/>
  <c r="AB19" i="14"/>
  <c r="AC19" i="14" s="1"/>
  <c r="Y19" i="14"/>
  <c r="X19" i="14"/>
  <c r="W19" i="14"/>
  <c r="V19" i="14"/>
  <c r="AE19" i="14" s="1"/>
  <c r="AB18" i="14"/>
  <c r="AC18" i="14" s="1"/>
  <c r="Y18" i="14"/>
  <c r="X18" i="14"/>
  <c r="W18" i="14"/>
  <c r="V18" i="14"/>
  <c r="AE18" i="14" s="1"/>
  <c r="AB17" i="14"/>
  <c r="AC17" i="14" s="1"/>
  <c r="Y17" i="14"/>
  <c r="X17" i="14"/>
  <c r="W17" i="14"/>
  <c r="V17" i="14"/>
  <c r="AE17" i="14" s="1"/>
  <c r="AB16" i="14"/>
  <c r="AC16" i="14" s="1"/>
  <c r="Y16" i="14"/>
  <c r="X16" i="14"/>
  <c r="W16" i="14"/>
  <c r="V16" i="14"/>
  <c r="AD16" i="14" s="1"/>
  <c r="AB15" i="14"/>
  <c r="AC15" i="14" s="1"/>
  <c r="Y15" i="14"/>
  <c r="X15" i="14"/>
  <c r="W15" i="14"/>
  <c r="V15" i="14"/>
  <c r="AE15" i="14" s="1"/>
  <c r="AB14" i="14"/>
  <c r="AC14" i="14" s="1"/>
  <c r="Y14" i="14"/>
  <c r="X14" i="14"/>
  <c r="W14" i="14"/>
  <c r="V14" i="14"/>
  <c r="AE14" i="14" s="1"/>
  <c r="AB13" i="14"/>
  <c r="AC13" i="14" s="1"/>
  <c r="Y13" i="14"/>
  <c r="X13" i="14"/>
  <c r="W13" i="14"/>
  <c r="V13" i="14"/>
  <c r="AE13" i="14" s="1"/>
  <c r="AB12" i="14"/>
  <c r="AC12" i="14" s="1"/>
  <c r="Y12" i="14"/>
  <c r="X12" i="14"/>
  <c r="W12" i="14"/>
  <c r="V12" i="14"/>
  <c r="AE12" i="14" s="1"/>
  <c r="AB11" i="14"/>
  <c r="AC11" i="14" s="1"/>
  <c r="Y11" i="14"/>
  <c r="X11" i="14"/>
  <c r="W11" i="14"/>
  <c r="V11" i="14"/>
  <c r="AE11" i="14" s="1"/>
  <c r="AB10" i="14"/>
  <c r="AC10" i="14" s="1"/>
  <c r="Y10" i="14"/>
  <c r="X10" i="14"/>
  <c r="W10" i="14"/>
  <c r="V10" i="14"/>
  <c r="AD10" i="14" s="1"/>
  <c r="AC9" i="14"/>
  <c r="Y9" i="14"/>
  <c r="X9" i="14"/>
  <c r="W9" i="14"/>
  <c r="V9" i="14"/>
  <c r="AE9" i="14" s="1"/>
  <c r="AE8" i="14"/>
  <c r="AA8" i="14"/>
  <c r="Y8" i="14"/>
  <c r="X8" i="14"/>
  <c r="AE7" i="14"/>
  <c r="AA7" i="14"/>
  <c r="Y7" i="14"/>
  <c r="X7" i="14"/>
  <c r="AE6" i="14"/>
  <c r="AA6" i="14"/>
  <c r="Y6" i="14"/>
  <c r="X6" i="14"/>
  <c r="U10" i="13"/>
  <c r="U11" i="13"/>
  <c r="U12" i="13"/>
  <c r="U14" i="13"/>
  <c r="U15" i="13"/>
  <c r="U16" i="13"/>
  <c r="U17" i="13"/>
  <c r="U18" i="13"/>
  <c r="X18" i="13" s="1"/>
  <c r="U19" i="13"/>
  <c r="U20" i="13"/>
  <c r="U21" i="13"/>
  <c r="U22" i="13"/>
  <c r="U23" i="13"/>
  <c r="U24" i="13"/>
  <c r="U25" i="13"/>
  <c r="U26" i="13"/>
  <c r="U27" i="13"/>
  <c r="U28" i="13"/>
  <c r="U29" i="13"/>
  <c r="U30" i="13"/>
  <c r="U31" i="13"/>
  <c r="U32" i="13"/>
  <c r="U33" i="13"/>
  <c r="U34" i="13"/>
  <c r="U35" i="13"/>
  <c r="U36" i="13"/>
  <c r="U37" i="13"/>
  <c r="U38" i="13"/>
  <c r="U39" i="13"/>
  <c r="U40" i="13"/>
  <c r="U41" i="13"/>
  <c r="U42" i="13"/>
  <c r="U43" i="13"/>
  <c r="U44" i="13"/>
  <c r="U45" i="13"/>
  <c r="U46" i="13"/>
  <c r="U47" i="13"/>
  <c r="U48" i="13"/>
  <c r="U49" i="13"/>
  <c r="U50" i="13"/>
  <c r="U51" i="13"/>
  <c r="U52" i="13"/>
  <c r="U53" i="13"/>
  <c r="U54" i="13"/>
  <c r="U55" i="13"/>
  <c r="U56" i="13"/>
  <c r="U57" i="13"/>
  <c r="U58" i="13"/>
  <c r="U59" i="13"/>
  <c r="L47" i="6" l="1"/>
  <c r="C58" i="20" s="1"/>
  <c r="C54" i="24" s="1"/>
  <c r="X48" i="13"/>
  <c r="P47" i="6" s="1"/>
  <c r="H58" i="20" s="1"/>
  <c r="L29" i="6"/>
  <c r="C40" i="20" s="1"/>
  <c r="C36" i="24" s="1"/>
  <c r="X30" i="13"/>
  <c r="P29" i="6" s="1"/>
  <c r="H40" i="20" s="1"/>
  <c r="L57" i="6"/>
  <c r="C68" i="20" s="1"/>
  <c r="C64" i="24" s="1"/>
  <c r="X58" i="13"/>
  <c r="P57" i="6" s="1"/>
  <c r="H68" i="20" s="1"/>
  <c r="L39" i="6"/>
  <c r="C50" i="20" s="1"/>
  <c r="C46" i="24" s="1"/>
  <c r="X40" i="13"/>
  <c r="P39" i="6" s="1"/>
  <c r="H50" i="20" s="1"/>
  <c r="L22" i="6"/>
  <c r="C33" i="20" s="1"/>
  <c r="C29" i="24" s="1"/>
  <c r="X23" i="13"/>
  <c r="P22" i="6" s="1"/>
  <c r="H33" i="20" s="1"/>
  <c r="L43" i="6"/>
  <c r="C54" i="20" s="1"/>
  <c r="C50" i="24" s="1"/>
  <c r="X44" i="13"/>
  <c r="P43" i="6" s="1"/>
  <c r="H54" i="20" s="1"/>
  <c r="L24" i="6"/>
  <c r="C35" i="20" s="1"/>
  <c r="C31" i="24" s="1"/>
  <c r="X25" i="13"/>
  <c r="P24" i="6" s="1"/>
  <c r="H35" i="20" s="1"/>
  <c r="L58" i="6"/>
  <c r="C69" i="20" s="1"/>
  <c r="C65" i="24" s="1"/>
  <c r="X59" i="13"/>
  <c r="P58" i="6" s="1"/>
  <c r="H69" i="20" s="1"/>
  <c r="L38" i="6"/>
  <c r="C49" i="20" s="1"/>
  <c r="C45" i="24" s="1"/>
  <c r="X39" i="13"/>
  <c r="P38" i="6" s="1"/>
  <c r="H49" i="20" s="1"/>
  <c r="L21" i="6"/>
  <c r="C32" i="20" s="1"/>
  <c r="C28" i="24" s="1"/>
  <c r="X22" i="13"/>
  <c r="P21" i="6" s="1"/>
  <c r="H32" i="20" s="1"/>
  <c r="L11" i="6"/>
  <c r="C22" i="20" s="1"/>
  <c r="C18" i="24" s="1"/>
  <c r="X12" i="13"/>
  <c r="P11" i="6" s="1"/>
  <c r="H22" i="20" s="1"/>
  <c r="L9" i="6"/>
  <c r="C20" i="20" s="1"/>
  <c r="C16" i="24" s="1"/>
  <c r="X10" i="13"/>
  <c r="P9" i="6" s="1"/>
  <c r="H20" i="20" s="1"/>
  <c r="L40" i="6"/>
  <c r="C51" i="20" s="1"/>
  <c r="C47" i="24" s="1"/>
  <c r="X41" i="13"/>
  <c r="P40" i="6" s="1"/>
  <c r="H51" i="20" s="1"/>
  <c r="L56" i="6"/>
  <c r="C67" i="20" s="1"/>
  <c r="C63" i="24" s="1"/>
  <c r="X57" i="13"/>
  <c r="P56" i="6" s="1"/>
  <c r="H67" i="20" s="1"/>
  <c r="L55" i="6"/>
  <c r="C66" i="20" s="1"/>
  <c r="C62" i="24" s="1"/>
  <c r="X56" i="13"/>
  <c r="P55" i="6" s="1"/>
  <c r="H66" i="20" s="1"/>
  <c r="L37" i="6"/>
  <c r="C48" i="20" s="1"/>
  <c r="C44" i="24" s="1"/>
  <c r="X38" i="13"/>
  <c r="P37" i="6" s="1"/>
  <c r="H48" i="20" s="1"/>
  <c r="L20" i="6"/>
  <c r="C31" i="20" s="1"/>
  <c r="C27" i="24" s="1"/>
  <c r="X21" i="13"/>
  <c r="P20" i="6" s="1"/>
  <c r="H31" i="20" s="1"/>
  <c r="L46" i="6"/>
  <c r="C57" i="20" s="1"/>
  <c r="C53" i="24" s="1"/>
  <c r="X47" i="13"/>
  <c r="P46" i="6" s="1"/>
  <c r="H57" i="20" s="1"/>
  <c r="L45" i="6"/>
  <c r="C56" i="20" s="1"/>
  <c r="C52" i="24" s="1"/>
  <c r="X46" i="13"/>
  <c r="P45" i="6" s="1"/>
  <c r="H56" i="20" s="1"/>
  <c r="L44" i="6"/>
  <c r="C55" i="20" s="1"/>
  <c r="C51" i="24" s="1"/>
  <c r="X45" i="13"/>
  <c r="P44" i="6" s="1"/>
  <c r="H55" i="20" s="1"/>
  <c r="L25" i="6"/>
  <c r="C36" i="20" s="1"/>
  <c r="C32" i="24" s="1"/>
  <c r="X26" i="13"/>
  <c r="P25" i="6" s="1"/>
  <c r="H36" i="20" s="1"/>
  <c r="L23" i="6"/>
  <c r="C34" i="20" s="1"/>
  <c r="C30" i="24" s="1"/>
  <c r="X24" i="13"/>
  <c r="P23" i="6" s="1"/>
  <c r="H34" i="20" s="1"/>
  <c r="L54" i="6"/>
  <c r="C65" i="20" s="1"/>
  <c r="C61" i="24" s="1"/>
  <c r="X55" i="13"/>
  <c r="P54" i="6" s="1"/>
  <c r="H65" i="20" s="1"/>
  <c r="L19" i="6"/>
  <c r="C30" i="20" s="1"/>
  <c r="C26" i="24" s="1"/>
  <c r="X20" i="13"/>
  <c r="P19" i="6" s="1"/>
  <c r="H30" i="20" s="1"/>
  <c r="L53" i="6"/>
  <c r="C64" i="20" s="1"/>
  <c r="C60" i="24" s="1"/>
  <c r="X54" i="13"/>
  <c r="P53" i="6" s="1"/>
  <c r="H64" i="20" s="1"/>
  <c r="L35" i="6"/>
  <c r="C46" i="20" s="1"/>
  <c r="C42" i="24" s="1"/>
  <c r="X36" i="13"/>
  <c r="P35" i="6" s="1"/>
  <c r="H46" i="20" s="1"/>
  <c r="L18" i="6"/>
  <c r="C29" i="20" s="1"/>
  <c r="C25" i="24" s="1"/>
  <c r="X19" i="13"/>
  <c r="P18" i="6" s="1"/>
  <c r="H29" i="20" s="1"/>
  <c r="L12" i="6"/>
  <c r="C23" i="20" s="1"/>
  <c r="C19" i="24" s="1"/>
  <c r="X13" i="13"/>
  <c r="P12" i="6" s="1"/>
  <c r="H23" i="20" s="1"/>
  <c r="L10" i="6"/>
  <c r="C21" i="20" s="1"/>
  <c r="C17" i="24" s="1"/>
  <c r="X11" i="13"/>
  <c r="P10" i="6" s="1"/>
  <c r="H21" i="20" s="1"/>
  <c r="L42" i="6"/>
  <c r="C53" i="20" s="1"/>
  <c r="C49" i="24" s="1"/>
  <c r="X43" i="13"/>
  <c r="P42" i="6" s="1"/>
  <c r="H53" i="20" s="1"/>
  <c r="L41" i="6"/>
  <c r="C52" i="20" s="1"/>
  <c r="C48" i="24" s="1"/>
  <c r="X42" i="13"/>
  <c r="P41" i="6" s="1"/>
  <c r="H52" i="20" s="1"/>
  <c r="L36" i="6"/>
  <c r="C47" i="20" s="1"/>
  <c r="C43" i="24" s="1"/>
  <c r="X37" i="13"/>
  <c r="P36" i="6" s="1"/>
  <c r="H47" i="20" s="1"/>
  <c r="L52" i="6"/>
  <c r="C63" i="20" s="1"/>
  <c r="C59" i="24" s="1"/>
  <c r="X53" i="13"/>
  <c r="P52" i="6" s="1"/>
  <c r="H63" i="20" s="1"/>
  <c r="L34" i="6"/>
  <c r="C45" i="20" s="1"/>
  <c r="C41" i="24" s="1"/>
  <c r="X35" i="13"/>
  <c r="P34" i="6" s="1"/>
  <c r="H45" i="20" s="1"/>
  <c r="L17" i="6"/>
  <c r="C28" i="20" s="1"/>
  <c r="C24" i="24" s="1"/>
  <c r="L28" i="6"/>
  <c r="C39" i="20" s="1"/>
  <c r="C35" i="24" s="1"/>
  <c r="X29" i="13"/>
  <c r="P28" i="6" s="1"/>
  <c r="H39" i="20" s="1"/>
  <c r="L27" i="6"/>
  <c r="C38" i="20" s="1"/>
  <c r="C34" i="24" s="1"/>
  <c r="X28" i="13"/>
  <c r="P27" i="6" s="1"/>
  <c r="H38" i="20" s="1"/>
  <c r="L26" i="6"/>
  <c r="C37" i="20" s="1"/>
  <c r="C33" i="24" s="1"/>
  <c r="X27" i="13"/>
  <c r="P26" i="6" s="1"/>
  <c r="H37" i="20" s="1"/>
  <c r="L8" i="6"/>
  <c r="C19" i="20" s="1"/>
  <c r="C15" i="24" s="1"/>
  <c r="X9" i="13"/>
  <c r="P8" i="6" s="1"/>
  <c r="H19" i="20" s="1"/>
  <c r="L33" i="6"/>
  <c r="C44" i="20" s="1"/>
  <c r="C40" i="24" s="1"/>
  <c r="X34" i="13"/>
  <c r="P33" i="6" s="1"/>
  <c r="H44" i="20" s="1"/>
  <c r="L16" i="6"/>
  <c r="C27" i="20" s="1"/>
  <c r="C23" i="24" s="1"/>
  <c r="X17" i="13"/>
  <c r="P16" i="6" s="1"/>
  <c r="H27" i="20" s="1"/>
  <c r="L50" i="6"/>
  <c r="C61" i="20" s="1"/>
  <c r="C57" i="24" s="1"/>
  <c r="X51" i="13"/>
  <c r="P50" i="6" s="1"/>
  <c r="H61" i="20" s="1"/>
  <c r="L15" i="6"/>
  <c r="C26" i="20" s="1"/>
  <c r="C22" i="24" s="1"/>
  <c r="X16" i="13"/>
  <c r="P15" i="6" s="1"/>
  <c r="H26" i="20" s="1"/>
  <c r="L32" i="6"/>
  <c r="C43" i="20" s="1"/>
  <c r="C39" i="24" s="1"/>
  <c r="X33" i="13"/>
  <c r="P32" i="6" s="1"/>
  <c r="H43" i="20" s="1"/>
  <c r="L49" i="6"/>
  <c r="C60" i="20" s="1"/>
  <c r="C56" i="24" s="1"/>
  <c r="X50" i="13"/>
  <c r="P49" i="6" s="1"/>
  <c r="H60" i="20" s="1"/>
  <c r="L31" i="6"/>
  <c r="C42" i="20" s="1"/>
  <c r="C38" i="24" s="1"/>
  <c r="X32" i="13"/>
  <c r="P31" i="6" s="1"/>
  <c r="H42" i="20" s="1"/>
  <c r="L14" i="6"/>
  <c r="C25" i="20" s="1"/>
  <c r="C21" i="24" s="1"/>
  <c r="X15" i="13"/>
  <c r="P14" i="6" s="1"/>
  <c r="H25" i="20" s="1"/>
  <c r="L51" i="6"/>
  <c r="C62" i="20" s="1"/>
  <c r="C58" i="24" s="1"/>
  <c r="X52" i="13"/>
  <c r="P51" i="6" s="1"/>
  <c r="H62" i="20" s="1"/>
  <c r="L48" i="6"/>
  <c r="C59" i="20" s="1"/>
  <c r="C55" i="24" s="1"/>
  <c r="X49" i="13"/>
  <c r="P48" i="6" s="1"/>
  <c r="H59" i="20" s="1"/>
  <c r="L30" i="6"/>
  <c r="C41" i="20" s="1"/>
  <c r="C37" i="24" s="1"/>
  <c r="X31" i="13"/>
  <c r="P30" i="6" s="1"/>
  <c r="H41" i="20" s="1"/>
  <c r="L13" i="6"/>
  <c r="C24" i="20" s="1"/>
  <c r="C20" i="24" s="1"/>
  <c r="X14" i="13"/>
  <c r="P13" i="6" s="1"/>
  <c r="H24" i="20" s="1"/>
  <c r="L7" i="6"/>
  <c r="C18" i="20" s="1"/>
  <c r="C14" i="24" s="1"/>
  <c r="AA157" i="14"/>
  <c r="AA75" i="14"/>
  <c r="P17" i="6"/>
  <c r="H28" i="20" s="1"/>
  <c r="P7" i="6"/>
  <c r="H18" i="20" s="1"/>
  <c r="AA183" i="14"/>
  <c r="AA196" i="14"/>
  <c r="AD216" i="14"/>
  <c r="AA214" i="14"/>
  <c r="AD102" i="14"/>
  <c r="AA47" i="14"/>
  <c r="AA46" i="14"/>
  <c r="AA101" i="14"/>
  <c r="AA104" i="14"/>
  <c r="AA116" i="14"/>
  <c r="AA37" i="14"/>
  <c r="AA115" i="14"/>
  <c r="AA126" i="14"/>
  <c r="AD135" i="14"/>
  <c r="AA193" i="14"/>
  <c r="AE129" i="14"/>
  <c r="AA44" i="14"/>
  <c r="AD19" i="14"/>
  <c r="AA57" i="14"/>
  <c r="AA76" i="14"/>
  <c r="AD118" i="14"/>
  <c r="AA152" i="14"/>
  <c r="AA168" i="14"/>
  <c r="AA18" i="14"/>
  <c r="AA108" i="14"/>
  <c r="AA139" i="14"/>
  <c r="AA144" i="14"/>
  <c r="AA147" i="14"/>
  <c r="AA195" i="14"/>
  <c r="AA179" i="14"/>
  <c r="AA129" i="14"/>
  <c r="AA80" i="14"/>
  <c r="AA127" i="14"/>
  <c r="AA135" i="14"/>
  <c r="AD11" i="14"/>
  <c r="AA107" i="14"/>
  <c r="AD164" i="14"/>
  <c r="AD168" i="14"/>
  <c r="AD18" i="14"/>
  <c r="AE130" i="14"/>
  <c r="AD136" i="14"/>
  <c r="AD195" i="14"/>
  <c r="AD201" i="14"/>
  <c r="AA11" i="14"/>
  <c r="AA71" i="14"/>
  <c r="AA109" i="14"/>
  <c r="AA131" i="14"/>
  <c r="AD26" i="14"/>
  <c r="AA59" i="14"/>
  <c r="AA53" i="14"/>
  <c r="AD57" i="14"/>
  <c r="AA82" i="14"/>
  <c r="AD101" i="14"/>
  <c r="AA106" i="14"/>
  <c r="AD117" i="14"/>
  <c r="AA122" i="14"/>
  <c r="AA138" i="14"/>
  <c r="AA150" i="14"/>
  <c r="AA153" i="14"/>
  <c r="AD157" i="14"/>
  <c r="AA169" i="14"/>
  <c r="AD192" i="14"/>
  <c r="AD196" i="14"/>
  <c r="AD200" i="14"/>
  <c r="AA208" i="14"/>
  <c r="AA211" i="14"/>
  <c r="AA141" i="14"/>
  <c r="AA191" i="14"/>
  <c r="AA203" i="14"/>
  <c r="AA12" i="14"/>
  <c r="AD163" i="14"/>
  <c r="AD197" i="14"/>
  <c r="AA215" i="14"/>
  <c r="AD29" i="14"/>
  <c r="AD37" i="14"/>
  <c r="AD77" i="14"/>
  <c r="AA84" i="14"/>
  <c r="AA96" i="14"/>
  <c r="AE183" i="14"/>
  <c r="AE196" i="14"/>
  <c r="AA31" i="14"/>
  <c r="AA98" i="14"/>
  <c r="AA120" i="14"/>
  <c r="AA173" i="14"/>
  <c r="AA206" i="14"/>
  <c r="AA209" i="14"/>
  <c r="AD110" i="14"/>
  <c r="AE170" i="14"/>
  <c r="AD12" i="14"/>
  <c r="AA20" i="14"/>
  <c r="AA25" i="14"/>
  <c r="AD76" i="14"/>
  <c r="AD88" i="14"/>
  <c r="AD131" i="14"/>
  <c r="AA174" i="14"/>
  <c r="AD212" i="14"/>
  <c r="AA110" i="14"/>
  <c r="AD17" i="14"/>
  <c r="AD106" i="14"/>
  <c r="AE131" i="14"/>
  <c r="AD165" i="14"/>
  <c r="AD169" i="14"/>
  <c r="AE175" i="14"/>
  <c r="AD211" i="14"/>
  <c r="AA9" i="14"/>
  <c r="AD27" i="14"/>
  <c r="AA93" i="14"/>
  <c r="AA159" i="14"/>
  <c r="AD13" i="14"/>
  <c r="AD20" i="14"/>
  <c r="AD42" i="14"/>
  <c r="AE83" i="14"/>
  <c r="AA89" i="14"/>
  <c r="AE94" i="14"/>
  <c r="AD105" i="14"/>
  <c r="AA136" i="14"/>
  <c r="AA192" i="14"/>
  <c r="AA213" i="14"/>
  <c r="AD14" i="14"/>
  <c r="AD21" i="14"/>
  <c r="AD32" i="14"/>
  <c r="AA81" i="14"/>
  <c r="AA95" i="14"/>
  <c r="AA102" i="14"/>
  <c r="AD104" i="14"/>
  <c r="AD109" i="14"/>
  <c r="AE116" i="14"/>
  <c r="AA142" i="14"/>
  <c r="AA145" i="14"/>
  <c r="AD147" i="14"/>
  <c r="AA189" i="14"/>
  <c r="AA216" i="14"/>
  <c r="AD15" i="14"/>
  <c r="AD23" i="14"/>
  <c r="AD38" i="14"/>
  <c r="AD65" i="14"/>
  <c r="AA67" i="14"/>
  <c r="AD69" i="14"/>
  <c r="AA77" i="14"/>
  <c r="AE86" i="14"/>
  <c r="AD93" i="14"/>
  <c r="AA113" i="14"/>
  <c r="AA148" i="14"/>
  <c r="AE159" i="14"/>
  <c r="AE162" i="14"/>
  <c r="AA164" i="14"/>
  <c r="AD9" i="14"/>
  <c r="AE16" i="14"/>
  <c r="AA17" i="14"/>
  <c r="AD61" i="14"/>
  <c r="AD122" i="14"/>
  <c r="AE137" i="14"/>
  <c r="AD181" i="14"/>
  <c r="AD193" i="14"/>
  <c r="AE10" i="14"/>
  <c r="AE78" i="14"/>
  <c r="AD89" i="14"/>
  <c r="AD132" i="14"/>
  <c r="AD213" i="14"/>
  <c r="AD97" i="14"/>
  <c r="AE108" i="14"/>
  <c r="AD145" i="14"/>
  <c r="AE191" i="14"/>
  <c r="AD203" i="14"/>
  <c r="AD209" i="14"/>
  <c r="AE215" i="14"/>
  <c r="AA74" i="14"/>
  <c r="AD85" i="14"/>
  <c r="AD139" i="14"/>
  <c r="AD22" i="14"/>
  <c r="AA23" i="14"/>
  <c r="AA24" i="14"/>
  <c r="AD25" i="14"/>
  <c r="AD28" i="14"/>
  <c r="AA29" i="14"/>
  <c r="AA30" i="14"/>
  <c r="AD31" i="14"/>
  <c r="AD34" i="14"/>
  <c r="AA38" i="14"/>
  <c r="AD43" i="14"/>
  <c r="AD73" i="14"/>
  <c r="AD79" i="14"/>
  <c r="AD84" i="14"/>
  <c r="AD95" i="14"/>
  <c r="AD96" i="14"/>
  <c r="AA103" i="14"/>
  <c r="AA114" i="14"/>
  <c r="AA117" i="14"/>
  <c r="AE119" i="14"/>
  <c r="AA128" i="14"/>
  <c r="AD138" i="14"/>
  <c r="AE143" i="14"/>
  <c r="AD144" i="14"/>
  <c r="AD149" i="14"/>
  <c r="AA161" i="14"/>
  <c r="AD171" i="14"/>
  <c r="AD177" i="14"/>
  <c r="AA185" i="14"/>
  <c r="AA200" i="14"/>
  <c r="AE202" i="14"/>
  <c r="AA204" i="14"/>
  <c r="AA205" i="14"/>
  <c r="AE207" i="14"/>
  <c r="AD208" i="14"/>
  <c r="AA217" i="14"/>
  <c r="AA140" i="14"/>
  <c r="AA172" i="14"/>
  <c r="AD176" i="14"/>
  <c r="AA34" i="14"/>
  <c r="AA36" i="14"/>
  <c r="AA45" i="14"/>
  <c r="AA97" i="14"/>
  <c r="AA125" i="14"/>
  <c r="AA133" i="14"/>
  <c r="AA151" i="14"/>
  <c r="AA160" i="14"/>
  <c r="AA166" i="14"/>
  <c r="AA177" i="14"/>
  <c r="AA184" i="14"/>
  <c r="AD189" i="14"/>
  <c r="AA198" i="14"/>
  <c r="AA85" i="14"/>
  <c r="AA15" i="14"/>
  <c r="AA16" i="14"/>
  <c r="AA21" i="14"/>
  <c r="AA22" i="14"/>
  <c r="AA27" i="14"/>
  <c r="AA28" i="14"/>
  <c r="AA33" i="14"/>
  <c r="AA43" i="14"/>
  <c r="AA65" i="14"/>
  <c r="AA73" i="14"/>
  <c r="AE75" i="14"/>
  <c r="AE87" i="14"/>
  <c r="AE103" i="14"/>
  <c r="AA119" i="14"/>
  <c r="AA132" i="14"/>
  <c r="AA149" i="14"/>
  <c r="AD153" i="14"/>
  <c r="AA158" i="14"/>
  <c r="AA165" i="14"/>
  <c r="AD179" i="14"/>
  <c r="AE194" i="14"/>
  <c r="AD205" i="14"/>
  <c r="AD53" i="14"/>
  <c r="AD24" i="14"/>
  <c r="AA26" i="14"/>
  <c r="AD30" i="14"/>
  <c r="AA32" i="14"/>
  <c r="AA39" i="14"/>
  <c r="AA42" i="14"/>
  <c r="AD45" i="14"/>
  <c r="AD46" i="14"/>
  <c r="AA61" i="14"/>
  <c r="AA69" i="14"/>
  <c r="AA78" i="14"/>
  <c r="AD81" i="14"/>
  <c r="AA83" i="14"/>
  <c r="AA88" i="14"/>
  <c r="AA90" i="14"/>
  <c r="AA94" i="14"/>
  <c r="AA105" i="14"/>
  <c r="AA112" i="14"/>
  <c r="AD114" i="14"/>
  <c r="AA118" i="14"/>
  <c r="AA123" i="14"/>
  <c r="AD126" i="14"/>
  <c r="AD127" i="14"/>
  <c r="AD128" i="14"/>
  <c r="AA130" i="14"/>
  <c r="AA137" i="14"/>
  <c r="AD141" i="14"/>
  <c r="AE151" i="14"/>
  <c r="AD152" i="14"/>
  <c r="AD161" i="14"/>
  <c r="AA163" i="14"/>
  <c r="AA170" i="14"/>
  <c r="AD173" i="14"/>
  <c r="AA180" i="14"/>
  <c r="AA181" i="14"/>
  <c r="AD185" i="14"/>
  <c r="AA190" i="14"/>
  <c r="AA197" i="14"/>
  <c r="AA201" i="14"/>
  <c r="AA35" i="14"/>
  <c r="AA55" i="14"/>
  <c r="AA13" i="14"/>
  <c r="AA19" i="14"/>
  <c r="AD33" i="14"/>
  <c r="AD35" i="14"/>
  <c r="AA79" i="14"/>
  <c r="AD125" i="14"/>
  <c r="AD160" i="14"/>
  <c r="AA171" i="14"/>
  <c r="AA176" i="14"/>
  <c r="AA182" i="14"/>
  <c r="AD184" i="14"/>
  <c r="AE51" i="14"/>
  <c r="AD51" i="14"/>
  <c r="AD66" i="14"/>
  <c r="AE66" i="14"/>
  <c r="AD167" i="14"/>
  <c r="AE167" i="14"/>
  <c r="AA167" i="14"/>
  <c r="AD62" i="14"/>
  <c r="AE62" i="14"/>
  <c r="AA62" i="14"/>
  <c r="AD70" i="14"/>
  <c r="AE70" i="14"/>
  <c r="AA10" i="14"/>
  <c r="AA54" i="14"/>
  <c r="AE155" i="14"/>
  <c r="AD155" i="14"/>
  <c r="AD178" i="14"/>
  <c r="AE178" i="14"/>
  <c r="AD210" i="14"/>
  <c r="AE210" i="14"/>
  <c r="AA50" i="14"/>
  <c r="AD56" i="14"/>
  <c r="AA56" i="14"/>
  <c r="AE120" i="14"/>
  <c r="AA155" i="14"/>
  <c r="AA178" i="14"/>
  <c r="AA210" i="14"/>
  <c r="AA41" i="14"/>
  <c r="AD58" i="14"/>
  <c r="AE58" i="14"/>
  <c r="AD100" i="14"/>
  <c r="AE100" i="14"/>
  <c r="AA100" i="14"/>
  <c r="AD146" i="14"/>
  <c r="AE146" i="14"/>
  <c r="AA58" i="14"/>
  <c r="AD64" i="14"/>
  <c r="AA64" i="14"/>
  <c r="AA146" i="14"/>
  <c r="AD50" i="14"/>
  <c r="AE50" i="14"/>
  <c r="AD68" i="14"/>
  <c r="AA68" i="14"/>
  <c r="AE48" i="14"/>
  <c r="AD52" i="14"/>
  <c r="AA52" i="14"/>
  <c r="AE63" i="14"/>
  <c r="AD63" i="14"/>
  <c r="AD111" i="14"/>
  <c r="AE111" i="14"/>
  <c r="AA121" i="14"/>
  <c r="AD121" i="14"/>
  <c r="AE187" i="14"/>
  <c r="AD187" i="14"/>
  <c r="AD91" i="14"/>
  <c r="AE91" i="14"/>
  <c r="AA156" i="14"/>
  <c r="AE156" i="14"/>
  <c r="AD156" i="14"/>
  <c r="AA48" i="14"/>
  <c r="AA66" i="14"/>
  <c r="AA14" i="14"/>
  <c r="AD41" i="14"/>
  <c r="AE49" i="14"/>
  <c r="AD49" i="14"/>
  <c r="AE59" i="14"/>
  <c r="AD59" i="14"/>
  <c r="AA63" i="14"/>
  <c r="AE67" i="14"/>
  <c r="AD67" i="14"/>
  <c r="AA87" i="14"/>
  <c r="AA187" i="14"/>
  <c r="AA51" i="14"/>
  <c r="AA91" i="14"/>
  <c r="AD199" i="14"/>
  <c r="AE199" i="14"/>
  <c r="AA199" i="14"/>
  <c r="AD54" i="14"/>
  <c r="AE54" i="14"/>
  <c r="AA70" i="14"/>
  <c r="AA188" i="14"/>
  <c r="AE188" i="14"/>
  <c r="AD188" i="14"/>
  <c r="AA40" i="14"/>
  <c r="AD60" i="14"/>
  <c r="AA60" i="14"/>
  <c r="AE40" i="14"/>
  <c r="AE55" i="14"/>
  <c r="AD55" i="14"/>
  <c r="AD134" i="14"/>
  <c r="AE134" i="14"/>
  <c r="AA134" i="14"/>
  <c r="AA49" i="14"/>
  <c r="AE84" i="14"/>
  <c r="AA111" i="14"/>
  <c r="AD36" i="14"/>
  <c r="AD44" i="14"/>
  <c r="AA72" i="14"/>
  <c r="AD80" i="14"/>
  <c r="AA86" i="14"/>
  <c r="AA92" i="14"/>
  <c r="AE99" i="14"/>
  <c r="AD99" i="14"/>
  <c r="AA124" i="14"/>
  <c r="AE140" i="14"/>
  <c r="AA154" i="14"/>
  <c r="AE172" i="14"/>
  <c r="AA186" i="14"/>
  <c r="AE204" i="14"/>
  <c r="AD71" i="14"/>
  <c r="AD112" i="14"/>
  <c r="AD113" i="14"/>
  <c r="AE124" i="14"/>
  <c r="AE148" i="14"/>
  <c r="AA162" i="14"/>
  <c r="AE180" i="14"/>
  <c r="AA194" i="14"/>
  <c r="AD39" i="14"/>
  <c r="AD47" i="14"/>
  <c r="AD72" i="14"/>
  <c r="AD92" i="14"/>
  <c r="AA99" i="14"/>
  <c r="AE113" i="14"/>
  <c r="AA143" i="14"/>
  <c r="AA175" i="14"/>
  <c r="AA207" i="14"/>
  <c r="AE154" i="14"/>
  <c r="AE186" i="14"/>
  <c r="AA202" i="14"/>
  <c r="AA212" i="14"/>
  <c r="AD74" i="14"/>
  <c r="AD82" i="14"/>
  <c r="AD90" i="14"/>
  <c r="AD98" i="14"/>
  <c r="AD107" i="14"/>
  <c r="AD115" i="14"/>
  <c r="AD123" i="14"/>
  <c r="AD133" i="14"/>
  <c r="AD142" i="14"/>
  <c r="AD150" i="14"/>
  <c r="AD158" i="14"/>
  <c r="AD166" i="14"/>
  <c r="AD174" i="14"/>
  <c r="AD182" i="14"/>
  <c r="AD190" i="14"/>
  <c r="AD198" i="14"/>
  <c r="AD206" i="14"/>
  <c r="AD214" i="14"/>
  <c r="AD217" i="14"/>
  <c r="Z33" i="8" l="1"/>
  <c r="Y33" i="8"/>
  <c r="X33" i="8"/>
  <c r="W33" i="8"/>
  <c r="V33" i="8"/>
  <c r="U33" i="8"/>
  <c r="T33" i="8"/>
  <c r="S33" i="8"/>
  <c r="R33" i="8"/>
  <c r="Q33" i="8"/>
  <c r="Z32" i="8"/>
  <c r="Y32" i="8"/>
  <c r="X32" i="8"/>
  <c r="W32" i="8"/>
  <c r="V32" i="8"/>
  <c r="U32" i="8"/>
  <c r="T32" i="8"/>
  <c r="S32" i="8"/>
  <c r="R32" i="8"/>
  <c r="Q32" i="8"/>
  <c r="Z31" i="8"/>
  <c r="Y31" i="8"/>
  <c r="X31" i="8"/>
  <c r="W31" i="8"/>
  <c r="V31" i="8"/>
  <c r="U31" i="8"/>
  <c r="T31" i="8"/>
  <c r="S31" i="8"/>
  <c r="R31" i="8"/>
  <c r="Q31" i="8"/>
  <c r="Z30" i="8"/>
  <c r="Y30" i="8"/>
  <c r="X30" i="8"/>
  <c r="W30" i="8"/>
  <c r="V30" i="8"/>
  <c r="U30" i="8"/>
  <c r="T30" i="8"/>
  <c r="S30" i="8"/>
  <c r="R30" i="8"/>
  <c r="Q30" i="8"/>
  <c r="Z29" i="8"/>
  <c r="Y29" i="8"/>
  <c r="X29" i="8"/>
  <c r="W29" i="8"/>
  <c r="V29" i="8"/>
  <c r="U29" i="8"/>
  <c r="T29" i="8"/>
  <c r="S29" i="8"/>
  <c r="R29" i="8"/>
  <c r="Q29" i="8"/>
  <c r="Z28" i="8"/>
  <c r="Y28" i="8"/>
  <c r="X28" i="8"/>
  <c r="W28" i="8"/>
  <c r="V28" i="8"/>
  <c r="U28" i="8"/>
  <c r="T28" i="8"/>
  <c r="S28" i="8"/>
  <c r="R28" i="8"/>
  <c r="Q28" i="8"/>
  <c r="Z27" i="8"/>
  <c r="Y27" i="8"/>
  <c r="X27" i="8"/>
  <c r="W27" i="8"/>
  <c r="V27" i="8"/>
  <c r="U27" i="8"/>
  <c r="T27" i="8"/>
  <c r="S27" i="8"/>
  <c r="R27" i="8"/>
  <c r="Q27" i="8"/>
  <c r="Z26" i="8"/>
  <c r="Y26" i="8"/>
  <c r="X26" i="8"/>
  <c r="W26" i="8"/>
  <c r="V26" i="8"/>
  <c r="U26" i="8"/>
  <c r="T26" i="8"/>
  <c r="S26" i="8"/>
  <c r="R26" i="8"/>
  <c r="Q26" i="8"/>
  <c r="Z25" i="8"/>
  <c r="Y25" i="8"/>
  <c r="X25" i="8"/>
  <c r="W25" i="8"/>
  <c r="V25" i="8"/>
  <c r="U25" i="8"/>
  <c r="T25" i="8"/>
  <c r="S25" i="8"/>
  <c r="R25" i="8"/>
  <c r="Q25" i="8"/>
  <c r="Z24" i="8"/>
  <c r="Y24" i="8"/>
  <c r="X24" i="8"/>
  <c r="W24" i="8"/>
  <c r="V24" i="8"/>
  <c r="U24" i="8"/>
  <c r="T24" i="8"/>
  <c r="S24" i="8"/>
  <c r="R24" i="8"/>
  <c r="Q24" i="8"/>
  <c r="Z23" i="8"/>
  <c r="Y23" i="8"/>
  <c r="X23" i="8"/>
  <c r="W23" i="8"/>
  <c r="V23" i="8"/>
  <c r="U23" i="8"/>
  <c r="T23" i="8"/>
  <c r="S23" i="8"/>
  <c r="R23" i="8"/>
  <c r="Q23" i="8"/>
  <c r="Z22" i="8"/>
  <c r="Y22" i="8"/>
  <c r="X22" i="8"/>
  <c r="W22" i="8"/>
  <c r="V22" i="8"/>
  <c r="U22" i="8"/>
  <c r="T22" i="8"/>
  <c r="S22" i="8"/>
  <c r="R22" i="8"/>
  <c r="Q22" i="8"/>
  <c r="Z21" i="8"/>
  <c r="Y21" i="8"/>
  <c r="X21" i="8"/>
  <c r="W21" i="8"/>
  <c r="V21" i="8"/>
  <c r="U21" i="8"/>
  <c r="T21" i="8"/>
  <c r="S21" i="8"/>
  <c r="R21" i="8"/>
  <c r="D11" i="13" l="1"/>
  <c r="Z7" i="1"/>
  <c r="AJ38" i="1" l="1"/>
  <c r="AJ56" i="1"/>
  <c r="AJ74" i="1"/>
  <c r="AJ92" i="1"/>
  <c r="AJ39" i="1"/>
  <c r="AJ57" i="1"/>
  <c r="AJ75" i="1"/>
  <c r="AJ93" i="1"/>
  <c r="AJ111" i="1"/>
  <c r="AJ26" i="1"/>
  <c r="AJ78" i="1"/>
  <c r="AJ114" i="1"/>
  <c r="AJ87" i="1"/>
  <c r="AJ124" i="1"/>
  <c r="AJ40" i="1"/>
  <c r="AJ58" i="1"/>
  <c r="AJ76" i="1"/>
  <c r="AJ94" i="1"/>
  <c r="AJ112" i="1"/>
  <c r="AJ27" i="1"/>
  <c r="AJ60" i="1"/>
  <c r="AJ24" i="1"/>
  <c r="AJ123" i="1"/>
  <c r="AJ41" i="1"/>
  <c r="AJ59" i="1"/>
  <c r="AJ77" i="1"/>
  <c r="AJ95" i="1"/>
  <c r="AJ113" i="1"/>
  <c r="AJ28" i="1"/>
  <c r="AJ42" i="1"/>
  <c r="AJ96" i="1"/>
  <c r="AJ43" i="1"/>
  <c r="AJ61" i="1"/>
  <c r="AJ79" i="1"/>
  <c r="AJ97" i="1"/>
  <c r="AJ115" i="1"/>
  <c r="AJ68" i="1"/>
  <c r="AJ52" i="1"/>
  <c r="AJ44" i="1"/>
  <c r="AJ62" i="1"/>
  <c r="AJ80" i="1"/>
  <c r="AJ98" i="1"/>
  <c r="AJ116" i="1"/>
  <c r="AJ86" i="1"/>
  <c r="AJ45" i="1"/>
  <c r="AJ63" i="1"/>
  <c r="AJ81" i="1"/>
  <c r="AJ99" i="1"/>
  <c r="AJ117" i="1"/>
  <c r="AJ46" i="1"/>
  <c r="AJ64" i="1"/>
  <c r="AJ82" i="1"/>
  <c r="AJ100" i="1"/>
  <c r="AJ118" i="1"/>
  <c r="AJ50" i="1"/>
  <c r="AJ33" i="1"/>
  <c r="AJ70" i="1"/>
  <c r="AJ29" i="1"/>
  <c r="AJ47" i="1"/>
  <c r="AJ65" i="1"/>
  <c r="AJ83" i="1"/>
  <c r="AJ101" i="1"/>
  <c r="AJ119" i="1"/>
  <c r="AJ122" i="1"/>
  <c r="AJ34" i="1"/>
  <c r="AJ30" i="1"/>
  <c r="AJ48" i="1"/>
  <c r="AJ66" i="1"/>
  <c r="AJ84" i="1"/>
  <c r="AJ102" i="1"/>
  <c r="AJ120" i="1"/>
  <c r="AJ104" i="1"/>
  <c r="AJ106" i="1"/>
  <c r="AJ31" i="1"/>
  <c r="AJ49" i="1"/>
  <c r="AJ67" i="1"/>
  <c r="AJ85" i="1"/>
  <c r="AJ103" i="1"/>
  <c r="AJ121" i="1"/>
  <c r="AJ32" i="1"/>
  <c r="AJ88" i="1"/>
  <c r="AJ35" i="1"/>
  <c r="AJ53" i="1"/>
  <c r="AJ71" i="1"/>
  <c r="AJ89" i="1"/>
  <c r="AJ107" i="1"/>
  <c r="AJ125" i="1"/>
  <c r="AJ69" i="1"/>
  <c r="AJ36" i="1"/>
  <c r="AJ54" i="1"/>
  <c r="AJ72" i="1"/>
  <c r="AJ90" i="1"/>
  <c r="AJ108" i="1"/>
  <c r="AJ126" i="1"/>
  <c r="AJ25" i="1"/>
  <c r="AJ51" i="1"/>
  <c r="AJ37" i="1"/>
  <c r="AJ55" i="1"/>
  <c r="AJ73" i="1"/>
  <c r="AJ91" i="1"/>
  <c r="AJ109" i="1"/>
  <c r="AJ127" i="1"/>
  <c r="AJ110" i="1"/>
  <c r="AJ105" i="1"/>
  <c r="D8" i="13"/>
  <c r="AI93" i="1"/>
  <c r="AK93" i="1" s="1"/>
  <c r="AM93" i="1" s="1"/>
  <c r="E14" i="13"/>
  <c r="AI112" i="1"/>
  <c r="AI29" i="1"/>
  <c r="AI83" i="1"/>
  <c r="AI110" i="1"/>
  <c r="AI126" i="1"/>
  <c r="AI42" i="1"/>
  <c r="AI106" i="1"/>
  <c r="AI84" i="1"/>
  <c r="AI120" i="1"/>
  <c r="AI78" i="1"/>
  <c r="AI31" i="1"/>
  <c r="AI40" i="1"/>
  <c r="AI97" i="1"/>
  <c r="AI111" i="1"/>
  <c r="AI37" i="1"/>
  <c r="AI45" i="1"/>
  <c r="AI33" i="1"/>
  <c r="AI39" i="1"/>
  <c r="AI123" i="1"/>
  <c r="AI125" i="1"/>
  <c r="AI88" i="1"/>
  <c r="AI91" i="1"/>
  <c r="AI90" i="1"/>
  <c r="AI117" i="1"/>
  <c r="AI100" i="1"/>
  <c r="AI36" i="1"/>
  <c r="AI86" i="1"/>
  <c r="AI107" i="1"/>
  <c r="AI58" i="1"/>
  <c r="AI59" i="1"/>
  <c r="AI60" i="1"/>
  <c r="AI57" i="1"/>
  <c r="AI50" i="1"/>
  <c r="AI53" i="1"/>
  <c r="D67" i="13"/>
  <c r="AI121" i="1"/>
  <c r="AI118" i="1"/>
  <c r="AI124" i="1"/>
  <c r="AI101" i="1"/>
  <c r="AI67" i="1"/>
  <c r="AI105" i="1"/>
  <c r="AI114" i="1"/>
  <c r="AI30" i="1"/>
  <c r="AI96" i="1"/>
  <c r="AI46" i="1"/>
  <c r="AI75" i="1"/>
  <c r="AI54" i="1"/>
  <c r="AI47" i="1"/>
  <c r="AI26" i="1"/>
  <c r="AI108" i="1"/>
  <c r="AI122" i="1"/>
  <c r="AI102" i="1"/>
  <c r="AI65" i="1"/>
  <c r="AI81" i="1"/>
  <c r="AI77" i="1"/>
  <c r="AI43" i="1"/>
  <c r="AI66" i="1"/>
  <c r="AI72" i="1"/>
  <c r="AI80" i="1"/>
  <c r="AI27" i="1"/>
  <c r="AI48" i="1"/>
  <c r="AI68" i="1"/>
  <c r="AI104" i="1"/>
  <c r="AI115" i="1"/>
  <c r="AI56" i="1"/>
  <c r="AI44" i="1"/>
  <c r="AI24" i="1"/>
  <c r="AI38" i="1"/>
  <c r="AI25" i="1"/>
  <c r="AI95" i="1"/>
  <c r="AI92" i="1"/>
  <c r="AI98" i="1"/>
  <c r="AI49" i="1"/>
  <c r="AI41" i="1"/>
  <c r="AI79" i="1"/>
  <c r="AI73" i="1"/>
  <c r="AI94" i="1"/>
  <c r="AI62" i="1"/>
  <c r="AI82" i="1"/>
  <c r="AI116" i="1"/>
  <c r="AI109" i="1"/>
  <c r="AI55" i="1"/>
  <c r="AI51" i="1"/>
  <c r="AI103" i="1"/>
  <c r="AI69" i="1"/>
  <c r="AI127" i="1"/>
  <c r="AI119" i="1"/>
  <c r="AI28" i="1"/>
  <c r="AI71" i="1"/>
  <c r="AI32" i="1"/>
  <c r="AI99" i="1"/>
  <c r="AI85" i="1"/>
  <c r="AI52" i="1"/>
  <c r="AI89" i="1"/>
  <c r="AI76" i="1"/>
  <c r="AI34" i="1"/>
  <c r="AI63" i="1"/>
  <c r="AI70" i="1"/>
  <c r="AI74" i="1"/>
  <c r="AI64" i="1"/>
  <c r="AI87" i="1"/>
  <c r="AI35" i="1"/>
  <c r="AI113" i="1"/>
  <c r="AI61" i="1"/>
  <c r="D14" i="13"/>
  <c r="D66" i="13"/>
  <c r="G9" i="13"/>
  <c r="D9" i="13"/>
  <c r="D10" i="13"/>
  <c r="E76" i="13"/>
  <c r="D65" i="13"/>
  <c r="P9" i="13"/>
  <c r="N129" i="13"/>
  <c r="G129" i="13"/>
  <c r="K45" i="13"/>
  <c r="O45" i="13"/>
  <c r="L45" i="13"/>
  <c r="F45" i="13"/>
  <c r="G45" i="13"/>
  <c r="D45" i="13"/>
  <c r="H45" i="13"/>
  <c r="P45" i="13"/>
  <c r="E45" i="13"/>
  <c r="M45" i="13"/>
  <c r="I45" i="13"/>
  <c r="N45" i="13"/>
  <c r="L47" i="13"/>
  <c r="E47" i="13"/>
  <c r="J47" i="13"/>
  <c r="M47" i="13"/>
  <c r="D47" i="13"/>
  <c r="O129" i="13"/>
  <c r="F47" i="13"/>
  <c r="O47" i="13"/>
  <c r="K47" i="13"/>
  <c r="N47" i="13"/>
  <c r="P47" i="13"/>
  <c r="G47" i="13"/>
  <c r="H47" i="13"/>
  <c r="F35" i="13"/>
  <c r="K35" i="13"/>
  <c r="N35" i="13"/>
  <c r="D35" i="13"/>
  <c r="K117" i="13"/>
  <c r="O35" i="13"/>
  <c r="P127" i="13"/>
  <c r="L157" i="13"/>
  <c r="N157" i="13"/>
  <c r="H157" i="13"/>
  <c r="P157" i="13"/>
  <c r="I157" i="13"/>
  <c r="O157" i="13"/>
  <c r="M157" i="13"/>
  <c r="J157" i="13"/>
  <c r="P75" i="13"/>
  <c r="K75" i="13"/>
  <c r="O75" i="13"/>
  <c r="J75" i="13"/>
  <c r="F157" i="13"/>
  <c r="K157" i="13"/>
  <c r="D157" i="13"/>
  <c r="H75" i="13"/>
  <c r="D75" i="13"/>
  <c r="E75" i="13"/>
  <c r="F75" i="13"/>
  <c r="L75" i="13"/>
  <c r="N75" i="13"/>
  <c r="I75" i="13"/>
  <c r="M75" i="13"/>
  <c r="G75" i="13"/>
  <c r="G35" i="13"/>
  <c r="L35" i="13"/>
  <c r="M35" i="13"/>
  <c r="P35" i="13"/>
  <c r="E35" i="13"/>
  <c r="J145" i="13"/>
  <c r="O145" i="13"/>
  <c r="G63" i="13"/>
  <c r="L63" i="13"/>
  <c r="O63" i="13"/>
  <c r="E63" i="13"/>
  <c r="H63" i="13"/>
  <c r="M63" i="13"/>
  <c r="P63" i="13"/>
  <c r="I63" i="13"/>
  <c r="N145" i="13"/>
  <c r="F63" i="13"/>
  <c r="N63" i="13"/>
  <c r="J63" i="13"/>
  <c r="D63" i="13"/>
  <c r="K63" i="13"/>
  <c r="O144" i="13"/>
  <c r="O62" i="13"/>
  <c r="H62" i="13"/>
  <c r="N62" i="13"/>
  <c r="I62" i="13"/>
  <c r="N144" i="13"/>
  <c r="D62" i="13"/>
  <c r="K144" i="13"/>
  <c r="P156" i="13"/>
  <c r="N156" i="13"/>
  <c r="L156" i="13"/>
  <c r="H156" i="13"/>
  <c r="G74" i="13"/>
  <c r="M156" i="13"/>
  <c r="D74" i="13"/>
  <c r="P74" i="13"/>
  <c r="I74" i="13"/>
  <c r="O74" i="13"/>
  <c r="L74" i="13"/>
  <c r="H74" i="13"/>
  <c r="E74" i="13"/>
  <c r="J74" i="13"/>
  <c r="J156" i="13"/>
  <c r="G156" i="13"/>
  <c r="M74" i="13"/>
  <c r="N74" i="13"/>
  <c r="K156" i="13"/>
  <c r="O156" i="13"/>
  <c r="I156" i="13"/>
  <c r="F74" i="13"/>
  <c r="K74" i="13"/>
  <c r="G62" i="13"/>
  <c r="P62" i="13"/>
  <c r="E62" i="13"/>
  <c r="K62" i="13"/>
  <c r="M62" i="13"/>
  <c r="F62" i="13"/>
  <c r="J62" i="13"/>
  <c r="L62" i="13"/>
  <c r="E9" i="13"/>
  <c r="H9" i="13"/>
  <c r="F9" i="13"/>
  <c r="N9" i="13"/>
  <c r="L9" i="13"/>
  <c r="O9" i="13"/>
  <c r="K141" i="13"/>
  <c r="M141" i="13"/>
  <c r="N141" i="13"/>
  <c r="F59" i="13"/>
  <c r="N59" i="13"/>
  <c r="G59" i="13"/>
  <c r="O59" i="13"/>
  <c r="P59" i="13"/>
  <c r="D59" i="13"/>
  <c r="L59" i="13"/>
  <c r="M59" i="13"/>
  <c r="E59" i="13"/>
  <c r="K59" i="13"/>
  <c r="D104" i="13"/>
  <c r="F104" i="13"/>
  <c r="E23" i="13"/>
  <c r="N23" i="13"/>
  <c r="F23" i="13"/>
  <c r="O23" i="13"/>
  <c r="G23" i="13"/>
  <c r="P23" i="13"/>
  <c r="H23" i="13"/>
  <c r="D23" i="13"/>
  <c r="E99" i="13"/>
  <c r="G99" i="13"/>
  <c r="P18" i="13"/>
  <c r="O99" i="13"/>
  <c r="D18" i="13"/>
  <c r="N18" i="13"/>
  <c r="O18" i="13"/>
  <c r="E18" i="13"/>
  <c r="F18" i="13"/>
  <c r="G18" i="13"/>
  <c r="O107" i="13"/>
  <c r="D107" i="13"/>
  <c r="E107" i="13"/>
  <c r="O25" i="13"/>
  <c r="P25" i="13"/>
  <c r="D25" i="13"/>
  <c r="E25" i="13"/>
  <c r="M25" i="13"/>
  <c r="F25" i="13"/>
  <c r="N25" i="13"/>
  <c r="E95" i="13"/>
  <c r="M119" i="13"/>
  <c r="F95" i="13"/>
  <c r="L129" i="13"/>
  <c r="O119" i="13"/>
  <c r="E129" i="13"/>
  <c r="M129" i="13"/>
  <c r="P95" i="13"/>
  <c r="J119" i="13"/>
  <c r="P129" i="13"/>
  <c r="D95" i="13"/>
  <c r="P107" i="13"/>
  <c r="L119" i="13"/>
  <c r="O14" i="13"/>
  <c r="P14" i="13"/>
  <c r="F14" i="13"/>
  <c r="G93" i="13"/>
  <c r="O93" i="13"/>
  <c r="O117" i="13"/>
  <c r="H93" i="13"/>
  <c r="P93" i="13"/>
  <c r="D105" i="13"/>
  <c r="P117" i="13"/>
  <c r="E105" i="13"/>
  <c r="D93" i="13"/>
  <c r="P105" i="13"/>
  <c r="D117" i="13"/>
  <c r="L117" i="13"/>
  <c r="F93" i="13"/>
  <c r="N117" i="13"/>
  <c r="O105" i="13"/>
  <c r="F105" i="13"/>
  <c r="D92" i="13"/>
  <c r="P104" i="13"/>
  <c r="D116" i="13"/>
  <c r="M127" i="13"/>
  <c r="E92" i="13"/>
  <c r="M116" i="13"/>
  <c r="F127" i="13"/>
  <c r="N127" i="13"/>
  <c r="F92" i="13"/>
  <c r="N116" i="13"/>
  <c r="G127" i="13"/>
  <c r="O127" i="13"/>
  <c r="E104" i="13"/>
  <c r="G104" i="13"/>
  <c r="O104" i="13"/>
  <c r="K116" i="13"/>
  <c r="D127" i="13"/>
  <c r="L127" i="13"/>
  <c r="H92" i="13"/>
  <c r="P92" i="13"/>
  <c r="F12" i="13"/>
  <c r="G12" i="13"/>
  <c r="O12" i="13"/>
  <c r="E12" i="13"/>
  <c r="H12" i="13"/>
  <c r="I12" i="13"/>
  <c r="P12" i="13"/>
  <c r="F19" i="13"/>
  <c r="N19" i="13"/>
  <c r="P100" i="13"/>
  <c r="G19" i="13"/>
  <c r="O19" i="13"/>
  <c r="P19" i="13"/>
  <c r="D19" i="13"/>
  <c r="E19" i="13"/>
  <c r="H19" i="13"/>
  <c r="G155" i="13"/>
  <c r="O155" i="13"/>
  <c r="P155" i="13"/>
  <c r="D155" i="13"/>
  <c r="L155" i="13"/>
  <c r="E155" i="13"/>
  <c r="M155" i="13"/>
  <c r="H73" i="13"/>
  <c r="P73" i="13"/>
  <c r="F155" i="13"/>
  <c r="N155" i="13"/>
  <c r="F73" i="13"/>
  <c r="N73" i="13"/>
  <c r="E73" i="13"/>
  <c r="G73" i="13"/>
  <c r="K73" i="13"/>
  <c r="L73" i="13"/>
  <c r="M73" i="13"/>
  <c r="O73" i="13"/>
  <c r="D73" i="13"/>
  <c r="G148" i="13"/>
  <c r="H148" i="13"/>
  <c r="L148" i="13"/>
  <c r="O148" i="13"/>
  <c r="P148" i="13"/>
  <c r="E66" i="13"/>
  <c r="F66" i="13"/>
  <c r="N66" i="13"/>
  <c r="G66" i="13"/>
  <c r="O66" i="13"/>
  <c r="H66" i="13"/>
  <c r="P66" i="13"/>
  <c r="N152" i="13"/>
  <c r="O152" i="13"/>
  <c r="H152" i="13"/>
  <c r="P152" i="13"/>
  <c r="K152" i="13"/>
  <c r="D152" i="13"/>
  <c r="L152" i="13"/>
  <c r="M152" i="13"/>
  <c r="G70" i="13"/>
  <c r="O70" i="13"/>
  <c r="H70" i="13"/>
  <c r="P70" i="13"/>
  <c r="E70" i="13"/>
  <c r="M70" i="13"/>
  <c r="N70" i="13"/>
  <c r="D70" i="13"/>
  <c r="F70" i="13"/>
  <c r="F146" i="13"/>
  <c r="N146" i="13"/>
  <c r="G146" i="13"/>
  <c r="O146" i="13"/>
  <c r="P146" i="13"/>
  <c r="K146" i="13"/>
  <c r="E146" i="13"/>
  <c r="J146" i="13"/>
  <c r="M146" i="13"/>
  <c r="E64" i="13"/>
  <c r="F64" i="13"/>
  <c r="G64" i="13"/>
  <c r="O64" i="13"/>
  <c r="H64" i="13"/>
  <c r="P64" i="13"/>
  <c r="D64" i="13"/>
  <c r="D149" i="13"/>
  <c r="E149" i="13"/>
  <c r="F149" i="13"/>
  <c r="O149" i="13"/>
  <c r="G149" i="13"/>
  <c r="P149" i="13"/>
  <c r="F67" i="13"/>
  <c r="N67" i="13"/>
  <c r="G67" i="13"/>
  <c r="O67" i="13"/>
  <c r="H67" i="13"/>
  <c r="P67" i="13"/>
  <c r="L67" i="13"/>
  <c r="E67" i="13"/>
  <c r="M67" i="13"/>
  <c r="N133" i="13"/>
  <c r="E133" i="13"/>
  <c r="F133" i="13"/>
  <c r="K133" i="13"/>
  <c r="E51" i="13"/>
  <c r="F51" i="13"/>
  <c r="G51" i="13"/>
  <c r="O51" i="13"/>
  <c r="H51" i="13"/>
  <c r="P51" i="13"/>
  <c r="I51" i="13"/>
  <c r="J51" i="13"/>
  <c r="D51" i="13"/>
  <c r="E135" i="13"/>
  <c r="M143" i="13"/>
  <c r="F135" i="13"/>
  <c r="N143" i="13"/>
  <c r="G135" i="13"/>
  <c r="O143" i="13"/>
  <c r="H57" i="13"/>
  <c r="P57" i="13"/>
  <c r="D57" i="13"/>
  <c r="F57" i="13"/>
  <c r="G57" i="13"/>
  <c r="O57" i="13"/>
  <c r="E57" i="13"/>
  <c r="M148" i="13"/>
  <c r="N148" i="13"/>
  <c r="D154" i="13"/>
  <c r="L154" i="13"/>
  <c r="E154" i="13"/>
  <c r="M154" i="13"/>
  <c r="N154" i="13"/>
  <c r="O154" i="13"/>
  <c r="P154" i="13"/>
  <c r="J154" i="13"/>
  <c r="E72" i="13"/>
  <c r="M72" i="13"/>
  <c r="F72" i="13"/>
  <c r="N72" i="13"/>
  <c r="K154" i="13"/>
  <c r="G72" i="13"/>
  <c r="O72" i="13"/>
  <c r="K72" i="13"/>
  <c r="D72" i="13"/>
  <c r="H72" i="13"/>
  <c r="I72" i="13"/>
  <c r="J72" i="13"/>
  <c r="L72" i="13"/>
  <c r="P72" i="13"/>
  <c r="N128" i="13"/>
  <c r="K128" i="13"/>
  <c r="L128" i="13"/>
  <c r="F46" i="13"/>
  <c r="N46" i="13"/>
  <c r="G46" i="13"/>
  <c r="O46" i="13"/>
  <c r="H46" i="13"/>
  <c r="P46" i="13"/>
  <c r="K46" i="13"/>
  <c r="E46" i="13"/>
  <c r="M46" i="13"/>
  <c r="D46" i="13"/>
  <c r="L46" i="13"/>
  <c r="P124" i="13"/>
  <c r="D42" i="13"/>
  <c r="E42" i="13"/>
  <c r="F42" i="13"/>
  <c r="N42" i="13"/>
  <c r="G42" i="13"/>
  <c r="O42" i="13"/>
  <c r="H42" i="13"/>
  <c r="P42" i="13"/>
  <c r="I42" i="13"/>
  <c r="L143" i="13"/>
  <c r="P143" i="13"/>
  <c r="D61" i="13"/>
  <c r="L61" i="13"/>
  <c r="E61" i="13"/>
  <c r="M61" i="13"/>
  <c r="F61" i="13"/>
  <c r="N61" i="13"/>
  <c r="G61" i="13"/>
  <c r="O61" i="13"/>
  <c r="H61" i="13"/>
  <c r="P61" i="13"/>
  <c r="K61" i="13"/>
  <c r="M142" i="13"/>
  <c r="N142" i="13"/>
  <c r="P142" i="13"/>
  <c r="K60" i="13"/>
  <c r="D60" i="13"/>
  <c r="L60" i="13"/>
  <c r="E60" i="13"/>
  <c r="M60" i="13"/>
  <c r="G60" i="13"/>
  <c r="O60" i="13"/>
  <c r="F60" i="13"/>
  <c r="H60" i="13"/>
  <c r="N60" i="13"/>
  <c r="P60" i="13"/>
  <c r="E109" i="13"/>
  <c r="E27" i="13"/>
  <c r="F27" i="13"/>
  <c r="G27" i="13"/>
  <c r="O27" i="13"/>
  <c r="H27" i="13"/>
  <c r="P27" i="13"/>
  <c r="D27" i="13"/>
  <c r="O140" i="13"/>
  <c r="P140" i="13"/>
  <c r="K58" i="13"/>
  <c r="D58" i="13"/>
  <c r="L58" i="13"/>
  <c r="E58" i="13"/>
  <c r="M58" i="13"/>
  <c r="F58" i="13"/>
  <c r="N58" i="13"/>
  <c r="G58" i="13"/>
  <c r="O58" i="13"/>
  <c r="H58" i="13"/>
  <c r="P58" i="13"/>
  <c r="E10" i="13"/>
  <c r="H10" i="13"/>
  <c r="P10" i="13"/>
  <c r="I10" i="13"/>
  <c r="O10" i="13"/>
  <c r="F10" i="13"/>
  <c r="G10" i="13"/>
  <c r="N10" i="13"/>
  <c r="N120" i="13"/>
  <c r="D120" i="13"/>
  <c r="F38" i="13"/>
  <c r="N38" i="13"/>
  <c r="G38" i="13"/>
  <c r="O38" i="13"/>
  <c r="P38" i="13"/>
  <c r="K38" i="13"/>
  <c r="D38" i="13"/>
  <c r="L38" i="13"/>
  <c r="E38" i="13"/>
  <c r="D77" i="13"/>
  <c r="E77" i="13"/>
  <c r="F77" i="13"/>
  <c r="P159" i="13"/>
  <c r="G77" i="13"/>
  <c r="O77" i="13"/>
  <c r="P77" i="13"/>
  <c r="E103" i="13"/>
  <c r="F103" i="13"/>
  <c r="N115" i="13"/>
  <c r="D103" i="13"/>
  <c r="P115" i="13"/>
  <c r="G22" i="13"/>
  <c r="H22" i="13"/>
  <c r="P22" i="13"/>
  <c r="D22" i="13"/>
  <c r="E22" i="13"/>
  <c r="O22" i="13"/>
  <c r="F22" i="13"/>
  <c r="P76" i="13"/>
  <c r="D76" i="13"/>
  <c r="F76" i="13"/>
  <c r="L130" i="13"/>
  <c r="M130" i="13"/>
  <c r="D48" i="13"/>
  <c r="L48" i="13"/>
  <c r="E48" i="13"/>
  <c r="M48" i="13"/>
  <c r="F48" i="13"/>
  <c r="N48" i="13"/>
  <c r="G48" i="13"/>
  <c r="O48" i="13"/>
  <c r="H48" i="13"/>
  <c r="P48" i="13"/>
  <c r="K48" i="13"/>
  <c r="J48" i="13"/>
  <c r="P118" i="13"/>
  <c r="E118" i="13"/>
  <c r="M118" i="13"/>
  <c r="N118" i="13"/>
  <c r="P36" i="13"/>
  <c r="D36" i="13"/>
  <c r="E36" i="13"/>
  <c r="M36" i="13"/>
  <c r="F36" i="13"/>
  <c r="N36" i="13"/>
  <c r="O36" i="13"/>
  <c r="F138" i="13"/>
  <c r="K145" i="13"/>
  <c r="L145" i="13"/>
  <c r="D134" i="13"/>
  <c r="L134" i="13"/>
  <c r="P138" i="13"/>
  <c r="L142" i="13"/>
  <c r="M145" i="13"/>
  <c r="G134" i="13"/>
  <c r="O134" i="13"/>
  <c r="O142" i="13"/>
  <c r="P145" i="13"/>
  <c r="E138" i="13"/>
  <c r="E56" i="13"/>
  <c r="F56" i="13"/>
  <c r="N56" i="13"/>
  <c r="G56" i="13"/>
  <c r="O56" i="13"/>
  <c r="P56" i="13"/>
  <c r="D56" i="13"/>
  <c r="G133" i="13"/>
  <c r="O141" i="13"/>
  <c r="P144" i="13"/>
  <c r="H133" i="13"/>
  <c r="P133" i="13"/>
  <c r="D137" i="13"/>
  <c r="P141" i="13"/>
  <c r="I133" i="13"/>
  <c r="E137" i="13"/>
  <c r="J144" i="13"/>
  <c r="D133" i="13"/>
  <c r="P137" i="13"/>
  <c r="L141" i="13"/>
  <c r="M144" i="13"/>
  <c r="F137" i="13"/>
  <c r="D55" i="13"/>
  <c r="E55" i="13"/>
  <c r="F55" i="13"/>
  <c r="P55" i="13"/>
  <c r="G55" i="13"/>
  <c r="I55" i="13"/>
  <c r="O55" i="13"/>
  <c r="F106" i="13"/>
  <c r="P128" i="13"/>
  <c r="G106" i="13"/>
  <c r="D94" i="13"/>
  <c r="D118" i="13"/>
  <c r="E94" i="13"/>
  <c r="G94" i="13"/>
  <c r="O94" i="13"/>
  <c r="O118" i="13"/>
  <c r="M128" i="13"/>
  <c r="E106" i="13"/>
  <c r="O128" i="13"/>
  <c r="D106" i="13"/>
  <c r="D24" i="13"/>
  <c r="E24" i="13"/>
  <c r="F24" i="13"/>
  <c r="N24" i="13"/>
  <c r="G24" i="13"/>
  <c r="O24" i="13"/>
  <c r="P24" i="13"/>
  <c r="O115" i="13"/>
  <c r="D115" i="13"/>
  <c r="E115" i="13"/>
  <c r="O33" i="13"/>
  <c r="P33" i="13"/>
  <c r="D33" i="13"/>
  <c r="E33" i="13"/>
  <c r="M33" i="13"/>
  <c r="F33" i="13"/>
  <c r="N33" i="13"/>
  <c r="E13" i="13"/>
  <c r="F13" i="13"/>
  <c r="N13" i="13"/>
  <c r="E93" i="13"/>
  <c r="I13" i="13"/>
  <c r="H13" i="13"/>
  <c r="O13" i="13"/>
  <c r="P13" i="13"/>
  <c r="D13" i="13"/>
  <c r="G13" i="13"/>
  <c r="O15" i="13"/>
  <c r="D96" i="13"/>
  <c r="F96" i="13"/>
  <c r="D15" i="13"/>
  <c r="P15" i="13"/>
  <c r="E15" i="13"/>
  <c r="F15" i="13"/>
  <c r="I147" i="13"/>
  <c r="J147" i="13"/>
  <c r="L147" i="13"/>
  <c r="M147" i="13"/>
  <c r="N147" i="13"/>
  <c r="D147" i="13"/>
  <c r="O147" i="13"/>
  <c r="P147" i="13"/>
  <c r="H65" i="13"/>
  <c r="P65" i="13"/>
  <c r="I65" i="13"/>
  <c r="J65" i="13"/>
  <c r="L65" i="13"/>
  <c r="F65" i="13"/>
  <c r="N65" i="13"/>
  <c r="E65" i="13"/>
  <c r="G65" i="13"/>
  <c r="M65" i="13"/>
  <c r="O65" i="13"/>
  <c r="I122" i="13"/>
  <c r="J122" i="13"/>
  <c r="L122" i="13"/>
  <c r="D40" i="13"/>
  <c r="E40" i="13"/>
  <c r="M40" i="13"/>
  <c r="F40" i="13"/>
  <c r="N40" i="13"/>
  <c r="G40" i="13"/>
  <c r="O40" i="13"/>
  <c r="H40" i="13"/>
  <c r="P40" i="13"/>
  <c r="I40" i="13"/>
  <c r="J40" i="13"/>
  <c r="F114" i="13"/>
  <c r="N114" i="13"/>
  <c r="O114" i="13"/>
  <c r="D102" i="13"/>
  <c r="P114" i="13"/>
  <c r="E102" i="13"/>
  <c r="G102" i="13"/>
  <c r="O102" i="13"/>
  <c r="E114" i="13"/>
  <c r="F102" i="13"/>
  <c r="N102" i="13"/>
  <c r="P102" i="13"/>
  <c r="D21" i="13"/>
  <c r="E21" i="13"/>
  <c r="N21" i="13"/>
  <c r="O21" i="13"/>
  <c r="F21" i="13"/>
  <c r="P21" i="13"/>
  <c r="G21" i="13"/>
  <c r="H21" i="13"/>
  <c r="K132" i="13"/>
  <c r="P132" i="13"/>
  <c r="G132" i="13"/>
  <c r="H132" i="13"/>
  <c r="D50" i="13"/>
  <c r="E50" i="13"/>
  <c r="F50" i="13"/>
  <c r="G50" i="13"/>
  <c r="O50" i="13"/>
  <c r="I50" i="13"/>
  <c r="H50" i="13"/>
  <c r="P50" i="13"/>
  <c r="E43" i="13"/>
  <c r="F43" i="13"/>
  <c r="N43" i="13"/>
  <c r="G43" i="13"/>
  <c r="O43" i="13"/>
  <c r="H43" i="13"/>
  <c r="P43" i="13"/>
  <c r="J43" i="13"/>
  <c r="D43" i="13"/>
  <c r="N110" i="13"/>
  <c r="P110" i="13"/>
  <c r="E110" i="13"/>
  <c r="F110" i="13"/>
  <c r="M110" i="13"/>
  <c r="P28" i="13"/>
  <c r="D28" i="13"/>
  <c r="L28" i="13"/>
  <c r="E28" i="13"/>
  <c r="M28" i="13"/>
  <c r="N28" i="13"/>
  <c r="G28" i="13"/>
  <c r="O28" i="13"/>
  <c r="H131" i="13"/>
  <c r="L131" i="13"/>
  <c r="M131" i="13"/>
  <c r="O131" i="13"/>
  <c r="P131" i="13"/>
  <c r="G131" i="13"/>
  <c r="G49" i="13"/>
  <c r="O49" i="13"/>
  <c r="H49" i="13"/>
  <c r="P49" i="13"/>
  <c r="K49" i="13"/>
  <c r="D49" i="13"/>
  <c r="F49" i="13"/>
  <c r="N49" i="13"/>
  <c r="E49" i="13"/>
  <c r="M49" i="13"/>
  <c r="O109" i="13"/>
  <c r="I131" i="13"/>
  <c r="D97" i="13"/>
  <c r="H109" i="13"/>
  <c r="P109" i="13"/>
  <c r="D121" i="13"/>
  <c r="L121" i="13"/>
  <c r="J131" i="13"/>
  <c r="E97" i="13"/>
  <c r="E121" i="13"/>
  <c r="F97" i="13"/>
  <c r="H97" i="13"/>
  <c r="P97" i="13"/>
  <c r="D109" i="13"/>
  <c r="P121" i="13"/>
  <c r="N131" i="13"/>
  <c r="N109" i="13"/>
  <c r="N121" i="13"/>
  <c r="O121" i="13"/>
  <c r="D39" i="13"/>
  <c r="E39" i="13"/>
  <c r="M39" i="13"/>
  <c r="F39" i="13"/>
  <c r="G39" i="13"/>
  <c r="O39" i="13"/>
  <c r="P39" i="13"/>
  <c r="F94" i="13"/>
  <c r="H94" i="13"/>
  <c r="D135" i="13"/>
  <c r="H135" i="13"/>
  <c r="D53" i="13"/>
  <c r="E53" i="13"/>
  <c r="F53" i="13"/>
  <c r="G53" i="13"/>
  <c r="O53" i="13"/>
  <c r="H53" i="13"/>
  <c r="P53" i="13"/>
  <c r="P96" i="13"/>
  <c r="D108" i="13"/>
  <c r="P120" i="13"/>
  <c r="N130" i="13"/>
  <c r="E108" i="13"/>
  <c r="O130" i="13"/>
  <c r="F108" i="13"/>
  <c r="P130" i="13"/>
  <c r="E96" i="13"/>
  <c r="K130" i="13"/>
  <c r="G96" i="13"/>
  <c r="D26" i="13"/>
  <c r="E26" i="13"/>
  <c r="F26" i="13"/>
  <c r="G26" i="13"/>
  <c r="O26" i="13"/>
  <c r="H26" i="13"/>
  <c r="P26" i="13"/>
  <c r="E91" i="13"/>
  <c r="M91" i="13"/>
  <c r="O91" i="13"/>
  <c r="G11" i="13"/>
  <c r="O11" i="13"/>
  <c r="H11" i="13"/>
  <c r="P11" i="13"/>
  <c r="E11" i="13"/>
  <c r="F11" i="13"/>
  <c r="I11" i="13"/>
  <c r="J11" i="13"/>
  <c r="N11" i="13"/>
  <c r="K119" i="13"/>
  <c r="P119" i="13"/>
  <c r="K37" i="13"/>
  <c r="D37" i="13"/>
  <c r="E37" i="13"/>
  <c r="F37" i="13"/>
  <c r="N37" i="13"/>
  <c r="O37" i="13"/>
  <c r="P37" i="13"/>
  <c r="J37" i="13"/>
  <c r="D114" i="13"/>
  <c r="D32" i="13"/>
  <c r="L32" i="13"/>
  <c r="E32" i="13"/>
  <c r="M32" i="13"/>
  <c r="F32" i="13"/>
  <c r="N32" i="13"/>
  <c r="G32" i="13"/>
  <c r="O32" i="13"/>
  <c r="P32" i="13"/>
  <c r="M151" i="13"/>
  <c r="F151" i="13"/>
  <c r="N151" i="13"/>
  <c r="G151" i="13"/>
  <c r="O151" i="13"/>
  <c r="P151" i="13"/>
  <c r="D69" i="13"/>
  <c r="E69" i="13"/>
  <c r="F69" i="13"/>
  <c r="N69" i="13"/>
  <c r="H69" i="13"/>
  <c r="P69" i="13"/>
  <c r="G69" i="13"/>
  <c r="O69" i="13"/>
  <c r="M126" i="13"/>
  <c r="P126" i="13"/>
  <c r="H44" i="13"/>
  <c r="P44" i="13"/>
  <c r="I44" i="13"/>
  <c r="D44" i="13"/>
  <c r="E44" i="13"/>
  <c r="F44" i="13"/>
  <c r="N44" i="13"/>
  <c r="G44" i="13"/>
  <c r="O44" i="13"/>
  <c r="N113" i="13"/>
  <c r="O113" i="13"/>
  <c r="K31" i="13"/>
  <c r="D31" i="13"/>
  <c r="L31" i="13"/>
  <c r="E31" i="13"/>
  <c r="M31" i="13"/>
  <c r="F31" i="13"/>
  <c r="N31" i="13"/>
  <c r="G31" i="13"/>
  <c r="O31" i="13"/>
  <c r="P31" i="13"/>
  <c r="E134" i="13"/>
  <c r="F134" i="13"/>
  <c r="H134" i="13"/>
  <c r="I134" i="13"/>
  <c r="P134" i="13"/>
  <c r="H52" i="13"/>
  <c r="P52" i="13"/>
  <c r="I52" i="13"/>
  <c r="D52" i="13"/>
  <c r="E52" i="13"/>
  <c r="G52" i="13"/>
  <c r="F52" i="13"/>
  <c r="K111" i="13"/>
  <c r="P111" i="13"/>
  <c r="K29" i="13"/>
  <c r="D29" i="13"/>
  <c r="L29" i="13"/>
  <c r="E29" i="13"/>
  <c r="M29" i="13"/>
  <c r="F29" i="13"/>
  <c r="N29" i="13"/>
  <c r="G29" i="13"/>
  <c r="O29" i="13"/>
  <c r="P29" i="13"/>
  <c r="J29" i="13"/>
  <c r="I91" i="13"/>
  <c r="G101" i="13"/>
  <c r="O101" i="13"/>
  <c r="K113" i="13"/>
  <c r="O125" i="13"/>
  <c r="P101" i="13"/>
  <c r="D113" i="13"/>
  <c r="L113" i="13"/>
  <c r="P125" i="13"/>
  <c r="K91" i="13"/>
  <c r="E113" i="13"/>
  <c r="M113" i="13"/>
  <c r="D91" i="13"/>
  <c r="F91" i="13"/>
  <c r="N91" i="13"/>
  <c r="D101" i="13"/>
  <c r="P113" i="13"/>
  <c r="G91" i="13"/>
  <c r="H91" i="13"/>
  <c r="P91" i="13"/>
  <c r="F101" i="13"/>
  <c r="F20" i="13"/>
  <c r="N20" i="13"/>
  <c r="E101" i="13"/>
  <c r="O20" i="13"/>
  <c r="D20" i="13"/>
  <c r="P20" i="13"/>
  <c r="E20" i="13"/>
  <c r="G20" i="13"/>
  <c r="H20" i="13"/>
  <c r="F90" i="13"/>
  <c r="D100" i="13"/>
  <c r="P112" i="13"/>
  <c r="G90" i="13"/>
  <c r="O90" i="13"/>
  <c r="E100" i="13"/>
  <c r="H90" i="13"/>
  <c r="F100" i="13"/>
  <c r="I90" i="13"/>
  <c r="G100" i="13"/>
  <c r="O100" i="13"/>
  <c r="J90" i="13"/>
  <c r="E112" i="13"/>
  <c r="M112" i="13"/>
  <c r="D90" i="13"/>
  <c r="E90" i="13"/>
  <c r="O112" i="13"/>
  <c r="N112" i="13"/>
  <c r="D112" i="13"/>
  <c r="F30" i="13"/>
  <c r="N30" i="13"/>
  <c r="O30" i="13"/>
  <c r="P30" i="13"/>
  <c r="D30" i="13"/>
  <c r="L30" i="13"/>
  <c r="E30" i="13"/>
  <c r="M30" i="13"/>
  <c r="J116" i="13"/>
  <c r="O116" i="13"/>
  <c r="P116" i="13"/>
  <c r="K34" i="13"/>
  <c r="D34" i="13"/>
  <c r="L34" i="13"/>
  <c r="E34" i="13"/>
  <c r="M34" i="13"/>
  <c r="F34" i="13"/>
  <c r="N34" i="13"/>
  <c r="O34" i="13"/>
  <c r="P34" i="13"/>
  <c r="G97" i="13"/>
  <c r="I97" i="13"/>
  <c r="O97" i="13"/>
  <c r="E16" i="13"/>
  <c r="F16" i="13"/>
  <c r="O16" i="13"/>
  <c r="P16" i="13"/>
  <c r="D16" i="13"/>
  <c r="G16" i="13"/>
  <c r="H16" i="13"/>
  <c r="I16" i="13"/>
  <c r="J153" i="13"/>
  <c r="D153" i="13"/>
  <c r="L153" i="13"/>
  <c r="E153" i="13"/>
  <c r="M153" i="13"/>
  <c r="N153" i="13"/>
  <c r="G153" i="13"/>
  <c r="O153" i="13"/>
  <c r="J71" i="13"/>
  <c r="P153" i="13"/>
  <c r="K71" i="13"/>
  <c r="D71" i="13"/>
  <c r="F71" i="13"/>
  <c r="H71" i="13"/>
  <c r="P71" i="13"/>
  <c r="O71" i="13"/>
  <c r="E71" i="13"/>
  <c r="G71" i="13"/>
  <c r="I71" i="13"/>
  <c r="M71" i="13"/>
  <c r="N71" i="13"/>
  <c r="E89" i="13"/>
  <c r="F89" i="13"/>
  <c r="G89" i="13"/>
  <c r="H89" i="13"/>
  <c r="J89" i="13"/>
  <c r="K89" i="13"/>
  <c r="E111" i="13"/>
  <c r="M111" i="13"/>
  <c r="N111" i="13"/>
  <c r="J123" i="13"/>
  <c r="M89" i="13"/>
  <c r="O111" i="13"/>
  <c r="N89" i="13"/>
  <c r="D99" i="13"/>
  <c r="O89" i="13"/>
  <c r="P89" i="13"/>
  <c r="F99" i="13"/>
  <c r="N99" i="13"/>
  <c r="D89" i="13"/>
  <c r="P99" i="13"/>
  <c r="D111" i="13"/>
  <c r="L111" i="13"/>
  <c r="P123" i="13"/>
  <c r="O123" i="13"/>
  <c r="D123" i="13"/>
  <c r="G41" i="13"/>
  <c r="O41" i="13"/>
  <c r="H41" i="13"/>
  <c r="P41" i="13"/>
  <c r="I41" i="13"/>
  <c r="D41" i="13"/>
  <c r="E41" i="13"/>
  <c r="M41" i="13"/>
  <c r="F41" i="13"/>
  <c r="N41" i="13"/>
  <c r="D132" i="13"/>
  <c r="P136" i="13"/>
  <c r="D140" i="13"/>
  <c r="L140" i="13"/>
  <c r="E132" i="13"/>
  <c r="M140" i="13"/>
  <c r="F132" i="13"/>
  <c r="N140" i="13"/>
  <c r="I132" i="13"/>
  <c r="E136" i="13"/>
  <c r="D136" i="13"/>
  <c r="F136" i="13"/>
  <c r="F54" i="13"/>
  <c r="G54" i="13"/>
  <c r="O54" i="13"/>
  <c r="H54" i="13"/>
  <c r="P54" i="13"/>
  <c r="I54" i="13"/>
  <c r="E54" i="13"/>
  <c r="D54" i="13"/>
  <c r="E17" i="13"/>
  <c r="D98" i="13"/>
  <c r="P17" i="13"/>
  <c r="N17" i="13"/>
  <c r="O17" i="13"/>
  <c r="D17" i="13"/>
  <c r="F17" i="13"/>
  <c r="G17" i="13"/>
  <c r="F98" i="13"/>
  <c r="N122" i="13"/>
  <c r="G98" i="13"/>
  <c r="P98" i="13"/>
  <c r="D110" i="13"/>
  <c r="P122" i="13"/>
  <c r="O110" i="13"/>
  <c r="E98" i="13"/>
  <c r="H88" i="13"/>
  <c r="P88" i="13"/>
  <c r="D88" i="13"/>
  <c r="E88" i="13"/>
  <c r="F88" i="13"/>
  <c r="H8" i="13"/>
  <c r="P8" i="13"/>
  <c r="I8" i="13"/>
  <c r="G88" i="13"/>
  <c r="F8" i="13"/>
  <c r="N8" i="13"/>
  <c r="E8" i="13"/>
  <c r="G8" i="13"/>
  <c r="O8" i="13"/>
  <c r="AK24" i="1" l="1"/>
  <c r="AM24" i="1" s="1"/>
  <c r="AI22" i="1"/>
  <c r="AJ22" i="1"/>
  <c r="D6" i="13"/>
  <c r="AK38" i="1"/>
  <c r="Y2287" i="1" s="1"/>
  <c r="AA2287" i="1" s="1"/>
  <c r="AK83" i="1"/>
  <c r="AM83" i="1" s="1"/>
  <c r="AK126" i="1"/>
  <c r="AM126" i="1" s="1"/>
  <c r="AK88" i="1"/>
  <c r="AM88" i="1" s="1"/>
  <c r="AK120" i="1"/>
  <c r="AM120" i="1" s="1"/>
  <c r="AK86" i="1"/>
  <c r="AM86" i="1" s="1"/>
  <c r="AK34" i="1"/>
  <c r="AM34" i="1" s="1"/>
  <c r="AK49" i="1"/>
  <c r="AM49" i="1" s="1"/>
  <c r="AK101" i="1"/>
  <c r="AM101" i="1" s="1"/>
  <c r="AK103" i="1"/>
  <c r="AM103" i="1" s="1"/>
  <c r="AK37" i="1"/>
  <c r="Y1980" i="1" s="1"/>
  <c r="AA1980" i="1" s="1"/>
  <c r="AK90" i="1"/>
  <c r="AM90" i="1" s="1"/>
  <c r="AK82" i="1"/>
  <c r="AM82" i="1" s="1"/>
  <c r="AK102" i="1"/>
  <c r="AM102" i="1" s="1"/>
  <c r="AK27" i="1"/>
  <c r="AM27" i="1" s="1"/>
  <c r="AK109" i="1"/>
  <c r="AM109" i="1" s="1"/>
  <c r="AK87" i="1"/>
  <c r="AM87" i="1" s="1"/>
  <c r="AK43" i="1"/>
  <c r="Y1880" i="1" s="1"/>
  <c r="AA1880" i="1" s="1"/>
  <c r="AK68" i="1"/>
  <c r="Y162" i="1" s="1"/>
  <c r="AA162" i="1" s="1"/>
  <c r="AK69" i="1"/>
  <c r="AK46" i="1"/>
  <c r="AM46" i="1" s="1"/>
  <c r="AK99" i="1"/>
  <c r="AM99" i="1" s="1"/>
  <c r="AK70" i="1"/>
  <c r="AM70" i="1" s="1"/>
  <c r="AK41" i="1"/>
  <c r="Y1674" i="1" s="1"/>
  <c r="AA1674" i="1" s="1"/>
  <c r="AK44" i="1"/>
  <c r="Y1234" i="1" s="1"/>
  <c r="AA1234" i="1" s="1"/>
  <c r="AK105" i="1"/>
  <c r="AM105" i="1" s="1"/>
  <c r="AK127" i="1"/>
  <c r="AM127" i="1" s="1"/>
  <c r="AK78" i="1"/>
  <c r="AM78" i="1" s="1"/>
  <c r="AK28" i="1"/>
  <c r="Y1433" i="1" s="1"/>
  <c r="AA1433" i="1" s="1"/>
  <c r="AK40" i="1"/>
  <c r="Y1240" i="1" s="1"/>
  <c r="AA1240" i="1" s="1"/>
  <c r="AK74" i="1"/>
  <c r="AM74" i="1" s="1"/>
  <c r="AK114" i="1"/>
  <c r="AM114" i="1" s="1"/>
  <c r="AK63" i="1"/>
  <c r="Y45" i="1" s="1"/>
  <c r="AA45" i="1" s="1"/>
  <c r="R73" i="13"/>
  <c r="R45" i="13"/>
  <c r="R34" i="13"/>
  <c r="R46" i="13"/>
  <c r="R90" i="13"/>
  <c r="R155" i="13"/>
  <c r="R74" i="13"/>
  <c r="R89" i="13"/>
  <c r="R37" i="13"/>
  <c r="R53" i="13"/>
  <c r="R43" i="13"/>
  <c r="R38" i="13"/>
  <c r="R14" i="13"/>
  <c r="R101" i="13"/>
  <c r="R39" i="13"/>
  <c r="R49" i="13"/>
  <c r="R15" i="13"/>
  <c r="R47" i="13"/>
  <c r="R63" i="13"/>
  <c r="R133" i="13"/>
  <c r="R102" i="13"/>
  <c r="R136" i="13"/>
  <c r="R110" i="13"/>
  <c r="R55" i="13"/>
  <c r="R27" i="13"/>
  <c r="R60" i="13"/>
  <c r="S62" i="13"/>
  <c r="R16" i="13"/>
  <c r="R95" i="13"/>
  <c r="R25" i="13"/>
  <c r="R29" i="13"/>
  <c r="R149" i="13"/>
  <c r="R75" i="13"/>
  <c r="R9" i="13"/>
  <c r="R135" i="13"/>
  <c r="R72" i="13"/>
  <c r="R64" i="13"/>
  <c r="R70" i="13"/>
  <c r="R105" i="13"/>
  <c r="S63" i="13"/>
  <c r="R10" i="13"/>
  <c r="R98" i="13"/>
  <c r="R54" i="13"/>
  <c r="R100" i="13"/>
  <c r="R50" i="13"/>
  <c r="R94" i="13"/>
  <c r="R56" i="13"/>
  <c r="R22" i="13"/>
  <c r="R66" i="13"/>
  <c r="S72" i="13"/>
  <c r="R44" i="13"/>
  <c r="R32" i="13"/>
  <c r="R108" i="13"/>
  <c r="S74" i="13"/>
  <c r="R26" i="13"/>
  <c r="R134" i="13"/>
  <c r="R21" i="13"/>
  <c r="R52" i="13"/>
  <c r="R114" i="13"/>
  <c r="R96" i="13"/>
  <c r="R24" i="13"/>
  <c r="R19" i="13"/>
  <c r="R67" i="13"/>
  <c r="R99" i="13"/>
  <c r="R30" i="13"/>
  <c r="R20" i="13"/>
  <c r="R91" i="13"/>
  <c r="AA11" i="13" s="1"/>
  <c r="R40" i="13"/>
  <c r="R106" i="13"/>
  <c r="R36" i="13"/>
  <c r="R103" i="13"/>
  <c r="R57" i="13"/>
  <c r="R51" i="13"/>
  <c r="R18" i="13"/>
  <c r="R132" i="13"/>
  <c r="R11" i="13"/>
  <c r="R48" i="13"/>
  <c r="R58" i="13"/>
  <c r="R104" i="13"/>
  <c r="R35" i="13"/>
  <c r="R69" i="13"/>
  <c r="R31" i="13"/>
  <c r="R33" i="13"/>
  <c r="R42" i="13"/>
  <c r="R13" i="13"/>
  <c r="R137" i="13"/>
  <c r="S156" i="13"/>
  <c r="S75" i="13"/>
  <c r="R8" i="13"/>
  <c r="R88" i="13"/>
  <c r="R97" i="13"/>
  <c r="R77" i="13"/>
  <c r="R17" i="13"/>
  <c r="R62" i="13"/>
  <c r="R65" i="13"/>
  <c r="R71" i="13"/>
  <c r="R61" i="13"/>
  <c r="R12" i="13"/>
  <c r="R92" i="13"/>
  <c r="R93" i="13"/>
  <c r="R23" i="13"/>
  <c r="R59" i="13"/>
  <c r="R41" i="13"/>
  <c r="R76" i="13"/>
  <c r="AK91" i="1"/>
  <c r="AM91" i="1" s="1"/>
  <c r="AK111" i="1"/>
  <c r="AM111" i="1" s="1"/>
  <c r="AK73" i="1"/>
  <c r="AM73" i="1" s="1"/>
  <c r="AK51" i="1"/>
  <c r="AM51" i="1" s="1"/>
  <c r="AK79" i="1"/>
  <c r="AM79" i="1" s="1"/>
  <c r="AK96" i="1"/>
  <c r="AM96" i="1" s="1"/>
  <c r="AK66" i="1"/>
  <c r="AK45" i="1"/>
  <c r="Y1957" i="1" s="1"/>
  <c r="AA1957" i="1" s="1"/>
  <c r="AK84" i="1"/>
  <c r="AM84" i="1" s="1"/>
  <c r="AK106" i="1"/>
  <c r="AM106" i="1" s="1"/>
  <c r="AK110" i="1"/>
  <c r="AK112" i="1"/>
  <c r="AK125" i="1"/>
  <c r="AK121" i="1"/>
  <c r="AM121" i="1" s="1"/>
  <c r="AK53" i="1"/>
  <c r="AM53" i="1" s="1"/>
  <c r="AK100" i="1"/>
  <c r="AM100" i="1" s="1"/>
  <c r="AK31" i="1"/>
  <c r="Y1345" i="1" s="1"/>
  <c r="AA1345" i="1" s="1"/>
  <c r="AK32" i="1"/>
  <c r="Y2416" i="1" s="1"/>
  <c r="AA2416" i="1" s="1"/>
  <c r="AK55" i="1"/>
  <c r="AK80" i="1"/>
  <c r="AM80" i="1" s="1"/>
  <c r="AK122" i="1"/>
  <c r="Y2458" i="1" s="1"/>
  <c r="AA2458" i="1" s="1"/>
  <c r="AK30" i="1"/>
  <c r="Y2026" i="1" s="1"/>
  <c r="AA2026" i="1" s="1"/>
  <c r="AK50" i="1"/>
  <c r="AM50" i="1" s="1"/>
  <c r="AK117" i="1"/>
  <c r="AM117" i="1" s="1"/>
  <c r="AK36" i="1"/>
  <c r="AM36" i="1" s="1"/>
  <c r="AK123" i="1"/>
  <c r="AM123" i="1" s="1"/>
  <c r="AK71" i="1"/>
  <c r="Y122" i="1" s="1"/>
  <c r="AA122" i="1" s="1"/>
  <c r="AK72" i="1"/>
  <c r="Y218" i="1" s="1"/>
  <c r="AA218" i="1" s="1"/>
  <c r="AK108" i="1"/>
  <c r="Y2555" i="1" s="1"/>
  <c r="AA2555" i="1" s="1"/>
  <c r="AK57" i="1"/>
  <c r="AK42" i="1"/>
  <c r="Y1746" i="1" s="1"/>
  <c r="AA1746" i="1" s="1"/>
  <c r="AK116" i="1"/>
  <c r="Y2490" i="1" s="1"/>
  <c r="AA2490" i="1" s="1"/>
  <c r="AK98" i="1"/>
  <c r="Y722" i="1" s="1"/>
  <c r="AA722" i="1" s="1"/>
  <c r="AK56" i="1"/>
  <c r="AK26" i="1"/>
  <c r="AK60" i="1"/>
  <c r="AK61" i="1"/>
  <c r="AK76" i="1"/>
  <c r="AM76" i="1" s="1"/>
  <c r="AK119" i="1"/>
  <c r="AM119" i="1" s="1"/>
  <c r="AK92" i="1"/>
  <c r="AM92" i="1" s="1"/>
  <c r="AK115" i="1"/>
  <c r="AM115" i="1" s="1"/>
  <c r="AK47" i="1"/>
  <c r="AK67" i="1"/>
  <c r="Y419" i="1" s="1"/>
  <c r="AA419" i="1" s="1"/>
  <c r="AK59" i="1"/>
  <c r="Y89" i="1" s="1"/>
  <c r="AA89" i="1" s="1"/>
  <c r="AK107" i="1"/>
  <c r="AM107" i="1" s="1"/>
  <c r="AK113" i="1"/>
  <c r="AK89" i="1"/>
  <c r="AM89" i="1" s="1"/>
  <c r="AK62" i="1"/>
  <c r="AM62" i="1" s="1"/>
  <c r="AK95" i="1"/>
  <c r="AM95" i="1" s="1"/>
  <c r="AK104" i="1"/>
  <c r="AM104" i="1" s="1"/>
  <c r="AK77" i="1"/>
  <c r="AM77" i="1" s="1"/>
  <c r="AK54" i="1"/>
  <c r="AK58" i="1"/>
  <c r="AK33" i="1"/>
  <c r="Y1900" i="1" s="1"/>
  <c r="AA1900" i="1" s="1"/>
  <c r="AK39" i="1"/>
  <c r="Y1427" i="1" s="1"/>
  <c r="AA1427" i="1" s="1"/>
  <c r="AK35" i="1"/>
  <c r="AM35" i="1" s="1"/>
  <c r="AK52" i="1"/>
  <c r="AM52" i="1" s="1"/>
  <c r="AK94" i="1"/>
  <c r="AM94" i="1" s="1"/>
  <c r="AK25" i="1"/>
  <c r="AM25" i="1" s="1"/>
  <c r="AK81" i="1"/>
  <c r="AM81" i="1" s="1"/>
  <c r="AK75" i="1"/>
  <c r="AK124" i="1"/>
  <c r="Y2512" i="1" s="1"/>
  <c r="AA2512" i="1" s="1"/>
  <c r="AK97" i="1"/>
  <c r="AM97" i="1" s="1"/>
  <c r="AK64" i="1"/>
  <c r="AK85" i="1"/>
  <c r="AK29" i="1"/>
  <c r="Y1570" i="1" s="1"/>
  <c r="AA1570" i="1" s="1"/>
  <c r="AK48" i="1"/>
  <c r="AM48" i="1" s="1"/>
  <c r="AK65" i="1"/>
  <c r="Y271" i="1" s="1"/>
  <c r="AA271" i="1" s="1"/>
  <c r="AK118" i="1"/>
  <c r="AM118" i="1" s="1"/>
  <c r="E6" i="13"/>
  <c r="P6" i="13"/>
  <c r="Y208" i="1" l="1"/>
  <c r="AA208" i="1" s="1"/>
  <c r="AM69" i="1"/>
  <c r="Y7" i="1"/>
  <c r="AA7" i="1" s="1"/>
  <c r="AK22" i="1"/>
  <c r="AM63" i="1"/>
  <c r="Y1292" i="1"/>
  <c r="AA1292" i="1" s="1"/>
  <c r="Y2171" i="1"/>
  <c r="AA2171" i="1" s="1"/>
  <c r="Y275" i="1"/>
  <c r="AA275" i="1" s="1"/>
  <c r="Y1172" i="1"/>
  <c r="AA1172" i="1" s="1"/>
  <c r="Y1643" i="1"/>
  <c r="AA1643" i="1" s="1"/>
  <c r="Y1057" i="1"/>
  <c r="AA1057" i="1" s="1"/>
  <c r="Y2368" i="1"/>
  <c r="Y1671" i="1"/>
  <c r="Y1585" i="1"/>
  <c r="Y1780" i="1"/>
  <c r="Y2123" i="1"/>
  <c r="AA2123" i="1" s="1"/>
  <c r="Y1785" i="1"/>
  <c r="AA1785" i="1" s="1"/>
  <c r="Y2260" i="1"/>
  <c r="AA2260" i="1" s="1"/>
  <c r="Y38" i="1"/>
  <c r="AA38" i="1" s="1"/>
  <c r="Y769" i="1"/>
  <c r="AA769" i="1" s="1"/>
  <c r="Y400" i="1"/>
  <c r="AA400" i="1" s="1"/>
  <c r="Y1777" i="1"/>
  <c r="AA1777" i="1" s="1"/>
  <c r="Y557" i="1"/>
  <c r="AA557" i="1" s="1"/>
  <c r="Y288" i="1"/>
  <c r="AA288" i="1" s="1"/>
  <c r="Y249" i="1"/>
  <c r="AA249" i="1" s="1"/>
  <c r="Y10" i="1"/>
  <c r="AA10" i="1" s="1"/>
  <c r="Y2225" i="1"/>
  <c r="AA2225" i="1" s="1"/>
  <c r="Y1426" i="1"/>
  <c r="AA1426" i="1" s="1"/>
  <c r="Y250" i="1"/>
  <c r="AA250" i="1" s="1"/>
  <c r="Y2249" i="1"/>
  <c r="AA2249" i="1" s="1"/>
  <c r="Y795" i="1"/>
  <c r="AA795" i="1" s="1"/>
  <c r="Y578" i="1"/>
  <c r="AA578" i="1" s="1"/>
  <c r="Y380" i="1"/>
  <c r="AA380" i="1" s="1"/>
  <c r="Y665" i="1"/>
  <c r="AA665" i="1" s="1"/>
  <c r="Y1248" i="1"/>
  <c r="AA1248" i="1" s="1"/>
  <c r="Y2150" i="1"/>
  <c r="AA2150" i="1" s="1"/>
  <c r="Y844" i="1"/>
  <c r="AA844" i="1" s="1"/>
  <c r="Y2340" i="1"/>
  <c r="AA2340" i="1" s="1"/>
  <c r="Y1779" i="1"/>
  <c r="AA1779" i="1" s="1"/>
  <c r="Y1536" i="1"/>
  <c r="AA1536" i="1" s="1"/>
  <c r="Y1810" i="1"/>
  <c r="AA1810" i="1" s="1"/>
  <c r="Y1344" i="1"/>
  <c r="AA1344" i="1" s="1"/>
  <c r="Y1546" i="1"/>
  <c r="AA1546" i="1" s="1"/>
  <c r="Y1088" i="1"/>
  <c r="AA1088" i="1" s="1"/>
  <c r="Y28" i="1"/>
  <c r="AA28" i="1" s="1"/>
  <c r="Y1882" i="1"/>
  <c r="AA1882" i="1" s="1"/>
  <c r="AM38" i="1"/>
  <c r="Y2159" i="1"/>
  <c r="AA2159" i="1" s="1"/>
  <c r="Y2238" i="1"/>
  <c r="AA2238" i="1" s="1"/>
  <c r="Y353" i="1"/>
  <c r="AA353" i="1" s="1"/>
  <c r="Y1115" i="1"/>
  <c r="AA1115" i="1" s="1"/>
  <c r="Y2193" i="1"/>
  <c r="AA2193" i="1" s="1"/>
  <c r="Y459" i="1"/>
  <c r="AA459" i="1" s="1"/>
  <c r="Y1259" i="1"/>
  <c r="AA1259" i="1" s="1"/>
  <c r="Y161" i="1"/>
  <c r="AA161" i="1" s="1"/>
  <c r="Y2050" i="1"/>
  <c r="AA2050" i="1" s="1"/>
  <c r="Y202" i="1"/>
  <c r="AA202" i="1" s="1"/>
  <c r="Y1530" i="1"/>
  <c r="AA1530" i="1" s="1"/>
  <c r="Y2163" i="1"/>
  <c r="AA2163" i="1" s="1"/>
  <c r="Y1920" i="1"/>
  <c r="AA1920" i="1" s="1"/>
  <c r="Y2091" i="1"/>
  <c r="AA2091" i="1" s="1"/>
  <c r="Y608" i="1"/>
  <c r="AA608" i="1" s="1"/>
  <c r="Y1120" i="1"/>
  <c r="AA1120" i="1" s="1"/>
  <c r="Y1884" i="1"/>
  <c r="AA1884" i="1" s="1"/>
  <c r="Y2106" i="1"/>
  <c r="AA2106" i="1" s="1"/>
  <c r="Y1868" i="1"/>
  <c r="AA1868" i="1" s="1"/>
  <c r="AM72" i="1"/>
  <c r="Y60" i="1"/>
  <c r="AA60" i="1" s="1"/>
  <c r="Y1196" i="1"/>
  <c r="AA1196" i="1" s="1"/>
  <c r="Y1579" i="1"/>
  <c r="AA1579" i="1" s="1"/>
  <c r="Y2514" i="1"/>
  <c r="AA2514" i="1" s="1"/>
  <c r="Y2124" i="1"/>
  <c r="AA2124" i="1" s="1"/>
  <c r="Y370" i="1"/>
  <c r="AA370" i="1" s="1"/>
  <c r="Y116" i="1"/>
  <c r="AA116" i="1" s="1"/>
  <c r="Y636" i="1"/>
  <c r="AA636" i="1" s="1"/>
  <c r="Y780" i="1"/>
  <c r="AA780" i="1" s="1"/>
  <c r="Y305" i="1"/>
  <c r="AA305" i="1" s="1"/>
  <c r="Y2347" i="1"/>
  <c r="AA2347" i="1" s="1"/>
  <c r="Y2459" i="1"/>
  <c r="AA2459" i="1" s="1"/>
  <c r="Y2265" i="1"/>
  <c r="AA2265" i="1" s="1"/>
  <c r="Y1914" i="1"/>
  <c r="AA1914" i="1" s="1"/>
  <c r="Y195" i="1"/>
  <c r="AA195" i="1" s="1"/>
  <c r="Y1844" i="1"/>
  <c r="AA1844" i="1" s="1"/>
  <c r="Y1656" i="1"/>
  <c r="AA1656" i="1" s="1"/>
  <c r="Y2283" i="1"/>
  <c r="AA2283" i="1" s="1"/>
  <c r="Y1363" i="1"/>
  <c r="AA1363" i="1" s="1"/>
  <c r="Y2139" i="1"/>
  <c r="AA2139" i="1" s="1"/>
  <c r="Y1547" i="1"/>
  <c r="AA1547" i="1" s="1"/>
  <c r="Y1971" i="1"/>
  <c r="AA1971" i="1" s="1"/>
  <c r="Y744" i="1"/>
  <c r="AA744" i="1" s="1"/>
  <c r="Y2083" i="1"/>
  <c r="AA2083" i="1" s="1"/>
  <c r="Y1834" i="1"/>
  <c r="AA1834" i="1" s="1"/>
  <c r="Y427" i="1"/>
  <c r="AA427" i="1" s="1"/>
  <c r="Y2482" i="1"/>
  <c r="AA2482" i="1" s="1"/>
  <c r="Y2402" i="1"/>
  <c r="AA2402" i="1" s="1"/>
  <c r="Y2035" i="1"/>
  <c r="AA2035" i="1" s="1"/>
  <c r="Y2169" i="1"/>
  <c r="AA2169" i="1" s="1"/>
  <c r="Y1123" i="1"/>
  <c r="AA1123" i="1" s="1"/>
  <c r="Y2019" i="1"/>
  <c r="AA2019" i="1" s="1"/>
  <c r="Y2352" i="1"/>
  <c r="AA2352" i="1" s="1"/>
  <c r="Y1194" i="1"/>
  <c r="AA1194" i="1" s="1"/>
  <c r="Y1360" i="1"/>
  <c r="AA1360" i="1" s="1"/>
  <c r="Y1016" i="1"/>
  <c r="AA1016" i="1" s="1"/>
  <c r="Y1080" i="1"/>
  <c r="AA1080" i="1" s="1"/>
  <c r="Y2395" i="1"/>
  <c r="AA2395" i="1" s="1"/>
  <c r="Y337" i="1"/>
  <c r="AA337" i="1" s="1"/>
  <c r="Y2288" i="1"/>
  <c r="AA2288" i="1" s="1"/>
  <c r="Y994" i="1"/>
  <c r="AA994" i="1" s="1"/>
  <c r="Y1852" i="1"/>
  <c r="AA1852" i="1" s="1"/>
  <c r="Y2412" i="1"/>
  <c r="Y950" i="1"/>
  <c r="AA950" i="1" s="1"/>
  <c r="Y1995" i="1"/>
  <c r="AA1995" i="1" s="1"/>
  <c r="Y1512" i="1"/>
  <c r="AA1512" i="1" s="1"/>
  <c r="Y2042" i="1"/>
  <c r="AA2042" i="1" s="1"/>
  <c r="Y1146" i="1"/>
  <c r="AA1146" i="1" s="1"/>
  <c r="Y1668" i="1"/>
  <c r="AA1668" i="1" s="1"/>
  <c r="Y1337" i="1"/>
  <c r="AA1337" i="1" s="1"/>
  <c r="Y2211" i="1"/>
  <c r="AA2211" i="1" s="1"/>
  <c r="Y1722" i="1"/>
  <c r="AA1722" i="1" s="1"/>
  <c r="Y1883" i="1"/>
  <c r="AA1883" i="1" s="1"/>
  <c r="Y1472" i="1"/>
  <c r="AA1472" i="1" s="1"/>
  <c r="Y1850" i="1"/>
  <c r="AA1850" i="1" s="1"/>
  <c r="Y1786" i="1"/>
  <c r="AA1786" i="1" s="1"/>
  <c r="Y2356" i="1"/>
  <c r="AA2356" i="1" s="1"/>
  <c r="Y2084" i="1"/>
  <c r="AA2084" i="1" s="1"/>
  <c r="Y2322" i="1"/>
  <c r="AA2322" i="1" s="1"/>
  <c r="Y1394" i="1"/>
  <c r="AA1394" i="1" s="1"/>
  <c r="Y1691" i="1"/>
  <c r="AA1691" i="1" s="1"/>
  <c r="Y1464" i="1"/>
  <c r="AA1464" i="1" s="1"/>
  <c r="Y1336" i="1"/>
  <c r="AA1336" i="1" s="1"/>
  <c r="Y2425" i="1"/>
  <c r="AA2425" i="1" s="1"/>
  <c r="Y552" i="1"/>
  <c r="AA552" i="1" s="1"/>
  <c r="Y2097" i="1"/>
  <c r="AA2097" i="1" s="1"/>
  <c r="Y1576" i="1"/>
  <c r="AA1576" i="1" s="1"/>
  <c r="Y1448" i="1"/>
  <c r="AA1448" i="1" s="1"/>
  <c r="Y1520" i="1"/>
  <c r="AA1520" i="1" s="1"/>
  <c r="Y1820" i="1"/>
  <c r="AA1820" i="1" s="1"/>
  <c r="Y1600" i="1"/>
  <c r="AA1600" i="1" s="1"/>
  <c r="Y1817" i="1"/>
  <c r="AA1817" i="1" s="1"/>
  <c r="Y1456" i="1"/>
  <c r="AA1456" i="1" s="1"/>
  <c r="Y940" i="1"/>
  <c r="AA940" i="1" s="1"/>
  <c r="Y2090" i="1"/>
  <c r="AA2090" i="1" s="1"/>
  <c r="Y2202" i="1"/>
  <c r="AA2202" i="1" s="1"/>
  <c r="Y1651" i="1"/>
  <c r="AA1651" i="1" s="1"/>
  <c r="Y610" i="1"/>
  <c r="AA610" i="1" s="1"/>
  <c r="Y1488" i="1"/>
  <c r="AA1488" i="1" s="1"/>
  <c r="Y1514" i="1"/>
  <c r="AA1514" i="1" s="1"/>
  <c r="Y1284" i="1"/>
  <c r="AA1284" i="1" s="1"/>
  <c r="Y2009" i="1"/>
  <c r="AA2009" i="1" s="1"/>
  <c r="Y1386" i="1"/>
  <c r="AA1386" i="1" s="1"/>
  <c r="Y64" i="1"/>
  <c r="AA64" i="1" s="1"/>
  <c r="Y658" i="1"/>
  <c r="AA658" i="1" s="1"/>
  <c r="Y1131" i="1"/>
  <c r="AA1131" i="1" s="1"/>
  <c r="Y1684" i="1"/>
  <c r="AA1684" i="1" s="1"/>
  <c r="Y268" i="1"/>
  <c r="AA268" i="1" s="1"/>
  <c r="Y1092" i="1"/>
  <c r="AA1092" i="1" s="1"/>
  <c r="Y1730" i="1"/>
  <c r="AA1730" i="1" s="1"/>
  <c r="Y1201" i="1"/>
  <c r="AA1201" i="1" s="1"/>
  <c r="Y1066" i="1"/>
  <c r="AA1066" i="1" s="1"/>
  <c r="Y2121" i="1"/>
  <c r="AA2121" i="1" s="1"/>
  <c r="Y1516" i="1"/>
  <c r="AA1516" i="1" s="1"/>
  <c r="Y1298" i="1"/>
  <c r="AA1298" i="1" s="1"/>
  <c r="Y1940" i="1"/>
  <c r="AA1940" i="1" s="1"/>
  <c r="Y2034" i="1"/>
  <c r="AA2034" i="1" s="1"/>
  <c r="Y35" i="1"/>
  <c r="AA35" i="1" s="1"/>
  <c r="AM57" i="1"/>
  <c r="AM32" i="1"/>
  <c r="Y2057" i="1"/>
  <c r="AA2057" i="1" s="1"/>
  <c r="Y1324" i="1"/>
  <c r="AA1324" i="1" s="1"/>
  <c r="Y1184" i="1"/>
  <c r="AA1184" i="1" s="1"/>
  <c r="Y1210" i="1"/>
  <c r="AA1210" i="1" s="1"/>
  <c r="Y2200" i="1"/>
  <c r="AA2200" i="1" s="1"/>
  <c r="Y845" i="1"/>
  <c r="AA845" i="1" s="1"/>
  <c r="Y1848" i="1"/>
  <c r="AA1848" i="1" s="1"/>
  <c r="Y2268" i="1"/>
  <c r="AA2268" i="1" s="1"/>
  <c r="Y860" i="1"/>
  <c r="AA860" i="1" s="1"/>
  <c r="Y290" i="1"/>
  <c r="AA290" i="1" s="1"/>
  <c r="Y2081" i="1"/>
  <c r="AA2081" i="1" s="1"/>
  <c r="Y2464" i="1"/>
  <c r="AA2464" i="1" s="1"/>
  <c r="Y483" i="1"/>
  <c r="AA483" i="1" s="1"/>
  <c r="Y2481" i="1"/>
  <c r="AA2481" i="1" s="1"/>
  <c r="Y538" i="1"/>
  <c r="AA538" i="1" s="1"/>
  <c r="Y472" i="1"/>
  <c r="AA472" i="1" s="1"/>
  <c r="Y551" i="1"/>
  <c r="AA551" i="1" s="1"/>
  <c r="Y474" i="1"/>
  <c r="AA474" i="1" s="1"/>
  <c r="Y344" i="1"/>
  <c r="AA344" i="1" s="1"/>
  <c r="AM116" i="1"/>
  <c r="Y2479" i="1"/>
  <c r="AA2479" i="1" s="1"/>
  <c r="Y2534" i="1"/>
  <c r="AA2534" i="1" s="1"/>
  <c r="Y444" i="1"/>
  <c r="AA444" i="1" s="1"/>
  <c r="Y947" i="1"/>
  <c r="AA947" i="1" s="1"/>
  <c r="Y314" i="1"/>
  <c r="AA314" i="1" s="1"/>
  <c r="Y792" i="1"/>
  <c r="AA792" i="1" s="1"/>
  <c r="Y1555" i="1"/>
  <c r="AA1555" i="1" s="1"/>
  <c r="Y555" i="1"/>
  <c r="AA555" i="1" s="1"/>
  <c r="Y2506" i="1"/>
  <c r="AA2506" i="1" s="1"/>
  <c r="Y980" i="1"/>
  <c r="AA980" i="1" s="1"/>
  <c r="Y2456" i="1"/>
  <c r="AA2456" i="1" s="1"/>
  <c r="Y938" i="1"/>
  <c r="AA938" i="1" s="1"/>
  <c r="Y2557" i="1"/>
  <c r="AA2557" i="1" s="1"/>
  <c r="Y730" i="1"/>
  <c r="AA730" i="1" s="1"/>
  <c r="Y70" i="1"/>
  <c r="AA70" i="1" s="1"/>
  <c r="Y480" i="1"/>
  <c r="AA480" i="1" s="1"/>
  <c r="Y423" i="1"/>
  <c r="AA423" i="1" s="1"/>
  <c r="Y930" i="1"/>
  <c r="AA930" i="1" s="1"/>
  <c r="Y2377" i="1"/>
  <c r="AA2377" i="1" s="1"/>
  <c r="Y170" i="1"/>
  <c r="AA170" i="1" s="1"/>
  <c r="Y1273" i="1"/>
  <c r="AA1273" i="1" s="1"/>
  <c r="Y113" i="1"/>
  <c r="AA113" i="1" s="1"/>
  <c r="AB113" i="1" s="1"/>
  <c r="Y260" i="1"/>
  <c r="AA260" i="1" s="1"/>
  <c r="Y235" i="1"/>
  <c r="AA235" i="1" s="1"/>
  <c r="Y1745" i="1"/>
  <c r="AA1745" i="1" s="1"/>
  <c r="Y2546" i="1"/>
  <c r="AA2546" i="1" s="1"/>
  <c r="Y2539" i="1"/>
  <c r="AA2539" i="1" s="1"/>
  <c r="Y1953" i="1"/>
  <c r="AA1953" i="1" s="1"/>
  <c r="Y2529" i="1"/>
  <c r="AA2529" i="1" s="1"/>
  <c r="Y69" i="1"/>
  <c r="AA69" i="1" s="1"/>
  <c r="Y1712" i="1"/>
  <c r="AA1712" i="1" s="1"/>
  <c r="AM30" i="1"/>
  <c r="AM66" i="1"/>
  <c r="AM68" i="1"/>
  <c r="Y1652" i="1"/>
  <c r="AA1652" i="1" s="1"/>
  <c r="Y1945" i="1"/>
  <c r="AA1945" i="1" s="1"/>
  <c r="Y601" i="1"/>
  <c r="AA601" i="1" s="1"/>
  <c r="Y987" i="1"/>
  <c r="AA987" i="1" s="1"/>
  <c r="Y948" i="1"/>
  <c r="AA948" i="1" s="1"/>
  <c r="Y281" i="1"/>
  <c r="AA281" i="1" s="1"/>
  <c r="Y1675" i="1"/>
  <c r="AA1675" i="1" s="1"/>
  <c r="Y2209" i="1"/>
  <c r="AA2209" i="1" s="1"/>
  <c r="Y2419" i="1"/>
  <c r="AA2419" i="1" s="1"/>
  <c r="Y138" i="1"/>
  <c r="AA138" i="1" s="1"/>
  <c r="Y1252" i="1"/>
  <c r="AA1252" i="1" s="1"/>
  <c r="Y995" i="1"/>
  <c r="AA995" i="1" s="1"/>
  <c r="Y680" i="1"/>
  <c r="AA680" i="1" s="1"/>
  <c r="Y585" i="1"/>
  <c r="AA585" i="1" s="1"/>
  <c r="Y1764" i="1"/>
  <c r="AA1764" i="1" s="1"/>
  <c r="Y1915" i="1"/>
  <c r="AA1915" i="1" s="1"/>
  <c r="Y2256" i="1"/>
  <c r="AA2256" i="1" s="1"/>
  <c r="Y1291" i="1"/>
  <c r="AA1291" i="1" s="1"/>
  <c r="Y1667" i="1"/>
  <c r="AA1667" i="1" s="1"/>
  <c r="Y2004" i="1"/>
  <c r="AA2004" i="1" s="1"/>
  <c r="Y1689" i="1"/>
  <c r="AA1689" i="1" s="1"/>
  <c r="Y1607" i="1"/>
  <c r="AA1607" i="1" s="1"/>
  <c r="Y682" i="1"/>
  <c r="AA682" i="1" s="1"/>
  <c r="Y559" i="1"/>
  <c r="AA559" i="1" s="1"/>
  <c r="Y433" i="1"/>
  <c r="AA433" i="1" s="1"/>
  <c r="Y1955" i="1"/>
  <c r="AA1955" i="1" s="1"/>
  <c r="Y394" i="1"/>
  <c r="AA394" i="1" s="1"/>
  <c r="Y691" i="1"/>
  <c r="AA691" i="1" s="1"/>
  <c r="Y1467" i="1"/>
  <c r="AA1467" i="1" s="1"/>
  <c r="Y1034" i="1"/>
  <c r="AA1034" i="1" s="1"/>
  <c r="Y1772" i="1"/>
  <c r="AA1772" i="1" s="1"/>
  <c r="Y2017" i="1"/>
  <c r="AA2017" i="1" s="1"/>
  <c r="Y2540" i="1"/>
  <c r="AA2540" i="1" s="1"/>
  <c r="Y1737" i="1"/>
  <c r="AA1737" i="1" s="1"/>
  <c r="Y2116" i="1"/>
  <c r="AA2116" i="1" s="1"/>
  <c r="Y1114" i="1"/>
  <c r="AA1114" i="1" s="1"/>
  <c r="Y34" i="1"/>
  <c r="AA34" i="1" s="1"/>
  <c r="Y2380" i="1"/>
  <c r="AA2380" i="1" s="1"/>
  <c r="Y2497" i="1"/>
  <c r="AA2497" i="1" s="1"/>
  <c r="Y2553" i="1"/>
  <c r="AA2553" i="1" s="1"/>
  <c r="Y964" i="1"/>
  <c r="AA964" i="1" s="1"/>
  <c r="Y2204" i="1"/>
  <c r="AA2204" i="1" s="1"/>
  <c r="Y300" i="1"/>
  <c r="AA300" i="1" s="1"/>
  <c r="Y58" i="1"/>
  <c r="AA58" i="1" s="1"/>
  <c r="Y1411" i="1"/>
  <c r="AA1411" i="1" s="1"/>
  <c r="Y746" i="1"/>
  <c r="AA746" i="1" s="1"/>
  <c r="Y1450" i="1"/>
  <c r="AA1450" i="1" s="1"/>
  <c r="Y1385" i="1"/>
  <c r="AA1385" i="1" s="1"/>
  <c r="Y2041" i="1"/>
  <c r="AA2041" i="1" s="1"/>
  <c r="Y1795" i="1"/>
  <c r="AA1795" i="1" s="1"/>
  <c r="Y121" i="1"/>
  <c r="AA121" i="1" s="1"/>
  <c r="Y31" i="1"/>
  <c r="AA31" i="1" s="1"/>
  <c r="Y2096" i="1"/>
  <c r="AA2096" i="1" s="1"/>
  <c r="Y2560" i="1"/>
  <c r="AA2560" i="1" s="1"/>
  <c r="Y2172" i="1"/>
  <c r="AA2172" i="1" s="1"/>
  <c r="Y738" i="1"/>
  <c r="AA738" i="1" s="1"/>
  <c r="Y1400" i="1"/>
  <c r="AA1400" i="1" s="1"/>
  <c r="Y1356" i="1"/>
  <c r="AA1356" i="1" s="1"/>
  <c r="Y59" i="1"/>
  <c r="AA59" i="1" s="1"/>
  <c r="Y1985" i="1"/>
  <c r="AA1985" i="1" s="1"/>
  <c r="Y1508" i="1"/>
  <c r="AA1508" i="1" s="1"/>
  <c r="Y22" i="1"/>
  <c r="AA22" i="1" s="1"/>
  <c r="Y8" i="1"/>
  <c r="AA8" i="1" s="1"/>
  <c r="Y507" i="1"/>
  <c r="AA507" i="1" s="1"/>
  <c r="Y1099" i="1"/>
  <c r="AA1099" i="1" s="1"/>
  <c r="Y1409" i="1"/>
  <c r="AA1409" i="1" s="1"/>
  <c r="Y251" i="1"/>
  <c r="AA251" i="1" s="1"/>
  <c r="Y600" i="1"/>
  <c r="AA600" i="1" s="1"/>
  <c r="Y996" i="1"/>
  <c r="AA996" i="1" s="1"/>
  <c r="Y1032" i="1"/>
  <c r="AA1032" i="1" s="1"/>
  <c r="Y2076" i="1"/>
  <c r="AA2076" i="1" s="1"/>
  <c r="Y123" i="1"/>
  <c r="AA123" i="1" s="1"/>
  <c r="Y736" i="1"/>
  <c r="AA736" i="1" s="1"/>
  <c r="Y1140" i="1"/>
  <c r="AA1140" i="1" s="1"/>
  <c r="Y1552" i="1"/>
  <c r="AA1552" i="1" s="1"/>
  <c r="Y1633" i="1"/>
  <c r="AA1633" i="1" s="1"/>
  <c r="Y2007" i="1"/>
  <c r="AA2007" i="1" s="1"/>
  <c r="Y2472" i="1"/>
  <c r="AA2472" i="1" s="1"/>
  <c r="Y2372" i="1"/>
  <c r="AA2372" i="1" s="1"/>
  <c r="Y2051" i="1"/>
  <c r="AA2051" i="1" s="1"/>
  <c r="Y640" i="1"/>
  <c r="AA640" i="1" s="1"/>
  <c r="Y2089" i="1"/>
  <c r="AA2089" i="1" s="1"/>
  <c r="Y2025" i="1"/>
  <c r="AA2025" i="1" s="1"/>
  <c r="Y2011" i="1"/>
  <c r="AA2011" i="1" s="1"/>
  <c r="Y692" i="1"/>
  <c r="AA692" i="1" s="1"/>
  <c r="Y728" i="1"/>
  <c r="AA728" i="1" s="1"/>
  <c r="Y49" i="1"/>
  <c r="AA49" i="1" s="1"/>
  <c r="Y1801" i="1"/>
  <c r="AA1801" i="1" s="1"/>
  <c r="Y977" i="1"/>
  <c r="AA977" i="1" s="1"/>
  <c r="Y105" i="1"/>
  <c r="AA105" i="1" s="1"/>
  <c r="AM37" i="1"/>
  <c r="Y2045" i="1"/>
  <c r="AA2045" i="1" s="1"/>
  <c r="Y752" i="1"/>
  <c r="AA752" i="1" s="1"/>
  <c r="Y1460" i="1"/>
  <c r="AA1460" i="1" s="1"/>
  <c r="Y800" i="1"/>
  <c r="AA800" i="1" s="1"/>
  <c r="Y56" i="1"/>
  <c r="AA56" i="1" s="1"/>
  <c r="Y1669" i="1"/>
  <c r="AA1669" i="1" s="1"/>
  <c r="Y1660" i="1"/>
  <c r="AA1660" i="1" s="1"/>
  <c r="Y758" i="1"/>
  <c r="AA758" i="1" s="1"/>
  <c r="Y215" i="1"/>
  <c r="AA215" i="1" s="1"/>
  <c r="Y685" i="1"/>
  <c r="AA685" i="1" s="1"/>
  <c r="Y966" i="1"/>
  <c r="AA966" i="1" s="1"/>
  <c r="Y941" i="1"/>
  <c r="AA941" i="1" s="1"/>
  <c r="Y188" i="1"/>
  <c r="AA188" i="1" s="1"/>
  <c r="Y1946" i="1"/>
  <c r="AA1946" i="1" s="1"/>
  <c r="Y96" i="1"/>
  <c r="AA96" i="1" s="1"/>
  <c r="Y960" i="1"/>
  <c r="AA960" i="1" s="1"/>
  <c r="Y493" i="1"/>
  <c r="AA493" i="1" s="1"/>
  <c r="Y2507" i="1"/>
  <c r="AA2507" i="1" s="1"/>
  <c r="Y1147" i="1"/>
  <c r="AA1147" i="1" s="1"/>
  <c r="Y234" i="1"/>
  <c r="AA234" i="1" s="1"/>
  <c r="AB234" i="1" s="1"/>
  <c r="Y1713" i="1"/>
  <c r="AA1713" i="1" s="1"/>
  <c r="Y490" i="1"/>
  <c r="AA490" i="1" s="1"/>
  <c r="Y375" i="1"/>
  <c r="AA375" i="1" s="1"/>
  <c r="Y678" i="1"/>
  <c r="AA678" i="1" s="1"/>
  <c r="Y298" i="1"/>
  <c r="AA298" i="1" s="1"/>
  <c r="Y2028" i="1"/>
  <c r="AA2028" i="1" s="1"/>
  <c r="Y101" i="1"/>
  <c r="AA101" i="1" s="1"/>
  <c r="Y975" i="1"/>
  <c r="AA975" i="1" s="1"/>
  <c r="Y415" i="1"/>
  <c r="AA415" i="1" s="1"/>
  <c r="Y141" i="1"/>
  <c r="AA141" i="1" s="1"/>
  <c r="Y689" i="1"/>
  <c r="AA689" i="1" s="1"/>
  <c r="Y1996" i="1"/>
  <c r="AA1996" i="1" s="1"/>
  <c r="Y315" i="1"/>
  <c r="AA315" i="1" s="1"/>
  <c r="Y2457" i="1"/>
  <c r="AA2457" i="1" s="1"/>
  <c r="Y922" i="1"/>
  <c r="AA922" i="1" s="1"/>
  <c r="Y2379" i="1"/>
  <c r="AA2379" i="1" s="1"/>
  <c r="Y1011" i="1"/>
  <c r="AA1011" i="1" s="1"/>
  <c r="Y2349" i="1"/>
  <c r="AA2349" i="1" s="1"/>
  <c r="Y1189" i="1"/>
  <c r="AA1189" i="1" s="1"/>
  <c r="Y2439" i="1"/>
  <c r="AA2439" i="1" s="1"/>
  <c r="Y1111" i="1"/>
  <c r="AA1111" i="1" s="1"/>
  <c r="Y2559" i="1"/>
  <c r="AA2559" i="1" s="1"/>
  <c r="Y1646" i="1"/>
  <c r="AA1646" i="1" s="1"/>
  <c r="Y1553" i="1"/>
  <c r="AA1553" i="1" s="1"/>
  <c r="Y2110" i="1"/>
  <c r="AA2110" i="1" s="1"/>
  <c r="Y2047" i="1"/>
  <c r="AA2047" i="1" s="1"/>
  <c r="Y1373" i="1"/>
  <c r="AA1373" i="1" s="1"/>
  <c r="Y1040" i="1"/>
  <c r="AA1040" i="1" s="1"/>
  <c r="Y2015" i="1"/>
  <c r="AA2015" i="1" s="1"/>
  <c r="Y1167" i="1"/>
  <c r="AA1167" i="1" s="1"/>
  <c r="Y1629" i="1"/>
  <c r="AA1629" i="1" s="1"/>
  <c r="Y1253" i="1"/>
  <c r="AA1253" i="1" s="1"/>
  <c r="Y72" i="1"/>
  <c r="AA72" i="1" s="1"/>
  <c r="Y888" i="1"/>
  <c r="AA888" i="1" s="1"/>
  <c r="Y100" i="1"/>
  <c r="AA100" i="1" s="1"/>
  <c r="Y651" i="1"/>
  <c r="AA651" i="1" s="1"/>
  <c r="Y2496" i="1"/>
  <c r="AA2496" i="1" s="1"/>
  <c r="Y1219" i="1"/>
  <c r="AA1219" i="1" s="1"/>
  <c r="Y2115" i="1"/>
  <c r="AA2115" i="1" s="1"/>
  <c r="Y106" i="1"/>
  <c r="AA106" i="1" s="1"/>
  <c r="Y1425" i="1"/>
  <c r="AA1425" i="1" s="1"/>
  <c r="Y376" i="1"/>
  <c r="AA376" i="1" s="1"/>
  <c r="Y71" i="1"/>
  <c r="AA71" i="1" s="1"/>
  <c r="Y1473" i="1"/>
  <c r="AA1473" i="1" s="1"/>
  <c r="Y1659" i="1"/>
  <c r="AA1659" i="1" s="1"/>
  <c r="AM28" i="1"/>
  <c r="Y1631" i="1"/>
  <c r="AA1631" i="1" s="1"/>
  <c r="Y1569" i="1"/>
  <c r="AA1569" i="1" s="1"/>
  <c r="Y2391" i="1"/>
  <c r="AA2391" i="1" s="1"/>
  <c r="Y1685" i="1"/>
  <c r="AA1685" i="1" s="1"/>
  <c r="Y2245" i="1"/>
  <c r="AA2245" i="1" s="1"/>
  <c r="Y2527" i="1"/>
  <c r="AA2527" i="1" s="1"/>
  <c r="Y2247" i="1"/>
  <c r="AA2247" i="1" s="1"/>
  <c r="AM39" i="1"/>
  <c r="Y1361" i="1"/>
  <c r="AA1361" i="1" s="1"/>
  <c r="Y1509" i="1"/>
  <c r="AA1509" i="1" s="1"/>
  <c r="Y2152" i="1"/>
  <c r="AA2152" i="1" s="1"/>
  <c r="Y2301" i="1"/>
  <c r="AA2301" i="1" s="1"/>
  <c r="Y1205" i="1"/>
  <c r="AA1205" i="1" s="1"/>
  <c r="Y1276" i="1"/>
  <c r="AA1276" i="1" s="1"/>
  <c r="Y732" i="1"/>
  <c r="AA732" i="1" s="1"/>
  <c r="Y1855" i="1"/>
  <c r="AA1855" i="1" s="1"/>
  <c r="Y1551" i="1"/>
  <c r="AA1551" i="1" s="1"/>
  <c r="Y2054" i="1"/>
  <c r="AA2054" i="1" s="1"/>
  <c r="Y1797" i="1"/>
  <c r="AA1797" i="1" s="1"/>
  <c r="Y1943" i="1"/>
  <c r="AA1943" i="1" s="1"/>
  <c r="Y1670" i="1"/>
  <c r="AA1670" i="1" s="1"/>
  <c r="Y2079" i="1"/>
  <c r="AA2079" i="1" s="1"/>
  <c r="Y2253" i="1"/>
  <c r="AA2253" i="1" s="1"/>
  <c r="Y1561" i="1"/>
  <c r="AA1561" i="1" s="1"/>
  <c r="Y2535" i="1"/>
  <c r="AA2535" i="1" s="1"/>
  <c r="Y1023" i="1"/>
  <c r="AA1023" i="1" s="1"/>
  <c r="Y1628" i="1"/>
  <c r="AA1628" i="1" s="1"/>
  <c r="Y1215" i="1"/>
  <c r="AA1215" i="1" s="1"/>
  <c r="Y2390" i="1"/>
  <c r="AA2390" i="1" s="1"/>
  <c r="Y1545" i="1"/>
  <c r="AA1545" i="1" s="1"/>
  <c r="Y1630" i="1"/>
  <c r="AA1630" i="1" s="1"/>
  <c r="Y1637" i="1"/>
  <c r="AA1637" i="1" s="1"/>
  <c r="Y1159" i="1"/>
  <c r="AA1159" i="1" s="1"/>
  <c r="Y2131" i="1"/>
  <c r="AA2131" i="1" s="1"/>
  <c r="Y1829" i="1"/>
  <c r="AA1829" i="1" s="1"/>
  <c r="Y1557" i="1"/>
  <c r="AA1557" i="1" s="1"/>
  <c r="AM31" i="1"/>
  <c r="Y1223" i="1"/>
  <c r="AA1223" i="1" s="1"/>
  <c r="Y1183" i="1"/>
  <c r="AA1183" i="1" s="1"/>
  <c r="Y2526" i="1"/>
  <c r="AA2526" i="1" s="1"/>
  <c r="Y2021" i="1"/>
  <c r="AA2021" i="1" s="1"/>
  <c r="Y1173" i="1"/>
  <c r="AA1173" i="1" s="1"/>
  <c r="Y1654" i="1"/>
  <c r="AA1654" i="1" s="1"/>
  <c r="Y1479" i="1"/>
  <c r="AA1479" i="1" s="1"/>
  <c r="Y1039" i="1"/>
  <c r="AA1039" i="1" s="1"/>
  <c r="Y1469" i="1"/>
  <c r="AA1469" i="1" s="1"/>
  <c r="Y1085" i="1"/>
  <c r="AA1085" i="1" s="1"/>
  <c r="Y2375" i="1"/>
  <c r="AA2375" i="1" s="1"/>
  <c r="Y2430" i="1"/>
  <c r="AA2430" i="1" s="1"/>
  <c r="Y1437" i="1"/>
  <c r="AA1437" i="1" s="1"/>
  <c r="Y1663" i="1"/>
  <c r="AA1663" i="1" s="1"/>
  <c r="Y1566" i="1"/>
  <c r="AA1566" i="1" s="1"/>
  <c r="Y2189" i="1"/>
  <c r="AA2189" i="1" s="1"/>
  <c r="Y1581" i="1"/>
  <c r="AA1581" i="1" s="1"/>
  <c r="Y1285" i="1"/>
  <c r="AA1285" i="1" s="1"/>
  <c r="Y1879" i="1"/>
  <c r="AA1879" i="1" s="1"/>
  <c r="Y2421" i="1"/>
  <c r="AA2421" i="1" s="1"/>
  <c r="Y1593" i="1"/>
  <c r="AA1593" i="1" s="1"/>
  <c r="Y1143" i="1"/>
  <c r="AA1143" i="1" s="1"/>
  <c r="Y1414" i="1"/>
  <c r="AA1414" i="1" s="1"/>
  <c r="Y359" i="1"/>
  <c r="AA359" i="1" s="1"/>
  <c r="Y519" i="1"/>
  <c r="AA519" i="1" s="1"/>
  <c r="Y222" i="1"/>
  <c r="AA222" i="1" s="1"/>
  <c r="Y997" i="1"/>
  <c r="AA997" i="1" s="1"/>
  <c r="Y308" i="1"/>
  <c r="AA308" i="1" s="1"/>
  <c r="Y2145" i="1"/>
  <c r="AA2145" i="1" s="1"/>
  <c r="Y1703" i="1"/>
  <c r="AA1703" i="1" s="1"/>
  <c r="Y1665" i="1"/>
  <c r="AA1665" i="1" s="1"/>
  <c r="Y1638" i="1"/>
  <c r="AA1638" i="1" s="1"/>
  <c r="Y1933" i="1"/>
  <c r="AA1933" i="1" s="1"/>
  <c r="Y1529" i="1"/>
  <c r="AA1529" i="1" s="1"/>
  <c r="Y1193" i="1"/>
  <c r="AA1193" i="1" s="1"/>
  <c r="Y330" i="1"/>
  <c r="AA330" i="1" s="1"/>
  <c r="Y547" i="1"/>
  <c r="AA547" i="1" s="1"/>
  <c r="Y657" i="1"/>
  <c r="AA657" i="1" s="1"/>
  <c r="Y2500" i="1"/>
  <c r="AA2500" i="1" s="1"/>
  <c r="Y1987" i="1"/>
  <c r="AA1987" i="1" s="1"/>
  <c r="Y457" i="1"/>
  <c r="AA457" i="1" s="1"/>
  <c r="Y1620" i="1"/>
  <c r="AA1620" i="1" s="1"/>
  <c r="Y1139" i="1"/>
  <c r="AA1139" i="1" s="1"/>
  <c r="Y2072" i="1"/>
  <c r="AA2072" i="1" s="1"/>
  <c r="Y384" i="1"/>
  <c r="AA384" i="1" s="1"/>
  <c r="Y1769" i="1"/>
  <c r="AA1769" i="1" s="1"/>
  <c r="AM40" i="1"/>
  <c r="Y1485" i="1"/>
  <c r="AA1485" i="1" s="1"/>
  <c r="Y1743" i="1"/>
  <c r="AA1743" i="1" s="1"/>
  <c r="Y1645" i="1"/>
  <c r="AA1645" i="1" s="1"/>
  <c r="Y2519" i="1"/>
  <c r="AA2519" i="1" s="1"/>
  <c r="Y2294" i="1"/>
  <c r="AA2294" i="1" s="1"/>
  <c r="Y2077" i="1"/>
  <c r="AA2077" i="1" s="1"/>
  <c r="Y558" i="1"/>
  <c r="AA558" i="1" s="1"/>
  <c r="Y571" i="1"/>
  <c r="AA571" i="1" s="1"/>
  <c r="Y511" i="1"/>
  <c r="AA511" i="1" s="1"/>
  <c r="Y854" i="1"/>
  <c r="AA854" i="1" s="1"/>
  <c r="Y604" i="1"/>
  <c r="AA604" i="1" s="1"/>
  <c r="Y463" i="1"/>
  <c r="AA463" i="1" s="1"/>
  <c r="Y838" i="1"/>
  <c r="AA838" i="1" s="1"/>
  <c r="Y815" i="1"/>
  <c r="AA815" i="1" s="1"/>
  <c r="Y175" i="1"/>
  <c r="AA175" i="1" s="1"/>
  <c r="Y957" i="1"/>
  <c r="AA957" i="1" s="1"/>
  <c r="Y786" i="1"/>
  <c r="AA786" i="1" s="1"/>
  <c r="AM64" i="1"/>
  <c r="Y754" i="1"/>
  <c r="AA754" i="1" s="1"/>
  <c r="Y240" i="1"/>
  <c r="AA240" i="1" s="1"/>
  <c r="Y93" i="1"/>
  <c r="AA93" i="1" s="1"/>
  <c r="AB93" i="1" s="1"/>
  <c r="Y278" i="1"/>
  <c r="AA278" i="1" s="1"/>
  <c r="Y775" i="1"/>
  <c r="AA775" i="1" s="1"/>
  <c r="Y702" i="1"/>
  <c r="AA702" i="1" s="1"/>
  <c r="Y681" i="1"/>
  <c r="AA681" i="1" s="1"/>
  <c r="Y1584" i="1"/>
  <c r="AA1584" i="1" s="1"/>
  <c r="Y136" i="1"/>
  <c r="AA136" i="1" s="1"/>
  <c r="Y820" i="1"/>
  <c r="AA820" i="1" s="1"/>
  <c r="Y2147" i="1"/>
  <c r="AA2147" i="1" s="1"/>
  <c r="Y194" i="1"/>
  <c r="AA194" i="1" s="1"/>
  <c r="AB194" i="1" s="1"/>
  <c r="Y464" i="1"/>
  <c r="AA464" i="1" s="1"/>
  <c r="Y484" i="1"/>
  <c r="AA484" i="1" s="1"/>
  <c r="AM42" i="1"/>
  <c r="Y2471" i="1"/>
  <c r="AA2471" i="1" s="1"/>
  <c r="Y1390" i="1"/>
  <c r="AA1390" i="1" s="1"/>
  <c r="Y2140" i="1"/>
  <c r="AA2140" i="1" s="1"/>
  <c r="Y1701" i="1"/>
  <c r="AA1701" i="1" s="1"/>
  <c r="Y1807" i="1"/>
  <c r="AA1807" i="1" s="1"/>
  <c r="Y2128" i="1"/>
  <c r="AA2128" i="1" s="1"/>
  <c r="Y1677" i="1"/>
  <c r="AA1677" i="1" s="1"/>
  <c r="Y1990" i="1"/>
  <c r="AA1990" i="1" s="1"/>
  <c r="Y2013" i="1"/>
  <c r="AA2013" i="1" s="1"/>
  <c r="Y1679" i="1"/>
  <c r="AA1679" i="1" s="1"/>
  <c r="Y2134" i="1"/>
  <c r="AA2134" i="1" s="1"/>
  <c r="Y1653" i="1"/>
  <c r="AA1653" i="1" s="1"/>
  <c r="Y1077" i="1"/>
  <c r="AA1077" i="1" s="1"/>
  <c r="Y2104" i="1"/>
  <c r="AA2104" i="1" s="1"/>
  <c r="Y1941" i="1"/>
  <c r="AA1941" i="1" s="1"/>
  <c r="Y1605" i="1"/>
  <c r="AA1605" i="1" s="1"/>
  <c r="Y2102" i="1"/>
  <c r="AA2102" i="1" s="1"/>
  <c r="Y1537" i="1"/>
  <c r="AA1537" i="1" s="1"/>
  <c r="Y2495" i="1"/>
  <c r="AA2495" i="1" s="1"/>
  <c r="Y1869" i="1"/>
  <c r="AA1869" i="1" s="1"/>
  <c r="Y1573" i="1"/>
  <c r="AA1573" i="1" s="1"/>
  <c r="Y1069" i="1"/>
  <c r="AA1069" i="1" s="1"/>
  <c r="Y1217" i="1"/>
  <c r="AA1217" i="1" s="1"/>
  <c r="Y1559" i="1"/>
  <c r="AA1559" i="1" s="1"/>
  <c r="Y2436" i="1"/>
  <c r="AA2436" i="1" s="1"/>
  <c r="Y1424" i="1"/>
  <c r="AA1424" i="1" s="1"/>
  <c r="Y1428" i="1"/>
  <c r="AA1428" i="1" s="1"/>
  <c r="Y1531" i="1"/>
  <c r="AA1531" i="1" s="1"/>
  <c r="Y2522" i="1"/>
  <c r="AA2522" i="1" s="1"/>
  <c r="Y712" i="1"/>
  <c r="AA712" i="1" s="1"/>
  <c r="AM43" i="1"/>
  <c r="Y2029" i="1"/>
  <c r="AA2029" i="1" s="1"/>
  <c r="Y1998" i="1"/>
  <c r="AA1998" i="1" s="1"/>
  <c r="Y1911" i="1"/>
  <c r="AA1911" i="1" s="1"/>
  <c r="Y2063" i="1"/>
  <c r="AA2063" i="1" s="1"/>
  <c r="Y1399" i="1"/>
  <c r="AA1399" i="1" s="1"/>
  <c r="Y1609" i="1"/>
  <c r="AA1609" i="1" s="1"/>
  <c r="Y1655" i="1"/>
  <c r="AA1655" i="1" s="1"/>
  <c r="Y1583" i="1"/>
  <c r="AA1583" i="1" s="1"/>
  <c r="Y1518" i="1"/>
  <c r="AA1518" i="1" s="1"/>
  <c r="Y2109" i="1"/>
  <c r="AA2109" i="1" s="1"/>
  <c r="Y1702" i="1"/>
  <c r="AA1702" i="1" s="1"/>
  <c r="Y1271" i="1"/>
  <c r="AA1271" i="1" s="1"/>
  <c r="Y356" i="1"/>
  <c r="AA356" i="1" s="1"/>
  <c r="Y74" i="1"/>
  <c r="AA74" i="1" s="1"/>
  <c r="Y1841" i="1"/>
  <c r="AA1841" i="1" s="1"/>
  <c r="Y20" i="1"/>
  <c r="AA20" i="1" s="1"/>
  <c r="Y1496" i="1"/>
  <c r="AA1496" i="1" s="1"/>
  <c r="AM44" i="1"/>
  <c r="Y1577" i="1"/>
  <c r="AA1577" i="1" s="1"/>
  <c r="Y1519" i="1"/>
  <c r="AA1519" i="1" s="1"/>
  <c r="Y1358" i="1"/>
  <c r="AA1358" i="1" s="1"/>
  <c r="Y2494" i="1"/>
  <c r="AA2494" i="1" s="1"/>
  <c r="Y1673" i="1"/>
  <c r="AA1673" i="1" s="1"/>
  <c r="Y2112" i="1"/>
  <c r="AA2112" i="1" s="1"/>
  <c r="Y2343" i="1"/>
  <c r="AA2343" i="1" s="1"/>
  <c r="Y2114" i="1"/>
  <c r="AA2114" i="1" s="1"/>
  <c r="AM29" i="1"/>
  <c r="Y1135" i="1"/>
  <c r="AA1135" i="1" s="1"/>
  <c r="Y1350" i="1"/>
  <c r="AA1350" i="1" s="1"/>
  <c r="Y2170" i="1"/>
  <c r="AA2170" i="1" s="1"/>
  <c r="Y1575" i="1"/>
  <c r="AA1575" i="1" s="1"/>
  <c r="Y1462" i="1"/>
  <c r="AA1462" i="1" s="1"/>
  <c r="Y1863" i="1"/>
  <c r="AA1863" i="1" s="1"/>
  <c r="Y2373" i="1"/>
  <c r="AA2373" i="1" s="1"/>
  <c r="Y759" i="1"/>
  <c r="AA759" i="1" s="1"/>
  <c r="Y733" i="1"/>
  <c r="AA733" i="1" s="1"/>
  <c r="Y965" i="1"/>
  <c r="AA965" i="1" s="1"/>
  <c r="Y1019" i="1"/>
  <c r="AA1019" i="1" s="1"/>
  <c r="Y295" i="1"/>
  <c r="AA295" i="1" s="1"/>
  <c r="Y709" i="1"/>
  <c r="AA709" i="1" s="1"/>
  <c r="Y734" i="1"/>
  <c r="AA734" i="1" s="1"/>
  <c r="AM26" i="1"/>
  <c r="Y1678" i="1"/>
  <c r="AA1678" i="1" s="1"/>
  <c r="Y95" i="1"/>
  <c r="AA95" i="1" s="1"/>
  <c r="Y933" i="1"/>
  <c r="AA933" i="1" s="1"/>
  <c r="Y282" i="1"/>
  <c r="AA282" i="1" s="1"/>
  <c r="Y955" i="1"/>
  <c r="AA955" i="1" s="1"/>
  <c r="Y535" i="1"/>
  <c r="AA535" i="1" s="1"/>
  <c r="Y199" i="1"/>
  <c r="AA199" i="1" s="1"/>
  <c r="Y312" i="1"/>
  <c r="AA312" i="1" s="1"/>
  <c r="Y111" i="1"/>
  <c r="AA111" i="1" s="1"/>
  <c r="Y1296" i="1"/>
  <c r="AA1296" i="1" s="1"/>
  <c r="Y1367" i="1"/>
  <c r="AA1367" i="1" s="1"/>
  <c r="Y140" i="1"/>
  <c r="AA140" i="1" s="1"/>
  <c r="Y257" i="1"/>
  <c r="AA257" i="1" s="1"/>
  <c r="Y859" i="1"/>
  <c r="AA859" i="1" s="1"/>
  <c r="Y207" i="1"/>
  <c r="AA207" i="1" s="1"/>
  <c r="Y951" i="1"/>
  <c r="AA951" i="1" s="1"/>
  <c r="Y432" i="1"/>
  <c r="AA432" i="1" s="1"/>
  <c r="AM41" i="1"/>
  <c r="Y1515" i="1"/>
  <c r="AA1515" i="1" s="1"/>
  <c r="Y2215" i="1"/>
  <c r="AA2215" i="1" s="1"/>
  <c r="Y1781" i="1"/>
  <c r="AA1781" i="1" s="1"/>
  <c r="Y1644" i="1"/>
  <c r="AA1644" i="1" s="1"/>
  <c r="Y1854" i="1"/>
  <c r="AA1854" i="1" s="1"/>
  <c r="Y1310" i="1"/>
  <c r="AA1310" i="1" s="1"/>
  <c r="Y2319" i="1"/>
  <c r="AA2319" i="1" s="1"/>
  <c r="Y1658" i="1"/>
  <c r="AA1658" i="1" s="1"/>
  <c r="Y1601" i="1"/>
  <c r="AA1601" i="1" s="1"/>
  <c r="Y1422" i="1"/>
  <c r="AA1422" i="1" s="1"/>
  <c r="Y1694" i="1"/>
  <c r="AA1694" i="1" s="1"/>
  <c r="AM113" i="1"/>
  <c r="AM125" i="1"/>
  <c r="Y327" i="1"/>
  <c r="AA327" i="1" s="1"/>
  <c r="Y2141" i="1"/>
  <c r="AA2141" i="1" s="1"/>
  <c r="Y1661" i="1"/>
  <c r="AA1661" i="1" s="1"/>
  <c r="Y1621" i="1"/>
  <c r="AA1621" i="1" s="1"/>
  <c r="Y438" i="1"/>
  <c r="AA438" i="1" s="1"/>
  <c r="Y597" i="1"/>
  <c r="AA597" i="1" s="1"/>
  <c r="Y2310" i="1"/>
  <c r="AA2310" i="1" s="1"/>
  <c r="Y1494" i="1"/>
  <c r="AA1494" i="1" s="1"/>
  <c r="AM122" i="1"/>
  <c r="Y9" i="1"/>
  <c r="AA9" i="1" s="1"/>
  <c r="Y2263" i="1"/>
  <c r="AA2263" i="1" s="1"/>
  <c r="Y1351" i="1"/>
  <c r="AA1351" i="1" s="1"/>
  <c r="Y26" i="1"/>
  <c r="AA26" i="1" s="1"/>
  <c r="Y16" i="1"/>
  <c r="AA16" i="1" s="1"/>
  <c r="Y21" i="1"/>
  <c r="AA21" i="1" s="1"/>
  <c r="Y24" i="1"/>
  <c r="AA24" i="1" s="1"/>
  <c r="Y25" i="1"/>
  <c r="AA25" i="1" s="1"/>
  <c r="Y23" i="1"/>
  <c r="AA23" i="1" s="1"/>
  <c r="Y19" i="1"/>
  <c r="AA19" i="1" s="1"/>
  <c r="Y51" i="1"/>
  <c r="AA51" i="1" s="1"/>
  <c r="Y61" i="1"/>
  <c r="AA61" i="1" s="1"/>
  <c r="Y37" i="1"/>
  <c r="AA37" i="1" s="1"/>
  <c r="Y42" i="1"/>
  <c r="AA42" i="1" s="1"/>
  <c r="AM47" i="1"/>
  <c r="Y412" i="1"/>
  <c r="AA412" i="1" s="1"/>
  <c r="AB412" i="1" s="1"/>
  <c r="Y1705" i="1"/>
  <c r="AA1705" i="1" s="1"/>
  <c r="Y350" i="1"/>
  <c r="AA350" i="1" s="1"/>
  <c r="Y245" i="1"/>
  <c r="AA245" i="1" s="1"/>
  <c r="Y294" i="1"/>
  <c r="AA294" i="1" s="1"/>
  <c r="Y2317" i="1"/>
  <c r="Y1335" i="1"/>
  <c r="AA1335" i="1" s="1"/>
  <c r="Y1983" i="1"/>
  <c r="AA1983" i="1" s="1"/>
  <c r="Y2335" i="1"/>
  <c r="AA2335" i="1" s="1"/>
  <c r="Y2173" i="1"/>
  <c r="AA2173" i="1" s="1"/>
  <c r="Y2095" i="1"/>
  <c r="AA2095" i="1" s="1"/>
  <c r="Y1774" i="1"/>
  <c r="AA1774" i="1" s="1"/>
  <c r="Y949" i="1"/>
  <c r="AA949" i="1" s="1"/>
  <c r="AM45" i="1"/>
  <c r="Y1375" i="1"/>
  <c r="AA1375" i="1" s="1"/>
  <c r="Y919" i="1"/>
  <c r="AA919" i="1" s="1"/>
  <c r="Y2286" i="1"/>
  <c r="AA2286" i="1" s="1"/>
  <c r="Y1686" i="1"/>
  <c r="AA1686" i="1" s="1"/>
  <c r="Y1026" i="1"/>
  <c r="AA1026" i="1" s="1"/>
  <c r="Y1625" i="1"/>
  <c r="AA1625" i="1" s="1"/>
  <c r="Y760" i="1"/>
  <c r="AA760" i="1" s="1"/>
  <c r="Y2271" i="1"/>
  <c r="AA2271" i="1" s="1"/>
  <c r="Y1839" i="1"/>
  <c r="AA1839" i="1" s="1"/>
  <c r="Y847" i="1"/>
  <c r="AA847" i="1" s="1"/>
  <c r="Y1622" i="1"/>
  <c r="AA1622" i="1" s="1"/>
  <c r="Y782" i="1"/>
  <c r="AA782" i="1" s="1"/>
  <c r="Y2093" i="1"/>
  <c r="AA2093" i="1" s="1"/>
  <c r="Y581" i="1"/>
  <c r="AA581" i="1" s="1"/>
  <c r="Y181" i="1"/>
  <c r="AA181" i="1" s="1"/>
  <c r="AB181" i="1" s="1"/>
  <c r="Y831" i="1"/>
  <c r="AA831" i="1" s="1"/>
  <c r="Y1614" i="1"/>
  <c r="AA1614" i="1" s="1"/>
  <c r="Y1327" i="1"/>
  <c r="AA1327" i="1" s="1"/>
  <c r="Y2486" i="1"/>
  <c r="AA2486" i="1" s="1"/>
  <c r="Y741" i="1"/>
  <c r="AA741" i="1" s="1"/>
  <c r="Y533" i="1"/>
  <c r="AA533" i="1" s="1"/>
  <c r="Y467" i="1"/>
  <c r="AA467" i="1" s="1"/>
  <c r="Y1736" i="1"/>
  <c r="AA1736" i="1" s="1"/>
  <c r="Y1287" i="1"/>
  <c r="AA1287" i="1" s="1"/>
  <c r="Y2469" i="1"/>
  <c r="AA2469" i="1" s="1"/>
  <c r="Y1293" i="1"/>
  <c r="AA1293" i="1" s="1"/>
  <c r="Y403" i="1"/>
  <c r="AA403" i="1" s="1"/>
  <c r="Y1624" i="1"/>
  <c r="AA1624" i="1" s="1"/>
  <c r="Y2207" i="1"/>
  <c r="AA2207" i="1" s="1"/>
  <c r="Y1174" i="1"/>
  <c r="AA1174" i="1" s="1"/>
  <c r="Y662" i="1"/>
  <c r="AA662" i="1" s="1"/>
  <c r="Y2437" i="1"/>
  <c r="AA2437" i="1" s="1"/>
  <c r="Y477" i="1"/>
  <c r="AA477" i="1" s="1"/>
  <c r="Y1623" i="1"/>
  <c r="AA1623" i="1" s="1"/>
  <c r="Y1455" i="1"/>
  <c r="AA1455" i="1" s="1"/>
  <c r="Y967" i="1"/>
  <c r="AA967" i="1" s="1"/>
  <c r="Y870" i="1"/>
  <c r="AA870" i="1" s="1"/>
  <c r="Y1757" i="1"/>
  <c r="AA1757" i="1" s="1"/>
  <c r="Y381" i="1"/>
  <c r="AA381" i="1" s="1"/>
  <c r="Y1599" i="1"/>
  <c r="AA1599" i="1" s="1"/>
  <c r="Y343" i="1"/>
  <c r="AA343" i="1" s="1"/>
  <c r="Y1438" i="1"/>
  <c r="AA1438" i="1" s="1"/>
  <c r="Y621" i="1"/>
  <c r="AA621" i="1" s="1"/>
  <c r="Y349" i="1"/>
  <c r="AA349" i="1" s="1"/>
  <c r="Y66" i="1"/>
  <c r="AA66" i="1" s="1"/>
  <c r="Y67" i="1"/>
  <c r="AA67" i="1" s="1"/>
  <c r="Y63" i="1"/>
  <c r="AA63" i="1" s="1"/>
  <c r="Y33" i="1"/>
  <c r="AA33" i="1" s="1"/>
  <c r="Y50" i="1"/>
  <c r="AA50" i="1" s="1"/>
  <c r="Y44" i="1"/>
  <c r="Y39" i="1"/>
  <c r="AA39" i="1" s="1"/>
  <c r="Y55" i="1"/>
  <c r="AA55" i="1" s="1"/>
  <c r="Y36" i="1"/>
  <c r="AA36" i="1" s="1"/>
  <c r="Y27" i="1"/>
  <c r="AA27" i="1" s="1"/>
  <c r="Y40" i="1"/>
  <c r="AA40" i="1" s="1"/>
  <c r="Y166" i="1"/>
  <c r="AA166" i="1" s="1"/>
  <c r="AB166" i="1" s="1"/>
  <c r="Y13" i="1"/>
  <c r="Y12" i="1"/>
  <c r="AA12" i="1" s="1"/>
  <c r="Y83" i="1"/>
  <c r="AA83" i="1" s="1"/>
  <c r="Y14" i="1"/>
  <c r="AA14" i="1" s="1"/>
  <c r="Y2420" i="1"/>
  <c r="AA2420" i="1" s="1"/>
  <c r="Y2156" i="1"/>
  <c r="AA2156" i="1" s="1"/>
  <c r="Y2020" i="1"/>
  <c r="AA2020" i="1" s="1"/>
  <c r="Y1420" i="1"/>
  <c r="AA1420" i="1" s="1"/>
  <c r="Y1036" i="1"/>
  <c r="AA1036" i="1" s="1"/>
  <c r="Y908" i="1"/>
  <c r="AA908" i="1" s="1"/>
  <c r="Y716" i="1"/>
  <c r="AA716" i="1" s="1"/>
  <c r="Y580" i="1"/>
  <c r="AA580" i="1" s="1"/>
  <c r="Y324" i="1"/>
  <c r="AA324" i="1" s="1"/>
  <c r="Y92" i="1"/>
  <c r="AA92" i="1" s="1"/>
  <c r="Y2491" i="1"/>
  <c r="AA2491" i="1" s="1"/>
  <c r="Y2363" i="1"/>
  <c r="AA2363" i="1" s="1"/>
  <c r="Y2099" i="1"/>
  <c r="AA2099" i="1" s="1"/>
  <c r="Y1907" i="1"/>
  <c r="AA1907" i="1" s="1"/>
  <c r="Y1587" i="1"/>
  <c r="AA1587" i="1" s="1"/>
  <c r="Y1387" i="1"/>
  <c r="AA1387" i="1" s="1"/>
  <c r="Y915" i="1"/>
  <c r="AA915" i="1" s="1"/>
  <c r="Y723" i="1"/>
  <c r="AA723" i="1" s="1"/>
  <c r="Y395" i="1"/>
  <c r="AA395" i="1" s="1"/>
  <c r="Y2122" i="1"/>
  <c r="AA2122" i="1" s="1"/>
  <c r="Y1666" i="1"/>
  <c r="AA1666" i="1" s="1"/>
  <c r="Y954" i="1"/>
  <c r="AA954" i="1" s="1"/>
  <c r="Y890" i="1"/>
  <c r="AA890" i="1" s="1"/>
  <c r="Y418" i="1"/>
  <c r="AA418" i="1" s="1"/>
  <c r="Y2354" i="1"/>
  <c r="AA2354" i="1" s="1"/>
  <c r="Y2473" i="1"/>
  <c r="AA2473" i="1" s="1"/>
  <c r="Y2217" i="1"/>
  <c r="AA2217" i="1" s="1"/>
  <c r="Y1617" i="1"/>
  <c r="AA1617" i="1" s="1"/>
  <c r="Y1145" i="1"/>
  <c r="AA1145" i="1" s="1"/>
  <c r="Y1081" i="1"/>
  <c r="AA1081" i="1" s="1"/>
  <c r="Y761" i="1"/>
  <c r="AA761" i="1" s="1"/>
  <c r="Y697" i="1"/>
  <c r="AA697" i="1" s="1"/>
  <c r="Y377" i="1"/>
  <c r="AA377" i="1" s="1"/>
  <c r="Y313" i="1"/>
  <c r="AA313" i="1" s="1"/>
  <c r="Y2528" i="1"/>
  <c r="AA2528" i="1" s="1"/>
  <c r="Y1984" i="1"/>
  <c r="AA1984" i="1" s="1"/>
  <c r="Y1280" i="1"/>
  <c r="AA1280" i="1" s="1"/>
  <c r="Y1152" i="1"/>
  <c r="AA1152" i="1" s="1"/>
  <c r="Y944" i="1"/>
  <c r="AA944" i="1" s="1"/>
  <c r="Y496" i="1"/>
  <c r="AA496" i="1" s="1"/>
  <c r="Y424" i="1"/>
  <c r="AA424" i="1" s="1"/>
  <c r="Y360" i="1"/>
  <c r="AA360" i="1" s="1"/>
  <c r="Y152" i="1"/>
  <c r="AA152" i="1" s="1"/>
  <c r="Y2295" i="1"/>
  <c r="AA2295" i="1" s="1"/>
  <c r="Y2039" i="1"/>
  <c r="AA2039" i="1" s="1"/>
  <c r="Y1831" i="1"/>
  <c r="AA1831" i="1" s="1"/>
  <c r="Y1767" i="1"/>
  <c r="AA1767" i="1" s="1"/>
  <c r="Y1207" i="1"/>
  <c r="AA1207" i="1" s="1"/>
  <c r="Y943" i="1"/>
  <c r="AA943" i="1" s="1"/>
  <c r="Y687" i="1"/>
  <c r="AA687" i="1" s="1"/>
  <c r="Y495" i="1"/>
  <c r="AA495" i="1" s="1"/>
  <c r="Y167" i="1"/>
  <c r="AA167" i="1" s="1"/>
  <c r="Y103" i="1"/>
  <c r="AA103" i="1" s="1"/>
  <c r="Y2454" i="1"/>
  <c r="AA2454" i="1" s="1"/>
  <c r="Y1846" i="1"/>
  <c r="AA1846" i="1" s="1"/>
  <c r="Y1262" i="1"/>
  <c r="AA1262" i="1" s="1"/>
  <c r="Y1006" i="1"/>
  <c r="AA1006" i="1" s="1"/>
  <c r="Y934" i="1"/>
  <c r="AA934" i="1" s="1"/>
  <c r="Y2453" i="1"/>
  <c r="AA2453" i="1" s="1"/>
  <c r="Y1245" i="1"/>
  <c r="AA1245" i="1" s="1"/>
  <c r="Y1181" i="1"/>
  <c r="AA1181" i="1" s="1"/>
  <c r="Y981" i="1"/>
  <c r="AA981" i="1" s="1"/>
  <c r="Y725" i="1"/>
  <c r="AA725" i="1" s="1"/>
  <c r="Y461" i="1"/>
  <c r="AA461" i="1" s="1"/>
  <c r="Y397" i="1"/>
  <c r="AA397" i="1" s="1"/>
  <c r="Y205" i="1"/>
  <c r="AA205" i="1" s="1"/>
  <c r="Y2476" i="1"/>
  <c r="AA2476" i="1" s="1"/>
  <c r="Y2348" i="1"/>
  <c r="AA2348" i="1" s="1"/>
  <c r="Y2012" i="1"/>
  <c r="AA2012" i="1" s="1"/>
  <c r="Y1876" i="1"/>
  <c r="AA1876" i="1" s="1"/>
  <c r="Y1604" i="1"/>
  <c r="AA1604" i="1" s="1"/>
  <c r="Y1540" i="1"/>
  <c r="AA1540" i="1" s="1"/>
  <c r="Y1348" i="1"/>
  <c r="AA1348" i="1" s="1"/>
  <c r="Y900" i="1"/>
  <c r="AA900" i="1" s="1"/>
  <c r="Y836" i="1"/>
  <c r="AA836" i="1" s="1"/>
  <c r="Y644" i="1"/>
  <c r="AA644" i="1" s="1"/>
  <c r="Y220" i="1"/>
  <c r="AA220" i="1" s="1"/>
  <c r="Y156" i="1"/>
  <c r="AA156" i="1" s="1"/>
  <c r="Y2355" i="1"/>
  <c r="AA2355" i="1" s="1"/>
  <c r="Y1899" i="1"/>
  <c r="AA1899" i="1" s="1"/>
  <c r="Y1251" i="1"/>
  <c r="AA1251" i="1" s="1"/>
  <c r="Y907" i="1"/>
  <c r="AA907" i="1" s="1"/>
  <c r="Y515" i="1"/>
  <c r="AA515" i="1" s="1"/>
  <c r="Y323" i="1"/>
  <c r="AA323" i="1" s="1"/>
  <c r="Y259" i="1"/>
  <c r="AA259" i="1" s="1"/>
  <c r="Y131" i="1"/>
  <c r="AA131" i="1" s="1"/>
  <c r="Y1266" i="1"/>
  <c r="AA1266" i="1" s="1"/>
  <c r="Y1138" i="1"/>
  <c r="AA1138" i="1" s="1"/>
  <c r="Y410" i="1"/>
  <c r="AA410" i="1" s="1"/>
  <c r="AB410" i="1" s="1"/>
  <c r="Y274" i="1"/>
  <c r="AA274" i="1" s="1"/>
  <c r="Y2273" i="1"/>
  <c r="AA2273" i="1" s="1"/>
  <c r="Y1881" i="1"/>
  <c r="AA1881" i="1" s="1"/>
  <c r="Y1753" i="1"/>
  <c r="AA1753" i="1" s="1"/>
  <c r="Y1265" i="1"/>
  <c r="AA1265" i="1" s="1"/>
  <c r="Y753" i="1"/>
  <c r="AA753" i="1" s="1"/>
  <c r="Y625" i="1"/>
  <c r="AA625" i="1" s="1"/>
  <c r="Y497" i="1"/>
  <c r="AA497" i="1" s="1"/>
  <c r="Y2474" i="1"/>
  <c r="AA2474" i="1" s="1"/>
  <c r="Y2392" i="1"/>
  <c r="AA2392" i="1" s="1"/>
  <c r="Y2264" i="1"/>
  <c r="AA2264" i="1" s="1"/>
  <c r="Y1528" i="1"/>
  <c r="AA1528" i="1" s="1"/>
  <c r="Y488" i="1"/>
  <c r="AA488" i="1" s="1"/>
  <c r="Y416" i="1"/>
  <c r="AA416" i="1" s="1"/>
  <c r="Y280" i="1"/>
  <c r="AA280" i="1" s="1"/>
  <c r="Y2543" i="1"/>
  <c r="AA2543" i="1" s="1"/>
  <c r="Y2415" i="1"/>
  <c r="AA2415" i="1" s="1"/>
  <c r="Y2223" i="1"/>
  <c r="AA2223" i="1" s="1"/>
  <c r="Y2031" i="1"/>
  <c r="AA2031" i="1" s="1"/>
  <c r="Y1759" i="1"/>
  <c r="AA1759" i="1" s="1"/>
  <c r="Y1695" i="1"/>
  <c r="AA1695" i="1" s="1"/>
  <c r="Y1471" i="1"/>
  <c r="AA1471" i="1" s="1"/>
  <c r="Y1407" i="1"/>
  <c r="AA1407" i="1" s="1"/>
  <c r="Y1127" i="1"/>
  <c r="AA1127" i="1" s="1"/>
  <c r="Y935" i="1"/>
  <c r="AA935" i="1" s="1"/>
  <c r="Y807" i="1"/>
  <c r="AA807" i="1" s="1"/>
  <c r="Y743" i="1"/>
  <c r="AA743" i="1" s="1"/>
  <c r="Y487" i="1"/>
  <c r="AA487" i="1" s="1"/>
  <c r="Y2510" i="1"/>
  <c r="AA2510" i="1" s="1"/>
  <c r="Y2446" i="1"/>
  <c r="AA2446" i="1" s="1"/>
  <c r="Y2382" i="1"/>
  <c r="AA2382" i="1" s="1"/>
  <c r="Y2246" i="1"/>
  <c r="AA2246" i="1" s="1"/>
  <c r="Y2182" i="1"/>
  <c r="AA2182" i="1" s="1"/>
  <c r="Y2030" i="1"/>
  <c r="AA2030" i="1" s="1"/>
  <c r="Y1582" i="1"/>
  <c r="AA1582" i="1" s="1"/>
  <c r="Y1254" i="1"/>
  <c r="AA1254" i="1" s="1"/>
  <c r="Y1190" i="1"/>
  <c r="AA1190" i="1" s="1"/>
  <c r="Y926" i="1"/>
  <c r="AA926" i="1" s="1"/>
  <c r="Y862" i="1"/>
  <c r="AA862" i="1" s="1"/>
  <c r="Y142" i="1"/>
  <c r="AA142" i="1" s="1"/>
  <c r="Y2445" i="1"/>
  <c r="AA2445" i="1" s="1"/>
  <c r="Y2125" i="1"/>
  <c r="AA2125" i="1" s="1"/>
  <c r="Y2061" i="1"/>
  <c r="AA2061" i="1" s="1"/>
  <c r="Y1997" i="1"/>
  <c r="AA1997" i="1" s="1"/>
  <c r="Y1733" i="1"/>
  <c r="AA1733" i="1" s="1"/>
  <c r="Y1493" i="1"/>
  <c r="AA1493" i="1" s="1"/>
  <c r="Y1037" i="1"/>
  <c r="AA1037" i="1" s="1"/>
  <c r="Y909" i="1"/>
  <c r="AA909" i="1" s="1"/>
  <c r="Y781" i="1"/>
  <c r="AA781" i="1" s="1"/>
  <c r="Y717" i="1"/>
  <c r="AA717" i="1" s="1"/>
  <c r="Y453" i="1"/>
  <c r="AA453" i="1" s="1"/>
  <c r="Y261" i="1"/>
  <c r="AA261" i="1" s="1"/>
  <c r="Y197" i="1"/>
  <c r="AA197" i="1" s="1"/>
  <c r="Y133" i="1"/>
  <c r="AA133" i="1" s="1"/>
  <c r="Y1468" i="1"/>
  <c r="AA1468" i="1" s="1"/>
  <c r="Y1340" i="1"/>
  <c r="AA1340" i="1" s="1"/>
  <c r="Y892" i="1"/>
  <c r="AA892" i="1" s="1"/>
  <c r="Y564" i="1"/>
  <c r="AA564" i="1" s="1"/>
  <c r="Y372" i="1"/>
  <c r="AA372" i="1" s="1"/>
  <c r="Y284" i="1"/>
  <c r="AA284" i="1" s="1"/>
  <c r="Y2475" i="1"/>
  <c r="AA2475" i="1" s="1"/>
  <c r="Y2411" i="1"/>
  <c r="AA2411" i="1" s="1"/>
  <c r="AB2411" i="1" s="1"/>
  <c r="Y2155" i="1"/>
  <c r="AA2155" i="1" s="1"/>
  <c r="Y1499" i="1"/>
  <c r="AA1499" i="1" s="1"/>
  <c r="Y979" i="1"/>
  <c r="AA979" i="1" s="1"/>
  <c r="Y379" i="1"/>
  <c r="AA379" i="1" s="1"/>
  <c r="Y187" i="1"/>
  <c r="AA187" i="1" s="1"/>
  <c r="Y1778" i="1"/>
  <c r="AA1778" i="1" s="1"/>
  <c r="Y1714" i="1"/>
  <c r="AA1714" i="1" s="1"/>
  <c r="Y1322" i="1"/>
  <c r="AA1322" i="1" s="1"/>
  <c r="Y1002" i="1"/>
  <c r="AA1002" i="1" s="1"/>
  <c r="Y402" i="1"/>
  <c r="AA402" i="1" s="1"/>
  <c r="Y266" i="1"/>
  <c r="AA266" i="1" s="1"/>
  <c r="Y2298" i="1"/>
  <c r="AA2298" i="1" s="1"/>
  <c r="Y2201" i="1"/>
  <c r="AA2201" i="1" s="1"/>
  <c r="Y2129" i="1"/>
  <c r="AA2129" i="1" s="1"/>
  <c r="Y1873" i="1"/>
  <c r="AA1873" i="1" s="1"/>
  <c r="Y1809" i="1"/>
  <c r="AA1809" i="1" s="1"/>
  <c r="Y1681" i="1"/>
  <c r="AA1681" i="1" s="1"/>
  <c r="Y1065" i="1"/>
  <c r="AA1065" i="1" s="1"/>
  <c r="Y297" i="1"/>
  <c r="AA297" i="1" s="1"/>
  <c r="Y1136" i="1"/>
  <c r="AA1136" i="1" s="1"/>
  <c r="Y408" i="1"/>
  <c r="AA408" i="1" s="1"/>
  <c r="Y2087" i="1"/>
  <c r="AA2087" i="1" s="1"/>
  <c r="Y2023" i="1"/>
  <c r="AA2023" i="1" s="1"/>
  <c r="Y1751" i="1"/>
  <c r="AA1751" i="1" s="1"/>
  <c r="Y1263" i="1"/>
  <c r="AA1263" i="1" s="1"/>
  <c r="Y927" i="1"/>
  <c r="AA927" i="1" s="1"/>
  <c r="Y735" i="1"/>
  <c r="AA735" i="1" s="1"/>
  <c r="Y671" i="1"/>
  <c r="AA671" i="1" s="1"/>
  <c r="Y2502" i="1"/>
  <c r="AA2502" i="1" s="1"/>
  <c r="Y1958" i="1"/>
  <c r="AA1958" i="1" s="1"/>
  <c r="Y1054" i="1"/>
  <c r="AA1054" i="1" s="1"/>
  <c r="Y918" i="1"/>
  <c r="AA918" i="1" s="1"/>
  <c r="Y718" i="1"/>
  <c r="AA718" i="1" s="1"/>
  <c r="Y462" i="1"/>
  <c r="AA462" i="1" s="1"/>
  <c r="Y2117" i="1"/>
  <c r="AA2117" i="1" s="1"/>
  <c r="Y2053" i="1"/>
  <c r="AA2053" i="1" s="1"/>
  <c r="Y1725" i="1"/>
  <c r="AA1725" i="1" s="1"/>
  <c r="Y1613" i="1"/>
  <c r="AA1613" i="1" s="1"/>
  <c r="Y1165" i="1"/>
  <c r="AA1165" i="1" s="1"/>
  <c r="Y1029" i="1"/>
  <c r="AA1029" i="1" s="1"/>
  <c r="Y645" i="1"/>
  <c r="AA645" i="1" s="1"/>
  <c r="Y317" i="1"/>
  <c r="AA317" i="1" s="1"/>
  <c r="Y189" i="1"/>
  <c r="AA189" i="1" s="1"/>
  <c r="Y2460" i="1"/>
  <c r="AA2460" i="1" s="1"/>
  <c r="Y1924" i="1"/>
  <c r="AA1924" i="1" s="1"/>
  <c r="Y1860" i="1"/>
  <c r="AA1860" i="1" s="1"/>
  <c r="Y1796" i="1"/>
  <c r="AA1796" i="1" s="1"/>
  <c r="Y1524" i="1"/>
  <c r="AA1524" i="1" s="1"/>
  <c r="Y628" i="1"/>
  <c r="AA628" i="1" s="1"/>
  <c r="Y556" i="1"/>
  <c r="AA556" i="1" s="1"/>
  <c r="Y492" i="1"/>
  <c r="AA492" i="1" s="1"/>
  <c r="Y2531" i="1"/>
  <c r="AA2531" i="1" s="1"/>
  <c r="Y1171" i="1"/>
  <c r="AA1171" i="1" s="1"/>
  <c r="Y1107" i="1"/>
  <c r="AA1107" i="1" s="1"/>
  <c r="Y1043" i="1"/>
  <c r="AA1043" i="1" s="1"/>
  <c r="Y563" i="1"/>
  <c r="AA563" i="1" s="1"/>
  <c r="Y499" i="1"/>
  <c r="AA499" i="1" s="1"/>
  <c r="Y435" i="1"/>
  <c r="AA435" i="1" s="1"/>
  <c r="Y243" i="1"/>
  <c r="AA243" i="1" s="1"/>
  <c r="Y1706" i="1"/>
  <c r="AA1706" i="1" s="1"/>
  <c r="Y1314" i="1"/>
  <c r="AA1314" i="1" s="1"/>
  <c r="Y1250" i="1"/>
  <c r="AA1250" i="1" s="1"/>
  <c r="Y130" i="1"/>
  <c r="AA130" i="1" s="1"/>
  <c r="AB130" i="1" s="1"/>
  <c r="Y2257" i="1"/>
  <c r="AA2257" i="1" s="1"/>
  <c r="Y1993" i="1"/>
  <c r="AA1993" i="1" s="1"/>
  <c r="Y1313" i="1"/>
  <c r="AA1313" i="1" s="1"/>
  <c r="Y1185" i="1"/>
  <c r="AA1185" i="1" s="1"/>
  <c r="Y1121" i="1"/>
  <c r="AA1121" i="1" s="1"/>
  <c r="Y929" i="1"/>
  <c r="AA929" i="1" s="1"/>
  <c r="Y865" i="1"/>
  <c r="AA865" i="1" s="1"/>
  <c r="Y609" i="1"/>
  <c r="AA609" i="1" s="1"/>
  <c r="Y417" i="1"/>
  <c r="AA417" i="1" s="1"/>
  <c r="Y2434" i="1"/>
  <c r="AA2434" i="1" s="1"/>
  <c r="Y2184" i="1"/>
  <c r="AA2184" i="1" s="1"/>
  <c r="Y2088" i="1"/>
  <c r="AA2088" i="1" s="1"/>
  <c r="Y2024" i="1"/>
  <c r="AA2024" i="1" s="1"/>
  <c r="Y1960" i="1"/>
  <c r="AA1960" i="1" s="1"/>
  <c r="Y1640" i="1"/>
  <c r="AA1640" i="1" s="1"/>
  <c r="Y1256" i="1"/>
  <c r="AA1256" i="1" s="1"/>
  <c r="Y992" i="1"/>
  <c r="AA992" i="1" s="1"/>
  <c r="Y856" i="1"/>
  <c r="AA856" i="1" s="1"/>
  <c r="Y664" i="1"/>
  <c r="AA664" i="1" s="1"/>
  <c r="Y192" i="1"/>
  <c r="AA192" i="1" s="1"/>
  <c r="Y983" i="1"/>
  <c r="AA983" i="1" s="1"/>
  <c r="Y791" i="1"/>
  <c r="AA791" i="1" s="1"/>
  <c r="Y471" i="1"/>
  <c r="AA471" i="1" s="1"/>
  <c r="Y2366" i="1"/>
  <c r="AA2366" i="1" s="1"/>
  <c r="Y2166" i="1"/>
  <c r="AA2166" i="1" s="1"/>
  <c r="Y2078" i="1"/>
  <c r="AA2078" i="1" s="1"/>
  <c r="Y1886" i="1"/>
  <c r="AA1886" i="1" s="1"/>
  <c r="Y1366" i="1"/>
  <c r="AA1366" i="1" s="1"/>
  <c r="Y1110" i="1"/>
  <c r="AA1110" i="1" s="1"/>
  <c r="Y710" i="1"/>
  <c r="AA710" i="1" s="1"/>
  <c r="Y582" i="1"/>
  <c r="AA582" i="1" s="1"/>
  <c r="Y326" i="1"/>
  <c r="AA326" i="1" s="1"/>
  <c r="Y2237" i="1"/>
  <c r="AA2237" i="1" s="1"/>
  <c r="Y1853" i="1"/>
  <c r="AA1853" i="1" s="1"/>
  <c r="Y1541" i="1"/>
  <c r="AA1541" i="1" s="1"/>
  <c r="Y1413" i="1"/>
  <c r="AA1413" i="1" s="1"/>
  <c r="Y1349" i="1"/>
  <c r="AA1349" i="1" s="1"/>
  <c r="Y1157" i="1"/>
  <c r="AA1157" i="1" s="1"/>
  <c r="Y829" i="1"/>
  <c r="AA829" i="1" s="1"/>
  <c r="Y701" i="1"/>
  <c r="AA701" i="1" s="1"/>
  <c r="Y373" i="1"/>
  <c r="AA373" i="1" s="1"/>
  <c r="Y309" i="1"/>
  <c r="AA309" i="1" s="1"/>
  <c r="Y2452" i="1"/>
  <c r="AA2452" i="1" s="1"/>
  <c r="Y2252" i="1"/>
  <c r="AA2252" i="1" s="1"/>
  <c r="Y1580" i="1"/>
  <c r="AA1580" i="1" s="1"/>
  <c r="Y1452" i="1"/>
  <c r="AA1452" i="1" s="1"/>
  <c r="Y1068" i="1"/>
  <c r="AA1068" i="1" s="1"/>
  <c r="Y684" i="1"/>
  <c r="AA684" i="1" s="1"/>
  <c r="Y548" i="1"/>
  <c r="AA548" i="1" s="1"/>
  <c r="Y2523" i="1"/>
  <c r="AA2523" i="1" s="1"/>
  <c r="Y1875" i="1"/>
  <c r="AA1875" i="1" s="1"/>
  <c r="Y1811" i="1"/>
  <c r="AA1811" i="1" s="1"/>
  <c r="Y1747" i="1"/>
  <c r="AA1747" i="1" s="1"/>
  <c r="Y1035" i="1"/>
  <c r="AA1035" i="1" s="1"/>
  <c r="Y755" i="1"/>
  <c r="AA755" i="1" s="1"/>
  <c r="Y627" i="1"/>
  <c r="AA627" i="1" s="1"/>
  <c r="Y107" i="1"/>
  <c r="AA107" i="1" s="1"/>
  <c r="Y2306" i="1"/>
  <c r="AA2306" i="1" s="1"/>
  <c r="Y2226" i="1"/>
  <c r="AA2226" i="1" s="1"/>
  <c r="Y1954" i="1"/>
  <c r="AA1954" i="1" s="1"/>
  <c r="Y1826" i="1"/>
  <c r="AA1826" i="1" s="1"/>
  <c r="Y1762" i="1"/>
  <c r="AA1762" i="1" s="1"/>
  <c r="Y1626" i="1"/>
  <c r="AA1626" i="1" s="1"/>
  <c r="Y1498" i="1"/>
  <c r="AA1498" i="1" s="1"/>
  <c r="Y1242" i="1"/>
  <c r="AA1242" i="1" s="1"/>
  <c r="Y1178" i="1"/>
  <c r="AA1178" i="1" s="1"/>
  <c r="Y794" i="1"/>
  <c r="AA794" i="1" s="1"/>
  <c r="Y714" i="1"/>
  <c r="AA714" i="1" s="1"/>
  <c r="Y586" i="1"/>
  <c r="AA586" i="1" s="1"/>
  <c r="Y2113" i="1"/>
  <c r="AA2113" i="1" s="1"/>
  <c r="Y1793" i="1"/>
  <c r="AA1793" i="1" s="1"/>
  <c r="Y1729" i="1"/>
  <c r="AA1729" i="1" s="1"/>
  <c r="Y1377" i="1"/>
  <c r="AA1377" i="1" s="1"/>
  <c r="Y1305" i="1"/>
  <c r="AA1305" i="1" s="1"/>
  <c r="Y793" i="1"/>
  <c r="AA793" i="1" s="1"/>
  <c r="Y729" i="1"/>
  <c r="AA729" i="1" s="1"/>
  <c r="Y537" i="1"/>
  <c r="AA537" i="1" s="1"/>
  <c r="Y473" i="1"/>
  <c r="AA473" i="1" s="1"/>
  <c r="Y2432" i="1"/>
  <c r="AA2432" i="1" s="1"/>
  <c r="Y2304" i="1"/>
  <c r="AA2304" i="1" s="1"/>
  <c r="Y1632" i="1"/>
  <c r="AA1632" i="1" s="1"/>
  <c r="Y1312" i="1"/>
  <c r="AA1312" i="1" s="1"/>
  <c r="Y1056" i="1"/>
  <c r="AA1056" i="1" s="1"/>
  <c r="Y848" i="1"/>
  <c r="AA848" i="1" s="1"/>
  <c r="Y592" i="1"/>
  <c r="AA592" i="1" s="1"/>
  <c r="Y528" i="1"/>
  <c r="AA528" i="1" s="1"/>
  <c r="Y456" i="1"/>
  <c r="AA456" i="1" s="1"/>
  <c r="Y120" i="1"/>
  <c r="AA120" i="1" s="1"/>
  <c r="Y1447" i="1"/>
  <c r="AA1447" i="1" s="1"/>
  <c r="Y335" i="1"/>
  <c r="AA335" i="1" s="1"/>
  <c r="Y135" i="1"/>
  <c r="AA135" i="1" s="1"/>
  <c r="Y2006" i="1"/>
  <c r="AA2006" i="1" s="1"/>
  <c r="Y1942" i="1"/>
  <c r="AA1942" i="1" s="1"/>
  <c r="Y1430" i="1"/>
  <c r="AA1430" i="1" s="1"/>
  <c r="Y1294" i="1"/>
  <c r="AA1294" i="1" s="1"/>
  <c r="Y1038" i="1"/>
  <c r="AA1038" i="1" s="1"/>
  <c r="Y902" i="1"/>
  <c r="AA902" i="1" s="1"/>
  <c r="Y318" i="1"/>
  <c r="AA318" i="1" s="1"/>
  <c r="Y2485" i="1"/>
  <c r="AA2485" i="1" s="1"/>
  <c r="Y1973" i="1"/>
  <c r="AA1973" i="1" s="1"/>
  <c r="Y1909" i="1"/>
  <c r="AA1909" i="1" s="1"/>
  <c r="Y1277" i="1"/>
  <c r="AA1277" i="1" s="1"/>
  <c r="Y1013" i="1"/>
  <c r="AA1013" i="1" s="1"/>
  <c r="Y693" i="1"/>
  <c r="AA693" i="1" s="1"/>
  <c r="Y109" i="1"/>
  <c r="AA109" i="1" s="1"/>
  <c r="Y2508" i="1"/>
  <c r="AA2508" i="1" s="1"/>
  <c r="Y2108" i="1"/>
  <c r="AA2108" i="1" s="1"/>
  <c r="Y804" i="1"/>
  <c r="AA804" i="1" s="1"/>
  <c r="Y252" i="1"/>
  <c r="AA252" i="1" s="1"/>
  <c r="Y2451" i="1"/>
  <c r="AA2451" i="1" s="1"/>
  <c r="Y1739" i="1"/>
  <c r="AA1739" i="1" s="1"/>
  <c r="Y1155" i="1"/>
  <c r="AA1155" i="1" s="1"/>
  <c r="Y1027" i="1"/>
  <c r="AA1027" i="1" s="1"/>
  <c r="Y811" i="1"/>
  <c r="AA811" i="1" s="1"/>
  <c r="Y291" i="1"/>
  <c r="AA291" i="1" s="1"/>
  <c r="Y163" i="1"/>
  <c r="AA163" i="1" s="1"/>
  <c r="Y1618" i="1"/>
  <c r="AA1618" i="1" s="1"/>
  <c r="Y1362" i="1"/>
  <c r="AA1362" i="1" s="1"/>
  <c r="Y1106" i="1"/>
  <c r="AA1106" i="1" s="1"/>
  <c r="Y978" i="1"/>
  <c r="AA978" i="1" s="1"/>
  <c r="Y706" i="1"/>
  <c r="AA706" i="1" s="1"/>
  <c r="Y506" i="1"/>
  <c r="AA506" i="1" s="1"/>
  <c r="Y378" i="1"/>
  <c r="AA378" i="1" s="1"/>
  <c r="Y2561" i="1"/>
  <c r="AA2561" i="1" s="1"/>
  <c r="Y2241" i="1"/>
  <c r="AA2241" i="1" s="1"/>
  <c r="Y2177" i="1"/>
  <c r="AA2177" i="1" s="1"/>
  <c r="Y1977" i="1"/>
  <c r="AA1977" i="1" s="1"/>
  <c r="Y1233" i="1"/>
  <c r="AA1233" i="1" s="1"/>
  <c r="Y1041" i="1"/>
  <c r="AA1041" i="1" s="1"/>
  <c r="Y849" i="1"/>
  <c r="AA849" i="1" s="1"/>
  <c r="Y721" i="1"/>
  <c r="AA721" i="1" s="1"/>
  <c r="Y401" i="1"/>
  <c r="AA401" i="1" s="1"/>
  <c r="Y273" i="1"/>
  <c r="AA273" i="1" s="1"/>
  <c r="Y2552" i="1"/>
  <c r="AA2552" i="1" s="1"/>
  <c r="Y2488" i="1"/>
  <c r="AA2488" i="1" s="1"/>
  <c r="Y1944" i="1"/>
  <c r="AA1944" i="1" s="1"/>
  <c r="Y1432" i="1"/>
  <c r="AA1432" i="1" s="1"/>
  <c r="Y1176" i="1"/>
  <c r="AA1176" i="1" s="1"/>
  <c r="Y1927" i="1"/>
  <c r="AA1927" i="1" s="1"/>
  <c r="Y1567" i="1"/>
  <c r="AA1567" i="1" s="1"/>
  <c r="Y1311" i="1"/>
  <c r="AA1311" i="1" s="1"/>
  <c r="Y2350" i="1"/>
  <c r="AA2350" i="1" s="1"/>
  <c r="Y2062" i="1"/>
  <c r="AA2062" i="1" s="1"/>
  <c r="Y1486" i="1"/>
  <c r="AA1486" i="1" s="1"/>
  <c r="Y1222" i="1"/>
  <c r="AA1222" i="1" s="1"/>
  <c r="Y630" i="1"/>
  <c r="AA630" i="1" s="1"/>
  <c r="Y502" i="1"/>
  <c r="AA502" i="1" s="1"/>
  <c r="Y310" i="1"/>
  <c r="AA310" i="1" s="1"/>
  <c r="Y246" i="1"/>
  <c r="AA246" i="1" s="1"/>
  <c r="Y2541" i="1"/>
  <c r="AA2541" i="1" s="1"/>
  <c r="Y2477" i="1"/>
  <c r="AA2477" i="1" s="1"/>
  <c r="Y2157" i="1"/>
  <c r="AA2157" i="1" s="1"/>
  <c r="Y1773" i="1"/>
  <c r="AA1773" i="1" s="1"/>
  <c r="Y1693" i="1"/>
  <c r="AA1693" i="1" s="1"/>
  <c r="Y1589" i="1"/>
  <c r="AA1589" i="1" s="1"/>
  <c r="Y1461" i="1"/>
  <c r="AA1461" i="1" s="1"/>
  <c r="Y1397" i="1"/>
  <c r="AA1397" i="1" s="1"/>
  <c r="Y1333" i="1"/>
  <c r="AA1333" i="1" s="1"/>
  <c r="Y1141" i="1"/>
  <c r="AA1141" i="1" s="1"/>
  <c r="Y749" i="1"/>
  <c r="AA749" i="1" s="1"/>
  <c r="Y357" i="1"/>
  <c r="AA357" i="1" s="1"/>
  <c r="Y293" i="1"/>
  <c r="AA293" i="1" s="1"/>
  <c r="Y1836" i="1"/>
  <c r="AA1836" i="1" s="1"/>
  <c r="Y1636" i="1"/>
  <c r="AA1636" i="1" s="1"/>
  <c r="Y1564" i="1"/>
  <c r="AA1564" i="1" s="1"/>
  <c r="Y1244" i="1"/>
  <c r="AA1244" i="1" s="1"/>
  <c r="Y1116" i="1"/>
  <c r="AA1116" i="1" s="1"/>
  <c r="Y924" i="1"/>
  <c r="AA924" i="1" s="1"/>
  <c r="Y596" i="1"/>
  <c r="AA596" i="1" s="1"/>
  <c r="Y468" i="1"/>
  <c r="AA468" i="1" s="1"/>
  <c r="Y404" i="1"/>
  <c r="AA404" i="1" s="1"/>
  <c r="AB404" i="1" s="1"/>
  <c r="Y244" i="1"/>
  <c r="AA244" i="1" s="1"/>
  <c r="Y2187" i="1"/>
  <c r="AA2187" i="1" s="1"/>
  <c r="Y1403" i="1"/>
  <c r="AA1403" i="1" s="1"/>
  <c r="Y1211" i="1"/>
  <c r="AA1211" i="1" s="1"/>
  <c r="Y611" i="1"/>
  <c r="AA611" i="1" s="1"/>
  <c r="Y475" i="1"/>
  <c r="AA475" i="1" s="1"/>
  <c r="Y347" i="1"/>
  <c r="AA347" i="1" s="1"/>
  <c r="Y2138" i="1"/>
  <c r="AA2138" i="1" s="1"/>
  <c r="Y1874" i="1"/>
  <c r="AA1874" i="1" s="1"/>
  <c r="Y1682" i="1"/>
  <c r="AA1682" i="1" s="1"/>
  <c r="Y1482" i="1"/>
  <c r="AA1482" i="1" s="1"/>
  <c r="Y1418" i="1"/>
  <c r="AA1418" i="1" s="1"/>
  <c r="Y1226" i="1"/>
  <c r="AA1226" i="1" s="1"/>
  <c r="Y634" i="1"/>
  <c r="AA634" i="1" s="1"/>
  <c r="Y498" i="1"/>
  <c r="AA498" i="1" s="1"/>
  <c r="Y2033" i="1"/>
  <c r="AA2033" i="1" s="1"/>
  <c r="Y1969" i="1"/>
  <c r="AA1969" i="1" s="1"/>
  <c r="Y1481" i="1"/>
  <c r="AA1481" i="1" s="1"/>
  <c r="Y1033" i="1"/>
  <c r="AA1033" i="1" s="1"/>
  <c r="Y905" i="1"/>
  <c r="AA905" i="1" s="1"/>
  <c r="Y713" i="1"/>
  <c r="AA713" i="1" s="1"/>
  <c r="Y521" i="1"/>
  <c r="AA521" i="1" s="1"/>
  <c r="Y201" i="1"/>
  <c r="AA201" i="1" s="1"/>
  <c r="AB201" i="1" s="1"/>
  <c r="Y2362" i="1"/>
  <c r="AA2362" i="1" s="1"/>
  <c r="Y2480" i="1"/>
  <c r="AA2480" i="1" s="1"/>
  <c r="AB2480" i="1" s="1"/>
  <c r="Y2000" i="1"/>
  <c r="AA2000" i="1" s="1"/>
  <c r="Y1936" i="1"/>
  <c r="AA1936" i="1" s="1"/>
  <c r="Y1232" i="1"/>
  <c r="AA1232" i="1" s="1"/>
  <c r="Y1168" i="1"/>
  <c r="AA1168" i="1" s="1"/>
  <c r="Y1104" i="1"/>
  <c r="AA1104" i="1" s="1"/>
  <c r="Y832" i="1"/>
  <c r="AA832" i="1" s="1"/>
  <c r="Y704" i="1"/>
  <c r="AA704" i="1" s="1"/>
  <c r="Y232" i="1"/>
  <c r="AA232" i="1" s="1"/>
  <c r="Y104" i="1"/>
  <c r="AA104" i="1" s="1"/>
  <c r="Y2311" i="1"/>
  <c r="AA2311" i="1" s="1"/>
  <c r="Y2055" i="1"/>
  <c r="AA2055" i="1" s="1"/>
  <c r="Y1847" i="1"/>
  <c r="AA1847" i="1" s="1"/>
  <c r="Y1719" i="1"/>
  <c r="AA1719" i="1" s="1"/>
  <c r="Y1431" i="1"/>
  <c r="AA1431" i="1" s="1"/>
  <c r="Y1231" i="1"/>
  <c r="AA1231" i="1" s="1"/>
  <c r="Y895" i="1"/>
  <c r="AA895" i="1" s="1"/>
  <c r="Y767" i="1"/>
  <c r="AA767" i="1" s="1"/>
  <c r="Y639" i="1"/>
  <c r="AA639" i="1" s="1"/>
  <c r="Y183" i="1"/>
  <c r="AA183" i="1" s="1"/>
  <c r="Y2406" i="1"/>
  <c r="AA2406" i="1" s="1"/>
  <c r="Y1862" i="1"/>
  <c r="AA1862" i="1" s="1"/>
  <c r="Y1606" i="1"/>
  <c r="AA1606" i="1" s="1"/>
  <c r="Y1478" i="1"/>
  <c r="AA1478" i="1" s="1"/>
  <c r="Y1406" i="1"/>
  <c r="AA1406" i="1" s="1"/>
  <c r="Y1214" i="1"/>
  <c r="AA1214" i="1" s="1"/>
  <c r="Y1022" i="1"/>
  <c r="AA1022" i="1" s="1"/>
  <c r="Y750" i="1"/>
  <c r="AA750" i="1" s="1"/>
  <c r="Y686" i="1"/>
  <c r="AA686" i="1" s="1"/>
  <c r="Y494" i="1"/>
  <c r="AA494" i="1" s="1"/>
  <c r="Y366" i="1"/>
  <c r="AA366" i="1" s="1"/>
  <c r="Y302" i="1"/>
  <c r="AA302" i="1" s="1"/>
  <c r="Y1517" i="1"/>
  <c r="AA1517" i="1" s="1"/>
  <c r="Y1453" i="1"/>
  <c r="AA1453" i="1" s="1"/>
  <c r="Y1261" i="1"/>
  <c r="AA1261" i="1" s="1"/>
  <c r="Y1197" i="1"/>
  <c r="AA1197" i="1" s="1"/>
  <c r="Y1061" i="1"/>
  <c r="AA1061" i="1" s="1"/>
  <c r="Y613" i="1"/>
  <c r="AA613" i="1" s="1"/>
  <c r="Y1956" i="1"/>
  <c r="AA1956" i="1" s="1"/>
  <c r="Y1556" i="1"/>
  <c r="AA1556" i="1" s="1"/>
  <c r="Y1300" i="1"/>
  <c r="AA1300" i="1" s="1"/>
  <c r="Y1108" i="1"/>
  <c r="AA1108" i="1" s="1"/>
  <c r="Y1044" i="1"/>
  <c r="AA1044" i="1" s="1"/>
  <c r="Y660" i="1"/>
  <c r="AA660" i="1" s="1"/>
  <c r="Y588" i="1"/>
  <c r="AA588" i="1" s="1"/>
  <c r="Y396" i="1"/>
  <c r="AA396" i="1" s="1"/>
  <c r="Y332" i="1"/>
  <c r="AA332" i="1" s="1"/>
  <c r="Y172" i="1"/>
  <c r="AA172" i="1" s="1"/>
  <c r="Y1267" i="1"/>
  <c r="AA1267" i="1" s="1"/>
  <c r="Y1075" i="1"/>
  <c r="AA1075" i="1" s="1"/>
  <c r="Y731" i="1"/>
  <c r="AA731" i="1" s="1"/>
  <c r="Y531" i="1"/>
  <c r="AA531" i="1" s="1"/>
  <c r="Y339" i="1"/>
  <c r="AA339" i="1" s="1"/>
  <c r="Y147" i="1"/>
  <c r="AA147" i="1" s="1"/>
  <c r="Y2266" i="1"/>
  <c r="AA2266" i="1" s="1"/>
  <c r="Y1738" i="1"/>
  <c r="AA1738" i="1" s="1"/>
  <c r="Y1602" i="1"/>
  <c r="AA1602" i="1" s="1"/>
  <c r="Y1410" i="1"/>
  <c r="AA1410" i="1" s="1"/>
  <c r="Y1346" i="1"/>
  <c r="AA1346" i="1" s="1"/>
  <c r="Y1282" i="1"/>
  <c r="AA1282" i="1" s="1"/>
  <c r="AB1282" i="1" s="1"/>
  <c r="Y898" i="1"/>
  <c r="AA898" i="1" s="1"/>
  <c r="Y690" i="1"/>
  <c r="AA690" i="1" s="1"/>
  <c r="Y362" i="1"/>
  <c r="AA362" i="1" s="1"/>
  <c r="Y98" i="1"/>
  <c r="AA98" i="1" s="1"/>
  <c r="Y2554" i="1"/>
  <c r="AA2554" i="1" s="1"/>
  <c r="Y1153" i="1"/>
  <c r="AA1153" i="1" s="1"/>
  <c r="Y1025" i="1"/>
  <c r="AA1025" i="1" s="1"/>
  <c r="Y961" i="1"/>
  <c r="AA961" i="1" s="1"/>
  <c r="Y897" i="1"/>
  <c r="AA897" i="1" s="1"/>
  <c r="Y513" i="1"/>
  <c r="AA513" i="1" s="1"/>
  <c r="Y2216" i="1"/>
  <c r="AA2216" i="1" s="1"/>
  <c r="AB2216" i="1" s="1"/>
  <c r="Y2144" i="1"/>
  <c r="AA2144" i="1" s="1"/>
  <c r="Y2056" i="1"/>
  <c r="AA2056" i="1" s="1"/>
  <c r="Y1608" i="1"/>
  <c r="AA1608" i="1" s="1"/>
  <c r="Y1096" i="1"/>
  <c r="AA1096" i="1" s="1"/>
  <c r="Y952" i="1"/>
  <c r="AA952" i="1" s="1"/>
  <c r="Y296" i="1"/>
  <c r="AA296" i="1" s="1"/>
  <c r="Y224" i="1"/>
  <c r="AA224" i="1" s="1"/>
  <c r="Y160" i="1"/>
  <c r="AA160" i="1" s="1"/>
  <c r="Y2367" i="1"/>
  <c r="AA2367" i="1" s="1"/>
  <c r="Y2239" i="1"/>
  <c r="AA2239" i="1" s="1"/>
  <c r="Y1487" i="1"/>
  <c r="AA1487" i="1" s="1"/>
  <c r="Y1295" i="1"/>
  <c r="AA1295" i="1" s="1"/>
  <c r="Y823" i="1"/>
  <c r="AA823" i="1" s="1"/>
  <c r="Y695" i="1"/>
  <c r="AA695" i="1" s="1"/>
  <c r="Y439" i="1"/>
  <c r="AA439" i="1" s="1"/>
  <c r="Y2326" i="1"/>
  <c r="AA2326" i="1" s="1"/>
  <c r="Y1470" i="1"/>
  <c r="AA1470" i="1" s="1"/>
  <c r="Y1398" i="1"/>
  <c r="AA1398" i="1" s="1"/>
  <c r="Y614" i="1"/>
  <c r="AA614" i="1" s="1"/>
  <c r="Y422" i="1"/>
  <c r="AA422" i="1" s="1"/>
  <c r="Y358" i="1"/>
  <c r="AA358" i="1" s="1"/>
  <c r="Y2525" i="1"/>
  <c r="AA2525" i="1" s="1"/>
  <c r="Y2269" i="1"/>
  <c r="AA2269" i="1" s="1"/>
  <c r="Y1445" i="1"/>
  <c r="AA1445" i="1" s="1"/>
  <c r="Y1381" i="1"/>
  <c r="AA1381" i="1" s="1"/>
  <c r="Y1125" i="1"/>
  <c r="AA1125" i="1" s="1"/>
  <c r="Y861" i="1"/>
  <c r="AA861" i="1" s="1"/>
  <c r="Y341" i="1"/>
  <c r="AA341" i="1" s="1"/>
  <c r="Y931" i="1"/>
  <c r="AA931" i="1" s="1"/>
  <c r="AB931" i="1" s="1"/>
  <c r="Y598" i="1"/>
  <c r="AA598" i="1" s="1"/>
  <c r="Y589" i="1"/>
  <c r="AA589" i="1" s="1"/>
  <c r="Y1578" i="1"/>
  <c r="AA1578" i="1" s="1"/>
  <c r="Y1959" i="1"/>
  <c r="AA1959" i="1" s="1"/>
  <c r="Y258" i="1"/>
  <c r="AA258" i="1" s="1"/>
  <c r="Y126" i="1"/>
  <c r="AA126" i="1" s="1"/>
  <c r="Y2082" i="1"/>
  <c r="AA2082" i="1" s="1"/>
  <c r="Y153" i="1"/>
  <c r="AA153" i="1" s="1"/>
  <c r="Y1568" i="1"/>
  <c r="AA1568" i="1" s="1"/>
  <c r="Y932" i="1"/>
  <c r="AA932" i="1" s="1"/>
  <c r="Y348" i="1"/>
  <c r="AA348" i="1" s="1"/>
  <c r="Y619" i="1"/>
  <c r="AA619" i="1" s="1"/>
  <c r="Y2296" i="1"/>
  <c r="AA2296" i="1" s="1"/>
  <c r="Y1031" i="1"/>
  <c r="AA1031" i="1" s="1"/>
  <c r="Y455" i="1"/>
  <c r="AA455" i="1" s="1"/>
  <c r="Y306" i="1"/>
  <c r="AA306" i="1" s="1"/>
  <c r="Y618" i="1"/>
  <c r="AA618" i="1" s="1"/>
  <c r="Y1813" i="1"/>
  <c r="AA1813" i="1" s="1"/>
  <c r="Y2186" i="1"/>
  <c r="AA2186" i="1" s="1"/>
  <c r="Y2330" i="1"/>
  <c r="AA2330" i="1" s="1"/>
  <c r="Y2351" i="1"/>
  <c r="AA2351" i="1" s="1"/>
  <c r="Y1894" i="1"/>
  <c r="AA1894" i="1" s="1"/>
  <c r="Y124" i="1"/>
  <c r="AA124" i="1" s="1"/>
  <c r="Y2016" i="1"/>
  <c r="AA2016" i="1" s="1"/>
  <c r="Y1952" i="1"/>
  <c r="AA1952" i="1" s="1"/>
  <c r="Y638" i="1"/>
  <c r="AA638" i="1" s="1"/>
  <c r="Y1908" i="1"/>
  <c r="AA1908" i="1" s="1"/>
  <c r="Y1721" i="1"/>
  <c r="AA1721" i="1" s="1"/>
  <c r="Y1965" i="1"/>
  <c r="AA1965" i="1" s="1"/>
  <c r="Y1837" i="1"/>
  <c r="AA1837" i="1" s="1"/>
  <c r="Y1542" i="1"/>
  <c r="AA1542" i="1" s="1"/>
  <c r="Y2277" i="1"/>
  <c r="AA2277" i="1" s="1"/>
  <c r="Y1775" i="1"/>
  <c r="AA1775" i="1" s="1"/>
  <c r="Y2397" i="1"/>
  <c r="AA2397" i="1" s="1"/>
  <c r="AM65" i="1"/>
  <c r="Y2235" i="1"/>
  <c r="AA2235" i="1" s="1"/>
  <c r="Y1922" i="1"/>
  <c r="AA1922" i="1" s="1"/>
  <c r="Y953" i="1"/>
  <c r="AA953" i="1" s="1"/>
  <c r="Y1975" i="1"/>
  <c r="AA1975" i="1" s="1"/>
  <c r="Y1895" i="1"/>
  <c r="AA1895" i="1" s="1"/>
  <c r="Y2291" i="1"/>
  <c r="AA2291" i="1" s="1"/>
  <c r="Y1784" i="1"/>
  <c r="AA1784" i="1" s="1"/>
  <c r="Y2381" i="1"/>
  <c r="AA2381" i="1" s="1"/>
  <c r="Y525" i="1"/>
  <c r="AA525" i="1" s="1"/>
  <c r="Y1596" i="1"/>
  <c r="AA1596" i="1" s="1"/>
  <c r="Y1246" i="1"/>
  <c r="AA1246" i="1" s="1"/>
  <c r="Y2248" i="1"/>
  <c r="AA2248" i="1" s="1"/>
  <c r="Y1384" i="1"/>
  <c r="AA1384" i="1" s="1"/>
  <c r="Y2410" i="1"/>
  <c r="AA2410" i="1" s="1"/>
  <c r="Y2080" i="1"/>
  <c r="AA2080" i="1" s="1"/>
  <c r="Y1867" i="1"/>
  <c r="AA1867" i="1" s="1"/>
  <c r="Y1389" i="1"/>
  <c r="AA1389" i="1" s="1"/>
  <c r="AM54" i="1"/>
  <c r="Y2484" i="1"/>
  <c r="AA2484" i="1" s="1"/>
  <c r="Y203" i="1"/>
  <c r="AA203" i="1" s="1"/>
  <c r="Y2160" i="1"/>
  <c r="AA2160" i="1" s="1"/>
  <c r="AM58" i="1"/>
  <c r="Y2334" i="1"/>
  <c r="AA2334" i="1" s="1"/>
  <c r="Y79" i="1"/>
  <c r="AA79" i="1" s="1"/>
  <c r="Y1100" i="1"/>
  <c r="AA1100" i="1" s="1"/>
  <c r="Y331" i="1"/>
  <c r="AA331" i="1" s="1"/>
  <c r="AB331" i="1" s="1"/>
  <c r="Y2258" i="1"/>
  <c r="AA2258" i="1" s="1"/>
  <c r="Y1986" i="1"/>
  <c r="AA1986" i="1" s="1"/>
  <c r="Y546" i="1"/>
  <c r="AA546" i="1" s="1"/>
  <c r="Y482" i="1"/>
  <c r="AA482" i="1" s="1"/>
  <c r="Y2409" i="1"/>
  <c r="AA2409" i="1" s="1"/>
  <c r="Y1697" i="1"/>
  <c r="AA1697" i="1" s="1"/>
  <c r="Y2208" i="1"/>
  <c r="AA2208" i="1" s="1"/>
  <c r="Y2136" i="1"/>
  <c r="AA2136" i="1" s="1"/>
  <c r="Y2048" i="1"/>
  <c r="AA2048" i="1" s="1"/>
  <c r="Y1408" i="1"/>
  <c r="AA1408" i="1" s="1"/>
  <c r="Y2359" i="1"/>
  <c r="AA2359" i="1" s="1"/>
  <c r="Y1071" i="1"/>
  <c r="AA1071" i="1" s="1"/>
  <c r="Y623" i="1"/>
  <c r="Y2190" i="1"/>
  <c r="AA2190" i="1" s="1"/>
  <c r="Y2118" i="1"/>
  <c r="AA2118" i="1" s="1"/>
  <c r="Y1974" i="1"/>
  <c r="AA1974" i="1" s="1"/>
  <c r="Y670" i="1"/>
  <c r="AA670" i="1" s="1"/>
  <c r="Y2517" i="1"/>
  <c r="AA2517" i="1" s="1"/>
  <c r="Y2389" i="1"/>
  <c r="AA2389" i="1" s="1"/>
  <c r="Y1741" i="1"/>
  <c r="AA1741" i="1" s="1"/>
  <c r="Y1117" i="1"/>
  <c r="AA1117" i="1" s="1"/>
  <c r="Y2148" i="1"/>
  <c r="AA2148" i="1" s="1"/>
  <c r="Y1812" i="1"/>
  <c r="AA1812" i="1" s="1"/>
  <c r="Y772" i="1"/>
  <c r="AA772" i="1" s="1"/>
  <c r="Y708" i="1"/>
  <c r="AA708" i="1" s="1"/>
  <c r="Y1835" i="1"/>
  <c r="AA1835" i="1" s="1"/>
  <c r="Y387" i="1"/>
  <c r="AA387" i="1" s="1"/>
  <c r="Y2370" i="1"/>
  <c r="AA2370" i="1" s="1"/>
  <c r="Y882" i="1"/>
  <c r="AA882" i="1" s="1"/>
  <c r="Y2337" i="1"/>
  <c r="AA2337" i="1" s="1"/>
  <c r="Y1137" i="1"/>
  <c r="AA1137" i="1" s="1"/>
  <c r="Y2120" i="1"/>
  <c r="AA2120" i="1" s="1"/>
  <c r="Y2040" i="1"/>
  <c r="AA2040" i="1" s="1"/>
  <c r="Y1272" i="1"/>
  <c r="AA1272" i="1" s="1"/>
  <c r="Y1144" i="1"/>
  <c r="AA1144" i="1" s="1"/>
  <c r="Y1008" i="1"/>
  <c r="AA1008" i="1" s="1"/>
  <c r="Y1887" i="1"/>
  <c r="AA1887" i="1" s="1"/>
  <c r="Y973" i="1"/>
  <c r="AA973" i="1" s="1"/>
  <c r="Y2404" i="1"/>
  <c r="AA2404" i="1" s="1"/>
  <c r="Y2276" i="1"/>
  <c r="AA2276" i="1" s="1"/>
  <c r="Y956" i="1"/>
  <c r="AA956" i="1" s="1"/>
  <c r="Y2219" i="1"/>
  <c r="AA2219" i="1" s="1"/>
  <c r="Y1763" i="1"/>
  <c r="AA1763" i="1" s="1"/>
  <c r="Y771" i="1"/>
  <c r="AA771" i="1" s="1"/>
  <c r="Y2562" i="1"/>
  <c r="AA2562" i="1" s="1"/>
  <c r="Y1642" i="1"/>
  <c r="AA1642" i="1" s="1"/>
  <c r="Y530" i="1"/>
  <c r="AA530" i="1" s="1"/>
  <c r="Y338" i="1"/>
  <c r="AA338" i="1" s="1"/>
  <c r="Y1129" i="1"/>
  <c r="AA1129" i="1" s="1"/>
  <c r="Y169" i="1"/>
  <c r="AA169" i="1" s="1"/>
  <c r="Y2448" i="1"/>
  <c r="AA2448" i="1" s="1"/>
  <c r="Y1648" i="1"/>
  <c r="AA1648" i="1" s="1"/>
  <c r="Y1392" i="1"/>
  <c r="AA1392" i="1" s="1"/>
  <c r="Y864" i="1"/>
  <c r="AA864" i="1" s="1"/>
  <c r="Y1687" i="1"/>
  <c r="AA1687" i="1" s="1"/>
  <c r="Y1119" i="1"/>
  <c r="AA1119" i="1" s="1"/>
  <c r="Y863" i="1"/>
  <c r="AA863" i="1" s="1"/>
  <c r="Y2022" i="1"/>
  <c r="AA2022" i="1" s="1"/>
  <c r="Y1549" i="1"/>
  <c r="AA1549" i="1" s="1"/>
  <c r="Y1732" i="1"/>
  <c r="AA1732" i="1" s="1"/>
  <c r="Y1012" i="1"/>
  <c r="AA1012" i="1" s="1"/>
  <c r="Y2467" i="1"/>
  <c r="AA2467" i="1" s="1"/>
  <c r="Y2075" i="1"/>
  <c r="AA2075" i="1" s="1"/>
  <c r="Y635" i="1"/>
  <c r="AA635" i="1" s="1"/>
  <c r="Y1770" i="1"/>
  <c r="AA1770" i="1" s="1"/>
  <c r="Y1442" i="1"/>
  <c r="AA1442" i="1" s="1"/>
  <c r="Y2321" i="1"/>
  <c r="AA2321" i="1" s="1"/>
  <c r="Y2440" i="1"/>
  <c r="AA2440" i="1" s="1"/>
  <c r="Y1704" i="1"/>
  <c r="AA1704" i="1" s="1"/>
  <c r="Y279" i="1"/>
  <c r="AA279" i="1" s="1"/>
  <c r="Y1950" i="1"/>
  <c r="AA1950" i="1" s="1"/>
  <c r="Y1758" i="1"/>
  <c r="AA1758" i="1" s="1"/>
  <c r="Y1502" i="1"/>
  <c r="AA1502" i="1" s="1"/>
  <c r="Y2429" i="1"/>
  <c r="AA2429" i="1" s="1"/>
  <c r="Y1789" i="1"/>
  <c r="AA1789" i="1" s="1"/>
  <c r="Y1221" i="1"/>
  <c r="AA1221" i="1" s="1"/>
  <c r="Y573" i="1"/>
  <c r="AA573" i="1" s="1"/>
  <c r="Y2388" i="1"/>
  <c r="AA2388" i="1" s="1"/>
  <c r="Y812" i="1"/>
  <c r="AA812" i="1" s="1"/>
  <c r="Y2067" i="1"/>
  <c r="AA2067" i="1" s="1"/>
  <c r="Y1939" i="1"/>
  <c r="AA1939" i="1" s="1"/>
  <c r="Y1619" i="1"/>
  <c r="AA1619" i="1" s="1"/>
  <c r="Y963" i="1"/>
  <c r="AA963" i="1" s="1"/>
  <c r="Y819" i="1"/>
  <c r="AA819" i="1" s="1"/>
  <c r="Y2154" i="1"/>
  <c r="AA2154" i="1" s="1"/>
  <c r="Y2185" i="1"/>
  <c r="AA2185" i="1" s="1"/>
  <c r="Y985" i="1"/>
  <c r="AA985" i="1" s="1"/>
  <c r="Y857" i="1"/>
  <c r="AA857" i="1" s="1"/>
  <c r="Y2176" i="1"/>
  <c r="AA2176" i="1" s="1"/>
  <c r="Y328" i="1"/>
  <c r="AA328" i="1" s="1"/>
  <c r="Y1735" i="1"/>
  <c r="AA1735" i="1" s="1"/>
  <c r="Y655" i="1"/>
  <c r="AA655" i="1" s="1"/>
  <c r="Y2550" i="1"/>
  <c r="AA2550" i="1" s="1"/>
  <c r="Y2070" i="1"/>
  <c r="AA2070" i="1" s="1"/>
  <c r="Y1750" i="1"/>
  <c r="AA1750" i="1" s="1"/>
  <c r="Y2293" i="1"/>
  <c r="AA2293" i="1" s="1"/>
  <c r="Y2165" i="1"/>
  <c r="AA2165" i="1" s="1"/>
  <c r="Y2044" i="1"/>
  <c r="AA2044" i="1" s="1"/>
  <c r="Y1188" i="1"/>
  <c r="AA1188" i="1" s="1"/>
  <c r="Y1124" i="1"/>
  <c r="AA1124" i="1" s="1"/>
  <c r="Y2323" i="1"/>
  <c r="AA2323" i="1" s="1"/>
  <c r="Y1803" i="1"/>
  <c r="AA1803" i="1" s="1"/>
  <c r="Y99" i="1"/>
  <c r="AA99" i="1" s="1"/>
  <c r="Y2146" i="1"/>
  <c r="AA2146" i="1" s="1"/>
  <c r="Y778" i="1"/>
  <c r="AA778" i="1" s="1"/>
  <c r="Y2426" i="1"/>
  <c r="AA2426" i="1" s="1"/>
  <c r="Y2369" i="1"/>
  <c r="AA2369" i="1" s="1"/>
  <c r="Y1913" i="1"/>
  <c r="AA1913" i="1" s="1"/>
  <c r="Y1105" i="1"/>
  <c r="AA1105" i="1" s="1"/>
  <c r="Y785" i="1"/>
  <c r="AA785" i="1" s="1"/>
  <c r="Y1816" i="1"/>
  <c r="AA1816" i="1" s="1"/>
  <c r="Y1368" i="1"/>
  <c r="AA1368" i="1" s="1"/>
  <c r="Y1791" i="1"/>
  <c r="AA1791" i="1" s="1"/>
  <c r="Y711" i="1"/>
  <c r="AA711" i="1" s="1"/>
  <c r="Y2214" i="1"/>
  <c r="AA2214" i="1" s="1"/>
  <c r="Y1286" i="1"/>
  <c r="AA1286" i="1" s="1"/>
  <c r="Y1901" i="1"/>
  <c r="AA1901" i="1" s="1"/>
  <c r="Y813" i="1"/>
  <c r="AA813" i="1" s="1"/>
  <c r="Y165" i="1"/>
  <c r="AA165" i="1" s="1"/>
  <c r="Y2308" i="1"/>
  <c r="AA2308" i="1" s="1"/>
  <c r="Y180" i="1"/>
  <c r="AA180" i="1" s="1"/>
  <c r="Y1923" i="1"/>
  <c r="AA1923" i="1" s="1"/>
  <c r="Y2210" i="1"/>
  <c r="AA2210" i="1" s="1"/>
  <c r="Y2002" i="1"/>
  <c r="AA2002" i="1" s="1"/>
  <c r="Y2489" i="1"/>
  <c r="AA2489" i="1" s="1"/>
  <c r="Y2233" i="1"/>
  <c r="AA2233" i="1" s="1"/>
  <c r="Y1353" i="1"/>
  <c r="AA1353" i="1" s="1"/>
  <c r="Y777" i="1"/>
  <c r="AA777" i="1" s="1"/>
  <c r="Y2544" i="1"/>
  <c r="AA2544" i="1" s="1"/>
  <c r="Y2224" i="1"/>
  <c r="AA2224" i="1" s="1"/>
  <c r="Y1808" i="1"/>
  <c r="AA1808" i="1" s="1"/>
  <c r="Y1680" i="1"/>
  <c r="AA1680" i="1" s="1"/>
  <c r="Y576" i="1"/>
  <c r="AA576" i="1" s="1"/>
  <c r="Y304" i="1"/>
  <c r="AA304" i="1" s="1"/>
  <c r="Y1783" i="1"/>
  <c r="AA1783" i="1" s="1"/>
  <c r="Y2342" i="1"/>
  <c r="AA2342" i="1" s="1"/>
  <c r="Y2142" i="1"/>
  <c r="AA2142" i="1" s="1"/>
  <c r="Y886" i="1"/>
  <c r="AA886" i="1" s="1"/>
  <c r="Y1133" i="1"/>
  <c r="AA1133" i="1" s="1"/>
  <c r="Y805" i="1"/>
  <c r="AA805" i="1" s="1"/>
  <c r="Y916" i="1"/>
  <c r="AA916" i="1" s="1"/>
  <c r="Y2243" i="1"/>
  <c r="AA2243" i="1" s="1"/>
  <c r="Y2130" i="1"/>
  <c r="AA2130" i="1" s="1"/>
  <c r="Y1930" i="1"/>
  <c r="AA1930" i="1" s="1"/>
  <c r="Y1090" i="1"/>
  <c r="AA1090" i="1" s="1"/>
  <c r="Y426" i="1"/>
  <c r="AA426" i="1" s="1"/>
  <c r="Y226" i="1"/>
  <c r="AA226" i="1" s="1"/>
  <c r="Y2417" i="1"/>
  <c r="AA2417" i="1" s="1"/>
  <c r="Y2353" i="1"/>
  <c r="AA2353" i="1" s="1"/>
  <c r="Y577" i="1"/>
  <c r="AA577" i="1" s="1"/>
  <c r="Y2346" i="1"/>
  <c r="AA2346" i="1" s="1"/>
  <c r="Y1992" i="1"/>
  <c r="AA1992" i="1" s="1"/>
  <c r="Y1864" i="1"/>
  <c r="AA1864" i="1" s="1"/>
  <c r="Y1352" i="1"/>
  <c r="AA1352" i="1" s="1"/>
  <c r="Y696" i="1"/>
  <c r="AA696" i="1" s="1"/>
  <c r="Y568" i="1"/>
  <c r="AA568" i="1" s="1"/>
  <c r="Y1423" i="1"/>
  <c r="AA1423" i="1" s="1"/>
  <c r="Y567" i="1"/>
  <c r="AA567" i="1" s="1"/>
  <c r="Y311" i="1"/>
  <c r="AA311" i="1" s="1"/>
  <c r="Y2198" i="1"/>
  <c r="AA2198" i="1" s="1"/>
  <c r="Y2046" i="1"/>
  <c r="AA2046" i="1" s="1"/>
  <c r="Y1982" i="1"/>
  <c r="AA1982" i="1" s="1"/>
  <c r="Y1790" i="1"/>
  <c r="AA1790" i="1" s="1"/>
  <c r="Y1821" i="1"/>
  <c r="AA1821" i="1" s="1"/>
  <c r="Y30" i="1"/>
  <c r="AA30" i="1" s="1"/>
  <c r="Y43" i="1"/>
  <c r="AA43" i="1" s="1"/>
  <c r="Y41" i="1"/>
  <c r="AA41" i="1" s="1"/>
  <c r="Y52" i="1"/>
  <c r="AA52" i="1" s="1"/>
  <c r="Y48" i="1"/>
  <c r="AA48" i="1" s="1"/>
  <c r="Y53" i="1"/>
  <c r="AA53" i="1" s="1"/>
  <c r="Y47" i="1"/>
  <c r="AA47" i="1" s="1"/>
  <c r="Y46" i="1"/>
  <c r="AA46" i="1" s="1"/>
  <c r="Y57" i="1"/>
  <c r="AA57" i="1" s="1"/>
  <c r="Y32" i="1"/>
  <c r="AA32" i="1" s="1"/>
  <c r="Y29" i="1"/>
  <c r="AA29" i="1" s="1"/>
  <c r="Y54" i="1"/>
  <c r="AA54" i="1" s="1"/>
  <c r="AM124" i="1"/>
  <c r="Y1765" i="1"/>
  <c r="AA1765" i="1" s="1"/>
  <c r="Y1228" i="1"/>
  <c r="AA1228" i="1" s="1"/>
  <c r="Y2167" i="1"/>
  <c r="AA2167" i="1" s="1"/>
  <c r="Y1823" i="1"/>
  <c r="AA1823" i="1" s="1"/>
  <c r="Y1902" i="1"/>
  <c r="AA1902" i="1" s="1"/>
  <c r="Y325" i="1"/>
  <c r="AA325" i="1" s="1"/>
  <c r="Y1699" i="1"/>
  <c r="AA1699" i="1" s="1"/>
  <c r="Y2279" i="1"/>
  <c r="AA2279" i="1" s="1"/>
  <c r="Y1058" i="1"/>
  <c r="AA1058" i="1" s="1"/>
  <c r="Y1917" i="1"/>
  <c r="AA1917" i="1" s="1"/>
  <c r="Y2199" i="1"/>
  <c r="AA2199" i="1" s="1"/>
  <c r="Y757" i="1"/>
  <c r="AA757" i="1" s="1"/>
  <c r="Y1931" i="1"/>
  <c r="AA1931" i="1" s="1"/>
  <c r="Y227" i="1"/>
  <c r="AA227" i="1" s="1"/>
  <c r="Y2111" i="1"/>
  <c r="AA2111" i="1" s="1"/>
  <c r="AM98" i="1"/>
  <c r="Y17" i="1"/>
  <c r="AA17" i="1" s="1"/>
  <c r="Y18" i="1"/>
  <c r="AA18" i="1" s="1"/>
  <c r="AM85" i="1"/>
  <c r="AM59" i="1"/>
  <c r="Y15" i="1"/>
  <c r="AA15" i="1" s="1"/>
  <c r="Y11" i="1"/>
  <c r="Y1692" i="1"/>
  <c r="AA1692" i="1" s="1"/>
  <c r="Y388" i="1"/>
  <c r="AA388" i="1" s="1"/>
  <c r="Y2299" i="1"/>
  <c r="AA2299" i="1" s="1"/>
  <c r="Y1451" i="1"/>
  <c r="AA1451" i="1" s="1"/>
  <c r="Y139" i="1"/>
  <c r="AA139" i="1" s="1"/>
  <c r="Y2394" i="1"/>
  <c r="AA2394" i="1" s="1"/>
  <c r="Y1466" i="1"/>
  <c r="AA1466" i="1" s="1"/>
  <c r="Y2530" i="1"/>
  <c r="AA2530" i="1" s="1"/>
  <c r="Y569" i="1"/>
  <c r="AA569" i="1" s="1"/>
  <c r="Y1792" i="1"/>
  <c r="AA1792" i="1" s="1"/>
  <c r="Y2518" i="1"/>
  <c r="AA2518" i="1" s="1"/>
  <c r="Y1526" i="1"/>
  <c r="AA1526" i="1" s="1"/>
  <c r="Y286" i="1"/>
  <c r="AA286" i="1" s="1"/>
  <c r="Y2005" i="1"/>
  <c r="AA2005" i="1" s="1"/>
  <c r="Y661" i="1"/>
  <c r="AA661" i="1" s="1"/>
  <c r="Y1748" i="1"/>
  <c r="AA1748" i="1" s="1"/>
  <c r="Y1220" i="1"/>
  <c r="AA1220" i="1" s="1"/>
  <c r="Y292" i="1"/>
  <c r="AA292" i="1" s="1"/>
  <c r="Y1379" i="1"/>
  <c r="AA1379" i="1" s="1"/>
  <c r="Y2250" i="1"/>
  <c r="AA2250" i="1" s="1"/>
  <c r="Y1650" i="1"/>
  <c r="AA1650" i="1" s="1"/>
  <c r="Y1202" i="1"/>
  <c r="AA1202" i="1" s="1"/>
  <c r="Y346" i="1"/>
  <c r="AA346" i="1" s="1"/>
  <c r="Y210" i="1"/>
  <c r="AA210" i="1" s="1"/>
  <c r="Y2401" i="1"/>
  <c r="AA2401" i="1" s="1"/>
  <c r="Y1521" i="1"/>
  <c r="AA1521" i="1" s="1"/>
  <c r="Y817" i="1"/>
  <c r="AA817" i="1" s="1"/>
  <c r="Y1208" i="1"/>
  <c r="AA1208" i="1" s="1"/>
  <c r="Y808" i="1"/>
  <c r="AA808" i="1" s="1"/>
  <c r="Y352" i="1"/>
  <c r="AA352" i="1" s="1"/>
  <c r="Y1967" i="1"/>
  <c r="AA1967" i="1" s="1"/>
  <c r="Y1063" i="1"/>
  <c r="AA1063" i="1" s="1"/>
  <c r="Y159" i="1"/>
  <c r="AA159" i="1" s="1"/>
  <c r="Y1454" i="1"/>
  <c r="AA1454" i="1" s="1"/>
  <c r="Y1318" i="1"/>
  <c r="AA1318" i="1" s="1"/>
  <c r="Y998" i="1"/>
  <c r="AA998" i="1" s="1"/>
  <c r="Y342" i="1"/>
  <c r="AA342" i="1" s="1"/>
  <c r="Y2509" i="1"/>
  <c r="AA2509" i="1" s="1"/>
  <c r="Y389" i="1"/>
  <c r="AA389" i="1" s="1"/>
  <c r="Y1891" i="1"/>
  <c r="AA1891" i="1" s="1"/>
  <c r="Y1243" i="1"/>
  <c r="AA1243" i="1" s="1"/>
  <c r="Y2178" i="1"/>
  <c r="AA2178" i="1" s="1"/>
  <c r="Y810" i="1"/>
  <c r="AA810" i="1" s="1"/>
  <c r="Y2001" i="1"/>
  <c r="AA2001" i="1" s="1"/>
  <c r="Y425" i="1"/>
  <c r="AA425" i="1" s="1"/>
  <c r="Y2384" i="1"/>
  <c r="AA2384" i="1" s="1"/>
  <c r="Y1776" i="1"/>
  <c r="AA1776" i="1" s="1"/>
  <c r="Y1072" i="1"/>
  <c r="AA1072" i="1" s="1"/>
  <c r="Y544" i="1"/>
  <c r="AA544" i="1" s="1"/>
  <c r="Y2407" i="1"/>
  <c r="AA2407" i="1" s="1"/>
  <c r="Y1815" i="1"/>
  <c r="AA1815" i="1" s="1"/>
  <c r="Y1191" i="1"/>
  <c r="AA1191" i="1" s="1"/>
  <c r="Y351" i="1"/>
  <c r="AA351" i="1" s="1"/>
  <c r="Y287" i="1"/>
  <c r="AA287" i="1" s="1"/>
  <c r="Y1510" i="1"/>
  <c r="AA1510" i="1" s="1"/>
  <c r="Y526" i="1"/>
  <c r="AA526" i="1" s="1"/>
  <c r="Y334" i="1"/>
  <c r="AA334" i="1" s="1"/>
  <c r="Y2309" i="1"/>
  <c r="AA2309" i="1" s="1"/>
  <c r="Y2060" i="1"/>
  <c r="AA2060" i="1" s="1"/>
  <c r="Y1204" i="1"/>
  <c r="AA1204" i="1" s="1"/>
  <c r="Y699" i="1"/>
  <c r="AA699" i="1" s="1"/>
  <c r="Y522" i="1"/>
  <c r="AA522" i="1" s="1"/>
  <c r="Y289" i="1"/>
  <c r="AA289" i="1" s="1"/>
  <c r="Y2143" i="1"/>
  <c r="AA2143" i="1" s="1"/>
  <c r="Y2558" i="1"/>
  <c r="AA2558" i="1" s="1"/>
  <c r="Y1238" i="1"/>
  <c r="AA1238" i="1" s="1"/>
  <c r="Y518" i="1"/>
  <c r="AA518" i="1" s="1"/>
  <c r="Y262" i="1"/>
  <c r="AA262" i="1" s="1"/>
  <c r="Y509" i="1"/>
  <c r="AA509" i="1" s="1"/>
  <c r="Y117" i="1"/>
  <c r="AA117" i="1" s="1"/>
  <c r="Y2203" i="1"/>
  <c r="AA2203" i="1" s="1"/>
  <c r="Y1483" i="1"/>
  <c r="AA1483" i="1" s="1"/>
  <c r="Y1419" i="1"/>
  <c r="AA1419" i="1" s="1"/>
  <c r="Y986" i="1"/>
  <c r="AA986" i="1" s="1"/>
  <c r="Y2441" i="1"/>
  <c r="AA2441" i="1" s="1"/>
  <c r="Y1177" i="1"/>
  <c r="AA1177" i="1" s="1"/>
  <c r="Y1113" i="1"/>
  <c r="AA1113" i="1" s="1"/>
  <c r="Y345" i="1"/>
  <c r="AA345" i="1" s="1"/>
  <c r="Y2240" i="1"/>
  <c r="AA2240" i="1" s="1"/>
  <c r="Y1760" i="1"/>
  <c r="AA1760" i="1" s="1"/>
  <c r="Y1504" i="1"/>
  <c r="AA1504" i="1" s="1"/>
  <c r="Y720" i="1"/>
  <c r="AA720" i="1" s="1"/>
  <c r="Y574" i="1"/>
  <c r="AA574" i="1" s="1"/>
  <c r="Y446" i="1"/>
  <c r="AA446" i="1" s="1"/>
  <c r="Y1845" i="1"/>
  <c r="AA1845" i="1" s="1"/>
  <c r="Y629" i="1"/>
  <c r="AA629" i="1" s="1"/>
  <c r="Y612" i="1"/>
  <c r="AA612" i="1" s="1"/>
  <c r="Y540" i="1"/>
  <c r="AA540" i="1" s="1"/>
  <c r="Y476" i="1"/>
  <c r="AA476" i="1" s="1"/>
  <c r="Y2195" i="1"/>
  <c r="AA2195" i="1" s="1"/>
  <c r="Y355" i="1"/>
  <c r="AA355" i="1" s="1"/>
  <c r="Y1554" i="1"/>
  <c r="AA1554" i="1" s="1"/>
  <c r="Y850" i="1"/>
  <c r="AA850" i="1" s="1"/>
  <c r="Y90" i="1"/>
  <c r="AA90" i="1" s="1"/>
  <c r="Y2433" i="1"/>
  <c r="AA2433" i="1" s="1"/>
  <c r="Y1489" i="1"/>
  <c r="AA1489" i="1" s="1"/>
  <c r="Y913" i="1"/>
  <c r="AA913" i="1" s="1"/>
  <c r="Y465" i="1"/>
  <c r="AA465" i="1" s="1"/>
  <c r="Y904" i="1"/>
  <c r="AA904" i="1" s="1"/>
  <c r="Y584" i="1"/>
  <c r="AA584" i="1" s="1"/>
  <c r="Y2383" i="1"/>
  <c r="AA2383" i="1" s="1"/>
  <c r="Y1999" i="1"/>
  <c r="AA1999" i="1" s="1"/>
  <c r="Y1503" i="1"/>
  <c r="AA1503" i="1" s="1"/>
  <c r="Y2414" i="1"/>
  <c r="AA2414" i="1" s="1"/>
  <c r="Y110" i="1"/>
  <c r="AA110" i="1" s="1"/>
  <c r="Y421" i="1"/>
  <c r="AA421" i="1" s="1"/>
  <c r="Y229" i="1"/>
  <c r="AA229" i="1" s="1"/>
  <c r="Y2564" i="1"/>
  <c r="AA2564" i="1" s="1"/>
  <c r="Y2036" i="1"/>
  <c r="AA2036" i="1" s="1"/>
  <c r="Y668" i="1"/>
  <c r="AA668" i="1" s="1"/>
  <c r="Y2443" i="1"/>
  <c r="AA2443" i="1" s="1"/>
  <c r="Y1603" i="1"/>
  <c r="AA1603" i="1" s="1"/>
  <c r="Y867" i="1"/>
  <c r="AA867" i="1" s="1"/>
  <c r="Y1098" i="1"/>
  <c r="AA1098" i="1" s="1"/>
  <c r="Y770" i="1"/>
  <c r="AA770" i="1" s="1"/>
  <c r="Y434" i="1"/>
  <c r="AA434" i="1" s="1"/>
  <c r="Y2361" i="1"/>
  <c r="AA2361" i="1" s="1"/>
  <c r="Y1289" i="1"/>
  <c r="AA1289" i="1" s="1"/>
  <c r="Y1161" i="1"/>
  <c r="AA1161" i="1" s="1"/>
  <c r="Y969" i="1"/>
  <c r="AA969" i="1" s="1"/>
  <c r="Y841" i="1"/>
  <c r="AA841" i="1" s="1"/>
  <c r="Y968" i="1"/>
  <c r="AA968" i="1" s="1"/>
  <c r="Y1303" i="1"/>
  <c r="AA1303" i="1" s="1"/>
  <c r="Y447" i="1"/>
  <c r="AA447" i="1" s="1"/>
  <c r="Y383" i="1"/>
  <c r="AA383" i="1" s="1"/>
  <c r="Y549" i="1"/>
  <c r="AA549" i="1" s="1"/>
  <c r="Y221" i="1"/>
  <c r="AA221" i="1" s="1"/>
  <c r="Y2492" i="1"/>
  <c r="AA2492" i="1" s="1"/>
  <c r="Y2164" i="1"/>
  <c r="AA2164" i="1" s="1"/>
  <c r="Y1700" i="1"/>
  <c r="AA1700" i="1" s="1"/>
  <c r="Y2307" i="1"/>
  <c r="AA2307" i="1" s="1"/>
  <c r="Y2043" i="1"/>
  <c r="AA2043" i="1" s="1"/>
  <c r="Y1003" i="1"/>
  <c r="AA1003" i="1" s="1"/>
  <c r="Y667" i="1"/>
  <c r="AA667" i="1" s="1"/>
  <c r="Y211" i="1"/>
  <c r="AA211" i="1" s="1"/>
  <c r="Y1474" i="1"/>
  <c r="AA1474" i="1" s="1"/>
  <c r="Y1833" i="1"/>
  <c r="AA1833" i="1" s="1"/>
  <c r="Y1281" i="1"/>
  <c r="AA1281" i="1" s="1"/>
  <c r="AB1281" i="1" s="1"/>
  <c r="Y1800" i="1"/>
  <c r="AA1800" i="1" s="1"/>
  <c r="Y1024" i="1"/>
  <c r="AA1024" i="1" s="1"/>
  <c r="Y1615" i="1"/>
  <c r="AA1615" i="1" s="1"/>
  <c r="Y1206" i="1"/>
  <c r="AA1206" i="1" s="1"/>
  <c r="Y742" i="1"/>
  <c r="AA742" i="1" s="1"/>
  <c r="Y925" i="1"/>
  <c r="AA925" i="1" s="1"/>
  <c r="Y541" i="1"/>
  <c r="AA541" i="1" s="1"/>
  <c r="Y469" i="1"/>
  <c r="AA469" i="1" s="1"/>
  <c r="Y405" i="1"/>
  <c r="AA405" i="1" s="1"/>
  <c r="AM67" i="1"/>
  <c r="Y1612" i="1"/>
  <c r="AA1612" i="1" s="1"/>
  <c r="Y452" i="1"/>
  <c r="AA452" i="1" s="1"/>
  <c r="Y1715" i="1"/>
  <c r="AA1715" i="1" s="1"/>
  <c r="Y1018" i="1"/>
  <c r="AA1018" i="1" s="1"/>
  <c r="Y441" i="1"/>
  <c r="AA441" i="1" s="1"/>
  <c r="Y2400" i="1"/>
  <c r="AA2400" i="1" s="1"/>
  <c r="Y2483" i="1"/>
  <c r="AA2483" i="1" s="1"/>
  <c r="Y1963" i="1"/>
  <c r="AA1963" i="1" s="1"/>
  <c r="Y715" i="1"/>
  <c r="AA715" i="1" s="1"/>
  <c r="Y1720" i="1"/>
  <c r="AA1720" i="1" s="1"/>
  <c r="Y1130" i="1"/>
  <c r="AA1130" i="1" s="1"/>
  <c r="Y2501" i="1"/>
  <c r="AA2501" i="1" s="1"/>
  <c r="Y1235" i="1"/>
  <c r="AA1235" i="1" s="1"/>
  <c r="Y2399" i="1"/>
  <c r="AA2399" i="1" s="1"/>
  <c r="Y2014" i="1"/>
  <c r="AA2014" i="1" s="1"/>
  <c r="Y1822" i="1"/>
  <c r="AA1822" i="1" s="1"/>
  <c r="Y2267" i="1"/>
  <c r="AA2267" i="1" s="1"/>
  <c r="Y1370" i="1"/>
  <c r="AA1370" i="1" s="1"/>
  <c r="Y719" i="1"/>
  <c r="AA719" i="1" s="1"/>
  <c r="Y974" i="1"/>
  <c r="AA974" i="1" s="1"/>
  <c r="Y1149" i="1"/>
  <c r="AA1149" i="1" s="1"/>
  <c r="Y2244" i="1"/>
  <c r="AA2244" i="1" s="1"/>
  <c r="Y1972" i="1"/>
  <c r="AA1972" i="1" s="1"/>
  <c r="Y2290" i="1"/>
  <c r="AA2290" i="1" s="1"/>
  <c r="Y2218" i="1"/>
  <c r="AA2218" i="1" s="1"/>
  <c r="Y2360" i="1"/>
  <c r="AA2360" i="1" s="1"/>
  <c r="Y2232" i="1"/>
  <c r="AA2232" i="1" s="1"/>
  <c r="Y648" i="1"/>
  <c r="AA648" i="1" s="1"/>
  <c r="Y320" i="1"/>
  <c r="AA320" i="1" s="1"/>
  <c r="Y1727" i="1"/>
  <c r="AA1727" i="1" s="1"/>
  <c r="Y1030" i="1"/>
  <c r="AA1030" i="1" s="1"/>
  <c r="Y830" i="1"/>
  <c r="AA830" i="1" s="1"/>
  <c r="Y1083" i="1"/>
  <c r="AA1083" i="1" s="1"/>
  <c r="Y739" i="1"/>
  <c r="AA739" i="1" s="1"/>
  <c r="Y2450" i="1"/>
  <c r="AA2450" i="1" s="1"/>
  <c r="Y1938" i="1"/>
  <c r="AA1938" i="1" s="1"/>
  <c r="Y1744" i="1"/>
  <c r="AA1744" i="1" s="1"/>
  <c r="Y2405" i="1"/>
  <c r="AA2405" i="1" s="1"/>
  <c r="Y2556" i="1"/>
  <c r="AA2556" i="1" s="1"/>
  <c r="Y2418" i="1"/>
  <c r="AA2418" i="1" s="1"/>
  <c r="Y1802" i="1"/>
  <c r="AA1802" i="1" s="1"/>
  <c r="Y1218" i="1"/>
  <c r="AA1218" i="1" s="1"/>
  <c r="Y2431" i="1"/>
  <c r="AA2431" i="1" s="1"/>
  <c r="Y2205" i="1"/>
  <c r="AA2205" i="1" s="1"/>
  <c r="Y516" i="1"/>
  <c r="AA516" i="1" s="1"/>
  <c r="Y1548" i="1"/>
  <c r="AA1548" i="1" s="1"/>
  <c r="Y1164" i="1"/>
  <c r="AA1164" i="1" s="1"/>
  <c r="Y1794" i="1"/>
  <c r="AA1794" i="1" s="1"/>
  <c r="Y1274" i="1"/>
  <c r="AA1274" i="1" s="1"/>
  <c r="Y826" i="1"/>
  <c r="AA826" i="1" s="1"/>
  <c r="Y2345" i="1"/>
  <c r="AA2345" i="1" s="1"/>
  <c r="Y2281" i="1"/>
  <c r="AA2281" i="1" s="1"/>
  <c r="Y2498" i="1"/>
  <c r="AA2498" i="1" s="1"/>
  <c r="Y880" i="1"/>
  <c r="AA880" i="1" s="1"/>
  <c r="Y1543" i="1"/>
  <c r="AA1543" i="1" s="1"/>
  <c r="Y879" i="1"/>
  <c r="AA879" i="1" s="1"/>
  <c r="Y1070" i="1"/>
  <c r="AA1070" i="1" s="1"/>
  <c r="Y606" i="1"/>
  <c r="AA606" i="1" s="1"/>
  <c r="Y269" i="1"/>
  <c r="AA269" i="1" s="1"/>
  <c r="Y2212" i="1"/>
  <c r="AA2212" i="1" s="1"/>
  <c r="Y1476" i="1"/>
  <c r="AA1476" i="1" s="1"/>
  <c r="Y1412" i="1"/>
  <c r="AA1412" i="1" s="1"/>
  <c r="Y1522" i="1"/>
  <c r="AA1522" i="1" s="1"/>
  <c r="Y1330" i="1"/>
  <c r="AA1330" i="1" s="1"/>
  <c r="Y146" i="1"/>
  <c r="AA146" i="1" s="1"/>
  <c r="Y1073" i="1"/>
  <c r="AA1073" i="1" s="1"/>
  <c r="Y881" i="1"/>
  <c r="AA881" i="1" s="1"/>
  <c r="Y369" i="1"/>
  <c r="AA369" i="1" s="1"/>
  <c r="Y241" i="1"/>
  <c r="Y616" i="1"/>
  <c r="AA616" i="1" s="1"/>
  <c r="Y1279" i="1"/>
  <c r="AA1279" i="1" s="1"/>
  <c r="Y1199" i="1"/>
  <c r="AA1199" i="1" s="1"/>
  <c r="Y871" i="1"/>
  <c r="AA871" i="1" s="1"/>
  <c r="Y615" i="1"/>
  <c r="AA615" i="1" s="1"/>
  <c r="Y1126" i="1"/>
  <c r="AA1126" i="1" s="1"/>
  <c r="Y534" i="1"/>
  <c r="AA534" i="1" s="1"/>
  <c r="Y214" i="1"/>
  <c r="AA214" i="1" s="1"/>
  <c r="AB214" i="1" s="1"/>
  <c r="Y1676" i="1"/>
  <c r="AA1676" i="1" s="1"/>
  <c r="Y1020" i="1"/>
  <c r="AA1020" i="1" s="1"/>
  <c r="Y828" i="1"/>
  <c r="AA828" i="1" s="1"/>
  <c r="Y1435" i="1"/>
  <c r="AA1435" i="1" s="1"/>
  <c r="Y835" i="1"/>
  <c r="AA835" i="1" s="1"/>
  <c r="Y666" i="1"/>
  <c r="AA666" i="1" s="1"/>
  <c r="Y1457" i="1"/>
  <c r="AA1457" i="1" s="1"/>
  <c r="Y1393" i="1"/>
  <c r="AA1393" i="1" s="1"/>
  <c r="Y1321" i="1"/>
  <c r="AA1321" i="1" s="1"/>
  <c r="Y745" i="1"/>
  <c r="AA745" i="1" s="1"/>
  <c r="Y2320" i="1"/>
  <c r="AA2320" i="1" s="1"/>
  <c r="Y2032" i="1"/>
  <c r="AA2032" i="1" s="1"/>
  <c r="Y1968" i="1"/>
  <c r="AA1968" i="1" s="1"/>
  <c r="Y1328" i="1"/>
  <c r="AA1328" i="1" s="1"/>
  <c r="Y799" i="1"/>
  <c r="AA799" i="1" s="1"/>
  <c r="Y607" i="1"/>
  <c r="AA607" i="1" s="1"/>
  <c r="Y543" i="1"/>
  <c r="AA543" i="1" s="1"/>
  <c r="Y2086" i="1"/>
  <c r="AA2086" i="1" s="1"/>
  <c r="Y1118" i="1"/>
  <c r="AA1118" i="1" s="1"/>
  <c r="Y990" i="1"/>
  <c r="AA990" i="1" s="1"/>
  <c r="Y790" i="1"/>
  <c r="AA790" i="1" s="1"/>
  <c r="Y270" i="1"/>
  <c r="AA270" i="1" s="1"/>
  <c r="Y206" i="1"/>
  <c r="AA206" i="1" s="1"/>
  <c r="Y1421" i="1"/>
  <c r="AA1421" i="1" s="1"/>
  <c r="Y773" i="1"/>
  <c r="AA773" i="1" s="1"/>
  <c r="Y517" i="1"/>
  <c r="AA517" i="1" s="1"/>
  <c r="Y2196" i="1"/>
  <c r="AA2196" i="1" s="1"/>
  <c r="Y1627" i="1"/>
  <c r="AA1627" i="1" s="1"/>
  <c r="Y1299" i="1"/>
  <c r="AA1299" i="1" s="1"/>
  <c r="Y763" i="1"/>
  <c r="AA763" i="1" s="1"/>
  <c r="Y371" i="1"/>
  <c r="AA371" i="1" s="1"/>
  <c r="Y1378" i="1"/>
  <c r="AA1378" i="1" s="1"/>
  <c r="Y1122" i="1"/>
  <c r="AA1122" i="1" s="1"/>
  <c r="Y866" i="1"/>
  <c r="AA866" i="1" s="1"/>
  <c r="Y458" i="1"/>
  <c r="AA458" i="1" s="1"/>
  <c r="Y1249" i="1"/>
  <c r="AA1249" i="1" s="1"/>
  <c r="Y801" i="1"/>
  <c r="AA801" i="1" s="1"/>
  <c r="Y737" i="1"/>
  <c r="AA737" i="1" s="1"/>
  <c r="Y545" i="1"/>
  <c r="AA545" i="1" s="1"/>
  <c r="Y481" i="1"/>
  <c r="AA481" i="1" s="1"/>
  <c r="Y225" i="1"/>
  <c r="AA225" i="1" s="1"/>
  <c r="Y1896" i="1"/>
  <c r="AA1896" i="1" s="1"/>
  <c r="Y336" i="1"/>
  <c r="AA336" i="1" s="1"/>
  <c r="Y1255" i="1"/>
  <c r="AA1255" i="1" s="1"/>
  <c r="Y727" i="1"/>
  <c r="AA727" i="1" s="1"/>
  <c r="Y1046" i="1"/>
  <c r="AA1046" i="1" s="1"/>
  <c r="Y390" i="1"/>
  <c r="AA390" i="1" s="1"/>
  <c r="Y2365" i="1"/>
  <c r="AA2365" i="1" s="1"/>
  <c r="Y1477" i="1"/>
  <c r="AA1477" i="1" s="1"/>
  <c r="Y1788" i="1"/>
  <c r="AA1788" i="1" s="1"/>
  <c r="Y1388" i="1"/>
  <c r="AA1388" i="1" s="1"/>
  <c r="Y620" i="1"/>
  <c r="AA620" i="1" s="1"/>
  <c r="Y196" i="1"/>
  <c r="AA196" i="1" s="1"/>
  <c r="AB196" i="1" s="1"/>
  <c r="Y1163" i="1"/>
  <c r="AA1163" i="1" s="1"/>
  <c r="Y883" i="1"/>
  <c r="AA883" i="1" s="1"/>
  <c r="Y491" i="1"/>
  <c r="AA491" i="1" s="1"/>
  <c r="Y386" i="1"/>
  <c r="AA386" i="1" s="1"/>
  <c r="Y2442" i="1"/>
  <c r="AA2442" i="1" s="1"/>
  <c r="Y2313" i="1"/>
  <c r="AA2313" i="1" s="1"/>
  <c r="Y1497" i="1"/>
  <c r="AA1497" i="1" s="1"/>
  <c r="Y1441" i="1"/>
  <c r="AA1441" i="1" s="1"/>
  <c r="Y1241" i="1"/>
  <c r="AA1241" i="1" s="1"/>
  <c r="Y1824" i="1"/>
  <c r="AA1824" i="1" s="1"/>
  <c r="Y784" i="1"/>
  <c r="AA784" i="1" s="1"/>
  <c r="Y256" i="1"/>
  <c r="AA256" i="1" s="1"/>
  <c r="Y1935" i="1"/>
  <c r="AA1935" i="1" s="1"/>
  <c r="Y1647" i="1"/>
  <c r="AA1647" i="1" s="1"/>
  <c r="Y911" i="1"/>
  <c r="AA911" i="1" s="1"/>
  <c r="Y527" i="1"/>
  <c r="AA527" i="1" s="1"/>
  <c r="Y2422" i="1"/>
  <c r="AA2422" i="1" s="1"/>
  <c r="Y2158" i="1"/>
  <c r="AA2158" i="1" s="1"/>
  <c r="Y1814" i="1"/>
  <c r="AA1814" i="1" s="1"/>
  <c r="Y1166" i="1"/>
  <c r="AA1166" i="1" s="1"/>
  <c r="Y2229" i="1"/>
  <c r="AA2229" i="1" s="1"/>
  <c r="Y365" i="1"/>
  <c r="AA365" i="1" s="1"/>
  <c r="Y868" i="1"/>
  <c r="AA868" i="1" s="1"/>
  <c r="Y1611" i="1"/>
  <c r="AA1611" i="1" s="1"/>
  <c r="Y875" i="1"/>
  <c r="AA875" i="1" s="1"/>
  <c r="Y2010" i="1"/>
  <c r="AA2010" i="1" s="1"/>
  <c r="Y1818" i="1"/>
  <c r="AA1818" i="1" s="1"/>
  <c r="Y1169" i="1"/>
  <c r="AA1169" i="1" s="1"/>
  <c r="Y529" i="1"/>
  <c r="AA529" i="1" s="1"/>
  <c r="Y145" i="1"/>
  <c r="AA145" i="1" s="1"/>
  <c r="Y2008" i="1"/>
  <c r="AA2008" i="1" s="1"/>
  <c r="Y776" i="1"/>
  <c r="AA776" i="1" s="1"/>
  <c r="Y520" i="1"/>
  <c r="AA520" i="1" s="1"/>
  <c r="Y448" i="1"/>
  <c r="AA448" i="1" s="1"/>
  <c r="Y248" i="1"/>
  <c r="AA248" i="1" s="1"/>
  <c r="Y647" i="1"/>
  <c r="AA647" i="1" s="1"/>
  <c r="Y583" i="1"/>
  <c r="AA583" i="1" s="1"/>
  <c r="Y1870" i="1"/>
  <c r="AA1870" i="1" s="1"/>
  <c r="Y1094" i="1"/>
  <c r="AA1094" i="1" s="1"/>
  <c r="Y2413" i="1"/>
  <c r="AA2413" i="1" s="1"/>
  <c r="Y2285" i="1"/>
  <c r="AA2285" i="1" s="1"/>
  <c r="Y877" i="1"/>
  <c r="AA877" i="1" s="1"/>
  <c r="AB877" i="1" s="1"/>
  <c r="Y1708" i="1"/>
  <c r="AA1708" i="1" s="1"/>
  <c r="Y1500" i="1"/>
  <c r="AA1500" i="1" s="1"/>
  <c r="Y1308" i="1"/>
  <c r="AA1308" i="1" s="1"/>
  <c r="Y1052" i="1"/>
  <c r="AA1052" i="1" s="1"/>
  <c r="Y796" i="1"/>
  <c r="AA796" i="1" s="1"/>
  <c r="Y340" i="1"/>
  <c r="AA340" i="1" s="1"/>
  <c r="Y108" i="1"/>
  <c r="AA108" i="1" s="1"/>
  <c r="Y539" i="1"/>
  <c r="AA539" i="1" s="1"/>
  <c r="Y283" i="1"/>
  <c r="AA283" i="1" s="1"/>
  <c r="Y91" i="1"/>
  <c r="AA91" i="1" s="1"/>
  <c r="Y1097" i="1"/>
  <c r="AA1097" i="1" s="1"/>
  <c r="Y329" i="1"/>
  <c r="AA329" i="1" s="1"/>
  <c r="Y137" i="1"/>
  <c r="AA137" i="1" s="1"/>
  <c r="Y1616" i="1"/>
  <c r="AA1616" i="1" s="1"/>
  <c r="Y1919" i="1"/>
  <c r="AA1919" i="1" s="1"/>
  <c r="Y575" i="1"/>
  <c r="AA575" i="1" s="1"/>
  <c r="Y255" i="1"/>
  <c r="AA255" i="1" s="1"/>
  <c r="Y2270" i="1"/>
  <c r="AA2270" i="1" s="1"/>
  <c r="Y1926" i="1"/>
  <c r="AA1926" i="1" s="1"/>
  <c r="Y1342" i="1"/>
  <c r="AA1342" i="1" s="1"/>
  <c r="Y622" i="1"/>
  <c r="AA622" i="1" s="1"/>
  <c r="Y102" i="1"/>
  <c r="AA102" i="1" s="1"/>
  <c r="Y413" i="1"/>
  <c r="AA413" i="1" s="1"/>
  <c r="Y2228" i="1"/>
  <c r="AA2228" i="1" s="1"/>
  <c r="Y2499" i="1"/>
  <c r="AA2499" i="1" s="1"/>
  <c r="Y1979" i="1"/>
  <c r="AA1979" i="1" s="1"/>
  <c r="Y1089" i="1"/>
  <c r="AA1089" i="1" s="1"/>
  <c r="Y833" i="1"/>
  <c r="AA833" i="1" s="1"/>
  <c r="Y641" i="1"/>
  <c r="AA641" i="1" s="1"/>
  <c r="Y1160" i="1"/>
  <c r="AA1160" i="1" s="1"/>
  <c r="Y2303" i="1"/>
  <c r="AA2303" i="1" s="1"/>
  <c r="Y1015" i="1"/>
  <c r="AA1015" i="1" s="1"/>
  <c r="Y631" i="1"/>
  <c r="AA631" i="1" s="1"/>
  <c r="Y1918" i="1"/>
  <c r="AA1918" i="1" s="1"/>
  <c r="Y1598" i="1"/>
  <c r="AA1598" i="1" s="1"/>
  <c r="Y1334" i="1"/>
  <c r="AA1334" i="1" s="1"/>
  <c r="Y1078" i="1"/>
  <c r="AA1078" i="1" s="1"/>
  <c r="Y878" i="1"/>
  <c r="AA878" i="1" s="1"/>
  <c r="Y550" i="1"/>
  <c r="AA550" i="1" s="1"/>
  <c r="Y2461" i="1"/>
  <c r="AA2461" i="1" s="1"/>
  <c r="Y1317" i="1"/>
  <c r="AA1317" i="1" s="1"/>
  <c r="Y669" i="1"/>
  <c r="AA669" i="1" s="1"/>
  <c r="Y213" i="1"/>
  <c r="AA213" i="1" s="1"/>
  <c r="AM60" i="1"/>
  <c r="Y554" i="1"/>
  <c r="AA554" i="1" s="1"/>
  <c r="Y1484" i="1"/>
  <c r="AA1484" i="1" s="1"/>
  <c r="Y972" i="1"/>
  <c r="AA972" i="1" s="1"/>
  <c r="Y228" i="1"/>
  <c r="AA228" i="1" s="1"/>
  <c r="Y164" i="1"/>
  <c r="AA164" i="1" s="1"/>
  <c r="Y1323" i="1"/>
  <c r="AA1323" i="1" s="1"/>
  <c r="Y659" i="1"/>
  <c r="AA659" i="1" s="1"/>
  <c r="Y595" i="1"/>
  <c r="AA595" i="1" s="1"/>
  <c r="Y1338" i="1"/>
  <c r="AA1338" i="1" s="1"/>
  <c r="Y1209" i="1"/>
  <c r="AA1209" i="1" s="1"/>
  <c r="Y889" i="1"/>
  <c r="AA889" i="1" s="1"/>
  <c r="Y2336" i="1"/>
  <c r="AA2336" i="1" s="1"/>
  <c r="Y2272" i="1"/>
  <c r="AA2272" i="1" s="1"/>
  <c r="Y1728" i="1"/>
  <c r="AA1728" i="1" s="1"/>
  <c r="Y2487" i="1"/>
  <c r="AA2487" i="1" s="1"/>
  <c r="Y2423" i="1"/>
  <c r="AA2423" i="1" s="1"/>
  <c r="Y751" i="1"/>
  <c r="AA751" i="1" s="1"/>
  <c r="Y367" i="1"/>
  <c r="AA367" i="1" s="1"/>
  <c r="Y303" i="1"/>
  <c r="AA303" i="1" s="1"/>
  <c r="Y239" i="1"/>
  <c r="AA239" i="1" s="1"/>
  <c r="Y1910" i="1"/>
  <c r="AA1910" i="1" s="1"/>
  <c r="Y1718" i="1"/>
  <c r="AA1718" i="1" s="1"/>
  <c r="Y1590" i="1"/>
  <c r="AA1590" i="1" s="1"/>
  <c r="Y1198" i="1"/>
  <c r="AA1198" i="1" s="1"/>
  <c r="Y806" i="1"/>
  <c r="AA806" i="1" s="1"/>
  <c r="Y542" i="1"/>
  <c r="AA542" i="1" s="1"/>
  <c r="Y414" i="1"/>
  <c r="AA414" i="1" s="1"/>
  <c r="Y150" i="1"/>
  <c r="AA150" i="1" s="1"/>
  <c r="Y2133" i="1"/>
  <c r="AA2133" i="1" s="1"/>
  <c r="Y1877" i="1"/>
  <c r="AA1877" i="1" s="1"/>
  <c r="Y1045" i="1"/>
  <c r="AA1045" i="1" s="1"/>
  <c r="Y917" i="1"/>
  <c r="AA917" i="1" s="1"/>
  <c r="Y789" i="1"/>
  <c r="AA789" i="1" s="1"/>
  <c r="Y333" i="1"/>
  <c r="AA333" i="1" s="1"/>
  <c r="Y2284" i="1"/>
  <c r="AA2284" i="1" s="1"/>
  <c r="Y1156" i="1"/>
  <c r="AA1156" i="1" s="1"/>
  <c r="Y508" i="1"/>
  <c r="AA508" i="1" s="1"/>
  <c r="Y1771" i="1"/>
  <c r="AA1771" i="1" s="1"/>
  <c r="Y1187" i="1"/>
  <c r="AA1187" i="1" s="1"/>
  <c r="Y1059" i="1"/>
  <c r="AA1059" i="1" s="1"/>
  <c r="Y587" i="1"/>
  <c r="AA587" i="1" s="1"/>
  <c r="Y1586" i="1"/>
  <c r="AA1586" i="1" s="1"/>
  <c r="Y818" i="1"/>
  <c r="AA818" i="1" s="1"/>
  <c r="Y1329" i="1"/>
  <c r="AA1329" i="1" s="1"/>
  <c r="Y999" i="1"/>
  <c r="AA999" i="1" s="1"/>
  <c r="Y679" i="1"/>
  <c r="AA679" i="1" s="1"/>
  <c r="Y231" i="1"/>
  <c r="AA231" i="1" s="1"/>
  <c r="Y1966" i="1"/>
  <c r="AA1966" i="1" s="1"/>
  <c r="Y1062" i="1"/>
  <c r="AA1062" i="1" s="1"/>
  <c r="Y470" i="1"/>
  <c r="AA470" i="1" s="1"/>
  <c r="Y1365" i="1"/>
  <c r="AA1365" i="1" s="1"/>
  <c r="Y1301" i="1"/>
  <c r="AA1301" i="1" s="1"/>
  <c r="Y1237" i="1"/>
  <c r="AA1237" i="1" s="1"/>
  <c r="Y1109" i="1"/>
  <c r="AA1109" i="1" s="1"/>
  <c r="Y2468" i="1"/>
  <c r="AA2468" i="1" s="1"/>
  <c r="Y2132" i="1"/>
  <c r="AA2132" i="1" s="1"/>
  <c r="Y500" i="1"/>
  <c r="AA500" i="1" s="1"/>
  <c r="Y212" i="1"/>
  <c r="AA212" i="1" s="1"/>
  <c r="Y1827" i="1"/>
  <c r="AA1827" i="1" s="1"/>
  <c r="Y1635" i="1"/>
  <c r="AA1635" i="1" s="1"/>
  <c r="Y1571" i="1"/>
  <c r="AA1571" i="1" s="1"/>
  <c r="Y1371" i="1"/>
  <c r="AA1371" i="1" s="1"/>
  <c r="Y899" i="1"/>
  <c r="AA899" i="1" s="1"/>
  <c r="Y1970" i="1"/>
  <c r="AA1970" i="1" s="1"/>
  <c r="Y602" i="1"/>
  <c r="AA602" i="1" s="1"/>
  <c r="Y466" i="1"/>
  <c r="AA466" i="1" s="1"/>
  <c r="Y2065" i="1"/>
  <c r="AA2065" i="1" s="1"/>
  <c r="Y937" i="1"/>
  <c r="AA937" i="1" s="1"/>
  <c r="Y873" i="1"/>
  <c r="AA873" i="1" s="1"/>
  <c r="Y617" i="1"/>
  <c r="AA617" i="1" s="1"/>
  <c r="Y553" i="1"/>
  <c r="AA553" i="1" s="1"/>
  <c r="Y361" i="1"/>
  <c r="AA361" i="1" s="1"/>
  <c r="Y233" i="1"/>
  <c r="AA233" i="1" s="1"/>
  <c r="Y1264" i="1"/>
  <c r="AA1264" i="1" s="1"/>
  <c r="Y272" i="1"/>
  <c r="AA272" i="1" s="1"/>
  <c r="Y1527" i="1"/>
  <c r="AA1527" i="1" s="1"/>
  <c r="Y479" i="1"/>
  <c r="AA479" i="1" s="1"/>
  <c r="Y1446" i="1"/>
  <c r="AA1446" i="1" s="1"/>
  <c r="Y1374" i="1"/>
  <c r="AA1374" i="1" s="1"/>
  <c r="Y1182" i="1"/>
  <c r="AA1182" i="1" s="1"/>
  <c r="Y590" i="1"/>
  <c r="AA590" i="1" s="1"/>
  <c r="Y134" i="1"/>
  <c r="AA134" i="1" s="1"/>
  <c r="AB134" i="1" s="1"/>
  <c r="Y1861" i="1"/>
  <c r="AA1861" i="1" s="1"/>
  <c r="Y1101" i="1"/>
  <c r="AA1101" i="1" s="1"/>
  <c r="Y837" i="1"/>
  <c r="AA837" i="1" s="1"/>
  <c r="Y253" i="1"/>
  <c r="AA253" i="1" s="1"/>
  <c r="AB253" i="1" s="1"/>
  <c r="Y125" i="1"/>
  <c r="AA125" i="1" s="1"/>
  <c r="Y2524" i="1"/>
  <c r="AA2524" i="1" s="1"/>
  <c r="Y2332" i="1"/>
  <c r="AA2332" i="1" s="1"/>
  <c r="Y1588" i="1"/>
  <c r="AA1588" i="1" s="1"/>
  <c r="Y1396" i="1"/>
  <c r="AA1396" i="1" s="1"/>
  <c r="Y132" i="1"/>
  <c r="AA132" i="1" s="1"/>
  <c r="Y2339" i="1"/>
  <c r="AA2339" i="1" s="1"/>
  <c r="Y2275" i="1"/>
  <c r="AA2275" i="1" s="1"/>
  <c r="Y1947" i="1"/>
  <c r="AA1947" i="1" s="1"/>
  <c r="Y1755" i="1"/>
  <c r="AA1755" i="1" s="1"/>
  <c r="Y1563" i="1"/>
  <c r="AA1563" i="1" s="1"/>
  <c r="Y971" i="1"/>
  <c r="AA971" i="1" s="1"/>
  <c r="Y2385" i="1"/>
  <c r="AA2385" i="1" s="1"/>
  <c r="Y1865" i="1"/>
  <c r="AA1865" i="1" s="1"/>
  <c r="Y1657" i="1"/>
  <c r="AA1657" i="1" s="1"/>
  <c r="Y993" i="1"/>
  <c r="AA993" i="1" s="1"/>
  <c r="Y97" i="1"/>
  <c r="AA97" i="1" s="1"/>
  <c r="Y2312" i="1"/>
  <c r="AA2312" i="1" s="1"/>
  <c r="Y128" i="1"/>
  <c r="AA128" i="1" s="1"/>
  <c r="Y2463" i="1"/>
  <c r="AA2463" i="1" s="1"/>
  <c r="Y1391" i="1"/>
  <c r="AA1391" i="1" s="1"/>
  <c r="Y143" i="1"/>
  <c r="AA143" i="1" s="1"/>
  <c r="Y646" i="1"/>
  <c r="AA646" i="1" s="1"/>
  <c r="Y2188" i="1"/>
  <c r="AA2188" i="1" s="1"/>
  <c r="Y1260" i="1"/>
  <c r="AA1260" i="1" s="1"/>
  <c r="Y1132" i="1"/>
  <c r="AA1132" i="1" s="1"/>
  <c r="Y748" i="1"/>
  <c r="AA748" i="1" s="1"/>
  <c r="Y1683" i="1"/>
  <c r="AA1683" i="1" s="1"/>
  <c r="Y363" i="1"/>
  <c r="AA363" i="1" s="1"/>
  <c r="Y858" i="1"/>
  <c r="AA858" i="1" s="1"/>
  <c r="Y650" i="1"/>
  <c r="AA650" i="1" s="1"/>
  <c r="Y514" i="1"/>
  <c r="AA514" i="1" s="1"/>
  <c r="Y322" i="1"/>
  <c r="AA322" i="1" s="1"/>
  <c r="Y921" i="1"/>
  <c r="AA921" i="1" s="1"/>
  <c r="Y217" i="1"/>
  <c r="AA217" i="1" s="1"/>
  <c r="Y656" i="1"/>
  <c r="AA656" i="1" s="1"/>
  <c r="Y392" i="1"/>
  <c r="AA392" i="1" s="1"/>
  <c r="Y1799" i="1"/>
  <c r="AA1799" i="1" s="1"/>
  <c r="Y1319" i="1"/>
  <c r="AA1319" i="1" s="1"/>
  <c r="Y399" i="1"/>
  <c r="AA399" i="1" s="1"/>
  <c r="Y1230" i="1"/>
  <c r="AA1230" i="1" s="1"/>
  <c r="Y382" i="1"/>
  <c r="AA382" i="1" s="1"/>
  <c r="Y254" i="1"/>
  <c r="AA254" i="1" s="1"/>
  <c r="Y2549" i="1"/>
  <c r="AA2549" i="1" s="1"/>
  <c r="Y2037" i="1"/>
  <c r="AA2037" i="1" s="1"/>
  <c r="Y1405" i="1"/>
  <c r="AA1405" i="1" s="1"/>
  <c r="Y429" i="1"/>
  <c r="AA429" i="1" s="1"/>
  <c r="Y301" i="1"/>
  <c r="AA301" i="1" s="1"/>
  <c r="Y237" i="1"/>
  <c r="AA237" i="1" s="1"/>
  <c r="AB237" i="1" s="1"/>
  <c r="Y1444" i="1"/>
  <c r="AA1444" i="1" s="1"/>
  <c r="Y1380" i="1"/>
  <c r="AA1380" i="1" s="1"/>
  <c r="Y1316" i="1"/>
  <c r="AA1316" i="1" s="1"/>
  <c r="Y1060" i="1"/>
  <c r="AA1060" i="1" s="1"/>
  <c r="Y676" i="1"/>
  <c r="AA676" i="1" s="1"/>
  <c r="Y1091" i="1"/>
  <c r="AA1091" i="1" s="1"/>
  <c r="Y683" i="1"/>
  <c r="AA683" i="1" s="1"/>
  <c r="Y1690" i="1"/>
  <c r="AA1690" i="1" s="1"/>
  <c r="Y1490" i="1"/>
  <c r="AA1490" i="1" s="1"/>
  <c r="Y1170" i="1"/>
  <c r="AA1170" i="1" s="1"/>
  <c r="Y914" i="1"/>
  <c r="AA914" i="1" s="1"/>
  <c r="Y178" i="1"/>
  <c r="AA178" i="1" s="1"/>
  <c r="Y114" i="1"/>
  <c r="AA114" i="1" s="1"/>
  <c r="AB114" i="1" s="1"/>
  <c r="Y593" i="1"/>
  <c r="AA593" i="1" s="1"/>
  <c r="Y2424" i="1"/>
  <c r="AA2424" i="1" s="1"/>
  <c r="Y2168" i="1"/>
  <c r="AA2168" i="1" s="1"/>
  <c r="Y1752" i="1"/>
  <c r="AA1752" i="1" s="1"/>
  <c r="Y1560" i="1"/>
  <c r="AA1560" i="1" s="1"/>
  <c r="Y1112" i="1"/>
  <c r="AA1112" i="1" s="1"/>
  <c r="Y1439" i="1"/>
  <c r="AA1439" i="1" s="1"/>
  <c r="Y1239" i="1"/>
  <c r="AA1239" i="1" s="1"/>
  <c r="Y263" i="1"/>
  <c r="AA263" i="1" s="1"/>
  <c r="Y2542" i="1"/>
  <c r="AA2542" i="1" s="1"/>
  <c r="Y766" i="1"/>
  <c r="AA766" i="1" s="1"/>
  <c r="Y374" i="1"/>
  <c r="AA374" i="1" s="1"/>
  <c r="Y182" i="1"/>
  <c r="AA182" i="1" s="1"/>
  <c r="AB182" i="1" s="1"/>
  <c r="Y2100" i="1"/>
  <c r="AA2100" i="1" s="1"/>
  <c r="Y1436" i="1"/>
  <c r="AA1436" i="1" s="1"/>
  <c r="Y1372" i="1"/>
  <c r="AA1372" i="1" s="1"/>
  <c r="Y532" i="1"/>
  <c r="AA532" i="1" s="1"/>
  <c r="Y2251" i="1"/>
  <c r="AA2251" i="1" s="1"/>
  <c r="Y1859" i="1"/>
  <c r="AA1859" i="1" s="1"/>
  <c r="Y1731" i="1"/>
  <c r="AA1731" i="1" s="1"/>
  <c r="Y411" i="1"/>
  <c r="AA411" i="1" s="1"/>
  <c r="Y219" i="1"/>
  <c r="AA219" i="1" s="1"/>
  <c r="Y906" i="1"/>
  <c r="AA906" i="1" s="1"/>
  <c r="Y570" i="1"/>
  <c r="AA570" i="1" s="1"/>
  <c r="Y1905" i="1"/>
  <c r="AA1905" i="1" s="1"/>
  <c r="Y1225" i="1"/>
  <c r="AA1225" i="1" s="1"/>
  <c r="Y896" i="1"/>
  <c r="AA896" i="1" s="1"/>
  <c r="Y440" i="1"/>
  <c r="AA440" i="1" s="1"/>
  <c r="Y1495" i="1"/>
  <c r="AA1495" i="1" s="1"/>
  <c r="Y1151" i="1"/>
  <c r="AA1151" i="1" s="1"/>
  <c r="Y119" i="1"/>
  <c r="AA119" i="1" s="1"/>
  <c r="Y1734" i="1"/>
  <c r="AA1734" i="1" s="1"/>
  <c r="Y1278" i="1"/>
  <c r="AA1278" i="1" s="1"/>
  <c r="Y174" i="1"/>
  <c r="AA174" i="1" s="1"/>
  <c r="Y2533" i="1"/>
  <c r="AA2533" i="1" s="1"/>
  <c r="Y2213" i="1"/>
  <c r="AA2213" i="1" s="1"/>
  <c r="Y285" i="1"/>
  <c r="AA285" i="1" s="1"/>
  <c r="Y1892" i="1"/>
  <c r="AA1892" i="1" s="1"/>
  <c r="Y1236" i="1"/>
  <c r="AA1236" i="1" s="1"/>
  <c r="Y852" i="1"/>
  <c r="AA852" i="1" s="1"/>
  <c r="Y460" i="1"/>
  <c r="AA460" i="1" s="1"/>
  <c r="Y236" i="1"/>
  <c r="AA236" i="1" s="1"/>
  <c r="Y2179" i="1"/>
  <c r="AA2179" i="1" s="1"/>
  <c r="Y1331" i="1"/>
  <c r="AA1331" i="1" s="1"/>
  <c r="Y603" i="1"/>
  <c r="AA603" i="1" s="1"/>
  <c r="Y2058" i="1"/>
  <c r="AA2058" i="1" s="1"/>
  <c r="Y1154" i="1"/>
  <c r="AA1154" i="1" s="1"/>
  <c r="Y762" i="1"/>
  <c r="AA762" i="1" s="1"/>
  <c r="Y626" i="1"/>
  <c r="AA626" i="1" s="1"/>
  <c r="Y562" i="1"/>
  <c r="AA562" i="1" s="1"/>
  <c r="Y1480" i="1"/>
  <c r="AA1480" i="1" s="1"/>
  <c r="Y1416" i="1"/>
  <c r="AA1416" i="1" s="1"/>
  <c r="Y1288" i="1"/>
  <c r="AA1288" i="1" s="1"/>
  <c r="Y1224" i="1"/>
  <c r="AA1224" i="1" s="1"/>
  <c r="Y632" i="1"/>
  <c r="AA632" i="1" s="1"/>
  <c r="Y368" i="1"/>
  <c r="AA368" i="1" s="1"/>
  <c r="Y1903" i="1"/>
  <c r="AA1903" i="1" s="1"/>
  <c r="Y1079" i="1"/>
  <c r="AA1079" i="1" s="1"/>
  <c r="Y2462" i="1"/>
  <c r="AA2462" i="1" s="1"/>
  <c r="Y2262" i="1"/>
  <c r="AA2262" i="1" s="1"/>
  <c r="Y2126" i="1"/>
  <c r="AA2126" i="1" s="1"/>
  <c r="Y1270" i="1"/>
  <c r="AA1270" i="1" s="1"/>
  <c r="Y1014" i="1"/>
  <c r="AA1014" i="1" s="1"/>
  <c r="Y942" i="1"/>
  <c r="AA942" i="1" s="1"/>
  <c r="Y230" i="1"/>
  <c r="AA230" i="1" s="1"/>
  <c r="Y2333" i="1"/>
  <c r="AA2333" i="1" s="1"/>
  <c r="Y1053" i="1"/>
  <c r="AA1053" i="1" s="1"/>
  <c r="AM108" i="1"/>
  <c r="AM55" i="1"/>
  <c r="Y1594" i="1"/>
  <c r="AA1594" i="1" s="1"/>
  <c r="Y633" i="1"/>
  <c r="AA633" i="1" s="1"/>
  <c r="Y437" i="1"/>
  <c r="AA437" i="1" s="1"/>
  <c r="Y1724" i="1"/>
  <c r="AA1724" i="1" s="1"/>
  <c r="Y129" i="1"/>
  <c r="AA129" i="1" s="1"/>
  <c r="AM75" i="1"/>
  <c r="AM61" i="1"/>
  <c r="AM112" i="1"/>
  <c r="Y485" i="1"/>
  <c r="AA485" i="1" s="1"/>
  <c r="Y87" i="1"/>
  <c r="AA87" i="1" s="1"/>
  <c r="Y86" i="1"/>
  <c r="AA86" i="1" s="1"/>
  <c r="Y84" i="1"/>
  <c r="AA84" i="1" s="1"/>
  <c r="Y77" i="1"/>
  <c r="AA77" i="1" s="1"/>
  <c r="Y78" i="1"/>
  <c r="AA78" i="1" s="1"/>
  <c r="Y82" i="1"/>
  <c r="AA82" i="1" s="1"/>
  <c r="Y75" i="1"/>
  <c r="AA75" i="1" s="1"/>
  <c r="AB75" i="1" s="1"/>
  <c r="Y76" i="1"/>
  <c r="AA76" i="1" s="1"/>
  <c r="Y85" i="1"/>
  <c r="AA85" i="1" s="1"/>
  <c r="Y80" i="1"/>
  <c r="AA80" i="1" s="1"/>
  <c r="Y81" i="1"/>
  <c r="AA81" i="1" s="1"/>
  <c r="Y2548" i="1"/>
  <c r="AA2548" i="1" s="1"/>
  <c r="Y2292" i="1"/>
  <c r="AA2292" i="1" s="1"/>
  <c r="Y2220" i="1"/>
  <c r="AA2220" i="1" s="1"/>
  <c r="Y1948" i="1"/>
  <c r="AA1948" i="1" s="1"/>
  <c r="Y1756" i="1"/>
  <c r="AA1756" i="1" s="1"/>
  <c r="Y652" i="1"/>
  <c r="AA652" i="1" s="1"/>
  <c r="Y2427" i="1"/>
  <c r="AA2427" i="1" s="1"/>
  <c r="Y1843" i="1"/>
  <c r="AA1843" i="1" s="1"/>
  <c r="Y1523" i="1"/>
  <c r="AA1523" i="1" s="1"/>
  <c r="Y1195" i="1"/>
  <c r="AA1195" i="1" s="1"/>
  <c r="Y1067" i="1"/>
  <c r="AA1067" i="1" s="1"/>
  <c r="Y851" i="1"/>
  <c r="AA851" i="1" s="1"/>
  <c r="Y787" i="1"/>
  <c r="AA787" i="1" s="1"/>
  <c r="Y523" i="1"/>
  <c r="AA523" i="1" s="1"/>
  <c r="Y267" i="1"/>
  <c r="AA267" i="1" s="1"/>
  <c r="Y2194" i="1"/>
  <c r="AA2194" i="1" s="1"/>
  <c r="Y1858" i="1"/>
  <c r="AA1858" i="1" s="1"/>
  <c r="Y1402" i="1"/>
  <c r="AA1402" i="1" s="1"/>
  <c r="Y1082" i="1"/>
  <c r="AA1082" i="1" s="1"/>
  <c r="Y354" i="1"/>
  <c r="AA354" i="1" s="1"/>
  <c r="Y154" i="1"/>
  <c r="AA154" i="1" s="1"/>
  <c r="Y2537" i="1"/>
  <c r="AA2537" i="1" s="1"/>
  <c r="Y2153" i="1"/>
  <c r="AA2153" i="1" s="1"/>
  <c r="Y1889" i="1"/>
  <c r="AA1889" i="1" s="1"/>
  <c r="Y1825" i="1"/>
  <c r="AA1825" i="1" s="1"/>
  <c r="Y1761" i="1"/>
  <c r="AA1761" i="1" s="1"/>
  <c r="Y1465" i="1"/>
  <c r="AA1465" i="1" s="1"/>
  <c r="Y1017" i="1"/>
  <c r="AA1017" i="1" s="1"/>
  <c r="Y825" i="1"/>
  <c r="AA825" i="1" s="1"/>
  <c r="Y505" i="1"/>
  <c r="AA505" i="1" s="1"/>
  <c r="Y185" i="1"/>
  <c r="AA185" i="1" s="1"/>
  <c r="Y1856" i="1"/>
  <c r="AA1856" i="1" s="1"/>
  <c r="Y1664" i="1"/>
  <c r="AA1664" i="1" s="1"/>
  <c r="Y1216" i="1"/>
  <c r="AA1216" i="1" s="1"/>
  <c r="Y816" i="1"/>
  <c r="AA816" i="1" s="1"/>
  <c r="Y688" i="1"/>
  <c r="AA688" i="1" s="1"/>
  <c r="Y624" i="1"/>
  <c r="AA624" i="1" s="1"/>
  <c r="Y560" i="1"/>
  <c r="AA560" i="1" s="1"/>
  <c r="Y216" i="1"/>
  <c r="AA216" i="1" s="1"/>
  <c r="AB216" i="1" s="1"/>
  <c r="Y88" i="1"/>
  <c r="AA88" i="1" s="1"/>
  <c r="Y2551" i="1"/>
  <c r="AA2551" i="1" s="1"/>
  <c r="Y2231" i="1"/>
  <c r="AA2231" i="1" s="1"/>
  <c r="Y2103" i="1"/>
  <c r="AA2103" i="1" s="1"/>
  <c r="Y1415" i="1"/>
  <c r="AA1415" i="1" s="1"/>
  <c r="Y1007" i="1"/>
  <c r="AA1007" i="1" s="1"/>
  <c r="Y431" i="1"/>
  <c r="AA431" i="1" s="1"/>
  <c r="Y2318" i="1"/>
  <c r="AA2318" i="1" s="1"/>
  <c r="Y2254" i="1"/>
  <c r="AA2254" i="1" s="1"/>
  <c r="Y2038" i="1"/>
  <c r="AA2038" i="1" s="1"/>
  <c r="Y1782" i="1"/>
  <c r="AA1782" i="1" s="1"/>
  <c r="Y1326" i="1"/>
  <c r="AA1326" i="1" s="1"/>
  <c r="Y1134" i="1"/>
  <c r="AA1134" i="1" s="1"/>
  <c r="Y478" i="1"/>
  <c r="AA478" i="1" s="1"/>
  <c r="Y2325" i="1"/>
  <c r="AA2325" i="1" s="1"/>
  <c r="Y2261" i="1"/>
  <c r="AA2261" i="1" s="1"/>
  <c r="Y2197" i="1"/>
  <c r="Y2069" i="1"/>
  <c r="AA2069" i="1" s="1"/>
  <c r="Y1565" i="1"/>
  <c r="AA1565" i="1" s="1"/>
  <c r="Y1501" i="1"/>
  <c r="AA1501" i="1" s="1"/>
  <c r="Y1309" i="1"/>
  <c r="AA1309" i="1" s="1"/>
  <c r="Y853" i="1"/>
  <c r="AA853" i="1" s="1"/>
  <c r="Y1028" i="1"/>
  <c r="AA1028" i="1" s="1"/>
  <c r="Y572" i="1"/>
  <c r="AA572" i="1" s="1"/>
  <c r="Y316" i="1"/>
  <c r="AA316" i="1" s="1"/>
  <c r="Y2547" i="1"/>
  <c r="AA2547" i="1" s="1"/>
  <c r="Y2227" i="1"/>
  <c r="AA2227" i="1" s="1"/>
  <c r="Y2027" i="1"/>
  <c r="AA2027" i="1" s="1"/>
  <c r="Y1707" i="1"/>
  <c r="AA1707" i="1" s="1"/>
  <c r="Y1507" i="1"/>
  <c r="AA1507" i="1" s="1"/>
  <c r="Y1443" i="1"/>
  <c r="AA1443" i="1" s="1"/>
  <c r="Y1315" i="1"/>
  <c r="AA1315" i="1" s="1"/>
  <c r="Y843" i="1"/>
  <c r="AA843" i="1" s="1"/>
  <c r="Y779" i="1"/>
  <c r="AA779" i="1" s="1"/>
  <c r="Y451" i="1"/>
  <c r="AA451" i="1" s="1"/>
  <c r="Y1978" i="1"/>
  <c r="AA1978" i="1" s="1"/>
  <c r="Y1458" i="1"/>
  <c r="AA1458" i="1" s="1"/>
  <c r="Y1074" i="1"/>
  <c r="AA1074" i="1" s="1"/>
  <c r="Y1010" i="1"/>
  <c r="AA1010" i="1" s="1"/>
  <c r="Y946" i="1"/>
  <c r="AA946" i="1" s="1"/>
  <c r="Y674" i="1"/>
  <c r="AA674" i="1" s="1"/>
  <c r="Y2465" i="1"/>
  <c r="AA2465" i="1" s="1"/>
  <c r="Y2137" i="1"/>
  <c r="AA2137" i="1" s="1"/>
  <c r="Y2073" i="1"/>
  <c r="AA2073" i="1" s="1"/>
  <c r="Y1401" i="1"/>
  <c r="AA1401" i="1" s="1"/>
  <c r="Y1009" i="1"/>
  <c r="AA1009" i="1" s="1"/>
  <c r="Y945" i="1"/>
  <c r="AA945" i="1" s="1"/>
  <c r="Y561" i="1"/>
  <c r="AA561" i="1" s="1"/>
  <c r="Y177" i="1"/>
  <c r="AA177" i="1" s="1"/>
  <c r="Y2282" i="1"/>
  <c r="AA2282" i="1" s="1"/>
  <c r="Y2520" i="1"/>
  <c r="AA2520" i="1" s="1"/>
  <c r="Y2328" i="1"/>
  <c r="AA2328" i="1" s="1"/>
  <c r="Y1976" i="1"/>
  <c r="AA1976" i="1" s="1"/>
  <c r="Y1912" i="1"/>
  <c r="AA1912" i="1" s="1"/>
  <c r="Y1592" i="1"/>
  <c r="AA1592" i="1" s="1"/>
  <c r="Y936" i="1"/>
  <c r="AA936" i="1" s="1"/>
  <c r="Y872" i="1"/>
  <c r="AA872" i="1" s="1"/>
  <c r="Y144" i="1"/>
  <c r="AA144" i="1" s="1"/>
  <c r="Y1535" i="1"/>
  <c r="AA1535" i="1" s="1"/>
  <c r="Y1343" i="1"/>
  <c r="AA1343" i="1" s="1"/>
  <c r="Y2094" i="1"/>
  <c r="AA2094" i="1" s="1"/>
  <c r="Y1838" i="1"/>
  <c r="AA1838" i="1" s="1"/>
  <c r="Y1710" i="1"/>
  <c r="AA1710" i="1" s="1"/>
  <c r="Y1382" i="1"/>
  <c r="AA1382" i="1" s="1"/>
  <c r="Y798" i="1"/>
  <c r="AA798" i="1" s="1"/>
  <c r="Y726" i="1"/>
  <c r="AA726" i="1" s="1"/>
  <c r="Y406" i="1"/>
  <c r="AA406" i="1" s="1"/>
  <c r="Y1805" i="1"/>
  <c r="AA1805" i="1" s="1"/>
  <c r="Y1429" i="1"/>
  <c r="AA1429" i="1" s="1"/>
  <c r="Y653" i="1"/>
  <c r="AA653" i="1" s="1"/>
  <c r="Y2532" i="1"/>
  <c r="AA2532" i="1" s="1"/>
  <c r="Y2068" i="1"/>
  <c r="AA2068" i="1" s="1"/>
  <c r="Y1932" i="1"/>
  <c r="AA1932" i="1" s="1"/>
  <c r="Y1804" i="1"/>
  <c r="AA1804" i="1" s="1"/>
  <c r="Y1740" i="1"/>
  <c r="AA1740" i="1" s="1"/>
  <c r="Y1532" i="1"/>
  <c r="AA1532" i="1" s="1"/>
  <c r="Y1404" i="1"/>
  <c r="AA1404" i="1" s="1"/>
  <c r="Y1212" i="1"/>
  <c r="AA1212" i="1" s="1"/>
  <c r="Y1148" i="1"/>
  <c r="AA1148" i="1" s="1"/>
  <c r="Y1084" i="1"/>
  <c r="AA1084" i="1" s="1"/>
  <c r="Y764" i="1"/>
  <c r="AA764" i="1" s="1"/>
  <c r="Y700" i="1"/>
  <c r="AA700" i="1" s="1"/>
  <c r="Y436" i="1"/>
  <c r="AA436" i="1" s="1"/>
  <c r="Y148" i="1"/>
  <c r="AA148" i="1" s="1"/>
  <c r="Y1307" i="1"/>
  <c r="AA1307" i="1" s="1"/>
  <c r="Y1179" i="1"/>
  <c r="AA1179" i="1" s="1"/>
  <c r="Y1051" i="1"/>
  <c r="AA1051" i="1" s="1"/>
  <c r="Y707" i="1"/>
  <c r="AA707" i="1" s="1"/>
  <c r="Y643" i="1"/>
  <c r="AA643" i="1" s="1"/>
  <c r="Y579" i="1"/>
  <c r="AA579" i="1" s="1"/>
  <c r="Y443" i="1"/>
  <c r="AA443" i="1" s="1"/>
  <c r="Y2338" i="1"/>
  <c r="AA2338" i="1" s="1"/>
  <c r="Y2242" i="1"/>
  <c r="AA2242" i="1" s="1"/>
  <c r="AB2242" i="1" s="1"/>
  <c r="Y2098" i="1"/>
  <c r="AA2098" i="1" s="1"/>
  <c r="Y1906" i="1"/>
  <c r="AA1906" i="1" s="1"/>
  <c r="Y1842" i="1"/>
  <c r="AA1842" i="1" s="1"/>
  <c r="Y1258" i="1"/>
  <c r="AA1258" i="1" s="1"/>
  <c r="Y874" i="1"/>
  <c r="AA874" i="1" s="1"/>
  <c r="Y2521" i="1"/>
  <c r="AA2521" i="1" s="1"/>
  <c r="Y2393" i="1"/>
  <c r="AA2393" i="1" s="1"/>
  <c r="Y2329" i="1"/>
  <c r="AA2329" i="1" s="1"/>
  <c r="Y1937" i="1"/>
  <c r="AA1937" i="1" s="1"/>
  <c r="Y1513" i="1"/>
  <c r="AA1513" i="1" s="1"/>
  <c r="Y1257" i="1"/>
  <c r="AA1257" i="1" s="1"/>
  <c r="Y1001" i="1"/>
  <c r="AA1001" i="1" s="1"/>
  <c r="Y809" i="1"/>
  <c r="AA809" i="1" s="1"/>
  <c r="Y489" i="1"/>
  <c r="AA489" i="1" s="1"/>
  <c r="Y2192" i="1"/>
  <c r="AA2192" i="1" s="1"/>
  <c r="Y1904" i="1"/>
  <c r="AA1904" i="1" s="1"/>
  <c r="Y1840" i="1"/>
  <c r="AA1840" i="1" s="1"/>
  <c r="Y1200" i="1"/>
  <c r="AA1200" i="1" s="1"/>
  <c r="Y1000" i="1"/>
  <c r="AA1000" i="1" s="1"/>
  <c r="Y928" i="1"/>
  <c r="AA928" i="1" s="1"/>
  <c r="Y672" i="1"/>
  <c r="AA672" i="1" s="1"/>
  <c r="Y200" i="1"/>
  <c r="AA200" i="1" s="1"/>
  <c r="Y2151" i="1"/>
  <c r="AA2151" i="1" s="1"/>
  <c r="Y1591" i="1"/>
  <c r="AA1591" i="1" s="1"/>
  <c r="Y1463" i="1"/>
  <c r="AA1463" i="1" s="1"/>
  <c r="Y1055" i="1"/>
  <c r="AA1055" i="1" s="1"/>
  <c r="Y991" i="1"/>
  <c r="AA991" i="1" s="1"/>
  <c r="Y223" i="1"/>
  <c r="AA223" i="1" s="1"/>
  <c r="Y151" i="1"/>
  <c r="AA151" i="1" s="1"/>
  <c r="Y2438" i="1"/>
  <c r="AA2438" i="1" s="1"/>
  <c r="Y2374" i="1"/>
  <c r="AA2374" i="1" s="1"/>
  <c r="Y2302" i="1"/>
  <c r="AA2302" i="1" s="1"/>
  <c r="Y2174" i="1"/>
  <c r="AA2174" i="1" s="1"/>
  <c r="Y1830" i="1"/>
  <c r="AA1830" i="1" s="1"/>
  <c r="Y1766" i="1"/>
  <c r="AA1766" i="1" s="1"/>
  <c r="Y1574" i="1"/>
  <c r="AA1574" i="1" s="1"/>
  <c r="Y654" i="1"/>
  <c r="AA654" i="1" s="1"/>
  <c r="Y398" i="1"/>
  <c r="AA398" i="1" s="1"/>
  <c r="Y2565" i="1"/>
  <c r="AA2565" i="1" s="1"/>
  <c r="Y2181" i="1"/>
  <c r="AA2181" i="1" s="1"/>
  <c r="Y1989" i="1"/>
  <c r="AA1989" i="1" s="1"/>
  <c r="Y1925" i="1"/>
  <c r="AA1925" i="1" s="1"/>
  <c r="Y1357" i="1"/>
  <c r="AA1357" i="1" s="1"/>
  <c r="Y1229" i="1"/>
  <c r="AA1229" i="1" s="1"/>
  <c r="Y901" i="1"/>
  <c r="AA901" i="1" s="1"/>
  <c r="Y445" i="1"/>
  <c r="AA445" i="1" s="1"/>
  <c r="Y2396" i="1"/>
  <c r="AA2396" i="1" s="1"/>
  <c r="Y1988" i="1"/>
  <c r="AA1988" i="1" s="1"/>
  <c r="Y1332" i="1"/>
  <c r="AA1332" i="1" s="1"/>
  <c r="Y1268" i="1"/>
  <c r="AA1268" i="1" s="1"/>
  <c r="Y1076" i="1"/>
  <c r="AA1076" i="1" s="1"/>
  <c r="Y884" i="1"/>
  <c r="AA884" i="1" s="1"/>
  <c r="Y756" i="1"/>
  <c r="AA756" i="1" s="1"/>
  <c r="Y428" i="1"/>
  <c r="AA428" i="1" s="1"/>
  <c r="Y364" i="1"/>
  <c r="AA364" i="1" s="1"/>
  <c r="Y276" i="1"/>
  <c r="AA276" i="1" s="1"/>
  <c r="Y204" i="1"/>
  <c r="AA204" i="1" s="1"/>
  <c r="Y2403" i="1"/>
  <c r="AA2403" i="1" s="1"/>
  <c r="Y1819" i="1"/>
  <c r="AA1819" i="1" s="1"/>
  <c r="Y1491" i="1"/>
  <c r="AA1491" i="1" s="1"/>
  <c r="Y891" i="1"/>
  <c r="AA891" i="1" s="1"/>
  <c r="Y827" i="1"/>
  <c r="AA827" i="1" s="1"/>
  <c r="Y307" i="1"/>
  <c r="AA307" i="1" s="1"/>
  <c r="Y179" i="1"/>
  <c r="AA179" i="1" s="1"/>
  <c r="Y115" i="1"/>
  <c r="AA115" i="1" s="1"/>
  <c r="Y2538" i="1"/>
  <c r="AA2538" i="1" s="1"/>
  <c r="Y2314" i="1"/>
  <c r="AA2314" i="1" s="1"/>
  <c r="Y2234" i="1"/>
  <c r="AA2234" i="1" s="1"/>
  <c r="Y2162" i="1"/>
  <c r="AA2162" i="1" s="1"/>
  <c r="Y1962" i="1"/>
  <c r="AA1962" i="1" s="1"/>
  <c r="Y1898" i="1"/>
  <c r="AA1898" i="1" s="1"/>
  <c r="Y1634" i="1"/>
  <c r="AA1634" i="1" s="1"/>
  <c r="Y1506" i="1"/>
  <c r="AA1506" i="1" s="1"/>
  <c r="Y1186" i="1"/>
  <c r="AA1186" i="1" s="1"/>
  <c r="Y802" i="1"/>
  <c r="AA802" i="1" s="1"/>
  <c r="Y594" i="1"/>
  <c r="AA594" i="1" s="1"/>
  <c r="Y2466" i="1"/>
  <c r="AA2466" i="1" s="1"/>
  <c r="Y2513" i="1"/>
  <c r="AA2513" i="1" s="1"/>
  <c r="Y2449" i="1"/>
  <c r="AA2449" i="1" s="1"/>
  <c r="Y1929" i="1"/>
  <c r="AA1929" i="1" s="1"/>
  <c r="Y1505" i="1"/>
  <c r="AA1505" i="1" s="1"/>
  <c r="Y1449" i="1"/>
  <c r="AA1449" i="1" s="1"/>
  <c r="Y673" i="1"/>
  <c r="AA673" i="1" s="1"/>
  <c r="Y2504" i="1"/>
  <c r="AA2504" i="1" s="1"/>
  <c r="Y2376" i="1"/>
  <c r="AA2376" i="1" s="1"/>
  <c r="Y1832" i="1"/>
  <c r="AA1832" i="1" s="1"/>
  <c r="Y1768" i="1"/>
  <c r="AA1768" i="1" s="1"/>
  <c r="Y1320" i="1"/>
  <c r="AA1320" i="1" s="1"/>
  <c r="Y1192" i="1"/>
  <c r="AA1192" i="1" s="1"/>
  <c r="Y1128" i="1"/>
  <c r="AA1128" i="1" s="1"/>
  <c r="Y1064" i="1"/>
  <c r="AA1064" i="1" s="1"/>
  <c r="Y920" i="1"/>
  <c r="AA920" i="1" s="1"/>
  <c r="Y536" i="1"/>
  <c r="AA536" i="1" s="1"/>
  <c r="Y264" i="1"/>
  <c r="AA264" i="1" s="1"/>
  <c r="Y1951" i="1"/>
  <c r="AA1951" i="1" s="1"/>
  <c r="Y1871" i="1"/>
  <c r="AA1871" i="1" s="1"/>
  <c r="Y1175" i="1"/>
  <c r="AA1175" i="1" s="1"/>
  <c r="Y1047" i="1"/>
  <c r="AA1047" i="1" s="1"/>
  <c r="Y855" i="1"/>
  <c r="AA855" i="1" s="1"/>
  <c r="Y663" i="1"/>
  <c r="AA663" i="1" s="1"/>
  <c r="Y599" i="1"/>
  <c r="AA599" i="1" s="1"/>
  <c r="Y407" i="1"/>
  <c r="AA407" i="1" s="1"/>
  <c r="Y2230" i="1"/>
  <c r="AA2230" i="1" s="1"/>
  <c r="Y1662" i="1"/>
  <c r="AA1662" i="1" s="1"/>
  <c r="Y1302" i="1"/>
  <c r="AA1302" i="1" s="1"/>
  <c r="Y982" i="1"/>
  <c r="AA982" i="1" s="1"/>
  <c r="Y910" i="1"/>
  <c r="AA910" i="1" s="1"/>
  <c r="Y846" i="1"/>
  <c r="AA846" i="1" s="1"/>
  <c r="Y454" i="1"/>
  <c r="AA454" i="1" s="1"/>
  <c r="Y198" i="1"/>
  <c r="AA198" i="1" s="1"/>
  <c r="Y2493" i="1"/>
  <c r="AA2493" i="1" s="1"/>
  <c r="Y1981" i="1"/>
  <c r="AA1981" i="1" s="1"/>
  <c r="Y1717" i="1"/>
  <c r="AA1717" i="1" s="1"/>
  <c r="Y1093" i="1"/>
  <c r="AA1093" i="1" s="1"/>
  <c r="Y1021" i="1"/>
  <c r="AA1021" i="1" s="1"/>
  <c r="Y893" i="1"/>
  <c r="AA893" i="1" s="1"/>
  <c r="Y765" i="1"/>
  <c r="AA765" i="1" s="1"/>
  <c r="Y637" i="1"/>
  <c r="AA637" i="1" s="1"/>
  <c r="Y2516" i="1"/>
  <c r="AA2516" i="1" s="1"/>
  <c r="Y2324" i="1"/>
  <c r="AA2324" i="1" s="1"/>
  <c r="Y2052" i="1"/>
  <c r="AA2052" i="1" s="1"/>
  <c r="Y1916" i="1"/>
  <c r="AA1916" i="1" s="1"/>
  <c r="Y1004" i="1"/>
  <c r="AA1004" i="1" s="1"/>
  <c r="Y876" i="1"/>
  <c r="AA876" i="1" s="1"/>
  <c r="Y420" i="1"/>
  <c r="AA420" i="1" s="1"/>
  <c r="Y2331" i="1"/>
  <c r="AA2331" i="1" s="1"/>
  <c r="Y2003" i="1"/>
  <c r="AA2003" i="1" s="1"/>
  <c r="Y1355" i="1"/>
  <c r="AA1355" i="1" s="1"/>
  <c r="Y1227" i="1"/>
  <c r="AA1227" i="1" s="1"/>
  <c r="Y299" i="1"/>
  <c r="AA299" i="1" s="1"/>
  <c r="Y171" i="1"/>
  <c r="AA171" i="1" s="1"/>
  <c r="Y2018" i="1"/>
  <c r="AA2018" i="1" s="1"/>
  <c r="Y1890" i="1"/>
  <c r="AA1890" i="1" s="1"/>
  <c r="Y1698" i="1"/>
  <c r="AA1698" i="1" s="1"/>
  <c r="Y1562" i="1"/>
  <c r="AA1562" i="1" s="1"/>
  <c r="Y1434" i="1"/>
  <c r="AA1434" i="1" s="1"/>
  <c r="Y1306" i="1"/>
  <c r="AA1306" i="1" s="1"/>
  <c r="Y1050" i="1"/>
  <c r="AA1050" i="1" s="1"/>
  <c r="Y450" i="1"/>
  <c r="AA450" i="1" s="1"/>
  <c r="Y186" i="1"/>
  <c r="AA186" i="1" s="1"/>
  <c r="Y2505" i="1"/>
  <c r="AA2505" i="1" s="1"/>
  <c r="Y2049" i="1"/>
  <c r="AA2049" i="1" s="1"/>
  <c r="Y1921" i="1"/>
  <c r="AA1921" i="1" s="1"/>
  <c r="Y1857" i="1"/>
  <c r="AA1857" i="1" s="1"/>
  <c r="Y1649" i="1"/>
  <c r="AA1649" i="1" s="1"/>
  <c r="Y1049" i="1"/>
  <c r="AA1049" i="1" s="1"/>
  <c r="Y409" i="1"/>
  <c r="AA409" i="1" s="1"/>
  <c r="Y1888" i="1"/>
  <c r="AA1888" i="1" s="1"/>
  <c r="Y1696" i="1"/>
  <c r="AA1696" i="1" s="1"/>
  <c r="Y1440" i="1"/>
  <c r="AA1440" i="1" s="1"/>
  <c r="Y1376" i="1"/>
  <c r="AA1376" i="1" s="1"/>
  <c r="Y984" i="1"/>
  <c r="AA984" i="1" s="1"/>
  <c r="Y912" i="1"/>
  <c r="AA912" i="1" s="1"/>
  <c r="Y184" i="1"/>
  <c r="AA184" i="1" s="1"/>
  <c r="Y2455" i="1"/>
  <c r="AA2455" i="1" s="1"/>
  <c r="Y2327" i="1"/>
  <c r="AA2327" i="1" s="1"/>
  <c r="Y2135" i="1"/>
  <c r="AA2135" i="1" s="1"/>
  <c r="Y2071" i="1"/>
  <c r="AA2071" i="1" s="1"/>
  <c r="Y1511" i="1"/>
  <c r="AA1511" i="1" s="1"/>
  <c r="Y1383" i="1"/>
  <c r="AA1383" i="1" s="1"/>
  <c r="Y1247" i="1"/>
  <c r="AA1247" i="1" s="1"/>
  <c r="Y1103" i="1"/>
  <c r="AA1103" i="1" s="1"/>
  <c r="Y783" i="1"/>
  <c r="AA783" i="1" s="1"/>
  <c r="Y591" i="1"/>
  <c r="AA591" i="1" s="1"/>
  <c r="Y2358" i="1"/>
  <c r="AA2358" i="1" s="1"/>
  <c r="Y2222" i="1"/>
  <c r="AA2222" i="1" s="1"/>
  <c r="Y1878" i="1"/>
  <c r="AA1878" i="1" s="1"/>
  <c r="Y1558" i="1"/>
  <c r="AA1558" i="1" s="1"/>
  <c r="Y1102" i="1"/>
  <c r="AA1102" i="1" s="1"/>
  <c r="Y774" i="1"/>
  <c r="AA774" i="1" s="1"/>
  <c r="Y510" i="1"/>
  <c r="AA510" i="1" s="1"/>
  <c r="Y190" i="1"/>
  <c r="AA190" i="1" s="1"/>
  <c r="Y118" i="1"/>
  <c r="AA118" i="1" s="1"/>
  <c r="AB118" i="1" s="1"/>
  <c r="Y2357" i="1"/>
  <c r="AA2357" i="1" s="1"/>
  <c r="Y2101" i="1"/>
  <c r="AA2101" i="1" s="1"/>
  <c r="Y1709" i="1"/>
  <c r="AA1709" i="1" s="1"/>
  <c r="Y1597" i="1"/>
  <c r="AA1597" i="1" s="1"/>
  <c r="Y1533" i="1"/>
  <c r="AA1533" i="1" s="1"/>
  <c r="Y1341" i="1"/>
  <c r="AA1341" i="1" s="1"/>
  <c r="Y1213" i="1"/>
  <c r="AA1213" i="1" s="1"/>
  <c r="Y885" i="1"/>
  <c r="AA885" i="1" s="1"/>
  <c r="Y821" i="1"/>
  <c r="AA821" i="1" s="1"/>
  <c r="Y565" i="1"/>
  <c r="AA565" i="1" s="1"/>
  <c r="Y501" i="1"/>
  <c r="AA501" i="1" s="1"/>
  <c r="Y173" i="1"/>
  <c r="AA173" i="1" s="1"/>
  <c r="AB173" i="1" s="1"/>
  <c r="Y2444" i="1"/>
  <c r="AA2444" i="1" s="1"/>
  <c r="Y2316" i="1"/>
  <c r="AA2316" i="1" s="1"/>
  <c r="Y2180" i="1"/>
  <c r="AA2180" i="1" s="1"/>
  <c r="Y1716" i="1"/>
  <c r="AA1716" i="1" s="1"/>
  <c r="Y1572" i="1"/>
  <c r="AA1572" i="1" s="1"/>
  <c r="Y740" i="1"/>
  <c r="AA740" i="1" s="1"/>
  <c r="Y2515" i="1"/>
  <c r="AA2515" i="1" s="1"/>
  <c r="Y2387" i="1"/>
  <c r="AA2387" i="1" s="1"/>
  <c r="Y2259" i="1"/>
  <c r="AA2259" i="1" s="1"/>
  <c r="Y2059" i="1"/>
  <c r="AA2059" i="1" s="1"/>
  <c r="Y1475" i="1"/>
  <c r="AA1475" i="1" s="1"/>
  <c r="Y1347" i="1"/>
  <c r="AA1347" i="1" s="1"/>
  <c r="Y1283" i="1"/>
  <c r="AA1283" i="1" s="1"/>
  <c r="Y747" i="1"/>
  <c r="AA747" i="1" s="1"/>
  <c r="Y2074" i="1"/>
  <c r="AA2074" i="1" s="1"/>
  <c r="Y1754" i="1"/>
  <c r="AA1754" i="1" s="1"/>
  <c r="Y1042" i="1"/>
  <c r="AA1042" i="1" s="1"/>
  <c r="Y642" i="1"/>
  <c r="AA642" i="1" s="1"/>
  <c r="Y442" i="1"/>
  <c r="AA442" i="1" s="1"/>
  <c r="Y242" i="1"/>
  <c r="AA242" i="1" s="1"/>
  <c r="AB242" i="1" s="1"/>
  <c r="Y2305" i="1"/>
  <c r="AA2305" i="1" s="1"/>
  <c r="Y2105" i="1"/>
  <c r="AA2105" i="1" s="1"/>
  <c r="Y1849" i="1"/>
  <c r="AA1849" i="1" s="1"/>
  <c r="Y1641" i="1"/>
  <c r="AA1641" i="1" s="1"/>
  <c r="Y1369" i="1"/>
  <c r="AA1369" i="1" s="1"/>
  <c r="Y1297" i="1"/>
  <c r="AA1297" i="1" s="1"/>
  <c r="Y209" i="1"/>
  <c r="AA209" i="1" s="1"/>
  <c r="Y2386" i="1"/>
  <c r="AA2386" i="1" s="1"/>
  <c r="Y1688" i="1"/>
  <c r="AA1688" i="1" s="1"/>
  <c r="Y1304" i="1"/>
  <c r="AA1304" i="1" s="1"/>
  <c r="Y1048" i="1"/>
  <c r="AA1048" i="1" s="1"/>
  <c r="Y976" i="1"/>
  <c r="AA976" i="1" s="1"/>
  <c r="Y840" i="1"/>
  <c r="AA840" i="1" s="1"/>
  <c r="Y176" i="1"/>
  <c r="AA176" i="1" s="1"/>
  <c r="AB176" i="1" s="1"/>
  <c r="Y112" i="1"/>
  <c r="AA112" i="1" s="1"/>
  <c r="Y2511" i="1"/>
  <c r="AA2511" i="1" s="1"/>
  <c r="Y2447" i="1"/>
  <c r="AA2447" i="1" s="1"/>
  <c r="Y2255" i="1"/>
  <c r="AA2255" i="1" s="1"/>
  <c r="Y2191" i="1"/>
  <c r="AA2191" i="1" s="1"/>
  <c r="Y2127" i="1"/>
  <c r="AA2127" i="1" s="1"/>
  <c r="Y1639" i="1"/>
  <c r="AA1639" i="1" s="1"/>
  <c r="Y1095" i="1"/>
  <c r="AA1095" i="1" s="1"/>
  <c r="Y903" i="1"/>
  <c r="AA903" i="1" s="1"/>
  <c r="Y839" i="1"/>
  <c r="AA839" i="1" s="1"/>
  <c r="Y391" i="1"/>
  <c r="AA391" i="1" s="1"/>
  <c r="Y191" i="1"/>
  <c r="AA191" i="1" s="1"/>
  <c r="Y127" i="1"/>
  <c r="AA127" i="1" s="1"/>
  <c r="Y2478" i="1"/>
  <c r="AA2478" i="1" s="1"/>
  <c r="Y2278" i="1"/>
  <c r="AA2278" i="1" s="1"/>
  <c r="Y1934" i="1"/>
  <c r="AA1934" i="1" s="1"/>
  <c r="Y1806" i="1"/>
  <c r="AA1806" i="1" s="1"/>
  <c r="Y1742" i="1"/>
  <c r="AA1742" i="1" s="1"/>
  <c r="Y1550" i="1"/>
  <c r="AA1550" i="1" s="1"/>
  <c r="Y1158" i="1"/>
  <c r="AA1158" i="1" s="1"/>
  <c r="Y958" i="1"/>
  <c r="AA958" i="1" s="1"/>
  <c r="Y894" i="1"/>
  <c r="AA894" i="1" s="1"/>
  <c r="Y694" i="1"/>
  <c r="AA694" i="1" s="1"/>
  <c r="Y566" i="1"/>
  <c r="AA566" i="1" s="1"/>
  <c r="Y2221" i="1"/>
  <c r="AA2221" i="1" s="1"/>
  <c r="Y1525" i="1"/>
  <c r="AA1525" i="1" s="1"/>
  <c r="Y1269" i="1"/>
  <c r="AA1269" i="1" s="1"/>
  <c r="Y1005" i="1"/>
  <c r="AA1005" i="1" s="1"/>
  <c r="Y2236" i="1"/>
  <c r="AA2236" i="1" s="1"/>
  <c r="Y1964" i="1"/>
  <c r="AA1964" i="1" s="1"/>
  <c r="Y1180" i="1"/>
  <c r="AA1180" i="1" s="1"/>
  <c r="Y988" i="1"/>
  <c r="AA988" i="1" s="1"/>
  <c r="Y2315" i="1"/>
  <c r="AA2315" i="1" s="1"/>
  <c r="Y1539" i="1"/>
  <c r="AA1539" i="1" s="1"/>
  <c r="Y1339" i="1"/>
  <c r="AA1339" i="1" s="1"/>
  <c r="Y1275" i="1"/>
  <c r="AA1275" i="1" s="1"/>
  <c r="Y939" i="1"/>
  <c r="AA939" i="1" s="1"/>
  <c r="Y803" i="1"/>
  <c r="AA803" i="1" s="1"/>
  <c r="Y675" i="1"/>
  <c r="AA675" i="1" s="1"/>
  <c r="Y155" i="1"/>
  <c r="AA155" i="1" s="1"/>
  <c r="Y2274" i="1"/>
  <c r="AA2274" i="1" s="1"/>
  <c r="Y2066" i="1"/>
  <c r="AA2066" i="1" s="1"/>
  <c r="Y1610" i="1"/>
  <c r="AA1610" i="1" s="1"/>
  <c r="Y1354" i="1"/>
  <c r="AA1354" i="1" s="1"/>
  <c r="Y1290" i="1"/>
  <c r="AA1290" i="1" s="1"/>
  <c r="Y1162" i="1"/>
  <c r="AA1162" i="1" s="1"/>
  <c r="Y970" i="1"/>
  <c r="AA970" i="1" s="1"/>
  <c r="Y842" i="1"/>
  <c r="AA842" i="1" s="1"/>
  <c r="Y698" i="1"/>
  <c r="AA698" i="1" s="1"/>
  <c r="Y2297" i="1"/>
  <c r="AA2297" i="1" s="1"/>
  <c r="Y649" i="1"/>
  <c r="AA649" i="1" s="1"/>
  <c r="Y393" i="1"/>
  <c r="AA393" i="1" s="1"/>
  <c r="Y265" i="1"/>
  <c r="AA265" i="1" s="1"/>
  <c r="Y2064" i="1"/>
  <c r="AA2064" i="1" s="1"/>
  <c r="Y1872" i="1"/>
  <c r="AA1872" i="1" s="1"/>
  <c r="Y768" i="1"/>
  <c r="AA768" i="1" s="1"/>
  <c r="Y512" i="1"/>
  <c r="AA512" i="1" s="1"/>
  <c r="Y168" i="1"/>
  <c r="AA168" i="1" s="1"/>
  <c r="Y2503" i="1"/>
  <c r="AA2503" i="1" s="1"/>
  <c r="AB2503" i="1" s="1"/>
  <c r="Y2183" i="1"/>
  <c r="AA2183" i="1" s="1"/>
  <c r="Y2119" i="1"/>
  <c r="AA2119" i="1" s="1"/>
  <c r="Y1991" i="1"/>
  <c r="AA1991" i="1" s="1"/>
  <c r="Y1087" i="1"/>
  <c r="AA1087" i="1" s="1"/>
  <c r="Y959" i="1"/>
  <c r="AA959" i="1" s="1"/>
  <c r="Y703" i="1"/>
  <c r="AA703" i="1" s="1"/>
  <c r="Y319" i="1"/>
  <c r="AA319" i="1" s="1"/>
  <c r="Y2470" i="1"/>
  <c r="AA2470" i="1" s="1"/>
  <c r="Y2206" i="1"/>
  <c r="AA2206" i="1" s="1"/>
  <c r="Y1798" i="1"/>
  <c r="AA1798" i="1" s="1"/>
  <c r="Y1150" i="1"/>
  <c r="AA1150" i="1" s="1"/>
  <c r="Y1086" i="1"/>
  <c r="AA1086" i="1" s="1"/>
  <c r="Y822" i="1"/>
  <c r="AA822" i="1" s="1"/>
  <c r="Y430" i="1"/>
  <c r="AA430" i="1" s="1"/>
  <c r="Y238" i="1"/>
  <c r="AA238" i="1" s="1"/>
  <c r="AB238" i="1" s="1"/>
  <c r="Y2341" i="1"/>
  <c r="AA2341" i="1" s="1"/>
  <c r="Y2149" i="1"/>
  <c r="AA2149" i="1" s="1"/>
  <c r="Y2085" i="1"/>
  <c r="AA2085" i="1" s="1"/>
  <c r="Y1893" i="1"/>
  <c r="AA1893" i="1" s="1"/>
  <c r="Y1325" i="1"/>
  <c r="AA1325" i="1" s="1"/>
  <c r="Y869" i="1"/>
  <c r="AA869" i="1" s="1"/>
  <c r="Y677" i="1"/>
  <c r="AA677" i="1" s="1"/>
  <c r="Y157" i="1"/>
  <c r="AA157" i="1" s="1"/>
  <c r="Y2428" i="1"/>
  <c r="AA2428" i="1" s="1"/>
  <c r="Y2364" i="1"/>
  <c r="AA2364" i="1" s="1"/>
  <c r="Y2300" i="1"/>
  <c r="AA2300" i="1" s="1"/>
  <c r="Y2092" i="1"/>
  <c r="AA2092" i="1" s="1"/>
  <c r="Y1828" i="1"/>
  <c r="AA1828" i="1" s="1"/>
  <c r="Y1492" i="1"/>
  <c r="AA1492" i="1" s="1"/>
  <c r="AB1492" i="1" s="1"/>
  <c r="Y1364" i="1"/>
  <c r="AA1364" i="1" s="1"/>
  <c r="Y788" i="1"/>
  <c r="AA788" i="1" s="1"/>
  <c r="Y724" i="1"/>
  <c r="AA724" i="1" s="1"/>
  <c r="Y524" i="1"/>
  <c r="AA524" i="1" s="1"/>
  <c r="Y2563" i="1"/>
  <c r="AA2563" i="1" s="1"/>
  <c r="Y2435" i="1"/>
  <c r="Y2371" i="1"/>
  <c r="AA2371" i="1" s="1"/>
  <c r="Y2107" i="1"/>
  <c r="AA2107" i="1" s="1"/>
  <c r="Y1851" i="1"/>
  <c r="AA1851" i="1" s="1"/>
  <c r="Y1787" i="1"/>
  <c r="AA1787" i="1" s="1"/>
  <c r="Y1723" i="1"/>
  <c r="AA1723" i="1" s="1"/>
  <c r="Y1595" i="1"/>
  <c r="AA1595" i="1" s="1"/>
  <c r="Y1459" i="1"/>
  <c r="AA1459" i="1" s="1"/>
  <c r="Y1395" i="1"/>
  <c r="AA1395" i="1" s="1"/>
  <c r="Y1203" i="1"/>
  <c r="AA1203" i="1" s="1"/>
  <c r="Y923" i="1"/>
  <c r="AA923" i="1" s="1"/>
  <c r="Y1994" i="1"/>
  <c r="AA1994" i="1" s="1"/>
  <c r="Y1866" i="1"/>
  <c r="AA1866" i="1" s="1"/>
  <c r="Y1538" i="1"/>
  <c r="AA1538" i="1" s="1"/>
  <c r="Y962" i="1"/>
  <c r="Y834" i="1"/>
  <c r="AA834" i="1" s="1"/>
  <c r="Y2378" i="1"/>
  <c r="AA2378" i="1" s="1"/>
  <c r="Y2545" i="1"/>
  <c r="AA2545" i="1" s="1"/>
  <c r="Y2289" i="1"/>
  <c r="AA2289" i="1" s="1"/>
  <c r="Y2161" i="1"/>
  <c r="AA2161" i="1" s="1"/>
  <c r="Y1961" i="1"/>
  <c r="AA1961" i="1" s="1"/>
  <c r="Y1897" i="1"/>
  <c r="AA1897" i="1" s="1"/>
  <c r="Y1417" i="1"/>
  <c r="AA1417" i="1" s="1"/>
  <c r="Y705" i="1"/>
  <c r="AA705" i="1" s="1"/>
  <c r="Y449" i="1"/>
  <c r="AA449" i="1" s="1"/>
  <c r="Y385" i="1"/>
  <c r="AA385" i="1" s="1"/>
  <c r="Y321" i="1"/>
  <c r="AA321" i="1" s="1"/>
  <c r="Y193" i="1"/>
  <c r="AA193" i="1" s="1"/>
  <c r="Y2536" i="1"/>
  <c r="AA2536" i="1" s="1"/>
  <c r="Y2408" i="1"/>
  <c r="AA2408" i="1" s="1"/>
  <c r="Y2344" i="1"/>
  <c r="AA2344" i="1" s="1"/>
  <c r="Y2280" i="1"/>
  <c r="AA2280" i="1" s="1"/>
  <c r="Y1928" i="1"/>
  <c r="AA1928" i="1" s="1"/>
  <c r="Y1672" i="1"/>
  <c r="AA1672" i="1" s="1"/>
  <c r="Y1544" i="1"/>
  <c r="AA1544" i="1" s="1"/>
  <c r="Y824" i="1"/>
  <c r="AA824" i="1" s="1"/>
  <c r="Y504" i="1"/>
  <c r="AA504" i="1" s="1"/>
  <c r="Y2175" i="1"/>
  <c r="AA2175" i="1" s="1"/>
  <c r="Y1711" i="1"/>
  <c r="AA1711" i="1" s="1"/>
  <c r="Y1359" i="1"/>
  <c r="AA1359" i="1" s="1"/>
  <c r="Y887" i="1"/>
  <c r="AA887" i="1" s="1"/>
  <c r="Y503" i="1"/>
  <c r="AA503" i="1" s="1"/>
  <c r="Y247" i="1"/>
  <c r="AA247" i="1" s="1"/>
  <c r="Y2398" i="1"/>
  <c r="AA2398" i="1" s="1"/>
  <c r="Y1726" i="1"/>
  <c r="AA1726" i="1" s="1"/>
  <c r="Y1534" i="1"/>
  <c r="AA1534" i="1" s="1"/>
  <c r="Y1142" i="1"/>
  <c r="AA1142" i="1" s="1"/>
  <c r="Y814" i="1"/>
  <c r="AA814" i="1" s="1"/>
  <c r="Y486" i="1"/>
  <c r="AA486" i="1" s="1"/>
  <c r="Y158" i="1"/>
  <c r="AA158" i="1" s="1"/>
  <c r="Y94" i="1"/>
  <c r="AA94" i="1" s="1"/>
  <c r="Y1949" i="1"/>
  <c r="AA1949" i="1" s="1"/>
  <c r="Y1885" i="1"/>
  <c r="AA1885" i="1" s="1"/>
  <c r="Y1749" i="1"/>
  <c r="AA1749" i="1" s="1"/>
  <c r="Y989" i="1"/>
  <c r="AA989" i="1" s="1"/>
  <c r="Y797" i="1"/>
  <c r="AA797" i="1" s="1"/>
  <c r="Y605" i="1"/>
  <c r="AA605" i="1" s="1"/>
  <c r="Y277" i="1"/>
  <c r="AA277" i="1" s="1"/>
  <c r="Y149" i="1"/>
  <c r="AA149" i="1" s="1"/>
  <c r="AM71" i="1"/>
  <c r="AM56" i="1"/>
  <c r="Y73" i="1"/>
  <c r="AA73" i="1" s="1"/>
  <c r="Y65" i="1"/>
  <c r="AA65" i="1" s="1"/>
  <c r="AM33" i="1"/>
  <c r="Y62" i="1"/>
  <c r="AA62" i="1" s="1"/>
  <c r="Y68" i="1"/>
  <c r="AA68" i="1" s="1"/>
  <c r="AM110" i="1"/>
  <c r="AG14" i="6" l="1"/>
  <c r="AG24" i="6"/>
  <c r="AG33" i="6"/>
  <c r="AG63" i="6"/>
  <c r="AG36" i="6"/>
  <c r="AG67" i="6"/>
  <c r="AG44" i="6"/>
  <c r="AG40" i="6"/>
  <c r="AJ35" i="6"/>
  <c r="AJ65" i="6"/>
  <c r="AJ16" i="6"/>
  <c r="AJ26" i="6"/>
  <c r="AG19" i="6"/>
  <c r="AG58" i="6"/>
  <c r="AG9" i="6"/>
  <c r="AG29" i="6"/>
  <c r="AG46" i="6"/>
  <c r="AG42" i="6"/>
  <c r="AG69" i="6"/>
  <c r="AG38" i="6"/>
  <c r="AG56" i="6"/>
  <c r="AG27" i="6"/>
  <c r="AG7" i="6"/>
  <c r="AG17" i="6"/>
  <c r="AJ51" i="6"/>
  <c r="AJ53" i="6"/>
  <c r="AJ55" i="6"/>
  <c r="AG71" i="6"/>
  <c r="AG73" i="6"/>
  <c r="AG49" i="6"/>
  <c r="AG59" i="6"/>
  <c r="AG20" i="6"/>
  <c r="AG30" i="6"/>
  <c r="AG10" i="6"/>
  <c r="AG16" i="6"/>
  <c r="AG35" i="6"/>
  <c r="AG26" i="6"/>
  <c r="AG65" i="6"/>
  <c r="AJ18" i="6"/>
  <c r="AJ57" i="6"/>
  <c r="AJ8" i="6"/>
  <c r="AJ28" i="6"/>
  <c r="AJ15" i="6"/>
  <c r="AJ34" i="6"/>
  <c r="AJ25" i="6"/>
  <c r="AJ64" i="6"/>
  <c r="AJ11" i="6"/>
  <c r="AJ21" i="6"/>
  <c r="AJ60" i="6"/>
  <c r="AG74" i="6"/>
  <c r="AG52" i="6"/>
  <c r="AG70" i="6"/>
  <c r="AG48" i="6"/>
  <c r="AG22" i="6"/>
  <c r="AG61" i="6"/>
  <c r="AG12" i="6"/>
  <c r="AG31" i="6"/>
  <c r="AG15" i="6"/>
  <c r="AG34" i="6"/>
  <c r="AG64" i="6"/>
  <c r="AG25" i="6"/>
  <c r="AG21" i="6"/>
  <c r="AG60" i="6"/>
  <c r="AG11" i="6"/>
  <c r="AJ39" i="6"/>
  <c r="AJ43" i="6"/>
  <c r="AJ47" i="6"/>
  <c r="AJ72" i="6"/>
  <c r="AJ50" i="6"/>
  <c r="AJ54" i="6"/>
  <c r="AJ27" i="6"/>
  <c r="AJ17" i="6"/>
  <c r="AJ7" i="6"/>
  <c r="AJ56" i="6"/>
  <c r="AG62" i="6"/>
  <c r="AG32" i="6"/>
  <c r="AG13" i="6"/>
  <c r="AG23" i="6"/>
  <c r="AG57" i="6"/>
  <c r="AG18" i="6"/>
  <c r="AG28" i="6"/>
  <c r="AG8" i="6"/>
  <c r="AG50" i="6"/>
  <c r="AG54" i="6"/>
  <c r="AG72" i="6"/>
  <c r="AJ46" i="6"/>
  <c r="AJ38" i="6"/>
  <c r="AJ42" i="6"/>
  <c r="AJ69" i="6"/>
  <c r="AJ24" i="6"/>
  <c r="AJ63" i="6"/>
  <c r="AJ14" i="6"/>
  <c r="AJ33" i="6"/>
  <c r="AG45" i="6"/>
  <c r="AG68" i="6"/>
  <c r="AG37" i="6"/>
  <c r="AG41" i="6"/>
  <c r="AG53" i="6"/>
  <c r="AG55" i="6"/>
  <c r="AG51" i="6"/>
  <c r="AG39" i="6"/>
  <c r="AG43" i="6"/>
  <c r="AG47" i="6"/>
  <c r="AA241" i="1"/>
  <c r="AJ36" i="6" s="1"/>
  <c r="N27" i="3"/>
  <c r="AA11" i="1"/>
  <c r="N16" i="3"/>
  <c r="AA44" i="1"/>
  <c r="N47" i="3"/>
  <c r="P47" i="3" s="1"/>
  <c r="F47" i="3" s="1"/>
  <c r="H47" i="3" s="1"/>
  <c r="J47" i="3" s="1"/>
  <c r="L47" i="3" s="1"/>
  <c r="AA623" i="1"/>
  <c r="AJ37" i="6" s="1"/>
  <c r="O27" i="3"/>
  <c r="AA2412" i="1"/>
  <c r="N37" i="3"/>
  <c r="AA2435" i="1"/>
  <c r="AJ52" i="6" s="1"/>
  <c r="N33" i="3"/>
  <c r="P33" i="3" s="1"/>
  <c r="F33" i="3" s="1"/>
  <c r="AA2197" i="1"/>
  <c r="N38" i="3"/>
  <c r="AA2317" i="1"/>
  <c r="O38" i="3"/>
  <c r="AA13" i="1"/>
  <c r="O16" i="3"/>
  <c r="AA962" i="1"/>
  <c r="O37" i="3"/>
  <c r="AM22" i="1"/>
  <c r="AA1780" i="1"/>
  <c r="AA1671" i="1"/>
  <c r="AJ58" i="6" s="1"/>
  <c r="AA2368" i="1"/>
  <c r="AA1585" i="1"/>
  <c r="Y3" i="1"/>
  <c r="N32" i="3"/>
  <c r="O32" i="3"/>
  <c r="O30" i="3"/>
  <c r="O51" i="3"/>
  <c r="N26" i="3"/>
  <c r="O44" i="3"/>
  <c r="P44" i="3" s="1"/>
  <c r="F44" i="3" s="1"/>
  <c r="H44" i="3" s="1"/>
  <c r="J44" i="3" s="1"/>
  <c r="L44" i="3" s="1"/>
  <c r="AB2083" i="1" s="1"/>
  <c r="N51" i="3"/>
  <c r="N25" i="3"/>
  <c r="N14" i="3"/>
  <c r="O53" i="3"/>
  <c r="P53" i="3" s="1"/>
  <c r="E53" i="3" s="1"/>
  <c r="G53" i="3" s="1"/>
  <c r="O52" i="3"/>
  <c r="F53" i="3" s="1"/>
  <c r="O24" i="3"/>
  <c r="O50" i="3"/>
  <c r="P50" i="3" s="1"/>
  <c r="F50" i="3" s="1"/>
  <c r="H50" i="3" s="1"/>
  <c r="J50" i="3" s="1"/>
  <c r="L50" i="3" s="1"/>
  <c r="AB2439" i="1" s="1"/>
  <c r="O43" i="3"/>
  <c r="O13" i="3"/>
  <c r="N40" i="3"/>
  <c r="P40" i="3" s="1"/>
  <c r="F40" i="3" s="1"/>
  <c r="H40" i="3" s="1"/>
  <c r="J40" i="3" s="1"/>
  <c r="L40" i="3" s="1"/>
  <c r="O23" i="3"/>
  <c r="N30" i="3"/>
  <c r="N12" i="3"/>
  <c r="O45" i="3"/>
  <c r="P45" i="3" s="1"/>
  <c r="F45" i="3" s="1"/>
  <c r="H45" i="3" s="1"/>
  <c r="J45" i="3" s="1"/>
  <c r="L45" i="3" s="1"/>
  <c r="AB2553" i="1" s="1"/>
  <c r="O31" i="3"/>
  <c r="P31" i="3" s="1"/>
  <c r="F31" i="3" s="1"/>
  <c r="H31" i="3" s="1"/>
  <c r="J31" i="3" s="1"/>
  <c r="L31" i="3" s="1"/>
  <c r="AB1698" i="1" s="1"/>
  <c r="O12" i="3"/>
  <c r="N43" i="3"/>
  <c r="N24" i="3"/>
  <c r="N15" i="3"/>
  <c r="N23" i="3"/>
  <c r="O48" i="3"/>
  <c r="P48" i="3" s="1"/>
  <c r="F48" i="3" s="1"/>
  <c r="H48" i="3" s="1"/>
  <c r="J48" i="3" s="1"/>
  <c r="L48" i="3" s="1"/>
  <c r="I146" i="13" s="1"/>
  <c r="O36" i="3"/>
  <c r="N36" i="3"/>
  <c r="N28" i="3"/>
  <c r="P28" i="3" s="1"/>
  <c r="O14" i="3"/>
  <c r="N13" i="3"/>
  <c r="O26" i="3"/>
  <c r="N52" i="3"/>
  <c r="N46" i="3"/>
  <c r="P46" i="3" s="1"/>
  <c r="F46" i="3" s="1"/>
  <c r="H46" i="3" s="1"/>
  <c r="J46" i="3" s="1"/>
  <c r="L46" i="3" s="1"/>
  <c r="O25" i="3"/>
  <c r="O15" i="3"/>
  <c r="O49" i="3"/>
  <c r="P49" i="3" s="1"/>
  <c r="F49" i="3" s="1"/>
  <c r="AB1693" i="1" l="1"/>
  <c r="AB2410" i="1"/>
  <c r="AB1278" i="1"/>
  <c r="AB2323" i="1"/>
  <c r="AJ67" i="6"/>
  <c r="AJ40" i="6"/>
  <c r="AJ19" i="6"/>
  <c r="AJ71" i="6"/>
  <c r="AJ68" i="6"/>
  <c r="AJ29" i="6"/>
  <c r="AJ9" i="6"/>
  <c r="AJ49" i="6"/>
  <c r="AB2187" i="1"/>
  <c r="AB1896" i="1"/>
  <c r="AB2350" i="1"/>
  <c r="AB2325" i="1"/>
  <c r="AJ30" i="6"/>
  <c r="AJ20" i="6"/>
  <c r="AJ59" i="6"/>
  <c r="AJ10" i="6"/>
  <c r="AB2261" i="1"/>
  <c r="AB2353" i="1"/>
  <c r="AB2299" i="1"/>
  <c r="AJ41" i="6"/>
  <c r="AJ45" i="6"/>
  <c r="AJ73" i="6"/>
  <c r="AB1941" i="1"/>
  <c r="AJ70" i="6"/>
  <c r="AJ62" i="6"/>
  <c r="AJ23" i="6"/>
  <c r="AJ13" i="6"/>
  <c r="AJ32" i="6"/>
  <c r="AB2065" i="1"/>
  <c r="AB1924" i="1"/>
  <c r="AB2088" i="1"/>
  <c r="AB1680" i="1"/>
  <c r="AJ74" i="6"/>
  <c r="AJ48" i="6"/>
  <c r="AB1359" i="1"/>
  <c r="AB2223" i="1"/>
  <c r="AJ22" i="6"/>
  <c r="AJ12" i="6"/>
  <c r="AJ31" i="6"/>
  <c r="AJ61" i="6"/>
  <c r="AG66" i="6"/>
  <c r="AJ44" i="6"/>
  <c r="AB2320" i="1"/>
  <c r="AB1565" i="1"/>
  <c r="O2" i="3"/>
  <c r="N2" i="3"/>
  <c r="P27" i="3"/>
  <c r="F27" i="3" s="1"/>
  <c r="H27" i="3" s="1"/>
  <c r="J27" i="3" s="1"/>
  <c r="L27" i="3" s="1"/>
  <c r="H53" i="3"/>
  <c r="E33" i="3"/>
  <c r="G33" i="3" s="1"/>
  <c r="I33" i="3" s="1"/>
  <c r="K33" i="3" s="1"/>
  <c r="AB2540" i="1" s="1"/>
  <c r="E47" i="3"/>
  <c r="G47" i="3" s="1"/>
  <c r="I47" i="3" s="1"/>
  <c r="P16" i="3"/>
  <c r="P37" i="3"/>
  <c r="P38" i="3"/>
  <c r="H33" i="3"/>
  <c r="J33" i="3" s="1"/>
  <c r="L33" i="3" s="1"/>
  <c r="AC931" i="1"/>
  <c r="AC877" i="1"/>
  <c r="AC93" i="1"/>
  <c r="AC134" i="1"/>
  <c r="AC75" i="1"/>
  <c r="AC130" i="1"/>
  <c r="AC2216" i="1"/>
  <c r="AC1282" i="1"/>
  <c r="AC181" i="1"/>
  <c r="AC237" i="1"/>
  <c r="AC410" i="1"/>
  <c r="AC331" i="1"/>
  <c r="AC2503" i="1"/>
  <c r="AC1492" i="1"/>
  <c r="AC182" i="1"/>
  <c r="AC2411" i="1"/>
  <c r="AC196" i="1"/>
  <c r="AC412" i="1"/>
  <c r="AC2242" i="1"/>
  <c r="AC166" i="1"/>
  <c r="AC201" i="1"/>
  <c r="AC253" i="1"/>
  <c r="AC242" i="1"/>
  <c r="AC214" i="1"/>
  <c r="AC404" i="1"/>
  <c r="AC118" i="1"/>
  <c r="AC216" i="1"/>
  <c r="AC234" i="1"/>
  <c r="AC194" i="1"/>
  <c r="AC176" i="1"/>
  <c r="AC173" i="1"/>
  <c r="AC238" i="1"/>
  <c r="AC2480" i="1"/>
  <c r="AC1281" i="1"/>
  <c r="AC113" i="1"/>
  <c r="AC114" i="1"/>
  <c r="P32" i="3"/>
  <c r="F32" i="3" s="1"/>
  <c r="H32" i="3" s="1"/>
  <c r="J32" i="3" s="1"/>
  <c r="L32" i="3" s="1"/>
  <c r="P30" i="3"/>
  <c r="E30" i="3" s="1"/>
  <c r="G30" i="3" s="1"/>
  <c r="I30" i="3" s="1"/>
  <c r="K30" i="3" s="1"/>
  <c r="P26" i="3"/>
  <c r="F26" i="3" s="1"/>
  <c r="H26" i="3" s="1"/>
  <c r="J26" i="3" s="1"/>
  <c r="L26" i="3" s="1"/>
  <c r="E44" i="3"/>
  <c r="G44" i="3" s="1"/>
  <c r="I44" i="3" s="1"/>
  <c r="K44" i="3" s="1"/>
  <c r="P51" i="3"/>
  <c r="P25" i="3"/>
  <c r="E25" i="3" s="1"/>
  <c r="P14" i="3"/>
  <c r="E14" i="3" s="1"/>
  <c r="I64" i="13"/>
  <c r="E49" i="3"/>
  <c r="G49" i="3" s="1"/>
  <c r="I49" i="3" s="1"/>
  <c r="K49" i="3" s="1"/>
  <c r="P15" i="3"/>
  <c r="E15" i="3" s="1"/>
  <c r="G15" i="3" s="1"/>
  <c r="I15" i="3" s="1"/>
  <c r="K15" i="3" s="1"/>
  <c r="P13" i="3"/>
  <c r="F13" i="3" s="1"/>
  <c r="H13" i="3" s="1"/>
  <c r="J13" i="3" s="1"/>
  <c r="L13" i="3" s="1"/>
  <c r="E156" i="13"/>
  <c r="P52" i="3"/>
  <c r="E52" i="3" s="1"/>
  <c r="G52" i="3" s="1"/>
  <c r="P12" i="3"/>
  <c r="F12" i="3" s="1"/>
  <c r="E46" i="3"/>
  <c r="G46" i="3" s="1"/>
  <c r="I46" i="3" s="1"/>
  <c r="K46" i="3" s="1"/>
  <c r="E40" i="3"/>
  <c r="G40" i="3" s="1"/>
  <c r="I40" i="3" s="1"/>
  <c r="K40" i="3" s="1"/>
  <c r="H49" i="3"/>
  <c r="J49" i="3" s="1"/>
  <c r="L49" i="3" s="1"/>
  <c r="AB1699" i="1" s="1"/>
  <c r="AA2" i="1"/>
  <c r="F28" i="3"/>
  <c r="H28" i="3" s="1"/>
  <c r="J28" i="3" s="1"/>
  <c r="L28" i="3" s="1"/>
  <c r="E28" i="3"/>
  <c r="P36" i="3"/>
  <c r="E45" i="3"/>
  <c r="G45" i="3" s="1"/>
  <c r="I45" i="3" s="1"/>
  <c r="K45" i="3" s="1"/>
  <c r="H155" i="13"/>
  <c r="E50" i="3"/>
  <c r="J155" i="13"/>
  <c r="E31" i="3"/>
  <c r="G31" i="3" s="1"/>
  <c r="I31" i="3" s="1"/>
  <c r="K31" i="3" s="1"/>
  <c r="E48" i="3"/>
  <c r="G48" i="3" s="1"/>
  <c r="I48" i="3" s="1"/>
  <c r="K48" i="3" s="1"/>
  <c r="P23" i="3"/>
  <c r="H146" i="13"/>
  <c r="P43" i="3"/>
  <c r="P24" i="3"/>
  <c r="AB2327" i="1" l="1"/>
  <c r="AC2327" i="1" s="1"/>
  <c r="AB2103" i="1"/>
  <c r="AB1996" i="1"/>
  <c r="AB2454" i="1"/>
  <c r="AC2454" i="1" s="1"/>
  <c r="AB1674" i="1"/>
  <c r="AB419" i="1"/>
  <c r="AB1379" i="1"/>
  <c r="AB2018" i="1"/>
  <c r="AB1814" i="1"/>
  <c r="AB2235" i="1"/>
  <c r="AB2048" i="1"/>
  <c r="AB2183" i="1"/>
  <c r="AB2381" i="1"/>
  <c r="AB2437" i="1"/>
  <c r="AB1881" i="1"/>
  <c r="AB1306" i="1"/>
  <c r="AB1443" i="1"/>
  <c r="AB1300" i="1"/>
  <c r="AB2115" i="1"/>
  <c r="AB1376" i="1"/>
  <c r="AB762" i="1"/>
  <c r="AB2000" i="1"/>
  <c r="AB426" i="1"/>
  <c r="AB1401" i="1"/>
  <c r="AB302" i="1"/>
  <c r="AB1998" i="1"/>
  <c r="AB1332" i="1"/>
  <c r="AB2253" i="1"/>
  <c r="AB2332" i="1"/>
  <c r="AB2312" i="1"/>
  <c r="AB1952" i="1"/>
  <c r="AB2120" i="1"/>
  <c r="AB950" i="1"/>
  <c r="AB385" i="1"/>
  <c r="AB1828" i="1"/>
  <c r="AB161" i="1"/>
  <c r="AB232" i="1"/>
  <c r="AB1809" i="1"/>
  <c r="AB1400" i="1"/>
  <c r="AB2173" i="1"/>
  <c r="AB1992" i="1"/>
  <c r="AB1594" i="1"/>
  <c r="AB1104" i="1"/>
  <c r="AB2544" i="1"/>
  <c r="AB357" i="1"/>
  <c r="AB1203" i="1"/>
  <c r="AB505" i="1"/>
  <c r="AB1344" i="1"/>
  <c r="AB1119" i="1"/>
  <c r="AB1821" i="1"/>
  <c r="AB784" i="1"/>
  <c r="AB854" i="1"/>
  <c r="AB1422" i="1"/>
  <c r="AB317" i="1"/>
  <c r="AB2377" i="1"/>
  <c r="AB1169" i="1"/>
  <c r="AB501" i="1"/>
  <c r="AB1533" i="1"/>
  <c r="AB2227" i="1"/>
  <c r="AB280" i="1"/>
  <c r="AB440" i="1"/>
  <c r="AB2491" i="1"/>
  <c r="AB706" i="1"/>
  <c r="AB1948" i="1"/>
  <c r="AB977" i="1"/>
  <c r="AB1918" i="1"/>
  <c r="AB823" i="1"/>
  <c r="AB661" i="1"/>
  <c r="AB1304" i="1"/>
  <c r="AB2153" i="1"/>
  <c r="AB1681" i="1"/>
  <c r="AB1028" i="1"/>
  <c r="AB1865" i="1"/>
  <c r="AB848" i="1"/>
  <c r="AB1499" i="1"/>
  <c r="AB1802" i="1"/>
  <c r="AB2359" i="1"/>
  <c r="AB798" i="1"/>
  <c r="AB1105" i="1"/>
  <c r="AB24" i="1"/>
  <c r="AB2433" i="1"/>
  <c r="AB296" i="1"/>
  <c r="AB1869" i="1"/>
  <c r="AB927" i="1"/>
  <c r="AB1870" i="1"/>
  <c r="AB258" i="1"/>
  <c r="AB1859" i="1"/>
  <c r="AB1336" i="1"/>
  <c r="AB1586" i="1"/>
  <c r="AB2484" i="1"/>
  <c r="AB1310" i="1"/>
  <c r="AB2506" i="1"/>
  <c r="AB849" i="1"/>
  <c r="AB1524" i="1"/>
  <c r="AB1390" i="1"/>
  <c r="AB94" i="1"/>
  <c r="AB785" i="1"/>
  <c r="AB1198" i="1"/>
  <c r="AB2453" i="1"/>
  <c r="AB2032" i="1"/>
  <c r="AB1751" i="1"/>
  <c r="AB1605" i="1"/>
  <c r="AB914" i="1"/>
  <c r="AB1660" i="1"/>
  <c r="AB1508" i="1"/>
  <c r="AB735" i="1"/>
  <c r="AB932" i="1"/>
  <c r="AB1066" i="1"/>
  <c r="AB913" i="1"/>
  <c r="AB1449" i="1"/>
  <c r="AB2051" i="1"/>
  <c r="AB924" i="1"/>
  <c r="AB1786" i="1"/>
  <c r="AB1233" i="1"/>
  <c r="AB250" i="1"/>
  <c r="AB2224" i="1"/>
  <c r="AB1657" i="1"/>
  <c r="AB352" i="1"/>
  <c r="AB843" i="1"/>
  <c r="AB855" i="1"/>
  <c r="AB686" i="1"/>
  <c r="AB890" i="1"/>
  <c r="AB1160" i="1"/>
  <c r="AB1505" i="1"/>
  <c r="AB2180" i="1"/>
  <c r="AB525" i="1"/>
  <c r="AB275" i="1"/>
  <c r="AB838" i="1"/>
  <c r="AB508" i="1"/>
  <c r="AB2358" i="1"/>
  <c r="AB1811" i="1"/>
  <c r="AB2130" i="1"/>
  <c r="AB1765" i="1"/>
  <c r="AB1334" i="1"/>
  <c r="AB1767" i="1"/>
  <c r="AB2002" i="1"/>
  <c r="AB163" i="1"/>
  <c r="AB1526" i="1"/>
  <c r="AB1712" i="1"/>
  <c r="AB2328" i="1"/>
  <c r="AB896" i="1"/>
  <c r="AB1381" i="1"/>
  <c r="AB110" i="1"/>
  <c r="AB1704" i="1"/>
  <c r="AB1424" i="1"/>
  <c r="AB1982" i="1"/>
  <c r="AB394" i="1"/>
  <c r="AB2511" i="1"/>
  <c r="AB734" i="1"/>
  <c r="AB486" i="1"/>
  <c r="AB2347" i="1"/>
  <c r="AB652" i="1"/>
  <c r="AB811" i="1"/>
  <c r="AB437" i="1"/>
  <c r="AB217" i="1"/>
  <c r="AB2351" i="1"/>
  <c r="AB138" i="1"/>
  <c r="AB1564" i="1"/>
  <c r="AB1007" i="1"/>
  <c r="AB620" i="1"/>
  <c r="AB589" i="1"/>
  <c r="AB1755" i="1"/>
  <c r="AB2107" i="1"/>
  <c r="AB1845" i="1"/>
  <c r="AB2025" i="1"/>
  <c r="AB2062" i="1"/>
  <c r="AB2495" i="1"/>
  <c r="AB980" i="1"/>
  <c r="AB2549" i="1"/>
  <c r="AB108" i="1"/>
  <c r="AB264" i="1"/>
  <c r="AB1783" i="1"/>
  <c r="AB1545" i="1"/>
  <c r="AB1944" i="1"/>
  <c r="AB1329" i="1"/>
  <c r="AB38" i="1"/>
  <c r="AB776" i="1"/>
  <c r="AB2371" i="1"/>
  <c r="AB1045" i="1"/>
  <c r="AB1775" i="1"/>
  <c r="AB1822" i="1"/>
  <c r="AB1005" i="1"/>
  <c r="AB65" i="1"/>
  <c r="AB882" i="1"/>
  <c r="AB730" i="1"/>
  <c r="AB2089" i="1"/>
  <c r="AB812" i="1"/>
  <c r="AB957" i="1"/>
  <c r="AB1885" i="1"/>
  <c r="AB1614" i="1"/>
  <c r="AB1077" i="1"/>
  <c r="AB1785" i="1"/>
  <c r="AB2203" i="1"/>
  <c r="AB1095" i="1"/>
  <c r="AB1604" i="1"/>
  <c r="AB2472" i="1"/>
  <c r="AB2193" i="1"/>
  <c r="AB1041" i="1"/>
  <c r="AB1206" i="1"/>
  <c r="AB2166" i="1"/>
  <c r="AB943" i="1"/>
  <c r="AB2523" i="1"/>
  <c r="AB628" i="1"/>
  <c r="AB266" i="1"/>
  <c r="AB2234" i="1"/>
  <c r="AB594" i="1"/>
  <c r="AB295" i="1"/>
  <c r="AB293" i="1"/>
  <c r="AB2053" i="1"/>
  <c r="AB2364" i="1"/>
  <c r="AB2515" i="1"/>
  <c r="AB2403" i="1"/>
  <c r="AB1252" i="1"/>
  <c r="AB1135" i="1"/>
  <c r="AB1754" i="1"/>
  <c r="AB1431" i="1"/>
  <c r="AB1571" i="1"/>
  <c r="AB1894" i="1"/>
  <c r="AB615" i="1"/>
  <c r="AB1114" i="1"/>
  <c r="AB287" i="1"/>
  <c r="AB665" i="1"/>
  <c r="AB1714" i="1"/>
  <c r="AB2144" i="1"/>
  <c r="AB1132" i="1"/>
  <c r="AB1082" i="1"/>
  <c r="AB1949" i="1"/>
  <c r="AB1766" i="1"/>
  <c r="AB1229" i="1"/>
  <c r="AB254" i="1"/>
  <c r="AB1634" i="1"/>
  <c r="AB696" i="1"/>
  <c r="AB1622" i="1"/>
  <c r="AB707" i="1"/>
  <c r="AB2226" i="1"/>
  <c r="AB1473" i="1"/>
  <c r="AB1678" i="1"/>
  <c r="AB221" i="1"/>
  <c r="AB2264" i="1"/>
  <c r="AB1912" i="1"/>
  <c r="AB1471" i="1"/>
  <c r="AB81" i="1"/>
  <c r="AB2201" i="1"/>
  <c r="AB2140" i="1"/>
  <c r="AB846" i="1"/>
  <c r="AB1423" i="1"/>
  <c r="AB1575" i="1"/>
  <c r="AB1745" i="1"/>
  <c r="AB1705" i="1"/>
  <c r="AB1695" i="1"/>
  <c r="AB952" i="1"/>
  <c r="AB1813" i="1"/>
  <c r="AB662" i="1"/>
  <c r="AB2064" i="1"/>
  <c r="AB1209" i="1"/>
  <c r="AB1709" i="1"/>
  <c r="AB2483" i="1"/>
  <c r="AB2199" i="1"/>
  <c r="AB2470" i="1"/>
  <c r="AB2160" i="1"/>
  <c r="AB2448" i="1"/>
  <c r="AB726" i="1"/>
  <c r="AB2510" i="1"/>
  <c r="AB2233" i="1"/>
  <c r="AB2435" i="1"/>
  <c r="AB623" i="1"/>
  <c r="AC623" i="1" s="1"/>
  <c r="D151" i="13" s="1"/>
  <c r="AB2114" i="1"/>
  <c r="AB2434" i="1"/>
  <c r="AB1929" i="1"/>
  <c r="AB89" i="1"/>
  <c r="AB851" i="1"/>
  <c r="AB1147" i="1"/>
  <c r="AB1026" i="1"/>
  <c r="AB678" i="1"/>
  <c r="AB1211" i="1"/>
  <c r="AB629" i="1"/>
  <c r="AB970" i="1"/>
  <c r="AB634" i="1"/>
  <c r="AB2066" i="1"/>
  <c r="AB2175" i="1"/>
  <c r="AB1890" i="1"/>
  <c r="AB1039" i="1"/>
  <c r="AB2485" i="1"/>
  <c r="AB2034" i="1"/>
  <c r="AB532" i="1"/>
  <c r="AB566" i="1"/>
  <c r="AB1244" i="1"/>
  <c r="AB2496" i="1"/>
  <c r="AB1561" i="1"/>
  <c r="AB1727" i="1"/>
  <c r="AB923" i="1"/>
  <c r="AB116" i="1"/>
  <c r="AB1071" i="1"/>
  <c r="AB74" i="1"/>
  <c r="AB1165" i="1"/>
  <c r="AB1616" i="1"/>
  <c r="AB453" i="1"/>
  <c r="AB2074" i="1"/>
  <c r="AB2059" i="1"/>
  <c r="AB625" i="1"/>
  <c r="AB2562" i="1"/>
  <c r="AB1643" i="1"/>
  <c r="AB2390" i="1"/>
  <c r="AB1386" i="1"/>
  <c r="AB1481" i="1"/>
  <c r="AB315" i="1"/>
  <c r="AB2556" i="1"/>
  <c r="AB1372" i="1"/>
  <c r="AB1271" i="1"/>
  <c r="AB1920" i="1"/>
  <c r="AB2427" i="1"/>
  <c r="AB2037" i="1"/>
  <c r="AB20" i="1"/>
  <c r="AB1268" i="1"/>
  <c r="AB1312" i="1"/>
  <c r="AB1437" i="1"/>
  <c r="AB1803" i="1"/>
  <c r="AB115" i="1"/>
  <c r="AB1098" i="1"/>
  <c r="AB2030" i="1"/>
  <c r="AB1036" i="1"/>
  <c r="AB246" i="1"/>
  <c r="AB304" i="1"/>
  <c r="AB1286" i="1"/>
  <c r="AB58" i="1"/>
  <c r="AB95" i="1"/>
  <c r="AB2487" i="1"/>
  <c r="AB1625" i="1"/>
  <c r="AB2151" i="1"/>
  <c r="AB563" i="1"/>
  <c r="AB498" i="1"/>
  <c r="AB519" i="1"/>
  <c r="AB488" i="1"/>
  <c r="AB1276" i="1"/>
  <c r="AB1736" i="1"/>
  <c r="AB1757" i="1"/>
  <c r="AB1620" i="1"/>
  <c r="AB1392" i="1"/>
  <c r="AB2489" i="1"/>
  <c r="AB2157" i="1"/>
  <c r="AB278" i="1"/>
  <c r="AB2395" i="1"/>
  <c r="AB409" i="1"/>
  <c r="AB1086" i="1"/>
  <c r="AB769" i="1"/>
  <c r="AB475" i="1"/>
  <c r="AB1993" i="1"/>
  <c r="AB591" i="1"/>
  <c r="AB212" i="1"/>
  <c r="AB1672" i="1"/>
  <c r="AB1542" i="1"/>
  <c r="AB183" i="1"/>
  <c r="AB691" i="1"/>
  <c r="AB642" i="1"/>
  <c r="AB1761" i="1"/>
  <c r="AB834" i="1"/>
  <c r="AB2469" i="1"/>
  <c r="AB743" i="1"/>
  <c r="AB2513" i="1"/>
  <c r="AB23" i="1"/>
  <c r="AB2430" i="1"/>
  <c r="AB1460" i="1"/>
  <c r="AB1320" i="1"/>
  <c r="AB2095" i="1"/>
  <c r="AB1255" i="1"/>
  <c r="AB2247" i="1"/>
  <c r="AB528" i="1"/>
  <c r="AB799" i="1"/>
  <c r="AB759" i="1"/>
  <c r="AB46" i="1"/>
  <c r="AB2460" i="1"/>
  <c r="AB2171" i="1"/>
  <c r="AB2014" i="1"/>
  <c r="AB1107" i="1"/>
  <c r="AB1760" i="1"/>
  <c r="AB611" i="1"/>
  <c r="AB1787" i="1"/>
  <c r="AB1012" i="1"/>
  <c r="AB62" i="1"/>
  <c r="AB1184" i="1"/>
  <c r="AB133" i="1"/>
  <c r="AB2210" i="1"/>
  <c r="AB2344" i="1"/>
  <c r="AB992" i="1"/>
  <c r="AB420" i="1"/>
  <c r="AB1011" i="1"/>
  <c r="AB444" i="1"/>
  <c r="AB1172" i="1"/>
  <c r="AB2198" i="1"/>
  <c r="AB2005" i="1"/>
  <c r="AB1587" i="1"/>
  <c r="AB2236" i="1"/>
  <c r="AB154" i="1"/>
  <c r="AB57" i="1"/>
  <c r="AB956" i="1"/>
  <c r="AB2529" i="1"/>
  <c r="AB272" i="1"/>
  <c r="AB2282" i="1"/>
  <c r="AB125" i="1"/>
  <c r="AB1619" i="1"/>
  <c r="AB2450" i="1"/>
  <c r="AB2228" i="1"/>
  <c r="AB340" i="1"/>
  <c r="AB2352" i="1"/>
  <c r="E27" i="3"/>
  <c r="G27" i="3" s="1"/>
  <c r="I27" i="3" s="1"/>
  <c r="K27" i="3" s="1"/>
  <c r="K47" i="3"/>
  <c r="AC1996" i="1"/>
  <c r="H12" i="3"/>
  <c r="E37" i="3"/>
  <c r="F37" i="3"/>
  <c r="E16" i="3"/>
  <c r="F16" i="3"/>
  <c r="E38" i="3"/>
  <c r="F38" i="3"/>
  <c r="AC2323" i="1"/>
  <c r="AC1941" i="1"/>
  <c r="AC2410" i="1"/>
  <c r="AC2261" i="1"/>
  <c r="AC2223" i="1"/>
  <c r="AC2553" i="1"/>
  <c r="G137" i="13" s="1"/>
  <c r="AC2299" i="1"/>
  <c r="AC2088" i="1"/>
  <c r="AC1278" i="1"/>
  <c r="I53" i="13" s="1"/>
  <c r="AC1680" i="1"/>
  <c r="K148" i="13" s="1"/>
  <c r="AC1359" i="1"/>
  <c r="AC2439" i="1"/>
  <c r="AC1896" i="1"/>
  <c r="AC1565" i="1"/>
  <c r="AC2320" i="1"/>
  <c r="AC1693" i="1"/>
  <c r="AC2083" i="1"/>
  <c r="AC1699" i="1"/>
  <c r="AC2065" i="1"/>
  <c r="AC2350" i="1"/>
  <c r="I73" i="13" s="1"/>
  <c r="AC1924" i="1"/>
  <c r="AC2325" i="1"/>
  <c r="K155" i="13" s="1"/>
  <c r="AC2353" i="1"/>
  <c r="AC1698" i="1"/>
  <c r="J53" i="13" s="1"/>
  <c r="AC2187" i="1"/>
  <c r="I66" i="13"/>
  <c r="F30" i="3"/>
  <c r="H30" i="3" s="1"/>
  <c r="J30" i="3" s="1"/>
  <c r="L30" i="3" s="1"/>
  <c r="AB2213" i="1" s="1"/>
  <c r="E32" i="3"/>
  <c r="G32" i="3" s="1"/>
  <c r="I32" i="3" s="1"/>
  <c r="K32" i="3" s="1"/>
  <c r="F25" i="3"/>
  <c r="H25" i="3" s="1"/>
  <c r="J25" i="3" s="1"/>
  <c r="L25" i="3" s="1"/>
  <c r="F14" i="3"/>
  <c r="H14" i="3" s="1"/>
  <c r="J14" i="3" s="1"/>
  <c r="L14" i="3" s="1"/>
  <c r="E26" i="3"/>
  <c r="G26" i="3" s="1"/>
  <c r="I26" i="3" s="1"/>
  <c r="K26" i="3" s="1"/>
  <c r="F51" i="3"/>
  <c r="H51" i="3" s="1"/>
  <c r="J51" i="3" s="1"/>
  <c r="L51" i="3" s="1"/>
  <c r="E51" i="3"/>
  <c r="G51" i="3" s="1"/>
  <c r="I51" i="3" s="1"/>
  <c r="F15" i="3"/>
  <c r="H15" i="3" s="1"/>
  <c r="J15" i="3" s="1"/>
  <c r="L15" i="3" s="1"/>
  <c r="H124" i="13"/>
  <c r="L71" i="13"/>
  <c r="E13" i="3"/>
  <c r="E127" i="13"/>
  <c r="E12" i="3"/>
  <c r="I124" i="13"/>
  <c r="L146" i="13"/>
  <c r="K64" i="13"/>
  <c r="G14" i="3"/>
  <c r="I14" i="3" s="1"/>
  <c r="K14" i="3" s="1"/>
  <c r="G50" i="3"/>
  <c r="I50" i="3" s="1"/>
  <c r="K50" i="3" s="1"/>
  <c r="J68" i="13"/>
  <c r="L64" i="13"/>
  <c r="E23" i="3"/>
  <c r="F23" i="3"/>
  <c r="I155" i="13"/>
  <c r="J64" i="13"/>
  <c r="E43" i="3"/>
  <c r="G43" i="3" s="1"/>
  <c r="I43" i="3" s="1"/>
  <c r="K43" i="3" s="1"/>
  <c r="AB2214" i="1" s="1"/>
  <c r="F43" i="3"/>
  <c r="H43" i="3" s="1"/>
  <c r="J43" i="3" s="1"/>
  <c r="L43" i="3" s="1"/>
  <c r="N64" i="13"/>
  <c r="G109" i="13"/>
  <c r="M102" i="13"/>
  <c r="P106" i="13"/>
  <c r="N27" i="13"/>
  <c r="M109" i="13"/>
  <c r="F36" i="3"/>
  <c r="E36" i="3"/>
  <c r="G36" i="3" s="1"/>
  <c r="I36" i="3" s="1"/>
  <c r="K36" i="3" s="1"/>
  <c r="J152" i="13"/>
  <c r="I152" i="13"/>
  <c r="I70" i="13"/>
  <c r="K70" i="13"/>
  <c r="L66" i="13"/>
  <c r="O88" i="13"/>
  <c r="G95" i="13"/>
  <c r="J94" i="13"/>
  <c r="M11" i="13"/>
  <c r="P90" i="13"/>
  <c r="G28" i="3"/>
  <c r="I28" i="3" s="1"/>
  <c r="K28" i="3" s="1"/>
  <c r="I58" i="13"/>
  <c r="E24" i="3"/>
  <c r="F24" i="3"/>
  <c r="H24" i="3" s="1"/>
  <c r="J24" i="3" s="1"/>
  <c r="L24" i="3" s="1"/>
  <c r="D119" i="13"/>
  <c r="K120" i="13"/>
  <c r="F112" i="13"/>
  <c r="M64" i="13"/>
  <c r="G25" i="3"/>
  <c r="I25" i="3" s="1"/>
  <c r="K25" i="3" s="1"/>
  <c r="H24" i="6"/>
  <c r="AB1547" i="1" l="1"/>
  <c r="AB2322" i="1"/>
  <c r="AB2026" i="1"/>
  <c r="AB1345" i="1"/>
  <c r="AB1399" i="1"/>
  <c r="AB1120" i="1"/>
  <c r="AB1465" i="1"/>
  <c r="AB1342" i="1"/>
  <c r="AB1173" i="1"/>
  <c r="AB2243" i="1"/>
  <c r="AB1075" i="1"/>
  <c r="AB2176" i="1"/>
  <c r="AB1000" i="1"/>
  <c r="AB747" i="1"/>
  <c r="AB1024" i="1"/>
  <c r="AB990" i="1"/>
  <c r="AB425" i="1"/>
  <c r="AB1214" i="1"/>
  <c r="AB797" i="1"/>
  <c r="AB383" i="1"/>
  <c r="AB511" i="1"/>
  <c r="AB1566" i="1"/>
  <c r="AB527" i="1"/>
  <c r="AB139" i="1"/>
  <c r="AB1215" i="1"/>
  <c r="AB265" i="1"/>
  <c r="AB889" i="1"/>
  <c r="AB814" i="1"/>
  <c r="AB1879" i="1"/>
  <c r="AB720" i="1"/>
  <c r="AB1052" i="1"/>
  <c r="AB1887" i="1"/>
  <c r="AB2240" i="1"/>
  <c r="AB1226" i="1"/>
  <c r="AB900" i="1"/>
  <c r="AB1456" i="1"/>
  <c r="AB520" i="1"/>
  <c r="AB72" i="1"/>
  <c r="AB78" i="1"/>
  <c r="AB1441" i="1"/>
  <c r="AB809" i="1"/>
  <c r="AB2205" i="1"/>
  <c r="AB391" i="1"/>
  <c r="AB2421" i="1"/>
  <c r="AB1855" i="1"/>
  <c r="AB599" i="1"/>
  <c r="AB1665" i="1"/>
  <c r="AB1639" i="1"/>
  <c r="AB1599" i="1"/>
  <c r="AB796" i="1"/>
  <c r="AB773" i="1"/>
  <c r="AB639" i="1"/>
  <c r="AB1966" i="1"/>
  <c r="AB1568" i="1"/>
  <c r="AB1164" i="1"/>
  <c r="AB1064" i="1"/>
  <c r="AB831" i="1"/>
  <c r="AB1886" i="1"/>
  <c r="AB818" i="1"/>
  <c r="AB954" i="1"/>
  <c r="AB2456" i="1"/>
  <c r="AB535" i="1"/>
  <c r="AB1808" i="1"/>
  <c r="AB213" i="1"/>
  <c r="AB171" i="1"/>
  <c r="AB788" i="1"/>
  <c r="AB1615" i="1"/>
  <c r="AB1171" i="1"/>
  <c r="AB872" i="1"/>
  <c r="AB610" i="1"/>
  <c r="AB347" i="1"/>
  <c r="AB531" i="1"/>
  <c r="AB985" i="1"/>
  <c r="AB949" i="1"/>
  <c r="AB79" i="1"/>
  <c r="AB1153" i="1"/>
  <c r="AB88" i="1"/>
  <c r="AB876" i="1"/>
  <c r="AB1877" i="1"/>
  <c r="AB1648" i="1"/>
  <c r="AB1470" i="1"/>
  <c r="AB1127" i="1"/>
  <c r="AB2263" i="1"/>
  <c r="AB912" i="1"/>
  <c r="AB143" i="1"/>
  <c r="AB1362" i="1"/>
  <c r="AB1159" i="1"/>
  <c r="AB174" i="1"/>
  <c r="AB646" i="1"/>
  <c r="AB2463" i="1"/>
  <c r="AB1341" i="1"/>
  <c r="AB613" i="1"/>
  <c r="AB1073" i="1"/>
  <c r="AB885" i="1"/>
  <c r="AB853" i="1"/>
  <c r="AB156" i="1"/>
  <c r="AB341" i="1"/>
  <c r="AB966" i="1"/>
  <c r="AB1218" i="1"/>
  <c r="AB220" i="1"/>
  <c r="AB2397" i="1"/>
  <c r="AB1735" i="1"/>
  <c r="AB1706" i="1"/>
  <c r="AB637" i="1"/>
  <c r="AB298" i="1"/>
  <c r="AB2559" i="1"/>
  <c r="AB1955" i="1"/>
  <c r="AB568" i="1"/>
  <c r="AB1511" i="1"/>
  <c r="AB1161" i="1"/>
  <c r="AB98" i="1"/>
  <c r="AB690" i="1"/>
  <c r="AB1707" i="1"/>
  <c r="AB1715" i="1"/>
  <c r="AB71" i="1"/>
  <c r="AB233" i="1"/>
  <c r="AB786" i="1"/>
  <c r="AB268" i="1"/>
  <c r="AB261" i="1"/>
  <c r="AB2558" i="1"/>
  <c r="AB382" i="1"/>
  <c r="AB1096" i="1"/>
  <c r="AB358" i="1"/>
  <c r="AB1076" i="1"/>
  <c r="AB1289" i="1"/>
  <c r="AB471" i="1"/>
  <c r="AB1031" i="1"/>
  <c r="AB445" i="1"/>
  <c r="AB303" i="1"/>
  <c r="AB1463" i="1"/>
  <c r="AB822" i="1"/>
  <c r="AB512" i="1"/>
  <c r="AB301" i="1"/>
  <c r="AB2302" i="1"/>
  <c r="AB362" i="1"/>
  <c r="AB537" i="1"/>
  <c r="AB464" i="1"/>
  <c r="AB300" i="1"/>
  <c r="AB1048" i="1"/>
  <c r="AB971" i="1"/>
  <c r="AB2415" i="1"/>
  <c r="AB1495" i="1"/>
  <c r="AB1364" i="1"/>
  <c r="AB570" i="1"/>
  <c r="AB1590" i="1"/>
  <c r="AB499" i="1"/>
  <c r="AB1347" i="1"/>
  <c r="AB750" i="1"/>
  <c r="AB1043" i="1"/>
  <c r="AB729" i="1"/>
  <c r="AB630" i="1"/>
  <c r="AB1602" i="1"/>
  <c r="AB308" i="1"/>
  <c r="AB120" i="1"/>
  <c r="AB435" i="1"/>
  <c r="AB1235" i="1"/>
  <c r="AB189" i="1"/>
  <c r="AB206" i="1"/>
  <c r="AB1394" i="1"/>
  <c r="AB1504" i="1"/>
  <c r="AB1027" i="1"/>
  <c r="AB984" i="1"/>
  <c r="AB1023" i="1"/>
  <c r="AB359" i="1"/>
  <c r="AB701" i="1"/>
  <c r="AB1628" i="1"/>
  <c r="AB1292" i="1"/>
  <c r="AB681" i="1"/>
  <c r="AB1774" i="1"/>
  <c r="AB386" i="1"/>
  <c r="AB1395" i="1"/>
  <c r="AB1124" i="1"/>
  <c r="AB165" i="1"/>
  <c r="AB667" i="1"/>
  <c r="AB836" i="1"/>
  <c r="AB2357" i="1"/>
  <c r="AB1961" i="1"/>
  <c r="AB506" i="1"/>
  <c r="AB738" i="1"/>
  <c r="AB518" i="1"/>
  <c r="AB685" i="1"/>
  <c r="AB248" i="1"/>
  <c r="AB91" i="1"/>
  <c r="AB489" i="1"/>
  <c r="AB2330" i="1"/>
  <c r="AB1683" i="1"/>
  <c r="AB619" i="1"/>
  <c r="AB1670" i="1"/>
  <c r="AB975" i="1"/>
  <c r="AB2136" i="1"/>
  <c r="AB1230" i="1"/>
  <c r="AB1609" i="1"/>
  <c r="AB109" i="1"/>
  <c r="AB1254" i="1"/>
  <c r="AB1174" i="1"/>
  <c r="AB448" i="1"/>
  <c r="AB235" i="1"/>
  <c r="AB28" i="1"/>
  <c r="AB2493" i="1"/>
  <c r="AB1500" i="1"/>
  <c r="AB2494" i="1"/>
  <c r="AB1892" i="1"/>
  <c r="AB26" i="1"/>
  <c r="AB605" i="1"/>
  <c r="AB2063" i="1"/>
  <c r="AB1060" i="1"/>
  <c r="AB1170" i="1"/>
  <c r="AB572" i="1"/>
  <c r="AB1770" i="1"/>
  <c r="AB228" i="1"/>
  <c r="AB9" i="1"/>
  <c r="AB1089" i="1"/>
  <c r="AB2441" i="1"/>
  <c r="AB1964" i="1"/>
  <c r="AB902" i="1"/>
  <c r="AB565" i="1"/>
  <c r="AB354" i="1"/>
  <c r="AB155" i="1"/>
  <c r="AB2112" i="1"/>
  <c r="AB1374" i="1"/>
  <c r="AB2141" i="1"/>
  <c r="AB1445" i="1"/>
  <c r="AB364" i="1"/>
  <c r="AB903" i="1"/>
  <c r="AB1378" i="1"/>
  <c r="AB671" i="1"/>
  <c r="AB2326" i="1"/>
  <c r="AB365" i="1"/>
  <c r="AB191" i="1"/>
  <c r="AB289" i="1"/>
  <c r="AB1040" i="1"/>
  <c r="AB1578" i="1"/>
  <c r="AB580" i="1"/>
  <c r="AB502" i="1"/>
  <c r="AB1796" i="1"/>
  <c r="AB792" i="1"/>
  <c r="AB1641" i="1"/>
  <c r="AB1513" i="1"/>
  <c r="AB82" i="1"/>
  <c r="AB1889" i="1"/>
  <c r="AB803" i="1"/>
  <c r="AB1589" i="1"/>
  <c r="AB1908" i="1"/>
  <c r="AB2534" i="1"/>
  <c r="AB1825" i="1"/>
  <c r="AB884" i="1"/>
  <c r="AB137" i="1"/>
  <c r="AB371" i="1"/>
  <c r="AB601" i="1"/>
  <c r="AB472" i="1"/>
  <c r="AB239" i="1"/>
  <c r="AB1328" i="1"/>
  <c r="AB1305" i="1"/>
  <c r="AB1330" i="1"/>
  <c r="AB674" i="1"/>
  <c r="AB929" i="1"/>
  <c r="AB312" i="1"/>
  <c r="AB1716" i="1"/>
  <c r="AB1047" i="1"/>
  <c r="AB898" i="1"/>
  <c r="AB19" i="1"/>
  <c r="AB922" i="1"/>
  <c r="AB185" i="1"/>
  <c r="AB676" i="1"/>
  <c r="AB631" i="1"/>
  <c r="AB393" i="1"/>
  <c r="AB105" i="1"/>
  <c r="AB2526" i="1"/>
  <c r="AB1285" i="1"/>
  <c r="AB1700" i="1"/>
  <c r="AB1123" i="1"/>
  <c r="AB178" i="1"/>
  <c r="AB1985" i="1"/>
  <c r="AB2229" i="1"/>
  <c r="AB1118" i="1"/>
  <c r="AB1001" i="1"/>
  <c r="AB1318" i="1"/>
  <c r="AB879" i="1"/>
  <c r="AB867" i="1"/>
  <c r="AB597" i="1"/>
  <c r="AB1343" i="1"/>
  <c r="AB737" i="1"/>
  <c r="AB865" i="1"/>
  <c r="AB711" i="1"/>
  <c r="AB1573" i="1"/>
  <c r="AB1834" i="1"/>
  <c r="AB209" i="1"/>
  <c r="AB2363" i="1"/>
  <c r="AB244" i="1"/>
  <c r="AB1097" i="1"/>
  <c r="AB1686" i="1"/>
  <c r="AB1439" i="1"/>
  <c r="AB1501" i="1"/>
  <c r="AB2321" i="1"/>
  <c r="AB1642" i="1"/>
  <c r="AB944" i="1"/>
  <c r="AB27" i="1"/>
  <c r="AB933" i="1"/>
  <c r="AB2335" i="1"/>
  <c r="AB199" i="1"/>
  <c r="AB1188" i="1"/>
  <c r="AB2196" i="1"/>
  <c r="AB1207" i="1"/>
  <c r="AB2293" i="1"/>
  <c r="AB381" i="1"/>
  <c r="AB342" i="1"/>
  <c r="AB1863" i="1"/>
  <c r="AB907" i="1"/>
  <c r="AB1691" i="1"/>
  <c r="AB633" i="1"/>
  <c r="AB136" i="1"/>
  <c r="AB1315" i="1"/>
  <c r="AB2289" i="1"/>
  <c r="AB1789" i="1"/>
  <c r="AB533" i="1"/>
  <c r="AB222" i="1"/>
  <c r="AB582" i="1"/>
  <c r="AB1324" i="1"/>
  <c r="AB229" i="1"/>
  <c r="AB2131" i="1"/>
  <c r="AB1994" i="1"/>
  <c r="AB702" i="1"/>
  <c r="AB1723" i="1"/>
  <c r="AB1037" i="1"/>
  <c r="AB15" i="1"/>
  <c r="AB1201" i="1"/>
  <c r="AB2408" i="1"/>
  <c r="AB1606" i="1"/>
  <c r="AB1907" i="1"/>
  <c r="AB306" i="1"/>
  <c r="AB1875" i="1"/>
  <c r="AB459" i="1"/>
  <c r="AB1068" i="1"/>
  <c r="AB2092" i="1"/>
  <c r="AB2431" i="1"/>
  <c r="AB1692" i="1"/>
  <c r="AB2274" i="1"/>
  <c r="AB945" i="1"/>
  <c r="AB1550" i="1"/>
  <c r="AB1072" i="1"/>
  <c r="AB1636" i="1"/>
  <c r="AB343" i="1"/>
  <c r="AB1725" i="1"/>
  <c r="AB1959" i="1"/>
  <c r="AB2272" i="1"/>
  <c r="AB2134" i="1"/>
  <c r="AB2257" i="1"/>
  <c r="AB545" i="1"/>
  <c r="AB477" i="1"/>
  <c r="AB494" i="1"/>
  <c r="AB1874" i="1"/>
  <c r="AB106" i="1"/>
  <c r="AB80" i="1"/>
  <c r="AB722" i="1"/>
  <c r="AB2425" i="1"/>
  <c r="AB910" i="1"/>
  <c r="AB547" i="1"/>
  <c r="AB32" i="1"/>
  <c r="AB1516" i="1"/>
  <c r="AB1288" i="1"/>
  <c r="AB117" i="1"/>
  <c r="AB1388" i="1"/>
  <c r="AB92" i="1"/>
  <c r="AB835" i="1"/>
  <c r="AB819" i="1"/>
  <c r="AB1839" i="1"/>
  <c r="AB553" i="1"/>
  <c r="AB1219" i="1"/>
  <c r="AB1978" i="1"/>
  <c r="AB1093" i="1"/>
  <c r="AB780" i="1"/>
  <c r="AB1051" i="1"/>
  <c r="AB1232" i="1"/>
  <c r="AB348" i="1"/>
  <c r="AB1264" i="1"/>
  <c r="AB996" i="1"/>
  <c r="AB1003" i="1"/>
  <c r="AB1139" i="1"/>
  <c r="AB677" i="1"/>
  <c r="AB1029" i="1"/>
  <c r="AB1632" i="1"/>
  <c r="AB67" i="1"/>
  <c r="AB717" i="1"/>
  <c r="AB1722" i="1"/>
  <c r="AB1457" i="1"/>
  <c r="AB1611" i="1"/>
  <c r="AB1986" i="1"/>
  <c r="AB1087" i="1"/>
  <c r="AB480" i="1"/>
  <c r="AB40" i="1"/>
  <c r="AB2056" i="1"/>
  <c r="AB1572" i="1"/>
  <c r="AB1038" i="1"/>
  <c r="AB2054" i="1"/>
  <c r="AB172" i="1"/>
  <c r="AB255" i="1"/>
  <c r="AB1142" i="1"/>
  <c r="AB2001" i="1"/>
  <c r="AB1779" i="1"/>
  <c r="AB2300" i="1"/>
  <c r="AB1685" i="1"/>
  <c r="AB1016" i="1"/>
  <c r="AB468" i="1"/>
  <c r="AB1830" i="1"/>
  <c r="AB2042" i="1"/>
  <c r="AB326" i="1"/>
  <c r="AB55" i="1"/>
  <c r="AB1314" i="1"/>
  <c r="AB44" i="1"/>
  <c r="AC44" i="1" s="1"/>
  <c r="AB1900" i="1"/>
  <c r="AB122" i="1"/>
  <c r="AB1797" i="1"/>
  <c r="AB692" i="1"/>
  <c r="AB561" i="1"/>
  <c r="AB430" i="1"/>
  <c r="AB1464" i="1"/>
  <c r="AB770" i="1"/>
  <c r="AB832" i="1"/>
  <c r="AB1196" i="1"/>
  <c r="AB1108" i="1"/>
  <c r="AB1610" i="1"/>
  <c r="AB195" i="1"/>
  <c r="AB1084" i="1"/>
  <c r="AB1192" i="1"/>
  <c r="AB1552" i="1"/>
  <c r="AB1327" i="1"/>
  <c r="AB1134" i="1"/>
  <c r="AB1100" i="1"/>
  <c r="AB1617" i="1"/>
  <c r="AB782" i="1"/>
  <c r="AB569" i="1"/>
  <c r="AB1062" i="1"/>
  <c r="AB51" i="1"/>
  <c r="AB380" i="1"/>
  <c r="AB1850" i="1"/>
  <c r="AB482" i="1"/>
  <c r="AB2281" i="1"/>
  <c r="AB1432" i="1"/>
  <c r="AB1103" i="1"/>
  <c r="AB153" i="1"/>
  <c r="AB1633" i="1"/>
  <c r="AB236" i="1"/>
  <c r="AB324" i="1"/>
  <c r="AB807" i="1"/>
  <c r="AB1843" i="1"/>
  <c r="AB1434" i="1"/>
  <c r="AB252" i="1"/>
  <c r="AB1242" i="1"/>
  <c r="AB1476" i="1"/>
  <c r="AB1911" i="1"/>
  <c r="AB732" i="1"/>
  <c r="AB1469" i="1"/>
  <c r="AB16" i="1"/>
  <c r="AB496" i="1"/>
  <c r="AB1923" i="1"/>
  <c r="AB424" i="1"/>
  <c r="AB1259" i="1"/>
  <c r="AB1778" i="1"/>
  <c r="AB2080" i="1"/>
  <c r="AB891" i="1"/>
  <c r="AB307" i="1"/>
  <c r="AB323" i="1"/>
  <c r="AB2091" i="1"/>
  <c r="AB447" i="1"/>
  <c r="AB262" i="1"/>
  <c r="AB687" i="1"/>
  <c r="AB2090" i="1"/>
  <c r="AB919" i="1"/>
  <c r="AB276" i="1"/>
  <c r="AB299" i="1"/>
  <c r="AB245" i="1"/>
  <c r="AB2135" i="1"/>
  <c r="AB411" i="1"/>
  <c r="AB2366" i="1"/>
  <c r="AB680" i="1"/>
  <c r="AB1199" i="1"/>
  <c r="AB200" i="1"/>
  <c r="AB1106" i="1"/>
  <c r="AB621" i="1"/>
  <c r="AB2444" i="1"/>
  <c r="AB976" i="1"/>
  <c r="AB285" i="1"/>
  <c r="AB1373" i="1"/>
  <c r="AB895" i="1"/>
  <c r="AB497" i="1"/>
  <c r="AB1860" i="1"/>
  <c r="AB56" i="1"/>
  <c r="AB379" i="1"/>
  <c r="AB549" i="1"/>
  <c r="AB259" i="1"/>
  <c r="AB1025" i="1"/>
  <c r="AB7" i="1"/>
  <c r="AC7" i="1" s="1"/>
  <c r="AB1129" i="1"/>
  <c r="AB592" i="1"/>
  <c r="AB1369" i="1"/>
  <c r="AB2008" i="1"/>
  <c r="AB314" i="1"/>
  <c r="AB1650" i="1"/>
  <c r="AB1180" i="1"/>
  <c r="AB1337" i="1"/>
  <c r="AB1935" i="1"/>
  <c r="AB1818" i="1"/>
  <c r="AB1484" i="1"/>
  <c r="AB1849" i="1"/>
  <c r="AB493" i="1"/>
  <c r="AB1250" i="1"/>
  <c r="AB1656" i="1"/>
  <c r="AB328" i="1"/>
  <c r="AB764" i="1"/>
  <c r="AB1239" i="1"/>
  <c r="AB960" i="1"/>
  <c r="AB2068" i="1"/>
  <c r="AB1267" i="1"/>
  <c r="AB983" i="1"/>
  <c r="AB1494" i="1"/>
  <c r="AB1556" i="1"/>
  <c r="AB1404" i="1"/>
  <c r="AB177" i="1"/>
  <c r="AB281" i="1"/>
  <c r="AB2445" i="1"/>
  <c r="AB1728" i="1"/>
  <c r="AB2221" i="1"/>
  <c r="AB2177" i="1"/>
  <c r="AB2273" i="1"/>
  <c r="AB2524" i="1"/>
  <c r="AB2184" i="1"/>
  <c r="AB2461" i="1"/>
  <c r="AB2385" i="1"/>
  <c r="AB2296" i="1"/>
  <c r="AB1570" i="1"/>
  <c r="AB2555" i="1"/>
  <c r="AB208" i="1"/>
  <c r="AB1440" i="1"/>
  <c r="AB2179" i="1"/>
  <c r="AB2314" i="1"/>
  <c r="AB899" i="1"/>
  <c r="AB68" i="1"/>
  <c r="AB852" i="1"/>
  <c r="AB828" i="1"/>
  <c r="AB2488" i="1"/>
  <c r="AB716" i="1"/>
  <c r="AB1932" i="1"/>
  <c r="AB418" i="1"/>
  <c r="AB703" i="1"/>
  <c r="AB66" i="1"/>
  <c r="AB215" i="1"/>
  <c r="AB48" i="1"/>
  <c r="AB1190" i="1"/>
  <c r="AB1377" i="1"/>
  <c r="AB1486" i="1"/>
  <c r="AB1591" i="1"/>
  <c r="AB1534" i="1"/>
  <c r="AB175" i="1"/>
  <c r="AB1144" i="1"/>
  <c r="AB600" i="1"/>
  <c r="AB219" i="1"/>
  <c r="AB1412" i="1"/>
  <c r="AB180" i="1"/>
  <c r="AB50" i="1"/>
  <c r="AB1022" i="1"/>
  <c r="AB251" i="1"/>
  <c r="AB2533" i="1"/>
  <c r="AB2158" i="1"/>
  <c r="AB1389" i="1"/>
  <c r="AB1872" i="1"/>
  <c r="AB243" i="1"/>
  <c r="AB1452" i="1"/>
  <c r="AB755" i="1"/>
  <c r="AB2148" i="1"/>
  <c r="AB616" i="1"/>
  <c r="AB1091" i="1"/>
  <c r="AB840" i="1"/>
  <c r="AB888" i="1"/>
  <c r="AB1748" i="1"/>
  <c r="AB463" i="1"/>
  <c r="AB2518" i="1"/>
  <c r="AB247" i="1"/>
  <c r="AB2245" i="1"/>
  <c r="AB2402" i="1"/>
  <c r="AB99" i="1"/>
  <c r="AB1487" i="1"/>
  <c r="AB2041" i="1"/>
  <c r="AB721" i="1"/>
  <c r="AB476" i="1"/>
  <c r="AB2082" i="1"/>
  <c r="AB810" i="1"/>
  <c r="AB1262" i="1"/>
  <c r="AB1350" i="1"/>
  <c r="AB52" i="1"/>
  <c r="AB1168" i="1"/>
  <c r="AB2215" i="1"/>
  <c r="AB2106" i="1"/>
  <c r="AB1365" i="1"/>
  <c r="AB973" i="1"/>
  <c r="AB524" i="1"/>
  <c r="AB529" i="1"/>
  <c r="AB548" i="1"/>
  <c r="AB905" i="1"/>
  <c r="AB126" i="1"/>
  <c r="AB928" i="1"/>
  <c r="AB1535" i="1"/>
  <c r="AB679" i="1"/>
  <c r="AB2118" i="1"/>
  <c r="AB1213" i="1"/>
  <c r="AB583" i="1"/>
  <c r="AB1659" i="1"/>
  <c r="AB227" i="1"/>
  <c r="AB104" i="1"/>
  <c r="AB647" i="1"/>
  <c r="AB1477" i="1"/>
  <c r="AB436" i="1"/>
  <c r="AB622" i="1"/>
  <c r="AB204" i="1"/>
  <c r="AB2016" i="1"/>
  <c r="AB457" i="1"/>
  <c r="AB916" i="1"/>
  <c r="AB821" i="1"/>
  <c r="AB2478" i="1"/>
  <c r="AB842" i="1"/>
  <c r="AB2527" i="1"/>
  <c r="AB946" i="1"/>
  <c r="AB2560" i="1"/>
  <c r="AB1309" i="1"/>
  <c r="AB2116" i="1"/>
  <c r="AB2508" i="1"/>
  <c r="AB1951" i="1"/>
  <c r="AB824" i="1"/>
  <c r="AB186" i="1"/>
  <c r="AB994" i="1"/>
  <c r="AB2275" i="1"/>
  <c r="AB2265" i="1"/>
  <c r="AB724" i="1"/>
  <c r="AB864" i="1"/>
  <c r="AB64" i="1"/>
  <c r="AB607" i="1"/>
  <c r="AB974" i="1"/>
  <c r="AB1862" i="1"/>
  <c r="AB1554" i="1"/>
  <c r="AB1246" i="1"/>
  <c r="AB577" i="1"/>
  <c r="AB388" i="1"/>
  <c r="AB982" i="1"/>
  <c r="AB958" i="1"/>
  <c r="AB150" i="1"/>
  <c r="AB1987" i="1"/>
  <c r="AB1536" i="1"/>
  <c r="AB1238" i="1"/>
  <c r="AB2373" i="1"/>
  <c r="AB1940" i="1"/>
  <c r="AB1972" i="1"/>
  <c r="AB934" i="1"/>
  <c r="AB744" i="1"/>
  <c r="AB1429" i="1"/>
  <c r="AB1527" i="1"/>
  <c r="AB1393" i="1"/>
  <c r="AB187" i="1"/>
  <c r="AB2097" i="1"/>
  <c r="AB2122" i="1"/>
  <c r="AB2455" i="1"/>
  <c r="AB452" i="1"/>
  <c r="AB60" i="1"/>
  <c r="AB915" i="1"/>
  <c r="AB1721" i="1"/>
  <c r="AB1322" i="1"/>
  <c r="AB1801" i="1"/>
  <c r="AB223" i="1"/>
  <c r="AB1256" i="1"/>
  <c r="AB1741" i="1"/>
  <c r="AB392" i="1"/>
  <c r="AB731" i="1"/>
  <c r="AB521" i="1"/>
  <c r="AB666" i="1"/>
  <c r="AB270" i="1"/>
  <c r="AB1079" i="1"/>
  <c r="AB2011" i="1"/>
  <c r="AB2367" i="1"/>
  <c r="AB503" i="1"/>
  <c r="AB1059" i="1"/>
  <c r="AB2191" i="1"/>
  <c r="AB1502" i="1"/>
  <c r="AB1088" i="1"/>
  <c r="AB112" i="1"/>
  <c r="AB96" i="1"/>
  <c r="AB2170" i="1"/>
  <c r="AB673" i="1"/>
  <c r="AB353" i="1"/>
  <c r="AB663" i="1"/>
  <c r="AB2449" i="1"/>
  <c r="AB617" i="1"/>
  <c r="AB121" i="1"/>
  <c r="AB1768" i="1"/>
  <c r="AB1279" i="1"/>
  <c r="AB10" i="1"/>
  <c r="AB578" i="1"/>
  <c r="AB1769" i="1"/>
  <c r="AB490" i="1"/>
  <c r="AB917" i="1"/>
  <c r="AB603" i="1"/>
  <c r="AB2440" i="1"/>
  <c r="AB132" i="1"/>
  <c r="AB345" i="1"/>
  <c r="AB500" i="1"/>
  <c r="AB1989" i="1"/>
  <c r="AB422" i="1"/>
  <c r="AB1506" i="1"/>
  <c r="AB1303" i="1"/>
  <c r="AB2337" i="1"/>
  <c r="AB516" i="1"/>
  <c r="AB2278" i="1"/>
  <c r="AB988" i="1"/>
  <c r="AB1420" i="1"/>
  <c r="AB2400" i="1"/>
  <c r="AB2169" i="1"/>
  <c r="AB2561" i="1"/>
  <c r="AB332" i="1"/>
  <c r="AB2315" i="1"/>
  <c r="AB643" i="1"/>
  <c r="AB1032" i="1"/>
  <c r="AB53" i="1"/>
  <c r="AB1293" i="1"/>
  <c r="AB179" i="1"/>
  <c r="AB346" i="1"/>
  <c r="AB433" i="1"/>
  <c r="AB2547" i="1"/>
  <c r="AB688" i="1"/>
  <c r="AB2306" i="1"/>
  <c r="AB541" i="1"/>
  <c r="AB2318" i="1"/>
  <c r="AB2501" i="1"/>
  <c r="AB2087" i="1"/>
  <c r="AB1247" i="1"/>
  <c r="AB111" i="1"/>
  <c r="AB847" i="1"/>
  <c r="AB596" i="1"/>
  <c r="AB1557" i="1"/>
  <c r="AB606" i="1"/>
  <c r="AB742" i="1"/>
  <c r="AB1975" i="1"/>
  <c r="AB1737" i="1"/>
  <c r="AB2044" i="1"/>
  <c r="AB1257" i="1"/>
  <c r="AB972" i="1"/>
  <c r="AB768" i="1"/>
  <c r="AB2341" i="1"/>
  <c r="AB2465" i="1"/>
  <c r="AB1962" i="1"/>
  <c r="AB728" i="1"/>
  <c r="AB366" i="1"/>
  <c r="AB85" i="1"/>
  <c r="AB1551" i="1"/>
  <c r="AB291" i="1"/>
  <c r="AB1258" i="1"/>
  <c r="AB693" i="1"/>
  <c r="AB1406" i="1"/>
  <c r="AB192" i="1"/>
  <c r="AB2370" i="1"/>
  <c r="AB2292" i="1"/>
  <c r="AB2020" i="1"/>
  <c r="AB841" i="1"/>
  <c r="AB1518" i="1"/>
  <c r="AB1909" i="1"/>
  <c r="AB844" i="1"/>
  <c r="AB1224" i="1"/>
  <c r="AB2269" i="1"/>
  <c r="AB751" i="1"/>
  <c r="AB2155" i="1"/>
  <c r="AB1416" i="1"/>
  <c r="AB1655" i="1"/>
  <c r="AB739" i="1"/>
  <c r="AB164" i="1"/>
  <c r="AB1647" i="1"/>
  <c r="AB49" i="1"/>
  <c r="AB2504" i="1"/>
  <c r="AB1938" i="1"/>
  <c r="AB536" i="1"/>
  <c r="AB860" i="1"/>
  <c r="AB405" i="1"/>
  <c r="AB355" i="1"/>
  <c r="AB432" i="1"/>
  <c r="AB513" i="1"/>
  <c r="AB2147" i="1"/>
  <c r="AB530" i="1"/>
  <c r="AB534" i="1"/>
  <c r="AB2499" i="1"/>
  <c r="AB2362" i="1"/>
  <c r="AB887" i="1"/>
  <c r="AB700" i="1"/>
  <c r="AB2241" i="1"/>
  <c r="AB439" i="1"/>
  <c r="AB1125" i="1"/>
  <c r="AB1417" i="1"/>
  <c r="AB2006" i="1"/>
  <c r="AB389" i="1"/>
  <c r="AB1112" i="1"/>
  <c r="AB363" i="1"/>
  <c r="AB1679" i="1"/>
  <c r="AB830" i="1"/>
  <c r="AB948" i="1"/>
  <c r="AB2432" i="1"/>
  <c r="AB2538" i="1"/>
  <c r="AB1370" i="1"/>
  <c r="AB2139" i="1"/>
  <c r="AB758" i="1"/>
  <c r="AB152" i="1"/>
  <c r="AB431" i="1"/>
  <c r="AB714" i="1"/>
  <c r="AB695" i="1"/>
  <c r="AB1360" i="1"/>
  <c r="AB579" i="1"/>
  <c r="AB1942" i="1"/>
  <c r="AB1876" i="1"/>
  <c r="AB42" i="1"/>
  <c r="AB320" i="1"/>
  <c r="AB1666" i="1"/>
  <c r="AB460" i="1"/>
  <c r="AB225" i="1"/>
  <c r="AB1906" i="1"/>
  <c r="AB868" i="1"/>
  <c r="AB595" i="1"/>
  <c r="AB318" i="1"/>
  <c r="AB321" i="1"/>
  <c r="AB282" i="1"/>
  <c r="AB2119" i="1"/>
  <c r="AB384" i="1"/>
  <c r="AB2262" i="1"/>
  <c r="AB2024" i="1"/>
  <c r="AB1297" i="1"/>
  <c r="AB1167" i="1"/>
  <c r="AB1654" i="1"/>
  <c r="AB17" i="1"/>
  <c r="AB981" i="1"/>
  <c r="AB35" i="1"/>
  <c r="AB746" i="1"/>
  <c r="AB319" i="1"/>
  <c r="AB2109" i="1"/>
  <c r="AB1928" i="1"/>
  <c r="AB2052" i="1"/>
  <c r="AB1921" i="1"/>
  <c r="AB188" i="1"/>
  <c r="AB141" i="1"/>
  <c r="AB757" i="1"/>
  <c r="AB1664" i="1"/>
  <c r="AB2380" i="1"/>
  <c r="AB1496" i="1"/>
  <c r="AB1663" i="1"/>
  <c r="AB1179" i="1"/>
  <c r="AB8" i="1"/>
  <c r="AB2422" i="1"/>
  <c r="AB1280" i="1"/>
  <c r="AB1613" i="1"/>
  <c r="AB2340" i="1"/>
  <c r="AB37" i="1"/>
  <c r="AB257" i="1"/>
  <c r="AB2231" i="1"/>
  <c r="AB147" i="1"/>
  <c r="AB1758" i="1"/>
  <c r="AB390" i="1"/>
  <c r="AB2319" i="1"/>
  <c r="AB1676" i="1"/>
  <c r="AB406" i="1"/>
  <c r="AB2283" i="1"/>
  <c r="AB428" i="1"/>
  <c r="AB2154" i="1"/>
  <c r="AB635" i="1"/>
  <c r="AB356" i="1"/>
  <c r="AB1126" i="1"/>
  <c r="AB2375" i="1"/>
  <c r="AB878" i="1"/>
  <c r="AB1810" i="1"/>
  <c r="AB1200" i="1"/>
  <c r="AB2311" i="1"/>
  <c r="AB1651" i="1"/>
  <c r="AB2420" i="1"/>
  <c r="AB135" i="1"/>
  <c r="AB1621" i="1"/>
  <c r="AB1840" i="1"/>
  <c r="AB813" i="1"/>
  <c r="AB1823" i="1"/>
  <c r="AB1847" i="1"/>
  <c r="AB2419" i="1"/>
  <c r="AB504" i="1"/>
  <c r="AB1397" i="1"/>
  <c r="AB920" i="1"/>
  <c r="AB2334" i="1"/>
  <c r="AB1784" i="1"/>
  <c r="AB938" i="1"/>
  <c r="AB1753" i="1"/>
  <c r="AB61" i="1"/>
  <c r="AB210" i="1"/>
  <c r="AB2388" i="1"/>
  <c r="AB2249" i="1"/>
  <c r="AB1317" i="1"/>
  <c r="AB398" i="1"/>
  <c r="AB1455" i="1"/>
  <c r="AB826" i="1"/>
  <c r="AB2519" i="1"/>
  <c r="AB1732" i="1"/>
  <c r="AB1800" i="1"/>
  <c r="AC1800" i="1" s="1"/>
  <c r="F152" i="13" s="1"/>
  <c r="AB2190" i="1"/>
  <c r="AC2190" i="1" s="1"/>
  <c r="G152" i="13" s="1"/>
  <c r="S152" i="13" s="1"/>
  <c r="AB1301" i="1"/>
  <c r="AC1301" i="1" s="1"/>
  <c r="AB850" i="1"/>
  <c r="AB2252" i="1"/>
  <c r="AB241" i="1"/>
  <c r="AC241" i="1" s="1"/>
  <c r="D150" i="13" s="1"/>
  <c r="AB1957" i="1"/>
  <c r="AB1756" i="1"/>
  <c r="AB1070" i="1"/>
  <c r="AB904" i="1"/>
  <c r="AB2423" i="1"/>
  <c r="AB1152" i="1"/>
  <c r="AB2492" i="1"/>
  <c r="AB1746" i="1"/>
  <c r="AB162" i="1"/>
  <c r="AB1433" i="1"/>
  <c r="AB442" i="1"/>
  <c r="AB461" i="1"/>
  <c r="AB2505" i="1"/>
  <c r="AB1891" i="1"/>
  <c r="AB656" i="1"/>
  <c r="AB337" i="1"/>
  <c r="AB1854" i="1"/>
  <c r="AB2276" i="1"/>
  <c r="AB1194" i="1"/>
  <c r="AB1871" i="1"/>
  <c r="AB322" i="1"/>
  <c r="AB574" i="1"/>
  <c r="AB906" i="1"/>
  <c r="AB1631" i="1"/>
  <c r="AB2308" i="1"/>
  <c r="AB1407" i="1"/>
  <c r="AB2294" i="1"/>
  <c r="AB2548" i="1"/>
  <c r="AB403" i="1"/>
  <c r="AB1050" i="1"/>
  <c r="AB1202" i="1"/>
  <c r="AB1115" i="1"/>
  <c r="AB1817" i="1"/>
  <c r="AB2310" i="1"/>
  <c r="AB886" i="1"/>
  <c r="AB2428" i="1"/>
  <c r="AB305" i="1"/>
  <c r="AB2521" i="1"/>
  <c r="AB789" i="1"/>
  <c r="AB1710" i="1"/>
  <c r="AB1719" i="1"/>
  <c r="AB1708" i="1"/>
  <c r="AB2383" i="1"/>
  <c r="AB1405" i="1"/>
  <c r="AB1827" i="1"/>
  <c r="AB1265" i="1"/>
  <c r="AB2084" i="1"/>
  <c r="AB2324" i="1"/>
  <c r="AB1326" i="1"/>
  <c r="AB939" i="1"/>
  <c r="AB1366" i="1"/>
  <c r="AB427" i="1"/>
  <c r="AB1349" i="1"/>
  <c r="AB804" i="1"/>
  <c r="AB374" i="1"/>
  <c r="AB1225" i="1"/>
  <c r="AB2046" i="1"/>
  <c r="AB1158" i="1"/>
  <c r="AB1537" i="1"/>
  <c r="AB1927" i="1"/>
  <c r="AB2035" i="1"/>
  <c r="AB2186" i="1"/>
  <c r="AB2071" i="1"/>
  <c r="AB557" i="1"/>
  <c r="AB2285" i="1"/>
  <c r="AB1635" i="1"/>
  <c r="AB2342" i="1"/>
  <c r="AB1988" i="1"/>
  <c r="AB709" i="1"/>
  <c r="AB2266" i="1"/>
  <c r="AB231" i="1"/>
  <c r="AB2098" i="1"/>
  <c r="AB897" i="1"/>
  <c r="AB1383" i="1"/>
  <c r="AB1926" i="1"/>
  <c r="AB198" i="1"/>
  <c r="AB2061" i="1"/>
  <c r="AB2101" i="1"/>
  <c r="AB446" i="1"/>
  <c r="AB1094" i="1"/>
  <c r="AB2212" i="1"/>
  <c r="AB2085" i="1"/>
  <c r="AB1640" i="1"/>
  <c r="AB2102" i="1"/>
  <c r="AB2539" i="1"/>
  <c r="AB2546" i="1"/>
  <c r="AB1763" i="1"/>
  <c r="AB1313" i="1"/>
  <c r="AB1217" i="1"/>
  <c r="AB1965" i="1"/>
  <c r="AB856" i="1"/>
  <c r="AB1057" i="1"/>
  <c r="AB487" i="1"/>
  <c r="AB1832" i="1"/>
  <c r="AB555" i="1"/>
  <c r="AB1149" i="1"/>
  <c r="AB1807" i="1"/>
  <c r="AB1175" i="1"/>
  <c r="AB211" i="1"/>
  <c r="AB2121" i="1"/>
  <c r="AB1466" i="1"/>
  <c r="AB1430" i="1"/>
  <c r="AB349" i="1"/>
  <c r="AB1888" i="1"/>
  <c r="AB968" i="1"/>
  <c r="AB1251" i="1"/>
  <c r="AB2297" i="1"/>
  <c r="AB441" i="1"/>
  <c r="AB2290" i="1"/>
  <c r="AB765" i="1"/>
  <c r="AB881" i="1"/>
  <c r="AB2517" i="1"/>
  <c r="AB2043" i="1"/>
  <c r="AB2208" i="1"/>
  <c r="AB705" i="1"/>
  <c r="AB1718" i="1"/>
  <c r="AB1782" i="1"/>
  <c r="AB2468" i="1"/>
  <c r="AB1820" i="1"/>
  <c r="AB2022" i="1"/>
  <c r="AB1409" i="1"/>
  <c r="AB1042" i="1"/>
  <c r="AB1637" i="1"/>
  <c r="AB1228" i="1"/>
  <c r="AB2345" i="1"/>
  <c r="AB1191" i="1"/>
  <c r="AB858" i="1"/>
  <c r="AB1776" i="1"/>
  <c r="AB1385" i="1"/>
  <c r="AB1474" i="1"/>
  <c r="AB1856" i="1"/>
  <c r="AB2498" i="1"/>
  <c r="AB2188" i="1"/>
  <c r="AB515" i="1"/>
  <c r="AB2356" i="1"/>
  <c r="AB1130" i="1"/>
  <c r="AB1595" i="1"/>
  <c r="AB1857" i="1"/>
  <c r="AB1371" i="1"/>
  <c r="AB63" i="1"/>
  <c r="AB1402" i="1"/>
  <c r="AB937" i="1"/>
  <c r="AB1667" i="1"/>
  <c r="AB783" i="1"/>
  <c r="AB587" i="1"/>
  <c r="AB1826" i="1"/>
  <c r="AB2530" i="1"/>
  <c r="AB2409" i="1"/>
  <c r="AB892" i="1"/>
  <c r="AB1702" i="1"/>
  <c r="AB869" i="1"/>
  <c r="AB816" i="1"/>
  <c r="AB1739" i="1"/>
  <c r="AB1543" i="1"/>
  <c r="AB1842" i="1"/>
  <c r="AB311" i="1"/>
  <c r="AB2522" i="1"/>
  <c r="AB1762" i="1"/>
  <c r="AB1197" i="1"/>
  <c r="AB1503" i="1"/>
  <c r="AB1069" i="1"/>
  <c r="AB1299" i="1"/>
  <c r="AB202" i="1"/>
  <c r="AB1273" i="1"/>
  <c r="AB1319" i="1"/>
  <c r="AB590" i="1"/>
  <c r="AB1290" i="1"/>
  <c r="AB97" i="1"/>
  <c r="AB1967" i="1"/>
  <c r="AB1448" i="1"/>
  <c r="AB2536" i="1"/>
  <c r="AB718" i="1"/>
  <c r="AB1475" i="1"/>
  <c r="AB344" i="1"/>
  <c r="AB263" i="1"/>
  <c r="AB454" i="1"/>
  <c r="AB2291" i="1"/>
  <c r="AB1598" i="1"/>
  <c r="AB473" i="1"/>
  <c r="AB1953" i="1"/>
  <c r="AB1269" i="1"/>
  <c r="AB544" i="1"/>
  <c r="AB1733" i="1"/>
  <c r="AB1788" i="1"/>
  <c r="AB1936" i="1"/>
  <c r="AB2471" i="1"/>
  <c r="AB1696" i="1"/>
  <c r="AB2545" i="1"/>
  <c r="AB571" i="1"/>
  <c r="AB806" i="1"/>
  <c r="AB1644" i="1"/>
  <c r="AB1630" i="1"/>
  <c r="AB1720" i="1"/>
  <c r="AB1065" i="1"/>
  <c r="AB1462" i="1"/>
  <c r="AB465" i="1"/>
  <c r="AB1541" i="1"/>
  <c r="AB1601" i="1"/>
  <c r="AB148" i="1"/>
  <c r="AB1668" i="1"/>
  <c r="AB184" i="1"/>
  <c r="AB2502" i="1"/>
  <c r="AB2268" i="1"/>
  <c r="AB1410" i="1"/>
  <c r="AB1019" i="1"/>
  <c r="AB552" i="1"/>
  <c r="AB1356" i="1"/>
  <c r="AB1943" i="1"/>
  <c r="AB2464" i="1"/>
  <c r="AB1658" i="1"/>
  <c r="AB2418" i="1"/>
  <c r="AB893" i="1"/>
  <c r="AB1311" i="1"/>
  <c r="AB1447" i="1"/>
  <c r="AB170" i="1"/>
  <c r="AB77" i="1"/>
  <c r="AB1145" i="1"/>
  <c r="AB935" i="1"/>
  <c r="AB1521" i="1"/>
  <c r="AB1968" i="1"/>
  <c r="AB1991" i="1"/>
  <c r="AB224" i="1"/>
  <c r="AB2535" i="1"/>
  <c r="AB1418" i="1"/>
  <c r="AB2230" i="1"/>
  <c r="AB2355" i="1"/>
  <c r="AB1931" i="1"/>
  <c r="AB1185" i="1"/>
  <c r="AB1245" i="1"/>
  <c r="AB941" i="1"/>
  <c r="AB102" i="1"/>
  <c r="AB1781" i="1"/>
  <c r="AB1574" i="1"/>
  <c r="AB653" i="1"/>
  <c r="AB1558" i="1"/>
  <c r="AB2563" i="1"/>
  <c r="AB1291" i="1"/>
  <c r="AB2457" i="1"/>
  <c r="AB2017" i="1"/>
  <c r="AB142" i="1"/>
  <c r="AB1901" i="1"/>
  <c r="AB1805" i="1"/>
  <c r="AB793" i="1"/>
  <c r="AB1411" i="1"/>
  <c r="AB2163" i="1"/>
  <c r="AB1074" i="1"/>
  <c r="AB1490" i="1"/>
  <c r="AB1090" i="1"/>
  <c r="AB2394" i="1"/>
  <c r="AB1480" i="1"/>
  <c r="AB612" i="1"/>
  <c r="AB961" i="1"/>
  <c r="AB2379" i="1"/>
  <c r="AB1990" i="1"/>
  <c r="AB1812" i="1"/>
  <c r="AB249" i="1"/>
  <c r="AB1436" i="1"/>
  <c r="AB1697" i="1"/>
  <c r="AB546" i="1"/>
  <c r="AB921" i="1"/>
  <c r="AB2040" i="1"/>
  <c r="AB474" i="1"/>
  <c r="AB69" i="1"/>
  <c r="AB573" i="1"/>
  <c r="AB2099" i="1"/>
  <c r="AB1540" i="1"/>
  <c r="AB1792" i="1"/>
  <c r="AB483" i="1"/>
  <c r="AB2100" i="1"/>
  <c r="AB1549" i="1"/>
  <c r="AB1321" i="1"/>
  <c r="AB930" i="1"/>
  <c r="AB2194" i="1"/>
  <c r="AB795" i="1"/>
  <c r="AB467" i="1"/>
  <c r="AB863" i="1"/>
  <c r="AC1948" i="1"/>
  <c r="AC785" i="1"/>
  <c r="AC848" i="1"/>
  <c r="AC1336" i="1"/>
  <c r="AC275" i="1"/>
  <c r="AC1622" i="1"/>
  <c r="AC1422" i="1"/>
  <c r="AC65" i="1"/>
  <c r="AC1499" i="1"/>
  <c r="AC977" i="1"/>
  <c r="AC2437" i="1"/>
  <c r="AC1714" i="1"/>
  <c r="AC1564" i="1"/>
  <c r="AC2048" i="1"/>
  <c r="AC1885" i="1"/>
  <c r="AC735" i="1"/>
  <c r="AC2484" i="1"/>
  <c r="G13" i="3"/>
  <c r="I13" i="3" s="1"/>
  <c r="K13" i="3" s="1"/>
  <c r="AC1766" i="1"/>
  <c r="AC2153" i="1"/>
  <c r="AC2511" i="1"/>
  <c r="AC1082" i="1"/>
  <c r="AC1755" i="1"/>
  <c r="AC924" i="1"/>
  <c r="M117" i="13" s="1"/>
  <c r="AC2377" i="1"/>
  <c r="AC2130" i="1"/>
  <c r="AC932" i="1"/>
  <c r="AC2032" i="1"/>
  <c r="AC295" i="1"/>
  <c r="AC2166" i="1"/>
  <c r="AC1533" i="1"/>
  <c r="AC1473" i="1"/>
  <c r="AC896" i="1"/>
  <c r="AC94" i="1"/>
  <c r="AC250" i="1"/>
  <c r="AC1765" i="1"/>
  <c r="AC280" i="1"/>
  <c r="AC2434" i="1"/>
  <c r="AC2544" i="1"/>
  <c r="AC2201" i="1"/>
  <c r="AC1775" i="1"/>
  <c r="AC1767" i="1"/>
  <c r="AC2107" i="1"/>
  <c r="AC1912" i="1"/>
  <c r="AC730" i="1"/>
  <c r="AC2114" i="1"/>
  <c r="K131" i="13" s="1"/>
  <c r="S131" i="13" s="1"/>
  <c r="AC2332" i="1"/>
  <c r="M114" i="13" s="1"/>
  <c r="AC1334" i="1"/>
  <c r="AC1869" i="1"/>
  <c r="AC2453" i="1"/>
  <c r="AC2364" i="1"/>
  <c r="AC2203" i="1"/>
  <c r="AC1786" i="1"/>
  <c r="AC1233" i="1"/>
  <c r="AC1135" i="1"/>
  <c r="AC1821" i="1"/>
  <c r="AC2381" i="1"/>
  <c r="AC1329" i="1"/>
  <c r="AC1545" i="1"/>
  <c r="AC589" i="1"/>
  <c r="AC1745" i="1"/>
  <c r="AC1160" i="1"/>
  <c r="AC1865" i="1"/>
  <c r="AC1705" i="1"/>
  <c r="H32" i="13" s="1"/>
  <c r="AC505" i="1"/>
  <c r="AC357" i="1"/>
  <c r="AC1526" i="1"/>
  <c r="AC2103" i="1"/>
  <c r="E152" i="13" s="1"/>
  <c r="K51" i="3"/>
  <c r="AB2462" i="1" s="1"/>
  <c r="G16" i="3"/>
  <c r="I16" i="3" s="1"/>
  <c r="G12" i="3"/>
  <c r="E2" i="3"/>
  <c r="F2" i="3"/>
  <c r="J12" i="3"/>
  <c r="H16" i="3"/>
  <c r="J16" i="3" s="1"/>
  <c r="L16" i="3" s="1"/>
  <c r="H37" i="3"/>
  <c r="J37" i="3" s="1"/>
  <c r="L37" i="3" s="1"/>
  <c r="G37" i="3"/>
  <c r="I37" i="3" s="1"/>
  <c r="K37" i="3" s="1"/>
  <c r="AB2412" i="1" s="1"/>
  <c r="G38" i="3"/>
  <c r="I38" i="3" s="1"/>
  <c r="K38" i="3" s="1"/>
  <c r="AB2197" i="1" s="1"/>
  <c r="AC850" i="1"/>
  <c r="AC2252" i="1"/>
  <c r="E150" i="13" s="1"/>
  <c r="AC2435" i="1"/>
  <c r="E157" i="13" s="1"/>
  <c r="R157" i="13" s="1"/>
  <c r="H38" i="3"/>
  <c r="J38" i="3" s="1"/>
  <c r="L38" i="3" s="1"/>
  <c r="AC2540" i="1"/>
  <c r="G157" i="13" s="1"/>
  <c r="S157" i="13" s="1"/>
  <c r="J135" i="13"/>
  <c r="J73" i="13"/>
  <c r="S73" i="13" s="1"/>
  <c r="I135" i="13"/>
  <c r="AC662" i="1"/>
  <c r="AC1814" i="1"/>
  <c r="AC1709" i="1"/>
  <c r="K129" i="13" s="1"/>
  <c r="AC2037" i="1"/>
  <c r="AC2247" i="1"/>
  <c r="AC1760" i="1"/>
  <c r="AC2450" i="1"/>
  <c r="AC1736" i="1"/>
  <c r="AC743" i="1"/>
  <c r="AC1271" i="1"/>
  <c r="AC2173" i="1"/>
  <c r="AC952" i="1"/>
  <c r="AC1310" i="1"/>
  <c r="AC2351" i="1"/>
  <c r="AC2144" i="1"/>
  <c r="AC163" i="1"/>
  <c r="AC2491" i="1"/>
  <c r="AC437" i="1"/>
  <c r="AC620" i="1"/>
  <c r="AC352" i="1"/>
  <c r="AC440" i="1"/>
  <c r="AC266" i="1"/>
  <c r="AC74" i="1"/>
  <c r="AC1386" i="1"/>
  <c r="AC1625" i="1"/>
  <c r="AC57" i="1"/>
  <c r="AC1036" i="1"/>
  <c r="AC1077" i="1"/>
  <c r="AC2523" i="1"/>
  <c r="AC287" i="1"/>
  <c r="AC1206" i="1"/>
  <c r="AC2549" i="1"/>
  <c r="AC2472" i="1"/>
  <c r="AC1605" i="1"/>
  <c r="AC1424" i="1"/>
  <c r="AC2347" i="1"/>
  <c r="AC1822" i="1"/>
  <c r="AC1614" i="1"/>
  <c r="AC2489" i="1"/>
  <c r="AC519" i="1"/>
  <c r="AC1147" i="1"/>
  <c r="AC992" i="1"/>
  <c r="AC2066" i="1"/>
  <c r="AC95" i="1"/>
  <c r="AC1620" i="1"/>
  <c r="AC532" i="1"/>
  <c r="AC2506" i="1"/>
  <c r="AC1105" i="1"/>
  <c r="AC1524" i="1"/>
  <c r="AC1586" i="1"/>
  <c r="AC784" i="1"/>
  <c r="AC1244" i="1"/>
  <c r="AC1086" i="1"/>
  <c r="AC58" i="1"/>
  <c r="AC2430" i="1"/>
  <c r="AC2556" i="1"/>
  <c r="G15" i="13" s="1"/>
  <c r="AC759" i="1"/>
  <c r="AC2014" i="1"/>
  <c r="AC2390" i="1"/>
  <c r="AC1211" i="1"/>
  <c r="AC154" i="1"/>
  <c r="AC508" i="1"/>
  <c r="AC2226" i="1"/>
  <c r="AC1045" i="1"/>
  <c r="AC254" i="1"/>
  <c r="AC2140" i="1"/>
  <c r="AC1859" i="1"/>
  <c r="AC1203" i="1"/>
  <c r="AC849" i="1"/>
  <c r="AC1604" i="1"/>
  <c r="AC1344" i="1"/>
  <c r="AC927" i="1"/>
  <c r="AC2175" i="1"/>
  <c r="AC1268" i="1"/>
  <c r="AC1587" i="1"/>
  <c r="AC340" i="1"/>
  <c r="AC1616" i="1"/>
  <c r="AC2460" i="1"/>
  <c r="AC1011" i="1"/>
  <c r="AC46" i="1"/>
  <c r="AC2018" i="1"/>
  <c r="AC1754" i="1"/>
  <c r="AC913" i="1"/>
  <c r="AC706" i="1"/>
  <c r="AC696" i="1"/>
  <c r="AC1803" i="1"/>
  <c r="AC444" i="1"/>
  <c r="AC615" i="1"/>
  <c r="AC1949" i="1"/>
  <c r="AC2210" i="1"/>
  <c r="AC246" i="1"/>
  <c r="AC2074" i="1"/>
  <c r="AC634" i="1"/>
  <c r="AC133" i="1"/>
  <c r="AC1993" i="1"/>
  <c r="AC1312" i="1"/>
  <c r="AC2352" i="1"/>
  <c r="AC625" i="1"/>
  <c r="AC1107" i="1"/>
  <c r="AC1304" i="1"/>
  <c r="AC426" i="1"/>
  <c r="AC81" i="1"/>
  <c r="AC970" i="1"/>
  <c r="AC2228" i="1"/>
  <c r="AC2448" i="1"/>
  <c r="AC2487" i="1"/>
  <c r="AC563" i="1"/>
  <c r="L91" i="13" s="1"/>
  <c r="AC23" i="1"/>
  <c r="AC1460" i="1"/>
  <c r="AC1184" i="1"/>
  <c r="AC1012" i="1"/>
  <c r="AC125" i="1"/>
  <c r="AC1071" i="1"/>
  <c r="AC1828" i="1"/>
  <c r="AC1114" i="1"/>
  <c r="AC1508" i="1"/>
  <c r="AC843" i="1"/>
  <c r="AC1132" i="1"/>
  <c r="AC1809" i="1"/>
  <c r="AC823" i="1"/>
  <c r="AC2089" i="1"/>
  <c r="AC950" i="1"/>
  <c r="AC1449" i="1"/>
  <c r="AC264" i="1"/>
  <c r="AC2214" i="1"/>
  <c r="AC769" i="1"/>
  <c r="AC2199" i="1"/>
  <c r="AC2171" i="1"/>
  <c r="L89" i="13" s="1"/>
  <c r="AC1561" i="1"/>
  <c r="AC834" i="1"/>
  <c r="AC488" i="1"/>
  <c r="AC851" i="1"/>
  <c r="AC591" i="1"/>
  <c r="AC1320" i="1"/>
  <c r="AC315" i="1"/>
  <c r="AC2062" i="1"/>
  <c r="AC217" i="1"/>
  <c r="AC2371" i="1"/>
  <c r="AC486" i="1"/>
  <c r="AC38" i="1"/>
  <c r="AC1390" i="1"/>
  <c r="AC138" i="1"/>
  <c r="AC24" i="1"/>
  <c r="AC2233" i="1"/>
  <c r="AC2485" i="1"/>
  <c r="AC1481" i="1"/>
  <c r="AC2496" i="1"/>
  <c r="AC1890" i="1"/>
  <c r="AC611" i="1"/>
  <c r="AC409" i="1"/>
  <c r="AC1276" i="1"/>
  <c r="AC528" i="1"/>
  <c r="AC1982" i="1"/>
  <c r="AC394" i="1"/>
  <c r="AC110" i="1"/>
  <c r="AC1104" i="1"/>
  <c r="AC2235" i="1"/>
  <c r="AC957" i="1"/>
  <c r="AC296" i="1"/>
  <c r="AC1471" i="1"/>
  <c r="AC1575" i="1"/>
  <c r="AC628" i="1"/>
  <c r="AC1169" i="1"/>
  <c r="AC1379" i="1"/>
  <c r="AC2213" i="1"/>
  <c r="I49" i="13" s="1"/>
  <c r="AC1039" i="1"/>
  <c r="AC2183" i="1"/>
  <c r="AC1813" i="1"/>
  <c r="AC2470" i="1"/>
  <c r="AC475" i="1"/>
  <c r="AC2562" i="1"/>
  <c r="AC2395" i="1"/>
  <c r="AC1757" i="1"/>
  <c r="AC566" i="1"/>
  <c r="AC116" i="1"/>
  <c r="AC1255" i="1"/>
  <c r="AC420" i="1"/>
  <c r="AC2227" i="1"/>
  <c r="AC2359" i="1"/>
  <c r="AC2193" i="1"/>
  <c r="AC652" i="1"/>
  <c r="AC2115" i="1"/>
  <c r="AC1095" i="1"/>
  <c r="AC1443" i="1"/>
  <c r="AC943" i="1"/>
  <c r="AC726" i="1"/>
  <c r="I153" i="13" s="1"/>
  <c r="AC2198" i="1"/>
  <c r="AC1165" i="1"/>
  <c r="AC1920" i="1"/>
  <c r="AC1619" i="1"/>
  <c r="AC2282" i="1"/>
  <c r="AC62" i="1"/>
  <c r="M90" i="13" s="1"/>
  <c r="AC691" i="1"/>
  <c r="AC776" i="1"/>
  <c r="AC1660" i="1"/>
  <c r="AC2180" i="1"/>
  <c r="AC2051" i="1"/>
  <c r="AC1571" i="1"/>
  <c r="H35" i="13" s="1"/>
  <c r="AC2433" i="1"/>
  <c r="AC1704" i="1"/>
  <c r="AC1066" i="1"/>
  <c r="AC811" i="1"/>
  <c r="AC2427" i="1"/>
  <c r="AC2000" i="1"/>
  <c r="AC1229" i="1"/>
  <c r="AC1727" i="1"/>
  <c r="J91" i="13" s="1"/>
  <c r="AC221" i="1"/>
  <c r="AC2510" i="1"/>
  <c r="AC2157" i="1"/>
  <c r="AC1643" i="1"/>
  <c r="AC1437" i="1"/>
  <c r="AC956" i="1"/>
  <c r="AC1672" i="1"/>
  <c r="AC2095" i="1"/>
  <c r="AC453" i="1"/>
  <c r="AC1998" i="1"/>
  <c r="AC1870" i="1"/>
  <c r="AC2253" i="1"/>
  <c r="AC1992" i="1"/>
  <c r="AC1678" i="1"/>
  <c r="F28" i="13" s="1"/>
  <c r="AC882" i="1"/>
  <c r="AC1400" i="1"/>
  <c r="AC108" i="1"/>
  <c r="AC2151" i="1"/>
  <c r="AC2160" i="1"/>
  <c r="AC1787" i="1"/>
  <c r="I92" i="13" s="1"/>
  <c r="AC1392" i="1"/>
  <c r="AC89" i="1"/>
  <c r="AC923" i="1"/>
  <c r="AC1098" i="1"/>
  <c r="AC2059" i="1"/>
  <c r="AC1542" i="1"/>
  <c r="AC1881" i="1"/>
  <c r="AC2224" i="1"/>
  <c r="AC1802" i="1"/>
  <c r="AC1028" i="1"/>
  <c r="AC1918" i="1"/>
  <c r="AC1401" i="1"/>
  <c r="AC707" i="1"/>
  <c r="AC854" i="1"/>
  <c r="AC2053" i="1"/>
  <c r="AC2529" i="1"/>
  <c r="AC846" i="1"/>
  <c r="AC798" i="1"/>
  <c r="AC183" i="1"/>
  <c r="AC2030" i="1"/>
  <c r="AC2483" i="1"/>
  <c r="AC2034" i="1"/>
  <c r="AC278" i="1"/>
  <c r="AC1026" i="1"/>
  <c r="AC115" i="1"/>
  <c r="M97" i="13" s="1"/>
  <c r="AC799" i="1"/>
  <c r="AC2005" i="1"/>
  <c r="AC678" i="1"/>
  <c r="AC2328" i="1"/>
  <c r="AC1634" i="1"/>
  <c r="AC914" i="1"/>
  <c r="AC1423" i="1"/>
  <c r="AC419" i="1"/>
  <c r="AC1785" i="1"/>
  <c r="AC1431" i="1"/>
  <c r="AC594" i="1"/>
  <c r="AC762" i="1"/>
  <c r="AC812" i="1"/>
  <c r="AC1783" i="1"/>
  <c r="AC1252" i="1"/>
  <c r="AC2344" i="1"/>
  <c r="AC2064" i="1"/>
  <c r="AC2469" i="1"/>
  <c r="AC212" i="1"/>
  <c r="AC272" i="1"/>
  <c r="AC1761" i="1"/>
  <c r="AC629" i="1"/>
  <c r="AC1372" i="1"/>
  <c r="AC642" i="1"/>
  <c r="AC1007" i="1"/>
  <c r="AC1952" i="1"/>
  <c r="AC2495" i="1"/>
  <c r="AC1594" i="1"/>
  <c r="AC161" i="1"/>
  <c r="AC980" i="1"/>
  <c r="AC501" i="1"/>
  <c r="AC293" i="1"/>
  <c r="AC1209" i="1"/>
  <c r="AC2236" i="1"/>
  <c r="AC20" i="1"/>
  <c r="AC2513" i="1"/>
  <c r="AC1286" i="1"/>
  <c r="AC304" i="1"/>
  <c r="AC1172" i="1"/>
  <c r="N16" i="13" s="1"/>
  <c r="AC498" i="1"/>
  <c r="AC2025" i="1"/>
  <c r="AC1811" i="1"/>
  <c r="AC2403" i="1"/>
  <c r="AC1300" i="1"/>
  <c r="AC2515" i="1"/>
  <c r="AC890" i="1"/>
  <c r="AC1381" i="1"/>
  <c r="AC302" i="1"/>
  <c r="AC525" i="1"/>
  <c r="AC2002" i="1"/>
  <c r="AC1674" i="1"/>
  <c r="F154" i="13"/>
  <c r="R154" i="13" s="1"/>
  <c r="J70" i="13"/>
  <c r="G103" i="13"/>
  <c r="M9" i="13"/>
  <c r="I148" i="13"/>
  <c r="K66" i="13"/>
  <c r="M66" i="13"/>
  <c r="J66" i="13"/>
  <c r="J148" i="13"/>
  <c r="D130" i="13"/>
  <c r="S146" i="13"/>
  <c r="S71" i="13"/>
  <c r="S64" i="13"/>
  <c r="S155" i="13"/>
  <c r="S68" i="13"/>
  <c r="R112" i="13"/>
  <c r="R127" i="13"/>
  <c r="E123" i="13"/>
  <c r="F107" i="13"/>
  <c r="F125" i="13"/>
  <c r="I27" i="13"/>
  <c r="G25" i="13"/>
  <c r="H59" i="13"/>
  <c r="G30" i="13"/>
  <c r="L118" i="13"/>
  <c r="G14" i="13"/>
  <c r="G121" i="13"/>
  <c r="G24" i="3"/>
  <c r="I24" i="3" s="1"/>
  <c r="K24" i="3" s="1"/>
  <c r="L151" i="13"/>
  <c r="H151" i="13"/>
  <c r="J92" i="13"/>
  <c r="N92" i="13"/>
  <c r="J12" i="13"/>
  <c r="P94" i="13"/>
  <c r="N14" i="13"/>
  <c r="O136" i="13"/>
  <c r="M54" i="13"/>
  <c r="N54" i="13"/>
  <c r="H95" i="13"/>
  <c r="G111" i="13"/>
  <c r="O96" i="13"/>
  <c r="H36" i="3"/>
  <c r="J36" i="3" s="1"/>
  <c r="L36" i="3" s="1"/>
  <c r="H23" i="3"/>
  <c r="J23" i="3" s="1"/>
  <c r="H102" i="13"/>
  <c r="G23" i="3"/>
  <c r="I23" i="3" s="1"/>
  <c r="I24" i="6"/>
  <c r="L49" i="13" l="1"/>
  <c r="AB1156" i="1"/>
  <c r="AB1523" i="1"/>
  <c r="AB2010" i="1"/>
  <c r="AB1414" i="1"/>
  <c r="AB1375" i="1"/>
  <c r="AB375" i="1"/>
  <c r="AB485" i="1"/>
  <c r="AB1528" i="1"/>
  <c r="AB1339" i="1"/>
  <c r="AB1110" i="1"/>
  <c r="AB1646" i="1"/>
  <c r="AB1260" i="1"/>
  <c r="AB979" i="1"/>
  <c r="AB1157" i="1"/>
  <c r="AB1525" i="1"/>
  <c r="AB1335" i="1"/>
  <c r="AB429" i="1"/>
  <c r="AB767" i="1"/>
  <c r="AB469" i="1"/>
  <c r="AB30" i="1"/>
  <c r="AB368" i="1"/>
  <c r="AB101" i="1"/>
  <c r="AB73" i="1"/>
  <c r="AB2050" i="1"/>
  <c r="AB203" i="1"/>
  <c r="AB2481" i="1"/>
  <c r="AB2361" i="1"/>
  <c r="AB2339" i="1"/>
  <c r="AB2317" i="1"/>
  <c r="AB2156" i="1"/>
  <c r="AB2417" i="1"/>
  <c r="AB1937" i="1"/>
  <c r="AB2443" i="1"/>
  <c r="AB1851" i="1"/>
  <c r="AB962" i="1"/>
  <c r="AB271" i="1"/>
  <c r="AB1980" i="1"/>
  <c r="AB2287" i="1"/>
  <c r="AB2447" i="1"/>
  <c r="AB1176" i="1"/>
  <c r="AB1777" i="1"/>
  <c r="AB1391" i="1"/>
  <c r="AB837" i="1"/>
  <c r="AB1266" i="1"/>
  <c r="AB2313" i="1"/>
  <c r="AB2217" i="1"/>
  <c r="AB2202" i="1"/>
  <c r="AB2045" i="1"/>
  <c r="AB1759" i="1"/>
  <c r="AB1743" i="1"/>
  <c r="AB1509" i="1"/>
  <c r="AB1013" i="1"/>
  <c r="AB1974" i="1"/>
  <c r="AB2537" i="1"/>
  <c r="AB2161" i="1"/>
  <c r="AB2389" i="1"/>
  <c r="AB576" i="1"/>
  <c r="AB274" i="1"/>
  <c r="AB495" i="1"/>
  <c r="AB2073" i="1"/>
  <c r="AB1607" i="1"/>
  <c r="AB423" i="1"/>
  <c r="AB1999" i="1"/>
  <c r="AB2039" i="1"/>
  <c r="AB1212" i="1"/>
  <c r="AB1444" i="1"/>
  <c r="AB1010" i="1"/>
  <c r="AB1056" i="1"/>
  <c r="AB2442" i="1"/>
  <c r="AB2055" i="1"/>
  <c r="AB618" i="1"/>
  <c r="AB387" i="1"/>
  <c r="AB2111" i="1"/>
  <c r="AB481" i="1"/>
  <c r="AB2206" i="1"/>
  <c r="AB484" i="1"/>
  <c r="AB2260" i="1"/>
  <c r="AB361" i="1"/>
  <c r="AB1846" i="1"/>
  <c r="AB2451" i="1"/>
  <c r="AB2482" i="1"/>
  <c r="AB1155" i="1"/>
  <c r="AB1323" i="1"/>
  <c r="AB1002" i="1"/>
  <c r="AB638" i="1"/>
  <c r="AB1348" i="1"/>
  <c r="AB376" i="1"/>
  <c r="AB131" i="1"/>
  <c r="AB540" i="1"/>
  <c r="AB2331" i="1"/>
  <c r="AB1742" i="1"/>
  <c r="AB1283" i="1"/>
  <c r="AB2150" i="1"/>
  <c r="AB699" i="1"/>
  <c r="AB1340" i="1"/>
  <c r="AB1438" i="1"/>
  <c r="AB1222" i="1"/>
  <c r="AB873" i="1"/>
  <c r="AB1419" i="1"/>
  <c r="AB2246" i="1"/>
  <c r="AB1853" i="1"/>
  <c r="AB1204" i="1"/>
  <c r="AB1131" i="1"/>
  <c r="AB2514" i="1"/>
  <c r="AB2479" i="1"/>
  <c r="AB760" i="1"/>
  <c r="AB632" i="1"/>
  <c r="AB294" i="1"/>
  <c r="AB651" i="1"/>
  <c r="AB664" i="1"/>
  <c r="AB47" i="1"/>
  <c r="AB1141" i="1"/>
  <c r="AB1248" i="1"/>
  <c r="AB2404" i="1"/>
  <c r="AB1361" i="1"/>
  <c r="AB883" i="1"/>
  <c r="AB1713" i="1"/>
  <c r="AB2133" i="1"/>
  <c r="AB1689" i="1"/>
  <c r="AB54" i="1"/>
  <c r="AB2129" i="1"/>
  <c r="AB1221" i="1"/>
  <c r="AB2195" i="1"/>
  <c r="AB1067" i="1"/>
  <c r="AB627" i="1"/>
  <c r="AB1793" i="1"/>
  <c r="AB2038" i="1"/>
  <c r="AB351" i="1"/>
  <c r="AB1963" i="1"/>
  <c r="AB2204" i="1"/>
  <c r="AB1548" i="1"/>
  <c r="AB953" i="1"/>
  <c r="AB2304" i="1"/>
  <c r="AB969" i="1"/>
  <c r="AB167" i="1"/>
  <c r="AB1083" i="1"/>
  <c r="AB1913" i="1"/>
  <c r="AB2301" i="1"/>
  <c r="AB1983" i="1"/>
  <c r="AB1945" i="1"/>
  <c r="AB2178" i="1"/>
  <c r="AB2238" i="1"/>
  <c r="AB1101" i="1"/>
  <c r="AB2329" i="1"/>
  <c r="AB13" i="1"/>
  <c r="AB1585" i="1"/>
  <c r="AB1780" i="1"/>
  <c r="AB2021" i="1"/>
  <c r="AB2424" i="1"/>
  <c r="AB2060" i="1"/>
  <c r="AB669" i="1"/>
  <c r="AB2284" i="1"/>
  <c r="AB1236" i="1"/>
  <c r="AB1841" i="1"/>
  <c r="AB2049" i="1"/>
  <c r="AB2507" i="1"/>
  <c r="AB2550" i="1"/>
  <c r="AB2458" i="1"/>
  <c r="AB1880" i="1"/>
  <c r="AB466" i="1"/>
  <c r="AB1519" i="1"/>
  <c r="AB25" i="1"/>
  <c r="AB725" i="1"/>
  <c r="AB169" i="1"/>
  <c r="AB766" i="1"/>
  <c r="AB2348" i="1"/>
  <c r="AB999" i="1"/>
  <c r="AB586" i="1"/>
  <c r="AB657" i="1"/>
  <c r="AB2516" i="1"/>
  <c r="AB2346" i="1"/>
  <c r="AB1058" i="1"/>
  <c r="AB1844" i="1"/>
  <c r="AB226" i="1"/>
  <c r="AB193" i="1"/>
  <c r="AB655" i="1"/>
  <c r="AB39" i="1"/>
  <c r="AB1223" i="1"/>
  <c r="AB1021" i="1"/>
  <c r="AB230" i="1"/>
  <c r="AB698" i="1"/>
  <c r="AB1178" i="1"/>
  <c r="AB2174" i="1"/>
  <c r="AB753" i="1"/>
  <c r="AB562" i="1"/>
  <c r="AB84" i="1"/>
  <c r="AB123" i="1"/>
  <c r="AB1997" i="1"/>
  <c r="AB1914" i="1"/>
  <c r="AB697" i="1"/>
  <c r="AB713" i="1"/>
  <c r="AB1724" i="1"/>
  <c r="AB1522" i="1"/>
  <c r="AB1446" i="1"/>
  <c r="AB644" i="1"/>
  <c r="AB415" i="1"/>
  <c r="AB2023" i="1"/>
  <c r="AB567" i="1"/>
  <c r="AB2393" i="1"/>
  <c r="AB1562" i="1"/>
  <c r="AB1177" i="1"/>
  <c r="AB805" i="1"/>
  <c r="AB1113" i="1"/>
  <c r="AB1479" i="1"/>
  <c r="AB2003" i="1"/>
  <c r="AB2309" i="1"/>
  <c r="AB1530" i="1"/>
  <c r="AB1581" i="1"/>
  <c r="AB2271" i="1"/>
  <c r="AB1675" i="1"/>
  <c r="AB1956" i="1"/>
  <c r="AB1738" i="1"/>
  <c r="AB2382" i="1"/>
  <c r="AB509" i="1"/>
  <c r="AB1588" i="1"/>
  <c r="AB339" i="1"/>
  <c r="AB2459" i="1"/>
  <c r="AB2565" i="1"/>
  <c r="AB2541" i="1"/>
  <c r="AB297" i="1"/>
  <c r="AB733" i="1"/>
  <c r="AB1804" i="1"/>
  <c r="AB267" i="1"/>
  <c r="AB636" i="1"/>
  <c r="AB157" i="1"/>
  <c r="AB2349" i="1"/>
  <c r="AB2391" i="1"/>
  <c r="AB2406" i="1"/>
  <c r="AB542" i="1"/>
  <c r="AB1933" i="1"/>
  <c r="AB1117" i="1"/>
  <c r="AB593" i="1"/>
  <c r="AB1893" i="1"/>
  <c r="AB2132" i="1"/>
  <c r="AB334" i="1"/>
  <c r="AB2475" i="1"/>
  <c r="AB127" i="1"/>
  <c r="AB1275" i="1"/>
  <c r="AB450" i="1"/>
  <c r="AB1249" i="1"/>
  <c r="AB1576" i="1"/>
  <c r="AB2476" i="1"/>
  <c r="AB1638" i="1"/>
  <c r="AB564" i="1"/>
  <c r="AB1864" i="1"/>
  <c r="AB1603" i="1"/>
  <c r="AB1017" i="1"/>
  <c r="AB1307" i="1"/>
  <c r="AB1583" i="1"/>
  <c r="AB1662" i="1"/>
  <c r="AB2189" i="1"/>
  <c r="AB443" i="1"/>
  <c r="AB1467" i="1"/>
  <c r="AB160" i="1"/>
  <c r="AB2392" i="1"/>
  <c r="AB1904" i="1"/>
  <c r="AB378" i="1"/>
  <c r="AB1848" i="1"/>
  <c r="AB335" i="1"/>
  <c r="AB859" i="1"/>
  <c r="AB1919" i="1"/>
  <c r="AB801" i="1"/>
  <c r="AB400" i="1"/>
  <c r="AB756" i="1"/>
  <c r="AB2200" i="1"/>
  <c r="AB654" i="1"/>
  <c r="AB1352" i="1"/>
  <c r="AB76" i="1"/>
  <c r="AB1661" i="1"/>
  <c r="AB1189" i="1"/>
  <c r="AB2259" i="1"/>
  <c r="AB399" i="1"/>
  <c r="AB925" i="1"/>
  <c r="AB993" i="1"/>
  <c r="AB1488" i="1"/>
  <c r="AB2167" i="1"/>
  <c r="AB1799" i="1"/>
  <c r="AB862" i="1"/>
  <c r="AB2145" i="1"/>
  <c r="AB1555" i="1"/>
  <c r="AB2248" i="1"/>
  <c r="AB2267" i="1"/>
  <c r="AC1894" i="1"/>
  <c r="AC1332" i="1"/>
  <c r="AC1695" i="1"/>
  <c r="AC1198" i="1"/>
  <c r="AC1944" i="1"/>
  <c r="AC1041" i="1"/>
  <c r="AC1929" i="1"/>
  <c r="J49" i="13" s="1"/>
  <c r="S49" i="13" s="1"/>
  <c r="AC2120" i="1"/>
  <c r="AC258" i="1"/>
  <c r="AC317" i="1"/>
  <c r="L112" i="13" s="1"/>
  <c r="AC2358" i="1"/>
  <c r="AC1306" i="1"/>
  <c r="AC1376" i="1"/>
  <c r="AC1712" i="1"/>
  <c r="AC855" i="1"/>
  <c r="D2" i="3"/>
  <c r="AC1505" i="1"/>
  <c r="AC1845" i="1"/>
  <c r="AC838" i="1"/>
  <c r="AC1681" i="1"/>
  <c r="AC385" i="1"/>
  <c r="AC2312" i="1"/>
  <c r="AC661" i="1"/>
  <c r="AC232" i="1"/>
  <c r="AC1657" i="1"/>
  <c r="AC734" i="1"/>
  <c r="AC1751" i="1"/>
  <c r="AC686" i="1"/>
  <c r="AC1119" i="1"/>
  <c r="AC2234" i="1"/>
  <c r="AC665" i="1"/>
  <c r="AC1005" i="1"/>
  <c r="AC2264" i="1"/>
  <c r="R152" i="13"/>
  <c r="AC2462" i="1"/>
  <c r="D138" i="13" s="1"/>
  <c r="R138" i="13" s="1"/>
  <c r="K16" i="3"/>
  <c r="H15" i="13"/>
  <c r="H2" i="3"/>
  <c r="L12" i="3"/>
  <c r="I12" i="3"/>
  <c r="I52" i="3" s="1"/>
  <c r="K52" i="3" s="1"/>
  <c r="G2" i="3"/>
  <c r="E151" i="13"/>
  <c r="R151" i="13" s="1"/>
  <c r="R150" i="13"/>
  <c r="I15" i="13"/>
  <c r="H33" i="13"/>
  <c r="F153" i="13"/>
  <c r="R153" i="13" s="1"/>
  <c r="H96" i="13"/>
  <c r="K96" i="13"/>
  <c r="I47" i="13"/>
  <c r="S47" i="13" s="1"/>
  <c r="AC1599" i="1"/>
  <c r="AC1906" i="1"/>
  <c r="AC1647" i="1"/>
  <c r="AC1501" i="1"/>
  <c r="AC91" i="1"/>
  <c r="AC2085" i="1"/>
  <c r="AC886" i="1"/>
  <c r="AC1830" i="1"/>
  <c r="AC1872" i="1"/>
  <c r="AC2292" i="1"/>
  <c r="AC2337" i="1"/>
  <c r="AC2087" i="1"/>
  <c r="AC1389" i="1"/>
  <c r="AC2179" i="1"/>
  <c r="AC180" i="1"/>
  <c r="M27" i="13" s="1"/>
  <c r="AC345" i="1"/>
  <c r="AC452" i="1"/>
  <c r="AC988" i="1"/>
  <c r="AC887" i="1"/>
  <c r="AC2375" i="1"/>
  <c r="AC2241" i="1"/>
  <c r="AC905" i="1"/>
  <c r="AC1393" i="1"/>
  <c r="AC1876" i="1"/>
  <c r="AC175" i="1"/>
  <c r="AC516" i="1"/>
  <c r="AC982" i="1"/>
  <c r="AC243" i="1"/>
  <c r="AC902" i="1"/>
  <c r="AC2112" i="1"/>
  <c r="AC1456" i="1"/>
  <c r="AC2196" i="1"/>
  <c r="AC1770" i="1"/>
  <c r="AC1060" i="1"/>
  <c r="AC2494" i="1"/>
  <c r="AC268" i="1"/>
  <c r="AC2363" i="1"/>
  <c r="AC98" i="1"/>
  <c r="AC1174" i="1"/>
  <c r="AC2293" i="1"/>
  <c r="AC879" i="1"/>
  <c r="AC1465" i="1"/>
  <c r="AC912" i="1"/>
  <c r="AC929" i="1"/>
  <c r="AC136" i="1"/>
  <c r="AC9" i="1"/>
  <c r="AC2383" i="1"/>
  <c r="AC1718" i="1"/>
  <c r="AC1826" i="1"/>
  <c r="AC1854" i="1"/>
  <c r="AC1475" i="1"/>
  <c r="AC1630" i="1"/>
  <c r="AC1436" i="1"/>
  <c r="AC2297" i="1"/>
  <c r="AC1185" i="1"/>
  <c r="AC224" i="1"/>
  <c r="AC1447" i="1"/>
  <c r="AC1490" i="1"/>
  <c r="AC1601" i="1"/>
  <c r="AC1668" i="1"/>
  <c r="AC892" i="1"/>
  <c r="AC1875" i="1"/>
  <c r="AC2408" i="1"/>
  <c r="AC2425" i="1"/>
  <c r="AC1314" i="1"/>
  <c r="AC1051" i="1"/>
  <c r="AC1556" i="1"/>
  <c r="AC2080" i="1"/>
  <c r="AC1432" i="1"/>
  <c r="AC1797" i="1"/>
  <c r="AC1103" i="1"/>
  <c r="AC569" i="1"/>
  <c r="AC2524" i="1"/>
  <c r="I56" i="13" s="1"/>
  <c r="AC579" i="1"/>
  <c r="AC2558" i="1"/>
  <c r="AC574" i="1"/>
  <c r="AC1663" i="1"/>
  <c r="AC666" i="1"/>
  <c r="AC50" i="1"/>
  <c r="AC888" i="1"/>
  <c r="AC2148" i="1"/>
  <c r="AC1557" i="1"/>
  <c r="AC1840" i="1"/>
  <c r="AC1909" i="1"/>
  <c r="AC390" i="1"/>
  <c r="AC946" i="1"/>
  <c r="AC225" i="1"/>
  <c r="AC667" i="1"/>
  <c r="AC1047" i="1"/>
  <c r="AC818" i="1"/>
  <c r="AC1589" i="1"/>
  <c r="AC933" i="1"/>
  <c r="AC2141" i="1"/>
  <c r="AC2321" i="1"/>
  <c r="AC1648" i="1"/>
  <c r="AC72" i="1"/>
  <c r="AC1120" i="1"/>
  <c r="AC1879" i="1"/>
  <c r="AC527" i="1"/>
  <c r="AC1345" i="1"/>
  <c r="AC876" i="1"/>
  <c r="AC803" i="1"/>
  <c r="AC82" i="1"/>
  <c r="AC690" i="1"/>
  <c r="AC1953" i="1"/>
  <c r="F115" i="13" s="1"/>
  <c r="R115" i="13" s="1"/>
  <c r="AC1321" i="1"/>
  <c r="AC1311" i="1"/>
  <c r="K114" i="13" s="1"/>
  <c r="AC1480" i="1"/>
  <c r="AC806" i="1"/>
  <c r="AC1319" i="1"/>
  <c r="AC1057" i="1"/>
  <c r="L114" i="13" s="1"/>
  <c r="AC2230" i="1"/>
  <c r="AC1050" i="1"/>
  <c r="AC77" i="1"/>
  <c r="AC1225" i="1"/>
  <c r="AC1466" i="1"/>
  <c r="AC1430" i="1"/>
  <c r="AC1326" i="1"/>
  <c r="AC856" i="1"/>
  <c r="AC1874" i="1"/>
  <c r="AC494" i="1"/>
  <c r="AC1139" i="1"/>
  <c r="AC1087" i="1"/>
  <c r="AC1029" i="1"/>
  <c r="AC314" i="1"/>
  <c r="AC1849" i="1"/>
  <c r="AC1259" i="1"/>
  <c r="AC1469" i="1"/>
  <c r="AC200" i="1"/>
  <c r="AC497" i="1"/>
  <c r="AC2273" i="1"/>
  <c r="AC1213" i="1"/>
  <c r="AC1429" i="1"/>
  <c r="AC126" i="1"/>
  <c r="AC2176" i="1"/>
  <c r="AC1024" i="1"/>
  <c r="AC265" i="1"/>
  <c r="AC568" i="1"/>
  <c r="AC1720" i="1"/>
  <c r="AC1543" i="1"/>
  <c r="AC1820" i="1"/>
  <c r="K110" i="13" s="1"/>
  <c r="AC1068" i="1"/>
  <c r="AC835" i="1"/>
  <c r="AC2461" i="1"/>
  <c r="H56" i="13" s="1"/>
  <c r="AC1951" i="1"/>
  <c r="AC251" i="1"/>
  <c r="AC534" i="1"/>
  <c r="AC922" i="1"/>
  <c r="AC1232" i="1"/>
  <c r="N123" i="13" s="1"/>
  <c r="AC2306" i="1"/>
  <c r="AC1551" i="1"/>
  <c r="AC164" i="1"/>
  <c r="AC679" i="1"/>
  <c r="AC847" i="1"/>
  <c r="AC518" i="1"/>
  <c r="AC1417" i="1"/>
  <c r="AC2518" i="1"/>
  <c r="AC2109" i="1"/>
  <c r="AC1440" i="1"/>
  <c r="AC2499" i="1"/>
  <c r="AC973" i="1"/>
  <c r="AC61" i="1"/>
  <c r="AC17" i="1"/>
  <c r="AC2231" i="1"/>
  <c r="AC757" i="1"/>
  <c r="AC643" i="1"/>
  <c r="AC2052" i="1"/>
  <c r="AC1536" i="1"/>
  <c r="AC673" i="1"/>
  <c r="AC860" i="1"/>
  <c r="AC1768" i="1"/>
  <c r="AC1801" i="1"/>
  <c r="AC318" i="1"/>
  <c r="AC928" i="1"/>
  <c r="AC135" i="1"/>
  <c r="AC464" i="1"/>
  <c r="AC1031" i="1"/>
  <c r="AC185" i="1"/>
  <c r="AC109" i="1"/>
  <c r="AC139" i="1"/>
  <c r="AC898" i="1"/>
  <c r="AC1964" i="1"/>
  <c r="AC1808" i="1"/>
  <c r="AC1590" i="1"/>
  <c r="AC1715" i="1"/>
  <c r="AC1043" i="1"/>
  <c r="H18" i="13" s="1"/>
  <c r="AC1825" i="1"/>
  <c r="AC386" i="1"/>
  <c r="AC1097" i="1"/>
  <c r="AC822" i="1"/>
  <c r="AC605" i="1"/>
  <c r="AC28" i="1"/>
  <c r="AC582" i="1"/>
  <c r="AC1448" i="1"/>
  <c r="AC2522" i="1"/>
  <c r="AC427" i="1"/>
  <c r="AC2356" i="1"/>
  <c r="AC2464" i="1"/>
  <c r="AC1228" i="1"/>
  <c r="AC2276" i="1"/>
  <c r="AC2208" i="1"/>
  <c r="AC789" i="1"/>
  <c r="E116" i="13" s="1"/>
  <c r="AC1991" i="1"/>
  <c r="AC1175" i="1"/>
  <c r="AC1299" i="1"/>
  <c r="AC1410" i="1"/>
  <c r="AC1290" i="1"/>
  <c r="AC442" i="1"/>
  <c r="AC2134" i="1"/>
  <c r="AC2257" i="1"/>
  <c r="AC1611" i="1"/>
  <c r="H123" i="13" s="1"/>
  <c r="AC2042" i="1"/>
  <c r="AC717" i="1"/>
  <c r="AC1911" i="1"/>
  <c r="AC1552" i="1"/>
  <c r="AC1404" i="1"/>
  <c r="AC1196" i="1"/>
  <c r="AC1369" i="1"/>
  <c r="AC299" i="1"/>
  <c r="AC1728" i="1"/>
  <c r="AC917" i="1"/>
  <c r="AC2318" i="1"/>
  <c r="AC2243" i="1"/>
  <c r="AC565" i="1"/>
  <c r="AC676" i="1"/>
  <c r="AC2046" i="1"/>
  <c r="AC1366" i="1"/>
  <c r="AC895" i="1"/>
  <c r="AC1989" i="1"/>
  <c r="AC1164" i="1"/>
  <c r="AC724" i="1"/>
  <c r="AC35" i="1"/>
  <c r="AC1796" i="1"/>
  <c r="AC448" i="1"/>
  <c r="AC171" i="1"/>
  <c r="AC2099" i="1"/>
  <c r="AC1692" i="1"/>
  <c r="AC2177" i="1"/>
  <c r="AC2419" i="1"/>
  <c r="AC934" i="1"/>
  <c r="AC1096" i="1"/>
  <c r="AC97" i="1"/>
  <c r="AC1129" i="1"/>
  <c r="AC2245" i="1"/>
  <c r="AC2278" i="1"/>
  <c r="AC1280" i="1"/>
  <c r="AC1397" i="1"/>
  <c r="AC2440" i="1"/>
  <c r="AC916" i="1"/>
  <c r="AC52" i="1"/>
  <c r="AC1737" i="1"/>
  <c r="AC2118" i="1"/>
  <c r="AC8" i="1"/>
  <c r="AC521" i="1"/>
  <c r="AC2011" i="1"/>
  <c r="AC1224" i="1"/>
  <c r="AC647" i="1"/>
  <c r="AC700" i="1"/>
  <c r="AC1732" i="1"/>
  <c r="AC1655" i="1"/>
  <c r="AC282" i="1"/>
  <c r="AC622" i="1"/>
  <c r="AC99" i="1"/>
  <c r="AC1504" i="1"/>
  <c r="AC512" i="1"/>
  <c r="AC71" i="1"/>
  <c r="AC2289" i="1"/>
  <c r="AC867" i="1"/>
  <c r="AC619" i="1"/>
  <c r="AC1683" i="1"/>
  <c r="AC1706" i="1"/>
  <c r="AC1513" i="1"/>
  <c r="AC1670" i="1"/>
  <c r="AC907" i="1"/>
  <c r="AC1789" i="1"/>
  <c r="AC364" i="1"/>
  <c r="AC1075" i="1"/>
  <c r="AC786" i="1"/>
  <c r="AC533" i="1"/>
  <c r="AC1395" i="1"/>
  <c r="AC312" i="1"/>
  <c r="AC2308" i="1"/>
  <c r="AC2101" i="1"/>
  <c r="AC2291" i="1"/>
  <c r="AC2194" i="1"/>
  <c r="AC2379" i="1"/>
  <c r="AC2212" i="1"/>
  <c r="AC1733" i="1"/>
  <c r="AC2188" i="1"/>
  <c r="AC718" i="1"/>
  <c r="AC1474" i="1"/>
  <c r="L33" i="13" s="1"/>
  <c r="AC937" i="1"/>
  <c r="AC1194" i="1"/>
  <c r="AC968" i="1"/>
  <c r="AC1074" i="1"/>
  <c r="AC1269" i="1"/>
  <c r="AC1907" i="1"/>
  <c r="AC106" i="1"/>
  <c r="F129" i="13" s="1"/>
  <c r="AC1003" i="1"/>
  <c r="AC1516" i="1"/>
  <c r="AC547" i="1"/>
  <c r="AC1610" i="1"/>
  <c r="AC976" i="1"/>
  <c r="AC1373" i="1"/>
  <c r="AC770" i="1"/>
  <c r="AC1100" i="1"/>
  <c r="AC281" i="1"/>
  <c r="AC2385" i="1"/>
  <c r="AC958" i="1"/>
  <c r="AC347" i="1"/>
  <c r="AC1152" i="1"/>
  <c r="J133" i="13" s="1"/>
  <c r="AC187" i="1"/>
  <c r="AC1022" i="1"/>
  <c r="AC606" i="1"/>
  <c r="AC1628" i="1"/>
  <c r="AC1445" i="1"/>
  <c r="AC298" i="1"/>
  <c r="AC2418" i="1"/>
  <c r="AC1115" i="1"/>
  <c r="AC1722" i="1"/>
  <c r="AC1476" i="1"/>
  <c r="AC1477" i="1"/>
  <c r="AC2526" i="1"/>
  <c r="AC1201" i="1"/>
  <c r="AC1741" i="1"/>
  <c r="AC2191" i="1"/>
  <c r="AC1238" i="1"/>
  <c r="AC1167" i="1"/>
  <c r="AC2155" i="1"/>
  <c r="AC844" i="1"/>
  <c r="AC2478" i="1"/>
  <c r="AC1317" i="1"/>
  <c r="AC2044" i="1"/>
  <c r="AC1190" i="1"/>
  <c r="AC2340" i="1"/>
  <c r="AC1823" i="1"/>
  <c r="AC824" i="1"/>
  <c r="AC439" i="1"/>
  <c r="AC530" i="1"/>
  <c r="AC1487" i="1"/>
  <c r="P108" i="13" s="1"/>
  <c r="AC739" i="1"/>
  <c r="AC210" i="1"/>
  <c r="AC460" i="1"/>
  <c r="AC600" i="1"/>
  <c r="AC2415" i="1"/>
  <c r="AC143" i="1"/>
  <c r="AC1173" i="1"/>
  <c r="AC1700" i="1"/>
  <c r="AC610" i="1"/>
  <c r="AC2534" i="1"/>
  <c r="AC1347" i="1"/>
  <c r="AC1568" i="1"/>
  <c r="AC954" i="1"/>
  <c r="AC1602" i="1"/>
  <c r="AC796" i="1"/>
  <c r="AC1735" i="1"/>
  <c r="AC342" i="1"/>
  <c r="AC872" i="1"/>
  <c r="AC750" i="1"/>
  <c r="AC425" i="1"/>
  <c r="AC1341" i="1"/>
  <c r="AC222" i="1"/>
  <c r="AC1746" i="1"/>
  <c r="AC2428" i="1"/>
  <c r="AC2061" i="1"/>
  <c r="AC2084" i="1"/>
  <c r="AC2345" i="1"/>
  <c r="AC2121" i="1"/>
  <c r="AC1708" i="1"/>
  <c r="AC2043" i="1"/>
  <c r="AC612" i="1"/>
  <c r="AC1405" i="1"/>
  <c r="AC446" i="1"/>
  <c r="AC590" i="1"/>
  <c r="AC921" i="1"/>
  <c r="AC930" i="1"/>
  <c r="AC1251" i="1"/>
  <c r="AC1606" i="1"/>
  <c r="AC80" i="1"/>
  <c r="AC32" i="1"/>
  <c r="AC1219" i="1"/>
  <c r="AC1632" i="1"/>
  <c r="AC1134" i="1"/>
  <c r="AC1242" i="1"/>
  <c r="AC1084" i="1"/>
  <c r="AC680" i="1"/>
  <c r="AC832" i="1"/>
  <c r="AC245" i="1"/>
  <c r="AC2184" i="1"/>
  <c r="AC2527" i="1"/>
  <c r="M107" i="13" s="1"/>
  <c r="AC227" i="1"/>
  <c r="AC601" i="1"/>
  <c r="AC1805" i="1"/>
  <c r="F111" i="13" s="1"/>
  <c r="R111" i="13" s="1"/>
  <c r="AC1250" i="1"/>
  <c r="AC728" i="1"/>
  <c r="AC1247" i="1"/>
  <c r="AC773" i="1"/>
  <c r="AC341" i="1"/>
  <c r="AC2457" i="1"/>
  <c r="AC2492" i="1"/>
  <c r="AC1239" i="1"/>
  <c r="AC842" i="1"/>
  <c r="I109" i="13" s="1"/>
  <c r="AC1144" i="1"/>
  <c r="AC984" i="1"/>
  <c r="AC1558" i="1"/>
  <c r="AC1192" i="1"/>
  <c r="AC418" i="1"/>
  <c r="AC1511" i="1"/>
  <c r="AC1855" i="1"/>
  <c r="AC2342" i="1"/>
  <c r="AC1818" i="1"/>
  <c r="AC321" i="1"/>
  <c r="AC813" i="1"/>
  <c r="AC864" i="1"/>
  <c r="AC1758" i="1"/>
  <c r="AC1279" i="1"/>
  <c r="AC192" i="1"/>
  <c r="AC1877" i="1"/>
  <c r="AC1439" i="1"/>
  <c r="AC2456" i="1"/>
  <c r="AC788" i="1"/>
  <c r="AC737" i="1"/>
  <c r="AC248" i="1"/>
  <c r="AC570" i="1"/>
  <c r="AC371" i="1"/>
  <c r="AC1305" i="1"/>
  <c r="AC78" i="1"/>
  <c r="AC1667" i="1"/>
  <c r="AC2100" i="1"/>
  <c r="AC1702" i="1"/>
  <c r="AC816" i="1"/>
  <c r="AC1931" i="1"/>
  <c r="AC2098" i="1"/>
  <c r="AC1158" i="1"/>
  <c r="AC571" i="1"/>
  <c r="AC939" i="1"/>
  <c r="AC211" i="1"/>
  <c r="AC467" i="1"/>
  <c r="AC148" i="1"/>
  <c r="AC858" i="1"/>
  <c r="AC1197" i="1"/>
  <c r="AC1725" i="1"/>
  <c r="AC1636" i="1"/>
  <c r="J128" i="13" s="1"/>
  <c r="AC1264" i="1"/>
  <c r="AC40" i="1"/>
  <c r="AC1038" i="1"/>
  <c r="AC1633" i="1"/>
  <c r="AC324" i="1"/>
  <c r="AC1656" i="1"/>
  <c r="AC561" i="1"/>
  <c r="AC764" i="1"/>
  <c r="AC1180" i="1"/>
  <c r="AC2296" i="1"/>
  <c r="AC1303" i="1"/>
  <c r="AC1940" i="1"/>
  <c r="AC319" i="1"/>
  <c r="AC637" i="1"/>
  <c r="AC1123" i="1"/>
  <c r="AC1235" i="1"/>
  <c r="AC2539" i="1"/>
  <c r="AC1781" i="1"/>
  <c r="AC483" i="1"/>
  <c r="AC1093" i="1"/>
  <c r="AC276" i="1"/>
  <c r="AC1262" i="1"/>
  <c r="AC1889" i="1"/>
  <c r="AC422" i="1"/>
  <c r="AC1088" i="1"/>
  <c r="AC2136" i="1"/>
  <c r="AC985" i="1"/>
  <c r="AC105" i="1"/>
  <c r="AC1631" i="1"/>
  <c r="AC1371" i="1"/>
  <c r="AC1547" i="1"/>
  <c r="AC2056" i="1"/>
  <c r="AC2008" i="1"/>
  <c r="AC841" i="1"/>
  <c r="AC1256" i="1"/>
  <c r="AC219" i="1"/>
  <c r="AC362" i="1"/>
  <c r="AC1328" i="1"/>
  <c r="AC1001" i="1"/>
  <c r="AC1418" i="1"/>
  <c r="AC1191" i="1"/>
  <c r="AC1658" i="1"/>
  <c r="AC2322" i="1"/>
  <c r="AC2135" i="1"/>
  <c r="AC2366" i="1"/>
  <c r="AC2445" i="1"/>
  <c r="G138" i="13" s="1"/>
  <c r="AC1535" i="1"/>
  <c r="AC868" i="1"/>
  <c r="AC2170" i="1"/>
  <c r="AC1784" i="1"/>
  <c r="AC2249" i="1"/>
  <c r="AC529" i="1"/>
  <c r="AC463" i="1"/>
  <c r="AC500" i="1"/>
  <c r="AC406" i="1"/>
  <c r="AC384" i="1"/>
  <c r="AC2240" i="1"/>
  <c r="AC1064" i="1"/>
  <c r="AC1886" i="1"/>
  <c r="AC1285" i="1"/>
  <c r="AC1118" i="1"/>
  <c r="AC1330" i="1"/>
  <c r="AC1642" i="1"/>
  <c r="AC597" i="1"/>
  <c r="AC1782" i="1"/>
  <c r="G113" i="13" s="1"/>
  <c r="AC915" i="1"/>
  <c r="AC2402" i="1"/>
  <c r="AC1455" i="1"/>
  <c r="AC1664" i="1"/>
  <c r="AC2504" i="1"/>
  <c r="AC751" i="1"/>
  <c r="AC746" i="1"/>
  <c r="AC2122" i="1"/>
  <c r="AC616" i="1"/>
  <c r="AC1518" i="1"/>
  <c r="AC490" i="1"/>
  <c r="AC1938" i="1"/>
  <c r="AC1496" i="1"/>
  <c r="AC121" i="1"/>
  <c r="AC179" i="1"/>
  <c r="AC436" i="1"/>
  <c r="AC1258" i="1"/>
  <c r="AC476" i="1"/>
  <c r="AC66" i="1"/>
  <c r="AC388" i="1"/>
  <c r="AC366" i="1"/>
  <c r="AC2063" i="1"/>
  <c r="AC2397" i="1"/>
  <c r="AC836" i="1"/>
  <c r="AC1394" i="1"/>
  <c r="AC975" i="1"/>
  <c r="AC1463" i="1"/>
  <c r="AC1188" i="1"/>
  <c r="AC1052" i="1"/>
  <c r="AC520" i="1"/>
  <c r="AC797" i="1"/>
  <c r="AC499" i="1"/>
  <c r="AC1566" i="1"/>
  <c r="AC220" i="1"/>
  <c r="AC381" i="1"/>
  <c r="AC354" i="1"/>
  <c r="AC209" i="1"/>
  <c r="AC1215" i="1"/>
  <c r="AC1723" i="1"/>
  <c r="AC2266" i="1"/>
  <c r="AC935" i="1"/>
  <c r="AC1356" i="1"/>
  <c r="AC544" i="1"/>
  <c r="AC1635" i="1"/>
  <c r="AC2022" i="1"/>
  <c r="AC1130" i="1"/>
  <c r="AC487" i="1"/>
  <c r="AC403" i="1"/>
  <c r="I29" i="13" s="1"/>
  <c r="AC653" i="1"/>
  <c r="AC1988" i="1"/>
  <c r="AC1807" i="1"/>
  <c r="AC2035" i="1"/>
  <c r="AC804" i="1"/>
  <c r="AC783" i="1"/>
  <c r="AC1959" i="1"/>
  <c r="J46" i="13" s="1"/>
  <c r="AC1072" i="1"/>
  <c r="J45" i="13" s="1"/>
  <c r="S45" i="13" s="1"/>
  <c r="AC553" i="1"/>
  <c r="AC1986" i="1"/>
  <c r="AC480" i="1"/>
  <c r="AC1327" i="1"/>
  <c r="AC285" i="1"/>
  <c r="AC307" i="1"/>
  <c r="AC328" i="1"/>
  <c r="AC482" i="1"/>
  <c r="AC1108" i="1"/>
  <c r="AC2221" i="1"/>
  <c r="AC972" i="1"/>
  <c r="AC2555" i="1"/>
  <c r="AC646" i="1"/>
  <c r="AC55" i="1"/>
  <c r="AC2283" i="1"/>
  <c r="AC1753" i="1"/>
  <c r="AC1495" i="1"/>
  <c r="AC2102" i="1"/>
  <c r="AC983" i="1"/>
  <c r="AC1527" i="1"/>
  <c r="AC899" i="1"/>
  <c r="AC548" i="1"/>
  <c r="AC49" i="1"/>
  <c r="AC1406" i="1"/>
  <c r="AC1370" i="1"/>
  <c r="AC147" i="1"/>
  <c r="AC1032" i="1"/>
  <c r="AC53" i="1"/>
  <c r="AC48" i="1"/>
  <c r="AC204" i="1"/>
  <c r="AC1665" i="1"/>
  <c r="AC1716" i="1"/>
  <c r="AC502" i="1"/>
  <c r="AC630" i="1"/>
  <c r="AC511" i="1"/>
  <c r="AC1318" i="1"/>
  <c r="AC685" i="1"/>
  <c r="AC2357" i="1"/>
  <c r="AC738" i="1"/>
  <c r="AC445" i="1"/>
  <c r="AC1214" i="1"/>
  <c r="AC1966" i="1"/>
  <c r="AC289" i="1"/>
  <c r="AC300" i="1"/>
  <c r="AC191" i="1"/>
  <c r="AC1161" i="1"/>
  <c r="AC702" i="1"/>
  <c r="L37" i="13" s="1"/>
  <c r="AC170" i="1"/>
  <c r="AC709" i="1"/>
  <c r="AC2563" i="1"/>
  <c r="AC2468" i="1"/>
  <c r="AC1385" i="1"/>
  <c r="AC1812" i="1"/>
  <c r="AC863" i="1"/>
  <c r="AC1595" i="1"/>
  <c r="AC337" i="1"/>
  <c r="AC473" i="1"/>
  <c r="AC1965" i="1"/>
  <c r="AC1433" i="1"/>
  <c r="AC2017" i="1"/>
  <c r="AC552" i="1"/>
  <c r="AC765" i="1"/>
  <c r="AC545" i="1"/>
  <c r="J130" i="13" s="1"/>
  <c r="AC945" i="1"/>
  <c r="AC2054" i="1"/>
  <c r="AC1457" i="1"/>
  <c r="AC677" i="1"/>
  <c r="AC782" i="1"/>
  <c r="AC252" i="1"/>
  <c r="AC259" i="1"/>
  <c r="AC236" i="1"/>
  <c r="AC411" i="1"/>
  <c r="M123" i="13" s="1"/>
  <c r="AC496" i="1"/>
  <c r="AC2169" i="1"/>
  <c r="AC320" i="1"/>
  <c r="AC693" i="1"/>
  <c r="AC199" i="1"/>
  <c r="AC1218" i="1"/>
  <c r="AC2268" i="1"/>
  <c r="AC1265" i="1"/>
  <c r="AC1842" i="1"/>
  <c r="AC69" i="1"/>
  <c r="AC2431" i="1"/>
  <c r="AC1843" i="1"/>
  <c r="AC1322" i="1"/>
  <c r="AC428" i="1"/>
  <c r="AC2519" i="1"/>
  <c r="AC714" i="1"/>
  <c r="AC2463" i="1"/>
  <c r="AC1573" i="1"/>
  <c r="AC1691" i="1"/>
  <c r="AC189" i="1"/>
  <c r="AC2498" i="1"/>
  <c r="AC1540" i="1"/>
  <c r="AC198" i="1"/>
  <c r="AC1978" i="1"/>
  <c r="I43" i="13" s="1"/>
  <c r="AC996" i="1"/>
  <c r="AC1850" i="1"/>
  <c r="AC732" i="1"/>
  <c r="AC1554" i="1"/>
  <c r="AC633" i="1"/>
  <c r="AC2530" i="1"/>
  <c r="AC432" i="1"/>
  <c r="AC1168" i="1"/>
  <c r="AC830" i="1"/>
  <c r="AC355" i="1"/>
  <c r="AC2560" i="1"/>
  <c r="AC111" i="1"/>
  <c r="AC541" i="1"/>
  <c r="AC2024" i="1"/>
  <c r="AC2547" i="1"/>
  <c r="AC2388" i="1"/>
  <c r="AC223" i="1"/>
  <c r="AC208" i="1"/>
  <c r="AC1023" i="1"/>
  <c r="AC2508" i="1"/>
  <c r="AC431" i="1"/>
  <c r="AC2269" i="1"/>
  <c r="AC635" i="1"/>
  <c r="AC1112" i="1"/>
  <c r="AC2380" i="1"/>
  <c r="AC215" i="1"/>
  <c r="AC1972" i="1"/>
  <c r="AC2367" i="1"/>
  <c r="AC826" i="1"/>
  <c r="AC2432" i="1"/>
  <c r="AC1246" i="1"/>
  <c r="AC1257" i="1"/>
  <c r="AC2370" i="1"/>
  <c r="AC703" i="1"/>
  <c r="AC152" i="1"/>
  <c r="AC878" i="1"/>
  <c r="AC1506" i="1"/>
  <c r="AC1091" i="1"/>
  <c r="AC64" i="1"/>
  <c r="AC186" i="1"/>
  <c r="AC1500" i="1"/>
  <c r="AC1615" i="1"/>
  <c r="AC1399" i="1"/>
  <c r="AC26" i="1"/>
  <c r="AC359" i="1"/>
  <c r="AC1226" i="1"/>
  <c r="AC489" i="1"/>
  <c r="AC613" i="1"/>
  <c r="AC2263" i="1"/>
  <c r="AC681" i="1"/>
  <c r="AC382" i="1"/>
  <c r="AC971" i="1"/>
  <c r="AC1639" i="1"/>
  <c r="AC239" i="1"/>
  <c r="AC228" i="1"/>
  <c r="AC155" i="1"/>
  <c r="AC1089" i="1"/>
  <c r="AC1994" i="1"/>
  <c r="AC2502" i="1"/>
  <c r="AC2517" i="1"/>
  <c r="AC2505" i="1"/>
  <c r="AC1968" i="1"/>
  <c r="AC1202" i="1"/>
  <c r="AC1788" i="1"/>
  <c r="AC795" i="1"/>
  <c r="AC1462" i="1"/>
  <c r="AC2546" i="1"/>
  <c r="AC184" i="1"/>
  <c r="AC1776" i="1"/>
  <c r="AC881" i="1"/>
  <c r="AC1927" i="1"/>
  <c r="AC102" i="1"/>
  <c r="F113" i="13" s="1"/>
  <c r="R113" i="13" s="1"/>
  <c r="AC441" i="1"/>
  <c r="AC1550" i="1"/>
  <c r="J127" i="13" s="1"/>
  <c r="AC477" i="1"/>
  <c r="AC1388" i="1"/>
  <c r="AC1779" i="1"/>
  <c r="AC1288" i="1"/>
  <c r="AC1267" i="1"/>
  <c r="AC323" i="1"/>
  <c r="O126" i="13" s="1"/>
  <c r="AC2090" i="1"/>
  <c r="AC2068" i="1"/>
  <c r="AC56" i="1"/>
  <c r="AC424" i="1"/>
  <c r="AC595" i="1"/>
  <c r="AC1350" i="1"/>
  <c r="AC393" i="1"/>
  <c r="AC391" i="1"/>
  <c r="AC261" i="1"/>
  <c r="AC2535" i="1"/>
  <c r="AC515" i="1"/>
  <c r="AC1434" i="1"/>
  <c r="AC663" i="1"/>
  <c r="AC2421" i="1"/>
  <c r="AC356" i="1"/>
  <c r="AC2501" i="1"/>
  <c r="AC513" i="1"/>
  <c r="AC889" i="1"/>
  <c r="AC233" i="1"/>
  <c r="AC1697" i="1"/>
  <c r="AC2310" i="1"/>
  <c r="AC1696" i="1"/>
  <c r="AC2300" i="1"/>
  <c r="AC195" i="1"/>
  <c r="AC1748" i="1"/>
  <c r="AC2465" i="1"/>
  <c r="AC1364" i="1"/>
  <c r="AC79" i="1"/>
  <c r="AC244" i="1"/>
  <c r="AC1537" i="1"/>
  <c r="AC1847" i="1"/>
  <c r="AC104" i="1"/>
  <c r="AC1059" i="1"/>
  <c r="AC2106" i="1"/>
  <c r="AC1975" i="1"/>
  <c r="AC1309" i="1"/>
  <c r="AC2422" i="1"/>
  <c r="AC2455" i="1"/>
  <c r="AC2147" i="1"/>
  <c r="AC112" i="1"/>
  <c r="AC938" i="1"/>
  <c r="AC2215" i="1"/>
  <c r="AC141" i="1"/>
  <c r="AC1921" i="1"/>
  <c r="AC2119" i="1"/>
  <c r="AC758" i="1"/>
  <c r="AC2341" i="1"/>
  <c r="AC755" i="1"/>
  <c r="AC994" i="1"/>
  <c r="AC2315" i="1"/>
  <c r="AC617" i="1"/>
  <c r="AC37" i="1"/>
  <c r="AC742" i="1"/>
  <c r="AC1452" i="1"/>
  <c r="AC821" i="1"/>
  <c r="AC10" i="1"/>
  <c r="AC150" i="1"/>
  <c r="AC1076" i="1"/>
  <c r="H104" i="13" s="1"/>
  <c r="AC1230" i="1"/>
  <c r="AC1170" i="1"/>
  <c r="AC1048" i="1"/>
  <c r="AC1040" i="1"/>
  <c r="AC1027" i="1"/>
  <c r="AC2493" i="1"/>
  <c r="AC572" i="1"/>
  <c r="AC1908" i="1"/>
  <c r="AC535" i="1"/>
  <c r="AC301" i="1"/>
  <c r="AC903" i="1"/>
  <c r="AC990" i="1"/>
  <c r="AC1686" i="1"/>
  <c r="AC174" i="1"/>
  <c r="AC137" i="1"/>
  <c r="AC747" i="1"/>
  <c r="AC229" i="1"/>
  <c r="M37" i="13" s="1"/>
  <c r="AC1273" i="1"/>
  <c r="AC1827" i="1"/>
  <c r="AC2394" i="1"/>
  <c r="AC1640" i="1"/>
  <c r="AC465" i="1"/>
  <c r="AC1762" i="1"/>
  <c r="AC374" i="1"/>
  <c r="AC1409" i="1"/>
  <c r="AC2471" i="1"/>
  <c r="AC2409" i="1"/>
  <c r="AC1402" i="1"/>
  <c r="AC793" i="1"/>
  <c r="AC1891" i="1"/>
  <c r="E117" i="13" s="1"/>
  <c r="AC1217" i="1"/>
  <c r="AC63" i="1"/>
  <c r="AC343" i="1"/>
  <c r="K127" i="13" s="1"/>
  <c r="AC459" i="1"/>
  <c r="AC2001" i="1"/>
  <c r="AC1016" i="1"/>
  <c r="AC910" i="1"/>
  <c r="AC1062" i="1"/>
  <c r="AC2281" i="1"/>
  <c r="AC919" i="1"/>
  <c r="AC1923" i="1"/>
  <c r="AC1617" i="1"/>
  <c r="H126" i="13" s="1"/>
  <c r="AC262" i="1"/>
  <c r="AC1502" i="1"/>
  <c r="AC768" i="1"/>
  <c r="AC1863" i="1"/>
  <c r="AC162" i="1"/>
  <c r="AC1337" i="1"/>
  <c r="AC2082" i="1"/>
  <c r="AC1987" i="1"/>
  <c r="AC206" i="1"/>
  <c r="AC178" i="1"/>
  <c r="AC2536" i="1"/>
  <c r="AC1943" i="1"/>
  <c r="AC592" i="1"/>
  <c r="AC2265" i="1"/>
  <c r="AC247" i="1"/>
  <c r="AC944" i="1"/>
  <c r="M23" i="13" s="1"/>
  <c r="AC1291" i="1"/>
  <c r="AC1106" i="1"/>
  <c r="AC536" i="1"/>
  <c r="AC405" i="1"/>
  <c r="AC213" i="1"/>
  <c r="AC27" i="1"/>
  <c r="AC1763" i="1"/>
  <c r="AC1090" i="1"/>
  <c r="AC722" i="1"/>
  <c r="AC607" i="1"/>
  <c r="AC2314" i="1"/>
  <c r="AC1365" i="1"/>
  <c r="AC2538" i="1"/>
  <c r="AC2561" i="1"/>
  <c r="AC2154" i="1"/>
  <c r="AC68" i="1"/>
  <c r="AC1659" i="1"/>
  <c r="AC1942" i="1"/>
  <c r="AC85" i="1"/>
  <c r="AC2319" i="1"/>
  <c r="AC716" i="1"/>
  <c r="AC852" i="1"/>
  <c r="AC2006" i="1"/>
  <c r="AC524" i="1"/>
  <c r="AC721" i="1"/>
  <c r="AC577" i="1"/>
  <c r="AC1416" i="1"/>
  <c r="AC731" i="1"/>
  <c r="AC1377" i="1"/>
  <c r="AC132" i="1"/>
  <c r="AC2205" i="1"/>
  <c r="AC2330" i="1"/>
  <c r="AC949" i="1"/>
  <c r="AC2559" i="1"/>
  <c r="AC701" i="1"/>
  <c r="AC865" i="1"/>
  <c r="AC1892" i="1"/>
  <c r="AC303" i="1"/>
  <c r="AC1887" i="1"/>
  <c r="AC471" i="1"/>
  <c r="AC1985" i="1"/>
  <c r="AC814" i="1"/>
  <c r="AC900" i="1"/>
  <c r="AC1578" i="1"/>
  <c r="AC156" i="1"/>
  <c r="AC1378" i="1"/>
  <c r="AC729" i="1"/>
  <c r="AC2131" i="1"/>
  <c r="AC1574" i="1"/>
  <c r="AC705" i="1"/>
  <c r="AC2324" i="1"/>
  <c r="AC1245" i="1"/>
  <c r="K28" i="13" s="1"/>
  <c r="AC1042" i="1"/>
  <c r="AC1739" i="1"/>
  <c r="AC2163" i="1"/>
  <c r="AC454" i="1"/>
  <c r="AC2294" i="1"/>
  <c r="AC2355" i="1"/>
  <c r="AC1149" i="1"/>
  <c r="AC557" i="1"/>
  <c r="AC1598" i="1"/>
  <c r="AC1145" i="1"/>
  <c r="AC546" i="1"/>
  <c r="AC306" i="1"/>
  <c r="AC1957" i="1"/>
  <c r="AC255" i="1"/>
  <c r="AC1142" i="1"/>
  <c r="AC172" i="1"/>
  <c r="AC692" i="1"/>
  <c r="AC1464" i="1"/>
  <c r="AC447" i="1"/>
  <c r="AC1860" i="1"/>
  <c r="AC1484" i="1"/>
  <c r="AC891" i="1"/>
  <c r="AC270" i="1"/>
  <c r="AC1871" i="1"/>
  <c r="AC1126" i="1"/>
  <c r="AC1644" i="1"/>
  <c r="AC1079" i="1"/>
  <c r="AC2420" i="1"/>
  <c r="AC1932" i="1"/>
  <c r="AC1412" i="1"/>
  <c r="AC2139" i="1"/>
  <c r="AC332" i="1"/>
  <c r="AC1666" i="1"/>
  <c r="AC578" i="1"/>
  <c r="AC1200" i="1"/>
  <c r="AC96" i="1"/>
  <c r="AC1955" i="1"/>
  <c r="AC2441" i="1"/>
  <c r="AC831" i="1"/>
  <c r="AC1159" i="1"/>
  <c r="AC383" i="1"/>
  <c r="AC674" i="1"/>
  <c r="AC853" i="1"/>
  <c r="AC1470" i="1"/>
  <c r="AC120" i="1"/>
  <c r="AC1342" i="1"/>
  <c r="AC711" i="1"/>
  <c r="AC15" i="1"/>
  <c r="AC1936" i="1"/>
  <c r="AC2290" i="1"/>
  <c r="K32" i="13" s="1"/>
  <c r="AC869" i="1"/>
  <c r="AC1069" i="1"/>
  <c r="AC1549" i="1"/>
  <c r="AC573" i="1"/>
  <c r="AC2186" i="1"/>
  <c r="AC2040" i="1"/>
  <c r="AC2071" i="1"/>
  <c r="AC1094" i="1"/>
  <c r="AC344" i="1"/>
  <c r="AC1541" i="1"/>
  <c r="AC1019" i="1"/>
  <c r="AC474" i="1"/>
  <c r="AC2274" i="1"/>
  <c r="H129" i="13" s="1"/>
  <c r="AC1070" i="1"/>
  <c r="AC1839" i="1"/>
  <c r="AC468" i="1"/>
  <c r="AC819" i="1"/>
  <c r="O124" i="13" s="1"/>
  <c r="AC1778" i="1"/>
  <c r="AC51" i="1"/>
  <c r="AC2091" i="1"/>
  <c r="AC379" i="1"/>
  <c r="AC430" i="1"/>
  <c r="AC621" i="1"/>
  <c r="AC1591" i="1"/>
  <c r="AC1441" i="1"/>
  <c r="AC2521" i="1"/>
  <c r="AC67" i="1"/>
  <c r="AC828" i="1"/>
  <c r="AC603" i="1"/>
  <c r="AC537" i="1"/>
  <c r="AC1901" i="1"/>
  <c r="AC2548" i="1"/>
  <c r="AC461" i="1"/>
  <c r="AC2444" i="1"/>
  <c r="AC398" i="1"/>
  <c r="AC2026" i="1"/>
  <c r="AC1073" i="1"/>
  <c r="AC1710" i="1"/>
  <c r="AC1199" i="1"/>
  <c r="AC2488" i="1"/>
  <c r="AC2020" i="1"/>
  <c r="AC792" i="1"/>
  <c r="AC966" i="1"/>
  <c r="AC1637" i="1"/>
  <c r="AC311" i="1"/>
  <c r="AC807" i="1"/>
  <c r="AC2362" i="1"/>
  <c r="AC1928" i="1"/>
  <c r="AC2533" i="1"/>
  <c r="AC974" i="1"/>
  <c r="AC1810" i="1"/>
  <c r="AC2116" i="1"/>
  <c r="AC596" i="1"/>
  <c r="AC291" i="1"/>
  <c r="AC503" i="1"/>
  <c r="AC695" i="1"/>
  <c r="AC1179" i="1"/>
  <c r="AC435" i="1"/>
  <c r="AC885" i="1"/>
  <c r="AC631" i="1"/>
  <c r="AC1834" i="1"/>
  <c r="AC1153" i="1"/>
  <c r="AC1774" i="1"/>
  <c r="AC656" i="1"/>
  <c r="AC2449" i="1"/>
  <c r="AC2334" i="1"/>
  <c r="AC1721" i="1"/>
  <c r="AC2262" i="1"/>
  <c r="AC2158" i="1"/>
  <c r="AC1769" i="1"/>
  <c r="AC810" i="1"/>
  <c r="AC688" i="1"/>
  <c r="AC1654" i="1"/>
  <c r="AC2016" i="1"/>
  <c r="AC1679" i="1"/>
  <c r="AC257" i="1"/>
  <c r="AC392" i="1"/>
  <c r="AC1621" i="1"/>
  <c r="AC2311" i="1"/>
  <c r="AC504" i="1"/>
  <c r="AC433" i="1"/>
  <c r="AC948" i="1"/>
  <c r="AC389" i="1"/>
  <c r="AC1125" i="1"/>
  <c r="AC60" i="1"/>
  <c r="AC1641" i="1"/>
  <c r="AC1207" i="1"/>
  <c r="AC365" i="1"/>
  <c r="AC809" i="1"/>
  <c r="AC19" i="1"/>
  <c r="AC308" i="1"/>
  <c r="AC1707" i="1"/>
  <c r="AC88" i="1"/>
  <c r="AC1124" i="1"/>
  <c r="AC358" i="1"/>
  <c r="AC1374" i="1"/>
  <c r="AC580" i="1"/>
  <c r="AC720" i="1"/>
  <c r="AC1362" i="1"/>
  <c r="AC1343" i="1"/>
  <c r="AC1324" i="1"/>
  <c r="AC639" i="1"/>
  <c r="AC1037" i="1"/>
  <c r="AC349" i="1"/>
  <c r="AC249" i="1"/>
  <c r="AC1856" i="1"/>
  <c r="AC142" i="1"/>
  <c r="AC941" i="1"/>
  <c r="AC1521" i="1"/>
  <c r="AC305" i="1"/>
  <c r="AC1990" i="1"/>
  <c r="AC1888" i="1"/>
  <c r="AC1967" i="1"/>
  <c r="AC1065" i="1"/>
  <c r="AC322" i="1"/>
  <c r="AC1503" i="1"/>
  <c r="AC893" i="1"/>
  <c r="K30" i="13" s="1"/>
  <c r="AC2423" i="1"/>
  <c r="K51" i="13" s="1"/>
  <c r="AC2272" i="1"/>
  <c r="G128" i="13" s="1"/>
  <c r="AC1756" i="1"/>
  <c r="AC1685" i="1"/>
  <c r="AC326" i="1"/>
  <c r="AC117" i="1"/>
  <c r="AC1935" i="1"/>
  <c r="AC687" i="1"/>
  <c r="AC16" i="1"/>
  <c r="AC493" i="1"/>
  <c r="AC122" i="1"/>
  <c r="AC549" i="1"/>
  <c r="AC2400" i="1"/>
  <c r="AC2041" i="1"/>
  <c r="AC1961" i="1"/>
  <c r="AC1383" i="1"/>
  <c r="AC380" i="1"/>
  <c r="AC583" i="1"/>
  <c r="AC1862" i="1"/>
  <c r="AC1360" i="1"/>
  <c r="AC165" i="1"/>
  <c r="AC1127" i="1"/>
  <c r="AC1349" i="1"/>
  <c r="AC897" i="1"/>
  <c r="AC1025" i="1"/>
  <c r="AC1486" i="1"/>
  <c r="AC1292" i="1"/>
  <c r="AC1719" i="1"/>
  <c r="AC263" i="1"/>
  <c r="AC920" i="1"/>
  <c r="AC1313" i="1"/>
  <c r="AC1420" i="1"/>
  <c r="AC1613" i="1"/>
  <c r="AC1676" i="1"/>
  <c r="AC2097" i="1"/>
  <c r="AC1297" i="1"/>
  <c r="AC1293" i="1"/>
  <c r="AC744" i="1"/>
  <c r="AC346" i="1"/>
  <c r="AC1570" i="1"/>
  <c r="AC1962" i="1"/>
  <c r="AC1651" i="1"/>
  <c r="AC188" i="1"/>
  <c r="AC2373" i="1"/>
  <c r="AC1534" i="1"/>
  <c r="AC2275" i="1"/>
  <c r="AC457" i="1"/>
  <c r="AC363" i="1"/>
  <c r="AC840" i="1"/>
  <c r="AC353" i="1"/>
  <c r="AC981" i="1"/>
  <c r="AC42" i="1"/>
  <c r="AC2302" i="1"/>
  <c r="AC599" i="1"/>
  <c r="AC1609" i="1"/>
  <c r="AC472" i="1"/>
  <c r="AC2326" i="1"/>
  <c r="AC235" i="1"/>
  <c r="AC1315" i="1"/>
  <c r="AC2229" i="1"/>
  <c r="AC884" i="1"/>
  <c r="AC2335" i="1"/>
  <c r="AC1171" i="1"/>
  <c r="AC506" i="1"/>
  <c r="AC671" i="1"/>
  <c r="AC1254" i="1"/>
  <c r="AC1289" i="1"/>
  <c r="AC1000" i="1"/>
  <c r="AC531" i="1"/>
  <c r="AC906" i="1"/>
  <c r="AC1792" i="1"/>
  <c r="AC2545" i="1"/>
  <c r="AC1817" i="1"/>
  <c r="AC2285" i="1"/>
  <c r="AC202" i="1"/>
  <c r="AC1411" i="1"/>
  <c r="AC231" i="1"/>
  <c r="AC1832" i="1"/>
  <c r="AC1857" i="1"/>
  <c r="AC1926" i="1"/>
  <c r="AC961" i="1"/>
  <c r="AC555" i="1"/>
  <c r="AC1407" i="1"/>
  <c r="AC587" i="1"/>
  <c r="AC904" i="1"/>
  <c r="AC2092" i="1"/>
  <c r="AC780" i="1"/>
  <c r="AC1572" i="1"/>
  <c r="AC92" i="1"/>
  <c r="AC348" i="1"/>
  <c r="AC1900" i="1"/>
  <c r="AC960" i="1"/>
  <c r="AC1494" i="1"/>
  <c r="AC177" i="1"/>
  <c r="AC1650" i="1"/>
  <c r="AC153" i="1"/>
  <c r="M44" i="13" s="1"/>
  <c r="H154" i="13"/>
  <c r="F6" i="13"/>
  <c r="R28" i="13"/>
  <c r="R6" i="13" s="1"/>
  <c r="L92" i="13"/>
  <c r="E119" i="13"/>
  <c r="H136" i="13"/>
  <c r="M16" i="13"/>
  <c r="O108" i="13"/>
  <c r="O95" i="13"/>
  <c r="L70" i="13"/>
  <c r="S70" i="13" s="1"/>
  <c r="S91" i="13"/>
  <c r="J31" i="13"/>
  <c r="J58" i="13"/>
  <c r="S58" i="13" s="1"/>
  <c r="J52" i="13"/>
  <c r="N107" i="13"/>
  <c r="L116" i="13"/>
  <c r="S148" i="13"/>
  <c r="S66" i="13"/>
  <c r="N149" i="13"/>
  <c r="R107" i="13"/>
  <c r="N12" i="13"/>
  <c r="J61" i="13"/>
  <c r="N88" i="13"/>
  <c r="K65" i="13"/>
  <c r="J60" i="13"/>
  <c r="I151" i="13"/>
  <c r="J34" i="13"/>
  <c r="M15" i="13"/>
  <c r="L12" i="13"/>
  <c r="K151" i="13"/>
  <c r="J151" i="13"/>
  <c r="I67" i="13"/>
  <c r="H149" i="13"/>
  <c r="K23" i="3"/>
  <c r="M96" i="13"/>
  <c r="O92" i="13"/>
  <c r="K92" i="13"/>
  <c r="L69" i="13"/>
  <c r="K140" i="13"/>
  <c r="I89" i="13"/>
  <c r="S89" i="13" s="1"/>
  <c r="J136" i="13"/>
  <c r="N15" i="13"/>
  <c r="H55" i="13"/>
  <c r="I59" i="13"/>
  <c r="N55" i="13"/>
  <c r="L36" i="13"/>
  <c r="H137" i="13"/>
  <c r="L23" i="3"/>
  <c r="J53" i="3"/>
  <c r="L52" i="3" s="1"/>
  <c r="L96" i="13"/>
  <c r="G92" i="13"/>
  <c r="I69" i="13"/>
  <c r="H143" i="13"/>
  <c r="K69" i="13"/>
  <c r="K147" i="13"/>
  <c r="M12" i="13"/>
  <c r="K12" i="13"/>
  <c r="L88" i="13"/>
  <c r="J69" i="13"/>
  <c r="G108" i="13"/>
  <c r="D124" i="13"/>
  <c r="O98" i="13"/>
  <c r="F121" i="13"/>
  <c r="R121" i="13" s="1"/>
  <c r="I119" i="13"/>
  <c r="I141" i="13"/>
  <c r="I142" i="13"/>
  <c r="L97" i="13"/>
  <c r="L110" i="13"/>
  <c r="P103" i="13"/>
  <c r="M120" i="13"/>
  <c r="O137" i="13"/>
  <c r="I37" i="13"/>
  <c r="I61" i="13"/>
  <c r="I60" i="13"/>
  <c r="F131" i="13"/>
  <c r="D122" i="13"/>
  <c r="K142" i="13"/>
  <c r="F123" i="13"/>
  <c r="R123" i="13" s="1"/>
  <c r="I143" i="13"/>
  <c r="H140" i="13"/>
  <c r="G37" i="13"/>
  <c r="E120" i="13"/>
  <c r="H108" i="13"/>
  <c r="H30" i="13"/>
  <c r="M88" i="13"/>
  <c r="I9" i="13"/>
  <c r="J143" i="13"/>
  <c r="G130" i="13"/>
  <c r="M115" i="13"/>
  <c r="H130" i="13"/>
  <c r="N26" i="13"/>
  <c r="G125" i="13"/>
  <c r="M42" i="13" l="1"/>
  <c r="AB2490" i="1"/>
  <c r="AB1427" i="1"/>
  <c r="AB2182" i="1"/>
  <c r="AB2280" i="1"/>
  <c r="AB421" i="1"/>
  <c r="AB327" i="1"/>
  <c r="AB2557" i="1"/>
  <c r="AB330" i="1"/>
  <c r="AB870" i="1"/>
  <c r="AB926" i="1"/>
  <c r="AB754" i="1"/>
  <c r="AB1544" i="1"/>
  <c r="AB1618" i="1"/>
  <c r="AB817" i="1"/>
  <c r="AB1507" i="1"/>
  <c r="AB1485" i="1"/>
  <c r="AB978" i="1"/>
  <c r="AB1331" i="1"/>
  <c r="AB1752" i="1"/>
  <c r="AB689" i="1"/>
  <c r="AB1979" i="1"/>
  <c r="AB1451" i="1"/>
  <c r="AB470" i="1"/>
  <c r="AB645" i="1"/>
  <c r="AB1216" i="1"/>
  <c r="AB911" i="1"/>
  <c r="AB648" i="1"/>
  <c r="AB1798" i="1"/>
  <c r="AB825" i="1"/>
  <c r="AB1815" i="1"/>
  <c r="AB820" i="1"/>
  <c r="AB2338" i="1"/>
  <c r="AB1182" i="1"/>
  <c r="AB1137" i="1"/>
  <c r="AB1726" i="1"/>
  <c r="AB694" i="1"/>
  <c r="AB279" i="1"/>
  <c r="AB1020" i="1"/>
  <c r="AB802" i="1"/>
  <c r="AB1154" i="1"/>
  <c r="AB1717" i="1"/>
  <c r="AB1539" i="1"/>
  <c r="AB1296" i="1"/>
  <c r="AB1428" i="1"/>
  <c r="AB2365" i="1"/>
  <c r="AB2466" i="1"/>
  <c r="AB1597" i="1"/>
  <c r="AB861" i="1"/>
  <c r="AB845" i="1"/>
  <c r="AB1806" i="1"/>
  <c r="AB1136" i="1"/>
  <c r="AB1749" i="1"/>
  <c r="AB1794" i="1"/>
  <c r="AB710" i="1"/>
  <c r="AB2520" i="1"/>
  <c r="AB781" i="1"/>
  <c r="AB2081" i="1"/>
  <c r="AB1682" i="1"/>
  <c r="AB83" i="1"/>
  <c r="AB526" i="1"/>
  <c r="AB774" i="1"/>
  <c r="AB1403" i="1"/>
  <c r="AB479" i="1"/>
  <c r="AB2077" i="1"/>
  <c r="AB2305" i="1"/>
  <c r="AB1398" i="1"/>
  <c r="AB2146" i="1"/>
  <c r="AB1368" i="1"/>
  <c r="AB1497" i="1"/>
  <c r="AB1454" i="1"/>
  <c r="AB598" i="1"/>
  <c r="AB2436" i="1"/>
  <c r="AB1357" i="1"/>
  <c r="AB2543" i="1"/>
  <c r="AB2303" i="1"/>
  <c r="AB338" i="1"/>
  <c r="AB995" i="1"/>
  <c r="AB1791" i="1"/>
  <c r="AB1560" i="1"/>
  <c r="AB1181" i="1"/>
  <c r="AB2220" i="1"/>
  <c r="AB2399" i="1"/>
  <c r="AB772" i="1"/>
  <c r="AB2426" i="1"/>
  <c r="AB1241" i="1"/>
  <c r="AB1044" i="1"/>
  <c r="AB190" i="1"/>
  <c r="AB1538" i="1"/>
  <c r="AB149" i="1"/>
  <c r="AB1413" i="1"/>
  <c r="AB672" i="1"/>
  <c r="AB1270" i="1"/>
  <c r="AB1878" i="1"/>
  <c r="AB1584" i="1"/>
  <c r="AB1261" i="1"/>
  <c r="AB1915" i="1"/>
  <c r="AB2165" i="1"/>
  <c r="AB2152" i="1"/>
  <c r="AB1231" i="1"/>
  <c r="AB1186" i="1"/>
  <c r="AB492" i="1"/>
  <c r="AB880" i="1"/>
  <c r="AB369" i="1"/>
  <c r="AB1567" i="1"/>
  <c r="AB1612" i="1"/>
  <c r="AB1351" i="1"/>
  <c r="AB1205" i="1"/>
  <c r="AB1458" i="1"/>
  <c r="AB1163" i="1"/>
  <c r="AB1333" i="1"/>
  <c r="AB942" i="1"/>
  <c r="AB1354" i="1"/>
  <c r="AB1747" i="1"/>
  <c r="AB1688" i="1"/>
  <c r="AB2058" i="1"/>
  <c r="AB372" i="1"/>
  <c r="AB1483" i="1"/>
  <c r="AB1277" i="1"/>
  <c r="AB34" i="1"/>
  <c r="AB2369" i="1"/>
  <c r="AB2004" i="1"/>
  <c r="AB2405" i="1"/>
  <c r="AB989" i="1"/>
  <c r="AB2554" i="1"/>
  <c r="AB2446" i="1"/>
  <c r="AB1055" i="1"/>
  <c r="AB2159" i="1"/>
  <c r="AB2075" i="1"/>
  <c r="AB1790" i="1"/>
  <c r="AB1930" i="1"/>
  <c r="AB1895" i="1"/>
  <c r="AB2368" i="1"/>
  <c r="AB1671" i="1"/>
  <c r="AB11" i="1"/>
  <c r="AB2416" i="1"/>
  <c r="AB218" i="1"/>
  <c r="AB1240" i="1"/>
  <c r="AB1234" i="1"/>
  <c r="AB2512" i="1"/>
  <c r="AB45" i="1"/>
  <c r="AB2254" i="1"/>
  <c r="AB874" i="1"/>
  <c r="AB2270" i="1"/>
  <c r="AB1861" i="1"/>
  <c r="AB1133" i="1"/>
  <c r="AB1731" i="1"/>
  <c r="AB748" i="1"/>
  <c r="AB588" i="1"/>
  <c r="AB775" i="1"/>
  <c r="AB584" i="1"/>
  <c r="AB2531" i="1"/>
  <c r="AB1687" i="1"/>
  <c r="AB752" i="1"/>
  <c r="AB2094" i="1"/>
  <c r="AB967" i="1"/>
  <c r="AB2232" i="1"/>
  <c r="AB1498" i="1"/>
  <c r="AB2401" i="1"/>
  <c r="AB240" i="1"/>
  <c r="AB283" i="1"/>
  <c r="AB1730" i="1"/>
  <c r="AB1387" i="1"/>
  <c r="AB128" i="1"/>
  <c r="AB1925" i="1"/>
  <c r="AB736" i="1"/>
  <c r="AB857" i="1"/>
  <c r="AB144" i="1"/>
  <c r="AB269" i="1"/>
  <c r="AB1831" i="1"/>
  <c r="AB1512" i="1"/>
  <c r="AB538" i="1"/>
  <c r="AB2218" i="1"/>
  <c r="AB370" i="1"/>
  <c r="AB1004" i="1"/>
  <c r="AB1947" i="1"/>
  <c r="AB462" i="1"/>
  <c r="AB2137" i="1"/>
  <c r="AB715" i="1"/>
  <c r="AB581" i="1"/>
  <c r="AB955" i="1"/>
  <c r="AB1478" i="1"/>
  <c r="AB2031" i="1"/>
  <c r="AB1669" i="1"/>
  <c r="AB12" i="1"/>
  <c r="AB1111" i="1"/>
  <c r="AB1151" i="1"/>
  <c r="AB2138" i="1"/>
  <c r="AB2012" i="1"/>
  <c r="AB1884" i="1"/>
  <c r="AB2172" i="1"/>
  <c r="AB449" i="1"/>
  <c r="AB1046" i="1"/>
  <c r="AB2378" i="1"/>
  <c r="AB1838" i="1"/>
  <c r="AB2057" i="1"/>
  <c r="AB602" i="1"/>
  <c r="AB1063" i="1"/>
  <c r="AB414" i="1"/>
  <c r="AB650" i="1"/>
  <c r="AB1898" i="1"/>
  <c r="AB1302" i="1"/>
  <c r="AB1529" i="1"/>
  <c r="AB2143" i="1"/>
  <c r="AB458" i="1"/>
  <c r="AB827" i="1"/>
  <c r="AB727" i="1"/>
  <c r="AB316" i="1"/>
  <c r="AB1140" i="1"/>
  <c r="AB1122" i="1"/>
  <c r="AB1703" i="1"/>
  <c r="AB1472" i="1"/>
  <c r="AB2372" i="1"/>
  <c r="AB43" i="1"/>
  <c r="AB1882" i="1"/>
  <c r="AB2036" i="1"/>
  <c r="AB741" i="1"/>
  <c r="AB1049" i="1"/>
  <c r="AB1421" i="1"/>
  <c r="AB1078" i="1"/>
  <c r="AB1338" i="1"/>
  <c r="AB413" i="1"/>
  <c r="AB1596" i="1"/>
  <c r="AB1150" i="1"/>
  <c r="AB959" i="1"/>
  <c r="AB585" i="1"/>
  <c r="AB1295" i="1"/>
  <c r="AB1916" i="1"/>
  <c r="AB401" i="1"/>
  <c r="AB556" i="1"/>
  <c r="AB779" i="1"/>
  <c r="AB1018" i="1"/>
  <c r="AB704" i="1"/>
  <c r="AB510" i="1"/>
  <c r="AB1220" i="1"/>
  <c r="AB1227" i="1"/>
  <c r="AB1263" i="1"/>
  <c r="AB2019" i="1"/>
  <c r="AB560" i="1"/>
  <c r="AB2387" i="1"/>
  <c r="AB1577" i="1"/>
  <c r="AB1435" i="1"/>
  <c r="AB2076" i="1"/>
  <c r="AB1740" i="1"/>
  <c r="AB2551" i="1"/>
  <c r="AB1592" i="1"/>
  <c r="AB2078" i="1"/>
  <c r="AB987" i="1"/>
  <c r="AB2407" i="1"/>
  <c r="AB794" i="1"/>
  <c r="AB2168" i="1"/>
  <c r="AB408" i="1"/>
  <c r="AB2029" i="1"/>
  <c r="AB2096" i="1"/>
  <c r="AB575" i="1"/>
  <c r="AB745" i="1"/>
  <c r="AB777" i="1"/>
  <c r="AB1652" i="1"/>
  <c r="AB1532" i="1"/>
  <c r="AB491" i="1"/>
  <c r="AB1976" i="1"/>
  <c r="AB604" i="1"/>
  <c r="AB551" i="1"/>
  <c r="AB90" i="1"/>
  <c r="AB517" i="1"/>
  <c r="AB1629" i="1"/>
  <c r="AB310" i="1"/>
  <c r="AB740" i="1"/>
  <c r="AB1363" i="1"/>
  <c r="AB2528" i="1"/>
  <c r="AB947" i="1"/>
  <c r="AB1102" i="1"/>
  <c r="AB997" i="1"/>
  <c r="AB1510" i="1"/>
  <c r="AB2113" i="1"/>
  <c r="AB2429" i="1"/>
  <c r="AB1453" i="1"/>
  <c r="AB875" i="1"/>
  <c r="AB684" i="1"/>
  <c r="AB808" i="1"/>
  <c r="AB1833" i="1"/>
  <c r="AB2013" i="1"/>
  <c r="AB763" i="1"/>
  <c r="AB608" i="1"/>
  <c r="AB1008" i="1"/>
  <c r="AB1973" i="1"/>
  <c r="AB708" i="1"/>
  <c r="AB1396" i="1"/>
  <c r="AB1346" i="1"/>
  <c r="AB1984" i="1"/>
  <c r="AB986" i="1"/>
  <c r="AB523" i="1"/>
  <c r="AB1553" i="1"/>
  <c r="AB554" i="1"/>
  <c r="AB1819" i="1"/>
  <c r="AB1905" i="1"/>
  <c r="AB1442" i="1"/>
  <c r="AB1143" i="1"/>
  <c r="AB649" i="1"/>
  <c r="AB1773" i="1"/>
  <c r="AB2239" i="1"/>
  <c r="AB2124" i="1"/>
  <c r="AB815" i="1"/>
  <c r="AB1146" i="1"/>
  <c r="AB290" i="1"/>
  <c r="AB1958" i="1"/>
  <c r="AB1482" i="1"/>
  <c r="AB723" i="1"/>
  <c r="AB2525" i="1"/>
  <c r="AB660" i="1"/>
  <c r="AB2279" i="1"/>
  <c r="AB2298" i="1"/>
  <c r="AB1243" i="1"/>
  <c r="AB14" i="1"/>
  <c r="AB1836" i="1"/>
  <c r="AB2509" i="1"/>
  <c r="AB1624" i="1"/>
  <c r="AB1034" i="1"/>
  <c r="AB2033" i="1"/>
  <c r="AB543" i="1"/>
  <c r="AB1694" i="1"/>
  <c r="AB1677" i="1"/>
  <c r="AB151" i="1"/>
  <c r="AB1287" i="1"/>
  <c r="AB1977" i="1"/>
  <c r="AB1582" i="1"/>
  <c r="AB1085" i="1"/>
  <c r="AB377" i="1"/>
  <c r="AB2007" i="1"/>
  <c r="AB1061" i="1"/>
  <c r="AB158" i="1"/>
  <c r="AB1970" i="1"/>
  <c r="AB396" i="1"/>
  <c r="AB2258" i="1"/>
  <c r="AB1274" i="1"/>
  <c r="AB336" i="1"/>
  <c r="AB1461" i="1"/>
  <c r="AB909" i="1"/>
  <c r="AB1626" i="1"/>
  <c r="AB2162" i="1"/>
  <c r="AB1015" i="1"/>
  <c r="AB1193" i="1"/>
  <c r="AB373" i="1"/>
  <c r="AB41" i="1"/>
  <c r="AB2222" i="1"/>
  <c r="AB1014" i="1"/>
  <c r="AB1030" i="1"/>
  <c r="AB2185" i="1"/>
  <c r="AB1489" i="1"/>
  <c r="AB2277" i="1"/>
  <c r="AB22" i="1"/>
  <c r="AB197" i="1"/>
  <c r="AB333" i="1"/>
  <c r="AB2250" i="1"/>
  <c r="AB1608" i="1"/>
  <c r="AB800" i="1"/>
  <c r="AB146" i="1"/>
  <c r="AB514" i="1"/>
  <c r="AB1969" i="1"/>
  <c r="AB31" i="1"/>
  <c r="AB59" i="1"/>
  <c r="AB1493" i="1"/>
  <c r="AB1128" i="1"/>
  <c r="AB417" i="1"/>
  <c r="AB2192" i="1"/>
  <c r="AB1166" i="1"/>
  <c r="AB451" i="1"/>
  <c r="AB918" i="1"/>
  <c r="AB901" i="1"/>
  <c r="AB1109" i="1"/>
  <c r="AB1053" i="1"/>
  <c r="AB614" i="1"/>
  <c r="AB416" i="1"/>
  <c r="AB205" i="1"/>
  <c r="AB1546" i="1"/>
  <c r="AB1367" i="1"/>
  <c r="AB2067" i="1"/>
  <c r="AB260" i="1"/>
  <c r="AB1627" i="1"/>
  <c r="AB397" i="1"/>
  <c r="AB2079" i="1"/>
  <c r="AB1569" i="1"/>
  <c r="AB1531" i="1"/>
  <c r="AB2552" i="1"/>
  <c r="AB998" i="1"/>
  <c r="AB2474" i="1"/>
  <c r="AB2123" i="1"/>
  <c r="AB455" i="1"/>
  <c r="AB1325" i="1"/>
  <c r="AB965" i="1"/>
  <c r="AB1852" i="1"/>
  <c r="AB963" i="1"/>
  <c r="AB1711" i="1"/>
  <c r="AB1237" i="1"/>
  <c r="AB1835" i="1"/>
  <c r="AB277" i="1"/>
  <c r="AB2343" i="1"/>
  <c r="AB2255" i="1"/>
  <c r="AB1210" i="1"/>
  <c r="AB991" i="1"/>
  <c r="AB2295" i="1"/>
  <c r="AB833" i="1"/>
  <c r="AB522" i="1"/>
  <c r="AB2237" i="1"/>
  <c r="AB2128" i="1"/>
  <c r="AB2028" i="1"/>
  <c r="AB719" i="1"/>
  <c r="AB1600" i="1"/>
  <c r="AB1035" i="1"/>
  <c r="AB1121" i="1"/>
  <c r="AB1829" i="1"/>
  <c r="AB1183" i="1"/>
  <c r="AB2047" i="1"/>
  <c r="AB771" i="1"/>
  <c r="AB749" i="1"/>
  <c r="AB2072" i="1"/>
  <c r="AB1272" i="1"/>
  <c r="AB778" i="1"/>
  <c r="AB2104" i="1"/>
  <c r="AB1867" i="1"/>
  <c r="AB1701" i="1"/>
  <c r="AB2316" i="1"/>
  <c r="AB2244" i="1"/>
  <c r="AB1450" i="1"/>
  <c r="AB1092" i="1"/>
  <c r="AB682" i="1"/>
  <c r="AB140" i="1"/>
  <c r="AB1563" i="1"/>
  <c r="AB2086" i="1"/>
  <c r="AB675" i="1"/>
  <c r="AB2110" i="1"/>
  <c r="AB1917" i="1"/>
  <c r="AB2219" i="1"/>
  <c r="AB36" i="1"/>
  <c r="AB1690" i="1"/>
  <c r="AB1515" i="1"/>
  <c r="AB2164" i="1"/>
  <c r="AB256" i="1"/>
  <c r="AB438" i="1"/>
  <c r="AB86" i="1"/>
  <c r="AB1355" i="1"/>
  <c r="AB1162" i="1"/>
  <c r="AB2117" i="1"/>
  <c r="AB2497" i="1"/>
  <c r="AB1981" i="1"/>
  <c r="AB1099" i="1"/>
  <c r="AB1897" i="1"/>
  <c r="AB1866" i="1"/>
  <c r="AB1954" i="1"/>
  <c r="AB2127" i="1"/>
  <c r="AB550" i="1"/>
  <c r="AB1771" i="1"/>
  <c r="AB1382" i="1"/>
  <c r="AB2108" i="1"/>
  <c r="AB360" i="1"/>
  <c r="AB658" i="1"/>
  <c r="AB2473" i="1"/>
  <c r="AB790" i="1"/>
  <c r="AB659" i="1"/>
  <c r="AB558" i="1"/>
  <c r="AB1873" i="1"/>
  <c r="AB1939" i="1"/>
  <c r="AB1148" i="1"/>
  <c r="AB1579" i="1"/>
  <c r="AB1645" i="1"/>
  <c r="AB1883" i="1"/>
  <c r="AB787" i="1"/>
  <c r="AB1138" i="1"/>
  <c r="AB1858" i="1"/>
  <c r="AB168" i="1"/>
  <c r="AB1384" i="1"/>
  <c r="AB839" i="1"/>
  <c r="AB309" i="1"/>
  <c r="AB2477" i="1"/>
  <c r="AB2105" i="1"/>
  <c r="AB1308" i="1"/>
  <c r="AB286" i="1"/>
  <c r="AB1899" i="1"/>
  <c r="AB507" i="1"/>
  <c r="AB402" i="1"/>
  <c r="AB1009" i="1"/>
  <c r="AB1902" i="1"/>
  <c r="AB2413" i="1"/>
  <c r="AB2288" i="1"/>
  <c r="AB273" i="1"/>
  <c r="AB434" i="1"/>
  <c r="AB871" i="1"/>
  <c r="AB1425" i="1"/>
  <c r="AB2027" i="1"/>
  <c r="AB668" i="1"/>
  <c r="AB1971" i="1"/>
  <c r="AB407" i="1"/>
  <c r="AB2181" i="1"/>
  <c r="AB1514" i="1"/>
  <c r="AB1559" i="1"/>
  <c r="AB1744" i="1"/>
  <c r="AB2209" i="1"/>
  <c r="AB1729" i="1"/>
  <c r="AB325" i="1"/>
  <c r="AB18" i="1"/>
  <c r="AB2500" i="1"/>
  <c r="AB2376" i="1"/>
  <c r="AB1593" i="1"/>
  <c r="AB2360" i="1"/>
  <c r="AB2386" i="1"/>
  <c r="AB2452" i="1"/>
  <c r="AB640" i="1"/>
  <c r="AB2307" i="1"/>
  <c r="AB103" i="1"/>
  <c r="AB2070" i="1"/>
  <c r="AB1253" i="1"/>
  <c r="AB2354" i="1"/>
  <c r="AB1795" i="1"/>
  <c r="AB2015" i="1"/>
  <c r="AB2333" i="1"/>
  <c r="AB145" i="1"/>
  <c r="AB1426" i="1"/>
  <c r="AB159" i="1"/>
  <c r="AB2142" i="1"/>
  <c r="AB1837" i="1"/>
  <c r="AB33" i="1"/>
  <c r="AB2093" i="1"/>
  <c r="AB1772" i="1"/>
  <c r="AB1750" i="1"/>
  <c r="AB292" i="1"/>
  <c r="AB761" i="1"/>
  <c r="AB1824" i="1"/>
  <c r="AB1195" i="1"/>
  <c r="AB712" i="1"/>
  <c r="AB1054" i="1"/>
  <c r="AB1187" i="1"/>
  <c r="AB1468" i="1"/>
  <c r="AB1868" i="1"/>
  <c r="AB559" i="1"/>
  <c r="AB683" i="1"/>
  <c r="AB1816" i="1"/>
  <c r="AB1684" i="1"/>
  <c r="AB1995" i="1"/>
  <c r="AB1298" i="1"/>
  <c r="AB1006" i="1"/>
  <c r="AB2374" i="1"/>
  <c r="AB626" i="1"/>
  <c r="AB2149" i="1"/>
  <c r="AB1649" i="1"/>
  <c r="AB1623" i="1"/>
  <c r="AB129" i="1"/>
  <c r="AB1353" i="1"/>
  <c r="AB951" i="1"/>
  <c r="AB395" i="1"/>
  <c r="AB1080" i="1"/>
  <c r="AB894" i="1"/>
  <c r="AB1491" i="1"/>
  <c r="AB288" i="1"/>
  <c r="AB1950" i="1"/>
  <c r="AB2256" i="1"/>
  <c r="AB70" i="1"/>
  <c r="AB2398" i="1"/>
  <c r="AB1208" i="1"/>
  <c r="AB284" i="1"/>
  <c r="AB1734" i="1"/>
  <c r="AB1653" i="1"/>
  <c r="AB641" i="1"/>
  <c r="AB107" i="1"/>
  <c r="AB313" i="1"/>
  <c r="AB1520" i="1"/>
  <c r="AB1673" i="1"/>
  <c r="AB1415" i="1"/>
  <c r="AB2009" i="1"/>
  <c r="AB1284" i="1"/>
  <c r="AB21" i="1"/>
  <c r="AB2069" i="1"/>
  <c r="AB1459" i="1"/>
  <c r="AB2125" i="1"/>
  <c r="AB1081" i="1"/>
  <c r="AB1033" i="1"/>
  <c r="AB1910" i="1"/>
  <c r="AB866" i="1"/>
  <c r="AB829" i="1"/>
  <c r="AB2211" i="1"/>
  <c r="AB2336" i="1"/>
  <c r="AB2126" i="1"/>
  <c r="AB1294" i="1"/>
  <c r="AB478" i="1"/>
  <c r="AB329" i="1"/>
  <c r="AB456" i="1"/>
  <c r="AB1960" i="1"/>
  <c r="AB908" i="1"/>
  <c r="AB367" i="1"/>
  <c r="AB2486" i="1"/>
  <c r="AB124" i="1"/>
  <c r="AB670" i="1"/>
  <c r="AB2564" i="1"/>
  <c r="AB2414" i="1"/>
  <c r="AB2542" i="1"/>
  <c r="AB1358" i="1"/>
  <c r="AB87" i="1"/>
  <c r="AB2532" i="1"/>
  <c r="AB1580" i="1"/>
  <c r="AB1764" i="1"/>
  <c r="AB1116" i="1"/>
  <c r="AB940" i="1"/>
  <c r="AB2396" i="1"/>
  <c r="AB2384" i="1"/>
  <c r="AB624" i="1"/>
  <c r="AB1946" i="1"/>
  <c r="AB609" i="1"/>
  <c r="AB539" i="1"/>
  <c r="AB1380" i="1"/>
  <c r="AB2251" i="1"/>
  <c r="AB350" i="1"/>
  <c r="AB1316" i="1"/>
  <c r="AB207" i="1"/>
  <c r="AB1903" i="1"/>
  <c r="AB100" i="1"/>
  <c r="AB791" i="1"/>
  <c r="AB2467" i="1"/>
  <c r="AB1517" i="1"/>
  <c r="AB964" i="1"/>
  <c r="AB2225" i="1"/>
  <c r="AB2438" i="1"/>
  <c r="AB1934" i="1"/>
  <c r="AB1408" i="1"/>
  <c r="AB2207" i="1"/>
  <c r="AB2286" i="1"/>
  <c r="AB119" i="1"/>
  <c r="AB29" i="1"/>
  <c r="AB936" i="1"/>
  <c r="AB1922" i="1"/>
  <c r="AC2412" i="1"/>
  <c r="AC2197" i="1"/>
  <c r="F156" i="13" s="1"/>
  <c r="K12" i="3"/>
  <c r="I2" i="3"/>
  <c r="J2" i="3"/>
  <c r="J114" i="13"/>
  <c r="K123" i="13"/>
  <c r="I125" i="13"/>
  <c r="AC361" i="1"/>
  <c r="AC294" i="1"/>
  <c r="AC2238" i="1"/>
  <c r="AC2161" i="1"/>
  <c r="AC2150" i="1"/>
  <c r="AC1010" i="1"/>
  <c r="AC1438" i="1"/>
  <c r="AC2195" i="1"/>
  <c r="AC1851" i="1"/>
  <c r="AC638" i="1"/>
  <c r="AC2514" i="1"/>
  <c r="AC1963" i="1"/>
  <c r="AC1083" i="1"/>
  <c r="AC13" i="1"/>
  <c r="AC1204" i="1"/>
  <c r="AC1759" i="1"/>
  <c r="AC2443" i="1"/>
  <c r="G154" i="13" s="1"/>
  <c r="AC131" i="1"/>
  <c r="AC2537" i="1"/>
  <c r="AC54" i="1"/>
  <c r="AC664" i="1"/>
  <c r="AC1974" i="1"/>
  <c r="AC167" i="1"/>
  <c r="AC2447" i="1"/>
  <c r="AC423" i="1"/>
  <c r="D141" i="13" s="1"/>
  <c r="AC2156" i="1"/>
  <c r="AC2260" i="1"/>
  <c r="AC883" i="1"/>
  <c r="AC1777" i="1"/>
  <c r="AC495" i="1"/>
  <c r="AC1101" i="1"/>
  <c r="AC1853" i="1"/>
  <c r="AC1937" i="1"/>
  <c r="AC2442" i="1"/>
  <c r="AC2417" i="1"/>
  <c r="AC1283" i="1"/>
  <c r="AC969" i="1"/>
  <c r="AC1002" i="1"/>
  <c r="AC760" i="1"/>
  <c r="AC1131" i="1"/>
  <c r="AC2055" i="1"/>
  <c r="AC2133" i="1"/>
  <c r="AC2361" i="1"/>
  <c r="AC2045" i="1"/>
  <c r="AC699" i="1"/>
  <c r="AC540" i="1"/>
  <c r="AC481" i="1"/>
  <c r="AC618" i="1"/>
  <c r="AC1742" i="1"/>
  <c r="I144" i="13" s="1"/>
  <c r="AC873" i="1"/>
  <c r="AC2451" i="1"/>
  <c r="AC962" i="1"/>
  <c r="AC2304" i="1"/>
  <c r="AC2339" i="1"/>
  <c r="AC837" i="1"/>
  <c r="AC2479" i="1"/>
  <c r="AC274" i="1"/>
  <c r="AC1509" i="1"/>
  <c r="AC2039" i="1"/>
  <c r="AC2129" i="1"/>
  <c r="AC1419" i="1"/>
  <c r="E140" i="13" s="1"/>
  <c r="AC2481" i="1"/>
  <c r="AC2389" i="1"/>
  <c r="AC2204" i="1"/>
  <c r="AC953" i="1"/>
  <c r="AC2329" i="1"/>
  <c r="H144" i="13" s="1"/>
  <c r="AC1913" i="1"/>
  <c r="AC1056" i="1"/>
  <c r="AC2317" i="1"/>
  <c r="AC2313" i="1"/>
  <c r="AC1348" i="1"/>
  <c r="AC1013" i="1"/>
  <c r="F142" i="13" s="1"/>
  <c r="AC484" i="1"/>
  <c r="AC2246" i="1"/>
  <c r="AC1212" i="1"/>
  <c r="AC2331" i="1"/>
  <c r="AC1689" i="1"/>
  <c r="AC376" i="1"/>
  <c r="AC2073" i="1"/>
  <c r="AC1743" i="1"/>
  <c r="AC632" i="1"/>
  <c r="AC2482" i="1"/>
  <c r="AC2038" i="1"/>
  <c r="AC1713" i="1"/>
  <c r="AC1945" i="1"/>
  <c r="AC2404" i="1"/>
  <c r="AC1391" i="1"/>
  <c r="AC627" i="1"/>
  <c r="AC1221" i="1"/>
  <c r="AC2178" i="1"/>
  <c r="AC351" i="1"/>
  <c r="I145" i="13" s="1"/>
  <c r="AC1780" i="1"/>
  <c r="AC1248" i="1"/>
  <c r="AC2202" i="1"/>
  <c r="AC651" i="1"/>
  <c r="AC2217" i="1"/>
  <c r="AC2206" i="1"/>
  <c r="AC1141" i="1"/>
  <c r="AC1846" i="1"/>
  <c r="AC1585" i="1"/>
  <c r="AC1999" i="1"/>
  <c r="AC1323" i="1"/>
  <c r="H147" i="13" s="1"/>
  <c r="AC1793" i="1"/>
  <c r="AC1067" i="1"/>
  <c r="AC1266" i="1"/>
  <c r="AC271" i="1"/>
  <c r="AC387" i="1"/>
  <c r="G143" i="13" s="1"/>
  <c r="AC1361" i="1"/>
  <c r="AC47" i="1"/>
  <c r="AC1222" i="1"/>
  <c r="AC1983" i="1"/>
  <c r="AC1340" i="1"/>
  <c r="G142" i="13" s="1"/>
  <c r="AC1607" i="1"/>
  <c r="AC1155" i="1"/>
  <c r="AC1980" i="1"/>
  <c r="AC2111" i="1"/>
  <c r="AC1444" i="1"/>
  <c r="AC1176" i="1"/>
  <c r="AC1548" i="1"/>
  <c r="AC576" i="1"/>
  <c r="AC2301" i="1"/>
  <c r="AC2287" i="1"/>
  <c r="N104" i="13"/>
  <c r="N126" i="13"/>
  <c r="I127" i="13"/>
  <c r="L125" i="13"/>
  <c r="H29" i="13"/>
  <c r="S29" i="13" s="1"/>
  <c r="L99" i="13"/>
  <c r="H31" i="13"/>
  <c r="M20" i="13"/>
  <c r="I129" i="13"/>
  <c r="H125" i="13"/>
  <c r="N125" i="13"/>
  <c r="G33" i="13"/>
  <c r="I20" i="13"/>
  <c r="I48" i="13"/>
  <c r="S48" i="13" s="1"/>
  <c r="M125" i="13"/>
  <c r="L41" i="13"/>
  <c r="G114" i="13"/>
  <c r="K125" i="13"/>
  <c r="K124" i="13"/>
  <c r="J125" i="13"/>
  <c r="G117" i="13"/>
  <c r="K42" i="13"/>
  <c r="L124" i="13"/>
  <c r="G34" i="13"/>
  <c r="H114" i="13"/>
  <c r="J129" i="13"/>
  <c r="I23" i="13"/>
  <c r="M101" i="13"/>
  <c r="L109" i="13"/>
  <c r="I123" i="13"/>
  <c r="L132" i="13"/>
  <c r="I34" i="13"/>
  <c r="I46" i="13"/>
  <c r="S46" i="13" s="1"/>
  <c r="M124" i="13"/>
  <c r="L23" i="13"/>
  <c r="H117" i="13"/>
  <c r="I35" i="13"/>
  <c r="I130" i="13"/>
  <c r="S130" i="13" s="1"/>
  <c r="I99" i="13"/>
  <c r="J117" i="13"/>
  <c r="J35" i="13"/>
  <c r="L27" i="13"/>
  <c r="L42" i="13"/>
  <c r="L44" i="13"/>
  <c r="I101" i="13"/>
  <c r="I117" i="13"/>
  <c r="K41" i="13"/>
  <c r="H34" i="13"/>
  <c r="G116" i="13"/>
  <c r="F117" i="13"/>
  <c r="R117" i="13" s="1"/>
  <c r="H127" i="13"/>
  <c r="K99" i="13"/>
  <c r="L126" i="13"/>
  <c r="H116" i="13"/>
  <c r="I114" i="13"/>
  <c r="K101" i="13"/>
  <c r="J23" i="13"/>
  <c r="H153" i="13"/>
  <c r="N124" i="13"/>
  <c r="L123" i="13"/>
  <c r="I104" i="13"/>
  <c r="K126" i="13"/>
  <c r="I18" i="13"/>
  <c r="I32" i="13"/>
  <c r="M43" i="13"/>
  <c r="H101" i="13"/>
  <c r="J101" i="13"/>
  <c r="J32" i="13"/>
  <c r="M104" i="13"/>
  <c r="J42" i="13"/>
  <c r="J124" i="13"/>
  <c r="L43" i="13"/>
  <c r="F116" i="13"/>
  <c r="R116" i="13" s="1"/>
  <c r="I116" i="13"/>
  <c r="J104" i="13"/>
  <c r="K44" i="13"/>
  <c r="J44" i="13"/>
  <c r="J41" i="13"/>
  <c r="L20" i="13"/>
  <c r="K43" i="13"/>
  <c r="AC1848" i="1"/>
  <c r="AC2458" i="1"/>
  <c r="AC1113" i="1"/>
  <c r="AC25" i="1"/>
  <c r="AC339" i="1"/>
  <c r="AC1864" i="1"/>
  <c r="I94" i="13" s="1"/>
  <c r="AC1661" i="1"/>
  <c r="AC586" i="1"/>
  <c r="AC429" i="1"/>
  <c r="O122" i="13" s="1"/>
  <c r="AC1414" i="1"/>
  <c r="K39" i="13" s="1"/>
  <c r="AC1581" i="1"/>
  <c r="AC2259" i="1"/>
  <c r="AC2516" i="1"/>
  <c r="AC450" i="1"/>
  <c r="AC415" i="1"/>
  <c r="AC698" i="1"/>
  <c r="AC226" i="1"/>
  <c r="J8" i="13" s="1"/>
  <c r="AC1523" i="1"/>
  <c r="AC2021" i="1"/>
  <c r="AC2541" i="1"/>
  <c r="AC1479" i="1"/>
  <c r="AC2348" i="1"/>
  <c r="L93" i="13" s="1"/>
  <c r="AC230" i="1"/>
  <c r="AC157" i="1"/>
  <c r="I88" i="13" s="1"/>
  <c r="AC1804" i="1"/>
  <c r="N97" i="13" s="1"/>
  <c r="AC1017" i="1"/>
  <c r="AC1260" i="1"/>
  <c r="AC2060" i="1"/>
  <c r="AC2132" i="1"/>
  <c r="AC2010" i="1"/>
  <c r="K121" i="13" s="1"/>
  <c r="AC1904" i="1"/>
  <c r="AC101" i="1"/>
  <c r="AC2174" i="1"/>
  <c r="AC509" i="1"/>
  <c r="AC562" i="1"/>
  <c r="AC469" i="1"/>
  <c r="L39" i="13" s="1"/>
  <c r="AC1275" i="1"/>
  <c r="AC2382" i="1"/>
  <c r="AC1997" i="1"/>
  <c r="AC193" i="1"/>
  <c r="AC123" i="1"/>
  <c r="AC1189" i="1"/>
  <c r="AC999" i="1"/>
  <c r="N90" i="13" s="1"/>
  <c r="AC1375" i="1"/>
  <c r="AC669" i="1"/>
  <c r="M132" i="13" s="1"/>
  <c r="AC127" i="1"/>
  <c r="AC1919" i="1"/>
  <c r="AC542" i="1"/>
  <c r="AC1844" i="1"/>
  <c r="AC859" i="1"/>
  <c r="AC39" i="1"/>
  <c r="AC697" i="1"/>
  <c r="AC801" i="1"/>
  <c r="AC1157" i="1"/>
  <c r="AC2284" i="1"/>
  <c r="AC753" i="1"/>
  <c r="AC400" i="1"/>
  <c r="AC655" i="1"/>
  <c r="AC756" i="1"/>
  <c r="AC2145" i="1"/>
  <c r="M14" i="13" s="1"/>
  <c r="AC1522" i="1"/>
  <c r="AC657" i="1"/>
  <c r="AC1156" i="1"/>
  <c r="N119" i="13" s="1"/>
  <c r="AC2550" i="1"/>
  <c r="AC1467" i="1"/>
  <c r="AC2248" i="1"/>
  <c r="AC2346" i="1"/>
  <c r="AC160" i="1"/>
  <c r="AC1352" i="1"/>
  <c r="AC1446" i="1"/>
  <c r="M8" i="13" s="1"/>
  <c r="AC567" i="1"/>
  <c r="AC375" i="1"/>
  <c r="O120" i="13" s="1"/>
  <c r="AC2049" i="1"/>
  <c r="AC767" i="1"/>
  <c r="J121" i="13" s="1"/>
  <c r="AC733" i="1"/>
  <c r="AC2003" i="1"/>
  <c r="AC1058" i="1"/>
  <c r="AC2565" i="1"/>
  <c r="AC1249" i="1"/>
  <c r="AC267" i="1"/>
  <c r="AC297" i="1"/>
  <c r="K94" i="13" s="1"/>
  <c r="AC1339" i="1"/>
  <c r="M121" i="13" s="1"/>
  <c r="AC1841" i="1"/>
  <c r="AC1603" i="1"/>
  <c r="AC1638" i="1"/>
  <c r="AC1223" i="1"/>
  <c r="AC2271" i="1"/>
  <c r="AC593" i="1"/>
  <c r="AC169" i="1"/>
  <c r="AC654" i="1"/>
  <c r="AC368" i="1"/>
  <c r="M38" i="13" s="1"/>
  <c r="AC2424" i="1"/>
  <c r="AC862" i="1"/>
  <c r="AC2459" i="1"/>
  <c r="L90" i="13" s="1"/>
  <c r="AC399" i="1"/>
  <c r="J97" i="13" s="1"/>
  <c r="AC725" i="1"/>
  <c r="AC1914" i="1"/>
  <c r="AC2406" i="1"/>
  <c r="AC76" i="1"/>
  <c r="AC636" i="1"/>
  <c r="AC2050" i="1"/>
  <c r="AC1236" i="1"/>
  <c r="AC2391" i="1"/>
  <c r="AC2393" i="1"/>
  <c r="AC1646" i="1"/>
  <c r="AC2023" i="1"/>
  <c r="AC1933" i="1"/>
  <c r="AC1956" i="1"/>
  <c r="I96" i="13" s="1"/>
  <c r="AC2475" i="1"/>
  <c r="AC2200" i="1"/>
  <c r="AC1488" i="1"/>
  <c r="AC564" i="1"/>
  <c r="AC1880" i="1"/>
  <c r="AC1724" i="1"/>
  <c r="AC2392" i="1"/>
  <c r="AC1738" i="1"/>
  <c r="AC1555" i="1"/>
  <c r="AC84" i="1"/>
  <c r="AC979" i="1"/>
  <c r="AC203" i="1"/>
  <c r="AC1576" i="1"/>
  <c r="K15" i="13" s="1"/>
  <c r="AC335" i="1"/>
  <c r="K93" i="13" s="1"/>
  <c r="AC805" i="1"/>
  <c r="AC766" i="1"/>
  <c r="AC2349" i="1"/>
  <c r="AC2267" i="1"/>
  <c r="AC1675" i="1"/>
  <c r="AC1588" i="1"/>
  <c r="AC1893" i="1"/>
  <c r="J10" i="13" s="1"/>
  <c r="AC1583" i="1"/>
  <c r="AC1117" i="1"/>
  <c r="AC1307" i="1"/>
  <c r="AC73" i="1"/>
  <c r="AC485" i="1"/>
  <c r="AC1530" i="1"/>
  <c r="J16" i="13" s="1"/>
  <c r="AC1662" i="1"/>
  <c r="AC466" i="1"/>
  <c r="AC1519" i="1"/>
  <c r="AC1177" i="1"/>
  <c r="K90" i="13" s="1"/>
  <c r="AC378" i="1"/>
  <c r="AC713" i="1"/>
  <c r="AC1528" i="1"/>
  <c r="AC1110" i="1"/>
  <c r="N39" i="13" s="1"/>
  <c r="AC925" i="1"/>
  <c r="AC1178" i="1"/>
  <c r="AC1335" i="1"/>
  <c r="L120" i="13" s="1"/>
  <c r="AC2476" i="1"/>
  <c r="AC644" i="1"/>
  <c r="AC993" i="1"/>
  <c r="AC334" i="1"/>
  <c r="AC2507" i="1"/>
  <c r="AC1799" i="1"/>
  <c r="AC1562" i="1"/>
  <c r="AC2309" i="1"/>
  <c r="AC2189" i="1"/>
  <c r="AC1021" i="1"/>
  <c r="AC2167" i="1"/>
  <c r="AC443" i="1"/>
  <c r="J88" i="13" s="1"/>
  <c r="AC1525" i="1"/>
  <c r="AC30" i="1"/>
  <c r="O133" i="13"/>
  <c r="M134" i="13"/>
  <c r="J15" i="13"/>
  <c r="K134" i="13"/>
  <c r="J134" i="13"/>
  <c r="L133" i="13"/>
  <c r="I93" i="13"/>
  <c r="K143" i="13"/>
  <c r="N93" i="13"/>
  <c r="J9" i="13"/>
  <c r="L15" i="13"/>
  <c r="D125" i="13"/>
  <c r="D131" i="13"/>
  <c r="L94" i="13"/>
  <c r="H122" i="13"/>
  <c r="G107" i="13"/>
  <c r="L115" i="13"/>
  <c r="J54" i="13"/>
  <c r="G112" i="13"/>
  <c r="J142" i="13"/>
  <c r="K27" i="13"/>
  <c r="G36" i="13"/>
  <c r="K115" i="13"/>
  <c r="J18" i="13"/>
  <c r="H36" i="13"/>
  <c r="F119" i="13"/>
  <c r="R119" i="13" s="1"/>
  <c r="I121" i="13"/>
  <c r="J28" i="13"/>
  <c r="K21" i="13"/>
  <c r="H39" i="13"/>
  <c r="K36" i="13"/>
  <c r="K112" i="13"/>
  <c r="I21" i="13"/>
  <c r="H128" i="13"/>
  <c r="J109" i="13"/>
  <c r="H121" i="13"/>
  <c r="I139" i="13"/>
  <c r="K11" i="13"/>
  <c r="H14" i="13"/>
  <c r="S12" i="13"/>
  <c r="S60" i="13"/>
  <c r="S61" i="13"/>
  <c r="S151" i="13"/>
  <c r="S65" i="13"/>
  <c r="K67" i="13"/>
  <c r="I57" i="13"/>
  <c r="J56" i="13"/>
  <c r="K149" i="13"/>
  <c r="L149" i="13"/>
  <c r="J67" i="13"/>
  <c r="G105" i="13"/>
  <c r="L104" i="13"/>
  <c r="M26" i="13"/>
  <c r="K137" i="13"/>
  <c r="O103" i="13"/>
  <c r="N101" i="13"/>
  <c r="N108" i="13"/>
  <c r="J105" i="13"/>
  <c r="J149" i="13"/>
  <c r="L139" i="13"/>
  <c r="N22" i="13"/>
  <c r="H24" i="13"/>
  <c r="O106" i="13"/>
  <c r="K20" i="13"/>
  <c r="E122" i="13"/>
  <c r="O159" i="13"/>
  <c r="D159" i="13"/>
  <c r="N136" i="13"/>
  <c r="F159" i="13"/>
  <c r="L103" i="13"/>
  <c r="D128" i="13"/>
  <c r="H138" i="13"/>
  <c r="K108" i="13"/>
  <c r="M93" i="13"/>
  <c r="I31" i="13"/>
  <c r="G136" i="13"/>
  <c r="K54" i="13"/>
  <c r="J141" i="13"/>
  <c r="M21" i="13"/>
  <c r="N105" i="13"/>
  <c r="I22" i="13"/>
  <c r="I108" i="13"/>
  <c r="K138" i="13"/>
  <c r="M139" i="13"/>
  <c r="I137" i="13"/>
  <c r="G123" i="13"/>
  <c r="J102" i="13"/>
  <c r="I100" i="13"/>
  <c r="J39" i="13"/>
  <c r="J111" i="13"/>
  <c r="J108" i="13"/>
  <c r="H99" i="13"/>
  <c r="G126" i="13"/>
  <c r="J20" i="13"/>
  <c r="K52" i="13"/>
  <c r="E131" i="13"/>
  <c r="L136" i="13"/>
  <c r="F118" i="13"/>
  <c r="R118" i="13" s="1"/>
  <c r="K136" i="13"/>
  <c r="K139" i="13"/>
  <c r="F109" i="13"/>
  <c r="R109" i="13" s="1"/>
  <c r="H25" i="13"/>
  <c r="H112" i="13"/>
  <c r="M19" i="13"/>
  <c r="I14" i="13"/>
  <c r="I103" i="13"/>
  <c r="H28" i="13"/>
  <c r="N96" i="13"/>
  <c r="I126" i="13"/>
  <c r="H100" i="13"/>
  <c r="K98" i="13"/>
  <c r="G118" i="13"/>
  <c r="F130" i="13"/>
  <c r="J96" i="13"/>
  <c r="I128" i="13"/>
  <c r="J30" i="13"/>
  <c r="M55" i="13"/>
  <c r="M136" i="13"/>
  <c r="J137" i="13"/>
  <c r="J113" i="13"/>
  <c r="J140" i="13"/>
  <c r="H37" i="13"/>
  <c r="S37" i="13" s="1"/>
  <c r="I36" i="13"/>
  <c r="H119" i="13"/>
  <c r="K102" i="13"/>
  <c r="J110" i="13"/>
  <c r="J27" i="13"/>
  <c r="M57" i="13"/>
  <c r="G120" i="13"/>
  <c r="J26" i="13"/>
  <c r="H111" i="13"/>
  <c r="M18" i="13"/>
  <c r="J95" i="13"/>
  <c r="G115" i="13"/>
  <c r="L101" i="13"/>
  <c r="G110" i="13"/>
  <c r="H98" i="13"/>
  <c r="L17" i="13"/>
  <c r="H38" i="13"/>
  <c r="H142" i="13"/>
  <c r="I33" i="13"/>
  <c r="N137" i="13"/>
  <c r="L57" i="13"/>
  <c r="G119" i="13"/>
  <c r="I140" i="13"/>
  <c r="L106" i="13"/>
  <c r="G76" i="13"/>
  <c r="H17" i="13"/>
  <c r="O139" i="13"/>
  <c r="K18" i="13"/>
  <c r="M149" i="13"/>
  <c r="L98" i="13"/>
  <c r="K105" i="13"/>
  <c r="I106" i="13"/>
  <c r="O132" i="13"/>
  <c r="N134" i="13"/>
  <c r="M135" i="13"/>
  <c r="N50" i="13"/>
  <c r="N53" i="13"/>
  <c r="J59" i="13"/>
  <c r="S59" i="13" s="1"/>
  <c r="O52" i="13"/>
  <c r="H105" i="13"/>
  <c r="L100" i="13"/>
  <c r="L105" i="13"/>
  <c r="M17" i="13"/>
  <c r="L107" i="13"/>
  <c r="K23" i="13"/>
  <c r="N103" i="13"/>
  <c r="I138" i="13"/>
  <c r="N138" i="13"/>
  <c r="M24" i="13"/>
  <c r="H103" i="13"/>
  <c r="I24" i="13"/>
  <c r="H106" i="13"/>
  <c r="K109" i="13"/>
  <c r="M52" i="13"/>
  <c r="L138" i="13"/>
  <c r="L137" i="13"/>
  <c r="L25" i="13"/>
  <c r="N139" i="13"/>
  <c r="M105" i="13"/>
  <c r="N98" i="13"/>
  <c r="K107" i="13"/>
  <c r="N100" i="13"/>
  <c r="K56" i="13"/>
  <c r="J138" i="13"/>
  <c r="M56" i="13"/>
  <c r="I149" i="13"/>
  <c r="M106" i="13"/>
  <c r="M22" i="13"/>
  <c r="I105" i="13"/>
  <c r="O138" i="13"/>
  <c r="I95" i="13" l="1"/>
  <c r="N94" i="13"/>
  <c r="N95" i="13"/>
  <c r="S127" i="13"/>
  <c r="AC350" i="1"/>
  <c r="AC670" i="1"/>
  <c r="AC940" i="1"/>
  <c r="AC119" i="1"/>
  <c r="AC1408" i="1"/>
  <c r="AC936" i="1"/>
  <c r="AC1116" i="1"/>
  <c r="AC1946" i="1"/>
  <c r="AC1580" i="1"/>
  <c r="AC2467" i="1"/>
  <c r="AC964" i="1"/>
  <c r="AC87" i="1"/>
  <c r="AC329" i="1"/>
  <c r="AC1316" i="1"/>
  <c r="AC1960" i="1"/>
  <c r="AC2396" i="1"/>
  <c r="AC2414" i="1"/>
  <c r="AC1358" i="1"/>
  <c r="AC2207" i="1"/>
  <c r="AC2286" i="1"/>
  <c r="AC1922" i="1"/>
  <c r="AC2486" i="1"/>
  <c r="AC1903" i="1"/>
  <c r="AC100" i="1"/>
  <c r="AE49" i="8" s="1"/>
  <c r="AC791" i="1"/>
  <c r="AC539" i="1"/>
  <c r="AC2532" i="1"/>
  <c r="AC2251" i="1"/>
  <c r="AC908" i="1"/>
  <c r="AC1380" i="1"/>
  <c r="AE48" i="8" s="1"/>
  <c r="AC456" i="1"/>
  <c r="AC2438" i="1"/>
  <c r="AC1764" i="1"/>
  <c r="AC624" i="1"/>
  <c r="AC609" i="1"/>
  <c r="AC207" i="1"/>
  <c r="AC1517" i="1"/>
  <c r="AC1934" i="1"/>
  <c r="AC367" i="1"/>
  <c r="AC2384" i="1"/>
  <c r="AC2225" i="1"/>
  <c r="AC2542" i="1"/>
  <c r="AC124" i="1"/>
  <c r="AC2564" i="1"/>
  <c r="AC29" i="1"/>
  <c r="AC2159" i="1"/>
  <c r="AC1357" i="1"/>
  <c r="AC492" i="1"/>
  <c r="AC34" i="1"/>
  <c r="AC1979" i="1"/>
  <c r="AC1688" i="1"/>
  <c r="AC1483" i="1"/>
  <c r="AC338" i="1"/>
  <c r="AC1181" i="1"/>
  <c r="AC754" i="1"/>
  <c r="AC2369" i="1"/>
  <c r="AC1915" i="1"/>
  <c r="AC861" i="1"/>
  <c r="AC989" i="1"/>
  <c r="L144" i="13" s="1"/>
  <c r="AC1539" i="1"/>
  <c r="AC2152" i="1"/>
  <c r="AC1163" i="1"/>
  <c r="AC479" i="1"/>
  <c r="AC1497" i="1"/>
  <c r="AC1368" i="1"/>
  <c r="AC648" i="1"/>
  <c r="AC526" i="1"/>
  <c r="AC1216" i="1"/>
  <c r="AC2557" i="1"/>
  <c r="AC1333" i="1"/>
  <c r="D139" i="13" s="1"/>
  <c r="AC190" i="1"/>
  <c r="AC820" i="1"/>
  <c r="AC2365" i="1"/>
  <c r="AC2399" i="1"/>
  <c r="AC2081" i="1"/>
  <c r="AC1331" i="1"/>
  <c r="AC2554" i="1"/>
  <c r="AC672" i="1"/>
  <c r="AC1241" i="1"/>
  <c r="AC1231" i="1"/>
  <c r="AC1261" i="1"/>
  <c r="AC327" i="1"/>
  <c r="AC330" i="1"/>
  <c r="AC880" i="1"/>
  <c r="AC598" i="1"/>
  <c r="AC1930" i="1"/>
  <c r="AC1538" i="1"/>
  <c r="AC2490" i="1"/>
  <c r="AC781" i="1"/>
  <c r="AC1794" i="1"/>
  <c r="AC2058" i="1"/>
  <c r="AC995" i="1"/>
  <c r="AC802" i="1"/>
  <c r="AC1296" i="1"/>
  <c r="AC1485" i="1"/>
  <c r="G141" i="13" s="1"/>
  <c r="AC1182" i="1"/>
  <c r="AC2305" i="1"/>
  <c r="AC772" i="1"/>
  <c r="AC942" i="1"/>
  <c r="AC2165" i="1"/>
  <c r="AC149" i="1"/>
  <c r="AC1567" i="1"/>
  <c r="AC2182" i="1"/>
  <c r="AC2338" i="1"/>
  <c r="AC845" i="1"/>
  <c r="AC1726" i="1"/>
  <c r="AC1136" i="1"/>
  <c r="AC1895" i="1"/>
  <c r="AC1403" i="1"/>
  <c r="AC1154" i="1"/>
  <c r="AC926" i="1"/>
  <c r="AC1270" i="1"/>
  <c r="AC1428" i="1"/>
  <c r="AC2368" i="1"/>
  <c r="AC2405" i="1"/>
  <c r="AC1427" i="1"/>
  <c r="AC1747" i="1"/>
  <c r="AC1137" i="1"/>
  <c r="AC1749" i="1"/>
  <c r="AC2280" i="1"/>
  <c r="AC1671" i="1"/>
  <c r="AC1055" i="1"/>
  <c r="AC1186" i="1"/>
  <c r="AC1612" i="1"/>
  <c r="AC2436" i="1"/>
  <c r="AC2543" i="1"/>
  <c r="AC710" i="1"/>
  <c r="AC1413" i="1"/>
  <c r="AC689" i="1"/>
  <c r="AC83" i="1"/>
  <c r="AC1752" i="1"/>
  <c r="AC2446" i="1"/>
  <c r="AC2466" i="1"/>
  <c r="AC1560" i="1"/>
  <c r="AC870" i="1"/>
  <c r="AC1791" i="1"/>
  <c r="AC1458" i="1"/>
  <c r="AC279" i="1"/>
  <c r="AC2146" i="1"/>
  <c r="AC2004" i="1"/>
  <c r="AC1682" i="1"/>
  <c r="AC421" i="1"/>
  <c r="AC1205" i="1"/>
  <c r="AC2426" i="1"/>
  <c r="AC2303" i="1"/>
  <c r="AC1451" i="1"/>
  <c r="AC1351" i="1"/>
  <c r="AC1798" i="1"/>
  <c r="AC1717" i="1"/>
  <c r="AC1044" i="1"/>
  <c r="AC1277" i="1"/>
  <c r="AC1354" i="1"/>
  <c r="AC825" i="1"/>
  <c r="AC645" i="1"/>
  <c r="S143" i="13"/>
  <c r="AC1597" i="1"/>
  <c r="AC470" i="1"/>
  <c r="AC1806" i="1"/>
  <c r="E148" i="13" s="1"/>
  <c r="AC1815" i="1"/>
  <c r="AC1020" i="1"/>
  <c r="AC1544" i="1"/>
  <c r="AC372" i="1"/>
  <c r="AC2077" i="1"/>
  <c r="AC1454" i="1"/>
  <c r="AC774" i="1"/>
  <c r="AC2520" i="1"/>
  <c r="AC1790" i="1"/>
  <c r="AC1618" i="1"/>
  <c r="AC1878" i="1"/>
  <c r="AC1398" i="1"/>
  <c r="AC1507" i="1"/>
  <c r="AC2075" i="1"/>
  <c r="D146" i="13" s="1"/>
  <c r="R146" i="13" s="1"/>
  <c r="AC694" i="1"/>
  <c r="AC911" i="1"/>
  <c r="AC11" i="1"/>
  <c r="AC1584" i="1"/>
  <c r="AC369" i="1"/>
  <c r="E143" i="13" s="1"/>
  <c r="AC978" i="1"/>
  <c r="AC2220" i="1"/>
  <c r="D142" i="13" s="1"/>
  <c r="AC817" i="1"/>
  <c r="G140" i="13"/>
  <c r="S140" i="13" s="1"/>
  <c r="S31" i="13"/>
  <c r="D156" i="13"/>
  <c r="R156" i="13" s="1"/>
  <c r="D143" i="13"/>
  <c r="F143" i="13"/>
  <c r="D148" i="13"/>
  <c r="F140" i="13"/>
  <c r="R140" i="13" s="1"/>
  <c r="S129" i="13"/>
  <c r="H139" i="13"/>
  <c r="F148" i="13"/>
  <c r="I154" i="13"/>
  <c r="S154" i="13" s="1"/>
  <c r="L50" i="13"/>
  <c r="J93" i="13"/>
  <c r="S93" i="13" s="1"/>
  <c r="K122" i="13"/>
  <c r="S125" i="13"/>
  <c r="S114" i="13"/>
  <c r="L16" i="13"/>
  <c r="M10" i="13"/>
  <c r="M95" i="13"/>
  <c r="S34" i="13"/>
  <c r="J132" i="13"/>
  <c r="S35" i="13"/>
  <c r="S42" i="13"/>
  <c r="S123" i="13"/>
  <c r="K40" i="13"/>
  <c r="J50" i="13"/>
  <c r="K16" i="13"/>
  <c r="J13" i="13"/>
  <c r="M94" i="13"/>
  <c r="S32" i="13"/>
  <c r="S41" i="13"/>
  <c r="K50" i="13"/>
  <c r="S117" i="13"/>
  <c r="S43" i="13"/>
  <c r="L14" i="13"/>
  <c r="L10" i="13"/>
  <c r="K13" i="13"/>
  <c r="M122" i="13"/>
  <c r="M13" i="13"/>
  <c r="S44" i="13"/>
  <c r="L40" i="13"/>
  <c r="L95" i="13"/>
  <c r="K8" i="13"/>
  <c r="S116" i="13"/>
  <c r="AC1009" i="1"/>
  <c r="AC2307" i="1"/>
  <c r="AC1950" i="1"/>
  <c r="AC1910" i="1"/>
  <c r="AC1004" i="1"/>
  <c r="AC998" i="1"/>
  <c r="AC1772" i="1"/>
  <c r="AC1421" i="1"/>
  <c r="AC1898" i="1"/>
  <c r="AC2416" i="1"/>
  <c r="AC1626" i="1"/>
  <c r="AC1546" i="1"/>
  <c r="AC1652" i="1"/>
  <c r="AC449" i="1"/>
  <c r="AC1450" i="1"/>
  <c r="AC1353" i="1"/>
  <c r="AC1734" i="1"/>
  <c r="AC2143" i="1"/>
  <c r="AC559" i="1"/>
  <c r="AC1472" i="1"/>
  <c r="AC602" i="1"/>
  <c r="AC1837" i="1"/>
  <c r="AC360" i="1"/>
  <c r="AC1109" i="1"/>
  <c r="AC712" i="1"/>
  <c r="AC45" i="1"/>
  <c r="AC2172" i="1"/>
  <c r="AC1099" i="1"/>
  <c r="AC2028" i="1"/>
  <c r="AC951" i="1"/>
  <c r="AC556" i="1"/>
  <c r="AC1694" i="1"/>
  <c r="AC1033" i="1"/>
  <c r="AC1740" i="1"/>
  <c r="AC2255" i="1"/>
  <c r="AC1461" i="1"/>
  <c r="AC1489" i="1"/>
  <c r="AC1592" i="1"/>
  <c r="AC2528" i="1"/>
  <c r="AC1382" i="1"/>
  <c r="AC1302" i="1"/>
  <c r="AC1669" i="1"/>
  <c r="AC2124" i="1"/>
  <c r="AC205" i="1"/>
  <c r="AC1453" i="1"/>
  <c r="AC434" i="1"/>
  <c r="AC1819" i="1"/>
  <c r="AC145" i="1"/>
  <c r="AC965" i="1"/>
  <c r="AC658" i="1"/>
  <c r="AC708" i="1"/>
  <c r="AC1995" i="1"/>
  <c r="AC2401" i="1"/>
  <c r="AC1703" i="1"/>
  <c r="AC775" i="1"/>
  <c r="AC283" i="1"/>
  <c r="AC1295" i="1"/>
  <c r="AC736" i="1"/>
  <c r="AC1687" i="1"/>
  <c r="AC2192" i="1"/>
  <c r="AC1435" i="1"/>
  <c r="AC1346" i="1"/>
  <c r="AC1459" i="1"/>
  <c r="AC2509" i="1"/>
  <c r="AC1355" i="1"/>
  <c r="AC1150" i="1"/>
  <c r="AC1624" i="1"/>
  <c r="AC2105" i="1"/>
  <c r="AC558" i="1"/>
  <c r="AC1151" i="1"/>
  <c r="AC1984" i="1"/>
  <c r="AC1729" i="1"/>
  <c r="AC31" i="1"/>
  <c r="AC947" i="1"/>
  <c r="AC640" i="1"/>
  <c r="AC510" i="1"/>
  <c r="AC397" i="1"/>
  <c r="AC1121" i="1"/>
  <c r="AC438" i="1"/>
  <c r="AC1973" i="1"/>
  <c r="AC2123" i="1"/>
  <c r="AC1187" i="1"/>
  <c r="AC1831" i="1"/>
  <c r="AC991" i="1"/>
  <c r="AC2047" i="1"/>
  <c r="AC146" i="1"/>
  <c r="AC1750" i="1"/>
  <c r="AC1579" i="1"/>
  <c r="AC1308" i="1"/>
  <c r="AC857" i="1"/>
  <c r="AC550" i="1"/>
  <c r="AC402" i="1"/>
  <c r="AC2551" i="1"/>
  <c r="AC1478" i="1"/>
  <c r="AC1240" i="1"/>
  <c r="AC218" i="1"/>
  <c r="AC1210" i="1"/>
  <c r="AC1899" i="1"/>
  <c r="AC778" i="1"/>
  <c r="AC1263" i="1"/>
  <c r="AC800" i="1"/>
  <c r="AC2531" i="1"/>
  <c r="AC1085" i="1"/>
  <c r="AC682" i="1"/>
  <c r="AC1338" i="1"/>
  <c r="AC967" i="1"/>
  <c r="AC70" i="1"/>
  <c r="AC1514" i="1"/>
  <c r="AC2027" i="1"/>
  <c r="AC33" i="1"/>
  <c r="AC771" i="1"/>
  <c r="AC1677" i="1"/>
  <c r="AC1387" i="1"/>
  <c r="AC1272" i="1"/>
  <c r="AC839" i="1"/>
  <c r="AC514" i="1"/>
  <c r="AC240" i="1"/>
  <c r="AC2012" i="1"/>
  <c r="AC1711" i="1"/>
  <c r="AC2374" i="1"/>
  <c r="AC21" i="1"/>
  <c r="AC1030" i="1"/>
  <c r="AC2360" i="1"/>
  <c r="AC103" i="1"/>
  <c r="AC1690" i="1"/>
  <c r="AC396" i="1"/>
  <c r="AC1193" i="1"/>
  <c r="AC763" i="1"/>
  <c r="AC2512" i="1"/>
  <c r="AC684" i="1"/>
  <c r="AC522" i="1"/>
  <c r="AC1049" i="1"/>
  <c r="AC827" i="1"/>
  <c r="AC2372" i="1"/>
  <c r="AC1493" i="1"/>
  <c r="AC1882" i="1"/>
  <c r="AC2239" i="1"/>
  <c r="AC745" i="1"/>
  <c r="AC1582" i="1"/>
  <c r="AC1298" i="1"/>
  <c r="AC1146" i="1"/>
  <c r="AC749" i="1"/>
  <c r="AC478" i="1"/>
  <c r="AC168" i="1"/>
  <c r="AC2137" i="1"/>
  <c r="AC290" i="1"/>
  <c r="AC1006" i="1"/>
  <c r="AC719" i="1"/>
  <c r="AC1014" i="1"/>
  <c r="AC1673" i="1"/>
  <c r="AC2398" i="1"/>
  <c r="AC2376" i="1"/>
  <c r="AC1868" i="1"/>
  <c r="AC2288" i="1"/>
  <c r="AC1426" i="1"/>
  <c r="AC871" i="1"/>
  <c r="AC997" i="1"/>
  <c r="AC455" i="1"/>
  <c r="AC2413" i="1"/>
  <c r="AC451" i="1"/>
  <c r="AC43" i="1"/>
  <c r="AC158" i="1"/>
  <c r="AC683" i="1"/>
  <c r="AC2298" i="1"/>
  <c r="AC650" i="1"/>
  <c r="AC1816" i="1"/>
  <c r="AC2149" i="1"/>
  <c r="AC608" i="1"/>
  <c r="AC1468" i="1"/>
  <c r="AC1166" i="1"/>
  <c r="AC1092" i="1"/>
  <c r="AC641" i="1"/>
  <c r="AC316" i="1"/>
  <c r="AC2104" i="1"/>
  <c r="AC1971" i="1"/>
  <c r="AC1081" i="1"/>
  <c r="AC458" i="1"/>
  <c r="AC1133" i="1"/>
  <c r="AC741" i="1"/>
  <c r="AC1838" i="1"/>
  <c r="AC1208" i="1"/>
  <c r="AC370" i="1"/>
  <c r="AC2078" i="1"/>
  <c r="AC2128" i="1"/>
  <c r="AC2237" i="1"/>
  <c r="AC2270" i="1"/>
  <c r="AC1482" i="1"/>
  <c r="AC2254" i="1"/>
  <c r="AC1294" i="1"/>
  <c r="AC777" i="1"/>
  <c r="AC866" i="1"/>
  <c r="AC129" i="1"/>
  <c r="AC2343" i="1"/>
  <c r="AC373" i="1"/>
  <c r="AC1520" i="1"/>
  <c r="AC36" i="1"/>
  <c r="AC417" i="1"/>
  <c r="AC2279" i="1"/>
  <c r="AC413" i="1"/>
  <c r="AC1795" i="1"/>
  <c r="AC2113" i="1"/>
  <c r="AC414" i="1"/>
  <c r="AC1148" i="1"/>
  <c r="AC1008" i="1"/>
  <c r="AC894" i="1"/>
  <c r="AC551" i="1"/>
  <c r="AC1287" i="1"/>
  <c r="AC2316" i="1"/>
  <c r="AC614" i="1"/>
  <c r="AC2354" i="1"/>
  <c r="AC723" i="1"/>
  <c r="AC659" i="1"/>
  <c r="AC1954" i="1"/>
  <c r="AC779" i="1"/>
  <c r="AC517" i="1"/>
  <c r="AC2036" i="1"/>
  <c r="AC1061" i="1"/>
  <c r="AC2057" i="1"/>
  <c r="AC256" i="1"/>
  <c r="AC395" i="1"/>
  <c r="AC727" i="1"/>
  <c r="AC1684" i="1"/>
  <c r="AC2209" i="1"/>
  <c r="AC2473" i="1"/>
  <c r="AC2386" i="1"/>
  <c r="AC2429" i="1"/>
  <c r="AC159" i="1"/>
  <c r="AC2222" i="1"/>
  <c r="AC269" i="1"/>
  <c r="AC1731" i="1"/>
  <c r="AC1969" i="1"/>
  <c r="AC273" i="1"/>
  <c r="AC1122" i="1"/>
  <c r="AC987" i="1"/>
  <c r="AC660" i="1"/>
  <c r="AC407" i="1"/>
  <c r="AC1143" i="1"/>
  <c r="AC288" i="1"/>
  <c r="AC1220" i="1"/>
  <c r="AC1227" i="1"/>
  <c r="AC2086" i="1"/>
  <c r="AC1596" i="1"/>
  <c r="AC875" i="1"/>
  <c r="AC604" i="1"/>
  <c r="AC1442" i="1"/>
  <c r="AC1384" i="1"/>
  <c r="AC1046" i="1"/>
  <c r="AC1947" i="1"/>
  <c r="AC1553" i="1"/>
  <c r="AC401" i="1"/>
  <c r="AC1563" i="1"/>
  <c r="AC1824" i="1"/>
  <c r="AC543" i="1"/>
  <c r="AC2033" i="1"/>
  <c r="AC1836" i="1"/>
  <c r="AC560" i="1"/>
  <c r="AC1902" i="1"/>
  <c r="AC2525" i="1"/>
  <c r="AC284" i="1"/>
  <c r="AC581" i="1"/>
  <c r="AC538" i="1"/>
  <c r="AC2094" i="1"/>
  <c r="AC2452" i="1"/>
  <c r="AC2295" i="1"/>
  <c r="AC2244" i="1"/>
  <c r="AC41" i="1"/>
  <c r="AC2164" i="1"/>
  <c r="AC151" i="1"/>
  <c r="AC1512" i="1"/>
  <c r="AC1897" i="1"/>
  <c r="AC128" i="1"/>
  <c r="AC1078" i="1"/>
  <c r="AC918" i="1"/>
  <c r="AC588" i="1"/>
  <c r="AC1396" i="1"/>
  <c r="AC1053" i="1"/>
  <c r="AC2007" i="1"/>
  <c r="AC1284" i="1"/>
  <c r="AC1600" i="1"/>
  <c r="AC1532" i="1"/>
  <c r="AC1415" i="1"/>
  <c r="AC1829" i="1"/>
  <c r="AC1367" i="1"/>
  <c r="AC286" i="1"/>
  <c r="AC1559" i="1"/>
  <c r="AC1243" i="1"/>
  <c r="AC140" i="1"/>
  <c r="AC377" i="1"/>
  <c r="AC416" i="1"/>
  <c r="AC2072" i="1"/>
  <c r="AC2387" i="1"/>
  <c r="AC2250" i="1"/>
  <c r="AC2168" i="1"/>
  <c r="AC2336" i="1"/>
  <c r="AC2126" i="1"/>
  <c r="AC2333" i="1"/>
  <c r="AC1274" i="1"/>
  <c r="AC1861" i="1"/>
  <c r="AC86" i="1"/>
  <c r="AC790" i="1"/>
  <c r="AC829" i="1"/>
  <c r="AC462" i="1"/>
  <c r="AC1234" i="1"/>
  <c r="AC1035" i="1"/>
  <c r="AC1498" i="1"/>
  <c r="AC2474" i="1"/>
  <c r="AC2378" i="1"/>
  <c r="AC1852" i="1"/>
  <c r="AC1773" i="1"/>
  <c r="AC1183" i="1"/>
  <c r="AC2013" i="1"/>
  <c r="AC1111" i="1"/>
  <c r="AC1102" i="1"/>
  <c r="AC310" i="1"/>
  <c r="AC309" i="1"/>
  <c r="AC2232" i="1"/>
  <c r="AC1917" i="1"/>
  <c r="AC2117" i="1"/>
  <c r="AC2138" i="1"/>
  <c r="AC2110" i="1"/>
  <c r="AC2127" i="1"/>
  <c r="AC2070" i="1"/>
  <c r="AC2277" i="1"/>
  <c r="AC1063" i="1"/>
  <c r="AC1771" i="1"/>
  <c r="AC59" i="1"/>
  <c r="AC554" i="1"/>
  <c r="AC808" i="1"/>
  <c r="AC408" i="1"/>
  <c r="AC1162" i="1"/>
  <c r="AE18" i="8" s="1"/>
  <c r="AC963" i="1"/>
  <c r="AC2142" i="1"/>
  <c r="AC1237" i="1"/>
  <c r="AC507" i="1"/>
  <c r="AC1138" i="1"/>
  <c r="AC1976" i="1"/>
  <c r="AC144" i="1"/>
  <c r="AC1034" i="1"/>
  <c r="AC277" i="1"/>
  <c r="AC90" i="1"/>
  <c r="AC2096" i="1"/>
  <c r="AC1730" i="1"/>
  <c r="AC2093" i="1"/>
  <c r="AC2067" i="1"/>
  <c r="AC1970" i="1"/>
  <c r="AC2108" i="1"/>
  <c r="AC2029" i="1"/>
  <c r="AC2258" i="1"/>
  <c r="AC986" i="1"/>
  <c r="AC1623" i="1"/>
  <c r="AC901" i="1"/>
  <c r="AC292" i="1"/>
  <c r="AC787" i="1"/>
  <c r="AC336" i="1"/>
  <c r="AC1054" i="1"/>
  <c r="AC909" i="1"/>
  <c r="AC1629" i="1"/>
  <c r="AC1977" i="1"/>
  <c r="AC491" i="1"/>
  <c r="AC1015" i="1"/>
  <c r="AC1128" i="1"/>
  <c r="AC1363" i="1"/>
  <c r="AC2218" i="1"/>
  <c r="AC313" i="1"/>
  <c r="AC1080" i="1"/>
  <c r="AC1744" i="1"/>
  <c r="AC22" i="1"/>
  <c r="AC740" i="1"/>
  <c r="AC2497" i="1"/>
  <c r="AC18" i="1"/>
  <c r="AC2019" i="1"/>
  <c r="AC1653" i="1"/>
  <c r="AC2069" i="1"/>
  <c r="AC2015" i="1"/>
  <c r="AC1866" i="1"/>
  <c r="AC2009" i="1"/>
  <c r="AC1925" i="1"/>
  <c r="AC2219" i="1"/>
  <c r="AC959" i="1"/>
  <c r="AC1529" i="1"/>
  <c r="AC833" i="1"/>
  <c r="AC197" i="1"/>
  <c r="AC761" i="1"/>
  <c r="AC12" i="1"/>
  <c r="AC1018" i="1"/>
  <c r="AC675" i="1"/>
  <c r="AC575" i="1"/>
  <c r="AC325" i="1"/>
  <c r="AC1883" i="1"/>
  <c r="AC1645" i="1"/>
  <c r="AC14" i="1"/>
  <c r="AC1577" i="1"/>
  <c r="AC1140" i="1"/>
  <c r="AC107" i="1"/>
  <c r="AC260" i="1"/>
  <c r="AC2185" i="1"/>
  <c r="AC2211" i="1"/>
  <c r="AC1195" i="1"/>
  <c r="AC2031" i="1"/>
  <c r="AC715" i="1"/>
  <c r="AC1701" i="1"/>
  <c r="AC2500" i="1"/>
  <c r="AC2407" i="1"/>
  <c r="AC2256" i="1"/>
  <c r="AC2552" i="1"/>
  <c r="AC1867" i="1"/>
  <c r="AC1593" i="1"/>
  <c r="AC1916" i="1"/>
  <c r="AC1939" i="1"/>
  <c r="AC1649" i="1"/>
  <c r="AC1515" i="1"/>
  <c r="AC1905" i="1"/>
  <c r="AC2181" i="1"/>
  <c r="AC794" i="1"/>
  <c r="AC1510" i="1"/>
  <c r="AC649" i="1"/>
  <c r="AC1981" i="1"/>
  <c r="AC668" i="1"/>
  <c r="AC1325" i="1"/>
  <c r="AC874" i="1"/>
  <c r="AC585" i="1"/>
  <c r="AC752" i="1"/>
  <c r="AC1858" i="1"/>
  <c r="AC584" i="1"/>
  <c r="AC815" i="1"/>
  <c r="AC1958" i="1"/>
  <c r="AC1531" i="1"/>
  <c r="AC1608" i="1"/>
  <c r="AC2125" i="1"/>
  <c r="AC2079" i="1"/>
  <c r="AC2076" i="1"/>
  <c r="AC2477" i="1"/>
  <c r="AC1835" i="1"/>
  <c r="AC1569" i="1"/>
  <c r="AC1833" i="1"/>
  <c r="AC955" i="1"/>
  <c r="AC1627" i="1"/>
  <c r="AC1425" i="1"/>
  <c r="AC1884" i="1"/>
  <c r="AC2162" i="1"/>
  <c r="AC704" i="1"/>
  <c r="AC1491" i="1"/>
  <c r="AC626" i="1"/>
  <c r="AC1873" i="1"/>
  <c r="AC523" i="1"/>
  <c r="AC1253" i="1"/>
  <c r="AC748" i="1"/>
  <c r="AC333" i="1"/>
  <c r="AB2" i="1"/>
  <c r="K153" i="13"/>
  <c r="S153" i="13" s="1"/>
  <c r="M51" i="13"/>
  <c r="M92" i="13"/>
  <c r="S92" i="13" s="1"/>
  <c r="M133" i="13"/>
  <c r="S133" i="13" s="1"/>
  <c r="N57" i="13"/>
  <c r="P139" i="13"/>
  <c r="L135" i="13"/>
  <c r="L21" i="13"/>
  <c r="M69" i="13"/>
  <c r="S69" i="13" s="1"/>
  <c r="M99" i="13"/>
  <c r="K104" i="13"/>
  <c r="S104" i="13" s="1"/>
  <c r="H141" i="13"/>
  <c r="S15" i="13"/>
  <c r="S90" i="13"/>
  <c r="Z10" i="13" s="1"/>
  <c r="R131" i="13"/>
  <c r="J24" i="13"/>
  <c r="J17" i="13"/>
  <c r="J100" i="13"/>
  <c r="J118" i="13"/>
  <c r="J106" i="13"/>
  <c r="M98" i="13"/>
  <c r="K24" i="13"/>
  <c r="J55" i="13"/>
  <c r="J57" i="13"/>
  <c r="J98" i="13"/>
  <c r="I30" i="13"/>
  <c r="S30" i="13" s="1"/>
  <c r="L26" i="13"/>
  <c r="K25" i="13"/>
  <c r="M137" i="13"/>
  <c r="S137" i="13" s="1"/>
  <c r="S20" i="13"/>
  <c r="K26" i="13"/>
  <c r="L54" i="13"/>
  <c r="S54" i="13" s="1"/>
  <c r="K100" i="13"/>
  <c r="M103" i="13"/>
  <c r="S119" i="13"/>
  <c r="J99" i="13"/>
  <c r="J19" i="13"/>
  <c r="K22" i="13"/>
  <c r="M108" i="13"/>
  <c r="J14" i="13"/>
  <c r="M50" i="13"/>
  <c r="S109" i="13"/>
  <c r="S121" i="13"/>
  <c r="S142" i="13"/>
  <c r="S27" i="13"/>
  <c r="L55" i="13"/>
  <c r="L24" i="13"/>
  <c r="F126" i="13"/>
  <c r="J103" i="13"/>
  <c r="K57" i="13"/>
  <c r="S96" i="13"/>
  <c r="F124" i="13"/>
  <c r="K88" i="13"/>
  <c r="S88" i="13" s="1"/>
  <c r="D129" i="13"/>
  <c r="R129" i="13" s="1"/>
  <c r="H113" i="13"/>
  <c r="N52" i="13"/>
  <c r="N106" i="13"/>
  <c r="K103" i="13"/>
  <c r="K55" i="13"/>
  <c r="K19" i="13"/>
  <c r="L102" i="13"/>
  <c r="L18" i="13"/>
  <c r="S18" i="13" s="1"/>
  <c r="M138" i="13"/>
  <c r="S138" i="13" s="1"/>
  <c r="J22" i="13"/>
  <c r="K9" i="13"/>
  <c r="S9" i="13" s="1"/>
  <c r="L56" i="13"/>
  <c r="S56" i="13" s="1"/>
  <c r="I107" i="13"/>
  <c r="K106" i="13"/>
  <c r="L8" i="13"/>
  <c r="I98" i="13"/>
  <c r="N132" i="13"/>
  <c r="K95" i="13"/>
  <c r="L22" i="13"/>
  <c r="F122" i="13"/>
  <c r="R122" i="13" s="1"/>
  <c r="H107" i="13"/>
  <c r="K10" i="13"/>
  <c r="E128" i="13"/>
  <c r="J36" i="13"/>
  <c r="S36" i="13" s="1"/>
  <c r="K17" i="13"/>
  <c r="J38" i="13"/>
  <c r="H118" i="13"/>
  <c r="S128" i="13"/>
  <c r="I17" i="13"/>
  <c r="J25" i="13"/>
  <c r="L19" i="13"/>
  <c r="J120" i="13"/>
  <c r="L108" i="13"/>
  <c r="J115" i="13"/>
  <c r="I19" i="13"/>
  <c r="E125" i="13"/>
  <c r="R125" i="13" s="1"/>
  <c r="H120" i="13"/>
  <c r="K14" i="13"/>
  <c r="I118" i="13"/>
  <c r="J33" i="13"/>
  <c r="I25" i="13"/>
  <c r="L13" i="13"/>
  <c r="I38" i="13"/>
  <c r="I110" i="13"/>
  <c r="I39" i="13"/>
  <c r="S39" i="13" s="1"/>
  <c r="J139" i="13"/>
  <c r="E126" i="13"/>
  <c r="I120" i="13"/>
  <c r="I112" i="13"/>
  <c r="F120" i="13"/>
  <c r="R120" i="13" s="1"/>
  <c r="K33" i="13"/>
  <c r="H110" i="13"/>
  <c r="I102" i="13"/>
  <c r="K135" i="13"/>
  <c r="I115" i="13"/>
  <c r="J107" i="13"/>
  <c r="F128" i="13"/>
  <c r="I113" i="13"/>
  <c r="I26" i="13"/>
  <c r="K118" i="13"/>
  <c r="M100" i="13"/>
  <c r="I111" i="13"/>
  <c r="S111" i="13" s="1"/>
  <c r="I28" i="13"/>
  <c r="S28" i="13" s="1"/>
  <c r="L11" i="13"/>
  <c r="S11" i="13" s="1"/>
  <c r="I136" i="13"/>
  <c r="S136" i="13" s="1"/>
  <c r="J112" i="13"/>
  <c r="G122" i="13"/>
  <c r="H115" i="13"/>
  <c r="E124" i="13"/>
  <c r="D126" i="13"/>
  <c r="K97" i="13"/>
  <c r="S97" i="13" s="1"/>
  <c r="J21" i="13"/>
  <c r="E130" i="13"/>
  <c r="R130" i="13" s="1"/>
  <c r="G124" i="13"/>
  <c r="S124" i="13" s="1"/>
  <c r="S23" i="13"/>
  <c r="S134" i="13"/>
  <c r="S67" i="13"/>
  <c r="S101" i="13"/>
  <c r="S149" i="13"/>
  <c r="S105" i="13"/>
  <c r="H76" i="13"/>
  <c r="P158" i="13"/>
  <c r="J159" i="13"/>
  <c r="K159" i="13"/>
  <c r="E159" i="13"/>
  <c r="N159" i="13"/>
  <c r="K77" i="13"/>
  <c r="L159" i="13"/>
  <c r="G159" i="13"/>
  <c r="H77" i="13"/>
  <c r="L51" i="13"/>
  <c r="N77" i="13"/>
  <c r="M159" i="13"/>
  <c r="L77" i="13"/>
  <c r="J77" i="13"/>
  <c r="P135" i="13"/>
  <c r="M77" i="13"/>
  <c r="I77" i="13"/>
  <c r="I159" i="13"/>
  <c r="H159" i="13"/>
  <c r="L52" i="13"/>
  <c r="K53" i="13"/>
  <c r="I76" i="13"/>
  <c r="G6" i="13"/>
  <c r="N158" i="13"/>
  <c r="K158" i="13"/>
  <c r="M53" i="13"/>
  <c r="F158" i="13"/>
  <c r="O158" i="13"/>
  <c r="G158" i="13"/>
  <c r="L76" i="13"/>
  <c r="M158" i="13"/>
  <c r="J76" i="13"/>
  <c r="H158" i="13"/>
  <c r="E158" i="13"/>
  <c r="N51" i="13"/>
  <c r="M76" i="13"/>
  <c r="D158" i="13"/>
  <c r="I158" i="13"/>
  <c r="J158" i="13"/>
  <c r="L53" i="13"/>
  <c r="N135" i="13"/>
  <c r="L158" i="13"/>
  <c r="O76" i="13"/>
  <c r="O135" i="13"/>
  <c r="K76" i="13"/>
  <c r="N76" i="13"/>
  <c r="AQ3" i="1" l="1"/>
  <c r="AQ2" i="1"/>
  <c r="AQ4" i="1"/>
  <c r="AQ5" i="1"/>
  <c r="S94" i="13"/>
  <c r="E142" i="13"/>
  <c r="R142" i="13" s="1"/>
  <c r="AE45" i="8"/>
  <c r="AE46" i="8"/>
  <c r="AE44" i="8"/>
  <c r="AD47" i="8"/>
  <c r="AD49" i="8"/>
  <c r="AE41" i="8"/>
  <c r="AD46" i="8"/>
  <c r="AE50" i="8"/>
  <c r="AD48" i="8"/>
  <c r="AE47" i="8"/>
  <c r="AE42" i="8"/>
  <c r="AE40" i="8"/>
  <c r="D145" i="13"/>
  <c r="G139" i="13"/>
  <c r="S139" i="13" s="1"/>
  <c r="G147" i="13"/>
  <c r="S147" i="13" s="1"/>
  <c r="F144" i="13"/>
  <c r="H145" i="13"/>
  <c r="H86" i="13" s="1"/>
  <c r="G145" i="13"/>
  <c r="G144" i="13"/>
  <c r="S144" i="13" s="1"/>
  <c r="S8" i="13"/>
  <c r="E147" i="13"/>
  <c r="E139" i="13"/>
  <c r="F147" i="13"/>
  <c r="S141" i="13"/>
  <c r="F141" i="13"/>
  <c r="E145" i="13"/>
  <c r="D144" i="13"/>
  <c r="E141" i="13"/>
  <c r="F145" i="13"/>
  <c r="E144" i="13"/>
  <c r="F139" i="13"/>
  <c r="S16" i="13"/>
  <c r="R143" i="13"/>
  <c r="R148" i="13"/>
  <c r="S132" i="13"/>
  <c r="S40" i="13"/>
  <c r="S10" i="13"/>
  <c r="Y10" i="13" s="1"/>
  <c r="AC10" i="13" s="1"/>
  <c r="Q9" i="6" s="1"/>
  <c r="S50" i="13"/>
  <c r="AD11" i="8"/>
  <c r="S122" i="13"/>
  <c r="S13" i="13"/>
  <c r="S95" i="13"/>
  <c r="AE7" i="8"/>
  <c r="AE15" i="8"/>
  <c r="AD15" i="8"/>
  <c r="AD16" i="8"/>
  <c r="AE17" i="8"/>
  <c r="AE13" i="8"/>
  <c r="AD13" i="8"/>
  <c r="AE9" i="8"/>
  <c r="AE14" i="8"/>
  <c r="AE6" i="8"/>
  <c r="AD12" i="8"/>
  <c r="AE16" i="8"/>
  <c r="AE8" i="8"/>
  <c r="AD14" i="8"/>
  <c r="AE10" i="8"/>
  <c r="AE12" i="8"/>
  <c r="AR12" i="8" s="1"/>
  <c r="AE11" i="8"/>
  <c r="J126" i="13"/>
  <c r="S126" i="13" s="1"/>
  <c r="S99" i="13"/>
  <c r="AC2" i="1"/>
  <c r="S21" i="13"/>
  <c r="S100" i="13"/>
  <c r="S57" i="13"/>
  <c r="S103" i="13"/>
  <c r="S24" i="13"/>
  <c r="S19" i="13"/>
  <c r="S98" i="13"/>
  <c r="S108" i="13"/>
  <c r="R124" i="13"/>
  <c r="S106" i="13"/>
  <c r="S107" i="13"/>
  <c r="S26" i="13"/>
  <c r="S25" i="13"/>
  <c r="S113" i="13"/>
  <c r="S120" i="13"/>
  <c r="S14" i="13"/>
  <c r="S55" i="13"/>
  <c r="S102" i="13"/>
  <c r="R128" i="13"/>
  <c r="S22" i="13"/>
  <c r="S38" i="13"/>
  <c r="S17" i="13"/>
  <c r="S118" i="13"/>
  <c r="S33" i="13"/>
  <c r="S115" i="13"/>
  <c r="S112" i="13"/>
  <c r="S110" i="13"/>
  <c r="R126" i="13"/>
  <c r="M86" i="13"/>
  <c r="S76" i="13"/>
  <c r="S52" i="13"/>
  <c r="S51" i="13"/>
  <c r="O6" i="13"/>
  <c r="S135" i="13"/>
  <c r="R159" i="13"/>
  <c r="S77" i="13"/>
  <c r="S158" i="13"/>
  <c r="S159" i="13"/>
  <c r="S53" i="13"/>
  <c r="R158" i="13"/>
  <c r="P86" i="13"/>
  <c r="K86" i="13"/>
  <c r="H6" i="13"/>
  <c r="J6" i="13"/>
  <c r="I86" i="13"/>
  <c r="I6" i="13"/>
  <c r="L6" i="13"/>
  <c r="N86" i="13"/>
  <c r="C78" i="13"/>
  <c r="K6" i="13"/>
  <c r="N6" i="13"/>
  <c r="O86" i="13"/>
  <c r="L86" i="13"/>
  <c r="M6" i="13"/>
  <c r="G86" i="13" l="1"/>
  <c r="AH9" i="6"/>
  <c r="AI9" i="6" s="1"/>
  <c r="I20" i="20"/>
  <c r="D86" i="13"/>
  <c r="E86" i="13"/>
  <c r="F86" i="13"/>
  <c r="S145" i="13"/>
  <c r="R139" i="13"/>
  <c r="R147" i="13"/>
  <c r="R141" i="13"/>
  <c r="R144" i="13"/>
  <c r="R145" i="13"/>
  <c r="AD2" i="8"/>
  <c r="J86" i="13"/>
  <c r="I1" i="13"/>
  <c r="I81" i="13" l="1"/>
  <c r="P1" i="13" s="1"/>
  <c r="AZ52" i="8"/>
  <c r="Y44" i="13"/>
  <c r="AC44" i="13" s="1"/>
  <c r="Y36" i="13"/>
  <c r="AC36" i="13" s="1"/>
  <c r="Y48" i="13"/>
  <c r="AC48" i="13" s="1"/>
  <c r="Y40" i="13"/>
  <c r="AC40" i="13" s="1"/>
  <c r="Y16" i="13"/>
  <c r="AC16" i="13" s="1"/>
  <c r="Y49" i="13"/>
  <c r="AC49" i="13" s="1"/>
  <c r="Y46" i="13"/>
  <c r="AC46" i="13" s="1"/>
  <c r="Y63" i="13"/>
  <c r="AC63" i="13" s="1"/>
  <c r="Y58" i="13"/>
  <c r="AC58" i="13" s="1"/>
  <c r="Y9" i="13"/>
  <c r="AC9" i="13" s="1"/>
  <c r="Y21" i="13"/>
  <c r="AC21" i="13" s="1"/>
  <c r="Y39" i="13"/>
  <c r="AC39" i="13" s="1"/>
  <c r="Y70" i="13"/>
  <c r="AC70" i="13" s="1"/>
  <c r="Y51" i="13"/>
  <c r="AC51" i="13" s="1"/>
  <c r="AA61" i="13"/>
  <c r="AE61" i="13" s="1"/>
  <c r="S60" i="6" s="1"/>
  <c r="K71" i="20" s="1"/>
  <c r="Q71" i="20" s="1"/>
  <c r="Z9" i="13"/>
  <c r="AD9" i="13" s="1"/>
  <c r="R8" i="6" s="1"/>
  <c r="Y22" i="13"/>
  <c r="AC22" i="13" s="1"/>
  <c r="Q21" i="6" s="1"/>
  <c r="Y57" i="13"/>
  <c r="AC57" i="13" s="1"/>
  <c r="Q56" i="6" s="1"/>
  <c r="Y55" i="13"/>
  <c r="AC55" i="13" s="1"/>
  <c r="Q54" i="6" s="1"/>
  <c r="I65" i="20" s="1"/>
  <c r="O65" i="20" s="1"/>
  <c r="AA46" i="13"/>
  <c r="AE46" i="13" s="1"/>
  <c r="S45" i="6" s="1"/>
  <c r="AA41" i="13"/>
  <c r="AE41" i="13" s="1"/>
  <c r="S40" i="6" s="1"/>
  <c r="K51" i="20" s="1"/>
  <c r="Q51" i="20" s="1"/>
  <c r="AA34" i="13"/>
  <c r="AE34" i="13" s="1"/>
  <c r="S33" i="6" s="1"/>
  <c r="K44" i="20" s="1"/>
  <c r="Q44" i="20" s="1"/>
  <c r="AA65" i="13"/>
  <c r="AE65" i="13" s="1"/>
  <c r="S64" i="6" s="1"/>
  <c r="AA72" i="13"/>
  <c r="AE72" i="13" s="1"/>
  <c r="S71" i="6" s="1"/>
  <c r="K82" i="20" s="1"/>
  <c r="Q82" i="20" s="1"/>
  <c r="AA12" i="13"/>
  <c r="AE12" i="13" s="1"/>
  <c r="S11" i="6" s="1"/>
  <c r="AA20" i="13"/>
  <c r="AE20" i="13" s="1"/>
  <c r="S19" i="6" s="1"/>
  <c r="Y66" i="13"/>
  <c r="AC66" i="13" s="1"/>
  <c r="Q65" i="6" s="1"/>
  <c r="I76" i="20" s="1"/>
  <c r="O76" i="20" s="1"/>
  <c r="Y75" i="13"/>
  <c r="AC75" i="13" s="1"/>
  <c r="Q74" i="6" s="1"/>
  <c r="I85" i="20" s="1"/>
  <c r="O85" i="20" s="1"/>
  <c r="Z38" i="13"/>
  <c r="AD38" i="13" s="1"/>
  <c r="R37" i="6" s="1"/>
  <c r="Z28" i="13"/>
  <c r="AD28" i="13" s="1"/>
  <c r="R27" i="6" s="1"/>
  <c r="Z44" i="13"/>
  <c r="AD44" i="13" s="1"/>
  <c r="R43" i="6" s="1"/>
  <c r="Z74" i="13"/>
  <c r="AD74" i="13" s="1"/>
  <c r="R73" i="6" s="1"/>
  <c r="Z56" i="13"/>
  <c r="AD56" i="13" s="1"/>
  <c r="R55" i="6" s="1"/>
  <c r="Z58" i="13"/>
  <c r="AD58" i="13" s="1"/>
  <c r="R57" i="6" s="1"/>
  <c r="J68" i="20" s="1"/>
  <c r="P68" i="20" s="1"/>
  <c r="Z66" i="13"/>
  <c r="AD66" i="13" s="1"/>
  <c r="R65" i="6" s="1"/>
  <c r="J76" i="20" s="1"/>
  <c r="P76" i="20" s="1"/>
  <c r="Z51" i="13"/>
  <c r="AD51" i="13" s="1"/>
  <c r="R50" i="6" s="1"/>
  <c r="Z62" i="13"/>
  <c r="AD62" i="13" s="1"/>
  <c r="R61" i="6" s="1"/>
  <c r="Y37" i="13"/>
  <c r="AC37" i="13" s="1"/>
  <c r="Q36" i="6" s="1"/>
  <c r="I47" i="20" s="1"/>
  <c r="Y13" i="13"/>
  <c r="AC13" i="13" s="1"/>
  <c r="Q12" i="6" s="1"/>
  <c r="Y12" i="13"/>
  <c r="AC12" i="13" s="1"/>
  <c r="Q11" i="6" s="1"/>
  <c r="I22" i="20" s="1"/>
  <c r="AA37" i="13"/>
  <c r="AE37" i="13" s="1"/>
  <c r="S36" i="6" s="1"/>
  <c r="AA57" i="13"/>
  <c r="AE57" i="13" s="1"/>
  <c r="S56" i="6" s="1"/>
  <c r="K67" i="20" s="1"/>
  <c r="Q67" i="20" s="1"/>
  <c r="AA73" i="13"/>
  <c r="AE73" i="13" s="1"/>
  <c r="S72" i="6" s="1"/>
  <c r="Z55" i="13"/>
  <c r="AD55" i="13" s="1"/>
  <c r="R54" i="6" s="1"/>
  <c r="Y14" i="13"/>
  <c r="Y30" i="13"/>
  <c r="AC30" i="13" s="1"/>
  <c r="Q29" i="6" s="1"/>
  <c r="AA40" i="13"/>
  <c r="AE40" i="13" s="1"/>
  <c r="S39" i="6" s="1"/>
  <c r="AA52" i="13"/>
  <c r="AE52" i="13" s="1"/>
  <c r="S51" i="6" s="1"/>
  <c r="K62" i="20" s="1"/>
  <c r="Q62" i="20" s="1"/>
  <c r="AA39" i="13"/>
  <c r="AE39" i="13" s="1"/>
  <c r="S38" i="6" s="1"/>
  <c r="K49" i="20" s="1"/>
  <c r="Q49" i="20" s="1"/>
  <c r="AA36" i="13"/>
  <c r="AE36" i="13" s="1"/>
  <c r="S35" i="6" s="1"/>
  <c r="AA53" i="13"/>
  <c r="AE53" i="13" s="1"/>
  <c r="S52" i="6" s="1"/>
  <c r="AA43" i="13"/>
  <c r="AE43" i="13" s="1"/>
  <c r="S42" i="6" s="1"/>
  <c r="K53" i="20" s="1"/>
  <c r="Q53" i="20" s="1"/>
  <c r="AA15" i="13"/>
  <c r="AE15" i="13" s="1"/>
  <c r="S14" i="6" s="1"/>
  <c r="K25" i="20" s="1"/>
  <c r="Q25" i="20" s="1"/>
  <c r="AA56" i="13"/>
  <c r="AE56" i="13" s="1"/>
  <c r="S55" i="6" s="1"/>
  <c r="AA14" i="13"/>
  <c r="AE14" i="13" s="1"/>
  <c r="S13" i="6" s="1"/>
  <c r="Y74" i="13"/>
  <c r="AC74" i="13" s="1"/>
  <c r="Q73" i="6" s="1"/>
  <c r="Y23" i="13"/>
  <c r="AC23" i="13" s="1"/>
  <c r="Q22" i="6" s="1"/>
  <c r="I33" i="20" s="1"/>
  <c r="Z12" i="13"/>
  <c r="AD12" i="13" s="1"/>
  <c r="R11" i="6" s="1"/>
  <c r="Z29" i="13"/>
  <c r="AD29" i="13" s="1"/>
  <c r="R28" i="6" s="1"/>
  <c r="AK28" i="6" s="1"/>
  <c r="Z72" i="13"/>
  <c r="AD72" i="13" s="1"/>
  <c r="R71" i="6" s="1"/>
  <c r="Z59" i="13"/>
  <c r="AD59" i="13" s="1"/>
  <c r="R58" i="6" s="1"/>
  <c r="J69" i="20" s="1"/>
  <c r="P69" i="20" s="1"/>
  <c r="Z20" i="13"/>
  <c r="AD20" i="13" s="1"/>
  <c r="R19" i="6" s="1"/>
  <c r="Z31" i="13"/>
  <c r="AD31" i="13" s="1"/>
  <c r="R30" i="6" s="1"/>
  <c r="J41" i="20" s="1"/>
  <c r="Z52" i="13"/>
  <c r="AD52" i="13" s="1"/>
  <c r="R51" i="6" s="1"/>
  <c r="Y59" i="13"/>
  <c r="AC59" i="13" s="1"/>
  <c r="Q58" i="6" s="1"/>
  <c r="I69" i="20" s="1"/>
  <c r="O69" i="20" s="1"/>
  <c r="Y60" i="13"/>
  <c r="AC60" i="13" s="1"/>
  <c r="Q59" i="6" s="1"/>
  <c r="Y56" i="13"/>
  <c r="AC56" i="13" s="1"/>
  <c r="Q55" i="6" s="1"/>
  <c r="Y52" i="13"/>
  <c r="AC52" i="13" s="1"/>
  <c r="Q51" i="6" s="1"/>
  <c r="Y15" i="13"/>
  <c r="AC15" i="13" s="1"/>
  <c r="Q14" i="6" s="1"/>
  <c r="AA49" i="13"/>
  <c r="AE49" i="13" s="1"/>
  <c r="S48" i="6" s="1"/>
  <c r="AA50" i="13"/>
  <c r="AE50" i="13" s="1"/>
  <c r="S49" i="6" s="1"/>
  <c r="K60" i="20" s="1"/>
  <c r="Q60" i="20" s="1"/>
  <c r="AA75" i="13"/>
  <c r="AE75" i="13" s="1"/>
  <c r="S74" i="6" s="1"/>
  <c r="K85" i="20" s="1"/>
  <c r="Q85" i="20" s="1"/>
  <c r="AA25" i="13"/>
  <c r="AE25" i="13" s="1"/>
  <c r="S24" i="6" s="1"/>
  <c r="K35" i="20" s="1"/>
  <c r="Q35" i="20" s="1"/>
  <c r="AA23" i="13"/>
  <c r="AE23" i="13" s="1"/>
  <c r="S22" i="6" s="1"/>
  <c r="AA21" i="13"/>
  <c r="AE21" i="13" s="1"/>
  <c r="S20" i="6" s="1"/>
  <c r="AE11" i="13"/>
  <c r="S10" i="6" s="1"/>
  <c r="AA28" i="13"/>
  <c r="AE28" i="13" s="1"/>
  <c r="S27" i="6" s="1"/>
  <c r="Y11" i="13"/>
  <c r="AC11" i="13" s="1"/>
  <c r="Q10" i="6" s="1"/>
  <c r="Y33" i="13"/>
  <c r="AC33" i="13" s="1"/>
  <c r="Q32" i="6" s="1"/>
  <c r="Z61" i="13"/>
  <c r="AD61" i="13" s="1"/>
  <c r="R60" i="6" s="1"/>
  <c r="J71" i="20" s="1"/>
  <c r="P71" i="20" s="1"/>
  <c r="Z30" i="13"/>
  <c r="AD30" i="13" s="1"/>
  <c r="R29" i="6" s="1"/>
  <c r="Z40" i="13"/>
  <c r="AD40" i="13" s="1"/>
  <c r="R39" i="6" s="1"/>
  <c r="J50" i="20" s="1"/>
  <c r="Z67" i="13"/>
  <c r="AD67" i="13" s="1"/>
  <c r="R66" i="6" s="1"/>
  <c r="J77" i="20" s="1"/>
  <c r="P77" i="20" s="1"/>
  <c r="Z57" i="13"/>
  <c r="AD57" i="13" s="1"/>
  <c r="R56" i="6" s="1"/>
  <c r="J67" i="20" s="1"/>
  <c r="P67" i="20" s="1"/>
  <c r="Z63" i="13"/>
  <c r="AD63" i="13" s="1"/>
  <c r="R62" i="6" s="1"/>
  <c r="Z49" i="13"/>
  <c r="AD49" i="13" s="1"/>
  <c r="R48" i="6" s="1"/>
  <c r="J59" i="20" s="1"/>
  <c r="P59" i="20" s="1"/>
  <c r="Z53" i="13"/>
  <c r="AD53" i="13" s="1"/>
  <c r="R52" i="6" s="1"/>
  <c r="Z70" i="13"/>
  <c r="AD70" i="13" s="1"/>
  <c r="R69" i="6" s="1"/>
  <c r="J80" i="20" s="1"/>
  <c r="P80" i="20" s="1"/>
  <c r="Y28" i="13"/>
  <c r="AC28" i="13" s="1"/>
  <c r="Q27" i="6" s="1"/>
  <c r="I38" i="20" s="1"/>
  <c r="Y24" i="13"/>
  <c r="AC24" i="13" s="1"/>
  <c r="Q23" i="6" s="1"/>
  <c r="Y61" i="13"/>
  <c r="AC61" i="13" s="1"/>
  <c r="Q60" i="6" s="1"/>
  <c r="Y25" i="13"/>
  <c r="AC25" i="13" s="1"/>
  <c r="Q24" i="6" s="1"/>
  <c r="AA35" i="13"/>
  <c r="AE35" i="13" s="1"/>
  <c r="S34" i="6" s="1"/>
  <c r="Z60" i="13"/>
  <c r="AD60" i="13" s="1"/>
  <c r="R59" i="6" s="1"/>
  <c r="Z47" i="13"/>
  <c r="AD47" i="13" s="1"/>
  <c r="R46" i="6" s="1"/>
  <c r="Y73" i="13"/>
  <c r="AC73" i="13" s="1"/>
  <c r="Q72" i="6" s="1"/>
  <c r="I83" i="20" s="1"/>
  <c r="O83" i="20" s="1"/>
  <c r="AA48" i="13"/>
  <c r="AE48" i="13" s="1"/>
  <c r="S47" i="6" s="1"/>
  <c r="K58" i="20" s="1"/>
  <c r="Q58" i="20" s="1"/>
  <c r="AA70" i="13"/>
  <c r="AE70" i="13" s="1"/>
  <c r="S69" i="6" s="1"/>
  <c r="K80" i="20" s="1"/>
  <c r="Q80" i="20" s="1"/>
  <c r="AA26" i="13"/>
  <c r="AE26" i="13" s="1"/>
  <c r="S25" i="6" s="1"/>
  <c r="AA27" i="13"/>
  <c r="AE27" i="13" s="1"/>
  <c r="S26" i="6" s="1"/>
  <c r="AM26" i="6" s="1"/>
  <c r="AN26" i="6" s="1"/>
  <c r="AA42" i="13"/>
  <c r="AE42" i="13" s="1"/>
  <c r="S41" i="6" s="1"/>
  <c r="K52" i="20" s="1"/>
  <c r="Q52" i="20" s="1"/>
  <c r="AA69" i="13"/>
  <c r="AE69" i="13" s="1"/>
  <c r="S68" i="6" s="1"/>
  <c r="K79" i="20" s="1"/>
  <c r="Q79" i="20" s="1"/>
  <c r="AA44" i="13"/>
  <c r="AE44" i="13" s="1"/>
  <c r="S43" i="6" s="1"/>
  <c r="AA54" i="13"/>
  <c r="AE54" i="13" s="1"/>
  <c r="S53" i="6" s="1"/>
  <c r="Y53" i="13"/>
  <c r="AC53" i="13" s="1"/>
  <c r="Q52" i="6" s="1"/>
  <c r="I63" i="20" s="1"/>
  <c r="O63" i="20" s="1"/>
  <c r="Y31" i="13"/>
  <c r="AC31" i="13" s="1"/>
  <c r="Q30" i="6" s="1"/>
  <c r="I41" i="20" s="1"/>
  <c r="O41" i="20" s="1"/>
  <c r="Z26" i="13"/>
  <c r="AD26" i="13" s="1"/>
  <c r="R25" i="6" s="1"/>
  <c r="Z39" i="13"/>
  <c r="AD39" i="13" s="1"/>
  <c r="R38" i="6" s="1"/>
  <c r="J49" i="20" s="1"/>
  <c r="Z42" i="13"/>
  <c r="AD42" i="13" s="1"/>
  <c r="R41" i="6" s="1"/>
  <c r="Z11" i="13"/>
  <c r="AD11" i="13" s="1"/>
  <c r="R10" i="6" s="1"/>
  <c r="Z15" i="13"/>
  <c r="AD15" i="13" s="1"/>
  <c r="R14" i="6" s="1"/>
  <c r="J25" i="20" s="1"/>
  <c r="Z19" i="13"/>
  <c r="AD19" i="13" s="1"/>
  <c r="R18" i="6" s="1"/>
  <c r="Z68" i="13"/>
  <c r="AD68" i="13" s="1"/>
  <c r="R67" i="6" s="1"/>
  <c r="Z17" i="13"/>
  <c r="AD17" i="13" s="1"/>
  <c r="R16" i="6" s="1"/>
  <c r="Z45" i="13"/>
  <c r="AD45" i="13" s="1"/>
  <c r="R44" i="6" s="1"/>
  <c r="Y45" i="13"/>
  <c r="AC45" i="13" s="1"/>
  <c r="Q44" i="6" s="1"/>
  <c r="Y54" i="13"/>
  <c r="AC54" i="13" s="1"/>
  <c r="Q53" i="6" s="1"/>
  <c r="Y69" i="13"/>
  <c r="AC69" i="13" s="1"/>
  <c r="Q68" i="6" s="1"/>
  <c r="Y18" i="13"/>
  <c r="AC18" i="13" s="1"/>
  <c r="Q17" i="6" s="1"/>
  <c r="Y67" i="13"/>
  <c r="AC67" i="13" s="1"/>
  <c r="Q66" i="6" s="1"/>
  <c r="I77" i="20" s="1"/>
  <c r="Y32" i="13"/>
  <c r="AC32" i="13" s="1"/>
  <c r="Q31" i="6" s="1"/>
  <c r="I42" i="20" s="1"/>
  <c r="Z36" i="13"/>
  <c r="AD36" i="13" s="1"/>
  <c r="R35" i="6" s="1"/>
  <c r="Z41" i="13"/>
  <c r="AD41" i="13" s="1"/>
  <c r="R40" i="6" s="1"/>
  <c r="J51" i="20" s="1"/>
  <c r="Y62" i="13"/>
  <c r="AC62" i="13" s="1"/>
  <c r="Q61" i="6" s="1"/>
  <c r="AA63" i="13"/>
  <c r="AE63" i="13" s="1"/>
  <c r="S62" i="6" s="1"/>
  <c r="AA67" i="13"/>
  <c r="AE67" i="13" s="1"/>
  <c r="S66" i="6" s="1"/>
  <c r="AA60" i="13"/>
  <c r="AE60" i="13" s="1"/>
  <c r="S59" i="6" s="1"/>
  <c r="K70" i="20" s="1"/>
  <c r="Q70" i="20" s="1"/>
  <c r="AA71" i="13"/>
  <c r="AE71" i="13" s="1"/>
  <c r="S70" i="6" s="1"/>
  <c r="AA68" i="13"/>
  <c r="AE68" i="13" s="1"/>
  <c r="S67" i="6" s="1"/>
  <c r="K78" i="20" s="1"/>
  <c r="Q78" i="20" s="1"/>
  <c r="AA55" i="13"/>
  <c r="AE55" i="13" s="1"/>
  <c r="S54" i="6" s="1"/>
  <c r="AA51" i="13"/>
  <c r="AE51" i="13" s="1"/>
  <c r="S50" i="6" s="1"/>
  <c r="K61" i="20" s="1"/>
  <c r="Q61" i="20" s="1"/>
  <c r="AA32" i="13"/>
  <c r="AE32" i="13" s="1"/>
  <c r="S31" i="6" s="1"/>
  <c r="K42" i="20" s="1"/>
  <c r="Q42" i="20" s="1"/>
  <c r="Y20" i="13"/>
  <c r="AC20" i="13" s="1"/>
  <c r="Q19" i="6" s="1"/>
  <c r="I30" i="20" s="1"/>
  <c r="Y47" i="13"/>
  <c r="AC47" i="13" s="1"/>
  <c r="Q46" i="6" s="1"/>
  <c r="Z25" i="13"/>
  <c r="AD25" i="13" s="1"/>
  <c r="R24" i="6" s="1"/>
  <c r="Z22" i="13"/>
  <c r="AD22" i="13" s="1"/>
  <c r="R21" i="6" s="1"/>
  <c r="J32" i="20" s="1"/>
  <c r="Z48" i="13"/>
  <c r="AD48" i="13" s="1"/>
  <c r="R47" i="6" s="1"/>
  <c r="J58" i="20" s="1"/>
  <c r="P58" i="20" s="1"/>
  <c r="Z75" i="13"/>
  <c r="AD75" i="13" s="1"/>
  <c r="R74" i="6" s="1"/>
  <c r="J85" i="20" s="1"/>
  <c r="P85" i="20" s="1"/>
  <c r="Z16" i="13"/>
  <c r="AD16" i="13" s="1"/>
  <c r="R15" i="6" s="1"/>
  <c r="Z35" i="13"/>
  <c r="AD35" i="13" s="1"/>
  <c r="R34" i="6" s="1"/>
  <c r="Z64" i="13"/>
  <c r="AD64" i="13" s="1"/>
  <c r="R63" i="6" s="1"/>
  <c r="Z13" i="13"/>
  <c r="AD13" i="13" s="1"/>
  <c r="R12" i="6" s="1"/>
  <c r="Z24" i="13"/>
  <c r="AD24" i="13" s="1"/>
  <c r="R23" i="6" s="1"/>
  <c r="AA13" i="13"/>
  <c r="AE13" i="13" s="1"/>
  <c r="S12" i="6" s="1"/>
  <c r="Y34" i="13"/>
  <c r="AC34" i="13" s="1"/>
  <c r="Q33" i="6" s="1"/>
  <c r="Y71" i="13"/>
  <c r="AC71" i="13" s="1"/>
  <c r="Q70" i="6" s="1"/>
  <c r="I81" i="20" s="1"/>
  <c r="O81" i="20" s="1"/>
  <c r="AA18" i="13"/>
  <c r="AE18" i="13" s="1"/>
  <c r="S17" i="6" s="1"/>
  <c r="AA22" i="13"/>
  <c r="AE22" i="13" s="1"/>
  <c r="S21" i="6" s="1"/>
  <c r="Z27" i="13"/>
  <c r="AD27" i="13" s="1"/>
  <c r="R26" i="6" s="1"/>
  <c r="Z71" i="13"/>
  <c r="AD71" i="13" s="1"/>
  <c r="R70" i="6" s="1"/>
  <c r="AA62" i="13"/>
  <c r="AE62" i="13" s="1"/>
  <c r="S61" i="6" s="1"/>
  <c r="AA45" i="13"/>
  <c r="AE45" i="13" s="1"/>
  <c r="S44" i="6" s="1"/>
  <c r="AA17" i="13"/>
  <c r="AE17" i="13" s="1"/>
  <c r="S16" i="6" s="1"/>
  <c r="K27" i="20" s="1"/>
  <c r="Q27" i="20" s="1"/>
  <c r="AA19" i="13"/>
  <c r="AE19" i="13" s="1"/>
  <c r="S18" i="6" s="1"/>
  <c r="AA16" i="13"/>
  <c r="AE16" i="13" s="1"/>
  <c r="S15" i="6" s="1"/>
  <c r="K26" i="20" s="1"/>
  <c r="Q26" i="20" s="1"/>
  <c r="AA38" i="13"/>
  <c r="AE38" i="13" s="1"/>
  <c r="S37" i="6" s="1"/>
  <c r="AA24" i="13"/>
  <c r="AE24" i="13" s="1"/>
  <c r="S23" i="6" s="1"/>
  <c r="K34" i="20" s="1"/>
  <c r="Q34" i="20" s="1"/>
  <c r="AA64" i="13"/>
  <c r="AE64" i="13" s="1"/>
  <c r="S63" i="6" s="1"/>
  <c r="Y65" i="13"/>
  <c r="AC65" i="13" s="1"/>
  <c r="Q64" i="6" s="1"/>
  <c r="Y17" i="13"/>
  <c r="AC17" i="13" s="1"/>
  <c r="Q16" i="6" s="1"/>
  <c r="Z33" i="13"/>
  <c r="AD33" i="13" s="1"/>
  <c r="R32" i="6" s="1"/>
  <c r="Z14" i="13"/>
  <c r="AD14" i="13" s="1"/>
  <c r="R13" i="6" s="1"/>
  <c r="J24" i="20" s="1"/>
  <c r="Z46" i="13"/>
  <c r="AD46" i="13" s="1"/>
  <c r="R45" i="6" s="1"/>
  <c r="Z43" i="13"/>
  <c r="AD43" i="13" s="1"/>
  <c r="R42" i="6" s="1"/>
  <c r="Z50" i="13"/>
  <c r="AD50" i="13" s="1"/>
  <c r="R49" i="6" s="1"/>
  <c r="J60" i="20" s="1"/>
  <c r="Z65" i="13"/>
  <c r="AD65" i="13" s="1"/>
  <c r="R64" i="6" s="1"/>
  <c r="AD10" i="13"/>
  <c r="R9" i="6" s="1"/>
  <c r="Z69" i="13"/>
  <c r="AD69" i="13" s="1"/>
  <c r="R68" i="6" s="1"/>
  <c r="Y26" i="13"/>
  <c r="AC26" i="13" s="1"/>
  <c r="Q25" i="6" s="1"/>
  <c r="Y68" i="13"/>
  <c r="AC68" i="13" s="1"/>
  <c r="Q67" i="6" s="1"/>
  <c r="I78" i="20" s="1"/>
  <c r="O78" i="20" s="1"/>
  <c r="Y72" i="13"/>
  <c r="AC72" i="13" s="1"/>
  <c r="Q71" i="6" s="1"/>
  <c r="Y64" i="13"/>
  <c r="AC64" i="13" s="1"/>
  <c r="Q63" i="6" s="1"/>
  <c r="I74" i="20" s="1"/>
  <c r="O74" i="20" s="1"/>
  <c r="Y43" i="13"/>
  <c r="AC43" i="13" s="1"/>
  <c r="Q42" i="6" s="1"/>
  <c r="AA33" i="13"/>
  <c r="AE33" i="13" s="1"/>
  <c r="S32" i="6" s="1"/>
  <c r="K43" i="20" s="1"/>
  <c r="Q43" i="20" s="1"/>
  <c r="AA66" i="13"/>
  <c r="AE66" i="13" s="1"/>
  <c r="S65" i="6" s="1"/>
  <c r="K76" i="20" s="1"/>
  <c r="Q76" i="20" s="1"/>
  <c r="Z21" i="13"/>
  <c r="AD21" i="13" s="1"/>
  <c r="R20" i="6" s="1"/>
  <c r="Y29" i="13"/>
  <c r="AC29" i="13" s="1"/>
  <c r="Q28" i="6" s="1"/>
  <c r="Y19" i="13"/>
  <c r="AC19" i="13" s="1"/>
  <c r="Q18" i="6" s="1"/>
  <c r="Y35" i="13"/>
  <c r="AC35" i="13" s="1"/>
  <c r="Q34" i="6" s="1"/>
  <c r="AA47" i="13"/>
  <c r="AE47" i="13" s="1"/>
  <c r="S46" i="6" s="1"/>
  <c r="AA10" i="13"/>
  <c r="AE10" i="13" s="1"/>
  <c r="S9" i="6" s="1"/>
  <c r="AA59" i="13"/>
  <c r="AE59" i="13" s="1"/>
  <c r="S58" i="6" s="1"/>
  <c r="K69" i="20" s="1"/>
  <c r="Q69" i="20" s="1"/>
  <c r="AA29" i="13"/>
  <c r="AE29" i="13" s="1"/>
  <c r="S28" i="6" s="1"/>
  <c r="AA74" i="13"/>
  <c r="AE74" i="13" s="1"/>
  <c r="S73" i="6" s="1"/>
  <c r="AA58" i="13"/>
  <c r="AE58" i="13" s="1"/>
  <c r="S57" i="6" s="1"/>
  <c r="AA30" i="13"/>
  <c r="AE30" i="13" s="1"/>
  <c r="S29" i="6" s="1"/>
  <c r="AA31" i="13"/>
  <c r="AE31" i="13" s="1"/>
  <c r="S30" i="6" s="1"/>
  <c r="AA9" i="13"/>
  <c r="AE9" i="13" s="1"/>
  <c r="S8" i="6" s="1"/>
  <c r="K19" i="20" s="1"/>
  <c r="Q19" i="20" s="1"/>
  <c r="Y27" i="13"/>
  <c r="AC27" i="13" s="1"/>
  <c r="Q26" i="6" s="1"/>
  <c r="Y42" i="13"/>
  <c r="AC42" i="13" s="1"/>
  <c r="Q41" i="6" s="1"/>
  <c r="Z37" i="13"/>
  <c r="AD37" i="13" s="1"/>
  <c r="R36" i="6" s="1"/>
  <c r="Z32" i="13"/>
  <c r="AD32" i="13" s="1"/>
  <c r="R31" i="6" s="1"/>
  <c r="J42" i="20" s="1"/>
  <c r="Z23" i="13"/>
  <c r="AD23" i="13" s="1"/>
  <c r="R22" i="6" s="1"/>
  <c r="J33" i="20" s="1"/>
  <c r="Z18" i="13"/>
  <c r="AD18" i="13" s="1"/>
  <c r="R17" i="6" s="1"/>
  <c r="Z34" i="13"/>
  <c r="AD34" i="13" s="1"/>
  <c r="R33" i="6" s="1"/>
  <c r="Z73" i="13"/>
  <c r="AD73" i="13" s="1"/>
  <c r="R72" i="6" s="1"/>
  <c r="J83" i="20" s="1"/>
  <c r="P83" i="20" s="1"/>
  <c r="Z54" i="13"/>
  <c r="AD54" i="13" s="1"/>
  <c r="R53" i="6" s="1"/>
  <c r="Y38" i="13"/>
  <c r="AC38" i="13" s="1"/>
  <c r="Q37" i="6" s="1"/>
  <c r="Y50" i="13"/>
  <c r="AC50" i="13" s="1"/>
  <c r="Q49" i="6" s="1"/>
  <c r="I60" i="20" s="1"/>
  <c r="Y41" i="13"/>
  <c r="AC41" i="13" s="1"/>
  <c r="Q40" i="6" s="1"/>
  <c r="I51" i="20" s="1"/>
  <c r="AK35" i="6" l="1"/>
  <c r="AL35" i="6" s="1"/>
  <c r="J46" i="20"/>
  <c r="P46" i="20" s="1"/>
  <c r="AK62" i="6"/>
  <c r="AL62" i="6" s="1"/>
  <c r="J73" i="20"/>
  <c r="P73" i="20" s="1"/>
  <c r="AM52" i="6"/>
  <c r="AN52" i="6" s="1"/>
  <c r="K63" i="20"/>
  <c r="Q63" i="20" s="1"/>
  <c r="AK43" i="6"/>
  <c r="AL43" i="6" s="1"/>
  <c r="J54" i="20"/>
  <c r="AH71" i="6"/>
  <c r="AI71" i="6" s="1"/>
  <c r="I82" i="20"/>
  <c r="O82" i="20" s="1"/>
  <c r="AK24" i="6"/>
  <c r="AL24" i="6" s="1"/>
  <c r="J35" i="20"/>
  <c r="K37" i="20"/>
  <c r="Q37" i="20" s="1"/>
  <c r="AM30" i="6"/>
  <c r="AN30" i="6" s="1"/>
  <c r="K41" i="20"/>
  <c r="Q41" i="20" s="1"/>
  <c r="AM44" i="6"/>
  <c r="AN44" i="6" s="1"/>
  <c r="K55" i="20"/>
  <c r="Q55" i="20" s="1"/>
  <c r="AH53" i="6"/>
  <c r="AI53" i="6" s="1"/>
  <c r="I64" i="20"/>
  <c r="O64" i="20" s="1"/>
  <c r="AK29" i="6"/>
  <c r="AL29" i="6" s="1"/>
  <c r="J40" i="20"/>
  <c r="AM39" i="6"/>
  <c r="AN39" i="6" s="1"/>
  <c r="K50" i="20"/>
  <c r="Q50" i="20" s="1"/>
  <c r="AH25" i="6"/>
  <c r="AI25" i="6" s="1"/>
  <c r="I36" i="20"/>
  <c r="AH44" i="6"/>
  <c r="AI44" i="6" s="1"/>
  <c r="I55" i="20"/>
  <c r="O55" i="20" s="1"/>
  <c r="AK70" i="6"/>
  <c r="AL70" i="6" s="1"/>
  <c r="J81" i="20"/>
  <c r="P81" i="20" s="1"/>
  <c r="AK16" i="6"/>
  <c r="AL16" i="6" s="1"/>
  <c r="J27" i="20"/>
  <c r="P27" i="20" s="1"/>
  <c r="AH10" i="6"/>
  <c r="AI10" i="6" s="1"/>
  <c r="I21" i="20"/>
  <c r="AK54" i="6"/>
  <c r="AL54" i="6" s="1"/>
  <c r="J65" i="20"/>
  <c r="P65" i="20" s="1"/>
  <c r="AK64" i="6"/>
  <c r="AL64" i="6" s="1"/>
  <c r="J75" i="20"/>
  <c r="P75" i="20" s="1"/>
  <c r="AK67" i="6"/>
  <c r="AL67" i="6" s="1"/>
  <c r="J78" i="20"/>
  <c r="P78" i="20" s="1"/>
  <c r="AM17" i="6"/>
  <c r="AN17" i="6" s="1"/>
  <c r="K28" i="20"/>
  <c r="Q28" i="20" s="1"/>
  <c r="AK18" i="6"/>
  <c r="AL18" i="6" s="1"/>
  <c r="J29" i="20"/>
  <c r="AM11" i="6"/>
  <c r="AN11" i="6" s="1"/>
  <c r="K22" i="20"/>
  <c r="Q22" i="20" s="1"/>
  <c r="AM34" i="6"/>
  <c r="AN34" i="6" s="1"/>
  <c r="K45" i="20"/>
  <c r="Q45" i="20" s="1"/>
  <c r="AM46" i="6"/>
  <c r="AN46" i="6" s="1"/>
  <c r="K57" i="20"/>
  <c r="Q57" i="20" s="1"/>
  <c r="AK45" i="6"/>
  <c r="AL45" i="6" s="1"/>
  <c r="J56" i="20"/>
  <c r="P56" i="20" s="1"/>
  <c r="AK10" i="6"/>
  <c r="AL10" i="6" s="1"/>
  <c r="J21" i="20"/>
  <c r="AH24" i="6"/>
  <c r="AI24" i="6" s="1"/>
  <c r="I35" i="20"/>
  <c r="AM20" i="6"/>
  <c r="AN20" i="6" s="1"/>
  <c r="K31" i="20"/>
  <c r="Q31" i="20" s="1"/>
  <c r="AH34" i="6"/>
  <c r="AI34" i="6" s="1"/>
  <c r="I45" i="20"/>
  <c r="AH60" i="6"/>
  <c r="AI60" i="6" s="1"/>
  <c r="I71" i="20"/>
  <c r="O71" i="20" s="1"/>
  <c r="AH18" i="6"/>
  <c r="AI18" i="6" s="1"/>
  <c r="I29" i="20"/>
  <c r="AK32" i="6"/>
  <c r="AL32" i="6" s="1"/>
  <c r="J43" i="20"/>
  <c r="AK23" i="6"/>
  <c r="AL23" i="6" s="1"/>
  <c r="J34" i="20"/>
  <c r="AK17" i="6"/>
  <c r="AL17" i="6" s="1"/>
  <c r="J28" i="20"/>
  <c r="AH28" i="6"/>
  <c r="AI28" i="6" s="1"/>
  <c r="I39" i="20"/>
  <c r="O39" i="20" s="1"/>
  <c r="AH16" i="6"/>
  <c r="AI16" i="6" s="1"/>
  <c r="I27" i="20"/>
  <c r="O27" i="20" s="1"/>
  <c r="AK12" i="6"/>
  <c r="AL12" i="6" s="1"/>
  <c r="J23" i="20"/>
  <c r="AH61" i="6"/>
  <c r="AI61" i="6" s="1"/>
  <c r="I72" i="20"/>
  <c r="O72" i="20" s="1"/>
  <c r="AK25" i="6"/>
  <c r="AL25" i="6" s="1"/>
  <c r="J36" i="20"/>
  <c r="AM13" i="6"/>
  <c r="AN13" i="6" s="1"/>
  <c r="K24" i="20"/>
  <c r="Q24" i="20" s="1"/>
  <c r="AK61" i="6"/>
  <c r="AL61" i="6" s="1"/>
  <c r="J72" i="20"/>
  <c r="P72" i="20" s="1"/>
  <c r="AM45" i="6"/>
  <c r="AN45" i="6" s="1"/>
  <c r="K56" i="20"/>
  <c r="Q56" i="20" s="1"/>
  <c r="AK15" i="6"/>
  <c r="AL15" i="6" s="1"/>
  <c r="J26" i="20"/>
  <c r="AM53" i="6"/>
  <c r="AN53" i="6" s="1"/>
  <c r="K64" i="20"/>
  <c r="Q64" i="20" s="1"/>
  <c r="AH14" i="6"/>
  <c r="AI14" i="6" s="1"/>
  <c r="I25" i="20"/>
  <c r="AH21" i="6"/>
  <c r="AI21" i="6" s="1"/>
  <c r="I32" i="20"/>
  <c r="AM37" i="6"/>
  <c r="AN37" i="6" s="1"/>
  <c r="K48" i="20"/>
  <c r="Q48" i="20" s="1"/>
  <c r="AH51" i="6"/>
  <c r="AI51" i="6" s="1"/>
  <c r="I62" i="20"/>
  <c r="AK8" i="6"/>
  <c r="AL8" i="6" s="1"/>
  <c r="J19" i="20"/>
  <c r="P19" i="20" s="1"/>
  <c r="AH42" i="6"/>
  <c r="AI42" i="6" s="1"/>
  <c r="I53" i="20"/>
  <c r="AM35" i="6"/>
  <c r="AN35" i="6" s="1"/>
  <c r="K46" i="20"/>
  <c r="Q46" i="20" s="1"/>
  <c r="AH59" i="6"/>
  <c r="AI59" i="6" s="1"/>
  <c r="I70" i="20"/>
  <c r="O70" i="20" s="1"/>
  <c r="AK27" i="6"/>
  <c r="AL27" i="6" s="1"/>
  <c r="J38" i="20"/>
  <c r="AM25" i="6"/>
  <c r="AN25" i="6" s="1"/>
  <c r="K36" i="20"/>
  <c r="Q36" i="20" s="1"/>
  <c r="AK51" i="6"/>
  <c r="AL51" i="6" s="1"/>
  <c r="J62" i="20"/>
  <c r="P62" i="20" s="1"/>
  <c r="AM61" i="6"/>
  <c r="AN61" i="6" s="1"/>
  <c r="K72" i="20"/>
  <c r="Q72" i="20" s="1"/>
  <c r="AH29" i="6"/>
  <c r="AI29" i="6" s="1"/>
  <c r="I40" i="20"/>
  <c r="AM57" i="6"/>
  <c r="AN57" i="6" s="1"/>
  <c r="K68" i="20"/>
  <c r="Q68" i="20" s="1"/>
  <c r="AK68" i="6"/>
  <c r="AL68" i="6" s="1"/>
  <c r="J79" i="20"/>
  <c r="P79" i="20" s="1"/>
  <c r="AK44" i="6"/>
  <c r="AL44" i="6" s="1"/>
  <c r="J55" i="20"/>
  <c r="AH32" i="6"/>
  <c r="AI32" i="6" s="1"/>
  <c r="I43" i="20"/>
  <c r="AK9" i="6"/>
  <c r="AL9" i="6" s="1"/>
  <c r="J20" i="20"/>
  <c r="AM28" i="6"/>
  <c r="K39" i="20"/>
  <c r="Q39" i="20" s="1"/>
  <c r="AM54" i="6"/>
  <c r="AN54" i="6" s="1"/>
  <c r="K65" i="20"/>
  <c r="Q65" i="20" s="1"/>
  <c r="AM27" i="6"/>
  <c r="AN27" i="6" s="1"/>
  <c r="K38" i="20"/>
  <c r="Q38" i="20" s="1"/>
  <c r="AM72" i="6"/>
  <c r="AN72" i="6" s="1"/>
  <c r="K83" i="20"/>
  <c r="Q83" i="20" s="1"/>
  <c r="AK71" i="6"/>
  <c r="AL71" i="6" s="1"/>
  <c r="J82" i="20"/>
  <c r="P82" i="20" s="1"/>
  <c r="AM9" i="6"/>
  <c r="AN9" i="6" s="1"/>
  <c r="K20" i="20"/>
  <c r="Q20" i="20" s="1"/>
  <c r="AK42" i="6"/>
  <c r="AL42" i="6" s="1"/>
  <c r="J53" i="20"/>
  <c r="AL28" i="6"/>
  <c r="J39" i="20"/>
  <c r="P39" i="20" s="1"/>
  <c r="AK53" i="6"/>
  <c r="AL53" i="6" s="1"/>
  <c r="J64" i="20"/>
  <c r="AH33" i="6"/>
  <c r="AI33" i="6" s="1"/>
  <c r="I44" i="20"/>
  <c r="O44" i="20" s="1"/>
  <c r="AM64" i="6"/>
  <c r="AN64" i="6" s="1"/>
  <c r="K75" i="20"/>
  <c r="Q75" i="20" s="1"/>
  <c r="AM12" i="6"/>
  <c r="AN12" i="6" s="1"/>
  <c r="K23" i="20"/>
  <c r="Q23" i="20" s="1"/>
  <c r="AM66" i="6"/>
  <c r="AN66" i="6" s="1"/>
  <c r="K77" i="20"/>
  <c r="Q77" i="20" s="1"/>
  <c r="AK41" i="6"/>
  <c r="AL41" i="6" s="1"/>
  <c r="J52" i="20"/>
  <c r="AM22" i="6"/>
  <c r="AN22" i="6" s="1"/>
  <c r="K33" i="20"/>
  <c r="Q33" i="20" s="1"/>
  <c r="AH12" i="6"/>
  <c r="AI12" i="6" s="1"/>
  <c r="I23" i="20"/>
  <c r="AK33" i="6"/>
  <c r="AL33" i="6" s="1"/>
  <c r="J44" i="20"/>
  <c r="P44" i="20" s="1"/>
  <c r="AM62" i="6"/>
  <c r="AN62" i="6" s="1"/>
  <c r="K73" i="20"/>
  <c r="Q73" i="20" s="1"/>
  <c r="AH23" i="6"/>
  <c r="AI23" i="6" s="1"/>
  <c r="I34" i="20"/>
  <c r="AH73" i="6"/>
  <c r="AI73" i="6" s="1"/>
  <c r="I84" i="20"/>
  <c r="O84" i="20" s="1"/>
  <c r="AK20" i="6"/>
  <c r="AL20" i="6" s="1"/>
  <c r="J31" i="20"/>
  <c r="AH64" i="6"/>
  <c r="AI64" i="6" s="1"/>
  <c r="I75" i="20"/>
  <c r="O75" i="20" s="1"/>
  <c r="AK63" i="6"/>
  <c r="AL63" i="6" s="1"/>
  <c r="J74" i="20"/>
  <c r="P74" i="20" s="1"/>
  <c r="AM55" i="6"/>
  <c r="AN55" i="6" s="1"/>
  <c r="K66" i="20"/>
  <c r="Q66" i="20" s="1"/>
  <c r="AK50" i="6"/>
  <c r="AL50" i="6" s="1"/>
  <c r="J61" i="20"/>
  <c r="AK36" i="6"/>
  <c r="AL36" i="6" s="1"/>
  <c r="J47" i="20"/>
  <c r="AM43" i="6"/>
  <c r="AN43" i="6" s="1"/>
  <c r="K54" i="20"/>
  <c r="Q54" i="20" s="1"/>
  <c r="AK55" i="6"/>
  <c r="AL55" i="6" s="1"/>
  <c r="J66" i="20"/>
  <c r="P66" i="20" s="1"/>
  <c r="AH41" i="6"/>
  <c r="AI41" i="6" s="1"/>
  <c r="I52" i="20"/>
  <c r="AH55" i="6"/>
  <c r="AI55" i="6" s="1"/>
  <c r="I66" i="20"/>
  <c r="O66" i="20" s="1"/>
  <c r="AK73" i="6"/>
  <c r="AL73" i="6" s="1"/>
  <c r="J84" i="20"/>
  <c r="P84" i="20" s="1"/>
  <c r="AH26" i="6"/>
  <c r="AI26" i="6" s="1"/>
  <c r="I37" i="20"/>
  <c r="AM18" i="6"/>
  <c r="AN18" i="6" s="1"/>
  <c r="K29" i="20"/>
  <c r="Q29" i="20" s="1"/>
  <c r="AH17" i="6"/>
  <c r="AI17" i="6" s="1"/>
  <c r="I28" i="20"/>
  <c r="AH68" i="6"/>
  <c r="AI68" i="6" s="1"/>
  <c r="I79" i="20"/>
  <c r="O79" i="20" s="1"/>
  <c r="AH46" i="6"/>
  <c r="AI46" i="6" s="1"/>
  <c r="I57" i="20"/>
  <c r="O57" i="20" s="1"/>
  <c r="AK37" i="6"/>
  <c r="AL37" i="6" s="1"/>
  <c r="J48" i="20"/>
  <c r="AM29" i="6"/>
  <c r="AN29" i="6" s="1"/>
  <c r="K40" i="20"/>
  <c r="Q40" i="20" s="1"/>
  <c r="AM73" i="6"/>
  <c r="AN73" i="6" s="1"/>
  <c r="K84" i="20"/>
  <c r="Q84" i="20" s="1"/>
  <c r="AK26" i="6"/>
  <c r="AL26" i="6" s="1"/>
  <c r="J37" i="20"/>
  <c r="AK19" i="6"/>
  <c r="AL19" i="6" s="1"/>
  <c r="J30" i="20"/>
  <c r="AM19" i="6"/>
  <c r="AN19" i="6" s="1"/>
  <c r="K30" i="20"/>
  <c r="Q30" i="20" s="1"/>
  <c r="AM21" i="6"/>
  <c r="AN21" i="6" s="1"/>
  <c r="K32" i="20"/>
  <c r="Q32" i="20" s="1"/>
  <c r="AK46" i="6"/>
  <c r="AL46" i="6" s="1"/>
  <c r="J57" i="20"/>
  <c r="P57" i="20" s="1"/>
  <c r="AK59" i="6"/>
  <c r="AL59" i="6" s="1"/>
  <c r="J70" i="20"/>
  <c r="P70" i="20" s="1"/>
  <c r="AH37" i="6"/>
  <c r="AI37" i="6" s="1"/>
  <c r="I48" i="20"/>
  <c r="AM70" i="6"/>
  <c r="AN70" i="6" s="1"/>
  <c r="K81" i="20"/>
  <c r="Q81" i="20" s="1"/>
  <c r="AM10" i="6"/>
  <c r="AN10" i="6" s="1"/>
  <c r="K21" i="20"/>
  <c r="Q21" i="20" s="1"/>
  <c r="AM36" i="6"/>
  <c r="AN36" i="6" s="1"/>
  <c r="K47" i="20"/>
  <c r="Q47" i="20" s="1"/>
  <c r="AK11" i="6"/>
  <c r="AL11" i="6" s="1"/>
  <c r="J22" i="20"/>
  <c r="AM63" i="6"/>
  <c r="AN63" i="6" s="1"/>
  <c r="K74" i="20"/>
  <c r="Q74" i="20" s="1"/>
  <c r="AK34" i="6"/>
  <c r="AL34" i="6" s="1"/>
  <c r="J45" i="20"/>
  <c r="AK52" i="6"/>
  <c r="AL52" i="6" s="1"/>
  <c r="J63" i="20"/>
  <c r="AM48" i="6"/>
  <c r="AN48" i="6" s="1"/>
  <c r="K59" i="20"/>
  <c r="Q59" i="20" s="1"/>
  <c r="AH56" i="6"/>
  <c r="AI56" i="6" s="1"/>
  <c r="I67" i="20"/>
  <c r="O67" i="20" s="1"/>
  <c r="AK57" i="6"/>
  <c r="AL57" i="6" s="1"/>
  <c r="AM15" i="6"/>
  <c r="AN15" i="6" s="1"/>
  <c r="AK74" i="6"/>
  <c r="AL74" i="6" s="1"/>
  <c r="AH31" i="6"/>
  <c r="AI31" i="6" s="1"/>
  <c r="AM42" i="6"/>
  <c r="AN42" i="6" s="1"/>
  <c r="AH63" i="6"/>
  <c r="AI63" i="6" s="1"/>
  <c r="AK47" i="6"/>
  <c r="AL47" i="6" s="1"/>
  <c r="AH66" i="6"/>
  <c r="AI66" i="6" s="1"/>
  <c r="AM68" i="6"/>
  <c r="AN68" i="6" s="1"/>
  <c r="AK56" i="6"/>
  <c r="AL56" i="6" s="1"/>
  <c r="AM60" i="6"/>
  <c r="AN60" i="6" s="1"/>
  <c r="AM16" i="6"/>
  <c r="AN16" i="6" s="1"/>
  <c r="AM38" i="6"/>
  <c r="AN38" i="6" s="1"/>
  <c r="AK60" i="6"/>
  <c r="AL60" i="6" s="1"/>
  <c r="AH74" i="6"/>
  <c r="AI74" i="6" s="1"/>
  <c r="AM41" i="6"/>
  <c r="AN41" i="6" s="1"/>
  <c r="AH58" i="6"/>
  <c r="AI58" i="6" s="1"/>
  <c r="AM51" i="6"/>
  <c r="AN51" i="6" s="1"/>
  <c r="AH19" i="6"/>
  <c r="AI19" i="6" s="1"/>
  <c r="AM69" i="6"/>
  <c r="AN69" i="6" s="1"/>
  <c r="AM31" i="6"/>
  <c r="AN31" i="6" s="1"/>
  <c r="AM47" i="6"/>
  <c r="AN47" i="6" s="1"/>
  <c r="AK30" i="6"/>
  <c r="AL30" i="6" s="1"/>
  <c r="AH65" i="6"/>
  <c r="AI65" i="6" s="1"/>
  <c r="AM8" i="6"/>
  <c r="AN8" i="6" s="1"/>
  <c r="AH67" i="6"/>
  <c r="AI67" i="6" s="1"/>
  <c r="AK48" i="6"/>
  <c r="AL48" i="6" s="1"/>
  <c r="AH40" i="6"/>
  <c r="AI40" i="6" s="1"/>
  <c r="AH49" i="6"/>
  <c r="AI49" i="6" s="1"/>
  <c r="AK49" i="6"/>
  <c r="AL49" i="6" s="1"/>
  <c r="AK21" i="6"/>
  <c r="AL21" i="6" s="1"/>
  <c r="AK39" i="6"/>
  <c r="AL39" i="6" s="1"/>
  <c r="AM50" i="6"/>
  <c r="AN50" i="6" s="1"/>
  <c r="AH72" i="6"/>
  <c r="AI72" i="6" s="1"/>
  <c r="AM58" i="6"/>
  <c r="AN58" i="6" s="1"/>
  <c r="AM56" i="6"/>
  <c r="AN56" i="6" s="1"/>
  <c r="AH70" i="6"/>
  <c r="AI70" i="6" s="1"/>
  <c r="AK14" i="6"/>
  <c r="AL14" i="6" s="1"/>
  <c r="AM71" i="6"/>
  <c r="AN71" i="6" s="1"/>
  <c r="AK66" i="6"/>
  <c r="AL66" i="6" s="1"/>
  <c r="AK58" i="6"/>
  <c r="AL58" i="6" s="1"/>
  <c r="AM67" i="6"/>
  <c r="AN67" i="6" s="1"/>
  <c r="AK72" i="6"/>
  <c r="AL72" i="6" s="1"/>
  <c r="AK13" i="6"/>
  <c r="AL13" i="6" s="1"/>
  <c r="AM59" i="6"/>
  <c r="AN59" i="6" s="1"/>
  <c r="AH11" i="6"/>
  <c r="AI11" i="6" s="1"/>
  <c r="AH22" i="6"/>
  <c r="AI22" i="6" s="1"/>
  <c r="AM33" i="6"/>
  <c r="AN33" i="6" s="1"/>
  <c r="AM40" i="6"/>
  <c r="AN40" i="6" s="1"/>
  <c r="AK22" i="6"/>
  <c r="AL22" i="6" s="1"/>
  <c r="AH27" i="6"/>
  <c r="AI27" i="6" s="1"/>
  <c r="AM74" i="6"/>
  <c r="AN74" i="6" s="1"/>
  <c r="AK38" i="6"/>
  <c r="AL38" i="6" s="1"/>
  <c r="AH36" i="6"/>
  <c r="AI36" i="6" s="1"/>
  <c r="AM49" i="6"/>
  <c r="AN49" i="6" s="1"/>
  <c r="AH54" i="6"/>
  <c r="AI54" i="6" s="1"/>
  <c r="AM24" i="6"/>
  <c r="AN24" i="6" s="1"/>
  <c r="AK31" i="6"/>
  <c r="AL31" i="6" s="1"/>
  <c r="AM65" i="6"/>
  <c r="AN65" i="6" s="1"/>
  <c r="AH30" i="6"/>
  <c r="AI30" i="6" s="1"/>
  <c r="AK69" i="6"/>
  <c r="AL69" i="6" s="1"/>
  <c r="AM32" i="6"/>
  <c r="AN32" i="6" s="1"/>
  <c r="AM23" i="6"/>
  <c r="AN23" i="6" s="1"/>
  <c r="AK40" i="6"/>
  <c r="AL40" i="6" s="1"/>
  <c r="AH52" i="6"/>
  <c r="AI52" i="6" s="1"/>
  <c r="AM14" i="6"/>
  <c r="AN14" i="6" s="1"/>
  <c r="AK65" i="6"/>
  <c r="AL65" i="6" s="1"/>
  <c r="Q50" i="6"/>
  <c r="Q69" i="6"/>
  <c r="Q38" i="6"/>
  <c r="Q20" i="6"/>
  <c r="Q8" i="6"/>
  <c r="I19" i="20" s="1"/>
  <c r="O19" i="20" s="1"/>
  <c r="Q57" i="6"/>
  <c r="I68" i="20" s="1"/>
  <c r="O68" i="20" s="1"/>
  <c r="Q62" i="6"/>
  <c r="Q45" i="6"/>
  <c r="I56" i="20" s="1"/>
  <c r="O56" i="20" s="1"/>
  <c r="Q48" i="6"/>
  <c r="I59" i="20" s="1"/>
  <c r="Q15" i="6"/>
  <c r="I26" i="20" s="1"/>
  <c r="Q39" i="6"/>
  <c r="I50" i="20" s="1"/>
  <c r="Q47" i="6"/>
  <c r="I58" i="20" s="1"/>
  <c r="O58" i="20" s="1"/>
  <c r="Q35" i="6"/>
  <c r="Q43" i="6"/>
  <c r="I54" i="20" s="1"/>
  <c r="AC14" i="13"/>
  <c r="Q13" i="6" s="1"/>
  <c r="I24" i="20" s="1"/>
  <c r="AS45" i="8"/>
  <c r="AR50" i="8"/>
  <c r="AQ52" i="8"/>
  <c r="AX52" i="8"/>
  <c r="AU52" i="8"/>
  <c r="AW52" i="8"/>
  <c r="AR52" i="8"/>
  <c r="AT52" i="8"/>
  <c r="AY52" i="8"/>
  <c r="AV52" i="8"/>
  <c r="AS52" i="8"/>
  <c r="T52" i="6"/>
  <c r="T22" i="6"/>
  <c r="T34" i="6"/>
  <c r="AU47" i="8"/>
  <c r="AX47" i="8"/>
  <c r="AV47" i="8"/>
  <c r="AQ47" i="8"/>
  <c r="AW47" i="8"/>
  <c r="AT47" i="8"/>
  <c r="AY47" i="8"/>
  <c r="AR47" i="8"/>
  <c r="AZ47" i="8"/>
  <c r="AS47" i="8"/>
  <c r="T63" i="6"/>
  <c r="T9" i="6"/>
  <c r="T24" i="6"/>
  <c r="T56" i="6"/>
  <c r="T73" i="6"/>
  <c r="E20" i="6"/>
  <c r="E50" i="6"/>
  <c r="AR44" i="8"/>
  <c r="AZ44" i="8"/>
  <c r="AS44" i="8"/>
  <c r="AY44" i="8"/>
  <c r="AV44" i="8"/>
  <c r="AT44" i="8"/>
  <c r="AW44" i="8"/>
  <c r="AU44" i="8"/>
  <c r="AX44" i="8"/>
  <c r="AQ44" i="8"/>
  <c r="T74" i="6"/>
  <c r="T54" i="6"/>
  <c r="T42" i="6"/>
  <c r="T40" i="6"/>
  <c r="T71" i="6"/>
  <c r="E51" i="6"/>
  <c r="E21" i="6"/>
  <c r="T60" i="6"/>
  <c r="T65" i="6"/>
  <c r="T31" i="6"/>
  <c r="T72" i="6"/>
  <c r="T23" i="6"/>
  <c r="T11" i="6"/>
  <c r="T21" i="6"/>
  <c r="G22" i="6"/>
  <c r="G52" i="6"/>
  <c r="T49" i="6"/>
  <c r="T70" i="6"/>
  <c r="T61" i="6"/>
  <c r="T66" i="6"/>
  <c r="T51" i="6"/>
  <c r="F21" i="6"/>
  <c r="F51" i="6"/>
  <c r="T12" i="6"/>
  <c r="T55" i="6"/>
  <c r="T25" i="6"/>
  <c r="F23" i="6"/>
  <c r="F53" i="6"/>
  <c r="T18" i="6"/>
  <c r="T19" i="6"/>
  <c r="T17" i="6"/>
  <c r="T32" i="6"/>
  <c r="G51" i="6"/>
  <c r="G21" i="6"/>
  <c r="T44" i="6"/>
  <c r="T67" i="6"/>
  <c r="F22" i="6"/>
  <c r="F52" i="6"/>
  <c r="T37" i="6"/>
  <c r="S86" i="13"/>
  <c r="Z8" i="13"/>
  <c r="Z5" i="13" s="1"/>
  <c r="T41" i="6"/>
  <c r="T28" i="6"/>
  <c r="AV46" i="8"/>
  <c r="AW46" i="8"/>
  <c r="AX46" i="8"/>
  <c r="AU46" i="8"/>
  <c r="AR46" i="8"/>
  <c r="AQ46" i="8"/>
  <c r="AZ46" i="8"/>
  <c r="AY46" i="8"/>
  <c r="AS46" i="8"/>
  <c r="AT46" i="8"/>
  <c r="T16" i="6"/>
  <c r="T68" i="6"/>
  <c r="T27" i="6"/>
  <c r="T10" i="6"/>
  <c r="T59" i="6"/>
  <c r="S6" i="13"/>
  <c r="R4" i="13" s="1"/>
  <c r="Y8" i="13"/>
  <c r="AC8" i="13" s="1"/>
  <c r="F20" i="6"/>
  <c r="F50" i="6"/>
  <c r="T33" i="6"/>
  <c r="G23" i="6"/>
  <c r="G53" i="6"/>
  <c r="T26" i="6"/>
  <c r="G50" i="6"/>
  <c r="G20" i="6"/>
  <c r="AF47" i="13"/>
  <c r="T64" i="6"/>
  <c r="E22" i="6"/>
  <c r="E52" i="6"/>
  <c r="AT18" i="8"/>
  <c r="AR18" i="8"/>
  <c r="AV18" i="8"/>
  <c r="AY18" i="8"/>
  <c r="AQ18" i="8"/>
  <c r="AU18" i="8"/>
  <c r="AX18" i="8"/>
  <c r="AW18" i="8"/>
  <c r="AS18" i="8"/>
  <c r="AZ18" i="8"/>
  <c r="T53" i="6"/>
  <c r="T30" i="6"/>
  <c r="T29" i="6"/>
  <c r="T14" i="6"/>
  <c r="T58" i="6"/>
  <c r="AW49" i="8"/>
  <c r="AX49" i="8"/>
  <c r="AQ49" i="8"/>
  <c r="AV49" i="8"/>
  <c r="AY49" i="8"/>
  <c r="AR49" i="8"/>
  <c r="AT49" i="8"/>
  <c r="AZ49" i="8"/>
  <c r="AU49" i="8"/>
  <c r="AS49" i="8"/>
  <c r="T36" i="6"/>
  <c r="AN28" i="6" l="1"/>
  <c r="AH35" i="6"/>
  <c r="AI35" i="6" s="1"/>
  <c r="I46" i="20"/>
  <c r="O46" i="20" s="1"/>
  <c r="AH38" i="6"/>
  <c r="AI38" i="6" s="1"/>
  <c r="I49" i="20"/>
  <c r="T69" i="6"/>
  <c r="I80" i="20"/>
  <c r="O80" i="20" s="1"/>
  <c r="AH50" i="6"/>
  <c r="AI50" i="6" s="1"/>
  <c r="I61" i="20"/>
  <c r="O61" i="20" s="1"/>
  <c r="AH62" i="6"/>
  <c r="AI62" i="6" s="1"/>
  <c r="I73" i="20"/>
  <c r="O73" i="20" s="1"/>
  <c r="AH20" i="6"/>
  <c r="AI20" i="6" s="1"/>
  <c r="I31" i="20"/>
  <c r="T38" i="6"/>
  <c r="AH69" i="6"/>
  <c r="AI69" i="6" s="1"/>
  <c r="AH13" i="6"/>
  <c r="AI13" i="6" s="1"/>
  <c r="AH47" i="6"/>
  <c r="AI47" i="6" s="1"/>
  <c r="AH39" i="6"/>
  <c r="AI39" i="6" s="1"/>
  <c r="AH43" i="6"/>
  <c r="AI43" i="6" s="1"/>
  <c r="AH15" i="6"/>
  <c r="AI15" i="6" s="1"/>
  <c r="T48" i="6"/>
  <c r="AH48" i="6"/>
  <c r="AI48" i="6" s="1"/>
  <c r="T45" i="6"/>
  <c r="AH45" i="6"/>
  <c r="AI45" i="6" s="1"/>
  <c r="AH57" i="6"/>
  <c r="AI57" i="6" s="1"/>
  <c r="AH8" i="6"/>
  <c r="AI8" i="6" s="1"/>
  <c r="T50" i="6"/>
  <c r="T35" i="6"/>
  <c r="T39" i="6"/>
  <c r="T57" i="6"/>
  <c r="T15" i="6"/>
  <c r="T62" i="6"/>
  <c r="T47" i="6"/>
  <c r="T43" i="6"/>
  <c r="T8" i="6"/>
  <c r="AC5" i="13"/>
  <c r="T20" i="6"/>
  <c r="E53" i="6"/>
  <c r="H53" i="6" s="1"/>
  <c r="E23" i="6"/>
  <c r="I23" i="6" s="1"/>
  <c r="Y5" i="13"/>
  <c r="T13" i="6"/>
  <c r="H22" i="6"/>
  <c r="AQ50" i="8"/>
  <c r="AX50" i="8"/>
  <c r="AV50" i="8"/>
  <c r="AT50" i="8"/>
  <c r="AW50" i="8"/>
  <c r="AS50" i="8"/>
  <c r="AU50" i="8"/>
  <c r="AX45" i="8"/>
  <c r="AU45" i="8"/>
  <c r="AY45" i="8"/>
  <c r="AQ45" i="8"/>
  <c r="AZ45" i="8"/>
  <c r="AR45" i="8"/>
  <c r="AW45" i="8"/>
  <c r="AT45" i="8"/>
  <c r="AV45" i="8"/>
  <c r="AW11" i="8"/>
  <c r="AY50" i="8"/>
  <c r="AZ50" i="8"/>
  <c r="I50" i="6"/>
  <c r="H52" i="6"/>
  <c r="I51" i="6"/>
  <c r="H21" i="6"/>
  <c r="H20" i="6"/>
  <c r="W23" i="20"/>
  <c r="W48" i="20"/>
  <c r="AW16" i="8"/>
  <c r="AV16" i="8"/>
  <c r="AT16" i="8"/>
  <c r="AX16" i="8"/>
  <c r="AQ16" i="8"/>
  <c r="AZ16" i="8"/>
  <c r="AY16" i="8"/>
  <c r="AR16" i="8"/>
  <c r="AU16" i="8"/>
  <c r="AS16" i="8"/>
  <c r="AW41" i="8"/>
  <c r="AX41" i="8"/>
  <c r="AQ41" i="8"/>
  <c r="AY41" i="8"/>
  <c r="AR41" i="8"/>
  <c r="AT41" i="8"/>
  <c r="AZ41" i="8"/>
  <c r="AS41" i="8"/>
  <c r="AV41" i="8"/>
  <c r="AU41" i="8"/>
  <c r="H51" i="6"/>
  <c r="U23" i="20"/>
  <c r="U48" i="20"/>
  <c r="AR10" i="8"/>
  <c r="AZ10" i="8"/>
  <c r="AX10" i="8"/>
  <c r="AT10" i="8"/>
  <c r="AW10" i="8"/>
  <c r="AS10" i="8"/>
  <c r="AU10" i="8"/>
  <c r="AQ10" i="8"/>
  <c r="AV10" i="8"/>
  <c r="AY10" i="8"/>
  <c r="W26" i="20"/>
  <c r="W51" i="20"/>
  <c r="AS15" i="8"/>
  <c r="AW15" i="8"/>
  <c r="AT15" i="8"/>
  <c r="AU15" i="8"/>
  <c r="AX15" i="8"/>
  <c r="AV15" i="8"/>
  <c r="AQ15" i="8"/>
  <c r="AY15" i="8"/>
  <c r="AZ15" i="8"/>
  <c r="AR15" i="8"/>
  <c r="AU51" i="8"/>
  <c r="AX51" i="8"/>
  <c r="AV51" i="8"/>
  <c r="AQ51" i="8"/>
  <c r="AW51" i="8"/>
  <c r="AT51" i="8"/>
  <c r="AY51" i="8"/>
  <c r="AR51" i="8"/>
  <c r="AZ51" i="8"/>
  <c r="AS51" i="8"/>
  <c r="I52" i="6"/>
  <c r="U49" i="20"/>
  <c r="U24" i="20"/>
  <c r="AZ42" i="8"/>
  <c r="AY42" i="8"/>
  <c r="AS42" i="8"/>
  <c r="AR42" i="8"/>
  <c r="AT42" i="8"/>
  <c r="AU42" i="8"/>
  <c r="AX42" i="8"/>
  <c r="AV42" i="8"/>
  <c r="AW42" i="8"/>
  <c r="AQ42" i="8"/>
  <c r="V23" i="20"/>
  <c r="V48" i="20"/>
  <c r="AD8" i="13"/>
  <c r="AV13" i="8"/>
  <c r="AW13" i="8"/>
  <c r="AR13" i="8"/>
  <c r="AX13" i="8"/>
  <c r="AT13" i="8"/>
  <c r="AS13" i="8"/>
  <c r="AQ13" i="8"/>
  <c r="AZ13" i="8"/>
  <c r="AY13" i="8"/>
  <c r="AU13" i="8"/>
  <c r="I22" i="6"/>
  <c r="I21" i="6"/>
  <c r="V49" i="20"/>
  <c r="V24" i="20"/>
  <c r="T46" i="6"/>
  <c r="W25" i="20"/>
  <c r="W50" i="20"/>
  <c r="R86" i="13"/>
  <c r="R84" i="13" s="1"/>
  <c r="U5" i="13" s="1"/>
  <c r="AA8" i="13"/>
  <c r="AA5" i="13" s="1"/>
  <c r="AW12" i="8"/>
  <c r="AQ12" i="8"/>
  <c r="AX12" i="8"/>
  <c r="AY12" i="8"/>
  <c r="AZ12" i="8"/>
  <c r="AV12" i="8"/>
  <c r="AS12" i="8"/>
  <c r="AU12" i="8"/>
  <c r="AT12" i="8"/>
  <c r="I20" i="6"/>
  <c r="AX11" i="8"/>
  <c r="AQ11" i="8"/>
  <c r="AY11" i="8"/>
  <c r="AR11" i="8"/>
  <c r="AT11" i="8"/>
  <c r="AZ11" i="8"/>
  <c r="AS11" i="8"/>
  <c r="U25" i="20"/>
  <c r="U50" i="20"/>
  <c r="AW48" i="8"/>
  <c r="AU48" i="8"/>
  <c r="AX48" i="8"/>
  <c r="AQ48" i="8"/>
  <c r="AV48" i="8"/>
  <c r="AT48" i="8"/>
  <c r="AY48" i="8"/>
  <c r="AR48" i="8"/>
  <c r="AZ48" i="8"/>
  <c r="AS48" i="8"/>
  <c r="W49" i="20"/>
  <c r="W24" i="20"/>
  <c r="H50" i="6"/>
  <c r="I53" i="6" l="1"/>
  <c r="H23" i="6"/>
  <c r="AD5" i="13"/>
  <c r="R7" i="6"/>
  <c r="AK7" i="6" s="1"/>
  <c r="AL7" i="6" s="1"/>
  <c r="Z6" i="13"/>
  <c r="AV11" i="8"/>
  <c r="AU11" i="8"/>
  <c r="X24" i="20"/>
  <c r="Y24" i="20"/>
  <c r="Y49" i="20"/>
  <c r="AZ17" i="8"/>
  <c r="AQ17" i="8"/>
  <c r="AX17" i="8"/>
  <c r="AS17" i="8"/>
  <c r="AY17" i="8"/>
  <c r="AT17" i="8"/>
  <c r="AR17" i="8"/>
  <c r="AU17" i="8"/>
  <c r="AV17" i="8"/>
  <c r="AW17" i="8"/>
  <c r="AE8" i="13"/>
  <c r="X49" i="20"/>
  <c r="AX7" i="8"/>
  <c r="AT7" i="8"/>
  <c r="AW7" i="8"/>
  <c r="AS7" i="8"/>
  <c r="AU7" i="8"/>
  <c r="AZ7" i="8"/>
  <c r="AR7" i="8"/>
  <c r="AQ7" i="8"/>
  <c r="AY7" i="8"/>
  <c r="AV7" i="8"/>
  <c r="AW8" i="8"/>
  <c r="AZ8" i="8"/>
  <c r="AR8" i="8"/>
  <c r="AX8" i="8"/>
  <c r="AT8" i="8"/>
  <c r="AS8" i="8"/>
  <c r="AU8" i="8"/>
  <c r="AY8" i="8"/>
  <c r="AV8" i="8"/>
  <c r="AQ8" i="8"/>
  <c r="AQ43" i="8"/>
  <c r="BH40" i="8" s="1"/>
  <c r="R75" i="6" s="1"/>
  <c r="J86" i="20" s="1"/>
  <c r="AW43" i="8"/>
  <c r="BH46" i="8" s="1"/>
  <c r="R81" i="6" s="1"/>
  <c r="J92" i="20" s="1"/>
  <c r="AY43" i="8"/>
  <c r="BH48" i="8" s="1"/>
  <c r="R83" i="6" s="1"/>
  <c r="J94" i="20" s="1"/>
  <c r="AR43" i="8"/>
  <c r="BH41" i="8" s="1"/>
  <c r="R76" i="6" s="1"/>
  <c r="AV43" i="8"/>
  <c r="BH45" i="8" s="1"/>
  <c r="R80" i="6" s="1"/>
  <c r="AX43" i="8"/>
  <c r="BH47" i="8" s="1"/>
  <c r="R82" i="6" s="1"/>
  <c r="AZ43" i="8"/>
  <c r="BH49" i="8" s="1"/>
  <c r="R84" i="6" s="1"/>
  <c r="J95" i="20" s="1"/>
  <c r="AS43" i="8"/>
  <c r="BH42" i="8" s="1"/>
  <c r="R77" i="6" s="1"/>
  <c r="AT43" i="8"/>
  <c r="BH43" i="8" s="1"/>
  <c r="R78" i="6" s="1"/>
  <c r="J89" i="20" s="1"/>
  <c r="AU43" i="8"/>
  <c r="BH44" i="8" s="1"/>
  <c r="R79" i="6" s="1"/>
  <c r="X48" i="20"/>
  <c r="Q7" i="6"/>
  <c r="AH7" i="6" s="1"/>
  <c r="X23" i="20"/>
  <c r="Y48" i="20"/>
  <c r="Y23" i="20"/>
  <c r="AX14" i="8"/>
  <c r="AT14" i="8"/>
  <c r="AS14" i="8"/>
  <c r="AU14" i="8"/>
  <c r="AQ14" i="8"/>
  <c r="AV14" i="8"/>
  <c r="AY14" i="8"/>
  <c r="AZ14" i="8"/>
  <c r="AW14" i="8"/>
  <c r="AR14" i="8"/>
  <c r="AK76" i="6" l="1"/>
  <c r="AL76" i="6" s="1"/>
  <c r="J87" i="20"/>
  <c r="AI7" i="6"/>
  <c r="AK79" i="6"/>
  <c r="AL79" i="6" s="1"/>
  <c r="J90" i="20"/>
  <c r="AK77" i="6"/>
  <c r="AL77" i="6" s="1"/>
  <c r="J88" i="20"/>
  <c r="AK82" i="6"/>
  <c r="AL82" i="6" s="1"/>
  <c r="J93" i="20"/>
  <c r="AK80" i="6"/>
  <c r="AL80" i="6" s="1"/>
  <c r="J91" i="20"/>
  <c r="AK75" i="6"/>
  <c r="AL75" i="6" s="1"/>
  <c r="AK81" i="6"/>
  <c r="AL81" i="6" s="1"/>
  <c r="AK78" i="6"/>
  <c r="AL78" i="6" s="1"/>
  <c r="AK84" i="6"/>
  <c r="AL84" i="6" s="1"/>
  <c r="AK83" i="6"/>
  <c r="AL83" i="6" s="1"/>
  <c r="AE5" i="13"/>
  <c r="AD6" i="13" s="1"/>
  <c r="S7" i="6"/>
  <c r="X15" i="6"/>
  <c r="BC44" i="8"/>
  <c r="BH52" i="8"/>
  <c r="BC41" i="8"/>
  <c r="BC43" i="8"/>
  <c r="X21" i="6"/>
  <c r="X19" i="6"/>
  <c r="X17" i="6"/>
  <c r="J18" i="20"/>
  <c r="BC42" i="8"/>
  <c r="I18" i="20"/>
  <c r="AR9" i="8"/>
  <c r="AW9" i="8"/>
  <c r="BH12" i="8" s="1"/>
  <c r="AV9" i="8"/>
  <c r="BH11" i="8" s="1"/>
  <c r="AX9" i="8"/>
  <c r="BH13" i="8" s="1"/>
  <c r="AS9" i="8"/>
  <c r="AQ9" i="8"/>
  <c r="AZ9" i="8"/>
  <c r="BH15" i="8" s="1"/>
  <c r="AY9" i="8"/>
  <c r="BH14" i="8" s="1"/>
  <c r="AU9" i="8"/>
  <c r="AT9" i="8"/>
  <c r="X20" i="6"/>
  <c r="BC45" i="8"/>
  <c r="X18" i="6"/>
  <c r="T7" i="6" l="1"/>
  <c r="AM7" i="6"/>
  <c r="F18" i="6"/>
  <c r="X14" i="6"/>
  <c r="F17" i="6"/>
  <c r="X29" i="6"/>
  <c r="R92" i="6"/>
  <c r="J15" i="20" s="1"/>
  <c r="P15" i="20" s="1"/>
  <c r="X27" i="6"/>
  <c r="R90" i="6"/>
  <c r="BC9" i="8"/>
  <c r="F13" i="6" s="1"/>
  <c r="BH9" i="8"/>
  <c r="R91" i="6"/>
  <c r="X28" i="6"/>
  <c r="AZ40" i="8"/>
  <c r="BI49" i="8" s="1"/>
  <c r="S84" i="6" s="1"/>
  <c r="AS40" i="8"/>
  <c r="BI42" i="8" s="1"/>
  <c r="S77" i="6" s="1"/>
  <c r="K88" i="20" s="1"/>
  <c r="AU40" i="8"/>
  <c r="BI44" i="8" s="1"/>
  <c r="S79" i="6" s="1"/>
  <c r="AT40" i="8"/>
  <c r="BI43" i="8" s="1"/>
  <c r="S78" i="6" s="1"/>
  <c r="K89" i="20" s="1"/>
  <c r="AV40" i="8"/>
  <c r="BI45" i="8" s="1"/>
  <c r="S80" i="6" s="1"/>
  <c r="K91" i="20" s="1"/>
  <c r="AQ40" i="8"/>
  <c r="BI40" i="8" s="1"/>
  <c r="S75" i="6" s="1"/>
  <c r="AY40" i="8"/>
  <c r="BI48" i="8" s="1"/>
  <c r="S83" i="6" s="1"/>
  <c r="K94" i="20" s="1"/>
  <c r="AR40" i="8"/>
  <c r="BI41" i="8" s="1"/>
  <c r="S76" i="6" s="1"/>
  <c r="K87" i="20" s="1"/>
  <c r="AW40" i="8"/>
  <c r="BI46" i="8" s="1"/>
  <c r="S81" i="6" s="1"/>
  <c r="AX40" i="8"/>
  <c r="BI47" i="8" s="1"/>
  <c r="S82" i="6" s="1"/>
  <c r="AE38" i="8"/>
  <c r="BC10" i="8"/>
  <c r="F14" i="6" s="1"/>
  <c r="BH10" i="8"/>
  <c r="AS6" i="8"/>
  <c r="AT6" i="8"/>
  <c r="AE2" i="8"/>
  <c r="AD3" i="8" s="1"/>
  <c r="AQ6" i="8"/>
  <c r="AX6" i="8"/>
  <c r="BI13" i="8" s="1"/>
  <c r="AU6" i="8"/>
  <c r="AY6" i="8"/>
  <c r="BI14" i="8" s="1"/>
  <c r="AV6" i="8"/>
  <c r="BI11" i="8" s="1"/>
  <c r="AW6" i="8"/>
  <c r="BI12" i="8" s="1"/>
  <c r="AZ6" i="8"/>
  <c r="BI15" i="8" s="1"/>
  <c r="AR6" i="8"/>
  <c r="BC7" i="8"/>
  <c r="F11" i="6" s="1"/>
  <c r="BH7" i="8"/>
  <c r="X16" i="6"/>
  <c r="F19" i="6"/>
  <c r="X30" i="6"/>
  <c r="R93" i="6"/>
  <c r="J16" i="20" s="1"/>
  <c r="P16" i="20" s="1"/>
  <c r="F16" i="6"/>
  <c r="X13" i="6"/>
  <c r="X31" i="6"/>
  <c r="R94" i="6"/>
  <c r="J17" i="20" s="1"/>
  <c r="P17" i="20" s="1"/>
  <c r="F15" i="6"/>
  <c r="BH51" i="8"/>
  <c r="K18" i="20"/>
  <c r="Q18" i="20" s="1"/>
  <c r="BH6" i="8"/>
  <c r="BH18" i="8"/>
  <c r="BC6" i="8"/>
  <c r="BC8" i="8"/>
  <c r="F12" i="6" s="1"/>
  <c r="BH8" i="8"/>
  <c r="Y6" i="8"/>
  <c r="S6" i="8"/>
  <c r="Z6" i="8"/>
  <c r="T6" i="8"/>
  <c r="AJ6" i="8" s="1"/>
  <c r="V6" i="8"/>
  <c r="R6" i="8"/>
  <c r="AH6" i="8" s="1"/>
  <c r="AI10" i="8"/>
  <c r="AL10" i="8"/>
  <c r="AP10" i="8"/>
  <c r="U6" i="8"/>
  <c r="AK10" i="8"/>
  <c r="W6" i="8"/>
  <c r="AM6" i="8" s="1"/>
  <c r="AH10" i="8"/>
  <c r="X6" i="8"/>
  <c r="AN10" i="8"/>
  <c r="AM11" i="8"/>
  <c r="AK15" i="8"/>
  <c r="AP11" i="8"/>
  <c r="AH14" i="8"/>
  <c r="AP15" i="8"/>
  <c r="AM15" i="8"/>
  <c r="AO11" i="8"/>
  <c r="AI14" i="8"/>
  <c r="AO12" i="8"/>
  <c r="AJ12" i="8"/>
  <c r="AO14" i="8"/>
  <c r="AI15" i="8"/>
  <c r="AK11" i="8"/>
  <c r="AK12" i="8"/>
  <c r="AG12" i="8"/>
  <c r="AJ14" i="8"/>
  <c r="AI12" i="8"/>
  <c r="AH15" i="8"/>
  <c r="AH11" i="8"/>
  <c r="AO15" i="8"/>
  <c r="AH16" i="8"/>
  <c r="AH9" i="8"/>
  <c r="AH17" i="8"/>
  <c r="AO9" i="8"/>
  <c r="AI9" i="8"/>
  <c r="AM17" i="8"/>
  <c r="AP18" i="8"/>
  <c r="AL17" i="8"/>
  <c r="AO17" i="8"/>
  <c r="AN9" i="8"/>
  <c r="AM9" i="8"/>
  <c r="AH8" i="8"/>
  <c r="AG18" i="8"/>
  <c r="AJ17" i="8"/>
  <c r="AN18" i="8"/>
  <c r="AI8" i="8"/>
  <c r="AH13" i="8"/>
  <c r="AJ8" i="8"/>
  <c r="AL8" i="8"/>
  <c r="AG9" i="8"/>
  <c r="AK18" i="8"/>
  <c r="AK8" i="8"/>
  <c r="AL16" i="8"/>
  <c r="AG8" i="8"/>
  <c r="AP17" i="8"/>
  <c r="AG13" i="8"/>
  <c r="AI17" i="8"/>
  <c r="AJ13" i="8"/>
  <c r="AG16" i="8"/>
  <c r="AO16" i="8"/>
  <c r="AO18" i="8"/>
  <c r="AO13" i="8"/>
  <c r="AH7" i="8"/>
  <c r="AK7" i="8"/>
  <c r="AO7" i="8"/>
  <c r="AJ7" i="8"/>
  <c r="AN7" i="8"/>
  <c r="AL7" i="8"/>
  <c r="AM84" i="6" l="1"/>
  <c r="AN84" i="6" s="1"/>
  <c r="K95" i="20"/>
  <c r="AM82" i="6"/>
  <c r="AN82" i="6" s="1"/>
  <c r="K93" i="20"/>
  <c r="AK91" i="6"/>
  <c r="AL91" i="6" s="1"/>
  <c r="J14" i="20"/>
  <c r="P14" i="20" s="1"/>
  <c r="AK90" i="6"/>
  <c r="AL90" i="6" s="1"/>
  <c r="J13" i="20"/>
  <c r="P13" i="20" s="1"/>
  <c r="AM81" i="6"/>
  <c r="AN81" i="6" s="1"/>
  <c r="K92" i="20"/>
  <c r="AM75" i="6"/>
  <c r="AN75" i="6" s="1"/>
  <c r="K86" i="20"/>
  <c r="AM79" i="6"/>
  <c r="AN79" i="6" s="1"/>
  <c r="K90" i="20"/>
  <c r="AK92" i="6"/>
  <c r="AL92" i="6" s="1"/>
  <c r="AM76" i="6"/>
  <c r="AN76" i="6" s="1"/>
  <c r="AM83" i="6"/>
  <c r="AN83" i="6" s="1"/>
  <c r="AM78" i="6"/>
  <c r="AN78" i="6" s="1"/>
  <c r="AK93" i="6"/>
  <c r="AL93" i="6" s="1"/>
  <c r="AM77" i="6"/>
  <c r="AN77" i="6" s="1"/>
  <c r="AN7" i="6"/>
  <c r="AM80" i="6"/>
  <c r="AN80" i="6" s="1"/>
  <c r="AK94" i="6"/>
  <c r="AL94" i="6" s="1"/>
  <c r="F6" i="6"/>
  <c r="R87" i="6"/>
  <c r="J10" i="20" s="1"/>
  <c r="P10" i="20" s="1"/>
  <c r="X24" i="6"/>
  <c r="BD9" i="8"/>
  <c r="G13" i="6" s="1"/>
  <c r="BI9" i="8"/>
  <c r="S91" i="6"/>
  <c r="Y28" i="6"/>
  <c r="BD8" i="8"/>
  <c r="G12" i="6" s="1"/>
  <c r="BI8" i="8"/>
  <c r="BD41" i="8"/>
  <c r="BI52" i="8"/>
  <c r="R85" i="6"/>
  <c r="X22" i="6"/>
  <c r="BH17" i="8"/>
  <c r="X12" i="6"/>
  <c r="X3" i="6" s="1"/>
  <c r="R3" i="6"/>
  <c r="Y31" i="6"/>
  <c r="S94" i="6"/>
  <c r="K17" i="20" s="1"/>
  <c r="Q17" i="20" s="1"/>
  <c r="Y20" i="6"/>
  <c r="S90" i="6"/>
  <c r="Y27" i="6"/>
  <c r="X26" i="6"/>
  <c r="R89" i="6"/>
  <c r="Y17" i="6"/>
  <c r="Y30" i="6"/>
  <c r="S93" i="6"/>
  <c r="BD44" i="8"/>
  <c r="X25" i="6"/>
  <c r="R88" i="6"/>
  <c r="BI10" i="8"/>
  <c r="BD10" i="8"/>
  <c r="G14" i="6" s="1"/>
  <c r="BD45" i="8"/>
  <c r="X23" i="6"/>
  <c r="R86" i="6"/>
  <c r="Y29" i="6"/>
  <c r="S92" i="6"/>
  <c r="K15" i="20" s="1"/>
  <c r="Q15" i="20" s="1"/>
  <c r="BD43" i="8"/>
  <c r="F10" i="6"/>
  <c r="F5" i="6" s="1"/>
  <c r="BC11" i="8"/>
  <c r="BD6" i="8"/>
  <c r="BI18" i="8"/>
  <c r="BI6" i="8"/>
  <c r="Y18" i="6"/>
  <c r="Y21" i="6"/>
  <c r="Y19" i="6"/>
  <c r="BD7" i="8"/>
  <c r="G11" i="6" s="1"/>
  <c r="BI7" i="8"/>
  <c r="BD42" i="8"/>
  <c r="AL9" i="8"/>
  <c r="AN12" i="8"/>
  <c r="AM8" i="8"/>
  <c r="AK9" i="8"/>
  <c r="AG7" i="8"/>
  <c r="AP12" i="8"/>
  <c r="AJ9" i="8"/>
  <c r="AK14" i="8"/>
  <c r="AI18" i="8"/>
  <c r="AI11" i="8"/>
  <c r="AG17" i="8"/>
  <c r="AL6" i="8"/>
  <c r="AP8" i="8"/>
  <c r="AL11" i="8"/>
  <c r="AO8" i="8"/>
  <c r="AK6" i="8"/>
  <c r="AG14" i="8"/>
  <c r="AJ10" i="8"/>
  <c r="AH12" i="8"/>
  <c r="AI7" i="8"/>
  <c r="AN17" i="8"/>
  <c r="AM13" i="8"/>
  <c r="AM7" i="8"/>
  <c r="AL13" i="8"/>
  <c r="AP13" i="8"/>
  <c r="AK17" i="8"/>
  <c r="AK13" i="8"/>
  <c r="AL15" i="8"/>
  <c r="AO10" i="8"/>
  <c r="AG15" i="8"/>
  <c r="AP6" i="8"/>
  <c r="AI16" i="8"/>
  <c r="AM18" i="8"/>
  <c r="AN8" i="8"/>
  <c r="AN11" i="8"/>
  <c r="AM10" i="8"/>
  <c r="AP7" i="8"/>
  <c r="AP16" i="8"/>
  <c r="AN16" i="8"/>
  <c r="AJ16" i="8"/>
  <c r="AK16" i="8"/>
  <c r="AP9" i="8"/>
  <c r="AI13" i="8"/>
  <c r="AL18" i="8"/>
  <c r="AJ15" i="8"/>
  <c r="AP14" i="8"/>
  <c r="AL14" i="8"/>
  <c r="AG11" i="8"/>
  <c r="AM14" i="8"/>
  <c r="AL12" i="8"/>
  <c r="AN14" i="8"/>
  <c r="AG10" i="8"/>
  <c r="AO6" i="8"/>
  <c r="AH18" i="8"/>
  <c r="AM16" i="8"/>
  <c r="AN13" i="8"/>
  <c r="AJ18" i="8"/>
  <c r="AM12" i="8"/>
  <c r="AN15" i="8"/>
  <c r="AJ11" i="8"/>
  <c r="AN6" i="8"/>
  <c r="AI6" i="8"/>
  <c r="AK88" i="6" l="1"/>
  <c r="AL88" i="6" s="1"/>
  <c r="J11" i="20"/>
  <c r="P11" i="20" s="1"/>
  <c r="AM93" i="6"/>
  <c r="AN93" i="6" s="1"/>
  <c r="K16" i="20"/>
  <c r="Q16" i="20" s="1"/>
  <c r="AM91" i="6"/>
  <c r="AN91" i="6" s="1"/>
  <c r="K14" i="20"/>
  <c r="Q14" i="20" s="1"/>
  <c r="AK85" i="6"/>
  <c r="AL85" i="6" s="1"/>
  <c r="J8" i="20"/>
  <c r="P8" i="20" s="1"/>
  <c r="AK89" i="6"/>
  <c r="AL89" i="6" s="1"/>
  <c r="J12" i="20"/>
  <c r="P12" i="20" s="1"/>
  <c r="AM90" i="6"/>
  <c r="AN90" i="6" s="1"/>
  <c r="K13" i="20"/>
  <c r="Q13" i="20" s="1"/>
  <c r="AK86" i="6"/>
  <c r="AL86" i="6" s="1"/>
  <c r="J9" i="20"/>
  <c r="P9" i="20" s="1"/>
  <c r="AM92" i="6"/>
  <c r="AN92" i="6" s="1"/>
  <c r="AM94" i="6"/>
  <c r="AN94" i="6" s="1"/>
  <c r="AK87" i="6"/>
  <c r="BG9" i="8"/>
  <c r="Q88" i="6" s="1"/>
  <c r="R4" i="6"/>
  <c r="BD11" i="8"/>
  <c r="G10" i="6"/>
  <c r="G5" i="6" s="1"/>
  <c r="G17" i="6"/>
  <c r="Y14" i="6"/>
  <c r="Y25" i="6"/>
  <c r="S88" i="6"/>
  <c r="F7" i="6"/>
  <c r="F27" i="6" s="1"/>
  <c r="Y13" i="6"/>
  <c r="G16" i="6"/>
  <c r="Y23" i="6"/>
  <c r="S86" i="6"/>
  <c r="K9" i="20" s="1"/>
  <c r="Q9" i="20" s="1"/>
  <c r="Y16" i="6"/>
  <c r="G19" i="6"/>
  <c r="G18" i="6"/>
  <c r="Y15" i="6"/>
  <c r="X4" i="6"/>
  <c r="X5" i="6" s="1"/>
  <c r="BI51" i="8"/>
  <c r="S85" i="6"/>
  <c r="K8" i="20" s="1"/>
  <c r="Q8" i="20" s="1"/>
  <c r="Y22" i="6"/>
  <c r="BI17" i="8"/>
  <c r="Y26" i="6"/>
  <c r="S89" i="6"/>
  <c r="K12" i="20" s="1"/>
  <c r="Q12" i="20" s="1"/>
  <c r="Y24" i="6"/>
  <c r="S87" i="6"/>
  <c r="K10" i="20" s="1"/>
  <c r="Q10" i="20" s="1"/>
  <c r="BG10" i="8"/>
  <c r="BG15" i="8"/>
  <c r="BG14" i="8"/>
  <c r="BG7" i="8"/>
  <c r="BB10" i="8"/>
  <c r="E14" i="6" s="1"/>
  <c r="BB6" i="8"/>
  <c r="E10" i="6" s="1"/>
  <c r="BG6" i="8"/>
  <c r="BG11" i="8"/>
  <c r="BG18" i="8"/>
  <c r="BG12" i="8"/>
  <c r="BB9" i="8"/>
  <c r="E13" i="6" s="1"/>
  <c r="BB7" i="8"/>
  <c r="BB8" i="8"/>
  <c r="E12" i="6" s="1"/>
  <c r="BG8" i="8"/>
  <c r="BG13" i="8"/>
  <c r="AK4" i="6" l="1"/>
  <c r="AM88" i="6"/>
  <c r="AN88" i="6" s="1"/>
  <c r="K11" i="20"/>
  <c r="Q11" i="20" s="1"/>
  <c r="AH88" i="6"/>
  <c r="AI88" i="6" s="1"/>
  <c r="I11" i="20"/>
  <c r="AL87" i="6"/>
  <c r="AL4" i="6" s="1"/>
  <c r="AM87" i="6"/>
  <c r="AN87" i="6" s="1"/>
  <c r="AM89" i="6"/>
  <c r="AN89" i="6" s="1"/>
  <c r="AM86" i="6"/>
  <c r="AN86" i="6" s="1"/>
  <c r="AM85" i="6"/>
  <c r="E11" i="6"/>
  <c r="V14" i="20"/>
  <c r="V15" i="20"/>
  <c r="Y4" i="6"/>
  <c r="F8" i="6"/>
  <c r="V17" i="20"/>
  <c r="V16" i="20"/>
  <c r="V13" i="20"/>
  <c r="Y12" i="6"/>
  <c r="Y3" i="6" s="1"/>
  <c r="G15" i="6"/>
  <c r="S4" i="6"/>
  <c r="S3" i="6"/>
  <c r="W27" i="6"/>
  <c r="Q90" i="6"/>
  <c r="I13" i="20" s="1"/>
  <c r="W29" i="6"/>
  <c r="Q92" i="6"/>
  <c r="I15" i="20" s="1"/>
  <c r="W24" i="6"/>
  <c r="Q87" i="6"/>
  <c r="I10" i="20" s="1"/>
  <c r="W26" i="6"/>
  <c r="Q89" i="6"/>
  <c r="I12" i="20" s="1"/>
  <c r="W23" i="6"/>
  <c r="Q86" i="6"/>
  <c r="I9" i="20" s="1"/>
  <c r="W25" i="6"/>
  <c r="T88" i="6"/>
  <c r="W28" i="6"/>
  <c r="Q91" i="6"/>
  <c r="I14" i="20" s="1"/>
  <c r="W30" i="6"/>
  <c r="Q93" i="6"/>
  <c r="I16" i="20" s="1"/>
  <c r="W22" i="6"/>
  <c r="Q85" i="6"/>
  <c r="I8" i="20" s="1"/>
  <c r="W31" i="6"/>
  <c r="Q94" i="6"/>
  <c r="I17" i="20" s="1"/>
  <c r="I14" i="6"/>
  <c r="W48" i="6" s="1"/>
  <c r="H14" i="6"/>
  <c r="BD4" i="8"/>
  <c r="H13" i="6"/>
  <c r="I13" i="6"/>
  <c r="H12" i="6"/>
  <c r="I12" i="6"/>
  <c r="BG17" i="8"/>
  <c r="H10" i="6"/>
  <c r="I10" i="6"/>
  <c r="BB11" i="8"/>
  <c r="E5" i="6" l="1"/>
  <c r="I5" i="6" s="1"/>
  <c r="AM4" i="6"/>
  <c r="I11" i="6"/>
  <c r="X45" i="6" s="1"/>
  <c r="H11" i="6"/>
  <c r="AN85" i="6"/>
  <c r="AN4" i="6" s="1"/>
  <c r="G6" i="6"/>
  <c r="G7" i="6" s="1"/>
  <c r="G8" i="6" s="1"/>
  <c r="T85" i="6"/>
  <c r="AH85" i="6"/>
  <c r="T90" i="6"/>
  <c r="AH90" i="6"/>
  <c r="AI90" i="6" s="1"/>
  <c r="T89" i="6"/>
  <c r="AH89" i="6"/>
  <c r="AI89" i="6" s="1"/>
  <c r="T94" i="6"/>
  <c r="AH94" i="6"/>
  <c r="AI94" i="6" s="1"/>
  <c r="T93" i="6"/>
  <c r="AH93" i="6"/>
  <c r="AI93" i="6" s="1"/>
  <c r="T91" i="6"/>
  <c r="AH91" i="6"/>
  <c r="AI91" i="6" s="1"/>
  <c r="T86" i="6"/>
  <c r="AH86" i="6"/>
  <c r="AI86" i="6" s="1"/>
  <c r="T87" i="6"/>
  <c r="AH87" i="6"/>
  <c r="AI87" i="6" s="1"/>
  <c r="T92" i="6"/>
  <c r="AH92" i="6"/>
  <c r="AI92" i="6" s="1"/>
  <c r="W46" i="6"/>
  <c r="E42" i="6" s="1"/>
  <c r="AK5" i="6"/>
  <c r="Y5" i="6"/>
  <c r="AL5" i="6"/>
  <c r="V8" i="20"/>
  <c r="W17" i="20"/>
  <c r="W13" i="20"/>
  <c r="W16" i="20"/>
  <c r="W14" i="20"/>
  <c r="W15" i="20"/>
  <c r="W4" i="6"/>
  <c r="Z4" i="6" s="1"/>
  <c r="U65" i="20"/>
  <c r="E44" i="6"/>
  <c r="Y47" i="6"/>
  <c r="X47" i="6"/>
  <c r="Y44" i="6"/>
  <c r="X44" i="6"/>
  <c r="Y48" i="6"/>
  <c r="X48" i="6"/>
  <c r="Z48" i="6" s="1"/>
  <c r="W47" i="6"/>
  <c r="Y46" i="6"/>
  <c r="X46" i="6"/>
  <c r="F42" i="6" s="1"/>
  <c r="W44" i="6"/>
  <c r="X36" i="6" l="1"/>
  <c r="H5" i="6"/>
  <c r="W45" i="6"/>
  <c r="E41" i="6" s="1"/>
  <c r="Y45" i="6"/>
  <c r="W62" i="20" s="1"/>
  <c r="W39" i="20" s="1"/>
  <c r="AI85" i="6"/>
  <c r="AU4" i="6" s="1"/>
  <c r="U63" i="20"/>
  <c r="AM5" i="6"/>
  <c r="G27" i="6"/>
  <c r="W8" i="20"/>
  <c r="AN5" i="6"/>
  <c r="AA4" i="6"/>
  <c r="F58" i="6"/>
  <c r="F31" i="6"/>
  <c r="AA48" i="6"/>
  <c r="AA46" i="6"/>
  <c r="F43" i="6"/>
  <c r="V64" i="20"/>
  <c r="V41" i="20" s="1"/>
  <c r="Z47" i="6"/>
  <c r="AA47" i="6"/>
  <c r="E43" i="6"/>
  <c r="U64" i="20"/>
  <c r="G43" i="6"/>
  <c r="W64" i="20"/>
  <c r="W41" i="20" s="1"/>
  <c r="W65" i="20"/>
  <c r="W42" i="20" s="1"/>
  <c r="G44" i="6"/>
  <c r="F41" i="6"/>
  <c r="V62" i="20"/>
  <c r="V39" i="20" s="1"/>
  <c r="Z44" i="6"/>
  <c r="AA44" i="6"/>
  <c r="E40" i="6"/>
  <c r="U61" i="20"/>
  <c r="V65" i="20"/>
  <c r="V42" i="20" s="1"/>
  <c r="F44" i="6"/>
  <c r="H44" i="6" s="1"/>
  <c r="H42" i="6"/>
  <c r="V63" i="20"/>
  <c r="V40" i="20" s="1"/>
  <c r="F40" i="6"/>
  <c r="V61" i="20"/>
  <c r="V38" i="20" s="1"/>
  <c r="W63" i="20"/>
  <c r="W40" i="20" s="1"/>
  <c r="G42" i="6"/>
  <c r="W61" i="20"/>
  <c r="W38" i="20" s="1"/>
  <c r="G40" i="6"/>
  <c r="Z46" i="6"/>
  <c r="AM42" i="8"/>
  <c r="AH49" i="8"/>
  <c r="AK51" i="8"/>
  <c r="AH46" i="8"/>
  <c r="AK49" i="8"/>
  <c r="AJ49" i="8"/>
  <c r="AL46" i="8"/>
  <c r="AO51" i="8"/>
  <c r="AM46" i="8"/>
  <c r="AK50" i="8"/>
  <c r="AI44" i="8"/>
  <c r="AO48" i="8"/>
  <c r="AN52" i="8"/>
  <c r="AO43" i="8"/>
  <c r="AJ47" i="8"/>
  <c r="AP46" i="8"/>
  <c r="AM49" i="8"/>
  <c r="AK46" i="8"/>
  <c r="AI42" i="8"/>
  <c r="AI48" i="8"/>
  <c r="AL49" i="8"/>
  <c r="AP43" i="8"/>
  <c r="AH50" i="8"/>
  <c r="AJ42" i="8"/>
  <c r="AP49" i="8"/>
  <c r="AJ52" i="8"/>
  <c r="AN45" i="8"/>
  <c r="AL50" i="8"/>
  <c r="AI49" i="8"/>
  <c r="AP52" i="8"/>
  <c r="AJ50" i="8"/>
  <c r="AM47" i="8"/>
  <c r="AP44" i="8"/>
  <c r="AJ48" i="8"/>
  <c r="AK43" i="8"/>
  <c r="AP51" i="8"/>
  <c r="AK42" i="8"/>
  <c r="AM43" i="8"/>
  <c r="AN44" i="8"/>
  <c r="AN50" i="8"/>
  <c r="AJ44" i="8"/>
  <c r="AI52" i="8"/>
  <c r="AO41" i="8"/>
  <c r="AI50" i="8"/>
  <c r="AI46" i="8"/>
  <c r="AM51" i="8"/>
  <c r="AJ46" i="8"/>
  <c r="AH43" i="8"/>
  <c r="AH47" i="8"/>
  <c r="AI43" i="8"/>
  <c r="AN46" i="8"/>
  <c r="AL51" i="8"/>
  <c r="AP47" i="8"/>
  <c r="AN43" i="8"/>
  <c r="AO44" i="8"/>
  <c r="AM45" i="8"/>
  <c r="AH45" i="8"/>
  <c r="AN48" i="8"/>
  <c r="AO50" i="8"/>
  <c r="AO42" i="8"/>
  <c r="AH51" i="8"/>
  <c r="AK44" i="8"/>
  <c r="AL44" i="8"/>
  <c r="AN47" i="8"/>
  <c r="AM48" i="8"/>
  <c r="AL47" i="8"/>
  <c r="AK45" i="8"/>
  <c r="AP48" i="8"/>
  <c r="AL42" i="8"/>
  <c r="AI51" i="8"/>
  <c r="AI47" i="8"/>
  <c r="AO47" i="8"/>
  <c r="AH44" i="8"/>
  <c r="AN49" i="8"/>
  <c r="AL45" i="8"/>
  <c r="AP45" i="8"/>
  <c r="AM44" i="8"/>
  <c r="AO45" i="8"/>
  <c r="AK48" i="8"/>
  <c r="AL43" i="8"/>
  <c r="AH48" i="8"/>
  <c r="AP41" i="8"/>
  <c r="AH42" i="8"/>
  <c r="AM52" i="8"/>
  <c r="AN51" i="8"/>
  <c r="AM41" i="8"/>
  <c r="AL48" i="8"/>
  <c r="AO46" i="8"/>
  <c r="AI45" i="8"/>
  <c r="AL52" i="8"/>
  <c r="AG42" i="8"/>
  <c r="AH41" i="8"/>
  <c r="AK47" i="8"/>
  <c r="AI41" i="8"/>
  <c r="AH52" i="8"/>
  <c r="AO49" i="8"/>
  <c r="AJ51" i="8"/>
  <c r="AM50" i="8"/>
  <c r="AK52" i="8"/>
  <c r="AP50" i="8"/>
  <c r="AG45" i="8"/>
  <c r="AJ43" i="8"/>
  <c r="AN42" i="8"/>
  <c r="AO52" i="8"/>
  <c r="AL41" i="8"/>
  <c r="AG49" i="8"/>
  <c r="AP42" i="8"/>
  <c r="AJ41" i="8"/>
  <c r="AJ45" i="8"/>
  <c r="AK41" i="8"/>
  <c r="AG51" i="8"/>
  <c r="AG50" i="8"/>
  <c r="AG41" i="8"/>
  <c r="AG44" i="8"/>
  <c r="AN41" i="8"/>
  <c r="AG48" i="8"/>
  <c r="AG52" i="8"/>
  <c r="AG43" i="8"/>
  <c r="AG47" i="8"/>
  <c r="AG46" i="8"/>
  <c r="W36" i="6" l="1"/>
  <c r="Y36" i="6"/>
  <c r="AU6" i="6"/>
  <c r="AA45" i="6"/>
  <c r="AA36" i="6" s="1"/>
  <c r="AD7" i="20"/>
  <c r="AZ20" i="6"/>
  <c r="F57" i="6"/>
  <c r="F59" i="6" s="1"/>
  <c r="G57" i="6" s="1"/>
  <c r="Z45" i="6"/>
  <c r="Z36" i="6" s="1"/>
  <c r="U62" i="20"/>
  <c r="G41" i="6"/>
  <c r="I41" i="6" s="1"/>
  <c r="H43" i="6"/>
  <c r="F35" i="6"/>
  <c r="V33" i="20"/>
  <c r="I40" i="6"/>
  <c r="I44" i="6"/>
  <c r="W33" i="20"/>
  <c r="I42" i="6"/>
  <c r="H41" i="6"/>
  <c r="E35" i="6"/>
  <c r="H40" i="6"/>
  <c r="I43" i="6"/>
  <c r="AD9" i="20" l="1"/>
  <c r="AZ22" i="6"/>
  <c r="AD32" i="20"/>
  <c r="G35" i="6"/>
  <c r="I35" i="6" s="1"/>
  <c r="H35" i="6"/>
  <c r="AD34" i="20" l="1"/>
  <c r="AL40" i="8"/>
  <c r="BG45" i="8" s="1"/>
  <c r="Q80" i="6" s="1"/>
  <c r="AH40" i="8"/>
  <c r="BG41" i="8" s="1"/>
  <c r="Q76" i="6" s="1"/>
  <c r="I87" i="20" s="1"/>
  <c r="AJ40" i="8"/>
  <c r="BG43" i="8" s="1"/>
  <c r="Q78" i="6" s="1"/>
  <c r="AK40" i="8"/>
  <c r="BG44" i="8" s="1"/>
  <c r="Q79" i="6" s="1"/>
  <c r="I90" i="20" s="1"/>
  <c r="AI40" i="8"/>
  <c r="BG42" i="8" s="1"/>
  <c r="Q77" i="6" s="1"/>
  <c r="AG40" i="8"/>
  <c r="BG40" i="8" s="1"/>
  <c r="AM40" i="8"/>
  <c r="BG46" i="8" s="1"/>
  <c r="Q81" i="6" s="1"/>
  <c r="AP40" i="8"/>
  <c r="BG49" i="8" s="1"/>
  <c r="Q84" i="6" s="1"/>
  <c r="I95" i="20" s="1"/>
  <c r="AO40" i="8"/>
  <c r="BG48" i="8" s="1"/>
  <c r="Q83" i="6" s="1"/>
  <c r="AN40" i="8"/>
  <c r="AD38" i="8"/>
  <c r="AD39" i="8" s="1"/>
  <c r="AH83" i="6" l="1"/>
  <c r="AI83" i="6" s="1"/>
  <c r="I94" i="20"/>
  <c r="AH78" i="6"/>
  <c r="AI78" i="6" s="1"/>
  <c r="I89" i="20"/>
  <c r="AH80" i="6"/>
  <c r="AI80" i="6" s="1"/>
  <c r="I91" i="20"/>
  <c r="AH77" i="6"/>
  <c r="AI77" i="6" s="1"/>
  <c r="I88" i="20"/>
  <c r="AH81" i="6"/>
  <c r="AI81" i="6" s="1"/>
  <c r="I92" i="20"/>
  <c r="AH84" i="6"/>
  <c r="AI84" i="6" s="1"/>
  <c r="AH76" i="6"/>
  <c r="AI76" i="6" s="1"/>
  <c r="AH79" i="6"/>
  <c r="AI79" i="6" s="1"/>
  <c r="BG47" i="8"/>
  <c r="Q82" i="6" s="1"/>
  <c r="I93" i="20" s="1"/>
  <c r="BG52" i="8"/>
  <c r="BB42" i="8"/>
  <c r="BB43" i="8"/>
  <c r="T83" i="6"/>
  <c r="T81" i="6"/>
  <c r="W18" i="6"/>
  <c r="BB45" i="8"/>
  <c r="Q75" i="6"/>
  <c r="I86" i="20" s="1"/>
  <c r="O86" i="20" s="1"/>
  <c r="W21" i="6"/>
  <c r="T84" i="6"/>
  <c r="T80" i="6"/>
  <c r="W17" i="6"/>
  <c r="W16" i="6"/>
  <c r="T79" i="6"/>
  <c r="E19" i="6"/>
  <c r="W15" i="6"/>
  <c r="E18" i="6"/>
  <c r="T78" i="6"/>
  <c r="W20" i="6"/>
  <c r="W14" i="6"/>
  <c r="BB44" i="8"/>
  <c r="BB41" i="8"/>
  <c r="AZ6" i="6" l="1"/>
  <c r="AH82" i="6"/>
  <c r="AI82" i="6" s="1"/>
  <c r="AH75" i="6"/>
  <c r="W19" i="6"/>
  <c r="T82" i="6"/>
  <c r="E17" i="6"/>
  <c r="BG51" i="8"/>
  <c r="T77" i="6"/>
  <c r="W13" i="6"/>
  <c r="E16" i="6"/>
  <c r="T76" i="6"/>
  <c r="BD39" i="8"/>
  <c r="H18" i="6"/>
  <c r="I18" i="6"/>
  <c r="W42" i="6" s="1"/>
  <c r="I19" i="6"/>
  <c r="H19" i="6"/>
  <c r="Q4" i="6"/>
  <c r="E15" i="6"/>
  <c r="T75" i="6"/>
  <c r="Q3" i="6"/>
  <c r="W12" i="6"/>
  <c r="E6" i="6" l="1"/>
  <c r="I6" i="6"/>
  <c r="AS4" i="6"/>
  <c r="AX4" i="6" s="1"/>
  <c r="AH4" i="6"/>
  <c r="AP4" i="6" s="1"/>
  <c r="AS6" i="6"/>
  <c r="AZ14" i="6"/>
  <c r="AZ4" i="6"/>
  <c r="AI75" i="6"/>
  <c r="H17" i="6"/>
  <c r="I17" i="6"/>
  <c r="W3" i="6"/>
  <c r="W5" i="6" s="1"/>
  <c r="I16" i="6"/>
  <c r="W40" i="6" s="1"/>
  <c r="H16" i="6"/>
  <c r="U59" i="20"/>
  <c r="E48" i="6"/>
  <c r="Y43" i="6"/>
  <c r="X43" i="6"/>
  <c r="Y42" i="6"/>
  <c r="X42" i="6"/>
  <c r="W43" i="6"/>
  <c r="J5" i="20"/>
  <c r="T3" i="6"/>
  <c r="T4" i="6"/>
  <c r="I15" i="6"/>
  <c r="H15" i="6"/>
  <c r="AX14" i="6" l="1"/>
  <c r="AT6" i="6"/>
  <c r="AU7" i="6" s="1"/>
  <c r="AT4" i="6"/>
  <c r="AS5" i="6" s="1"/>
  <c r="AB7" i="20"/>
  <c r="AX20" i="6"/>
  <c r="AB9" i="20"/>
  <c r="AX22" i="6"/>
  <c r="W39" i="6"/>
  <c r="X39" i="6"/>
  <c r="Y39" i="6"/>
  <c r="X41" i="6"/>
  <c r="F47" i="6" s="1"/>
  <c r="W41" i="6"/>
  <c r="E47" i="6" s="1"/>
  <c r="AI4" i="6"/>
  <c r="AQ4" i="6" s="1"/>
  <c r="AX6" i="6"/>
  <c r="AA3" i="6"/>
  <c r="Z3" i="6"/>
  <c r="AP6" i="6"/>
  <c r="Y41" i="6"/>
  <c r="G47" i="6" s="1"/>
  <c r="H6" i="6"/>
  <c r="U57" i="20"/>
  <c r="E46" i="6"/>
  <c r="Y40" i="6"/>
  <c r="X40" i="6"/>
  <c r="G48" i="6"/>
  <c r="W59" i="20"/>
  <c r="AA5" i="6"/>
  <c r="Z5" i="6"/>
  <c r="E7" i="6"/>
  <c r="E45" i="6"/>
  <c r="V60" i="20"/>
  <c r="F49" i="6"/>
  <c r="Z43" i="6"/>
  <c r="AA43" i="6"/>
  <c r="U60" i="20"/>
  <c r="E49" i="6"/>
  <c r="V59" i="20"/>
  <c r="F48" i="6"/>
  <c r="H48" i="6" s="1"/>
  <c r="G49" i="6"/>
  <c r="W60" i="20"/>
  <c r="Z42" i="6"/>
  <c r="AA42" i="6"/>
  <c r="X37" i="6" l="1"/>
  <c r="X38" i="6" s="1"/>
  <c r="Y37" i="6"/>
  <c r="Y38" i="6" s="1"/>
  <c r="U56" i="20"/>
  <c r="W37" i="6"/>
  <c r="W38" i="6" s="1"/>
  <c r="E8" i="6"/>
  <c r="E27" i="6"/>
  <c r="E26" i="6" s="1"/>
  <c r="AX12" i="6"/>
  <c r="AY20" i="6"/>
  <c r="AZ21" i="6" s="1"/>
  <c r="AC7" i="20"/>
  <c r="AB34" i="20"/>
  <c r="AZ12" i="6"/>
  <c r="AB32" i="20"/>
  <c r="AY22" i="6"/>
  <c r="AC9" i="20"/>
  <c r="AS7" i="6"/>
  <c r="H47" i="6"/>
  <c r="AT7" i="6"/>
  <c r="AY6" i="6"/>
  <c r="AX7" i="6" s="1"/>
  <c r="BA12" i="6" s="1"/>
  <c r="AT5" i="6"/>
  <c r="AY4" i="6"/>
  <c r="AZ5" i="6" s="1"/>
  <c r="AY14" i="6" s="1"/>
  <c r="U58" i="20"/>
  <c r="AQ6" i="6"/>
  <c r="AQ7" i="6" s="1"/>
  <c r="AQ5" i="6"/>
  <c r="AI5" i="6"/>
  <c r="AU5" i="6"/>
  <c r="AH5" i="6"/>
  <c r="I47" i="6"/>
  <c r="W58" i="20"/>
  <c r="Z41" i="6"/>
  <c r="AA41" i="6"/>
  <c r="V58" i="20"/>
  <c r="AA40" i="6"/>
  <c r="F46" i="6"/>
  <c r="H46" i="6" s="1"/>
  <c r="V57" i="20"/>
  <c r="W57" i="20"/>
  <c r="G46" i="6"/>
  <c r="Z40" i="6"/>
  <c r="G45" i="6"/>
  <c r="W56" i="20"/>
  <c r="I49" i="6"/>
  <c r="F45" i="6"/>
  <c r="V56" i="20"/>
  <c r="E36" i="6"/>
  <c r="Z39" i="6"/>
  <c r="H7" i="6"/>
  <c r="H8" i="6" s="1"/>
  <c r="H49" i="6"/>
  <c r="AA39" i="6"/>
  <c r="I7" i="6"/>
  <c r="I48" i="6"/>
  <c r="AX23" i="6" l="1"/>
  <c r="AX27" i="6"/>
  <c r="AA37" i="6"/>
  <c r="AA38" i="6" s="1"/>
  <c r="Z37" i="6"/>
  <c r="Z38" i="6" s="1"/>
  <c r="AD8" i="20"/>
  <c r="AX21" i="6"/>
  <c r="AZ7" i="6"/>
  <c r="BA14" i="6" s="1"/>
  <c r="AE7" i="20"/>
  <c r="AZ23" i="6"/>
  <c r="AZ13" i="6"/>
  <c r="AY7" i="6"/>
  <c r="BA13" i="6" s="1"/>
  <c r="AC32" i="20"/>
  <c r="AY21" i="6"/>
  <c r="AC10" i="20"/>
  <c r="AY23" i="6"/>
  <c r="AC34" i="20"/>
  <c r="AD10" i="20"/>
  <c r="AX13" i="6"/>
  <c r="AY5" i="6"/>
  <c r="AY13" i="6" s="1"/>
  <c r="AX5" i="6"/>
  <c r="AY12" i="6" s="1"/>
  <c r="AC8" i="20"/>
  <c r="AE9" i="20"/>
  <c r="AB8" i="20"/>
  <c r="AB10" i="20"/>
  <c r="AP7" i="6"/>
  <c r="AP5" i="6"/>
  <c r="F36" i="6"/>
  <c r="I46" i="6"/>
  <c r="I27" i="6"/>
  <c r="E28" i="6"/>
  <c r="H27" i="6"/>
  <c r="H45" i="6"/>
  <c r="E37" i="6"/>
  <c r="I8" i="6"/>
  <c r="G36" i="6"/>
  <c r="I45" i="6"/>
  <c r="AD33" i="20" l="1"/>
  <c r="AB35" i="20"/>
  <c r="F37" i="6"/>
  <c r="F38" i="6" s="1"/>
  <c r="E38" i="6"/>
  <c r="E56" i="6"/>
  <c r="AC33" i="20"/>
  <c r="AC35" i="20"/>
  <c r="AB33" i="20"/>
  <c r="AE32" i="20"/>
  <c r="AD35" i="20"/>
  <c r="AE34" i="20"/>
  <c r="H36" i="6"/>
  <c r="H37" i="6" s="1"/>
  <c r="G37" i="6"/>
  <c r="G38" i="6" s="1"/>
  <c r="I36" i="6"/>
  <c r="I37" i="6" s="1"/>
  <c r="AE5" i="26"/>
  <c r="AE6" i="26" s="1"/>
  <c r="F56" i="6" l="1"/>
  <c r="G56" i="6"/>
  <c r="I38" i="6"/>
  <c r="I56" i="6"/>
  <c r="H38" i="6"/>
  <c r="H56" i="6"/>
  <c r="AA2263" i="26" l="1"/>
  <c r="AA2224" i="26"/>
  <c r="AA2590" i="26"/>
  <c r="AA3118" i="26"/>
  <c r="AA2415" i="26"/>
  <c r="AA3034" i="26"/>
  <c r="AA2572" i="26"/>
  <c r="AA2390" i="26"/>
  <c r="AA2312" i="26"/>
  <c r="AA3241" i="26"/>
  <c r="AA3515" i="26"/>
  <c r="AA3238" i="26"/>
  <c r="AA2083" i="26"/>
  <c r="AA3214" i="26"/>
  <c r="AA2176" i="26"/>
  <c r="AA2892" i="26"/>
  <c r="AA2075" i="26"/>
  <c r="AA2072" i="26"/>
  <c r="AA3221" i="26"/>
  <c r="AA3261" i="26"/>
  <c r="AA2471" i="26"/>
  <c r="AA2252" i="26"/>
  <c r="AA2406" i="26"/>
  <c r="AA3056" i="26"/>
  <c r="AA2244" i="26"/>
  <c r="AA2152" i="26"/>
  <c r="AA3614" i="26"/>
  <c r="AA3029" i="26"/>
  <c r="AA3513" i="26"/>
  <c r="AA2907" i="26"/>
  <c r="AA3691" i="26"/>
  <c r="AA3066" i="26"/>
  <c r="AA2311" i="26"/>
  <c r="AA2089" i="26"/>
  <c r="AA2611" i="26"/>
  <c r="AA3251" i="26"/>
  <c r="AA2637" i="26"/>
  <c r="AA2720" i="26"/>
  <c r="AA3009" i="26"/>
  <c r="AA3355" i="26"/>
  <c r="AA3393" i="26"/>
  <c r="AA3035" i="26"/>
  <c r="AA3679" i="26"/>
  <c r="AA3546" i="26"/>
  <c r="AA3098" i="26"/>
  <c r="AA3114" i="26"/>
  <c r="AA2970" i="26"/>
  <c r="AA2854" i="26"/>
  <c r="AA2316" i="26"/>
  <c r="AA3711" i="26"/>
  <c r="AA3624" i="26"/>
  <c r="AA3625" i="26"/>
  <c r="AA3594" i="26"/>
  <c r="AA3438" i="26"/>
  <c r="AA2531" i="26"/>
  <c r="AA2978" i="26"/>
  <c r="AA3485" i="26"/>
  <c r="AA2702" i="26"/>
  <c r="AA3122" i="26"/>
  <c r="AA2920" i="26"/>
  <c r="AA3423" i="26"/>
  <c r="AA2624" i="26"/>
  <c r="AA2480" i="26"/>
  <c r="AA2811" i="26"/>
  <c r="AA2190" i="26"/>
  <c r="AA2388" i="26"/>
  <c r="AA3483" i="26"/>
  <c r="AA2833" i="26"/>
  <c r="AA2093" i="26"/>
  <c r="AA2298" i="26"/>
  <c r="AA2851" i="26"/>
  <c r="AA2660" i="26"/>
  <c r="AA2594" i="26"/>
  <c r="AA3093" i="26"/>
  <c r="AA3349" i="26"/>
  <c r="AA2895" i="26"/>
  <c r="AA2011" i="26"/>
  <c r="AA3019" i="26"/>
  <c r="AA2153" i="26"/>
  <c r="AA2683" i="26"/>
  <c r="AA2241" i="26"/>
  <c r="AA2174" i="26"/>
  <c r="AA2669" i="26"/>
  <c r="AA2963" i="26"/>
  <c r="AA2378" i="26"/>
  <c r="AA3658" i="26"/>
  <c r="AA2972" i="26"/>
  <c r="AA2245" i="26"/>
  <c r="AA2496" i="26"/>
  <c r="AA2198" i="26"/>
  <c r="AA2537" i="26"/>
  <c r="AA2259" i="26"/>
  <c r="AA3027" i="26"/>
  <c r="AA2247" i="26"/>
  <c r="AA3503" i="26"/>
  <c r="AA3411" i="26"/>
  <c r="AA2421" i="26"/>
  <c r="AA3092" i="26"/>
  <c r="AA2134" i="26"/>
  <c r="AA3327" i="26"/>
  <c r="AA3467" i="26"/>
  <c r="AA3128" i="26"/>
  <c r="AA2860" i="26"/>
  <c r="AA3736" i="26"/>
  <c r="AA1999" i="26"/>
  <c r="AA2325" i="26"/>
  <c r="AA2599" i="26"/>
  <c r="AA3089" i="26"/>
  <c r="AA2206" i="26"/>
  <c r="AA2557" i="26"/>
  <c r="AA3108" i="26"/>
  <c r="AA2733" i="26"/>
  <c r="AA2524" i="26"/>
  <c r="AA2111" i="26"/>
  <c r="AA3742" i="26"/>
  <c r="AA2540" i="26"/>
  <c r="AA3475" i="26"/>
  <c r="AA2453" i="26"/>
  <c r="AA2582" i="26"/>
  <c r="AA3385" i="26"/>
  <c r="AA3685" i="26"/>
  <c r="AA2685" i="26"/>
  <c r="AA3167" i="26"/>
  <c r="AA2468" i="26"/>
  <c r="AA3669" i="26"/>
  <c r="AA2019" i="26"/>
  <c r="AA3258" i="26"/>
  <c r="AA3383" i="26"/>
  <c r="AA3392" i="26"/>
  <c r="AA3049" i="26"/>
  <c r="AA3512" i="26"/>
  <c r="AA3688" i="26"/>
  <c r="AA2681" i="26"/>
  <c r="AA3410" i="26"/>
  <c r="AA2351" i="26"/>
  <c r="AA3692" i="26"/>
  <c r="AA3245" i="26"/>
  <c r="AA2934" i="26"/>
  <c r="AA3648" i="26"/>
  <c r="AA2041" i="26"/>
  <c r="AA2441" i="26"/>
  <c r="AA3170" i="26"/>
  <c r="AA3456" i="26"/>
  <c r="AA2200" i="26"/>
  <c r="AA3134" i="26"/>
  <c r="AA2632" i="26"/>
  <c r="AA1991" i="26"/>
  <c r="AA2871" i="26"/>
  <c r="AA3499" i="26"/>
  <c r="AA3599" i="26"/>
  <c r="AA3209" i="26"/>
  <c r="AA2905" i="26"/>
  <c r="AA2865" i="26"/>
  <c r="AA3565" i="26"/>
  <c r="AA3537" i="26"/>
  <c r="AA3319" i="26"/>
  <c r="AA2755" i="26"/>
  <c r="AA3231" i="26"/>
  <c r="S44" i="24" s="1"/>
  <c r="AA3175" i="26"/>
  <c r="AA2794" i="26"/>
  <c r="AA3576" i="26"/>
  <c r="AA2688" i="26"/>
  <c r="AA2909" i="26"/>
  <c r="AA3733" i="26"/>
  <c r="AA2360" i="26"/>
  <c r="AA3618" i="26"/>
  <c r="AA2437" i="26"/>
  <c r="AA2817" i="26"/>
  <c r="AA2564" i="26"/>
  <c r="AA3371" i="26"/>
  <c r="AA2425" i="26"/>
  <c r="AA3000" i="26"/>
  <c r="AA2570" i="26"/>
  <c r="AA3195" i="26"/>
  <c r="AA2545" i="26"/>
  <c r="AA3294" i="26"/>
  <c r="AA2211" i="26"/>
  <c r="AA3484" i="26"/>
  <c r="AA3006" i="26"/>
  <c r="AA2040" i="26"/>
  <c r="AA3102" i="26"/>
  <c r="AA2640" i="26"/>
  <c r="AA3223" i="26"/>
  <c r="AA3100" i="26"/>
  <c r="AA2827" i="26"/>
  <c r="AA2287" i="26"/>
  <c r="AA2837" i="26"/>
  <c r="AA3535" i="26"/>
  <c r="AA3240" i="26"/>
  <c r="AA3558" i="26"/>
  <c r="AA2723" i="26"/>
  <c r="AA3016" i="26"/>
  <c r="AA3246" i="26"/>
  <c r="AA2635" i="26"/>
  <c r="AA3659" i="26"/>
  <c r="AA2571" i="26"/>
  <c r="AA3053" i="26"/>
  <c r="AA2616" i="26"/>
  <c r="AA2983" i="26"/>
  <c r="AA3652" i="26"/>
  <c r="AA3097" i="26"/>
  <c r="AA3338" i="26"/>
  <c r="AA3312" i="26"/>
  <c r="AA3649" i="26"/>
  <c r="AA2310" i="26"/>
  <c r="AA2759" i="26"/>
  <c r="AA3356" i="26"/>
  <c r="AA2121" i="26"/>
  <c r="AA3218" i="26"/>
  <c r="AA3328" i="26"/>
  <c r="AA3301" i="26"/>
  <c r="AA2535" i="26"/>
  <c r="AA2219" i="26"/>
  <c r="AA3518" i="26"/>
  <c r="AA2057" i="26"/>
  <c r="AA2757" i="26"/>
  <c r="AA2451" i="26"/>
  <c r="AA2079" i="26"/>
  <c r="AA2248" i="26"/>
  <c r="AA2095" i="26"/>
  <c r="AA2085" i="26"/>
  <c r="AA3289" i="26"/>
  <c r="AA2408" i="26"/>
  <c r="AA2443" i="26"/>
  <c r="AA2862" i="26"/>
  <c r="AA2397" i="26"/>
  <c r="AA2958" i="26"/>
  <c r="AA3362" i="26"/>
  <c r="AA3292" i="26"/>
  <c r="AA2636" i="26"/>
  <c r="AA2056" i="26"/>
  <c r="AA2766" i="26"/>
  <c r="AA2976" i="26"/>
  <c r="AA3564" i="26"/>
  <c r="AA2155" i="26"/>
  <c r="AA2704" i="26"/>
  <c r="AA3433" i="26"/>
  <c r="AA2676" i="26"/>
  <c r="AA2867" i="26"/>
  <c r="AA2322" i="26"/>
  <c r="AA3222" i="26"/>
  <c r="AA3451" i="26"/>
  <c r="AA2692" i="26"/>
  <c r="AA2144" i="26"/>
  <c r="M55" i="20" s="1"/>
  <c r="AA3058" i="26"/>
  <c r="AA3039" i="26"/>
  <c r="AA2752" i="26"/>
  <c r="AA3394" i="26"/>
  <c r="AA3572" i="26"/>
  <c r="AA2986" i="26"/>
  <c r="AA2024" i="26"/>
  <c r="AA3511" i="26"/>
  <c r="AA2099" i="26"/>
  <c r="AA2493" i="26"/>
  <c r="AA2712" i="26"/>
  <c r="AA3501" i="26"/>
  <c r="AA3541" i="26"/>
  <c r="AA3352" i="26"/>
  <c r="AA3687" i="26"/>
  <c r="AA2777" i="26"/>
  <c r="AA2876" i="26"/>
  <c r="AA3398" i="26"/>
  <c r="AA3391" i="26"/>
  <c r="AA2255" i="26"/>
  <c r="AA3146" i="26"/>
  <c r="AA3600" i="26"/>
  <c r="AA2023" i="26"/>
  <c r="AA2626" i="26"/>
  <c r="AA3517" i="26"/>
  <c r="AA3561" i="26"/>
  <c r="AA3276" i="26"/>
  <c r="AA3620" i="26"/>
  <c r="AA2401" i="26"/>
  <c r="AA2649" i="26"/>
  <c r="AA3199" i="26"/>
  <c r="AA3364" i="26"/>
  <c r="AA3162" i="26"/>
  <c r="AA2350" i="26"/>
  <c r="AA2791" i="26"/>
  <c r="AA3253" i="26"/>
  <c r="AA2379" i="26"/>
  <c r="AA2710" i="26"/>
  <c r="AA3683" i="26"/>
  <c r="AA2466" i="26"/>
  <c r="AA2251" i="26"/>
  <c r="AA2840" i="26"/>
  <c r="AA2863" i="26"/>
  <c r="AA3441" i="26"/>
  <c r="AA2459" i="26"/>
  <c r="AA2215" i="26"/>
  <c r="AA3291" i="26"/>
  <c r="AA3457" i="26"/>
  <c r="AA2856" i="26"/>
  <c r="AA2667" i="26"/>
  <c r="AA3224" i="26"/>
  <c r="AA2835" i="26"/>
  <c r="AA2503" i="26"/>
  <c r="AA2182" i="26"/>
  <c r="AA2921" i="26"/>
  <c r="AA3281" i="26"/>
  <c r="AA3197" i="26"/>
  <c r="AA2183" i="26"/>
  <c r="AA2946" i="26"/>
  <c r="AA2349" i="26"/>
  <c r="AA2519" i="26"/>
  <c r="AA2628" i="26"/>
  <c r="AA3090" i="26"/>
  <c r="AA2613" i="26"/>
  <c r="AA3077" i="26"/>
  <c r="AA2187" i="26"/>
  <c r="AA3184" i="26"/>
  <c r="AA2279" i="26"/>
  <c r="AA2387" i="26"/>
  <c r="AA2748" i="26"/>
  <c r="AA2807" i="26"/>
  <c r="AA3638" i="26"/>
  <c r="AA3219" i="26"/>
  <c r="AA2156" i="26"/>
  <c r="AA3215" i="26"/>
  <c r="AA3589" i="26"/>
  <c r="AA3012" i="26"/>
  <c r="AA2412" i="26"/>
  <c r="AA2063" i="26"/>
  <c r="AA3343" i="26"/>
  <c r="AA2935" i="26"/>
  <c r="AA2284" i="26"/>
  <c r="AA2740" i="26"/>
  <c r="AA3248" i="26"/>
  <c r="AA2469" i="26"/>
  <c r="AA2294" i="26"/>
  <c r="AA2249" i="26"/>
  <c r="AA2593" i="26"/>
  <c r="AA3235" i="26"/>
  <c r="AA2967" i="26"/>
  <c r="AA2539" i="26"/>
  <c r="AA2490" i="26"/>
  <c r="AA2879" i="26"/>
  <c r="AA2880" i="26"/>
  <c r="AA3198" i="26"/>
  <c r="L35" i="20" s="1"/>
  <c r="AA2655" i="26"/>
  <c r="AA2237" i="26"/>
  <c r="AA2461" i="26"/>
  <c r="AA3401" i="26"/>
  <c r="AA2163" i="26"/>
  <c r="AA3520" i="26"/>
  <c r="AA2795" i="26"/>
  <c r="AA3573" i="26"/>
  <c r="AA2196" i="26"/>
  <c r="AA2891" i="26"/>
  <c r="AA2233" i="26"/>
  <c r="AA3728" i="26"/>
  <c r="AA3686" i="26"/>
  <c r="AA2725" i="26"/>
  <c r="AA3325" i="26"/>
  <c r="AA2828" i="26"/>
  <c r="AA2956" i="26"/>
  <c r="AA3191" i="26"/>
  <c r="AA2058" i="26"/>
  <c r="AA3549" i="26"/>
  <c r="AA2044" i="26"/>
  <c r="AA3486" i="26"/>
  <c r="AA3331" i="26"/>
  <c r="AA2823" i="26"/>
  <c r="AA3153" i="26"/>
  <c r="AA3064" i="26"/>
  <c r="AA2831" i="26"/>
  <c r="AA3724" i="26"/>
  <c r="AA2896" i="26"/>
  <c r="AA3283" i="26"/>
  <c r="AA3617" i="26"/>
  <c r="AA2558" i="26"/>
  <c r="AA3237" i="26"/>
  <c r="AA2568" i="26"/>
  <c r="AA3136" i="26"/>
  <c r="AA2105" i="26"/>
  <c r="AA3022" i="26"/>
  <c r="AA3277" i="26"/>
  <c r="AA3377" i="26"/>
  <c r="AA3084" i="26"/>
  <c r="AA3693" i="26"/>
  <c r="AA2073" i="26"/>
  <c r="AA2589" i="26"/>
  <c r="AA3259" i="26"/>
  <c r="AA3386" i="26"/>
  <c r="AA3490" i="26"/>
  <c r="AA3442" i="26"/>
  <c r="AA3190" i="26"/>
  <c r="AA3062" i="26"/>
  <c r="AA3591" i="26"/>
  <c r="AA3087" i="26"/>
  <c r="AA3531" i="26"/>
  <c r="AA2017" i="26"/>
  <c r="AA3689" i="26"/>
  <c r="AA2208" i="26"/>
  <c r="AA3247" i="26"/>
  <c r="AA3278" i="26"/>
  <c r="AA3110" i="26"/>
  <c r="AA3067" i="26"/>
  <c r="AA2276" i="26"/>
  <c r="AA2643" i="26"/>
  <c r="AA2617" i="26"/>
  <c r="AA2634" i="26"/>
  <c r="AA2328" i="26"/>
  <c r="AA2068" i="26"/>
  <c r="AA2253" i="26"/>
  <c r="AA3228" i="26"/>
  <c r="AA3073" i="26"/>
  <c r="AA3629" i="26"/>
  <c r="AA3254" i="26"/>
  <c r="AA2806" i="26"/>
  <c r="AA2151" i="26"/>
  <c r="AA2984" i="26"/>
  <c r="AA2824" i="26"/>
  <c r="AA2138" i="26"/>
  <c r="AA3678" i="26"/>
  <c r="AA2189" i="26"/>
  <c r="AA3482" i="26"/>
  <c r="AA3666" i="26"/>
  <c r="AA2779" i="26"/>
  <c r="AA2609" i="26"/>
  <c r="AA3217" i="26"/>
  <c r="AA2489" i="26"/>
  <c r="AA2607" i="26"/>
  <c r="AA2307" i="26"/>
  <c r="AA2162" i="26"/>
  <c r="AA2290" i="26"/>
  <c r="AA2229" i="26"/>
  <c r="AA3202" i="26"/>
  <c r="AA1987" i="26"/>
  <c r="AA2386" i="26"/>
  <c r="AA2098" i="26"/>
  <c r="AA3544" i="26"/>
  <c r="AA3681" i="26"/>
  <c r="AA3449" i="26"/>
  <c r="AA2465" i="26"/>
  <c r="AA3300" i="26"/>
  <c r="AA3048" i="26"/>
  <c r="AA2377" i="26"/>
  <c r="AA2875" i="26"/>
  <c r="AA2345" i="26"/>
  <c r="AA2857" i="26"/>
  <c r="AA2651" i="26"/>
  <c r="AA2998" i="26"/>
  <c r="AA2495" i="26"/>
  <c r="AA2478" i="26"/>
  <c r="AA3280" i="26"/>
  <c r="AA2598" i="26"/>
  <c r="AA3164" i="26"/>
  <c r="AA3154" i="26"/>
  <c r="AA2575" i="26"/>
  <c r="AA2530" i="26"/>
  <c r="AA2790" i="26"/>
  <c r="AA2313" i="26"/>
  <c r="AA2059" i="26"/>
  <c r="AA2429" i="26"/>
  <c r="AA3477" i="26"/>
  <c r="AA2179" i="26"/>
  <c r="AA3635" i="26"/>
  <c r="AA2045" i="26"/>
  <c r="AA3109" i="26"/>
  <c r="AA2373" i="26"/>
  <c r="AA3103" i="26"/>
  <c r="AA3548" i="26"/>
  <c r="AA3126" i="26"/>
  <c r="AA2663" i="26"/>
  <c r="AA3132" i="26"/>
  <c r="AA2991" i="26"/>
  <c r="AA3497" i="26"/>
  <c r="AA2181" i="26"/>
  <c r="AA2188" i="26"/>
  <c r="AA2889" i="26"/>
  <c r="AA3671" i="26"/>
  <c r="AA2716" i="26"/>
  <c r="AA3315" i="26"/>
  <c r="AA3342" i="26"/>
  <c r="AA3463" i="26"/>
  <c r="AA3694" i="26"/>
  <c r="AA2728" i="26"/>
  <c r="AA3185" i="26"/>
  <c r="AA2212" i="26"/>
  <c r="AA3055" i="26"/>
  <c r="AA2556" i="26"/>
  <c r="AA3106" i="26"/>
  <c r="AA2222" i="26"/>
  <c r="AA1997" i="26"/>
  <c r="AA3713" i="26"/>
  <c r="AA3458" i="26"/>
  <c r="AA2113" i="26"/>
  <c r="AA2938" i="26"/>
  <c r="AA3373" i="26"/>
  <c r="AA3194" i="26"/>
  <c r="AA3581" i="26"/>
  <c r="AA2491" i="26"/>
  <c r="AA3227" i="26"/>
  <c r="AA3663" i="26"/>
  <c r="AA2197" i="26"/>
  <c r="AA3603" i="26"/>
  <c r="AA2751" i="26"/>
  <c r="AA3521" i="26"/>
  <c r="AA3645" i="26"/>
  <c r="AA2709" i="26"/>
  <c r="AA2458" i="26"/>
  <c r="AA2130" i="26"/>
  <c r="AA3455" i="26"/>
  <c r="AX40" i="26" s="1"/>
  <c r="AA2799" i="26"/>
  <c r="AA3211" i="26"/>
  <c r="AA2314" i="26"/>
  <c r="AA3656" i="26"/>
  <c r="AA2629" i="26"/>
  <c r="AA3230" i="26"/>
  <c r="AA3076" i="26"/>
  <c r="AA3641" i="26"/>
  <c r="AA2679" i="26"/>
  <c r="AA2084" i="26"/>
  <c r="AA3196" i="26"/>
  <c r="AA2527" i="26"/>
  <c r="AA2226" i="26"/>
  <c r="AA2053" i="26"/>
  <c r="AA3236" i="26"/>
  <c r="AA2291" i="26"/>
  <c r="AA3465" i="26"/>
  <c r="AA2070" i="26"/>
  <c r="AA2931" i="26"/>
  <c r="AA2758" i="26"/>
  <c r="AA2348" i="26"/>
  <c r="AA2243" i="26"/>
  <c r="AA2953" i="26"/>
  <c r="AA3447" i="26"/>
  <c r="AA3179" i="26"/>
  <c r="AA2739" i="26"/>
  <c r="AA2481" i="26"/>
  <c r="AA2724" i="26"/>
  <c r="AA3395" i="26"/>
  <c r="AA3586" i="26"/>
  <c r="AA2254" i="26"/>
  <c r="AA2404" i="26"/>
  <c r="AA3707" i="26"/>
  <c r="AA3672" i="26"/>
  <c r="AA3287" i="26"/>
  <c r="AA2937" i="26"/>
  <c r="AA3505" i="26"/>
  <c r="AA2591" i="26"/>
  <c r="AA2457" i="26"/>
  <c r="AA2951" i="26"/>
  <c r="AA2901" i="26"/>
  <c r="AA2487" i="26"/>
  <c r="AA2096" i="26"/>
  <c r="AA3382" i="26"/>
  <c r="AA2402" i="26"/>
  <c r="AA3329" i="26"/>
  <c r="M22" i="20" s="1"/>
  <c r="AA2272" i="26"/>
  <c r="AA3313" i="26"/>
  <c r="AA2887" i="26"/>
  <c r="AA2866" i="26"/>
  <c r="AA2091" i="26"/>
  <c r="AA3096" i="26"/>
  <c r="AA3574" i="26"/>
  <c r="AA2580" i="26"/>
  <c r="AA2365" i="26"/>
  <c r="AA2264" i="26"/>
  <c r="AA3622" i="26"/>
  <c r="AA2446" i="26"/>
  <c r="AA2658" i="26"/>
  <c r="AA3042" i="26"/>
  <c r="AA2106" i="26"/>
  <c r="AA3120" i="26"/>
  <c r="AA3500" i="26"/>
  <c r="AA2536" i="26"/>
  <c r="AA3536" i="26"/>
  <c r="AA3324" i="26"/>
  <c r="AA3492" i="26"/>
  <c r="AA3542" i="26"/>
  <c r="AA2960" i="26"/>
  <c r="AA2339" i="26"/>
  <c r="AA2239" i="26"/>
  <c r="AA3418" i="26"/>
  <c r="AA2195" i="26"/>
  <c r="AA3316" i="26"/>
  <c r="AA2071" i="26"/>
  <c r="AA2347" i="26"/>
  <c r="AA3596" i="26"/>
  <c r="AA2038" i="26"/>
  <c r="AA2974" i="26"/>
  <c r="AA2438" i="26"/>
  <c r="AA2929" i="26"/>
  <c r="AA2815" i="26"/>
  <c r="AA2997" i="26"/>
  <c r="AA2430" i="26"/>
  <c r="AA3397" i="26"/>
  <c r="AA3611" i="26"/>
  <c r="AA2393" i="26"/>
  <c r="AA2943" i="26"/>
  <c r="AA2686" i="26"/>
  <c r="AA2608" i="26"/>
  <c r="AA2812" i="26"/>
  <c r="AA2781" i="26"/>
  <c r="AA2878" i="26"/>
  <c r="AA3178" i="26"/>
  <c r="AA3360" i="26"/>
  <c r="AA2924" i="26"/>
  <c r="AA3470" i="26"/>
  <c r="AA3556" i="26"/>
  <c r="AA3690" i="26"/>
  <c r="AA2329" i="26"/>
  <c r="AA2077" i="26"/>
  <c r="AA3598" i="26"/>
  <c r="AA2566" i="26"/>
  <c r="AA3308" i="26"/>
  <c r="AA3285" i="26"/>
  <c r="AA3543" i="26"/>
  <c r="AA2872" i="26"/>
  <c r="AA2550" i="26"/>
  <c r="AA3148" i="26"/>
  <c r="AA2467" i="26"/>
  <c r="AA3031" i="26"/>
  <c r="AA3734" i="26"/>
  <c r="AA2192" i="26"/>
  <c r="AA3168" i="26"/>
  <c r="AA2426" i="26"/>
  <c r="AA3333" i="26"/>
  <c r="AA2440" i="26"/>
  <c r="AA2173" i="26"/>
  <c r="AA3424" i="26"/>
  <c r="AA2037" i="26"/>
  <c r="AA3367" i="26"/>
  <c r="AA2234" i="26"/>
  <c r="AA3117" i="26"/>
  <c r="AA3239" i="26"/>
  <c r="AA3295" i="26"/>
  <c r="AA2672" i="26"/>
  <c r="AA2959" i="26"/>
  <c r="AA2374" i="26"/>
  <c r="AA2382" i="26"/>
  <c r="AA2985" i="26"/>
  <c r="AA2819" i="26"/>
  <c r="AA3043" i="26"/>
  <c r="AA3176" i="26"/>
  <c r="AA2166" i="26"/>
  <c r="AA3580" i="26"/>
  <c r="AA2108" i="26"/>
  <c r="AA3532" i="26"/>
  <c r="AA2003" i="26"/>
  <c r="AA3080" i="26"/>
  <c r="AA2000" i="26"/>
  <c r="AA2067" i="26"/>
  <c r="AA3335" i="26"/>
  <c r="AA2292" i="26"/>
  <c r="AA3112" i="26"/>
  <c r="AA2324" i="26"/>
  <c r="AA2016" i="26"/>
  <c r="AA2839" i="26"/>
  <c r="AA3101" i="26"/>
  <c r="AA2334" i="26"/>
  <c r="AA3275" i="26"/>
  <c r="AA2131" i="26"/>
  <c r="AA2364" i="26"/>
  <c r="AA3157" i="26"/>
  <c r="AA2205" i="26"/>
  <c r="AA3183" i="26"/>
  <c r="AA3363" i="26"/>
  <c r="AA2220" i="26"/>
  <c r="AA3699" i="26"/>
  <c r="AA3350" i="26"/>
  <c r="AA2375" i="26"/>
  <c r="AA2893" i="26"/>
  <c r="AA2975" i="26"/>
  <c r="AA3011" i="26"/>
  <c r="AA2722" i="26"/>
  <c r="AA2228" i="26"/>
  <c r="AA3365" i="26"/>
  <c r="AA3551" i="26"/>
  <c r="AA3476" i="26"/>
  <c r="AA2419" i="26"/>
  <c r="AA2600" i="26"/>
  <c r="AA2952" i="26"/>
  <c r="AA2992" i="26"/>
  <c r="AA3040" i="26"/>
  <c r="AA3216" i="26"/>
  <c r="AA2177" i="26"/>
  <c r="AA2281" i="26"/>
  <c r="AA3351" i="26"/>
  <c r="AA2110" i="26"/>
  <c r="AA3345" i="26"/>
  <c r="AA3597" i="26"/>
  <c r="AA3068" i="26"/>
  <c r="AA3579" i="26"/>
  <c r="AA3567" i="26"/>
  <c r="AA3225" i="26"/>
  <c r="AA2492" i="26"/>
  <c r="AA2721" i="26"/>
  <c r="AA3644" i="26"/>
  <c r="AA2428" i="26"/>
  <c r="AA3347" i="26"/>
  <c r="AA3303" i="26"/>
  <c r="AA2784" i="26"/>
  <c r="AA2049" i="26"/>
  <c r="AA3613" i="26"/>
  <c r="AA2612" i="26"/>
  <c r="AA2964" i="26"/>
  <c r="AA2158" i="26"/>
  <c r="AA3269" i="26"/>
  <c r="AA3069" i="26"/>
  <c r="AA2950" i="26"/>
  <c r="AA2092" i="26"/>
  <c r="AA3255" i="26"/>
  <c r="AA2894" i="26"/>
  <c r="AA2822" i="26"/>
  <c r="AA2648" i="26"/>
  <c r="AA2587" i="26"/>
  <c r="AA3375" i="26"/>
  <c r="AA3706" i="26"/>
  <c r="AA3368" i="26"/>
  <c r="AA3460" i="26"/>
  <c r="AA2120" i="26"/>
  <c r="AA3575" i="26"/>
  <c r="AA2844" i="26"/>
  <c r="AA3621" i="26"/>
  <c r="AA3028" i="26"/>
  <c r="AA3420" i="26"/>
  <c r="AA2706" i="26"/>
  <c r="AA2623" i="26"/>
  <c r="AA2778" i="26"/>
  <c r="AA2318" i="26"/>
  <c r="AA2169" i="26"/>
  <c r="AA2214" i="26"/>
  <c r="AA2449" i="26"/>
  <c r="AA3384" i="26"/>
  <c r="AN39" i="26" s="1"/>
  <c r="AA3317" i="26"/>
  <c r="AA3557" i="26"/>
  <c r="AA3725" i="26"/>
  <c r="AA2546" i="26"/>
  <c r="AA2695" i="26"/>
  <c r="AA2309" i="26"/>
  <c r="AA2661" i="26"/>
  <c r="AA3272" i="26"/>
  <c r="AA3177" i="26"/>
  <c r="AA2718" i="26"/>
  <c r="AA2615" i="26"/>
  <c r="AA1981" i="26"/>
  <c r="AA3207" i="26"/>
  <c r="AA3569" i="26"/>
  <c r="AA3206" i="26"/>
  <c r="AA2118" i="26"/>
  <c r="AA3155" i="26"/>
  <c r="AA3425" i="26"/>
  <c r="AA3263" i="26"/>
  <c r="AA3307" i="26"/>
  <c r="AA2300" i="26"/>
  <c r="AA3286" i="26"/>
  <c r="AA3720" i="26"/>
  <c r="AA2157" i="26"/>
  <c r="AA2321" i="26"/>
  <c r="AA3160" i="26"/>
  <c r="AA2528" i="26"/>
  <c r="AA3429" i="26"/>
  <c r="AA3540" i="26"/>
  <c r="AA2961" i="26"/>
  <c r="AA2221" i="26"/>
  <c r="AA2797" i="26"/>
  <c r="AA2845" i="26"/>
  <c r="AA2050" i="26"/>
  <c r="AA3738" i="26"/>
  <c r="AA2749" i="26"/>
  <c r="AA3208" i="26"/>
  <c r="AA3188" i="26"/>
  <c r="AA2027" i="26"/>
  <c r="AA2805" i="26"/>
  <c r="AA2573" i="26"/>
  <c r="AA3489" i="26"/>
  <c r="AA2783" i="26"/>
  <c r="AA3506" i="26"/>
  <c r="AA3562" i="26"/>
  <c r="AA2869" i="26"/>
  <c r="AA3001" i="26"/>
  <c r="AA2250" i="26"/>
  <c r="AA3578" i="26"/>
  <c r="AA2971" i="26"/>
  <c r="AA2427" i="26"/>
  <c r="AA2756" i="26"/>
  <c r="AA3339" i="26"/>
  <c r="M41" i="20" s="1"/>
  <c r="AA3025" i="26"/>
  <c r="AA2295" i="26"/>
  <c r="AA2916" i="26"/>
  <c r="AA3722" i="26"/>
  <c r="AA2999" i="26"/>
  <c r="AA3020" i="26"/>
  <c r="AA2062" i="26"/>
  <c r="AA2693" i="26"/>
  <c r="AA2433" i="26"/>
  <c r="AA3297" i="26"/>
  <c r="AA2362" i="26"/>
  <c r="AA3585" i="26"/>
  <c r="AA2925" i="26"/>
  <c r="AA2644" i="26"/>
  <c r="AA2127" i="26"/>
  <c r="AA2903" i="26"/>
  <c r="AA3137" i="26"/>
  <c r="AA2904" i="26"/>
  <c r="AA3504" i="26"/>
  <c r="AA2414" i="26"/>
  <c r="AA2914" i="26"/>
  <c r="AA2411" i="26"/>
  <c r="AA3256" i="26"/>
  <c r="AA2604" i="26"/>
  <c r="AA3173" i="26"/>
  <c r="AA3697" i="26"/>
  <c r="AA3716" i="26"/>
  <c r="AA3376" i="26"/>
  <c r="AA3494" i="26"/>
  <c r="AA2126" i="26"/>
  <c r="AA2193" i="26"/>
  <c r="AA2032" i="26"/>
  <c r="AA3306" i="26"/>
  <c r="AA3700" i="26"/>
  <c r="AA2288" i="26"/>
  <c r="AA2534" i="26"/>
  <c r="AA3013" i="26"/>
  <c r="AA2424" i="26"/>
  <c r="AA3571" i="26"/>
  <c r="AA3369" i="26"/>
  <c r="AA3590" i="26"/>
  <c r="AA3310" i="26"/>
  <c r="AA3104" i="26"/>
  <c r="AA2922" i="26"/>
  <c r="AA2619" i="26"/>
  <c r="AA3473" i="26"/>
  <c r="AA3309" i="26"/>
  <c r="AA2861" i="26"/>
  <c r="AA2689" i="26"/>
  <c r="AA3676" i="26"/>
  <c r="AA2403" i="26"/>
  <c r="AA2912" i="26"/>
  <c r="AA2405" i="26"/>
  <c r="AA1982" i="26"/>
  <c r="AA2087" i="26"/>
  <c r="AA3081" i="26"/>
  <c r="AA3149" i="26"/>
  <c r="AA2006" i="26"/>
  <c r="AA2705" i="26"/>
  <c r="AA2346" i="26"/>
  <c r="AA2394" i="26"/>
  <c r="AA2760" i="26"/>
  <c r="AA3252" i="26"/>
  <c r="AA2569" i="26"/>
  <c r="AA2145" i="26"/>
  <c r="AA3046" i="26"/>
  <c r="AA2317" i="26"/>
  <c r="AA2133" i="26"/>
  <c r="AA2941" i="26"/>
  <c r="AA3021" i="26"/>
  <c r="AA3534" i="26"/>
  <c r="AA2940" i="26"/>
  <c r="AA2809" i="26"/>
  <c r="AA2664" i="26"/>
  <c r="AA2504" i="26"/>
  <c r="AA3282" i="26"/>
  <c r="AA3682" i="26"/>
  <c r="AA3357" i="26"/>
  <c r="AA2816" i="26"/>
  <c r="AA3587" i="26"/>
  <c r="AA2532" i="26"/>
  <c r="AA2551" i="26"/>
  <c r="AA2358" i="26"/>
  <c r="AA3480" i="26"/>
  <c r="AA3639" i="26"/>
  <c r="AA3267" i="26"/>
  <c r="AA2366" i="26"/>
  <c r="AA2761" i="26"/>
  <c r="AA3336" i="26"/>
  <c r="AA3405" i="26"/>
  <c r="AA2420" i="26"/>
  <c r="AA2516" i="26"/>
  <c r="AA3602" i="26"/>
  <c r="AA2750" i="26"/>
  <c r="AA3454" i="26"/>
  <c r="AA2576" i="26"/>
  <c r="AA2338" i="26"/>
  <c r="AA2788" i="26"/>
  <c r="AA3332" i="26"/>
  <c r="M21" i="20" s="1"/>
  <c r="AA2885" i="26"/>
  <c r="AA2677" i="26"/>
  <c r="AA3299" i="26"/>
  <c r="AA2507" i="26"/>
  <c r="AA2354" i="26"/>
  <c r="AA2881" i="26"/>
  <c r="AA2526" i="26"/>
  <c r="AA2327" i="26"/>
  <c r="AA2213" i="26"/>
  <c r="AA2836" i="26"/>
  <c r="AA3655" i="26"/>
  <c r="AA3673" i="26"/>
  <c r="AA3563" i="26"/>
  <c r="AA3323" i="26"/>
  <c r="AA3353" i="26"/>
  <c r="AA3609" i="26"/>
  <c r="M47" i="20" s="1"/>
  <c r="AA3628" i="26"/>
  <c r="AA2559" i="26"/>
  <c r="AA3404" i="26"/>
  <c r="AA2370" i="26"/>
  <c r="AA2330" i="26"/>
  <c r="AA3437" i="26"/>
  <c r="AA2800" i="26"/>
  <c r="AA3498" i="26"/>
  <c r="AA2363" i="26"/>
  <c r="AA2101" i="26"/>
  <c r="AA3452" i="26"/>
  <c r="AA3664" i="26"/>
  <c r="AA2814" i="26"/>
  <c r="AA3744" i="26"/>
  <c r="AA3111" i="26"/>
  <c r="AA3193" i="26"/>
  <c r="AA2618" i="26"/>
  <c r="AA2117" i="26"/>
  <c r="AA3399" i="26"/>
  <c r="AA2407" i="26"/>
  <c r="AA3717" i="26"/>
  <c r="AA3627" i="26"/>
  <c r="AA2194" i="26"/>
  <c r="AA2899" i="26"/>
  <c r="AA3710" i="26"/>
  <c r="AA2741" i="26"/>
  <c r="AA3050" i="26"/>
  <c r="AA2910" i="26"/>
  <c r="AA2563" i="26"/>
  <c r="AA2470" i="26"/>
  <c r="AA3726" i="26"/>
  <c r="AA3533" i="26"/>
  <c r="AA2560" i="26"/>
  <c r="AA3421" i="26"/>
  <c r="AA3023" i="26"/>
  <c r="AA3605" i="26"/>
  <c r="AA2717" i="26"/>
  <c r="L40" i="20" s="1"/>
  <c r="AA2767" i="26"/>
  <c r="AA3284" i="26"/>
  <c r="AA1998" i="26"/>
  <c r="AA2090" i="26"/>
  <c r="AA3018" i="26"/>
  <c r="AA2216" i="26"/>
  <c r="AA2804" i="26"/>
  <c r="AA2078" i="26"/>
  <c r="AA1986" i="26"/>
  <c r="AA2031" i="26"/>
  <c r="AA3524" i="26"/>
  <c r="AA2002" i="26"/>
  <c r="AA2146" i="26"/>
  <c r="AA3052" i="26"/>
  <c r="AA2102" i="26"/>
  <c r="AA2262" i="26"/>
  <c r="AA3014" i="26"/>
  <c r="AA3249" i="26"/>
  <c r="AA3389" i="26"/>
  <c r="AA2018" i="26"/>
  <c r="AA2906" i="26"/>
  <c r="AA2947" i="26"/>
  <c r="AA2142" i="26"/>
  <c r="AA2306" i="26"/>
  <c r="AA3479" i="26"/>
  <c r="AA3709" i="26"/>
  <c r="AA3174" i="26"/>
  <c r="AA2581" i="26"/>
  <c r="AA3560" i="26"/>
  <c r="AA3302" i="26"/>
  <c r="AA3675" i="26"/>
  <c r="AA2271" i="26"/>
  <c r="AA3406" i="26"/>
  <c r="AA3413" i="26"/>
  <c r="AA2773" i="26"/>
  <c r="AA3341" i="26"/>
  <c r="AA2201" i="26"/>
  <c r="AA2913" i="26"/>
  <c r="AA3739" i="26"/>
  <c r="AA2331" i="26"/>
  <c r="AA3139" i="26"/>
  <c r="AA3461" i="26"/>
  <c r="AA2898" i="26"/>
  <c r="AA2522" i="26"/>
  <c r="AA3047" i="26"/>
  <c r="AA2008" i="26"/>
  <c r="AA2511" i="26"/>
  <c r="AA3322" i="26"/>
  <c r="AA2231" i="26"/>
  <c r="AA2555" i="26"/>
  <c r="AA3583" i="26"/>
  <c r="AA2462" i="26"/>
  <c r="AA2103" i="26"/>
  <c r="AA1996" i="26"/>
  <c r="AA3311" i="26"/>
  <c r="AA3226" i="26"/>
  <c r="AA3712" i="26"/>
  <c r="AA3143" i="26"/>
  <c r="AA3264" i="26"/>
  <c r="AA3435" i="26"/>
  <c r="AA3265" i="26"/>
  <c r="AA3615" i="26"/>
  <c r="AA2808" i="26"/>
  <c r="AA2033" i="26"/>
  <c r="AA2957" i="26"/>
  <c r="AA3242" i="26"/>
  <c r="AA2418" i="26"/>
  <c r="AA3525" i="26"/>
  <c r="AA3601" i="26"/>
  <c r="AA3082" i="26"/>
  <c r="AA2035" i="26"/>
  <c r="AA3443" i="26"/>
  <c r="AA2552" i="26"/>
  <c r="AA1995" i="26"/>
  <c r="AA3063" i="26"/>
  <c r="AA3074" i="26"/>
  <c r="AA3527" i="26"/>
  <c r="AA3220" i="26"/>
  <c r="AA3138" i="26"/>
  <c r="AA2258" i="26"/>
  <c r="AA2713" i="26"/>
  <c r="AA2273" i="26"/>
  <c r="AA3180" i="26"/>
  <c r="AA3708" i="26"/>
  <c r="AA3318" i="26"/>
  <c r="AA3502" i="26"/>
  <c r="AA2066" i="26"/>
  <c r="AA2509" i="26"/>
  <c r="AA2654" i="26"/>
  <c r="AA2512" i="26"/>
  <c r="AA2694" i="26"/>
  <c r="AA3163" i="26"/>
  <c r="AA2132" i="26"/>
  <c r="AA2161" i="26"/>
  <c r="AA2652" i="26"/>
  <c r="AA2745" i="26"/>
  <c r="AA2690" i="26"/>
  <c r="AA3612" i="26"/>
  <c r="AA2136" i="26"/>
  <c r="L43" i="20" s="1"/>
  <c r="AA2337" i="26"/>
  <c r="AA2210" i="26"/>
  <c r="AA2021" i="26"/>
  <c r="AA3189" i="26"/>
  <c r="AA2046" i="26"/>
  <c r="AA2621" i="26"/>
  <c r="AA2020" i="26"/>
  <c r="AA3166" i="26"/>
  <c r="AA2577" i="26"/>
  <c r="AA2043" i="26"/>
  <c r="AA3743" i="26"/>
  <c r="AA3374" i="26"/>
  <c r="AA2703" i="26"/>
  <c r="AA3366" i="26"/>
  <c r="AA3723" i="26"/>
  <c r="AA3660" i="26"/>
  <c r="AA3321" i="26"/>
  <c r="AA2143" i="26"/>
  <c r="AA2684" i="26"/>
  <c r="AA3440" i="26"/>
  <c r="AA2578" i="26"/>
  <c r="AA2488" i="26"/>
  <c r="AA2719" i="26"/>
  <c r="AA3705" i="26"/>
  <c r="AA3582" i="26"/>
  <c r="AA3116" i="26"/>
  <c r="AA3204" i="26"/>
  <c r="AA2385" i="26"/>
  <c r="AA2671" i="26"/>
  <c r="AA3496" i="26"/>
  <c r="AA2170" i="26"/>
  <c r="AA2731" i="26"/>
  <c r="AA2547" i="26"/>
  <c r="AA3054" i="26"/>
  <c r="AA3553" i="26"/>
  <c r="AA3340" i="26"/>
  <c r="AA3718" i="26"/>
  <c r="AA2979" i="26"/>
  <c r="AA2135" i="26"/>
  <c r="AA3065" i="26"/>
  <c r="AA2270" i="26"/>
  <c r="AA3478" i="26"/>
  <c r="AA2069" i="26"/>
  <c r="AA2389" i="26"/>
  <c r="AA3450" i="26"/>
  <c r="AA2810" i="26"/>
  <c r="AA2112" i="26"/>
  <c r="AA3727" i="26"/>
  <c r="AA2993" i="26"/>
  <c r="AA3390" i="26"/>
  <c r="AA2727" i="26"/>
  <c r="AA2356" i="26"/>
  <c r="AA2434" i="26"/>
  <c r="AA3459" i="26"/>
  <c r="L22" i="20" s="1"/>
  <c r="AA3212" i="26"/>
  <c r="AA2517" i="26"/>
  <c r="AA2305" i="26"/>
  <c r="AA2218" i="26"/>
  <c r="AA3487" i="26"/>
  <c r="AA3030" i="26"/>
  <c r="AA3538" i="26"/>
  <c r="AA2357" i="26"/>
  <c r="AA2659" i="26"/>
  <c r="AA2584" i="26"/>
  <c r="AA3446" i="26"/>
  <c r="AA2383" i="26"/>
  <c r="AA3229" i="26"/>
  <c r="AA2785" i="26"/>
  <c r="AA3201" i="26"/>
  <c r="AA3519" i="26"/>
  <c r="AA2299" i="26"/>
  <c r="AA3135" i="26"/>
  <c r="AA2475" i="26"/>
  <c r="AA3354" i="26"/>
  <c r="AA2125" i="26"/>
  <c r="AA3647" i="26"/>
  <c r="AA2789" i="26"/>
  <c r="AA3623" i="26"/>
  <c r="AA2047" i="26"/>
  <c r="AA3626" i="26"/>
  <c r="AA2326" i="26"/>
  <c r="AA3633" i="26"/>
  <c r="AA3698" i="26"/>
  <c r="AA2261" i="26"/>
  <c r="AA3670" i="26"/>
  <c r="AA3186" i="26"/>
  <c r="AA2982" i="26"/>
  <c r="AA2949" i="26"/>
  <c r="AA2473" i="26"/>
  <c r="AA3468" i="26"/>
  <c r="AA3346" i="26"/>
  <c r="AA3334" i="26"/>
  <c r="AA3123" i="26"/>
  <c r="AA2574" i="26"/>
  <c r="AA2874" i="26"/>
  <c r="AA2456" i="26"/>
  <c r="AA2776" i="26"/>
  <c r="AA2361" i="26"/>
  <c r="AA2932" i="26"/>
  <c r="AA3684" i="26"/>
  <c r="AA2431" i="26"/>
  <c r="AA3703" i="26"/>
  <c r="AA2435" i="26"/>
  <c r="AA3372" i="26"/>
  <c r="AA2344" i="26"/>
  <c r="AA3127" i="26"/>
  <c r="AA2410" i="26"/>
  <c r="AA2088" i="26"/>
  <c r="AA3233" i="26"/>
  <c r="AA3653" i="26"/>
  <c r="AA3471" i="26"/>
  <c r="AA2630" i="26"/>
  <c r="AA2500" i="26"/>
  <c r="AA3432" i="26"/>
  <c r="AA2782" i="26"/>
  <c r="AA2332" i="26"/>
  <c r="AA2269" i="26"/>
  <c r="AA3559" i="26"/>
  <c r="AA2506" i="26"/>
  <c r="AA3038" i="26"/>
  <c r="AA3033" i="26"/>
  <c r="AA2641" i="26"/>
  <c r="AA3359" i="26"/>
  <c r="AA3444" i="26"/>
  <c r="AA2915" i="26"/>
  <c r="AA2409" i="26"/>
  <c r="AA3719" i="26"/>
  <c r="AA2335" i="26"/>
  <c r="AA2662" i="26"/>
  <c r="AA2268" i="26"/>
  <c r="AA3200" i="26"/>
  <c r="AA2505" i="26"/>
  <c r="AA3234" i="26"/>
  <c r="AA3257" i="26"/>
  <c r="AA2376" i="26"/>
  <c r="AA3577" i="26"/>
  <c r="AA2501" i="26"/>
  <c r="AA2919" i="26"/>
  <c r="AA3636" i="26"/>
  <c r="AA2734" i="26"/>
  <c r="AA2236" i="26"/>
  <c r="AA2930" i="26"/>
  <c r="AA2052" i="26"/>
  <c r="AA3427" i="26"/>
  <c r="AA3403" i="26"/>
  <c r="AA2464" i="26"/>
  <c r="AA3448" i="26"/>
  <c r="AA3436" i="26"/>
  <c r="AA2030" i="26"/>
  <c r="AA3416" i="26"/>
  <c r="AA2888" i="26"/>
  <c r="AA2653" i="26"/>
  <c r="AA2165" i="26"/>
  <c r="AA3530" i="26"/>
  <c r="AA1992" i="26"/>
  <c r="AA2104" i="26"/>
  <c r="AA1985" i="26"/>
  <c r="AA3266" i="26"/>
  <c r="AA2680" i="26"/>
  <c r="AA3070" i="26"/>
  <c r="AA3361" i="26"/>
  <c r="AA2529" i="26"/>
  <c r="AA2627" i="26"/>
  <c r="AA2642" i="26"/>
  <c r="AA3547" i="26"/>
  <c r="AA2826" i="26"/>
  <c r="AA3732" i="26"/>
  <c r="AA3721" i="26"/>
  <c r="AA2585" i="26"/>
  <c r="AA2592" i="26"/>
  <c r="AA2191" i="26"/>
  <c r="AA2014" i="26"/>
  <c r="AA2497" i="26"/>
  <c r="AA2675" i="26"/>
  <c r="AA3507" i="26"/>
  <c r="AA3680" i="26"/>
  <c r="AA2285" i="26"/>
  <c r="AA2381" i="26"/>
  <c r="AA3554" i="26"/>
  <c r="AA2482" i="26"/>
  <c r="AA3654" i="26"/>
  <c r="AA2369" i="26"/>
  <c r="AA3271" i="26"/>
  <c r="AA2147" i="26"/>
  <c r="AA2850" i="26"/>
  <c r="AA2747" i="26"/>
  <c r="AA3731" i="26"/>
  <c r="AA1980" i="26"/>
  <c r="L23" i="20" l="1"/>
  <c r="M29" i="20"/>
  <c r="L18" i="20"/>
  <c r="L33" i="20"/>
  <c r="G29" i="24" s="1"/>
  <c r="L32" i="20"/>
  <c r="L42" i="20"/>
  <c r="L26" i="20"/>
  <c r="G22" i="24" s="1"/>
  <c r="L28" i="20"/>
  <c r="G24" i="24" s="1"/>
  <c r="L50" i="20"/>
  <c r="G46" i="24" s="1"/>
  <c r="L21" i="20"/>
  <c r="G17" i="24" s="1"/>
  <c r="L31" i="20"/>
  <c r="G27" i="24" s="1"/>
  <c r="L52" i="20"/>
  <c r="G48" i="24" s="1"/>
  <c r="L34" i="20"/>
  <c r="G30" i="24" s="1"/>
  <c r="L45" i="20"/>
  <c r="G41" i="24" s="1"/>
  <c r="L53" i="20"/>
  <c r="G49" i="24" s="1"/>
  <c r="L49" i="20"/>
  <c r="G45" i="24" s="1"/>
  <c r="L36" i="20"/>
  <c r="G32" i="24" s="1"/>
  <c r="L54" i="20"/>
  <c r="G50" i="24" s="1"/>
  <c r="L47" i="20"/>
  <c r="G43" i="24" s="1"/>
  <c r="L29" i="20"/>
  <c r="G25" i="24" s="1"/>
  <c r="L38" i="20"/>
  <c r="G34" i="24" s="1"/>
  <c r="L24" i="20"/>
  <c r="G20" i="24" s="1"/>
  <c r="L48" i="20"/>
  <c r="G44" i="24" s="1"/>
  <c r="L51" i="20"/>
  <c r="G47" i="24" s="1"/>
  <c r="L37" i="20"/>
  <c r="G33" i="24" s="1"/>
  <c r="L25" i="20"/>
  <c r="G21" i="24" s="1"/>
  <c r="L30" i="20"/>
  <c r="G26" i="24" s="1"/>
  <c r="L20" i="20"/>
  <c r="G16" i="24" s="1"/>
  <c r="M42" i="20"/>
  <c r="H38" i="24" s="1"/>
  <c r="M52" i="20"/>
  <c r="H48" i="24" s="1"/>
  <c r="M53" i="20"/>
  <c r="H49" i="24" s="1"/>
  <c r="M34" i="20"/>
  <c r="H30" i="24" s="1"/>
  <c r="G38" i="24"/>
  <c r="M43" i="20"/>
  <c r="H39" i="24" s="1"/>
  <c r="M40" i="20"/>
  <c r="H36" i="24" s="1"/>
  <c r="M20" i="20"/>
  <c r="H16" i="24" s="1"/>
  <c r="M51" i="20"/>
  <c r="H47" i="24" s="1"/>
  <c r="M28" i="20"/>
  <c r="H24" i="24" s="1"/>
  <c r="M38" i="20"/>
  <c r="H34" i="24" s="1"/>
  <c r="M37" i="20"/>
  <c r="H33" i="24" s="1"/>
  <c r="M26" i="20"/>
  <c r="H22" i="24" s="1"/>
  <c r="M32" i="20"/>
  <c r="H28" i="24" s="1"/>
  <c r="M30" i="20"/>
  <c r="H26" i="24" s="1"/>
  <c r="M31" i="20"/>
  <c r="H27" i="24" s="1"/>
  <c r="M23" i="20"/>
  <c r="H19" i="24" s="1"/>
  <c r="M33" i="20"/>
  <c r="H29" i="24" s="1"/>
  <c r="M24" i="20"/>
  <c r="H20" i="24" s="1"/>
  <c r="M49" i="20"/>
  <c r="H45" i="24" s="1"/>
  <c r="M45" i="20"/>
  <c r="H41" i="24" s="1"/>
  <c r="M50" i="20"/>
  <c r="H46" i="24" s="1"/>
  <c r="M25" i="20"/>
  <c r="H21" i="24" s="1"/>
  <c r="M54" i="20"/>
  <c r="H50" i="24" s="1"/>
  <c r="M36" i="20"/>
  <c r="H32" i="24" s="1"/>
  <c r="M48" i="20"/>
  <c r="H44" i="24" s="1"/>
  <c r="M35" i="20"/>
  <c r="H31" i="24" s="1"/>
  <c r="H25" i="24"/>
  <c r="G39" i="24"/>
  <c r="M18" i="20"/>
  <c r="AM41" i="26"/>
  <c r="O43" i="20"/>
  <c r="G19" i="24"/>
  <c r="G31" i="24"/>
  <c r="G36" i="24"/>
  <c r="H43" i="24"/>
  <c r="G18" i="24"/>
  <c r="H17" i="24"/>
  <c r="H37" i="24"/>
  <c r="G28" i="24"/>
  <c r="H51" i="24"/>
  <c r="H18" i="24"/>
  <c r="AR39" i="26"/>
  <c r="AQ39" i="26"/>
  <c r="AP39" i="26"/>
  <c r="AV40" i="26"/>
  <c r="AW40" i="26"/>
  <c r="AO39" i="26"/>
  <c r="AL39" i="26"/>
  <c r="AJ39" i="26"/>
  <c r="AU40" i="26"/>
  <c r="AS40" i="26"/>
  <c r="AM39" i="26"/>
  <c r="AK39" i="26"/>
  <c r="AZ40" i="26"/>
  <c r="AT40" i="26"/>
  <c r="BB40" i="26"/>
  <c r="BA40" i="26"/>
  <c r="AY40" i="26"/>
  <c r="P29" i="20"/>
  <c r="BB39" i="26"/>
  <c r="BA39" i="26"/>
  <c r="AW39" i="26"/>
  <c r="AZ39" i="26"/>
  <c r="AY39" i="26"/>
  <c r="AS39" i="26"/>
  <c r="AX39" i="26"/>
  <c r="AT39" i="26"/>
  <c r="AU39" i="26"/>
  <c r="AV39" i="26"/>
  <c r="AJ41" i="26" l="1"/>
  <c r="AQ41" i="26"/>
  <c r="AK41" i="26"/>
  <c r="AO41" i="26"/>
  <c r="AN41" i="26"/>
  <c r="AP41" i="26"/>
  <c r="AL41" i="26"/>
  <c r="AR41" i="26"/>
  <c r="O33" i="20"/>
  <c r="P49" i="20"/>
  <c r="O23" i="20"/>
  <c r="O37" i="20"/>
  <c r="O42" i="20"/>
  <c r="P40" i="20"/>
  <c r="P36" i="20"/>
  <c r="O54" i="20"/>
  <c r="O21" i="20"/>
  <c r="P52" i="20"/>
  <c r="P38" i="20"/>
  <c r="P34" i="20"/>
  <c r="P24" i="20"/>
  <c r="O29" i="20"/>
  <c r="O28" i="20"/>
  <c r="P33" i="20"/>
  <c r="P53" i="20"/>
  <c r="O53" i="20"/>
  <c r="O24" i="20"/>
  <c r="O49" i="20"/>
  <c r="O30" i="20"/>
  <c r="P47" i="20"/>
  <c r="P54" i="20"/>
  <c r="P32" i="20"/>
  <c r="O25" i="20"/>
  <c r="P25" i="20"/>
  <c r="P42" i="20"/>
  <c r="P20" i="20"/>
  <c r="P30" i="20"/>
  <c r="O52" i="20"/>
  <c r="O50" i="20"/>
  <c r="O32" i="20"/>
  <c r="P41" i="20"/>
  <c r="P37" i="20"/>
  <c r="P28" i="20"/>
  <c r="P55" i="20"/>
  <c r="O34" i="20"/>
  <c r="P50" i="20"/>
  <c r="O36" i="20"/>
  <c r="P22" i="20"/>
  <c r="O26" i="20"/>
  <c r="P48" i="20"/>
  <c r="O51" i="20"/>
  <c r="O40" i="20"/>
  <c r="O47" i="20"/>
  <c r="P23" i="20"/>
  <c r="P35" i="20"/>
  <c r="O20" i="20"/>
  <c r="P51" i="20"/>
  <c r="P26" i="20"/>
  <c r="O31" i="20"/>
  <c r="O35" i="20"/>
  <c r="P21" i="20"/>
  <c r="P18" i="20"/>
  <c r="H14" i="24"/>
  <c r="O38" i="20"/>
  <c r="O22" i="20"/>
  <c r="O18" i="20"/>
  <c r="G14" i="24"/>
  <c r="O48" i="20"/>
  <c r="O45" i="20"/>
  <c r="P31" i="20"/>
  <c r="P45" i="20"/>
  <c r="P43" i="20"/>
  <c r="AA9" i="26"/>
  <c r="M64" i="20" l="1"/>
  <c r="H60" i="24" s="1"/>
  <c r="P64" i="20" l="1"/>
  <c r="AA19" i="26"/>
  <c r="AA280" i="26" l="1"/>
  <c r="AA407" i="26" l="1"/>
  <c r="M61" i="20" s="1"/>
  <c r="H57" i="24" l="1"/>
  <c r="P61" i="20" l="1"/>
  <c r="AA545" i="26"/>
  <c r="AA3466" i="26" l="1"/>
  <c r="L77" i="20" s="1"/>
  <c r="G73" i="24" l="1"/>
  <c r="O77" i="20" l="1"/>
  <c r="AA10" i="26"/>
  <c r="AA95" i="26" l="1"/>
  <c r="M60" i="20" s="1"/>
  <c r="H56" i="24" l="1"/>
  <c r="P60" i="20" l="1"/>
  <c r="AA475" i="26"/>
  <c r="M63" i="20" l="1"/>
  <c r="H59" i="24" s="1"/>
  <c r="V51" i="20"/>
  <c r="V26" i="20"/>
  <c r="M6" i="24" l="1"/>
  <c r="P63" i="20"/>
  <c r="V25" i="20" s="1"/>
  <c r="AA519" i="26"/>
  <c r="L60" i="20" s="1"/>
  <c r="V50" i="20"/>
  <c r="G56" i="24" l="1"/>
  <c r="X50" i="20"/>
  <c r="Y50" i="20"/>
  <c r="X25" i="20"/>
  <c r="Y25" i="20"/>
  <c r="O60" i="20" l="1"/>
  <c r="AA625" i="26"/>
  <c r="L62" i="20" s="1"/>
  <c r="G58" i="24" l="1"/>
  <c r="O62" i="20" l="1"/>
  <c r="AA2122" i="26"/>
  <c r="Z5" i="26" a="1"/>
  <c r="Z5" i="26" s="1"/>
  <c r="L59" i="20" l="1"/>
  <c r="G55" i="24" s="1"/>
  <c r="L6" i="24" s="1"/>
  <c r="O6" i="24" s="1"/>
  <c r="Z24" i="26" a="1"/>
  <c r="Z24" i="26" s="1"/>
  <c r="Z43" i="26" a="1"/>
  <c r="Z43" i="26" s="1"/>
  <c r="Z72" i="26" a="1"/>
  <c r="Z72" i="26" s="1"/>
  <c r="Z91" i="26" a="1"/>
  <c r="Z91" i="26" s="1"/>
  <c r="Z148" i="26" a="1"/>
  <c r="Z148" i="26" s="1"/>
  <c r="Z186" i="26" a="1"/>
  <c r="Z186" i="26" s="1"/>
  <c r="Z253" i="26" a="1"/>
  <c r="Z253" i="26" s="1"/>
  <c r="Z415" i="26" a="1"/>
  <c r="Z415" i="26" s="1"/>
  <c r="Z453" i="26" a="1"/>
  <c r="Z453" i="26" s="1"/>
  <c r="Z472" i="26" a="1"/>
  <c r="Z472" i="26" s="1"/>
  <c r="Z510" i="26" a="1"/>
  <c r="Z510" i="26" s="1"/>
  <c r="Z672" i="26" a="1"/>
  <c r="Z672" i="26" s="1"/>
  <c r="Z720" i="26" a="1"/>
  <c r="Z720" i="26" s="1"/>
  <c r="Z15" i="26" a="1"/>
  <c r="Z15" i="26" s="1"/>
  <c r="AA15" i="26" s="1"/>
  <c r="Z44" i="26" a="1"/>
  <c r="Z44" i="26" s="1"/>
  <c r="Z25" i="26" a="1"/>
  <c r="Z25" i="26" s="1"/>
  <c r="Z35" i="26" a="1"/>
  <c r="Z35" i="26" s="1"/>
  <c r="Z7" i="26" a="1"/>
  <c r="Z7" i="26" s="1"/>
  <c r="Z112" i="26" a="1"/>
  <c r="Z112" i="26" s="1"/>
  <c r="Z198" i="26" a="1"/>
  <c r="Z198" i="26" s="1"/>
  <c r="Z236" i="26" a="1"/>
  <c r="Z236" i="26" s="1"/>
  <c r="Z341" i="26" a="1"/>
  <c r="Z341" i="26" s="1"/>
  <c r="Z360" i="26" a="1"/>
  <c r="Z360" i="26" s="1"/>
  <c r="Z75" i="26" a="1"/>
  <c r="Z75" i="26" s="1"/>
  <c r="Z20" i="26" a="1"/>
  <c r="Z20" i="26" s="1"/>
  <c r="Z30" i="26" a="1"/>
  <c r="Z30" i="26" s="1"/>
  <c r="Z106" i="26" a="1"/>
  <c r="Z106" i="26" s="1"/>
  <c r="Z126" i="26" a="1"/>
  <c r="Z126" i="26" s="1"/>
  <c r="Z145" i="26" a="1"/>
  <c r="Z145" i="26" s="1"/>
  <c r="Z71" i="26" a="1"/>
  <c r="Z71" i="26" s="1"/>
  <c r="Z90" i="26" a="1"/>
  <c r="Z90" i="26" s="1"/>
  <c r="Z109" i="26" a="1"/>
  <c r="Z109" i="26" s="1"/>
  <c r="Z38" i="26" a="1"/>
  <c r="Z38" i="26" s="1"/>
  <c r="Z62" i="26" a="1"/>
  <c r="Z62" i="26" s="1"/>
  <c r="Z76" i="26" a="1"/>
  <c r="Z76" i="26" s="1"/>
  <c r="Z127" i="26" a="1"/>
  <c r="Z127" i="26" s="1"/>
  <c r="Z535" i="26" a="1"/>
  <c r="Z535" i="26" s="1"/>
  <c r="Z633" i="26" a="1"/>
  <c r="Z633" i="26" s="1"/>
  <c r="Z761" i="26" a="1"/>
  <c r="Z761" i="26" s="1"/>
  <c r="Z828" i="26" a="1"/>
  <c r="Z828" i="26" s="1"/>
  <c r="Z876" i="26" a="1"/>
  <c r="Z876" i="26" s="1"/>
  <c r="Z914" i="26" a="1"/>
  <c r="Z914" i="26" s="1"/>
  <c r="Z933" i="26" a="1"/>
  <c r="Z933" i="26" s="1"/>
  <c r="Z952" i="26" a="1"/>
  <c r="Z952" i="26" s="1"/>
  <c r="Z1057" i="26" a="1"/>
  <c r="Z1057" i="26" s="1"/>
  <c r="Z149" i="26" a="1"/>
  <c r="Z149" i="26" s="1"/>
  <c r="Z170" i="26" a="1"/>
  <c r="Z170" i="26" s="1"/>
  <c r="Z284" i="26" a="1"/>
  <c r="Z284" i="26" s="1"/>
  <c r="Z334" i="26" a="1"/>
  <c r="Z334" i="26" s="1"/>
  <c r="Z416" i="26" a="1"/>
  <c r="Z416" i="26" s="1"/>
  <c r="Z446" i="26" a="1"/>
  <c r="Z446" i="26" s="1"/>
  <c r="Z456" i="26" a="1"/>
  <c r="Z456" i="26" s="1"/>
  <c r="Z466" i="26" a="1"/>
  <c r="Z466" i="26" s="1"/>
  <c r="Z496" i="26" a="1"/>
  <c r="Z496" i="26" s="1"/>
  <c r="Z77" i="26" a="1"/>
  <c r="Z77" i="26" s="1"/>
  <c r="Z233" i="26" a="1"/>
  <c r="Z233" i="26" s="1"/>
  <c r="Z294" i="26" a="1"/>
  <c r="Z294" i="26" s="1"/>
  <c r="Z325" i="26" a="1"/>
  <c r="Z325" i="26" s="1"/>
  <c r="Z26" i="26" a="1"/>
  <c r="Z26" i="26" s="1"/>
  <c r="Z447" i="26" a="1"/>
  <c r="Z447" i="26" s="1"/>
  <c r="Z66" i="26" a="1"/>
  <c r="Z66" i="26" s="1"/>
  <c r="Z105" i="26" a="1"/>
  <c r="Z105" i="26" s="1"/>
  <c r="Z117" i="26" a="1"/>
  <c r="Z117" i="26" s="1"/>
  <c r="Z162" i="26" a="1"/>
  <c r="Z162" i="26" s="1"/>
  <c r="Z182" i="26" a="1"/>
  <c r="Z182" i="26" s="1"/>
  <c r="Z223" i="26" a="1"/>
  <c r="Z223" i="26" s="1"/>
  <c r="Z295" i="26" a="1"/>
  <c r="Z295" i="26" s="1"/>
  <c r="Z458" i="26" a="1"/>
  <c r="Z458" i="26" s="1"/>
  <c r="Z606" i="26" a="1"/>
  <c r="Z606" i="26" s="1"/>
  <c r="Z635" i="26" a="1"/>
  <c r="Z635" i="26" s="1"/>
  <c r="Z172" i="26" a="1"/>
  <c r="Z172" i="26" s="1"/>
  <c r="Z448" i="26" a="1"/>
  <c r="Z448" i="26" s="1"/>
  <c r="Z547" i="26" a="1"/>
  <c r="Z547" i="26" s="1"/>
  <c r="Z587" i="26" a="1"/>
  <c r="Z587" i="26" s="1"/>
  <c r="Z744" i="26" a="1"/>
  <c r="Z744" i="26" s="1"/>
  <c r="Z754" i="26" a="1"/>
  <c r="Z754" i="26" s="1"/>
  <c r="Z783" i="26" a="1"/>
  <c r="Z783" i="26" s="1"/>
  <c r="Z850" i="26" a="1"/>
  <c r="Z850" i="26" s="1"/>
  <c r="Z888" i="26" a="1"/>
  <c r="Z888" i="26" s="1"/>
  <c r="Z926" i="26" a="1"/>
  <c r="Z926" i="26" s="1"/>
  <c r="Z945" i="26" a="1"/>
  <c r="Z945" i="26" s="1"/>
  <c r="Z1114" i="26" a="1"/>
  <c r="Z1114" i="26" s="1"/>
  <c r="Z1123" i="26" a="1"/>
  <c r="Z1123" i="26" s="1"/>
  <c r="Z1141" i="26" a="1"/>
  <c r="Z1141" i="26" s="1"/>
  <c r="Z1150" i="26" a="1"/>
  <c r="Z1150" i="26" s="1"/>
  <c r="Z1177" i="26" a="1"/>
  <c r="Z1177" i="26" s="1"/>
  <c r="Z1222" i="26" a="1"/>
  <c r="Z1222" i="26" s="1"/>
  <c r="Z1231" i="26" a="1"/>
  <c r="Z1231" i="26" s="1"/>
  <c r="Z1303" i="26" a="1"/>
  <c r="Z1303" i="26" s="1"/>
  <c r="Z1312" i="26" a="1"/>
  <c r="Z1312" i="26" s="1"/>
  <c r="Z1321" i="26" a="1"/>
  <c r="Z1321" i="26" s="1"/>
  <c r="Z1330" i="26" a="1"/>
  <c r="Z1330" i="26" s="1"/>
  <c r="Z1357" i="26" a="1"/>
  <c r="Z1357" i="26" s="1"/>
  <c r="Z1366" i="26" a="1"/>
  <c r="Z1366" i="26" s="1"/>
  <c r="Z1429" i="26" a="1"/>
  <c r="Z1429" i="26" s="1"/>
  <c r="Z1438" i="26" a="1"/>
  <c r="Z1438" i="26" s="1"/>
  <c r="Z1447" i="26" a="1"/>
  <c r="Z1447" i="26" s="1"/>
  <c r="Z1456" i="26" a="1"/>
  <c r="Z1456" i="26" s="1"/>
  <c r="Z1582" i="26" a="1"/>
  <c r="Z1582" i="26" s="1"/>
  <c r="Z1591" i="26" a="1"/>
  <c r="Z1591" i="26" s="1"/>
  <c r="Z1609" i="26" a="1"/>
  <c r="Z1609" i="26" s="1"/>
  <c r="Z1645" i="26" a="1"/>
  <c r="Z1645" i="26" s="1"/>
  <c r="Z1654" i="26" a="1"/>
  <c r="Z1654" i="26" s="1"/>
  <c r="Z1672" i="26" a="1"/>
  <c r="Z1672" i="26" s="1"/>
  <c r="Z1753" i="26" a="1"/>
  <c r="Z1753" i="26" s="1"/>
  <c r="Z1780" i="26" a="1"/>
  <c r="Z1780" i="26" s="1"/>
  <c r="Z267" i="26" a="1"/>
  <c r="Z267" i="26" s="1"/>
  <c r="Z297" i="26" a="1"/>
  <c r="Z297" i="26" s="1"/>
  <c r="Z358" i="26" a="1"/>
  <c r="Z358" i="26" s="1"/>
  <c r="Z549" i="26" a="1"/>
  <c r="Z549" i="26" s="1"/>
  <c r="Z647" i="26" a="1"/>
  <c r="Z647" i="26" s="1"/>
  <c r="Z696" i="26" a="1"/>
  <c r="Z696" i="26" s="1"/>
  <c r="Z803" i="26" a="1"/>
  <c r="Z803" i="26" s="1"/>
  <c r="Z813" i="26" a="1"/>
  <c r="Z813" i="26" s="1"/>
  <c r="Z908" i="26" a="1"/>
  <c r="Z908" i="26" s="1"/>
  <c r="Z927" i="26" a="1"/>
  <c r="Z927" i="26" s="1"/>
  <c r="Z965" i="26" a="1"/>
  <c r="Z965" i="26" s="1"/>
  <c r="Z1051" i="26" a="1"/>
  <c r="Z1051" i="26" s="1"/>
  <c r="Z1070" i="26" a="1"/>
  <c r="Z1070" i="26" s="1"/>
  <c r="Z1097" i="26" a="1"/>
  <c r="Z1097" i="26" s="1"/>
  <c r="Z1106" i="26" a="1"/>
  <c r="Z1106" i="26" s="1"/>
  <c r="Z1115" i="26" a="1"/>
  <c r="Z1115" i="26" s="1"/>
  <c r="Z1124" i="26" a="1"/>
  <c r="Z1124" i="26" s="1"/>
  <c r="Z1142" i="26" a="1"/>
  <c r="Z1142" i="26" s="1"/>
  <c r="Z1160" i="26" a="1"/>
  <c r="Z1160" i="26" s="1"/>
  <c r="Z58" i="26" a="1"/>
  <c r="Z58" i="26" s="1"/>
  <c r="Z123" i="26" a="1"/>
  <c r="Z123" i="26" s="1"/>
  <c r="Z166" i="26" a="1"/>
  <c r="Z166" i="26" s="1"/>
  <c r="Z259" i="26" a="1"/>
  <c r="Z259" i="26" s="1"/>
  <c r="Z422" i="26" a="1"/>
  <c r="Z422" i="26" s="1"/>
  <c r="Z610" i="26" a="1"/>
  <c r="Z610" i="26" s="1"/>
  <c r="Z69" i="26" a="1"/>
  <c r="Z69" i="26" s="1"/>
  <c r="Z210" i="26" a="1"/>
  <c r="Z210" i="26" s="1"/>
  <c r="Z444" i="26" a="1"/>
  <c r="Z444" i="26" s="1"/>
  <c r="Z474" i="26" a="1"/>
  <c r="Z474" i="26" s="1"/>
  <c r="Z582" i="26" a="1"/>
  <c r="Z582" i="26" s="1"/>
  <c r="Z639" i="26" a="1"/>
  <c r="Z639" i="26" s="1"/>
  <c r="Z848" i="26" a="1"/>
  <c r="Z848" i="26" s="1"/>
  <c r="Z935" i="26" a="1"/>
  <c r="Z935" i="26" s="1"/>
  <c r="Z1020" i="26" a="1"/>
  <c r="Z1020" i="26" s="1"/>
  <c r="Z1102" i="26" a="1"/>
  <c r="Z1102" i="26" s="1"/>
  <c r="Z1164" i="26" a="1"/>
  <c r="Z1164" i="26" s="1"/>
  <c r="Z1309" i="26" a="1"/>
  <c r="Z1309" i="26" s="1"/>
  <c r="Z1369" i="26" a="1"/>
  <c r="Z1369" i="26" s="1"/>
  <c r="Z1476" i="26" a="1"/>
  <c r="Z1476" i="26" s="1"/>
  <c r="Z1581" i="26" a="1"/>
  <c r="Z1581" i="26" s="1"/>
  <c r="Z1611" i="26" a="1"/>
  <c r="Z1611" i="26" s="1"/>
  <c r="Z1727" i="26" a="1"/>
  <c r="Z1727" i="26" s="1"/>
  <c r="Z1746" i="26" a="1"/>
  <c r="Z1746" i="26" s="1"/>
  <c r="Z1785" i="26" a="1"/>
  <c r="Z1785" i="26" s="1"/>
  <c r="Z1804" i="26" a="1"/>
  <c r="Z1804" i="26" s="1"/>
  <c r="Z1852" i="26" a="1"/>
  <c r="Z1852" i="26" s="1"/>
  <c r="Z1976" i="26" a="1"/>
  <c r="Z1976" i="26" s="1"/>
  <c r="Z70" i="26" a="1"/>
  <c r="Z70" i="26" s="1"/>
  <c r="Z158" i="26" a="1"/>
  <c r="Z158" i="26" s="1"/>
  <c r="Z287" i="26" a="1"/>
  <c r="Z287" i="26" s="1"/>
  <c r="Z299" i="26" a="1"/>
  <c r="Z299" i="26" s="1"/>
  <c r="Z445" i="26" a="1"/>
  <c r="Z445" i="26" s="1"/>
  <c r="Z511" i="26" a="1"/>
  <c r="Z511" i="26" s="1"/>
  <c r="Z572" i="26" a="1"/>
  <c r="Z572" i="26" s="1"/>
  <c r="Z742" i="26" a="1"/>
  <c r="Z742" i="26" s="1"/>
  <c r="Z807" i="26" a="1"/>
  <c r="Z807" i="26" s="1"/>
  <c r="Z89" i="26" a="1"/>
  <c r="Z89" i="26" s="1"/>
  <c r="Z118" i="26" a="1"/>
  <c r="Z118" i="26" s="1"/>
  <c r="Z463" i="26" a="1"/>
  <c r="Z463" i="26" s="1"/>
  <c r="Z1135" i="26" a="1"/>
  <c r="Z1135" i="26" s="1"/>
  <c r="Z1166" i="26" a="1"/>
  <c r="Z1166" i="26" s="1"/>
  <c r="Z1214" i="26" a="1"/>
  <c r="Z1214" i="26" s="1"/>
  <c r="Z338" i="26" a="1"/>
  <c r="Z338" i="26" s="1"/>
  <c r="Z350" i="26" a="1"/>
  <c r="Z350" i="26" s="1"/>
  <c r="Z435" i="26" a="1"/>
  <c r="Z435" i="26" s="1"/>
  <c r="Z562" i="26" a="1"/>
  <c r="Z562" i="26" s="1"/>
  <c r="Z608" i="26" a="1"/>
  <c r="Z608" i="26" s="1"/>
  <c r="Z709" i="26" a="1"/>
  <c r="Z709" i="26" s="1"/>
  <c r="Z755" i="26" a="1"/>
  <c r="Z755" i="26" s="1"/>
  <c r="Z787" i="26" a="1"/>
  <c r="Z787" i="26" s="1"/>
  <c r="Z904" i="26" a="1"/>
  <c r="Z904" i="26" s="1"/>
  <c r="Z960" i="26" a="1"/>
  <c r="Z960" i="26" s="1"/>
  <c r="Z1043" i="26" a="1"/>
  <c r="Z1043" i="26" s="1"/>
  <c r="Z146" i="26" a="1"/>
  <c r="Z146" i="26" s="1"/>
  <c r="Z225" i="26" a="1"/>
  <c r="Z225" i="26" s="1"/>
  <c r="Z239" i="26" a="1"/>
  <c r="Z239" i="26" s="1"/>
  <c r="Z251" i="26" a="1"/>
  <c r="Z251" i="26" s="1"/>
  <c r="Z339" i="26" a="1"/>
  <c r="Z339" i="26" s="1"/>
  <c r="Z363" i="26" a="1"/>
  <c r="Z363" i="26" s="1"/>
  <c r="Z388" i="26" a="1"/>
  <c r="Z388" i="26" s="1"/>
  <c r="Z410" i="26" a="1"/>
  <c r="Z410" i="26" s="1"/>
  <c r="Z525" i="26" a="1"/>
  <c r="Z525" i="26" s="1"/>
  <c r="Z830" i="26" a="1"/>
  <c r="Z830" i="26" s="1"/>
  <c r="Z905" i="26" a="1"/>
  <c r="Z905" i="26" s="1"/>
  <c r="Z939" i="26" a="1"/>
  <c r="Z939" i="26" s="1"/>
  <c r="Z1002" i="26" a="1"/>
  <c r="Z1002" i="26" s="1"/>
  <c r="Z1033" i="26" a="1"/>
  <c r="Z1033" i="26" s="1"/>
  <c r="Z1095" i="26" a="1"/>
  <c r="Z1095" i="26" s="1"/>
  <c r="Z1116" i="26" a="1"/>
  <c r="Z1116" i="26" s="1"/>
  <c r="Z1136" i="26" a="1"/>
  <c r="Z1136" i="26" s="1"/>
  <c r="Z1157" i="26" a="1"/>
  <c r="Z1157" i="26" s="1"/>
  <c r="Z1215" i="26" a="1"/>
  <c r="Z1215" i="26" s="1"/>
  <c r="Z1235" i="26" a="1"/>
  <c r="Z1235" i="26" s="1"/>
  <c r="Z1391" i="26" a="1"/>
  <c r="Z1391" i="26" s="1"/>
  <c r="Z1410" i="26" a="1"/>
  <c r="Z1410" i="26" s="1"/>
  <c r="Z1469" i="26" a="1"/>
  <c r="Z1469" i="26" s="1"/>
  <c r="Z1574" i="26" a="1"/>
  <c r="Z1574" i="26" s="1"/>
  <c r="Z1768" i="26" a="1"/>
  <c r="Z1768" i="26" s="1"/>
  <c r="Z1778" i="26" a="1"/>
  <c r="Z1778" i="26" s="1"/>
  <c r="Z1807" i="26" a="1"/>
  <c r="Z1807" i="26" s="1"/>
  <c r="Z1921" i="26" a="1"/>
  <c r="Z1921" i="26" s="1"/>
  <c r="Z1988" i="26" a="1"/>
  <c r="Z1988" i="26" s="1"/>
  <c r="Z2007" i="26" a="1"/>
  <c r="Z2007" i="26" s="1"/>
  <c r="Z2026" i="26" a="1"/>
  <c r="Z2026" i="26" s="1"/>
  <c r="Z2064" i="26" a="1"/>
  <c r="Z2064" i="26" s="1"/>
  <c r="Z2082" i="26" a="1"/>
  <c r="Z2082" i="26" s="1"/>
  <c r="Z2100" i="26" a="1"/>
  <c r="Z2100" i="26" s="1"/>
  <c r="Z2109" i="26" a="1"/>
  <c r="Z2109" i="26" s="1"/>
  <c r="Z2154" i="26" a="1"/>
  <c r="Z2154" i="26" s="1"/>
  <c r="Z175" i="26" a="1"/>
  <c r="Z175" i="26" s="1"/>
  <c r="Z226" i="26" a="1"/>
  <c r="Z226" i="26" s="1"/>
  <c r="Z490" i="26" a="1"/>
  <c r="Z490" i="26" s="1"/>
  <c r="Z642" i="26" a="1"/>
  <c r="Z642" i="26" s="1"/>
  <c r="Z654" i="26" a="1"/>
  <c r="Z654" i="26" s="1"/>
  <c r="Z820" i="26" a="1"/>
  <c r="Z820" i="26" s="1"/>
  <c r="Z842" i="26" a="1"/>
  <c r="Z842" i="26" s="1"/>
  <c r="Z863" i="26" a="1"/>
  <c r="Z863" i="26" s="1"/>
  <c r="Z916" i="26" a="1"/>
  <c r="Z916" i="26" s="1"/>
  <c r="Z982" i="26" a="1"/>
  <c r="Z982" i="26" s="1"/>
  <c r="Z1044" i="26" a="1"/>
  <c r="Z1044" i="26" s="1"/>
  <c r="Z1066" i="26" a="1"/>
  <c r="Z1066" i="26" s="1"/>
  <c r="Z1127" i="26" a="1"/>
  <c r="Z1127" i="26" s="1"/>
  <c r="Z46" i="26" a="1"/>
  <c r="Z46" i="26" s="1"/>
  <c r="Z134" i="26" a="1"/>
  <c r="Z134" i="26" s="1"/>
  <c r="Z147" i="26" a="1"/>
  <c r="Z147" i="26" s="1"/>
  <c r="Z352" i="26" a="1"/>
  <c r="Z352" i="26" s="1"/>
  <c r="Z424" i="26" a="1"/>
  <c r="Z424" i="26" s="1"/>
  <c r="Z597" i="26" a="1"/>
  <c r="Z597" i="26" s="1"/>
  <c r="Z917" i="26" a="1"/>
  <c r="Z917" i="26" s="1"/>
  <c r="Z940" i="26" a="1"/>
  <c r="Z940" i="26" s="1"/>
  <c r="Z1034" i="26" a="1"/>
  <c r="Z1034" i="26" s="1"/>
  <c r="Z1117" i="26" a="1"/>
  <c r="Z1117" i="26" s="1"/>
  <c r="Z1178" i="26" a="1"/>
  <c r="Z1178" i="26" s="1"/>
  <c r="Z1197" i="26" a="1"/>
  <c r="Z1197" i="26" s="1"/>
  <c r="Z1216" i="26" a="1"/>
  <c r="Z1216" i="26" s="1"/>
  <c r="Z1255" i="26" a="1"/>
  <c r="Z1255" i="26" s="1"/>
  <c r="Z1265" i="26" a="1"/>
  <c r="Z1265" i="26" s="1"/>
  <c r="Z1284" i="26" a="1"/>
  <c r="Z1284" i="26" s="1"/>
  <c r="Z1392" i="26" a="1"/>
  <c r="Z1392" i="26" s="1"/>
  <c r="Z1470" i="26" a="1"/>
  <c r="Z1470" i="26" s="1"/>
  <c r="Z1499" i="26" a="1"/>
  <c r="Z1499" i="26" s="1"/>
  <c r="Z1595" i="26" a="1"/>
  <c r="Z1595" i="26" s="1"/>
  <c r="Z1683" i="26" a="1"/>
  <c r="Z1683" i="26" s="1"/>
  <c r="Z1760" i="26" a="1"/>
  <c r="Z1760" i="26" s="1"/>
  <c r="Z1808" i="26" a="1"/>
  <c r="Z1808" i="26" s="1"/>
  <c r="Z1827" i="26" a="1"/>
  <c r="Z1827" i="26" s="1"/>
  <c r="Z50" i="26" a="1"/>
  <c r="Z50" i="26" s="1"/>
  <c r="Z206" i="26" a="1"/>
  <c r="Z206" i="26" s="1"/>
  <c r="Z256" i="26" a="1"/>
  <c r="Z256" i="26" s="1"/>
  <c r="Z318" i="26" a="1"/>
  <c r="Z318" i="26" s="1"/>
  <c r="Z681" i="26" a="1"/>
  <c r="Z681" i="26" s="1"/>
  <c r="Z693" i="26" a="1"/>
  <c r="Z693" i="26" s="1"/>
  <c r="Z824" i="26" a="1"/>
  <c r="Z824" i="26" s="1"/>
  <c r="Z834" i="26" a="1"/>
  <c r="Z834" i="26" s="1"/>
  <c r="Z898" i="26" a="1"/>
  <c r="Z898" i="26" s="1"/>
  <c r="Z909" i="26" a="1"/>
  <c r="Z909" i="26" s="1"/>
  <c r="Z1099" i="26" a="1"/>
  <c r="Z1099" i="26" s="1"/>
  <c r="Z1109" i="26" a="1"/>
  <c r="Z1109" i="26" s="1"/>
  <c r="Z1161" i="26" a="1"/>
  <c r="Z1161" i="26" s="1"/>
  <c r="Z1190" i="26" a="1"/>
  <c r="Z1190" i="26" s="1"/>
  <c r="Z1229" i="26" a="1"/>
  <c r="Z1229" i="26" s="1"/>
  <c r="Z1316" i="26" a="1"/>
  <c r="Z1316" i="26" s="1"/>
  <c r="Z124" i="26" a="1"/>
  <c r="Z124" i="26" s="1"/>
  <c r="Z190" i="26" a="1"/>
  <c r="Z190" i="26" s="1"/>
  <c r="Z504" i="26" a="1"/>
  <c r="Z504" i="26" s="1"/>
  <c r="Z734" i="26" a="1"/>
  <c r="Z734" i="26" s="1"/>
  <c r="Z811" i="26" a="1"/>
  <c r="Z811" i="26" s="1"/>
  <c r="Z1042" i="26" a="1"/>
  <c r="Z1042" i="26" s="1"/>
  <c r="Z1080" i="26" a="1"/>
  <c r="Z1080" i="26" s="1"/>
  <c r="Z1171" i="26" a="1"/>
  <c r="Z1171" i="26" s="1"/>
  <c r="Z1264" i="26" a="1"/>
  <c r="Z1264" i="26" s="1"/>
  <c r="Z1297" i="26" a="1"/>
  <c r="Z1297" i="26" s="1"/>
  <c r="Z1365" i="26" a="1"/>
  <c r="Z1365" i="26" s="1"/>
  <c r="Z1397" i="26" a="1"/>
  <c r="Z1397" i="26" s="1"/>
  <c r="Z1408" i="26" a="1"/>
  <c r="Z1408" i="26" s="1"/>
  <c r="Z1559" i="26" a="1"/>
  <c r="Z1559" i="26" s="1"/>
  <c r="Z1580" i="26" a="1"/>
  <c r="Z1580" i="26" s="1"/>
  <c r="Z1679" i="26" a="1"/>
  <c r="Z1679" i="26" s="1"/>
  <c r="Z1819" i="26" a="1"/>
  <c r="Z1819" i="26" s="1"/>
  <c r="Z1840" i="26" a="1"/>
  <c r="Z1840" i="26" s="1"/>
  <c r="Z1862" i="26" a="1"/>
  <c r="Z1862" i="26" s="1"/>
  <c r="Z1882" i="26" a="1"/>
  <c r="Z1882" i="26" s="1"/>
  <c r="Z1963" i="26" a="1"/>
  <c r="Z1963" i="26" s="1"/>
  <c r="Z1983" i="26" a="1"/>
  <c r="Z1983" i="26" s="1"/>
  <c r="Z1994" i="26" a="1"/>
  <c r="Z1994" i="26" s="1"/>
  <c r="Z2004" i="26" a="1"/>
  <c r="Z2004" i="26" s="1"/>
  <c r="Z2025" i="26" a="1"/>
  <c r="Z2025" i="26" s="1"/>
  <c r="Z2115" i="26" a="1"/>
  <c r="Z2115" i="26" s="1"/>
  <c r="Z2230" i="26" a="1"/>
  <c r="Z2230" i="26" s="1"/>
  <c r="Z177" i="26" a="1"/>
  <c r="Z177" i="26" s="1"/>
  <c r="Z533" i="26" a="1"/>
  <c r="Z533" i="26" s="1"/>
  <c r="Z601" i="26" a="1"/>
  <c r="Z601" i="26" s="1"/>
  <c r="Z800" i="26" a="1"/>
  <c r="Z800" i="26" s="1"/>
  <c r="Z941" i="26" a="1"/>
  <c r="Z941" i="26" s="1"/>
  <c r="Z1120" i="26" a="1"/>
  <c r="Z1120" i="26" s="1"/>
  <c r="Z1185" i="26" a="1"/>
  <c r="Z1185" i="26" s="1"/>
  <c r="Z1208" i="26" a="1"/>
  <c r="Z1208" i="26" s="1"/>
  <c r="Z1308" i="26" a="1"/>
  <c r="Z1308" i="26" s="1"/>
  <c r="Z208" i="26" a="1"/>
  <c r="Z208" i="26" s="1"/>
  <c r="Z220" i="26" a="1"/>
  <c r="Z220" i="26" s="1"/>
  <c r="Z657" i="26" a="1"/>
  <c r="Z657" i="26" s="1"/>
  <c r="Z774" i="26" a="1"/>
  <c r="Z774" i="26" s="1"/>
  <c r="Z814" i="26" a="1"/>
  <c r="Z814" i="26" s="1"/>
  <c r="Z843" i="26" a="1"/>
  <c r="Z843" i="26" s="1"/>
  <c r="Z955" i="26" a="1"/>
  <c r="Z955" i="26" s="1"/>
  <c r="Z1007" i="26" a="1"/>
  <c r="Z1007" i="26" s="1"/>
  <c r="Z1121" i="26" a="1"/>
  <c r="Z1121" i="26" s="1"/>
  <c r="Z1233" i="26" a="1"/>
  <c r="Z1233" i="26" s="1"/>
  <c r="Z1243" i="26" a="1"/>
  <c r="Z1243" i="26" s="1"/>
  <c r="Z1322" i="26" a="1"/>
  <c r="Z1322" i="26" s="1"/>
  <c r="Z178" i="26" a="1"/>
  <c r="Z178" i="26" s="1"/>
  <c r="Z480" i="26" a="1"/>
  <c r="Z480" i="26" s="1"/>
  <c r="Z591" i="26" a="1"/>
  <c r="Z591" i="26" s="1"/>
  <c r="Z670" i="26" a="1"/>
  <c r="Z670" i="26" s="1"/>
  <c r="Z737" i="26" a="1"/>
  <c r="Z737" i="26" s="1"/>
  <c r="Z956" i="26" a="1"/>
  <c r="Z956" i="26" s="1"/>
  <c r="Z969" i="26" a="1"/>
  <c r="Z969" i="26" s="1"/>
  <c r="Z1046" i="26" a="1"/>
  <c r="Z1046" i="26" s="1"/>
  <c r="Z1149" i="26" a="1"/>
  <c r="Z1149" i="26" s="1"/>
  <c r="Z1198" i="26" a="1"/>
  <c r="Z1198" i="26" s="1"/>
  <c r="Z1323" i="26" a="1"/>
  <c r="Z1323" i="26" s="1"/>
  <c r="Z1467" i="26" a="1"/>
  <c r="Z1467" i="26" s="1"/>
  <c r="Z1593" i="26" a="1"/>
  <c r="Z1593" i="26" s="1"/>
  <c r="Z1616" i="26" a="1"/>
  <c r="Z1616" i="26" s="1"/>
  <c r="Z1691" i="26" a="1"/>
  <c r="Z1691" i="26" s="1"/>
  <c r="Z1799" i="26" a="1"/>
  <c r="Z1799" i="26" s="1"/>
  <c r="Z80" i="26" a="1"/>
  <c r="Z80" i="26" s="1"/>
  <c r="Z402" i="26" a="1"/>
  <c r="Z402" i="26" s="1"/>
  <c r="Z910" i="26" a="1"/>
  <c r="Z910" i="26" s="1"/>
  <c r="Z1082" i="26" a="1"/>
  <c r="Z1082" i="26" s="1"/>
  <c r="Z1093" i="26" a="1"/>
  <c r="Z1093" i="26" s="1"/>
  <c r="Z1122" i="26" a="1"/>
  <c r="Z1122" i="26" s="1"/>
  <c r="Z1162" i="26" a="1"/>
  <c r="Z1162" i="26" s="1"/>
  <c r="Z1223" i="26" a="1"/>
  <c r="Z1223" i="26" s="1"/>
  <c r="Z1244" i="26" a="1"/>
  <c r="Z1244" i="26" s="1"/>
  <c r="Z1444" i="26" a="1"/>
  <c r="Z1444" i="26" s="1"/>
  <c r="Z98" i="26" a="1"/>
  <c r="Z98" i="26" s="1"/>
  <c r="Z195" i="26" a="1"/>
  <c r="Z195" i="26" s="1"/>
  <c r="Z268" i="26" a="1"/>
  <c r="Z268" i="26" s="1"/>
  <c r="Z494" i="26" a="1"/>
  <c r="Z494" i="26" s="1"/>
  <c r="Z644" i="26" a="1"/>
  <c r="Z644" i="26" s="1"/>
  <c r="Z659" i="26" a="1"/>
  <c r="Z659" i="26" s="1"/>
  <c r="Z857" i="26" a="1"/>
  <c r="Z857" i="26" s="1"/>
  <c r="Z985" i="26" a="1"/>
  <c r="Z985" i="26" s="1"/>
  <c r="Z1174" i="26" a="1"/>
  <c r="Z1174" i="26" s="1"/>
  <c r="Z1199" i="26" a="1"/>
  <c r="Z1199" i="26" s="1"/>
  <c r="Z1210" i="26" a="1"/>
  <c r="Z1210" i="26" s="1"/>
  <c r="Z1257" i="26" a="1"/>
  <c r="Z1257" i="26" s="1"/>
  <c r="Z1311" i="26" a="1"/>
  <c r="Z1311" i="26" s="1"/>
  <c r="Z1379" i="26" a="1"/>
  <c r="Z1379" i="26" s="1"/>
  <c r="Z1389" i="26" a="1"/>
  <c r="Z1389" i="26" s="1"/>
  <c r="Z1422" i="26" a="1"/>
  <c r="Z1422" i="26" s="1"/>
  <c r="Z1617" i="26" a="1"/>
  <c r="Z1617" i="26" s="1"/>
  <c r="Z1905" i="26" a="1"/>
  <c r="Z1905" i="26" s="1"/>
  <c r="Z1915" i="26" a="1"/>
  <c r="Z1915" i="26" s="1"/>
  <c r="Z1955" i="26" a="1"/>
  <c r="Z1955" i="26" s="1"/>
  <c r="Z2028" i="26" a="1"/>
  <c r="Z2028" i="26" s="1"/>
  <c r="Z2137" i="26" a="1"/>
  <c r="Z2137" i="26" s="1"/>
  <c r="Z2185" i="26" a="1"/>
  <c r="Z2185" i="26" s="1"/>
  <c r="Z2204" i="26" a="1"/>
  <c r="Z2204" i="26" s="1"/>
  <c r="Z2223" i="26" a="1"/>
  <c r="Z2223" i="26" s="1"/>
  <c r="Z2395" i="26" a="1"/>
  <c r="Z2395" i="26" s="1"/>
  <c r="Z2452" i="26" a="1"/>
  <c r="Z2452" i="26" s="1"/>
  <c r="Z2595" i="26" a="1"/>
  <c r="Z2595" i="26" s="1"/>
  <c r="Z2614" i="26" a="1"/>
  <c r="Z2614" i="26" s="1"/>
  <c r="Z2633" i="26" a="1"/>
  <c r="Z2633" i="26" s="1"/>
  <c r="Z523" i="26" a="1"/>
  <c r="Z523" i="26" s="1"/>
  <c r="Z554" i="26" a="1"/>
  <c r="Z554" i="26" s="1"/>
  <c r="Z568" i="26" a="1"/>
  <c r="Z568" i="26" s="1"/>
  <c r="Z930" i="26" a="1"/>
  <c r="Z930" i="26" s="1"/>
  <c r="Z1189" i="26" a="1"/>
  <c r="Z1189" i="26" s="1"/>
  <c r="Z1279" i="26" a="1"/>
  <c r="Z1279" i="26" s="1"/>
  <c r="Z1301" i="26" a="1"/>
  <c r="Z1301" i="26" s="1"/>
  <c r="Z1347" i="26" a="1"/>
  <c r="Z1347" i="26" s="1"/>
  <c r="Z1423" i="26" a="1"/>
  <c r="Z1423" i="26" s="1"/>
  <c r="Z1458" i="26" a="1"/>
  <c r="Z1458" i="26" s="1"/>
  <c r="Z1628" i="26" a="1"/>
  <c r="Z1628" i="26" s="1"/>
  <c r="Z1638" i="26" a="1"/>
  <c r="Z1638" i="26" s="1"/>
  <c r="Z1649" i="26" a="1"/>
  <c r="Z1649" i="26" s="1"/>
  <c r="Z1704" i="26" a="1"/>
  <c r="Z1704" i="26" s="1"/>
  <c r="Z1769" i="26" a="1"/>
  <c r="Z1769" i="26" s="1"/>
  <c r="Z1823" i="26" a="1"/>
  <c r="Z1823" i="26" s="1"/>
  <c r="Z1916" i="26" a="1"/>
  <c r="Z1916" i="26" s="1"/>
  <c r="Z2029" i="26" a="1"/>
  <c r="Z2029" i="26" s="1"/>
  <c r="Z2119" i="26" a="1"/>
  <c r="Z2119" i="26" s="1"/>
  <c r="Z2167" i="26" a="1"/>
  <c r="Z2167" i="26" s="1"/>
  <c r="Z2186" i="26" a="1"/>
  <c r="Z2186" i="26" s="1"/>
  <c r="Z2367" i="26" a="1"/>
  <c r="Z2367" i="26" s="1"/>
  <c r="Z2396" i="26" a="1"/>
  <c r="Z2396" i="26" s="1"/>
  <c r="Z2472" i="26" a="1"/>
  <c r="Z2472" i="26" s="1"/>
  <c r="Z2510" i="26" a="1"/>
  <c r="Z2510" i="26" s="1"/>
  <c r="Z2596" i="26" a="1"/>
  <c r="Z2596" i="26" s="1"/>
  <c r="Z2691" i="26" a="1"/>
  <c r="Z2691" i="26" s="1"/>
  <c r="Z2701" i="26" a="1"/>
  <c r="Z2701" i="26" s="1"/>
  <c r="Z2796" i="26" a="1"/>
  <c r="Z2796" i="26" s="1"/>
  <c r="Z2834" i="26" a="1"/>
  <c r="Z2834" i="26" s="1"/>
  <c r="Z2853" i="26" a="1"/>
  <c r="Z2853" i="26" s="1"/>
  <c r="Z2882" i="26" a="1"/>
  <c r="Z2882" i="26" s="1"/>
  <c r="Z2939" i="26" a="1"/>
  <c r="Z2939" i="26" s="1"/>
  <c r="Z2977" i="26" a="1"/>
  <c r="Z2977" i="26" s="1"/>
  <c r="Z2996" i="26" a="1"/>
  <c r="Z2996" i="26" s="1"/>
  <c r="Z3015" i="26" a="1"/>
  <c r="Z3015" i="26" s="1"/>
  <c r="Z3044" i="26" a="1"/>
  <c r="Z3044" i="26" s="1"/>
  <c r="Z3158" i="26" a="1"/>
  <c r="Z3158" i="26" s="1"/>
  <c r="Z3187" i="26" a="1"/>
  <c r="Z3187" i="26" s="1"/>
  <c r="Z3244" i="26" a="1"/>
  <c r="Z3244" i="26" s="1"/>
  <c r="Z3320" i="26" a="1"/>
  <c r="Z3320" i="26" s="1"/>
  <c r="Z3387" i="26" a="1"/>
  <c r="Z3387" i="26" s="1"/>
  <c r="Z3568" i="26" a="1"/>
  <c r="Z3568" i="26" s="1"/>
  <c r="Z3606" i="26" a="1"/>
  <c r="Z3606" i="26" s="1"/>
  <c r="Z3730" i="26" a="1"/>
  <c r="Z3730" i="26" s="1"/>
  <c r="Z978" i="26" a="1"/>
  <c r="Z978" i="26" s="1"/>
  <c r="Z1516" i="26" a="1"/>
  <c r="Z1516" i="26" s="1"/>
  <c r="Z1549" i="26" a="1"/>
  <c r="Z1549" i="26" s="1"/>
  <c r="Z1560" i="26" a="1"/>
  <c r="Z1560" i="26" s="1"/>
  <c r="Z1052" i="26" a="1"/>
  <c r="Z1052" i="26" s="1"/>
  <c r="Z1129" i="26" a="1"/>
  <c r="Z1129" i="26" s="1"/>
  <c r="Z1143" i="26" a="1"/>
  <c r="Z1143" i="26" s="1"/>
  <c r="Z1156" i="26" a="1"/>
  <c r="Z1156" i="26" s="1"/>
  <c r="Z1394" i="26" a="1"/>
  <c r="Z1394" i="26" s="1"/>
  <c r="Z1418" i="26" a="1"/>
  <c r="Z1418" i="26" s="1"/>
  <c r="Z1572" i="26" a="1"/>
  <c r="Z1572" i="26" s="1"/>
  <c r="Z1705" i="26" a="1"/>
  <c r="Z1705" i="26" s="1"/>
  <c r="Z1825" i="26" a="1"/>
  <c r="Z1825" i="26" s="1"/>
  <c r="Z1917" i="26" a="1"/>
  <c r="Z1917" i="26" s="1"/>
  <c r="Z1383" i="26" a="1"/>
  <c r="Z1383" i="26" s="1"/>
  <c r="Z1406" i="26" a="1"/>
  <c r="Z1406" i="26" s="1"/>
  <c r="Z1471" i="26" a="1"/>
  <c r="Z1471" i="26" s="1"/>
  <c r="Z1506" i="26" a="1"/>
  <c r="Z1506" i="26" s="1"/>
  <c r="Z1622" i="26" a="1"/>
  <c r="Z1622" i="26" s="1"/>
  <c r="Z1632" i="26" a="1"/>
  <c r="Z1632" i="26" s="1"/>
  <c r="Z1644" i="26" a="1"/>
  <c r="Z1644" i="26" s="1"/>
  <c r="Z1754" i="26" a="1"/>
  <c r="Z1754" i="26" s="1"/>
  <c r="Z1885" i="26" a="1"/>
  <c r="Z1885" i="26" s="1"/>
  <c r="Z1929" i="26" a="1"/>
  <c r="Z1929" i="26" s="1"/>
  <c r="Z1951" i="26" a="1"/>
  <c r="Z1951" i="26" s="1"/>
  <c r="Z2010" i="26" a="1"/>
  <c r="Z2010" i="26" s="1"/>
  <c r="Z650" i="26" a="1"/>
  <c r="Z650" i="26" s="1"/>
  <c r="Z1010" i="26" a="1"/>
  <c r="Z1010" i="26" s="1"/>
  <c r="Z1068" i="26" a="1"/>
  <c r="Z1068" i="26" s="1"/>
  <c r="Z1205" i="26" a="1"/>
  <c r="Z1205" i="26" s="1"/>
  <c r="Z1610" i="26" a="1"/>
  <c r="Z1610" i="26" s="1"/>
  <c r="Z1684" i="26" a="1"/>
  <c r="Z1684" i="26" s="1"/>
  <c r="Z1718" i="26" a="1"/>
  <c r="Z1718" i="26" s="1"/>
  <c r="Z1838" i="26" a="1"/>
  <c r="Z1838" i="26" s="1"/>
  <c r="Z2022" i="26" a="1"/>
  <c r="Z2022" i="26" s="1"/>
  <c r="Z2034" i="26" a="1"/>
  <c r="Z2034" i="26" s="1"/>
  <c r="Z2342" i="26" a="1"/>
  <c r="Z2342" i="26" s="1"/>
  <c r="Z2372" i="26" a="1"/>
  <c r="Z2372" i="26" s="1"/>
  <c r="Z2392" i="26" a="1"/>
  <c r="Z2392" i="26" s="1"/>
  <c r="Z2423" i="26" a="1"/>
  <c r="Z2423" i="26" s="1"/>
  <c r="Z2444" i="26" a="1"/>
  <c r="Z2444" i="26" s="1"/>
  <c r="Z2454" i="26" a="1"/>
  <c r="Z2454" i="26" s="1"/>
  <c r="Z2565" i="26" a="1"/>
  <c r="Z2565" i="26" s="1"/>
  <c r="Z2586" i="26" a="1"/>
  <c r="Z2586" i="26" s="1"/>
  <c r="Z2597" i="26" a="1"/>
  <c r="Z2597" i="26" s="1"/>
  <c r="Z2699" i="26" a="1"/>
  <c r="Z2699" i="26" s="1"/>
  <c r="Z2730" i="26" a="1"/>
  <c r="Z2730" i="26" s="1"/>
  <c r="Z2769" i="26" a="1"/>
  <c r="Z2769" i="26" s="1"/>
  <c r="Z2868" i="26" a="1"/>
  <c r="Z2868" i="26" s="1"/>
  <c r="Z2908" i="26" a="1"/>
  <c r="Z2908" i="26" s="1"/>
  <c r="Z2918" i="26" a="1"/>
  <c r="Z2918" i="26" s="1"/>
  <c r="Z100" i="26" a="1"/>
  <c r="Z100" i="26" s="1"/>
  <c r="Z168" i="26" a="1"/>
  <c r="Z168" i="26" s="1"/>
  <c r="Z612" i="26" a="1"/>
  <c r="Z612" i="26" s="1"/>
  <c r="Z651" i="26" a="1"/>
  <c r="Z651" i="26" s="1"/>
  <c r="Z779" i="26" a="1"/>
  <c r="Z779" i="26" s="1"/>
  <c r="Z792" i="26" a="1"/>
  <c r="Z792" i="26" s="1"/>
  <c r="Z1037" i="26" a="1"/>
  <c r="Z1037" i="26" s="1"/>
  <c r="Z1671" i="26" a="1"/>
  <c r="Z1671" i="26" s="1"/>
  <c r="Z1813" i="26" a="1"/>
  <c r="Z1813" i="26" s="1"/>
  <c r="Z1874" i="26" a="1"/>
  <c r="Z1874" i="26" s="1"/>
  <c r="Z1952" i="26" a="1"/>
  <c r="Z1952" i="26" s="1"/>
  <c r="Z1964" i="26" a="1"/>
  <c r="Z1964" i="26" s="1"/>
  <c r="Z2080" i="26" a="1"/>
  <c r="Z2080" i="26" s="1"/>
  <c r="Z2175" i="26" a="1"/>
  <c r="Z2175" i="26" s="1"/>
  <c r="Z2240" i="26" a="1"/>
  <c r="Z2240" i="26" s="1"/>
  <c r="Z2282" i="26" a="1"/>
  <c r="Z2282" i="26" s="1"/>
  <c r="Z2302" i="26" a="1"/>
  <c r="Z2302" i="26" s="1"/>
  <c r="Z2352" i="26" a="1"/>
  <c r="Z2352" i="26" s="1"/>
  <c r="Z2486" i="26" a="1"/>
  <c r="Z2486" i="26" s="1"/>
  <c r="Z2639" i="26" a="1"/>
  <c r="Z2639" i="26" s="1"/>
  <c r="Z281" i="26" a="1"/>
  <c r="Z281" i="26" s="1"/>
  <c r="Z441" i="26" a="1"/>
  <c r="Z441" i="26" s="1"/>
  <c r="Z793" i="26" a="1"/>
  <c r="Z793" i="26" s="1"/>
  <c r="Z919" i="26" a="1"/>
  <c r="Z919" i="26" s="1"/>
  <c r="Z1025" i="26" a="1"/>
  <c r="Z1025" i="26" s="1"/>
  <c r="Z1289" i="26" a="1"/>
  <c r="Z1289" i="26" s="1"/>
  <c r="Z1485" i="26" a="1"/>
  <c r="Z1485" i="26" s="1"/>
  <c r="Z1540" i="26" a="1"/>
  <c r="Z1540" i="26" s="1"/>
  <c r="Z1673" i="26" a="1"/>
  <c r="Z1673" i="26" s="1"/>
  <c r="Z1685" i="26" a="1"/>
  <c r="Z1685" i="26" s="1"/>
  <c r="Z1719" i="26" a="1"/>
  <c r="Z1719" i="26" s="1"/>
  <c r="Z1802" i="26" a="1"/>
  <c r="Z1802" i="26" s="1"/>
  <c r="Z1875" i="26" a="1"/>
  <c r="Z1875" i="26" s="1"/>
  <c r="Z2012" i="26" a="1"/>
  <c r="Z2012" i="26" s="1"/>
  <c r="Z2209" i="26" a="1"/>
  <c r="Z2209" i="26" s="1"/>
  <c r="Z2323" i="26" a="1"/>
  <c r="Z2323" i="26" s="1"/>
  <c r="Z2343" i="26" a="1"/>
  <c r="Z2343" i="26" s="1"/>
  <c r="Z2445" i="26" a="1"/>
  <c r="Z2445" i="26" s="1"/>
  <c r="Z2455" i="26" a="1"/>
  <c r="Z2455" i="26" s="1"/>
  <c r="Z2476" i="26" a="1"/>
  <c r="Z2476" i="26" s="1"/>
  <c r="Z2567" i="26" a="1"/>
  <c r="Z2567" i="26" s="1"/>
  <c r="Z2650" i="26" a="1"/>
  <c r="Z2650" i="26" s="1"/>
  <c r="Z2670" i="26" a="1"/>
  <c r="Z2670" i="26" s="1"/>
  <c r="Z2770" i="26" a="1"/>
  <c r="Z2770" i="26" s="1"/>
  <c r="Z2989" i="26" a="1"/>
  <c r="Z2989" i="26" s="1"/>
  <c r="Z3078" i="26" a="1"/>
  <c r="Z3078" i="26" s="1"/>
  <c r="Z3088" i="26" a="1"/>
  <c r="Z3088" i="26" s="1"/>
  <c r="Z3305" i="26" a="1"/>
  <c r="Z3305" i="26" s="1"/>
  <c r="Z3472" i="26" a="1"/>
  <c r="Z3472" i="26" s="1"/>
  <c r="Z3630" i="26" a="1"/>
  <c r="Z3630" i="26" s="1"/>
  <c r="Z3640" i="26" a="1"/>
  <c r="Z3640" i="26" s="1"/>
  <c r="Z47" i="26" a="1"/>
  <c r="Z47" i="26" s="1"/>
  <c r="Z135" i="26" a="1"/>
  <c r="Z135" i="26" s="1"/>
  <c r="Z311" i="26" a="1"/>
  <c r="Z311" i="26" s="1"/>
  <c r="Z780" i="26" a="1"/>
  <c r="Z780" i="26" s="1"/>
  <c r="Z1111" i="26" a="1"/>
  <c r="Z1111" i="26" s="1"/>
  <c r="Z1318" i="26" a="1"/>
  <c r="Z1318" i="26" s="1"/>
  <c r="Z1385" i="26" a="1"/>
  <c r="Z1385" i="26" s="1"/>
  <c r="Z1486" i="26" a="1"/>
  <c r="Z1486" i="26" s="1"/>
  <c r="Z1731" i="26" a="1"/>
  <c r="Z1731" i="26" s="1"/>
  <c r="Z728" i="26" a="1"/>
  <c r="Z728" i="26" s="1"/>
  <c r="Z822" i="26" a="1"/>
  <c r="Z822" i="26" s="1"/>
  <c r="Z999" i="26" a="1"/>
  <c r="Z999" i="26" s="1"/>
  <c r="Z1404" i="26" a="1"/>
  <c r="Z1404" i="26" s="1"/>
  <c r="Z1978" i="26" a="1"/>
  <c r="Z1978" i="26" s="1"/>
  <c r="Z2081" i="26" a="1"/>
  <c r="Z2081" i="26" s="1"/>
  <c r="Z2267" i="26" a="1"/>
  <c r="Z2267" i="26" s="1"/>
  <c r="Z2422" i="26" a="1"/>
  <c r="Z2422" i="26" s="1"/>
  <c r="Z2502" i="26" a="1"/>
  <c r="Z2502" i="26" s="1"/>
  <c r="Z2525" i="26" a="1"/>
  <c r="Z2525" i="26" s="1"/>
  <c r="Z2602" i="26" a="1"/>
  <c r="Z2602" i="26" s="1"/>
  <c r="Z2682" i="26" a="1"/>
  <c r="Z2682" i="26" s="1"/>
  <c r="Z2820" i="26" a="1"/>
  <c r="Z2820" i="26" s="1"/>
  <c r="Z2842" i="26" a="1"/>
  <c r="Z2842" i="26" s="1"/>
  <c r="Z2926" i="26" a="1"/>
  <c r="Z2926" i="26" s="1"/>
  <c r="Z2988" i="26" a="1"/>
  <c r="Z2988" i="26" s="1"/>
  <c r="Z3061" i="26" a="1"/>
  <c r="Z3061" i="26" s="1"/>
  <c r="Z3091" i="26" a="1"/>
  <c r="Z3091" i="26" s="1"/>
  <c r="Z3141" i="26" a="1"/>
  <c r="Z3141" i="26" s="1"/>
  <c r="Z3152" i="26" a="1"/>
  <c r="Z3152" i="26" s="1"/>
  <c r="Z3203" i="26" a="1"/>
  <c r="Z3203" i="26" s="1"/>
  <c r="Z3243" i="26" a="1"/>
  <c r="Z3243" i="26" s="1"/>
  <c r="Z3304" i="26" a="1"/>
  <c r="Z3304" i="26" s="1"/>
  <c r="Z3344" i="26" a="1"/>
  <c r="Z3344" i="26" s="1"/>
  <c r="Z3415" i="26" a="1"/>
  <c r="Z3415" i="26" s="1"/>
  <c r="Z3445" i="26" a="1"/>
  <c r="Z3445" i="26" s="1"/>
  <c r="Z3545" i="26" a="1"/>
  <c r="Z3545" i="26" s="1"/>
  <c r="Z3555" i="26" a="1"/>
  <c r="Z3555" i="26" s="1"/>
  <c r="Z3566" i="26" a="1"/>
  <c r="Z3566" i="26" s="1"/>
  <c r="Z3607" i="26" a="1"/>
  <c r="Z3607" i="26" s="1"/>
  <c r="Z3729" i="26" a="1"/>
  <c r="Z3729" i="26" s="1"/>
  <c r="Z3426" i="26" a="1"/>
  <c r="Z3426" i="26" s="1"/>
  <c r="Z3740" i="26" a="1"/>
  <c r="Z3740" i="26" s="1"/>
  <c r="Z2413" i="26" a="1"/>
  <c r="Z2413" i="26" s="1"/>
  <c r="Z2603" i="26" a="1"/>
  <c r="Z2603" i="26" s="1"/>
  <c r="Z2746" i="26" a="1"/>
  <c r="Z2746" i="26" s="1"/>
  <c r="Z2821" i="26" a="1"/>
  <c r="Z2821" i="26" s="1"/>
  <c r="Z2832" i="26" a="1"/>
  <c r="Z2832" i="26" s="1"/>
  <c r="Z2843" i="26" a="1"/>
  <c r="Z2843" i="26" s="1"/>
  <c r="Z2855" i="26" a="1"/>
  <c r="Z2855" i="26" s="1"/>
  <c r="Z2886" i="26" a="1"/>
  <c r="Z2886" i="26" s="1"/>
  <c r="Z2927" i="26" a="1"/>
  <c r="Z2927" i="26" s="1"/>
  <c r="Z2948" i="26" a="1"/>
  <c r="Z2948" i="26" s="1"/>
  <c r="Z2968" i="26" a="1"/>
  <c r="Z2968" i="26" s="1"/>
  <c r="Z3010" i="26" a="1"/>
  <c r="Z3010" i="26" s="1"/>
  <c r="Z3051" i="26" a="1"/>
  <c r="Z3051" i="26" s="1"/>
  <c r="Z1218" i="26" a="1"/>
  <c r="Z1218" i="26" s="1"/>
  <c r="Z1503" i="26" a="1"/>
  <c r="Z1503" i="26" s="1"/>
  <c r="Z1758" i="26" a="1"/>
  <c r="Z1758" i="26" s="1"/>
  <c r="Z1927" i="26" a="1"/>
  <c r="Z1927" i="26" s="1"/>
  <c r="Z1979" i="26" a="1"/>
  <c r="Z1979" i="26" s="1"/>
  <c r="Z2116" i="26" a="1"/>
  <c r="Z2116" i="26" s="1"/>
  <c r="Z2139" i="26" a="1"/>
  <c r="Z2139" i="26" s="1"/>
  <c r="Z2150" i="26" a="1"/>
  <c r="Z2150" i="26" s="1"/>
  <c r="Z2199" i="26" a="1"/>
  <c r="Z2199" i="26" s="1"/>
  <c r="Z2246" i="26" a="1"/>
  <c r="Z2246" i="26" s="1"/>
  <c r="Z2256" i="26" a="1"/>
  <c r="Z2256" i="26" s="1"/>
  <c r="Z2277" i="26" a="1"/>
  <c r="Z2277" i="26" s="1"/>
  <c r="Z2289" i="26" a="1"/>
  <c r="Z2289" i="26" s="1"/>
  <c r="Z2333" i="26" a="1"/>
  <c r="Z2333" i="26" s="1"/>
  <c r="Z2368" i="26" a="1"/>
  <c r="Z2368" i="26" s="1"/>
  <c r="Z2514" i="26" a="1"/>
  <c r="Z2514" i="26" s="1"/>
  <c r="Z2579" i="26" a="1"/>
  <c r="Z2579" i="26" s="1"/>
  <c r="Z2715" i="26" a="1"/>
  <c r="Z2715" i="26" s="1"/>
  <c r="Z2735" i="26" a="1"/>
  <c r="Z2735" i="26" s="1"/>
  <c r="Z3071" i="26" a="1"/>
  <c r="Z3071" i="26" s="1"/>
  <c r="Z3142" i="26" a="1"/>
  <c r="Z3142" i="26" s="1"/>
  <c r="Z3213" i="26" a="1"/>
  <c r="Z3213" i="26" s="1"/>
  <c r="Z3274" i="26" a="1"/>
  <c r="Z3274" i="26" s="1"/>
  <c r="Z3526" i="26" a="1"/>
  <c r="Z3526" i="26" s="1"/>
  <c r="Z155" i="26" a="1"/>
  <c r="Z155" i="26" s="1"/>
  <c r="Z638" i="26" a="1"/>
  <c r="Z638" i="26" s="1"/>
  <c r="Z1112" i="26" a="1"/>
  <c r="Z1112" i="26" s="1"/>
  <c r="Z1759" i="26" a="1"/>
  <c r="Z1759" i="26" s="1"/>
  <c r="Z1879" i="26" a="1"/>
  <c r="Z1879" i="26" s="1"/>
  <c r="Z2005" i="26" a="1"/>
  <c r="Z2005" i="26" s="1"/>
  <c r="Z2278" i="26" a="1"/>
  <c r="Z2278" i="26" s="1"/>
  <c r="Z2548" i="26" a="1"/>
  <c r="Z2548" i="26" s="1"/>
  <c r="Z2917" i="26" a="1"/>
  <c r="Z2917" i="26" s="1"/>
  <c r="Z2990" i="26" a="1"/>
  <c r="Z2990" i="26" s="1"/>
  <c r="Z716" i="26" a="1"/>
  <c r="Z716" i="26" s="1"/>
  <c r="Z1504" i="26" a="1"/>
  <c r="Z1504" i="26" s="1"/>
  <c r="Z1677" i="26" a="1"/>
  <c r="Z1677" i="26" s="1"/>
  <c r="Z1734" i="26" a="1"/>
  <c r="Z1734" i="26" s="1"/>
  <c r="Z1772" i="26" a="1"/>
  <c r="Z1772" i="26" s="1"/>
  <c r="Z1784" i="26" a="1"/>
  <c r="Z1784" i="26" s="1"/>
  <c r="Z1968" i="26" a="1"/>
  <c r="Z1968" i="26" s="1"/>
  <c r="Z2094" i="26" a="1"/>
  <c r="Z2094" i="26" s="1"/>
  <c r="Z2128" i="26" a="1"/>
  <c r="Z2128" i="26" s="1"/>
  <c r="Z2140" i="26" a="1"/>
  <c r="Z2140" i="26" s="1"/>
  <c r="Z2235" i="26" a="1"/>
  <c r="Z2235" i="26" s="1"/>
  <c r="Z2257" i="26" a="1"/>
  <c r="Z2257" i="26" s="1"/>
  <c r="Z2380" i="26" a="1"/>
  <c r="Z2380" i="26" s="1"/>
  <c r="Z2515" i="26" a="1"/>
  <c r="Z2515" i="26" s="1"/>
  <c r="Z2549" i="26" a="1"/>
  <c r="Z2549" i="26" s="1"/>
  <c r="Z2638" i="26" a="1"/>
  <c r="Z2638" i="26" s="1"/>
  <c r="Z690" i="26" a="1"/>
  <c r="Z690" i="26" s="1"/>
  <c r="Z1153" i="26" a="1"/>
  <c r="Z1153" i="26" s="1"/>
  <c r="Z1462" i="26" a="1"/>
  <c r="Z1462" i="26" s="1"/>
  <c r="Z1854" i="26" a="1"/>
  <c r="Z1854" i="26" s="1"/>
  <c r="Z1880" i="26" a="1"/>
  <c r="Z1880" i="26" s="1"/>
  <c r="Z1903" i="26" a="1"/>
  <c r="Z1903" i="26" s="1"/>
  <c r="Z1954" i="26" a="1"/>
  <c r="Z1954" i="26" s="1"/>
  <c r="Z1993" i="26" a="1"/>
  <c r="Z1993" i="26" s="1"/>
  <c r="Z2060" i="26" a="1"/>
  <c r="Z2060" i="26" s="1"/>
  <c r="Z2129" i="26" a="1"/>
  <c r="Z2129" i="26" s="1"/>
  <c r="Z2164" i="26" a="1"/>
  <c r="Z2164" i="26" s="1"/>
  <c r="Z2301" i="26" a="1"/>
  <c r="Z2301" i="26" s="1"/>
  <c r="Z2359" i="26" a="1"/>
  <c r="Z2359" i="26" s="1"/>
  <c r="Z2391" i="26" a="1"/>
  <c r="Z2391" i="26" s="1"/>
  <c r="Z2447" i="26" a="1"/>
  <c r="Z2447" i="26" s="1"/>
  <c r="Z2494" i="26" a="1"/>
  <c r="Z2494" i="26" s="1"/>
  <c r="Z2538" i="26" a="1"/>
  <c r="Z2538" i="26" s="1"/>
  <c r="Z2726" i="26" a="1"/>
  <c r="Z2726" i="26" s="1"/>
  <c r="Z2737" i="26" a="1"/>
  <c r="Z2737" i="26" s="1"/>
  <c r="Z2768" i="26" a="1"/>
  <c r="Z2768" i="26" s="1"/>
  <c r="Z2877" i="26" a="1"/>
  <c r="Z2877" i="26" s="1"/>
  <c r="Z2897" i="26" a="1"/>
  <c r="Z2897" i="26" s="1"/>
  <c r="Z2928" i="26" a="1"/>
  <c r="Z2928" i="26" s="1"/>
  <c r="Z3083" i="26" a="1"/>
  <c r="Z3083" i="26" s="1"/>
  <c r="Z3124" i="26" a="1"/>
  <c r="Z3124" i="26" s="1"/>
  <c r="Z717" i="26" a="1"/>
  <c r="Z717" i="26" s="1"/>
  <c r="Z749" i="26" a="1"/>
  <c r="Z749" i="26" s="1"/>
  <c r="Z1650" i="26" a="1"/>
  <c r="Z1650" i="26" s="1"/>
  <c r="Z1664" i="26" a="1"/>
  <c r="Z1664" i="26" s="1"/>
  <c r="Z1773" i="26" a="1"/>
  <c r="Z1773" i="26" s="1"/>
  <c r="Z1868" i="26" a="1"/>
  <c r="Z1868" i="26" s="1"/>
  <c r="Z1904" i="26" a="1"/>
  <c r="Z1904" i="26" s="1"/>
  <c r="Z2036" i="26" a="1"/>
  <c r="Z2036" i="26" s="1"/>
  <c r="Z2141" i="26" a="1"/>
  <c r="Z2141" i="26" s="1"/>
  <c r="Z2225" i="26" a="1"/>
  <c r="Z2225" i="26" s="1"/>
  <c r="Z2303" i="26" a="1"/>
  <c r="Z2303" i="26" s="1"/>
  <c r="Z2483" i="26" a="1"/>
  <c r="Z2483" i="26" s="1"/>
  <c r="Z2605" i="26" a="1"/>
  <c r="Z2605" i="26" s="1"/>
  <c r="Z2673" i="26" a="1"/>
  <c r="Z2673" i="26" s="1"/>
  <c r="Z2780" i="26" a="1"/>
  <c r="Z2780" i="26" s="1"/>
  <c r="Z2802" i="26" a="1"/>
  <c r="Z2802" i="26" s="1"/>
  <c r="Z2981" i="26" a="1"/>
  <c r="Z2981" i="26" s="1"/>
  <c r="Z3094" i="26" a="1"/>
  <c r="Z3094" i="26" s="1"/>
  <c r="Z3144" i="26" a="1"/>
  <c r="Z3144" i="26" s="1"/>
  <c r="Z3165" i="26" a="1"/>
  <c r="Z3165" i="26" s="1"/>
  <c r="Z3337" i="26" a="1"/>
  <c r="Z3337" i="26" s="1"/>
  <c r="Z3388" i="26" a="1"/>
  <c r="Z3388" i="26" s="1"/>
  <c r="Z3428" i="26" a="1"/>
  <c r="Z3428" i="26" s="1"/>
  <c r="Z3508" i="26" a="1"/>
  <c r="Z3508" i="26" s="1"/>
  <c r="Z3528" i="26" a="1"/>
  <c r="Z3528" i="26" s="1"/>
  <c r="Z3610" i="26" a="1"/>
  <c r="Z3610" i="26" s="1"/>
  <c r="Z3631" i="26" a="1"/>
  <c r="Z3631" i="26" s="1"/>
  <c r="Z3662" i="26" a="1"/>
  <c r="Z3662" i="26" s="1"/>
  <c r="Z413" i="26" a="1"/>
  <c r="Z413" i="26" s="1"/>
  <c r="Z890" i="26" a="1"/>
  <c r="Z890" i="26" s="1"/>
  <c r="Z1128" i="26" a="1"/>
  <c r="Z1128" i="26" s="1"/>
  <c r="Z1181" i="26" a="1"/>
  <c r="Z1181" i="26" s="1"/>
  <c r="Z1227" i="26" a="1"/>
  <c r="Z1227" i="26" s="1"/>
  <c r="Z1386" i="26" a="1"/>
  <c r="Z1386" i="26" s="1"/>
  <c r="Z1570" i="26" a="1"/>
  <c r="Z1570" i="26" s="1"/>
  <c r="Z1698" i="26" a="1"/>
  <c r="Z1698" i="26" s="1"/>
  <c r="Z1711" i="26" a="1"/>
  <c r="Z1711" i="26" s="1"/>
  <c r="Z1946" i="26" a="1"/>
  <c r="Z1946" i="26" s="1"/>
  <c r="Z1960" i="26" a="1"/>
  <c r="Z1960" i="26" s="1"/>
  <c r="Z1973" i="26" a="1"/>
  <c r="Z1973" i="26" s="1"/>
  <c r="Z2065" i="26" a="1"/>
  <c r="Z2065" i="26" s="1"/>
  <c r="Z2123" i="26" a="1"/>
  <c r="Z2123" i="26" s="1"/>
  <c r="Z2217" i="26" a="1"/>
  <c r="Z2217" i="26" s="1"/>
  <c r="Z2439" i="26" a="1"/>
  <c r="Z2439" i="26" s="1"/>
  <c r="Z2498" i="26" a="1"/>
  <c r="Z2498" i="26" s="1"/>
  <c r="Z2610" i="26" a="1"/>
  <c r="Z2610" i="26" s="1"/>
  <c r="Z2645" i="26" a="1"/>
  <c r="Z2645" i="26" s="1"/>
  <c r="Z2711" i="26" a="1"/>
  <c r="Z2711" i="26" s="1"/>
  <c r="Z2762" i="26" a="1"/>
  <c r="Z2762" i="26" s="1"/>
  <c r="Z2838" i="26" a="1"/>
  <c r="Z2838" i="26" s="1"/>
  <c r="Z2902" i="26" a="1"/>
  <c r="Z2902" i="26" s="1"/>
  <c r="Z2933" i="26" a="1"/>
  <c r="Z2933" i="26" s="1"/>
  <c r="Z2944" i="26" a="1"/>
  <c r="Z2944" i="26" s="1"/>
  <c r="Z2954" i="26" a="1"/>
  <c r="Z2954" i="26" s="1"/>
  <c r="Z2995" i="26" a="1"/>
  <c r="Z2995" i="26" s="1"/>
  <c r="Z3005" i="26" a="1"/>
  <c r="Z3005" i="26" s="1"/>
  <c r="Z3036" i="26" a="1"/>
  <c r="Z3036" i="26" s="1"/>
  <c r="Z3057" i="26" a="1"/>
  <c r="Z3057" i="26" s="1"/>
  <c r="Z3159" i="26" a="1"/>
  <c r="Z3159" i="26" s="1"/>
  <c r="Z3250" i="26" a="1"/>
  <c r="Z3250" i="26" s="1"/>
  <c r="Z1165" i="26" a="1"/>
  <c r="Z1165" i="26" s="1"/>
  <c r="Z1352" i="26" a="1"/>
  <c r="Z1352" i="26" s="1"/>
  <c r="Z1844" i="26" a="1"/>
  <c r="Z1844" i="26" s="1"/>
  <c r="Z1859" i="26" a="1"/>
  <c r="Z1859" i="26" s="1"/>
  <c r="Z2009" i="26" a="1"/>
  <c r="Z2009" i="26" s="1"/>
  <c r="Z2280" i="26" a="1"/>
  <c r="Z2280" i="26" s="1"/>
  <c r="Z2293" i="26" a="1"/>
  <c r="Z2293" i="26" s="1"/>
  <c r="Z2523" i="26" a="1"/>
  <c r="Z2523" i="26" s="1"/>
  <c r="Z2561" i="26" a="1"/>
  <c r="Z2561" i="26" s="1"/>
  <c r="Z2631" i="26" a="1"/>
  <c r="Z2631" i="26" s="1"/>
  <c r="Z2772" i="26" a="1"/>
  <c r="Z2772" i="26" s="1"/>
  <c r="Z2849" i="26" a="1"/>
  <c r="Z2849" i="26" s="1"/>
  <c r="Z3232" i="26" a="1"/>
  <c r="Z3232" i="26" s="1"/>
  <c r="Z3298" i="26" a="1"/>
  <c r="Z3298" i="26" s="1"/>
  <c r="Z3481" i="26" a="1"/>
  <c r="Z3481" i="26" s="1"/>
  <c r="Z3491" i="26" a="1"/>
  <c r="Z3491" i="26" s="1"/>
  <c r="Z2124" i="26" a="1"/>
  <c r="Z2124" i="26" s="1"/>
  <c r="Z2708" i="26" a="1"/>
  <c r="Z2708" i="26" s="1"/>
  <c r="Z2936" i="26" a="1"/>
  <c r="Z2936" i="26" s="1"/>
  <c r="Z3210" i="26" a="1"/>
  <c r="Z3210" i="26" s="1"/>
  <c r="Z3701" i="26" a="1"/>
  <c r="Z3701" i="26" s="1"/>
  <c r="Z3288" i="26" a="1"/>
  <c r="Z3288" i="26" s="1"/>
  <c r="Z3493" i="26" a="1"/>
  <c r="Z3493" i="26" s="1"/>
  <c r="Z3702" i="26" a="1"/>
  <c r="Z3702" i="26" s="1"/>
  <c r="Z3661" i="26" a="1"/>
  <c r="Z3661" i="26" s="1"/>
  <c r="Z1241" i="26" a="1"/>
  <c r="Z1241" i="26" s="1"/>
  <c r="Z540" i="26" a="1"/>
  <c r="Z540" i="26" s="1"/>
  <c r="Z1201" i="26" a="1"/>
  <c r="Z1201" i="26" s="1"/>
  <c r="Z2266" i="26" a="1"/>
  <c r="Z2266" i="26" s="1"/>
  <c r="Z2400" i="26" a="1"/>
  <c r="Z2400" i="26" s="1"/>
  <c r="Z2646" i="26" a="1"/>
  <c r="Z2646" i="26" s="1"/>
  <c r="Z3032" i="26" a="1"/>
  <c r="Z3032" i="26" s="1"/>
  <c r="Z3045" i="26" a="1"/>
  <c r="Z3045" i="26" s="1"/>
  <c r="Z3650" i="26" a="1"/>
  <c r="Z3650" i="26" s="1"/>
  <c r="Z1557" i="26" a="1"/>
  <c r="Z1557" i="26" s="1"/>
  <c r="Z1738" i="26" a="1"/>
  <c r="Z1738" i="26" s="1"/>
  <c r="Z1877" i="26" a="1"/>
  <c r="Z1877" i="26" s="1"/>
  <c r="Z1933" i="26" a="1"/>
  <c r="Z1933" i="26" s="1"/>
  <c r="Z1961" i="26" a="1"/>
  <c r="Z1961" i="26" s="1"/>
  <c r="Z2097" i="26" a="1"/>
  <c r="Z2097" i="26" s="1"/>
  <c r="Z2283" i="26" a="1"/>
  <c r="Z2283" i="26" s="1"/>
  <c r="Z2308" i="26" a="1"/>
  <c r="Z2308" i="26" s="1"/>
  <c r="Z2562" i="26" a="1"/>
  <c r="Z2562" i="26" s="1"/>
  <c r="Z2601" i="26" a="1"/>
  <c r="Z2601" i="26" s="1"/>
  <c r="Z2647" i="26" a="1"/>
  <c r="Z2647" i="26" s="1"/>
  <c r="Z2696" i="26" a="1"/>
  <c r="Z2696" i="26" s="1"/>
  <c r="Z2774" i="26" a="1"/>
  <c r="Z2774" i="26" s="1"/>
  <c r="Z2798" i="26" a="1"/>
  <c r="Z2798" i="26" s="1"/>
  <c r="Z2923" i="26" a="1"/>
  <c r="Z2923" i="26" s="1"/>
  <c r="Z2973" i="26" a="1"/>
  <c r="Z2973" i="26" s="1"/>
  <c r="Z3095" i="26" a="1"/>
  <c r="Z3095" i="26" s="1"/>
  <c r="Z3105" i="26" a="1"/>
  <c r="Z3105" i="26" s="1"/>
  <c r="Z3129" i="26" a="1"/>
  <c r="Z3129" i="26" s="1"/>
  <c r="Z3140" i="26" a="1"/>
  <c r="Z3140" i="26" s="1"/>
  <c r="Z3592" i="26" a="1"/>
  <c r="Z3592" i="26" s="1"/>
  <c r="Z3637" i="26" a="1"/>
  <c r="Z3637" i="26" s="1"/>
  <c r="Z231" i="26" a="1"/>
  <c r="Z231" i="26" s="1"/>
  <c r="Z541" i="26" a="1"/>
  <c r="Z541" i="26" s="1"/>
  <c r="Z1307" i="26" a="1"/>
  <c r="Z1307" i="26" s="1"/>
  <c r="Z1329" i="26" a="1"/>
  <c r="Z1329" i="26" s="1"/>
  <c r="Z1602" i="26" a="1"/>
  <c r="Z1602" i="26" s="1"/>
  <c r="Z1680" i="26" a="1"/>
  <c r="Z1680" i="26" s="1"/>
  <c r="Z1945" i="26" a="1"/>
  <c r="Z1945" i="26" s="1"/>
  <c r="Z2042" i="26" a="1"/>
  <c r="Z2042" i="26" s="1"/>
  <c r="Z2238" i="26" a="1"/>
  <c r="Z2238" i="26" s="1"/>
  <c r="Z2319" i="26" a="1"/>
  <c r="Z2319" i="26" s="1"/>
  <c r="Z2484" i="26" a="1"/>
  <c r="Z2484" i="26" s="1"/>
  <c r="Z2620" i="26" a="1"/>
  <c r="Z2620" i="26" s="1"/>
  <c r="Z2786" i="26" a="1"/>
  <c r="Z2786" i="26" s="1"/>
  <c r="Z2911" i="26" a="1"/>
  <c r="Z2911" i="26" s="1"/>
  <c r="Z3059" i="26" a="1"/>
  <c r="Z3059" i="26" s="1"/>
  <c r="Z3130" i="26" a="1"/>
  <c r="Z3130" i="26" s="1"/>
  <c r="Z3169" i="26" a="1"/>
  <c r="Z3169" i="26" s="1"/>
  <c r="Z3417" i="26" a="1"/>
  <c r="Z3417" i="26" s="1"/>
  <c r="Z3439" i="26" a="1"/>
  <c r="Z3439" i="26" s="1"/>
  <c r="Z3514" i="26" a="1"/>
  <c r="Z3514" i="26" s="1"/>
  <c r="Z3570" i="26" a="1"/>
  <c r="Z3570" i="26" s="1"/>
  <c r="Z559" i="26" a="1"/>
  <c r="Z559" i="26" s="1"/>
  <c r="Z922" i="26" a="1"/>
  <c r="Z922" i="26" s="1"/>
  <c r="Z1101" i="26" a="1"/>
  <c r="Z1101" i="26" s="1"/>
  <c r="Z1798" i="26" a="1"/>
  <c r="Z1798" i="26" s="1"/>
  <c r="Z2013" i="26" a="1"/>
  <c r="Z2013" i="26" s="1"/>
  <c r="Z2054" i="26" a="1"/>
  <c r="Z2054" i="26" s="1"/>
  <c r="Z2086" i="26" a="1"/>
  <c r="Z2086" i="26" s="1"/>
  <c r="Z2159" i="26" a="1"/>
  <c r="Z2159" i="26" s="1"/>
  <c r="Z2171" i="26" a="1"/>
  <c r="Z2171" i="26" s="1"/>
  <c r="Z2184" i="26" a="1"/>
  <c r="Z2184" i="26" s="1"/>
  <c r="Z2296" i="26" a="1"/>
  <c r="Z2296" i="26" s="1"/>
  <c r="Z2320" i="26" a="1"/>
  <c r="Z2320" i="26" s="1"/>
  <c r="Z2485" i="26" a="1"/>
  <c r="Z2485" i="26" s="1"/>
  <c r="Z2606" i="26" a="1"/>
  <c r="Z2606" i="26" s="1"/>
  <c r="Z2697" i="26" a="1"/>
  <c r="Z2697" i="26" s="1"/>
  <c r="Z2736" i="26" a="1"/>
  <c r="Z2736" i="26" s="1"/>
  <c r="Z2775" i="26" a="1"/>
  <c r="Z2775" i="26" s="1"/>
  <c r="Z2787" i="26" a="1"/>
  <c r="Z2787" i="26" s="1"/>
  <c r="Z2864" i="26" a="1"/>
  <c r="Z2864" i="26" s="1"/>
  <c r="Z2900" i="26" a="1"/>
  <c r="Z2900" i="26" s="1"/>
  <c r="Z2987" i="26" a="1"/>
  <c r="Z2987" i="26" s="1"/>
  <c r="Z3072" i="26" a="1"/>
  <c r="Z3072" i="26" s="1"/>
  <c r="Z3119" i="26" a="1"/>
  <c r="Z3119" i="26" s="1"/>
  <c r="Z3396" i="26" a="1"/>
  <c r="Z3396" i="26" s="1"/>
  <c r="Z3593" i="26" a="1"/>
  <c r="Z3593" i="26" s="1"/>
  <c r="Z3616" i="26" a="1"/>
  <c r="Z3616" i="26" s="1"/>
  <c r="Z1482" i="26" a="1"/>
  <c r="Z1482" i="26" s="1"/>
  <c r="Z1666" i="26" a="1"/>
  <c r="Z1666" i="26" s="1"/>
  <c r="Z858" i="26" a="1"/>
  <c r="Z858" i="26" s="1"/>
  <c r="Z1787" i="26" a="1"/>
  <c r="Z1787" i="26" s="1"/>
  <c r="Z1965" i="26" a="1"/>
  <c r="Z1965" i="26" s="1"/>
  <c r="Z2055" i="26" a="1"/>
  <c r="Z2055" i="26" s="1"/>
  <c r="Z2416" i="26" a="1"/>
  <c r="Z2416" i="26" s="1"/>
  <c r="Z2738" i="26" a="1"/>
  <c r="Z2738" i="26" s="1"/>
  <c r="Z2825" i="26" a="1"/>
  <c r="Z2825" i="26" s="1"/>
  <c r="Z2852" i="26" a="1"/>
  <c r="Z2852" i="26" s="1"/>
  <c r="Z2962" i="26" a="1"/>
  <c r="Z2962" i="26" s="1"/>
  <c r="Z3060" i="26" a="1"/>
  <c r="Z3060" i="26" s="1"/>
  <c r="Z3107" i="26" a="1"/>
  <c r="Z3107" i="26" s="1"/>
  <c r="Z3131" i="26" a="1"/>
  <c r="Z3131" i="26" s="1"/>
  <c r="Z3156" i="26" a="1"/>
  <c r="Z3156" i="26" s="1"/>
  <c r="Z3279" i="26" a="1"/>
  <c r="Z3279" i="26" s="1"/>
  <c r="Z3462" i="26" a="1"/>
  <c r="Z3462" i="26" s="1"/>
  <c r="Z3604" i="26" a="1"/>
  <c r="Z3604" i="26" s="1"/>
  <c r="Z3704" i="26" a="1"/>
  <c r="Z3704" i="26" s="1"/>
  <c r="Z3714" i="26" a="1"/>
  <c r="Z3714" i="26" s="1"/>
  <c r="Z3735" i="26" a="1"/>
  <c r="Z3735" i="26" s="1"/>
  <c r="Z86" i="26" a="1"/>
  <c r="Z86" i="26" s="1"/>
  <c r="Z1253" i="26" a="1"/>
  <c r="Z1253" i="26" s="1"/>
  <c r="Z1281" i="26" a="1"/>
  <c r="Z1281" i="26" s="1"/>
  <c r="Z1948" i="26" a="1"/>
  <c r="Z1948" i="26" s="1"/>
  <c r="Z2160" i="26" a="1"/>
  <c r="Z2160" i="26" s="1"/>
  <c r="Z2172" i="26" a="1"/>
  <c r="Z2172" i="26" s="1"/>
  <c r="Z2227" i="26" a="1"/>
  <c r="Z2227" i="26" s="1"/>
  <c r="Z2297" i="26" a="1"/>
  <c r="Z2297" i="26" s="1"/>
  <c r="Z2499" i="26" a="1"/>
  <c r="Z2499" i="26" s="1"/>
  <c r="Z2553" i="26" a="1"/>
  <c r="Z2553" i="26" s="1"/>
  <c r="Z2622" i="26" a="1"/>
  <c r="Z2622" i="26" s="1"/>
  <c r="Z2674" i="26" a="1"/>
  <c r="Z2674" i="26" s="1"/>
  <c r="Z2698" i="26" a="1"/>
  <c r="Z2698" i="26" s="1"/>
  <c r="Z2801" i="26" a="1"/>
  <c r="Z2801" i="26" s="1"/>
  <c r="Z3002" i="26" a="1"/>
  <c r="Z3002" i="26" s="1"/>
  <c r="Z3024" i="26" a="1"/>
  <c r="Z3024" i="26" s="1"/>
  <c r="Z3085" i="26" a="1"/>
  <c r="Z3085" i="26" s="1"/>
  <c r="Z3181" i="26" a="1"/>
  <c r="Z3181" i="26" s="1"/>
  <c r="Z3268" i="26" a="1"/>
  <c r="Z3268" i="26" s="1"/>
  <c r="Z3290" i="26" a="1"/>
  <c r="Z3290" i="26" s="1"/>
  <c r="Z3407" i="26" a="1"/>
  <c r="Z3407" i="26" s="1"/>
  <c r="Z3430" i="26" a="1"/>
  <c r="Z3430" i="26" s="1"/>
  <c r="Z3474" i="26" a="1"/>
  <c r="Z3474" i="26" s="1"/>
  <c r="Z3495" i="26" a="1"/>
  <c r="Z3495" i="26" s="1"/>
  <c r="Z3584" i="26" a="1"/>
  <c r="Z3584" i="26" s="1"/>
  <c r="Z3651" i="26" a="1"/>
  <c r="Z3651" i="26" s="1"/>
  <c r="Z531" i="26" a="1"/>
  <c r="Z531" i="26" s="1"/>
  <c r="Z686" i="26" a="1"/>
  <c r="Z686" i="26" s="1"/>
  <c r="Z846" i="26" a="1"/>
  <c r="Z846" i="26" s="1"/>
  <c r="Z902" i="26" a="1"/>
  <c r="Z902" i="26" s="1"/>
  <c r="Z1062" i="26" a="1"/>
  <c r="Z1062" i="26" s="1"/>
  <c r="Z1270" i="26" a="1"/>
  <c r="Z1270" i="26" s="1"/>
  <c r="Z1513" i="26" a="1"/>
  <c r="Z1513" i="26" s="1"/>
  <c r="Z1713" i="26" a="1"/>
  <c r="Z1713" i="26" s="1"/>
  <c r="Z1816" i="26" a="1"/>
  <c r="Z1816" i="26" s="1"/>
  <c r="Z2286" i="26" a="1"/>
  <c r="Z2286" i="26" s="1"/>
  <c r="Z2336" i="26" a="1"/>
  <c r="Z2336" i="26" s="1"/>
  <c r="Z2764" i="26" a="1"/>
  <c r="Z2764" i="26" s="1"/>
  <c r="Z2803" i="26" a="1"/>
  <c r="Z2803" i="26" s="1"/>
  <c r="Z3121" i="26" a="1"/>
  <c r="Z3121" i="26" s="1"/>
  <c r="Z3182" i="26" a="1"/>
  <c r="Z3182" i="26" s="1"/>
  <c r="Z3314" i="26" a="1"/>
  <c r="Z3314" i="26" s="1"/>
  <c r="Z3431" i="26" a="1"/>
  <c r="Z3431" i="26" s="1"/>
  <c r="Z3539" i="26" a="1"/>
  <c r="Z3539" i="26" s="1"/>
  <c r="Z3550" i="26" a="1"/>
  <c r="Z3550" i="26" s="1"/>
  <c r="Z3595" i="26" a="1"/>
  <c r="Z3595" i="26" s="1"/>
  <c r="Z3619" i="26" a="1"/>
  <c r="Z3619" i="26" s="1"/>
  <c r="Z3674" i="26" a="1"/>
  <c r="Z3674" i="26" s="1"/>
  <c r="Z3695" i="26" a="1"/>
  <c r="Z3695" i="26" s="1"/>
  <c r="Z3737" i="26" a="1"/>
  <c r="Z3737" i="26" s="1"/>
  <c r="Z515" i="26" a="1"/>
  <c r="Z515" i="26" s="1"/>
  <c r="Z796" i="26" a="1"/>
  <c r="Z796" i="26" s="1"/>
  <c r="Z1360" i="26" a="1"/>
  <c r="Z1360" i="26" s="1"/>
  <c r="Z1607" i="26" a="1"/>
  <c r="Z1607" i="26" s="1"/>
  <c r="Z1984" i="26" a="1"/>
  <c r="Z1984" i="26" s="1"/>
  <c r="Z901" i="26" a="1"/>
  <c r="Z901" i="26" s="1"/>
  <c r="Z2015" i="26" a="1"/>
  <c r="Z2015" i="26" s="1"/>
  <c r="Z2202" i="26" a="1"/>
  <c r="Z2202" i="26" s="1"/>
  <c r="Z2242" i="26" a="1"/>
  <c r="Z2242" i="26" s="1"/>
  <c r="Z2417" i="26" a="1"/>
  <c r="Z2417" i="26" s="1"/>
  <c r="Z2513" i="26" a="1"/>
  <c r="Z2513" i="26" s="1"/>
  <c r="Z2554" i="26" a="1"/>
  <c r="Z2554" i="26" s="1"/>
  <c r="Z2687" i="26" a="1"/>
  <c r="Z2687" i="26" s="1"/>
  <c r="Z2700" i="26" a="1"/>
  <c r="Z2700" i="26" s="1"/>
  <c r="Z2753" i="26" a="1"/>
  <c r="Z2753" i="26" s="1"/>
  <c r="Z2763" i="26" a="1"/>
  <c r="Z2763" i="26" s="1"/>
  <c r="Z2813" i="26" a="1"/>
  <c r="Z2813" i="26" s="1"/>
  <c r="Z2890" i="26" a="1"/>
  <c r="Z2890" i="26" s="1"/>
  <c r="Z3133" i="26" a="1"/>
  <c r="Z3133" i="26" s="1"/>
  <c r="Z3145" i="26" a="1"/>
  <c r="Z3145" i="26" s="1"/>
  <c r="Z3171" i="26" a="1"/>
  <c r="Z3171" i="26" s="1"/>
  <c r="Z3192" i="26" a="1"/>
  <c r="Z3192" i="26" s="1"/>
  <c r="Z3408" i="26" a="1"/>
  <c r="Z3408" i="26" s="1"/>
  <c r="Z3419" i="26" a="1"/>
  <c r="Z3419" i="26" s="1"/>
  <c r="Z3516" i="26" a="1"/>
  <c r="Z3516" i="26" s="1"/>
  <c r="Z3529" i="26" a="1"/>
  <c r="Z3529" i="26" s="1"/>
  <c r="Z3715" i="26" a="1"/>
  <c r="Z3715" i="26" s="1"/>
  <c r="Z2460" i="26" a="1"/>
  <c r="Z2460" i="26" s="1"/>
  <c r="Z2541" i="26" a="1"/>
  <c r="Z2541" i="26" s="1"/>
  <c r="Z3003" i="26" a="1"/>
  <c r="Z3003" i="26" s="1"/>
  <c r="Z3037" i="26" a="1"/>
  <c r="Z3037" i="26" s="1"/>
  <c r="Z3075" i="26" a="1"/>
  <c r="Z3075" i="26" s="1"/>
  <c r="Z3086" i="26" a="1"/>
  <c r="Z3086" i="26" s="1"/>
  <c r="Z3464" i="26" a="1"/>
  <c r="Z3464" i="26" s="1"/>
  <c r="Z782" i="26" a="1"/>
  <c r="Z782" i="26" s="1"/>
  <c r="Z816" i="26" a="1"/>
  <c r="Z816" i="26" s="1"/>
  <c r="Z1319" i="26" a="1"/>
  <c r="Z1319" i="26" s="1"/>
  <c r="Z1925" i="26" a="1"/>
  <c r="Z1925" i="26" s="1"/>
  <c r="Z2048" i="26" a="1"/>
  <c r="Z2048" i="26" s="1"/>
  <c r="Z2076" i="26" a="1"/>
  <c r="Z2076" i="26" s="1"/>
  <c r="Z2232" i="26" a="1"/>
  <c r="Z2232" i="26" s="1"/>
  <c r="Z2274" i="26" a="1"/>
  <c r="Z2274" i="26" s="1"/>
  <c r="Z2448" i="26" a="1"/>
  <c r="Z2448" i="26" s="1"/>
  <c r="Z2463" i="26" a="1"/>
  <c r="Z2463" i="26" s="1"/>
  <c r="Z2477" i="26" a="1"/>
  <c r="Z2477" i="26" s="1"/>
  <c r="Z2583" i="26" a="1"/>
  <c r="Z2583" i="26" s="1"/>
  <c r="Z2666" i="26" a="1"/>
  <c r="Z2666" i="26" s="1"/>
  <c r="Z2830" i="26" a="1"/>
  <c r="Z2830" i="26" s="1"/>
  <c r="Z2966" i="26" a="1"/>
  <c r="Z2966" i="26" s="1"/>
  <c r="Z2980" i="26" a="1"/>
  <c r="Z2980" i="26" s="1"/>
  <c r="Z2994" i="26" a="1"/>
  <c r="Z2994" i="26" s="1"/>
  <c r="Z3125" i="26" a="1"/>
  <c r="Z3125" i="26" s="1"/>
  <c r="Z3422" i="26" a="1"/>
  <c r="Z3422" i="26" s="1"/>
  <c r="Z3509" i="26" a="1"/>
  <c r="Z3509" i="26" s="1"/>
  <c r="Z3632" i="26" a="1"/>
  <c r="Z3632" i="26" s="1"/>
  <c r="Z1437" i="26" a="1"/>
  <c r="Z1437" i="26" s="1"/>
  <c r="Z1487" i="26" a="1"/>
  <c r="Z1487" i="26" s="1"/>
  <c r="Z2521" i="26" a="1"/>
  <c r="Z2521" i="26" s="1"/>
  <c r="Z2870" i="26" a="1"/>
  <c r="Z2870" i="26" s="1"/>
  <c r="Z3402" i="26" a="1"/>
  <c r="Z3402" i="26" s="1"/>
  <c r="Z3677" i="26" a="1"/>
  <c r="Z3677" i="26" s="1"/>
  <c r="Z1990" i="26" a="1"/>
  <c r="Z1990" i="26" s="1"/>
  <c r="Z2841" i="26" a="1"/>
  <c r="Z2841" i="26" s="1"/>
  <c r="Z2858" i="26" a="1"/>
  <c r="Z2858" i="26" s="1"/>
  <c r="Z2884" i="26" a="1"/>
  <c r="Z2884" i="26" s="1"/>
  <c r="Z3099" i="26" a="1"/>
  <c r="Z3099" i="26" s="1"/>
  <c r="Z3147" i="26" a="1"/>
  <c r="Z3147" i="26" s="1"/>
  <c r="Z3378" i="26" a="1"/>
  <c r="Z3378" i="26" s="1"/>
  <c r="Z3552" i="26" a="1"/>
  <c r="Z3552" i="26" s="1"/>
  <c r="Z3667" i="26" a="1"/>
  <c r="Z3667" i="26" s="1"/>
  <c r="Z3741" i="26" a="1"/>
  <c r="Z3741" i="26" s="1"/>
  <c r="Z2859" i="26" a="1"/>
  <c r="Z2859" i="26" s="1"/>
  <c r="Z3293" i="26" a="1"/>
  <c r="Z3293" i="26" s="1"/>
  <c r="Z3205" i="26" a="1"/>
  <c r="Z3205" i="26" s="1"/>
  <c r="Z3379" i="26" a="1"/>
  <c r="Z3379" i="26" s="1"/>
  <c r="Z2265" i="26" a="1"/>
  <c r="Z2265" i="26" s="1"/>
  <c r="Z2474" i="26" a="1"/>
  <c r="Z2474" i="26" s="1"/>
  <c r="Z2508" i="26" a="1"/>
  <c r="Z2508" i="26" s="1"/>
  <c r="Z2829" i="26" a="1"/>
  <c r="Z2829" i="26" s="1"/>
  <c r="Z3150" i="26" a="1"/>
  <c r="Z3150" i="26" s="1"/>
  <c r="Z3657" i="26" a="1"/>
  <c r="Z3657" i="26" s="1"/>
  <c r="Z2542" i="26" a="1"/>
  <c r="Z2542" i="26" s="1"/>
  <c r="Z3270" i="26" a="1"/>
  <c r="Z3270" i="26" s="1"/>
  <c r="Z3409" i="26" a="1"/>
  <c r="Z3409" i="26" s="1"/>
  <c r="Z1641" i="26" a="1"/>
  <c r="Z1641" i="26" s="1"/>
  <c r="Z1843" i="26" a="1"/>
  <c r="Z1843" i="26" s="1"/>
  <c r="Z1957" i="26" a="1"/>
  <c r="Z1957" i="26" s="1"/>
  <c r="Z2398" i="26" a="1"/>
  <c r="Z2398" i="26" s="1"/>
  <c r="Z1615" i="26" a="1"/>
  <c r="Z1615" i="26" s="1"/>
  <c r="Z1629" i="26" a="1"/>
  <c r="Z1629" i="26" s="1"/>
  <c r="Z1958" i="26" a="1"/>
  <c r="Z1958" i="26" s="1"/>
  <c r="Z2771" i="26" a="1"/>
  <c r="Z2771" i="26" s="1"/>
  <c r="Z2942" i="26" a="1"/>
  <c r="Z2942" i="26" s="1"/>
  <c r="Z3588" i="26" a="1"/>
  <c r="Z3588" i="26" s="1"/>
  <c r="Z3646" i="26" a="1"/>
  <c r="Z3646" i="26" s="1"/>
  <c r="Z3412" i="26" a="1"/>
  <c r="Z3412" i="26" s="1"/>
  <c r="Z2742" i="26" a="1"/>
  <c r="Z2742" i="26" s="1"/>
  <c r="Z2792" i="26" a="1"/>
  <c r="Z2792" i="26" s="1"/>
  <c r="Z2818" i="26" a="1"/>
  <c r="Z2818" i="26" s="1"/>
  <c r="Z3007" i="26" a="1"/>
  <c r="Z3007" i="26" s="1"/>
  <c r="Z3262" i="26" a="1"/>
  <c r="Z3262" i="26" s="1"/>
  <c r="Z3665" i="26" a="1"/>
  <c r="Z3665" i="26" s="1"/>
  <c r="Z2793" i="26" a="1"/>
  <c r="Z2793" i="26" s="1"/>
  <c r="Z3414" i="26" a="1"/>
  <c r="Z3414" i="26" s="1"/>
  <c r="Z3608" i="26" a="1"/>
  <c r="Z3608" i="26" s="1"/>
  <c r="Z1259" i="26" a="1"/>
  <c r="Z1259" i="26" s="1"/>
  <c r="Z2714" i="26" a="1"/>
  <c r="Z2714" i="26" s="1"/>
  <c r="Z2180" i="26" a="1"/>
  <c r="Z2180" i="26" s="1"/>
  <c r="Z2588" i="26" a="1"/>
  <c r="Z2588" i="26" s="1"/>
  <c r="Z2657" i="26" a="1"/>
  <c r="Z2657" i="26" s="1"/>
  <c r="Z2945" i="26" a="1"/>
  <c r="Z2945" i="26" s="1"/>
  <c r="Z2371" i="26" a="1"/>
  <c r="Z2371" i="26" s="1"/>
  <c r="Z1970" i="26" a="1"/>
  <c r="Z1970" i="26" s="1"/>
  <c r="Z3434" i="26" a="1"/>
  <c r="Z3434" i="26" s="1"/>
  <c r="Z3113" i="26" a="1"/>
  <c r="Z3113" i="26" s="1"/>
  <c r="Z3381" i="26" a="1"/>
  <c r="Z3381" i="26" s="1"/>
  <c r="Z3488" i="26" a="1"/>
  <c r="Z3488" i="26" s="1"/>
  <c r="Z2965" i="26" a="1"/>
  <c r="Z2965" i="26" s="1"/>
  <c r="Z3634" i="26" a="1"/>
  <c r="Z3634" i="26" s="1"/>
  <c r="Z877" i="26" a="1"/>
  <c r="Z877" i="26" s="1"/>
  <c r="Z1228" i="26" a="1"/>
  <c r="Z1228" i="26" s="1"/>
  <c r="Z1971" i="26" a="1"/>
  <c r="Z1971" i="26" s="1"/>
  <c r="Z2315" i="26" a="1"/>
  <c r="Z2315" i="26" s="1"/>
  <c r="Z2668" i="26" a="1"/>
  <c r="Z2668" i="26" s="1"/>
  <c r="Z2729" i="26" a="1"/>
  <c r="Z2729" i="26" s="1"/>
  <c r="Z3668" i="26" a="1"/>
  <c r="Z3668" i="26" s="1"/>
  <c r="Z3522" i="26" a="1"/>
  <c r="Z3522" i="26" s="1"/>
  <c r="Z2355" i="26" a="1"/>
  <c r="Z2355" i="26" s="1"/>
  <c r="Z2743" i="26" a="1"/>
  <c r="Z2743" i="26" s="1"/>
  <c r="Z878" i="26" a="1"/>
  <c r="Z878" i="26" s="1"/>
  <c r="Z1625" i="26" a="1"/>
  <c r="Z1625" i="26" s="1"/>
  <c r="Z2051" i="26" a="1"/>
  <c r="Z2051" i="26" s="1"/>
  <c r="Z2304" i="26" a="1"/>
  <c r="Z2304" i="26" s="1"/>
  <c r="Z2656" i="26" a="1"/>
  <c r="Z2656" i="26" s="1"/>
  <c r="Z2873" i="26" a="1"/>
  <c r="Z2873" i="26" s="1"/>
  <c r="Z3380" i="26" a="1"/>
  <c r="Z3380" i="26" s="1"/>
  <c r="Z3696" i="26" a="1"/>
  <c r="Z3696" i="26" s="1"/>
  <c r="Z3330" i="26" a="1"/>
  <c r="Z3330" i="26" s="1"/>
  <c r="Z2450" i="26" a="1"/>
  <c r="Z2450" i="26" s="1"/>
  <c r="Z471" i="26" a="1"/>
  <c r="Z471" i="26" s="1"/>
  <c r="Z2436" i="26" a="1"/>
  <c r="Z2436" i="26" s="1"/>
  <c r="Z2765" i="26" a="1"/>
  <c r="Z2765" i="26" s="1"/>
  <c r="Z2846" i="26" a="1"/>
  <c r="Z2846" i="26" s="1"/>
  <c r="Z3115" i="26" a="1"/>
  <c r="Z3115" i="26" s="1"/>
  <c r="Z3296" i="26" a="1"/>
  <c r="Z3296" i="26" s="1"/>
  <c r="Z3358" i="26" a="1"/>
  <c r="Z3358" i="26" s="1"/>
  <c r="Z3642" i="26" a="1"/>
  <c r="Z3642" i="26" s="1"/>
  <c r="Z2148" i="26" a="1"/>
  <c r="Z2148" i="26" s="1"/>
  <c r="Z2754" i="26" a="1"/>
  <c r="Z2754" i="26" s="1"/>
  <c r="Z2848" i="26" a="1"/>
  <c r="Z2848" i="26" s="1"/>
  <c r="Z3326" i="26" a="1"/>
  <c r="Z3326" i="26" s="1"/>
  <c r="Z33" i="26" a="1"/>
  <c r="Z33" i="26" s="1"/>
  <c r="Z3260" i="26" a="1"/>
  <c r="Z3260" i="26" s="1"/>
  <c r="Z3453" i="26" a="1"/>
  <c r="Z3453" i="26" s="1"/>
  <c r="Z2341" i="26" a="1"/>
  <c r="Z2341" i="26" s="1"/>
  <c r="Z3523" i="26" a="1"/>
  <c r="Z3523" i="26" s="1"/>
  <c r="Z1989" i="26" a="1"/>
  <c r="Z1989" i="26" s="1"/>
  <c r="Z2178" i="26" a="1"/>
  <c r="Z2178" i="26" s="1"/>
  <c r="Z2260" i="26" a="1"/>
  <c r="Z2260" i="26" s="1"/>
  <c r="Z2275" i="26" a="1"/>
  <c r="Z2275" i="26" s="1"/>
  <c r="Z3008" i="26" a="1"/>
  <c r="Z3008" i="26" s="1"/>
  <c r="Z867" i="26" a="1"/>
  <c r="Z867" i="26" s="1"/>
  <c r="Z2114" i="26" a="1"/>
  <c r="Z2114" i="26" s="1"/>
  <c r="Z2149" i="26" a="1"/>
  <c r="Z2149" i="26" s="1"/>
  <c r="Z2625" i="26" a="1"/>
  <c r="Z2625" i="26" s="1"/>
  <c r="Z2732" i="26" a="1"/>
  <c r="Z2732" i="26" s="1"/>
  <c r="Z2847" i="26" a="1"/>
  <c r="Z2847" i="26" s="1"/>
  <c r="Z3026" i="26" a="1"/>
  <c r="Z3026" i="26" s="1"/>
  <c r="Z3041" i="26" a="1"/>
  <c r="Z3041" i="26" s="1"/>
  <c r="Z3151" i="26" a="1"/>
  <c r="Z3151" i="26" s="1"/>
  <c r="Z3348" i="26" a="1"/>
  <c r="Z3348" i="26" s="1"/>
  <c r="Z3370" i="26" a="1"/>
  <c r="Z3370" i="26" s="1"/>
  <c r="Z3643" i="26" a="1"/>
  <c r="Z3643" i="26" s="1"/>
  <c r="Z2168" i="26" a="1"/>
  <c r="Z2168" i="26" s="1"/>
  <c r="Z67" i="26" a="1"/>
  <c r="Z67" i="26" s="1"/>
  <c r="Z1858" i="26" a="1"/>
  <c r="Z1858" i="26" s="1"/>
  <c r="Z2039" i="26" a="1"/>
  <c r="Z2039" i="26" s="1"/>
  <c r="Z2203" i="26" a="1"/>
  <c r="Z2203" i="26" s="1"/>
  <c r="Z2543" i="26" a="1"/>
  <c r="Z2543" i="26" s="1"/>
  <c r="Z3172" i="26" a="1"/>
  <c r="Z3172" i="26" s="1"/>
  <c r="Z2479" i="26" a="1"/>
  <c r="Z2479" i="26" s="1"/>
  <c r="Z2544" i="26" a="1"/>
  <c r="Z2544" i="26" s="1"/>
  <c r="Z2969" i="26" a="1"/>
  <c r="Z2969" i="26" s="1"/>
  <c r="Z3079" i="26" a="1"/>
  <c r="Z3079" i="26" s="1"/>
  <c r="Z998" i="26" a="1"/>
  <c r="Z998" i="26" s="1"/>
  <c r="Z2061" i="26" a="1"/>
  <c r="Z2061" i="26" s="1"/>
  <c r="Z2107" i="26" a="1"/>
  <c r="Z2107" i="26" s="1"/>
  <c r="Z2340" i="26" a="1"/>
  <c r="Z2340" i="26" s="1"/>
  <c r="Z3273" i="26" a="1"/>
  <c r="Z3273" i="26" s="1"/>
  <c r="Z3469" i="26" a="1"/>
  <c r="Z3469" i="26" s="1"/>
  <c r="Z1910" i="26" a="1"/>
  <c r="Z1910" i="26" s="1"/>
  <c r="Z2001" i="26" a="1"/>
  <c r="Z2001" i="26" s="1"/>
  <c r="Z2207" i="26" a="1"/>
  <c r="Z2207" i="26" s="1"/>
  <c r="Z2518" i="26" a="1"/>
  <c r="Z2518" i="26" s="1"/>
  <c r="Z1466" i="26" a="1"/>
  <c r="Z1466" i="26" s="1"/>
  <c r="Z2432" i="26" a="1"/>
  <c r="Z2432" i="26" s="1"/>
  <c r="Z2665" i="26" a="1"/>
  <c r="Z2665" i="26" s="1"/>
  <c r="Z2520" i="26" a="1"/>
  <c r="Z2520" i="26" s="1"/>
  <c r="Z2533" i="26" a="1"/>
  <c r="Z2533" i="26" s="1"/>
  <c r="Z2678" i="26" a="1"/>
  <c r="Z2678" i="26" s="1"/>
  <c r="Z2744" i="26" a="1"/>
  <c r="Z2744" i="26" s="1"/>
  <c r="Z2883" i="26" a="1"/>
  <c r="Z2883" i="26" s="1"/>
  <c r="Z3161" i="26" a="1"/>
  <c r="Z3161" i="26" s="1"/>
  <c r="Z2074" i="26" a="1"/>
  <c r="Z2074" i="26" s="1"/>
  <c r="Z2353" i="26" a="1"/>
  <c r="Z2353" i="26" s="1"/>
  <c r="Z2399" i="26" a="1"/>
  <c r="Z2399" i="26" s="1"/>
  <c r="Z2442" i="26" a="1"/>
  <c r="Z2442" i="26" s="1"/>
  <c r="Z2707" i="26" a="1"/>
  <c r="Z2707" i="26" s="1"/>
  <c r="Z2955" i="26" a="1"/>
  <c r="Z2955" i="26" s="1"/>
  <c r="Z3004" i="26" a="1"/>
  <c r="Z3004" i="26" s="1"/>
  <c r="Z3017" i="26" a="1"/>
  <c r="Z3017" i="26" s="1"/>
  <c r="Z692" i="26" a="1"/>
  <c r="Z692" i="26" s="1"/>
  <c r="Z769" i="26" a="1"/>
  <c r="Z769" i="26" s="1"/>
  <c r="Z2384" i="26" a="1"/>
  <c r="Z2384" i="26" s="1"/>
  <c r="Z3400" i="26" a="1"/>
  <c r="Z3400" i="26" s="1"/>
  <c r="Z3510" i="26" a="1"/>
  <c r="Z3510" i="26" s="1"/>
  <c r="O59" i="20" l="1"/>
  <c r="AA1422" i="26"/>
  <c r="AA43" i="26"/>
  <c r="AA1309" i="26"/>
  <c r="AA1654" i="26"/>
  <c r="AA1223" i="26"/>
  <c r="AA25" i="26"/>
  <c r="AA2315" i="26"/>
  <c r="AA2774" i="26"/>
  <c r="AA2586" i="26"/>
  <c r="AA3539" i="26"/>
  <c r="AG38" i="26" s="1"/>
  <c r="AA878" i="26"/>
  <c r="AA3161" i="26"/>
  <c r="AA842" i="26"/>
  <c r="AA916" i="26"/>
  <c r="AA2554" i="26"/>
  <c r="AA876" i="26"/>
  <c r="AA105" i="26"/>
  <c r="AA3380" i="26"/>
  <c r="AA496" i="26"/>
  <c r="AA1115" i="26"/>
  <c r="AA1680" i="26"/>
  <c r="AA413" i="26"/>
  <c r="AA1984" i="26"/>
  <c r="AA1143" i="26"/>
  <c r="AA2859" i="26"/>
  <c r="AA2786" i="26"/>
  <c r="AA2543" i="26"/>
  <c r="AA3637" i="26"/>
  <c r="AA46" i="26"/>
  <c r="AA2450" i="26"/>
  <c r="AA2274" i="26"/>
  <c r="AA597" i="26"/>
  <c r="AA155" i="26"/>
  <c r="AA535" i="26"/>
  <c r="AA1591" i="26"/>
  <c r="AA1957" i="26"/>
  <c r="AA3595" i="26"/>
  <c r="AA3407" i="26"/>
  <c r="AA338" i="26"/>
  <c r="AA1233" i="26"/>
  <c r="AA1802" i="26"/>
  <c r="AA2746" i="26"/>
  <c r="AA1062" i="26"/>
  <c r="AA2494" i="26"/>
  <c r="AA3640" i="26"/>
  <c r="AA1121" i="26"/>
  <c r="AA2396" i="26"/>
  <c r="AA206" i="26"/>
  <c r="AA1705" i="26"/>
  <c r="AA1156" i="26"/>
  <c r="AA796" i="26"/>
  <c r="AA1958" i="26"/>
  <c r="AA1593" i="26"/>
  <c r="AA1243" i="26"/>
  <c r="AA1611" i="26"/>
  <c r="AA1557" i="26"/>
  <c r="AA3107" i="26"/>
  <c r="AA1386" i="26"/>
  <c r="AA3141" i="26"/>
  <c r="AA3037" i="26"/>
  <c r="AA2729" i="26"/>
  <c r="AA3348" i="26"/>
  <c r="AA1978" i="26"/>
  <c r="AA1164" i="26"/>
  <c r="AA3472" i="26"/>
  <c r="AA1719" i="26"/>
  <c r="AA1910" i="26"/>
  <c r="AA1485" i="26"/>
  <c r="AA2583" i="26"/>
  <c r="AA769" i="26"/>
  <c r="AA2829" i="26"/>
  <c r="AA898" i="26"/>
  <c r="AA2238" i="26"/>
  <c r="AA1101" i="26"/>
  <c r="AA3007" i="26"/>
  <c r="AA2367" i="26"/>
  <c r="AA3079" i="26"/>
  <c r="AA1068" i="26"/>
  <c r="AA2454" i="26"/>
  <c r="AA2687" i="26"/>
  <c r="AA2513" i="26"/>
  <c r="AA1983" i="26"/>
  <c r="AA2416" i="26"/>
  <c r="AA2838" i="26"/>
  <c r="AA3105" i="26"/>
  <c r="AA3650" i="26"/>
  <c r="AA350" i="26"/>
  <c r="AA2168" i="26"/>
  <c r="AA2343" i="26"/>
  <c r="AA2962" i="26"/>
  <c r="AA2109" i="26"/>
  <c r="AA3036" i="26"/>
  <c r="AA2813" i="26"/>
  <c r="AA20" i="26"/>
  <c r="AA3387" i="26"/>
  <c r="AA2209" i="26"/>
  <c r="AA1711" i="26"/>
  <c r="AA1365" i="26"/>
  <c r="AA26" i="26"/>
  <c r="AA910" i="26"/>
  <c r="AA281" i="26"/>
  <c r="AA2965" i="26"/>
  <c r="AA172" i="26"/>
  <c r="AA3250" i="26"/>
  <c r="AA1231" i="26"/>
  <c r="AA135" i="26"/>
  <c r="AA226" i="26"/>
  <c r="AA2286" i="26"/>
  <c r="AA926" i="26"/>
  <c r="AA2520" i="26"/>
  <c r="AA2633" i="26"/>
  <c r="AA1945" i="26"/>
  <c r="AA2275" i="26"/>
  <c r="AA3330" i="26"/>
  <c r="AA3010" i="26"/>
  <c r="AA3210" i="26"/>
  <c r="AA2184" i="26"/>
  <c r="AA2124" i="26"/>
  <c r="AA2278" i="26"/>
  <c r="AA1141" i="26"/>
  <c r="AA2159" i="26"/>
  <c r="AA1666" i="26"/>
  <c r="AA2293" i="26"/>
  <c r="AA2847" i="26"/>
  <c r="AA2668" i="26"/>
  <c r="AA1486" i="26"/>
  <c r="AA834" i="26"/>
  <c r="AA1754" i="26"/>
  <c r="AA2701" i="26"/>
  <c r="AA3192" i="26"/>
  <c r="AA1322" i="26"/>
  <c r="AA1429" i="26"/>
  <c r="AA2340" i="26"/>
  <c r="AA1698" i="26"/>
  <c r="AA1610" i="26"/>
  <c r="AA2853" i="26"/>
  <c r="AA3737" i="26"/>
  <c r="AA24" i="26"/>
  <c r="AA3002" i="26"/>
  <c r="AA3462" i="26"/>
  <c r="AA175" i="26"/>
  <c r="AA1109" i="26"/>
  <c r="AA2004" i="26"/>
  <c r="AA744" i="26"/>
  <c r="AA647" i="26"/>
  <c r="AA3528" i="26"/>
  <c r="AA2841" i="26"/>
  <c r="AA511" i="26"/>
  <c r="AA1882" i="26"/>
  <c r="AA985" i="26"/>
  <c r="AA3086" i="26"/>
  <c r="AA717" i="26"/>
  <c r="AA2483" i="26"/>
  <c r="AA1877" i="26"/>
  <c r="AA1093" i="26"/>
  <c r="AA633" i="26"/>
  <c r="AA1128" i="26"/>
  <c r="AA659" i="26"/>
  <c r="AA1227" i="26"/>
  <c r="AA458" i="26"/>
  <c r="AA1270" i="26"/>
  <c r="AA2217" i="26"/>
  <c r="AA2825" i="26"/>
  <c r="AA3045" i="26"/>
  <c r="AA186" i="26"/>
  <c r="AA2968" i="26"/>
  <c r="AA1560" i="26"/>
  <c r="AA441" i="26"/>
  <c r="AA2160" i="26"/>
  <c r="AA1043" i="26"/>
  <c r="AA1988" i="26"/>
  <c r="AA3396" i="26"/>
  <c r="AA2422" i="26"/>
  <c r="AA800" i="26"/>
  <c r="AA2973" i="26"/>
  <c r="AA178" i="26"/>
  <c r="AA3740" i="26"/>
  <c r="AA2742" i="26"/>
  <c r="AA3651" i="26"/>
  <c r="AA3262" i="26"/>
  <c r="AA2803" i="26"/>
  <c r="AA3409" i="26"/>
  <c r="AA2796" i="26"/>
  <c r="AA672" i="26"/>
  <c r="AA3495" i="26"/>
  <c r="AA463" i="26"/>
  <c r="AA2432" i="26"/>
  <c r="AA2048" i="26"/>
  <c r="AA720" i="26"/>
  <c r="AA1171" i="26"/>
  <c r="AA1879" i="26"/>
  <c r="AA1166" i="26"/>
  <c r="AA1404" i="26"/>
  <c r="AA145" i="26"/>
  <c r="AA2230" i="26"/>
  <c r="AA3024" i="26"/>
  <c r="AA2538" i="26"/>
  <c r="AA3152" i="26"/>
  <c r="AA644" i="26"/>
  <c r="AA1704" i="26"/>
  <c r="AA1731" i="26"/>
  <c r="AA2852" i="26"/>
  <c r="AA256" i="26"/>
  <c r="AA1595" i="26"/>
  <c r="AA268" i="26"/>
  <c r="AA1504" i="26"/>
  <c r="AA2474" i="26"/>
  <c r="AA601" i="26"/>
  <c r="AA2368" i="26"/>
  <c r="AA2908" i="26"/>
  <c r="AA2094" i="26"/>
  <c r="AA2178" i="26"/>
  <c r="AA50" i="26"/>
  <c r="AA2711" i="26"/>
  <c r="AA540" i="26"/>
  <c r="AA3169" i="26"/>
  <c r="AA2897" i="26"/>
  <c r="AA2485" i="26"/>
  <c r="AA231" i="26"/>
  <c r="AA3415" i="26"/>
  <c r="AA2036" i="26"/>
  <c r="AA2235" i="26"/>
  <c r="AA1099" i="26"/>
  <c r="AA2498" i="26"/>
  <c r="AA2055" i="26"/>
  <c r="AA2240" i="26"/>
  <c r="AA1925" i="26"/>
  <c r="AA1516" i="26"/>
  <c r="AA3130" i="26"/>
  <c r="AA2849" i="26"/>
  <c r="AA1111" i="26"/>
  <c r="AA709" i="26"/>
  <c r="AA1080" i="26"/>
  <c r="AA888" i="26"/>
  <c r="AA2015" i="26"/>
  <c r="AA3113" i="26"/>
  <c r="AA318" i="26"/>
  <c r="AA1216" i="26"/>
  <c r="AA1010" i="26"/>
  <c r="AA3337" i="26"/>
  <c r="AA728" i="26"/>
  <c r="AA2696" i="26"/>
  <c r="AA1383" i="26"/>
  <c r="AA3059" i="26"/>
  <c r="AA654" i="26"/>
  <c r="AA999" i="26"/>
  <c r="AA2445" i="26"/>
  <c r="AA2966" i="26"/>
  <c r="AA3661" i="26"/>
  <c r="AA2065" i="26"/>
  <c r="AA2289" i="26"/>
  <c r="AA80" i="26"/>
  <c r="AA2754" i="26"/>
  <c r="AA118" i="26"/>
  <c r="AA3119" i="26"/>
  <c r="AA3004" i="26"/>
  <c r="AA3729" i="26"/>
  <c r="AA2100" i="26"/>
  <c r="AA2042" i="26"/>
  <c r="AA1347" i="26"/>
  <c r="AA3434" i="26"/>
  <c r="AA444" i="26"/>
  <c r="AA737" i="26"/>
  <c r="AA1097" i="26"/>
  <c r="AA3704" i="26"/>
  <c r="AA657" i="26"/>
  <c r="AA1816" i="26"/>
  <c r="AA1253" i="26"/>
  <c r="AA2515" i="26"/>
  <c r="AA1929" i="26"/>
  <c r="AA1135" i="26"/>
  <c r="AA2561" i="26"/>
  <c r="AA2883" i="26"/>
  <c r="AA969" i="26"/>
  <c r="AA91" i="26"/>
  <c r="AA2650" i="26"/>
  <c r="AA3662" i="26"/>
  <c r="AA917" i="26"/>
  <c r="AA2265" i="26"/>
  <c r="AA2954" i="26"/>
  <c r="AA2341" i="26"/>
  <c r="AA2012" i="26"/>
  <c r="AA2180" i="26"/>
  <c r="AA2994" i="26"/>
  <c r="AA1582" i="26"/>
  <c r="AA2149" i="26"/>
  <c r="AA2603" i="26"/>
  <c r="AA2455" i="26"/>
  <c r="AA2945" i="26"/>
  <c r="AA811" i="26"/>
  <c r="AA251" i="26"/>
  <c r="AA2942" i="26"/>
  <c r="AA127" i="26"/>
  <c r="AA1174" i="26"/>
  <c r="AA1265" i="26"/>
  <c r="AA1037" i="26"/>
  <c r="AA1769" i="26"/>
  <c r="AA2708" i="26"/>
  <c r="AA1116" i="26"/>
  <c r="AA638" i="26"/>
  <c r="AA2355" i="26"/>
  <c r="AA559" i="26"/>
  <c r="AA901" i="26"/>
  <c r="AA639" i="26"/>
  <c r="AA3439" i="26"/>
  <c r="AA223" i="26"/>
  <c r="AA1284" i="26"/>
  <c r="AA3453" i="26"/>
  <c r="AA1406" i="26"/>
  <c r="AA3634" i="26"/>
  <c r="AA2025" i="26"/>
  <c r="AA3428" i="26"/>
  <c r="AA3260" i="26"/>
  <c r="AA787" i="26"/>
  <c r="AA3606" i="26"/>
  <c r="AA1397" i="26"/>
  <c r="AA955" i="26"/>
  <c r="AA3668" i="26"/>
  <c r="AA2674" i="26"/>
  <c r="AA38" i="26"/>
  <c r="AA1622" i="26"/>
  <c r="AA2732" i="26"/>
  <c r="AA168" i="26"/>
  <c r="AA2333" i="26"/>
  <c r="AA162" i="26"/>
  <c r="AA2081" i="26"/>
  <c r="AA198" i="26"/>
  <c r="AA1990" i="26"/>
  <c r="AA2666" i="26"/>
  <c r="AA608" i="26"/>
  <c r="AA2502" i="26"/>
  <c r="AA1360" i="26"/>
  <c r="AA1229" i="26"/>
  <c r="AA3550" i="26"/>
  <c r="AA1540" i="26"/>
  <c r="AA1198" i="26"/>
  <c r="AA902" i="26"/>
  <c r="AA504" i="26"/>
  <c r="AA1102" i="26"/>
  <c r="AA2864" i="26"/>
  <c r="AA3124" i="26"/>
  <c r="AA1456" i="26"/>
  <c r="AA914" i="26"/>
  <c r="AA1746" i="26"/>
  <c r="AA1513" i="26"/>
  <c r="AA1391" i="26"/>
  <c r="AA3631" i="26"/>
  <c r="AA1617" i="26"/>
  <c r="AA424" i="26"/>
  <c r="AA2678" i="26"/>
  <c r="AA1482" i="26"/>
  <c r="AA2463" i="26"/>
  <c r="AA1645" i="26"/>
  <c r="AA2301" i="26"/>
  <c r="AA1208" i="26"/>
  <c r="AA2533" i="26"/>
  <c r="AA3616" i="26"/>
  <c r="AA2544" i="26"/>
  <c r="AA635" i="26"/>
  <c r="AA1963" i="26"/>
  <c r="AA2207" i="26"/>
  <c r="AA3545" i="26"/>
  <c r="AA3172" i="26"/>
  <c r="AA547" i="26"/>
  <c r="AA803" i="26"/>
  <c r="AA3555" i="26"/>
  <c r="AA472" i="26"/>
  <c r="AA1916" i="26"/>
  <c r="AA70" i="26"/>
  <c r="AA2911" i="26"/>
  <c r="AA1671" i="26"/>
  <c r="AA3665" i="26"/>
  <c r="AA670" i="26"/>
  <c r="AA2834" i="26"/>
  <c r="AA3608" i="26"/>
  <c r="AA1352" i="26"/>
  <c r="AA1691" i="26"/>
  <c r="AA2770" i="26"/>
  <c r="AA2242" i="26"/>
  <c r="AA867" i="26"/>
  <c r="AA1628" i="26"/>
  <c r="AA3273" i="26"/>
  <c r="AA1150" i="26"/>
  <c r="AA1961" i="26"/>
  <c r="AA1758" i="26"/>
  <c r="AA75" i="26"/>
  <c r="AA922" i="26"/>
  <c r="AA960" i="26"/>
  <c r="AA591" i="26"/>
  <c r="AA1970" i="26"/>
  <c r="AA3431" i="26"/>
  <c r="AA3268" i="26"/>
  <c r="AA2302" i="26"/>
  <c r="AA1321" i="26"/>
  <c r="AA3474" i="26"/>
  <c r="AA1264" i="26"/>
  <c r="AA1162" i="26"/>
  <c r="AA1684" i="26"/>
  <c r="AA1868" i="26"/>
  <c r="AA69" i="26"/>
  <c r="AA2171" i="26"/>
  <c r="AA2074" i="26"/>
  <c r="AA1123" i="26"/>
  <c r="AA1574" i="26"/>
  <c r="AA1734" i="26"/>
  <c r="AA3144" i="26"/>
  <c r="AA1778" i="26"/>
  <c r="AA2918" i="26"/>
  <c r="AA1408" i="26"/>
  <c r="AA3529" i="26"/>
  <c r="AA3142" i="26"/>
  <c r="AA1609" i="26"/>
  <c r="AA2009" i="26"/>
  <c r="AA294" i="26"/>
  <c r="AA2657" i="26"/>
  <c r="AA1905" i="26"/>
  <c r="AA1214" i="26"/>
  <c r="AA3314" i="26"/>
  <c r="AA3730" i="26"/>
  <c r="AA1392" i="26"/>
  <c r="AA1854" i="26"/>
  <c r="AA749" i="26"/>
  <c r="AA1161" i="26"/>
  <c r="AA1160" i="26"/>
  <c r="AA780" i="26"/>
  <c r="AA2320" i="26"/>
  <c r="AA2007" i="26"/>
  <c r="AA814" i="26"/>
  <c r="AA2700" i="26"/>
  <c r="AA1112" i="26"/>
  <c r="AA2392" i="26"/>
  <c r="AA824" i="26"/>
  <c r="AA1281" i="26"/>
  <c r="AA1840" i="26"/>
  <c r="AA3171" i="26"/>
  <c r="AA299" i="26"/>
  <c r="AA3604" i="26"/>
  <c r="AA1664" i="26"/>
  <c r="AA2277" i="26"/>
  <c r="AA2927" i="26"/>
  <c r="AA978" i="26"/>
  <c r="AA2391" i="26"/>
  <c r="AA863" i="26"/>
  <c r="AA2280" i="26"/>
  <c r="AA1149" i="26"/>
  <c r="AA3075" i="26"/>
  <c r="AA1127" i="26"/>
  <c r="AA549" i="26"/>
  <c r="AA166" i="26"/>
  <c r="AA3674" i="26"/>
  <c r="AA253" i="26"/>
  <c r="AA1885" i="26"/>
  <c r="AA1469" i="26"/>
  <c r="AA1301" i="26"/>
  <c r="AA2772" i="26"/>
  <c r="AA2955" i="26"/>
  <c r="AA3274" i="26"/>
  <c r="AA1255" i="26"/>
  <c r="AA3296" i="26"/>
  <c r="AA1549" i="26"/>
  <c r="AA2267" i="26"/>
  <c r="AA820" i="26"/>
  <c r="AA1033" i="26"/>
  <c r="AA1644" i="26"/>
  <c r="AA3592" i="26"/>
  <c r="AA2022" i="26"/>
  <c r="AA3509" i="26"/>
  <c r="AA1082" i="26"/>
  <c r="AA3584" i="26"/>
  <c r="AA2384" i="26"/>
  <c r="AA1129" i="26"/>
  <c r="AA2140" i="26"/>
  <c r="AA2787" i="26"/>
  <c r="AA1838" i="26"/>
  <c r="AA2448" i="26"/>
  <c r="AA126" i="26"/>
  <c r="AA2614" i="26"/>
  <c r="AA415" i="26"/>
  <c r="AA693" i="26"/>
  <c r="AA76" i="26"/>
  <c r="AA1632" i="26"/>
  <c r="AA1787" i="26"/>
  <c r="AA2080" i="26"/>
  <c r="AA494" i="26"/>
  <c r="AA2439" i="26"/>
  <c r="AA3156" i="26"/>
  <c r="AA112" i="26"/>
  <c r="AA1874" i="26"/>
  <c r="AA67" i="26"/>
  <c r="AA1197" i="26"/>
  <c r="AA1471" i="26"/>
  <c r="AA610" i="26"/>
  <c r="AA2647" i="26"/>
  <c r="AA3145" i="26"/>
  <c r="AA933" i="26"/>
  <c r="AA1581" i="26"/>
  <c r="AA2735" i="26"/>
  <c r="AA1279" i="26"/>
  <c r="AA2123" i="26"/>
  <c r="AA3115" i="26"/>
  <c r="AA2499" i="26"/>
  <c r="AA1157" i="26"/>
  <c r="AA3402" i="26"/>
  <c r="AA1117" i="26"/>
  <c r="AA3379" i="26"/>
  <c r="AA1189" i="26"/>
  <c r="AA3088" i="26"/>
  <c r="AA2303" i="26"/>
  <c r="AA1799" i="26"/>
  <c r="AA2246" i="26"/>
  <c r="AA2232" i="26"/>
  <c r="AA35" i="26"/>
  <c r="AA360" i="26"/>
  <c r="AA582" i="26"/>
  <c r="AA1307" i="26"/>
  <c r="AA2115" i="26"/>
  <c r="AA2508" i="26"/>
  <c r="AA2342" i="26"/>
  <c r="AA2523" i="26"/>
  <c r="AA1244" i="26"/>
  <c r="AA919" i="26"/>
  <c r="AA2820" i="26"/>
  <c r="AA2034" i="26"/>
  <c r="AA2562" i="26"/>
  <c r="AA2606" i="26"/>
  <c r="AA1124" i="26"/>
  <c r="AA606" i="26"/>
  <c r="AA2054" i="26"/>
  <c r="AA1955" i="26"/>
  <c r="AA3701" i="26"/>
  <c r="AA1852" i="26"/>
  <c r="AA2203" i="26"/>
  <c r="AA3121" i="26"/>
  <c r="AA2764" i="26"/>
  <c r="AA89" i="26"/>
  <c r="AA1046" i="26"/>
  <c r="AA587" i="26"/>
  <c r="AA2597" i="26"/>
  <c r="AA2579" i="26"/>
  <c r="AA2359" i="26"/>
  <c r="AA341" i="26"/>
  <c r="AA1927" i="26"/>
  <c r="AA1057" i="26"/>
  <c r="AA2086" i="26"/>
  <c r="AA2848" i="26"/>
  <c r="AA2395" i="26"/>
  <c r="AA1318" i="26"/>
  <c r="AA2980" i="26"/>
  <c r="AA1951" i="26"/>
  <c r="AA935" i="26"/>
  <c r="AA2832" i="26"/>
  <c r="AA2199" i="26"/>
  <c r="AA1784" i="26"/>
  <c r="AA2423" i="26"/>
  <c r="AA734" i="26"/>
  <c r="AA2223" i="26"/>
  <c r="AA1178" i="26"/>
  <c r="AA1389" i="26"/>
  <c r="AA1638" i="26"/>
  <c r="AA1410" i="26"/>
  <c r="AA1181" i="26"/>
  <c r="AA3430" i="26"/>
  <c r="AA1466" i="26"/>
  <c r="AA1773" i="26"/>
  <c r="AA2699" i="26"/>
  <c r="AA2116" i="26"/>
  <c r="AA1218" i="26"/>
  <c r="AA1713" i="26"/>
  <c r="AA2843" i="26"/>
  <c r="AA2175" i="26"/>
  <c r="AA1880" i="26"/>
  <c r="AA3491" i="26"/>
  <c r="AA2452" i="26"/>
  <c r="AA3279" i="26"/>
  <c r="AA474" i="26"/>
  <c r="AA1976" i="26"/>
  <c r="AA123" i="26"/>
  <c r="AA1960" i="26"/>
  <c r="AA1120" i="26"/>
  <c r="AA117" i="26"/>
  <c r="AA3095" i="26"/>
  <c r="AA1177" i="26"/>
  <c r="AA2882" i="26"/>
  <c r="AA2549" i="26"/>
  <c r="AA208" i="26"/>
  <c r="AA2129" i="26"/>
  <c r="AA2518" i="26"/>
  <c r="AA2873" i="26"/>
  <c r="AA779" i="26"/>
  <c r="AA2380" i="26"/>
  <c r="AA466" i="26"/>
  <c r="AA1823" i="26"/>
  <c r="AA1672" i="26"/>
  <c r="AA2846" i="26"/>
  <c r="AA3131" i="26"/>
  <c r="AA1476" i="26"/>
  <c r="AA1366" i="26"/>
  <c r="AA2682" i="26"/>
  <c r="AA30" i="26"/>
  <c r="AA2484" i="26"/>
  <c r="AA3646" i="26"/>
  <c r="AA1297" i="26"/>
  <c r="AA1205" i="26"/>
  <c r="AA2260" i="26"/>
  <c r="AA531" i="26"/>
  <c r="AA225" i="26"/>
  <c r="AA448" i="26"/>
  <c r="AA3147" i="26"/>
  <c r="AA2514" i="26"/>
  <c r="AA3182" i="26"/>
  <c r="AA2801" i="26"/>
  <c r="AA3400" i="26"/>
  <c r="AA2944" i="26"/>
  <c r="AA33" i="26"/>
  <c r="AA1625" i="26"/>
  <c r="AA2595" i="26"/>
  <c r="AA453" i="26"/>
  <c r="AA2775" i="26"/>
  <c r="AA807" i="26"/>
  <c r="AA284" i="26"/>
  <c r="AA927" i="26"/>
  <c r="AA2525" i="26"/>
  <c r="AA2698" i="26"/>
  <c r="AA44" i="26"/>
  <c r="AA2939" i="26"/>
  <c r="AA3151" i="26"/>
  <c r="AA3072" i="26"/>
  <c r="AA2001" i="26"/>
  <c r="AA1385" i="26"/>
  <c r="AA3061" i="26"/>
  <c r="AA77" i="26"/>
  <c r="AA1921" i="26"/>
  <c r="AA471" i="26"/>
  <c r="AA3051" i="26"/>
  <c r="AA2665" i="26"/>
  <c r="AA3570" i="26"/>
  <c r="AA2620" i="26"/>
  <c r="AA3159" i="26"/>
  <c r="AA850" i="26"/>
  <c r="AA2565" i="26"/>
  <c r="AA2553" i="26"/>
  <c r="AA1190" i="26"/>
  <c r="AA2646" i="26"/>
  <c r="AA239" i="26"/>
  <c r="AA1952" i="26"/>
  <c r="AA3213" i="26"/>
  <c r="AA3696" i="26"/>
  <c r="AA100" i="26"/>
  <c r="AA3593" i="26"/>
  <c r="AA1503" i="26"/>
  <c r="AA177" i="26"/>
  <c r="AA1044" i="26"/>
  <c r="AA3078" i="26"/>
  <c r="AA1683" i="26"/>
  <c r="AA3417" i="26"/>
  <c r="AA2204" i="26"/>
  <c r="AA2656" i="26"/>
  <c r="AA358" i="26"/>
  <c r="AA2605" i="26"/>
  <c r="AA2371" i="26"/>
  <c r="AA3632" i="26"/>
  <c r="AA3426" i="26"/>
  <c r="AA1964" i="26"/>
  <c r="AA3702" i="26"/>
  <c r="AA106" i="26"/>
  <c r="AA681" i="26"/>
  <c r="AA334" i="26"/>
  <c r="AA877" i="26"/>
  <c r="AA1289" i="26"/>
  <c r="AA930" i="26"/>
  <c r="AA233" i="26"/>
  <c r="AA822" i="26"/>
  <c r="AA2610" i="26"/>
  <c r="AA3610" i="26"/>
  <c r="AA1210" i="26"/>
  <c r="AA2323" i="26"/>
  <c r="AA1487" i="26"/>
  <c r="AA86" i="26"/>
  <c r="AA3510" i="26"/>
  <c r="AA1066" i="26"/>
  <c r="AA1199" i="26"/>
  <c r="AA1316" i="26"/>
  <c r="AA66" i="26"/>
  <c r="AA716" i="26"/>
  <c r="AA3643" i="26"/>
  <c r="AA267" i="26"/>
  <c r="AA642" i="26"/>
  <c r="AA3408" i="26"/>
  <c r="AA2753" i="26"/>
  <c r="AA3522" i="26"/>
  <c r="AA98" i="26"/>
  <c r="AA2818" i="26"/>
  <c r="AA2900" i="26"/>
  <c r="AA3378" i="26"/>
  <c r="AA2107" i="26"/>
  <c r="AA3044" i="26"/>
  <c r="AA3015" i="26"/>
  <c r="AA848" i="26"/>
  <c r="AA2076" i="26"/>
  <c r="AA3005" i="26"/>
  <c r="AA956" i="26"/>
  <c r="AA2639" i="26"/>
  <c r="AA2936" i="26"/>
  <c r="AA3526" i="26"/>
  <c r="AA287" i="26"/>
  <c r="AA2588" i="26"/>
  <c r="AA149" i="26"/>
  <c r="AA572" i="26"/>
  <c r="AA3181" i="26"/>
  <c r="AA62" i="26"/>
  <c r="AA71" i="26"/>
  <c r="AA3630" i="26"/>
  <c r="AA1002" i="26"/>
  <c r="AA2510" i="26"/>
  <c r="AA1506" i="26"/>
  <c r="AA2150" i="26"/>
  <c r="AA1641" i="26"/>
  <c r="AA7" i="26"/>
  <c r="AA2886" i="26"/>
  <c r="AA2771" i="26"/>
  <c r="AA1122" i="26"/>
  <c r="AA148" i="26"/>
  <c r="AA1034" i="26"/>
  <c r="AA1357" i="26"/>
  <c r="AA846" i="26"/>
  <c r="AA3735" i="26"/>
  <c r="AA690" i="26"/>
  <c r="AA939" i="26"/>
  <c r="AA1470" i="26"/>
  <c r="AA2926" i="26"/>
  <c r="AA2981" i="26"/>
  <c r="AA686" i="26"/>
  <c r="AA3232" i="26"/>
  <c r="AA2039" i="26"/>
  <c r="AA5" i="26"/>
  <c r="AA1308" i="26"/>
  <c r="AA3695" i="26"/>
  <c r="AA410" i="26"/>
  <c r="AA1444" i="26"/>
  <c r="AA236" i="26"/>
  <c r="AA2186" i="26"/>
  <c r="AA2638" i="26"/>
  <c r="AA3083" i="26"/>
  <c r="AA3057" i="26"/>
  <c r="AA1607" i="26"/>
  <c r="AA1979" i="26"/>
  <c r="AA2304" i="26"/>
  <c r="AA2225" i="26"/>
  <c r="AA2762" i="26"/>
  <c r="AA1819" i="26"/>
  <c r="AA388" i="26"/>
  <c r="AA2296" i="26"/>
  <c r="AA1946" i="26"/>
  <c r="AA3032" i="26"/>
  <c r="AA651" i="26"/>
  <c r="AA1330" i="26"/>
  <c r="AA1311" i="26"/>
  <c r="AA1948" i="26"/>
  <c r="AA2282" i="26"/>
  <c r="AA1843" i="26"/>
  <c r="AA2645" i="26"/>
  <c r="AA2768" i="26"/>
  <c r="AA3288" i="26"/>
  <c r="AA1780" i="26"/>
  <c r="AA2061" i="26"/>
  <c r="AA890" i="26"/>
  <c r="AA2548" i="26"/>
  <c r="AA909" i="26"/>
  <c r="AA1971" i="26"/>
  <c r="AA1993" i="26"/>
  <c r="AA146" i="26"/>
  <c r="AA1323" i="26"/>
  <c r="AA3358" i="26"/>
  <c r="AA1844" i="26"/>
  <c r="AA2413" i="26"/>
  <c r="AA2266" i="26"/>
  <c r="AA3158" i="26"/>
  <c r="AA1875" i="26"/>
  <c r="AA490" i="26"/>
  <c r="AA2714" i="26"/>
  <c r="AA1201" i="26"/>
  <c r="AA1369" i="26"/>
  <c r="AA2989" i="26"/>
  <c r="AA109" i="26"/>
  <c r="AA1312" i="26"/>
  <c r="AA1629" i="26"/>
  <c r="AA1904" i="26"/>
  <c r="AA2476" i="26"/>
  <c r="AA3133" i="26"/>
  <c r="AA2622" i="26"/>
  <c r="AA2013" i="26"/>
  <c r="AA1580" i="26"/>
  <c r="AA2890" i="26"/>
  <c r="AA3642" i="26"/>
  <c r="AA3290" i="26"/>
  <c r="AA2097" i="26"/>
  <c r="AA1807" i="26"/>
  <c r="AA3244" i="26"/>
  <c r="AA3388" i="26"/>
  <c r="AA480" i="26"/>
  <c r="AA1458" i="26"/>
  <c r="AA568" i="26"/>
  <c r="AA2842" i="26"/>
  <c r="AA1447" i="26"/>
  <c r="AA2029" i="26"/>
  <c r="AA1615" i="26"/>
  <c r="AA1215" i="26"/>
  <c r="AA2308" i="26"/>
  <c r="AA3099" i="26"/>
  <c r="AA2736" i="26"/>
  <c r="AA2472" i="26"/>
  <c r="AA533" i="26"/>
  <c r="AA325" i="26"/>
  <c r="AA1827" i="26"/>
  <c r="AA72" i="26"/>
  <c r="AA2114" i="26"/>
  <c r="AA1968" i="26"/>
  <c r="AA1753" i="26"/>
  <c r="AA761" i="26"/>
  <c r="AA2227" i="26"/>
  <c r="AA2477" i="26"/>
  <c r="AA1798" i="26"/>
  <c r="AA220" i="26"/>
  <c r="AA1859" i="26"/>
  <c r="AA2486" i="26"/>
  <c r="AA402" i="26"/>
  <c r="AA2417" i="26"/>
  <c r="AA1772" i="26"/>
  <c r="AA3008" i="26"/>
  <c r="AA2436" i="26"/>
  <c r="AA2567" i="26"/>
  <c r="AA3481" i="26"/>
  <c r="AA3493" i="26"/>
  <c r="AA259" i="26"/>
  <c r="AA1685" i="26"/>
  <c r="AA2715" i="26"/>
  <c r="AA1319" i="26"/>
  <c r="AA1418" i="26"/>
  <c r="AA1106" i="26"/>
  <c r="AA2821" i="26"/>
  <c r="AA363" i="26"/>
  <c r="AA1499" i="26"/>
  <c r="AA2051" i="26"/>
  <c r="AA1650" i="26"/>
  <c r="AA1235" i="26"/>
  <c r="AA2139" i="26"/>
  <c r="AA2631" i="26"/>
  <c r="AA195" i="26"/>
  <c r="AA3588" i="26"/>
  <c r="AA1222" i="26"/>
  <c r="AA2996" i="26"/>
  <c r="AA3715" i="26"/>
  <c r="AA2743" i="26"/>
  <c r="AA1862" i="26"/>
  <c r="AA1462" i="26"/>
  <c r="AA940" i="26"/>
  <c r="AA2738" i="26"/>
  <c r="AA2730" i="26"/>
  <c r="AA2673" i="26"/>
  <c r="AA2858" i="26"/>
  <c r="AA1616" i="26"/>
  <c r="AA1185" i="26"/>
  <c r="AA1727" i="26"/>
  <c r="AA2167" i="26"/>
  <c r="AA2447" i="26"/>
  <c r="AA3320" i="26"/>
  <c r="AA2542" i="26"/>
  <c r="AA3205" i="26"/>
  <c r="AA3017" i="26"/>
  <c r="AA1804" i="26"/>
  <c r="AA858" i="26"/>
  <c r="AA2987" i="26"/>
  <c r="AA3419" i="26"/>
  <c r="AA1677" i="26"/>
  <c r="AA1965" i="26"/>
  <c r="AA2082" i="26"/>
  <c r="AA793" i="26"/>
  <c r="AA525" i="26"/>
  <c r="AA2479" i="26"/>
  <c r="AA857" i="26"/>
  <c r="AA783" i="26"/>
  <c r="AA3071" i="26"/>
  <c r="AA2923" i="26"/>
  <c r="AA941" i="26"/>
  <c r="AA1738" i="26"/>
  <c r="AA456" i="26"/>
  <c r="AA3085" i="26"/>
  <c r="AA1052" i="26"/>
  <c r="AA3243" i="26"/>
  <c r="AA813" i="26"/>
  <c r="AA1467" i="26"/>
  <c r="AA2141" i="26"/>
  <c r="AA2601" i="26"/>
  <c r="AA3187" i="26"/>
  <c r="AA2060" i="26"/>
  <c r="AA58" i="26"/>
  <c r="AA3422" i="26"/>
  <c r="AA3488" i="26"/>
  <c r="AA422" i="26"/>
  <c r="AA1379" i="26"/>
  <c r="AA1858" i="26"/>
  <c r="AA1649" i="26"/>
  <c r="AA3508" i="26"/>
  <c r="AA1808" i="26"/>
  <c r="AA905" i="26"/>
  <c r="AA650" i="26"/>
  <c r="AA3523" i="26"/>
  <c r="AA1825" i="26"/>
  <c r="AA2870" i="26"/>
  <c r="AA3445" i="26"/>
  <c r="AA1994" i="26"/>
  <c r="AA2028" i="26"/>
  <c r="AA3125" i="26"/>
  <c r="AA1025" i="26"/>
  <c r="AA952" i="26"/>
  <c r="AA562" i="26"/>
  <c r="AA3140" i="26"/>
  <c r="AA2442" i="26"/>
  <c r="AA1114" i="26"/>
  <c r="AA2855" i="26"/>
  <c r="AA3094" i="26"/>
  <c r="AA2625" i="26"/>
  <c r="AA792" i="26"/>
  <c r="AA1602" i="26"/>
  <c r="AA3568" i="26"/>
  <c r="AA295" i="26"/>
  <c r="AA816" i="26"/>
  <c r="AA908" i="26"/>
  <c r="AA2670" i="26"/>
  <c r="AA3370" i="26"/>
  <c r="AA2928" i="26"/>
  <c r="AA1572" i="26"/>
  <c r="AA2802" i="26"/>
  <c r="AA1760" i="26"/>
  <c r="AA3514" i="26"/>
  <c r="AA2164" i="26"/>
  <c r="AA755" i="26"/>
  <c r="AA1559" i="26"/>
  <c r="AA1228" i="26"/>
  <c r="AA2792" i="26"/>
  <c r="AA210" i="26"/>
  <c r="AA1241" i="26"/>
  <c r="AA339" i="26"/>
  <c r="AA1136" i="26"/>
  <c r="AA3667" i="26"/>
  <c r="AA1768" i="26"/>
  <c r="AA2185" i="26"/>
  <c r="AA3060" i="26"/>
  <c r="AA2319" i="26"/>
  <c r="AA3741" i="26"/>
  <c r="AB14" i="20" s="1"/>
  <c r="AA2297" i="26"/>
  <c r="AA1007" i="26"/>
  <c r="AA523" i="26"/>
  <c r="AA3714" i="26"/>
  <c r="AA3270" i="26"/>
  <c r="AA3607" i="26"/>
  <c r="AA2933" i="26"/>
  <c r="AA2137" i="26"/>
  <c r="AA3298" i="26"/>
  <c r="AA182" i="26"/>
  <c r="AA3041" i="26"/>
  <c r="AA1915" i="26"/>
  <c r="AA2707" i="26"/>
  <c r="AA3344" i="26"/>
  <c r="AA3293" i="26"/>
  <c r="AA2988" i="26"/>
  <c r="AA2969" i="26"/>
  <c r="AA1718" i="26"/>
  <c r="AA2353" i="26"/>
  <c r="AA1759" i="26"/>
  <c r="AA2010" i="26"/>
  <c r="AA2902" i="26"/>
  <c r="AA2596" i="26"/>
  <c r="AA2064" i="26"/>
  <c r="AA754" i="26"/>
  <c r="AA2336" i="26"/>
  <c r="AA2026" i="26"/>
  <c r="AA447" i="26"/>
  <c r="AA904" i="26"/>
  <c r="AA1933" i="26"/>
  <c r="AA3414" i="26"/>
  <c r="AA1673" i="26"/>
  <c r="AA2798" i="26"/>
  <c r="AA2283" i="26"/>
  <c r="AA1917" i="26"/>
  <c r="AA982" i="26"/>
  <c r="AA3657" i="26"/>
  <c r="AA1785" i="26"/>
  <c r="AA2744" i="26"/>
  <c r="AA541" i="26"/>
  <c r="AA3304" i="26"/>
  <c r="AA2602" i="26"/>
  <c r="AA2877" i="26"/>
  <c r="AA1438" i="26"/>
  <c r="AA3412" i="26"/>
  <c r="AA90" i="26"/>
  <c r="AA774" i="26"/>
  <c r="AA3203" i="26"/>
  <c r="AA1165" i="26"/>
  <c r="AA3469" i="26"/>
  <c r="AA2780" i="26"/>
  <c r="AA1679" i="26"/>
  <c r="AA190" i="26"/>
  <c r="AA1257" i="26"/>
  <c r="AA3003" i="26"/>
  <c r="AA2372" i="26"/>
  <c r="AA3566" i="26"/>
  <c r="AA3305" i="26"/>
  <c r="AA1259" i="26"/>
  <c r="AA2769" i="26"/>
  <c r="AA554" i="26"/>
  <c r="AA3619" i="26"/>
  <c r="AA696" i="26"/>
  <c r="AA3552" i="26"/>
  <c r="AA2256" i="26"/>
  <c r="AA1989" i="26"/>
  <c r="AA782" i="26"/>
  <c r="AA2995" i="26"/>
  <c r="AA1095" i="26"/>
  <c r="AA2202" i="26"/>
  <c r="AA2148" i="26"/>
  <c r="AA1142" i="26"/>
  <c r="AA1153" i="26"/>
  <c r="AA3677" i="26"/>
  <c r="AA3091" i="26"/>
  <c r="AA828" i="26"/>
  <c r="AA742" i="26"/>
  <c r="AA1303" i="26"/>
  <c r="AA124" i="26"/>
  <c r="AA1903" i="26"/>
  <c r="AA2763" i="26"/>
  <c r="AA1423" i="26"/>
  <c r="AA843" i="26"/>
  <c r="AA3026" i="26"/>
  <c r="AA998" i="26"/>
  <c r="AA3464" i="26"/>
  <c r="AA2737" i="26"/>
  <c r="AA416" i="26"/>
  <c r="AA2868" i="26"/>
  <c r="AA2128" i="26"/>
  <c r="AA3165" i="26"/>
  <c r="AA2691" i="26"/>
  <c r="AA2884" i="26"/>
  <c r="AA3129" i="26"/>
  <c r="AA1020" i="26"/>
  <c r="AA1570" i="26"/>
  <c r="AA692" i="26"/>
  <c r="AA2460" i="26"/>
  <c r="AA3381" i="26"/>
  <c r="AA2352" i="26"/>
  <c r="AA945" i="26"/>
  <c r="AA158" i="26"/>
  <c r="AA47" i="26"/>
  <c r="AA510" i="26"/>
  <c r="AA1954" i="26"/>
  <c r="AA3326" i="26"/>
  <c r="AA965" i="26"/>
  <c r="AA134" i="26"/>
  <c r="AA2119" i="26"/>
  <c r="AA3150" i="26"/>
  <c r="AA515" i="26"/>
  <c r="AG37" i="26" s="1"/>
  <c r="AA2977" i="26"/>
  <c r="AA2154" i="26"/>
  <c r="AA352" i="26"/>
  <c r="AA1973" i="26"/>
  <c r="AA2990" i="26"/>
  <c r="AA297" i="26"/>
  <c r="AA2399" i="26"/>
  <c r="AA170" i="26"/>
  <c r="AA435" i="26"/>
  <c r="AA2521" i="26"/>
  <c r="AA445" i="26"/>
  <c r="AA1042" i="26"/>
  <c r="AA311" i="26"/>
  <c r="AA2917" i="26"/>
  <c r="AA1813" i="26"/>
  <c r="AA612" i="26"/>
  <c r="AA147" i="26"/>
  <c r="AA2830" i="26"/>
  <c r="AA2948" i="26"/>
  <c r="AA1329" i="26"/>
  <c r="AA1394" i="26"/>
  <c r="AA1051" i="26"/>
  <c r="AA2257" i="26"/>
  <c r="AA446" i="26"/>
  <c r="AA2398" i="26"/>
  <c r="AA830" i="26"/>
  <c r="AA2726" i="26"/>
  <c r="AA2005" i="26"/>
  <c r="AA2541" i="26"/>
  <c r="AA1437" i="26"/>
  <c r="AA2765" i="26"/>
  <c r="AA2444" i="26"/>
  <c r="AA2400" i="26"/>
  <c r="AA2793" i="26"/>
  <c r="AA2697" i="26"/>
  <c r="AA1070" i="26"/>
  <c r="AA2172" i="26"/>
  <c r="AA3516" i="26"/>
  <c r="AB39" i="20" l="1"/>
  <c r="AH23" i="20"/>
  <c r="AH17" i="20"/>
  <c r="AF13" i="20"/>
  <c r="AH35" i="26"/>
  <c r="AZ35" i="26" s="1"/>
  <c r="AH38" i="26"/>
  <c r="AY38" i="26" s="1"/>
  <c r="AH36" i="26"/>
  <c r="AV36" i="26" s="1"/>
  <c r="AH37" i="26"/>
  <c r="AV37" i="26" s="1"/>
  <c r="AG36" i="26"/>
  <c r="AJ36" i="26" s="1"/>
  <c r="T34" i="24"/>
  <c r="AH31" i="26"/>
  <c r="AG35" i="26"/>
  <c r="AP35" i="26" s="1"/>
  <c r="AG20" i="26"/>
  <c r="AI20" i="26" s="1"/>
  <c r="AG17" i="26"/>
  <c r="AN17" i="26" s="1"/>
  <c r="AG16" i="26"/>
  <c r="AG19" i="26"/>
  <c r="AQ19" i="26" s="1"/>
  <c r="AG15" i="26"/>
  <c r="AN15" i="26" s="1"/>
  <c r="AG18" i="26"/>
  <c r="AN18" i="26" s="1"/>
  <c r="AA1" i="26"/>
  <c r="O23" i="24"/>
  <c r="O21" i="24"/>
  <c r="O38" i="24"/>
  <c r="T25" i="24"/>
  <c r="T42" i="24"/>
  <c r="S25" i="24"/>
  <c r="S42" i="24"/>
  <c r="N25" i="24"/>
  <c r="N42" i="24"/>
  <c r="T35" i="24"/>
  <c r="T18" i="24"/>
  <c r="O24" i="24"/>
  <c r="O41" i="24"/>
  <c r="S38" i="24"/>
  <c r="T22" i="24"/>
  <c r="T39" i="24"/>
  <c r="S26" i="24"/>
  <c r="S43" i="24"/>
  <c r="O44" i="24"/>
  <c r="O27" i="24"/>
  <c r="N24" i="24"/>
  <c r="N41" i="24"/>
  <c r="T21" i="24"/>
  <c r="T38" i="24"/>
  <c r="O25" i="24"/>
  <c r="O42" i="24"/>
  <c r="O43" i="24"/>
  <c r="O26" i="24"/>
  <c r="S23" i="24"/>
  <c r="S40" i="24"/>
  <c r="N22" i="24"/>
  <c r="N39" i="24"/>
  <c r="S21" i="24"/>
  <c r="S41" i="24"/>
  <c r="S24" i="24"/>
  <c r="T26" i="24"/>
  <c r="T43" i="24"/>
  <c r="S22" i="24"/>
  <c r="S39" i="24"/>
  <c r="T27" i="24"/>
  <c r="T44" i="24"/>
  <c r="N38" i="24"/>
  <c r="T24" i="24"/>
  <c r="T41" i="24"/>
  <c r="O40" i="24"/>
  <c r="T40" i="24"/>
  <c r="T23" i="24"/>
  <c r="N23" i="24"/>
  <c r="N40" i="24"/>
  <c r="O22" i="24"/>
  <c r="O39" i="24"/>
  <c r="AS31" i="26"/>
  <c r="AP37" i="26"/>
  <c r="U26" i="20"/>
  <c r="U51" i="20"/>
  <c r="AD14" i="20"/>
  <c r="BA38" i="26"/>
  <c r="AS38" i="26"/>
  <c r="AW38" i="26"/>
  <c r="AX38" i="26" l="1"/>
  <c r="AT38" i="26"/>
  <c r="AU38" i="26"/>
  <c r="AZ38" i="26"/>
  <c r="BB38" i="26"/>
  <c r="AV38" i="26"/>
  <c r="AH42" i="20"/>
  <c r="AH48" i="20"/>
  <c r="AC14" i="20"/>
  <c r="AD15" i="20" s="1"/>
  <c r="AJ17" i="20"/>
  <c r="AJ23" i="20"/>
  <c r="R12" i="24"/>
  <c r="U7" i="24" s="1" a="1"/>
  <c r="U7" i="24" s="1"/>
  <c r="N12" i="24"/>
  <c r="U6" i="24" s="1"/>
  <c r="O12" i="24"/>
  <c r="S12" i="24"/>
  <c r="BA31" i="26"/>
  <c r="AW31" i="26"/>
  <c r="AX31" i="26"/>
  <c r="AY31" i="26"/>
  <c r="BB31" i="26"/>
  <c r="AT31" i="26"/>
  <c r="AV31" i="26"/>
  <c r="AU31" i="26"/>
  <c r="R7" i="24"/>
  <c r="S6" i="24"/>
  <c r="S7" i="24"/>
  <c r="R6" i="24"/>
  <c r="AZ31" i="26"/>
  <c r="AX35" i="26"/>
  <c r="AT35" i="26"/>
  <c r="AU35" i="26"/>
  <c r="AW35" i="26"/>
  <c r="BB35" i="26"/>
  <c r="AV35" i="26"/>
  <c r="AY35" i="26"/>
  <c r="AS35" i="26"/>
  <c r="BA35" i="26"/>
  <c r="AK15" i="26"/>
  <c r="AP15" i="26"/>
  <c r="AR15" i="26"/>
  <c r="AO15" i="26"/>
  <c r="AI15" i="26"/>
  <c r="AJ15" i="26"/>
  <c r="AN35" i="26"/>
  <c r="AQ20" i="26"/>
  <c r="AL15" i="26"/>
  <c r="AN20" i="26"/>
  <c r="AO35" i="26"/>
  <c r="AQ35" i="26"/>
  <c r="AR20" i="26"/>
  <c r="AK35" i="26"/>
  <c r="AL20" i="26"/>
  <c r="AK20" i="26"/>
  <c r="AO20" i="26"/>
  <c r="AM20" i="26"/>
  <c r="AJ20" i="26"/>
  <c r="N87" i="20"/>
  <c r="I83" i="24" s="1"/>
  <c r="N95" i="20"/>
  <c r="I91" i="24" s="1"/>
  <c r="AM18" i="26"/>
  <c r="AP18" i="26"/>
  <c r="N88" i="20"/>
  <c r="I84" i="24" s="1"/>
  <c r="AM15" i="26"/>
  <c r="AN37" i="26"/>
  <c r="N89" i="20"/>
  <c r="I85" i="24" s="1"/>
  <c r="AQ18" i="26"/>
  <c r="AL37" i="26"/>
  <c r="X51" i="20"/>
  <c r="Y51" i="20"/>
  <c r="AL18" i="26"/>
  <c r="AR37" i="26"/>
  <c r="X26" i="20"/>
  <c r="Y26" i="20"/>
  <c r="AJ37" i="26"/>
  <c r="AO18" i="26"/>
  <c r="AR18" i="26"/>
  <c r="AO37" i="26"/>
  <c r="N90" i="20"/>
  <c r="I86" i="24" s="1"/>
  <c r="N94" i="20"/>
  <c r="I90" i="24" s="1"/>
  <c r="AQ15" i="26"/>
  <c r="AM37" i="26"/>
  <c r="N92" i="20"/>
  <c r="I88" i="24" s="1"/>
  <c r="AK37" i="26"/>
  <c r="N91" i="20"/>
  <c r="I87" i="24" s="1"/>
  <c r="AQ37" i="26"/>
  <c r="AP20" i="26"/>
  <c r="N93" i="20"/>
  <c r="I89" i="24" s="1"/>
  <c r="AJ35" i="26"/>
  <c r="AK18" i="26"/>
  <c r="AM35" i="26"/>
  <c r="AI18" i="26"/>
  <c r="AJ18" i="26"/>
  <c r="AL35" i="26"/>
  <c r="AG5" i="26"/>
  <c r="AG6" i="26" s="1"/>
  <c r="BH21" i="26" s="1"/>
  <c r="AI16" i="26"/>
  <c r="BA37" i="26"/>
  <c r="AN16" i="26"/>
  <c r="AR35" i="26"/>
  <c r="AY37" i="26"/>
  <c r="AW37" i="26"/>
  <c r="AU37" i="26"/>
  <c r="AK19" i="26"/>
  <c r="AT37" i="26"/>
  <c r="AS37" i="26"/>
  <c r="AZ37" i="26"/>
  <c r="AK16" i="26"/>
  <c r="AZ36" i="26"/>
  <c r="AM36" i="26"/>
  <c r="AS36" i="26"/>
  <c r="AL36" i="26"/>
  <c r="AQ16" i="26"/>
  <c r="AM17" i="26"/>
  <c r="AK36" i="26"/>
  <c r="AJ17" i="26"/>
  <c r="AJ19" i="26"/>
  <c r="AM16" i="26"/>
  <c r="AL17" i="26"/>
  <c r="AP19" i="26"/>
  <c r="AT36" i="26"/>
  <c r="AN36" i="26"/>
  <c r="AP36" i="26"/>
  <c r="AJ16" i="26"/>
  <c r="AW36" i="26"/>
  <c r="AU36" i="26"/>
  <c r="AO36" i="26"/>
  <c r="AL16" i="26"/>
  <c r="AP17" i="26"/>
  <c r="AN19" i="26"/>
  <c r="AQ36" i="26"/>
  <c r="AR16" i="26"/>
  <c r="AO17" i="26"/>
  <c r="AL19" i="26"/>
  <c r="AD39" i="20"/>
  <c r="AR19" i="26"/>
  <c r="BA36" i="26"/>
  <c r="BB36" i="26"/>
  <c r="AR36" i="26"/>
  <c r="AQ17" i="26"/>
  <c r="AX36" i="26"/>
  <c r="AP16" i="26"/>
  <c r="AY36" i="26"/>
  <c r="AO16" i="26"/>
  <c r="AK17" i="26"/>
  <c r="AM19" i="26"/>
  <c r="AI17" i="26"/>
  <c r="AO19" i="26"/>
  <c r="AH25" i="26"/>
  <c r="AR17" i="26"/>
  <c r="AX37" i="26"/>
  <c r="AI19" i="26"/>
  <c r="BB37" i="26"/>
  <c r="AQ38" i="26"/>
  <c r="AJ38" i="26"/>
  <c r="AN38" i="26"/>
  <c r="AP38" i="26"/>
  <c r="AM38" i="26"/>
  <c r="AR38" i="26"/>
  <c r="AL38" i="26"/>
  <c r="AK38" i="26"/>
  <c r="AO38" i="26"/>
  <c r="AG25" i="26"/>
  <c r="N86" i="20"/>
  <c r="AJ42" i="20" l="1"/>
  <c r="AJ48" i="20"/>
  <c r="AI23" i="20"/>
  <c r="AI17" i="20"/>
  <c r="P10" i="24"/>
  <c r="BF32" i="26"/>
  <c r="M89" i="20" s="1"/>
  <c r="H85" i="24" s="1"/>
  <c r="BF38" i="26"/>
  <c r="M95" i="20" s="1"/>
  <c r="H91" i="24" s="1"/>
  <c r="I82" i="24"/>
  <c r="I2" i="24" s="1"/>
  <c r="BF37" i="26"/>
  <c r="BF36" i="26"/>
  <c r="BF29" i="26"/>
  <c r="BF30" i="26"/>
  <c r="BF31" i="26"/>
  <c r="BF34" i="26"/>
  <c r="BF33" i="26"/>
  <c r="BF35" i="26"/>
  <c r="BE9" i="26"/>
  <c r="L8" i="20" s="1"/>
  <c r="AC39" i="20"/>
  <c r="BE35" i="26"/>
  <c r="L92" i="20" s="1"/>
  <c r="G88" i="24" s="1"/>
  <c r="BE21" i="26"/>
  <c r="Q91" i="20"/>
  <c r="BE30" i="26"/>
  <c r="L87" i="20" s="1"/>
  <c r="G83" i="24" s="1"/>
  <c r="AB15" i="20"/>
  <c r="Q90" i="20"/>
  <c r="Q88" i="20"/>
  <c r="BE32" i="26"/>
  <c r="Q95" i="20"/>
  <c r="Q92" i="20"/>
  <c r="Q94" i="20"/>
  <c r="Q93" i="20"/>
  <c r="N5" i="24"/>
  <c r="Q89" i="20"/>
  <c r="AE14" i="20"/>
  <c r="Q87" i="20"/>
  <c r="AC15" i="20"/>
  <c r="BE31" i="26"/>
  <c r="BE16" i="26"/>
  <c r="BE11" i="26"/>
  <c r="BE14" i="26"/>
  <c r="BE33" i="26"/>
  <c r="BE36" i="26"/>
  <c r="BE34" i="26"/>
  <c r="BE38" i="26"/>
  <c r="BE18" i="26"/>
  <c r="BE15" i="26"/>
  <c r="BE12" i="26"/>
  <c r="BE17" i="26"/>
  <c r="BE13" i="26"/>
  <c r="BE37" i="26"/>
  <c r="BF41" i="26"/>
  <c r="AG26" i="26"/>
  <c r="BH41" i="26" s="1"/>
  <c r="BE10" i="26"/>
  <c r="BE41" i="26"/>
  <c r="Q86" i="20"/>
  <c r="AK17" i="20" l="1"/>
  <c r="AC20" i="20" s="1"/>
  <c r="AK23" i="20"/>
  <c r="AI24" i="20" s="1"/>
  <c r="AC26" i="20" s="1"/>
  <c r="AC25" i="20" s="1"/>
  <c r="AC40" i="20"/>
  <c r="AI42" i="20"/>
  <c r="AI48" i="20"/>
  <c r="G4" i="24"/>
  <c r="W20" i="20"/>
  <c r="AB40" i="20"/>
  <c r="AE39" i="20"/>
  <c r="AD40" i="20"/>
  <c r="O87" i="20"/>
  <c r="U44" i="20" s="1"/>
  <c r="W45" i="20"/>
  <c r="P95" i="20"/>
  <c r="M94" i="20"/>
  <c r="H90" i="24" s="1"/>
  <c r="M93" i="20"/>
  <c r="H89" i="24" s="1"/>
  <c r="L94" i="20"/>
  <c r="G90" i="24" s="1"/>
  <c r="W21" i="20"/>
  <c r="W46" i="20"/>
  <c r="M88" i="20"/>
  <c r="H84" i="24" s="1"/>
  <c r="L88" i="20"/>
  <c r="G84" i="24" s="1"/>
  <c r="M92" i="20"/>
  <c r="H88" i="24" s="1"/>
  <c r="M91" i="20"/>
  <c r="H87" i="24" s="1"/>
  <c r="W44" i="20"/>
  <c r="W19" i="20"/>
  <c r="L89" i="20"/>
  <c r="G85" i="24" s="1"/>
  <c r="L90" i="20"/>
  <c r="G86" i="24" s="1"/>
  <c r="P89" i="20"/>
  <c r="M90" i="20"/>
  <c r="H86" i="24" s="1"/>
  <c r="O92" i="20"/>
  <c r="U19" i="20" s="1"/>
  <c r="W47" i="20"/>
  <c r="M87" i="20"/>
  <c r="H83" i="24" s="1"/>
  <c r="L95" i="20"/>
  <c r="G91" i="24" s="1"/>
  <c r="L91" i="20"/>
  <c r="G87" i="24" s="1"/>
  <c r="L93" i="20"/>
  <c r="G89" i="24" s="1"/>
  <c r="L9" i="20"/>
  <c r="G5" i="24" s="1"/>
  <c r="L13" i="20"/>
  <c r="G9" i="24" s="1"/>
  <c r="L10" i="20"/>
  <c r="G6" i="24" s="1"/>
  <c r="L15" i="20"/>
  <c r="G11" i="24" s="1"/>
  <c r="L16" i="20"/>
  <c r="G12" i="24" s="1"/>
  <c r="L12" i="20"/>
  <c r="G8" i="24" s="1"/>
  <c r="L11" i="20"/>
  <c r="G7" i="24" s="1"/>
  <c r="L14" i="20"/>
  <c r="G10" i="24" s="1"/>
  <c r="L17" i="20"/>
  <c r="G13" i="24" s="1"/>
  <c r="BF40" i="26"/>
  <c r="M86" i="20"/>
  <c r="BE40" i="26"/>
  <c r="BE20" i="26"/>
  <c r="BH20" i="26" s="1"/>
  <c r="O8" i="20"/>
  <c r="W43" i="20"/>
  <c r="W18" i="20"/>
  <c r="AI18" i="20" l="1"/>
  <c r="AC19" i="20" s="1"/>
  <c r="AK48" i="20"/>
  <c r="AI49" i="20" s="1"/>
  <c r="AC51" i="20" s="1"/>
  <c r="AC50" i="20" s="1"/>
  <c r="AK42" i="20"/>
  <c r="AI43" i="20" s="1"/>
  <c r="AC45" i="20" s="1"/>
  <c r="AC44" i="20" s="1"/>
  <c r="AH24" i="20"/>
  <c r="AB26" i="20" s="1"/>
  <c r="AB25" i="20" s="1"/>
  <c r="AJ24" i="20"/>
  <c r="AD26" i="20" s="1"/>
  <c r="AD25" i="20" s="1"/>
  <c r="AB20" i="20"/>
  <c r="AH18" i="20"/>
  <c r="AB19" i="20" s="1"/>
  <c r="AD20" i="20"/>
  <c r="AJ18" i="20"/>
  <c r="AD19" i="20" s="1"/>
  <c r="AH20" i="20" s="1"/>
  <c r="H82" i="24"/>
  <c r="M5" i="20"/>
  <c r="L4" i="24"/>
  <c r="L5" i="24"/>
  <c r="BH40" i="26"/>
  <c r="P93" i="20"/>
  <c r="P86" i="20"/>
  <c r="O93" i="20"/>
  <c r="P91" i="20"/>
  <c r="O91" i="20"/>
  <c r="P92" i="20"/>
  <c r="W9" i="20"/>
  <c r="W10" i="20" s="1"/>
  <c r="W11" i="20" s="1"/>
  <c r="O95" i="20"/>
  <c r="P88" i="20"/>
  <c r="O94" i="20"/>
  <c r="W34" i="20"/>
  <c r="W35" i="20" s="1"/>
  <c r="W36" i="20" s="1"/>
  <c r="P90" i="20"/>
  <c r="V47" i="20" s="1"/>
  <c r="O88" i="20"/>
  <c r="P87" i="20"/>
  <c r="O90" i="20"/>
  <c r="O89" i="20"/>
  <c r="P94" i="20"/>
  <c r="V46" i="20" s="1"/>
  <c r="G2" i="24"/>
  <c r="O13" i="20"/>
  <c r="U13" i="20" s="1"/>
  <c r="O16" i="20"/>
  <c r="O10" i="20"/>
  <c r="O14" i="20"/>
  <c r="O11" i="20"/>
  <c r="O12" i="20"/>
  <c r="O15" i="20"/>
  <c r="O17" i="20"/>
  <c r="O9" i="20"/>
  <c r="M5" i="24" l="1"/>
  <c r="S5" i="24" s="1"/>
  <c r="H2" i="24"/>
  <c r="AE19" i="20"/>
  <c r="AH43" i="20"/>
  <c r="AB45" i="20" s="1"/>
  <c r="AB44" i="20" s="1"/>
  <c r="AJ43" i="20"/>
  <c r="AD45" i="20" s="1"/>
  <c r="AD44" i="20" s="1"/>
  <c r="U41" i="20"/>
  <c r="AJ49" i="20"/>
  <c r="AD51" i="20" s="1"/>
  <c r="AD50" i="20" s="1"/>
  <c r="AH49" i="20"/>
  <c r="AB51" i="20" s="1"/>
  <c r="AB50" i="20" s="1"/>
  <c r="U40" i="20"/>
  <c r="V43" i="20"/>
  <c r="H1" i="24"/>
  <c r="R5" i="24"/>
  <c r="U21" i="20"/>
  <c r="U47" i="20"/>
  <c r="Y47" i="20" s="1"/>
  <c r="V45" i="20"/>
  <c r="V20" i="20"/>
  <c r="U20" i="20"/>
  <c r="O4" i="24"/>
  <c r="V21" i="20"/>
  <c r="U22" i="20"/>
  <c r="Y22" i="20" s="1"/>
  <c r="V18" i="20"/>
  <c r="U38" i="20"/>
  <c r="Y38" i="20" s="1"/>
  <c r="U43" i="20"/>
  <c r="U18" i="20"/>
  <c r="U46" i="20"/>
  <c r="X46" i="20" s="1"/>
  <c r="U45" i="20"/>
  <c r="V19" i="20"/>
  <c r="V44" i="20"/>
  <c r="U39" i="20"/>
  <c r="U14" i="20"/>
  <c r="U42" i="20"/>
  <c r="U17" i="20"/>
  <c r="U16" i="20"/>
  <c r="P5" i="20"/>
  <c r="U15" i="20"/>
  <c r="Y13" i="20"/>
  <c r="X13" i="20"/>
  <c r="O5" i="24" l="1"/>
  <c r="U5" i="24" s="1"/>
  <c r="X43" i="20"/>
  <c r="X47" i="20"/>
  <c r="X21" i="20"/>
  <c r="X45" i="20"/>
  <c r="V34" i="20"/>
  <c r="V35" i="20" s="1"/>
  <c r="V36" i="20" s="1"/>
  <c r="V9" i="20"/>
  <c r="V10" i="20" s="1"/>
  <c r="V11" i="20" s="1"/>
  <c r="Y21" i="20"/>
  <c r="X20" i="20"/>
  <c r="Y20" i="20"/>
  <c r="X38" i="20"/>
  <c r="X22" i="20"/>
  <c r="U9" i="20"/>
  <c r="Y43" i="20"/>
  <c r="X18" i="20"/>
  <c r="U8" i="20"/>
  <c r="U33" i="20"/>
  <c r="Y18" i="20"/>
  <c r="U34" i="20"/>
  <c r="Y19" i="20"/>
  <c r="X19" i="20"/>
  <c r="Y45" i="20"/>
  <c r="Y44" i="20"/>
  <c r="X44" i="20"/>
  <c r="Y46" i="20"/>
  <c r="Y41" i="20"/>
  <c r="X41" i="20"/>
  <c r="X17" i="20"/>
  <c r="Y17" i="20"/>
  <c r="X42" i="20"/>
  <c r="Y42" i="20"/>
  <c r="Y14" i="20"/>
  <c r="X14" i="20"/>
  <c r="Y39" i="20"/>
  <c r="X39" i="20"/>
  <c r="Y40" i="20"/>
  <c r="X40" i="20"/>
  <c r="X15" i="20"/>
  <c r="Y15" i="20"/>
  <c r="X16" i="20"/>
  <c r="Y16" i="20"/>
  <c r="R9" i="24" l="1"/>
  <c r="X34" i="20"/>
  <c r="U35" i="20"/>
  <c r="U36" i="20" s="1"/>
  <c r="Y33" i="20"/>
  <c r="Y9" i="20"/>
  <c r="X33" i="20"/>
  <c r="X9" i="20"/>
  <c r="U10" i="20"/>
  <c r="U11" i="20" s="1"/>
  <c r="Y8" i="20"/>
  <c r="Y34" i="20"/>
  <c r="X8" i="20"/>
  <c r="Y35" i="20" l="1"/>
  <c r="Y36" i="20" s="1"/>
  <c r="X35" i="20"/>
  <c r="X36" i="20" s="1"/>
  <c r="Y10" i="20"/>
  <c r="Y11" i="20" s="1"/>
  <c r="X10" i="20"/>
  <c r="X11" i="20" s="1"/>
  <c r="AE25" i="2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tc={2DF5CD4E-5C53-40E2-8818-096A3486753E}</author>
    <author>tc={2490F5BB-7F75-4FDA-A77E-D318FC400A33}</author>
    <author>tc={91C44F2B-01D4-4D18-A0B4-8E1B8C2DE0E4}</author>
    <author>tc={7C3ADB15-3F93-44F7-ADFA-FCDE35699EA2}</author>
    <author>tc={01ECF837-5741-4E05-9DB7-7FEBA8B9BB5B}</author>
    <author>tc={C6FFDA18-48AD-4505-ACC1-BBDE766725EC}</author>
    <author>tc={F2DB66ED-8642-470D-B08A-5420DD830CBE}</author>
    <author>tc={1E4766AE-EEB6-430C-B823-D238DC8E0D72}</author>
    <author>tc={53CEA846-89E2-4C9C-8E63-18140F65A8E4}</author>
    <author>tc={A0BCD224-6C3D-41A7-A98A-8A19094CA1A0}</author>
  </authors>
  <commentList>
    <comment ref="E1" authorId="0" shapeId="0" xr:uid="{2DF5CD4E-5C53-40E2-8818-096A3486753E}">
      <text>
        <t>[Threaded comment]
Your version of Excel allows you to read this threaded comment; however, any edits to it will get removed if the file is opened in a newer version of Excel. Learn more: https://go.microsoft.com/fwlink/?linkid=870924
Comment:
    # trapped/window</t>
      </text>
    </comment>
    <comment ref="AG2" authorId="1" shapeId="0" xr:uid="{2490F5BB-7F75-4FDA-A77E-D318FC400A33}">
      <text>
        <t>[Threaded comment]
Your version of Excel allows you to read this threaded comment; however, any edits to it will get removed if the file is opened in a newer version of Excel. Learn more: https://go.microsoft.com/fwlink/?linkid=870924
Comment:
    Applied to hatchery returns based on adult/jack and release location above or below LGR.  Strays were considered released below.</t>
      </text>
    </comment>
    <comment ref="AL2" authorId="2" shapeId="0" xr:uid="{91C44F2B-01D4-4D18-A0B4-8E1B8C2DE0E4}">
      <text>
        <t>[Threaded comment]
Your version of Excel allows you to read this threaded comment; however, any edits to it will get removed if the file is opened in a newer version of Excel. Learn more: https://go.microsoft.com/fwlink/?linkid=870924
Comment:
    Applied to escapement above LGR, does not affect returns at LGR. Applied after hauled fish are subtracted from returns to LGR.</t>
      </text>
    </comment>
    <comment ref="F5" authorId="3" shapeId="0" xr:uid="{7C3ADB15-3F93-44F7-ADFA-FCDE35699EA2}">
      <text>
        <t>[Threaded comment]
Your version of Excel allows you to read this threaded comment; however, any edits to it will get removed if the file is opened in a newer version of Excel. Learn more: https://go.microsoft.com/fwlink/?linkid=870924
Comment:
    Hi! I noticed that the trap rates weren't updated to the correct date, but didn't want to mess with any of your formulas</t>
      </text>
    </comment>
    <comment ref="L6" authorId="4" shapeId="0" xr:uid="{01ECF837-5741-4E05-9DB7-7FEBA8B9BB5B}">
      <text>
        <t xml:space="preserve">[Threaded comment]
Your version of Excel allows you to read this threaded comment; however, any edits to it will get removed if the file is opened in a newer version of Excel. Learn more: https://go.microsoft.com/fwlink/?linkid=870924
Comment:
    Duplicate samples: deleted samples duplicated at LGR and a hatchery. These were double sampled/PBT. Did not delete samples duplicated at LGR. These represent fallback and reascension events and are adjusted by the reascension rate calculation. </t>
      </text>
    </comment>
    <comment ref="N6" authorId="5" shapeId="0" xr:uid="{C6FFDA18-48AD-4505-ACC1-BBDE766725EC}">
      <text>
        <t>[Threaded comment]
Your version of Excel allows you to read this threaded comment; however, any edits to it will get removed if the file is opened in a newer version of Excel. Learn more: https://go.microsoft.com/fwlink/?linkid=870924
Comment:
    Red letters were changed from "U" to "M" or "F" based on sex ratio at each length</t>
      </text>
    </comment>
    <comment ref="Y6" authorId="6" shapeId="0" xr:uid="{F2DB66ED-8642-470D-B08A-5420DD830CBE}">
      <text>
        <t>[Threaded comment]
Your version of Excel allows you to read this threaded comment; however, any edits to it will get removed if the file is opened in a newer version of Excel. Learn more: https://go.microsoft.com/fwlink/?linkid=870924
Comment:
    NG indicated no genotype from lost sample or DNA not amplified. NG fish were proportioned to all non-NG fish based on sex, FL and sample rate. See "NG proportion table" on this sheet (cols AF -AK).</t>
      </text>
    </comment>
    <comment ref="Z6" authorId="7" shapeId="0" xr:uid="{1E4766AE-EEB6-430C-B823-D238DC8E0D72}">
      <text>
        <t>[Threaded comment]
Your version of Excel allows you to read this threaded comment; however, any edits to it will get removed if the file is opened in a newer version of Excel. Learn more: https://go.microsoft.com/fwlink/?linkid=870924
Comment:
    Pooled to 5 cm bins. Set up to split jacks and adults by FL. Jacks were &lt; 57 cm.</t>
      </text>
    </comment>
    <comment ref="AB6" authorId="8" shapeId="0" xr:uid="{53CEA846-89E2-4C9C-8E63-18140F65A8E4}">
      <text>
        <t>[Threaded comment]
Your version of Excel allows you to read this threaded comment; however, any edits to it will get removed if the file is opened in a newer version of Excel. Learn more: https://go.microsoft.com/fwlink/?linkid=870924
Comment:
    Tag rate expansion - use adjustment on the "PBT tag rates" sheet by adding values to each individual based on tag group. Known Hat fish increase to account for tag rate less than 1. Unassociated fish include unmarked (AI) and marked AD and these decrease because tag rate associated fish are included as unassociated with tag rates less than 1 for both AD and AI.</t>
      </text>
    </comment>
    <comment ref="AC6" authorId="9" shapeId="0" xr:uid="{A0BCD224-6C3D-41A7-A98A-8A19094CA1A0}">
      <text>
        <t>[Threaded comment]
Your version of Excel allows you to read this threaded comment; however, any edits to it will get removed if the file is opened in a newer version of Excel. Learn more: https://go.microsoft.com/fwlink/?linkid=870924
Comment:
    Apply estimated genotype rate from cells I1:I5. Genotype rate equals #genotyped/#trapped, by trapping period. No difference by sex, size or origin.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tc={6C01A528-D1B5-4BE2-8C4B-16B6E1E3B3CD}</author>
    <author>tc={B38D8073-787D-4552-913D-1EC8F2ACE5D8}</author>
  </authors>
  <commentList>
    <comment ref="AA11" authorId="0" shapeId="0" xr:uid="{6C01A528-D1B5-4BE2-8C4B-16B6E1E3B3CD}">
      <text>
        <t>[Threaded comment]
Your version of Excel allows you to read this threaded comment; however, any edits to it will get removed if the file is opened in a newer version of Excel. Learn more: https://go.microsoft.com/fwlink/?linkid=870924
Comment:
    From "MASTER TABLE CHNK SY2009-2023 SCOBI EASE…."file. Generated by IDFG during summer period trapping/sampling at LGR</t>
      </text>
    </comment>
    <comment ref="C33" authorId="1" shapeId="0" xr:uid="{B38D8073-787D-4552-913D-1EC8F2ACE5D8}">
      <text>
        <t xml:space="preserve">[Threaded comment]
Your version of Excel allows you to read this threaded comment; however, any edits to it will get removed if the file is opened in a newer version of Excel. Learn more: https://go.microsoft.com/fwlink/?linkid=870924
Comment:
    Includes fish returns prior to Aug 18, from cells AA28 to AD37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tc={93B31C86-897E-4A75-A5DD-CCBB600D04AD}</author>
  </authors>
  <commentList>
    <comment ref="O6" authorId="0" shapeId="0" xr:uid="{93B31C86-897E-4A75-A5DD-CCBB600D04AD}">
      <text>
        <t>[Threaded comment]
Your version of Excel allows you to read this threaded comment; however, any edits to it will get removed if the file is opened in a newer version of Excel. Learn more: https://go.microsoft.com/fwlink/?linkid=870924
Comment:
    Converted to zero is negative number.  Not proportioning to a total then eliminating zero values is not an issue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tc={2DA53246-83BE-46FD-A1A8-DF17C3CE8D86}</author>
    <author>tc={A9935ABC-56A4-4F41-823D-BC00B1AB30D7}</author>
  </authors>
  <commentList>
    <comment ref="K4" authorId="0" shapeId="0" xr:uid="{2DA53246-83BE-46FD-A1A8-DF17C3CE8D86}">
      <text>
        <t>[Threaded comment]
Your version of Excel allows you to read this threaded comment; however, any edits to it will get removed if the file is opened in a newer version of Excel. Learn more: https://go.microsoft.com/fwlink/?linkid=870924
Comment:
    Add to each known hatchery fish to adjust for tag rate</t>
      </text>
    </comment>
    <comment ref="A54" authorId="1" shapeId="0" xr:uid="{A9935ABC-56A4-4F41-823D-BC00B1AB30D7}">
      <text>
        <t>[Threaded comment]
Your version of Excel allows you to read this threaded comment; however, any edits to it will get removed if the file is opened in a newer version of Excel. Learn more: https://go.microsoft.com/fwlink/?linkid=870924
Comment:
    Included to validate total count. NG fish were proportioned already and not used in these calculations</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Deb</author>
    <author>Default</author>
    <author>Bill Young</author>
    <author>Afton Oakerman</author>
  </authors>
  <commentList>
    <comment ref="E5" authorId="0" shapeId="0" xr:uid="{9DC242F4-A13B-47D3-A99D-AFB0241776D0}">
      <text>
        <r>
          <rPr>
            <b/>
            <sz val="10"/>
            <color indexed="81"/>
            <rFont val="Tahoma"/>
            <family val="2"/>
          </rPr>
          <t>Deb:</t>
        </r>
        <r>
          <rPr>
            <sz val="10"/>
            <color indexed="81"/>
            <rFont val="Tahoma"/>
            <family val="2"/>
          </rPr>
          <t xml:space="preserve">
CJ, BC, PIT, LFH, NLV (North Lapwai Valley)
</t>
        </r>
      </text>
    </comment>
    <comment ref="G5" authorId="0" shapeId="0" xr:uid="{66DA70BA-0721-45CC-9851-0F11CE8AD6CB}">
      <text>
        <r>
          <rPr>
            <b/>
            <sz val="10"/>
            <color indexed="81"/>
            <rFont val="Tahoma"/>
            <family val="2"/>
          </rPr>
          <t xml:space="preserve">Deb:
Acclimated on river water
Non-acclimated : well water or hauled and released without acclimation
</t>
        </r>
      </text>
    </comment>
    <comment ref="H5" authorId="0" shapeId="0" xr:uid="{D67C0EE5-78D3-4799-8223-BEA5989EC2B6}">
      <text>
        <r>
          <rPr>
            <b/>
            <sz val="10"/>
            <color indexed="81"/>
            <rFont val="Tahoma"/>
            <family val="2"/>
          </rPr>
          <t>Deb:</t>
        </r>
        <r>
          <rPr>
            <sz val="10"/>
            <color indexed="81"/>
            <rFont val="Tahoma"/>
            <family val="2"/>
          </rPr>
          <t xml:space="preserve">
volitional
or
direct</t>
        </r>
      </text>
    </comment>
    <comment ref="Q5" authorId="1" shapeId="0" xr:uid="{093B4CB8-3017-4F97-B900-8C22BA177569}">
      <text>
        <r>
          <rPr>
            <b/>
            <sz val="9"/>
            <color indexed="81"/>
            <rFont val="Tahoma"/>
            <family val="2"/>
          </rPr>
          <t xml:space="preserve">Includes BLANK, 09BLANK &amp; 63BLANK
</t>
        </r>
      </text>
    </comment>
    <comment ref="U5" authorId="0" shapeId="0" xr:uid="{9D477ABF-F57B-4931-8892-0C438EDA5096}">
      <text>
        <r>
          <rPr>
            <b/>
            <sz val="10"/>
            <color indexed="81"/>
            <rFont val="Tahoma"/>
            <family val="2"/>
          </rPr>
          <t>Deb:</t>
        </r>
        <r>
          <rPr>
            <sz val="10"/>
            <color indexed="81"/>
            <rFont val="Tahoma"/>
            <family val="2"/>
          </rPr>
          <t xml:space="preserve">
no marks, tags, or clips of any kind.  These appear wild</t>
        </r>
      </text>
    </comment>
    <comment ref="AA5" authorId="0" shapeId="0" xr:uid="{440939A2-BA54-4C61-8985-49E94CFB5098}">
      <text>
        <r>
          <rPr>
            <b/>
            <sz val="10"/>
            <color indexed="81"/>
            <rFont val="Tahoma"/>
            <family val="2"/>
          </rPr>
          <t>Deb:</t>
        </r>
        <r>
          <rPr>
            <sz val="10"/>
            <color indexed="81"/>
            <rFont val="Tahoma"/>
            <family val="2"/>
          </rPr>
          <t xml:space="preserve">
% CWT regardless of fin clips (INCLUDES CWT only fish)
does not include BWTs
</t>
        </r>
      </text>
    </comment>
    <comment ref="AB5" authorId="0" shapeId="0" xr:uid="{3D3D4DD1-4854-4F91-A23C-5CA50B44EED6}">
      <text>
        <r>
          <rPr>
            <b/>
            <sz val="10"/>
            <color indexed="81"/>
            <rFont val="Tahoma"/>
            <family val="2"/>
          </rPr>
          <t>Deb:</t>
        </r>
        <r>
          <rPr>
            <sz val="10"/>
            <color indexed="81"/>
            <rFont val="Tahoma"/>
            <family val="2"/>
          </rPr>
          <t xml:space="preserve">
% AD clipped regardless of wire (includes AD only and AD+CWT)
Bill:
of the fish without wire, proportion that would associate that are clipped. Removed from "no wire AD" group as CWT associated.</t>
        </r>
      </text>
    </comment>
    <comment ref="AC5" authorId="2" shapeId="0" xr:uid="{1BB1C0A3-8D15-4B53-A206-2C63E7C94099}">
      <text>
        <r>
          <rPr>
            <b/>
            <sz val="9"/>
            <color indexed="81"/>
            <rFont val="Tahoma"/>
            <family val="2"/>
          </rPr>
          <t>Bill Young:</t>
        </r>
        <r>
          <rPr>
            <sz val="9"/>
            <color indexed="81"/>
            <rFont val="Tahoma"/>
            <family val="2"/>
          </rPr>
          <t xml:space="preserve">
Bill:
of the fish without wire, proportion that would associate that are unclipped. Removed from "no mark" group as CWT associated.</t>
        </r>
      </text>
    </comment>
    <comment ref="E101" authorId="3" shapeId="0" xr:uid="{22E07EF2-E152-42ED-825E-70218A89A7AA}">
      <text>
        <r>
          <rPr>
            <b/>
            <sz val="9"/>
            <color indexed="81"/>
            <rFont val="Tahoma"/>
            <family val="2"/>
          </rPr>
          <t>Afton Oakerman:</t>
        </r>
        <r>
          <rPr>
            <sz val="9"/>
            <color indexed="81"/>
            <rFont val="Tahoma"/>
            <family val="2"/>
          </rPr>
          <t xml:space="preserve">
The raceway that the fish were put into after marking had an escape route.  Was discovered two days after the first day of marking.  Remaining fish were pushed out one week after the first day of marking once approval was received by comanagers. </t>
        </r>
      </text>
    </comment>
    <comment ref="E109" authorId="3" shapeId="0" xr:uid="{AAA0A54A-ABA7-430A-8BB7-93354CB1DC74}">
      <text>
        <r>
          <rPr>
            <b/>
            <sz val="9"/>
            <color indexed="81"/>
            <rFont val="Tahoma"/>
            <family val="2"/>
          </rPr>
          <t>Afton Oakerman:</t>
        </r>
        <r>
          <rPr>
            <sz val="9"/>
            <color indexed="81"/>
            <rFont val="Tahoma"/>
            <family val="2"/>
          </rPr>
          <t xml:space="preserve">
Normally HC Dam but released at PL due to high TDG at HC</t>
        </r>
      </text>
    </comment>
    <comment ref="E179" authorId="2" shapeId="0" xr:uid="{3BBDB217-DDF9-4448-953F-F9E962BD32D9}">
      <text>
        <r>
          <rPr>
            <b/>
            <sz val="9"/>
            <color indexed="81"/>
            <rFont val="Tahoma"/>
            <family val="2"/>
          </rPr>
          <t>Bill Young:</t>
        </r>
        <r>
          <rPr>
            <sz val="9"/>
            <color indexed="81"/>
            <rFont val="Tahoma"/>
            <family val="2"/>
          </rPr>
          <t xml:space="preserve">
fish released 5/15
early release due to staffing issues at acclimation site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Default</author>
    <author>Bill Young</author>
    <author>tc={02F22A34-861B-4B75-B26B-28D820B5C092}</author>
    <author>tc={17FF2CC7-2B36-4CF7-B2E2-A6EAE76C2106}</author>
    <author>tc={FFD86B08-9A5F-4360-BF6F-34581409EBD7}</author>
    <author>tc={1AB435B8-C0D8-4FAE-AF13-464AAFC5A84D}</author>
  </authors>
  <commentList>
    <comment ref="B3" authorId="0" shapeId="0" xr:uid="{E71E56ED-A359-4FE0-8558-0CA8B89D4D36}">
      <text>
        <r>
          <rPr>
            <b/>
            <sz val="9"/>
            <color indexed="81"/>
            <rFont val="Tahoma"/>
            <family val="2"/>
          </rPr>
          <t>already expanded for 50 min/hr sampling</t>
        </r>
      </text>
    </comment>
    <comment ref="C3" authorId="1" shapeId="0" xr:uid="{3C274D2F-B08A-42B4-AA71-512170B03157}">
      <text>
        <r>
          <rPr>
            <b/>
            <sz val="9"/>
            <color indexed="81"/>
            <rFont val="Tahoma"/>
            <family val="2"/>
          </rPr>
          <t>Bill Young:</t>
        </r>
        <r>
          <rPr>
            <sz val="9"/>
            <color indexed="81"/>
            <rFont val="Tahoma"/>
            <family val="2"/>
          </rPr>
          <t xml:space="preserve">
estimated by S Rosenberger using PIT tag interrogations</t>
        </r>
      </text>
    </comment>
    <comment ref="M18" authorId="1" shapeId="0" xr:uid="{A48B4F25-0474-4A22-A944-D9EDA8D01E12}">
      <text>
        <r>
          <rPr>
            <b/>
            <sz val="9"/>
            <color indexed="81"/>
            <rFont val="Tahoma"/>
            <family val="2"/>
          </rPr>
          <t>Bill Young:</t>
        </r>
        <r>
          <rPr>
            <sz val="9"/>
            <color indexed="81"/>
            <rFont val="Tahoma"/>
            <family val="2"/>
          </rPr>
          <t xml:space="preserve">
100% of fish were trapped for a 4 hour period, no more were trapped the rest of the day</t>
        </r>
      </text>
    </comment>
    <comment ref="S19" authorId="1" shapeId="0" xr:uid="{ED893D4A-F4B0-4C22-9482-A8264C7CEF0F}">
      <text>
        <r>
          <rPr>
            <b/>
            <sz val="9"/>
            <color indexed="81"/>
            <rFont val="Tahoma"/>
            <family val="2"/>
          </rPr>
          <t>Bill Young:</t>
        </r>
        <r>
          <rPr>
            <sz val="9"/>
            <color indexed="81"/>
            <rFont val="Tahoma"/>
            <family val="2"/>
          </rPr>
          <t xml:space="preserve">
not a calculation, no weighting because fish weren't marked.</t>
        </r>
      </text>
    </comment>
    <comment ref="F26" authorId="2" shapeId="0" xr:uid="{02F22A34-861B-4B75-B26B-28D820B5C092}">
      <text>
        <t>[Threaded comment]
Your version of Excel allows you to read this threaded comment; however, any edits to it will get removed if the file is opened in a newer version of Excel. Learn more: https://go.microsoft.com/fwlink/?linkid=870924
Comment:
    Use 5 yr ave. LGR data didn't include summer calls</t>
      </text>
    </comment>
    <comment ref="O38" authorId="3" shapeId="0" xr:uid="{17FF2CC7-2B36-4CF7-B2E2-A6EAE76C2106}">
      <text>
        <t>[Threaded comment]
Your version of Excel allows you to read this threaded comment; however, any edits to it will get removed if the file is opened in a newer version of Excel. Learn more: https://go.microsoft.com/fwlink/?linkid=870924
Comment:
    # trapped/window</t>
      </text>
    </comment>
    <comment ref="Q38" authorId="4" shapeId="0" xr:uid="{FFD86B08-9A5F-4360-BF6F-34581409EBD7}">
      <text>
        <t xml:space="preserve">[Threaded comment]
Your version of Excel allows you to read this threaded comment; however, any edits to it will get removed if the file is opened in a newer version of Excel. Learn more: https://go.microsoft.com/fwlink/?linkid=870924
Comment:
    Adults + Jacks
</t>
      </text>
    </comment>
    <comment ref="R38" authorId="5" shapeId="0" xr:uid="{1AB435B8-C0D8-4FAE-AF13-464AAFC5A84D}">
      <text>
        <t>[Threaded comment]
Your version of Excel allows you to read this threaded comment; however, any edits to it will get removed if the file is opened in a newer version of Excel. Learn more: https://go.microsoft.com/fwlink/?linkid=870924
Comment:
    From LGR Data</t>
      </text>
    </comment>
    <comment ref="A69" authorId="1" shapeId="0" xr:uid="{1B77F549-5D6F-4E9C-AFF9-3EA31A4D8E87}">
      <text>
        <r>
          <rPr>
            <b/>
            <sz val="9"/>
            <color indexed="81"/>
            <rFont val="Tahoma"/>
            <family val="2"/>
          </rPr>
          <t>Bill Young:</t>
        </r>
        <r>
          <rPr>
            <sz val="9"/>
            <color indexed="81"/>
            <rFont val="Tahoma"/>
            <family val="2"/>
          </rPr>
          <t xml:space="preserve">
used 5 yr averages, not enough PIT tags to calcuate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<sst xmlns="http://schemas.openxmlformats.org/spreadsheetml/2006/main" count="80940" uniqueCount="15312">
  <si>
    <t>DateSampled</t>
  </si>
  <si>
    <t>GenComments</t>
  </si>
  <si>
    <t>GenSex</t>
  </si>
  <si>
    <t>GenPa</t>
  </si>
  <si>
    <t>GenMa</t>
  </si>
  <si>
    <t>agePBT</t>
  </si>
  <si>
    <t>M</t>
  </si>
  <si>
    <t>AI</t>
  </si>
  <si>
    <t>NA</t>
  </si>
  <si>
    <t>AD</t>
  </si>
  <si>
    <t>OtsLYON17S_1</t>
  </si>
  <si>
    <t>Unassigned</t>
  </si>
  <si>
    <t>FALL</t>
  </si>
  <si>
    <t>OtsNPFH18S_1</t>
  </si>
  <si>
    <t>F</t>
  </si>
  <si>
    <t>OtsLYON18S_1</t>
  </si>
  <si>
    <t>OtsNPFH17S_1</t>
  </si>
  <si>
    <t>OtsPBT17-PRHFa</t>
  </si>
  <si>
    <t>This individual failed to genotype</t>
  </si>
  <si>
    <t>OtsPBT17-LWSFa</t>
  </si>
  <si>
    <t>C-07964</t>
  </si>
  <si>
    <t>C-07973</t>
  </si>
  <si>
    <t>C-07985</t>
  </si>
  <si>
    <t>C-07988</t>
  </si>
  <si>
    <t>C-07991</t>
  </si>
  <si>
    <t>C-07994</t>
  </si>
  <si>
    <t>C-07997</t>
  </si>
  <si>
    <t>C-08000</t>
  </si>
  <si>
    <t>C-08003</t>
  </si>
  <si>
    <t>C-08006</t>
  </si>
  <si>
    <t>C-08009</t>
  </si>
  <si>
    <t>C-08012</t>
  </si>
  <si>
    <t>C-08015</t>
  </si>
  <si>
    <t>C-08018</t>
  </si>
  <si>
    <t>C-08021</t>
  </si>
  <si>
    <t>C-08024</t>
  </si>
  <si>
    <t>C-08027</t>
  </si>
  <si>
    <t>C-08030</t>
  </si>
  <si>
    <t>C-08033</t>
  </si>
  <si>
    <t>C-08036</t>
  </si>
  <si>
    <t>C-08039</t>
  </si>
  <si>
    <t>C-08042</t>
  </si>
  <si>
    <t>C-08045</t>
  </si>
  <si>
    <t>C-08048</t>
  </si>
  <si>
    <t>C-08051</t>
  </si>
  <si>
    <t>C-08054</t>
  </si>
  <si>
    <t>C-08057</t>
  </si>
  <si>
    <t>C-08060</t>
  </si>
  <si>
    <t>C-08063</t>
  </si>
  <si>
    <t>C-08066</t>
  </si>
  <si>
    <t>C-08069</t>
  </si>
  <si>
    <t>C-08072</t>
  </si>
  <si>
    <t>C-08075</t>
  </si>
  <si>
    <t>C-08078</t>
  </si>
  <si>
    <t>C-08081</t>
  </si>
  <si>
    <t>C-08084</t>
  </si>
  <si>
    <t>C-08087</t>
  </si>
  <si>
    <t>C-08090</t>
  </si>
  <si>
    <t>C-08093</t>
  </si>
  <si>
    <t>C-08096</t>
  </si>
  <si>
    <t>C-08099</t>
  </si>
  <si>
    <t>C-08102</t>
  </si>
  <si>
    <t>C-08105</t>
  </si>
  <si>
    <t>C-08108</t>
  </si>
  <si>
    <t>C-08111</t>
  </si>
  <si>
    <t>C-08114</t>
  </si>
  <si>
    <t>C-08117</t>
  </si>
  <si>
    <t>C-08120</t>
  </si>
  <si>
    <t>C-08123</t>
  </si>
  <si>
    <t>C-08126</t>
  </si>
  <si>
    <t>C-08129</t>
  </si>
  <si>
    <t>C-08132</t>
  </si>
  <si>
    <t>C-08135</t>
  </si>
  <si>
    <t>C-08138</t>
  </si>
  <si>
    <t>C-08141</t>
  </si>
  <si>
    <t>C-08144</t>
  </si>
  <si>
    <t>C-08147</t>
  </si>
  <si>
    <t>C-08150</t>
  </si>
  <si>
    <t>C-08153</t>
  </si>
  <si>
    <t>C-08156</t>
  </si>
  <si>
    <t>C-08159</t>
  </si>
  <si>
    <t>C-08162</t>
  </si>
  <si>
    <t>C-08165</t>
  </si>
  <si>
    <t>C-08168</t>
  </si>
  <si>
    <t>C-08171</t>
  </si>
  <si>
    <t>C-08174</t>
  </si>
  <si>
    <t>C-08177</t>
  </si>
  <si>
    <t>C-08180</t>
  </si>
  <si>
    <t>C-08183</t>
  </si>
  <si>
    <t>C-08186</t>
  </si>
  <si>
    <t>C-08189</t>
  </si>
  <si>
    <t>C-08192</t>
  </si>
  <si>
    <t>C-08195</t>
  </si>
  <si>
    <t>C-08198</t>
  </si>
  <si>
    <t>C-08201</t>
  </si>
  <si>
    <t>C-08204</t>
  </si>
  <si>
    <t>C-08207</t>
  </si>
  <si>
    <t>C-08210</t>
  </si>
  <si>
    <t>C-08213</t>
  </si>
  <si>
    <t>C-08216</t>
  </si>
  <si>
    <t>C-08219</t>
  </si>
  <si>
    <t>C-08222</t>
  </si>
  <si>
    <t>C-08225</t>
  </si>
  <si>
    <t>C-08228</t>
  </si>
  <si>
    <t>C-08231</t>
  </si>
  <si>
    <t>C-08234</t>
  </si>
  <si>
    <t>C-08237</t>
  </si>
  <si>
    <t>C-08240</t>
  </si>
  <si>
    <t>C-08243</t>
  </si>
  <si>
    <t>C-08246</t>
  </si>
  <si>
    <t>C-08249</t>
  </si>
  <si>
    <t>C-08252</t>
  </si>
  <si>
    <t>C-08255</t>
  </si>
  <si>
    <t>C-08258</t>
  </si>
  <si>
    <t>C-08261</t>
  </si>
  <si>
    <t>C-08264</t>
  </si>
  <si>
    <t>C-08267</t>
  </si>
  <si>
    <t>C-08270</t>
  </si>
  <si>
    <t>C-08273</t>
  </si>
  <si>
    <t>C-08276</t>
  </si>
  <si>
    <t>C-08279</t>
  </si>
  <si>
    <t>C-08282</t>
  </si>
  <si>
    <t>C-08285</t>
  </si>
  <si>
    <t>C-08288</t>
  </si>
  <si>
    <t>C-08291</t>
  </si>
  <si>
    <t>C-08825</t>
  </si>
  <si>
    <t>C-08867</t>
  </si>
  <si>
    <t>C-08879</t>
  </si>
  <si>
    <t>C-08882</t>
  </si>
  <si>
    <t>C-08888</t>
  </si>
  <si>
    <t>C-08945</t>
  </si>
  <si>
    <t>C-08960</t>
  </si>
  <si>
    <t>C-08987</t>
  </si>
  <si>
    <t>C-09023</t>
  </si>
  <si>
    <t>C-09032</t>
  </si>
  <si>
    <t>C-09041</t>
  </si>
  <si>
    <t>C-09065</t>
  </si>
  <si>
    <t>C-09068</t>
  </si>
  <si>
    <t>C-09095</t>
  </si>
  <si>
    <t>C-09104</t>
  </si>
  <si>
    <t>C-09116</t>
  </si>
  <si>
    <t>OtsPBT18-UmaFa</t>
  </si>
  <si>
    <t>Population</t>
  </si>
  <si>
    <t>Individual</t>
  </si>
  <si>
    <t>LGRScaleGeneticsIDLink</t>
  </si>
  <si>
    <t>PhenotypicSex</t>
  </si>
  <si>
    <t>Length</t>
  </si>
  <si>
    <t>Clip</t>
  </si>
  <si>
    <t>Wire</t>
  </si>
  <si>
    <t>PopName</t>
  </si>
  <si>
    <t>GSIRepUnit</t>
  </si>
  <si>
    <t>RepUnitProb</t>
  </si>
  <si>
    <t>Column name</t>
  </si>
  <si>
    <t>Definition</t>
  </si>
  <si>
    <t>IDFG Progeny database collection ID</t>
  </si>
  <si>
    <t>IDFG Progeny database individual ID</t>
  </si>
  <si>
    <t>Individual genetics ID in metadata provided to IDFG Eagle Genetics Lab</t>
  </si>
  <si>
    <t>Date sampled at Lower Granite Dam</t>
  </si>
  <si>
    <t>Sex as identified at the Dam</t>
  </si>
  <si>
    <t>Fork Length</t>
  </si>
  <si>
    <t>Adipose fin status - AD is for Ad-clipped, AI is for ad-intact</t>
  </si>
  <si>
    <t>1 if CWT present, NA if absent</t>
  </si>
  <si>
    <t>Lists all genetic duplicates and samples that failed to genotype</t>
  </si>
  <si>
    <t>Genetic sex</t>
  </si>
  <si>
    <t>IDFG Progeny database ID of the PBT assigned sire</t>
  </si>
  <si>
    <t>IDFG Progeny database ID of the PBT assigned dam</t>
  </si>
  <si>
    <t>Hatchery with PBT assignment</t>
  </si>
  <si>
    <t>Age based on PBT assignment</t>
  </si>
  <si>
    <t>GSI reporting unit assigned to fish not assigned to the PBT baseline</t>
  </si>
  <si>
    <t>Probability of assignment to the given GSI reporting unit</t>
  </si>
  <si>
    <t>OtsLYON19S_1_0132</t>
  </si>
  <si>
    <t>OtsLYON19S_1</t>
  </si>
  <si>
    <t>OtsLYON19S_1_0144</t>
  </si>
  <si>
    <t>OtsLYON19S_1_0201</t>
  </si>
  <si>
    <t>C-02425</t>
  </si>
  <si>
    <t>OtsLYON19S_1_0529</t>
  </si>
  <si>
    <t>OtsLYON19S_1_0540</t>
  </si>
  <si>
    <t>OtsLYON19S_1_0400</t>
  </si>
  <si>
    <t>OtsNPFH19S_1</t>
  </si>
  <si>
    <t>C-02755</t>
  </si>
  <si>
    <t>C-02785</t>
  </si>
  <si>
    <t>OtsLYON19S_1_1701</t>
  </si>
  <si>
    <t>OtsLYON19S_1_1348</t>
  </si>
  <si>
    <t>OtsLYON19S_1_1394</t>
  </si>
  <si>
    <t>OtsLYON19S_1_1500</t>
  </si>
  <si>
    <t>OtsPBT17-RSHFa</t>
  </si>
  <si>
    <t>OtsLYON19S_1_1840</t>
  </si>
  <si>
    <t>OtsLYON19S_1_1113</t>
  </si>
  <si>
    <t>OtsLYON19S_1_0942</t>
  </si>
  <si>
    <t>OtsLYON19S_1_1335</t>
  </si>
  <si>
    <t>OtsLYON19S_1_1420</t>
  </si>
  <si>
    <t>OtsLYON19S_1_0553</t>
  </si>
  <si>
    <t>OtsLYON19S_1_0576</t>
  </si>
  <si>
    <t>OtsLYON19S_1_0151</t>
  </si>
  <si>
    <t>OtsLYON19S_1_0544</t>
  </si>
  <si>
    <t>OtsLYON19S_1_0426</t>
  </si>
  <si>
    <t>OtsLYON19S_1_0571</t>
  </si>
  <si>
    <t>OtsLYON19S_1_1328</t>
  </si>
  <si>
    <t>OtsLYON19S_1_1846</t>
  </si>
  <si>
    <t>OtsLYON19S_1_1743</t>
  </si>
  <si>
    <t>OtsLYON19S_1_1390</t>
  </si>
  <si>
    <t>OtsLYON19S_1_1484</t>
  </si>
  <si>
    <t>OtsLYON19S_1_0523</t>
  </si>
  <si>
    <t>OtsLYON19S_1_0156</t>
  </si>
  <si>
    <t>OtsLYON19S_1_1101</t>
  </si>
  <si>
    <t>OtsLYON19S_1_0907</t>
  </si>
  <si>
    <t>OtsLYON19S_1_1342</t>
  </si>
  <si>
    <t>OtsLYON19S_1_1293</t>
  </si>
  <si>
    <t>OtsPBT18-PRHFa</t>
  </si>
  <si>
    <t>OtsLYON19S_1_0567</t>
  </si>
  <si>
    <t>OtsLYON19S_1_1702</t>
  </si>
  <si>
    <t>OtsLYON19S_1_0564</t>
  </si>
  <si>
    <t>OtsLYON19S_1_1379</t>
  </si>
  <si>
    <t>OtsLYON19S_1_1874</t>
  </si>
  <si>
    <t>OtsLYON19S_1_1704</t>
  </si>
  <si>
    <t>OtsLYON19S_1_0582</t>
  </si>
  <si>
    <t>OtsLYON19S_1_0620</t>
  </si>
  <si>
    <t>OtsLYON19S_1_1375</t>
  </si>
  <si>
    <t>OtsLYON19S_1_1309</t>
  </si>
  <si>
    <t>OtsLYON19S_1_1276</t>
  </si>
  <si>
    <t>OtsLYON19S_1_0586</t>
  </si>
  <si>
    <t>OtsNPFH19S_1_3351</t>
  </si>
  <si>
    <t>OtsNPFH19S_1_3120</t>
  </si>
  <si>
    <t>OtsLYON19S_1_1378</t>
  </si>
  <si>
    <t>OtsLYON19S_1_1796</t>
  </si>
  <si>
    <t>OtsLYON19S_1_2066</t>
  </si>
  <si>
    <t>OtsLYON19S_1_1867</t>
  </si>
  <si>
    <t>OtsLYON19S_1_1634</t>
  </si>
  <si>
    <t>OtsNPFH19S_1_3331</t>
  </si>
  <si>
    <t>OtsLYON19S_1_2309</t>
  </si>
  <si>
    <t>OtsLYON19S_1_2090</t>
  </si>
  <si>
    <t>C-08294</t>
  </si>
  <si>
    <t>C-08297</t>
  </si>
  <si>
    <t>C-08300</t>
  </si>
  <si>
    <t>C-08303</t>
  </si>
  <si>
    <t>C-08306</t>
  </si>
  <si>
    <t>C-08309</t>
  </si>
  <si>
    <t>C-08312</t>
  </si>
  <si>
    <t>C-08315</t>
  </si>
  <si>
    <t>C-08318</t>
  </si>
  <si>
    <t>C-08321</t>
  </si>
  <si>
    <t>C-08324</t>
  </si>
  <si>
    <t>C-08327</t>
  </si>
  <si>
    <t>C-08330</t>
  </si>
  <si>
    <t>C-08333</t>
  </si>
  <si>
    <t>C-08336</t>
  </si>
  <si>
    <t>C-08339</t>
  </si>
  <si>
    <t>C-08342</t>
  </si>
  <si>
    <t>C-08345</t>
  </si>
  <si>
    <t>C-08348</t>
  </si>
  <si>
    <t>C-08351</t>
  </si>
  <si>
    <t>C-08354</t>
  </si>
  <si>
    <t>C-08357</t>
  </si>
  <si>
    <t>C-08360</t>
  </si>
  <si>
    <t>C-08363</t>
  </si>
  <si>
    <t>C-08366</t>
  </si>
  <si>
    <t>C-08378</t>
  </si>
  <si>
    <t>C-08675</t>
  </si>
  <si>
    <t>C-08684</t>
  </si>
  <si>
    <t>C-08687</t>
  </si>
  <si>
    <t>OtsLYON19S_1_0588</t>
  </si>
  <si>
    <t>C-08696</t>
  </si>
  <si>
    <t>OtsLYON19S_1_1821</t>
  </si>
  <si>
    <t>C-08717</t>
  </si>
  <si>
    <t>C-08750</t>
  </si>
  <si>
    <t>C-08762</t>
  </si>
  <si>
    <t>OtsLYON19S_1_1325</t>
  </si>
  <si>
    <t>C-08795</t>
  </si>
  <si>
    <t>OtsLYON19S_1_0477</t>
  </si>
  <si>
    <t>U</t>
  </si>
  <si>
    <t>OtsLYON19S_1_0124</t>
  </si>
  <si>
    <t>C-00226</t>
  </si>
  <si>
    <t>C-00235</t>
  </si>
  <si>
    <t>OtsLYON19S_1_0714</t>
  </si>
  <si>
    <t>C-00415</t>
  </si>
  <si>
    <t>OtsLYON19S_1_0087</t>
  </si>
  <si>
    <t>C-00505</t>
  </si>
  <si>
    <t>C-00595</t>
  </si>
  <si>
    <t>C-00685</t>
  </si>
  <si>
    <t>C-00775</t>
  </si>
  <si>
    <t>OtsLYON19S_1_0133</t>
  </si>
  <si>
    <t>C-01055</t>
  </si>
  <si>
    <t>C-01145</t>
  </si>
  <si>
    <t>OtsLYON19S_1_0346</t>
  </si>
  <si>
    <t>OtsLYON19S_1_0130</t>
  </si>
  <si>
    <t>OtsLYON19S_1_0108</t>
  </si>
  <si>
    <t>OtsLYON19S_1_0519</t>
  </si>
  <si>
    <t>C-01425</t>
  </si>
  <si>
    <t>OtsLYON19S_1_0592</t>
  </si>
  <si>
    <t>C-01515</t>
  </si>
  <si>
    <t>C-01605</t>
  </si>
  <si>
    <t>OtsLYON19S_1_0072</t>
  </si>
  <si>
    <t>C-01614</t>
  </si>
  <si>
    <t>C-01659</t>
  </si>
  <si>
    <t>OtsLYON19S_1_0510</t>
  </si>
  <si>
    <t>OtsLYON20S_1</t>
  </si>
  <si>
    <t>C-01695</t>
  </si>
  <si>
    <t>C-01875</t>
  </si>
  <si>
    <t>C-01920</t>
  </si>
  <si>
    <t>C-01965</t>
  </si>
  <si>
    <t>OtsLYON19S_1_0569</t>
  </si>
  <si>
    <t>OtsLYON19S_1_0813</t>
  </si>
  <si>
    <t>OtsLYON19S_1_0708</t>
  </si>
  <si>
    <t>OtsLYON19S_1_1395</t>
  </si>
  <si>
    <t>OtsLYON19S_1_1495</t>
  </si>
  <si>
    <t>OtsLYON19S_1_0401</t>
  </si>
  <si>
    <t>OtsLYON19S_1_1711</t>
  </si>
  <si>
    <t>OtsLYON19S_1_1923</t>
  </si>
  <si>
    <t>C-02615</t>
  </si>
  <si>
    <t>OtsLYON19S_1_0704</t>
  </si>
  <si>
    <t>C-02695</t>
  </si>
  <si>
    <t>OtsLYON19S_1_0215</t>
  </si>
  <si>
    <t>OtsNPFH19S_1_4331</t>
  </si>
  <si>
    <t>OtsNPFH19S_1_4014</t>
  </si>
  <si>
    <t>C-02815</t>
  </si>
  <si>
    <t>C-02845</t>
  </si>
  <si>
    <t>OtsLYON19S_1_0570</t>
  </si>
  <si>
    <t>OtsLYON19S_1_0484</t>
  </si>
  <si>
    <t>OtsLYON19S_1_0719</t>
  </si>
  <si>
    <t>OtsLYON19S_1_0815</t>
  </si>
  <si>
    <t>OtsLYON19S_1_1813</t>
  </si>
  <si>
    <t>OtsLYON19S_1_1527</t>
  </si>
  <si>
    <t>OtsLYON19S_1_0542</t>
  </si>
  <si>
    <t>OtsLYON19S_1_0405</t>
  </si>
  <si>
    <t>C-03178</t>
  </si>
  <si>
    <t>OtsLYON19S_1_0550</t>
  </si>
  <si>
    <t>OtsLYON19S_1_0435</t>
  </si>
  <si>
    <t>OtsLYON19S_1_1448</t>
  </si>
  <si>
    <t>OtsLYON19S_1_1833</t>
  </si>
  <si>
    <t>OtsLYON19S_1_1570</t>
  </si>
  <si>
    <t>C-03277</t>
  </si>
  <si>
    <t>OtsLYON19S_1_1705</t>
  </si>
  <si>
    <t>OtsLYON19S_1_2104</t>
  </si>
  <si>
    <t>C-03355</t>
  </si>
  <si>
    <t>C-03409</t>
  </si>
  <si>
    <t>OtsLYON19S_1_0081</t>
  </si>
  <si>
    <t>OtsLYON19S_1_1104</t>
  </si>
  <si>
    <t>OtsLYON20S_1_0443</t>
  </si>
  <si>
    <t>OtsLYON20S_1_1187</t>
  </si>
  <si>
    <t>OtsLYON19S_1_1544</t>
  </si>
  <si>
    <t>OtsLYON19S_1_0598</t>
  </si>
  <si>
    <t>OtsLYON19S_1_0666</t>
  </si>
  <si>
    <t>C-03583</t>
  </si>
  <si>
    <t>C-03595</t>
  </si>
  <si>
    <t>OtsLYON19S_1_1808</t>
  </si>
  <si>
    <t>OtsLYON19S_1_0655</t>
  </si>
  <si>
    <t>OtsLYON19S_1_0668</t>
  </si>
  <si>
    <t>OtsLYON20S_1_0205</t>
  </si>
  <si>
    <t>OtsLYON20S_1_0300</t>
  </si>
  <si>
    <t>OtsLYON20S_1_1058</t>
  </si>
  <si>
    <t>OtsLYON19S_1_0712</t>
  </si>
  <si>
    <t>OtsLYON19S_1_0801</t>
  </si>
  <si>
    <t>OtsLYON19S_1_1522</t>
  </si>
  <si>
    <t>OtsLYON19S_1_1801</t>
  </si>
  <si>
    <t>OtsLYON20S_1_0292</t>
  </si>
  <si>
    <t>OtsLYON19S_1_0552</t>
  </si>
  <si>
    <t>OtsLYON19S_1_0437</t>
  </si>
  <si>
    <t>OtsLYON20S_1_0666</t>
  </si>
  <si>
    <t>OtsLYON20S_1_0770</t>
  </si>
  <si>
    <t>OtsLYON19S_1_1880</t>
  </si>
  <si>
    <t>OtsLYON19S_1_1663</t>
  </si>
  <si>
    <t>OtsLYON19S_1_0584</t>
  </si>
  <si>
    <t>OtsLYON19S_1_0632</t>
  </si>
  <si>
    <t>OtsNPFH19S_1_4357</t>
  </si>
  <si>
    <t>OtsNPFH19S_1_4003</t>
  </si>
  <si>
    <t>OtsLYON19S_1_0515</t>
  </si>
  <si>
    <t>OtsLYON19S_1_0330</t>
  </si>
  <si>
    <t>OtsPBT19-RSHFa</t>
  </si>
  <si>
    <t>OtsLYON19S_1_1881</t>
  </si>
  <si>
    <t>OtsLYON19S_1_0143</t>
  </si>
  <si>
    <t>OtsLYON19S_1_0207</t>
  </si>
  <si>
    <t>OtsLYON19S_1_0008</t>
  </si>
  <si>
    <t>OtsLYON19S_1_2106</t>
  </si>
  <si>
    <t>OtsLYON20S_1_1465</t>
  </si>
  <si>
    <t>OtsLYON20S_1_1269</t>
  </si>
  <si>
    <t>OtsLYON19S_1_1802</t>
  </si>
  <si>
    <t>OtsLYON19S_1_1505</t>
  </si>
  <si>
    <t>OtsLYON19S_1_0702</t>
  </si>
  <si>
    <t>OtsLYON19S_1_0915</t>
  </si>
  <si>
    <t>OtsLYON19S_1_0559</t>
  </si>
  <si>
    <t>OtsLYON19S_1_0716</t>
  </si>
  <si>
    <t>OtsLYON20S_1_0441</t>
  </si>
  <si>
    <t>OtsLYON20S_1_1144</t>
  </si>
  <si>
    <t>OtsLYON20S_1_0188</t>
  </si>
  <si>
    <t>OtsLYON19S_1_0717</t>
  </si>
  <si>
    <t>OtsLYON19S_1_0826</t>
  </si>
  <si>
    <t>OtsLYON19S_1_0530</t>
  </si>
  <si>
    <t>OtsLYON19S_1_0349</t>
  </si>
  <si>
    <t>OtsLYON20S_1_0247</t>
  </si>
  <si>
    <t>OtsLYON20S_1_0102</t>
  </si>
  <si>
    <t>OtsNPFH19S_1_3349</t>
  </si>
  <si>
    <t>OtsLYON20S_1_0429</t>
  </si>
  <si>
    <t>OtsLYON20S_1_1133</t>
  </si>
  <si>
    <t>OtsLYON20S_1_0435</t>
  </si>
  <si>
    <t>NG</t>
  </si>
  <si>
    <t>OtsLYON20S_1_0410</t>
  </si>
  <si>
    <t>OtsLYON19S_1_1352</t>
  </si>
  <si>
    <t>OtsLYON19S_1_1264</t>
  </si>
  <si>
    <t>OtsLYON19S_1_1836</t>
  </si>
  <si>
    <t>OtsLYON19S_1_0440</t>
  </si>
  <si>
    <t>OtsLYON19S_1_0123</t>
  </si>
  <si>
    <t>OtsLYON19S_1_0048</t>
  </si>
  <si>
    <t>OtsLYON19S_1_1844</t>
  </si>
  <si>
    <t>OtsLYON19S_1_1596</t>
  </si>
  <si>
    <t>OtsLYON19S_1_1823</t>
  </si>
  <si>
    <t>OtsLYON19S_1_2105</t>
  </si>
  <si>
    <t>OtsPBT19-LWSFa</t>
  </si>
  <si>
    <t>OtsLYON19S_1_1873</t>
  </si>
  <si>
    <t>OtsLYON19S_1_1818</t>
  </si>
  <si>
    <t>OtsLYON19S_1_1540</t>
  </si>
  <si>
    <t>OtsLYON20S_1_0428</t>
  </si>
  <si>
    <t>OtsLYON20S_1_1131</t>
  </si>
  <si>
    <t>OtsLYON19S_1_1657</t>
  </si>
  <si>
    <t>OtsLYON19S_1_0572</t>
  </si>
  <si>
    <t>OtsLYON19S_1_0117</t>
  </si>
  <si>
    <t>OtsLYON19S_1_0041</t>
  </si>
  <si>
    <t>C-05899</t>
  </si>
  <si>
    <t>OtsLYON19S_1_1331</t>
  </si>
  <si>
    <t>OtsLYON19S_1_2308</t>
  </si>
  <si>
    <t>OtsLYON20S_1_1485</t>
  </si>
  <si>
    <t>OtsLYON20S_1_1287</t>
  </si>
  <si>
    <t>OtsLYON19S_1_0479</t>
  </si>
  <si>
    <t>OtsLYON19S_1_1115</t>
  </si>
  <si>
    <t>OtsLYON19S_1_0115</t>
  </si>
  <si>
    <t>OtsLYON19S_1_0329</t>
  </si>
  <si>
    <t>OtsLYON20S_1_0283</t>
  </si>
  <si>
    <t>OtsLYON20S_1_1031</t>
  </si>
  <si>
    <t>OtsLYON20S_1_0434</t>
  </si>
  <si>
    <t>OtsLYON20S_1_1141</t>
  </si>
  <si>
    <t>OtsLYON19S_1_0605</t>
  </si>
  <si>
    <t>OtsLYON19S_1_0514</t>
  </si>
  <si>
    <t>OtsLYON19S_1_0327</t>
  </si>
  <si>
    <t>C-06464</t>
  </si>
  <si>
    <t>C-06482</t>
  </si>
  <si>
    <t>OtsLYON19S_1_0608</t>
  </si>
  <si>
    <t>C-06506</t>
  </si>
  <si>
    <t>OtsLYON19S_1_1357</t>
  </si>
  <si>
    <t>OtsLYON19S_1_1440</t>
  </si>
  <si>
    <t>C-06530</t>
  </si>
  <si>
    <t>OtsLYON20S_1_0291</t>
  </si>
  <si>
    <t>OtsLYON20S_1_1004</t>
  </si>
  <si>
    <t>C-06560</t>
  </si>
  <si>
    <t>C-06578</t>
  </si>
  <si>
    <t>OtsLYON19S_1_1317</t>
  </si>
  <si>
    <t>C-06650</t>
  </si>
  <si>
    <t>C-06656</t>
  </si>
  <si>
    <t>OtsLYON19S_1_0551</t>
  </si>
  <si>
    <t>OtsLYON19S_1_0419</t>
  </si>
  <si>
    <t>OtsLYON19S_1_0597</t>
  </si>
  <si>
    <t>C-06722</t>
  </si>
  <si>
    <t>C-06734</t>
  </si>
  <si>
    <t>OtsLYON20S_1_0219</t>
  </si>
  <si>
    <t>OtsLYON20S_1_0055</t>
  </si>
  <si>
    <t>C-06770</t>
  </si>
  <si>
    <t>OtsLYON19S_1_0105</t>
  </si>
  <si>
    <t>OtsLYON19S_1_0005</t>
  </si>
  <si>
    <t>OtsLYON19S_1_0127</t>
  </si>
  <si>
    <t>OtsLYON19S_1_0074</t>
  </si>
  <si>
    <t>C-06851</t>
  </si>
  <si>
    <t>C-06866</t>
  </si>
  <si>
    <t>C-06884</t>
  </si>
  <si>
    <t>C-06896</t>
  </si>
  <si>
    <t>C-06911</t>
  </si>
  <si>
    <t>OtsLYON19S_1_0541</t>
  </si>
  <si>
    <t>C-06956</t>
  </si>
  <si>
    <t>C-06998</t>
  </si>
  <si>
    <t>C-07007</t>
  </si>
  <si>
    <t>OtsLYON19S_1_1834</t>
  </si>
  <si>
    <t>OtsLYON19S_1_1567</t>
  </si>
  <si>
    <t>C-07013</t>
  </si>
  <si>
    <t>C-07058</t>
  </si>
  <si>
    <t>C-07109</t>
  </si>
  <si>
    <t>OtsLYON19S_1_0427</t>
  </si>
  <si>
    <t>C-07115</t>
  </si>
  <si>
    <t>OtsLYON20S_1_1003</t>
  </si>
  <si>
    <t>C-07118</t>
  </si>
  <si>
    <t>OtsNPFH20S_1</t>
  </si>
  <si>
    <t>C-07199</t>
  </si>
  <si>
    <t>C-07229</t>
  </si>
  <si>
    <t>OtsPBT19-PRHFa</t>
  </si>
  <si>
    <t>C-07271</t>
  </si>
  <si>
    <t>OtsLYON20S_1_0231</t>
  </si>
  <si>
    <t>C-07331</t>
  </si>
  <si>
    <t>OtsLYON19S_1_0949</t>
  </si>
  <si>
    <t>C-07334</t>
  </si>
  <si>
    <t>C-07379</t>
  </si>
  <si>
    <t>C-07397</t>
  </si>
  <si>
    <t>C-07409</t>
  </si>
  <si>
    <t>C-07424</t>
  </si>
  <si>
    <t>OtsLYON20S_1_0288</t>
  </si>
  <si>
    <t>C-07439</t>
  </si>
  <si>
    <t>OtsLYON19S_1_0684</t>
  </si>
  <si>
    <t>OtsLYON19S_1_0421</t>
  </si>
  <si>
    <t>OtsLYON19S_1_1102</t>
  </si>
  <si>
    <t>OtsLYON19S_1_0910</t>
  </si>
  <si>
    <t>OtsLYON19S_1_0649</t>
  </si>
  <si>
    <t>C-07520</t>
  </si>
  <si>
    <t>C-07523</t>
  </si>
  <si>
    <t>C-07562</t>
  </si>
  <si>
    <t>OtsLYON20S_1_0500</t>
  </si>
  <si>
    <t>C-07580</t>
  </si>
  <si>
    <t>OtsNPFH20S_1_0070</t>
  </si>
  <si>
    <t>OtsNPFH20S_1_0030</t>
  </si>
  <si>
    <t>OtsLYON19S_1_1913</t>
  </si>
  <si>
    <t>OtsNPFH20S_1_0803</t>
  </si>
  <si>
    <t>OtsLYON20S_1_1508</t>
  </si>
  <si>
    <t>OtsLYON20S_1_1625</t>
  </si>
  <si>
    <t>OtsLYON19S_1_0685</t>
  </si>
  <si>
    <t>OtsLYON19S_1_0590</t>
  </si>
  <si>
    <t>OtsLYON19S_1_0646</t>
  </si>
  <si>
    <t>OtsLYON19S_1_1330</t>
  </si>
  <si>
    <t>OtsLYON20S_1_1559</t>
  </si>
  <si>
    <t>OtsLYON19S_1_0568</t>
  </si>
  <si>
    <t>OtsLYON20S_1_0452</t>
  </si>
  <si>
    <t>OtsLYON20S_1_1002</t>
  </si>
  <si>
    <t>OtsLYON20S_1_0659</t>
  </si>
  <si>
    <t>OtsLYON20S_1_0438</t>
  </si>
  <si>
    <t>OtsLYON20S_1_1147</t>
  </si>
  <si>
    <t>OtsLYON19S_1_1134</t>
  </si>
  <si>
    <t>OtsLYON20S_1_0290</t>
  </si>
  <si>
    <t>OtsLYON20S_1_0251</t>
  </si>
  <si>
    <t>OtsLYON20S_1_0107</t>
  </si>
  <si>
    <t>OtsLYON20S_1_0481</t>
  </si>
  <si>
    <t>OtsLYON20S_1_0540</t>
  </si>
  <si>
    <t>OtsLYON19S_1_1508</t>
  </si>
  <si>
    <t>OtsLYON20S_1_0250</t>
  </si>
  <si>
    <t>OtsLYON20S_1_0111</t>
  </si>
  <si>
    <t>OtsLYON20S_1_1066</t>
  </si>
  <si>
    <t>OtsLYON20S_1_0672</t>
  </si>
  <si>
    <t>OtsLYON20S_1_0791</t>
  </si>
  <si>
    <t>OtsLYON19S_1_0626</t>
  </si>
  <si>
    <t>OtsLYON20S_1_0420</t>
  </si>
  <si>
    <t>OtsLYON20S_1_1083</t>
  </si>
  <si>
    <t>OtsNPFH19S_1_2330</t>
  </si>
  <si>
    <t>OtsNPFH19S_1_2056</t>
  </si>
  <si>
    <t>OtsLYON20S_1_1729</t>
  </si>
  <si>
    <t>OtsLYON20S_1_0277</t>
  </si>
  <si>
    <t>OtsLYON20S_1_0430</t>
  </si>
  <si>
    <t>OtsLYON20S_1_1139</t>
  </si>
  <si>
    <t>OtsLYON20S_1_0486</t>
  </si>
  <si>
    <t>OtsLYON20S_1_0533</t>
  </si>
  <si>
    <t>OtsNPFH19S_1_4324</t>
  </si>
  <si>
    <t>OtsLYON20S_1_1455</t>
  </si>
  <si>
    <t>OtsLYON20S_1_1249</t>
  </si>
  <si>
    <t>OtsLYON20S_1_0728</t>
  </si>
  <si>
    <t>OtsLYON20S_1_0406</t>
  </si>
  <si>
    <t>OtsLYON19S_1_1978</t>
  </si>
  <si>
    <t>OtsLYON19S_1_0560</t>
  </si>
  <si>
    <t>OtsLYON19S_1_0461</t>
  </si>
  <si>
    <t>OtsLYON20S_1_1034</t>
  </si>
  <si>
    <t>OtsLYON20S_1_0230</t>
  </si>
  <si>
    <t>OtsLYON20S_1_1390</t>
  </si>
  <si>
    <t>OtsLYON20S_1_0943</t>
  </si>
  <si>
    <t>OtsLYON19S_1_0710</t>
  </si>
  <si>
    <t>OtsLYON19S_1_0682</t>
  </si>
  <si>
    <t>OtsPBT18-RSHFa</t>
  </si>
  <si>
    <t>C-09968</t>
  </si>
  <si>
    <t>OtsLYON20S_1_1447</t>
  </si>
  <si>
    <t>C-10112</t>
  </si>
  <si>
    <t>C-10115</t>
  </si>
  <si>
    <t>C-10118</t>
  </si>
  <si>
    <t>C-10121</t>
  </si>
  <si>
    <t>C-10124</t>
  </si>
  <si>
    <t>C-10127</t>
  </si>
  <si>
    <t>C-10130</t>
  </si>
  <si>
    <t>OtsLYON19S_1_0462</t>
  </si>
  <si>
    <t>C-10133</t>
  </si>
  <si>
    <t>C-10136</t>
  </si>
  <si>
    <t>C-10139</t>
  </si>
  <si>
    <t>C-10142</t>
  </si>
  <si>
    <t>C-10145</t>
  </si>
  <si>
    <t>C-10148</t>
  </si>
  <si>
    <t>C-10151</t>
  </si>
  <si>
    <t>C-10154</t>
  </si>
  <si>
    <t>C-10157</t>
  </si>
  <si>
    <t>C-10160</t>
  </si>
  <si>
    <t>C-10163</t>
  </si>
  <si>
    <t>C-10166</t>
  </si>
  <si>
    <t>OtsLYON19S_1_1827</t>
  </si>
  <si>
    <t>OtsLYON19S_1_1560</t>
  </si>
  <si>
    <t>C-10169</t>
  </si>
  <si>
    <t>C-10172</t>
  </si>
  <si>
    <t>C-10175</t>
  </si>
  <si>
    <t>C-10178</t>
  </si>
  <si>
    <t>C-10181</t>
  </si>
  <si>
    <t>C-10184</t>
  </si>
  <si>
    <t>OtsLYON19S_1_0372</t>
  </si>
  <si>
    <t>OtsLYON19S_1_1753</t>
  </si>
  <si>
    <t>OtsPBT18-ProsserFa</t>
  </si>
  <si>
    <t>OtsLYON19S_1_1463</t>
  </si>
  <si>
    <t>OtsLYON20S_1_0461</t>
  </si>
  <si>
    <t>OtsLYON20S_1_0508</t>
  </si>
  <si>
    <t>OtsLYON20S_1_1409</t>
  </si>
  <si>
    <t>OtsLYON20S_1_0984</t>
  </si>
  <si>
    <t>OtsLYON20S_1_0639</t>
  </si>
  <si>
    <t>OtsLYON20S_1_0412</t>
  </si>
  <si>
    <t>OtsLYON19S_1_2086</t>
  </si>
  <si>
    <t>C-10871</t>
  </si>
  <si>
    <t>OtsLYON19S_1_1793</t>
  </si>
  <si>
    <t>OtsLYON19S_1_2072</t>
  </si>
  <si>
    <t>C-10874</t>
  </si>
  <si>
    <t>C-10877</t>
  </si>
  <si>
    <t>C-10880</t>
  </si>
  <si>
    <t>C-10883</t>
  </si>
  <si>
    <t>C-10886</t>
  </si>
  <si>
    <t>C-10889</t>
  </si>
  <si>
    <t>C-10892</t>
  </si>
  <si>
    <t>C-10895</t>
  </si>
  <si>
    <t>C-10898</t>
  </si>
  <si>
    <t>C-10901</t>
  </si>
  <si>
    <t>C-10907</t>
  </si>
  <si>
    <t>C-10910</t>
  </si>
  <si>
    <t>C-10913</t>
  </si>
  <si>
    <t>C-10916</t>
  </si>
  <si>
    <t>C-10919</t>
  </si>
  <si>
    <t>C-10922</t>
  </si>
  <si>
    <t>C-10925</t>
  </si>
  <si>
    <t>C-10928</t>
  </si>
  <si>
    <t>C-10931</t>
  </si>
  <si>
    <t>C-10934</t>
  </si>
  <si>
    <t>C-10937</t>
  </si>
  <si>
    <t>C-10940</t>
  </si>
  <si>
    <t>OtsLYON19S_1_1422</t>
  </si>
  <si>
    <t>OtsLYON20S_1_0483</t>
  </si>
  <si>
    <t>OtsLYON19S_1_2312</t>
  </si>
  <si>
    <t>OtsLYON19S_1_2087</t>
  </si>
  <si>
    <t>OtsLYON20S_1_1424</t>
  </si>
  <si>
    <t>OtsLYON20S_1_1213</t>
  </si>
  <si>
    <t>OtsLYON20S_1_1175</t>
  </si>
  <si>
    <t>OtsLYON20S_1_1302</t>
  </si>
  <si>
    <t>Fall and Spring/Summer Chinook PBT tag rates</t>
  </si>
  <si>
    <t>Hatchery-level tag rates were calculated from stock-level tag rates developed and curated by Jon Hess/CRITFC and Forrest Bohlen/IDFG Nampa Research.</t>
  </si>
  <si>
    <t>Pedigree</t>
  </si>
  <si>
    <t>Hatchery</t>
  </si>
  <si>
    <t>Broodyear</t>
  </si>
  <si>
    <t>Tag Rate</t>
  </si>
  <si>
    <t>OtsLYON12S_1</t>
  </si>
  <si>
    <t>Lyons Ferry</t>
  </si>
  <si>
    <t>OtsLYON13S_1</t>
  </si>
  <si>
    <t>OtsLYON14S_1</t>
  </si>
  <si>
    <t>OtsLYON15S_1</t>
  </si>
  <si>
    <t>OtsLYON16S_1</t>
  </si>
  <si>
    <t>OtsNPFH12S_1</t>
  </si>
  <si>
    <t>Nez Perce</t>
  </si>
  <si>
    <t>OtsNPFH13S_1</t>
  </si>
  <si>
    <t>OtsNPFH14S_1</t>
  </si>
  <si>
    <t>OtsNPFH15S_1</t>
  </si>
  <si>
    <t>OtsNPFH16S_1</t>
  </si>
  <si>
    <t>Little White Salmon</t>
  </si>
  <si>
    <t>Priest Rapids</t>
  </si>
  <si>
    <t>Prosser</t>
  </si>
  <si>
    <t>Ringold Springs</t>
  </si>
  <si>
    <t>Umatilla</t>
  </si>
  <si>
    <t>Tag rate</t>
  </si>
  <si>
    <t>count</t>
  </si>
  <si>
    <t>pooled FL</t>
  </si>
  <si>
    <t>FL cm</t>
  </si>
  <si>
    <t>FL mm</t>
  </si>
  <si>
    <t>NPTH</t>
  </si>
  <si>
    <t xml:space="preserve"> </t>
  </si>
  <si>
    <t>wild</t>
  </si>
  <si>
    <t>adlt</t>
  </si>
  <si>
    <t>jack</t>
  </si>
  <si>
    <t>total</t>
  </si>
  <si>
    <t>Female</t>
  </si>
  <si>
    <t>male</t>
  </si>
  <si>
    <t>sex</t>
  </si>
  <si>
    <t>clip</t>
  </si>
  <si>
    <t>wire</t>
  </si>
  <si>
    <t>f</t>
  </si>
  <si>
    <t>no</t>
  </si>
  <si>
    <t>n</t>
  </si>
  <si>
    <t>m</t>
  </si>
  <si>
    <t>best sex</t>
  </si>
  <si>
    <t>Totals</t>
  </si>
  <si>
    <t>rel abv/blw LGR</t>
  </si>
  <si>
    <t>blw</t>
  </si>
  <si>
    <t>abv</t>
  </si>
  <si>
    <t>Unassigned AD</t>
  </si>
  <si>
    <t>Final group</t>
  </si>
  <si>
    <t>adults</t>
  </si>
  <si>
    <t>jacks</t>
  </si>
  <si>
    <t>totals</t>
  </si>
  <si>
    <t>Unknown Hatchery AD</t>
  </si>
  <si>
    <t>Natural</t>
  </si>
  <si>
    <t>Natural Females</t>
  </si>
  <si>
    <t>Natural Males</t>
  </si>
  <si>
    <t>unknown hatchery AD Females</t>
  </si>
  <si>
    <t>unknown hatchery AD Males</t>
  </si>
  <si>
    <t>sample rate</t>
  </si>
  <si>
    <t>wild by sex</t>
  </si>
  <si>
    <t>apply age length proportions</t>
  </si>
  <si>
    <t>J (&lt;57 cm)</t>
  </si>
  <si>
    <t>total wild</t>
  </si>
  <si>
    <t>total hatchery</t>
  </si>
  <si>
    <t>agency wire</t>
  </si>
  <si>
    <t>Brd Yr</t>
  </si>
  <si>
    <t>run year</t>
  </si>
  <si>
    <t>cells highlighted dark red were releases that had untagged associated</t>
  </si>
  <si>
    <t xml:space="preserve">fish, but these were reared in different tanks so they were moved to be </t>
  </si>
  <si>
    <t>considered unassociated releases.</t>
  </si>
  <si>
    <t>TAGCODE as text</t>
  </si>
  <si>
    <t>Release Year</t>
  </si>
  <si>
    <t>Age</t>
  </si>
  <si>
    <t>Brood Year</t>
  </si>
  <si>
    <t>Release site</t>
  </si>
  <si>
    <t>Begin Release</t>
  </si>
  <si>
    <t>adult origin</t>
  </si>
  <si>
    <t>AD+CWT+VIE at release</t>
  </si>
  <si>
    <t>Number AD+CWT at release</t>
  </si>
  <si>
    <t>AD+VIE at release</t>
  </si>
  <si>
    <t>Adipose Only at release</t>
  </si>
  <si>
    <t>CWT+VIE at release</t>
  </si>
  <si>
    <t>CWT Only at release</t>
  </si>
  <si>
    <t>BWT Only at release</t>
  </si>
  <si>
    <t>BRAND ONLY at release</t>
  </si>
  <si>
    <t>BWT +BRAND at release</t>
  </si>
  <si>
    <t>VIE Only at release</t>
  </si>
  <si>
    <t>Unmarked Untagged at release</t>
  </si>
  <si>
    <t>Total Released at release</t>
  </si>
  <si>
    <t>total WIRES at release</t>
  </si>
  <si>
    <t>Total Adclips with wires at release</t>
  </si>
  <si>
    <t>Total AD clips released wire and no wire</t>
  </si>
  <si>
    <t>Estimated fallback rate</t>
  </si>
  <si>
    <t>% CWT at release</t>
  </si>
  <si>
    <t>expected % AD cwt assoc</t>
  </si>
  <si>
    <t>exp % no clip assoc (unmark/untag)</t>
  </si>
  <si>
    <t>% unm/untag at release (ignore PIT tags)</t>
  </si>
  <si>
    <t>% AD clipped</t>
  </si>
  <si>
    <t>blank</t>
  </si>
  <si>
    <t>blank wire</t>
  </si>
  <si>
    <t>09blank</t>
  </si>
  <si>
    <t>Agency wire</t>
  </si>
  <si>
    <t>63blank</t>
  </si>
  <si>
    <t>subyearling</t>
  </si>
  <si>
    <t>LFH</t>
  </si>
  <si>
    <t>acclimated</t>
  </si>
  <si>
    <t>SR hatchery</t>
  </si>
  <si>
    <t>BCA</t>
  </si>
  <si>
    <t>CJA</t>
  </si>
  <si>
    <t>GRR</t>
  </si>
  <si>
    <t>NLVA</t>
  </si>
  <si>
    <t>CFA</t>
  </si>
  <si>
    <t>LGA</t>
  </si>
  <si>
    <t>HC Dam</t>
  </si>
  <si>
    <t>5/19/14 &amp; 5/21/14</t>
  </si>
  <si>
    <t>PLA</t>
  </si>
  <si>
    <t>yearling</t>
  </si>
  <si>
    <t>stray hatchery</t>
  </si>
  <si>
    <t>HC dam</t>
  </si>
  <si>
    <t>Yakima R</t>
  </si>
  <si>
    <t>non-acclimated</t>
  </si>
  <si>
    <t>LFH Accidental Early Release</t>
  </si>
  <si>
    <t>PLA/IPC</t>
  </si>
  <si>
    <t>FCAP</t>
  </si>
  <si>
    <t>mixed wire</t>
  </si>
  <si>
    <t>unass</t>
  </si>
  <si>
    <t>parr</t>
  </si>
  <si>
    <t>Omak Pond</t>
  </si>
  <si>
    <t>unplnd erly rel</t>
  </si>
  <si>
    <t>3/22-23/21</t>
  </si>
  <si>
    <t>5/18-19/21</t>
  </si>
  <si>
    <t>5/18 &amp; 20/21</t>
  </si>
  <si>
    <t>Yearling</t>
  </si>
  <si>
    <t>3/21-3/22/2022</t>
  </si>
  <si>
    <t>5/24-5/26/22</t>
  </si>
  <si>
    <t>5/17-5/19/2022</t>
  </si>
  <si>
    <t>L</t>
  </si>
  <si>
    <t>N</t>
  </si>
  <si>
    <t>E</t>
  </si>
  <si>
    <t>grp</t>
  </si>
  <si>
    <t>CWT code</t>
  </si>
  <si>
    <t>CEFH</t>
  </si>
  <si>
    <t>origin</t>
  </si>
  <si>
    <t>SR</t>
  </si>
  <si>
    <t>stray</t>
  </si>
  <si>
    <t>Males</t>
  </si>
  <si>
    <t>Run year</t>
  </si>
  <si>
    <t>sum check</t>
  </si>
  <si>
    <t>age</t>
  </si>
  <si>
    <t>female</t>
  </si>
  <si>
    <t>summarized</t>
  </si>
  <si>
    <t>Hatchery groups by CWT code/Brood Year</t>
  </si>
  <si>
    <t>rearing</t>
  </si>
  <si>
    <t>total by FL</t>
  </si>
  <si>
    <t>trap rate expansion</t>
  </si>
  <si>
    <t>PBT geno rate expansion</t>
  </si>
  <si>
    <t>sum</t>
  </si>
  <si>
    <t>sum @ LGR</t>
  </si>
  <si>
    <t>fallback/reassension</t>
  </si>
  <si>
    <t>Male</t>
  </si>
  <si>
    <t>Sex</t>
  </si>
  <si>
    <t>CJAl</t>
  </si>
  <si>
    <t>F jacks</t>
  </si>
  <si>
    <t>Females</t>
  </si>
  <si>
    <t>M Jacks</t>
  </si>
  <si>
    <t>rel loc</t>
  </si>
  <si>
    <t>Final estimates of hatchery assigned fish by release site</t>
  </si>
  <si>
    <t>Total</t>
  </si>
  <si>
    <t>Sub age 2</t>
  </si>
  <si>
    <t>Sub age 3</t>
  </si>
  <si>
    <t>Sub age 4</t>
  </si>
  <si>
    <t>Sub age 5</t>
  </si>
  <si>
    <t>Sub age 6</t>
  </si>
  <si>
    <t>Yrlg age 2</t>
  </si>
  <si>
    <t>Yrlg age 3</t>
  </si>
  <si>
    <t>Yrlg age 4</t>
  </si>
  <si>
    <t>Yrlg age 5</t>
  </si>
  <si>
    <t>Yrlg age 6</t>
  </si>
  <si>
    <t>Hat Sub age 2</t>
  </si>
  <si>
    <t>Hat Sub age 3</t>
  </si>
  <si>
    <t>Hat Sub age 4</t>
  </si>
  <si>
    <t>Hat Sub age 5</t>
  </si>
  <si>
    <t>Hat Sub age 6</t>
  </si>
  <si>
    <t>Hat Yrlg age 2</t>
  </si>
  <si>
    <t>Hat Yrlg age 3</t>
  </si>
  <si>
    <t>Hat Yrlg age 4</t>
  </si>
  <si>
    <t>Hat Yrlg age 5</t>
  </si>
  <si>
    <t>Hat Yrlg age 6</t>
  </si>
  <si>
    <t>Wild Sub age 2</t>
  </si>
  <si>
    <t>Wild Sub age 3</t>
  </si>
  <si>
    <t>Wild Sub age 4</t>
  </si>
  <si>
    <t>Wild Sub age 5</t>
  </si>
  <si>
    <t>Wild Sub age 6</t>
  </si>
  <si>
    <t>Wild Yrlg age 2</t>
  </si>
  <si>
    <t>Wild Yrlg age 3</t>
  </si>
  <si>
    <t>Wild Yrlg age 4</t>
  </si>
  <si>
    <t>Wild Yrlg age 5</t>
  </si>
  <si>
    <t>Wild Yrlg age 6</t>
  </si>
  <si>
    <t>Fallback Reacension rate</t>
  </si>
  <si>
    <t>fallback only</t>
  </si>
  <si>
    <t>rel timing</t>
  </si>
  <si>
    <t>rel loc rel to LGR</t>
  </si>
  <si>
    <t>Window counts</t>
  </si>
  <si>
    <t>sample rates and weighting</t>
  </si>
  <si>
    <t>year</t>
  </si>
  <si>
    <t>DART window counts</t>
  </si>
  <si>
    <t>night passage expansion</t>
  </si>
  <si>
    <t>total Chinook in sample</t>
  </si>
  <si>
    <t># summer Chnk in sample</t>
  </si>
  <si>
    <t>proportion summers in sample</t>
  </si>
  <si>
    <t>Estimated fall Chnk rtn to LGR</t>
  </si>
  <si>
    <t>Sample rate 1</t>
  </si>
  <si>
    <t>Sample rate 2</t>
  </si>
  <si>
    <t>Sample rate 3</t>
  </si>
  <si>
    <t>actual rate 1</t>
  </si>
  <si>
    <t>actual rate 2</t>
  </si>
  <si>
    <t>actual rate 3</t>
  </si>
  <si>
    <t>weight 1</t>
  </si>
  <si>
    <t>weight 2</t>
  </si>
  <si>
    <t>weight 3</t>
  </si>
  <si>
    <t>Actual trap rate was very close to set rate, (T. Marsh file)</t>
  </si>
  <si>
    <t>actual trap rate calculated by dividing total trapped by total window over entire period, NOT mean daily rate of period</t>
  </si>
  <si>
    <r>
      <t xml:space="preserve">actual trap rate calculated as # trapped/widow count for each trapping period (60% and 18%) (see </t>
    </r>
    <r>
      <rPr>
        <i/>
        <sz val="11"/>
        <color theme="1"/>
        <rFont val="Calibri"/>
        <family val="2"/>
        <scheme val="minor"/>
      </rPr>
      <t>Chnk trapping</t>
    </r>
    <r>
      <rPr>
        <sz val="11"/>
        <color theme="1"/>
        <rFont val="Calibri"/>
        <family val="2"/>
        <scheme val="minor"/>
      </rPr>
      <t xml:space="preserve"> tab)</t>
    </r>
  </si>
  <si>
    <t>reascension</t>
  </si>
  <si>
    <t>wild adlt</t>
  </si>
  <si>
    <t>wild jack</t>
  </si>
  <si>
    <t>Hat adlt</t>
  </si>
  <si>
    <t>Hat jack</t>
  </si>
  <si>
    <t>DART total</t>
  </si>
  <si>
    <t>Sample rate was determined by the total time that the trap gates were open</t>
  </si>
  <si>
    <t>actual rate was determined by dividing the total number of fish counted at the window by the total number of fish trapped for each sample period</t>
  </si>
  <si>
    <t>adult abv</t>
  </si>
  <si>
    <t>Reascension rate</t>
  </si>
  <si>
    <t>3 yr ave (2010-2012)</t>
  </si>
  <si>
    <t>used 10 - 12 ave</t>
  </si>
  <si>
    <t>Below</t>
  </si>
  <si>
    <t>Above LGR</t>
  </si>
  <si>
    <t>adlt below</t>
  </si>
  <si>
    <t>jack below</t>
  </si>
  <si>
    <t>started using different rates for fish released above and below LGR</t>
  </si>
  <si>
    <t>fallback</t>
  </si>
  <si>
    <t>LFHO</t>
  </si>
  <si>
    <t>wild and upstream rel groups the fallback was zero</t>
  </si>
  <si>
    <t>estimates of fallback from the telemetry study</t>
  </si>
  <si>
    <t>below LGR</t>
  </si>
  <si>
    <t>above LGR</t>
  </si>
  <si>
    <t>stray rate</t>
  </si>
  <si>
    <t>Adults</t>
  </si>
  <si>
    <t># AD clip</t>
  </si>
  <si>
    <t># AI</t>
  </si>
  <si>
    <t>AD Hat</t>
  </si>
  <si>
    <t>AI Hat</t>
  </si>
  <si>
    <t>Wild</t>
  </si>
  <si>
    <t>Jack</t>
  </si>
  <si>
    <t>PIT tag</t>
  </si>
  <si>
    <t>IPCSR</t>
  </si>
  <si>
    <t>C-00005</t>
  </si>
  <si>
    <t>BCA1</t>
  </si>
  <si>
    <t>PLA1</t>
  </si>
  <si>
    <t>C-00015</t>
  </si>
  <si>
    <t>OtsLYON20S_1_0409</t>
  </si>
  <si>
    <t>CJA1</t>
  </si>
  <si>
    <t>LFSO</t>
  </si>
  <si>
    <t>C-00031</t>
  </si>
  <si>
    <t>C-00035</t>
  </si>
  <si>
    <t>C-00045</t>
  </si>
  <si>
    <t>C-00054</t>
  </si>
  <si>
    <t>C-00061</t>
  </si>
  <si>
    <t>C-00065</t>
  </si>
  <si>
    <t>OtsLYON19S_1_0537</t>
  </si>
  <si>
    <t>OtsLYON19S_1_0384</t>
  </si>
  <si>
    <t>C-00075</t>
  </si>
  <si>
    <t>OtsLYON19S_1_0075</t>
  </si>
  <si>
    <t>C-00086</t>
  </si>
  <si>
    <t>C-00095</t>
  </si>
  <si>
    <t>C-00099</t>
  </si>
  <si>
    <t>OtsLYON19S_1_0581</t>
  </si>
  <si>
    <t>OtsLYON19S_1_0621</t>
  </si>
  <si>
    <t>C-00105</t>
  </si>
  <si>
    <t>C-00106</t>
  </si>
  <si>
    <t>C-00110</t>
  </si>
  <si>
    <t>LFH UNK</t>
  </si>
  <si>
    <t>C-00115</t>
  </si>
  <si>
    <t>C-00116</t>
  </si>
  <si>
    <t>C-00119</t>
  </si>
  <si>
    <t>C-00125</t>
  </si>
  <si>
    <t>C-00129</t>
  </si>
  <si>
    <t>C-00132</t>
  </si>
  <si>
    <t>CJA2</t>
  </si>
  <si>
    <t>C-00141</t>
  </si>
  <si>
    <t>C-00150</t>
  </si>
  <si>
    <t>C-00155</t>
  </si>
  <si>
    <t>C-00161</t>
  </si>
  <si>
    <t>LFHSO2</t>
  </si>
  <si>
    <t>C-00165</t>
  </si>
  <si>
    <t>OtsLYON19S_1_0120</t>
  </si>
  <si>
    <t>OtsLYON19S_1_0066</t>
  </si>
  <si>
    <t>C-00168</t>
  </si>
  <si>
    <t>C-00175</t>
  </si>
  <si>
    <t>C-00180</t>
  </si>
  <si>
    <t>C-00182</t>
  </si>
  <si>
    <t>C-00195</t>
  </si>
  <si>
    <t>C-00196</t>
  </si>
  <si>
    <t>C-00215</t>
  </si>
  <si>
    <t>OtsLYON19S_1_1334</t>
  </si>
  <si>
    <t>C-00225</t>
  </si>
  <si>
    <t>OtsLYON19S_1_1249</t>
  </si>
  <si>
    <t>OtsLYON21S_1_0874</t>
  </si>
  <si>
    <t>OtsLYON21S_1_1853</t>
  </si>
  <si>
    <t>OtsLYON21S_1</t>
  </si>
  <si>
    <t>BCA2</t>
  </si>
  <si>
    <t>C-00255</t>
  </si>
  <si>
    <t>C-00265</t>
  </si>
  <si>
    <t>C-00275</t>
  </si>
  <si>
    <t>PLA2</t>
  </si>
  <si>
    <t>C-00285</t>
  </si>
  <si>
    <t>C-00295</t>
  </si>
  <si>
    <t>C-00315</t>
  </si>
  <si>
    <t>LFYO</t>
  </si>
  <si>
    <t>OtsLYON19S_1_0331</t>
  </si>
  <si>
    <t>OtsLYON20S_1_0299</t>
  </si>
  <si>
    <t>OtsLYON20S_1_1048</t>
  </si>
  <si>
    <t>OtsLYON19S_1_1797</t>
  </si>
  <si>
    <t>OtsLYON19S_1_2064</t>
  </si>
  <si>
    <t>C-00385</t>
  </si>
  <si>
    <t>C-00395</t>
  </si>
  <si>
    <t>C-00405</t>
  </si>
  <si>
    <t>C-00425</t>
  </si>
  <si>
    <t>C-00445</t>
  </si>
  <si>
    <t>OtsNPFH19S_1_1306</t>
  </si>
  <si>
    <t>C-00465</t>
  </si>
  <si>
    <t>OtsLYON20S_1_1056</t>
  </si>
  <si>
    <t>OtsNPFH19S_1_3310</t>
  </si>
  <si>
    <t>C-00475</t>
  </si>
  <si>
    <t>OtsLYON20S_1_0239</t>
  </si>
  <si>
    <t>C-00485</t>
  </si>
  <si>
    <t>C-00495</t>
  </si>
  <si>
    <t>OtsLYON19S_1_0472</t>
  </si>
  <si>
    <t>OtsLYON19S_1_0076</t>
  </si>
  <si>
    <t>C-00515</t>
  </si>
  <si>
    <t>OtsLYON19S_1_0526</t>
  </si>
  <si>
    <t>OtsLYON19S_1_0365</t>
  </si>
  <si>
    <t>C-00525</t>
  </si>
  <si>
    <t>C-00535</t>
  </si>
  <si>
    <t>C-00555</t>
  </si>
  <si>
    <t>OtsLYON19S_1_1496</t>
  </si>
  <si>
    <t>C-00585</t>
  </si>
  <si>
    <t>OtsLYON19S_1_0520</t>
  </si>
  <si>
    <t>OtsLYON19S_1_1864</t>
  </si>
  <si>
    <t>OtsLYON19S_1_1648</t>
  </si>
  <si>
    <t>C-00615</t>
  </si>
  <si>
    <t>C-00635</t>
  </si>
  <si>
    <t>OtsLYON19S_1_0060</t>
  </si>
  <si>
    <t>C-00655</t>
  </si>
  <si>
    <t>OtsNPFH19S_1_1321</t>
  </si>
  <si>
    <t>OtsLYON19S_1_0579</t>
  </si>
  <si>
    <t>OtsLYON19S_1_0638</t>
  </si>
  <si>
    <t>C-00665</t>
  </si>
  <si>
    <t>C-00675</t>
  </si>
  <si>
    <t>C-00695</t>
  </si>
  <si>
    <t>C-00705</t>
  </si>
  <si>
    <t>C-00715</t>
  </si>
  <si>
    <t>C-00725</t>
  </si>
  <si>
    <t>C-00745</t>
  </si>
  <si>
    <t>C-00755</t>
  </si>
  <si>
    <t>OtsLYON21S_1_0853</t>
  </si>
  <si>
    <t>C-00765</t>
  </si>
  <si>
    <t>C-00785</t>
  </si>
  <si>
    <t>OtsNPFH19S_1_2317</t>
  </si>
  <si>
    <t>OtsLYON20S_1_1286</t>
  </si>
  <si>
    <t>OtsLYON19S_1_1306</t>
  </si>
  <si>
    <t>OtsLYON19S_1_1213</t>
  </si>
  <si>
    <t>C-00825</t>
  </si>
  <si>
    <t>OtsPBT19-WellsSu</t>
  </si>
  <si>
    <t>OtsLYON19S_1_1341</t>
  </si>
  <si>
    <t>OtsLYON19S_1_1413</t>
  </si>
  <si>
    <t>C-00845</t>
  </si>
  <si>
    <t>OtsLYON20S_1_1057</t>
  </si>
  <si>
    <t>C-00855</t>
  </si>
  <si>
    <t>OtsLYON19S_1_1576</t>
  </si>
  <si>
    <t>OtsLYON19S_1_1356</t>
  </si>
  <si>
    <t>OtsLYON19S_1_1270</t>
  </si>
  <si>
    <t>C-00865</t>
  </si>
  <si>
    <t>OtsLYON19S_1_0118</t>
  </si>
  <si>
    <t>C-00915</t>
  </si>
  <si>
    <t>C-00925</t>
  </si>
  <si>
    <t>C-00935</t>
  </si>
  <si>
    <t>OtsNPFH19S_1_2058</t>
  </si>
  <si>
    <t>C-00955</t>
  </si>
  <si>
    <t>C-00975</t>
  </si>
  <si>
    <t>C-00985</t>
  </si>
  <si>
    <t>C-00995</t>
  </si>
  <si>
    <t>C-01015</t>
  </si>
  <si>
    <t>C-01035</t>
  </si>
  <si>
    <t>C-01065</t>
  </si>
  <si>
    <t>C-01075</t>
  </si>
  <si>
    <t>OtsLYON19S_1_0046</t>
  </si>
  <si>
    <t>OtsLYON20S_1_0423</t>
  </si>
  <si>
    <t>C-01115</t>
  </si>
  <si>
    <t>C-01125</t>
  </si>
  <si>
    <t>OtsLYON19S_1_0637</t>
  </si>
  <si>
    <t>C-01165</t>
  </si>
  <si>
    <t>OtsLYON20S_1_0222</t>
  </si>
  <si>
    <t>C-01195</t>
  </si>
  <si>
    <t>OtsLYON19S_1_1368</t>
  </si>
  <si>
    <t>C-01205</t>
  </si>
  <si>
    <t>OtsLYON19S_1_0323</t>
  </si>
  <si>
    <t>OtsLYON19S_1_0487</t>
  </si>
  <si>
    <t>C-01235</t>
  </si>
  <si>
    <t>C-01275</t>
  </si>
  <si>
    <t>OtsLYON19S_1_0006</t>
  </si>
  <si>
    <t>OtsLYON19S_1_0693</t>
  </si>
  <si>
    <t>C-01295</t>
  </si>
  <si>
    <t>C-01315</t>
  </si>
  <si>
    <t>C-01325</t>
  </si>
  <si>
    <t>OtsNPFH19S_1_1342</t>
  </si>
  <si>
    <t>C-01375</t>
  </si>
  <si>
    <t>OtsNPFH19S_1_1315</t>
  </si>
  <si>
    <t>OtsNPFH19S_1_1056</t>
  </si>
  <si>
    <t>C-01385</t>
  </si>
  <si>
    <t>C-01405</t>
  </si>
  <si>
    <t>C-01415</t>
  </si>
  <si>
    <t>OtsLYON19S_1_0418</t>
  </si>
  <si>
    <t>C-01435</t>
  </si>
  <si>
    <t>C-01455</t>
  </si>
  <si>
    <t>OtsLYON19S_1_0224</t>
  </si>
  <si>
    <t>C-01475</t>
  </si>
  <si>
    <t>C-01485</t>
  </si>
  <si>
    <t>OtsLYON20S_1_1489</t>
  </si>
  <si>
    <t>OtsNPFH19S_1_3357</t>
  </si>
  <si>
    <t>OtsNPFH19S_1_3066</t>
  </si>
  <si>
    <t>C-01505</t>
  </si>
  <si>
    <t>OtsNPFH19S_1_3001</t>
  </si>
  <si>
    <t>C-01535</t>
  </si>
  <si>
    <t>OtsLYON19S_1_1412</t>
  </si>
  <si>
    <t>C-01555</t>
  </si>
  <si>
    <t>C-01595</t>
  </si>
  <si>
    <t>C-01609</t>
  </si>
  <si>
    <t>C-01612</t>
  </si>
  <si>
    <t>C-01618</t>
  </si>
  <si>
    <t>C-01621</t>
  </si>
  <si>
    <t>OtsLYON20S_1_0310</t>
  </si>
  <si>
    <t>OtsLYON20S_1_0022</t>
  </si>
  <si>
    <t>C-01627</t>
  </si>
  <si>
    <t>C-01629</t>
  </si>
  <si>
    <t>C-01630</t>
  </si>
  <si>
    <t>OtsLYON19S_1_0506</t>
  </si>
  <si>
    <t>C-01634</t>
  </si>
  <si>
    <t>C-01635</t>
  </si>
  <si>
    <t>OtsLYON20S_1_0235</t>
  </si>
  <si>
    <t>OtsLYON20S_1_0099</t>
  </si>
  <si>
    <t>C-01645</t>
  </si>
  <si>
    <t>C-01651</t>
  </si>
  <si>
    <t>C-01663</t>
  </si>
  <si>
    <t>C-01665</t>
  </si>
  <si>
    <t>C-01667</t>
  </si>
  <si>
    <t>OtsLYON21S_1_0835</t>
  </si>
  <si>
    <t>C-01697</t>
  </si>
  <si>
    <t>C-01699</t>
  </si>
  <si>
    <t>C-01705</t>
  </si>
  <si>
    <t>OtsLYON19S_1_0671</t>
  </si>
  <si>
    <t>C-01715</t>
  </si>
  <si>
    <t>C-01730</t>
  </si>
  <si>
    <t>C-01745</t>
  </si>
  <si>
    <t>C-01765</t>
  </si>
  <si>
    <t>C-01766</t>
  </si>
  <si>
    <t>C-01775</t>
  </si>
  <si>
    <t>C-01781</t>
  </si>
  <si>
    <t>C-01792</t>
  </si>
  <si>
    <t>C-01793</t>
  </si>
  <si>
    <t>C-01795</t>
  </si>
  <si>
    <t>OtsLYON20S_1_0023</t>
  </si>
  <si>
    <t>OtsLYON20S_1_0269</t>
  </si>
  <si>
    <t>OtsLYON20S_1_0154</t>
  </si>
  <si>
    <t>C-01845</t>
  </si>
  <si>
    <t>C-01849</t>
  </si>
  <si>
    <t>C-01851</t>
  </si>
  <si>
    <t>C-01865</t>
  </si>
  <si>
    <t>C-01873</t>
  </si>
  <si>
    <t>C-01885</t>
  </si>
  <si>
    <t>C-01889</t>
  </si>
  <si>
    <t>C-01898</t>
  </si>
  <si>
    <t>OtsLYON20S_1_0675</t>
  </si>
  <si>
    <t>OtsLYON20S_1_0804</t>
  </si>
  <si>
    <t>OtsLYON19S_1_0475</t>
  </si>
  <si>
    <t>C-01931</t>
  </si>
  <si>
    <t>C-01935</t>
  </si>
  <si>
    <t>C-01945</t>
  </si>
  <si>
    <t>OtsLYON21S_1_0960</t>
  </si>
  <si>
    <t>OtsLYON21S_1_2002</t>
  </si>
  <si>
    <t>C-01978</t>
  </si>
  <si>
    <t>C-01995</t>
  </si>
  <si>
    <t>C-02025</t>
  </si>
  <si>
    <t>C-02035</t>
  </si>
  <si>
    <t>C-02045</t>
  </si>
  <si>
    <t>C-02085</t>
  </si>
  <si>
    <t>OtsNPFH19S_1_3107</t>
  </si>
  <si>
    <t>C-02103</t>
  </si>
  <si>
    <t>C-02105</t>
  </si>
  <si>
    <t>C-02145</t>
  </si>
  <si>
    <t>C-02168</t>
  </si>
  <si>
    <t>C-02175</t>
  </si>
  <si>
    <t>C-02185</t>
  </si>
  <si>
    <t>OtsLYON19S_1_1483</t>
  </si>
  <si>
    <t>OtsLYON19S_1_0350</t>
  </si>
  <si>
    <t>C-02215</t>
  </si>
  <si>
    <t>C-02225</t>
  </si>
  <si>
    <t>C-02255</t>
  </si>
  <si>
    <t>C-02265</t>
  </si>
  <si>
    <t>OtsLYON19S_1_1733</t>
  </si>
  <si>
    <t>OtsLYON21S_1_0717</t>
  </si>
  <si>
    <t>OtsLYON21S_1_0683</t>
  </si>
  <si>
    <t>OtsLYON21S_1_0227</t>
  </si>
  <si>
    <t>C-02295</t>
  </si>
  <si>
    <t>C-02305</t>
  </si>
  <si>
    <t>C-02355</t>
  </si>
  <si>
    <t>C-02365</t>
  </si>
  <si>
    <t>C-02385</t>
  </si>
  <si>
    <t>C-02395</t>
  </si>
  <si>
    <t>PRH</t>
  </si>
  <si>
    <t>C-02405</t>
  </si>
  <si>
    <t>OtsLYON20S_1_1122</t>
  </si>
  <si>
    <t>C-02445</t>
  </si>
  <si>
    <t>OtsLYON19S_1_0320</t>
  </si>
  <si>
    <t>C-02475</t>
  </si>
  <si>
    <t>C-02485</t>
  </si>
  <si>
    <t>C-02495</t>
  </si>
  <si>
    <t>C-02525</t>
  </si>
  <si>
    <t>OtsLYON19S_1_1105</t>
  </si>
  <si>
    <t>C-02575</t>
  </si>
  <si>
    <t>C-02635</t>
  </si>
  <si>
    <t>OtsLYON19S_1_1343</t>
  </si>
  <si>
    <t>OtsLYON19S_1_1257</t>
  </si>
  <si>
    <t>C-02655</t>
  </si>
  <si>
    <t>C-02675</t>
  </si>
  <si>
    <t>OtsNPFH19S_1_4327</t>
  </si>
  <si>
    <t>OtsNPFH19S_1_4054</t>
  </si>
  <si>
    <t>C-02685</t>
  </si>
  <si>
    <t>C-02745</t>
  </si>
  <si>
    <t>OtsLYON20S_1_0276</t>
  </si>
  <si>
    <t>OtsLYON20S_1_0147</t>
  </si>
  <si>
    <t>C-02765</t>
  </si>
  <si>
    <t>OtsLYON20S_1_0426</t>
  </si>
  <si>
    <t>OtsLYON20S_1_1124</t>
  </si>
  <si>
    <t>C-02825</t>
  </si>
  <si>
    <t>OtsLYON21S_1_0861</t>
  </si>
  <si>
    <t>OtsLYON21S_1_1834</t>
  </si>
  <si>
    <t>C-02855</t>
  </si>
  <si>
    <t>OtsLYON20S_1_1142</t>
  </si>
  <si>
    <t>C-02882</t>
  </si>
  <si>
    <t>OtsLYON20S_1_0246</t>
  </si>
  <si>
    <t>OtsLYON20S_1_0110</t>
  </si>
  <si>
    <t>C-02888</t>
  </si>
  <si>
    <t>C-02894</t>
  </si>
  <si>
    <t>OtsLYON20S_1_1462</t>
  </si>
  <si>
    <t>OtsLYON20S_1_1256</t>
  </si>
  <si>
    <t>C-02906</t>
  </si>
  <si>
    <t>C-02912</t>
  </si>
  <si>
    <t>OtsLYON20S_1_1541</t>
  </si>
  <si>
    <t>OtsLYON20S_1_1693</t>
  </si>
  <si>
    <t>C-02924</t>
  </si>
  <si>
    <t>OtsLYON19S_1_0574</t>
  </si>
  <si>
    <t>C-02930</t>
  </si>
  <si>
    <t>OtsLYON20S_1_1490</t>
  </si>
  <si>
    <t>OtsLYON20S_1_1300</t>
  </si>
  <si>
    <t>OtsLYON21S_1_0893</t>
  </si>
  <si>
    <t>OtsLYON21S_1_1905</t>
  </si>
  <si>
    <t>C-02948</t>
  </si>
  <si>
    <t>C-02954</t>
  </si>
  <si>
    <t>C-02960</t>
  </si>
  <si>
    <t>OtsLYON20S_1_0662</t>
  </si>
  <si>
    <t>OtsLYON20S_1_0720</t>
  </si>
  <si>
    <t>C-02990</t>
  </si>
  <si>
    <t>OtsLYON19S_1_0463</t>
  </si>
  <si>
    <t>C-03008</t>
  </si>
  <si>
    <t>C-03014</t>
  </si>
  <si>
    <t>OtsLYON20S_1_0284</t>
  </si>
  <si>
    <t>OtsLYON20S_1_1045</t>
  </si>
  <si>
    <t>C-03026</t>
  </si>
  <si>
    <t>OtsLYON21S_1_1818</t>
  </si>
  <si>
    <t>C-03050</t>
  </si>
  <si>
    <t>C-03056</t>
  </si>
  <si>
    <t>C-03062</t>
  </si>
  <si>
    <t>OtsLYON20S_1_0419</t>
  </si>
  <si>
    <t>C-03074</t>
  </si>
  <si>
    <t>OtsLYON19S_1_1551</t>
  </si>
  <si>
    <t>C-03080</t>
  </si>
  <si>
    <t>C-03086</t>
  </si>
  <si>
    <t>C-03092</t>
  </si>
  <si>
    <t>C-03098</t>
  </si>
  <si>
    <t>C-03104</t>
  </si>
  <si>
    <t>C-03128</t>
  </si>
  <si>
    <t>C-03134</t>
  </si>
  <si>
    <t>OtsLYON19S_1_1843</t>
  </si>
  <si>
    <t>OtsLYON21S_1_0757</t>
  </si>
  <si>
    <t>OtsLYON21S_1_0395</t>
  </si>
  <si>
    <t>C-03146</t>
  </si>
  <si>
    <t>OtsLYON21S_1_1674</t>
  </si>
  <si>
    <t>C-03164</t>
  </si>
  <si>
    <t>C-03168</t>
  </si>
  <si>
    <t>OtsLYON21S_1_0708</t>
  </si>
  <si>
    <t>C-03176</t>
  </si>
  <si>
    <t>C-03182</t>
  </si>
  <si>
    <t>OtsLYON19S_1_0366</t>
  </si>
  <si>
    <t>C-03188</t>
  </si>
  <si>
    <t>C-03194</t>
  </si>
  <si>
    <t>C-03212</t>
  </si>
  <si>
    <t>C-03218</t>
  </si>
  <si>
    <t>C-03227</t>
  </si>
  <si>
    <t>OtsLYON20S_1_0262</t>
  </si>
  <si>
    <t>OtsLYON19S_1_1386</t>
  </si>
  <si>
    <t>OtsLYON19S_1_1470</t>
  </si>
  <si>
    <t>C-03236</t>
  </si>
  <si>
    <t>C-03242</t>
  </si>
  <si>
    <t>C-03248</t>
  </si>
  <si>
    <t>C-03264</t>
  </si>
  <si>
    <t>C-03266</t>
  </si>
  <si>
    <t>OtsLYON20S_1_1487</t>
  </si>
  <si>
    <t>C-03276</t>
  </si>
  <si>
    <t>OtsNPFH20S_1_0354</t>
  </si>
  <si>
    <t>OtsLYON20S_1_1556</t>
  </si>
  <si>
    <t>C-03284</t>
  </si>
  <si>
    <t>C-03290</t>
  </si>
  <si>
    <t>C-03296</t>
  </si>
  <si>
    <t>C-03302</t>
  </si>
  <si>
    <t>OtsLYON21S_1_0895</t>
  </si>
  <si>
    <t>C-03308</t>
  </si>
  <si>
    <t>C-03314</t>
  </si>
  <si>
    <t>C-03315</t>
  </si>
  <si>
    <t>C-03326</t>
  </si>
  <si>
    <t>C-03338</t>
  </si>
  <si>
    <t>C-03356</t>
  </si>
  <si>
    <t>C-03362</t>
  </si>
  <si>
    <t>OtsPBT19-KlickFa</t>
  </si>
  <si>
    <t>Klickitat</t>
  </si>
  <si>
    <t>C-03374</t>
  </si>
  <si>
    <t>C-03380</t>
  </si>
  <si>
    <t>C-03386</t>
  </si>
  <si>
    <t>OtsLYON19S_1_1963</t>
  </si>
  <si>
    <t>C-03410</t>
  </si>
  <si>
    <t>OtsLYON19S_1_1359</t>
  </si>
  <si>
    <t>OtsLYON19S_1_1437</t>
  </si>
  <si>
    <t>OtsLYON20S_1_0436</t>
  </si>
  <si>
    <t>OtsLYON21S_1_0809</t>
  </si>
  <si>
    <t>C-03428</t>
  </si>
  <si>
    <t>C-03434</t>
  </si>
  <si>
    <t>C-03446</t>
  </si>
  <si>
    <t>C-03470</t>
  </si>
  <si>
    <t>OtsLYON21S_1_0310</t>
  </si>
  <si>
    <t>C-03480</t>
  </si>
  <si>
    <t>C-03482</t>
  </si>
  <si>
    <t>OtsLYON19S_1_0160</t>
  </si>
  <si>
    <t>OtsLYON19S_1_0249</t>
  </si>
  <si>
    <t>C-03500</t>
  </si>
  <si>
    <t>C-03506</t>
  </si>
  <si>
    <t>C-03512</t>
  </si>
  <si>
    <t>C-03518</t>
  </si>
  <si>
    <t>C-03536</t>
  </si>
  <si>
    <t>OtsLYON20S_1_0282</t>
  </si>
  <si>
    <t>C-03548</t>
  </si>
  <si>
    <t>C-03551</t>
  </si>
  <si>
    <t>RSH</t>
  </si>
  <si>
    <t>C-03554</t>
  </si>
  <si>
    <t>OtsLYON21S_1_0919</t>
  </si>
  <si>
    <t>OtsLYON21S_1_1985</t>
  </si>
  <si>
    <t>C-03560</t>
  </si>
  <si>
    <t>OtsLYON20S_1_1298</t>
  </si>
  <si>
    <t>C-03570</t>
  </si>
  <si>
    <t>C-03572</t>
  </si>
  <si>
    <t>C-03584</t>
  </si>
  <si>
    <t>C-03585</t>
  </si>
  <si>
    <t>C-03600</t>
  </si>
  <si>
    <t>C-03602</t>
  </si>
  <si>
    <t>OtsLYON21S_1_0649</t>
  </si>
  <si>
    <t>OtsLYON21S_1_0094</t>
  </si>
  <si>
    <t>C-03608</t>
  </si>
  <si>
    <t>C-03632</t>
  </si>
  <si>
    <t>OtsNPFH20S_1_0371</t>
  </si>
  <si>
    <t>OtsNPFH20S_1_0336</t>
  </si>
  <si>
    <t>C-03638</t>
  </si>
  <si>
    <t>OtsLYON19S_1_1417</t>
  </si>
  <si>
    <t>C-03644</t>
  </si>
  <si>
    <t>C-03650</t>
  </si>
  <si>
    <t>C-03668</t>
  </si>
  <si>
    <t>C-03680</t>
  </si>
  <si>
    <t>OtsLYON20S_1_0070</t>
  </si>
  <si>
    <t>OtsPBT20-LWSFa</t>
  </si>
  <si>
    <t>LWSH</t>
  </si>
  <si>
    <t>C-03692</t>
  </si>
  <si>
    <t>C-03698</t>
  </si>
  <si>
    <t>C-03704</t>
  </si>
  <si>
    <t>C-03710</t>
  </si>
  <si>
    <t>C-03716</t>
  </si>
  <si>
    <t>OtsNPFH19S_1_3304</t>
  </si>
  <si>
    <t>C-03722</t>
  </si>
  <si>
    <t>OtsLYON20S_1_1565</t>
  </si>
  <si>
    <t>OtsLYON20S_1_1738</t>
  </si>
  <si>
    <t>C-03740</t>
  </si>
  <si>
    <t>OtsLYON21S_1_0924</t>
  </si>
  <si>
    <t>OtsLYON19S_1_0341</t>
  </si>
  <si>
    <t>OtsLYON20S_1_1571</t>
  </si>
  <si>
    <t>OtsLYON20S_1_1756</t>
  </si>
  <si>
    <t>C-03776</t>
  </si>
  <si>
    <t>OtsLYON19S_1_1358</t>
  </si>
  <si>
    <t>C-03782</t>
  </si>
  <si>
    <t>C-03788</t>
  </si>
  <si>
    <t>C-03794</t>
  </si>
  <si>
    <t>OtsLYON19S_1_1764</t>
  </si>
  <si>
    <t>C-03818</t>
  </si>
  <si>
    <t>OtsLYON21S_1_0731</t>
  </si>
  <si>
    <t>C-03830</t>
  </si>
  <si>
    <t>OtsLYON19S_1_0053</t>
  </si>
  <si>
    <t>C-03836</t>
  </si>
  <si>
    <t>OtsLYON20S_1_0411</t>
  </si>
  <si>
    <t>UMA</t>
  </si>
  <si>
    <t>C-03866</t>
  </si>
  <si>
    <t>C-03872</t>
  </si>
  <si>
    <t>C-03878</t>
  </si>
  <si>
    <t>C-03890</t>
  </si>
  <si>
    <t>C-03896</t>
  </si>
  <si>
    <t>C-03902</t>
  </si>
  <si>
    <t>C-03908</t>
  </si>
  <si>
    <t>C-03914</t>
  </si>
  <si>
    <t>OtsLYON20S_1_1318</t>
  </si>
  <si>
    <t>OtsLYON20S_1_0842</t>
  </si>
  <si>
    <t>C-03944</t>
  </si>
  <si>
    <t>C-03962</t>
  </si>
  <si>
    <t>C-03968</t>
  </si>
  <si>
    <t>C-03974</t>
  </si>
  <si>
    <t>C-03980</t>
  </si>
  <si>
    <t>C-03986</t>
  </si>
  <si>
    <t>C-03998</t>
  </si>
  <si>
    <t>C-04010</t>
  </si>
  <si>
    <t>OtsNPFH19S_1_3319</t>
  </si>
  <si>
    <t>OtsNPFH19S_1_3023</t>
  </si>
  <si>
    <t>C-04022</t>
  </si>
  <si>
    <t>C-04034</t>
  </si>
  <si>
    <t>OtsNPFH20S_1_0654</t>
  </si>
  <si>
    <t>OtsNPFH20S_1_0604</t>
  </si>
  <si>
    <t>OtsPBT19-UmaFa-0045</t>
  </si>
  <si>
    <t>OtsPBT19-UmaFa</t>
  </si>
  <si>
    <t>C-04058</t>
  </si>
  <si>
    <t>OtsLYON20S_1_1085</t>
  </si>
  <si>
    <t>C-04064</t>
  </si>
  <si>
    <t>C-04070</t>
  </si>
  <si>
    <t>C-04082</t>
  </si>
  <si>
    <t>C-04118</t>
  </si>
  <si>
    <t>C-04124</t>
  </si>
  <si>
    <t>C-04136</t>
  </si>
  <si>
    <t>OtsLYON20S_1_0195</t>
  </si>
  <si>
    <t>C-04154</t>
  </si>
  <si>
    <t>OtsLYON20S_1_0664</t>
  </si>
  <si>
    <t>OtsLYON20S_1_0710</t>
  </si>
  <si>
    <t>C-04172</t>
  </si>
  <si>
    <t>C-04208</t>
  </si>
  <si>
    <t>OtsLYON20S_1_0268</t>
  </si>
  <si>
    <t>C-04226</t>
  </si>
  <si>
    <t>C-04232</t>
  </si>
  <si>
    <t>C-04238</t>
  </si>
  <si>
    <t>OtsLYON20S_1_0217</t>
  </si>
  <si>
    <t>OtsLYON20S_1_0040</t>
  </si>
  <si>
    <t>C-04244</t>
  </si>
  <si>
    <t>OtsLYON20S_1_1498</t>
  </si>
  <si>
    <t>OtsLYON20S_1_1614</t>
  </si>
  <si>
    <t>OtsLYON21S_1_0609</t>
  </si>
  <si>
    <t>OtsLYON21S_1_0013</t>
  </si>
  <si>
    <t>C-04268</t>
  </si>
  <si>
    <t>OtsLYON20S_1_1132</t>
  </si>
  <si>
    <t>C-04286</t>
  </si>
  <si>
    <t>C-04304</t>
  </si>
  <si>
    <t>C-04310</t>
  </si>
  <si>
    <t>C-04328</t>
  </si>
  <si>
    <t>C-04340</t>
  </si>
  <si>
    <t>C-04346</t>
  </si>
  <si>
    <t>C-04358</t>
  </si>
  <si>
    <t>OtsLYON20S_1_1383</t>
  </si>
  <si>
    <t>OtsLYON20S_1_0935</t>
  </si>
  <si>
    <t>OtsLYON20S_1_1426</t>
  </si>
  <si>
    <t>OtsLYON20S_1_1209</t>
  </si>
  <si>
    <t>C-04388</t>
  </si>
  <si>
    <t>C-04406</t>
  </si>
  <si>
    <t>C-04412</t>
  </si>
  <si>
    <t>OtsLYON20S_1_0652</t>
  </si>
  <si>
    <t>OtsLYON20S_1_0730</t>
  </si>
  <si>
    <t>OtsLYON20S_1_0298</t>
  </si>
  <si>
    <t>OtsLYON20S_1_1063</t>
  </si>
  <si>
    <t>C-04430</t>
  </si>
  <si>
    <t>C-04442</t>
  </si>
  <si>
    <t>C-04448</t>
  </si>
  <si>
    <t>OtsLYON20S_1_1032</t>
  </si>
  <si>
    <t>C-04466</t>
  </si>
  <si>
    <t>OtsLYON20S_1_1333</t>
  </si>
  <si>
    <t>OtsLYON20S_1_0871</t>
  </si>
  <si>
    <t>C-04484</t>
  </si>
  <si>
    <t>C-04496</t>
  </si>
  <si>
    <t>OtsNPFH20S_1_0068</t>
  </si>
  <si>
    <t>C-04508</t>
  </si>
  <si>
    <t>OtsLYON20S_1_0257</t>
  </si>
  <si>
    <t>OtsLYON20S_1_0117</t>
  </si>
  <si>
    <t>C-04520</t>
  </si>
  <si>
    <t>C-04526</t>
  </si>
  <si>
    <t>C-04532</t>
  </si>
  <si>
    <t>OtsNPFH19S_1_2302</t>
  </si>
  <si>
    <t>C-04544</t>
  </si>
  <si>
    <t>OtsLYON20S_1_1151</t>
  </si>
  <si>
    <t>OtsNPFH20S_1_0670</t>
  </si>
  <si>
    <t>OtsNPFH20S_1_0647</t>
  </si>
  <si>
    <t>OtsLYON21S_1_0617</t>
  </si>
  <si>
    <t>OtsNPFH20S_1_0719</t>
  </si>
  <si>
    <t>C-04574</t>
  </si>
  <si>
    <t>C-04580</t>
  </si>
  <si>
    <t>C-04586</t>
  </si>
  <si>
    <t>C-04598</t>
  </si>
  <si>
    <t>C-04616</t>
  </si>
  <si>
    <t>C-04622</t>
  </si>
  <si>
    <t>C-04628</t>
  </si>
  <si>
    <t>OtsLYON21S_1_0833</t>
  </si>
  <si>
    <t>OtsLYON19S_1_1719</t>
  </si>
  <si>
    <t>OtsLYON20S_1_0453</t>
  </si>
  <si>
    <t>OtsLYON20S_1_1171</t>
  </si>
  <si>
    <t>C-04664</t>
  </si>
  <si>
    <t>C-04670</t>
  </si>
  <si>
    <t>OtsNPFH20S_1_0667</t>
  </si>
  <si>
    <t>OtsNPFH20S_1_0638</t>
  </si>
  <si>
    <t>OtsNPFH20S_1_0664</t>
  </si>
  <si>
    <t>C-04676</t>
  </si>
  <si>
    <t>OtsLYON19S_1_1924</t>
  </si>
  <si>
    <t>C-04682</t>
  </si>
  <si>
    <t>OtsLYON19S_1_0147</t>
  </si>
  <si>
    <t>OtsLYON19S_1_0213</t>
  </si>
  <si>
    <t>C-04688</t>
  </si>
  <si>
    <t>C-04694</t>
  </si>
  <si>
    <t>OtsLYON20S_1_0556</t>
  </si>
  <si>
    <t>C-04712</t>
  </si>
  <si>
    <t>C-04730</t>
  </si>
  <si>
    <t>C-04754</t>
  </si>
  <si>
    <t>OtsLYON20S_1_0421</t>
  </si>
  <si>
    <t>C-04766</t>
  </si>
  <si>
    <t>C-04778</t>
  </si>
  <si>
    <t>OtsLYON19S_1_0239</t>
  </si>
  <si>
    <t>OtsLYON20S_1_0496</t>
  </si>
  <si>
    <t>C-04790</t>
  </si>
  <si>
    <t>C-04796</t>
  </si>
  <si>
    <t>C-04814</t>
  </si>
  <si>
    <t>C-04820</t>
  </si>
  <si>
    <t>C-04826</t>
  </si>
  <si>
    <t>OtsLYON20S_1_0297</t>
  </si>
  <si>
    <t>OtsLYON20S_1_1060</t>
  </si>
  <si>
    <t>OtsLYON19S_1_0914</t>
  </si>
  <si>
    <t>C-04850</t>
  </si>
  <si>
    <t>C-04856</t>
  </si>
  <si>
    <t>OtsLYON20S_1_0248</t>
  </si>
  <si>
    <t>OtsLYON20S_1_0093</t>
  </si>
  <si>
    <t>C-04874</t>
  </si>
  <si>
    <t>C-04892</t>
  </si>
  <si>
    <t>OtsLYON19S_1_0929</t>
  </si>
  <si>
    <t>C-04904</t>
  </si>
  <si>
    <t>C-04910</t>
  </si>
  <si>
    <t>OtsLYON20S_1_0440</t>
  </si>
  <si>
    <t>OtsLYON20S_1_1164</t>
  </si>
  <si>
    <t>OtsLYON21S_1_0602</t>
  </si>
  <si>
    <t>OtsLYON21S_1_0004</t>
  </si>
  <si>
    <t>C-04940</t>
  </si>
  <si>
    <t>OtsLYON20S_1_0681</t>
  </si>
  <si>
    <t>OtsLYON20S_1_0760</t>
  </si>
  <si>
    <t>C-04976</t>
  </si>
  <si>
    <t>OtsLYON20S_1_0226</t>
  </si>
  <si>
    <t>OtsLYON20S_1_0064</t>
  </si>
  <si>
    <t>OtsLYON21S_1_0641</t>
  </si>
  <si>
    <t>OtsLYON20S_1_1595</t>
  </si>
  <si>
    <t>OtsLYON20S_1_1780</t>
  </si>
  <si>
    <t>C-05066</t>
  </si>
  <si>
    <t>C-05096</t>
  </si>
  <si>
    <t>OtsLYON20S_1_0450</t>
  </si>
  <si>
    <t>C-05108</t>
  </si>
  <si>
    <t>OtsLYON20S_1_0447</t>
  </si>
  <si>
    <t>OtsLYON20S_1_1155</t>
  </si>
  <si>
    <t>OtsLYON20S_1_1493</t>
  </si>
  <si>
    <t>OtsLYON20S_1_1303</t>
  </si>
  <si>
    <t>OtsLYON20S_1_0825</t>
  </si>
  <si>
    <t>C-05150</t>
  </si>
  <si>
    <t>OtsPBT20-UmaFa</t>
  </si>
  <si>
    <t>C-05210</t>
  </si>
  <si>
    <t>OtsNPFH19S_1_2306</t>
  </si>
  <si>
    <t>OtsNPFH19S_1_2022</t>
  </si>
  <si>
    <t>C-05246</t>
  </si>
  <si>
    <t>C-05252</t>
  </si>
  <si>
    <t>C-05264</t>
  </si>
  <si>
    <t>C-05270</t>
  </si>
  <si>
    <t>OtsLYON20S_1_1143</t>
  </si>
  <si>
    <t>C-05276</t>
  </si>
  <si>
    <t>C-05300</t>
  </si>
  <si>
    <t>C-05360</t>
  </si>
  <si>
    <t>C-05366</t>
  </si>
  <si>
    <t>C-05390</t>
  </si>
  <si>
    <t>OtsNPFH19S_1_4365</t>
  </si>
  <si>
    <t>OtsNPFH19S_1_4043</t>
  </si>
  <si>
    <t>C-05402</t>
  </si>
  <si>
    <t>C-05408</t>
  </si>
  <si>
    <t>C-05426</t>
  </si>
  <si>
    <t>OtsLYON20S_1_1505</t>
  </si>
  <si>
    <t>OtsLYON19S_1_1908</t>
  </si>
  <si>
    <t>C-05480</t>
  </si>
  <si>
    <t>OtsLYON19S_1_1128</t>
  </si>
  <si>
    <t>OtsLYON19S_1_1333</t>
  </si>
  <si>
    <t>OtsNPFH20S_1_0811</t>
  </si>
  <si>
    <t>OtsNPFH20S_1_0737</t>
  </si>
  <si>
    <t>OtsNPFH20S_1_0200</t>
  </si>
  <si>
    <t>OtsNPFH20S_1_0130</t>
  </si>
  <si>
    <t>OtsLYON20S_1_1290</t>
  </si>
  <si>
    <t>C-05525</t>
  </si>
  <si>
    <t>C-05534</t>
  </si>
  <si>
    <t>OtsLYON20S_1_1059</t>
  </si>
  <si>
    <t>OtsLYON19S_1_0493</t>
  </si>
  <si>
    <t>OtsLYON20S_1_1098</t>
  </si>
  <si>
    <t>OtsLYON19S_1_1837</t>
  </si>
  <si>
    <t>C-05588</t>
  </si>
  <si>
    <t>OtsNPFH20S_1_0210</t>
  </si>
  <si>
    <t>OtsNPFH20S_1_0111</t>
  </si>
  <si>
    <t>OtsLYON19S_1_1642</t>
  </si>
  <si>
    <t>C-05654</t>
  </si>
  <si>
    <t>OtsNPFH20S_1_0851</t>
  </si>
  <si>
    <t>OtsNPFH20S_1_0791</t>
  </si>
  <si>
    <t>OtsLYON19S_1_1387</t>
  </si>
  <si>
    <t>OtsLYON19S_1_1460</t>
  </si>
  <si>
    <t>OtsLYON21S_1_0669</t>
  </si>
  <si>
    <t>OtsLYON21S_1_0137</t>
  </si>
  <si>
    <t>OtsLYON20S_1_0289</t>
  </si>
  <si>
    <t>OtsLYON20S_1_1019</t>
  </si>
  <si>
    <t>OtsLYON21S_1_0951</t>
  </si>
  <si>
    <t>OtsLYON21S_1_1791</t>
  </si>
  <si>
    <t>OtsLYON20S_1_1539</t>
  </si>
  <si>
    <t>OtsLYON20S_1_1696</t>
  </si>
  <si>
    <t>OtsLYON21S_1_0882</t>
  </si>
  <si>
    <t>OtsLYON19S_1_1313</t>
  </si>
  <si>
    <t>OtsLYON20S_1_1100</t>
  </si>
  <si>
    <t>OtsLYON21S_1_0675</t>
  </si>
  <si>
    <t>OtsLYON21S_1_0209</t>
  </si>
  <si>
    <t>OtsLYON20S_1_1804</t>
  </si>
  <si>
    <t>OtsLYON20S_1_1786</t>
  </si>
  <si>
    <t>OtsLYON21S_1_0613</t>
  </si>
  <si>
    <t>OtsLYON21S_1_0021</t>
  </si>
  <si>
    <t>C-05840</t>
  </si>
  <si>
    <t>OtsLYON20S_1_1468</t>
  </si>
  <si>
    <t>OtsLYON20S_1_1272</t>
  </si>
  <si>
    <t>OtsLYON20S_1_0200</t>
  </si>
  <si>
    <t>OtsLYON20S_1_0663</t>
  </si>
  <si>
    <t>OtsLYON20S_1_0763</t>
  </si>
  <si>
    <t>OtsLYON20S_1_1744</t>
  </si>
  <si>
    <t>OtsLYON20S_1_0287</t>
  </si>
  <si>
    <t>OtsLYON19S_1_0670</t>
  </si>
  <si>
    <t>OtsLYON21S_1_0746</t>
  </si>
  <si>
    <t>OtsLYON21S_1_0366</t>
  </si>
  <si>
    <t>C-05924</t>
  </si>
  <si>
    <t>OtsLYON20S_1_0108</t>
  </si>
  <si>
    <t>C-05948</t>
  </si>
  <si>
    <t>OtsLYON20S_1_1326</t>
  </si>
  <si>
    <t>C-05966</t>
  </si>
  <si>
    <t>OtsLYON21S_1_0850</t>
  </si>
  <si>
    <t>OtsLYON21S_1_1808</t>
  </si>
  <si>
    <t>C-06020</t>
  </si>
  <si>
    <t>OtsLYON20S_1_0273</t>
  </si>
  <si>
    <t>OtsLYON20S_1_0167</t>
  </si>
  <si>
    <t>C-06062</t>
  </si>
  <si>
    <t>OtsLYON20S_1_0182</t>
  </si>
  <si>
    <t>C-06068</t>
  </si>
  <si>
    <t>C-06086</t>
  </si>
  <si>
    <t>OtsLYON20S_1_0149</t>
  </si>
  <si>
    <t>C-06092</t>
  </si>
  <si>
    <t>OtsLYON20S_1_1028</t>
  </si>
  <si>
    <t>OtsLYON20S_1_1137</t>
  </si>
  <si>
    <t>C-06128</t>
  </si>
  <si>
    <t>OtsLYON19S_1_1329</t>
  </si>
  <si>
    <t>OtsLYON19S_1_1280</t>
  </si>
  <si>
    <t>C-06146</t>
  </si>
  <si>
    <t>OtsNPFH20S_1_0474</t>
  </si>
  <si>
    <t>OtsNPFH20S_1_0434</t>
  </si>
  <si>
    <t>C-06152</t>
  </si>
  <si>
    <t>OtsLYON21S_1_0759</t>
  </si>
  <si>
    <t>OtsNPFH21S_1</t>
  </si>
  <si>
    <t>C-06218</t>
  </si>
  <si>
    <t>C-06242</t>
  </si>
  <si>
    <t>OtsPBT19-ProsserFa</t>
  </si>
  <si>
    <t>OtsLYON21S_1_0943</t>
  </si>
  <si>
    <t>OtsLYON21S_1_1767</t>
  </si>
  <si>
    <t>OtsLYON20S_1_1061</t>
  </si>
  <si>
    <t>OtsLYON20S_1_1386</t>
  </si>
  <si>
    <t>OtsLYON20S_1_0937</t>
  </si>
  <si>
    <t>C-06266</t>
  </si>
  <si>
    <t>C-06284</t>
  </si>
  <si>
    <t>OtsLYON21S_1_0926</t>
  </si>
  <si>
    <t>OtsLYON21S_1_1725</t>
  </si>
  <si>
    <t>OtsLYON21S_1_0763</t>
  </si>
  <si>
    <t>OtsLYON21S_1_0636</t>
  </si>
  <si>
    <t>OtsLYON21S_1_0073</t>
  </si>
  <si>
    <t>OtsNPFH20S_1_0582</t>
  </si>
  <si>
    <t>OtsNPFH20S_1_0542</t>
  </si>
  <si>
    <t>OtsLYON19S_1_1362</t>
  </si>
  <si>
    <t>OtsLYON19S_1_1290</t>
  </si>
  <si>
    <t>OtsLYON21S_1_0789</t>
  </si>
  <si>
    <t>OtsLYON20S_1_0215</t>
  </si>
  <si>
    <t>OtsLYON20S_1_0013</t>
  </si>
  <si>
    <t>OtsLYON21S_1_0797</t>
  </si>
  <si>
    <t>OtsLYON21S_1_1614</t>
  </si>
  <si>
    <t>OtsLYON20S_1_1029</t>
  </si>
  <si>
    <t>OtsLYON20S_1_1546</t>
  </si>
  <si>
    <t>OtsLYON20S_1_1703</t>
  </si>
  <si>
    <t>OtsLYON21S_1_0614</t>
  </si>
  <si>
    <t>OtsLYON21S_1_0025</t>
  </si>
  <si>
    <t>OtsLYON21S_1_0937</t>
  </si>
  <si>
    <t>OtsLYON21S_1_1735</t>
  </si>
  <si>
    <t>OtsLYON19S_1_1592</t>
  </si>
  <si>
    <t>OtsLYON21S_1_0734</t>
  </si>
  <si>
    <t>OtsLYON21S_1_0341</t>
  </si>
  <si>
    <t>OtsLYON20S_1_1807</t>
  </si>
  <si>
    <t>OtsLYON20S_1_2026</t>
  </si>
  <si>
    <t>OtsLYON19S_1_1935</t>
  </si>
  <si>
    <t>OtsLYON21S_1_1710</t>
  </si>
  <si>
    <t>OtsLYON20S_1_0315</t>
  </si>
  <si>
    <t>OtsLYON20S_1_0044</t>
  </si>
  <si>
    <t>OtsLYON20S_1_0417</t>
  </si>
  <si>
    <t>OtsLYON20S_1_1069</t>
  </si>
  <si>
    <t>OtsLYON19S_1_0473</t>
  </si>
  <si>
    <t>OtsNPFH20S_1_0221</t>
  </si>
  <si>
    <t>OtsNPFH20S_1_0105</t>
  </si>
  <si>
    <t>OtsNPFH20S_1_0593</t>
  </si>
  <si>
    <t>OtsNPFH20S_1_0553</t>
  </si>
  <si>
    <t>OtsLYON21S_1_0622</t>
  </si>
  <si>
    <t>OtsLYON21S_1_0043</t>
  </si>
  <si>
    <t>OtsLYON19S_1_0718</t>
  </si>
  <si>
    <t>OtsLYON19S_1_0903</t>
  </si>
  <si>
    <t>OtsLYON20S_1_1084</t>
  </si>
  <si>
    <t>OtsLYON21S_1_0947</t>
  </si>
  <si>
    <t>OtsLYON21S_1_1761</t>
  </si>
  <si>
    <t>OtsLYON20S_1_1030</t>
  </si>
  <si>
    <t>OtsLYON20S_1_1810</t>
  </si>
  <si>
    <t>OtsLYON20S_1_2029</t>
  </si>
  <si>
    <t>OtsLYON20S_1_0462</t>
  </si>
  <si>
    <t>OtsLYON20S_1_0260</t>
  </si>
  <si>
    <t>OtsLYON19S_1_1382</t>
  </si>
  <si>
    <t>OtsLYON19S_1_1445</t>
  </si>
  <si>
    <t>OtsLYON21S_1_0791</t>
  </si>
  <si>
    <t>OtsLYON21S_1_0481</t>
  </si>
  <si>
    <t>OtsLYON19S_1_2016</t>
  </si>
  <si>
    <t>OtsLYON19S_1_1366</t>
  </si>
  <si>
    <t>OtsLYON19S_1_1405</t>
  </si>
  <si>
    <t>OtsLYON20S_1_1428</t>
  </si>
  <si>
    <t>OtsLYON20S_1_1216</t>
  </si>
  <si>
    <t>OtsLYON21S_1_0944</t>
  </si>
  <si>
    <t>OtsLYON21S_1_1773</t>
  </si>
  <si>
    <t>OtsLYON21S_1_0658</t>
  </si>
  <si>
    <t>OtsLYON21S_1_0114</t>
  </si>
  <si>
    <t>OtsLYON21S_1_0042</t>
  </si>
  <si>
    <t>OtsNPFH20S_1_0830</t>
  </si>
  <si>
    <t>OtsNPFH20S_1_0769</t>
  </si>
  <si>
    <t>OtsLYON21S_1_0772</t>
  </si>
  <si>
    <t>OtsLYON21S_1_0446</t>
  </si>
  <si>
    <t>OtsLYON19S_1_1444</t>
  </si>
  <si>
    <t>OtsLYON20S_1_1538</t>
  </si>
  <si>
    <t>OtsLYON20S_1_1690</t>
  </si>
  <si>
    <t>OtsLYON20S_1_1473</t>
  </si>
  <si>
    <t>OtsLYON20S_1_1281</t>
  </si>
  <si>
    <t>OtsLYON20S_1_0183</t>
  </si>
  <si>
    <t>OtsLYON21S_1_0827</t>
  </si>
  <si>
    <t>OtsNPFH20S_1_0461</t>
  </si>
  <si>
    <t>OtsNPFH20S_1_0406</t>
  </si>
  <si>
    <t>OtsLYON20S_1_0115</t>
  </si>
  <si>
    <t>OtsLYON20S_1_0464</t>
  </si>
  <si>
    <t>OtsLYON19S_1_1281</t>
  </si>
  <si>
    <t>OtsLYON20S_1_1313</t>
  </si>
  <si>
    <t>OtsLYON20S_1_0836</t>
  </si>
  <si>
    <t>OtsLYON21S_1_0936</t>
  </si>
  <si>
    <t>OtsLYON21S_1_1737</t>
  </si>
  <si>
    <t>OtsLYON20S_1_0021</t>
  </si>
  <si>
    <t>OtsLYON20S_1_0631</t>
  </si>
  <si>
    <t>OtsLYON20S_1_0593</t>
  </si>
  <si>
    <t>OtsLYON20S_1_1692</t>
  </si>
  <si>
    <t>OtsLYON20S_1_0854</t>
  </si>
  <si>
    <t>OtsLYON20S_1_1024</t>
  </si>
  <si>
    <t>OtsLYON21S_1_0822</t>
  </si>
  <si>
    <t>OtsLYON21S_1_1649</t>
  </si>
  <si>
    <t>OtsLYON21S_1_0914</t>
  </si>
  <si>
    <t>OtsLYON21S_1_1977</t>
  </si>
  <si>
    <t>OtsLYON20S_1_0463</t>
  </si>
  <si>
    <t>OtsLYON19S_1_1370</t>
  </si>
  <si>
    <t>OtsLYON19S_1_1473</t>
  </si>
  <si>
    <t>OtsLYON20S_1_0211</t>
  </si>
  <si>
    <t>OtsLYON20S_1_0011</t>
  </si>
  <si>
    <t>OtsLYON20S_1_0618</t>
  </si>
  <si>
    <t>OtsLYON20S_1_0595</t>
  </si>
  <si>
    <t>OtsLYON20S_1_0649</t>
  </si>
  <si>
    <t>OtsLYON20S_1_0719</t>
  </si>
  <si>
    <t>OtsLYON20S_1_0602</t>
  </si>
  <si>
    <t>OtsLYON20S_1_0559</t>
  </si>
  <si>
    <t>OtsLYON20S_1_1520</t>
  </si>
  <si>
    <t>OtsLYON20S_1_1660</t>
  </si>
  <si>
    <t>OtsLYON20S_1_0265</t>
  </si>
  <si>
    <t>OtsLYON20S_1_0131</t>
  </si>
  <si>
    <t>OtsPBT21-RSHFa</t>
  </si>
  <si>
    <t>OtsLYON20S_1_0285</t>
  </si>
  <si>
    <t>OtsLYON21S_1_0672</t>
  </si>
  <si>
    <t>OtsLYON20S_1_0442</t>
  </si>
  <si>
    <t>OtsLYON20S_1_1189</t>
  </si>
  <si>
    <t>OtsNPFH19S_1_4353</t>
  </si>
  <si>
    <t>OtsNPFH19S_1_4068</t>
  </si>
  <si>
    <t>OtsLYON20S_1_1530</t>
  </si>
  <si>
    <t>OtsLYON20S_1_1676</t>
  </si>
  <si>
    <t>OtsNPFH20S_1_0668</t>
  </si>
  <si>
    <t>OtsNPFH20S_1_0645</t>
  </si>
  <si>
    <t>OtsLYON20S_1_1166</t>
  </si>
  <si>
    <t>OtsLYON20S_1_0416</t>
  </si>
  <si>
    <t>OtsLYON20S_1_1101</t>
  </si>
  <si>
    <t>OtsLYON19S_1_2088</t>
  </si>
  <si>
    <t>OtsLYON21S_1_0913</t>
  </si>
  <si>
    <t>OtsLYON19S_1_2000</t>
  </si>
  <si>
    <t>OtsPBT19-RSHFa-0009</t>
  </si>
  <si>
    <t>OtsLYON20S_1_0499</t>
  </si>
  <si>
    <t>OtsLYON20S_1_0555</t>
  </si>
  <si>
    <t>OtsLYON20S_1_0437</t>
  </si>
  <si>
    <t>OtsLYON20S_1_1154</t>
  </si>
  <si>
    <t>OtsLYON20S_1_1550</t>
  </si>
  <si>
    <t>OtsLYON20S_1_0414</t>
  </si>
  <si>
    <t>OtsLYON20S_1_1075</t>
  </si>
  <si>
    <t>OtsLYON21S_1_0652</t>
  </si>
  <si>
    <t>OtsLYON20S_1_1601</t>
  </si>
  <si>
    <t>OtsLYON20S_1_1802</t>
  </si>
  <si>
    <t>OtsLYON20S_1_1774</t>
  </si>
  <si>
    <t>OtsLYON20S_1_1511</t>
  </si>
  <si>
    <t>OtsLYON20S_1_1643</t>
  </si>
  <si>
    <t>OtsLYON20S_1_0214</t>
  </si>
  <si>
    <t>OtsLYON20S_1_0020</t>
  </si>
  <si>
    <t>OtsLYON20S_1_1483</t>
  </si>
  <si>
    <t>OtsLYON21S_1_0979</t>
  </si>
  <si>
    <t>OtsLYON20S_1_1533</t>
  </si>
  <si>
    <t>OtsLYON20S_1_1679</t>
  </si>
  <si>
    <t>OtsLYON20S_1_0870</t>
  </si>
  <si>
    <t>OtsLYON20S_1_1161</t>
  </si>
  <si>
    <t>OtsLYON20S_1_0255</t>
  </si>
  <si>
    <t>OtsLYON21S_1_1093</t>
  </si>
  <si>
    <t>OtsLYON19S_1_0825</t>
  </si>
  <si>
    <t>OtsPBt19-PRHFa</t>
  </si>
  <si>
    <t>OtsNPFH20S_1_0055</t>
  </si>
  <si>
    <t>OtsNPFH20S_1_0016</t>
  </si>
  <si>
    <t>OtsLYON19S_1_0930</t>
  </si>
  <si>
    <t>OtsLYON21S_1_1715</t>
  </si>
  <si>
    <t>OtsLYON21S_1_0923</t>
  </si>
  <si>
    <t>OtsLYON19S_1_1273</t>
  </si>
  <si>
    <t>OtsLYON20S_1_0621</t>
  </si>
  <si>
    <t>OtsLYON20S_1_0589</t>
  </si>
  <si>
    <t>OtsLYON20S_1_0444</t>
  </si>
  <si>
    <t>OtsLYON20S_1_1185</t>
  </si>
  <si>
    <t>OtsLYON20S_1_1497</t>
  </si>
  <si>
    <t>OtsLYON20S_1_1609</t>
  </si>
  <si>
    <t>OtsLYON21S_1_0902</t>
  </si>
  <si>
    <t>OtsLYON21S_1_1928</t>
  </si>
  <si>
    <t>OtsLYON20S_1_1338</t>
  </si>
  <si>
    <t>OtsLYON20S_1_0882</t>
  </si>
  <si>
    <t>OtsLYON20S_1_0212</t>
  </si>
  <si>
    <t>OtsLYON20S_1_0008</t>
  </si>
  <si>
    <t>OtsLYON21S_1_1083</t>
  </si>
  <si>
    <t>OtsLYON21S_1_1300</t>
  </si>
  <si>
    <t>OtsLYON19S_1_1760</t>
  </si>
  <si>
    <t>C-09018</t>
  </si>
  <si>
    <t>OtsNPFH19S_1_2308</t>
  </si>
  <si>
    <t>OtsNPFH19S_1_2008</t>
  </si>
  <si>
    <t>OtsLYON19S_1_1129</t>
  </si>
  <si>
    <t>OtsLYON21S_1_0792</t>
  </si>
  <si>
    <t>OtsLYON19S_1_1275</t>
  </si>
  <si>
    <t>OtsPBT21-UmaFa</t>
  </si>
  <si>
    <t>C-09119</t>
  </si>
  <si>
    <t>OtsLYON21S_1_0754</t>
  </si>
  <si>
    <t>OtsLYON21S_1_0390</t>
  </si>
  <si>
    <t>OtsLYON20S_1_1642</t>
  </si>
  <si>
    <t>OtsLYON21S_1_0626</t>
  </si>
  <si>
    <t>OtsLYON21S_1_0050</t>
  </si>
  <si>
    <t>C-09152</t>
  </si>
  <si>
    <t>C-09185</t>
  </si>
  <si>
    <t>C-09197</t>
  </si>
  <si>
    <t>OtsLYON19S_1_1346</t>
  </si>
  <si>
    <t>OtsLYON19S_1_1285</t>
  </si>
  <si>
    <t>C-09221</t>
  </si>
  <si>
    <t>OtsLYON21S_1_0883</t>
  </si>
  <si>
    <t>OtsLYON21S_1_1875</t>
  </si>
  <si>
    <t>OtsLYON20S_1_1429</t>
  </si>
  <si>
    <t>OtsLYON20S_1_1217</t>
  </si>
  <si>
    <t>OtsLYON20S_1_1813</t>
  </si>
  <si>
    <t>OtsLYON20S_1_2021</t>
  </si>
  <si>
    <t>C-09257</t>
  </si>
  <si>
    <t>C-09260</t>
  </si>
  <si>
    <t>C-09266</t>
  </si>
  <si>
    <t>OtsLYON21S_1_0922</t>
  </si>
  <si>
    <t>C-09278</t>
  </si>
  <si>
    <t>OtsLYON21S_1_0810</t>
  </si>
  <si>
    <t>OtsLYON21S_1_1632</t>
  </si>
  <si>
    <t>C-09305</t>
  </si>
  <si>
    <t>OtsLYON20S_1_1557</t>
  </si>
  <si>
    <t>OtsLYON20S_1_0526</t>
  </si>
  <si>
    <t>OtsLYON21S_1_0785</t>
  </si>
  <si>
    <t>OtsLYON21S_1_0453</t>
  </si>
  <si>
    <t>OtsLYON20S_1_0485</t>
  </si>
  <si>
    <t>OtsLYON20S_1_0531</t>
  </si>
  <si>
    <t>OtsLYON21S_1_1726</t>
  </si>
  <si>
    <t>OtsPBT19-RSHFa-0737</t>
  </si>
  <si>
    <t>OtsLYON20S_1_1127</t>
  </si>
  <si>
    <t>OtsLYON21S_1_0699</t>
  </si>
  <si>
    <t>OtsLYON21S_1_0905</t>
  </si>
  <si>
    <t>OtsLYON21S_1_1940</t>
  </si>
  <si>
    <t>OtsLYON20S_1_0622</t>
  </si>
  <si>
    <t>OtsLYON20S_1_0597</t>
  </si>
  <si>
    <t>OtsLYON20S_1_0263</t>
  </si>
  <si>
    <t>OtsLYON20S_1_0152</t>
  </si>
  <si>
    <t>OtsNPFH19S_1_5345</t>
  </si>
  <si>
    <t>OtsNPFH19S_1_5038</t>
  </si>
  <si>
    <t>OtsLYON20S_1_0644</t>
  </si>
  <si>
    <t>OtsLYON20S_1_0717</t>
  </si>
  <si>
    <t>OtsLYON21S_1_0826</t>
  </si>
  <si>
    <t>OtsLYON21S_1_1659</t>
  </si>
  <si>
    <t>OtsLYON21S_1_0955</t>
  </si>
  <si>
    <t>OtsLYON21S_1_2022</t>
  </si>
  <si>
    <t>OtsPBT20-UmaFa-0500</t>
  </si>
  <si>
    <t>OtsPBT20-UmaFa-0412</t>
  </si>
  <si>
    <t>C-09858</t>
  </si>
  <si>
    <t>OtsLYON20S_1_1395</t>
  </si>
  <si>
    <t>OtsLYON20S_1_0973</t>
  </si>
  <si>
    <t>C-09896</t>
  </si>
  <si>
    <t>C-09899</t>
  </si>
  <si>
    <t>C-09902</t>
  </si>
  <si>
    <t>C-09905</t>
  </si>
  <si>
    <t>C-09908</t>
  </si>
  <si>
    <t>C-09911</t>
  </si>
  <si>
    <t>C-09914</t>
  </si>
  <si>
    <t>C-09917</t>
  </si>
  <si>
    <t>C-09920</t>
  </si>
  <si>
    <t>C-09923</t>
  </si>
  <si>
    <t>C-09926</t>
  </si>
  <si>
    <t>C-09929</t>
  </si>
  <si>
    <t>OtsLYON20S_1_0279</t>
  </si>
  <si>
    <t>C-09932</t>
  </si>
  <si>
    <t>OtsLYON21S_1_0447</t>
  </si>
  <si>
    <t>C-09935</t>
  </si>
  <si>
    <t>C-09938</t>
  </si>
  <si>
    <t>C-09941</t>
  </si>
  <si>
    <t>C-09944</t>
  </si>
  <si>
    <t>C-09947</t>
  </si>
  <si>
    <t>C-09950</t>
  </si>
  <si>
    <t>C-09953</t>
  </si>
  <si>
    <t>OtsLYON21S_1_1653</t>
  </si>
  <si>
    <t>C-09956</t>
  </si>
  <si>
    <t>C-09959</t>
  </si>
  <si>
    <t>C-09962</t>
  </si>
  <si>
    <t>C-09965</t>
  </si>
  <si>
    <t>C-09971</t>
  </si>
  <si>
    <t>C-09974</t>
  </si>
  <si>
    <t>C-09977</t>
  </si>
  <si>
    <t>C-09980</t>
  </si>
  <si>
    <t>C-09983</t>
  </si>
  <si>
    <t>C-09986</t>
  </si>
  <si>
    <t>C-09989</t>
  </si>
  <si>
    <t>OtsLYON21S_1_0894</t>
  </si>
  <si>
    <t>OtsLYON21S_1_1901</t>
  </si>
  <si>
    <t>C-09992</t>
  </si>
  <si>
    <t>C-09995</t>
  </si>
  <si>
    <t>C-09998</t>
  </si>
  <si>
    <t>C-10001</t>
  </si>
  <si>
    <t>C-10004</t>
  </si>
  <si>
    <t>C-10007</t>
  </si>
  <si>
    <t>C-10010</t>
  </si>
  <si>
    <t>C-10013</t>
  </si>
  <si>
    <t>C-10016</t>
  </si>
  <si>
    <t>C-10019</t>
  </si>
  <si>
    <t>C-10022</t>
  </si>
  <si>
    <t>C-10025</t>
  </si>
  <si>
    <t>C-10028</t>
  </si>
  <si>
    <t>C-10031</t>
  </si>
  <si>
    <t>C-10034</t>
  </si>
  <si>
    <t>C-10037</t>
  </si>
  <si>
    <t>C-10040</t>
  </si>
  <si>
    <t>C-10043</t>
  </si>
  <si>
    <t>C-10046</t>
  </si>
  <si>
    <t>C-10049</t>
  </si>
  <si>
    <t>C-10052</t>
  </si>
  <si>
    <t>C-10055</t>
  </si>
  <si>
    <t>C-10058</t>
  </si>
  <si>
    <t>C-10061</t>
  </si>
  <si>
    <t>C-10064</t>
  </si>
  <si>
    <t>C-10067</t>
  </si>
  <si>
    <t>C-10070</t>
  </si>
  <si>
    <t>C-10073</t>
  </si>
  <si>
    <t>C-10076</t>
  </si>
  <si>
    <t>C-10079</t>
  </si>
  <si>
    <t>C-10082</t>
  </si>
  <si>
    <t>C-10085</t>
  </si>
  <si>
    <t>C-10088</t>
  </si>
  <si>
    <t>C-10091</t>
  </si>
  <si>
    <t>C-10094</t>
  </si>
  <si>
    <t>C-10097</t>
  </si>
  <si>
    <t>C-10100</t>
  </si>
  <si>
    <t>C-10103</t>
  </si>
  <si>
    <t>C-10106</t>
  </si>
  <si>
    <t>C-10109</t>
  </si>
  <si>
    <t>OtsLYON20S_1_1515</t>
  </si>
  <si>
    <t>OtsLYON20S_1_1654</t>
  </si>
  <si>
    <t>OtsLYON20S_1_1193</t>
  </si>
  <si>
    <t>OtsLYON20S_1_0466</t>
  </si>
  <si>
    <t>OtsLYON20S_1_0505</t>
  </si>
  <si>
    <t>OtsLYON19S_1_1447</t>
  </si>
  <si>
    <t>OtsLYON20S_1_0827</t>
  </si>
  <si>
    <t>OtsNPFH20S_1_0372</t>
  </si>
  <si>
    <t>OtsNPFH20S_1_0337</t>
  </si>
  <si>
    <t>OtsLYON21S_1_0497</t>
  </si>
  <si>
    <t>OtsLYON20S_1_1360</t>
  </si>
  <si>
    <t>OtsLYON20S_1_0923</t>
  </si>
  <si>
    <t>OtsNPFH20S_1_0807</t>
  </si>
  <si>
    <t>OtsLYON21S_1_1077</t>
  </si>
  <si>
    <t>OtsLYON21S_1_0820</t>
  </si>
  <si>
    <t>OtsLYON20S_1_1680</t>
  </si>
  <si>
    <t>OtsLYON21S_1_0473</t>
  </si>
  <si>
    <t>OtsLYON20S_1_1809</t>
  </si>
  <si>
    <t>OtsLYON20S_1_2030</t>
  </si>
  <si>
    <t>OtsLYON19S_1_1336</t>
  </si>
  <si>
    <t>OtsLYON19S_1_1296</t>
  </si>
  <si>
    <t>OtsLYON21S_1_1060</t>
  </si>
  <si>
    <t>OtsLYON21S_1_1239</t>
  </si>
  <si>
    <t>OtsLYON21S_1_0796</t>
  </si>
  <si>
    <t>OtsLYON21S_1_1611</t>
  </si>
  <si>
    <t>OtsLYON21S_1_0803</t>
  </si>
  <si>
    <t>OtsLYON20S_1_0484</t>
  </si>
  <si>
    <t>OtsLYON20S_1_0529</t>
  </si>
  <si>
    <t>OtsLYON19S_1_1371</t>
  </si>
  <si>
    <t>OtsLYON19S_1_1471</t>
  </si>
  <si>
    <t>OtsLYON19S_1_1354</t>
  </si>
  <si>
    <t>OtsLYON20S_1_0503</t>
  </si>
  <si>
    <t>OtsLYON19S_1_1383</t>
  </si>
  <si>
    <t>OtsLYON19S_1_1454</t>
  </si>
  <si>
    <t>OtsLYON21S_1_0974</t>
  </si>
  <si>
    <t>OtsLYON21S_1_0509</t>
  </si>
  <si>
    <t>OtsLYON21S_1_0762</t>
  </si>
  <si>
    <t>OtsLYON21S_1_0433</t>
  </si>
  <si>
    <t>Abv</t>
  </si>
  <si>
    <t>Blw</t>
  </si>
  <si>
    <t>Klickitat Hatchery</t>
  </si>
  <si>
    <t>OtsPBT21-LWSFa</t>
  </si>
  <si>
    <t>OtsPBT20-RSHFa</t>
  </si>
  <si>
    <t>Wells Hatchery Su</t>
  </si>
  <si>
    <t>M&amp;F</t>
  </si>
  <si>
    <t>The actual sample rates for LGR are:</t>
  </si>
  <si>
    <t>Genotyping for PBT analysis: targeted wild fish (unassigned), so rate depended on the actual number genotyped.</t>
  </si>
  <si>
    <t>3DD.003D7E46F9</t>
  </si>
  <si>
    <t>C-07329</t>
  </si>
  <si>
    <t>3DD.003D7E5047</t>
  </si>
  <si>
    <t>pNOB</t>
  </si>
  <si>
    <t>age/length table from the LGR database file using ages of unassigned</t>
  </si>
  <si>
    <t>Escapement above LGR</t>
  </si>
  <si>
    <t>Hauled to Hatcheries</t>
  </si>
  <si>
    <t>Return to LGR</t>
  </si>
  <si>
    <t>Female Age/length key; known hatchery, AD fish only</t>
  </si>
  <si>
    <t>Male Age/length key; known hatchery, AD fish only</t>
  </si>
  <si>
    <t>Fall returns before 8/18</t>
  </si>
  <si>
    <t>LFH BY19</t>
  </si>
  <si>
    <t>LFH BY20</t>
  </si>
  <si>
    <t>LFH BY21</t>
  </si>
  <si>
    <t>NPTH BY19</t>
  </si>
  <si>
    <t>NPTH BY20</t>
  </si>
  <si>
    <t>NPTH BY21</t>
  </si>
  <si>
    <t>Wild age2</t>
  </si>
  <si>
    <t>Wild age3</t>
  </si>
  <si>
    <t>Wild age4</t>
  </si>
  <si>
    <t>Wild age5</t>
  </si>
  <si>
    <t>Returns to LGR Aug 18 - Nov 15</t>
  </si>
  <si>
    <t>Returns to LGR July 1 - Nov 15</t>
  </si>
  <si>
    <t>Hat age 2</t>
  </si>
  <si>
    <t>Hat age 3</t>
  </si>
  <si>
    <t>Hat age 4</t>
  </si>
  <si>
    <t>Hat age 5</t>
  </si>
  <si>
    <t>Hat age 6</t>
  </si>
  <si>
    <t>Wild age6</t>
  </si>
  <si>
    <t>Prop by sex ratio and age</t>
  </si>
  <si>
    <t>Including fall Chinook returning prior to Aug 18</t>
  </si>
  <si>
    <t>Fall returns before 8/19</t>
  </si>
  <si>
    <t>Jacks</t>
  </si>
  <si>
    <t>All Fchnk</t>
  </si>
  <si>
    <t>Unkn Hat AD</t>
  </si>
  <si>
    <t>All</t>
  </si>
  <si>
    <t>pre 8/18</t>
  </si>
  <si>
    <t>post 8/18</t>
  </si>
  <si>
    <t>C-07046</t>
  </si>
  <si>
    <t>C-07106</t>
  </si>
  <si>
    <t>C-07127</t>
  </si>
  <si>
    <t>C-07139</t>
  </si>
  <si>
    <t>C-07163</t>
  </si>
  <si>
    <t>C-07196</t>
  </si>
  <si>
    <t>C-07208</t>
  </si>
  <si>
    <t>C-07217</t>
  </si>
  <si>
    <t>C-07286</t>
  </si>
  <si>
    <t>C-07298</t>
  </si>
  <si>
    <t>C-07364</t>
  </si>
  <si>
    <t>C-07451</t>
  </si>
  <si>
    <t>C-07484</t>
  </si>
  <si>
    <t>C-07508</t>
  </si>
  <si>
    <t>C-07571</t>
  </si>
  <si>
    <t>C-07583</t>
  </si>
  <si>
    <t>C-07619</t>
  </si>
  <si>
    <t>C-07628</t>
  </si>
  <si>
    <t>C-07634</t>
  </si>
  <si>
    <t>C-07736</t>
  </si>
  <si>
    <t>C-07808</t>
  </si>
  <si>
    <t>C-07817</t>
  </si>
  <si>
    <t>C-07820</t>
  </si>
  <si>
    <t>OtsLYON19S_1_1108</t>
  </si>
  <si>
    <t>C-07856</t>
  </si>
  <si>
    <t>C-07877</t>
  </si>
  <si>
    <t>C-07898</t>
  </si>
  <si>
    <t>C-07919</t>
  </si>
  <si>
    <t>C-09872</t>
  </si>
  <si>
    <t>C-09875</t>
  </si>
  <si>
    <t>fchnk prior to 8/18</t>
  </si>
  <si>
    <t>Stray</t>
  </si>
  <si>
    <t>number</t>
  </si>
  <si>
    <t>proportion</t>
  </si>
  <si>
    <t>Return Year</t>
  </si>
  <si>
    <t>PBT age in RY</t>
  </si>
  <si>
    <t>% NG</t>
  </si>
  <si>
    <t>Hat</t>
  </si>
  <si>
    <t>Fall chnk returns 8/18 - 11/15</t>
  </si>
  <si>
    <t>TSR</t>
  </si>
  <si>
    <t>Trap Rate</t>
  </si>
  <si>
    <t>effective TR</t>
  </si>
  <si>
    <t>PBT Sample %</t>
  </si>
  <si>
    <t>Sample IDs</t>
  </si>
  <si>
    <t>0001-2860</t>
  </si>
  <si>
    <t>2861-6752</t>
  </si>
  <si>
    <t>6753-11232</t>
  </si>
  <si>
    <t>11233-current</t>
  </si>
  <si>
    <t>I think in talking with the labs they were going to do around 6K this year to account for the extra brood fish (we at least adjusted our BPA budget for the DFW folks to do their third at 2K samples).  We have 3745 fish hauled for brood between both hatcheries.  Since all PBT is being collected at LGR and we are able to link back with the PIT tag, if a fish was hauled for brood, but then also randomly selected as a run reconstruction fish, there is a savings there to be had if we use that sample for both collections.  So far this season, 644 fish collected for brood were also selected as part of the RR cohort and we also have 3101 brood only samples (that are not systematically sampled).  This ups the number available for RR at around 2900 samples.  At the beginning of the year, we looked at the forecast and assumed that if we had 35K-40K adults and sampled at ~6-7% that would put us close for the available number of samples for RR.  I underestimated the number of fish that would be used for both RR and brood (I figured we would have around 2500 samples for RR) and at ~7% subsample, it would be enough for 35K adults, so we will probably undershoot our collection goal slightly, but it still should be representative of the run at large.</t>
  </si>
  <si>
    <t>email from M Herr on 10/24/24</t>
  </si>
  <si>
    <t>NG proportioning</t>
  </si>
  <si>
    <t>Prop NG</t>
  </si>
  <si>
    <t>add/ind</t>
  </si>
  <si>
    <t>total w/NG prop</t>
  </si>
  <si>
    <t>count minus TR exp</t>
  </si>
  <si>
    <t>subtract this total from col H unassociated</t>
  </si>
  <si>
    <t>remainder are estimated wild</t>
  </si>
  <si>
    <t>tag rate expansion</t>
  </si>
  <si>
    <t>calc clip rate</t>
  </si>
  <si>
    <t>prop AD</t>
  </si>
  <si>
    <t>Trap rate expansion</t>
  </si>
  <si>
    <t>UnassignedAD</t>
  </si>
  <si>
    <t>OtsLGRF24S</t>
  </si>
  <si>
    <t>OtsLGRF24S_0005</t>
  </si>
  <si>
    <t>OtsLGRF24S_0015</t>
  </si>
  <si>
    <t>OtsLGRF24S_0025</t>
  </si>
  <si>
    <t>C-00025</t>
  </si>
  <si>
    <t>OtsLGRF24S_0035</t>
  </si>
  <si>
    <t>OtsLGRF24S_0045</t>
  </si>
  <si>
    <t>OtsLGRF24S_0055</t>
  </si>
  <si>
    <t>C-00055</t>
  </si>
  <si>
    <t>OtsLGRF24S_0065</t>
  </si>
  <si>
    <t>OtsLGRF24S_0075</t>
  </si>
  <si>
    <t>OtsLGRF24S_0085</t>
  </si>
  <si>
    <t>C-00085</t>
  </si>
  <si>
    <t>OtsLGRF24S_0095</t>
  </si>
  <si>
    <t>OtsLGRF24S_0105</t>
  </si>
  <si>
    <t>OtsLGRF24S_0115</t>
  </si>
  <si>
    <t>OtsLGRF24S_0125</t>
  </si>
  <si>
    <t>OtsLGRF24S_0135</t>
  </si>
  <si>
    <t>C-00135</t>
  </si>
  <si>
    <t>OtsLGRF24S_0145</t>
  </si>
  <si>
    <t>C-00145</t>
  </si>
  <si>
    <t>OtsLGRF24S_0155</t>
  </si>
  <si>
    <t>OtsLGRF24S_0165</t>
  </si>
  <si>
    <t>OtsLGRF24S_0175</t>
  </si>
  <si>
    <t>OtsLGRF24S_0185</t>
  </si>
  <si>
    <t>C-00185</t>
  </si>
  <si>
    <t>OtsLGRF24S_0195</t>
  </si>
  <si>
    <t>OtsLGRF24S_0205</t>
  </si>
  <si>
    <t>C-00205</t>
  </si>
  <si>
    <t>OtsLGRF24S_0215</t>
  </si>
  <si>
    <t>OtsLGRF24S_0225</t>
  </si>
  <si>
    <t>OtsLGRF24S_0235</t>
  </si>
  <si>
    <t>OtsLGRF24S_0245</t>
  </si>
  <si>
    <t>C-00245</t>
  </si>
  <si>
    <t>OtsLGRF24S_0255</t>
  </si>
  <si>
    <t>OtsLGRF24S_0265</t>
  </si>
  <si>
    <t>OtsLGRF24S_0275</t>
  </si>
  <si>
    <t>OtsLGRF24S_0285</t>
  </si>
  <si>
    <t>OtsLGRF24S_0295</t>
  </si>
  <si>
    <t>OtsLGRF24S_0305</t>
  </si>
  <si>
    <t>C-00305</t>
  </si>
  <si>
    <t>OtsLGRF24S_0315</t>
  </si>
  <si>
    <t>OtsLGRF24S_0325</t>
  </si>
  <si>
    <t>C-00325</t>
  </si>
  <si>
    <t>OtsLGRF24S_0335</t>
  </si>
  <si>
    <t>C-00335</t>
  </si>
  <si>
    <t>OtsLGRF24S_0345</t>
  </si>
  <si>
    <t>C-00345</t>
  </si>
  <si>
    <t>OtsLGRF24S_0355</t>
  </si>
  <si>
    <t>C-00355</t>
  </si>
  <si>
    <t>OtsLGRF24S_0365</t>
  </si>
  <si>
    <t>C-00365</t>
  </si>
  <si>
    <t>OtsLGRF24S_0375</t>
  </si>
  <si>
    <t>C-00375</t>
  </si>
  <si>
    <t>OtsLGRF24S_0385</t>
  </si>
  <si>
    <t>OtsLGRF24S_0395</t>
  </si>
  <si>
    <t>OtsLGRF24S_0405</t>
  </si>
  <si>
    <t>OtsLGRF24S_0415</t>
  </si>
  <si>
    <t>OtsLGRF24S_0425</t>
  </si>
  <si>
    <t>OtsLGRF24S_0435</t>
  </si>
  <si>
    <t>C-00435</t>
  </si>
  <si>
    <t>OtsLGRF24S_0445</t>
  </si>
  <si>
    <t>OtsLGRF24S_0455</t>
  </si>
  <si>
    <t>C-00455</t>
  </si>
  <si>
    <t>OtsLGRF24S_0465</t>
  </si>
  <si>
    <t>OtsLGRF24S_0475</t>
  </si>
  <si>
    <t>OtsLGRF24S_0485</t>
  </si>
  <si>
    <t>OtsLGRF24S_0495</t>
  </si>
  <si>
    <t>OtsLGRF24S_0505</t>
  </si>
  <si>
    <t>OtsLGRF24S_0515</t>
  </si>
  <si>
    <t>OtsLGRF24S_0525</t>
  </si>
  <si>
    <t>OtsLGRF24S_0535</t>
  </si>
  <si>
    <t>OtsLGRF24S_0545</t>
  </si>
  <si>
    <t>C-00545</t>
  </si>
  <si>
    <t>OtsLGRF24S_0555</t>
  </si>
  <si>
    <t>OtsLGRF24S_0565</t>
  </si>
  <si>
    <t>C-00565</t>
  </si>
  <si>
    <t>OtsLGRF24S_0575</t>
  </si>
  <si>
    <t>C-00575</t>
  </si>
  <si>
    <t>OtsLGRF24S_0585</t>
  </si>
  <si>
    <t>OtsLGRF24S_0595</t>
  </si>
  <si>
    <t>OtsLGRF24S_0605</t>
  </si>
  <si>
    <t>C-00605</t>
  </si>
  <si>
    <t>OtsLGRF24S_0615</t>
  </si>
  <si>
    <t>OtsLGRF24S_0625</t>
  </si>
  <si>
    <t>C-00625</t>
  </si>
  <si>
    <t>OtsLGRF24S_0635</t>
  </si>
  <si>
    <t>OtsLGRF24S_0645</t>
  </si>
  <si>
    <t>C-00645</t>
  </si>
  <si>
    <t>OtsLGRF24S_0655</t>
  </si>
  <si>
    <t>OtsLGRF24S_0665</t>
  </si>
  <si>
    <t>OtsLGRF24S_0675</t>
  </si>
  <si>
    <t>OtsLGRF24S_0685</t>
  </si>
  <si>
    <t>OtsLGRF24S_0695</t>
  </si>
  <si>
    <t>OtsLGRF24S_0705</t>
  </si>
  <si>
    <t>OtsLGRF24S_0715</t>
  </si>
  <si>
    <t>OtsLGRF24S_0725</t>
  </si>
  <si>
    <t>OtsLGRF24S_0735</t>
  </si>
  <si>
    <t>C-00735</t>
  </si>
  <si>
    <t>OtsLGRF24S_0745</t>
  </si>
  <si>
    <t>OtsLGRF24S_0755</t>
  </si>
  <si>
    <t>OtsLGRF24S_0765</t>
  </si>
  <si>
    <t>OtsLGRF24S_0775</t>
  </si>
  <si>
    <t>OtsLGRF24S_0785</t>
  </si>
  <si>
    <t>OtsLGRF24S_0795</t>
  </si>
  <si>
    <t>C-00795</t>
  </si>
  <si>
    <t>OtsLGRF24S_0805</t>
  </si>
  <si>
    <t>C-00805</t>
  </si>
  <si>
    <t>OtsLGRF24S_0815</t>
  </si>
  <si>
    <t>C-00815</t>
  </si>
  <si>
    <t>OtsLGRF24S_0825</t>
  </si>
  <si>
    <t>OtsLGRF24S_0835</t>
  </si>
  <si>
    <t>C-00835</t>
  </si>
  <si>
    <t>OtsLGRF24S_0845</t>
  </si>
  <si>
    <t>OtsLGRF24S_0855</t>
  </si>
  <si>
    <t>OtsLGRF24S_0865</t>
  </si>
  <si>
    <t>OtsLGRF24S_0875</t>
  </si>
  <si>
    <t>C-00875</t>
  </si>
  <si>
    <t>OtsLGRF24S_0885</t>
  </si>
  <si>
    <t>C-00885</t>
  </si>
  <si>
    <t>OtsLGRF24S_0895</t>
  </si>
  <si>
    <t>C-00895</t>
  </si>
  <si>
    <t>OtsLGRF24S_0905</t>
  </si>
  <si>
    <t>C-00905</t>
  </si>
  <si>
    <t>OtsLGRF24S_0915</t>
  </si>
  <si>
    <t>OtsLGRF24S_0925</t>
  </si>
  <si>
    <t>OtsLGRF24S_0935</t>
  </si>
  <si>
    <t>OtsLGRF24S_0945</t>
  </si>
  <si>
    <t>C-00945</t>
  </si>
  <si>
    <t>OtsLGRF24S_0955</t>
  </si>
  <si>
    <t>OtsLGRF24S_0965</t>
  </si>
  <si>
    <t>C-00965</t>
  </si>
  <si>
    <t>OtsLGRF24S_0975</t>
  </si>
  <si>
    <t>OtsLGRF24S_0985</t>
  </si>
  <si>
    <t>OtsLGRF24S_0995</t>
  </si>
  <si>
    <t>OtsLGRF24S_1005</t>
  </si>
  <si>
    <t>C-01005</t>
  </si>
  <si>
    <t>OtsLGRF24S_1015</t>
  </si>
  <si>
    <t>OtsLGRF24S_1025</t>
  </si>
  <si>
    <t>C-01025</t>
  </si>
  <si>
    <t>OtsLGRF24S_1035</t>
  </si>
  <si>
    <t>OtsLGRF24S_1045</t>
  </si>
  <si>
    <t>C-01045</t>
  </si>
  <si>
    <t>OtsLGRF24S_1055</t>
  </si>
  <si>
    <t>OtsLGRF24S_1065</t>
  </si>
  <si>
    <t>OtsLGRF24S_1075</t>
  </si>
  <si>
    <t>OtsLGRF24S_1085</t>
  </si>
  <si>
    <t>C-01085</t>
  </si>
  <si>
    <t>OtsLGRF24S_1095</t>
  </si>
  <si>
    <t>C-01095</t>
  </si>
  <si>
    <t>OtsLGRF24S_1105</t>
  </si>
  <si>
    <t>C-01105</t>
  </si>
  <si>
    <t>OtsLGRF24S_1115</t>
  </si>
  <si>
    <t>OtsLGRF24S_1125</t>
  </si>
  <si>
    <t>OtsLGRF24S_1135</t>
  </si>
  <si>
    <t>C-01135</t>
  </si>
  <si>
    <t>OtsLGRF24S_1145</t>
  </si>
  <si>
    <t>OtsLGRF24S_1155</t>
  </si>
  <si>
    <t>C-01155</t>
  </si>
  <si>
    <t>OtsLGRF24S_1165</t>
  </si>
  <si>
    <t>OtsLGRF24S_1175</t>
  </si>
  <si>
    <t>C-01175</t>
  </si>
  <si>
    <t>OtsLGRF24S_1185</t>
  </si>
  <si>
    <t>C-01185</t>
  </si>
  <si>
    <t>OtsLGRF24S_1195</t>
  </si>
  <si>
    <t>OtsLGRF24S_1205</t>
  </si>
  <si>
    <t>OtsLGRF24S_1215</t>
  </si>
  <si>
    <t>C-01215</t>
  </si>
  <si>
    <t>OtsLGRF24S_1225</t>
  </si>
  <si>
    <t>C-01225</t>
  </si>
  <si>
    <t>OtsLGRF24S_1235</t>
  </si>
  <si>
    <t>OtsLGRF24S_1245</t>
  </si>
  <si>
    <t>C-01245</t>
  </si>
  <si>
    <t>OtsLGRF24S_1255</t>
  </si>
  <si>
    <t>C-01255</t>
  </si>
  <si>
    <t>OtsLGRF24S_1265</t>
  </si>
  <si>
    <t>C-01265</t>
  </si>
  <si>
    <t>OtsLGRF24S_1275</t>
  </si>
  <si>
    <t>OtsLGRF24S_1285</t>
  </si>
  <si>
    <t>C-01285</t>
  </si>
  <si>
    <t>OtsLGRF24S_1295</t>
  </si>
  <si>
    <t>OtsLGRF24S_1305</t>
  </si>
  <si>
    <t>C-01305</t>
  </si>
  <si>
    <t>OtsLGRF24S_1315</t>
  </si>
  <si>
    <t>OtsLGRF24S_1325</t>
  </si>
  <si>
    <t>OtsLGRF24S_1335</t>
  </si>
  <si>
    <t>C-01335</t>
  </si>
  <si>
    <t>OtsLGRF24S_1345</t>
  </si>
  <si>
    <t>C-01345</t>
  </si>
  <si>
    <t>OtsLGRF24S_1355</t>
  </si>
  <si>
    <t>C-01355</t>
  </si>
  <si>
    <t>OtsLGRF24S_1365</t>
  </si>
  <si>
    <t>C-01365</t>
  </si>
  <si>
    <t>OtsLGRF24S_1375</t>
  </si>
  <si>
    <t>OtsLGRF24S_1385</t>
  </si>
  <si>
    <t>OtsLGRF24S_1395</t>
  </si>
  <si>
    <t>C-01395</t>
  </si>
  <si>
    <t>OtsLGRF24S_1405</t>
  </si>
  <si>
    <t>OtsLGRF24S_1415</t>
  </si>
  <si>
    <t>OtsLGRF24S_1425</t>
  </si>
  <si>
    <t>OtsLGRF24S_1435</t>
  </si>
  <si>
    <t>OtsLGRF24S_1445</t>
  </si>
  <si>
    <t>C-01445</t>
  </si>
  <si>
    <t>OtsLGRF24S_1455</t>
  </si>
  <si>
    <t>OtsLGRF24S_1465</t>
  </si>
  <si>
    <t>C-01465</t>
  </si>
  <si>
    <t>OtsLGRF24S_1475</t>
  </si>
  <si>
    <t>OtsLGRF24S_1485</t>
  </si>
  <si>
    <t>OtsLGRF24S_1495</t>
  </si>
  <si>
    <t>C-01495</t>
  </si>
  <si>
    <t>OtsLGRF24S_1505</t>
  </si>
  <si>
    <t>OtsLGRF24S_1515</t>
  </si>
  <si>
    <t>OtsLGRF24S_1525</t>
  </si>
  <si>
    <t>C-01525</t>
  </si>
  <si>
    <t>OtsLGRF24S_1535</t>
  </si>
  <si>
    <t>OtsLGRF24S_1545</t>
  </si>
  <si>
    <t>C-01545</t>
  </si>
  <si>
    <t>OtsLGRF24S_1555</t>
  </si>
  <si>
    <t>OtsLGRF24S_1565</t>
  </si>
  <si>
    <t>C-01565</t>
  </si>
  <si>
    <t>OtsLGRF24S_1575</t>
  </si>
  <si>
    <t>C-01575</t>
  </si>
  <si>
    <t>OtsLGRF24S_1585</t>
  </si>
  <si>
    <t>C-01585</t>
  </si>
  <si>
    <t>OtsLGRF24S_1595</t>
  </si>
  <si>
    <t>OtsLGRF24S_1605</t>
  </si>
  <si>
    <t>OtsLGRF24S_1615</t>
  </si>
  <si>
    <t>C-01615</t>
  </si>
  <si>
    <t>OtsLGRF24S_1625</t>
  </si>
  <si>
    <t>C-01625</t>
  </si>
  <si>
    <t>OtsLGRF24S_1635</t>
  </si>
  <si>
    <t>OtsLGRF24S_1645</t>
  </si>
  <si>
    <t>OtsLGRF24S_1655</t>
  </si>
  <si>
    <t>C-01655</t>
  </si>
  <si>
    <t>OtsLGRF24S_1665</t>
  </si>
  <si>
    <t>OtsLGRF24S_1675</t>
  </si>
  <si>
    <t>C-01675</t>
  </si>
  <si>
    <t>OtsLGRF24S_1685</t>
  </si>
  <si>
    <t>C-01685</t>
  </si>
  <si>
    <t>OtsLGRF24S_1695</t>
  </si>
  <si>
    <t>OtsLGRF24S_1705</t>
  </si>
  <si>
    <t>OtsLGRF24S_1715</t>
  </si>
  <si>
    <t>OtsLGRF24S_1725</t>
  </si>
  <si>
    <t>C-01725</t>
  </si>
  <si>
    <t>OtsLGRF24S_1735</t>
  </si>
  <si>
    <t>C-01735</t>
  </si>
  <si>
    <t>OtsLGRF24S_1745</t>
  </si>
  <si>
    <t>OtsLGRF24S_1755</t>
  </si>
  <si>
    <t>C-01755</t>
  </si>
  <si>
    <t>OtsLGRF24S_1765</t>
  </si>
  <si>
    <t>OtsLGRF24S_1775</t>
  </si>
  <si>
    <t>OtsLGRF24S_1785</t>
  </si>
  <si>
    <t>C-01785</t>
  </si>
  <si>
    <t>OtsLGRF24S_1795</t>
  </si>
  <si>
    <t>OtsLGRF24S_1805</t>
  </si>
  <si>
    <t>C-01805</t>
  </si>
  <si>
    <t>OtsLGRF24S_1815</t>
  </si>
  <si>
    <t>C-01815</t>
  </si>
  <si>
    <t>OtsLGRF24S_1825</t>
  </si>
  <si>
    <t>C-01825</t>
  </si>
  <si>
    <t>OtsLGRF24S_1835</t>
  </si>
  <si>
    <t>C-01835</t>
  </si>
  <si>
    <t>OtsLGRF24S_1845</t>
  </si>
  <si>
    <t>OtsLGRF24S_1855</t>
  </si>
  <si>
    <t>C-01855</t>
  </si>
  <si>
    <t>OtsLGRF24S_1865</t>
  </si>
  <si>
    <t>OtsLGRF24S_1875</t>
  </si>
  <si>
    <t>OtsLGRF24S_1885</t>
  </si>
  <si>
    <t>OtsLGRF24S_1895</t>
  </si>
  <si>
    <t>C-01895</t>
  </si>
  <si>
    <t>OtsLGRF24S_1905</t>
  </si>
  <si>
    <t>C-01905</t>
  </si>
  <si>
    <t>OtsLGRF24S_1915</t>
  </si>
  <si>
    <t>C-01915</t>
  </si>
  <si>
    <t>OtsLGRF24S_1925</t>
  </si>
  <si>
    <t>C-01925</t>
  </si>
  <si>
    <t>OtsLGRF24S_1935</t>
  </si>
  <si>
    <t>OtsLGRF24S_1945</t>
  </si>
  <si>
    <t>OtsLGRF24S_1955</t>
  </si>
  <si>
    <t>C-01955</t>
  </si>
  <si>
    <t>OtsLGRF24S_1965</t>
  </si>
  <si>
    <t>OtsLGRF24S_1975</t>
  </si>
  <si>
    <t>C-01975</t>
  </si>
  <si>
    <t>OtsLGRF24S_1985</t>
  </si>
  <si>
    <t>C-01985</t>
  </si>
  <si>
    <t>OtsLGRF24S_1995</t>
  </si>
  <si>
    <t>OtsLGRF24S_2005</t>
  </si>
  <si>
    <t>C-02005</t>
  </si>
  <si>
    <t>OtsLGRF24S_2015</t>
  </si>
  <si>
    <t>C-02015</t>
  </si>
  <si>
    <t>OtsLGRF24S_2025</t>
  </si>
  <si>
    <t>OtsLGRF24S_2035</t>
  </si>
  <si>
    <t>OtsLGRF24S_2045</t>
  </si>
  <si>
    <t>OtsLGRF24S_2055</t>
  </si>
  <si>
    <t>C-02055</t>
  </si>
  <si>
    <t>OtsLGRF24S_2065</t>
  </si>
  <si>
    <t>C-02065</t>
  </si>
  <si>
    <t>OtsLGRF24S_2075</t>
  </si>
  <si>
    <t>C-02075</t>
  </si>
  <si>
    <t>OtsLGRF24S_2085</t>
  </si>
  <si>
    <t>OtsLGRF24S_2095</t>
  </si>
  <si>
    <t>C-02095</t>
  </si>
  <si>
    <t>OtsLGRF24S_2105</t>
  </si>
  <si>
    <t>OtsLGRF24S_2115</t>
  </si>
  <si>
    <t>C-02115</t>
  </si>
  <si>
    <t>OtsLGRF24S_2125</t>
  </si>
  <si>
    <t>C-02125</t>
  </si>
  <si>
    <t>OtsLGRF24S_2135</t>
  </si>
  <si>
    <t>C-02135</t>
  </si>
  <si>
    <t>OtsLGRF24S_2145</t>
  </si>
  <si>
    <t>OtsLGRF24S_2155</t>
  </si>
  <si>
    <t>C-02155</t>
  </si>
  <si>
    <t>OtsLGRF24S_2165</t>
  </si>
  <si>
    <t>C-02165</t>
  </si>
  <si>
    <t>OtsLGRF24S_2175</t>
  </si>
  <si>
    <t>OtsLGRF24S_2185</t>
  </si>
  <si>
    <t>OtsLGRF24S_2195</t>
  </si>
  <si>
    <t>C-02195</t>
  </si>
  <si>
    <t>OtsLGRF24S_2205</t>
  </si>
  <si>
    <t>C-02205</t>
  </si>
  <si>
    <t>OtsLGRF24S_2215</t>
  </si>
  <si>
    <t>OtsLGRF24S_2225</t>
  </si>
  <si>
    <t>OtsLGRF24S_2235</t>
  </si>
  <si>
    <t>C-02235</t>
  </si>
  <si>
    <t>OtsLGRF24S_2245</t>
  </si>
  <si>
    <t>C-02245</t>
  </si>
  <si>
    <t>OtsLGRF24S_2255</t>
  </si>
  <si>
    <t>OtsLGRF24S_2265</t>
  </si>
  <si>
    <t>OtsLGRF24S_2275</t>
  </si>
  <si>
    <t>C-02275</t>
  </si>
  <si>
    <t>OtsLGRF24S_2285</t>
  </si>
  <si>
    <t>C-02285</t>
  </si>
  <si>
    <t>OtsLGRF24S_2295</t>
  </si>
  <si>
    <t>OtsLGRF24S_2305</t>
  </si>
  <si>
    <t>OtsLGRF24S_2315</t>
  </si>
  <si>
    <t>C-02315</t>
  </si>
  <si>
    <t>OtsLGRF24S_2325</t>
  </si>
  <si>
    <t>C-02325</t>
  </si>
  <si>
    <t>OtsLGRF24S_2335</t>
  </si>
  <si>
    <t>C-02335</t>
  </si>
  <si>
    <t>OtsLGRF24S_2345</t>
  </si>
  <si>
    <t>C-02345</t>
  </si>
  <si>
    <t>OtsLGRF24S_2355</t>
  </si>
  <si>
    <t>OtsLGRF24S_2365</t>
  </si>
  <si>
    <t>OtsLGRF24S_2375</t>
  </si>
  <si>
    <t>C-02375</t>
  </si>
  <si>
    <t>OtsLGRF24S_2385</t>
  </si>
  <si>
    <t>OtsLGRF24S_2395</t>
  </si>
  <si>
    <t>OtsLGRF24S_2405</t>
  </si>
  <si>
    <t>OtsLGRF24S_2415</t>
  </si>
  <si>
    <t>C-02415</t>
  </si>
  <si>
    <t>OtsLGRF24S_2425</t>
  </si>
  <si>
    <t>OtsLGRF24S_2435</t>
  </si>
  <si>
    <t>C-02435</t>
  </si>
  <si>
    <t>OtsLGRF24S_2445</t>
  </si>
  <si>
    <t>OtsLGRF24S_2455</t>
  </si>
  <si>
    <t>C-02455</t>
  </si>
  <si>
    <t>OtsLGRF24S_2465</t>
  </si>
  <si>
    <t>C-02465</t>
  </si>
  <si>
    <t>OtsLGRF24S_2475</t>
  </si>
  <si>
    <t>OtsLGRF24S_2485</t>
  </si>
  <si>
    <t>OtsLGRF24S_2495</t>
  </si>
  <si>
    <t>OtsLGRF24S_2505</t>
  </si>
  <si>
    <t>C-02505</t>
  </si>
  <si>
    <t>OtsLGRF24S_2515</t>
  </si>
  <si>
    <t>C-02515</t>
  </si>
  <si>
    <t>OtsLGRF24S_2525</t>
  </si>
  <si>
    <t>OtsLGRF24S_2535</t>
  </si>
  <si>
    <t>C-02535</t>
  </si>
  <si>
    <t>OtsLGRF24S_2545</t>
  </si>
  <si>
    <t>C-02545</t>
  </si>
  <si>
    <t>OtsLGRF24S_2555</t>
  </si>
  <si>
    <t>C-02555</t>
  </si>
  <si>
    <t>OtsLGRF24S_2565</t>
  </si>
  <si>
    <t>C-02565</t>
  </si>
  <si>
    <t>OtsLGRF24S_2575</t>
  </si>
  <si>
    <t>OtsLGRF24S_2585</t>
  </si>
  <si>
    <t>C-02585</t>
  </si>
  <si>
    <t>OtsLGRF24S_2595</t>
  </si>
  <si>
    <t>C-02595</t>
  </si>
  <si>
    <t>OtsLGRF24S_2605</t>
  </si>
  <si>
    <t>C-02605</t>
  </si>
  <si>
    <t>OtsLGRF24S_2615</t>
  </si>
  <si>
    <t>OtsLGRF24S_2625</t>
  </si>
  <si>
    <t>C-02625</t>
  </si>
  <si>
    <t>OtsLGRF24S_2635</t>
  </si>
  <si>
    <t>OtsLGRF24S_2645</t>
  </si>
  <si>
    <t>C-02645</t>
  </si>
  <si>
    <t>OtsLGRF24S_2655</t>
  </si>
  <si>
    <t>OtsLGRF24S_2665</t>
  </si>
  <si>
    <t>C-02665</t>
  </si>
  <si>
    <t>OtsLGRF24S_2675</t>
  </si>
  <si>
    <t>OtsLGRF24S_2685</t>
  </si>
  <si>
    <t>OtsLGRF24S_2695</t>
  </si>
  <si>
    <t>OtsLGRF24S_2705</t>
  </si>
  <si>
    <t>C-02705</t>
  </si>
  <si>
    <t>OtsLGRF24S_2715</t>
  </si>
  <si>
    <t>C-02715</t>
  </si>
  <si>
    <t>OtsLGRF24S_2725</t>
  </si>
  <si>
    <t>C-02725</t>
  </si>
  <si>
    <t>OtsLGRF24S_2735</t>
  </si>
  <si>
    <t>C-02735</t>
  </si>
  <si>
    <t>OtsLGRF24S_2745</t>
  </si>
  <si>
    <t>OtsLGRF24S_2755</t>
  </si>
  <si>
    <t>OtsLGRF24S_2765</t>
  </si>
  <si>
    <t>OtsLGRF24S_2775</t>
  </si>
  <si>
    <t>C-02775</t>
  </si>
  <si>
    <t>OtsLGRF24S_2785</t>
  </si>
  <si>
    <t>OtsLGRF24S_2795</t>
  </si>
  <si>
    <t>C-02795</t>
  </si>
  <si>
    <t>OtsLGRF24S_2805</t>
  </si>
  <si>
    <t>C-02805</t>
  </si>
  <si>
    <t>OtsLGRF24S_2815</t>
  </si>
  <si>
    <t>OtsLGRF24S_2825</t>
  </si>
  <si>
    <t>OtsLGRF24S_2835</t>
  </si>
  <si>
    <t>C-02835</t>
  </si>
  <si>
    <t>OtsLGRF24S_2845</t>
  </si>
  <si>
    <t>OtsLGRF24S_2855</t>
  </si>
  <si>
    <t>OtsLGRF24S_2864</t>
  </si>
  <si>
    <t>C-02864</t>
  </si>
  <si>
    <t>OtsLGRF24S_2870</t>
  </si>
  <si>
    <t>C-02870</t>
  </si>
  <si>
    <t>OtsLGRF24S_2876</t>
  </si>
  <si>
    <t>C-02876</t>
  </si>
  <si>
    <t>OtsLGRF24S_2882</t>
  </si>
  <si>
    <t>OtsLGRF24S_2888</t>
  </si>
  <si>
    <t>OtsLGRF24S_2894</t>
  </si>
  <si>
    <t>OtsLGRF24S_2900</t>
  </si>
  <si>
    <t>C-02900</t>
  </si>
  <si>
    <t>OtsLGRF24S_2906</t>
  </si>
  <si>
    <t>OtsLGRF24S_2912</t>
  </si>
  <si>
    <t>OtsLGRF24S_2918</t>
  </si>
  <si>
    <t>C-02918</t>
  </si>
  <si>
    <t>OtsLGRF24S_2924</t>
  </si>
  <si>
    <t>OtsLGRF24S_2930</t>
  </si>
  <si>
    <t>OtsLGRF24S_2936</t>
  </si>
  <si>
    <t>C-02936</t>
  </si>
  <si>
    <t>OtsLGRF24S_2942</t>
  </si>
  <si>
    <t>C-02942</t>
  </si>
  <si>
    <t>OtsLGRF24S_2948</t>
  </si>
  <si>
    <t>OtsLGRF24S_2954</t>
  </si>
  <si>
    <t>OtsLGRF24S_2960</t>
  </si>
  <si>
    <t>OtsLGRF24S_2966</t>
  </si>
  <si>
    <t>C-02966</t>
  </si>
  <si>
    <t>OtsLGRF24S_2972</t>
  </si>
  <si>
    <t>C-02972</t>
  </si>
  <si>
    <t>OtsLGRF24S_2978</t>
  </si>
  <si>
    <t>C-02978</t>
  </si>
  <si>
    <t>OtsLGRF24S_2984</t>
  </si>
  <si>
    <t>C-02984</t>
  </si>
  <si>
    <t>OtsLGRF24S_2990</t>
  </si>
  <si>
    <t>OtsLGRF24S_2996</t>
  </si>
  <si>
    <t>C-02996</t>
  </si>
  <si>
    <t>OtsLGRF24S_3002</t>
  </si>
  <si>
    <t>C-03002</t>
  </si>
  <si>
    <t>OtsLGRF24S_3008</t>
  </si>
  <si>
    <t>OtsLGRF24S_3014</t>
  </si>
  <si>
    <t>OtsLGRF24S_3020</t>
  </si>
  <si>
    <t>C-03020</t>
  </si>
  <si>
    <t>OtsLGRF24S_3026</t>
  </si>
  <si>
    <t>OtsLGRF24S_3032</t>
  </si>
  <si>
    <t>C-03032</t>
  </si>
  <si>
    <t>OtsLGRF24S_3038</t>
  </si>
  <si>
    <t>C-03038</t>
  </si>
  <si>
    <t>OtsLGRF24S_3044</t>
  </si>
  <si>
    <t>C-03044</t>
  </si>
  <si>
    <t>OtsLGRF24S_3050</t>
  </si>
  <si>
    <t>OtsLGRF24S_3056</t>
  </si>
  <si>
    <t>OtsLGRF24S_3062</t>
  </si>
  <si>
    <t>OtsLGRF24S_3068</t>
  </si>
  <si>
    <t>C-03068</t>
  </si>
  <si>
    <t>OtsLGRF24S_3074</t>
  </si>
  <si>
    <t>OtsLGRF24S_3080</t>
  </si>
  <si>
    <t>OtsLGRF24S_3086</t>
  </si>
  <si>
    <t>OtsLGRF24S_3092</t>
  </si>
  <si>
    <t>OtsLGRF24S_3098</t>
  </si>
  <si>
    <t>OtsLGRF24S_3104</t>
  </si>
  <si>
    <t>OtsLGRF24S_3110</t>
  </si>
  <si>
    <t>C-03110</t>
  </si>
  <si>
    <t>OtsLGRF24S_3116</t>
  </si>
  <si>
    <t>C-03116</t>
  </si>
  <si>
    <t>OtsLGRF24S_3122</t>
  </si>
  <si>
    <t>C-03122</t>
  </si>
  <si>
    <t>OtsLGRF24S_3128</t>
  </si>
  <si>
    <t>OtsLGRF24S_3134</t>
  </si>
  <si>
    <t>OtsLGRF24S_3140</t>
  </si>
  <si>
    <t>C-03140</t>
  </si>
  <si>
    <t>OtsLGRF24S_3146</t>
  </si>
  <si>
    <t>OtsLGRF24S_3152</t>
  </si>
  <si>
    <t>C-03152</t>
  </si>
  <si>
    <t>OtsLGRF24S_3158</t>
  </si>
  <si>
    <t>C-03158</t>
  </si>
  <si>
    <t>OtsLGRF24S_3164</t>
  </si>
  <si>
    <t>OtsLGRF24S_3170</t>
  </si>
  <si>
    <t>C-03170</t>
  </si>
  <si>
    <t>OtsLGRF24S_3176</t>
  </si>
  <si>
    <t>OtsLGRF24S_3182</t>
  </si>
  <si>
    <t>OtsLGRF24S_3188</t>
  </si>
  <si>
    <t>OtsLGRF24S_3194</t>
  </si>
  <si>
    <t>OtsLGRF24S_3200</t>
  </si>
  <si>
    <t>C-03200</t>
  </si>
  <si>
    <t>OtsLGRF24S_3206</t>
  </si>
  <si>
    <t>C-03206</t>
  </si>
  <si>
    <t>OtsLGRF24S_3212</t>
  </si>
  <si>
    <t>OtsLGRF24S_3218</t>
  </si>
  <si>
    <t>OtsLGRF24S_3224</t>
  </si>
  <si>
    <t>C-03224</t>
  </si>
  <si>
    <t>OtsLGRF24S_3230</t>
  </si>
  <si>
    <t>C-03230</t>
  </si>
  <si>
    <t>OtsLGRF24S_3236</t>
  </si>
  <si>
    <t>OtsLGRF24S_3242</t>
  </si>
  <si>
    <t>OtsLGRF24S_3248</t>
  </si>
  <si>
    <t>OtsLGRF24S_3254</t>
  </si>
  <si>
    <t>C-03254</t>
  </si>
  <si>
    <t>OtsLGRF24S_3260</t>
  </si>
  <si>
    <t>C-03260</t>
  </si>
  <si>
    <t>OtsLGRF24S_3266</t>
  </si>
  <si>
    <t>OtsLGRF24S_3272</t>
  </si>
  <si>
    <t>C-03272</t>
  </si>
  <si>
    <t>OtsLGRF24S_3278</t>
  </si>
  <si>
    <t>C-03278</t>
  </si>
  <si>
    <t>OtsLGRF24S_3284</t>
  </si>
  <si>
    <t>OtsLGRF24S_3290</t>
  </si>
  <si>
    <t>OtsLGRF24S_3296</t>
  </si>
  <si>
    <t>OtsLGRF24S_3302</t>
  </si>
  <si>
    <t>OtsLGRF24S_3308</t>
  </si>
  <si>
    <t>OtsLGRF24S_3314</t>
  </si>
  <si>
    <t>OtsLGRF24S_3320</t>
  </si>
  <si>
    <t>C-03320</t>
  </si>
  <si>
    <t>OtsLGRF24S_3326</t>
  </si>
  <si>
    <t>OtsLGRF24S_3332</t>
  </si>
  <si>
    <t>C-03332</t>
  </si>
  <si>
    <t>OtsLGRF24S_3338</t>
  </si>
  <si>
    <t>OtsLGRF24S_3344</t>
  </si>
  <si>
    <t>C-03344</t>
  </si>
  <si>
    <t>OtsLGRF24S_3350</t>
  </si>
  <si>
    <t>C-03350</t>
  </si>
  <si>
    <t>OtsLGRF24S_3356</t>
  </si>
  <si>
    <t>OtsLGRF24S_3362</t>
  </si>
  <si>
    <t>OtsLGRF24S_3368</t>
  </si>
  <si>
    <t>C-03368</t>
  </si>
  <si>
    <t>OtsLGRF24S_3374</t>
  </si>
  <si>
    <t>OtsLGRF24S_3380</t>
  </si>
  <si>
    <t>OtsLGRF24S_3386</t>
  </si>
  <si>
    <t>OtsLGRF24S_3392</t>
  </si>
  <si>
    <t>C-03392</t>
  </si>
  <si>
    <t>OtsLGRF24S_3398</t>
  </si>
  <si>
    <t>C-03398</t>
  </si>
  <si>
    <t>OtsLGRF24S_3404</t>
  </si>
  <si>
    <t>C-03404</t>
  </si>
  <si>
    <t>OtsLGRF24S_3410</t>
  </si>
  <si>
    <t>OtsLGRF24S_3416</t>
  </si>
  <si>
    <t>C-03416</t>
  </si>
  <si>
    <t>OtsLGRF24S_3422</t>
  </si>
  <si>
    <t>C-03422</t>
  </si>
  <si>
    <t>OtsLGRF24S_3428</t>
  </si>
  <si>
    <t>OtsLGRF24S_3434</t>
  </si>
  <si>
    <t>OtsLGRF24S_3440</t>
  </si>
  <si>
    <t>C-03440</t>
  </si>
  <si>
    <t>OtsLGRF24S_3446</t>
  </si>
  <si>
    <t>OtsLGRF24S_3452</t>
  </si>
  <si>
    <t>C-03452</t>
  </si>
  <si>
    <t>OtsLGRF24S_3458</t>
  </si>
  <si>
    <t>C-03458</t>
  </si>
  <si>
    <t>OtsLGRF24S_3464</t>
  </si>
  <si>
    <t>C-03464</t>
  </si>
  <si>
    <t>OtsLGRF24S_3470</t>
  </si>
  <si>
    <t>OtsLGRF24S_3476</t>
  </si>
  <si>
    <t>C-03476</t>
  </si>
  <si>
    <t>OtsLGRF24S_3482</t>
  </si>
  <si>
    <t>OtsLGRF24S_3488</t>
  </si>
  <si>
    <t>C-03488</t>
  </si>
  <si>
    <t>OtsLGRF24S_3494</t>
  </si>
  <si>
    <t>C-03494</t>
  </si>
  <si>
    <t>OtsLGRF24S_3500</t>
  </si>
  <si>
    <t>OtsLGRF24S_3506</t>
  </si>
  <si>
    <t>OtsLGRF24S_3512</t>
  </si>
  <si>
    <t>OtsLGRF24S_3518</t>
  </si>
  <si>
    <t>OtsLGRF24S_3524</t>
  </si>
  <si>
    <t>C-03524</t>
  </si>
  <si>
    <t>OtsLGRF24S_3530</t>
  </si>
  <si>
    <t>C-03530</t>
  </si>
  <si>
    <t>OtsLGRF24S_3536</t>
  </si>
  <si>
    <t>OtsLGRF24S_3542</t>
  </si>
  <si>
    <t>C-03542</t>
  </si>
  <si>
    <t>OtsLGRF24S_3548</t>
  </si>
  <si>
    <t>OtsLGRF24S_3554</t>
  </si>
  <si>
    <t>OtsLGRF24S_3560</t>
  </si>
  <si>
    <t>OtsLGRF24S_3566</t>
  </si>
  <si>
    <t>C-03566</t>
  </si>
  <si>
    <t>OtsLGRF24S_3572</t>
  </si>
  <si>
    <t>OtsLGRF24S_3578</t>
  </si>
  <si>
    <t>C-03578</t>
  </si>
  <si>
    <t>OtsLGRF24S_3584</t>
  </si>
  <si>
    <t>OtsLGRF24S_3590</t>
  </si>
  <si>
    <t>C-03590</t>
  </si>
  <si>
    <t>OtsLGRF24S_3596</t>
  </si>
  <si>
    <t>C-03596</t>
  </si>
  <si>
    <t>OtsLGRF24S_3602</t>
  </si>
  <si>
    <t>OtsLGRF24S_3608</t>
  </si>
  <si>
    <t>OtsLGRF24S_3614</t>
  </si>
  <si>
    <t>C-03614</t>
  </si>
  <si>
    <t>OtsLGRF24S_3620</t>
  </si>
  <si>
    <t>C-03620</t>
  </si>
  <si>
    <t>OtsLGRF24S_3626</t>
  </si>
  <si>
    <t>C-03626</t>
  </si>
  <si>
    <t>OtsLGRF24S_3632</t>
  </si>
  <si>
    <t>OtsLGRF24S_3638</t>
  </si>
  <si>
    <t>OtsLGRF24S_3644</t>
  </si>
  <si>
    <t>OtsLGRF24S_3650</t>
  </si>
  <si>
    <t>OtsLGRF24S_3656</t>
  </si>
  <si>
    <t>C-03656</t>
  </si>
  <si>
    <t>OtsLGRF24S_3662</t>
  </si>
  <si>
    <t>C-03662</t>
  </si>
  <si>
    <t>OtsLGRF24S_3668</t>
  </si>
  <si>
    <t>OtsLGRF24S_3674</t>
  </si>
  <si>
    <t>C-03674</t>
  </si>
  <si>
    <t>OtsLGRF24S_3680</t>
  </si>
  <si>
    <t>OtsLGRF24S_3686</t>
  </si>
  <si>
    <t>C-03686</t>
  </si>
  <si>
    <t>OtsLGRF24S_3692</t>
  </si>
  <si>
    <t>OtsLGRF24S_3698</t>
  </si>
  <si>
    <t>OtsLGRF24S_3704</t>
  </si>
  <si>
    <t>OtsLGRF24S_3710</t>
  </si>
  <si>
    <t>OtsLGRF24S_3716</t>
  </si>
  <si>
    <t>OtsLGRF24S_3722</t>
  </si>
  <si>
    <t>OtsLGRF24S_3728</t>
  </si>
  <si>
    <t>C-03728</t>
  </si>
  <si>
    <t>OtsLGRF24S_3734</t>
  </si>
  <si>
    <t>C-03734</t>
  </si>
  <si>
    <t>OtsLGRF24S_3740</t>
  </si>
  <si>
    <t>OtsLGRF24S_3746</t>
  </si>
  <si>
    <t>C-03746</t>
  </si>
  <si>
    <t>OtsLGRF24S_3752</t>
  </si>
  <si>
    <t>C-03752</t>
  </si>
  <si>
    <t>OtsLGRF24S_3758</t>
  </si>
  <si>
    <t>C-03758</t>
  </si>
  <si>
    <t>OtsLGRF24S_3764</t>
  </si>
  <si>
    <t>C-03764</t>
  </si>
  <si>
    <t>OtsLGRF24S_3770</t>
  </si>
  <si>
    <t>C-03770</t>
  </si>
  <si>
    <t>OtsLGRF24S_3776</t>
  </si>
  <si>
    <t>OtsLGRF24S_3782</t>
  </si>
  <si>
    <t>OtsLGRF24S_3788</t>
  </si>
  <si>
    <t>OtsLGRF24S_3794</t>
  </si>
  <si>
    <t>OtsLGRF24S_3800</t>
  </si>
  <si>
    <t>C-03800</t>
  </si>
  <si>
    <t>OtsLGRF24S_3806</t>
  </si>
  <si>
    <t>C-03806</t>
  </si>
  <si>
    <t>OtsLGRF24S_3812</t>
  </si>
  <si>
    <t>C-03812</t>
  </si>
  <si>
    <t>OtsLGRF24S_3818</t>
  </si>
  <si>
    <t>OtsLGRF24S_3824</t>
  </si>
  <si>
    <t>C-03824</t>
  </si>
  <si>
    <t>OtsLGRF24S_3830</t>
  </si>
  <si>
    <t>OtsLGRF24S_3836</t>
  </si>
  <si>
    <t>OtsLGRF24S_3842</t>
  </si>
  <si>
    <t>C-03842</t>
  </si>
  <si>
    <t>OtsLGRF24S_3848</t>
  </si>
  <si>
    <t>C-03848</t>
  </si>
  <si>
    <t>OtsLGRF24S_3854</t>
  </si>
  <si>
    <t>C-03854</t>
  </si>
  <si>
    <t>OtsLGRF24S_3860</t>
  </si>
  <si>
    <t>C-03860</t>
  </si>
  <si>
    <t>OtsLGRF24S_3866</t>
  </si>
  <si>
    <t>OtsLGRF24S_3872</t>
  </si>
  <si>
    <t>OtsLGRF24S_3878</t>
  </si>
  <si>
    <t>OtsLGRF24S_3884</t>
  </si>
  <si>
    <t>C-03884</t>
  </si>
  <si>
    <t>OtsLGRF24S_3890</t>
  </si>
  <si>
    <t>OtsLGRF24S_3896</t>
  </si>
  <si>
    <t>OtsLGRF24S_3902</t>
  </si>
  <si>
    <t>OtsLGRF24S_3908</t>
  </si>
  <si>
    <t>OtsLGRF24S_3914</t>
  </si>
  <si>
    <t>OtsLGRF24S_3920</t>
  </si>
  <si>
    <t>C-03920</t>
  </si>
  <si>
    <t>OtsLGRF24S_3926</t>
  </si>
  <si>
    <t>C-03926</t>
  </si>
  <si>
    <t>OtsLGRF24S_3932</t>
  </si>
  <si>
    <t>C-03932</t>
  </si>
  <si>
    <t>OtsLGRF24S_3938</t>
  </si>
  <si>
    <t>C-03938</t>
  </si>
  <si>
    <t>OtsLGRF24S_3944</t>
  </si>
  <si>
    <t>OtsLGRF24S_3950</t>
  </si>
  <si>
    <t>C-03950</t>
  </si>
  <si>
    <t>OtsLGRF24S_3956</t>
  </si>
  <si>
    <t>C-03956</t>
  </si>
  <si>
    <t>OtsLGRF24S_3962</t>
  </si>
  <si>
    <t>OtsLGRF24S_3968</t>
  </si>
  <si>
    <t>OtsLGRF24S_3974</t>
  </si>
  <si>
    <t>OtsLGRF24S_3980</t>
  </si>
  <si>
    <t>OtsLGRF24S_3986</t>
  </si>
  <si>
    <t>OtsLGRF24S_3992</t>
  </si>
  <si>
    <t>C-03992</t>
  </si>
  <si>
    <t>OtsLGRF24S_3998</t>
  </si>
  <si>
    <t>OtsLGRF24S_4004</t>
  </si>
  <si>
    <t>C-04004</t>
  </si>
  <si>
    <t>OtsLGRF24S_4010</t>
  </si>
  <si>
    <t>OtsLGRF24S_4016</t>
  </si>
  <si>
    <t>C-04016</t>
  </si>
  <si>
    <t>OtsLGRF24S_4022</t>
  </si>
  <si>
    <t>OtsLGRF24S_4028</t>
  </si>
  <si>
    <t>C-04028</t>
  </si>
  <si>
    <t>OtsLGRF24S_4034</t>
  </si>
  <si>
    <t>OtsLGRF24S_4040</t>
  </si>
  <si>
    <t>C-04040</t>
  </si>
  <si>
    <t>OtsLGRF24S_4046</t>
  </si>
  <si>
    <t>C-04046</t>
  </si>
  <si>
    <t>OtsLGRF24S_4052</t>
  </si>
  <si>
    <t>C-04052</t>
  </si>
  <si>
    <t>OtsLGRF24S_4058</t>
  </si>
  <si>
    <t>OtsLGRF24S_4064</t>
  </si>
  <si>
    <t>OtsLGRF24S_4070</t>
  </si>
  <si>
    <t>OtsLGRF24S_4076</t>
  </si>
  <si>
    <t>C-04076</t>
  </si>
  <si>
    <t>OtsLGRF24S_4082</t>
  </si>
  <si>
    <t>OtsLGRF24S_4088</t>
  </si>
  <si>
    <t>C-04088</t>
  </si>
  <si>
    <t>OtsLGRF24S_4094</t>
  </si>
  <si>
    <t>C-04094</t>
  </si>
  <si>
    <t>OtsLGRF24S_4100</t>
  </si>
  <si>
    <t>C-04100</t>
  </si>
  <si>
    <t>OtsLGRF24S_4106</t>
  </si>
  <si>
    <t>C-04106</t>
  </si>
  <si>
    <t>OtsLGRF24S_4112</t>
  </si>
  <si>
    <t>C-04112</t>
  </si>
  <si>
    <t>OtsLGRF24S_4118</t>
  </si>
  <si>
    <t>OtsLGRF24S_4124</t>
  </si>
  <si>
    <t>OtsLGRF24S_4130</t>
  </si>
  <si>
    <t>C-04130</t>
  </si>
  <si>
    <t>OtsLGRF24S_4136</t>
  </si>
  <si>
    <t>OtsLGRF24S_4142</t>
  </si>
  <si>
    <t>C-04142</t>
  </si>
  <si>
    <t>OtsLGRF24S_4148</t>
  </si>
  <si>
    <t>C-04148</t>
  </si>
  <si>
    <t>OtsLGRF24S_4154</t>
  </si>
  <si>
    <t>OtsLGRF24S_4160</t>
  </si>
  <si>
    <t>C-04160</t>
  </si>
  <si>
    <t>OtsLGRF24S_4166</t>
  </si>
  <si>
    <t>C-04166</t>
  </si>
  <si>
    <t>OtsLGRF24S_4172</t>
  </si>
  <si>
    <t>OtsLGRF24S_4178</t>
  </si>
  <si>
    <t>C-04178</t>
  </si>
  <si>
    <t>OtsLGRF24S_4184</t>
  </si>
  <si>
    <t>C-04184</t>
  </si>
  <si>
    <t>OtsLGRF24S_4190</t>
  </si>
  <si>
    <t>C-04190</t>
  </si>
  <si>
    <t>OtsLGRF24S_4196</t>
  </si>
  <si>
    <t>C-04196</t>
  </si>
  <si>
    <t>OtsLGRF24S_4202</t>
  </si>
  <si>
    <t>C-04202</t>
  </si>
  <si>
    <t>OtsLGRF24S_4208</t>
  </si>
  <si>
    <t>OtsLGRF24S_4214</t>
  </si>
  <si>
    <t>C-04214</t>
  </si>
  <si>
    <t>OtsLGRF24S_4220</t>
  </si>
  <si>
    <t>C-04220</t>
  </si>
  <si>
    <t>OtsLGRF24S_4226</t>
  </si>
  <si>
    <t>OtsLGRF24S_4232</t>
  </si>
  <si>
    <t>OtsLGRF24S_4238</t>
  </si>
  <si>
    <t>OtsLGRF24S_4244</t>
  </si>
  <si>
    <t>OtsLGRF24S_4250</t>
  </si>
  <si>
    <t>C-04250</t>
  </si>
  <si>
    <t>OtsLGRF24S_4256</t>
  </si>
  <si>
    <t>C-04256</t>
  </si>
  <si>
    <t>OtsLGRF24S_4262</t>
  </si>
  <si>
    <t>C-04262</t>
  </si>
  <si>
    <t>OtsLGRF24S_4268</t>
  </si>
  <si>
    <t>OtsLGRF24S_4274</t>
  </si>
  <si>
    <t>C-04274</t>
  </si>
  <si>
    <t>OtsLGRF24S_4280</t>
  </si>
  <si>
    <t>C-04280</t>
  </si>
  <si>
    <t>OtsLGRF24S_4286</t>
  </si>
  <si>
    <t>OtsLGRF24S_4292</t>
  </si>
  <si>
    <t>C-04292</t>
  </si>
  <si>
    <t>OtsLGRF24S_4298</t>
  </si>
  <si>
    <t>C-04298</t>
  </si>
  <si>
    <t>OtsLGRF24S_4304</t>
  </si>
  <si>
    <t>OtsLGRF24S_4310</t>
  </si>
  <si>
    <t>OtsLGRF24S_4316</t>
  </si>
  <si>
    <t>C-04316</t>
  </si>
  <si>
    <t>OtsLGRF24S_4322</t>
  </si>
  <si>
    <t>C-04322</t>
  </si>
  <si>
    <t>OtsLGRF24S_4328</t>
  </si>
  <si>
    <t>OtsLGRF24S_4334</t>
  </si>
  <si>
    <t>C-04334</t>
  </si>
  <si>
    <t>OtsLGRF24S_4340</t>
  </si>
  <si>
    <t>OtsLGRF24S_4346</t>
  </si>
  <si>
    <t>OtsLGRF24S_4352</t>
  </si>
  <si>
    <t>C-04352</t>
  </si>
  <si>
    <t>OtsLGRF24S_4358</t>
  </si>
  <si>
    <t>OtsLGRF24S_4364</t>
  </si>
  <si>
    <t>C-04364</t>
  </si>
  <si>
    <t>OtsLGRF24S_4370</t>
  </si>
  <si>
    <t>C-04370</t>
  </si>
  <si>
    <t>OtsLGRF24S_4376</t>
  </si>
  <si>
    <t>C-04376</t>
  </si>
  <si>
    <t>OtsLGRF24S_4382</t>
  </si>
  <si>
    <t>C-04382</t>
  </si>
  <si>
    <t>OtsLGRF24S_4388</t>
  </si>
  <si>
    <t>OtsLGRF24S_4394</t>
  </si>
  <si>
    <t>C-04394</t>
  </si>
  <si>
    <t>OtsLGRF24S_4400</t>
  </si>
  <si>
    <t>C-04400</t>
  </si>
  <si>
    <t>OtsLGRF24S_4406</t>
  </si>
  <si>
    <t>OtsLGRF24S_4412</t>
  </si>
  <si>
    <t>OtsLGRF24S_4418</t>
  </si>
  <si>
    <t>C-04418</t>
  </si>
  <si>
    <t>OtsLGRF24S_4424</t>
  </si>
  <si>
    <t>C-04424</t>
  </si>
  <si>
    <t>OtsLGRF24S_4430</t>
  </si>
  <si>
    <t>OtsLGRF24S_4436</t>
  </si>
  <si>
    <t>C-04436</t>
  </si>
  <si>
    <t>OtsLGRF24S_4442</t>
  </si>
  <si>
    <t>OtsLGRF24S_4448</t>
  </si>
  <si>
    <t>OtsLGRF24S_4454</t>
  </si>
  <si>
    <t>C-04454</t>
  </si>
  <si>
    <t>OtsLGRF24S_4460</t>
  </si>
  <si>
    <t>C-04460</t>
  </si>
  <si>
    <t>OtsLGRF24S_4466</t>
  </si>
  <si>
    <t>OtsLGRF24S_4472</t>
  </si>
  <si>
    <t>C-04472</t>
  </si>
  <si>
    <t>OtsLGRF24S_4478</t>
  </si>
  <si>
    <t>C-04478</t>
  </si>
  <si>
    <t>OtsLGRF24S_4484</t>
  </si>
  <si>
    <t>OtsLGRF24S_4490</t>
  </si>
  <si>
    <t>C-04490</t>
  </si>
  <si>
    <t>OtsLGRF24S_4496</t>
  </si>
  <si>
    <t>OtsLGRF24S_4502</t>
  </si>
  <si>
    <t>C-04502</t>
  </si>
  <si>
    <t>OtsLGRF24S_4508</t>
  </si>
  <si>
    <t>OtsLGRF24S_4514</t>
  </si>
  <si>
    <t>C-04514</t>
  </si>
  <si>
    <t>OtsLGRF24S_4520</t>
  </si>
  <si>
    <t>OtsLGRF24S_4526</t>
  </si>
  <si>
    <t>OtsLGRF24S_4532</t>
  </si>
  <si>
    <t>OtsLGRF24S_4538</t>
  </si>
  <si>
    <t>C-04538</t>
  </si>
  <si>
    <t>OtsLGRF24S_4544</t>
  </si>
  <si>
    <t>OtsLGRF24S_4550</t>
  </si>
  <si>
    <t>C-04550</t>
  </si>
  <si>
    <t>OtsLGRF24S_4556</t>
  </si>
  <si>
    <t>C-04556</t>
  </si>
  <si>
    <t>OtsLGRF24S_4562</t>
  </si>
  <si>
    <t>C-04562</t>
  </si>
  <si>
    <t>OtsLGRF24S_4568</t>
  </si>
  <si>
    <t>C-04568</t>
  </si>
  <si>
    <t>OtsLGRF24S_4574</t>
  </si>
  <si>
    <t>OtsLGRF24S_4580</t>
  </si>
  <si>
    <t>OtsLGRF24S_4586</t>
  </si>
  <si>
    <t>OtsLGRF24S_4592</t>
  </si>
  <si>
    <t>C-04592</t>
  </si>
  <si>
    <t>OtsLGRF24S_4598</t>
  </si>
  <si>
    <t>OtsLGRF24S_4604</t>
  </si>
  <si>
    <t>C-04604</t>
  </si>
  <si>
    <t>OtsLGRF24S_4610</t>
  </si>
  <si>
    <t>C-04610</t>
  </si>
  <si>
    <t>OtsLGRF24S_4616</t>
  </si>
  <si>
    <t>OtsLGRF24S_4622</t>
  </si>
  <si>
    <t>OtsLGRF24S_4628</t>
  </si>
  <si>
    <t>OtsLGRF24S_4634</t>
  </si>
  <si>
    <t>C-04634</t>
  </si>
  <si>
    <t>OtsLGRF24S_4640</t>
  </si>
  <si>
    <t>C-04640</t>
  </si>
  <si>
    <t>OtsLGRF24S_4646</t>
  </si>
  <si>
    <t>C-04646</t>
  </si>
  <si>
    <t>OtsLGRF24S_4652</t>
  </si>
  <si>
    <t>C-04652</t>
  </si>
  <si>
    <t>OtsLGRF24S_4658</t>
  </si>
  <si>
    <t>C-04658</t>
  </si>
  <si>
    <t>OtsLGRF24S_4664</t>
  </si>
  <si>
    <t>OtsLGRF24S_4670</t>
  </si>
  <si>
    <t>OtsLGRF24S_4676</t>
  </si>
  <si>
    <t>OtsLGRF24S_4682</t>
  </si>
  <si>
    <t>OtsLGRF24S_4688</t>
  </si>
  <si>
    <t>OtsLGRF24S_4694</t>
  </si>
  <si>
    <t>OtsLGRF24S_4700</t>
  </si>
  <si>
    <t>C-04700</t>
  </si>
  <si>
    <t>OtsLGRF24S_4706</t>
  </si>
  <si>
    <t>C-04706</t>
  </si>
  <si>
    <t>OtsLGRF24S_4712</t>
  </si>
  <si>
    <t>OtsLGRF24S_4718</t>
  </si>
  <si>
    <t>C-04718</t>
  </si>
  <si>
    <t>OtsLGRF24S_4724</t>
  </si>
  <si>
    <t>C-04724</t>
  </si>
  <si>
    <t>OtsLGRF24S_4730</t>
  </si>
  <si>
    <t>OtsLGRF24S_4736</t>
  </si>
  <si>
    <t>C-04736</t>
  </si>
  <si>
    <t>OtsLGRF24S_4742</t>
  </si>
  <si>
    <t>C-04742</t>
  </si>
  <si>
    <t>OtsLGRF24S_4748</t>
  </si>
  <si>
    <t>C-04748</t>
  </si>
  <si>
    <t>OtsLGRF24S_4754</t>
  </si>
  <si>
    <t>OtsLGRF24S_4760</t>
  </si>
  <si>
    <t>C-04760</t>
  </si>
  <si>
    <t>OtsLGRF24S_4766</t>
  </si>
  <si>
    <t>OtsLGRF24S_4772</t>
  </si>
  <si>
    <t>C-04772</t>
  </si>
  <si>
    <t>OtsLGRF24S_4778</t>
  </si>
  <si>
    <t>OtsLGRF24S_4784</t>
  </si>
  <si>
    <t>C-04784</t>
  </si>
  <si>
    <t>OtsLGRF24S_4790</t>
  </si>
  <si>
    <t>OtsLGRF24S_4796</t>
  </si>
  <si>
    <t>OtsLGRF24S_4802</t>
  </si>
  <si>
    <t>C-04802</t>
  </si>
  <si>
    <t>OtsLGRF24S_4808</t>
  </si>
  <si>
    <t>C-04808</t>
  </si>
  <si>
    <t>OtsLGRF24S_4814</t>
  </si>
  <si>
    <t>OtsLGRF24S_4820</t>
  </si>
  <si>
    <t>OtsLGRF24S_4826</t>
  </si>
  <si>
    <t>OtsLGRF24S_4832</t>
  </si>
  <si>
    <t>C-04832</t>
  </si>
  <si>
    <t>OtsLGRF24S_4838</t>
  </si>
  <si>
    <t>C-04838</t>
  </si>
  <si>
    <t>OtsLGRF24S_4844</t>
  </si>
  <si>
    <t>C-04844</t>
  </si>
  <si>
    <t>OtsLGRF24S_4850</t>
  </si>
  <si>
    <t>OtsLGRF24S_4856</t>
  </si>
  <si>
    <t>OtsLGRF24S_4862</t>
  </si>
  <si>
    <t>C-04862</t>
  </si>
  <si>
    <t>OtsLGRF24S_4868</t>
  </si>
  <si>
    <t>C-04868</t>
  </si>
  <si>
    <t>OtsLGRF24S_4874</t>
  </si>
  <si>
    <t>OtsLGRF24S_4880</t>
  </si>
  <si>
    <t>C-04880</t>
  </si>
  <si>
    <t>OtsLGRF24S_4886</t>
  </si>
  <si>
    <t>C-04886</t>
  </si>
  <si>
    <t>OtsLGRF24S_4892</t>
  </si>
  <si>
    <t>OtsLGRF24S_4898</t>
  </si>
  <si>
    <t>C-04898</t>
  </si>
  <si>
    <t>OtsLGRF24S_4904</t>
  </si>
  <si>
    <t>OtsLGRF24S_4910</t>
  </si>
  <si>
    <t>OtsLGRF24S_4916</t>
  </si>
  <si>
    <t>C-04916</t>
  </si>
  <si>
    <t>OtsLGRF24S_4922</t>
  </si>
  <si>
    <t>C-04922</t>
  </si>
  <si>
    <t>OtsLGRF24S_4928</t>
  </si>
  <si>
    <t>C-04928</t>
  </si>
  <si>
    <t>OtsLGRF24S_4934</t>
  </si>
  <si>
    <t>C-04934</t>
  </si>
  <si>
    <t>OtsLGRF24S_4940</t>
  </si>
  <si>
    <t>OtsLGRF24S_4946</t>
  </si>
  <si>
    <t>C-04946</t>
  </si>
  <si>
    <t>OtsLGRF24S_4952</t>
  </si>
  <si>
    <t>C-04952</t>
  </si>
  <si>
    <t>OtsLGRF24S_4958</t>
  </si>
  <si>
    <t>C-04958</t>
  </si>
  <si>
    <t>OtsLGRF24S_4964</t>
  </si>
  <si>
    <t>C-04964</t>
  </si>
  <si>
    <t>OtsLGRF24S_4970</t>
  </si>
  <si>
    <t>C-04970</t>
  </si>
  <si>
    <t>OtsLGRF24S_4976</t>
  </si>
  <si>
    <t>OtsLGRF24S_4982</t>
  </si>
  <si>
    <t>C-04982</t>
  </si>
  <si>
    <t>OtsLGRF24S_4988</t>
  </si>
  <si>
    <t>C-04988</t>
  </si>
  <si>
    <t>OtsLGRF24S_4994</t>
  </si>
  <si>
    <t>C-04994</t>
  </si>
  <si>
    <t>OtsLGRF24S_5000</t>
  </si>
  <si>
    <t>C-05000</t>
  </si>
  <si>
    <t>OtsLGRF24S_5006</t>
  </si>
  <si>
    <t>C-05006</t>
  </si>
  <si>
    <t>OtsLGRF24S_5012</t>
  </si>
  <si>
    <t>C-05012</t>
  </si>
  <si>
    <t>OtsLGRF24S_5018</t>
  </si>
  <si>
    <t>C-05018</t>
  </si>
  <si>
    <t>OtsLGRF24S_5024</t>
  </si>
  <si>
    <t>C-05024</t>
  </si>
  <si>
    <t>OtsLGRF24S_5030</t>
  </si>
  <si>
    <t>C-05030</t>
  </si>
  <si>
    <t>OtsLGRF24S_5036</t>
  </si>
  <si>
    <t>C-05036</t>
  </si>
  <si>
    <t>OtsLGRF24S_5042</t>
  </si>
  <si>
    <t>C-05042</t>
  </si>
  <si>
    <t>OtsLGRF24S_5048</t>
  </si>
  <si>
    <t>C-05048</t>
  </si>
  <si>
    <t>OtsLGRF24S_5054</t>
  </si>
  <si>
    <t>C-05054</t>
  </si>
  <si>
    <t>OtsLGRF24S_5060</t>
  </si>
  <si>
    <t>C-05060</t>
  </si>
  <si>
    <t>OtsLGRF24S_5066</t>
  </si>
  <si>
    <t>OtsLGRF24S_5072</t>
  </si>
  <si>
    <t>C-05072</t>
  </si>
  <si>
    <t>OtsLGRF24S_5078</t>
  </si>
  <si>
    <t>C-05078</t>
  </si>
  <si>
    <t>OtsLGRF24S_5084</t>
  </si>
  <si>
    <t>C-05084</t>
  </si>
  <si>
    <t>OtsLGRF24S_5090</t>
  </si>
  <si>
    <t>C-05090</t>
  </si>
  <si>
    <t>OtsLGRF24S_5096</t>
  </si>
  <si>
    <t>OtsLGRF24S_5102</t>
  </si>
  <si>
    <t>C-05102</t>
  </si>
  <si>
    <t>OtsLGRF24S_5108</t>
  </si>
  <si>
    <t>OtsLGRF24S_5114</t>
  </si>
  <si>
    <t>C-05114</t>
  </si>
  <si>
    <t>OtsLGRF24S_5120</t>
  </si>
  <si>
    <t>C-05120</t>
  </si>
  <si>
    <t>OtsLGRF24S_5126</t>
  </si>
  <si>
    <t>C-05126</t>
  </si>
  <si>
    <t>OtsLGRF24S_5132</t>
  </si>
  <si>
    <t>C-05132</t>
  </si>
  <si>
    <t>OtsLGRF24S_5138</t>
  </si>
  <si>
    <t>C-05138</t>
  </si>
  <si>
    <t>OtsLGRF24S_5144</t>
  </si>
  <si>
    <t>C-05144</t>
  </si>
  <si>
    <t>OtsLGRF24S_5150</t>
  </si>
  <si>
    <t>OtsLGRF24S_5156</t>
  </si>
  <si>
    <t>C-05156</t>
  </si>
  <si>
    <t>OtsLGRF24S_5162</t>
  </si>
  <si>
    <t>C-05162</t>
  </si>
  <si>
    <t>OtsLGRF24S_5168</t>
  </si>
  <si>
    <t>C-05168</t>
  </si>
  <si>
    <t>OtsLGRF24S_5174</t>
  </si>
  <si>
    <t>C-05174</t>
  </si>
  <si>
    <t>OtsLGRF24S_5180</t>
  </si>
  <si>
    <t>C-05180</t>
  </si>
  <si>
    <t>OtsLGRF24S_5186</t>
  </si>
  <si>
    <t>C-05186</t>
  </si>
  <si>
    <t>OtsLGRF24S_5192</t>
  </si>
  <si>
    <t>C-05192</t>
  </si>
  <si>
    <t>OtsLGRF24S_5198</t>
  </si>
  <si>
    <t>C-05198</t>
  </si>
  <si>
    <t>OtsLGRF24S_5204</t>
  </si>
  <si>
    <t>C-05204</t>
  </si>
  <si>
    <t>OtsLGRF24S_5210</t>
  </si>
  <si>
    <t>OtsLGRF24S_5216</t>
  </si>
  <si>
    <t>C-05216</t>
  </si>
  <si>
    <t>OtsLGRF24S_5222</t>
  </si>
  <si>
    <t>C-05222</t>
  </si>
  <si>
    <t>OtsLGRF24S_5228</t>
  </si>
  <si>
    <t>C-05228</t>
  </si>
  <si>
    <t>OtsLGRF24S_5234</t>
  </si>
  <si>
    <t>C-05234</t>
  </si>
  <si>
    <t>OtsLGRF24S_5240</t>
  </si>
  <si>
    <t>C-05240</t>
  </si>
  <si>
    <t>OtsLGRF24S_5246</t>
  </si>
  <si>
    <t>OtsLGRF24S_5252</t>
  </si>
  <si>
    <t>OtsLGRF24S_5258</t>
  </si>
  <si>
    <t>C-05258</t>
  </si>
  <si>
    <t>OtsLGRF24S_5264</t>
  </si>
  <si>
    <t>OtsLGRF24S_5270</t>
  </si>
  <si>
    <t>OtsLGRF24S_5276</t>
  </si>
  <si>
    <t>OtsLGRF24S_5282</t>
  </si>
  <si>
    <t>C-05282</t>
  </si>
  <si>
    <t>OtsLGRF24S_5288</t>
  </si>
  <si>
    <t>C-05288</t>
  </si>
  <si>
    <t>OtsLGRF24S_5294</t>
  </si>
  <si>
    <t>C-05294</t>
  </si>
  <si>
    <t>OtsLGRF24S_5300</t>
  </si>
  <si>
    <t>OtsLGRF24S_5306</t>
  </si>
  <si>
    <t>C-05306</t>
  </si>
  <si>
    <t>OtsLGRF24S_5312</t>
  </si>
  <si>
    <t>C-05312</t>
  </si>
  <si>
    <t>OtsLGRF24S_5318</t>
  </si>
  <si>
    <t>C-05318</t>
  </si>
  <si>
    <t>OtsLGRF24S_5324</t>
  </si>
  <si>
    <t>C-05324</t>
  </si>
  <si>
    <t>OtsLGRF24S_5330</t>
  </si>
  <si>
    <t>C-05330</t>
  </si>
  <si>
    <t>OtsLGRF24S_5336</t>
  </si>
  <si>
    <t>C-05336</t>
  </si>
  <si>
    <t>OtsLGRF24S_5342</t>
  </si>
  <si>
    <t>C-05342</t>
  </si>
  <si>
    <t>OtsLGRF24S_5348</t>
  </si>
  <si>
    <t>C-05348</t>
  </si>
  <si>
    <t>OtsLGRF24S_5354</t>
  </si>
  <si>
    <t>C-05354</t>
  </si>
  <si>
    <t>OtsLGRF24S_5360</t>
  </si>
  <si>
    <t>OtsLGRF24S_5366</t>
  </si>
  <si>
    <t>OtsLGRF24S_5372</t>
  </si>
  <si>
    <t>C-05372</t>
  </si>
  <si>
    <t>OtsLGRF24S_5378</t>
  </si>
  <si>
    <t>C-05378</t>
  </si>
  <si>
    <t>OtsLGRF24S_5384</t>
  </si>
  <si>
    <t>C-05384</t>
  </si>
  <si>
    <t>OtsLGRF24S_5390</t>
  </si>
  <si>
    <t>OtsLGRF24S_5396</t>
  </si>
  <si>
    <t>C-05396</t>
  </si>
  <si>
    <t>OtsLGRF24S_5402</t>
  </si>
  <si>
    <t>OtsLGRF24S_5408</t>
  </si>
  <si>
    <t>OtsLGRF24S_5414</t>
  </si>
  <si>
    <t>C-05414</t>
  </si>
  <si>
    <t>OtsLGRF24S_5420</t>
  </si>
  <si>
    <t>C-05420</t>
  </si>
  <si>
    <t>OtsLGRF24S_5426</t>
  </si>
  <si>
    <t>OtsLGRF24S_5432</t>
  </si>
  <si>
    <t>C-05432</t>
  </si>
  <si>
    <t>OtsLGRF24S_5438</t>
  </si>
  <si>
    <t>C-05438</t>
  </si>
  <si>
    <t>OtsLGRF24S_5444</t>
  </si>
  <si>
    <t>C-05444</t>
  </si>
  <si>
    <t>OtsLGRF24S_5450</t>
  </si>
  <si>
    <t>C-05450</t>
  </si>
  <si>
    <t>OtsLGRF24S_5456</t>
  </si>
  <si>
    <t>C-05456</t>
  </si>
  <si>
    <t>OtsLGRF24S_5462</t>
  </si>
  <si>
    <t>C-05462</t>
  </si>
  <si>
    <t>OtsLGRF24S_5468</t>
  </si>
  <si>
    <t>C-05468</t>
  </si>
  <si>
    <t>OtsLGRF24S_5474</t>
  </si>
  <si>
    <t>C-05474</t>
  </si>
  <si>
    <t>OtsLGRF24S_5480</t>
  </si>
  <si>
    <t>OtsLGRF24S_5486</t>
  </si>
  <si>
    <t>C-05486</t>
  </si>
  <si>
    <t>OtsLGRF24S_5492</t>
  </si>
  <si>
    <t>C-05492</t>
  </si>
  <si>
    <t>OtsLGRF24S_5498</t>
  </si>
  <si>
    <t>C-05498</t>
  </si>
  <si>
    <t>OtsLGRF24S_5504</t>
  </si>
  <si>
    <t>C-05504</t>
  </si>
  <si>
    <t>OtsLGRF24S_5510</t>
  </si>
  <si>
    <t>C-05510</t>
  </si>
  <si>
    <t>OtsLGRF24S_5516</t>
  </si>
  <si>
    <t>C-05516</t>
  </si>
  <si>
    <t>OtsLGRF24S_5522</t>
  </si>
  <si>
    <t>C-05522</t>
  </si>
  <si>
    <t>OtsLGRF24S_5528</t>
  </si>
  <si>
    <t>C-05528</t>
  </si>
  <si>
    <t>OtsLGRF24S_5534</t>
  </si>
  <si>
    <t>OtsLGRF24S_5540</t>
  </si>
  <si>
    <t>C-05540</t>
  </si>
  <si>
    <t>OtsLGRF24S_5546</t>
  </si>
  <si>
    <t>C-05546</t>
  </si>
  <si>
    <t>OtsLGRF24S_5552</t>
  </si>
  <si>
    <t>C-05552</t>
  </si>
  <si>
    <t>OtsLGRF24S_5558</t>
  </si>
  <si>
    <t>C-05558</t>
  </si>
  <si>
    <t>OtsLGRF24S_5564</t>
  </si>
  <si>
    <t>C-05564</t>
  </si>
  <si>
    <t>OtsLGRF24S_5570</t>
  </si>
  <si>
    <t>C-05570</t>
  </si>
  <si>
    <t>OtsLGRF24S_5576</t>
  </si>
  <si>
    <t>C-05576</t>
  </si>
  <si>
    <t>OtsLGRF24S_5582</t>
  </si>
  <si>
    <t>C-05582</t>
  </si>
  <si>
    <t>OtsLGRF24S_5588</t>
  </si>
  <si>
    <t>OtsLGRF24S_5594</t>
  </si>
  <si>
    <t>C-05594</t>
  </si>
  <si>
    <t>OtsLGRF24S_5600</t>
  </si>
  <si>
    <t>C-05600</t>
  </si>
  <si>
    <t>OtsLGRF24S_5606</t>
  </si>
  <si>
    <t>C-05606</t>
  </si>
  <si>
    <t>OtsLGRF24S_5612</t>
  </si>
  <si>
    <t>C-05612</t>
  </si>
  <si>
    <t>OtsLGRF24S_5618</t>
  </si>
  <si>
    <t>C-05618</t>
  </si>
  <si>
    <t>OtsLGRF24S_5624</t>
  </si>
  <si>
    <t>C-05624</t>
  </si>
  <si>
    <t>OtsLGRF24S_5630</t>
  </si>
  <si>
    <t>C-05630</t>
  </si>
  <si>
    <t>OtsLGRF24S_5636</t>
  </si>
  <si>
    <t>C-05636</t>
  </si>
  <si>
    <t>OtsLGRF24S_5642</t>
  </si>
  <si>
    <t>C-05642</t>
  </si>
  <si>
    <t>OtsLGRF24S_5648</t>
  </si>
  <si>
    <t>C-05648</t>
  </si>
  <si>
    <t>OtsLGRF24S_5654</t>
  </si>
  <si>
    <t>OtsLGRF24S_5660</t>
  </si>
  <si>
    <t>C-05660</t>
  </si>
  <si>
    <t>OtsLGRF24S_5666</t>
  </si>
  <si>
    <t>C-05666</t>
  </si>
  <si>
    <t>OtsLGRF24S_5672</t>
  </si>
  <si>
    <t>C-05672</t>
  </si>
  <si>
    <t>OtsLGRF24S_5678</t>
  </si>
  <si>
    <t>C-05678</t>
  </si>
  <si>
    <t>OtsLGRF24S_5684</t>
  </si>
  <si>
    <t>C-05684</t>
  </si>
  <si>
    <t>OtsLGRF24S_5690</t>
  </si>
  <si>
    <t>C-05690</t>
  </si>
  <si>
    <t>OtsLGRF24S_5696</t>
  </si>
  <si>
    <t>C-05696</t>
  </si>
  <si>
    <t>OtsLGRF24S_5702</t>
  </si>
  <si>
    <t>C-05702</t>
  </si>
  <si>
    <t>OtsLGRF24S_5708</t>
  </si>
  <si>
    <t>C-05708</t>
  </si>
  <si>
    <t>OtsLGRF24S_5714</t>
  </si>
  <si>
    <t>C-05714</t>
  </si>
  <si>
    <t>OtsLGRF24S_5720</t>
  </si>
  <si>
    <t>C-05720</t>
  </si>
  <si>
    <t>OtsLGRF24S_5726</t>
  </si>
  <si>
    <t>C-05726</t>
  </si>
  <si>
    <t>OtsLGRF24S_5732</t>
  </si>
  <si>
    <t>C-05732</t>
  </si>
  <si>
    <t>OtsLGRF24S_5738</t>
  </si>
  <si>
    <t>C-05738</t>
  </si>
  <si>
    <t>OtsLGRF24S_5744</t>
  </si>
  <si>
    <t>C-05744</t>
  </si>
  <si>
    <t>OtsLGRF24S_5750</t>
  </si>
  <si>
    <t>C-05750</t>
  </si>
  <si>
    <t>OtsLGRF24S_5756</t>
  </si>
  <si>
    <t>C-05756</t>
  </si>
  <si>
    <t>OtsLGRF24S_5762</t>
  </si>
  <si>
    <t>C-05762</t>
  </si>
  <si>
    <t>OtsLGRF24S_5768</t>
  </si>
  <si>
    <t>C-05768</t>
  </si>
  <si>
    <t>OtsLGRF24S_5774</t>
  </si>
  <si>
    <t>C-05774</t>
  </si>
  <si>
    <t>OtsLGRF24S_5780</t>
  </si>
  <si>
    <t>C-05780</t>
  </si>
  <si>
    <t>OtsLGRF24S_5786</t>
  </si>
  <si>
    <t>C-05786</t>
  </si>
  <si>
    <t>OtsLGRF24S_5792</t>
  </si>
  <si>
    <t>C-05792</t>
  </si>
  <si>
    <t>OtsLGRF24S_5798</t>
  </si>
  <si>
    <t>C-05798</t>
  </si>
  <si>
    <t>OtsLGRF24S_5804</t>
  </si>
  <si>
    <t>C-05804</t>
  </si>
  <si>
    <t>OtsLGRF24S_5810</t>
  </si>
  <si>
    <t>C-05810</t>
  </si>
  <si>
    <t>OtsLGRF24S_5816</t>
  </si>
  <si>
    <t>C-05816</t>
  </si>
  <si>
    <t>OtsLGRF24S_5822</t>
  </si>
  <si>
    <t>C-05822</t>
  </si>
  <si>
    <t>OtsLGRF24S_5828</t>
  </si>
  <si>
    <t>C-05828</t>
  </si>
  <si>
    <t>OtsLGRF24S_5834</t>
  </si>
  <si>
    <t>C-05834</t>
  </si>
  <si>
    <t>OtsLGRF24S_5840</t>
  </si>
  <si>
    <t>OtsLGRF24S_5846</t>
  </si>
  <si>
    <t>C-05846</t>
  </si>
  <si>
    <t>OtsLGRF24S_5852</t>
  </si>
  <si>
    <t>C-05852</t>
  </si>
  <si>
    <t>OtsLGRF24S_5858</t>
  </si>
  <si>
    <t>C-05858</t>
  </si>
  <si>
    <t>OtsLGRF24S_5864</t>
  </si>
  <si>
    <t>C-05864</t>
  </si>
  <si>
    <t>OtsLGRF24S_5870</t>
  </si>
  <si>
    <t>C-05870</t>
  </si>
  <si>
    <t>OtsLGRF24S_5876</t>
  </si>
  <si>
    <t>C-05876</t>
  </si>
  <si>
    <t>OtsLGRF24S_5882</t>
  </si>
  <si>
    <t>C-05882</t>
  </si>
  <si>
    <t>OtsLGRF24S_5888</t>
  </si>
  <si>
    <t>C-05888</t>
  </si>
  <si>
    <t>OtsLGRF24S_5894</t>
  </si>
  <si>
    <t>C-05894</t>
  </si>
  <si>
    <t>OtsLGRF24S_5900</t>
  </si>
  <si>
    <t>C-05900</t>
  </si>
  <si>
    <t>OtsLGRF24S_5906</t>
  </si>
  <si>
    <t>C-05906</t>
  </si>
  <si>
    <t>OtsLGRF24S_5912</t>
  </si>
  <si>
    <t>C-05912</t>
  </si>
  <si>
    <t>OtsLGRF24S_5918</t>
  </si>
  <si>
    <t>C-05918</t>
  </si>
  <si>
    <t>OtsLGRF24S_5924</t>
  </si>
  <si>
    <t>OtsLGRF24S_5930</t>
  </si>
  <si>
    <t>C-05930</t>
  </si>
  <si>
    <t>OtsLGRF24S_5936</t>
  </si>
  <si>
    <t>C-05936</t>
  </si>
  <si>
    <t>OtsLGRF24S_5942</t>
  </si>
  <si>
    <t>C-05942</t>
  </si>
  <si>
    <t>OtsLGRF24S_5948</t>
  </si>
  <si>
    <t>OtsLGRF24S_5954</t>
  </si>
  <si>
    <t>C-05954</t>
  </si>
  <si>
    <t>OtsLGRF24S_5960</t>
  </si>
  <si>
    <t>C-05960</t>
  </si>
  <si>
    <t>OtsLGRF24S_5966</t>
  </si>
  <si>
    <t>OtsLGRF24S_5972</t>
  </si>
  <si>
    <t>C-05972</t>
  </si>
  <si>
    <t>OtsLGRF24S_5978</t>
  </si>
  <si>
    <t>C-05978</t>
  </si>
  <si>
    <t>OtsLGRF24S_5984</t>
  </si>
  <si>
    <t>C-05984</t>
  </si>
  <si>
    <t>OtsLGRF24S_5990</t>
  </si>
  <si>
    <t>C-05990</t>
  </si>
  <si>
    <t>OtsLGRF24S_5996</t>
  </si>
  <si>
    <t>C-05996</t>
  </si>
  <si>
    <t>OtsLGRF24S_6002</t>
  </si>
  <si>
    <t>C-06002</t>
  </si>
  <si>
    <t>OtsLGRF24S_6008</t>
  </si>
  <si>
    <t>C-06008</t>
  </si>
  <si>
    <t>OtsLGRF24S_6014</t>
  </si>
  <si>
    <t>C-06014</t>
  </si>
  <si>
    <t>OtsLGRF24S_6020</t>
  </si>
  <si>
    <t>OtsLGRF24S_6026</t>
  </si>
  <si>
    <t>C-06026</t>
  </si>
  <si>
    <t>OtsLGRF24S_6032</t>
  </si>
  <si>
    <t>C-06032</t>
  </si>
  <si>
    <t>OtsLGRF24S_6038</t>
  </si>
  <si>
    <t>C-06038</t>
  </si>
  <si>
    <t>OtsLGRF24S_6044</t>
  </si>
  <si>
    <t>C-06044</t>
  </si>
  <si>
    <t>OtsLGRF24S_6050</t>
  </si>
  <si>
    <t>C-06050</t>
  </si>
  <si>
    <t>OtsLGRF24S_6056</t>
  </si>
  <si>
    <t>C-06056</t>
  </si>
  <si>
    <t>OtsLGRF24S_6062</t>
  </si>
  <si>
    <t>OtsLGRF24S_6068</t>
  </si>
  <si>
    <t>OtsLGRF24S_6074</t>
  </si>
  <si>
    <t>C-06074</t>
  </si>
  <si>
    <t>OtsLGRF24S_6080</t>
  </si>
  <si>
    <t>C-06080</t>
  </si>
  <si>
    <t>OtsLGRF24S_6086</t>
  </si>
  <si>
    <t>OtsLGRF24S_6092</t>
  </si>
  <si>
    <t>OtsLGRF24S_6098</t>
  </si>
  <si>
    <t>C-06098</t>
  </si>
  <si>
    <t>OtsLGRF24S_6104</t>
  </si>
  <si>
    <t>C-06104</t>
  </si>
  <si>
    <t>OtsLGRF24S_6110</t>
  </si>
  <si>
    <t>C-06110</t>
  </si>
  <si>
    <t>OtsLGRF24S_6116</t>
  </si>
  <si>
    <t>C-06116</t>
  </si>
  <si>
    <t>OtsLGRF24S_6122</t>
  </si>
  <si>
    <t>C-06122</t>
  </si>
  <si>
    <t>OtsLGRF24S_6128</t>
  </si>
  <si>
    <t>OtsLGRF24S_6134</t>
  </si>
  <si>
    <t>C-06134</t>
  </si>
  <si>
    <t>OtsLGRF24S_6140</t>
  </si>
  <si>
    <t>C-06140</t>
  </si>
  <si>
    <t>OtsLGRF24S_6146</t>
  </si>
  <si>
    <t>OtsLGRF24S_6152</t>
  </si>
  <si>
    <t>OtsLGRF24S_6158</t>
  </si>
  <si>
    <t>C-06158</t>
  </si>
  <si>
    <t>OtsLGRF24S_6164</t>
  </si>
  <si>
    <t>C-06164</t>
  </si>
  <si>
    <t>OtsLGRF24S_6170</t>
  </si>
  <si>
    <t>C-06170</t>
  </si>
  <si>
    <t>OtsLGRF24S_6176</t>
  </si>
  <si>
    <t>C-06176</t>
  </si>
  <si>
    <t>OtsLGRF24S_6182</t>
  </si>
  <si>
    <t>C-06182</t>
  </si>
  <si>
    <t>OtsLGRF24S_6188</t>
  </si>
  <si>
    <t>C-06188</t>
  </si>
  <si>
    <t>OtsLGRF24S_6194</t>
  </si>
  <si>
    <t>C-06194</t>
  </si>
  <si>
    <t>OtsLGRF24S_6200</t>
  </si>
  <si>
    <t>C-06200</t>
  </si>
  <si>
    <t>OtsLGRF24S_6206</t>
  </si>
  <si>
    <t>C-06206</t>
  </si>
  <si>
    <t>OtsLGRF24S_6212</t>
  </si>
  <si>
    <t>C-06212</t>
  </si>
  <si>
    <t>OtsLGRF24S_6218</t>
  </si>
  <si>
    <t>OtsLGRF24S_6224</t>
  </si>
  <si>
    <t>C-06224</t>
  </si>
  <si>
    <t>OtsLGRF24S_6230</t>
  </si>
  <si>
    <t>C-06230</t>
  </si>
  <si>
    <t>OtsLGRF24S_6236</t>
  </si>
  <si>
    <t>C-06236</t>
  </si>
  <si>
    <t>OtsLGRF24S_6242</t>
  </si>
  <si>
    <t>OtsLGRF24S_6248</t>
  </si>
  <si>
    <t>C-06248</t>
  </si>
  <si>
    <t>OtsLGRF24S_6254</t>
  </si>
  <si>
    <t>C-06254</t>
  </si>
  <si>
    <t>OtsLGRF24S_6260</t>
  </si>
  <si>
    <t>C-06260</t>
  </si>
  <si>
    <t>OtsLGRF24S_6266</t>
  </si>
  <si>
    <t>OtsLGRF24S_6272</t>
  </si>
  <si>
    <t>C-06272</t>
  </si>
  <si>
    <t>OtsLGRF24S_6278</t>
  </si>
  <si>
    <t>C-06278</t>
  </si>
  <si>
    <t>OtsLGRF24S_6284</t>
  </si>
  <si>
    <t>OtsLGRF24S_6290</t>
  </si>
  <si>
    <t>C-06290</t>
  </si>
  <si>
    <t>OtsLGRF24S_6296</t>
  </si>
  <si>
    <t>C-06296</t>
  </si>
  <si>
    <t>OtsLGRF24S_6302</t>
  </si>
  <si>
    <t>C-06302</t>
  </si>
  <si>
    <t>OtsLGRF24S_6308</t>
  </si>
  <si>
    <t>C-06308</t>
  </si>
  <si>
    <t>OtsLGRF24S_6314</t>
  </si>
  <si>
    <t>C-06314</t>
  </si>
  <si>
    <t>OtsLGRF24S_6320</t>
  </si>
  <si>
    <t>C-06320</t>
  </si>
  <si>
    <t>OtsLGRF24S_6326</t>
  </si>
  <si>
    <t>C-06326</t>
  </si>
  <si>
    <t>OtsLGRF24S_6332</t>
  </si>
  <si>
    <t>C-06332</t>
  </si>
  <si>
    <t>OtsLGRF24S_6338</t>
  </si>
  <si>
    <t>C-06338</t>
  </si>
  <si>
    <t>OtsLGRF24S_6344</t>
  </si>
  <si>
    <t>C-06344</t>
  </si>
  <si>
    <t>OtsLGRF24S_6350</t>
  </si>
  <si>
    <t>C-06350</t>
  </si>
  <si>
    <t>OtsLGRF24S_6356</t>
  </si>
  <si>
    <t>C-06356</t>
  </si>
  <si>
    <t>OtsLGRF24S_6362</t>
  </si>
  <si>
    <t>C-06362</t>
  </si>
  <si>
    <t>OtsLGRF24S_6368</t>
  </si>
  <si>
    <t>C-06368</t>
  </si>
  <si>
    <t>OtsLGRF24S_6374</t>
  </si>
  <si>
    <t>C-06374</t>
  </si>
  <si>
    <t>OtsLGRF24S_6380</t>
  </si>
  <si>
    <t>C-06380</t>
  </si>
  <si>
    <t>OtsLGRF24S_6386</t>
  </si>
  <si>
    <t>C-06386</t>
  </si>
  <si>
    <t>OtsLGRF24S_6392</t>
  </si>
  <si>
    <t>C-06392</t>
  </si>
  <si>
    <t>OtsLGRF24S_6398</t>
  </si>
  <si>
    <t>C-06398</t>
  </si>
  <si>
    <t>OtsLGRF24S_6404</t>
  </si>
  <si>
    <t>C-06404</t>
  </si>
  <si>
    <t>OtsLGRF24S_6410</t>
  </si>
  <si>
    <t>C-06410</t>
  </si>
  <si>
    <t>OtsLGRF24S_6416</t>
  </si>
  <si>
    <t>C-06416</t>
  </si>
  <si>
    <t>OtsLGRF24S_6422</t>
  </si>
  <si>
    <t>C-06422</t>
  </si>
  <si>
    <t>OtsLGRF24S_6428</t>
  </si>
  <si>
    <t>C-06428</t>
  </si>
  <si>
    <t>OtsLGRF24S_6434</t>
  </si>
  <si>
    <t>C-06434</t>
  </si>
  <si>
    <t>OtsLGRF24S_6440</t>
  </si>
  <si>
    <t>C-06440</t>
  </si>
  <si>
    <t>OtsLGRF24S_6446</t>
  </si>
  <si>
    <t>C-06446</t>
  </si>
  <si>
    <t>OtsLGRF24S_6452</t>
  </si>
  <si>
    <t>C-06452</t>
  </si>
  <si>
    <t>OtsLGRF24S_6458</t>
  </si>
  <si>
    <t>C-06458</t>
  </si>
  <si>
    <t>OtsLGRF24S_6464</t>
  </si>
  <si>
    <t>OtsLGRF24S_6470</t>
  </si>
  <si>
    <t>C-06470</t>
  </si>
  <si>
    <t>OtsLGRF24S_6476</t>
  </si>
  <si>
    <t>C-06476</t>
  </si>
  <si>
    <t>OtsLGRF24S_6482</t>
  </si>
  <si>
    <t>OtsLGRF24S_6488</t>
  </si>
  <si>
    <t>C-06488</t>
  </si>
  <si>
    <t>OtsLGRF24S_6494</t>
  </si>
  <si>
    <t>C-06494</t>
  </si>
  <si>
    <t>OtsLGRF24S_6500</t>
  </si>
  <si>
    <t>C-06500</t>
  </si>
  <si>
    <t>OtsLGRF24S_6506</t>
  </si>
  <si>
    <t>OtsLGRF24S_6512</t>
  </si>
  <si>
    <t>C-06512</t>
  </si>
  <si>
    <t>OtsLGRF24S_6518</t>
  </si>
  <si>
    <t>C-06518</t>
  </si>
  <si>
    <t>OtsLGRF24S_6524</t>
  </si>
  <si>
    <t>C-06524</t>
  </si>
  <si>
    <t>OtsLGRF24S_6530</t>
  </si>
  <si>
    <t>OtsLGRF24S_6536</t>
  </si>
  <si>
    <t>C-06536</t>
  </si>
  <si>
    <t>OtsLGRF24S_6542</t>
  </si>
  <si>
    <t>C-06542</t>
  </si>
  <si>
    <t>OtsLGRF24S_6548</t>
  </si>
  <si>
    <t>C-06548</t>
  </si>
  <si>
    <t>OtsLGRF24S_6554</t>
  </si>
  <si>
    <t>C-06554</t>
  </si>
  <si>
    <t>OtsLGRF24S_6560</t>
  </si>
  <si>
    <t>OtsLGRF24S_6566</t>
  </si>
  <si>
    <t>C-06566</t>
  </si>
  <si>
    <t>OtsLGRF24S_6572</t>
  </si>
  <si>
    <t>C-06572</t>
  </si>
  <si>
    <t>OtsLGRF24S_6578</t>
  </si>
  <si>
    <t>OtsLGRF24S_6584</t>
  </si>
  <si>
    <t>C-06584</t>
  </si>
  <si>
    <t>OtsLGRF24S_6590</t>
  </si>
  <si>
    <t>C-06590</t>
  </si>
  <si>
    <t>OtsLGRF24S_6596</t>
  </si>
  <si>
    <t>C-06596</t>
  </si>
  <si>
    <t>OtsLGRF24S_6602</t>
  </si>
  <si>
    <t>C-06602</t>
  </si>
  <si>
    <t>OtsLGRF24S_6608</t>
  </si>
  <si>
    <t>C-06608</t>
  </si>
  <si>
    <t>OtsLGRF24S_6614</t>
  </si>
  <si>
    <t>C-06614</t>
  </si>
  <si>
    <t>OtsLGRF24S_6620</t>
  </si>
  <si>
    <t>C-06620</t>
  </si>
  <si>
    <t>OtsLGRF24S_6626</t>
  </si>
  <si>
    <t>C-06626</t>
  </si>
  <si>
    <t>OtsLGRF24S_6632</t>
  </si>
  <si>
    <t>C-06632</t>
  </si>
  <si>
    <t>OtsLGRF24S_6638</t>
  </si>
  <si>
    <t>C-06638</t>
  </si>
  <si>
    <t>OtsLGRF24S_6644</t>
  </si>
  <si>
    <t>C-06644</t>
  </si>
  <si>
    <t>OtsLGRF24S_6650</t>
  </si>
  <si>
    <t>OtsLGRF24S_6656</t>
  </si>
  <si>
    <t>OtsLGRF24S_6662</t>
  </si>
  <si>
    <t>C-06662</t>
  </si>
  <si>
    <t>OtsLGRF24S_6668</t>
  </si>
  <si>
    <t>C-06668</t>
  </si>
  <si>
    <t>OtsLGRF24S_6674</t>
  </si>
  <si>
    <t>C-06674</t>
  </si>
  <si>
    <t>OtsLGRF24S_6680</t>
  </si>
  <si>
    <t>C-06680</t>
  </si>
  <si>
    <t>OtsLGRF24S_6686</t>
  </si>
  <si>
    <t>C-06686</t>
  </si>
  <si>
    <t>OtsLGRF24S_6692</t>
  </si>
  <si>
    <t>C-06692</t>
  </si>
  <si>
    <t>OtsLGRF24S_6698</t>
  </si>
  <si>
    <t>C-06698</t>
  </si>
  <si>
    <t>OtsLGRF24S_6704</t>
  </si>
  <si>
    <t>C-06704</t>
  </si>
  <si>
    <t>OtsLGRF24S_6710</t>
  </si>
  <si>
    <t>C-06710</t>
  </si>
  <si>
    <t>OtsLGRF24S_6716</t>
  </si>
  <si>
    <t>C-06716</t>
  </si>
  <si>
    <t>OtsLGRF24S_6722</t>
  </si>
  <si>
    <t>OtsLGRF24S_6728</t>
  </si>
  <si>
    <t>C-06728</t>
  </si>
  <si>
    <t>OtsLGRF24S_6734</t>
  </si>
  <si>
    <t>OtsLGRF24S_6740</t>
  </si>
  <si>
    <t>C-06740</t>
  </si>
  <si>
    <t>OtsLGRF24S_6746</t>
  </si>
  <si>
    <t>C-06746</t>
  </si>
  <si>
    <t>OtsLGRF24S_6752</t>
  </si>
  <si>
    <t>C-06752</t>
  </si>
  <si>
    <t>OtsLGRF24S_6755</t>
  </si>
  <si>
    <t>C-06755</t>
  </si>
  <si>
    <t>OtsLGRF24S_6758</t>
  </si>
  <si>
    <t>C-06758</t>
  </si>
  <si>
    <t>OtsLGRF24S_6761</t>
  </si>
  <si>
    <t>C-06761</t>
  </si>
  <si>
    <t>OtsLGRF24S_6764</t>
  </si>
  <si>
    <t>C-06764</t>
  </si>
  <si>
    <t>OtsLGRF24S_6767</t>
  </si>
  <si>
    <t>C-06767</t>
  </si>
  <si>
    <t>OtsLGRF24S_6770</t>
  </si>
  <si>
    <t>OtsLGRF24S_6773</t>
  </si>
  <si>
    <t>C-06773</t>
  </si>
  <si>
    <t>OtsLGRF24S_6776</t>
  </si>
  <si>
    <t>C-06776</t>
  </si>
  <si>
    <t>OtsLGRF24S_6779</t>
  </si>
  <si>
    <t>C-06779</t>
  </si>
  <si>
    <t>OtsLGRF24S_6782</t>
  </si>
  <si>
    <t>C-06782</t>
  </si>
  <si>
    <t>OtsLGRF24S_6785</t>
  </si>
  <si>
    <t>C-06785</t>
  </si>
  <si>
    <t>OtsLGRF24S_6788</t>
  </si>
  <si>
    <t>C-06788</t>
  </si>
  <si>
    <t>OtsLGRF24S_6791</t>
  </si>
  <si>
    <t>C-06791</t>
  </si>
  <si>
    <t>OtsLGRF24S_6794</t>
  </si>
  <si>
    <t>C-06794</t>
  </si>
  <si>
    <t>OtsLGRF24S_6797</t>
  </si>
  <si>
    <t>C-06797</t>
  </si>
  <si>
    <t>OtsLGRF24S_6800</t>
  </si>
  <si>
    <t>C-06800</t>
  </si>
  <si>
    <t>OtsLGRF24S_6803</t>
  </si>
  <si>
    <t>C-06803</t>
  </si>
  <si>
    <t>OtsLGRF24S_6806</t>
  </si>
  <si>
    <t>C-06806</t>
  </si>
  <si>
    <t>OtsLGRF24S_6809</t>
  </si>
  <si>
    <t>C-06809</t>
  </si>
  <si>
    <t>OtsLGRF24S_6812</t>
  </si>
  <si>
    <t>C-06812</t>
  </si>
  <si>
    <t>OtsLGRF24S_6815</t>
  </si>
  <si>
    <t>C-06815</t>
  </si>
  <si>
    <t>OtsLGRF24S_6818</t>
  </si>
  <si>
    <t>C-06818</t>
  </si>
  <si>
    <t>OtsLGRF24S_6821</t>
  </si>
  <si>
    <t>C-06821</t>
  </si>
  <si>
    <t>OtsLGRF24S_6824</t>
  </si>
  <si>
    <t>C-06824</t>
  </si>
  <si>
    <t>OtsLGRF24S_6827</t>
  </si>
  <si>
    <t>C-06827</t>
  </si>
  <si>
    <t>OtsLGRF24S_6830</t>
  </si>
  <si>
    <t>C-06830</t>
  </si>
  <si>
    <t>OtsLGRF24S_6833</t>
  </si>
  <si>
    <t>C-06833</t>
  </si>
  <si>
    <t>OtsLGRF24S_6836</t>
  </si>
  <si>
    <t>C-06836</t>
  </si>
  <si>
    <t>OtsLGRF24S_6839</t>
  </si>
  <si>
    <t>C-06839</t>
  </si>
  <si>
    <t>OtsLGRF24S_6842</t>
  </si>
  <si>
    <t>C-06842</t>
  </si>
  <si>
    <t>OtsLGRF24S_6845</t>
  </si>
  <si>
    <t>C-06845</t>
  </si>
  <si>
    <t>OtsLGRF24S_6848</t>
  </si>
  <si>
    <t>C-06848</t>
  </si>
  <si>
    <t>OtsLGRF24S_6851</t>
  </si>
  <si>
    <t>OtsLGRF24S_6854</t>
  </si>
  <si>
    <t>C-06854</t>
  </si>
  <si>
    <t>OtsLGRF24S_6857</t>
  </si>
  <si>
    <t>C-06857</t>
  </si>
  <si>
    <t>OtsLGRF24S_6860</t>
  </si>
  <si>
    <t>C-06860</t>
  </si>
  <si>
    <t>OtsLGRF24S_6863</t>
  </si>
  <si>
    <t>C-06863</t>
  </si>
  <si>
    <t>OtsLGRF24S_6866</t>
  </si>
  <si>
    <t>OtsLGRF24S_6869</t>
  </si>
  <si>
    <t>C-06869</t>
  </si>
  <si>
    <t>OtsLGRF24S_6872</t>
  </si>
  <si>
    <t>C-06872</t>
  </si>
  <si>
    <t>OtsLGRF24S_6875</t>
  </si>
  <si>
    <t>C-06875</t>
  </si>
  <si>
    <t>OtsLGRF24S_6878</t>
  </si>
  <si>
    <t>C-06878</t>
  </si>
  <si>
    <t>OtsLGRF24S_6881</t>
  </si>
  <si>
    <t>C-06881</t>
  </si>
  <si>
    <t>OtsLGRF24S_6884</t>
  </si>
  <si>
    <t>OtsLGRF24S_6887</t>
  </si>
  <si>
    <t>C-06887</t>
  </si>
  <si>
    <t>OtsLGRF24S_6890</t>
  </si>
  <si>
    <t>C-06890</t>
  </si>
  <si>
    <t>OtsLGRF24S_6893</t>
  </si>
  <si>
    <t>C-06893</t>
  </si>
  <si>
    <t>OtsLGRF24S_6896</t>
  </si>
  <si>
    <t>OtsLGRF24S_6899</t>
  </si>
  <si>
    <t>C-06899</t>
  </si>
  <si>
    <t>OtsLGRF24S_6902</t>
  </si>
  <si>
    <t>C-06902</t>
  </si>
  <si>
    <t>OtsLGRF24S_6905</t>
  </si>
  <si>
    <t>C-06905</t>
  </si>
  <si>
    <t>OtsLGRF24S_6908</t>
  </si>
  <si>
    <t>C-06908</t>
  </si>
  <si>
    <t>OtsLGRF24S_6911</t>
  </si>
  <si>
    <t>OtsLGRF24S_6914</t>
  </si>
  <si>
    <t>C-06914</t>
  </si>
  <si>
    <t>OtsLGRF24S_6917</t>
  </si>
  <si>
    <t>C-06917</t>
  </si>
  <si>
    <t>OtsLGRF24S_6920</t>
  </si>
  <si>
    <t>C-06920</t>
  </si>
  <si>
    <t>OtsLGRF24S_6923</t>
  </si>
  <si>
    <t>C-06923</t>
  </si>
  <si>
    <t>OtsLGRF24S_6926</t>
  </si>
  <si>
    <t>C-06926</t>
  </si>
  <si>
    <t>OtsLGRF24S_6929</t>
  </si>
  <si>
    <t>C-06929</t>
  </si>
  <si>
    <t>OtsLGRF24S_6932</t>
  </si>
  <si>
    <t>C-06932</t>
  </si>
  <si>
    <t>OtsLGRF24S_6935</t>
  </si>
  <si>
    <t>C-06935</t>
  </si>
  <si>
    <t>OtsLGRF24S_6938</t>
  </si>
  <si>
    <t>C-06938</t>
  </si>
  <si>
    <t>OtsLGRF24S_6941</t>
  </si>
  <si>
    <t>C-06941</t>
  </si>
  <si>
    <t>OtsLGRF24S_6944</t>
  </si>
  <si>
    <t>C-06944</t>
  </si>
  <si>
    <t>OtsLGRF24S_6947</t>
  </si>
  <si>
    <t>C-06947</t>
  </si>
  <si>
    <t>OtsLGRF24S_6950</t>
  </si>
  <si>
    <t>C-06950</t>
  </si>
  <si>
    <t>OtsLGRF24S_6953</t>
  </si>
  <si>
    <t>C-06953</t>
  </si>
  <si>
    <t>OtsLGRF24S_6956</t>
  </si>
  <si>
    <t>OtsLGRF24S_6959</t>
  </si>
  <si>
    <t>C-06959</t>
  </si>
  <si>
    <t>OtsLGRF24S_6962</t>
  </si>
  <si>
    <t>C-06962</t>
  </si>
  <si>
    <t>OtsLGRF24S_6965</t>
  </si>
  <si>
    <t>C-06965</t>
  </si>
  <si>
    <t>OtsLGRF24S_6968</t>
  </si>
  <si>
    <t>C-06968</t>
  </si>
  <si>
    <t>OtsLGRF24S_6971</t>
  </si>
  <si>
    <t>C-06971</t>
  </si>
  <si>
    <t>OtsLGRF24S_6974</t>
  </si>
  <si>
    <t>C-06974</t>
  </si>
  <si>
    <t>OtsLGRF24S_6977</t>
  </si>
  <si>
    <t>C-06977</t>
  </si>
  <si>
    <t>OtsLGRF24S_6980</t>
  </si>
  <si>
    <t>C-06980</t>
  </si>
  <si>
    <t>OtsLGRF24S_6983</t>
  </si>
  <si>
    <t>C-06983</t>
  </si>
  <si>
    <t>OtsLGRF24S_6986</t>
  </si>
  <si>
    <t>C-06986</t>
  </si>
  <si>
    <t>OtsLGRF24S_6989</t>
  </si>
  <si>
    <t>C-06989</t>
  </si>
  <si>
    <t>OtsLGRF24S_6992</t>
  </si>
  <si>
    <t>C-06992</t>
  </si>
  <si>
    <t>OtsLGRF24S_6995</t>
  </si>
  <si>
    <t>C-06995</t>
  </si>
  <si>
    <t>OtsLGRF24S_6998</t>
  </si>
  <si>
    <t>OtsLGRF24S_7001</t>
  </si>
  <si>
    <t>C-07001</t>
  </si>
  <si>
    <t>OtsLGRF24S_7004</t>
  </si>
  <si>
    <t>C-07004</t>
  </si>
  <si>
    <t>OtsLGRF24S_7007</t>
  </si>
  <si>
    <t>OtsLGRF24S_7010</t>
  </si>
  <si>
    <t>C-07010</t>
  </si>
  <si>
    <t>OtsLGRF24S_7013</t>
  </si>
  <si>
    <t>OtsLGRF24S_7016</t>
  </si>
  <si>
    <t>C-07016</t>
  </si>
  <si>
    <t>OtsLGRF24S_7019</t>
  </si>
  <si>
    <t>C-07019</t>
  </si>
  <si>
    <t>OtsLGRF24S_7022</t>
  </si>
  <si>
    <t>C-07022</t>
  </si>
  <si>
    <t>OtsLGRF24S_7025</t>
  </si>
  <si>
    <t>C-07025</t>
  </si>
  <si>
    <t>OtsLGRF24S_7028</t>
  </si>
  <si>
    <t>C-07028</t>
  </si>
  <si>
    <t>OtsLGRF24S_7031</t>
  </si>
  <si>
    <t>C-07031</t>
  </si>
  <si>
    <t>OtsLGRF24S_7034</t>
  </si>
  <si>
    <t>C-07034</t>
  </si>
  <si>
    <t>OtsLGRF24S_7037</t>
  </si>
  <si>
    <t>C-07037</t>
  </si>
  <si>
    <t>OtsLGRF24S_7040</t>
  </si>
  <si>
    <t>C-07040</t>
  </si>
  <si>
    <t>OtsLGRF24S_7043</t>
  </si>
  <si>
    <t>C-07043</t>
  </si>
  <si>
    <t>OtsLGRF24S_7046</t>
  </si>
  <si>
    <t>OtsLGRF24S_7049</t>
  </si>
  <si>
    <t>C-07049</t>
  </si>
  <si>
    <t>OtsLGRF24S_7052</t>
  </si>
  <si>
    <t>C-07052</t>
  </si>
  <si>
    <t>OtsLGRF24S_7055</t>
  </si>
  <si>
    <t>C-07055</t>
  </si>
  <si>
    <t>OtsLGRF24S_7058</t>
  </si>
  <si>
    <t>OtsLGRF24S_7061</t>
  </si>
  <si>
    <t>C-07061</t>
  </si>
  <si>
    <t>OtsLGRF24S_7064</t>
  </si>
  <si>
    <t>C-07064</t>
  </si>
  <si>
    <t>OtsLGRF24S_7067</t>
  </si>
  <si>
    <t>C-07067</t>
  </si>
  <si>
    <t>OtsLGRF24S_7070</t>
  </si>
  <si>
    <t>C-07070</t>
  </si>
  <si>
    <t>OtsLGRF24S_7073</t>
  </si>
  <si>
    <t>C-07073</t>
  </si>
  <si>
    <t>OtsLGRF24S_7076</t>
  </si>
  <si>
    <t>C-07076</t>
  </si>
  <si>
    <t>OtsLGRF24S_7079</t>
  </si>
  <si>
    <t>C-07079</t>
  </si>
  <si>
    <t>OtsLGRF24S_7082</t>
  </si>
  <si>
    <t>C-07082</t>
  </si>
  <si>
    <t>OtsLGRF24S_7085</t>
  </si>
  <si>
    <t>C-07085</t>
  </si>
  <si>
    <t>OtsLGRF24S_7088</t>
  </si>
  <si>
    <t>C-07088</t>
  </si>
  <si>
    <t>OtsLGRF24S_7091</t>
  </si>
  <si>
    <t>C-07091</t>
  </si>
  <si>
    <t>OtsLGRF24S_7094</t>
  </si>
  <si>
    <t>C-07094</t>
  </si>
  <si>
    <t>OtsLGRF24S_7097</t>
  </si>
  <si>
    <t>C-07097</t>
  </si>
  <si>
    <t>OtsLGRF24S_7100</t>
  </si>
  <si>
    <t>C-07100</t>
  </si>
  <si>
    <t>OtsLGRF24S_7103</t>
  </si>
  <si>
    <t>C-07103</t>
  </si>
  <si>
    <t>OtsLGRF24S_7106</t>
  </si>
  <si>
    <t>OtsLGRF24S_7109</t>
  </si>
  <si>
    <t>OtsLGRF24S_7112</t>
  </si>
  <si>
    <t>C-07112</t>
  </si>
  <si>
    <t>OtsLGRF24S_7115</t>
  </si>
  <si>
    <t>OtsLGRF24S_7118</t>
  </si>
  <si>
    <t>OtsLGRF24S_7121</t>
  </si>
  <si>
    <t>C-07121</t>
  </si>
  <si>
    <t>OtsLGRF24S_7124</t>
  </si>
  <si>
    <t>C-07124</t>
  </si>
  <si>
    <t>OtsLGRF24S_7127</t>
  </si>
  <si>
    <t>OtsLGRF24S_7130</t>
  </si>
  <si>
    <t>C-07130</t>
  </si>
  <si>
    <t>OtsLGRF24S_7133</t>
  </si>
  <si>
    <t>C-07133</t>
  </si>
  <si>
    <t>OtsLGRF24S_7136</t>
  </si>
  <si>
    <t>C-07136</t>
  </si>
  <si>
    <t>OtsLGRF24S_7139</t>
  </si>
  <si>
    <t>OtsLGRF24S_7142</t>
  </si>
  <si>
    <t>C-07142</t>
  </si>
  <si>
    <t>OtsLGRF24S_7145</t>
  </si>
  <si>
    <t>C-07145</t>
  </si>
  <si>
    <t>OtsLGRF24S_7148</t>
  </si>
  <si>
    <t>C-07148</t>
  </si>
  <si>
    <t>OtsLGRF24S_7151</t>
  </si>
  <si>
    <t>C-07151</t>
  </si>
  <si>
    <t>OtsLGRF24S_7154</t>
  </si>
  <si>
    <t>C-07154</t>
  </si>
  <si>
    <t>OtsLGRF24S_7157</t>
  </si>
  <si>
    <t>C-07157</t>
  </si>
  <si>
    <t>OtsLGRF24S_7160</t>
  </si>
  <si>
    <t>C-07160</t>
  </si>
  <si>
    <t>OtsLGRF24S_7163</t>
  </si>
  <si>
    <t>OtsLGRF24S_7166</t>
  </si>
  <si>
    <t>C-07166</t>
  </si>
  <si>
    <t>OtsLGRF24S_7169</t>
  </si>
  <si>
    <t>C-07169</t>
  </si>
  <si>
    <t>OtsLGRF24S_7172</t>
  </si>
  <si>
    <t>C-07172</t>
  </si>
  <si>
    <t>OtsLGRF24S_7175</t>
  </si>
  <si>
    <t>C-07175</t>
  </si>
  <si>
    <t>OtsLGRF24S_7178</t>
  </si>
  <si>
    <t>C-07178</t>
  </si>
  <si>
    <t>OtsLGRF24S_7181</t>
  </si>
  <si>
    <t>C-07181</t>
  </si>
  <si>
    <t>OtsLGRF24S_7184</t>
  </si>
  <si>
    <t>C-07184</t>
  </si>
  <si>
    <t>OtsLGRF24S_7187</t>
  </si>
  <si>
    <t>C-07187</t>
  </si>
  <si>
    <t>OtsLGRF24S_7190</t>
  </si>
  <si>
    <t>C-07190</t>
  </si>
  <si>
    <t>OtsLGRF24S_7193</t>
  </si>
  <si>
    <t>C-07193</t>
  </si>
  <si>
    <t>OtsLGRF24S_7196</t>
  </si>
  <si>
    <t>OtsLGRF24S_7199</t>
  </si>
  <si>
    <t>OtsLGRF24S_7202</t>
  </si>
  <si>
    <t>C-07202</t>
  </si>
  <si>
    <t>OtsLGRF24S_7205</t>
  </si>
  <si>
    <t>C-07205</t>
  </si>
  <si>
    <t>OtsLGRF24S_7208</t>
  </si>
  <si>
    <t>OtsLGRF24S_7211</t>
  </si>
  <si>
    <t>C-07211</t>
  </si>
  <si>
    <t>OtsLGRF24S_7214</t>
  </si>
  <si>
    <t>C-07214</t>
  </si>
  <si>
    <t>OtsLGRF24S_7217</t>
  </si>
  <si>
    <t>OtsLGRF24S_7220</t>
  </si>
  <si>
    <t>C-07220</t>
  </si>
  <si>
    <t>OtsLGRF24S_7223</t>
  </si>
  <si>
    <t>C-07223</t>
  </si>
  <si>
    <t>OtsLGRF24S_7226</t>
  </si>
  <si>
    <t>C-07226</t>
  </si>
  <si>
    <t>OtsLGRF24S_7229</t>
  </si>
  <si>
    <t>OtsLGRF24S_7232</t>
  </si>
  <si>
    <t>C-07232</t>
  </si>
  <si>
    <t>OtsLGRF24S_7235</t>
  </si>
  <si>
    <t>C-07235</t>
  </si>
  <si>
    <t>OtsLGRF24S_7238</t>
  </si>
  <si>
    <t>C-07238</t>
  </si>
  <si>
    <t>OtsLGRF24S_7241</t>
  </si>
  <si>
    <t>C-07241</t>
  </si>
  <si>
    <t>OtsLGRF24S_7244</t>
  </si>
  <si>
    <t>C-07244</t>
  </si>
  <si>
    <t>OtsLGRF24S_7247</t>
  </si>
  <si>
    <t>C-07247</t>
  </si>
  <si>
    <t>OtsLGRF24S_7250</t>
  </si>
  <si>
    <t>C-07250</t>
  </si>
  <si>
    <t>OtsLGRF24S_7253</t>
  </si>
  <si>
    <t>C-07253</t>
  </si>
  <si>
    <t>OtsLGRF24S_7256</t>
  </si>
  <si>
    <t>C-07256</t>
  </si>
  <si>
    <t>OtsLGRF24S_7259</t>
  </si>
  <si>
    <t>C-07259</t>
  </si>
  <si>
    <t>OtsLGRF24S_7262</t>
  </si>
  <si>
    <t>C-07262</t>
  </si>
  <si>
    <t>OtsLGRF24S_7265</t>
  </si>
  <si>
    <t>C-07265</t>
  </si>
  <si>
    <t>OtsLGRF24S_7268</t>
  </si>
  <si>
    <t>C-07268</t>
  </si>
  <si>
    <t>OtsLGRF24S_7271</t>
  </si>
  <si>
    <t>OtsLGRF24S_7274</t>
  </si>
  <si>
    <t>C-07274</t>
  </si>
  <si>
    <t>OtsLGRF24S_7277</t>
  </si>
  <si>
    <t>C-07277</t>
  </si>
  <si>
    <t>OtsLGRF24S_7280</t>
  </si>
  <si>
    <t>C-07280</t>
  </si>
  <si>
    <t>OtsLGRF24S_7283</t>
  </si>
  <si>
    <t>C-07283</t>
  </si>
  <si>
    <t>OtsLGRF24S_7286</t>
  </si>
  <si>
    <t>OtsLGRF24S_7289</t>
  </si>
  <si>
    <t>C-07289</t>
  </si>
  <si>
    <t>OtsLGRF24S_7292</t>
  </si>
  <si>
    <t>C-07292</t>
  </si>
  <si>
    <t>OtsLGRF24S_7295</t>
  </si>
  <si>
    <t>C-07295</t>
  </si>
  <si>
    <t>OtsLGRF24S_7298</t>
  </si>
  <si>
    <t>OtsLGRF24S_7301</t>
  </si>
  <si>
    <t>C-07301</t>
  </si>
  <si>
    <t>OtsLGRF24S_7304</t>
  </si>
  <si>
    <t>C-07304</t>
  </si>
  <si>
    <t>OtsLGRF24S_7307</t>
  </si>
  <si>
    <t>C-07307</t>
  </si>
  <si>
    <t>OtsLGRF24S_7310</t>
  </si>
  <si>
    <t>C-07310</t>
  </si>
  <si>
    <t>OtsLGRF24S_7313</t>
  </si>
  <si>
    <t>C-07313</t>
  </si>
  <si>
    <t>OtsLGRF24S_7316</t>
  </si>
  <si>
    <t>C-07316</t>
  </si>
  <si>
    <t>OtsLGRF24S_7319</t>
  </si>
  <si>
    <t>C-07319</t>
  </si>
  <si>
    <t>OtsLGRF24S_7322</t>
  </si>
  <si>
    <t>C-07322</t>
  </si>
  <si>
    <t>OtsLGRF24S_7325</t>
  </si>
  <si>
    <t>C-07325</t>
  </si>
  <si>
    <t>OtsLGRF24S_7328</t>
  </si>
  <si>
    <t>C-07328</t>
  </si>
  <si>
    <t>OtsLGRF24S_7331</t>
  </si>
  <si>
    <t>OtsLGRF24S_7334</t>
  </si>
  <si>
    <t>OtsLGRF24S_7337</t>
  </si>
  <si>
    <t>C-07337</t>
  </si>
  <si>
    <t>OtsLGRF24S_7340</t>
  </si>
  <si>
    <t>C-07340</t>
  </si>
  <si>
    <t>OtsLGRF24S_7343</t>
  </si>
  <si>
    <t>C-07343</t>
  </si>
  <si>
    <t>OtsLGRF24S_7346</t>
  </si>
  <si>
    <t>C-07346</t>
  </si>
  <si>
    <t>OtsLGRF24S_7349</t>
  </si>
  <si>
    <t>C-07349</t>
  </si>
  <si>
    <t>OtsLGRF24S_7352</t>
  </si>
  <si>
    <t>C-07352</t>
  </si>
  <si>
    <t>OtsLGRF24S_7355</t>
  </si>
  <si>
    <t>C-07355</t>
  </si>
  <si>
    <t>OtsLGRF24S_7358</t>
  </si>
  <si>
    <t>C-07358</t>
  </si>
  <si>
    <t>OtsLGRF24S_7361</t>
  </si>
  <si>
    <t>C-07361</t>
  </si>
  <si>
    <t>OtsLGRF24S_7364</t>
  </si>
  <si>
    <t>OtsLGRF24S_7367</t>
  </si>
  <si>
    <t>C-07367</t>
  </si>
  <si>
    <t>OtsLGRF24S_7370</t>
  </si>
  <si>
    <t>C-07370</t>
  </si>
  <si>
    <t>OtsLGRF24S_7373</t>
  </si>
  <si>
    <t>C-07373</t>
  </si>
  <si>
    <t>OtsLGRF24S_7376</t>
  </si>
  <si>
    <t>C-07376</t>
  </si>
  <si>
    <t>OtsLGRF24S_7379</t>
  </si>
  <si>
    <t>OtsLGRF24S_7382</t>
  </si>
  <si>
    <t>C-07382</t>
  </si>
  <si>
    <t>OtsLGRF24S_7385</t>
  </si>
  <si>
    <t>C-07385</t>
  </si>
  <si>
    <t>OtsLGRF24S_7388</t>
  </si>
  <si>
    <t>C-07388</t>
  </si>
  <si>
    <t>OtsLGRF24S_7391</t>
  </si>
  <si>
    <t>C-07391</t>
  </si>
  <si>
    <t>OtsLGRF24S_7394</t>
  </si>
  <si>
    <t>C-07394</t>
  </si>
  <si>
    <t>OtsLGRF24S_7397</t>
  </si>
  <si>
    <t>OtsLGRF24S_7400</t>
  </si>
  <si>
    <t>C-07400</t>
  </si>
  <si>
    <t>OtsLGRF24S_7403</t>
  </si>
  <si>
    <t>C-07403</t>
  </si>
  <si>
    <t>OtsLGRF24S_7406</t>
  </si>
  <si>
    <t>C-07406</t>
  </si>
  <si>
    <t>OtsLGRF24S_7409</t>
  </si>
  <si>
    <t>OtsLGRF24S_7412</t>
  </si>
  <si>
    <t>C-07412</t>
  </si>
  <si>
    <t>OtsLGRF24S_7415</t>
  </si>
  <si>
    <t>C-07415</t>
  </si>
  <si>
    <t>OtsLGRF24S_7418</t>
  </si>
  <si>
    <t>C-07418</t>
  </si>
  <si>
    <t>OtsLGRF24S_7421</t>
  </si>
  <si>
    <t>C-07421</t>
  </si>
  <si>
    <t>OtsLGRF24S_7424</t>
  </si>
  <si>
    <t>OtsLGRF24S_7427</t>
  </si>
  <si>
    <t>C-07427</t>
  </si>
  <si>
    <t>OtsLGRF24S_7430</t>
  </si>
  <si>
    <t>C-07430</t>
  </si>
  <si>
    <t>OtsLGRF24S_7433</t>
  </si>
  <si>
    <t>C-07433</t>
  </si>
  <si>
    <t>OtsLGRF24S_7436</t>
  </si>
  <si>
    <t>C-07436</t>
  </si>
  <si>
    <t>OtsLGRF24S_7439</t>
  </si>
  <si>
    <t>OtsLGRF24S_7442</t>
  </si>
  <si>
    <t>C-07442</t>
  </si>
  <si>
    <t>OtsLGRF24S_7445</t>
  </si>
  <si>
    <t>C-07445</t>
  </si>
  <si>
    <t>OtsLGRF24S_7448</t>
  </si>
  <si>
    <t>C-07448</t>
  </si>
  <si>
    <t>OtsLGRF24S_7451</t>
  </si>
  <si>
    <t>OtsLGRF24S_7454</t>
  </si>
  <si>
    <t>C-07454</t>
  </si>
  <si>
    <t>OtsLGRF24S_7457</t>
  </si>
  <si>
    <t>C-07457</t>
  </si>
  <si>
    <t>OtsLGRF24S_7460</t>
  </si>
  <si>
    <t>C-07460</t>
  </si>
  <si>
    <t>OtsLGRF24S_7463</t>
  </si>
  <si>
    <t>C-07463</t>
  </si>
  <si>
    <t>OtsLGRF24S_7466</t>
  </si>
  <si>
    <t>C-07466</t>
  </si>
  <si>
    <t>OtsLGRF24S_7469</t>
  </si>
  <si>
    <t>C-07469</t>
  </si>
  <si>
    <t>OtsLGRF24S_7472</t>
  </si>
  <si>
    <t>C-07472</t>
  </si>
  <si>
    <t>OtsLGRF24S_7475</t>
  </si>
  <si>
    <t>C-07475</t>
  </si>
  <si>
    <t>OtsLGRF24S_7478</t>
  </si>
  <si>
    <t>C-07478</t>
  </si>
  <si>
    <t>OtsLGRF24S_7481</t>
  </si>
  <si>
    <t>C-07481</t>
  </si>
  <si>
    <t>OtsLGRF24S_7484</t>
  </si>
  <si>
    <t>OtsLGRF24S_7487</t>
  </si>
  <si>
    <t>C-07487</t>
  </si>
  <si>
    <t>OtsLGRF24S_7490</t>
  </si>
  <si>
    <t>C-07490</t>
  </si>
  <si>
    <t>OtsLGRF24S_7493</t>
  </si>
  <si>
    <t>C-07493</t>
  </si>
  <si>
    <t>OtsLGRF24S_7496</t>
  </si>
  <si>
    <t>C-07496</t>
  </si>
  <si>
    <t>OtsLGRF24S_7499</t>
  </si>
  <si>
    <t>C-07499</t>
  </si>
  <si>
    <t>OtsLGRF24S_7502</t>
  </si>
  <si>
    <t>C-07502</t>
  </si>
  <si>
    <t>OtsLGRF24S_7505</t>
  </si>
  <si>
    <t>C-07505</t>
  </si>
  <si>
    <t>OtsLGRF24S_7508</t>
  </si>
  <si>
    <t>OtsLGRF24S_7511</t>
  </si>
  <si>
    <t>C-07511</t>
  </si>
  <si>
    <t>OtsLGRF24S_7514</t>
  </si>
  <si>
    <t>C-07514</t>
  </si>
  <si>
    <t>OtsLGRF24S_7517</t>
  </si>
  <si>
    <t>C-07517</t>
  </si>
  <si>
    <t>OtsLGRF24S_7520</t>
  </si>
  <si>
    <t>OtsLGRF24S_7523</t>
  </si>
  <si>
    <t>OtsLGRF24S_7526</t>
  </si>
  <si>
    <t>C-07526</t>
  </si>
  <si>
    <t>OtsLGRF24S_7529</t>
  </si>
  <si>
    <t>C-07529</t>
  </si>
  <si>
    <t>OtsLGRF24S_7532</t>
  </si>
  <si>
    <t>C-07532</t>
  </si>
  <si>
    <t>OtsLGRF24S_7535</t>
  </si>
  <si>
    <t>C-07535</t>
  </si>
  <si>
    <t>OtsLGRF24S_7538</t>
  </si>
  <si>
    <t>C-07538</t>
  </si>
  <si>
    <t>OtsLGRF24S_7541</t>
  </si>
  <si>
    <t>C-07541</t>
  </si>
  <si>
    <t>OtsLGRF24S_7544</t>
  </si>
  <si>
    <t>C-07544</t>
  </si>
  <si>
    <t>OtsLGRF24S_7547</t>
  </si>
  <si>
    <t>C-07547</t>
  </si>
  <si>
    <t>OtsLGRF24S_7550</t>
  </si>
  <si>
    <t>C-07550</t>
  </si>
  <si>
    <t>OtsLGRF24S_7553</t>
  </si>
  <si>
    <t>C-07553</t>
  </si>
  <si>
    <t>OtsLGRF24S_7556</t>
  </si>
  <si>
    <t>C-07556</t>
  </si>
  <si>
    <t>OtsLGRF24S_7559</t>
  </si>
  <si>
    <t>C-07559</t>
  </si>
  <si>
    <t>OtsLGRF24S_7562</t>
  </si>
  <si>
    <t>OtsLGRF24S_7565</t>
  </si>
  <si>
    <t>C-07565</t>
  </si>
  <si>
    <t>OtsLGRF24S_7568</t>
  </si>
  <si>
    <t>C-07568</t>
  </si>
  <si>
    <t>OtsLGRF24S_7571</t>
  </si>
  <si>
    <t>OtsLGRF24S_7574</t>
  </si>
  <si>
    <t>C-07574</t>
  </si>
  <si>
    <t>OtsLGRF24S_7577</t>
  </si>
  <si>
    <t>C-07577</t>
  </si>
  <si>
    <t>OtsLGRF24S_7580</t>
  </si>
  <si>
    <t>OtsLGRF24S_7583</t>
  </si>
  <si>
    <t>OtsLGRF24S_7586</t>
  </si>
  <si>
    <t>C-07586</t>
  </si>
  <si>
    <t>OtsLGRF24S_7589</t>
  </si>
  <si>
    <t>C-07589</t>
  </si>
  <si>
    <t>OtsLGRF24S_7592</t>
  </si>
  <si>
    <t>C-07592</t>
  </si>
  <si>
    <t>OtsLGRF24S_7595</t>
  </si>
  <si>
    <t>C-07595</t>
  </si>
  <si>
    <t>OtsLGRF24S_7598</t>
  </si>
  <si>
    <t>C-07598</t>
  </si>
  <si>
    <t>OtsLGRF24S_7601</t>
  </si>
  <si>
    <t>C-07601</t>
  </si>
  <si>
    <t>OtsLGRF24S_7604</t>
  </si>
  <si>
    <t>C-07604</t>
  </si>
  <si>
    <t>OtsLGRF24S_7607</t>
  </si>
  <si>
    <t>C-07607</t>
  </si>
  <si>
    <t>OtsLGRF24S_7610</t>
  </si>
  <si>
    <t>C-07610</t>
  </si>
  <si>
    <t>OtsLGRF24S_7613</t>
  </si>
  <si>
    <t>C-07613</t>
  </si>
  <si>
    <t>OtsLGRF24S_7616</t>
  </si>
  <si>
    <t>C-07616</t>
  </si>
  <si>
    <t>OtsLGRF24S_7619</t>
  </si>
  <si>
    <t>OtsLGRF24S_7622</t>
  </si>
  <si>
    <t>C-07622</t>
  </si>
  <si>
    <t>OtsLGRF24S_7625</t>
  </si>
  <si>
    <t>C-07625</t>
  </si>
  <si>
    <t>OtsLGRF24S_7628</t>
  </si>
  <si>
    <t>OtsLGRF24S_7631</t>
  </si>
  <si>
    <t>C-07631</t>
  </si>
  <si>
    <t>OtsLGRF24S_7634</t>
  </si>
  <si>
    <t>OtsLGRF24S_7637</t>
  </si>
  <si>
    <t>C-07637</t>
  </si>
  <si>
    <t>OtsLGRF24S_7640</t>
  </si>
  <si>
    <t>C-07640</t>
  </si>
  <si>
    <t>OtsLGRF24S_7643</t>
  </si>
  <si>
    <t>C-07643</t>
  </si>
  <si>
    <t>OtsLGRF24S_7646</t>
  </si>
  <si>
    <t>C-07646</t>
  </si>
  <si>
    <t>OtsLGRF24S_7649</t>
  </si>
  <si>
    <t>C-07649</t>
  </si>
  <si>
    <t>OtsLGRF24S_7652</t>
  </si>
  <si>
    <t>C-07652</t>
  </si>
  <si>
    <t>OtsLGRF24S_7655</t>
  </si>
  <si>
    <t>C-07655</t>
  </si>
  <si>
    <t>OtsLGRF24S_7658</t>
  </si>
  <si>
    <t>C-07658</t>
  </si>
  <si>
    <t>OtsLGRF24S_7661</t>
  </si>
  <si>
    <t>C-07661</t>
  </si>
  <si>
    <t>OtsLGRF24S_7664</t>
  </si>
  <si>
    <t>C-07664</t>
  </si>
  <si>
    <t>OtsLGRF24S_7667</t>
  </si>
  <si>
    <t>C-07667</t>
  </si>
  <si>
    <t>OtsLGRF24S_7670</t>
  </si>
  <si>
    <t>C-07670</t>
  </si>
  <si>
    <t>OtsLGRF24S_7673</t>
  </si>
  <si>
    <t>C-07673</t>
  </si>
  <si>
    <t>OtsLGRF24S_7676</t>
  </si>
  <si>
    <t>C-07676</t>
  </si>
  <si>
    <t>OtsLGRF24S_7679</t>
  </si>
  <si>
    <t>C-07679</t>
  </si>
  <si>
    <t>OtsLGRF24S_7682</t>
  </si>
  <si>
    <t>C-07682</t>
  </si>
  <si>
    <t>OtsLGRF24S_7685</t>
  </si>
  <si>
    <t>C-07685</t>
  </si>
  <si>
    <t>OtsLGRF24S_7688</t>
  </si>
  <si>
    <t>C-07688</t>
  </si>
  <si>
    <t>OtsLGRF24S_7691</t>
  </si>
  <si>
    <t>C-07691</t>
  </si>
  <si>
    <t>OtsLGRF24S_7694</t>
  </si>
  <si>
    <t>C-07694</t>
  </si>
  <si>
    <t>OtsLGRF24S_7697</t>
  </si>
  <si>
    <t>C-07697</t>
  </si>
  <si>
    <t>OtsLGRF24S_7700</t>
  </si>
  <si>
    <t>C-07700</t>
  </si>
  <si>
    <t>OtsLGRF24S_7703</t>
  </si>
  <si>
    <t>C-07703</t>
  </si>
  <si>
    <t>OtsLGRF24S_7706</t>
  </si>
  <si>
    <t>C-07706</t>
  </si>
  <si>
    <t>OtsLGRF24S_7709</t>
  </si>
  <si>
    <t>C-07709</t>
  </si>
  <si>
    <t>OtsLGRF24S_7712</t>
  </si>
  <si>
    <t>C-07712</t>
  </si>
  <si>
    <t>OtsLGRF24S_7715</t>
  </si>
  <si>
    <t>C-07715</t>
  </si>
  <si>
    <t>OtsLGRF24S_7718</t>
  </si>
  <si>
    <t>C-07718</t>
  </si>
  <si>
    <t>OtsLGRF24S_7721</t>
  </si>
  <si>
    <t>C-07721</t>
  </si>
  <si>
    <t>OtsLGRF24S_7724</t>
  </si>
  <si>
    <t>C-07724</t>
  </si>
  <si>
    <t>OtsLGRF24S_7727</t>
  </si>
  <si>
    <t>C-07727</t>
  </si>
  <si>
    <t>OtsLGRF24S_7730</t>
  </si>
  <si>
    <t>C-07730</t>
  </si>
  <si>
    <t>OtsLGRF24S_7733</t>
  </si>
  <si>
    <t>C-07733</t>
  </si>
  <si>
    <t>OtsLGRF24S_7736</t>
  </si>
  <si>
    <t>OtsLGRF24S_7739</t>
  </si>
  <si>
    <t>C-07739</t>
  </si>
  <si>
    <t>OtsLGRF24S_7742</t>
  </si>
  <si>
    <t>C-07742</t>
  </si>
  <si>
    <t>OtsLGRF24S_7745</t>
  </si>
  <si>
    <t>C-07745</t>
  </si>
  <si>
    <t>OtsLGRF24S_7748</t>
  </si>
  <si>
    <t>C-07748</t>
  </si>
  <si>
    <t>OtsLGRF24S_7751</t>
  </si>
  <si>
    <t>C-07751</t>
  </si>
  <si>
    <t>OtsLGRF24S_7754</t>
  </si>
  <si>
    <t>C-07754</t>
  </si>
  <si>
    <t>OtsLGRF24S_7757</t>
  </si>
  <si>
    <t>C-07757</t>
  </si>
  <si>
    <t>OtsLGRF24S_7760</t>
  </si>
  <si>
    <t>C-07760</t>
  </si>
  <si>
    <t>OtsLGRF24S_7763</t>
  </si>
  <si>
    <t>C-07763</t>
  </si>
  <si>
    <t>OtsLGRF24S_7766</t>
  </si>
  <si>
    <t>C-07766</t>
  </si>
  <si>
    <t>OtsLGRF24S_7769</t>
  </si>
  <si>
    <t>C-07769</t>
  </si>
  <si>
    <t>OtsLGRF24S_7772</t>
  </si>
  <si>
    <t>C-07772</t>
  </si>
  <si>
    <t>OtsLGRF24S_7775</t>
  </si>
  <si>
    <t>C-07775</t>
  </si>
  <si>
    <t>OtsLGRF24S_7778</t>
  </si>
  <si>
    <t>C-07778</t>
  </si>
  <si>
    <t>OtsLGRF24S_7781</t>
  </si>
  <si>
    <t>C-07781</t>
  </si>
  <si>
    <t>OtsLGRF24S_7784</t>
  </si>
  <si>
    <t>C-07784</t>
  </si>
  <si>
    <t>OtsLGRF24S_7787</t>
  </si>
  <si>
    <t>C-07787</t>
  </si>
  <si>
    <t>OtsLGRF24S_7790</t>
  </si>
  <si>
    <t>C-07790</t>
  </si>
  <si>
    <t>OtsLGRF24S_7793</t>
  </si>
  <si>
    <t>C-07793</t>
  </si>
  <si>
    <t>OtsLGRF24S_7796</t>
  </si>
  <si>
    <t>C-07796</t>
  </si>
  <si>
    <t>OtsLGRF24S_7799</t>
  </si>
  <si>
    <t>C-07799</t>
  </si>
  <si>
    <t>OtsLGRF24S_7802</t>
  </si>
  <si>
    <t>C-07802</t>
  </si>
  <si>
    <t>OtsLGRF24S_7805</t>
  </si>
  <si>
    <t>C-07805</t>
  </si>
  <si>
    <t>OtsLGRF24S_7808</t>
  </si>
  <si>
    <t>OtsLGRF24S_7811</t>
  </si>
  <si>
    <t>C-07811</t>
  </si>
  <si>
    <t>OtsLGRF24S_7814</t>
  </si>
  <si>
    <t>C-07814</t>
  </si>
  <si>
    <t>OtsLGRF24S_7817</t>
  </si>
  <si>
    <t>OtsLGRF24S_7820</t>
  </si>
  <si>
    <t>OtsLGRF24S_7823</t>
  </si>
  <si>
    <t>C-07823</t>
  </si>
  <si>
    <t>OtsLGRF24S_7826</t>
  </si>
  <si>
    <t>C-07826</t>
  </si>
  <si>
    <t>OtsLGRF24S_7829</t>
  </si>
  <si>
    <t>C-07829</t>
  </si>
  <si>
    <t>OtsLGRF24S_7832</t>
  </si>
  <si>
    <t>C-07832</t>
  </si>
  <si>
    <t>OtsLGRF24S_7835</t>
  </si>
  <si>
    <t>C-07835</t>
  </si>
  <si>
    <t>OtsLGRF24S_7838</t>
  </si>
  <si>
    <t>C-07838</t>
  </si>
  <si>
    <t>OtsLGRF24S_7841</t>
  </si>
  <si>
    <t>C-07841</t>
  </si>
  <si>
    <t>OtsLGRF24S_7844</t>
  </si>
  <si>
    <t>C-07844</t>
  </si>
  <si>
    <t>OtsLGRF24S_7847</t>
  </si>
  <si>
    <t>C-07847</t>
  </si>
  <si>
    <t>OtsLGRF24S_7850</t>
  </si>
  <si>
    <t>C-07850</t>
  </si>
  <si>
    <t>OtsLGRF24S_7853</t>
  </si>
  <si>
    <t>C-07853</t>
  </si>
  <si>
    <t>OtsLGRF24S_7856</t>
  </si>
  <si>
    <t>OtsLGRF24S_7859</t>
  </si>
  <si>
    <t>C-07859</t>
  </si>
  <si>
    <t>OtsLGRF24S_7862</t>
  </si>
  <si>
    <t>C-07862</t>
  </si>
  <si>
    <t>OtsLGRF24S_7865</t>
  </si>
  <si>
    <t>C-07865</t>
  </si>
  <si>
    <t>OtsLGRF24S_7868</t>
  </si>
  <si>
    <t>C-07868</t>
  </si>
  <si>
    <t>OtsLGRF24S_7871</t>
  </si>
  <si>
    <t>C-07871</t>
  </si>
  <si>
    <t>OtsLGRF24S_7874</t>
  </si>
  <si>
    <t>C-07874</t>
  </si>
  <si>
    <t>OtsLGRF24S_7877</t>
  </si>
  <si>
    <t>OtsLGRF24S_7880</t>
  </si>
  <si>
    <t>C-07880</t>
  </si>
  <si>
    <t>OtsLGRF24S_7883</t>
  </si>
  <si>
    <t>C-07883</t>
  </si>
  <si>
    <t>OtsLGRF24S_7886</t>
  </si>
  <si>
    <t>C-07886</t>
  </si>
  <si>
    <t>OtsLGRF24S_7889</t>
  </si>
  <si>
    <t>C-07889</t>
  </si>
  <si>
    <t>OtsLGRF24S_7892</t>
  </si>
  <si>
    <t>C-07892</t>
  </si>
  <si>
    <t>OtsLGRF24S_7895</t>
  </si>
  <si>
    <t>C-07895</t>
  </si>
  <si>
    <t>OtsLGRF24S_7898</t>
  </si>
  <si>
    <t>OtsLGRF24S_7901</t>
  </si>
  <si>
    <t>C-07901</t>
  </si>
  <si>
    <t>OtsLGRF24S_7904</t>
  </si>
  <si>
    <t>C-07904</t>
  </si>
  <si>
    <t>OtsLGRF24S_7907</t>
  </si>
  <si>
    <t>C-07907</t>
  </si>
  <si>
    <t>OtsLGRF24S_7910</t>
  </si>
  <si>
    <t>C-07910</t>
  </si>
  <si>
    <t>OtsLGRF24S_7913</t>
  </si>
  <si>
    <t>C-07913</t>
  </si>
  <si>
    <t>OtsLGRF24S_7916</t>
  </si>
  <si>
    <t>C-07916</t>
  </si>
  <si>
    <t>OtsLGRF24S_7919</t>
  </si>
  <si>
    <t>OtsLGRF24S_7922</t>
  </si>
  <si>
    <t>C-07922</t>
  </si>
  <si>
    <t>OtsLGRF24S_7925</t>
  </si>
  <si>
    <t>C-07925</t>
  </si>
  <si>
    <t>OtsLGRF24S_7928</t>
  </si>
  <si>
    <t>C-07928</t>
  </si>
  <si>
    <t>OtsLGRF24S_7931</t>
  </si>
  <si>
    <t>C-07931</t>
  </si>
  <si>
    <t>OtsLGRF24S_7934</t>
  </si>
  <si>
    <t>C-07934</t>
  </si>
  <si>
    <t>OtsLGRF24S_7937</t>
  </si>
  <si>
    <t>C-07937</t>
  </si>
  <si>
    <t>OtsLGRF24S_7940</t>
  </si>
  <si>
    <t>C-07940</t>
  </si>
  <si>
    <t>OtsLGRF24S_7943</t>
  </si>
  <si>
    <t>C-07943</t>
  </si>
  <si>
    <t>OtsLGRF24S_7946</t>
  </si>
  <si>
    <t>C-07946</t>
  </si>
  <si>
    <t>OtsLGRF24S_7949</t>
  </si>
  <si>
    <t>C-07949</t>
  </si>
  <si>
    <t>OtsLGRF24S_7952</t>
  </si>
  <si>
    <t>C-07952</t>
  </si>
  <si>
    <t>OtsLGRF24S_7955</t>
  </si>
  <si>
    <t>C-07955</t>
  </si>
  <si>
    <t>OtsLGRF24S_7958</t>
  </si>
  <si>
    <t>C-07958</t>
  </si>
  <si>
    <t>OtsLGRF24S_7961</t>
  </si>
  <si>
    <t>C-07961</t>
  </si>
  <si>
    <t>OtsLGRF24S_7964</t>
  </si>
  <si>
    <t>OtsLGRF24S_7967</t>
  </si>
  <si>
    <t>C-07967</t>
  </si>
  <si>
    <t>OtsLGRF24S_7970</t>
  </si>
  <si>
    <t>C-07970</t>
  </si>
  <si>
    <t>OtsLGRF24S_7973</t>
  </si>
  <si>
    <t>OtsLGRF24S_7976</t>
  </si>
  <si>
    <t>C-07976</t>
  </si>
  <si>
    <t>OtsLGRF24S_7979</t>
  </si>
  <si>
    <t>C-07979</t>
  </si>
  <si>
    <t>OtsLGRF24S_7982</t>
  </si>
  <si>
    <t>C-07982</t>
  </si>
  <si>
    <t>OtsLGRF24S_7985</t>
  </si>
  <si>
    <t>OtsLGRF24S_7988</t>
  </si>
  <si>
    <t>OtsLGRF24S_7991</t>
  </si>
  <si>
    <t>OtsLGRF24S_7994</t>
  </si>
  <si>
    <t>OtsLGRF24S_7997</t>
  </si>
  <si>
    <t>OtsLGRF24S_8000</t>
  </si>
  <si>
    <t>OtsLGRF24S_8003</t>
  </si>
  <si>
    <t>OtsLGRF24S_8006</t>
  </si>
  <si>
    <t>OtsLGRF24S_8009</t>
  </si>
  <si>
    <t>OtsLGRF24S_8012</t>
  </si>
  <si>
    <t>OtsLGRF24S_8015</t>
  </si>
  <si>
    <t>OtsLGRF24S_8018</t>
  </si>
  <si>
    <t>OtsLGRF24S_8021</t>
  </si>
  <si>
    <t>OtsLGRF24S_8024</t>
  </si>
  <si>
    <t>OtsLGRF24S_8027</t>
  </si>
  <si>
    <t>OtsLGRF24S_8030</t>
  </si>
  <si>
    <t>OtsLGRF24S_8033</t>
  </si>
  <si>
    <t>OtsLGRF24S_8036</t>
  </si>
  <si>
    <t>OtsLGRF24S_8039</t>
  </si>
  <si>
    <t>OtsLGRF24S_8042</t>
  </si>
  <si>
    <t>OtsLGRF24S_8045</t>
  </si>
  <si>
    <t>OtsLGRF24S_8048</t>
  </si>
  <si>
    <t>OtsLGRF24S_8051</t>
  </si>
  <si>
    <t>OtsLGRF24S_8054</t>
  </si>
  <si>
    <t>OtsLGRF24S_8057</t>
  </si>
  <si>
    <t>OtsLGRF24S_8060</t>
  </si>
  <si>
    <t>OtsLGRF24S_8063</t>
  </si>
  <si>
    <t>OtsLGRF24S_8066</t>
  </si>
  <si>
    <t>OtsLGRF24S_8069</t>
  </si>
  <si>
    <t>OtsLGRF24S_8072</t>
  </si>
  <si>
    <t>OtsLGRF24S_8075</t>
  </si>
  <si>
    <t>OtsLGRF24S_8078</t>
  </si>
  <si>
    <t>OtsLGRF24S_8081</t>
  </si>
  <si>
    <t>OtsLGRF24S_8084</t>
  </si>
  <si>
    <t>OtsLGRF24S_8087</t>
  </si>
  <si>
    <t>OtsLGRF24S_8090</t>
  </si>
  <si>
    <t>OtsLGRF24S_8093</t>
  </si>
  <si>
    <t>OtsLGRF24S_8096</t>
  </si>
  <si>
    <t>OtsLGRF24S_8099</t>
  </si>
  <si>
    <t>OtsLGRF24S_8102</t>
  </si>
  <si>
    <t>OtsLGRF24S_8105</t>
  </si>
  <si>
    <t>OtsLGRF24S_8108</t>
  </si>
  <si>
    <t>OtsLGRF24S_8111</t>
  </si>
  <si>
    <t>OtsLGRF24S_8114</t>
  </si>
  <si>
    <t>OtsLGRF24S_8117</t>
  </si>
  <si>
    <t>OtsLGRF24S_8120</t>
  </si>
  <si>
    <t>OtsLGRF24S_8123</t>
  </si>
  <si>
    <t>OtsLGRF24S_8126</t>
  </si>
  <si>
    <t>OtsLGRF24S_8129</t>
  </si>
  <si>
    <t>OtsLGRF24S_8132</t>
  </si>
  <si>
    <t>OtsLGRF24S_8135</t>
  </si>
  <si>
    <t>OtsLGRF24S_8138</t>
  </si>
  <si>
    <t>OtsLGRF24S_8141</t>
  </si>
  <si>
    <t>OtsLGRF24S_8144</t>
  </si>
  <si>
    <t>OtsLGRF24S_8147</t>
  </si>
  <si>
    <t>OtsLGRF24S_8150</t>
  </si>
  <si>
    <t>OtsLGRF24S_8153</t>
  </si>
  <si>
    <t>OtsLGRF24S_8156</t>
  </si>
  <si>
    <t>OtsLGRF24S_8159</t>
  </si>
  <si>
    <t>OtsLGRF24S_8162</t>
  </si>
  <si>
    <t>OtsLGRF24S_8165</t>
  </si>
  <si>
    <t>OtsLGRF24S_8168</t>
  </si>
  <si>
    <t>OtsLGRF24S_8171</t>
  </si>
  <si>
    <t>OtsLGRF24S_8174</t>
  </si>
  <si>
    <t>OtsLGRF24S_8177</t>
  </si>
  <si>
    <t>OtsLGRF24S_8180</t>
  </si>
  <si>
    <t>OtsLGRF24S_8183</t>
  </si>
  <si>
    <t>OtsLGRF24S_8186</t>
  </si>
  <si>
    <t>OtsLGRF24S_8189</t>
  </si>
  <si>
    <t>OtsLGRF24S_8192</t>
  </si>
  <si>
    <t>OtsLGRF24S_8195</t>
  </si>
  <si>
    <t>OtsLGRF24S_8198</t>
  </si>
  <si>
    <t>OtsLGRF24S_8201</t>
  </si>
  <si>
    <t>OtsLGRF24S_8204</t>
  </si>
  <si>
    <t>OtsLGRF24S_8207</t>
  </si>
  <si>
    <t>OtsLGRF24S_8210</t>
  </si>
  <si>
    <t>OtsLGRF24S_8213</t>
  </si>
  <si>
    <t>OtsLGRF24S_8216</t>
  </si>
  <si>
    <t>OtsLGRF24S_8219</t>
  </si>
  <si>
    <t>OtsLGRF24S_8222</t>
  </si>
  <si>
    <t>OtsLGRF24S_8225</t>
  </si>
  <si>
    <t>OtsLGRF24S_8228</t>
  </si>
  <si>
    <t>OtsLGRF24S_8231</t>
  </si>
  <si>
    <t>OtsLGRF24S_8234</t>
  </si>
  <si>
    <t>OtsLGRF24S_8237</t>
  </si>
  <si>
    <t>OtsLGRF24S_8240</t>
  </si>
  <si>
    <t>OtsLGRF24S_8243</t>
  </si>
  <si>
    <t>OtsLGRF24S_8246</t>
  </si>
  <si>
    <t>OtsLGRF24S_8249</t>
  </si>
  <si>
    <t>OtsLGRF24S_8252</t>
  </si>
  <si>
    <t>OtsLGRF24S_8255</t>
  </si>
  <si>
    <t>OtsLGRF24S_8258</t>
  </si>
  <si>
    <t>OtsLGRF24S_8261</t>
  </si>
  <si>
    <t>OtsLGRF24S_8264</t>
  </si>
  <si>
    <t>OtsLGRF24S_8267</t>
  </si>
  <si>
    <t>OtsLGRF24S_8270</t>
  </si>
  <si>
    <t>OtsLGRF24S_8273</t>
  </si>
  <si>
    <t>OtsLGRF24S_8276</t>
  </si>
  <si>
    <t>OtsLGRF24S_8279</t>
  </si>
  <si>
    <t>OtsLGRF24S_8282</t>
  </si>
  <si>
    <t>OtsLGRF24S_8285</t>
  </si>
  <si>
    <t>OtsLGRF24S_8288</t>
  </si>
  <si>
    <t>OtsLGRF24S_8291</t>
  </si>
  <si>
    <t>OtsLGRF24S_8294</t>
  </si>
  <si>
    <t>OtsLGRF24S_8297</t>
  </si>
  <si>
    <t>OtsLGRF24S_8300</t>
  </si>
  <si>
    <t>OtsLGRF24S_8303</t>
  </si>
  <si>
    <t>OtsLGRF24S_8306</t>
  </si>
  <si>
    <t>OtsLGRF24S_8309</t>
  </si>
  <si>
    <t>OtsLGRF24S_8312</t>
  </si>
  <si>
    <t>OtsLGRF24S_8315</t>
  </si>
  <si>
    <t>OtsLGRF24S_8318</t>
  </si>
  <si>
    <t>OtsLGRF24S_8321</t>
  </si>
  <si>
    <t>OtsLGRF24S_8324</t>
  </si>
  <si>
    <t>OtsLGRF24S_8327</t>
  </si>
  <si>
    <t>OtsLGRF24S_8330</t>
  </si>
  <si>
    <t>OtsLGRF24S_8333</t>
  </si>
  <si>
    <t>OtsLGRF24S_8336</t>
  </si>
  <si>
    <t>OtsLGRF24S_8339</t>
  </si>
  <si>
    <t>OtsLGRF24S_8342</t>
  </si>
  <si>
    <t>OtsLGRF24S_8345</t>
  </si>
  <si>
    <t>OtsLGRF24S_8348</t>
  </si>
  <si>
    <t>OtsLGRF24S_8351</t>
  </si>
  <si>
    <t>OtsLGRF24S_8354</t>
  </si>
  <si>
    <t>OtsLGRF24S_8357</t>
  </si>
  <si>
    <t>OtsLGRF24S_8360</t>
  </si>
  <si>
    <t>OtsLGRF24S_8363</t>
  </si>
  <si>
    <t>OtsLGRF24S_8366</t>
  </si>
  <si>
    <t>OtsLGRF24S_8369</t>
  </si>
  <si>
    <t>C-08369</t>
  </si>
  <si>
    <t>OtsLGRF24S_8372</t>
  </si>
  <si>
    <t>C-08372</t>
  </si>
  <si>
    <t>OtsLGRF24S_8375</t>
  </si>
  <si>
    <t>C-08375</t>
  </si>
  <si>
    <t>OtsLGRF24S_8378</t>
  </si>
  <si>
    <t>OtsLGRF24S_8381</t>
  </si>
  <si>
    <t>C-08381</t>
  </si>
  <si>
    <t>OtsLGRF24S_8384</t>
  </si>
  <si>
    <t>C-08384</t>
  </si>
  <si>
    <t>OtsLGRF24S_8387</t>
  </si>
  <si>
    <t>C-08387</t>
  </si>
  <si>
    <t>OtsLGRF24S_8390</t>
  </si>
  <si>
    <t>C-08390</t>
  </si>
  <si>
    <t>OtsLGRF24S_8393</t>
  </si>
  <si>
    <t>C-08393</t>
  </si>
  <si>
    <t>OtsLGRF24S_8396</t>
  </si>
  <si>
    <t>C-08396</t>
  </si>
  <si>
    <t>OtsLGRF24S_8399</t>
  </si>
  <si>
    <t>C-08399</t>
  </si>
  <si>
    <t>OtsLGRF24S_8402</t>
  </si>
  <si>
    <t>C-08402</t>
  </si>
  <si>
    <t>OtsLGRF24S_8405</t>
  </si>
  <si>
    <t>C-08405</t>
  </si>
  <si>
    <t>OtsLGRF24S_8408</t>
  </si>
  <si>
    <t>C-08408</t>
  </si>
  <si>
    <t>OtsLGRF24S_8411</t>
  </si>
  <si>
    <t>C-08411</t>
  </si>
  <si>
    <t>OtsLGRF24S_8414</t>
  </si>
  <si>
    <t>C-08414</t>
  </si>
  <si>
    <t>OtsLGRF24S_8417</t>
  </si>
  <si>
    <t>C-08417</t>
  </si>
  <si>
    <t>OtsLGRF24S_8420</t>
  </si>
  <si>
    <t>C-08420</t>
  </si>
  <si>
    <t>OtsLGRF24S_8423</t>
  </si>
  <si>
    <t>C-08423</t>
  </si>
  <si>
    <t>OtsLGRF24S_8426</t>
  </si>
  <si>
    <t>C-08426</t>
  </si>
  <si>
    <t>OtsLGRF24S_8429</t>
  </si>
  <si>
    <t>C-08429</t>
  </si>
  <si>
    <t>OtsLGRF24S_8432</t>
  </si>
  <si>
    <t>C-08432</t>
  </si>
  <si>
    <t>OtsLGRF24S_8435</t>
  </si>
  <si>
    <t>C-08435</t>
  </si>
  <si>
    <t>OtsLGRF24S_8438</t>
  </si>
  <si>
    <t>C-08438</t>
  </si>
  <si>
    <t>OtsLGRF24S_8441</t>
  </si>
  <si>
    <t>C-08441</t>
  </si>
  <si>
    <t>OtsLGRF24S_8444</t>
  </si>
  <si>
    <t>C-08444</t>
  </si>
  <si>
    <t>OtsLGRF24S_8447</t>
  </si>
  <si>
    <t>C-08447</t>
  </si>
  <si>
    <t>OtsLGRF24S_8450</t>
  </si>
  <si>
    <t>C-08450</t>
  </si>
  <si>
    <t>OtsLGRF24S_8453</t>
  </si>
  <si>
    <t>C-08453</t>
  </si>
  <si>
    <t>OtsLGRF24S_8456</t>
  </si>
  <si>
    <t>C-08456</t>
  </si>
  <si>
    <t>OtsLGRF24S_8459</t>
  </si>
  <si>
    <t>C-08459</t>
  </si>
  <si>
    <t>OtsLGRF24S_8462</t>
  </si>
  <si>
    <t>C-08462</t>
  </si>
  <si>
    <t>OtsLGRF24S_8465</t>
  </si>
  <si>
    <t>C-08465</t>
  </si>
  <si>
    <t>OtsLGRF24S_8468</t>
  </si>
  <si>
    <t>C-08468</t>
  </si>
  <si>
    <t>OtsLGRF24S_8471</t>
  </si>
  <si>
    <t>C-08471</t>
  </si>
  <si>
    <t>OtsLGRF24S_8474</t>
  </si>
  <si>
    <t>C-08474</t>
  </si>
  <si>
    <t>OtsLGRF24S_8477</t>
  </si>
  <si>
    <t>C-08477</t>
  </si>
  <si>
    <t>OtsLGRF24S_8480</t>
  </si>
  <si>
    <t>C-08480</t>
  </si>
  <si>
    <t>OtsLGRF24S_8483</t>
  </si>
  <si>
    <t>C-08483</t>
  </si>
  <si>
    <t>OtsLGRF24S_8486</t>
  </si>
  <si>
    <t>C-08486</t>
  </si>
  <si>
    <t>OtsLGRF24S_8489</t>
  </si>
  <si>
    <t>C-08489</t>
  </si>
  <si>
    <t>OtsLGRF24S_8492</t>
  </si>
  <si>
    <t>C-08492</t>
  </si>
  <si>
    <t>OtsLGRF24S_8495</t>
  </si>
  <si>
    <t>C-08495</t>
  </si>
  <si>
    <t>OtsLGRF24S_8498</t>
  </si>
  <si>
    <t>C-08498</t>
  </si>
  <si>
    <t>OtsLGRF24S_8501</t>
  </si>
  <si>
    <t>C-08501</t>
  </si>
  <si>
    <t>OtsLGRF24S_8504</t>
  </si>
  <si>
    <t>C-08504</t>
  </si>
  <si>
    <t>OtsLGRF24S_8507</t>
  </si>
  <si>
    <t>C-08507</t>
  </si>
  <si>
    <t>OtsLGRF24S_8510</t>
  </si>
  <si>
    <t>C-08510</t>
  </si>
  <si>
    <t>OtsLGRF24S_8513</t>
  </si>
  <si>
    <t>C-08513</t>
  </si>
  <si>
    <t>OtsLGRF24S_8516</t>
  </si>
  <si>
    <t>C-08516</t>
  </si>
  <si>
    <t>OtsLGRF24S_8519</t>
  </si>
  <si>
    <t>C-08519</t>
  </si>
  <si>
    <t>OtsLGRF24S_8522</t>
  </si>
  <si>
    <t>C-08522</t>
  </si>
  <si>
    <t>OtsLGRF24S_8525</t>
  </si>
  <si>
    <t>C-08525</t>
  </si>
  <si>
    <t>OtsLGRF24S_8528</t>
  </si>
  <si>
    <t>C-08528</t>
  </si>
  <si>
    <t>OtsLGRF24S_8531</t>
  </si>
  <si>
    <t>C-08531</t>
  </si>
  <si>
    <t>OtsLGRF24S_8534</t>
  </si>
  <si>
    <t>C-08534</t>
  </si>
  <si>
    <t>OtsLGRF24S_8537</t>
  </si>
  <si>
    <t>C-08537</t>
  </si>
  <si>
    <t>OtsLGRF24S_8540</t>
  </si>
  <si>
    <t>C-08540</t>
  </si>
  <si>
    <t>OtsLGRF24S_8543</t>
  </si>
  <si>
    <t>C-08543</t>
  </si>
  <si>
    <t>OtsLGRF24S_8546</t>
  </si>
  <si>
    <t>C-08546</t>
  </si>
  <si>
    <t>OtsLGRF24S_8549</t>
  </si>
  <si>
    <t>C-08549</t>
  </si>
  <si>
    <t>OtsLGRF24S_8552</t>
  </si>
  <si>
    <t>C-08552</t>
  </si>
  <si>
    <t>OtsLGRF24S_8555</t>
  </si>
  <si>
    <t>C-08555</t>
  </si>
  <si>
    <t>OtsLGRF24S_8558</t>
  </si>
  <si>
    <t>C-08558</t>
  </si>
  <si>
    <t>OtsLGRF24S_8561</t>
  </si>
  <si>
    <t>C-08561</t>
  </si>
  <si>
    <t>OtsLGRF24S_8564</t>
  </si>
  <si>
    <t>C-08564</t>
  </si>
  <si>
    <t>OtsLGRF24S_8567</t>
  </si>
  <si>
    <t>C-08567</t>
  </si>
  <si>
    <t>OtsLGRF24S_8570</t>
  </si>
  <si>
    <t>C-08570</t>
  </si>
  <si>
    <t>OtsLGRF24S_8573</t>
  </si>
  <si>
    <t>C-08573</t>
  </si>
  <si>
    <t>OtsLGRF24S_8576</t>
  </si>
  <si>
    <t>C-08576</t>
  </si>
  <si>
    <t>OtsLGRF24S_8579</t>
  </si>
  <si>
    <t>C-08579</t>
  </si>
  <si>
    <t>OtsLGRF24S_8582</t>
  </si>
  <si>
    <t>C-08582</t>
  </si>
  <si>
    <t>OtsLGRF24S_8585</t>
  </si>
  <si>
    <t>C-08585</t>
  </si>
  <si>
    <t>OtsLGRF24S_8588</t>
  </si>
  <si>
    <t>C-08588</t>
  </si>
  <si>
    <t>OtsLGRF24S_8591</t>
  </si>
  <si>
    <t>C-08591</t>
  </si>
  <si>
    <t>OtsLGRF24S_8594</t>
  </si>
  <si>
    <t>C-08594</t>
  </si>
  <si>
    <t>OtsLGRF24S_8597</t>
  </si>
  <si>
    <t>C-08597</t>
  </si>
  <si>
    <t>OtsLGRF24S_8600</t>
  </si>
  <si>
    <t>C-08600</t>
  </si>
  <si>
    <t>OtsLGRF24S_8603</t>
  </si>
  <si>
    <t>C-08603</t>
  </si>
  <si>
    <t>OtsLGRF24S_8606</t>
  </si>
  <si>
    <t>C-08606</t>
  </si>
  <si>
    <t>OtsLGRF24S_8609</t>
  </si>
  <si>
    <t>C-08609</t>
  </si>
  <si>
    <t>OtsLGRF24S_8612</t>
  </si>
  <si>
    <t>C-08612</t>
  </si>
  <si>
    <t>OtsLGRF24S_8615</t>
  </si>
  <si>
    <t>C-08615</t>
  </si>
  <si>
    <t>OtsLGRF24S_8618</t>
  </si>
  <si>
    <t>C-08618</t>
  </si>
  <si>
    <t>OtsLGRF24S_8621</t>
  </si>
  <si>
    <t>C-08621</t>
  </si>
  <si>
    <t>OtsLGRF24S_8624</t>
  </si>
  <si>
    <t>C-08624</t>
  </si>
  <si>
    <t>OtsLGRF24S_8627</t>
  </si>
  <si>
    <t>C-08627</t>
  </si>
  <si>
    <t>OtsLGRF24S_8630</t>
  </si>
  <si>
    <t>C-08630</t>
  </si>
  <si>
    <t>OtsLGRF24S_8633</t>
  </si>
  <si>
    <t>C-08633</t>
  </si>
  <si>
    <t>OtsLGRF24S_8636</t>
  </si>
  <si>
    <t>C-08636</t>
  </si>
  <si>
    <t>OtsLGRF24S_8639</t>
  </si>
  <si>
    <t>C-08639</t>
  </si>
  <si>
    <t>OtsLGRF24S_8642</t>
  </si>
  <si>
    <t>C-08642</t>
  </si>
  <si>
    <t>OtsLGRF24S_8645</t>
  </si>
  <si>
    <t>C-08645</t>
  </si>
  <si>
    <t>OtsLGRF24S_8648</t>
  </si>
  <si>
    <t>C-08648</t>
  </si>
  <si>
    <t>OtsLGRF24S_8651</t>
  </si>
  <si>
    <t>C-08651</t>
  </si>
  <si>
    <t>OtsLGRF24S_8654</t>
  </si>
  <si>
    <t>C-08654</t>
  </si>
  <si>
    <t>OtsLGRF24S_8657</t>
  </si>
  <si>
    <t>C-08657</t>
  </si>
  <si>
    <t>OtsLGRF24S_8660</t>
  </si>
  <si>
    <t>C-08660</t>
  </si>
  <si>
    <t>OtsLGRF24S_8663</t>
  </si>
  <si>
    <t>C-08663</t>
  </si>
  <si>
    <t>OtsLGRF24S_8666</t>
  </si>
  <si>
    <t>C-08666</t>
  </si>
  <si>
    <t>OtsLGRF24S_8669</t>
  </si>
  <si>
    <t>C-08669</t>
  </si>
  <si>
    <t>OtsLGRF24S_8672</t>
  </si>
  <si>
    <t>C-08672</t>
  </si>
  <si>
    <t>OtsLGRF24S_8675</t>
  </si>
  <si>
    <t>OtsLGRF24S_8678</t>
  </si>
  <si>
    <t>C-08678</t>
  </si>
  <si>
    <t>OtsLGRF24S_8681</t>
  </si>
  <si>
    <t>C-08681</t>
  </si>
  <si>
    <t>OtsLGRF24S_8684</t>
  </si>
  <si>
    <t>OtsLGRF24S_8687</t>
  </si>
  <si>
    <t>OtsLGRF24S_8690</t>
  </si>
  <si>
    <t>C-08690</t>
  </si>
  <si>
    <t>OtsLGRF24S_8693</t>
  </si>
  <si>
    <t>C-08693</t>
  </si>
  <si>
    <t>OtsLGRF24S_8696</t>
  </si>
  <si>
    <t>OtsLGRF24S_8699</t>
  </si>
  <si>
    <t>C-08699</t>
  </si>
  <si>
    <t>OtsLGRF24S_8702</t>
  </si>
  <si>
    <t>C-08702</t>
  </si>
  <si>
    <t>OtsLGRF24S_8705</t>
  </si>
  <si>
    <t>C-08705</t>
  </si>
  <si>
    <t>OtsLGRF24S_8708</t>
  </si>
  <si>
    <t>C-08708</t>
  </si>
  <si>
    <t>OtsLGRF24S_8711</t>
  </si>
  <si>
    <t>C-08711</t>
  </si>
  <si>
    <t>OtsLGRF24S_8714</t>
  </si>
  <si>
    <t>C-08714</t>
  </si>
  <si>
    <t>OtsLGRF24S_8717</t>
  </si>
  <si>
    <t>OtsLGRF24S_8720</t>
  </si>
  <si>
    <t>C-08720</t>
  </si>
  <si>
    <t>OtsLGRF24S_8723</t>
  </si>
  <si>
    <t>C-08723</t>
  </si>
  <si>
    <t>OtsLGRF24S_8726</t>
  </si>
  <si>
    <t>C-08726</t>
  </si>
  <si>
    <t>OtsLGRF24S_8729</t>
  </si>
  <si>
    <t>C-08729</t>
  </si>
  <si>
    <t>OtsLGRF24S_8732</t>
  </si>
  <si>
    <t>C-08732</t>
  </si>
  <si>
    <t>OtsLGRF24S_8735</t>
  </si>
  <si>
    <t>C-08735</t>
  </si>
  <si>
    <t>OtsLGRF24S_8738</t>
  </si>
  <si>
    <t>C-08738</t>
  </si>
  <si>
    <t>OtsLGRF24S_8741</t>
  </si>
  <si>
    <t>C-08741</t>
  </si>
  <si>
    <t>OtsLGRF24S_8744</t>
  </si>
  <si>
    <t>C-08744</t>
  </si>
  <si>
    <t>OtsLGRF24S_8747</t>
  </si>
  <si>
    <t>C-08747</t>
  </si>
  <si>
    <t>OtsLGRF24S_8750</t>
  </si>
  <si>
    <t>OtsLGRF24S_8753</t>
  </si>
  <si>
    <t>C-08753</t>
  </si>
  <si>
    <t>OtsLGRF24S_8756</t>
  </si>
  <si>
    <t>C-08756</t>
  </si>
  <si>
    <t>OtsLGRF24S_8759</t>
  </si>
  <si>
    <t>C-08759</t>
  </si>
  <si>
    <t>OtsLGRF24S_8762</t>
  </si>
  <si>
    <t>OtsLGRF24S_8765</t>
  </si>
  <si>
    <t>C-08765</t>
  </si>
  <si>
    <t>OtsLGRF24S_8768</t>
  </si>
  <si>
    <t>C-08768</t>
  </si>
  <si>
    <t>OtsLGRF24S_8771</t>
  </si>
  <si>
    <t>C-08771</t>
  </si>
  <si>
    <t>OtsLGRF24S_8774</t>
  </si>
  <si>
    <t>C-08774</t>
  </si>
  <si>
    <t>OtsLGRF24S_8777</t>
  </si>
  <si>
    <t>C-08777</t>
  </si>
  <si>
    <t>OtsLGRF24S_8780</t>
  </si>
  <si>
    <t>C-08780</t>
  </si>
  <si>
    <t>OtsLGRF24S_8783</t>
  </si>
  <si>
    <t>C-08783</t>
  </si>
  <si>
    <t>OtsLGRF24S_8786</t>
  </si>
  <si>
    <t>C-08786</t>
  </si>
  <si>
    <t>OtsLGRF24S_8789</t>
  </si>
  <si>
    <t>C-08789</t>
  </si>
  <si>
    <t>OtsLGRF24S_8792</t>
  </si>
  <si>
    <t>C-08792</t>
  </si>
  <si>
    <t>OtsLGRF24S_8795</t>
  </si>
  <si>
    <t>OtsLGRF24S_8798</t>
  </si>
  <si>
    <t>C-08798</t>
  </si>
  <si>
    <t>OtsLGRF24S_8801</t>
  </si>
  <si>
    <t>C-08801</t>
  </si>
  <si>
    <t>OtsLGRF24S_8804</t>
  </si>
  <si>
    <t>C-08804</t>
  </si>
  <si>
    <t>OtsLGRF24S_8807</t>
  </si>
  <si>
    <t>C-08807</t>
  </si>
  <si>
    <t>OtsLGRF24S_8810</t>
  </si>
  <si>
    <t>C-08810</t>
  </si>
  <si>
    <t>OtsLGRF24S_8813</t>
  </si>
  <si>
    <t>C-08813</t>
  </si>
  <si>
    <t>OtsLGRF24S_8816</t>
  </si>
  <si>
    <t>C-08816</t>
  </si>
  <si>
    <t>OtsLGRF24S_8819</t>
  </si>
  <si>
    <t>C-08819</t>
  </si>
  <si>
    <t>OtsLGRF24S_8822</t>
  </si>
  <si>
    <t>C-08822</t>
  </si>
  <si>
    <t>OtsLGRF24S_8825</t>
  </si>
  <si>
    <t>OtsLGRF24S_8828</t>
  </si>
  <si>
    <t>C-08828</t>
  </si>
  <si>
    <t>OtsLGRF24S_8831</t>
  </si>
  <si>
    <t>C-08831</t>
  </si>
  <si>
    <t>OtsLGRF24S_8834</t>
  </si>
  <si>
    <t>C-08834</t>
  </si>
  <si>
    <t>OtsLGRF24S_8837</t>
  </si>
  <si>
    <t>C-08837</t>
  </si>
  <si>
    <t>OtsLGRF24S_8840</t>
  </si>
  <si>
    <t>C-08840</t>
  </si>
  <si>
    <t>OtsLGRF24S_8843</t>
  </si>
  <si>
    <t>C-08843</t>
  </si>
  <si>
    <t>OtsLGRF24S_8846</t>
  </si>
  <si>
    <t>C-08846</t>
  </si>
  <si>
    <t>OtsLGRF24S_8849</t>
  </si>
  <si>
    <t>C-08849</t>
  </si>
  <si>
    <t>OtsLGRF24S_8852</t>
  </si>
  <si>
    <t>C-08852</t>
  </si>
  <si>
    <t>OtsLGRF24S_8855</t>
  </si>
  <si>
    <t>C-08855</t>
  </si>
  <si>
    <t>OtsLGRF24S_8858</t>
  </si>
  <si>
    <t>C-08858</t>
  </si>
  <si>
    <t>OtsLGRF24S_8861</t>
  </si>
  <si>
    <t>C-08861</t>
  </si>
  <si>
    <t>OtsLGRF24S_8864</t>
  </si>
  <si>
    <t>C-08864</t>
  </si>
  <si>
    <t>OtsLGRF24S_8867</t>
  </si>
  <si>
    <t>OtsLGRF24S_8870</t>
  </si>
  <si>
    <t>C-08870</t>
  </si>
  <si>
    <t>OtsLGRF24S_8873</t>
  </si>
  <si>
    <t>C-08873</t>
  </si>
  <si>
    <t>OtsLGRF24S_8876</t>
  </si>
  <si>
    <t>C-08876</t>
  </si>
  <si>
    <t>OtsLGRF24S_8879</t>
  </si>
  <si>
    <t>OtsLGRF24S_8882</t>
  </si>
  <si>
    <t>OtsLGRF24S_8885</t>
  </si>
  <si>
    <t>C-08885</t>
  </si>
  <si>
    <t>OtsLGRF24S_8888</t>
  </si>
  <si>
    <t>OtsLGRF24S_8891</t>
  </si>
  <si>
    <t>C-08891</t>
  </si>
  <si>
    <t>OtsLGRF24S_8894</t>
  </si>
  <si>
    <t>C-08894</t>
  </si>
  <si>
    <t>OtsLGRF24S_8897</t>
  </si>
  <si>
    <t>C-08897</t>
  </si>
  <si>
    <t>OtsLGRF24S_8900</t>
  </si>
  <si>
    <t>C-08900</t>
  </si>
  <si>
    <t>OtsLGRF24S_8903</t>
  </si>
  <si>
    <t>C-08903</t>
  </si>
  <si>
    <t>OtsLGRF24S_8906</t>
  </si>
  <si>
    <t>C-08906</t>
  </si>
  <si>
    <t>OtsLGRF24S_8909</t>
  </si>
  <si>
    <t>C-08909</t>
  </si>
  <si>
    <t>OtsLGRF24S_8912</t>
  </si>
  <si>
    <t>C-08912</t>
  </si>
  <si>
    <t>OtsLGRF24S_8915</t>
  </si>
  <si>
    <t>C-08915</t>
  </si>
  <si>
    <t>OtsLGRF24S_8918</t>
  </si>
  <si>
    <t>C-08918</t>
  </si>
  <si>
    <t>OtsLGRF24S_8921</t>
  </si>
  <si>
    <t>C-08921</t>
  </si>
  <si>
    <t>OtsLGRF24S_8924</t>
  </si>
  <si>
    <t>C-08924</t>
  </si>
  <si>
    <t>OtsLGRF24S_8927</t>
  </si>
  <si>
    <t>C-08927</t>
  </si>
  <si>
    <t>OtsLGRF24S_8930</t>
  </si>
  <si>
    <t>C-08930</t>
  </si>
  <si>
    <t>OtsLGRF24S_8933</t>
  </si>
  <si>
    <t>C-08933</t>
  </si>
  <si>
    <t>OtsLGRF24S_8936</t>
  </si>
  <si>
    <t>C-08936</t>
  </si>
  <si>
    <t>OtsLGRF24S_8939</t>
  </si>
  <si>
    <t>C-08939</t>
  </si>
  <si>
    <t>OtsLGRF24S_8942</t>
  </si>
  <si>
    <t>C-08942</t>
  </si>
  <si>
    <t>OtsLGRF24S_8945</t>
  </si>
  <si>
    <t>OtsLGRF24S_8948</t>
  </si>
  <si>
    <t>C-08948</t>
  </si>
  <si>
    <t>OtsLGRF24S_8951</t>
  </si>
  <si>
    <t>C-08951</t>
  </si>
  <si>
    <t>OtsLGRF24S_8954</t>
  </si>
  <si>
    <t>C-08954</t>
  </si>
  <si>
    <t>OtsLGRF24S_8957</t>
  </si>
  <si>
    <t>C-08957</t>
  </si>
  <si>
    <t>OtsLGRF24S_8960</t>
  </si>
  <si>
    <t>OtsLGRF24S_8963</t>
  </si>
  <si>
    <t>C-08963</t>
  </si>
  <si>
    <t>OtsLGRF24S_8966</t>
  </si>
  <si>
    <t>C-08966</t>
  </si>
  <si>
    <t>OtsLGRF24S_8969</t>
  </si>
  <si>
    <t>C-08969</t>
  </si>
  <si>
    <t>OtsLGRF24S_8972</t>
  </si>
  <si>
    <t>C-08972</t>
  </si>
  <si>
    <t>OtsLGRF24S_8975</t>
  </si>
  <si>
    <t>C-08975</t>
  </si>
  <si>
    <t>OtsLGRF24S_8978</t>
  </si>
  <si>
    <t>C-08978</t>
  </si>
  <si>
    <t>OtsLGRF24S_8981</t>
  </si>
  <si>
    <t>C-08981</t>
  </si>
  <si>
    <t>OtsLGRF24S_8984</t>
  </si>
  <si>
    <t>C-08984</t>
  </si>
  <si>
    <t>OtsLGRF24S_8987</t>
  </si>
  <si>
    <t>OtsLGRF24S_8990</t>
  </si>
  <si>
    <t>C-08990</t>
  </si>
  <si>
    <t>OtsLGRF24S_8993</t>
  </si>
  <si>
    <t>C-08993</t>
  </si>
  <si>
    <t>OtsLGRF24S_8996</t>
  </si>
  <si>
    <t>C-08996</t>
  </si>
  <si>
    <t>OtsLGRF24S_8999</t>
  </si>
  <si>
    <t>C-08999</t>
  </si>
  <si>
    <t>OtsLGRF24S_9002</t>
  </si>
  <si>
    <t>C-09002</t>
  </si>
  <si>
    <t>OtsLGRF24S_9005</t>
  </si>
  <si>
    <t>C-09005</t>
  </si>
  <si>
    <t>OtsLGRF24S_9008</t>
  </si>
  <si>
    <t>C-09008</t>
  </si>
  <si>
    <t>OtsLGRF24S_9011</t>
  </si>
  <si>
    <t>C-09011</t>
  </si>
  <si>
    <t>OtsLGRF24S_9014</t>
  </si>
  <si>
    <t>C-09014</t>
  </si>
  <si>
    <t>OtsLGRF24S_9017</t>
  </si>
  <si>
    <t>C-09017</t>
  </si>
  <si>
    <t>OtsLGRF24S_9020</t>
  </si>
  <si>
    <t>C-09020</t>
  </si>
  <si>
    <t>OtsLGRF24S_9023</t>
  </si>
  <si>
    <t>OtsLGRF24S_9026</t>
  </si>
  <si>
    <t>C-09026</t>
  </si>
  <si>
    <t>OtsLGRF24S_9029</t>
  </si>
  <si>
    <t>C-09029</t>
  </si>
  <si>
    <t>OtsLGRF24S_9032</t>
  </si>
  <si>
    <t>OtsLGRF24S_9035</t>
  </si>
  <si>
    <t>C-09035</t>
  </si>
  <si>
    <t>OtsLGRF24S_9038</t>
  </si>
  <si>
    <t>C-09038</t>
  </si>
  <si>
    <t>OtsLGRF24S_9041</t>
  </si>
  <si>
    <t>OtsLGRF24S_9044</t>
  </si>
  <si>
    <t>C-09044</t>
  </si>
  <si>
    <t>OtsLGRF24S_9047</t>
  </si>
  <si>
    <t>C-09047</t>
  </si>
  <si>
    <t>OtsLGRF24S_9050</t>
  </si>
  <si>
    <t>C-09050</t>
  </si>
  <si>
    <t>OtsLGRF24S_9053</t>
  </si>
  <si>
    <t>C-09053</t>
  </si>
  <si>
    <t>OtsLGRF24S_9056</t>
  </si>
  <si>
    <t>C-09056</t>
  </si>
  <si>
    <t>OtsLGRF24S_9059</t>
  </si>
  <si>
    <t>C-09059</t>
  </si>
  <si>
    <t>OtsLGRF24S_9062</t>
  </si>
  <si>
    <t>C-09062</t>
  </si>
  <si>
    <t>OtsLGRF24S_9065</t>
  </si>
  <si>
    <t>OtsLGRF24S_9068</t>
  </si>
  <si>
    <t>OtsLGRF24S_9071</t>
  </si>
  <si>
    <t>C-09071</t>
  </si>
  <si>
    <t>OtsLGRF24S_9074</t>
  </si>
  <si>
    <t>C-09074</t>
  </si>
  <si>
    <t>OtsLGRF24S_9077</t>
  </si>
  <si>
    <t>C-09077</t>
  </si>
  <si>
    <t>OtsLGRF24S_9080</t>
  </si>
  <si>
    <t>C-09080</t>
  </si>
  <si>
    <t>OtsLGRF24S_9083</t>
  </si>
  <si>
    <t>C-09083</t>
  </si>
  <si>
    <t>OtsLGRF24S_9086</t>
  </si>
  <si>
    <t>C-09086</t>
  </si>
  <si>
    <t>OtsLGRF24S_9089</t>
  </si>
  <si>
    <t>C-09089</t>
  </si>
  <si>
    <t>OtsLGRF24S_9092</t>
  </si>
  <si>
    <t>C-09092</t>
  </si>
  <si>
    <t>OtsLGRF24S_9095</t>
  </si>
  <si>
    <t>OtsLGRF24S_9098</t>
  </si>
  <si>
    <t>C-09098</t>
  </si>
  <si>
    <t>OtsLGRF24S_9101</t>
  </si>
  <si>
    <t>C-09101</t>
  </si>
  <si>
    <t>OtsLGRF24S_9104</t>
  </si>
  <si>
    <t>OtsLGRF24S_9107</t>
  </si>
  <si>
    <t>C-09107</t>
  </si>
  <si>
    <t>OtsLGRF24S_9110</t>
  </si>
  <si>
    <t>C-09110</t>
  </si>
  <si>
    <t>OtsLGRF24S_9113</t>
  </si>
  <si>
    <t>C-09113</t>
  </si>
  <si>
    <t>OtsLGRF24S_9116</t>
  </si>
  <si>
    <t>OtsLGRF24S_9119</t>
  </si>
  <si>
    <t>OtsLGRF24S_9122</t>
  </si>
  <si>
    <t>C-09122</t>
  </si>
  <si>
    <t>OtsLGRF24S_9125</t>
  </si>
  <si>
    <t>C-09125</t>
  </si>
  <si>
    <t>OtsLGRF24S_9128</t>
  </si>
  <si>
    <t>C-09128</t>
  </si>
  <si>
    <t>OtsLGRF24S_9131</t>
  </si>
  <si>
    <t>C-09131</t>
  </si>
  <si>
    <t>OtsLGRF24S_9134</t>
  </si>
  <si>
    <t>C-09134</t>
  </si>
  <si>
    <t>OtsLGRF24S_9137</t>
  </si>
  <si>
    <t>C-09137</t>
  </si>
  <si>
    <t>OtsLGRF24S_9140</t>
  </si>
  <si>
    <t>C-09140</t>
  </si>
  <si>
    <t>OtsLGRF24S_9143</t>
  </si>
  <si>
    <t>C-09143</t>
  </si>
  <si>
    <t>OtsLGRF24S_9146</t>
  </si>
  <si>
    <t>C-09146</t>
  </si>
  <si>
    <t>OtsLGRF24S_9149</t>
  </si>
  <si>
    <t>C-09149</t>
  </si>
  <si>
    <t>OtsLGRF24S_9152</t>
  </si>
  <si>
    <t>OtsLGRF24S_9155</t>
  </si>
  <si>
    <t>C-09155</t>
  </si>
  <si>
    <t>OtsLGRF24S_9158</t>
  </si>
  <si>
    <t>C-09158</t>
  </si>
  <si>
    <t>OtsLGRF24S_9161</t>
  </si>
  <si>
    <t>C-09161</t>
  </si>
  <si>
    <t>OtsLGRF24S_9164</t>
  </si>
  <si>
    <t>C-09164</t>
  </si>
  <si>
    <t>OtsLGRF24S_9167</t>
  </si>
  <si>
    <t>C-09167</t>
  </si>
  <si>
    <t>OtsLGRF24S_9170</t>
  </si>
  <si>
    <t>C-09170</t>
  </si>
  <si>
    <t>OtsLGRF24S_9173</t>
  </si>
  <si>
    <t>C-09173</t>
  </si>
  <si>
    <t>OtsLGRF24S_9176</t>
  </si>
  <si>
    <t>C-09176</t>
  </si>
  <si>
    <t>OtsLGRF24S_9179</t>
  </si>
  <si>
    <t>C-09179</t>
  </si>
  <si>
    <t>OtsLGRF24S_9182</t>
  </si>
  <si>
    <t>C-09182</t>
  </si>
  <si>
    <t>OtsLGRF24S_9185</t>
  </si>
  <si>
    <t>OtsLGRF24S_9188</t>
  </si>
  <si>
    <t>C-09188</t>
  </si>
  <si>
    <t>OtsLGRF24S_9191</t>
  </si>
  <si>
    <t>C-09191</t>
  </si>
  <si>
    <t>OtsLGRF24S_9194</t>
  </si>
  <si>
    <t>C-09194</t>
  </si>
  <si>
    <t>OtsLGRF24S_9197</t>
  </si>
  <si>
    <t>OtsLGRF24S_9200</t>
  </si>
  <si>
    <t>C-09200</t>
  </si>
  <si>
    <t>OtsLGRF24S_9203</t>
  </si>
  <si>
    <t>C-09203</t>
  </si>
  <si>
    <t>OtsLGRF24S_9206</t>
  </si>
  <si>
    <t>C-09206</t>
  </si>
  <si>
    <t>OtsLGRF24S_9209</t>
  </si>
  <si>
    <t>C-09209</t>
  </si>
  <si>
    <t>OtsLGRF24S_9212</t>
  </si>
  <si>
    <t>C-09212</t>
  </si>
  <si>
    <t>OtsLGRF24S_9215</t>
  </si>
  <si>
    <t>C-09215</t>
  </si>
  <si>
    <t>OtsLGRF24S_9218</t>
  </si>
  <si>
    <t>C-09218</t>
  </si>
  <si>
    <t>OtsLGRF24S_9221</t>
  </si>
  <si>
    <t>OtsLGRF24S_9224</t>
  </si>
  <si>
    <t>C-09224</t>
  </si>
  <si>
    <t>OtsLGRF24S_9227</t>
  </si>
  <si>
    <t>C-09227</t>
  </si>
  <si>
    <t>OtsLGRF24S_9230</t>
  </si>
  <si>
    <t>C-09230</t>
  </si>
  <si>
    <t>OtsLGRF24S_9233</t>
  </si>
  <si>
    <t>C-09233</t>
  </si>
  <si>
    <t>OtsLGRF24S_9236</t>
  </si>
  <si>
    <t>C-09236</t>
  </si>
  <si>
    <t>OtsLGRF24S_9239</t>
  </si>
  <si>
    <t>C-09239</t>
  </si>
  <si>
    <t>OtsLGRF24S_9242</t>
  </si>
  <si>
    <t>C-09242</t>
  </si>
  <si>
    <t>OtsLGRF24S_9245</t>
  </si>
  <si>
    <t>C-09245</t>
  </si>
  <si>
    <t>OtsLGRF24S_9248</t>
  </si>
  <si>
    <t>C-09248</t>
  </si>
  <si>
    <t>OtsLGRF24S_9251</t>
  </si>
  <si>
    <t>C-09251</t>
  </si>
  <si>
    <t>OtsLGRF24S_9254</t>
  </si>
  <si>
    <t>C-09254</t>
  </si>
  <si>
    <t>OtsLGRF24S_9257</t>
  </si>
  <si>
    <t>OtsLGRF24S_9260</t>
  </si>
  <si>
    <t>OtsLGRF24S_9263</t>
  </si>
  <si>
    <t>C-09263</t>
  </si>
  <si>
    <t>OtsLGRF24S_9266</t>
  </si>
  <si>
    <t>OtsLGRF24S_9269</t>
  </si>
  <si>
    <t>C-09269</t>
  </si>
  <si>
    <t>OtsLGRF24S_9272</t>
  </si>
  <si>
    <t>C-09272</t>
  </si>
  <si>
    <t>OtsLGRF24S_9275</t>
  </si>
  <si>
    <t>C-09275</t>
  </si>
  <si>
    <t>OtsLGRF24S_9278</t>
  </si>
  <si>
    <t>OtsLGRF24S_9281</t>
  </si>
  <si>
    <t>C-09281</t>
  </si>
  <si>
    <t>OtsLGRF24S_9284</t>
  </si>
  <si>
    <t>C-09284</t>
  </si>
  <si>
    <t>OtsLGRF24S_9287</t>
  </si>
  <si>
    <t>C-09287</t>
  </si>
  <si>
    <t>OtsLGRF24S_9290</t>
  </si>
  <si>
    <t>C-09290</t>
  </si>
  <si>
    <t>OtsLGRF24S_9293</t>
  </si>
  <si>
    <t>C-09293</t>
  </si>
  <si>
    <t>OtsLGRF24S_9296</t>
  </si>
  <si>
    <t>C-09296</t>
  </si>
  <si>
    <t>OtsLGRF24S_9299</t>
  </si>
  <si>
    <t>C-09299</t>
  </si>
  <si>
    <t>OtsLGRF24S_9302</t>
  </si>
  <si>
    <t>C-09302</t>
  </si>
  <si>
    <t>OtsLGRF24S_9305</t>
  </si>
  <si>
    <t>OtsLGRF24S_9308</t>
  </si>
  <si>
    <t>C-09308</t>
  </si>
  <si>
    <t>OtsLGRF24S_9311</t>
  </si>
  <si>
    <t>C-09311</t>
  </si>
  <si>
    <t>OtsLGRF24S_9314</t>
  </si>
  <si>
    <t>C-09314</t>
  </si>
  <si>
    <t>OtsLGRF24S_9317</t>
  </si>
  <si>
    <t>C-09317</t>
  </si>
  <si>
    <t>OtsLGRF24S_9320</t>
  </si>
  <si>
    <t>C-09320</t>
  </si>
  <si>
    <t>OtsLGRF24S_9323</t>
  </si>
  <si>
    <t>C-09323</t>
  </si>
  <si>
    <t>OtsLGRF24S_9326</t>
  </si>
  <si>
    <t>C-09326</t>
  </si>
  <si>
    <t>OtsLGRF24S_9329</t>
  </si>
  <si>
    <t>C-09329</t>
  </si>
  <si>
    <t>OtsLGRF24S_9332</t>
  </si>
  <si>
    <t>C-09332</t>
  </si>
  <si>
    <t>OtsLGRF24S_9335</t>
  </si>
  <si>
    <t>C-09335</t>
  </si>
  <si>
    <t>OtsLGRF24S_9338</t>
  </si>
  <si>
    <t>C-09338</t>
  </si>
  <si>
    <t>OtsLGRF24S_9341</t>
  </si>
  <si>
    <t>C-09341</t>
  </si>
  <si>
    <t>OtsLGRF24S_9344</t>
  </si>
  <si>
    <t>C-09344</t>
  </si>
  <si>
    <t>OtsLGRF24S_9347</t>
  </si>
  <si>
    <t>C-09347</t>
  </si>
  <si>
    <t>OtsLGRF24S_9350</t>
  </si>
  <si>
    <t>C-09350</t>
  </si>
  <si>
    <t>OtsLGRF24S_9353</t>
  </si>
  <si>
    <t>C-09353</t>
  </si>
  <si>
    <t>OtsLGRF24S_9356</t>
  </si>
  <si>
    <t>C-09356</t>
  </si>
  <si>
    <t>OtsLGRF24S_9359</t>
  </si>
  <si>
    <t>C-09359</t>
  </si>
  <si>
    <t>OtsLGRF24S_9362</t>
  </si>
  <si>
    <t>C-09362</t>
  </si>
  <si>
    <t>OtsLGRF24S_9365</t>
  </si>
  <si>
    <t>C-09365</t>
  </si>
  <si>
    <t>OtsLGRF24S_9368</t>
  </si>
  <si>
    <t>C-09368</t>
  </si>
  <si>
    <t>OtsLGRF24S_9371</t>
  </si>
  <si>
    <t>C-09371</t>
  </si>
  <si>
    <t>OtsLGRF24S_9374</t>
  </si>
  <si>
    <t>C-09374</t>
  </si>
  <si>
    <t>OtsLGRF24S_9377</t>
  </si>
  <si>
    <t>C-09377</t>
  </si>
  <si>
    <t>OtsLGRF24S_9380</t>
  </si>
  <si>
    <t>C-09380</t>
  </si>
  <si>
    <t>OtsLGRF24S_9383</t>
  </si>
  <si>
    <t>C-09383</t>
  </si>
  <si>
    <t>OtsLGRF24S_9386</t>
  </si>
  <si>
    <t>C-09386</t>
  </si>
  <si>
    <t>OtsLGRF24S_9389</t>
  </si>
  <si>
    <t>C-09389</t>
  </si>
  <si>
    <t>OtsLGRF24S_9392</t>
  </si>
  <si>
    <t>C-09392</t>
  </si>
  <si>
    <t>OtsLGRF24S_9395</t>
  </si>
  <si>
    <t>C-09395</t>
  </si>
  <si>
    <t>OtsLGRF24S_9398</t>
  </si>
  <si>
    <t>C-09398</t>
  </si>
  <si>
    <t>OtsLGRF24S_9401</t>
  </si>
  <si>
    <t>C-09401</t>
  </si>
  <si>
    <t>OtsLGRF24S_9404</t>
  </si>
  <si>
    <t>C-09404</t>
  </si>
  <si>
    <t>OtsLGRF24S_9407</t>
  </si>
  <si>
    <t>C-09407</t>
  </si>
  <si>
    <t>OtsLGRF24S_9410</t>
  </si>
  <si>
    <t>C-09410</t>
  </si>
  <si>
    <t>OtsLGRF24S_9413</t>
  </si>
  <si>
    <t>C-09413</t>
  </si>
  <si>
    <t>OtsLGRF24S_9416</t>
  </si>
  <si>
    <t>C-09416</t>
  </si>
  <si>
    <t>OtsLGRF24S_9419</t>
  </si>
  <si>
    <t>C-09419</t>
  </si>
  <si>
    <t>OtsLGRF24S_9422</t>
  </si>
  <si>
    <t>C-09422</t>
  </si>
  <si>
    <t>OtsLGRF24S_9425</t>
  </si>
  <si>
    <t>C-09425</t>
  </si>
  <si>
    <t>OtsLGRF24S_9428</t>
  </si>
  <si>
    <t>C-09428</t>
  </si>
  <si>
    <t>OtsLGRF24S_9431</t>
  </si>
  <si>
    <t>C-09431</t>
  </si>
  <si>
    <t>OtsLGRF24S_9434</t>
  </si>
  <si>
    <t>C-09434</t>
  </si>
  <si>
    <t>OtsLGRF24S_9437</t>
  </si>
  <si>
    <t>C-09437</t>
  </si>
  <si>
    <t>OtsLGRF24S_9440</t>
  </si>
  <si>
    <t>C-09440</t>
  </si>
  <si>
    <t>OtsLGRF24S_9443</t>
  </si>
  <si>
    <t>C-09443</t>
  </si>
  <si>
    <t>OtsLGRF24S_9446</t>
  </si>
  <si>
    <t>C-09446</t>
  </si>
  <si>
    <t>OtsLGRF24S_9449</t>
  </si>
  <si>
    <t>C-09449</t>
  </si>
  <si>
    <t>OtsLGRF24S_9452</t>
  </si>
  <si>
    <t>C-09452</t>
  </si>
  <si>
    <t>OtsLGRF24S_9455</t>
  </si>
  <si>
    <t>C-09455</t>
  </si>
  <si>
    <t>OtsLGRF24S_9458</t>
  </si>
  <si>
    <t>C-09458</t>
  </si>
  <si>
    <t>OtsLGRF24S_9461</t>
  </si>
  <si>
    <t>C-09461</t>
  </si>
  <si>
    <t>OtsLGRF24S_9464</t>
  </si>
  <si>
    <t>C-09464</t>
  </si>
  <si>
    <t>OtsLGRF24S_9467</t>
  </si>
  <si>
    <t>C-09467</t>
  </si>
  <si>
    <t>OtsLGRF24S_9470</t>
  </si>
  <si>
    <t>C-09470</t>
  </si>
  <si>
    <t>OtsLGRF24S_9473</t>
  </si>
  <si>
    <t>C-09473</t>
  </si>
  <si>
    <t>OtsLGRF24S_9476</t>
  </si>
  <si>
    <t>C-09476</t>
  </si>
  <si>
    <t>OtsLGRF24S_9479</t>
  </si>
  <si>
    <t>C-09479</t>
  </si>
  <si>
    <t>OtsLGRF24S_9482</t>
  </si>
  <si>
    <t>C-09482</t>
  </si>
  <si>
    <t>OtsLGRF24S_9485</t>
  </si>
  <si>
    <t>C-09485</t>
  </si>
  <si>
    <t>OtsLGRF24S_9488</t>
  </si>
  <si>
    <t>C-09488</t>
  </si>
  <si>
    <t>OtsLGRF24S_9491</t>
  </si>
  <si>
    <t>C-09491</t>
  </si>
  <si>
    <t>OtsLGRF24S_9494</t>
  </si>
  <si>
    <t>C-09494</t>
  </si>
  <si>
    <t>OtsLGRF24S_9497</t>
  </si>
  <si>
    <t>C-09497</t>
  </si>
  <si>
    <t>OtsLGRF24S_9500</t>
  </si>
  <si>
    <t>C-09500</t>
  </si>
  <si>
    <t>OtsLGRF24S_9503</t>
  </si>
  <si>
    <t>C-09503</t>
  </si>
  <si>
    <t>OtsLGRF24S_9506</t>
  </si>
  <si>
    <t>C-09506</t>
  </si>
  <si>
    <t>OtsLGRF24S_9509</t>
  </si>
  <si>
    <t>C-09509</t>
  </si>
  <si>
    <t>OtsLGRF24S_9512</t>
  </si>
  <si>
    <t>C-09512</t>
  </si>
  <si>
    <t>OtsLGRF24S_9515</t>
  </si>
  <si>
    <t>C-09515</t>
  </si>
  <si>
    <t>OtsLGRF24S_9518</t>
  </si>
  <si>
    <t>C-09518</t>
  </si>
  <si>
    <t>OtsLGRF24S_9521</t>
  </si>
  <si>
    <t>C-09521</t>
  </si>
  <si>
    <t>OtsLGRF24S_9524</t>
  </si>
  <si>
    <t>C-09524</t>
  </si>
  <si>
    <t>OtsLGRF24S_9527</t>
  </si>
  <si>
    <t>C-09527</t>
  </si>
  <si>
    <t>OtsLGRF24S_9530</t>
  </si>
  <si>
    <t>C-09530</t>
  </si>
  <si>
    <t>OtsLGRF24S_9533</t>
  </si>
  <si>
    <t>C-09533</t>
  </si>
  <si>
    <t>OtsLGRF24S_9536</t>
  </si>
  <si>
    <t>C-09536</t>
  </si>
  <si>
    <t>OtsLGRF24S_9539</t>
  </si>
  <si>
    <t>C-09539</t>
  </si>
  <si>
    <t>OtsLGRF24S_9542</t>
  </si>
  <si>
    <t>C-09542</t>
  </si>
  <si>
    <t>OtsLGRF24S_9545</t>
  </si>
  <si>
    <t>C-09545</t>
  </si>
  <si>
    <t>OtsLGRF24S_9548</t>
  </si>
  <si>
    <t>C-09548</t>
  </si>
  <si>
    <t>OtsLGRF24S_9551</t>
  </si>
  <si>
    <t>C-09551</t>
  </si>
  <si>
    <t>OtsLGRF24S_9554</t>
  </si>
  <si>
    <t>C-09554</t>
  </si>
  <si>
    <t>OtsLGRF24S_9557</t>
  </si>
  <si>
    <t>C-09557</t>
  </si>
  <si>
    <t>OtsLGRF24S_9560</t>
  </si>
  <si>
    <t>C-09560</t>
  </si>
  <si>
    <t>OtsLGRF24S_9563</t>
  </si>
  <si>
    <t>C-09563</t>
  </si>
  <si>
    <t>OtsLGRF24S_9566</t>
  </si>
  <si>
    <t>C-09566</t>
  </si>
  <si>
    <t>OtsLGRF24S_9569</t>
  </si>
  <si>
    <t>C-09569</t>
  </si>
  <si>
    <t>OtsLGRF24S_9572</t>
  </si>
  <si>
    <t>C-09572</t>
  </si>
  <si>
    <t>OtsLGRF24S_9575</t>
  </si>
  <si>
    <t>C-09575</t>
  </si>
  <si>
    <t>OtsLGRF24S_9578</t>
  </si>
  <si>
    <t>C-09578</t>
  </si>
  <si>
    <t>OtsLGRF24S_9581</t>
  </si>
  <si>
    <t>C-09581</t>
  </si>
  <si>
    <t>OtsLGRF24S_9584</t>
  </si>
  <si>
    <t>C-09584</t>
  </si>
  <si>
    <t>OtsLGRF24S_9587</t>
  </si>
  <si>
    <t>C-09587</t>
  </si>
  <si>
    <t>OtsLGRF24S_9590</t>
  </si>
  <si>
    <t>C-09590</t>
  </si>
  <si>
    <t>OtsLGRF24S_9593</t>
  </si>
  <si>
    <t>C-09593</t>
  </si>
  <si>
    <t>OtsLGRF24S_9596</t>
  </si>
  <si>
    <t>C-09596</t>
  </si>
  <si>
    <t>OtsLGRF24S_9599</t>
  </si>
  <si>
    <t>C-09599</t>
  </si>
  <si>
    <t>OtsLGRF24S_9602</t>
  </si>
  <si>
    <t>C-09602</t>
  </si>
  <si>
    <t>OtsLGRF24S_9605</t>
  </si>
  <si>
    <t>C-09605</t>
  </si>
  <si>
    <t>OtsLGRF24S_9608</t>
  </si>
  <si>
    <t>C-09608</t>
  </si>
  <si>
    <t>OtsLGRF24S_9611</t>
  </si>
  <si>
    <t>C-09611</t>
  </si>
  <si>
    <t>OtsLGRF24S_9614</t>
  </si>
  <si>
    <t>C-09614</t>
  </si>
  <si>
    <t>OtsLGRF24S_9617</t>
  </si>
  <si>
    <t>C-09617</t>
  </si>
  <si>
    <t>OtsLGRF24S_9620</t>
  </si>
  <si>
    <t>C-09620</t>
  </si>
  <si>
    <t>OtsLGRF24S_9623</t>
  </si>
  <si>
    <t>C-09623</t>
  </si>
  <si>
    <t>OtsLGRF24S_9626</t>
  </si>
  <si>
    <t>C-09626</t>
  </si>
  <si>
    <t>OtsLGRF24S_9629</t>
  </si>
  <si>
    <t>C-09629</t>
  </si>
  <si>
    <t>OtsLGRF24S_9632</t>
  </si>
  <si>
    <t>C-09632</t>
  </si>
  <si>
    <t>OtsLGRF24S_9635</t>
  </si>
  <si>
    <t>C-09635</t>
  </si>
  <si>
    <t>OtsLGRF24S_9638</t>
  </si>
  <si>
    <t>C-09638</t>
  </si>
  <si>
    <t>OtsLGRF24S_9641</t>
  </si>
  <si>
    <t>C-09641</t>
  </si>
  <si>
    <t>OtsLGRF24S_9644</t>
  </si>
  <si>
    <t>C-09644</t>
  </si>
  <si>
    <t>OtsLGRF24S_9647</t>
  </si>
  <si>
    <t>C-09647</t>
  </si>
  <si>
    <t>OtsLGRF24S_9650</t>
  </si>
  <si>
    <t>C-09650</t>
  </si>
  <si>
    <t>OtsLGRF24S_9653</t>
  </si>
  <si>
    <t>C-09653</t>
  </si>
  <si>
    <t>OtsLGRF24S_9656</t>
  </si>
  <si>
    <t>C-09656</t>
  </si>
  <si>
    <t>OtsLGRF24S_9659</t>
  </si>
  <si>
    <t>C-09659</t>
  </si>
  <si>
    <t>OtsLGRF24S_9662</t>
  </si>
  <si>
    <t>C-09662</t>
  </si>
  <si>
    <t>OtsLGRF24S_9665</t>
  </si>
  <si>
    <t>C-09665</t>
  </si>
  <si>
    <t>OtsLGRF24S_9668</t>
  </si>
  <si>
    <t>C-09668</t>
  </si>
  <si>
    <t>OtsLGRF24S_9671</t>
  </si>
  <si>
    <t>C-09671</t>
  </si>
  <si>
    <t>OtsLGRF24S_9674</t>
  </si>
  <si>
    <t>C-09674</t>
  </si>
  <si>
    <t>OtsLGRF24S_9677</t>
  </si>
  <si>
    <t>C-09677</t>
  </si>
  <si>
    <t>OtsLGRF24S_9680</t>
  </si>
  <si>
    <t>C-09680</t>
  </si>
  <si>
    <t>OtsLGRF24S_9683</t>
  </si>
  <si>
    <t>C-09683</t>
  </si>
  <si>
    <t>OtsLGRF24S_9686</t>
  </si>
  <si>
    <t>C-09686</t>
  </si>
  <si>
    <t>OtsLGRF24S_9689</t>
  </si>
  <si>
    <t>C-09689</t>
  </si>
  <si>
    <t>OtsLGRF24S_9692</t>
  </si>
  <si>
    <t>C-09692</t>
  </si>
  <si>
    <t>OtsLGRF24S_9695</t>
  </si>
  <si>
    <t>C-09695</t>
  </si>
  <si>
    <t>OtsLGRF24S_9698</t>
  </si>
  <si>
    <t>C-09698</t>
  </si>
  <si>
    <t>OtsLGRF24S_9701</t>
  </si>
  <si>
    <t>C-09701</t>
  </si>
  <si>
    <t>OtsLGRF24S_9704</t>
  </si>
  <si>
    <t>C-09704</t>
  </si>
  <si>
    <t>OtsLGRF24S_9707</t>
  </si>
  <si>
    <t>C-09707</t>
  </si>
  <si>
    <t>OtsLGRF24S_9710</t>
  </si>
  <si>
    <t>C-09710</t>
  </si>
  <si>
    <t>OtsLGRF24S_9713</t>
  </si>
  <si>
    <t>C-09713</t>
  </si>
  <si>
    <t>OtsLGRF24S_9716</t>
  </si>
  <si>
    <t>C-09716</t>
  </si>
  <si>
    <t>OtsLGRF24S_9719</t>
  </si>
  <si>
    <t>C-09719</t>
  </si>
  <si>
    <t>OtsLGRF24S_9722</t>
  </si>
  <si>
    <t>C-09722</t>
  </si>
  <si>
    <t>OtsLGRF24S_9725</t>
  </si>
  <si>
    <t>C-09725</t>
  </si>
  <si>
    <t>OtsLGRF24S_9728</t>
  </si>
  <si>
    <t>C-09728</t>
  </si>
  <si>
    <t>OtsLGRF24S_9731</t>
  </si>
  <si>
    <t>C-09731</t>
  </si>
  <si>
    <t>OtsLGRF24S_9734</t>
  </si>
  <si>
    <t>C-09734</t>
  </si>
  <si>
    <t>OtsLGRF24S_9737</t>
  </si>
  <si>
    <t>C-09737</t>
  </si>
  <si>
    <t>OtsLGRF24S_9740</t>
  </si>
  <si>
    <t>C-09740</t>
  </si>
  <si>
    <t>OtsLGRF24S_9743</t>
  </si>
  <si>
    <t>C-09743</t>
  </si>
  <si>
    <t>OtsLGRF24S_9746</t>
  </si>
  <si>
    <t>C-09746</t>
  </si>
  <si>
    <t>OtsLGRF24S_9749</t>
  </si>
  <si>
    <t>C-09749</t>
  </si>
  <si>
    <t>OtsLGRF24S_9752</t>
  </si>
  <si>
    <t>C-09752</t>
  </si>
  <si>
    <t>OtsLGRF24S_9755</t>
  </si>
  <si>
    <t>C-09755</t>
  </si>
  <si>
    <t>OtsLGRF24S_9758</t>
  </si>
  <si>
    <t>C-09758</t>
  </si>
  <si>
    <t>OtsLGRF24S_9761</t>
  </si>
  <si>
    <t>C-09761</t>
  </si>
  <si>
    <t>OtsLGRF24S_9764</t>
  </si>
  <si>
    <t>C-09764</t>
  </si>
  <si>
    <t>OtsLGRF24S_9767</t>
  </si>
  <si>
    <t>C-09767</t>
  </si>
  <si>
    <t>OtsLGRF24S_9770</t>
  </si>
  <si>
    <t>C-09770</t>
  </si>
  <si>
    <t>OtsLGRF24S_9773</t>
  </si>
  <si>
    <t>C-09773</t>
  </si>
  <si>
    <t>OtsLGRF24S_9776</t>
  </si>
  <si>
    <t>C-09776</t>
  </si>
  <si>
    <t>OtsLGRF24S_9779</t>
  </si>
  <si>
    <t>C-09779</t>
  </si>
  <si>
    <t>OtsLGRF24S_9782</t>
  </si>
  <si>
    <t>C-09782</t>
  </si>
  <si>
    <t>OtsLGRF24S_9785</t>
  </si>
  <si>
    <t>C-09785</t>
  </si>
  <si>
    <t>OtsLGRF24S_9788</t>
  </si>
  <si>
    <t>C-09788</t>
  </si>
  <si>
    <t>OtsLGRF24S_9791</t>
  </si>
  <si>
    <t>C-09791</t>
  </si>
  <si>
    <t>OtsLGRF24S_9794</t>
  </si>
  <si>
    <t>C-09794</t>
  </si>
  <si>
    <t>OtsLGRF24S_9797</t>
  </si>
  <si>
    <t>C-09797</t>
  </si>
  <si>
    <t>OtsLGRF24S_9800</t>
  </si>
  <si>
    <t>C-09800</t>
  </si>
  <si>
    <t>OtsLGRF24S_9803</t>
  </si>
  <si>
    <t>C-09803</t>
  </si>
  <si>
    <t>OtsLGRF24S_9806</t>
  </si>
  <si>
    <t>C-09806</t>
  </si>
  <si>
    <t>OtsLGRF24S_9809</t>
  </si>
  <si>
    <t>C-09809</t>
  </si>
  <si>
    <t>OtsLGRF24S_9812</t>
  </si>
  <si>
    <t>C-09812</t>
  </si>
  <si>
    <t>OtsLGRF24S_9815</t>
  </si>
  <si>
    <t>C-09815</t>
  </si>
  <si>
    <t>OtsLGRF24S_9818</t>
  </si>
  <si>
    <t>C-09818</t>
  </si>
  <si>
    <t>OtsLGRF24S_9821</t>
  </si>
  <si>
    <t>C-09821</t>
  </si>
  <si>
    <t>OtsLGRF24S_9824</t>
  </si>
  <si>
    <t>C-09824</t>
  </si>
  <si>
    <t>OtsLGRF24S_9827</t>
  </si>
  <si>
    <t>C-09827</t>
  </si>
  <si>
    <t>OtsLGRF24S_9830</t>
  </si>
  <si>
    <t>C-09830</t>
  </si>
  <si>
    <t>OtsLGRF24S_9833</t>
  </si>
  <si>
    <t>C-09833</t>
  </si>
  <si>
    <t>OtsLGRF24S_9836</t>
  </si>
  <si>
    <t>C-09836</t>
  </si>
  <si>
    <t>OtsLGRF24S_9839</t>
  </si>
  <si>
    <t>C-09839</t>
  </si>
  <si>
    <t>OtsLGRF24S_9842</t>
  </si>
  <si>
    <t>C-09842</t>
  </si>
  <si>
    <t>OtsLGRF24S_9845</t>
  </si>
  <si>
    <t>C-09845</t>
  </si>
  <si>
    <t>OtsLGRF24S_9848</t>
  </si>
  <si>
    <t>C-09848</t>
  </si>
  <si>
    <t>OtsLGRF24S_9851</t>
  </si>
  <si>
    <t>C-09851</t>
  </si>
  <si>
    <t>OtsLGRF24S_9854</t>
  </si>
  <si>
    <t>C-09854</t>
  </si>
  <si>
    <t>OtsLGRF24S_9858</t>
  </si>
  <si>
    <t>OtsLGRF24S_9860</t>
  </si>
  <si>
    <t>C-09860</t>
  </si>
  <si>
    <t>OtsLGRF24S_9863</t>
  </si>
  <si>
    <t>C-09863</t>
  </si>
  <si>
    <t>OtsLGRF24S_9866</t>
  </si>
  <si>
    <t>C-09866</t>
  </si>
  <si>
    <t>OtsLGRF24S_9869</t>
  </si>
  <si>
    <t>C-09869</t>
  </si>
  <si>
    <t>OtsLGRF24S_9872</t>
  </si>
  <si>
    <t>OtsLGRF24S_9875</t>
  </si>
  <si>
    <t>OtsLGRF24S_9878</t>
  </si>
  <si>
    <t>C-09878</t>
  </si>
  <si>
    <t>OtsLGRF24S_9881</t>
  </si>
  <si>
    <t>C-09881</t>
  </si>
  <si>
    <t>OtsLGRF24S_9884</t>
  </si>
  <si>
    <t>C-09884</t>
  </si>
  <si>
    <t>OtsLGRF24S_9887</t>
  </si>
  <si>
    <t>C-09887</t>
  </si>
  <si>
    <t>OtsLGRF24S_9890</t>
  </si>
  <si>
    <t>C-09890</t>
  </si>
  <si>
    <t>OtsLGRF24S_9893</t>
  </si>
  <si>
    <t>C-09893</t>
  </si>
  <si>
    <t>OtsLGRF24S_9896</t>
  </si>
  <si>
    <t>OtsLGRF24S_9899</t>
  </si>
  <si>
    <t>OtsLGRF24S_9902</t>
  </si>
  <si>
    <t>OtsLGRF24S_9905</t>
  </si>
  <si>
    <t>OtsLGRF24S_9908</t>
  </si>
  <si>
    <t>OtsLGRF24S_9911</t>
  </si>
  <si>
    <t>OtsLGRF24S_9914</t>
  </si>
  <si>
    <t>OtsLGRF24S_9917</t>
  </si>
  <si>
    <t>OtsLGRF24S_9920</t>
  </si>
  <si>
    <t>OtsLGRF24S_9923</t>
  </si>
  <si>
    <t>OtsLGRF24S_9926</t>
  </si>
  <si>
    <t>OtsLGRF24S_9929</t>
  </si>
  <si>
    <t>OtsLGRF24S_9932</t>
  </si>
  <si>
    <t>OtsLGRF24S_9935</t>
  </si>
  <si>
    <t>OtsLGRF24S_9938</t>
  </si>
  <si>
    <t>OtsLGRF24S_9941</t>
  </si>
  <si>
    <t>OtsLGRF24S_9944</t>
  </si>
  <si>
    <t>OtsLGRF24S_9947</t>
  </si>
  <si>
    <t>OtsLGRF24S_9950</t>
  </si>
  <si>
    <t>OtsLGRF24S_9953</t>
  </si>
  <si>
    <t>OtsLGRF24S_9956</t>
  </si>
  <si>
    <t>OtsLGRF24S_9959</t>
  </si>
  <si>
    <t>OtsLGRF24S_9962</t>
  </si>
  <si>
    <t>OtsLGRF24S_9965</t>
  </si>
  <si>
    <t>OtsLGRF24S_9968</t>
  </si>
  <si>
    <t>OtsLGRF24S_9971</t>
  </si>
  <si>
    <t>OtsLGRF24S_9974</t>
  </si>
  <si>
    <t>OtsLGRF24S_9977</t>
  </si>
  <si>
    <t>OtsLGRF24S_9980</t>
  </si>
  <si>
    <t>OtsLGRF24S_9983</t>
  </si>
  <si>
    <t>OtsLGRF24S_9986</t>
  </si>
  <si>
    <t>OtsLGRF24S_9989</t>
  </si>
  <si>
    <t>OtsLGRF24S_9992</t>
  </si>
  <si>
    <t>OtsLGRF24S_9995</t>
  </si>
  <si>
    <t>OtsLGRF24S_9998</t>
  </si>
  <si>
    <t>OtsLGRF24S_10001</t>
  </si>
  <si>
    <t>OtsLGRF24S_10004</t>
  </si>
  <si>
    <t>OtsLGRF24S_10007</t>
  </si>
  <si>
    <t>OtsLGRF24S_10010</t>
  </si>
  <si>
    <t>OtsLGRF24S_10013</t>
  </si>
  <si>
    <t>OtsLGRF24S_10016</t>
  </si>
  <si>
    <t>OtsLGRF24S_10019</t>
  </si>
  <si>
    <t>OtsLGRF24S_10022</t>
  </si>
  <si>
    <t>OtsLGRF24S_10025</t>
  </si>
  <si>
    <t>OtsLGRF24S_10028</t>
  </si>
  <si>
    <t>OtsLGRF24S_10031</t>
  </si>
  <si>
    <t>OtsLGRF24S_10034</t>
  </si>
  <si>
    <t>OtsLGRF24S_10037</t>
  </si>
  <si>
    <t>OtsLGRF24S_10040</t>
  </si>
  <si>
    <t>OtsLGRF24S_10043</t>
  </si>
  <si>
    <t>OtsLGRF24S_10046</t>
  </si>
  <si>
    <t>OtsLGRF24S_10049</t>
  </si>
  <si>
    <t>OtsLGRF24S_10052</t>
  </si>
  <si>
    <t>OtsLGRF24S_10055</t>
  </si>
  <si>
    <t>OtsLGRF24S_10058</t>
  </si>
  <si>
    <t>OtsLGRF24S_10061</t>
  </si>
  <si>
    <t>OtsLGRF24S_10064</t>
  </si>
  <si>
    <t>OtsLGRF24S_10067</t>
  </si>
  <si>
    <t>OtsLGRF24S_10070</t>
  </si>
  <si>
    <t>OtsLGRF24S_10073</t>
  </si>
  <si>
    <t>OtsLGRF24S_10076</t>
  </si>
  <si>
    <t>OtsLGRF24S_10079</t>
  </si>
  <si>
    <t>OtsLGRF24S_10082</t>
  </si>
  <si>
    <t>OtsLGRF24S_10085</t>
  </si>
  <si>
    <t>OtsLGRF24S_10088</t>
  </si>
  <si>
    <t>OtsLGRF24S_10091</t>
  </si>
  <si>
    <t>OtsLGRF24S_10094</t>
  </si>
  <si>
    <t>OtsLGRF24S_10097</t>
  </si>
  <si>
    <t>OtsLGRF24S_10100</t>
  </si>
  <si>
    <t>OtsLGRF24S_10103</t>
  </si>
  <si>
    <t>OtsLGRF24S_10106</t>
  </si>
  <si>
    <t>OtsLGRF24S_10109</t>
  </si>
  <si>
    <t>OtsLGRF24S_10112</t>
  </si>
  <si>
    <t>OtsLGRF24S_10115</t>
  </si>
  <si>
    <t>OtsLGRF24S_10118</t>
  </si>
  <si>
    <t>OtsLGRF24S_10121</t>
  </si>
  <si>
    <t>OtsLGRF24S_10124</t>
  </si>
  <si>
    <t>OtsLGRF24S_10127</t>
  </si>
  <si>
    <t>OtsLGRF24S_10130</t>
  </si>
  <si>
    <t>OtsLGRF24S_10133</t>
  </si>
  <si>
    <t>OtsLGRF24S_10136</t>
  </si>
  <si>
    <t>OtsLGRF24S_10139</t>
  </si>
  <si>
    <t>OtsLGRF24S_10142</t>
  </si>
  <si>
    <t>OtsLGRF24S_10145</t>
  </si>
  <si>
    <t>OtsLGRF24S_10148</t>
  </si>
  <si>
    <t>OtsLGRF24S_10151</t>
  </si>
  <si>
    <t>OtsLGRF24S_10154</t>
  </si>
  <si>
    <t>OtsLGRF24S_10157</t>
  </si>
  <si>
    <t>OtsLGRF24S_10160</t>
  </si>
  <si>
    <t>OtsLGRF24S_10163</t>
  </si>
  <si>
    <t>OtsLGRF24S_10166</t>
  </si>
  <si>
    <t>OtsLGRF24S_10169</t>
  </si>
  <si>
    <t>OtsLGRF24S_10172</t>
  </si>
  <si>
    <t>OtsLGRF24S_10175</t>
  </si>
  <si>
    <t>OtsLGRF24S_10178</t>
  </si>
  <si>
    <t>OtsLGRF24S_10181</t>
  </si>
  <si>
    <t>OtsLGRF24S_10184</t>
  </si>
  <si>
    <t>OtsLGRF24S_10187</t>
  </si>
  <si>
    <t>C-10187</t>
  </si>
  <si>
    <t>OtsLGRF24S_10190</t>
  </si>
  <si>
    <t>C-10190</t>
  </si>
  <si>
    <t>OtsLGRF24S_10193</t>
  </si>
  <si>
    <t>C-10193</t>
  </si>
  <si>
    <t>OtsLGRF24S_10196</t>
  </si>
  <si>
    <t>C-10196</t>
  </si>
  <si>
    <t>OtsLGRF24S_10199</t>
  </si>
  <si>
    <t>C-10199</t>
  </si>
  <si>
    <t>OtsLGRF24S_10202</t>
  </si>
  <si>
    <t>C-10202</t>
  </si>
  <si>
    <t>OtsLGRF24S_10205</t>
  </si>
  <si>
    <t>C-10205</t>
  </si>
  <si>
    <t>OtsLGRF24S_10208</t>
  </si>
  <si>
    <t>C-10208</t>
  </si>
  <si>
    <t>OtsLGRF24S_10211</t>
  </si>
  <si>
    <t>C-10211</t>
  </si>
  <si>
    <t>OtsLGRF24S_10214</t>
  </si>
  <si>
    <t>C-10214</t>
  </si>
  <si>
    <t>OtsLGRF24S_10217</t>
  </si>
  <si>
    <t>C-10217</t>
  </si>
  <si>
    <t>OtsLGRF24S_10220</t>
  </si>
  <si>
    <t>C-10220</t>
  </si>
  <si>
    <t>OtsLGRF24S_10223</t>
  </si>
  <si>
    <t>C-10223</t>
  </si>
  <si>
    <t>OtsLGRF24S_10226</t>
  </si>
  <si>
    <t>C-10226</t>
  </si>
  <si>
    <t>OtsLGRF24S_10229</t>
  </si>
  <si>
    <t>C-10229</t>
  </si>
  <si>
    <t>OtsLGRF24S_10232</t>
  </si>
  <si>
    <t>C-10232</t>
  </si>
  <si>
    <t>OtsLGRF24S_10235</t>
  </si>
  <si>
    <t>C-10235</t>
  </si>
  <si>
    <t>OtsLGRF24S_10238</t>
  </si>
  <si>
    <t>C-10238</t>
  </si>
  <si>
    <t>OtsLGRF24S_10241</t>
  </si>
  <si>
    <t>C-10241</t>
  </si>
  <si>
    <t>OtsLGRF24S_10244</t>
  </si>
  <si>
    <t>C-10244</t>
  </si>
  <si>
    <t>OtsLGRF24S_10247</t>
  </si>
  <si>
    <t>C-10247</t>
  </si>
  <si>
    <t>OtsLGRF24S_10250</t>
  </si>
  <si>
    <t>C-10250</t>
  </si>
  <si>
    <t>OtsLGRF24S_10253</t>
  </si>
  <si>
    <t>C-10253</t>
  </si>
  <si>
    <t>OtsLGRF24S_10256</t>
  </si>
  <si>
    <t>C-10256</t>
  </si>
  <si>
    <t>OtsLGRF24S_10259</t>
  </si>
  <si>
    <t>C-10259</t>
  </si>
  <si>
    <t>OtsLGRF24S_10262</t>
  </si>
  <si>
    <t>C-10262</t>
  </si>
  <si>
    <t>OtsLGRF24S_10265</t>
  </si>
  <si>
    <t>C-10265</t>
  </si>
  <si>
    <t>OtsLGRF24S_10268</t>
  </si>
  <si>
    <t>C-10268</t>
  </si>
  <si>
    <t>OtsLGRF24S_10271</t>
  </si>
  <si>
    <t>C-10271</t>
  </si>
  <si>
    <t>OtsLGRF24S_10274</t>
  </si>
  <si>
    <t>C-10274</t>
  </si>
  <si>
    <t>OtsLGRF24S_10277</t>
  </si>
  <si>
    <t>C-10277</t>
  </si>
  <si>
    <t>OtsLGRF24S_10280</t>
  </si>
  <si>
    <t>C-10280</t>
  </si>
  <si>
    <t>OtsLGRF24S_10283</t>
  </si>
  <si>
    <t>C-10283</t>
  </si>
  <si>
    <t>OtsLGRF24S_10286</t>
  </si>
  <si>
    <t>C-10286</t>
  </si>
  <si>
    <t>OtsLGRF24S_10289</t>
  </si>
  <si>
    <t>C-10289</t>
  </si>
  <si>
    <t>OtsLGRF24S_10292</t>
  </si>
  <si>
    <t>C-10292</t>
  </si>
  <si>
    <t>OtsLGRF24S_10295</t>
  </si>
  <si>
    <t>C-10295</t>
  </si>
  <si>
    <t>OtsLGRF24S_10298</t>
  </si>
  <si>
    <t>C-10298</t>
  </si>
  <si>
    <t>OtsLGRF24S_10301</t>
  </si>
  <si>
    <t>C-10301</t>
  </si>
  <si>
    <t>OtsLGRF24S_10304</t>
  </si>
  <si>
    <t>C-10304</t>
  </si>
  <si>
    <t>OtsLGRF24S_10307</t>
  </si>
  <si>
    <t>C-10307</t>
  </si>
  <si>
    <t>OtsLGRF24S_10310</t>
  </si>
  <si>
    <t>C-10310</t>
  </si>
  <si>
    <t>OtsLGRF24S_10313</t>
  </si>
  <si>
    <t>C-10313</t>
  </si>
  <si>
    <t>OtsLGRF24S_10316</t>
  </si>
  <si>
    <t>C-10316</t>
  </si>
  <si>
    <t>OtsLGRF24S_10319</t>
  </si>
  <si>
    <t>C-10319</t>
  </si>
  <si>
    <t>OtsLGRF24S_10322</t>
  </si>
  <si>
    <t>C-10322</t>
  </si>
  <si>
    <t>OtsLGRF24S_10325</t>
  </si>
  <si>
    <t>C-10325</t>
  </si>
  <si>
    <t>OtsLGRF24S_10328</t>
  </si>
  <si>
    <t>C-10328</t>
  </si>
  <si>
    <t>OtsLGRF24S_10331</t>
  </si>
  <si>
    <t>C-10331</t>
  </si>
  <si>
    <t>OtsLGRF24S_10334</t>
  </si>
  <si>
    <t>C-10334</t>
  </si>
  <si>
    <t>OtsLGRF24S_10337</t>
  </si>
  <si>
    <t>C-10337</t>
  </si>
  <si>
    <t>OtsLGRF24S_10340</t>
  </si>
  <si>
    <t>C-10340</t>
  </si>
  <si>
    <t>OtsLGRF24S_10343</t>
  </si>
  <si>
    <t>C-10343</t>
  </si>
  <si>
    <t>OtsLGRF24S_10346</t>
  </si>
  <si>
    <t>C-10346</t>
  </si>
  <si>
    <t>OtsLGRF24S_10349</t>
  </si>
  <si>
    <t>C-10349</t>
  </si>
  <si>
    <t>OtsLGRF24S_10352</t>
  </si>
  <si>
    <t>C-10352</t>
  </si>
  <si>
    <t>OtsLGRF24S_10355</t>
  </si>
  <si>
    <t>C-10355</t>
  </si>
  <si>
    <t>OtsLGRF24S_10358</t>
  </si>
  <si>
    <t>C-10358</t>
  </si>
  <si>
    <t>OtsLGRF24S_10361</t>
  </si>
  <si>
    <t>C-10361</t>
  </si>
  <si>
    <t>OtsLGRF24S_10364</t>
  </si>
  <si>
    <t>C-10364</t>
  </si>
  <si>
    <t>OtsLGRF24S_10367</t>
  </si>
  <si>
    <t>C-10367</t>
  </si>
  <si>
    <t>OtsLGRF24S_10370</t>
  </si>
  <si>
    <t>C-10370</t>
  </si>
  <si>
    <t>OtsLGRF24S_10373</t>
  </si>
  <si>
    <t>C-10373</t>
  </si>
  <si>
    <t>OtsLGRF24S_10376</t>
  </si>
  <si>
    <t>C-10376</t>
  </si>
  <si>
    <t>OtsLGRF24S_10379</t>
  </si>
  <si>
    <t>C-10379</t>
  </si>
  <si>
    <t>OtsLGRF24S_10382</t>
  </si>
  <si>
    <t>C-10382</t>
  </si>
  <si>
    <t>OtsLGRF24S_10385</t>
  </si>
  <si>
    <t>C-10385</t>
  </si>
  <si>
    <t>OtsLGRF24S_10388</t>
  </si>
  <si>
    <t>C-10388</t>
  </si>
  <si>
    <t>OtsLGRF24S_10391</t>
  </si>
  <si>
    <t>C-10391</t>
  </si>
  <si>
    <t>OtsLGRF24S_10394</t>
  </si>
  <si>
    <t>C-10394</t>
  </si>
  <si>
    <t>OtsLGRF24S_10397</t>
  </si>
  <si>
    <t>C-10397</t>
  </si>
  <si>
    <t>OtsLGRF24S_10400</t>
  </si>
  <si>
    <t>C-10400</t>
  </si>
  <si>
    <t>OtsLGRF24S_10403</t>
  </si>
  <si>
    <t>C-10403</t>
  </si>
  <si>
    <t>OtsLGRF24S_10406</t>
  </si>
  <si>
    <t>C-10406</t>
  </si>
  <si>
    <t>OtsLGRF24S_10409</t>
  </si>
  <si>
    <t>C-10409</t>
  </si>
  <si>
    <t>OtsLGRF24S_10412</t>
  </si>
  <si>
    <t>C-10412</t>
  </si>
  <si>
    <t>OtsLGRF24S_10415</t>
  </si>
  <si>
    <t>C-10415</t>
  </si>
  <si>
    <t>OtsLGRF24S_10418</t>
  </si>
  <si>
    <t>C-10418</t>
  </si>
  <si>
    <t>OtsLGRF24S_10421</t>
  </si>
  <si>
    <t>C-10421</t>
  </si>
  <si>
    <t>OtsLGRF24S_10424</t>
  </si>
  <si>
    <t>C-10424</t>
  </si>
  <si>
    <t>OtsLGRF24S_10427</t>
  </si>
  <si>
    <t>C-10427</t>
  </si>
  <si>
    <t>OtsLGRF24S_10430</t>
  </si>
  <si>
    <t>C-10430</t>
  </si>
  <si>
    <t>OtsLGRF24S_10433</t>
  </si>
  <si>
    <t>C-10433</t>
  </si>
  <si>
    <t>OtsLGRF24S_10436</t>
  </si>
  <si>
    <t>C-10436</t>
  </si>
  <si>
    <t>OtsLGRF24S_10439</t>
  </si>
  <si>
    <t>C-10439</t>
  </si>
  <si>
    <t>OtsLGRF24S_10442</t>
  </si>
  <si>
    <t>C-10442</t>
  </si>
  <si>
    <t>OtsLGRF24S_10445</t>
  </si>
  <si>
    <t>C-10445</t>
  </si>
  <si>
    <t>OtsLGRF24S_10448</t>
  </si>
  <si>
    <t>C-10448</t>
  </si>
  <si>
    <t>OtsLGRF24S_10451</t>
  </si>
  <si>
    <t>C-10451</t>
  </si>
  <si>
    <t>OtsLGRF24S_10454</t>
  </si>
  <si>
    <t>C-10454</t>
  </si>
  <si>
    <t>OtsLGRF24S_10457</t>
  </si>
  <si>
    <t>C-10457</t>
  </si>
  <si>
    <t>OtsLGRF24S_10460</t>
  </si>
  <si>
    <t>C-10460</t>
  </si>
  <si>
    <t>OtsLGRF24S_10463</t>
  </si>
  <si>
    <t>C-10463</t>
  </si>
  <si>
    <t>OtsLGRF24S_10466</t>
  </si>
  <si>
    <t>C-10466</t>
  </si>
  <si>
    <t>OtsLGRF24S_10469</t>
  </si>
  <si>
    <t>C-10469</t>
  </si>
  <si>
    <t>OtsLGRF24S_10472</t>
  </si>
  <si>
    <t>C-10472</t>
  </si>
  <si>
    <t>OtsLGRF24S_10475</t>
  </si>
  <si>
    <t>C-10475</t>
  </si>
  <si>
    <t>OtsLGRF24S_10478</t>
  </si>
  <si>
    <t>C-10478</t>
  </si>
  <si>
    <t>OtsLGRF24S_10481</t>
  </si>
  <si>
    <t>C-10481</t>
  </si>
  <si>
    <t>OtsLGRF24S_10484</t>
  </si>
  <si>
    <t>C-10484</t>
  </si>
  <si>
    <t>OtsLGRF24S_10487</t>
  </si>
  <si>
    <t>C-10487</t>
  </si>
  <si>
    <t>OtsLGRF24S_10490</t>
  </si>
  <si>
    <t>C-10490</t>
  </si>
  <si>
    <t>OtsLGRF24S_10493</t>
  </si>
  <si>
    <t>C-10493</t>
  </si>
  <si>
    <t>OtsLGRF24S_10496</t>
  </si>
  <si>
    <t>C-10496</t>
  </si>
  <si>
    <t>OtsLGRF24S_10499</t>
  </si>
  <si>
    <t>C-10499</t>
  </si>
  <si>
    <t>OtsLGRF24S_10502</t>
  </si>
  <si>
    <t>C-10502</t>
  </si>
  <si>
    <t>OtsLGRF24S_10505</t>
  </si>
  <si>
    <t>C-10505</t>
  </si>
  <si>
    <t>OtsLGRF24S_10508</t>
  </si>
  <si>
    <t>C-10508</t>
  </si>
  <si>
    <t>OtsLGRF24S_10511</t>
  </si>
  <si>
    <t>C-10511</t>
  </si>
  <si>
    <t>OtsLGRF24S_10514</t>
  </si>
  <si>
    <t>C-10514</t>
  </si>
  <si>
    <t>OtsLGRF24S_10517</t>
  </si>
  <si>
    <t>C-10517</t>
  </si>
  <si>
    <t>OtsLGRF24S_10520</t>
  </si>
  <si>
    <t>C-10520</t>
  </si>
  <si>
    <t>OtsLGRF24S_10523</t>
  </si>
  <si>
    <t>C-10523</t>
  </si>
  <si>
    <t>OtsLGRF24S_10526</t>
  </si>
  <si>
    <t>C-10526</t>
  </si>
  <si>
    <t>OtsLGRF24S_10529</t>
  </si>
  <si>
    <t>C-10529</t>
  </si>
  <si>
    <t>OtsLGRF24S_10532</t>
  </si>
  <si>
    <t>C-10532</t>
  </si>
  <si>
    <t>OtsLGRF24S_10535</t>
  </si>
  <si>
    <t>C-10535</t>
  </si>
  <si>
    <t>OtsLGRF24S_10538</t>
  </si>
  <si>
    <t>C-10538</t>
  </si>
  <si>
    <t>OtsLGRF24S_10541</t>
  </si>
  <si>
    <t>C-10541</t>
  </si>
  <si>
    <t>OtsLGRF24S_10544</t>
  </si>
  <si>
    <t>C-10544</t>
  </si>
  <si>
    <t>OtsLGRF24S_10547</t>
  </si>
  <si>
    <t>C-10547</t>
  </si>
  <si>
    <t>OtsLGRF24S_10550</t>
  </si>
  <si>
    <t>C-10550</t>
  </si>
  <si>
    <t>OtsLGRF24S_10553</t>
  </si>
  <si>
    <t>C-10553</t>
  </si>
  <si>
    <t>OtsLGRF24S_10556</t>
  </si>
  <si>
    <t>C-10556</t>
  </si>
  <si>
    <t>OtsLGRF24S_10559</t>
  </si>
  <si>
    <t>C-10559</t>
  </si>
  <si>
    <t>OtsLGRF24S_10562</t>
  </si>
  <si>
    <t>C-10562</t>
  </si>
  <si>
    <t>OtsLGRF24S_10565</t>
  </si>
  <si>
    <t>C-10565</t>
  </si>
  <si>
    <t>OtsLGRF24S_10568</t>
  </si>
  <si>
    <t>C-10568</t>
  </si>
  <si>
    <t>OtsLGRF24S_10571</t>
  </si>
  <si>
    <t>C-10571</t>
  </si>
  <si>
    <t>OtsLGRF24S_10574</t>
  </si>
  <si>
    <t>C-10574</t>
  </si>
  <si>
    <t>OtsLGRF24S_10577</t>
  </si>
  <si>
    <t>C-10577</t>
  </si>
  <si>
    <t>OtsLGRF24S_10580</t>
  </si>
  <si>
    <t>C-10580</t>
  </si>
  <si>
    <t>OtsLGRF24S_10583</t>
  </si>
  <si>
    <t>C-10583</t>
  </si>
  <si>
    <t>OtsLGRF24S_10586</t>
  </si>
  <si>
    <t>C-10586</t>
  </si>
  <si>
    <t>OtsLGRF24S_10589</t>
  </si>
  <si>
    <t>C-10589</t>
  </si>
  <si>
    <t>OtsLGRF24S_10592</t>
  </si>
  <si>
    <t>C-10592</t>
  </si>
  <si>
    <t>OtsLGRF24S_10595</t>
  </si>
  <si>
    <t>C-10595</t>
  </si>
  <si>
    <t>OtsLGRF24S_10598</t>
  </si>
  <si>
    <t>C-10598</t>
  </si>
  <si>
    <t>OtsLGRF24S_10601</t>
  </si>
  <si>
    <t>C-10601</t>
  </si>
  <si>
    <t>OtsLGRF24S_10604</t>
  </si>
  <si>
    <t>C-10604</t>
  </si>
  <si>
    <t>OtsLGRF24S_10607</t>
  </si>
  <si>
    <t>C-10607</t>
  </si>
  <si>
    <t>OtsLGRF24S_10610</t>
  </si>
  <si>
    <t>C-10610</t>
  </si>
  <si>
    <t>OtsLGRF24S_10613</t>
  </si>
  <si>
    <t>C-10613</t>
  </si>
  <si>
    <t>OtsLGRF24S_10616</t>
  </si>
  <si>
    <t>C-10616</t>
  </si>
  <si>
    <t>OtsLGRF24S_10619</t>
  </si>
  <si>
    <t>C-10619</t>
  </si>
  <si>
    <t>OtsLGRF24S_10622</t>
  </si>
  <si>
    <t>C-10622</t>
  </si>
  <si>
    <t>OtsLGRF24S_10625</t>
  </si>
  <si>
    <t>C-10625</t>
  </si>
  <si>
    <t>OtsLGRF24S_10628</t>
  </si>
  <si>
    <t>C-10628</t>
  </si>
  <si>
    <t>OtsLGRF24S_10631</t>
  </si>
  <si>
    <t>C-10631</t>
  </si>
  <si>
    <t>OtsLGRF24S_10634</t>
  </si>
  <si>
    <t>C-10634</t>
  </si>
  <si>
    <t>OtsLGRF24S_10637</t>
  </si>
  <si>
    <t>C-10637</t>
  </si>
  <si>
    <t>OtsLGRF24S_10640</t>
  </si>
  <si>
    <t>C-10640</t>
  </si>
  <si>
    <t>OtsLGRF24S_10643</t>
  </si>
  <si>
    <t>C-10643</t>
  </si>
  <si>
    <t>OtsLGRF24S_10646</t>
  </si>
  <si>
    <t>C-10646</t>
  </si>
  <si>
    <t>OtsLGRF24S_10649</t>
  </si>
  <si>
    <t>C-10649</t>
  </si>
  <si>
    <t>OtsLGRF24S_10652</t>
  </si>
  <si>
    <t>C-10652</t>
  </si>
  <si>
    <t>OtsLGRF24S_10655</t>
  </si>
  <si>
    <t>C-10655</t>
  </si>
  <si>
    <t>OtsLGRF24S_10658</t>
  </si>
  <si>
    <t>C-10658</t>
  </si>
  <si>
    <t>OtsLGRF24S_10661</t>
  </si>
  <si>
    <t>C-10661</t>
  </si>
  <si>
    <t>OtsLGRF24S_10664</t>
  </si>
  <si>
    <t>C-10664</t>
  </si>
  <si>
    <t>OtsLGRF24S_10667</t>
  </si>
  <si>
    <t>C-10667</t>
  </si>
  <si>
    <t>OtsLGRF24S_10670</t>
  </si>
  <si>
    <t>C-10670</t>
  </si>
  <si>
    <t>OtsLGRF24S_10673</t>
  </si>
  <si>
    <t>C-10673</t>
  </si>
  <si>
    <t>OtsLGRF24S_10676</t>
  </si>
  <si>
    <t>C-10676</t>
  </si>
  <si>
    <t>OtsLGRF24S_10679</t>
  </si>
  <si>
    <t>C-10679</t>
  </si>
  <si>
    <t>OtsLGRF24S_10682</t>
  </si>
  <si>
    <t>C-10682</t>
  </si>
  <si>
    <t>OtsLGRF24S_10685</t>
  </si>
  <si>
    <t>C-10685</t>
  </si>
  <si>
    <t>OtsLGRF24S_10688</t>
  </si>
  <si>
    <t>C-10688</t>
  </si>
  <si>
    <t>OtsLGRF24S_10691</t>
  </si>
  <si>
    <t>C-10691</t>
  </si>
  <si>
    <t>OtsLGRF24S_10694</t>
  </si>
  <si>
    <t>C-10694</t>
  </si>
  <si>
    <t>OtsLGRF24S_10697</t>
  </si>
  <si>
    <t>C-10697</t>
  </si>
  <si>
    <t>OtsLGRF24S_10700</t>
  </si>
  <si>
    <t>C-10700</t>
  </si>
  <si>
    <t>OtsLGRF24S_10703</t>
  </si>
  <si>
    <t>C-10703</t>
  </si>
  <si>
    <t>OtsLGRF24S_10706</t>
  </si>
  <si>
    <t>C-10706</t>
  </si>
  <si>
    <t>OtsLGRF24S_10709</t>
  </si>
  <si>
    <t>C-10709</t>
  </si>
  <si>
    <t>OtsLGRF24S_10712</t>
  </si>
  <si>
    <t>C-10712</t>
  </si>
  <si>
    <t>OtsLGRF24S_10715</t>
  </si>
  <si>
    <t>C-10715</t>
  </si>
  <si>
    <t>OtsLGRF24S_10718</t>
  </si>
  <si>
    <t>C-10718</t>
  </si>
  <si>
    <t>OtsLGRF24S_10721</t>
  </si>
  <si>
    <t>C-10721</t>
  </si>
  <si>
    <t>OtsLGRF24S_10724</t>
  </si>
  <si>
    <t>C-10724</t>
  </si>
  <si>
    <t>OtsLGRF24S_10727</t>
  </si>
  <si>
    <t>C-10727</t>
  </si>
  <si>
    <t>OtsLGRF24S_10730</t>
  </si>
  <si>
    <t>C-10730</t>
  </si>
  <si>
    <t>OtsLGRF24S_10733</t>
  </si>
  <si>
    <t>C-10733</t>
  </si>
  <si>
    <t>OtsLGRF24S_10736</t>
  </si>
  <si>
    <t>C-10736</t>
  </si>
  <si>
    <t>OtsLGRF24S_10739</t>
  </si>
  <si>
    <t>C-10739</t>
  </si>
  <si>
    <t>OtsLGRF24S_10742</t>
  </si>
  <si>
    <t>C-10742</t>
  </si>
  <si>
    <t>OtsLGRF24S_10745</t>
  </si>
  <si>
    <t>C-10745</t>
  </si>
  <si>
    <t>OtsLGRF24S_10748</t>
  </si>
  <si>
    <t>C-10748</t>
  </si>
  <si>
    <t>OtsLGRF24S_10751</t>
  </si>
  <si>
    <t>C-10751</t>
  </si>
  <si>
    <t>OtsLGRF24S_10754</t>
  </si>
  <si>
    <t>C-10754</t>
  </si>
  <si>
    <t>OtsLGRF24S_10757</t>
  </si>
  <si>
    <t>C-10757</t>
  </si>
  <si>
    <t>OtsLGRF24S_10760</t>
  </si>
  <si>
    <t>C-10760</t>
  </si>
  <si>
    <t>OtsLGRF24S_10763</t>
  </si>
  <si>
    <t>C-10763</t>
  </si>
  <si>
    <t>OtsLGRF24S_10766</t>
  </si>
  <si>
    <t>C-10766</t>
  </si>
  <si>
    <t>OtsLGRF24S_10769</t>
  </si>
  <si>
    <t>C-10769</t>
  </si>
  <si>
    <t>OtsLGRF24S_10772</t>
  </si>
  <si>
    <t>C-10772</t>
  </si>
  <si>
    <t>OtsLGRF24S_10775</t>
  </si>
  <si>
    <t>C-10775</t>
  </si>
  <si>
    <t>OtsLGRF24S_10778</t>
  </si>
  <si>
    <t>C-10778</t>
  </si>
  <si>
    <t>OtsLGRF24S_10781</t>
  </si>
  <si>
    <t>C-10781</t>
  </si>
  <si>
    <t>OtsLGRF24S_10784</t>
  </si>
  <si>
    <t>C-10784</t>
  </si>
  <si>
    <t>OtsLGRF24S_10787</t>
  </si>
  <si>
    <t>C-10787</t>
  </si>
  <si>
    <t>OtsLGRF24S_10790</t>
  </si>
  <si>
    <t>C-10790</t>
  </si>
  <si>
    <t>OtsLGRF24S_10793</t>
  </si>
  <si>
    <t>C-10793</t>
  </si>
  <si>
    <t>OtsLGRF24S_10796</t>
  </si>
  <si>
    <t>C-10796</t>
  </si>
  <si>
    <t>OtsLGRF24S_10799</t>
  </si>
  <si>
    <t>C-10799</t>
  </si>
  <si>
    <t>OtsLGRF24S_10802</t>
  </si>
  <si>
    <t>C-10802</t>
  </si>
  <si>
    <t>OtsLGRF24S_10805</t>
  </si>
  <si>
    <t>C-10805</t>
  </si>
  <si>
    <t>OtsLGRF24S_10808</t>
  </si>
  <si>
    <t>C-10808</t>
  </si>
  <si>
    <t>OtsLGRF24S_10811</t>
  </si>
  <si>
    <t>C-10811</t>
  </si>
  <si>
    <t>OtsLGRF24S_10814</t>
  </si>
  <si>
    <t>C-10814</t>
  </si>
  <si>
    <t>OtsLGRF24S_10817</t>
  </si>
  <si>
    <t>C-10817</t>
  </si>
  <si>
    <t>OtsLGRF24S_10820</t>
  </si>
  <si>
    <t>C-10820</t>
  </si>
  <si>
    <t>OtsLGRF24S_10823</t>
  </si>
  <si>
    <t>C-10823</t>
  </si>
  <si>
    <t>OtsLGRF24S_10826</t>
  </si>
  <si>
    <t>C-10826</t>
  </si>
  <si>
    <t>OtsLGRF24S_10829</t>
  </si>
  <si>
    <t>C-10829</t>
  </si>
  <si>
    <t>OtsLGRF24S_10832</t>
  </si>
  <si>
    <t>C-10832</t>
  </si>
  <si>
    <t>OtsLGRF24S_10835</t>
  </si>
  <si>
    <t>C-10835</t>
  </si>
  <si>
    <t>OtsLGRF24S_10838</t>
  </si>
  <si>
    <t>C-10838</t>
  </si>
  <si>
    <t>OtsLGRF24S_10841</t>
  </si>
  <si>
    <t>C-10841</t>
  </si>
  <si>
    <t>OtsLGRF24S_10844</t>
  </si>
  <si>
    <t>C-10844</t>
  </si>
  <si>
    <t>OtsLGRF24S_10847</t>
  </si>
  <si>
    <t>C-10847</t>
  </si>
  <si>
    <t>OtsLGRF24S_10850</t>
  </si>
  <si>
    <t>C-10850</t>
  </si>
  <si>
    <t>OtsLGRF24S_10853</t>
  </si>
  <si>
    <t>C-10853</t>
  </si>
  <si>
    <t>OtsLGRF24S_10856</t>
  </si>
  <si>
    <t>C-10856</t>
  </si>
  <si>
    <t>OtsLGRF24S_10859</t>
  </si>
  <si>
    <t>C-10859</t>
  </si>
  <si>
    <t>OtsLGRF24S_10862</t>
  </si>
  <si>
    <t>C-10862</t>
  </si>
  <si>
    <t>OtsLGRF24S_10865</t>
  </si>
  <si>
    <t>C-10865</t>
  </si>
  <si>
    <t>OtsLGRF24S_10868</t>
  </si>
  <si>
    <t>C-10868</t>
  </si>
  <si>
    <t>OtsLGRF24S_10871</t>
  </si>
  <si>
    <t>OtsLGRF24S_10874</t>
  </si>
  <si>
    <t>OtsLGRF24S_10877</t>
  </si>
  <si>
    <t>OtsLGRF24S_10880</t>
  </si>
  <si>
    <t>OtsLGRF24S_10883</t>
  </si>
  <si>
    <t>OtsLGRF24S_10886</t>
  </si>
  <si>
    <t>OtsLGRF24S_10889</t>
  </si>
  <si>
    <t>OtsLGRF24S_10892</t>
  </si>
  <si>
    <t>OtsLGRF24S_10895</t>
  </si>
  <si>
    <t>OtsLGRF24S_10898</t>
  </si>
  <si>
    <t>OtsLGRF24S_10901</t>
  </si>
  <si>
    <t>OtsLGRF24S_10907</t>
  </si>
  <si>
    <t>OtsLGRF24S_10910</t>
  </si>
  <si>
    <t>OtsLGRF24S_10913</t>
  </si>
  <si>
    <t>OtsLGRF24S_10916</t>
  </si>
  <si>
    <t>OtsLGRF24S_10919</t>
  </si>
  <si>
    <t>OtsLGRF24S_10922</t>
  </si>
  <si>
    <t>OtsLGRF24S_10925</t>
  </si>
  <si>
    <t>OtsLGRF24S_10928</t>
  </si>
  <si>
    <t>OtsLGRF24S_10931</t>
  </si>
  <si>
    <t>OtsLGRF24S_10934</t>
  </si>
  <si>
    <t>OtsLGRF24S_10937</t>
  </si>
  <si>
    <t>OtsLGRF24S_10940</t>
  </si>
  <si>
    <t>OtsLGRF24S_10942</t>
  </si>
  <si>
    <t>C-10942</t>
  </si>
  <si>
    <t>OtsLGRF24S_10946</t>
  </si>
  <si>
    <t>C-10946</t>
  </si>
  <si>
    <t>OtsLGRF24S_10949</t>
  </si>
  <si>
    <t>C-10949</t>
  </si>
  <si>
    <t>OtsLGRF24S_10952</t>
  </si>
  <si>
    <t>C-10952</t>
  </si>
  <si>
    <t>OtsLGRF24S_10955</t>
  </si>
  <si>
    <t>C-10955</t>
  </si>
  <si>
    <t>OtsLGRF24S_10958</t>
  </si>
  <si>
    <t>C-10958</t>
  </si>
  <si>
    <t>OtsLGRF24S_10961</t>
  </si>
  <si>
    <t>C-10961</t>
  </si>
  <si>
    <t>OtsLGRF24S_10964</t>
  </si>
  <si>
    <t>C-10964</t>
  </si>
  <si>
    <t>OtsLGRF24S_10967</t>
  </si>
  <si>
    <t>C-10967</t>
  </si>
  <si>
    <t>OtsLGRF24S_10970</t>
  </si>
  <si>
    <t>C-10970</t>
  </si>
  <si>
    <t>OtsLGRF24S_10973</t>
  </si>
  <si>
    <t>C-10973</t>
  </si>
  <si>
    <t>OtsLGRF24S_10976</t>
  </si>
  <si>
    <t>C-10976</t>
  </si>
  <si>
    <t>OtsLGRF24S_10979</t>
  </si>
  <si>
    <t>C-10979</t>
  </si>
  <si>
    <t>OtsLGRF24S_10982</t>
  </si>
  <si>
    <t>C-10982</t>
  </si>
  <si>
    <t>OtsLGRF24S_10985</t>
  </si>
  <si>
    <t>C-10985</t>
  </si>
  <si>
    <t>OtsLGRF24S_10988</t>
  </si>
  <si>
    <t>C-10988</t>
  </si>
  <si>
    <t>OtsLGRF24S_10991</t>
  </si>
  <si>
    <t>C-10991</t>
  </si>
  <si>
    <t>OtsLGRF24S_10994</t>
  </si>
  <si>
    <t>C-10994</t>
  </si>
  <si>
    <t>OtsLGRF24S_10997</t>
  </si>
  <si>
    <t>C-10997</t>
  </si>
  <si>
    <t>OtsLGRF24S_11000</t>
  </si>
  <si>
    <t>C-11000</t>
  </si>
  <si>
    <t>OtsLGRF24S_11003</t>
  </si>
  <si>
    <t>C-11003</t>
  </si>
  <si>
    <t>OtsLGRF24S_11006</t>
  </si>
  <si>
    <t>C-11006</t>
  </si>
  <si>
    <t>OtsLGRF24S_11009</t>
  </si>
  <si>
    <t>C-11009</t>
  </si>
  <si>
    <t>OtsLGRF24S_11012</t>
  </si>
  <si>
    <t>C-11012</t>
  </si>
  <si>
    <t>OtsLGRF24S_11015</t>
  </si>
  <si>
    <t>C-11015</t>
  </si>
  <si>
    <t>OtsLGRF24S_11018</t>
  </si>
  <si>
    <t>C-11018</t>
  </si>
  <si>
    <t>OtsLGRF24S_11021</t>
  </si>
  <si>
    <t>C-11021</t>
  </si>
  <si>
    <t>OtsLGRF24S_11024</t>
  </si>
  <si>
    <t>C-11024</t>
  </si>
  <si>
    <t>OtsLGRF24S_11027</t>
  </si>
  <si>
    <t>C-11027</t>
  </si>
  <si>
    <t>OtsLGRF24S_11030</t>
  </si>
  <si>
    <t>C-11030</t>
  </si>
  <si>
    <t>OtsLGRF24S_11033</t>
  </si>
  <si>
    <t>C-11033</t>
  </si>
  <si>
    <t>OtsLGRF24S_11036</t>
  </si>
  <si>
    <t>C-11036</t>
  </si>
  <si>
    <t>OtsLGRF24S_11039</t>
  </si>
  <si>
    <t>C-11039</t>
  </si>
  <si>
    <t>OtsLGRF24S_11042</t>
  </si>
  <si>
    <t>C-11042</t>
  </si>
  <si>
    <t>OtsLGRF24S_11045</t>
  </si>
  <si>
    <t>C-11045</t>
  </si>
  <si>
    <t>OtsLGRF24S_11048</t>
  </si>
  <si>
    <t>C-11048</t>
  </si>
  <si>
    <t>OtsLGRF24S_11051</t>
  </si>
  <si>
    <t>C-11051</t>
  </si>
  <si>
    <t>OtsLGRF24S_11054</t>
  </si>
  <si>
    <t>C-11054</t>
  </si>
  <si>
    <t>OtsLGRF24S_11057</t>
  </si>
  <si>
    <t>C-11057</t>
  </si>
  <si>
    <t>OtsLGRF24S_11060</t>
  </si>
  <si>
    <t>C-11060</t>
  </si>
  <si>
    <t>OtsLGRF24S_11063</t>
  </si>
  <si>
    <t>C-11063</t>
  </si>
  <si>
    <t>OtsLGRF24S_11066</t>
  </si>
  <si>
    <t>C-11066</t>
  </si>
  <si>
    <t>OtsLGRF24S_11069</t>
  </si>
  <si>
    <t>C-11069</t>
  </si>
  <si>
    <t>OtsLGRF24S_11072</t>
  </si>
  <si>
    <t>C-11072</t>
  </si>
  <si>
    <t>OtsLGRF24S_11075</t>
  </si>
  <si>
    <t>C-11075</t>
  </si>
  <si>
    <t>OtsLGRF24S_11078</t>
  </si>
  <si>
    <t>C-11078</t>
  </si>
  <si>
    <t>OtsLGRF24S_11081</t>
  </si>
  <si>
    <t>C-11081</t>
  </si>
  <si>
    <t>OtsLGRF24S_11084</t>
  </si>
  <si>
    <t>C-11084</t>
  </si>
  <si>
    <t>OtsLGRF24S_11087</t>
  </si>
  <si>
    <t>C-11087</t>
  </si>
  <si>
    <t>OtsLGRF24S_11090</t>
  </si>
  <si>
    <t>C-11090</t>
  </si>
  <si>
    <t>OtsLGRF24S_11093</t>
  </si>
  <si>
    <t>C-11093</t>
  </si>
  <si>
    <t>OtsLGRF24S_11096</t>
  </si>
  <si>
    <t>C-11096</t>
  </si>
  <si>
    <t>OtsLGRF24S_11099</t>
  </si>
  <si>
    <t>C-11099</t>
  </si>
  <si>
    <t>OtsLGRF24S_11102</t>
  </si>
  <si>
    <t>C-11102</t>
  </si>
  <si>
    <t>OtsLGRF24S_11105</t>
  </si>
  <si>
    <t>C-11105</t>
  </si>
  <si>
    <t>OtsLGRF24S_11108</t>
  </si>
  <si>
    <t>C-11108</t>
  </si>
  <si>
    <t>OtsLGRF24S_11111</t>
  </si>
  <si>
    <t>C-11111</t>
  </si>
  <si>
    <t>OtsLGRF24S_11114</t>
  </si>
  <si>
    <t>C-11114</t>
  </si>
  <si>
    <t>OtsLGRF24S_11117</t>
  </si>
  <si>
    <t>C-11117</t>
  </si>
  <si>
    <t>OtsLGRF24S_11120</t>
  </si>
  <si>
    <t>C-11120</t>
  </si>
  <si>
    <t>OtsLGRF24S_11123</t>
  </si>
  <si>
    <t>C-11123</t>
  </si>
  <si>
    <t>OtsLGRF24S_11126</t>
  </si>
  <si>
    <t>C-11126</t>
  </si>
  <si>
    <t>OtsLGRF24S_11129</t>
  </si>
  <si>
    <t>C-11129</t>
  </si>
  <si>
    <t>OtsLGRF24S_11132</t>
  </si>
  <si>
    <t>C-11132</t>
  </si>
  <si>
    <t>OtsLGRF24S_11135</t>
  </si>
  <si>
    <t>C-11135</t>
  </si>
  <si>
    <t>OtsLGRF24S_11138</t>
  </si>
  <si>
    <t>C-11138</t>
  </si>
  <si>
    <t>OtsLGRF24S_11141</t>
  </si>
  <si>
    <t>C-11141</t>
  </si>
  <si>
    <t>OtsLGRF24S_11144</t>
  </si>
  <si>
    <t>C-11144</t>
  </si>
  <si>
    <t>OtsLGRF24S_11147</t>
  </si>
  <si>
    <t>C-11147</t>
  </si>
  <si>
    <t>OtsLGRF24S_11150</t>
  </si>
  <si>
    <t>C-11150</t>
  </si>
  <si>
    <t>OtsLGRF24S_11153</t>
  </si>
  <si>
    <t>C-11153</t>
  </si>
  <si>
    <t>OtsLGRF24S_11156</t>
  </si>
  <si>
    <t>C-11156</t>
  </si>
  <si>
    <t>OtsLGRF24S_11159</t>
  </si>
  <si>
    <t>C-11159</t>
  </si>
  <si>
    <t>OtsLGRF24S_11162</t>
  </si>
  <si>
    <t>C-11162</t>
  </si>
  <si>
    <t>OtsLGRF24S_11165</t>
  </si>
  <si>
    <t>C-11165</t>
  </si>
  <si>
    <t>OtsLGRF24S_11168</t>
  </si>
  <si>
    <t>C-11168</t>
  </si>
  <si>
    <t>OtsLGRF24S_11171</t>
  </si>
  <si>
    <t>C-11171</t>
  </si>
  <si>
    <t>OtsLGRF24S_11174</t>
  </si>
  <si>
    <t>C-11174</t>
  </si>
  <si>
    <t>OtsLGRF24S_11177</t>
  </si>
  <si>
    <t>C-11177</t>
  </si>
  <si>
    <t>OtsLGRF24S_11180</t>
  </si>
  <si>
    <t>C-11180</t>
  </si>
  <si>
    <t>OtsLGRF24S_11183</t>
  </si>
  <si>
    <t>C-11183</t>
  </si>
  <si>
    <t>OtsLGRF24S_11186</t>
  </si>
  <si>
    <t>C-11186</t>
  </si>
  <si>
    <t>OtsLGRF24S_11189</t>
  </si>
  <si>
    <t>C-11189</t>
  </si>
  <si>
    <t>OtsLGRF24S_11192</t>
  </si>
  <si>
    <t>C-11192</t>
  </si>
  <si>
    <t>OtsLGRF24S_11195</t>
  </si>
  <si>
    <t>C-11195</t>
  </si>
  <si>
    <t>OtsLGRF24S_11198</t>
  </si>
  <si>
    <t>C-11198</t>
  </si>
  <si>
    <t>OtsLGRF24S_11201</t>
  </si>
  <si>
    <t>C-11201</t>
  </si>
  <si>
    <t>OtsLGRF24S_11204</t>
  </si>
  <si>
    <t>C-11204</t>
  </si>
  <si>
    <t>OtsLGRF24S_11207</t>
  </si>
  <si>
    <t>C-11207</t>
  </si>
  <si>
    <t>OtsLGRF24S_11210</t>
  </si>
  <si>
    <t>C-11210</t>
  </si>
  <si>
    <t>OtsLGRF24S_11213</t>
  </si>
  <si>
    <t>C-11213</t>
  </si>
  <si>
    <t>OtsLGRF24S_11216</t>
  </si>
  <si>
    <t>C-11216</t>
  </si>
  <si>
    <t>OtsLGRF24S_11219</t>
  </si>
  <si>
    <t>C-11219</t>
  </si>
  <si>
    <t>OtsLGRF24S_11222</t>
  </si>
  <si>
    <t>C-11222</t>
  </si>
  <si>
    <t>OtsLGRF24S_11225</t>
  </si>
  <si>
    <t>C-11225</t>
  </si>
  <si>
    <t>OtsLGRF24S_11228</t>
  </si>
  <si>
    <t>C-11228</t>
  </si>
  <si>
    <t>OtsLGRF24S_11231</t>
  </si>
  <si>
    <t>C-11231</t>
  </si>
  <si>
    <t>OtsLGRF24S_11233</t>
  </si>
  <si>
    <t>C-11233</t>
  </si>
  <si>
    <t>OtsLGRF24S_11234</t>
  </si>
  <si>
    <t>C-11234</t>
  </si>
  <si>
    <t>OtsLGRF24S_11236</t>
  </si>
  <si>
    <t>C-11236</t>
  </si>
  <si>
    <t>OtsLGRF24S_11237</t>
  </si>
  <si>
    <t>C-11237</t>
  </si>
  <si>
    <t>OtsLGRF24S_11239</t>
  </si>
  <si>
    <t>C-11239</t>
  </si>
  <si>
    <t>OtsLGRF24S_11240</t>
  </si>
  <si>
    <t>C-11240</t>
  </si>
  <si>
    <t>OtsLGRF24S_11242</t>
  </si>
  <si>
    <t>C-11242</t>
  </si>
  <si>
    <t>OtsLGRF24S_11243</t>
  </si>
  <si>
    <t>C-11243</t>
  </si>
  <si>
    <t>OtsLGRF24S_11245</t>
  </si>
  <si>
    <t>C-11245</t>
  </si>
  <si>
    <t>OtsLGRF24S_11246</t>
  </si>
  <si>
    <t>C-11246</t>
  </si>
  <si>
    <t>OtsLGRF24S_11248</t>
  </si>
  <si>
    <t>C-11248</t>
  </si>
  <si>
    <t>OtsLGRF24S_11249</t>
  </si>
  <si>
    <t>C-11249</t>
  </si>
  <si>
    <t>OtsLGRF24S_11251</t>
  </si>
  <si>
    <t>C-11251</t>
  </si>
  <si>
    <t>OtsLGRF24S_11252</t>
  </si>
  <si>
    <t>C-11252</t>
  </si>
  <si>
    <t>OtsLGRF24S_11254</t>
  </si>
  <si>
    <t>C-11254</t>
  </si>
  <si>
    <t>OtsLGRF24S_11255</t>
  </si>
  <si>
    <t>C-11255</t>
  </si>
  <si>
    <t>OtsLGRF24S_11257</t>
  </si>
  <si>
    <t>C-11257</t>
  </si>
  <si>
    <t>OtsLGRF24S_11258</t>
  </si>
  <si>
    <t>C-11258</t>
  </si>
  <si>
    <t>OtsLGRF24S_11260</t>
  </si>
  <si>
    <t>C-11260</t>
  </si>
  <si>
    <t>OtsLGRF24S_11261</t>
  </si>
  <si>
    <t>C-11261</t>
  </si>
  <si>
    <t>OtsLGRF24S_11263</t>
  </si>
  <si>
    <t>C-11263</t>
  </si>
  <si>
    <t>OtsLGRF24S_11264</t>
  </si>
  <si>
    <t>C-11264</t>
  </si>
  <si>
    <t>OtsLGRF24S_11266</t>
  </si>
  <si>
    <t>C-11266</t>
  </si>
  <si>
    <t>OtsLGRF24S_11267</t>
  </si>
  <si>
    <t>C-11267</t>
  </si>
  <si>
    <t>OtsLGRF24S_11269</t>
  </si>
  <si>
    <t>C-11269</t>
  </si>
  <si>
    <t>OtsLGRF24S_11270</t>
  </si>
  <si>
    <t>C-11270</t>
  </si>
  <si>
    <t>OtsLGRF24S_11272</t>
  </si>
  <si>
    <t>C-11272</t>
  </si>
  <si>
    <t>OtsLGRF24S_11273</t>
  </si>
  <si>
    <t>C-11273</t>
  </si>
  <si>
    <t>OtsLGRF24S_11275</t>
  </si>
  <si>
    <t>C-11275</t>
  </si>
  <si>
    <t>OtsLGRF24S_11276</t>
  </si>
  <si>
    <t>C-11276</t>
  </si>
  <si>
    <t>OtsLGRF24S_11278</t>
  </si>
  <si>
    <t>C-11278</t>
  </si>
  <si>
    <t>OtsLGRF24S_11279</t>
  </si>
  <si>
    <t>C-11279</t>
  </si>
  <si>
    <t>OtsLGRF24S_11281</t>
  </si>
  <si>
    <t>C-11281</t>
  </si>
  <si>
    <t>OtsLGRF24S_11282</t>
  </si>
  <si>
    <t>C-11282</t>
  </si>
  <si>
    <t>OtsLGRF24S_11284</t>
  </si>
  <si>
    <t>C-11284</t>
  </si>
  <si>
    <t>OtsLGRF24S_11285</t>
  </si>
  <si>
    <t>C-11285</t>
  </si>
  <si>
    <t>OtsLGRF24S_11287</t>
  </si>
  <si>
    <t>C-11287</t>
  </si>
  <si>
    <t>OtsLGRF24S_11288</t>
  </si>
  <si>
    <t>C-11288</t>
  </si>
  <si>
    <t>OtsLGRF24S_11290</t>
  </si>
  <si>
    <t>C-11290</t>
  </si>
  <si>
    <t>OtsLGRF24S_11291</t>
  </si>
  <si>
    <t>C-11291</t>
  </si>
  <si>
    <t>OtsLGRF24S_11293</t>
  </si>
  <si>
    <t>C-11293</t>
  </si>
  <si>
    <t>OtsLGRF24S_11294</t>
  </si>
  <si>
    <t>C-11294</t>
  </si>
  <si>
    <t>OtsLGRF24S_11296</t>
  </si>
  <si>
    <t>C-11296</t>
  </si>
  <si>
    <t>OtsLGRF24S_11297</t>
  </si>
  <si>
    <t>C-11297</t>
  </si>
  <si>
    <t>OtsLGRF24S_11299</t>
  </si>
  <si>
    <t>C-11299</t>
  </si>
  <si>
    <t>OtsLGRF24S_11300</t>
  </si>
  <si>
    <t>C-11300</t>
  </si>
  <si>
    <t>OtsLGRF24S_11302</t>
  </si>
  <si>
    <t>C-11302</t>
  </si>
  <si>
    <t>OtsLGRF24S_11303</t>
  </si>
  <si>
    <t>C-11303</t>
  </si>
  <si>
    <t>OtsLGRF24S_11305</t>
  </si>
  <si>
    <t>C-11305</t>
  </si>
  <si>
    <t>OtsLGRF24S_11306</t>
  </si>
  <si>
    <t>C-11306</t>
  </si>
  <si>
    <t>OtsLGRF24S_11308</t>
  </si>
  <si>
    <t>C-11308</t>
  </si>
  <si>
    <t>OtsLGRF24S_11309</t>
  </si>
  <si>
    <t>C-11309</t>
  </si>
  <si>
    <t>OtsLGRF24S_11311</t>
  </si>
  <si>
    <t>C-11311</t>
  </si>
  <si>
    <t>OtsLGRF24S_11312</t>
  </si>
  <si>
    <t>C-11312</t>
  </si>
  <si>
    <t>OtsLGRF24S_11314</t>
  </si>
  <si>
    <t>C-11314</t>
  </si>
  <si>
    <t>OtsLGRF24S_11315</t>
  </si>
  <si>
    <t>C-11315</t>
  </si>
  <si>
    <t>OtsLGRF24S_11317</t>
  </si>
  <si>
    <t>C-11317</t>
  </si>
  <si>
    <t>OtsLGRF24S_11318</t>
  </si>
  <si>
    <t>C-11318</t>
  </si>
  <si>
    <t>OtsLGRF24S_11320</t>
  </si>
  <si>
    <t>C-11320</t>
  </si>
  <si>
    <t>OtsLGRF24S_11321</t>
  </si>
  <si>
    <t>C-11321</t>
  </si>
  <si>
    <t>OtsLGRF24S_11323</t>
  </si>
  <si>
    <t>C-11323</t>
  </si>
  <si>
    <t>OtsLGRF24S_11324</t>
  </si>
  <si>
    <t>C-11324</t>
  </si>
  <si>
    <t>OtsLGRF24S_11326</t>
  </si>
  <si>
    <t>C-11326</t>
  </si>
  <si>
    <t>OtsLGRF24S_11327</t>
  </si>
  <si>
    <t>C-11327</t>
  </si>
  <si>
    <t>OtsLGRF24S_11329</t>
  </si>
  <si>
    <t>C-11329</t>
  </si>
  <si>
    <t>OtsLGRF24S_11330</t>
  </si>
  <si>
    <t>C-11330</t>
  </si>
  <si>
    <t>OtsLGRF24S_11332</t>
  </si>
  <si>
    <t>C-11332</t>
  </si>
  <si>
    <t>OtsLGRF24S_11333</t>
  </si>
  <si>
    <t>C-11333</t>
  </si>
  <si>
    <t>OtsLGRF24S_11335</t>
  </si>
  <si>
    <t>C-11335</t>
  </si>
  <si>
    <t>OtsLGRF24S_11336</t>
  </si>
  <si>
    <t>C-11336</t>
  </si>
  <si>
    <t>OtsLGRF24S_11338</t>
  </si>
  <si>
    <t>C-11338</t>
  </si>
  <si>
    <t>OtsLGRF24S_11339</t>
  </si>
  <si>
    <t>C-11339</t>
  </si>
  <si>
    <t>OtsLGRF24S_11341</t>
  </si>
  <si>
    <t>C-11341</t>
  </si>
  <si>
    <t>OtsLGRF24S_11342</t>
  </si>
  <si>
    <t>C-11342</t>
  </si>
  <si>
    <t>OtsLGRF24S_11344</t>
  </si>
  <si>
    <t>C-11344</t>
  </si>
  <si>
    <t>OtsLGRF24S_11345</t>
  </si>
  <si>
    <t>C-11345</t>
  </si>
  <si>
    <t>OtsLGRF24S_11347</t>
  </si>
  <si>
    <t>C-11347</t>
  </si>
  <si>
    <t>OtsLGRF24S_11348</t>
  </si>
  <si>
    <t>C-11348</t>
  </si>
  <si>
    <t>OtsLGRF24S_11350</t>
  </si>
  <si>
    <t>C-11350</t>
  </si>
  <si>
    <t>OtsLGRF24S_11351</t>
  </si>
  <si>
    <t>C-11351</t>
  </si>
  <si>
    <t>OtsLGRF24S_11353</t>
  </si>
  <si>
    <t>C-11353</t>
  </si>
  <si>
    <t>OtsLGRF24S_11354</t>
  </si>
  <si>
    <t>C-11354</t>
  </si>
  <si>
    <t>OtsLGRF24S_11356</t>
  </si>
  <si>
    <t>C-11356</t>
  </si>
  <si>
    <t>OtsLGRF24S_11357</t>
  </si>
  <si>
    <t>C-11357</t>
  </si>
  <si>
    <t>OtsLGRF24S_11359</t>
  </si>
  <si>
    <t>C-11359</t>
  </si>
  <si>
    <t>OtsLGRF24S_11360</t>
  </si>
  <si>
    <t>C-11360</t>
  </si>
  <si>
    <t>OtsLGRF24S_11362</t>
  </si>
  <si>
    <t>C-11362</t>
  </si>
  <si>
    <t>OtsLGRF24S_11363</t>
  </si>
  <si>
    <t>C-11363</t>
  </si>
  <si>
    <t>OtsLGRF24S_11365</t>
  </si>
  <si>
    <t>C-11365</t>
  </si>
  <si>
    <t>OtsLGRF24S_11366</t>
  </si>
  <si>
    <t>C-11366</t>
  </si>
  <si>
    <t>OtsLGRF24S_11368</t>
  </si>
  <si>
    <t>C-11368</t>
  </si>
  <si>
    <t>OtsLGRF24S_11369</t>
  </si>
  <si>
    <t>C-11369</t>
  </si>
  <si>
    <t>OtsLGRF24S_11371</t>
  </si>
  <si>
    <t>C-11371</t>
  </si>
  <si>
    <t>OtsLGRF24S_11372</t>
  </si>
  <si>
    <t>C-11372</t>
  </si>
  <si>
    <t>OtsLGRF24S_11374</t>
  </si>
  <si>
    <t>C-11374</t>
  </si>
  <si>
    <t>OtsLGRF24S_11375</t>
  </si>
  <si>
    <t>C-11375</t>
  </si>
  <si>
    <t>OtsLGRF24S_11377</t>
  </si>
  <si>
    <t>C-11377</t>
  </si>
  <si>
    <t>OtsLGRF24S_11378</t>
  </si>
  <si>
    <t>C-11378</t>
  </si>
  <si>
    <t>OtsLGRF24S_11380</t>
  </si>
  <si>
    <t>C-11380</t>
  </si>
  <si>
    <t>OtsLGRF24S_11381</t>
  </si>
  <si>
    <t>C-11381</t>
  </si>
  <si>
    <t>OtsLGRF24S_11383</t>
  </si>
  <si>
    <t>C-11383</t>
  </si>
  <si>
    <t>OtsLGRF24S_11384</t>
  </si>
  <si>
    <t>C-11384</t>
  </si>
  <si>
    <t>OtsLGRF24S_11386</t>
  </si>
  <si>
    <t>C-11386</t>
  </si>
  <si>
    <t>OtsLGRF24S_11387</t>
  </si>
  <si>
    <t>C-11387</t>
  </si>
  <si>
    <t>OtsLGRF24S_11389</t>
  </si>
  <si>
    <t>C-11389</t>
  </si>
  <si>
    <t>OtsLGRF24S_11390</t>
  </si>
  <si>
    <t>C-11390</t>
  </si>
  <si>
    <t>OtsLGRF24S_11392</t>
  </si>
  <si>
    <t>C-11392</t>
  </si>
  <si>
    <t>OtsLGRF24S_11393</t>
  </si>
  <si>
    <t>C-11393</t>
  </si>
  <si>
    <t>OtsLGRF24S_11395</t>
  </si>
  <si>
    <t>C-11395</t>
  </si>
  <si>
    <t>OtsLGRF24S_11396</t>
  </si>
  <si>
    <t>C-11396</t>
  </si>
  <si>
    <t>OtsLGRF24S_11398</t>
  </si>
  <si>
    <t>C-11398</t>
  </si>
  <si>
    <t>OtsLGRF24S_11399</t>
  </si>
  <si>
    <t>C-11399</t>
  </si>
  <si>
    <t>OtsLGRF24S_11401</t>
  </si>
  <si>
    <t>C-11401</t>
  </si>
  <si>
    <t>OtsLGRF24S_11402</t>
  </si>
  <si>
    <t>C-11402</t>
  </si>
  <si>
    <t>OtsLGRF24S_11404</t>
  </si>
  <si>
    <t>C-11404</t>
  </si>
  <si>
    <t>OtsLGRF24S_11405</t>
  </si>
  <si>
    <t>C-11405</t>
  </si>
  <si>
    <t>OtsLGRF24S_11407</t>
  </si>
  <si>
    <t>C-11407</t>
  </si>
  <si>
    <t>OtsLGRF24S_11408</t>
  </si>
  <si>
    <t>C-11408</t>
  </si>
  <si>
    <t>OtsLGRF24S_11410</t>
  </si>
  <si>
    <t>C-11410</t>
  </si>
  <si>
    <t>OtsLGRF24S_11411</t>
  </si>
  <si>
    <t>C-11411</t>
  </si>
  <si>
    <t>OtsLGRF24S_11413</t>
  </si>
  <si>
    <t>C-11413</t>
  </si>
  <si>
    <t>OtsLGRF24S_11414</t>
  </si>
  <si>
    <t>C-11414</t>
  </si>
  <si>
    <t>OtsLGRF24S_11416</t>
  </si>
  <si>
    <t>C-11416</t>
  </si>
  <si>
    <t>OtsLGRF24S_11417</t>
  </si>
  <si>
    <t>C-11417</t>
  </si>
  <si>
    <t>OtsLGRF24S_11419</t>
  </si>
  <si>
    <t>C-11419</t>
  </si>
  <si>
    <t>OtsLGRF24S_11420</t>
  </si>
  <si>
    <t>C-11420</t>
  </si>
  <si>
    <t>OtsLGRF24S_11422</t>
  </si>
  <si>
    <t>C-11422</t>
  </si>
  <si>
    <t>OtsLGRF24S_11423</t>
  </si>
  <si>
    <t>C-11423</t>
  </si>
  <si>
    <t>OtsLGRF24S_11425</t>
  </si>
  <si>
    <t>C-11425</t>
  </si>
  <si>
    <t>OtsLGRF24S_11426</t>
  </si>
  <si>
    <t>C-11426</t>
  </si>
  <si>
    <t>OtsLGRF24S_11428</t>
  </si>
  <si>
    <t>C-11428</t>
  </si>
  <si>
    <t>OtsLGRF24S_11429</t>
  </si>
  <si>
    <t>C-11429</t>
  </si>
  <si>
    <t>3DD.0078C31710</t>
  </si>
  <si>
    <t>3DD.0078C316E3</t>
  </si>
  <si>
    <t>3DD.0078C2F0EE</t>
  </si>
  <si>
    <t>3DD.003D7E4642</t>
  </si>
  <si>
    <t>3DD.0078C2F124</t>
  </si>
  <si>
    <t>3DD.0078C2F106</t>
  </si>
  <si>
    <t>3DD.0078C31720</t>
  </si>
  <si>
    <t>3DD.0078C316BF</t>
  </si>
  <si>
    <t>3DD.0078C31715</t>
  </si>
  <si>
    <t>3DD.0078C316C7</t>
  </si>
  <si>
    <t>3DD.0078C316FF</t>
  </si>
  <si>
    <t>3DD.0078C3171C</t>
  </si>
  <si>
    <t>3DD.0078C316E1</t>
  </si>
  <si>
    <t>3DD.0078C31718</t>
  </si>
  <si>
    <t>3DD.0078C2F137</t>
  </si>
  <si>
    <t>3DD.0078C2F10B</t>
  </si>
  <si>
    <t>3DD.0078C2F127</t>
  </si>
  <si>
    <t>3DD.0078C2F0FD</t>
  </si>
  <si>
    <t>3DD.0078C2F122</t>
  </si>
  <si>
    <t>3DD.0078C2F129</t>
  </si>
  <si>
    <t>3DD.0078C2F133</t>
  </si>
  <si>
    <t>3DD.0078C2F0DD</t>
  </si>
  <si>
    <t>3DD.0078C2F109</t>
  </si>
  <si>
    <t>3DD.0077B43FA6</t>
  </si>
  <si>
    <t>3DD.0077CCE068</t>
  </si>
  <si>
    <t>3DD.0077B44F47</t>
  </si>
  <si>
    <t>3DD.0077B4596C</t>
  </si>
  <si>
    <t>3DD.0077B45AB4</t>
  </si>
  <si>
    <t>3DD.0077B3FCB0</t>
  </si>
  <si>
    <t>3DD.0077CC6AD0</t>
  </si>
  <si>
    <t>3DD.0077B547E9</t>
  </si>
  <si>
    <t>3DD.0077B588BC</t>
  </si>
  <si>
    <t>3DD.0077B3F5BE</t>
  </si>
  <si>
    <t>3DD.0077B58901</t>
  </si>
  <si>
    <t>3DD.0077B43206</t>
  </si>
  <si>
    <t>3DD.0077B47E8F</t>
  </si>
  <si>
    <t>3DD.0077B3C682</t>
  </si>
  <si>
    <t>3DD.0077B5823D</t>
  </si>
  <si>
    <t>3DD.0077B43D7C</t>
  </si>
  <si>
    <t>3DD.0077B545C9</t>
  </si>
  <si>
    <t>3DD.0077B42DE7</t>
  </si>
  <si>
    <t>3DD.0077CCBA5C</t>
  </si>
  <si>
    <t>3DD.0077B4823E</t>
  </si>
  <si>
    <t>3DD.0077CC7752</t>
  </si>
  <si>
    <t>3DD.0077CC6805</t>
  </si>
  <si>
    <t>3DD.0078C3159D</t>
  </si>
  <si>
    <t>3DD.0077A5C8D3</t>
  </si>
  <si>
    <t>3DD.0077A5CB74</t>
  </si>
  <si>
    <t>3DD.0078C315C6</t>
  </si>
  <si>
    <t>3DD.0078C315C4</t>
  </si>
  <si>
    <t>3DD.003D3FDAD1</t>
  </si>
  <si>
    <t>3DD.0078C315A3</t>
  </si>
  <si>
    <t>3DD.0078C315B4</t>
  </si>
  <si>
    <t>3DD.0078C315C9</t>
  </si>
  <si>
    <t>3DD.0078C315BD</t>
  </si>
  <si>
    <t>3DD.0078C31596</t>
  </si>
  <si>
    <t>3DD.0077A5131A</t>
  </si>
  <si>
    <t>3DD.0077A686FE</t>
  </si>
  <si>
    <t>3DD.0078C315BB</t>
  </si>
  <si>
    <t>3DD.0077A6B268</t>
  </si>
  <si>
    <t>3DD.0077A59331</t>
  </si>
  <si>
    <t>3DD.0077A66DA3</t>
  </si>
  <si>
    <t>3DD.0077A5B907</t>
  </si>
  <si>
    <t>3DD.003D7E44CE</t>
  </si>
  <si>
    <t>3DD.003D7E44BA</t>
  </si>
  <si>
    <t>3DD.003D7E449C</t>
  </si>
  <si>
    <t>3DD.003D7E448A</t>
  </si>
  <si>
    <t>3DD.003D7E448B</t>
  </si>
  <si>
    <t>3DD.003D7E45E0</t>
  </si>
  <si>
    <t>3DD.003E28E371</t>
  </si>
  <si>
    <t>3DD.003D7E45BE</t>
  </si>
  <si>
    <t>3DD.003D7E45CA</t>
  </si>
  <si>
    <t>3DD.003D7E45B8</t>
  </si>
  <si>
    <t>3DD.003D7E45FC</t>
  </si>
  <si>
    <t>3DD.003D7E45DB</t>
  </si>
  <si>
    <t>3DD.003D7E45E4</t>
  </si>
  <si>
    <t>3DD.003D741EDB</t>
  </si>
  <si>
    <t>3DD.003D7E4724</t>
  </si>
  <si>
    <t>3DD.003D7E46D1</t>
  </si>
  <si>
    <t>3DD.003D7E46DF</t>
  </si>
  <si>
    <t>3DD.003D7E4727</t>
  </si>
  <si>
    <t>3DD.003D7E46ED</t>
  </si>
  <si>
    <t>3DD.003D7E46F6</t>
  </si>
  <si>
    <t>3DD.003D7E4714</t>
  </si>
  <si>
    <t>3DD.003D7E46DA</t>
  </si>
  <si>
    <t>3DD.003D7E45A8</t>
  </si>
  <si>
    <t>3DD.003D7E46A9</t>
  </si>
  <si>
    <t>3DD.003D7E4717</t>
  </si>
  <si>
    <t>3DD.003D7E472D</t>
  </si>
  <si>
    <t>3DD.003D7E46F8</t>
  </si>
  <si>
    <t>3DD.003D7E472F</t>
  </si>
  <si>
    <t>3DD.003D7E46FD</t>
  </si>
  <si>
    <t>3DD.003D7E45E2</t>
  </si>
  <si>
    <t>3DD.003D7E44FF</t>
  </si>
  <si>
    <t>3DD.003D7E4513</t>
  </si>
  <si>
    <t>3DD.003D7E450C</t>
  </si>
  <si>
    <t>3DD.003D7E44F3</t>
  </si>
  <si>
    <t>3DD.003D7E4604</t>
  </si>
  <si>
    <t>3DD.003D7E44D9</t>
  </si>
  <si>
    <t>3DD.003D7E44EE</t>
  </si>
  <si>
    <t>3DD.003D81B158</t>
  </si>
  <si>
    <t>This sample is a duplicate with OtsLGRF24S_10403.</t>
  </si>
  <si>
    <t>3DD.003D7E4573</t>
  </si>
  <si>
    <t>3DD.003D7E456E</t>
  </si>
  <si>
    <t>3DD.003D7E4546</t>
  </si>
  <si>
    <t>3DD.003D7E4593</t>
  </si>
  <si>
    <t>3DD.003D7E458B</t>
  </si>
  <si>
    <t>3DD.003D7E4556</t>
  </si>
  <si>
    <t>3DD.003D7E4582</t>
  </si>
  <si>
    <t>3DD.003D7E4577</t>
  </si>
  <si>
    <t>3DD.003D7E4B10</t>
  </si>
  <si>
    <t>3DD.003D7E4ABF</t>
  </si>
  <si>
    <t>3DD.003D7E4B04</t>
  </si>
  <si>
    <t>3DD.003D7E4ABA</t>
  </si>
  <si>
    <t>3DD.003D7E4B08</t>
  </si>
  <si>
    <t>3DD.003D7E54D0</t>
  </si>
  <si>
    <t>3DD.003D7E54C1</t>
  </si>
  <si>
    <t>3DD.003D7E5796</t>
  </si>
  <si>
    <t>3DD.003D7E5785</t>
  </si>
  <si>
    <t>3DD.003D7E44FD</t>
  </si>
  <si>
    <t>3DD.003D7E4516</t>
  </si>
  <si>
    <t>3DD.003D7E577E</t>
  </si>
  <si>
    <t>3DD.003D7E453F</t>
  </si>
  <si>
    <t>3DD.003D7E4528</t>
  </si>
  <si>
    <t>3DD.003D7E51A4</t>
  </si>
  <si>
    <t>3DD.003D7E5180</t>
  </si>
  <si>
    <t>3DD.003D7E5192</t>
  </si>
  <si>
    <t>3DD.003D7E518E</t>
  </si>
  <si>
    <t>3DD.003D7E5162</t>
  </si>
  <si>
    <t>3DD.003D7E5195</t>
  </si>
  <si>
    <t>3DD.003D7E5199</t>
  </si>
  <si>
    <t>3DD.003D7E46A3</t>
  </si>
  <si>
    <t>3DD.003D7E468A</t>
  </si>
  <si>
    <t>3DD.003D7E4682</t>
  </si>
  <si>
    <t>3DD.003D7E46BE</t>
  </si>
  <si>
    <t>3DD.003D7E46AF</t>
  </si>
  <si>
    <t>3DD.003D7E46AD</t>
  </si>
  <si>
    <t>3DD.003D7E50EC</t>
  </si>
  <si>
    <t>3DD.003D7E50BB</t>
  </si>
  <si>
    <t>3DD.003D7E50BE</t>
  </si>
  <si>
    <t>3DD.003D7E50DC</t>
  </si>
  <si>
    <t>3DD.003D7E50E5</t>
  </si>
  <si>
    <t>3DD.003D7E4692</t>
  </si>
  <si>
    <t>3DD.003D7E50AB</t>
  </si>
  <si>
    <t>3DD.003D7E50D2</t>
  </si>
  <si>
    <t>3DD.003D7E50D8</t>
  </si>
  <si>
    <t>3DD.003D7E50B8</t>
  </si>
  <si>
    <t>3DD.0077CCD7CE</t>
  </si>
  <si>
    <t>3DD.0077B3AE11</t>
  </si>
  <si>
    <t>3DD.003D7E50EA</t>
  </si>
  <si>
    <t>3DD.003D7E50D0</t>
  </si>
  <si>
    <t>3DD.0077B5C54D</t>
  </si>
  <si>
    <t>3DD.007763EECE</t>
  </si>
  <si>
    <t>3DD.003D7E5094</t>
  </si>
  <si>
    <t>3DD.0077CC859C</t>
  </si>
  <si>
    <t>3DD.00777AB704</t>
  </si>
  <si>
    <t>3DD.003D7E50BC</t>
  </si>
  <si>
    <t>3DD.003D7E5097</t>
  </si>
  <si>
    <t>3DD.0077B3AABA</t>
  </si>
  <si>
    <t>3DD.003D7E50A4</t>
  </si>
  <si>
    <t>3DD.003D7E50A1</t>
  </si>
  <si>
    <t>3DD.007769D0A7</t>
  </si>
  <si>
    <t>3DD.007764106D</t>
  </si>
  <si>
    <t>3DD.003D7E50D1</t>
  </si>
  <si>
    <t>3DD.0077CC6CD2</t>
  </si>
  <si>
    <t>3DD.0077B56E8C</t>
  </si>
  <si>
    <t>3DD.0077B47FCC</t>
  </si>
  <si>
    <t>3DD.0077CC8241</t>
  </si>
  <si>
    <t>3DD.0077B40315</t>
  </si>
  <si>
    <t>3DD.0077B37AAF</t>
  </si>
  <si>
    <t>3DD.0077CC9D89</t>
  </si>
  <si>
    <t>3DD.0077CC698C</t>
  </si>
  <si>
    <t>This sample is a duplicate with OtsLGRF24S_7979.</t>
  </si>
  <si>
    <t>3DD.007764032B</t>
  </si>
  <si>
    <t>3DD.0077B40C6F</t>
  </si>
  <si>
    <t>3DD.0077B3947C</t>
  </si>
  <si>
    <t>3DD.0077B5AC16</t>
  </si>
  <si>
    <t>3DD.0077B360C5</t>
  </si>
  <si>
    <t>3DD.007769B49A</t>
  </si>
  <si>
    <t>3DD.007763F5D3</t>
  </si>
  <si>
    <t>3DD.007769AFD1</t>
  </si>
  <si>
    <t>3DD.00776A1031</t>
  </si>
  <si>
    <t>3DD.007769266A</t>
  </si>
  <si>
    <t>3DD.00777AC584</t>
  </si>
  <si>
    <t>3DD.0077CC8F8D</t>
  </si>
  <si>
    <t>3DD.00776A1AC6</t>
  </si>
  <si>
    <t>3DD.007769429E</t>
  </si>
  <si>
    <t>3DD.007769F3F8</t>
  </si>
  <si>
    <t>3DD.0077693376</t>
  </si>
  <si>
    <t>3DD.0077640327</t>
  </si>
  <si>
    <t>3DD.0077B46A2D</t>
  </si>
  <si>
    <t>3DD.00776A00C5</t>
  </si>
  <si>
    <t>3DD.003E2752E5</t>
  </si>
  <si>
    <t>3DD.0077A52F44</t>
  </si>
  <si>
    <t>3DD.003D7E47DD</t>
  </si>
  <si>
    <t>3DD.003D7E47C9</t>
  </si>
  <si>
    <t>3DD.0077B46667</t>
  </si>
  <si>
    <t>3DD.003D7E47F7</t>
  </si>
  <si>
    <t>3DD.0077A6879E</t>
  </si>
  <si>
    <t>3DD.003D7E479F</t>
  </si>
  <si>
    <t>3DD.0077A619D4</t>
  </si>
  <si>
    <t>3DD.0077A6C799</t>
  </si>
  <si>
    <t>3DD.003D9E5E50</t>
  </si>
  <si>
    <t>3DD.003D7E5497</t>
  </si>
  <si>
    <t>3DD.003D7E54D2</t>
  </si>
  <si>
    <t>3DD.0077A4FB27</t>
  </si>
  <si>
    <t>3DD.003D7E549A</t>
  </si>
  <si>
    <t>3DD.00779EB295</t>
  </si>
  <si>
    <t>3DD.003D7E54B1</t>
  </si>
  <si>
    <t>3DD.0077A5FF52</t>
  </si>
  <si>
    <t>3DD.0077A5FFE2</t>
  </si>
  <si>
    <t>3DD.0077A628F0</t>
  </si>
  <si>
    <t>3DD.0077A5FD3B</t>
  </si>
  <si>
    <t>3DD.0077A6C698</t>
  </si>
  <si>
    <t>3DD.0077A5EF12</t>
  </si>
  <si>
    <t>3DD.0077A5DFF6</t>
  </si>
  <si>
    <t>3DD.0077A67AB9</t>
  </si>
  <si>
    <t>3DD.0077A5EFC8</t>
  </si>
  <si>
    <t>3DD.0077A5E122</t>
  </si>
  <si>
    <t>3DD.0077A590A5</t>
  </si>
  <si>
    <t>3DD.0077A5CC79</t>
  </si>
  <si>
    <t>3DD.0077A5D383</t>
  </si>
  <si>
    <t>3DD.0077A6B214</t>
  </si>
  <si>
    <t>3DD.0077A5EE30</t>
  </si>
  <si>
    <t>3DD.0077A639A8</t>
  </si>
  <si>
    <t>This sample is a duplicate with OtsLGRF24S_7736.</t>
  </si>
  <si>
    <t>3DD.003D7E47F2</t>
  </si>
  <si>
    <t>3DD.003D81FA97</t>
  </si>
  <si>
    <t>3DD.003D7E47B0</t>
  </si>
  <si>
    <t>3DD.003D7E479D</t>
  </si>
  <si>
    <t>3DD.003D7E47CF</t>
  </si>
  <si>
    <t>3DD.003D7E47E8</t>
  </si>
  <si>
    <t>3DD.003D7E47C4</t>
  </si>
  <si>
    <t>3DD.003D7E47ED</t>
  </si>
  <si>
    <t>3DD.003D7E47A2</t>
  </si>
  <si>
    <t>3DD.003D7E47D2</t>
  </si>
  <si>
    <t>3DD.003D7E47C5</t>
  </si>
  <si>
    <t>3DD.00779FAA8C</t>
  </si>
  <si>
    <t>3DD.00779FADAC</t>
  </si>
  <si>
    <t>3DD.00779EFB48</t>
  </si>
  <si>
    <t>3DD.00779F685C</t>
  </si>
  <si>
    <t>3DD.00779F9248</t>
  </si>
  <si>
    <t>3DD.00779F3149</t>
  </si>
  <si>
    <t>3DD.00779F7D55</t>
  </si>
  <si>
    <t>3DD.0077A5068D</t>
  </si>
  <si>
    <t>3DD.00779F6E73</t>
  </si>
  <si>
    <t>3DD.00779EB35D</t>
  </si>
  <si>
    <t>3DD.00779EC3C0</t>
  </si>
  <si>
    <t>3DD.003D6F7740</t>
  </si>
  <si>
    <t>3DD.00779F0760</t>
  </si>
  <si>
    <t>3DD.00779FDC87</t>
  </si>
  <si>
    <t>3DD.00779F83F6</t>
  </si>
  <si>
    <t>3DD.00779F4499</t>
  </si>
  <si>
    <t>3DD.003D7E504F</t>
  </si>
  <si>
    <t>3DD.003D81D950</t>
  </si>
  <si>
    <t>3DD.003D7E5075</t>
  </si>
  <si>
    <t>3DD.003D6F5DDD</t>
  </si>
  <si>
    <t>3DD.003D7E506B</t>
  </si>
  <si>
    <t>3DD.003D7E504E</t>
  </si>
  <si>
    <t>3DD.003D7E508A</t>
  </si>
  <si>
    <t>3DD.003D7E505C</t>
  </si>
  <si>
    <t>3DD.003D7E5042</t>
  </si>
  <si>
    <t>3DD.003D7E5066</t>
  </si>
  <si>
    <t>3DD.003D7E507F</t>
  </si>
  <si>
    <t>3DD.003D7E5071</t>
  </si>
  <si>
    <t>3DD.003D7E506C</t>
  </si>
  <si>
    <t>3DD.0078C3148A</t>
  </si>
  <si>
    <t>3DD.0077B4736A</t>
  </si>
  <si>
    <t>3DD.00779F94EB</t>
  </si>
  <si>
    <t>3DD.00779F517E</t>
  </si>
  <si>
    <t>3DD.0078C314A4</t>
  </si>
  <si>
    <t>3DD.0078C3148C</t>
  </si>
  <si>
    <t>3DD.0078C3164D</t>
  </si>
  <si>
    <t>3DD.0078C31646</t>
  </si>
  <si>
    <t>3DD.00779F751B</t>
  </si>
  <si>
    <t>3DD.0077CC90E4</t>
  </si>
  <si>
    <t>3DD.0078C31486</t>
  </si>
  <si>
    <t>3DD.00779FE8D5</t>
  </si>
  <si>
    <t>3DD.0078C314C0</t>
  </si>
  <si>
    <t>3DD.0078C31600</t>
  </si>
  <si>
    <t>3DD.0077CCE837</t>
  </si>
  <si>
    <t>3DD.0077B48C1C</t>
  </si>
  <si>
    <t>3DD.0077B35373</t>
  </si>
  <si>
    <t>3DD.0077B5BB0B</t>
  </si>
  <si>
    <t>3DD.0077B42145</t>
  </si>
  <si>
    <t>3DD.0077B41428</t>
  </si>
  <si>
    <t>3DD.0077B44077</t>
  </si>
  <si>
    <t>3DD.0077B5602B</t>
  </si>
  <si>
    <t>3DD.0077CC823F</t>
  </si>
  <si>
    <t>3DD.0077CCBD05</t>
  </si>
  <si>
    <t>3DD.00779F2386</t>
  </si>
  <si>
    <t>3DD.00779EE265</t>
  </si>
  <si>
    <t>3DD.00779FA6A1</t>
  </si>
  <si>
    <t>3DD.00779EB28A</t>
  </si>
  <si>
    <t>3DD.00779F62FF</t>
  </si>
  <si>
    <t>3DD.00779EC818</t>
  </si>
  <si>
    <t>3DD.00779F2295</t>
  </si>
  <si>
    <t>3DD.00779F04C3</t>
  </si>
  <si>
    <t>This sample is a duplicate with OtsLGRF24S_5750.</t>
  </si>
  <si>
    <t>3DD.00779FAC82</t>
  </si>
  <si>
    <t>3DD.00779EFCBC</t>
  </si>
  <si>
    <t>3DD.00779EB2B7</t>
  </si>
  <si>
    <t>3DD.0077B41476</t>
  </si>
  <si>
    <t>3DD.00779EC202</t>
  </si>
  <si>
    <t>3DD.0078C31641</t>
  </si>
  <si>
    <t>3DD.0078C31608</t>
  </si>
  <si>
    <t>3DD.0078C31659</t>
  </si>
  <si>
    <t>3DD.0078C3161D</t>
  </si>
  <si>
    <t>3DD.0078C315FC</t>
  </si>
  <si>
    <t>3DD.0078C3144E</t>
  </si>
  <si>
    <t>3DD.0078C31447</t>
  </si>
  <si>
    <t>3DD.0078C315F7</t>
  </si>
  <si>
    <t>3DD.0078C31255</t>
  </si>
  <si>
    <t>3DD.0078C31510</t>
  </si>
  <si>
    <t>3DD.0078C3151B</t>
  </si>
  <si>
    <t>3DD.0078C314FB</t>
  </si>
  <si>
    <t>3DD.0078C314DF</t>
  </si>
  <si>
    <t>3DD.003D9E5D9F</t>
  </si>
  <si>
    <t>3DD.0078C314D4</t>
  </si>
  <si>
    <t>3DD.0078C315FB</t>
  </si>
  <si>
    <t>3DD.0078C31603</t>
  </si>
  <si>
    <t>3DD.0078C31613</t>
  </si>
  <si>
    <t>3DD.0078C31653</t>
  </si>
  <si>
    <t>3DD.0078C3164A</t>
  </si>
  <si>
    <t>3DD.0078C31616</t>
  </si>
  <si>
    <t>3DD.0078C3161C</t>
  </si>
  <si>
    <t>3DD.0078C314BD</t>
  </si>
  <si>
    <t>3DD.0078C3164E</t>
  </si>
  <si>
    <t>3DD.0078C31487</t>
  </si>
  <si>
    <t>3DD.0078C31496</t>
  </si>
  <si>
    <t>3DD.003D81D91D</t>
  </si>
  <si>
    <t>3DD.0078C3149A</t>
  </si>
  <si>
    <t>3DD.003D4530A6</t>
  </si>
  <si>
    <t>3DD.0078C31470</t>
  </si>
  <si>
    <t>3DD.0078C314C7</t>
  </si>
  <si>
    <t>3DD.0078C31490</t>
  </si>
  <si>
    <t>3DD.0078C31484</t>
  </si>
  <si>
    <t>3DD.0078C314AD</t>
  </si>
  <si>
    <t>3DD.003E17BE39</t>
  </si>
  <si>
    <t>3DD.0078C314BF</t>
  </si>
  <si>
    <t>3DD.0078C314B1</t>
  </si>
  <si>
    <t>3DD.0078C314DD</t>
  </si>
  <si>
    <t>3DD.0078C31518</t>
  </si>
  <si>
    <t>3DD.0078C314E5</t>
  </si>
  <si>
    <t>3DD.0078C3151F</t>
  </si>
  <si>
    <t>3DD.0078C314D5</t>
  </si>
  <si>
    <t>3DD.0078C31521</t>
  </si>
  <si>
    <t>3DD.0078C314D3</t>
  </si>
  <si>
    <t>3DD.0078C31517</t>
  </si>
  <si>
    <t>This sample is a duplicate with OtsLGRF24S_4976.</t>
  </si>
  <si>
    <t>3DD.0078C3150D</t>
  </si>
  <si>
    <t>3DD.0078C31504</t>
  </si>
  <si>
    <t>3DD.0078C31522</t>
  </si>
  <si>
    <t>3DD.0078C31514</t>
  </si>
  <si>
    <t>3DD.0078C314D7</t>
  </si>
  <si>
    <t>3DD.0078C3151E</t>
  </si>
  <si>
    <t>3DD.0078C314FF</t>
  </si>
  <si>
    <t>3DD.0078C31505</t>
  </si>
  <si>
    <t>3DD.003E28A903</t>
  </si>
  <si>
    <t>3DD.0078C314D1</t>
  </si>
  <si>
    <t>3DD.0077755A73</t>
  </si>
  <si>
    <t>3DD.007774D710</t>
  </si>
  <si>
    <t>3DD.007775C23B</t>
  </si>
  <si>
    <t>3DD.007775040F</t>
  </si>
  <si>
    <t>3DD.007771AEC0</t>
  </si>
  <si>
    <t>3DD.00776FA87F</t>
  </si>
  <si>
    <t>3DD.0077713237</t>
  </si>
  <si>
    <t>3DD.007771BAEA</t>
  </si>
  <si>
    <t>3DD.00777572EF</t>
  </si>
  <si>
    <t>3DD.007774F6C0</t>
  </si>
  <si>
    <t>3DD.007775B7A5</t>
  </si>
  <si>
    <t>3DD.0077757493</t>
  </si>
  <si>
    <t>3DD.0077750E89</t>
  </si>
  <si>
    <t>This sample is a duplicate with OtsLGRF24S_8645.</t>
  </si>
  <si>
    <t>3DD.007775129B</t>
  </si>
  <si>
    <t>3DD.007771FE4A</t>
  </si>
  <si>
    <t>3DD.003D8210EB</t>
  </si>
  <si>
    <t>3DD.00776F57FD</t>
  </si>
  <si>
    <t>3DD.0078C31216</t>
  </si>
  <si>
    <t>3DD.0078C3125B</t>
  </si>
  <si>
    <t>3DD.007775F64A</t>
  </si>
  <si>
    <t>3DD.0077758B5B</t>
  </si>
  <si>
    <t>3DD.003D6F3BF1</t>
  </si>
  <si>
    <t>3DD.007774C833</t>
  </si>
  <si>
    <t>3DD.007775687A</t>
  </si>
  <si>
    <t>3DD.0078C31257</t>
  </si>
  <si>
    <t>3DD.0078C31223</t>
  </si>
  <si>
    <t>3DD.0078C31212</t>
  </si>
  <si>
    <t>3DD.0078C31247</t>
  </si>
  <si>
    <t>3DD.0078C31259</t>
  </si>
  <si>
    <t>3DD.0078C31261</t>
  </si>
  <si>
    <t>3DD.0078C3121C</t>
  </si>
  <si>
    <t>3DD.0078C3123C</t>
  </si>
  <si>
    <t>3DD.0077752889</t>
  </si>
  <si>
    <t>3DD.007775C780</t>
  </si>
  <si>
    <t>3DD.0078C31260</t>
  </si>
  <si>
    <t>3DD.0078C3122B</t>
  </si>
  <si>
    <t>3DD.0078C31215</t>
  </si>
  <si>
    <t>3DD.0078C3120D</t>
  </si>
  <si>
    <t>3DD.007775298A</t>
  </si>
  <si>
    <t>3DD.0077752368</t>
  </si>
  <si>
    <t>3DD.0078E1B25C</t>
  </si>
  <si>
    <t>3DD.007775C972</t>
  </si>
  <si>
    <t>3DD.007775DF0E</t>
  </si>
  <si>
    <t>3DD.007775DE5A</t>
  </si>
  <si>
    <t>3DD.003D96CB91</t>
  </si>
  <si>
    <t>3DD.007775FCB3</t>
  </si>
  <si>
    <t>3DD.007775914E</t>
  </si>
  <si>
    <t>3DD.003D6F7AD0</t>
  </si>
  <si>
    <t>3DD.0078C3142B</t>
  </si>
  <si>
    <t>3DD.0078C31448</t>
  </si>
  <si>
    <t>3DD.0078C3144F</t>
  </si>
  <si>
    <t>3DD.0078C31404</t>
  </si>
  <si>
    <t>3DD.0078C31405</t>
  </si>
  <si>
    <t>3DD.0078C3142D</t>
  </si>
  <si>
    <t>3DD.0078C31456</t>
  </si>
  <si>
    <t>3DD.0078C3140B</t>
  </si>
  <si>
    <t>3DD.0078C3143C</t>
  </si>
  <si>
    <t>3DD.0078C3140D</t>
  </si>
  <si>
    <t>3DD.0078C31407</t>
  </si>
  <si>
    <t>3DD.0078C31437</t>
  </si>
  <si>
    <t>3DD.0078C3143B</t>
  </si>
  <si>
    <t>3DD.0078C31455</t>
  </si>
  <si>
    <t>3DD.0078C31433</t>
  </si>
  <si>
    <t>3DD.0078C3140C</t>
  </si>
  <si>
    <t>3DD.007775F798</t>
  </si>
  <si>
    <t>3DD.0078C31450</t>
  </si>
  <si>
    <t>3DD.0078C31452</t>
  </si>
  <si>
    <t>3DD.0078C31454</t>
  </si>
  <si>
    <t>3DD.0078C31463</t>
  </si>
  <si>
    <t>3DD.0078C3144A</t>
  </si>
  <si>
    <t>3DD.0078C31445</t>
  </si>
  <si>
    <t>3DD.0078C31446</t>
  </si>
  <si>
    <t>3DD.0078C3142E</t>
  </si>
  <si>
    <t>3DD.0078C31460</t>
  </si>
  <si>
    <t>3DD.0077753941</t>
  </si>
  <si>
    <t>3DD.007775DA7B</t>
  </si>
  <si>
    <t>3DD.0077748F40</t>
  </si>
  <si>
    <t>3DD.007774F582</t>
  </si>
  <si>
    <t>3DD.007779CC82</t>
  </si>
  <si>
    <t>3DD.0077751AB1</t>
  </si>
  <si>
    <t>3DD.007775222E</t>
  </si>
  <si>
    <t>3DD.007775AC0E</t>
  </si>
  <si>
    <t>3DD.007774C544</t>
  </si>
  <si>
    <t>3DD.007779FC58</t>
  </si>
  <si>
    <t>3DD.00777530E2</t>
  </si>
  <si>
    <t>3DD.007775C75A</t>
  </si>
  <si>
    <t>3DD.0077751E2B</t>
  </si>
  <si>
    <t>3DD.0077759A4D</t>
  </si>
  <si>
    <t>3DD.0077759E4E</t>
  </si>
  <si>
    <t>3DD.00777547BE</t>
  </si>
  <si>
    <t>3DD.0077753D63</t>
  </si>
  <si>
    <t>3DD.0077758BE9</t>
  </si>
  <si>
    <t>3DD.007775302E</t>
  </si>
  <si>
    <t>3DD.00777522AF</t>
  </si>
  <si>
    <t>3DD.007775A9C6</t>
  </si>
  <si>
    <t>3DD.007775F743</t>
  </si>
  <si>
    <t>3DD.007775C212</t>
  </si>
  <si>
    <t>3DD.007775E9AD</t>
  </si>
  <si>
    <t>3DD.00777479EC</t>
  </si>
  <si>
    <t>3DD.0078C312B6</t>
  </si>
  <si>
    <t>3DD.003D6F6750</t>
  </si>
  <si>
    <t>3DD.0078C3128E</t>
  </si>
  <si>
    <t>3DD.0078C312CF</t>
  </si>
  <si>
    <t>3DD.0078C31284</t>
  </si>
  <si>
    <t>3DD.0078C3129A</t>
  </si>
  <si>
    <t>3DD.0078C312D4</t>
  </si>
  <si>
    <t>3DD.0078C316B7</t>
  </si>
  <si>
    <t>3DD.0078C3168D</t>
  </si>
  <si>
    <t>3DD.0078C31687</t>
  </si>
  <si>
    <t>3DD.007775AD99</t>
  </si>
  <si>
    <t>3DD.007775AD8E</t>
  </si>
  <si>
    <t>3DD.0078C31671</t>
  </si>
  <si>
    <t>3DD.00777576A3</t>
  </si>
  <si>
    <t>3DD.007775B515</t>
  </si>
  <si>
    <t>3DD.0078C31680</t>
  </si>
  <si>
    <t>3DD.0078C31686</t>
  </si>
  <si>
    <t>3DD.007773DD88</t>
  </si>
  <si>
    <t>3DD.0077750BFA</t>
  </si>
  <si>
    <t>3DD.0078C31678</t>
  </si>
  <si>
    <t>3DD.0078C316A7</t>
  </si>
  <si>
    <t>3DD.0078C31681</t>
  </si>
  <si>
    <t>3DD.0078C31691</t>
  </si>
  <si>
    <t>3DD.0078C316A0</t>
  </si>
  <si>
    <t>3DD.0078C3169A</t>
  </si>
  <si>
    <t>3D9.1C2DB905BD</t>
  </si>
  <si>
    <t>3DD.0078C3169B</t>
  </si>
  <si>
    <t>3DD.0078C316A8</t>
  </si>
  <si>
    <t>3DD.0078C3165D</t>
  </si>
  <si>
    <t>3DD.0078C31689</t>
  </si>
  <si>
    <t>3DD.0078C31665</t>
  </si>
  <si>
    <t>3DD.0078C31688</t>
  </si>
  <si>
    <t>3DD.0078C3168A</t>
  </si>
  <si>
    <t>3DD.0078C31661</t>
  </si>
  <si>
    <t>3DD.0078C31698</t>
  </si>
  <si>
    <t>3DD.0078C31677</t>
  </si>
  <si>
    <t>3DD.0078C3168B</t>
  </si>
  <si>
    <t>3DD.0078C316A2</t>
  </si>
  <si>
    <t>3DD.0078C31685</t>
  </si>
  <si>
    <t>3DD.0078C3166C</t>
  </si>
  <si>
    <t>3DD.0077A5E302</t>
  </si>
  <si>
    <t>3DD.0077A5CBA2</t>
  </si>
  <si>
    <t>3DD.0077A52FCB</t>
  </si>
  <si>
    <t>3DD.0077CC83BB</t>
  </si>
  <si>
    <t>3DD.0077B59FDB</t>
  </si>
  <si>
    <t>3DD.0078C3169F</t>
  </si>
  <si>
    <t>3DD.0077CC8F88</t>
  </si>
  <si>
    <t>3DD.0077CC9FFF</t>
  </si>
  <si>
    <t>3DD.0078C31696</t>
  </si>
  <si>
    <t>3DD.0078C3168C</t>
  </si>
  <si>
    <t>3DD.0078C316AB</t>
  </si>
  <si>
    <t>3DD.0078C3165E</t>
  </si>
  <si>
    <t>3DD.0078C3128C</t>
  </si>
  <si>
    <t>3DD.0078C3167B</t>
  </si>
  <si>
    <t>3DD.0078C316A5</t>
  </si>
  <si>
    <t>3DD.0078C316B9</t>
  </si>
  <si>
    <t>3DD.0078C312BD</t>
  </si>
  <si>
    <t>3DD.0078C31294</t>
  </si>
  <si>
    <t>3DD.0078C312CB</t>
  </si>
  <si>
    <t>3DD.0078C312B5</t>
  </si>
  <si>
    <t>3DD.0078C312B3</t>
  </si>
  <si>
    <t>3DD.0078C312C3</t>
  </si>
  <si>
    <t>3DD.0078C31288</t>
  </si>
  <si>
    <t>3DD.0078C31285</t>
  </si>
  <si>
    <t>3DD.0077B40112</t>
  </si>
  <si>
    <t>3DD.0077CC732F</t>
  </si>
  <si>
    <t>3DD.0078C31289</t>
  </si>
  <si>
    <t>3DD.0077B5B948</t>
  </si>
  <si>
    <t>3DD.0078C312A6</t>
  </si>
  <si>
    <t>3DD.0078C312BB</t>
  </si>
  <si>
    <t>3DD.0078C312B1</t>
  </si>
  <si>
    <t>3DD.003D9E64E8</t>
  </si>
  <si>
    <t>3DD.0078C312C8</t>
  </si>
  <si>
    <t>3DD.0078C312AF</t>
  </si>
  <si>
    <t>3DD.0078C31295</t>
  </si>
  <si>
    <t>3DD.0078C3128B</t>
  </si>
  <si>
    <t>3DD.0077CCA9E4</t>
  </si>
  <si>
    <t>3DD.0078C3129E</t>
  </si>
  <si>
    <t>3DD.0078C31271</t>
  </si>
  <si>
    <t>3DD.0078C31275</t>
  </si>
  <si>
    <t>3DD.0078C3128A</t>
  </si>
  <si>
    <t>3DD.0078C312B4</t>
  </si>
  <si>
    <t>3DD.0078C31273</t>
  </si>
  <si>
    <t>3DD.0078C312A2</t>
  </si>
  <si>
    <t>3DD.0078C312C5</t>
  </si>
  <si>
    <t>3DD.0078C312C2</t>
  </si>
  <si>
    <t>3DD.0078C31282</t>
  </si>
  <si>
    <t>3DD.0078C312A9</t>
  </si>
  <si>
    <t>3DD.0078C31286</t>
  </si>
  <si>
    <t>3DD.0077B45CB8</t>
  </si>
  <si>
    <t>3DD.0077B45CF4</t>
  </si>
  <si>
    <t>3DD.0077B418C9</t>
  </si>
  <si>
    <t>3DD.0077B3F58C</t>
  </si>
  <si>
    <t>3DD.0077B5C2CD</t>
  </si>
  <si>
    <t>3DD.0077B3FDEC</t>
  </si>
  <si>
    <t>3DD.0077B46461</t>
  </si>
  <si>
    <t>3DD.0077B3E97D</t>
  </si>
  <si>
    <t>3DD.0077B465E0</t>
  </si>
  <si>
    <t>3DD.0077CC84B5</t>
  </si>
  <si>
    <t>3DD.0077B46740</t>
  </si>
  <si>
    <t>3DD.0077B3F472</t>
  </si>
  <si>
    <t>3DD.00777A9085</t>
  </si>
  <si>
    <t>3DD.007769CBA7</t>
  </si>
  <si>
    <t>3DD.0077B569EC</t>
  </si>
  <si>
    <t>3DD.0077CCAC16</t>
  </si>
  <si>
    <t>3DD.0077CCF0E3</t>
  </si>
  <si>
    <t>3DD.007764104E</t>
  </si>
  <si>
    <t>3DD.00777AC719</t>
  </si>
  <si>
    <t>3DD.00776857C4</t>
  </si>
  <si>
    <t>3DD.0077CC7702</t>
  </si>
  <si>
    <t>3DD.0077B458DA</t>
  </si>
  <si>
    <t>3DD.0077B419E1</t>
  </si>
  <si>
    <t>3DD.0077CCC4F9</t>
  </si>
  <si>
    <t>3DD.0077CC9426</t>
  </si>
  <si>
    <t>3DD.0077B4874E</t>
  </si>
  <si>
    <t>3DD.0077B45A66</t>
  </si>
  <si>
    <t>3DD.0077CC81F2</t>
  </si>
  <si>
    <t>3DD.0077A5C7A8</t>
  </si>
  <si>
    <t>3DD.0077A5E3D8</t>
  </si>
  <si>
    <t>3DD.0077A62265</t>
  </si>
  <si>
    <t>3DD.0077A59E10</t>
  </si>
  <si>
    <t>3DD.0077A5E80C</t>
  </si>
  <si>
    <t>3DD.0077CCD4BB</t>
  </si>
  <si>
    <t>3DD.0077B43E81</t>
  </si>
  <si>
    <t>3DD.0077A559F8</t>
  </si>
  <si>
    <t>3DD.0077A556BB</t>
  </si>
  <si>
    <t>3DD.0077A61F6C</t>
  </si>
  <si>
    <t>3DD.0077A5FD6C</t>
  </si>
  <si>
    <t>3DD.0077A74CB2</t>
  </si>
  <si>
    <t>3DD.0077A51DB8</t>
  </si>
  <si>
    <t>3DD.0077A5D2E9</t>
  </si>
  <si>
    <t>This sample is a duplicate with OtsLGRF24S_3872.</t>
  </si>
  <si>
    <t>3DD.0077A566F7</t>
  </si>
  <si>
    <t>3DD.0077A6ED25</t>
  </si>
  <si>
    <t>3DD.0077A5B6EF</t>
  </si>
  <si>
    <t>3DD.0077A5C7E3</t>
  </si>
  <si>
    <t>3DD.003D96D019</t>
  </si>
  <si>
    <t>3DD.0077A6A33D</t>
  </si>
  <si>
    <t>3DD.0077A616AA</t>
  </si>
  <si>
    <t>3DD.003D81E797</t>
  </si>
  <si>
    <t>3DD.0077A5D407</t>
  </si>
  <si>
    <t>This sample is a duplicate with OtsLGRF24S_9572.</t>
  </si>
  <si>
    <t>3DD.0077A6478F</t>
  </si>
  <si>
    <t>3DD.0077A5F405</t>
  </si>
  <si>
    <t>3DD.0077A5926C</t>
  </si>
  <si>
    <t>3DD.003E170F98</t>
  </si>
  <si>
    <t>3DD.0077A6509B</t>
  </si>
  <si>
    <t>3DD.0077A5B81C</t>
  </si>
  <si>
    <t>3DD.0077A5DFEB</t>
  </si>
  <si>
    <t>3DD.0077A512E2</t>
  </si>
  <si>
    <t>This sample is a duplicate with OtsLGRF24S_3182.</t>
  </si>
  <si>
    <t>3DD.0077A67E67</t>
  </si>
  <si>
    <t>3DD.0077A688AC</t>
  </si>
  <si>
    <t>3DD.00776462C0</t>
  </si>
  <si>
    <t>3DD.007769A758</t>
  </si>
  <si>
    <t>3DD.007769CA70</t>
  </si>
  <si>
    <t>3DD.007767CE9B</t>
  </si>
  <si>
    <t>3DD.007769195D</t>
  </si>
  <si>
    <t>3DD.007769A25A</t>
  </si>
  <si>
    <t>3DD.0077647878</t>
  </si>
  <si>
    <t>3DD.0077689C8D</t>
  </si>
  <si>
    <t>3DD.007769F4CE</t>
  </si>
  <si>
    <t>3DD.00776A157E</t>
  </si>
  <si>
    <t>3DD.003D96BC76</t>
  </si>
  <si>
    <t>3DD.00777AB95B</t>
  </si>
  <si>
    <t>3DD.003E264B2F</t>
  </si>
  <si>
    <t>3DD.0077641510</t>
  </si>
  <si>
    <t>3DD.0077A6B581</t>
  </si>
  <si>
    <t>3DD.0077641159</t>
  </si>
  <si>
    <t>3DD.0077699A08</t>
  </si>
  <si>
    <t>3DD.00777AAAE9</t>
  </si>
  <si>
    <t>3DD.0077A6476D</t>
  </si>
  <si>
    <t>3DD.00776870F9</t>
  </si>
  <si>
    <t>3DD.00776981E6</t>
  </si>
  <si>
    <t>3DD.00777AED26</t>
  </si>
  <si>
    <t>3DD.0077688BC5</t>
  </si>
  <si>
    <t>3DD.003D96C45C</t>
  </si>
  <si>
    <t>3DD.007768728F</t>
  </si>
  <si>
    <t>3DD.007768C3E4</t>
  </si>
  <si>
    <t>3DD.0077691902</t>
  </si>
  <si>
    <t>3DD.00777A9D16</t>
  </si>
  <si>
    <t>3DD.00777AECBA</t>
  </si>
  <si>
    <t>3DD.0077640782</t>
  </si>
  <si>
    <t>3DD.00777AD3BC</t>
  </si>
  <si>
    <t>3DD.00777AB83B</t>
  </si>
  <si>
    <t>3DD.0077699057</t>
  </si>
  <si>
    <t>This sample is a duplicate with OtsLGRF24S_10895.</t>
  </si>
  <si>
    <t>3DD.00776927D5</t>
  </si>
  <si>
    <t>3DD.003D81DC93</t>
  </si>
  <si>
    <t>3DD.0077640CFB</t>
  </si>
  <si>
    <t>3DD.0077688D7F</t>
  </si>
  <si>
    <t>3DD.0077690B17</t>
  </si>
  <si>
    <t>This sample is a duplicate with OtsLGRF24S_6116.</t>
  </si>
  <si>
    <t>3DD.003D81EA05</t>
  </si>
  <si>
    <t>3DD.007763FECF</t>
  </si>
  <si>
    <t>3DD.0077698F5F</t>
  </si>
  <si>
    <t>3DD.00777A9C81</t>
  </si>
  <si>
    <t>3DD.007769DE19</t>
  </si>
  <si>
    <t>3DD.0077688C4E</t>
  </si>
  <si>
    <t>3DD.007768A7BE</t>
  </si>
  <si>
    <t>3DD.00776A01B1</t>
  </si>
  <si>
    <t>3DD.007763FF66</t>
  </si>
  <si>
    <t>3DD.007769964A</t>
  </si>
  <si>
    <t>3DD.007769AF3A</t>
  </si>
  <si>
    <t>3DD.0077687E60</t>
  </si>
  <si>
    <t>3DD.00777A8F22</t>
  </si>
  <si>
    <t>3DD.00776A0FE3</t>
  </si>
  <si>
    <t>3DD.003E28CE60</t>
  </si>
  <si>
    <t>3DD.007769E754</t>
  </si>
  <si>
    <t>3DD.003D73E7CE</t>
  </si>
  <si>
    <t>3DD.0077687149</t>
  </si>
  <si>
    <t>3DD.0077757901</t>
  </si>
  <si>
    <t>3DD.007769A73C</t>
  </si>
  <si>
    <t>3DD.003DA5E218</t>
  </si>
  <si>
    <t>3DD.007775D5C2</t>
  </si>
  <si>
    <t>3DD.00777AC5CD</t>
  </si>
  <si>
    <t>3DD.007774E7EC</t>
  </si>
  <si>
    <t>3DD.00776A17D1</t>
  </si>
  <si>
    <t>3DD.003D8B6A48</t>
  </si>
  <si>
    <t>3DD.003D73274B</t>
  </si>
  <si>
    <t>3DD.003E2664CC</t>
  </si>
  <si>
    <t>3DD.003D97C785</t>
  </si>
  <si>
    <t>3DD.003D6E2241</t>
  </si>
  <si>
    <t>3D6.1D59A1D1C1</t>
  </si>
  <si>
    <t>3DD.003D9E5A0A</t>
  </si>
  <si>
    <t>This sample is a duplicate with OtsLGRF24S_7829.</t>
  </si>
  <si>
    <t>3DD.003D817E9B</t>
  </si>
  <si>
    <t>This sample is a duplicate with OtsLGRF24S_11299.</t>
  </si>
  <si>
    <t>This sample is a duplicate with OtsLGRF24S_11393.</t>
  </si>
  <si>
    <t>3DD.0078E4143F</t>
  </si>
  <si>
    <t>3DD.003E171013</t>
  </si>
  <si>
    <t>3DD.003D9DD988</t>
  </si>
  <si>
    <t>This sample is a duplicate with OtsLGRF24S_1805.</t>
  </si>
  <si>
    <t>This sample is a duplicate with OtsLGRF24S_10925.</t>
  </si>
  <si>
    <t>This sample is a duplicate with OtsLGRF24S_10703.</t>
  </si>
  <si>
    <t>This sample is a duplicate with OtsLGRF24S_10625.</t>
  </si>
  <si>
    <t>This sample is a duplicate with OtsLGRF24S_11186.</t>
  </si>
  <si>
    <t>3DD.003D96D47A</t>
  </si>
  <si>
    <t>This sample is a duplicate with OtsLGRF24S_8570.</t>
  </si>
  <si>
    <t>This sample is a duplicate with OtsLGRF24S_10580.</t>
  </si>
  <si>
    <t>This sample is a duplicate with OtsLGRF24S_11399.</t>
  </si>
  <si>
    <t>3DD.003D4775D3</t>
  </si>
  <si>
    <t>This sample is a duplicate with OtsLGRF24S_10811.</t>
  </si>
  <si>
    <t>This sample is a duplicate with OtsLGRF24S_11360.</t>
  </si>
  <si>
    <t>This sample is a duplicate with OtsLGRF24S_11321.</t>
  </si>
  <si>
    <t>This sample is a duplicate with OtsLGRF24S_11428.</t>
  </si>
  <si>
    <t>This sample is a duplicate with OtsLGRF24S_9890.</t>
  </si>
  <si>
    <t>This sample is a duplicate with OtsLGRF24S_11243.</t>
  </si>
  <si>
    <t>This sample is a duplicate with OtsLGRF24S_11189.</t>
  </si>
  <si>
    <t>3DD.003D96DDAD</t>
  </si>
  <si>
    <t>This sample is a duplicate with OtsLGRF24S_9938.</t>
  </si>
  <si>
    <t>This sample is a duplicate with OtsLGRF24S_11000.</t>
  </si>
  <si>
    <t>This sample is a duplicate with OtsLGRF24S_11282.</t>
  </si>
  <si>
    <t>OtsNPFH20S_1_0082</t>
  </si>
  <si>
    <t>OtsNPFH20S_1_0037</t>
  </si>
  <si>
    <t>OtsLYON20S_1_0254</t>
  </si>
  <si>
    <t>OtsLYON20S_1_0133</t>
  </si>
  <si>
    <t>OtsLYON20S_1_1446</t>
  </si>
  <si>
    <t>OtsLYON20S_1_1240</t>
  </si>
  <si>
    <t>OtsLYON22S_1_0434</t>
  </si>
  <si>
    <t>OtsLYON22S_1_4222</t>
  </si>
  <si>
    <t>OtsLYON22S_1</t>
  </si>
  <si>
    <t>OtsLYON22S_1_0238</t>
  </si>
  <si>
    <t>OtsLYON22S_1_3238</t>
  </si>
  <si>
    <t>OtsNPFH20S_1_0364</t>
  </si>
  <si>
    <t>OtsNPFH20S_1_0329</t>
  </si>
  <si>
    <t>OtsLYON20S_1_1331</t>
  </si>
  <si>
    <t>OtsLYON20S_1_0868</t>
  </si>
  <si>
    <t>OtsLYON20S_1_1044</t>
  </si>
  <si>
    <t>OtsLYON19S_1_1233</t>
  </si>
  <si>
    <t>OtsLYON20S_1_0043</t>
  </si>
  <si>
    <t>OtsLYON20S_1_1714</t>
  </si>
  <si>
    <t>OtsNPFH19S_1_1010</t>
  </si>
  <si>
    <t>OtsNPFH20S_1_0468</t>
  </si>
  <si>
    <t>OtsNPFH20S_1_0422</t>
  </si>
  <si>
    <t>OtsLYON22S_1_0468</t>
  </si>
  <si>
    <t>OtsLYON22S_1_4280</t>
  </si>
  <si>
    <t>OtsLYON20S_1_0489</t>
  </si>
  <si>
    <t>OtsLYON20S_1_0537</t>
  </si>
  <si>
    <t>OtsLYON21S_1_0394</t>
  </si>
  <si>
    <t>OtsNPFH20S_1_0362</t>
  </si>
  <si>
    <t>OtsNPFH20S_1_0327</t>
  </si>
  <si>
    <t>OtsLYON20S_1_0259</t>
  </si>
  <si>
    <t>OtsLYON20S_1_0120</t>
  </si>
  <si>
    <t>OtsWellsSuPBT19YM-41</t>
  </si>
  <si>
    <t>OtsWellsSuPBT19Y-39</t>
  </si>
  <si>
    <t>OtsWellsSuPBT19Y</t>
  </si>
  <si>
    <t>OtsLYON22S_1_0406</t>
  </si>
  <si>
    <t>OtsLYON22S_1_4170</t>
  </si>
  <si>
    <t>OtsLYON20S_1_1342</t>
  </si>
  <si>
    <t>OtsLYON20S_1_0865</t>
  </si>
  <si>
    <t>OtsLYON20S_1_1583</t>
  </si>
  <si>
    <t>OtsLYON20S_1_1765</t>
  </si>
  <si>
    <t>OtsNPFH20S_1_0057</t>
  </si>
  <si>
    <t>OtsNPFH20S_1_0046</t>
  </si>
  <si>
    <t>OtsLYON20S_1_0670</t>
  </si>
  <si>
    <t>OtsLYON20S_1_0764</t>
  </si>
  <si>
    <t>OtsLYON22S_1_0429</t>
  </si>
  <si>
    <t>OtsLYON22S_1_4211</t>
  </si>
  <si>
    <t>OtsNPFH20S_1_0583</t>
  </si>
  <si>
    <t>OtsNPFH20S_1_0543</t>
  </si>
  <si>
    <t>OtsNPFH20S_1_0564</t>
  </si>
  <si>
    <t>OtsNPFH20S_1_0524</t>
  </si>
  <si>
    <t>OtsLYON20S_1_1343</t>
  </si>
  <si>
    <t>OtsLYON20S_1_0878</t>
  </si>
  <si>
    <t>OtsLYON20S_1_1046</t>
  </si>
  <si>
    <t>OtsLYON21S_1_0769</t>
  </si>
  <si>
    <t>OtsLYON21S_1_0429</t>
  </si>
  <si>
    <t>OtsLYON20S_1_0237</t>
  </si>
  <si>
    <t>OtsLYON20S_1_0080</t>
  </si>
  <si>
    <t>OtsLYON21S_1_1658</t>
  </si>
  <si>
    <t>OtsLYON20S_1_0207</t>
  </si>
  <si>
    <t>OtsLYON20S_1_0038</t>
  </si>
  <si>
    <t>OtsNPFH20S_1_0493</t>
  </si>
  <si>
    <t>OtsNPFH20S_1_0454</t>
  </si>
  <si>
    <t>OtsLYON20S_1_0296</t>
  </si>
  <si>
    <t>OtsLYON20S_1_1053</t>
  </si>
  <si>
    <t>OtsLYON21S_1_0863</t>
  </si>
  <si>
    <t>OtsLYON21S_1_1833</t>
  </si>
  <si>
    <t>OtsLYON19S_1_1316</t>
  </si>
  <si>
    <t>OtsLYON19S_1_1229</t>
  </si>
  <si>
    <t>OtsLYON21S_1_0718</t>
  </si>
  <si>
    <t>OtsLYON21S_1_0299</t>
  </si>
  <si>
    <t>OtsLYON20S_1_1103</t>
  </si>
  <si>
    <t>OtsLYON20S_1_0418</t>
  </si>
  <si>
    <t>OtsLYON20S_1_1077</t>
  </si>
  <si>
    <t>OtsNPFH21S_1_1627</t>
  </si>
  <si>
    <t>OtsNPFH21S_1_1546</t>
  </si>
  <si>
    <t>OtsLYON21S_1_0423</t>
  </si>
  <si>
    <t>OtsLYON22S_1_0432</t>
  </si>
  <si>
    <t>OtsLYON22S_1_4218</t>
  </si>
  <si>
    <t>OtsLYON20S_1_0266</t>
  </si>
  <si>
    <t>OtsLYON20S_1_0126</t>
  </si>
  <si>
    <t>OtsLYON20S_1_1072</t>
  </si>
  <si>
    <t>OtsLYON20S_1_0127</t>
  </si>
  <si>
    <t>OtsLYON21S_1_0726</t>
  </si>
  <si>
    <t>OtsLYON21S_1_0315</t>
  </si>
  <si>
    <t>OtsLYON20S_1_1572</t>
  </si>
  <si>
    <t>OtsLYON20S_1_1751</t>
  </si>
  <si>
    <t>OtsLYON20S_1_1750</t>
  </si>
  <si>
    <t>OtsNPFH21S_1_1139</t>
  </si>
  <si>
    <t>OtsNPFH21S_1_1467</t>
  </si>
  <si>
    <t>OtsLYON20S_1_0422</t>
  </si>
  <si>
    <t>OtsLYON20S_1_1116</t>
  </si>
  <si>
    <t>OtsLYON20S_1_0261</t>
  </si>
  <si>
    <t>OtsLYON20S_1_0140</t>
  </si>
  <si>
    <t>OtsLYON20S_1_0124</t>
  </si>
  <si>
    <t>OtsLYON19S_1_0934</t>
  </si>
  <si>
    <t>OtsNPFH20S_1_0559</t>
  </si>
  <si>
    <t>OtsNPFH20S_1_0512</t>
  </si>
  <si>
    <t>OtsLYON20S_1_0311</t>
  </si>
  <si>
    <t>OtsLYON20S_1_0041</t>
  </si>
  <si>
    <t>OtsNPFH20S_1_0565</t>
  </si>
  <si>
    <t>OtsNPFH20S_1_0525</t>
  </si>
  <si>
    <t>OtsLYON20S_1_1558</t>
  </si>
  <si>
    <t>OtsLYON20S_1_1726</t>
  </si>
  <si>
    <t>OtsLYON22S_1_0154</t>
  </si>
  <si>
    <t>OtsLYON22S_1_3028</t>
  </si>
  <si>
    <t>OtsLYON19S_1_1355</t>
  </si>
  <si>
    <t>OtsLYON19S_1_1266</t>
  </si>
  <si>
    <t>OtsLYON20S_1_0657</t>
  </si>
  <si>
    <t>OtsLYON20S_1_0733</t>
  </si>
  <si>
    <t>OtsLYON21S_1_0721</t>
  </si>
  <si>
    <t>OtsLYON21S_1_0305</t>
  </si>
  <si>
    <t>OtsLYON20S_1_0312</t>
  </si>
  <si>
    <t>OtsLYON20S_1_0054</t>
  </si>
  <si>
    <t>OtsLYON21S_1_0623</t>
  </si>
  <si>
    <t>OtsLYON21S_1_0047</t>
  </si>
  <si>
    <t>OtsLYON20S_1_1321</t>
  </si>
  <si>
    <t>OtsLYON20S_1_0853</t>
  </si>
  <si>
    <t>OtsLYON20S_1_1396</t>
  </si>
  <si>
    <t>OtsLYON20S_1_0947</t>
  </si>
  <si>
    <t>OtsLYON21S_1_0621</t>
  </si>
  <si>
    <t>OtsLYON21S_1_0045</t>
  </si>
  <si>
    <t>OtsLYON22S_1_0082</t>
  </si>
  <si>
    <t>OtsLYON22S_1_2116</t>
  </si>
  <si>
    <t>OtsLYON20S_1_0425</t>
  </si>
  <si>
    <t>OtsLYON20S_1_1109</t>
  </si>
  <si>
    <t>OtsNPFH20S_1_0219</t>
  </si>
  <si>
    <t>OtsNPFH20S_1_0133</t>
  </si>
  <si>
    <t>OtsLYON20S_1_0472</t>
  </si>
  <si>
    <t>OtsLYON20S_1_1199</t>
  </si>
  <si>
    <t>OtsLYON21S_1_0805</t>
  </si>
  <si>
    <t>OtsLYON21S_1_1635</t>
  </si>
  <si>
    <t>OtsLYON21S_1_0847</t>
  </si>
  <si>
    <t>OtsLYON21S_1_1805</t>
  </si>
  <si>
    <t>OtsLYON21S_1_0684</t>
  </si>
  <si>
    <t>OtsLYON21S_1_0226</t>
  </si>
  <si>
    <t>OtsLYON20S_1_1382</t>
  </si>
  <si>
    <t>OtsLYON20S_1_0963</t>
  </si>
  <si>
    <t>OtsLYON22S_1_0038</t>
  </si>
  <si>
    <t>OtsLYON22S_1_2034</t>
  </si>
  <si>
    <t>OtsLYON21S_1_0834</t>
  </si>
  <si>
    <t>OtsLYON21S_1_1668</t>
  </si>
  <si>
    <t>OtsLYON20S_1_0169</t>
  </si>
  <si>
    <t>OtsNPFH20S_1_0577</t>
  </si>
  <si>
    <t>OtsNPFH20S_1_0537</t>
  </si>
  <si>
    <t>OtsNPFH20S_1_0463</t>
  </si>
  <si>
    <t>OtsNPFH20S_1_0408</t>
  </si>
  <si>
    <t>OtsLYON20S_1_0014</t>
  </si>
  <si>
    <t>OtsLYON19S_1_1248</t>
  </si>
  <si>
    <t>OtsLYON20S_1_1555</t>
  </si>
  <si>
    <t>OtsLYON20S_1_1722</t>
  </si>
  <si>
    <t>OtsLYON20S_1_0066</t>
  </si>
  <si>
    <t>OtsLYON20S_1_0609</t>
  </si>
  <si>
    <t>OtsLYON20S_1_0578</t>
  </si>
  <si>
    <t>OtsLYON20S_1_1492</t>
  </si>
  <si>
    <t>OtsLYON20S_1_1605</t>
  </si>
  <si>
    <t>OtsLYON22S_1_0178</t>
  </si>
  <si>
    <t>OtsLYON22S_1_3065</t>
  </si>
  <si>
    <t>OtsLYON20S_1_0445</t>
  </si>
  <si>
    <t>OtsLYON20S_1_1179</t>
  </si>
  <si>
    <t>OtsLYON20S_1_0321</t>
  </si>
  <si>
    <t>OtsLYON20S_1_0095</t>
  </si>
  <si>
    <t>OtsNPFH20S_1_0570</t>
  </si>
  <si>
    <t>OtsNPFH20S_1_0530</t>
  </si>
  <si>
    <t>OtsLYON21S_1_1739</t>
  </si>
  <si>
    <t>OtsLYON20S_1_1033</t>
  </si>
  <si>
    <t>OtsLYON20S_1_0424</t>
  </si>
  <si>
    <t>OtsLYON20S_1_1086</t>
  </si>
  <si>
    <t>OtsLYON21S_1_0634</t>
  </si>
  <si>
    <t>OtsLYON21S_1_0066</t>
  </si>
  <si>
    <t>OtsLYON20S_1_1054</t>
  </si>
  <si>
    <t>OtsLYON20S_1_1363</t>
  </si>
  <si>
    <t>OtsLYON20S_1_0915</t>
  </si>
  <si>
    <t>OtsLYON21S_1_1643</t>
  </si>
  <si>
    <t>OtsLYON20S_1_0637</t>
  </si>
  <si>
    <t>OtsLYON20S_1_0762</t>
  </si>
  <si>
    <t>OtsLYON21S_1_0737</t>
  </si>
  <si>
    <t>OtsLYON21S_1_0350</t>
  </si>
  <si>
    <t>OtsNPFH22S_1_0354</t>
  </si>
  <si>
    <t>OtsNPFH22S_1_0289</t>
  </si>
  <si>
    <t>OtsNPFH22S_1</t>
  </si>
  <si>
    <t>OtsNPFH20S_1_0835</t>
  </si>
  <si>
    <t>OtsNPFH20S_1_0774</t>
  </si>
  <si>
    <t>OtsLYON21S_1_0633</t>
  </si>
  <si>
    <t>OtsLYON21S_1_0076</t>
  </si>
  <si>
    <t>OtsNPFH20S_1_0817</t>
  </si>
  <si>
    <t>OtsNPFH20S_1_0747</t>
  </si>
  <si>
    <t>OtsLYON21S_1_0690</t>
  </si>
  <si>
    <t>OtsLYON21S_1_0235</t>
  </si>
  <si>
    <t>OtsNPFH20S_1_0509</t>
  </si>
  <si>
    <t>OtsLYON21S_1_1738</t>
  </si>
  <si>
    <t>OtsNPFH20S_1_0569</t>
  </si>
  <si>
    <t>OtsNPFH20S_1_0529</t>
  </si>
  <si>
    <t>OtsNPFH20S_1_0352</t>
  </si>
  <si>
    <t>OtsNPFH20S_1_0312</t>
  </si>
  <si>
    <t>OtsLYON21S_1_0918</t>
  </si>
  <si>
    <t>OtsLYON21S_1_1705</t>
  </si>
  <si>
    <t>OtsLYON21S_1_0407</t>
  </si>
  <si>
    <t>OtsLYON20S_1_0879</t>
  </si>
  <si>
    <t>OtsLYON22S_1_0102</t>
  </si>
  <si>
    <t>OtsLYON22S_1_2149</t>
  </si>
  <si>
    <t>OtsLYON22S_1_0510</t>
  </si>
  <si>
    <t>OtsLYON22S_1_4338</t>
  </si>
  <si>
    <t>OtsLYON21S_1_1976</t>
  </si>
  <si>
    <t>OtsNPFH20S_1_0052</t>
  </si>
  <si>
    <t>OtsNPFH20S_1_0014</t>
  </si>
  <si>
    <t>OtsLYON22S_1_0065</t>
  </si>
  <si>
    <t>OtsLYON22S_1_2092</t>
  </si>
  <si>
    <t>OtsLYON21S_1_0686</t>
  </si>
  <si>
    <t>OtsLYON21S_1_0222</t>
  </si>
  <si>
    <t>OtsLYON20S_1_0118</t>
  </si>
  <si>
    <t>OtsNPFH20S_1_0560</t>
  </si>
  <si>
    <t>OtsNPFH20S_1_0513</t>
  </si>
  <si>
    <t>OtsLYON21S_1_0911</t>
  </si>
  <si>
    <t>OtsLYON21S_1_1998</t>
  </si>
  <si>
    <t>OtsLYON20S_1_1596</t>
  </si>
  <si>
    <t>OtsLYON20S_1_1784</t>
  </si>
  <si>
    <t>OtsLYON21S_1_0098</t>
  </si>
  <si>
    <t>OtsLYON22S_1_0303</t>
  </si>
  <si>
    <t>OtsLYON22S_1_3359</t>
  </si>
  <si>
    <t>OtsLYON21S_1_0657</t>
  </si>
  <si>
    <t>OtsLYON21S_1_0110</t>
  </si>
  <si>
    <t>OtsLYON21S_1_1970</t>
  </si>
  <si>
    <t>OtsLYON20S_1_0408</t>
  </si>
  <si>
    <t>OtsLYON20S_1_1093</t>
  </si>
  <si>
    <t>OtsNPFH20S_1_0184</t>
  </si>
  <si>
    <t>OtsNPFH20S_1_0107</t>
  </si>
  <si>
    <t>OtsLYON21S_1_0854</t>
  </si>
  <si>
    <t>OtsLYON21S_1_1822</t>
  </si>
  <si>
    <t>OtsNPFH21S_1_1330</t>
  </si>
  <si>
    <t>OtsNPFH21S_1_1045</t>
  </si>
  <si>
    <t>OtsNPFH20S_1_0181</t>
  </si>
  <si>
    <t>OtsNPFH20S_1_0143</t>
  </si>
  <si>
    <t>OtsLYON20S_1_1170</t>
  </si>
  <si>
    <t>OtsLYON21S_1_0340</t>
  </si>
  <si>
    <t>OtsLYON20S_1_0304</t>
  </si>
  <si>
    <t>OtsLYON20S_1_0001</t>
  </si>
  <si>
    <t>OtsNPFH20S_1_0810</t>
  </si>
  <si>
    <t>OtsNPFH20S_1_0736</t>
  </si>
  <si>
    <t>OtsLYON21S_1_0740</t>
  </si>
  <si>
    <t>OtsLYON21S_1_0355</t>
  </si>
  <si>
    <t>OtsLYON20S_1_0645</t>
  </si>
  <si>
    <t>OtsLYON20S_1_0725</t>
  </si>
  <si>
    <t>OtsLYON20S_1_0063</t>
  </si>
  <si>
    <t>OtsLYON21S_1_0044</t>
  </si>
  <si>
    <t>OtsNPFH20S_1_0174</t>
  </si>
  <si>
    <t>OtsNPFH20S_1_0167</t>
  </si>
  <si>
    <t>OtsNPFH20S_1_0828</t>
  </si>
  <si>
    <t>OtsNPFH20S_1_0764</t>
  </si>
  <si>
    <t>OtsLYON22S_1_0548</t>
  </si>
  <si>
    <t>OtsLYON22S_1_5075</t>
  </si>
  <si>
    <t>OtsLYON20S_1_1419</t>
  </si>
  <si>
    <t>OtsLYON20S_1_1000</t>
  </si>
  <si>
    <t>OtsLYON22S_1_0596</t>
  </si>
  <si>
    <t>OtsLYON22S_1_5142</t>
  </si>
  <si>
    <t>OtsLYON20S_1_1464</t>
  </si>
  <si>
    <t>OtsLYON20S_1_1266</t>
  </si>
  <si>
    <t>OtsLYON20S_1_1491</t>
  </si>
  <si>
    <t>OtsLYON20S_1_1602</t>
  </si>
  <si>
    <t>OtsNPFH21S_1_1606</t>
  </si>
  <si>
    <t>OtsNPFH21S_1_1510</t>
  </si>
  <si>
    <t>OtsLYON21S_1_0723</t>
  </si>
  <si>
    <t>OtsLYON21S_1_0307</t>
  </si>
  <si>
    <t>OtsLYON20S_1_0983</t>
  </si>
  <si>
    <t>OtsNPFH20S_1_0657</t>
  </si>
  <si>
    <t>OtsNPFH20S_1_0611</t>
  </si>
  <si>
    <t>OtsLYON22S_1_0598</t>
  </si>
  <si>
    <t>OtsLYON22S_1_5148</t>
  </si>
  <si>
    <t>OtsLYON21S_1_0839</t>
  </si>
  <si>
    <t>OtsLYON21S_1_1700</t>
  </si>
  <si>
    <t>OtsLYON20S_1_1475</t>
  </si>
  <si>
    <t>OtsLYON20S_1_1275</t>
  </si>
  <si>
    <t>OtsLYON20S_1_1801</t>
  </si>
  <si>
    <t>OtsLYON20S_1_1777</t>
  </si>
  <si>
    <t>OtsLYON21S_1_0912</t>
  </si>
  <si>
    <t>OtsLYON21S_1_1991</t>
  </si>
  <si>
    <t>OtsLYON22S_1_0305</t>
  </si>
  <si>
    <t>OtsLYON22S_1_3363</t>
  </si>
  <si>
    <t>OtsLYON20S_1_1562</t>
  </si>
  <si>
    <t>OtsLYON20S_1_1745</t>
  </si>
  <si>
    <t>OtsLYON20S_1_1501</t>
  </si>
  <si>
    <t>OtsLYON20S_1_1620</t>
  </si>
  <si>
    <t>OtsLYON22S_1_0499</t>
  </si>
  <si>
    <t>OtsLYON22S_1_4334</t>
  </si>
  <si>
    <t>OtsLYON21S_1_0627</t>
  </si>
  <si>
    <t>OtsLYON21S_1_0054</t>
  </si>
  <si>
    <t>OtsLYON22S_1_0031</t>
  </si>
  <si>
    <t>OtsLYON22S_1_2014</t>
  </si>
  <si>
    <t>OtsNPFH20S_1_0659</t>
  </si>
  <si>
    <t>OtsNPFH20S_1_0615</t>
  </si>
  <si>
    <t>OtsLYON20S_1_0012</t>
  </si>
  <si>
    <t>OtsLYON21S_1_1713</t>
  </si>
  <si>
    <t>OtsLYON20S_1_1145</t>
  </si>
  <si>
    <t>OtsLYON22S_1_0512</t>
  </si>
  <si>
    <t>OtsLYON22S_1_4350</t>
  </si>
  <si>
    <t>OtsLYON20S_1_0999</t>
  </si>
  <si>
    <t>OtsLYON20S_1_1357</t>
  </si>
  <si>
    <t>OtsLYON20S_1_0909</t>
  </si>
  <si>
    <t>OtsLYON20S_1_1334</t>
  </si>
  <si>
    <t>OtsLYON20S_1_0873</t>
  </si>
  <si>
    <t>OtsLYON20S_1_1115</t>
  </si>
  <si>
    <t>OtsLYON21S_1_0869</t>
  </si>
  <si>
    <t>OtsLYON21S_1_1866</t>
  </si>
  <si>
    <t>OtsLYON19S_1_1022</t>
  </si>
  <si>
    <t>OtsNPFH20S_1_0366</t>
  </si>
  <si>
    <t>OtsNPFH20S_1_0331</t>
  </si>
  <si>
    <t>OtsLYON20S_1_0613</t>
  </si>
  <si>
    <t>OtsLYON20S_1_0580</t>
  </si>
  <si>
    <t>OtsLYON21S_1_0228</t>
  </si>
  <si>
    <t>OtsLYON19S_1_1265</t>
  </si>
  <si>
    <t>OtsLYON22S_1_0021</t>
  </si>
  <si>
    <t>OtsLYON22S_1_1063</t>
  </si>
  <si>
    <t>OtsLYON20S_1_1039</t>
  </si>
  <si>
    <t>OtsLYON21S_1_0408</t>
  </si>
  <si>
    <t>OtsLYON20S_1_0121</t>
  </si>
  <si>
    <t>OtsNPFH19S_1_1081</t>
  </si>
  <si>
    <t>OtsNPFH20S_1_0592</t>
  </si>
  <si>
    <t>OtsNPFH20S_1_0552</t>
  </si>
  <si>
    <t>OtsLYON20S_1_1392</t>
  </si>
  <si>
    <t>OtsLYON20S_1_0939</t>
  </si>
  <si>
    <t>OtsLYON20S_1_0293</t>
  </si>
  <si>
    <t>OtsLYON20S_1_1009</t>
  </si>
  <si>
    <t>OtsLYON20S_1_1574</t>
  </si>
  <si>
    <t>OtsLYON20S_1_1753</t>
  </si>
  <si>
    <t>OtsLYON21S_1_2000</t>
  </si>
  <si>
    <t>OtsLYON21S_1_0671</t>
  </si>
  <si>
    <t>OtsLYON21S_1_0132</t>
  </si>
  <si>
    <t>OtsLYON21S_1_1876</t>
  </si>
  <si>
    <t>OtsLYON21S_1_0700</t>
  </si>
  <si>
    <t>OtsLYON21S_1_0256</t>
  </si>
  <si>
    <t>OtsLYON20S_1_0213</t>
  </si>
  <si>
    <t>OtsLYON20S_1_0010</t>
  </si>
  <si>
    <t>OtsLYON21S_1_0601</t>
  </si>
  <si>
    <t>OtsLYON21S_1_0002</t>
  </si>
  <si>
    <t>OtsNPFH20S_1_0813</t>
  </si>
  <si>
    <t>OtsNPFH20S_1_0742</t>
  </si>
  <si>
    <t>OtsLYON21S_1_1676</t>
  </si>
  <si>
    <t>OtsNPFH21S_1_0488</t>
  </si>
  <si>
    <t>OtsNPFH21S_1_0433</t>
  </si>
  <si>
    <t>OtsLYON20S_1_1351</t>
  </si>
  <si>
    <t>OtsLYON20S_1_0893</t>
  </si>
  <si>
    <t>OtsLYON21S_1_0480</t>
  </si>
  <si>
    <t>OtsLYON20S_1_0039</t>
  </si>
  <si>
    <t>OtsNPFH20S_1_0561</t>
  </si>
  <si>
    <t>OtsNPFH20S_1_0518</t>
  </si>
  <si>
    <t>OtsNPFH19S_1_3064</t>
  </si>
  <si>
    <t>OtsLYON22S_1_0139</t>
  </si>
  <si>
    <t>OtsLYON22S_1_3023</t>
  </si>
  <si>
    <t>OtsLYON21S_1_0836</t>
  </si>
  <si>
    <t>OtsLYON21S_1_1683</t>
  </si>
  <si>
    <t>OtsLYON20S_1_1341</t>
  </si>
  <si>
    <t>OtsLYON20S_1_0876</t>
  </si>
  <si>
    <t>OtsNPFH21S_1_1632</t>
  </si>
  <si>
    <t>OtsNPFH21S_1_1551</t>
  </si>
  <si>
    <t>OtsNPFH20S_1_0588</t>
  </si>
  <si>
    <t>OtsNPFH20S_1_0548</t>
  </si>
  <si>
    <t>OtsLYON22S_1_0500</t>
  </si>
  <si>
    <t>OtsLYON22S_1_4327</t>
  </si>
  <si>
    <t>OtsNPFH20S_1_0379</t>
  </si>
  <si>
    <t>OtsNPFH20S_1_0345</t>
  </si>
  <si>
    <t>OtsLYON21S_1_0751</t>
  </si>
  <si>
    <t>OtsLYON21S_1_0379</t>
  </si>
  <si>
    <t>OtsNPFH19S_1_1302</t>
  </si>
  <si>
    <t>OtsNPFH19S_1_1086</t>
  </si>
  <si>
    <t>OtsLYON21S_1_0257</t>
  </si>
  <si>
    <t>OtsLYON19S_1_1477</t>
  </si>
  <si>
    <t>OtsLYON20S_1_1104</t>
  </si>
  <si>
    <t>OtsLYON20S_1_1435</t>
  </si>
  <si>
    <t>OtsLYON20S_1_1223</t>
  </si>
  <si>
    <t>OtsLYON22S_1_0445</t>
  </si>
  <si>
    <t>OtsLYON22S_1_4236</t>
  </si>
  <si>
    <t>OtsNPFH21S_1_1184</t>
  </si>
  <si>
    <t>OtsNPFH21S_1_1239</t>
  </si>
  <si>
    <t>OtsNPFH20S_1_0661</t>
  </si>
  <si>
    <t>OtsNPFH20S_1_0622</t>
  </si>
  <si>
    <t>OtsNPFH20S_1_0207</t>
  </si>
  <si>
    <t>OtsNPFH20S_1_0144</t>
  </si>
  <si>
    <t>OtsLYON20S_1_1001</t>
  </si>
  <si>
    <t>OtsLYON20S_1_0683</t>
  </si>
  <si>
    <t>OtsLYON20S_1_0747</t>
  </si>
  <si>
    <t>OtsLYON21S_1_0716</t>
  </si>
  <si>
    <t>OtsLYON21S_1_0303</t>
  </si>
  <si>
    <t>OtsLYON21S_1_0109</t>
  </si>
  <si>
    <t>OtsLYON20S_1_0694</t>
  </si>
  <si>
    <t>OtsLYON20S_1_0751</t>
  </si>
  <si>
    <t>OtsLYON20S_1_1404</t>
  </si>
  <si>
    <t>OtsLYON20S_1_0970</t>
  </si>
  <si>
    <t>OtsLYON20S_1_1352</t>
  </si>
  <si>
    <t>OtsLYON20S_1_0900</t>
  </si>
  <si>
    <t>OtsLYON20S_1_0427</t>
  </si>
  <si>
    <t>OtsLYON20S_1_1112</t>
  </si>
  <si>
    <t>OtsLYON21S_1_0693</t>
  </si>
  <si>
    <t>OtsLYON21S_1_0251</t>
  </si>
  <si>
    <t>OtsLYON22S_1_0344</t>
  </si>
  <si>
    <t>OtsLYON22S_1_4027</t>
  </si>
  <si>
    <t>OtsLYON20S_1_0286</t>
  </si>
  <si>
    <t>OtsLYON20S_1_1041</t>
  </si>
  <si>
    <t>OtsLYON19S_1_1250</t>
  </si>
  <si>
    <t>OtsLYON20S_1_0504</t>
  </si>
  <si>
    <t>OtsLYON20S_1_1547</t>
  </si>
  <si>
    <t>OtsLYON20S_1_1705</t>
  </si>
  <si>
    <t>OtsLYON20S_1_1081</t>
  </si>
  <si>
    <t>OtsLYON22S_1_0064</t>
  </si>
  <si>
    <t>OtsLYON22S_1_2091</t>
  </si>
  <si>
    <t>OtsLYON20S_1_1445</t>
  </si>
  <si>
    <t>OtsLYON20S_1_1244</t>
  </si>
  <si>
    <t>OtsLYON21S_1_0638</t>
  </si>
  <si>
    <t>OtsLYON21S_1_0069</t>
  </si>
  <si>
    <t>OtsNPFH21S_1_1301</t>
  </si>
  <si>
    <t>OtsNPFH21S_1_1001</t>
  </si>
  <si>
    <t>OtsLYON21S_1_0364</t>
  </si>
  <si>
    <t>OtsLYON20S_1_1337</t>
  </si>
  <si>
    <t>OtsLYON20S_1_0880</t>
  </si>
  <si>
    <t>OtsLYON21S_1_0603</t>
  </si>
  <si>
    <t>OtsLYON21S_1_0005</t>
  </si>
  <si>
    <t>OtsNPFH20S_1_0802</t>
  </si>
  <si>
    <t>OtsNPFH20S_1_0717</t>
  </si>
  <si>
    <t>OtsLYON21S_1_0680</t>
  </si>
  <si>
    <t>OtsLYON21S_1_0217</t>
  </si>
  <si>
    <t>OtsLYON21S_1_0891</t>
  </si>
  <si>
    <t>OtsLYON21S_1_1896</t>
  </si>
  <si>
    <t>OtsNPFH20S_1_0409</t>
  </si>
  <si>
    <t>OtsNPFH20S_1_0820</t>
  </si>
  <si>
    <t>OtsNPFH20S_1_0752</t>
  </si>
  <si>
    <t>OtsLYON20S_1_0446</t>
  </si>
  <si>
    <t>OtsLYON20S_1_1181</t>
  </si>
  <si>
    <t>OtsLYON21S_1_0632</t>
  </si>
  <si>
    <t>OtsLYON21S_1_0059</t>
  </si>
  <si>
    <t>OtsLYON21S_1_0747</t>
  </si>
  <si>
    <t>OtsLYON21S_1_0369</t>
  </si>
  <si>
    <t>OtsLYON22S_1_0530</t>
  </si>
  <si>
    <t>OtsLYON22S_1_4360</t>
  </si>
  <si>
    <t>OtsLYON20S_1_1588</t>
  </si>
  <si>
    <t>OtsLYON20S_1_1781</t>
  </si>
  <si>
    <t>OtsLYON20S_1_0134</t>
  </si>
  <si>
    <t>OtsLYON20S_1_1824</t>
  </si>
  <si>
    <t>OtsLYON20S_1_2018</t>
  </si>
  <si>
    <t>OtsNPFH20S_1_0177</t>
  </si>
  <si>
    <t>OtsNPFH20S_1_0121</t>
  </si>
  <si>
    <t>OtsLYON22S_1_0206</t>
  </si>
  <si>
    <t>OtsLYON22S_1_3153</t>
  </si>
  <si>
    <t>OtsLYON20S_1_1308</t>
  </si>
  <si>
    <t>OtsLYON20S_1_0813</t>
  </si>
  <si>
    <t>OtsLYON20S_1_0258</t>
  </si>
  <si>
    <t>OtsLYON20S_1_0138</t>
  </si>
  <si>
    <t>OtsLYON20S_1_1026</t>
  </si>
  <si>
    <t>OtsLYON20S_1_1356</t>
  </si>
  <si>
    <t>OtsLYON20S_1_0908</t>
  </si>
  <si>
    <t>OtsLYON21S_1_0608</t>
  </si>
  <si>
    <t>OtsLYON21S_1_0027</t>
  </si>
  <si>
    <t>OtsLYON21S_1_0898</t>
  </si>
  <si>
    <t>OtsLYON21S_1_1942</t>
  </si>
  <si>
    <t>OtsLYON20S_1_0916</t>
  </si>
  <si>
    <t>OtsLYON20S_1_0193</t>
  </si>
  <si>
    <t>OtsLYON22S_1_0186</t>
  </si>
  <si>
    <t>OtsLYON22S_1_3116</t>
  </si>
  <si>
    <t>OtsLYON21S_1_0907</t>
  </si>
  <si>
    <t>OtsLYON21S_1_1952</t>
  </si>
  <si>
    <t>OtsNPFH22S_1_0484</t>
  </si>
  <si>
    <t>OtsNPFH22S_1_0425</t>
  </si>
  <si>
    <t>OtsLYON21S_1_1652</t>
  </si>
  <si>
    <t>OtsLYON22S_1_0491</t>
  </si>
  <si>
    <t>OtsLYON22S_1_4308</t>
  </si>
  <si>
    <t>OtsLYON20S_1_1324</t>
  </si>
  <si>
    <t>OtsLYON20S_1_0845</t>
  </si>
  <si>
    <t>OtsLYON22S_1_2033</t>
  </si>
  <si>
    <t>OtsLYON20S_1_0161</t>
  </si>
  <si>
    <t>OtsLYON22S_1_0342</t>
  </si>
  <si>
    <t>OtsLYON22S_1_4008</t>
  </si>
  <si>
    <t>OtsLYON22S_1_0229</t>
  </si>
  <si>
    <t>OtsLYON22S_1_3200</t>
  </si>
  <si>
    <t>OtsLYON22S_1_0257</t>
  </si>
  <si>
    <t>OtsLYON22S_1_3257</t>
  </si>
  <si>
    <t>OtsLYON21S_1_0778</t>
  </si>
  <si>
    <t>OtsLYON21S_1_0461</t>
  </si>
  <si>
    <t>OtsLYON21S_1_0218</t>
  </si>
  <si>
    <t>OtsLYON21S_1_0682</t>
  </si>
  <si>
    <t>OtsLYON21S_1_0231</t>
  </si>
  <si>
    <t>OtsLYON21S_1_0707</t>
  </si>
  <si>
    <t>OtsLYON21S_1_0282</t>
  </si>
  <si>
    <t>OtsNPFH21S_1_1143</t>
  </si>
  <si>
    <t>OtsNPFH21S_1_1474</t>
  </si>
  <si>
    <t>OtsLYON20S_1_1065</t>
  </si>
  <si>
    <t>OtsLYON22S_1_0026</t>
  </si>
  <si>
    <t>OtsLYON22S_1_1053</t>
  </si>
  <si>
    <t>OtsLYON20S_1_0607</t>
  </si>
  <si>
    <t>OtsLYON20S_1_0563</t>
  </si>
  <si>
    <t>OtsPBT19-PRHFa-1289</t>
  </si>
  <si>
    <t>OtsPBT19-PRHFa-1404</t>
  </si>
  <si>
    <t>OtsLYON20S_1_1474</t>
  </si>
  <si>
    <t>OtsLYON20S_1_1274</t>
  </si>
  <si>
    <t>OtsLYON22S_1_0367</t>
  </si>
  <si>
    <t>OtsLYON22S_1_4074</t>
  </si>
  <si>
    <t>OtsLYON20S_1_1568</t>
  </si>
  <si>
    <t>OtsLYON20S_1_1743</t>
  </si>
  <si>
    <t>OtsNPFH20S_1_0562</t>
  </si>
  <si>
    <t>OtsNPFH20S_1_0519</t>
  </si>
  <si>
    <t>OtsLYON19S_1_2019</t>
  </si>
  <si>
    <t>OtsNPFH20S_1_0662</t>
  </si>
  <si>
    <t>OtsNPFH20S_1_0626</t>
  </si>
  <si>
    <t>OtsLYON20S_1_1323</t>
  </si>
  <si>
    <t>OtsLYON20S_1_0849</t>
  </si>
  <si>
    <t>OtsLYON21S_1_0736</t>
  </si>
  <si>
    <t>OtsLYON21S_1_0352</t>
  </si>
  <si>
    <t>OtsNPFH20S_1_0558</t>
  </si>
  <si>
    <t>OtsNPFH20S_1_0507</t>
  </si>
  <si>
    <t>OtsLYON20S_1_0281</t>
  </si>
  <si>
    <t>OtsLYON20S_1_0179</t>
  </si>
  <si>
    <t>OtsLYON22S_1_0476</t>
  </si>
  <si>
    <t>OtsLYON22S_1_4296</t>
  </si>
  <si>
    <t>OtsLYON20S_1_1535</t>
  </si>
  <si>
    <t>OtsLYON20S_1_1681</t>
  </si>
  <si>
    <t>OtsNPFH20S_1_0623</t>
  </si>
  <si>
    <t>OtsLYON20S_1_0630</t>
  </si>
  <si>
    <t>OtsLYON20S_1_0591</t>
  </si>
  <si>
    <t>OtsLYON22S_1_4171</t>
  </si>
  <si>
    <t>OtsLYON21S_1_0807</t>
  </si>
  <si>
    <t>OtsLYON21S_1_1619</t>
  </si>
  <si>
    <t>OtsLYON20S_1_1319</t>
  </si>
  <si>
    <t>OtsLYON20S_1_0840</t>
  </si>
  <si>
    <t>OtsLYON20S_1_0689</t>
  </si>
  <si>
    <t>OtsLYON20S_1_0756</t>
  </si>
  <si>
    <t>OtsNPFH19S_1_3038</t>
  </si>
  <si>
    <t>OtsLYON21S_1_0655</t>
  </si>
  <si>
    <t>OtsLYON21S_1_0117</t>
  </si>
  <si>
    <t>OtsLYON21S_1_1854</t>
  </si>
  <si>
    <t>OtsLYON20S_1_1575</t>
  </si>
  <si>
    <t>OtsLYON20S_1_1760</t>
  </si>
  <si>
    <t>OtsNPFH20S_1_0806</t>
  </si>
  <si>
    <t>OtsNPFH20S_1_0725</t>
  </si>
  <si>
    <t>OtsLYON21S_1_0870</t>
  </si>
  <si>
    <t>OtsLYON21S_1_1864</t>
  </si>
  <si>
    <t>OtsNPFH20S_1_0556</t>
  </si>
  <si>
    <t>OtsNPFH20S_1_0502</t>
  </si>
  <si>
    <t>OtsPBT21-LWSFa-6056</t>
  </si>
  <si>
    <t>OtsPBT21-LWSFa-6119</t>
  </si>
  <si>
    <t>OtsLYON20S_1_1594</t>
  </si>
  <si>
    <t>OtsLYON20S_1_1779</t>
  </si>
  <si>
    <t>OtsNPFH20S_1_0572</t>
  </si>
  <si>
    <t>OtsNPFH20S_1_0532</t>
  </si>
  <si>
    <t>OtsLYON20S_1_1482</t>
  </si>
  <si>
    <t>OtsLYON20S_1_1295</t>
  </si>
  <si>
    <t>OtsLYON20S_1_0178</t>
  </si>
  <si>
    <t>OtsLYON20S_1_1397</t>
  </si>
  <si>
    <t>OtsLYON20S_1_0974</t>
  </si>
  <si>
    <t>OtsLYON20S_1_1527</t>
  </si>
  <si>
    <t>OtsLYON20S_1_1684</t>
  </si>
  <si>
    <t>OtsLYON20S_1_0476</t>
  </si>
  <si>
    <t>OtsLYON20S_1_0514</t>
  </si>
  <si>
    <t>OtsLYON20S_1_1110</t>
  </si>
  <si>
    <t>OtsLYON22S_1_0440</t>
  </si>
  <si>
    <t>OtsLYON22S_1_4235</t>
  </si>
  <si>
    <t>OtsLYON21S_1_0118</t>
  </si>
  <si>
    <t>OtsLYON21S_1_0624</t>
  </si>
  <si>
    <t>OtsLYON21S_1_0049</t>
  </si>
  <si>
    <t>OtsLYON19S_1_1302</t>
  </si>
  <si>
    <t>OtsLYON19S_1_1239</t>
  </si>
  <si>
    <t>OtsLYON22S_1_0350</t>
  </si>
  <si>
    <t>OtsLYON22S_1_4031</t>
  </si>
  <si>
    <t>OtsNPFH20S_1_0735</t>
  </si>
  <si>
    <t>OtsLYON21S_1_1912</t>
  </si>
  <si>
    <t>OtsLYON21S_1_0962</t>
  </si>
  <si>
    <t>OtsLYON21S_1_2009</t>
  </si>
  <si>
    <t>OtsLYON21S_1_1025</t>
  </si>
  <si>
    <t>OtsLYON21S_1_0568</t>
  </si>
  <si>
    <t>OtsLYON21S_1_0900</t>
  </si>
  <si>
    <t>OtsLYON21S_1_1948</t>
  </si>
  <si>
    <t>OtsLYON21S_1_0864</t>
  </si>
  <si>
    <t>OtsLYON21S_1_1850</t>
  </si>
  <si>
    <t>OtsLYON20S_1_1532</t>
  </si>
  <si>
    <t>OtsLYON20S_1_1678</t>
  </si>
  <si>
    <t>OtsLYON21S_1_0681</t>
  </si>
  <si>
    <t>OtsLYON21S_1_0214</t>
  </si>
  <si>
    <t>OtsLYON19S_1_1284</t>
  </si>
  <si>
    <t>OtsLYON22S_1_0172</t>
  </si>
  <si>
    <t>OtsLYON22S_1_3075</t>
  </si>
  <si>
    <t>OtsLYON20S_1_0313</t>
  </si>
  <si>
    <t>OtsLYON20S_1_0051</t>
  </si>
  <si>
    <t>OtsLYON21S_1_0899</t>
  </si>
  <si>
    <t>OtsLYON21S_1_1968</t>
  </si>
  <si>
    <t>OtsLYON19S_1_1863</t>
  </si>
  <si>
    <t>OtsLYON19S_1_1671</t>
  </si>
  <si>
    <t>OtsNPFH20S_1_0350</t>
  </si>
  <si>
    <t>OtsNPFH20S_1_0306</t>
  </si>
  <si>
    <t>OtsLYON20S_1_0693</t>
  </si>
  <si>
    <t>OtsLYON20S_1_0761</t>
  </si>
  <si>
    <t>OtsLYON20S_1_0171</t>
  </si>
  <si>
    <t>OtsLYON21S_1_0925</t>
  </si>
  <si>
    <t>OtsLYON21S_1_1720</t>
  </si>
  <si>
    <t>OtsLYON20S_1_1827</t>
  </si>
  <si>
    <t>OtsLYON20S_1_2003</t>
  </si>
  <si>
    <t>OtsLYON22S_1_0183</t>
  </si>
  <si>
    <t>OtsLYON22S_1_3092</t>
  </si>
  <si>
    <t>OtsLYON22S_1_0233</t>
  </si>
  <si>
    <t>OtsLYON22S_1_3202</t>
  </si>
  <si>
    <t>OtsLYON20S_1_0695</t>
  </si>
  <si>
    <t>OtsLYON20S_1_0777</t>
  </si>
  <si>
    <t>OtsLYON20S_1_0554</t>
  </si>
  <si>
    <t>OtsLYON21S_1_1634</t>
  </si>
  <si>
    <t>OtsLYON20S_1_1078</t>
  </si>
  <si>
    <t>OtsLYON20S_1_0474</t>
  </si>
  <si>
    <t>OtsLYON20S_1_0513</t>
  </si>
  <si>
    <t>OtsLYON22S_1_0304</t>
  </si>
  <si>
    <t>OtsLYON22S_1_3360</t>
  </si>
  <si>
    <t>OtsLYON21S_1_0333</t>
  </si>
  <si>
    <t>OtsLYON20S_1_0256</t>
  </si>
  <si>
    <t>OtsLYON20S_1_0136</t>
  </si>
  <si>
    <t>OtsLYON20S_1_1336</t>
  </si>
  <si>
    <t>OtsLYON20S_1_0866</t>
  </si>
  <si>
    <t>OtsLYON22S_1_2147</t>
  </si>
  <si>
    <t>OtsLYON21S_1_0202</t>
  </si>
  <si>
    <t>OtsNPFH22S_1_0334</t>
  </si>
  <si>
    <t>OtsNPFH22S_1_0255</t>
  </si>
  <si>
    <t>OtsLYON20S_1_1320</t>
  </si>
  <si>
    <t>OtsLYON20S_1_0850</t>
  </si>
  <si>
    <t>OtsLYON20S_1_1724</t>
  </si>
  <si>
    <t>OtsLYON21S_1_0651</t>
  </si>
  <si>
    <t>OtsLYON21S_1_0100</t>
  </si>
  <si>
    <t>OtsLYON21S_1_0703</t>
  </si>
  <si>
    <t>OtsLYON21S_1_0277</t>
  </si>
  <si>
    <t>OtsLYON21S_1_0093</t>
  </si>
  <si>
    <t>OtsLYON22S_1_0118</t>
  </si>
  <si>
    <t>OtsLYON22S_1_2178</t>
  </si>
  <si>
    <t>OtsLYON21S_1_0915</t>
  </si>
  <si>
    <t>OtsLYON21S_1_1971</t>
  </si>
  <si>
    <t>OtsLYON20S_1_0686</t>
  </si>
  <si>
    <t>OtsLYON20S_1_0788</t>
  </si>
  <si>
    <t>OtsLYON20S_1_1573</t>
  </si>
  <si>
    <t>OtsLYON20S_1_1752</t>
  </si>
  <si>
    <t>OtsLYON21S_1_0643</t>
  </si>
  <si>
    <t>OtsLYON21S_1_0084</t>
  </si>
  <si>
    <t>OtsLYON22S_1_0117</t>
  </si>
  <si>
    <t>OtsLYON22S_1_2195</t>
  </si>
  <si>
    <t>OtsLYON20S_1_1563</t>
  </si>
  <si>
    <t>OtsLYON20S_1_1737</t>
  </si>
  <si>
    <t>OtsLYON22S_1_0280</t>
  </si>
  <si>
    <t>OtsLYON22S_1_3309</t>
  </si>
  <si>
    <t>OtsLYON20S_1_0488</t>
  </si>
  <si>
    <t>OtsLYON20S_1_0535</t>
  </si>
  <si>
    <t>OtsLYON20S_1_0635</t>
  </si>
  <si>
    <t>OtsLYON20S_1_0765</t>
  </si>
  <si>
    <t>OtsLYON20S_1_1005</t>
  </si>
  <si>
    <t>OtsLYON22S_1_0383</t>
  </si>
  <si>
    <t>OtsLYON22S_1_4103</t>
  </si>
  <si>
    <t>OtsLYON21S_1_0750</t>
  </si>
  <si>
    <t>OtsLYON21S_1_0377</t>
  </si>
  <si>
    <t>OtsLYON21S_1_0475</t>
  </si>
  <si>
    <t>OtsLYON22S_1_0360</t>
  </si>
  <si>
    <t>OtsLYON22S_1_4053</t>
  </si>
  <si>
    <t>OtsLYON20S_1_1567</t>
  </si>
  <si>
    <t>OtsLYON20S_1_1748</t>
  </si>
  <si>
    <t>OtsLYON21S_1_0689</t>
  </si>
  <si>
    <t>OtsLYON21S_1_0238</t>
  </si>
  <si>
    <t>OtsLYON20S_1_1463</t>
  </si>
  <si>
    <t>OtsLYON20S_1_1276</t>
  </si>
  <si>
    <t>OtsLYON20S_1_1305</t>
  </si>
  <si>
    <t>OtsLYON20S_1_0830</t>
  </si>
  <si>
    <t>OtsLYON21S_1_1953</t>
  </si>
  <si>
    <t>OtsNPFH20S_1_0220</t>
  </si>
  <si>
    <t>OtsNPFH20S_1_0112</t>
  </si>
  <si>
    <t>OtsLYON21S_1_0712</t>
  </si>
  <si>
    <t>OtsLYON21S_1_0297</t>
  </si>
  <si>
    <t>OtsLYON20S_1_1543</t>
  </si>
  <si>
    <t>OtsLYON20S_1_1688</t>
  </si>
  <si>
    <t>OtsLYON20S_1_0633</t>
  </si>
  <si>
    <t>OtsLYON20S_1_0723</t>
  </si>
  <si>
    <t>OtsLYON20S_1_1653</t>
  </si>
  <si>
    <t>OtsPBT19-RSHFa-0364</t>
  </si>
  <si>
    <t>OtsPBT19-RSHFa-0268</t>
  </si>
  <si>
    <t>OtsLYON21S_1_0679</t>
  </si>
  <si>
    <t>OtsLYON21S_1_0220</t>
  </si>
  <si>
    <t>OtsNPFH20S_1_0794</t>
  </si>
  <si>
    <t>OtsNPFH20S_1_0706</t>
  </si>
  <si>
    <t>OtsLYON22S_1_0191</t>
  </si>
  <si>
    <t>OtsLYON22S_1_3105</t>
  </si>
  <si>
    <t>OtsLYON20S_1_1094</t>
  </si>
  <si>
    <t>OtsLYON21S_1_0706</t>
  </si>
  <si>
    <t>OtsLYON21S_1_0275</t>
  </si>
  <si>
    <t>OtsLYON20S_1_0280</t>
  </si>
  <si>
    <t>OtsLYON20S_1_0185</t>
  </si>
  <si>
    <t>OtsNPFH20S_1_0377</t>
  </si>
  <si>
    <t>OtsNPFH20S_1_0342</t>
  </si>
  <si>
    <t>OtsLYON20S_1_1311</t>
  </si>
  <si>
    <t>OtsLYON20S_1_0834</t>
  </si>
  <si>
    <t>OtsLYON21S_1_1714</t>
  </si>
  <si>
    <t>OtsLYON20S_1_1569</t>
  </si>
  <si>
    <t>OtsLYON20S_1_1732</t>
  </si>
  <si>
    <t>OtsLYON21S_1_0660</t>
  </si>
  <si>
    <t>OtsLYON21S_1_0112</t>
  </si>
  <si>
    <t>OtsLYON21S_1_1823</t>
  </si>
  <si>
    <t>OtsLYON20S_1_1443</t>
  </si>
  <si>
    <t>OtsLYON20S_1_1236</t>
  </si>
  <si>
    <t>OtsLYON21S_1_0629</t>
  </si>
  <si>
    <t>OtsLYON21S_1_0062</t>
  </si>
  <si>
    <t>OtsLYON21S_1_0213</t>
  </si>
  <si>
    <t>OtsLYON20S_1_1353</t>
  </si>
  <si>
    <t>OtsLYON20S_1_0901</t>
  </si>
  <si>
    <t>OtsLYON21S_1_0903</t>
  </si>
  <si>
    <t>OtsLYON21S_1_1919</t>
  </si>
  <si>
    <t>OtsLYON20S_1_0658</t>
  </si>
  <si>
    <t>OtsLYON20S_1_0709</t>
  </si>
  <si>
    <t>OtsNPFH21S_1_1824</t>
  </si>
  <si>
    <t>OtsNPFH21S_1_1810</t>
  </si>
  <si>
    <t>OtsLYON20S_1_0469</t>
  </si>
  <si>
    <t>OtsLYON20S_1_0510</t>
  </si>
  <si>
    <t>OtsLYON21S_1_0640</t>
  </si>
  <si>
    <t>OtsLYON21S_1_0079</t>
  </si>
  <si>
    <t>OtsLYON21S_1_1986</t>
  </si>
  <si>
    <t>OtsLYON22S_1_0336</t>
  </si>
  <si>
    <t>OtsLYON22S_1_3388</t>
  </si>
  <si>
    <t>OtsLYON21S_1_0713</t>
  </si>
  <si>
    <t>OtsLYON21S_1_0313</t>
  </si>
  <si>
    <t>OtsLYON21S_1_0283</t>
  </si>
  <si>
    <t>OtsPBT21-PRHFa-2715</t>
  </si>
  <si>
    <t>OtsPBT21-PRHFa-2831</t>
  </si>
  <si>
    <t>OtsPBT21-PRHFa</t>
  </si>
  <si>
    <t>OtsLYON20S_1_1754</t>
  </si>
  <si>
    <t>OtsLYON21S_1_1804</t>
  </si>
  <si>
    <t>OtsLYON22S_1_0296</t>
  </si>
  <si>
    <t>OtsLYON22S_1_3368</t>
  </si>
  <si>
    <t>OtsLYON19S_1_1365</t>
  </si>
  <si>
    <t>OtsLYON19S_1_1299</t>
  </si>
  <si>
    <t>OtsLYON20S_1_1138</t>
  </si>
  <si>
    <t>OtsLYON20S_1_1380</t>
  </si>
  <si>
    <t>OtsLYON20S_1_0934</t>
  </si>
  <si>
    <t>OtsLYON20S_1_0616</t>
  </si>
  <si>
    <t>OtsLYON20S_1_0585</t>
  </si>
  <si>
    <t>OtsLYON21S_1_2004</t>
  </si>
  <si>
    <t>OtsNPFH19S_1_1066</t>
  </si>
  <si>
    <t>OtsLYON20S_1_1107</t>
  </si>
  <si>
    <t>OtsNPFH20S_1_0831</t>
  </si>
  <si>
    <t>OtsNPFH20S_1_0770</t>
  </si>
  <si>
    <t>OtsLYON20S_1_1047</t>
  </si>
  <si>
    <t>OtsLYON20S_1_1366</t>
  </si>
  <si>
    <t>OtsLYON20S_1_0919</t>
  </si>
  <si>
    <t>OtsLYON20S_1_0220</t>
  </si>
  <si>
    <t>OtsLYON20S_1_0075</t>
  </si>
  <si>
    <t>OtsLYON19S_1_1255</t>
  </si>
  <si>
    <t>OtsLYON22S_1_0171</t>
  </si>
  <si>
    <t>OtsLYON22S_1_3057</t>
  </si>
  <si>
    <t>OtsNPFH20S_1_0797</t>
  </si>
  <si>
    <t>OtsNPFH20S_1_0709</t>
  </si>
  <si>
    <t>OtsLYON21S_1_0697</t>
  </si>
  <si>
    <t>OtsLYON21S_1_0263</t>
  </si>
  <si>
    <t>OtsLYON22S_1_0011</t>
  </si>
  <si>
    <t>OtsLYON22S_1_1029</t>
  </si>
  <si>
    <t>OtsLYON19S_1_1436</t>
  </si>
  <si>
    <t>OtsLYON22S_1_0256</t>
  </si>
  <si>
    <t>OtsLYON22S_1_3256</t>
  </si>
  <si>
    <t>OtsNPFH20S_1_0581</t>
  </si>
  <si>
    <t>OtsNPFH20S_1_0541</t>
  </si>
  <si>
    <t>OtsLYON21S_1_0844</t>
  </si>
  <si>
    <t>OtsLYON21S_1_1696</t>
  </si>
  <si>
    <t>OtsLYON22S_1_0386</t>
  </si>
  <si>
    <t>OtsLYON22S_1_4137</t>
  </si>
  <si>
    <t>OtsLYON20S_1_0877</t>
  </si>
  <si>
    <t>OtsLYON20S_1_1459</t>
  </si>
  <si>
    <t>OtsLYON20S_1_1258</t>
  </si>
  <si>
    <t>OtsLYON20S_1_1522</t>
  </si>
  <si>
    <t>OtsLYON20S_1_1662</t>
  </si>
  <si>
    <t>OtsNPFH20S_1_0179</t>
  </si>
  <si>
    <t>OtsNPFH20S_1_0118</t>
  </si>
  <si>
    <t>OtsLYON20S_1_1082</t>
  </si>
  <si>
    <t>OtsLYON21S_1_0678</t>
  </si>
  <si>
    <t>OtsLYON21S_1_0216</t>
  </si>
  <si>
    <t>OtsNPFH20S_1_0726</t>
  </si>
  <si>
    <t>OtsNPFH20S_1_0575</t>
  </si>
  <si>
    <t>OtsNPFH20S_1_0535</t>
  </si>
  <si>
    <t>OtsLYON21S_1_0928</t>
  </si>
  <si>
    <t>OtsLYON21S_1_1723</t>
  </si>
  <si>
    <t>OtsLYON22S_1_3204</t>
  </si>
  <si>
    <t>OtsLYON21S_1_0819</t>
  </si>
  <si>
    <t>OtsLYON21S_1_1654</t>
  </si>
  <si>
    <t>OtsLYON21S_1_1902</t>
  </si>
  <si>
    <t>OtsNPFH20S_1_0515</t>
  </si>
  <si>
    <t>OtsLYON22S_1_0179</t>
  </si>
  <si>
    <t>OtsLYON22S_1_3080</t>
  </si>
  <si>
    <t>OtsLYON22S_1_0079</t>
  </si>
  <si>
    <t>OtsLYON22S_1_2110</t>
  </si>
  <si>
    <t>OtsLYON21S_1_0940</t>
  </si>
  <si>
    <t>OtsLYON21S_1_1754</t>
  </si>
  <si>
    <t>OtsLYON21S_1_0662</t>
  </si>
  <si>
    <t>OtsLYON21S_1_0124</t>
  </si>
  <si>
    <t>OtsNPFH21S_1_1148</t>
  </si>
  <si>
    <t>OtsNPFH21S_1_1481</t>
  </si>
  <si>
    <t>OtsPBT19-PRHFa-5112</t>
  </si>
  <si>
    <t>OtsPBT19-PRHFa-5080</t>
  </si>
  <si>
    <t>OtsNPFH21S_1_1122</t>
  </si>
  <si>
    <t>OtsNPFH21S_1_1440</t>
  </si>
  <si>
    <t>OtsLYON21S_1_1090</t>
  </si>
  <si>
    <t>OtsLYON21S_1_1315</t>
  </si>
  <si>
    <t>OtsLYON20S_1_1457</t>
  </si>
  <si>
    <t>OtsLYON20S_1_1262</t>
  </si>
  <si>
    <t>OtsLYON20S_1_1027</t>
  </si>
  <si>
    <t>OtsLYON22S_1_4339</t>
  </si>
  <si>
    <t>OtsNPFH20S_1_0587</t>
  </si>
  <si>
    <t>OtsNPFH20S_1_0547</t>
  </si>
  <si>
    <t>OtsLYON21S_1_1709</t>
  </si>
  <si>
    <t>OtsNPFH20S_1_0355</t>
  </si>
  <si>
    <t>OtsNPFH20S_1_0318</t>
  </si>
  <si>
    <t>OtsLYON21S_1_0729</t>
  </si>
  <si>
    <t>OtsLYON21S_1_0336</t>
  </si>
  <si>
    <t>OtsNPFH20S_1_0079</t>
  </si>
  <si>
    <t>OtsNPFH20S_1_0019</t>
  </si>
  <si>
    <t>OtsLYON22S_1_0489</t>
  </si>
  <si>
    <t>OtsLYON22S_1_4331</t>
  </si>
  <si>
    <t>OtsLYON21S_1_1610</t>
  </si>
  <si>
    <t>OtsNPFH20S_1_0818</t>
  </si>
  <si>
    <t>OtsNPFH20S_1_0750</t>
  </si>
  <si>
    <t>OtsNPFH20S_1_0317</t>
  </si>
  <si>
    <t>OtsLYON21S_1_0931</t>
  </si>
  <si>
    <t>OtsLYON21S_1_1730</t>
  </si>
  <si>
    <t>OtsLYON21S_1_0860</t>
  </si>
  <si>
    <t>OtsLYON21S_1_1838</t>
  </si>
  <si>
    <t>OtsLYON21S_1_0953</t>
  </si>
  <si>
    <t>OtsLYON21S_1_1785</t>
  </si>
  <si>
    <t>OtsLYON20S_1_1067</t>
  </si>
  <si>
    <t>OtsLYON20S_1_1102</t>
  </si>
  <si>
    <t>OtsLYON20S_1_1576</t>
  </si>
  <si>
    <t>OtsLYON20S_1_1762</t>
  </si>
  <si>
    <t>OtsNPFH20S_1_0842</t>
  </si>
  <si>
    <t>OtsNPFH20S_1_0782</t>
  </si>
  <si>
    <t>OtsLYON22S_1_0568</t>
  </si>
  <si>
    <t>OtsLYON22S_1_5093</t>
  </si>
  <si>
    <t>OtsNPFH20S_1_0059</t>
  </si>
  <si>
    <t>OtsNPFH20S_1_0002</t>
  </si>
  <si>
    <t>OtsLYON22S_1_0224</t>
  </si>
  <si>
    <t>OtsLYON22S_1_3186</t>
  </si>
  <si>
    <t>OtsLYON22S_1_3027</t>
  </si>
  <si>
    <t>OtsNPFH20S_1_0798</t>
  </si>
  <si>
    <t>OtsNPFH20S_1_0711</t>
  </si>
  <si>
    <t>OtsLYON22S_1_0317</t>
  </si>
  <si>
    <t>OtsLYON22S_1_3398</t>
  </si>
  <si>
    <t>OtsLYON20S_1_0881</t>
  </si>
  <si>
    <t>OtsLYON21S_1_0304</t>
  </si>
  <si>
    <t>OtsPBT19-RSHFa-0115</t>
  </si>
  <si>
    <t>OtsLYON20S_1_1257</t>
  </si>
  <si>
    <t>OtsLYON22S_1_0025</t>
  </si>
  <si>
    <t>OtsLYON22S_1_1056</t>
  </si>
  <si>
    <t>OtsLYON22S_1_0431</t>
  </si>
  <si>
    <t>OtsLYON22S_1_4215</t>
  </si>
  <si>
    <t>OtsNPFH19S_1_3062</t>
  </si>
  <si>
    <t>OtsNPFH19S_1_4058</t>
  </si>
  <si>
    <t>OtsLYON21S_1_0650</t>
  </si>
  <si>
    <t>OtsLYON21S_1_0105</t>
  </si>
  <si>
    <t>OtsLYON22S_1_0465</t>
  </si>
  <si>
    <t>OtsLYON22S_1_4278</t>
  </si>
  <si>
    <t>OtsLYON20S_1_0722</t>
  </si>
  <si>
    <t>OtsLYON21S_1_0732</t>
  </si>
  <si>
    <t>OtsLYON21S_1_0335</t>
  </si>
  <si>
    <t>OtsLYON20S_1_1704</t>
  </si>
  <si>
    <t>OtsLYON20S_1_1327</t>
  </si>
  <si>
    <t>OtsLYON20S_1_0847</t>
  </si>
  <si>
    <t>OtsLYON21S_1_0921</t>
  </si>
  <si>
    <t>OtsLYON21S_1_1707</t>
  </si>
  <si>
    <t>OtsLYON22S_1_0270</t>
  </si>
  <si>
    <t>OtsLYON22S_1_3275</t>
  </si>
  <si>
    <t>OtsLYON20S_1_0530</t>
  </si>
  <si>
    <t>OtsNPFH20S_1_0065</t>
  </si>
  <si>
    <t>OtsNPFH20S_1_0012</t>
  </si>
  <si>
    <t>OtsLYON22S_1_4104</t>
  </si>
  <si>
    <t>OtsLYON22S_1_0419</t>
  </si>
  <si>
    <t>OtsLYON22S_1_4198</t>
  </si>
  <si>
    <t>OtsLYON22S_1_0086</t>
  </si>
  <si>
    <t>OtsLYON22S_1_2120</t>
  </si>
  <si>
    <t>OtsLYON20S_1_1471</t>
  </si>
  <si>
    <t>OtsLYON20S_1_1280</t>
  </si>
  <si>
    <t>OtsLYON21S_1_1015</t>
  </si>
  <si>
    <t>OtsLYON21S_1_0573</t>
  </si>
  <si>
    <t>OtsNPFH20S_1_0351</t>
  </si>
  <si>
    <t>OtsNPFH20S_1_0311</t>
  </si>
  <si>
    <t>OtsLYON21S_1_0646</t>
  </si>
  <si>
    <t>OtsLYON21S_1_0090</t>
  </si>
  <si>
    <t>OtsNPFH20S_1_0368</t>
  </si>
  <si>
    <t>OtsNPFH20S_1_0334</t>
  </si>
  <si>
    <t>OtsLYON21S_1_0739</t>
  </si>
  <si>
    <t>OtsLYON21S_1_0345</t>
  </si>
  <si>
    <t>OtsNPFH20S_1_0632</t>
  </si>
  <si>
    <t>OtsLYON20S_1_0009</t>
  </si>
  <si>
    <t>OtsNPFH21S_1_1111</t>
  </si>
  <si>
    <t>OtsNPFH21S_1_1422</t>
  </si>
  <si>
    <t>OtsLYON21S_1_0611</t>
  </si>
  <si>
    <t>OtsLYON21S_1_0017</t>
  </si>
  <si>
    <t>OtsLYON21S_1_0800</t>
  </si>
  <si>
    <t>OtsLYON21S_1_1601</t>
  </si>
  <si>
    <t>OtsLYON22S_1_0217</t>
  </si>
  <si>
    <t>OtsLYON22S_1_3171</t>
  </si>
  <si>
    <t>OtsLYON22S_1_0580</t>
  </si>
  <si>
    <t>OtsLYON22S_1_5101</t>
  </si>
  <si>
    <t>OtsNPFH21S_1_1132</t>
  </si>
  <si>
    <t>OtsNPFH21S_1_1457</t>
  </si>
  <si>
    <t>OtsLYON19S_1_1291</t>
  </si>
  <si>
    <t>OtsLYON22S_1_0390</t>
  </si>
  <si>
    <t>OtsLYON22S_1_4120</t>
  </si>
  <si>
    <t>OtsNPFH20S_1_0488</t>
  </si>
  <si>
    <t>OtsNPFH20S_1_0449</t>
  </si>
  <si>
    <t>OtsLYON22S_1_0073</t>
  </si>
  <si>
    <t>OtsLYON22S_1_2101</t>
  </si>
  <si>
    <t>OtsLYON22S_1_0353</t>
  </si>
  <si>
    <t>OtsLYON22S_1_4071</t>
  </si>
  <si>
    <t>OtsLYON21S_1_0881</t>
  </si>
  <si>
    <t>OtsLYON21S_1_1859</t>
  </si>
  <si>
    <t>OtsLYON20S_1_0278</t>
  </si>
  <si>
    <t>OtsLYON20S_1_1015</t>
  </si>
  <si>
    <t>OtsNPFH20S_1_0471</t>
  </si>
  <si>
    <t>OtsNPFH20S_1_0425</t>
  </si>
  <si>
    <t>OtsPBT19-PRHFa-4180</t>
  </si>
  <si>
    <t>OtsPBT19-PRHFa-4358</t>
  </si>
  <si>
    <t>OtsNPFH20S_1_0375</t>
  </si>
  <si>
    <t>OtsNPFH20S_1_0340</t>
  </si>
  <si>
    <t>OtsLYON22S_1_0391</t>
  </si>
  <si>
    <t>OtsLYON22S_1_4152</t>
  </si>
  <si>
    <t>OtsNPFH20S_1_0087</t>
  </si>
  <si>
    <t>OtsNPFH20S_1_0042</t>
  </si>
  <si>
    <t>OtsLYON21S_1_0764</t>
  </si>
  <si>
    <t>OtsLYON21S_1_0413</t>
  </si>
  <si>
    <t>OtsLYON20S_1_0651</t>
  </si>
  <si>
    <t>OtsLYON20S_1_0776</t>
  </si>
  <si>
    <t>OtsLYON20S_1_1408</t>
  </si>
  <si>
    <t>OtsLYON20S_1_0982</t>
  </si>
  <si>
    <t>OtsLYON22S_1_0260</t>
  </si>
  <si>
    <t>OtsLYON22S_1_3267</t>
  </si>
  <si>
    <t>OtsLYON21S_1_1756</t>
  </si>
  <si>
    <t>OtsLYON20S_1_1624</t>
  </si>
  <si>
    <t>OtsLYON19S_1_1224</t>
  </si>
  <si>
    <t>OtsLYON20S_1_1388</t>
  </si>
  <si>
    <t>OtsLYON20S_1_0966</t>
  </si>
  <si>
    <t>OtsNPFH20S_1_0214</t>
  </si>
  <si>
    <t>OtsNPFH20S_1_0136</t>
  </si>
  <si>
    <t>OtsLYON22S_1_0047</t>
  </si>
  <si>
    <t>OtsLYON22S_1_2052</t>
  </si>
  <si>
    <t>OtsLYON22S_1_0488</t>
  </si>
  <si>
    <t>OtsLYON22S_1_4304</t>
  </si>
  <si>
    <t>OtsNPFH20S_1_0640</t>
  </si>
  <si>
    <t>OtsLYON22S_1_0015</t>
  </si>
  <si>
    <t>OtsLYON22S_1_1036</t>
  </si>
  <si>
    <t>OtsPBT20-LWSFa-4773</t>
  </si>
  <si>
    <t>OtsPBT20-LWSFa-4686</t>
  </si>
  <si>
    <t>OtsLYON20S_1_1389</t>
  </si>
  <si>
    <t>OtsLYON20S_1_0971</t>
  </si>
  <si>
    <t>OtsLYON22S_1_3268</t>
  </si>
  <si>
    <t>OtsLYON21S_1_2003</t>
  </si>
  <si>
    <t>OtsLYON21S_1_0308</t>
  </si>
  <si>
    <t>OtsLYON20S_1_1407</t>
  </si>
  <si>
    <t>OtsLYON20S_1_0980</t>
  </si>
  <si>
    <t>OtsLYON22S_1_0399</t>
  </si>
  <si>
    <t>OtsLYON22S_1_4146</t>
  </si>
  <si>
    <t>OtsNPFH22S_1_0330</t>
  </si>
  <si>
    <t>OtsNPFH22S_1_0249</t>
  </si>
  <si>
    <t>OtsLYON20S_1_1415</t>
  </si>
  <si>
    <t>OtsLYON20S_1_0995</t>
  </si>
  <si>
    <t>OtsLYON21S_1_0676</t>
  </si>
  <si>
    <t>OtsLYON21S_1_0208</t>
  </si>
  <si>
    <t>OtsLYON20S_1_1037</t>
  </si>
  <si>
    <t>OtsLYON21S_1_0685</t>
  </si>
  <si>
    <t>OtsLYON21S_1_0230</t>
  </si>
  <si>
    <t>OtsLYON21S_1_1702</t>
  </si>
  <si>
    <t>OtsLYON21S_1_0961</t>
  </si>
  <si>
    <t>OtsLYON21S_1_2010</t>
  </si>
  <si>
    <t>OtsLYON19S_1_1776</t>
  </si>
  <si>
    <t>OtsLYON19S_1_2042</t>
  </si>
  <si>
    <t>OtsLYON21S_1_1897</t>
  </si>
  <si>
    <t>OtsNPFH20S_1_0574</t>
  </si>
  <si>
    <t>OtsNPFH20S_1_0534</t>
  </si>
  <si>
    <t>OtsLYON20S_1_1536</t>
  </si>
  <si>
    <t>OtsLYON20S_1_1701</t>
  </si>
  <si>
    <t>OtsLYON21S_1_0276</t>
  </si>
  <si>
    <t>OtsLYON21S_1_0784</t>
  </si>
  <si>
    <t>OtsLYON21S_1_0457</t>
  </si>
  <si>
    <t>OtsLYON22S_1_0002</t>
  </si>
  <si>
    <t>OtsLYON22S_1_1005</t>
  </si>
  <si>
    <t>OtsLYON21S_1_0048</t>
  </si>
  <si>
    <t>OtsLYON21S_1_1620</t>
  </si>
  <si>
    <t>OtsLYON21S_1_0653</t>
  </si>
  <si>
    <t>OtsLYON21S_1_0102</t>
  </si>
  <si>
    <t>OtsLYON22S_1_0045</t>
  </si>
  <si>
    <t>OtsLYON22S_1_2080</t>
  </si>
  <si>
    <t>OtsNPFH20S_1_0825</t>
  </si>
  <si>
    <t>OtsNPFH20S_1_0759</t>
  </si>
  <si>
    <t>OtsLYON22S_1_0247</t>
  </si>
  <si>
    <t>OtsLYON22S_1_3246</t>
  </si>
  <si>
    <t>OtsLYON20S_1_1195</t>
  </si>
  <si>
    <t>OtsLYON20S_1_1634</t>
  </si>
  <si>
    <t>OtsLYON21S_1_0770</t>
  </si>
  <si>
    <t>OtsLYON21S_1_0448</t>
  </si>
  <si>
    <t>OtsLYON22S_1_0377</t>
  </si>
  <si>
    <t>OtsLYON22S_1_4111</t>
  </si>
  <si>
    <t>OtsLYON21S_1_1722</t>
  </si>
  <si>
    <t>OtsLYON22S_1_2148</t>
  </si>
  <si>
    <t>OtsPBT20-LWSFa-5009</t>
  </si>
  <si>
    <t>OtsPBT20-LWSFa-4923</t>
  </si>
  <si>
    <t>OtsLYON22S_1_0266</t>
  </si>
  <si>
    <t>OtsLYON22S_1_3300</t>
  </si>
  <si>
    <t>OtsLYON20S_1_0139</t>
  </si>
  <si>
    <t>OtsLYON21S_1_0838</t>
  </si>
  <si>
    <t>OtsLYON21S_1_1803</t>
  </si>
  <si>
    <t>OtsLYON22S_1_0103</t>
  </si>
  <si>
    <t>OtsLYON22S_1_2168</t>
  </si>
  <si>
    <t>OtsNPFH20S_1_0380</t>
  </si>
  <si>
    <t>OtsNPFH20S_1_0344</t>
  </si>
  <si>
    <t>OtsNPFH20S_1_0217</t>
  </si>
  <si>
    <t>OtsNPFH20S_1_0110</t>
  </si>
  <si>
    <t>OtsNPFH19S_1_4328</t>
  </si>
  <si>
    <t>OtsNPFH19S_1_4056</t>
  </si>
  <si>
    <t>OtsLYON20S_1_1453</t>
  </si>
  <si>
    <t>OtsLYON20S_1_1254</t>
  </si>
  <si>
    <t>OtsLYON21S_1_1954</t>
  </si>
  <si>
    <t>OtsLYON21S_1_0381</t>
  </si>
  <si>
    <t>OtsLYON21S_1_0714</t>
  </si>
  <si>
    <t>OtsLYON21S_1_0292</t>
  </si>
  <si>
    <t>OtsLYON19S_1_1001</t>
  </si>
  <si>
    <t>OtsLYON20S_1_1411</t>
  </si>
  <si>
    <t>OtsLYON20S_1_0985</t>
  </si>
  <si>
    <t>OtsLYON21S_1_0670</t>
  </si>
  <si>
    <t>OtsLYON21S_1_0129</t>
  </si>
  <si>
    <t>OtsLYON22S_1_0532</t>
  </si>
  <si>
    <t>OtsLYON22S_1_4367</t>
  </si>
  <si>
    <t>OtsLYON20S_1_0113</t>
  </si>
  <si>
    <t>OtsLYON20S_1_1675</t>
  </si>
  <si>
    <t>OtsLYON22S_1_0593</t>
  </si>
  <si>
    <t>OtsLYON22S_1_5133</t>
  </si>
  <si>
    <t>OtsLYON21S_1_0929</t>
  </si>
  <si>
    <t>OtsLYON21S_1_1740</t>
  </si>
  <si>
    <t>OtsLYON22S_1_0443</t>
  </si>
  <si>
    <t>OtsLYON22S_1_4256</t>
  </si>
  <si>
    <t>OtsLYON21S_1_1911</t>
  </si>
  <si>
    <t>OtsLYON21S_1_0841</t>
  </si>
  <si>
    <t>OtsLYON21S_1_1688</t>
  </si>
  <si>
    <t>OtsLYON21S_1_1903</t>
  </si>
  <si>
    <t>OtsLYON20S_1_0969</t>
  </si>
  <si>
    <t>OtsLYON22S_1_0583</t>
  </si>
  <si>
    <t>OtsLYON22S_1_5108</t>
  </si>
  <si>
    <t>OtsLYON20S_1_1070</t>
  </si>
  <si>
    <t>OtsLYON22S_1_0255</t>
  </si>
  <si>
    <t>OtsLYON22S_1_3293</t>
  </si>
  <si>
    <t>OtsLYON20S_1_0569</t>
  </si>
  <si>
    <t>OtsLYON21S_1_1786</t>
  </si>
  <si>
    <t>OtsLYON21S_1_1949</t>
  </si>
  <si>
    <t>OtsLYON22S_1_1035</t>
  </si>
  <si>
    <t>OtsLYON22S_1_0345</t>
  </si>
  <si>
    <t>OtsLYON22S_1_4010</t>
  </si>
  <si>
    <t>OtsLYON21S_1_0705</t>
  </si>
  <si>
    <t>OtsLYON21S_1_0295</t>
  </si>
  <si>
    <t>OtsLYON21S_1_0742</t>
  </si>
  <si>
    <t>OtsLYON21S_1_0389</t>
  </si>
  <si>
    <t>OtsNPFH20S_1_0218</t>
  </si>
  <si>
    <t>OtsNPFH20S_1_0132</t>
  </si>
  <si>
    <t>OtsLYON21S_1_0855</t>
  </si>
  <si>
    <t>OtsLYON21S_1_1830</t>
  </si>
  <si>
    <t>OtsLYON21S_1_1860</t>
  </si>
  <si>
    <t>OtsLYON20S_1_0166</t>
  </si>
  <si>
    <t>OtsLYON21S_1_0889</t>
  </si>
  <si>
    <t>OtsLYON21S_1_1900</t>
  </si>
  <si>
    <t>OtsLYON20S_1_0636</t>
  </si>
  <si>
    <t>OtsLYON20S_1_0790</t>
  </si>
  <si>
    <t>OtsLYON22S_1_0121</t>
  </si>
  <si>
    <t>OtsLYON22S_1_2176</t>
  </si>
  <si>
    <t>OtsLYON20S_1_1622</t>
  </si>
  <si>
    <t>OtsLYON19S_1_1911</t>
  </si>
  <si>
    <t>OtsLYON21S_1_1899</t>
  </si>
  <si>
    <t>OtsNPFH20S_1_0669</t>
  </si>
  <si>
    <t>OtsNPFH20S_1_0646</t>
  </si>
  <si>
    <t>OtsLYON21S_1_0934</t>
  </si>
  <si>
    <t>OtsLYON21S_1_1743</t>
  </si>
  <si>
    <t>OtsLYON21S_1_0920</t>
  </si>
  <si>
    <t>OtsLYON21S_1_1996</t>
  </si>
  <si>
    <t>OtsLYON21S_1_0794</t>
  </si>
  <si>
    <t>OtsLYON21S_1_0468</t>
  </si>
  <si>
    <t>OtsLYON21S_1_0722</t>
  </si>
  <si>
    <t>OtsLYON21S_1_0301</t>
  </si>
  <si>
    <t>OtsNPFH20S_1_0374</t>
  </si>
  <si>
    <t>OtsNPFH20S_1_0339</t>
  </si>
  <si>
    <t>OtsLYON20S_1_1416</t>
  </si>
  <si>
    <t>OtsLYON20S_1_1201</t>
  </si>
  <si>
    <t>OtsLYON21S_1_0991</t>
  </si>
  <si>
    <t>OtsLYON21S_1_0524</t>
  </si>
  <si>
    <t>OtsLYON19S_1_0152</t>
  </si>
  <si>
    <t>OtsLYON19S_1_0237</t>
  </si>
  <si>
    <t>OtsLYON22S_1_4136</t>
  </si>
  <si>
    <t>OtsNPFH20S_1_0315</t>
  </si>
  <si>
    <t>OtsLYON20S_1_1454</t>
  </si>
  <si>
    <t>OtsLYON20S_1_1248</t>
  </si>
  <si>
    <t>OtsLYON20S_1_1441</t>
  </si>
  <si>
    <t>OtsLYON20S_1_1231</t>
  </si>
  <si>
    <t>OtsLYON20S_1_1607</t>
  </si>
  <si>
    <t>OtsLYON21S_1_0908</t>
  </si>
  <si>
    <t>OtsLYON21S_1_1966</t>
  </si>
  <si>
    <t>OtsLYON20S_1_1007</t>
  </si>
  <si>
    <t>OtsLYON21S_1_1945</t>
  </si>
  <si>
    <t>OtsLYON22S_1_3255</t>
  </si>
  <si>
    <t>OtsLYON21S_1_0774</t>
  </si>
  <si>
    <t>OtsLYON21S_1_0440</t>
  </si>
  <si>
    <t>OtsLYON22S_1_0014</t>
  </si>
  <si>
    <t>OtsLYON22S_1_1041</t>
  </si>
  <si>
    <t>OtsLYON20S_1_0724</t>
  </si>
  <si>
    <t>OtsLYON20S_1_1186</t>
  </si>
  <si>
    <t>OtsNPFH20S_1_0809</t>
  </si>
  <si>
    <t>OtsNPFH20S_1_0733</t>
  </si>
  <si>
    <t>OtsLYON20S_1_1593</t>
  </si>
  <si>
    <t>OtsLYON20S_1_1770</t>
  </si>
  <si>
    <t>OtsLYON21S_1_0250</t>
  </si>
  <si>
    <t>OtsNPFH19S_1_2021</t>
  </si>
  <si>
    <t>OtsNPFH19S_1_4303</t>
  </si>
  <si>
    <t>OtsNPFH19S_1_4060</t>
  </si>
  <si>
    <t>OtsLYON21S_1_2005</t>
  </si>
  <si>
    <t>OtsLYON20S_1_0628</t>
  </si>
  <si>
    <t>OtsLYON20S_1_0701</t>
  </si>
  <si>
    <t>OtsLYON20S_1_1379</t>
  </si>
  <si>
    <t>OtsLYON20S_1_0961</t>
  </si>
  <si>
    <t>OtsLYON20S_1_1322</t>
  </si>
  <si>
    <t>OtsLYON20S_1_0860</t>
  </si>
  <si>
    <t>OtsLYON22S_1_0517</t>
  </si>
  <si>
    <t>OtsLYON22S_1_4372</t>
  </si>
  <si>
    <t>OtsLYON22S_1_3117</t>
  </si>
  <si>
    <t>OtsLYON21S_1_0904</t>
  </si>
  <si>
    <t>OtsLYON21S_1_1935</t>
  </si>
  <si>
    <t>OtsLYON21S_1_1655</t>
  </si>
  <si>
    <t>OtsPBT21-LWSFa-5318</t>
  </si>
  <si>
    <t>OtsPBT21-LWSFa-5460</t>
  </si>
  <si>
    <t>OtsLYON22S_1_0502</t>
  </si>
  <si>
    <t>OtsLYON22S_1_4342</t>
  </si>
  <si>
    <t>OtsLYON21S_1_0449</t>
  </si>
  <si>
    <t>OtsLYON20S_1_0528</t>
  </si>
  <si>
    <t>OtsNPFH20S_1_0815</t>
  </si>
  <si>
    <t>OtsNPFH20S_1_0744</t>
  </si>
  <si>
    <t>OtsLYON22S_1_0387</t>
  </si>
  <si>
    <t>OtsLYON22S_1_4117</t>
  </si>
  <si>
    <t>OtsLYON21S_1_0258</t>
  </si>
  <si>
    <t>OtsPBT20-UmaFa-0297</t>
  </si>
  <si>
    <t>OtsPBT20-UmaFa-0042</t>
  </si>
  <si>
    <t>OtsLYON20S_1_1537</t>
  </si>
  <si>
    <t>OtsLYON20S_1_1669</t>
  </si>
  <si>
    <t>OtsLYON20S_1_0086</t>
  </si>
  <si>
    <t>OtsLYON21S_1_0101</t>
  </si>
  <si>
    <t>OtsLYON21S_1_0875</t>
  </si>
  <si>
    <t>OtsLYON21S_1_1861</t>
  </si>
  <si>
    <t>OtsLYON20S_1_0047</t>
  </si>
  <si>
    <t>OtsLYON22S_1_0444</t>
  </si>
  <si>
    <t>OtsLYON22S_1_4224</t>
  </si>
  <si>
    <t>OtsLYON21S_1_1755</t>
  </si>
  <si>
    <t>OtsLYON21S_1_1080</t>
  </si>
  <si>
    <t>OtsLYON21S_1_1288</t>
  </si>
  <si>
    <t>OtsLYON20S_1_0665</t>
  </si>
  <si>
    <t>OtsLYON20S_1_0721</t>
  </si>
  <si>
    <t>OtsLYON21S_1_0946</t>
  </si>
  <si>
    <t>OtsLYON21S_1_1779</t>
  </si>
  <si>
    <t>OtsNPFH21S_1_0473</t>
  </si>
  <si>
    <t>OtsNPFH21S_1_0401</t>
  </si>
  <si>
    <t>OtsLYON22S_1_0533</t>
  </si>
  <si>
    <t>OtsLYON22S_1_4357</t>
  </si>
  <si>
    <t>OtsNPFH20S_1_0482</t>
  </si>
  <si>
    <t>OtsNPFH20S_1_0442</t>
  </si>
  <si>
    <t>OtsNPFH20S_1_0075</t>
  </si>
  <si>
    <t>OtsNPFH20S_1_0017</t>
  </si>
  <si>
    <t>OtsLYON19S_1_0403</t>
  </si>
  <si>
    <t>OtsLYON21S_1_0349</t>
  </si>
  <si>
    <t>OtsLYON21S_1_0840</t>
  </si>
  <si>
    <t>OtsLYON21S_1_1684</t>
  </si>
  <si>
    <t>OtsNPFH20S_1_0804</t>
  </si>
  <si>
    <t>OtsNPFH20S_1_0720</t>
  </si>
  <si>
    <t>OtsNPFH20S_1_0472</t>
  </si>
  <si>
    <t>OtsNPFH20S_1_0427</t>
  </si>
  <si>
    <t>OtsLYON21S_1_1724</t>
  </si>
  <si>
    <t>OtsNPFH21S_1_1635</t>
  </si>
  <si>
    <t>OtsNPFH21S_1_1554</t>
  </si>
  <si>
    <t>OtsLYON21S_1_0890</t>
  </si>
  <si>
    <t>OtsLYON21S_1_1893</t>
  </si>
  <si>
    <t>OtsLYON21S_1_0843</t>
  </si>
  <si>
    <t>OtsLYON21S_1_1686</t>
  </si>
  <si>
    <t>OtsLYON20S_1_1507</t>
  </si>
  <si>
    <t>OtsLYON20S_1_1626</t>
  </si>
  <si>
    <t>OtsNPFH19S_1_1309</t>
  </si>
  <si>
    <t>OtsNPFH19S_1_1009</t>
  </si>
  <si>
    <t>OtsLYON20S_1_1117</t>
  </si>
  <si>
    <t>OtsNPFH20S_1_0836</t>
  </si>
  <si>
    <t>OtsNPFH20S_1_0776</t>
  </si>
  <si>
    <t>OtsNPFH20S_1_0376</t>
  </si>
  <si>
    <t>OtsNPFH20S_1_0341</t>
  </si>
  <si>
    <t>OtsLYON21S_1_1792</t>
  </si>
  <si>
    <t>OtsLYON21S_1_0474</t>
  </si>
  <si>
    <t>OtsLYON20S_1_1586</t>
  </si>
  <si>
    <t>OtsLYON20S_1_1782</t>
  </si>
  <si>
    <t>OtsLYON21S_1_0832</t>
  </si>
  <si>
    <t>OtsLYON21S_1_1679</t>
  </si>
  <si>
    <t>OtsLYON20S_1_0910</t>
  </si>
  <si>
    <t>OtsLYON20S_1_0407</t>
  </si>
  <si>
    <t>OtsLYON20S_1_1091</t>
  </si>
  <si>
    <t>OtsLYON20S_1_0558</t>
  </si>
  <si>
    <t>OtsPBT20-LWSFa-4709</t>
  </si>
  <si>
    <t>OtsPBT20-LWSFa-4622</t>
  </si>
  <si>
    <t>OtsLYON22S_1_0209</t>
  </si>
  <si>
    <t>OtsLYON22S_1_3179</t>
  </si>
  <si>
    <t>OtsNPFH20S_1_0511</t>
  </si>
  <si>
    <t>OtsLYON22S_1_0275</t>
  </si>
  <si>
    <t>OtsLYON22S_1_3280</t>
  </si>
  <si>
    <t>OtsLYON20S_1_1723</t>
  </si>
  <si>
    <t>OtsNPFH21S_1_1648</t>
  </si>
  <si>
    <t>OtsNPFH21S_1_1573</t>
  </si>
  <si>
    <t>OtsPBT20-UmaFa-0185</t>
  </si>
  <si>
    <t>OtsPBT20-UmaFa-0180</t>
  </si>
  <si>
    <t>OtsLYON21S_1_1028</t>
  </si>
  <si>
    <t>OtsLYON21S_1_0577</t>
  </si>
  <si>
    <t>OtsLYON21S_1_0897</t>
  </si>
  <si>
    <t>OtsLYON21S_1_1926</t>
  </si>
  <si>
    <t>OtsPBT20-LWSFa-3496</t>
  </si>
  <si>
    <t>OtsPBT20-LWSFa-3598</t>
  </si>
  <si>
    <t>OtsPBT19-UmaFa-0060</t>
  </si>
  <si>
    <t>OtsLYON21S_1_1194</t>
  </si>
  <si>
    <t>OtsLYON21S_1_2336</t>
  </si>
  <si>
    <t>OtsLYON20S_1_1814</t>
  </si>
  <si>
    <t>OtsLYON20S_1_2020</t>
  </si>
  <si>
    <t>OtsNPFH21S_1_1142</t>
  </si>
  <si>
    <t>OtsNPFH21S_1_1472</t>
  </si>
  <si>
    <t>OtsLYON22S_1_0090</t>
  </si>
  <si>
    <t>OtsLYON22S_1_2124</t>
  </si>
  <si>
    <t>OtsLYON20S_1_0457</t>
  </si>
  <si>
    <t>OtsLYON20S_1_1196</t>
  </si>
  <si>
    <t>OtsLYON22S_1_0393</t>
  </si>
  <si>
    <t>OtsLYON22S_1_4124</t>
  </si>
  <si>
    <t>OtsLYON21S_1_0849</t>
  </si>
  <si>
    <t>OtsLYON21S_1_1811</t>
  </si>
  <si>
    <t>OtsLYON21S_1_1155</t>
  </si>
  <si>
    <t>OtsLYON21S_1_2307</t>
  </si>
  <si>
    <t>OtsLYON20S_1_1579</t>
  </si>
  <si>
    <t>OtsLYON20S_1_1764</t>
  </si>
  <si>
    <t>OtsNPFH20S_1_0506</t>
  </si>
  <si>
    <t>OtsNPFH19S_1_5341</t>
  </si>
  <si>
    <t>OtsNPFH19S_1_5044</t>
  </si>
  <si>
    <t>OtsNPFH21S_1_0492</t>
  </si>
  <si>
    <t>OtsNPFH21S_1_0441</t>
  </si>
  <si>
    <t>OtsLYON22S_1_1055</t>
  </si>
  <si>
    <t>OtsPBT21-UmaFa-3023</t>
  </si>
  <si>
    <t>OtsPBT21-UmaFa-3022</t>
  </si>
  <si>
    <t>OtsLYON20S_1_1423</t>
  </si>
  <si>
    <t>OtsLYON20S_1_1206</t>
  </si>
  <si>
    <t>OtsLYON21S_1_0367</t>
  </si>
  <si>
    <t>OtsLYON22S_1_0368</t>
  </si>
  <si>
    <t>OtsLYON22S_1_4067</t>
  </si>
  <si>
    <t>OtsLYON22S_1_0272</t>
  </si>
  <si>
    <t>OtsLYON22S_1_3330</t>
  </si>
  <si>
    <t>OtsLYON21S_1_0814</t>
  </si>
  <si>
    <t>OtsLYON21S_1_1641</t>
  </si>
  <si>
    <t>OtsLYON22S_1_0379</t>
  </si>
  <si>
    <t>OtsLYON22S_1_4109</t>
  </si>
  <si>
    <t>OtsLYON20S_1_1833</t>
  </si>
  <si>
    <t>OtsLYON20S_1_2009</t>
  </si>
  <si>
    <t>OtsLYON22S_1_4147</t>
  </si>
  <si>
    <t>OtsLYON22S_1_0485</t>
  </si>
  <si>
    <t>OtsLYON22S_1_4287</t>
  </si>
  <si>
    <t>OtsPBT19-PRHFa-1212</t>
  </si>
  <si>
    <t>OtsPBT19-PRHFa-1147</t>
  </si>
  <si>
    <t>OtsLYON19S_1_1455</t>
  </si>
  <si>
    <t>OtsLYON20S_1_0491</t>
  </si>
  <si>
    <t>OtsLYON20S_1_0546</t>
  </si>
  <si>
    <t>OtsLYON22S_1_0147</t>
  </si>
  <si>
    <t>OtsLYON22S_1_3018</t>
  </si>
  <si>
    <t>OtsLYON19S_1_1344</t>
  </si>
  <si>
    <t>OtsLYON19S_1_1295</t>
  </si>
  <si>
    <t>OtsLYON19S_1_1374</t>
  </si>
  <si>
    <t>OtsLYON19S_1_1401</t>
  </si>
  <si>
    <t>OtsLYON21S_1_1801</t>
  </si>
  <si>
    <t>OtsLYON20S_1_1205</t>
  </si>
  <si>
    <t>OtsLYON20S_1_0685</t>
  </si>
  <si>
    <t>OtsLYON20S_1_0805</t>
  </si>
  <si>
    <t>OtsLYON20S_1_1709</t>
  </si>
  <si>
    <t>OtsLYON21S_1_1752</t>
  </si>
  <si>
    <t>OtsLYON21S_1_0055</t>
  </si>
  <si>
    <t>OtsLYON22S_1_3058</t>
  </si>
  <si>
    <t>OtsLYON22S_1_3260</t>
  </si>
  <si>
    <t>OtsLYON20S_1_0674</t>
  </si>
  <si>
    <t>OtsLYON20S_1_0743</t>
  </si>
  <si>
    <t>OtsLYON22S_1_0592</t>
  </si>
  <si>
    <t>OtsLYON22S_1_5130</t>
  </si>
  <si>
    <t>OtsLYON20S_1_0467</t>
  </si>
  <si>
    <t>OtsLYON20S_1_0522</t>
  </si>
  <si>
    <t>OtsNPFH20S_1_0305</t>
  </si>
  <si>
    <t>OtsLYON22S_1_0091</t>
  </si>
  <si>
    <t>OtsLYON22S_1_2125</t>
  </si>
  <si>
    <t>OtsNPFH22S_1_0585</t>
  </si>
  <si>
    <t>OtsNPFH22S_1_0547</t>
  </si>
  <si>
    <t>OtsLYON20S_1_0168</t>
  </si>
  <si>
    <t>OtsLYON21S_1_0873</t>
  </si>
  <si>
    <t>OtsLYON21S_1_1847</t>
  </si>
  <si>
    <t>OtsLYON22S_1_0315</t>
  </si>
  <si>
    <t>OtsLYON22S_1_3397</t>
  </si>
  <si>
    <t>OtsLYON21S_1_0029</t>
  </si>
  <si>
    <t>OtsLYON21S_1_0755</t>
  </si>
  <si>
    <t>OtsLYON21S_1_0398</t>
  </si>
  <si>
    <t>OtsLYON20S_1_1381</t>
  </si>
  <si>
    <t>OtsLYON20S_1_0962</t>
  </si>
  <si>
    <t>OtsLYON21S_1_0938</t>
  </si>
  <si>
    <t>OtsLYON21S_1_1749</t>
  </si>
  <si>
    <t>OtsNPFH21S_1_1167</t>
  </si>
  <si>
    <t>OtsNPFH21S_1_1216</t>
  </si>
  <si>
    <t>OtsLYON21S_1_0661</t>
  </si>
  <si>
    <t>OtsLYON21S_1_0120</t>
  </si>
  <si>
    <t>OtsLYON22S_1_0232</t>
  </si>
  <si>
    <t>OtsLYON22S_1_3197</t>
  </si>
  <si>
    <t>OtsNPFH20S_1_0039</t>
  </si>
  <si>
    <t>OtsLYON21S_1_0677</t>
  </si>
  <si>
    <t>OtsLYON21S_1_0205</t>
  </si>
  <si>
    <t>OtsLYON21S_1_1987</t>
  </si>
  <si>
    <t>OtsLYON20S_1_1378</t>
  </si>
  <si>
    <t>OtsLYON20S_1_0931</t>
  </si>
  <si>
    <t>OtsLYON21S_1_1881</t>
  </si>
  <si>
    <t>OtsLYON21S_1_0368</t>
  </si>
  <si>
    <t>OtsNPFH20S_1_0715</t>
  </si>
  <si>
    <t>OtsLYON20S_1_0456</t>
  </si>
  <si>
    <t>OtsLYON20S_1_1198</t>
  </si>
  <si>
    <t>OtsNPFH20S_1_0485</t>
  </si>
  <si>
    <t>OtsNPFH20S_1_0445</t>
  </si>
  <si>
    <t>OtsPBt19-PRHFa-7452</t>
  </si>
  <si>
    <t>OtsPBT19-PRHFa-7597</t>
  </si>
  <si>
    <t>OtsLYON21S_1_1196</t>
  </si>
  <si>
    <t>OtsLYON21S_1_2328</t>
  </si>
  <si>
    <t>OtsLYON21S_1_1951</t>
  </si>
  <si>
    <t>OtsLYON22S_1_2079</t>
  </si>
  <si>
    <t>OtsLYON20S_1_0482</t>
  </si>
  <si>
    <t>OtsLYON20S_1_0519</t>
  </si>
  <si>
    <t>OtsLYON19S_1_2310</t>
  </si>
  <si>
    <t>OtsLYON19S_1_2100</t>
  </si>
  <si>
    <t>OtsNPFH20S_1_0671</t>
  </si>
  <si>
    <t>OtsNPFH20S_1_0648</t>
  </si>
  <si>
    <t>OtsNPFH20S_1_0307</t>
  </si>
  <si>
    <t>OtsPBT21-PRHFa-0754</t>
  </si>
  <si>
    <t>OtsPBT21-PRHFa-0810</t>
  </si>
  <si>
    <t>OtsLYON21S_1_0767</t>
  </si>
  <si>
    <t>OtsLYON21S_1_0426</t>
  </si>
  <si>
    <t>OtsLYON20S_1_1518</t>
  </si>
  <si>
    <t>OtsLYON20S_1_1641</t>
  </si>
  <si>
    <t>OtsLYON21S_1_0236</t>
  </si>
  <si>
    <t>OtsLYON21S_1_0787</t>
  </si>
  <si>
    <t>OtsLYON21S_1_0477</t>
  </si>
  <si>
    <t>OtsLYON21S_1_0647</t>
  </si>
  <si>
    <t>OtsLYON21S_1_0096</t>
  </si>
  <si>
    <t>OtsNPFH20S_1_0349</t>
  </si>
  <si>
    <t>OtsNPFH20S_1_0304</t>
  </si>
  <si>
    <t>OtsLYON21S_1_1768</t>
  </si>
  <si>
    <t>OtsLYON21S_1_0300</t>
  </si>
  <si>
    <t>OtsLYON20S_1_1456</t>
  </si>
  <si>
    <t>OtsLYON20S_1_1255</t>
  </si>
  <si>
    <t>OtsNPFH21S_1_0402</t>
  </si>
  <si>
    <t>OtsLYON20S_1_1431</t>
  </si>
  <si>
    <t>OtsLYON20S_1_1218</t>
  </si>
  <si>
    <t>OtsLYON22S_1_0218</t>
  </si>
  <si>
    <t>OtsLYON22S_1_3183</t>
  </si>
  <si>
    <t>OtsLYON19S_1_1601</t>
  </si>
  <si>
    <t>OtsLYON21S_1_1941</t>
  </si>
  <si>
    <t>OtsLYON20S_1_1413</t>
  </si>
  <si>
    <t>OtsLYON20S_1_0988</t>
  </si>
  <si>
    <t>OtsLYON20S_1_1549</t>
  </si>
  <si>
    <t>OtsLYON20S_1_1717</t>
  </si>
  <si>
    <t>OtsLYON22S_1_0128</t>
  </si>
  <si>
    <t>OtsLYON22S_1_2204</t>
  </si>
  <si>
    <t>OtsPBT20-UmaFa-0150</t>
  </si>
  <si>
    <t>OtsPBT20-UmaFa-0046</t>
  </si>
  <si>
    <t>OtsNPFH20S_1_0624</t>
  </si>
  <si>
    <t>OtsLYON21S_1_0688</t>
  </si>
  <si>
    <t>OtsLYON21S_1_0269</t>
  </si>
  <si>
    <t>OtsLYON20S_1_1387</t>
  </si>
  <si>
    <t>OtsLYON20S_1_0965</t>
  </si>
  <si>
    <t>OtsNPFH21S_1_1601</t>
  </si>
  <si>
    <t>OtsNPFH21S_1_1501</t>
  </si>
  <si>
    <t>OtsLYON20S_1_1438</t>
  </si>
  <si>
    <t>OtsLYON20S_1_1233</t>
  </si>
  <si>
    <t>OtsNPFH20S_1_0196</t>
  </si>
  <si>
    <t>OtsNPFH20S_1_0156</t>
  </si>
  <si>
    <t>OtsLYON21S_1_1753</t>
  </si>
  <si>
    <t>OtsLYON22S_1_4072</t>
  </si>
  <si>
    <t>OtsLYON19S_1_0677</t>
  </si>
  <si>
    <t>OtsLYON22S_1_0361</t>
  </si>
  <si>
    <t>OtsLYON22S_1_4049</t>
  </si>
  <si>
    <t>OtsNPFH20S_1_0346</t>
  </si>
  <si>
    <t>OtsNPFH20S_1_0301</t>
  </si>
  <si>
    <t>OtsPBT20-LWSFa-3662</t>
  </si>
  <si>
    <t>OtsPBT20-LWSFa-3736</t>
  </si>
  <si>
    <t>OtsLYON21S_1_1013</t>
  </si>
  <si>
    <t>OtsLYON21S_1_0565</t>
  </si>
  <si>
    <t>OtsLYON20S_1_1403</t>
  </si>
  <si>
    <t>OtsLYON20S_1_0968</t>
  </si>
  <si>
    <t>OtsPBT19-LWSFa-3713</t>
  </si>
  <si>
    <t>OtsPBT19-LWSFa-3614</t>
  </si>
  <si>
    <t>OtsLYON22S_1_0439</t>
  </si>
  <si>
    <t>OtsLYON22S_1_4248</t>
  </si>
  <si>
    <t>OtsLYON21S_1_0631</t>
  </si>
  <si>
    <t>OtsLYON21S_1_0064</t>
  </si>
  <si>
    <t>OtsLYON21S_1_0858</t>
  </si>
  <si>
    <t>OtsLYON21S_1_1821</t>
  </si>
  <si>
    <t>OtsPBT21-PRHFa-0741</t>
  </si>
  <si>
    <t>OtsPBT21-PRHFa-0678</t>
  </si>
  <si>
    <t>OtsLYON20S_1_1242</t>
  </si>
  <si>
    <t>OtsLYON20S_1_0610</t>
  </si>
  <si>
    <t>OtsLYON20S_1_0582</t>
  </si>
  <si>
    <t>OtsPBT20-LWSFa-3625</t>
  </si>
  <si>
    <t>OtsPBT20-LWSFa-3727</t>
  </si>
  <si>
    <t>OtsLYON21S_1_1180</t>
  </si>
  <si>
    <t>OtsLYON21S_1_2361</t>
  </si>
  <si>
    <t>OtsLYON20S_1_1452</t>
  </si>
  <si>
    <t>OtsLYON20S_1_1253</t>
  </si>
  <si>
    <t>OtsLYON21S_1_0376</t>
  </si>
  <si>
    <t>OtsPBT19-PRHFa-5464</t>
  </si>
  <si>
    <t>OtsPBT19-PRHFa-5339</t>
  </si>
  <si>
    <t>OtsNPFH21S_1_1574</t>
  </si>
  <si>
    <t>OtsLYON20S_1_1749</t>
  </si>
  <si>
    <t>OtsLYON20S_1_1817</t>
  </si>
  <si>
    <t>OtsLYON20S_1_2013</t>
  </si>
  <si>
    <t>OtsLYON21S_1_1682</t>
  </si>
  <si>
    <t>OtsLYON21S_1_0998</t>
  </si>
  <si>
    <t>OtsLYON21S_1_0531</t>
  </si>
  <si>
    <t>OtsLYON20S_1_0822</t>
  </si>
  <si>
    <t>OtsLYON22S_1_0557</t>
  </si>
  <si>
    <t>OtsLYON22S_1_5051</t>
  </si>
  <si>
    <t>OtsLYON21S_1_0816</t>
  </si>
  <si>
    <t>OtsLYON21S_1_1638</t>
  </si>
  <si>
    <t>OtsLYON22S_1_3274</t>
  </si>
  <si>
    <t>OtsLYON20S_1_1548</t>
  </si>
  <si>
    <t>OtsLYON20S_1_1707</t>
  </si>
  <si>
    <t>OtsLYON20S_1_0518</t>
  </si>
  <si>
    <t>OtsLYON20S_1_0493</t>
  </si>
  <si>
    <t>OtsLYON20S_1_0543</t>
  </si>
  <si>
    <t>OtsLYON21S_1_0831</t>
  </si>
  <si>
    <t>OtsLYON21S_1_1680</t>
  </si>
  <si>
    <t>OtsLYON21S_1_0334</t>
  </si>
  <si>
    <t>OtsLYON19S_1_1434</t>
  </si>
  <si>
    <t>OtsNPFH22S_1_0500</t>
  </si>
  <si>
    <t>OtsNPFH22S_1_0445</t>
  </si>
  <si>
    <t>OtsLYON21S_1_1727</t>
  </si>
  <si>
    <t>OtsLYON22S_1_4026</t>
  </si>
  <si>
    <t>OtsLYON19S_1_1003</t>
  </si>
  <si>
    <t>OtsNPFH20S_1_0124</t>
  </si>
  <si>
    <t>OtsLYON20S_1_0948</t>
  </si>
  <si>
    <t>OtsLYON19S_1_1130</t>
  </si>
  <si>
    <t>OtsLYON19S_1_1009</t>
  </si>
  <si>
    <t>OtsLYON21S_1_1163</t>
  </si>
  <si>
    <t>OtsLYON21S_1_2301</t>
  </si>
  <si>
    <t>OtsLYON21S_1_1188</t>
  </si>
  <si>
    <t>OtsLYON21S_1_2338</t>
  </si>
  <si>
    <t>OtsLYON20S_1_0831</t>
  </si>
  <si>
    <t>OtsPBT19-PRHFa-4415</t>
  </si>
  <si>
    <t>OtsPBT19-PRHFa-4539</t>
  </si>
  <si>
    <t>OtsLYON21S_1_0704</t>
  </si>
  <si>
    <t>OtsLYON21S_1_0273</t>
  </si>
  <si>
    <t>OtsLYON20S_1_0512</t>
  </si>
  <si>
    <t>OtsLYON21S_1_1157</t>
  </si>
  <si>
    <t>OtsLYON21S_1_2354</t>
  </si>
  <si>
    <t>OtsLYON20S_1_1247</t>
  </si>
  <si>
    <t>OtsLYON22S_1_0534</t>
  </si>
  <si>
    <t>OtsLYON22S_1_4381</t>
  </si>
  <si>
    <t>OtsLYON22S_1_0309</t>
  </si>
  <si>
    <t>OtsLYON22S_1_3411</t>
  </si>
  <si>
    <t>OtsLYON21S_1_0871</t>
  </si>
  <si>
    <t>OtsLYON21S_1_1828</t>
  </si>
  <si>
    <t>OtsLYON20S_1_0596</t>
  </si>
  <si>
    <t>OtsNPFH20S_1_0490</t>
  </si>
  <si>
    <t>OtsNPFH20S_1_0451</t>
  </si>
  <si>
    <t>OtsLYON21S_1_0818</t>
  </si>
  <si>
    <t>OtsLYON21S_1_1645</t>
  </si>
  <si>
    <t>OtsPBT19-PRHFa-4135</t>
  </si>
  <si>
    <t>OtsPBT19-PRHFa-4270</t>
  </si>
  <si>
    <t>OtsLYON20S_1_0413</t>
  </si>
  <si>
    <t>OtsLYON20S_1_1114</t>
  </si>
  <si>
    <t>OtsLYON22S_1_0354</t>
  </si>
  <si>
    <t>OtsLYON22S_1_4081</t>
  </si>
  <si>
    <t>OtsNPFH20S_1_0805</t>
  </si>
  <si>
    <t>OtsNPFH20S_1_0723</t>
  </si>
  <si>
    <t>OtsPBt19-PRHFa-7226</t>
  </si>
  <si>
    <t>OtsPBt19-PRHFa-7143</t>
  </si>
  <si>
    <t>OtsLYON21S_1_0783</t>
  </si>
  <si>
    <t>OtsLYON21S_1_0462</t>
  </si>
  <si>
    <t>OtsLYON21S_1_1760</t>
  </si>
  <si>
    <t>OtsPBT20-LWSFa-4547</t>
  </si>
  <si>
    <t>OtsPBT20-LWSFa-4852</t>
  </si>
  <si>
    <t>OtsNPFH20S_1_0823</t>
  </si>
  <si>
    <t>OtsNPFH20S_1_0757</t>
  </si>
  <si>
    <t>OtsLYON22S_1_0325</t>
  </si>
  <si>
    <t>OtsLYON22S_1_3427</t>
  </si>
  <si>
    <t>OtsLYON22S_1_5146</t>
  </si>
  <si>
    <t>OtsNPFH20S_1_0627</t>
  </si>
  <si>
    <t>OtsPBT20-RSHFa-1334</t>
  </si>
  <si>
    <t>OtsPBT20-RSHFa-1250</t>
  </si>
  <si>
    <t>OtsLYON21S_1_0927</t>
  </si>
  <si>
    <t>OtsLYON21S_1_1718</t>
  </si>
  <si>
    <t>OtsLYON21S_1_0620</t>
  </si>
  <si>
    <t>OtsLYON21S_1_0040</t>
  </si>
  <si>
    <t>OtsLYON20S_1_1414</t>
  </si>
  <si>
    <t>OtsLYON20S_1_0991</t>
  </si>
  <si>
    <t>OtsPBT20-LWSFa-4552</t>
  </si>
  <si>
    <t>OtsPBT20-LWSFa-4857</t>
  </si>
  <si>
    <t>OtsLYON20S_1_0940</t>
  </si>
  <si>
    <t>OtsLYON21S_1_0720</t>
  </si>
  <si>
    <t>OtsLYON21S_1_0320</t>
  </si>
  <si>
    <t>OtsLYON21S_1_0586</t>
  </si>
  <si>
    <t>OtsLYON21S_1_0478</t>
  </si>
  <si>
    <t>OtsNPFH22S_1_0510</t>
  </si>
  <si>
    <t>OtsNPFH22S_1_0455</t>
  </si>
  <si>
    <t>OtsLYON21S_1_2007</t>
  </si>
  <si>
    <t>OtsPBT19-LWSFa-4772</t>
  </si>
  <si>
    <t>OtsPBT19-LWSFa-4958</t>
  </si>
  <si>
    <t>OtsLYON21S_1_0659</t>
  </si>
  <si>
    <t>OtsLYON21S_1_0107</t>
  </si>
  <si>
    <t>OtsLYON20S_1_1437</t>
  </si>
  <si>
    <t>OtsLYON20S_1_1227</t>
  </si>
  <si>
    <t>OtsLYON21S_1_0933</t>
  </si>
  <si>
    <t>OtsLYON21S_1_1746</t>
  </si>
  <si>
    <t>OtsNPFH19S_1_4316</t>
  </si>
  <si>
    <t>OtsNPFH19S_1_4045</t>
  </si>
  <si>
    <t>OtsLYON22S_1_0541</t>
  </si>
  <si>
    <t>OtsLYON22S_1_5013</t>
  </si>
  <si>
    <t>OtsNPFH21S_1_1134</t>
  </si>
  <si>
    <t>OtsNPFH21S_1_1462</t>
  </si>
  <si>
    <t>OtsNPFH20S_1_0567</t>
  </si>
  <si>
    <t>OtsNPFH20S_1_0527</t>
  </si>
  <si>
    <t>OtsLYON21S_1_1708</t>
  </si>
  <si>
    <t>OtsLYON21S_1_0075</t>
  </si>
  <si>
    <t>OtsLYON22S_1_0448</t>
  </si>
  <si>
    <t>OtsLYON22S_1_4253</t>
  </si>
  <si>
    <t>OtsLYON20S_1_1301</t>
  </si>
  <si>
    <t>OtsLYON20S_1_0820</t>
  </si>
  <si>
    <t>OtsLYON20S_1_1450</t>
  </si>
  <si>
    <t>OtsLYON20S_1_1252</t>
  </si>
  <si>
    <t>OtsLYON21S_1_0804</t>
  </si>
  <si>
    <t>OtsLYON21S_1_1617</t>
  </si>
  <si>
    <t>OtsLYON20S_1_0826</t>
  </si>
  <si>
    <t>OtsPBT21-PRHFa-2747</t>
  </si>
  <si>
    <t>OtsPBT21-PRHFa-2898</t>
  </si>
  <si>
    <t>OtsLYON19S_1_1010</t>
  </si>
  <si>
    <t>OtsPBT21-LWSFa-6019</t>
  </si>
  <si>
    <t>OtsPBT21-LWSFa-6242</t>
  </si>
  <si>
    <t>OtsLYON22S_1_0294</t>
  </si>
  <si>
    <t>OtsLYON22S_1_3338</t>
  </si>
  <si>
    <t>OtsLYON21S_1_1925</t>
  </si>
  <si>
    <t>OtsLYON21S_1_0428</t>
  </si>
  <si>
    <t>OtsLYON19S_1_1139</t>
  </si>
  <si>
    <t>OtsLYON19S_1_1023</t>
  </si>
  <si>
    <t>OtsLYON21S_1_0806</t>
  </si>
  <si>
    <t>OtsLYON21S_1_1603</t>
  </si>
  <si>
    <t>OtsLYON19S_1_1136</t>
  </si>
  <si>
    <t>OtsLYON19S_1_1026</t>
  </si>
  <si>
    <t>OtsPBT21-UmaFa-3383</t>
  </si>
  <si>
    <t>OtsPBT21-UmaFa-3381</t>
  </si>
  <si>
    <t>OtsLYON22S_1_0574</t>
  </si>
  <si>
    <t>OtsLYON22S_1_5096</t>
  </si>
  <si>
    <t>OtsLYON20S_1_1064</t>
  </si>
  <si>
    <t>OtsPBT21-UmaFa-3011</t>
  </si>
  <si>
    <t>OtsPBT21-UmaFa-3010</t>
  </si>
  <si>
    <t>OtsLYON21S_1_0837</t>
  </si>
  <si>
    <t>OtsLYON21S_1_1690</t>
  </si>
  <si>
    <t>OtsPBT20-RSHFa-1311</t>
  </si>
  <si>
    <t>OtsPBT20-RSHFa-1241</t>
  </si>
  <si>
    <t>OtsLYON21S_1_1994</t>
  </si>
  <si>
    <t>OtsLYON19S_1_1646</t>
  </si>
  <si>
    <t>OtsNPFH22S_1_0583</t>
  </si>
  <si>
    <t>OtsNPFH22S_1_0545</t>
  </si>
  <si>
    <t>OtsLYON21S_1_0619</t>
  </si>
  <si>
    <t>OtsLYON21S_1_0031</t>
  </si>
  <si>
    <t>OtsLYON21S_1_1098</t>
  </si>
  <si>
    <t>OtsLYON21S_1_1312</t>
  </si>
  <si>
    <t>OtsLYON22S_1_2102</t>
  </si>
  <si>
    <t>OtsLYON20S_1_1466</t>
  </si>
  <si>
    <t>OtsLYON20S_1_1270</t>
  </si>
  <si>
    <t>OtsPBT22-PRHFa-3412</t>
  </si>
  <si>
    <t>OtsPBT22-PRHFa-3321</t>
  </si>
  <si>
    <t>OtsPBT22-PRHFa</t>
  </si>
  <si>
    <t>OtsPBT21-LWSFa-6367</t>
  </si>
  <si>
    <t>OtsPBT21-LWSFa-6430</t>
  </si>
  <si>
    <t>OtsLYON19S_1_0647</t>
  </si>
  <si>
    <t>OtsLYON21S_1_0097</t>
  </si>
  <si>
    <t>OtsLYON22S_1_3412</t>
  </si>
  <si>
    <t>OtsLYON21S_1_0115</t>
  </si>
  <si>
    <t>OtsLYON22S_1_0271</t>
  </si>
  <si>
    <t>OtsLYON22S_1_3307</t>
  </si>
  <si>
    <t>OtsLYON21S_1_1934</t>
  </si>
  <si>
    <t>OtsPBT19-LWSFa-7581</t>
  </si>
  <si>
    <t>OtsPBT19-LWSFa-7498</t>
  </si>
  <si>
    <t>OtsPBT19-RSHFa-0830</t>
  </si>
  <si>
    <t>OtsLYON22S_1_0562</t>
  </si>
  <si>
    <t>OtsLYON22S_1_5048</t>
  </si>
  <si>
    <t>OtsPBT21-UmaFa-3146</t>
  </si>
  <si>
    <t>OtsPBT21-UmaFa-3145</t>
  </si>
  <si>
    <t>OtsPBT20-LWSFa-3635</t>
  </si>
  <si>
    <t>OtsPBT20-LWSFa-3746</t>
  </si>
  <si>
    <t>OtsLYON20S_1_0852</t>
  </si>
  <si>
    <t>OtsLYON21S_1_0086</t>
  </si>
  <si>
    <t>OtsPBT21-LWSFa-6331</t>
  </si>
  <si>
    <t>OtsPBT21-LWSFa-6255</t>
  </si>
  <si>
    <t>OtsLYON21S_1_1657</t>
  </si>
  <si>
    <t>OtsLYON22S_1_0054</t>
  </si>
  <si>
    <t>OtsLYON22S_1_2055</t>
  </si>
  <si>
    <t>OtsLYON20S_1_1826</t>
  </si>
  <si>
    <t>OtsLYON20S_1_2024</t>
  </si>
  <si>
    <t>OtsLYON22S_1_0558</t>
  </si>
  <si>
    <t>OtsLYON22S_1_5054</t>
  </si>
  <si>
    <t>OtsNPFH22S_1_0356</t>
  </si>
  <si>
    <t>OtsNPFH22S_1_0293</t>
  </si>
  <si>
    <t>OtsNPFH21S_1_1336</t>
  </si>
  <si>
    <t>OtsNPFH21S_1_1056</t>
  </si>
  <si>
    <t>OtsPBT21-RSHFa-0347</t>
  </si>
  <si>
    <t>OtsPBT21-RSHFa-0941</t>
  </si>
  <si>
    <t>OtsLYON20S_1_1250</t>
  </si>
  <si>
    <t>OtsLYON20S_1_1113</t>
  </si>
  <si>
    <t>OtsLYON21S_1_1174</t>
  </si>
  <si>
    <t>OtsLYON21S_1_2346</t>
  </si>
  <si>
    <t>OtsLYON21S_1_0780</t>
  </si>
  <si>
    <t>OtsLYON21S_1_0451</t>
  </si>
  <si>
    <t>OtsLYON21S_1_1296</t>
  </si>
  <si>
    <t>OtsLYON20S_1_1529</t>
  </si>
  <si>
    <t>OtsLYON20S_1_1673</t>
  </si>
  <si>
    <t>OtsNPFH21S_1_1571</t>
  </si>
  <si>
    <t>OtsPBT21-UmaFa-3287</t>
  </si>
  <si>
    <t>OtsPBT21-UmaFa-3286</t>
  </si>
  <si>
    <t>OtsNPFH21S_1_1609</t>
  </si>
  <si>
    <t>OtsNPFH21S_1_1521</t>
  </si>
  <si>
    <t>OtsLYON22S_1_2179</t>
  </si>
  <si>
    <t>OtsNPFH20S_1_0676</t>
  </si>
  <si>
    <t>OtsNPFH20S_1_0653</t>
  </si>
  <si>
    <t>OtsPBT19-PRHFa-1532</t>
  </si>
  <si>
    <t>OtsPBT19-PRHFa-1483</t>
  </si>
  <si>
    <t>OtsLYON22S_1_0184</t>
  </si>
  <si>
    <t>OtsLYON22S_1_3133</t>
  </si>
  <si>
    <t>OtsLYON21S_1_1778</t>
  </si>
  <si>
    <t>OtsLYON21S_1_1056</t>
  </si>
  <si>
    <t>OtsLYON21S_1_1258</t>
  </si>
  <si>
    <t>OtsLYON20S_1_1578</t>
  </si>
  <si>
    <t>OtsLYON20S_1_1757</t>
  </si>
  <si>
    <t>OtsLYON21S_1_0628</t>
  </si>
  <si>
    <t>OtsLYON21S_1_0056</t>
  </si>
  <si>
    <t>OtsPBT20-LWSFa-4714</t>
  </si>
  <si>
    <t>OtsPBT20-LWSFa-4627</t>
  </si>
  <si>
    <t>OtsLYON22S_1_5109</t>
  </si>
  <si>
    <t>OtsLYON22S_1_0193</t>
  </si>
  <si>
    <t>OtsLYON22S_1_3108</t>
  </si>
  <si>
    <t>OtsLYON21S_1_1689</t>
  </si>
  <si>
    <t>OtsLYON22S_1_3358</t>
  </si>
  <si>
    <t>OtsLYON20S_1_1401</t>
  </si>
  <si>
    <t>OtsLYON20S_1_0976</t>
  </si>
  <si>
    <t>OtsPBT22-PRHFa-8559</t>
  </si>
  <si>
    <t>OtsPBT22-PRHFa-8725</t>
  </si>
  <si>
    <t>OtsPBT20-UmaFa-0145</t>
  </si>
  <si>
    <t>OtsPBT20-UmaFa-0048</t>
  </si>
  <si>
    <t>OtsLYON21S_1_1108</t>
  </si>
  <si>
    <t>OtsLYON21S_1_1334</t>
  </si>
  <si>
    <t>OtsPBT20-RSHFa-0965</t>
  </si>
  <si>
    <t>OtsPBT20-RSHFa-1037</t>
  </si>
  <si>
    <t>OtsNPFH22S_1_0561</t>
  </si>
  <si>
    <t>OtsNPFH22S_1_0520</t>
  </si>
  <si>
    <t>OtsLYON22S_1_0376</t>
  </si>
  <si>
    <t>OtsLYON22S_1_4097</t>
  </si>
  <si>
    <t>OtsLYON20S_1_0475</t>
  </si>
  <si>
    <t>OtsLYON20S_1_0524</t>
  </si>
  <si>
    <t>OtsLYON20S_1_1393</t>
  </si>
  <si>
    <t>OtsLYON20S_1_0972</t>
  </si>
  <si>
    <t>OtsPBT22-PRHFa-8554</t>
  </si>
  <si>
    <t>OtsPBT22-PRHFa-8666</t>
  </si>
  <si>
    <t>OtsLYON21S_1_1908</t>
  </si>
  <si>
    <t>OtsLYON19S_1_1459</t>
  </si>
  <si>
    <t>OtsPBT20-RSHFa-1305</t>
  </si>
  <si>
    <t>OtsPBT20-RSHFa-1212</t>
  </si>
  <si>
    <t>OtsPBT21-RSHFa-0031</t>
  </si>
  <si>
    <t>OtsPBT21-RSHFa-0925</t>
  </si>
  <si>
    <t>OtsLYON21S_1_0876</t>
  </si>
  <si>
    <t>OtsLYON21S_1_1856</t>
  </si>
  <si>
    <t>OtsLYON20S_1_1821</t>
  </si>
  <si>
    <t>OtsLYON20S_1_2023</t>
  </si>
  <si>
    <t>OtsPBT22-PRHFa-8566</t>
  </si>
  <si>
    <t>OtsPBT22-PRHFa-8678</t>
  </si>
  <si>
    <t>OtsNPFH20S_1_0816</t>
  </si>
  <si>
    <t>OtsNPFH20S_1_0745</t>
  </si>
  <si>
    <t>OtsLYON22S_1_0241</t>
  </si>
  <si>
    <t>OtsLYON22S_1_3216</t>
  </si>
  <si>
    <t>OtsLYON22S_1_0358</t>
  </si>
  <si>
    <t>OtsLYON22S_1_4039</t>
  </si>
  <si>
    <t>OtsLYON20S_1_1307</t>
  </si>
  <si>
    <t>OtsLYON20S_1_0832</t>
  </si>
  <si>
    <t>OtsLYON21S_1_0430</t>
  </si>
  <si>
    <t>OtsLYON20S_1_1425</t>
  </si>
  <si>
    <t>OtsLYON20S_1_1208</t>
  </si>
  <si>
    <t>OtsLYON20S_1_0986</t>
  </si>
  <si>
    <t>OtsLYON21S_1_0116</t>
  </si>
  <si>
    <t>OtsLYON21S_1_1035</t>
  </si>
  <si>
    <t>OtsLYON21S_1_0592</t>
  </si>
  <si>
    <t>OtsLYON20S_1_1315</t>
  </si>
  <si>
    <t>OtsLYON20S_1_0819</t>
  </si>
  <si>
    <t>OtsLYON19S_1_1581</t>
  </si>
  <si>
    <t>OtsPBT21-UmaFa-3104</t>
  </si>
  <si>
    <t>OtsPBT21-UmaFa-3103</t>
  </si>
  <si>
    <t>OtsLYON20S_1_0642</t>
  </si>
  <si>
    <t>OtsLYON20S_1_0767</t>
  </si>
  <si>
    <t>OtsLYON22S_1_0318</t>
  </si>
  <si>
    <t>OtsLYON22S_1_3413</t>
  </si>
  <si>
    <t>OtsLYON19S_1_0494</t>
  </si>
  <si>
    <t>OtsLYON21S_1_1152</t>
  </si>
  <si>
    <t>OtsLYON21S_1_2313</t>
  </si>
  <si>
    <t>OtsLYON19S_1_0701</t>
  </si>
  <si>
    <t>OtsLYON19S_1_0687</t>
  </si>
  <si>
    <t>OtsLYON20S_1_1400</t>
  </si>
  <si>
    <t>OtsLYON20S_1_0957</t>
  </si>
  <si>
    <t>OtsNPFH21S_1_1644</t>
  </si>
  <si>
    <t>OtsNPFH21S_1_1566</t>
  </si>
  <si>
    <t>OtsLYON21S_1_0958</t>
  </si>
  <si>
    <t>OtsLYON21S_1_1794</t>
  </si>
  <si>
    <t>OtsPBT20-LWSFa-3601</t>
  </si>
  <si>
    <t>OtsPBT20-LWSFa-3574</t>
  </si>
  <si>
    <t>OtsPBT21-PRHFa-5236</t>
  </si>
  <si>
    <t>OtsPBT21-PRHFa-5371</t>
  </si>
  <si>
    <t>OtsLYON20S_1_1488</t>
  </si>
  <si>
    <t>OtsLYON20S_1_1296</t>
  </si>
  <si>
    <t>OtsPBT21-PRHFa-1752</t>
  </si>
  <si>
    <t>OtsPBT21-PRHFa-2137</t>
  </si>
  <si>
    <t>OtsLYON20S_1_1210</t>
  </si>
  <si>
    <t>OtsPBT19-RSHFa-0350</t>
  </si>
  <si>
    <t>OtsPBT19-RSHFa-0248</t>
  </si>
  <si>
    <t>OtsPBt19-PRHFa-7481</t>
  </si>
  <si>
    <t>OtsPBT19-PRHFa-7653</t>
  </si>
  <si>
    <t>OtsNPFH20S_1_0520</t>
  </si>
  <si>
    <t>OtsNPFH21S_1_0489</t>
  </si>
  <si>
    <t>OtsNPFH21S_1_0435</t>
  </si>
  <si>
    <t>OtsPBT19-LWSFa-6699</t>
  </si>
  <si>
    <t>OtsPBT19-LWSFa-6705</t>
  </si>
  <si>
    <t>OtsPBT22-LWSFa-8156</t>
  </si>
  <si>
    <t>OtsPBT22-LWSFa-8226</t>
  </si>
  <si>
    <t>OtsPBT22-LWSFa</t>
  </si>
  <si>
    <t>OtsLYON22S_1_4119</t>
  </si>
  <si>
    <t>OtsLYON21S_1_0813</t>
  </si>
  <si>
    <t>OtsLYON21S_1_1631</t>
  </si>
  <si>
    <t>OtsLYON20S_1_0208</t>
  </si>
  <si>
    <t>OtsLYON20S_1_0035</t>
  </si>
  <si>
    <t>OtsLYON22S_1_0552</t>
  </si>
  <si>
    <t>OtsLYON22S_1_5068</t>
  </si>
  <si>
    <t>OtsPBT21-PRHFa-0382</t>
  </si>
  <si>
    <t>OtsPBT21-PRHFa-0521</t>
  </si>
  <si>
    <t>OtsPBT21-UmaFa-3063</t>
  </si>
  <si>
    <t>OtsPBT21-UmaFa-3062</t>
  </si>
  <si>
    <t>OtsLYON22S_1_0550</t>
  </si>
  <si>
    <t>OtsLYON22S_1_5029</t>
  </si>
  <si>
    <t>OtsPBT21-LWSFa-6051</t>
  </si>
  <si>
    <t>OtsPBT21-LWSFa-6171</t>
  </si>
  <si>
    <t>OtsNPFH22S_1_0461</t>
  </si>
  <si>
    <t>OtsNPFH22S_1_0389</t>
  </si>
  <si>
    <t>OtsLYON21S_1_1124</t>
  </si>
  <si>
    <t>OtsLYON21S_1_1400</t>
  </si>
  <si>
    <t>OtsLYON19S_1_1008</t>
  </si>
  <si>
    <t>OtsPBT21-UmaFa-3108</t>
  </si>
  <si>
    <t>OtsPBT21-UmaFa-3107</t>
  </si>
  <si>
    <t>OtsPBT21-UmaFa-3057</t>
  </si>
  <si>
    <t>OtsPBT21-UmaFa-3056</t>
  </si>
  <si>
    <t>OtsLYON21S_1_0710</t>
  </si>
  <si>
    <t>OtsLYON21S_1_0289</t>
  </si>
  <si>
    <t>OtsLYON20S_1_1449</t>
  </si>
  <si>
    <t>OtsLYON20S_1_1251</t>
  </si>
  <si>
    <t>OtsLYON22S_1_4073</t>
  </si>
  <si>
    <t>OtsPBT21-LWSFa-0141</t>
  </si>
  <si>
    <t>OtsPBT21-LWSFa-0041</t>
  </si>
  <si>
    <t>OtsLYON21S_1_0491</t>
  </si>
  <si>
    <t>OtsLYON19S_1_1587</t>
  </si>
  <si>
    <t>OtsLYON22S_1_0263</t>
  </si>
  <si>
    <t>OtsLYON22S_1_3270</t>
  </si>
  <si>
    <t>OtsPBT22-PRHFa-8577</t>
  </si>
  <si>
    <t>OtsPBT22-PRHFa-8627</t>
  </si>
  <si>
    <t>OtsLYON22S_1_0289</t>
  </si>
  <si>
    <t>OtsLYON22S_1_3344</t>
  </si>
  <si>
    <t>OtsPBT21-LWSFa-6512</t>
  </si>
  <si>
    <t>OtsPBT21-LWSFa-6438</t>
  </si>
  <si>
    <t>OtsLYON19S_1_1267</t>
  </si>
  <si>
    <t>OtsLYON19S_1_1240</t>
  </si>
  <si>
    <t>OtsLYON20S_1_0818</t>
  </si>
  <si>
    <t>OtsLYON19S_1_1282</t>
  </si>
  <si>
    <t>OtsLYON22S_1_0237</t>
  </si>
  <si>
    <t>OtsLYON22S_1_3207</t>
  </si>
  <si>
    <t>OtsPBT19-RSHFa-0777</t>
  </si>
  <si>
    <t>OtsPBT19-RSHFa-0492</t>
  </si>
  <si>
    <t>OtsLYON21S_1_1639</t>
  </si>
  <si>
    <t>OtsLYON21S_1_0434</t>
  </si>
  <si>
    <t>OtsLYON20S_1_0536</t>
  </si>
  <si>
    <t>OtsLYON21S_1_2108</t>
  </si>
  <si>
    <t>OtsLYON21S_1_2314</t>
  </si>
  <si>
    <t>OtsLYON21S_1_0790</t>
  </si>
  <si>
    <t>OtsLYON21S_1_0486</t>
  </si>
  <si>
    <t>OtsPBt19-PRHFa-7250</t>
  </si>
  <si>
    <t>OtsPBt19-PRHFa-7197</t>
  </si>
  <si>
    <t>OtsLYON20S_1_1391</t>
  </si>
  <si>
    <t>OtsLYON20S_1_0954</t>
  </si>
  <si>
    <t>OtsPBT21-LWSFa-6514</t>
  </si>
  <si>
    <t>OtsPBT21-LWSFa-6601</t>
  </si>
  <si>
    <t>OtsLYON22S_1_0329</t>
  </si>
  <si>
    <t>OtsLYON22S_1_3418</t>
  </si>
  <si>
    <t>OtsLYON21S_1_0975</t>
  </si>
  <si>
    <t>OtsLYON21S_1_0514</t>
  </si>
  <si>
    <t>OtsLYON22S_1_0213</t>
  </si>
  <si>
    <t>OtsLYON22S_1_3158</t>
  </si>
  <si>
    <t>OtsLYON21S_1_0487</t>
  </si>
  <si>
    <t>OtsLYON21S_1_1633</t>
  </si>
  <si>
    <t>OtsPBT21-UmaFa-3340</t>
  </si>
  <si>
    <t>OtsPBT21-UmaFa-3339</t>
  </si>
  <si>
    <t>OtsLYON20S_1_1309</t>
  </si>
  <si>
    <t>OtsLYON20S_1_0833</t>
  </si>
  <si>
    <t>OtsLYON21S_1_2106</t>
  </si>
  <si>
    <t>OtsLYON21S_1_2302</t>
  </si>
  <si>
    <t>OtsLYON22S_1_0546</t>
  </si>
  <si>
    <t>OtsLYON22S_1_5011</t>
  </si>
  <si>
    <t>OtsLYON21S_1_0993</t>
  </si>
  <si>
    <t>OtsLYON21S_1_0535</t>
  </si>
  <si>
    <t>OtsLYON22S_1_0589</t>
  </si>
  <si>
    <t>OtsLYON22S_1_5127</t>
  </si>
  <si>
    <t>OtsLYON21S_1_0536</t>
  </si>
  <si>
    <t>OtsLYON20S_1_1228</t>
  </si>
  <si>
    <t>OtsLYON21S_1_1271</t>
  </si>
  <si>
    <t>OtsLYON21S_1_0823</t>
  </si>
  <si>
    <t>OtsLYON21S_1_1663</t>
  </si>
  <si>
    <t>OtsPBT19-PRHFa-1514</t>
  </si>
  <si>
    <t>OtsPBT19-PRHFa-1439</t>
  </si>
  <si>
    <t>OtsPBT21-RSHFa-Unk0011</t>
  </si>
  <si>
    <t>OtsPBT21-RSHFa-0972</t>
  </si>
  <si>
    <t>OtsLYON22S_1_0236</t>
  </si>
  <si>
    <t>OtsLYON22S_1_3206</t>
  </si>
  <si>
    <t>OtsLYON20S_1_1399</t>
  </si>
  <si>
    <t>OtsLYON20S_1_0956</t>
  </si>
  <si>
    <t>OtsLYON20S_1_0468</t>
  </si>
  <si>
    <t>OtsLYON20S_1_0507</t>
  </si>
  <si>
    <t>OtsLYON21S_1_1042</t>
  </si>
  <si>
    <t>OtsLYON21S_1_1220</t>
  </si>
  <si>
    <t>Old Names</t>
  </si>
  <si>
    <t>New Names</t>
  </si>
  <si>
    <t>NPTH on Station</t>
  </si>
  <si>
    <t>Capt John 1 Subyearling</t>
  </si>
  <si>
    <t>Big Canyon 1 Subyearling</t>
  </si>
  <si>
    <t>Lyons Ferry Onstation Yearlings Yearling</t>
  </si>
  <si>
    <t>IPC Salmon</t>
  </si>
  <si>
    <t>Captain John #2</t>
  </si>
  <si>
    <t>NLV</t>
  </si>
  <si>
    <t>Cedar Flats Acclimation</t>
  </si>
  <si>
    <t>Pittsburgh Landing 2 Subyearling</t>
  </si>
  <si>
    <t>Captain John Late</t>
  </si>
  <si>
    <t>Lyons Ferry Onsite Subyearlings Early</t>
  </si>
  <si>
    <t>Big Canyon Early</t>
  </si>
  <si>
    <t>Pittsburgh Landing 1 Subyearling</t>
  </si>
  <si>
    <t>ODFW Salmon River Subyearling</t>
  </si>
  <si>
    <t>Lukes Gulch Acclimation</t>
  </si>
  <si>
    <t>Lyons Ferry Onstation Subs Subyearling</t>
  </si>
  <si>
    <t>CJ1</t>
  </si>
  <si>
    <t>ODFW Grand Ronde Subyearling</t>
  </si>
  <si>
    <t>Capt John 2 Subyearling</t>
  </si>
  <si>
    <t>North Lapwai Valley Acclimation</t>
  </si>
  <si>
    <t>Salmon River</t>
  </si>
  <si>
    <t>Captain John Early</t>
  </si>
  <si>
    <t>BC2</t>
  </si>
  <si>
    <t>BC1</t>
  </si>
  <si>
    <t>Lyons Ferry Onsite Yearlings</t>
  </si>
  <si>
    <t>CJ2</t>
  </si>
  <si>
    <t>Pittsburgh Landing Early</t>
  </si>
  <si>
    <t>Pittsburgh Landing Late</t>
  </si>
  <si>
    <t>Capt John #1</t>
  </si>
  <si>
    <t>ODFW Grand Ronde_MS Subyearling</t>
  </si>
  <si>
    <t>Big Canyon 2 Subyearling</t>
  </si>
  <si>
    <t>Big Canyon #1</t>
  </si>
  <si>
    <t>Pittsburg Landing #1</t>
  </si>
  <si>
    <t>ODFW_IPC_SALR</t>
  </si>
  <si>
    <t>Cedar Flats</t>
  </si>
  <si>
    <t>Grande Ronde</t>
  </si>
  <si>
    <t>Pittsburg Landing #2</t>
  </si>
  <si>
    <t>Lyons Ferry Onsite Subyearlings Late</t>
  </si>
  <si>
    <t>Lyons Ferry Subyearling</t>
  </si>
  <si>
    <t>Lukes Gulch</t>
  </si>
  <si>
    <t>Big Canyon Late</t>
  </si>
  <si>
    <t>Lyons Ferry Onstation Subs 2 Subyearling</t>
  </si>
  <si>
    <t>Big Canyon #2</t>
  </si>
  <si>
    <t>Unknown</t>
  </si>
  <si>
    <t>Lyons Ferry Yearling</t>
  </si>
  <si>
    <t># genotyped</t>
  </si>
  <si>
    <t># trapped</t>
  </si>
  <si>
    <t>Start date</t>
  </si>
  <si>
    <t>genotype rate</t>
  </si>
  <si>
    <t>PRFH</t>
  </si>
  <si>
    <t>RSFH</t>
  </si>
  <si>
    <t>UMFH</t>
  </si>
  <si>
    <t>WFHsu</t>
  </si>
  <si>
    <t>Window count</t>
  </si>
  <si>
    <t>sum NG</t>
  </si>
  <si>
    <t>Fall Chinook</t>
  </si>
  <si>
    <t>BY2018</t>
  </si>
  <si>
    <t>BY2019</t>
  </si>
  <si>
    <t>BY2020</t>
  </si>
  <si>
    <t>BY2021</t>
  </si>
  <si>
    <t>Natural rtns</t>
  </si>
  <si>
    <t>BY2022</t>
  </si>
  <si>
    <t>H</t>
  </si>
  <si>
    <t>HNC</t>
  </si>
  <si>
    <t>EASE model estimates of fchnk rtns prior to 8/18 (from Beeken et al. IDFG LGR report)</t>
  </si>
  <si>
    <t>LFH BY22</t>
  </si>
  <si>
    <t>NPTH BY22</t>
  </si>
  <si>
    <t>used sex ratio from rtn post 8/18</t>
  </si>
  <si>
    <t>% AI</t>
  </si>
  <si>
    <t>ID</t>
  </si>
  <si>
    <t>TimeStamp</t>
  </si>
  <si>
    <t>SampleDate</t>
  </si>
  <si>
    <t>Species</t>
  </si>
  <si>
    <t>Run</t>
  </si>
  <si>
    <t>Released</t>
  </si>
  <si>
    <t>HaulTo</t>
  </si>
  <si>
    <t>HaulTank</t>
  </si>
  <si>
    <t>AdClip</t>
  </si>
  <si>
    <t>Mortality</t>
  </si>
  <si>
    <t>PITTag</t>
  </si>
  <si>
    <t>Recap</t>
  </si>
  <si>
    <t>CodedWireTag</t>
  </si>
  <si>
    <t>ScaleSample</t>
  </si>
  <si>
    <t>GeneticSample</t>
  </si>
  <si>
    <t>ScaleGeneticsID</t>
  </si>
  <si>
    <t>InjuryRelease</t>
  </si>
  <si>
    <t>Notes</t>
  </si>
  <si>
    <t>Chinook</t>
  </si>
  <si>
    <t>Fall</t>
  </si>
  <si>
    <t>NezPerceTribe</t>
  </si>
  <si>
    <t>Tank C</t>
  </si>
  <si>
    <t>3DD.0077642C3A</t>
  </si>
  <si>
    <t>C-09039</t>
  </si>
  <si>
    <t>3DD.00777AAABA</t>
  </si>
  <si>
    <t>C-09034</t>
  </si>
  <si>
    <t>3DD.007769962A</t>
  </si>
  <si>
    <t>3DD.007774842D</t>
  </si>
  <si>
    <t>C-09015</t>
  </si>
  <si>
    <t>3DD.0077644C07</t>
  </si>
  <si>
    <t>C-09004</t>
  </si>
  <si>
    <t>3DD.007769184A</t>
  </si>
  <si>
    <t>C-09003</t>
  </si>
  <si>
    <t>3DD.00777AE125</t>
  </si>
  <si>
    <t>C-09001</t>
  </si>
  <si>
    <t>3DD.0077699A0C</t>
  </si>
  <si>
    <t>C-09000</t>
  </si>
  <si>
    <t>3DD.0077698AFC</t>
  </si>
  <si>
    <t>C-08983</t>
  </si>
  <si>
    <t>3DD.00777599B2</t>
  </si>
  <si>
    <t>C-08982</t>
  </si>
  <si>
    <t>3DD.007769AED8</t>
  </si>
  <si>
    <t>C-08970</t>
  </si>
  <si>
    <t>3DD.007769B6D0</t>
  </si>
  <si>
    <t>C-08968</t>
  </si>
  <si>
    <t>3DD.00777A8F27</t>
  </si>
  <si>
    <t>C-08965</t>
  </si>
  <si>
    <t>3DD.007769724A</t>
  </si>
  <si>
    <t>C-08962</t>
  </si>
  <si>
    <t>3DD.007769B49B</t>
  </si>
  <si>
    <t>C-08949</t>
  </si>
  <si>
    <t>3DD.007769C133</t>
  </si>
  <si>
    <t>C-08946</t>
  </si>
  <si>
    <t>3DD.007764642D</t>
  </si>
  <si>
    <t>C-08932</t>
  </si>
  <si>
    <t>3DD.00776A0C8B</t>
  </si>
  <si>
    <t>C-08920</t>
  </si>
  <si>
    <t>3DD.0077673629</t>
  </si>
  <si>
    <t>C-08904</t>
  </si>
  <si>
    <t>3DD.007768F2DF</t>
  </si>
  <si>
    <t>C-08896</t>
  </si>
  <si>
    <t>3DD.0077757669</t>
  </si>
  <si>
    <t>C-08877</t>
  </si>
  <si>
    <t>3DD.00776935C4</t>
  </si>
  <si>
    <t>C-08875</t>
  </si>
  <si>
    <t>3DD.0077694F95</t>
  </si>
  <si>
    <t>C-08872</t>
  </si>
  <si>
    <t>3DD.00776A0C83</t>
  </si>
  <si>
    <t>C-08866</t>
  </si>
  <si>
    <t>3DD.007774776A</t>
  </si>
  <si>
    <t>C-08853</t>
  </si>
  <si>
    <t>3DD.00776463BD</t>
  </si>
  <si>
    <t>C-08844</t>
  </si>
  <si>
    <t>3DD.007764037A</t>
  </si>
  <si>
    <t>C-08826</t>
  </si>
  <si>
    <t>3DD.00776A0CAB</t>
  </si>
  <si>
    <t>C-08818</t>
  </si>
  <si>
    <t>Tank B</t>
  </si>
  <si>
    <t>3DD.007769A09E</t>
  </si>
  <si>
    <t>C-08817</t>
  </si>
  <si>
    <t>3DD.00776A19B9</t>
  </si>
  <si>
    <t>C-08808</t>
  </si>
  <si>
    <t>3DD.00777AD32A</t>
  </si>
  <si>
    <t>C-08799</t>
  </si>
  <si>
    <t>3DD.007769816C</t>
  </si>
  <si>
    <t>C-08793</t>
  </si>
  <si>
    <t>3DD.007769BD90</t>
  </si>
  <si>
    <t>C-08772</t>
  </si>
  <si>
    <t>3DD.007769FF98</t>
  </si>
  <si>
    <t>C-08769</t>
  </si>
  <si>
    <t>3DD.00776A1642</t>
  </si>
  <si>
    <t>C-08767</t>
  </si>
  <si>
    <t>3DD.0077645209</t>
  </si>
  <si>
    <t>C-08740</t>
  </si>
  <si>
    <t>3DD.00776427E5</t>
  </si>
  <si>
    <t>C-08737</t>
  </si>
  <si>
    <t>3DD.00776A04B8</t>
  </si>
  <si>
    <t>C-08727</t>
  </si>
  <si>
    <t>3DD.007768642A</t>
  </si>
  <si>
    <t>C-08712</t>
  </si>
  <si>
    <t>3DD.0077643E48</t>
  </si>
  <si>
    <t>C-08710</t>
  </si>
  <si>
    <t>3DD.007769DDDE</t>
  </si>
  <si>
    <t>C-08706</t>
  </si>
  <si>
    <t>3DD.0077691960</t>
  </si>
  <si>
    <t>C-08695</t>
  </si>
  <si>
    <t>3DD.007769EE30</t>
  </si>
  <si>
    <t>C-08692</t>
  </si>
  <si>
    <t>3DD.00777AE140</t>
  </si>
  <si>
    <t>C-08674</t>
  </si>
  <si>
    <t>3DD.00777AD499</t>
  </si>
  <si>
    <t>C-08665</t>
  </si>
  <si>
    <t>3DD.00777AB705</t>
  </si>
  <si>
    <t>C-08659</t>
  </si>
  <si>
    <t>3DD.00777A8EDC</t>
  </si>
  <si>
    <t>C-08656</t>
  </si>
  <si>
    <t>3DD.0077688DF6</t>
  </si>
  <si>
    <t>C-08646</t>
  </si>
  <si>
    <t>3DD.00777AE1D4</t>
  </si>
  <si>
    <t>C-08638</t>
  </si>
  <si>
    <t>3DD.007769F4D2</t>
  </si>
  <si>
    <t>C-08635</t>
  </si>
  <si>
    <t>3DD.00777AD49A</t>
  </si>
  <si>
    <t>C-08632</t>
  </si>
  <si>
    <t>3DD.0077689BBD</t>
  </si>
  <si>
    <t>C-08631</t>
  </si>
  <si>
    <t>3DD.007769965A</t>
  </si>
  <si>
    <t>C-08626</t>
  </si>
  <si>
    <t>3DD.00777AC745</t>
  </si>
  <si>
    <t>C-08623</t>
  </si>
  <si>
    <t>3DD.007769BD46</t>
  </si>
  <si>
    <t>C-08604</t>
  </si>
  <si>
    <t>3DD.00777AB77A</t>
  </si>
  <si>
    <t>C-08590</t>
  </si>
  <si>
    <t>3DD.00777A8EC0</t>
  </si>
  <si>
    <t>C-08566</t>
  </si>
  <si>
    <t>3DD.0077645609</t>
  </si>
  <si>
    <t>C-08563</t>
  </si>
  <si>
    <t>3DD.007763EC18</t>
  </si>
  <si>
    <t>C-08557</t>
  </si>
  <si>
    <t>3DD.007769BD72</t>
  </si>
  <si>
    <t>C-08553</t>
  </si>
  <si>
    <t>3DD.007764703B</t>
  </si>
  <si>
    <t>C-08542</t>
  </si>
  <si>
    <t>3DD.007769C2C3</t>
  </si>
  <si>
    <t>C-08541</t>
  </si>
  <si>
    <t>3DD.007769CAC8</t>
  </si>
  <si>
    <t>C-08521</t>
  </si>
  <si>
    <t>3DD.00776A1095</t>
  </si>
  <si>
    <t>C-08514</t>
  </si>
  <si>
    <t>3DD.007769CFB5</t>
  </si>
  <si>
    <t>C-08505</t>
  </si>
  <si>
    <t>3DD.007769E532</t>
  </si>
  <si>
    <t>C-08479</t>
  </si>
  <si>
    <t>3DD.00776941D7</t>
  </si>
  <si>
    <t>C-08478</t>
  </si>
  <si>
    <t>3DD.007768B699</t>
  </si>
  <si>
    <t>C-08475</t>
  </si>
  <si>
    <t>LyonsFerryHatchery</t>
  </si>
  <si>
    <t>3DD.007769AF3B</t>
  </si>
  <si>
    <t>C-08470</t>
  </si>
  <si>
    <t>3DD.007769AD9D</t>
  </si>
  <si>
    <t>C-08461</t>
  </si>
  <si>
    <t>3DD.00777AAB49</t>
  </si>
  <si>
    <t>C-08452</t>
  </si>
  <si>
    <t>3DD.0077694331</t>
  </si>
  <si>
    <t>C-08448</t>
  </si>
  <si>
    <t>3DD.0077647943</t>
  </si>
  <si>
    <t>C-08443</t>
  </si>
  <si>
    <t>3DD.007769B483</t>
  </si>
  <si>
    <t>C-08437</t>
  </si>
  <si>
    <t>3DD.003D77F53E</t>
  </si>
  <si>
    <t>C-08436</t>
  </si>
  <si>
    <t>3DD.0077645574</t>
  </si>
  <si>
    <t>C-08425</t>
  </si>
  <si>
    <t>3DD.00777AED5C</t>
  </si>
  <si>
    <t>C-08421</t>
  </si>
  <si>
    <t>3DD.00777AE13F</t>
  </si>
  <si>
    <t>C-08400</t>
  </si>
  <si>
    <t>3DD.007763FFA7</t>
  </si>
  <si>
    <t>C-08397</t>
  </si>
  <si>
    <t>3DD.0077644C0C</t>
  </si>
  <si>
    <t>C-08388</t>
  </si>
  <si>
    <t>3DD.0077647052</t>
  </si>
  <si>
    <t>C-08386</t>
  </si>
  <si>
    <t>3DD.007768CDD3</t>
  </si>
  <si>
    <t>C-08382</t>
  </si>
  <si>
    <t>3DD.0077688D2F</t>
  </si>
  <si>
    <t>C-08380</t>
  </si>
  <si>
    <t>3DD.007769CAEC</t>
  </si>
  <si>
    <t>C-08371</t>
  </si>
  <si>
    <t>3DD.0077642802</t>
  </si>
  <si>
    <t>C-08346</t>
  </si>
  <si>
    <t>3DD.0077688C94</t>
  </si>
  <si>
    <t>C-08338</t>
  </si>
  <si>
    <t>3DD.0077A75842</t>
  </si>
  <si>
    <t>C-08337</t>
  </si>
  <si>
    <t>3DD.0077698203</t>
  </si>
  <si>
    <t>C-08311</t>
  </si>
  <si>
    <t>3DD.0077688D80</t>
  </si>
  <si>
    <t>C-08310</t>
  </si>
  <si>
    <t>3DD.00777A9BCE</t>
  </si>
  <si>
    <t>C-08277</t>
  </si>
  <si>
    <t>3DD.00776A0694</t>
  </si>
  <si>
    <t>C-08274</t>
  </si>
  <si>
    <t>3DD.007763EC0B</t>
  </si>
  <si>
    <t>C-08232</t>
  </si>
  <si>
    <t>3DD.007766D276</t>
  </si>
  <si>
    <t>C-08220</t>
  </si>
  <si>
    <t>3DD.007769D69D</t>
  </si>
  <si>
    <t>C-08218</t>
  </si>
  <si>
    <t>3DD.0077688BD6</t>
  </si>
  <si>
    <t>C-08208</t>
  </si>
  <si>
    <t>3DD.00776455CF</t>
  </si>
  <si>
    <t>C-08200</t>
  </si>
  <si>
    <t>3DD.007769A7F1</t>
  </si>
  <si>
    <t>C-08193</t>
  </si>
  <si>
    <t>3DD.0077640310</t>
  </si>
  <si>
    <t>C-08188</t>
  </si>
  <si>
    <t>3DD.0077699D37</t>
  </si>
  <si>
    <t>C-08181</t>
  </si>
  <si>
    <t>3DD.0077688D24</t>
  </si>
  <si>
    <t>C-08176</t>
  </si>
  <si>
    <t>3DD.007769ECEB</t>
  </si>
  <si>
    <t>C-08175</t>
  </si>
  <si>
    <t>3DD.007769D83E</t>
  </si>
  <si>
    <t>C-08163</t>
  </si>
  <si>
    <t>3DD.00777AE0DF</t>
  </si>
  <si>
    <t>C-08160</t>
  </si>
  <si>
    <t>3DD.007764355F</t>
  </si>
  <si>
    <t>C-08155</t>
  </si>
  <si>
    <t>3DD.0077643980</t>
  </si>
  <si>
    <t>C-08131</t>
  </si>
  <si>
    <t>3DD.00776402EC</t>
  </si>
  <si>
    <t>C-08130</t>
  </si>
  <si>
    <t>3DD.00777A8F71</t>
  </si>
  <si>
    <t>C-08121</t>
  </si>
  <si>
    <t>3DD.00776698FB</t>
  </si>
  <si>
    <t>C-08118</t>
  </si>
  <si>
    <t>3DD.00777AD496</t>
  </si>
  <si>
    <t>C-08067</t>
  </si>
  <si>
    <t>3DD.00777A7695</t>
  </si>
  <si>
    <t>C-08064</t>
  </si>
  <si>
    <t>3DD.00776857CA</t>
  </si>
  <si>
    <t>C-08053</t>
  </si>
  <si>
    <t>3DD.0077642FFF</t>
  </si>
  <si>
    <t>C-08050</t>
  </si>
  <si>
    <t>3DD.00776A05FA</t>
  </si>
  <si>
    <t>C-08049</t>
  </si>
  <si>
    <t>3DD.0077698F88</t>
  </si>
  <si>
    <t>C-08046</t>
  </si>
  <si>
    <t>3DD.003D81B39D</t>
  </si>
  <si>
    <t>C-08037</t>
  </si>
  <si>
    <t>3DD.00776457BC</t>
  </si>
  <si>
    <t>C-08028</t>
  </si>
  <si>
    <t>3DD.0077A6A4F9</t>
  </si>
  <si>
    <t>C-07978</t>
  </si>
  <si>
    <t>3DD.0077A5E3F9</t>
  </si>
  <si>
    <t>C-07971</t>
  </si>
  <si>
    <t>3DD.0077A67C44</t>
  </si>
  <si>
    <t>C-07959</t>
  </si>
  <si>
    <t>3DD.0077A5DFEF</t>
  </si>
  <si>
    <t>C-07954</t>
  </si>
  <si>
    <t>3DD.0077A6E1C6</t>
  </si>
  <si>
    <t>C-07948</t>
  </si>
  <si>
    <t>3DD.0077A559C5</t>
  </si>
  <si>
    <t>C-07945</t>
  </si>
  <si>
    <t>3DD.0077A6AA64</t>
  </si>
  <si>
    <t>C-07939</t>
  </si>
  <si>
    <t>3DD.0077A74D5A</t>
  </si>
  <si>
    <t>C-07930</t>
  </si>
  <si>
    <t>3DD.0077A572A1</t>
  </si>
  <si>
    <t>C-07912</t>
  </si>
  <si>
    <t>3DD.0077A6B63E</t>
  </si>
  <si>
    <t>C-07911</t>
  </si>
  <si>
    <t>3DD.0077A7176B</t>
  </si>
  <si>
    <t>C-07878</t>
  </si>
  <si>
    <t>3DD.0077A5DF07</t>
  </si>
  <si>
    <t>C-07873</t>
  </si>
  <si>
    <t>3DD.0077A6B59D</t>
  </si>
  <si>
    <t>C-07854</t>
  </si>
  <si>
    <t>3DD.0077A59840</t>
  </si>
  <si>
    <t>C-07852</t>
  </si>
  <si>
    <t>3DD.003D3CAF2C</t>
  </si>
  <si>
    <t>C-07851</t>
  </si>
  <si>
    <t>3DD.0077A5ABB7</t>
  </si>
  <si>
    <t>C-07849</t>
  </si>
  <si>
    <t>3DD.0077A5E4C5</t>
  </si>
  <si>
    <t>C-07842</t>
  </si>
  <si>
    <t>3DD.0077A63DB3</t>
  </si>
  <si>
    <t>C-07822</t>
  </si>
  <si>
    <t>3DD.0077A601DC</t>
  </si>
  <si>
    <t>C-07819</t>
  </si>
  <si>
    <t>3DD.0077A5B204</t>
  </si>
  <si>
    <t>C-07807</t>
  </si>
  <si>
    <t>3DD.0077A592D2</t>
  </si>
  <si>
    <t>C-07797</t>
  </si>
  <si>
    <t>3DD.0077A629F0</t>
  </si>
  <si>
    <t>C-07782</t>
  </si>
  <si>
    <t>3DD.003E28D256</t>
  </si>
  <si>
    <t>C-07771</t>
  </si>
  <si>
    <t>3DD.0077A6B31D</t>
  </si>
  <si>
    <t>C-07770</t>
  </si>
  <si>
    <t>3DD.0077A5AD0D</t>
  </si>
  <si>
    <t>C-07767</t>
  </si>
  <si>
    <t>3DD.0077A51386</t>
  </si>
  <si>
    <t>C-07765</t>
  </si>
  <si>
    <t>3DD.0077A5C611</t>
  </si>
  <si>
    <t>C-07764</t>
  </si>
  <si>
    <t>3DD.0077A5BBC4</t>
  </si>
  <si>
    <t>C-07762</t>
  </si>
  <si>
    <t>3DD.0077A4F42C</t>
  </si>
  <si>
    <t>C-07761</t>
  </si>
  <si>
    <t>3DD.0077A6E155</t>
  </si>
  <si>
    <t>C-07756</t>
  </si>
  <si>
    <t>3DD.0077A6168E</t>
  </si>
  <si>
    <t>C-07755</t>
  </si>
  <si>
    <t>3DD.0077A67E26</t>
  </si>
  <si>
    <t>C-07753</t>
  </si>
  <si>
    <t>3DD.0077A65F93</t>
  </si>
  <si>
    <t>C-07752</t>
  </si>
  <si>
    <t>3DD.0077A73279</t>
  </si>
  <si>
    <t>C-07744</t>
  </si>
  <si>
    <t>3DD.0077A68DAD</t>
  </si>
  <si>
    <t>C-07743</t>
  </si>
  <si>
    <t>3DD.0077A645EF</t>
  </si>
  <si>
    <t>C-07741</t>
  </si>
  <si>
    <t>3DD.0077A6171A</t>
  </si>
  <si>
    <t>C-07740</t>
  </si>
  <si>
    <t>3DD.0077A6B0B5</t>
  </si>
  <si>
    <t>C-07732</t>
  </si>
  <si>
    <t>3DD.0077A71640</t>
  </si>
  <si>
    <t>C-07731</t>
  </si>
  <si>
    <t>3DD.0077A69ADF</t>
  </si>
  <si>
    <t>C-07729</t>
  </si>
  <si>
    <t>3DD.0077A5D75A</t>
  </si>
  <si>
    <t>C-07728</t>
  </si>
  <si>
    <t>3DD.0077A59729</t>
  </si>
  <si>
    <t>C-07722</t>
  </si>
  <si>
    <t>3DD.0077A601A4</t>
  </si>
  <si>
    <t>C-07719</t>
  </si>
  <si>
    <t>3DD.0077A59D0D</t>
  </si>
  <si>
    <t>C-07717</t>
  </si>
  <si>
    <t>3DD.0077A73E4C</t>
  </si>
  <si>
    <t>C-07716</t>
  </si>
  <si>
    <t>3DD.0077A62327</t>
  </si>
  <si>
    <t>C-07714</t>
  </si>
  <si>
    <t>3DD.0077A6947B</t>
  </si>
  <si>
    <t>C-07711</t>
  </si>
  <si>
    <t>3DD.0077A625E6</t>
  </si>
  <si>
    <t>C-07708</t>
  </si>
  <si>
    <t>3DD.0077A6A9D4</t>
  </si>
  <si>
    <t>C-07707</t>
  </si>
  <si>
    <t>3DD.0077A6B09D</t>
  </si>
  <si>
    <t>C-07705</t>
  </si>
  <si>
    <t>3DD.0077A69515</t>
  </si>
  <si>
    <t>C-07704</t>
  </si>
  <si>
    <t>3DD.0077A5C8D1</t>
  </si>
  <si>
    <t>C-07699</t>
  </si>
  <si>
    <t>3DD.0077A68E49</t>
  </si>
  <si>
    <t>C-07698</t>
  </si>
  <si>
    <t>3DD.0077A57C90</t>
  </si>
  <si>
    <t>C-07696</t>
  </si>
  <si>
    <t>3DD.0077A73F9D</t>
  </si>
  <si>
    <t>C-07695</t>
  </si>
  <si>
    <t>3DD.0077A66B20</t>
  </si>
  <si>
    <t>C-07693</t>
  </si>
  <si>
    <t>3DD.0077B3B731</t>
  </si>
  <si>
    <t>C-07690</t>
  </si>
  <si>
    <t>3DD.0077CCD41E</t>
  </si>
  <si>
    <t>C-07689</t>
  </si>
  <si>
    <t>3DD.003E28A6D2</t>
  </si>
  <si>
    <t>C-07686</t>
  </si>
  <si>
    <t>3DD.0077B5B8E8</t>
  </si>
  <si>
    <t>C-07681</t>
  </si>
  <si>
    <t>3DD.0077B5C3E2</t>
  </si>
  <si>
    <t>C-07678</t>
  </si>
  <si>
    <t>3DD.0077CCAD4C</t>
  </si>
  <si>
    <t>C-07677</t>
  </si>
  <si>
    <t>3DD.0077A5C62E</t>
  </si>
  <si>
    <t>C-07669</t>
  </si>
  <si>
    <t>3DD.0077A68738</t>
  </si>
  <si>
    <t>C-07668</t>
  </si>
  <si>
    <t>3DD.0077A5143D</t>
  </si>
  <si>
    <t>C-07666</t>
  </si>
  <si>
    <t>3DD.0077B4681A</t>
  </si>
  <si>
    <t>C-07665</t>
  </si>
  <si>
    <t>3DD.0077B408DE</t>
  </si>
  <si>
    <t>C-07654</t>
  </si>
  <si>
    <t>3DD.0077B5CB6C</t>
  </si>
  <si>
    <t>C-07642</t>
  </si>
  <si>
    <t>3DD.0077CC9BB0</t>
  </si>
  <si>
    <t>C-07638</t>
  </si>
  <si>
    <t>3DD.0077B5A06E</t>
  </si>
  <si>
    <t>C-07635</t>
  </si>
  <si>
    <t>3DD.0077B588AF</t>
  </si>
  <si>
    <t>C-07633</t>
  </si>
  <si>
    <t>3DD.0077B545B9</t>
  </si>
  <si>
    <t>C-07632</t>
  </si>
  <si>
    <t>3DD.0077B4819B</t>
  </si>
  <si>
    <t>C-07629</t>
  </si>
  <si>
    <t>3DD.0077B43055</t>
  </si>
  <si>
    <t>C-07627</t>
  </si>
  <si>
    <t>3DD.0077B44AC5</t>
  </si>
  <si>
    <t>C-07626</t>
  </si>
  <si>
    <t>3DD.0077B3AAEB</t>
  </si>
  <si>
    <t>C-07624</t>
  </si>
  <si>
    <t>3DD.0077B53D6C</t>
  </si>
  <si>
    <t>C-07620</t>
  </si>
  <si>
    <t>3DD.0077B55F41</t>
  </si>
  <si>
    <t>C-07618</t>
  </si>
  <si>
    <t>3DD.0077B3F7AB</t>
  </si>
  <si>
    <t>C-07617</t>
  </si>
  <si>
    <t>3DD.0077B45D0D</t>
  </si>
  <si>
    <t>C-07609</t>
  </si>
  <si>
    <t>3DD.007768B644</t>
  </si>
  <si>
    <t>C-07608</t>
  </si>
  <si>
    <t>3DD.00777AB75C</t>
  </si>
  <si>
    <t>C-07606</t>
  </si>
  <si>
    <t>3DD.0077645622</t>
  </si>
  <si>
    <t>C-07605</t>
  </si>
  <si>
    <t>3DD.007769B4EE</t>
  </si>
  <si>
    <t>C-07602</t>
  </si>
  <si>
    <t>3DD.00777AC5A7</t>
  </si>
  <si>
    <t>C-07600</t>
  </si>
  <si>
    <t>3DD.00776A1802</t>
  </si>
  <si>
    <t>C-07599</t>
  </si>
  <si>
    <t>3DD.0077645970</t>
  </si>
  <si>
    <t>C-07597</t>
  </si>
  <si>
    <t>3DD.0077B539CA</t>
  </si>
  <si>
    <t>C-07596</t>
  </si>
  <si>
    <t>3DD.0077B5ABA9</t>
  </si>
  <si>
    <t>C-07584</t>
  </si>
  <si>
    <t>3DD.0077CCA81D</t>
  </si>
  <si>
    <t>C-07582</t>
  </si>
  <si>
    <t>3DD.0077B5A2D1</t>
  </si>
  <si>
    <t>C-07581</t>
  </si>
  <si>
    <t>3DD.00777A8FF6</t>
  </si>
  <si>
    <t>C-07567</t>
  </si>
  <si>
    <t>3DD.00776A0270</t>
  </si>
  <si>
    <t>C-07561</t>
  </si>
  <si>
    <t>3DD.0077CC7609</t>
  </si>
  <si>
    <t>C-07560</t>
  </si>
  <si>
    <t>Record Needs Reviewed RG 11/14: No PIT tag</t>
  </si>
  <si>
    <t>3DD.0077B406D1</t>
  </si>
  <si>
    <t>C-07554</t>
  </si>
  <si>
    <t>3DD.007769ECB6</t>
  </si>
  <si>
    <t>C-07551</t>
  </si>
  <si>
    <t>3DD.0077641359</t>
  </si>
  <si>
    <t>C-07549</t>
  </si>
  <si>
    <t>3DD.007769A18C</t>
  </si>
  <si>
    <t>C-07548</t>
  </si>
  <si>
    <t>3DD.007763EABE</t>
  </si>
  <si>
    <t>C-07537</t>
  </si>
  <si>
    <t>3DD.00777A9D03</t>
  </si>
  <si>
    <t>C-07536</t>
  </si>
  <si>
    <t>3DD.0077643E52</t>
  </si>
  <si>
    <t>C-07534</t>
  </si>
  <si>
    <t>3DD.0077B35831</t>
  </si>
  <si>
    <t>C-07533</t>
  </si>
  <si>
    <t>3DD.0077B5A4E3</t>
  </si>
  <si>
    <t>C-07528</t>
  </si>
  <si>
    <t>3DD.0077B475A3</t>
  </si>
  <si>
    <t>C-07527</t>
  </si>
  <si>
    <t>3DD.0077CC8005</t>
  </si>
  <si>
    <t>C-07525</t>
  </si>
  <si>
    <t>3DD.0077CCCB3D</t>
  </si>
  <si>
    <t>C-07524</t>
  </si>
  <si>
    <t>3DD.0077CCDFA8</t>
  </si>
  <si>
    <t>C-07519</t>
  </si>
  <si>
    <t>3DD.0077B3AE90</t>
  </si>
  <si>
    <t>C-07518</t>
  </si>
  <si>
    <t>3DD.0077B43BED</t>
  </si>
  <si>
    <t>C-07516</t>
  </si>
  <si>
    <t>3DD.0077CC8F56</t>
  </si>
  <si>
    <t>C-07515</t>
  </si>
  <si>
    <t>3DD.0077B3C798</t>
  </si>
  <si>
    <t>C-07507</t>
  </si>
  <si>
    <t>3DD.0077B59E5A</t>
  </si>
  <si>
    <t>C-07506</t>
  </si>
  <si>
    <t>3DD.0077B40828</t>
  </si>
  <si>
    <t>C-07501</t>
  </si>
  <si>
    <t>3DD.0077B57709</t>
  </si>
  <si>
    <t>C-07498</t>
  </si>
  <si>
    <t>3DD.0077B53DC9</t>
  </si>
  <si>
    <t>C-07497</t>
  </si>
  <si>
    <t>3DD.0077B356CE</t>
  </si>
  <si>
    <t>C-07495</t>
  </si>
  <si>
    <t>3DD.0077B54620</t>
  </si>
  <si>
    <t>C-07494</t>
  </si>
  <si>
    <t>3DD.0077B590C5</t>
  </si>
  <si>
    <t>C-07492</t>
  </si>
  <si>
    <t>3DD.0077B54672</t>
  </si>
  <si>
    <t>C-07491</t>
  </si>
  <si>
    <t>3DD.0077B486EE</t>
  </si>
  <si>
    <t>C-07489</t>
  </si>
  <si>
    <t>3DD.0077B43175</t>
  </si>
  <si>
    <t>C-07488</t>
  </si>
  <si>
    <t>3DD.0077B45DB0</t>
  </si>
  <si>
    <t>C-07483</t>
  </si>
  <si>
    <t>3DD.0077CCF262</t>
  </si>
  <si>
    <t>C-07482</t>
  </si>
  <si>
    <t>3DD.0077CC6CCC</t>
  </si>
  <si>
    <t>C-07480</t>
  </si>
  <si>
    <t>3DD.0077CC69AB</t>
  </si>
  <si>
    <t>C-07479</t>
  </si>
  <si>
    <t>3DD.0077B421B3</t>
  </si>
  <si>
    <t>C-07467</t>
  </si>
  <si>
    <t>3DD.0077B44A71</t>
  </si>
  <si>
    <t>C-07465</t>
  </si>
  <si>
    <t>3DD.0077B41315</t>
  </si>
  <si>
    <t>C-07464</t>
  </si>
  <si>
    <t>3DD.0077B559F6</t>
  </si>
  <si>
    <t>C-07462</t>
  </si>
  <si>
    <t>3DD.0078C312AC</t>
  </si>
  <si>
    <t>C-07461</t>
  </si>
  <si>
    <t>3DD.0078C31280</t>
  </si>
  <si>
    <t>C-07453</t>
  </si>
  <si>
    <t>3DD.0078C312A7</t>
  </si>
  <si>
    <t>C-07452</t>
  </si>
  <si>
    <t>3DD.0078C312C6</t>
  </si>
  <si>
    <t>C-07450</t>
  </si>
  <si>
    <t>3DD.0078C3127F</t>
  </si>
  <si>
    <t>C-07449</t>
  </si>
  <si>
    <t>3DD.0078C3129C</t>
  </si>
  <si>
    <t>C-07446</t>
  </si>
  <si>
    <t>3DD.0078C3129F</t>
  </si>
  <si>
    <t>C-07438</t>
  </si>
  <si>
    <t>3DD.0078C312A5</t>
  </si>
  <si>
    <t>C-07437</t>
  </si>
  <si>
    <t>3DD.0078C3128D</t>
  </si>
  <si>
    <t>C-07434</t>
  </si>
  <si>
    <t>3DD.003D97FB69</t>
  </si>
  <si>
    <t>C-07432</t>
  </si>
  <si>
    <t>3DD.0078C312C9</t>
  </si>
  <si>
    <t>C-07431</t>
  </si>
  <si>
    <t>3DD.0078C312AA</t>
  </si>
  <si>
    <t>C-07425</t>
  </si>
  <si>
    <t>3DD.0078C312A4</t>
  </si>
  <si>
    <t>C-07423</t>
  </si>
  <si>
    <t>3DD.0078C3129D</t>
  </si>
  <si>
    <t>C-07422</t>
  </si>
  <si>
    <t>3DD.0078C312AB</t>
  </si>
  <si>
    <t>C-07414</t>
  </si>
  <si>
    <t>3DD.0078C31277</t>
  </si>
  <si>
    <t>C-07413</t>
  </si>
  <si>
    <t>3DD.0078C312C0</t>
  </si>
  <si>
    <t>C-07411</t>
  </si>
  <si>
    <t>3DD.0078C3127B</t>
  </si>
  <si>
    <t>C-07410</t>
  </si>
  <si>
    <t>3DD.0078C31297</t>
  </si>
  <si>
    <t>C-07407</t>
  </si>
  <si>
    <t>3DD.0077B44A77</t>
  </si>
  <si>
    <t>C-07404</t>
  </si>
  <si>
    <t>3DD.0078C31287</t>
  </si>
  <si>
    <t>C-07402</t>
  </si>
  <si>
    <t>3DD.0078C312A1</t>
  </si>
  <si>
    <t>C-07401</t>
  </si>
  <si>
    <t>3DD.0078C3129B</t>
  </si>
  <si>
    <t>C-07399</t>
  </si>
  <si>
    <t>3DD.0078C3128F</t>
  </si>
  <si>
    <t>C-07398</t>
  </si>
  <si>
    <t>3DD.0078C312CD</t>
  </si>
  <si>
    <t>C-07396</t>
  </si>
  <si>
    <t>3DD.0078C31298</t>
  </si>
  <si>
    <t>C-07387</t>
  </si>
  <si>
    <t>3DD.0078C31283</t>
  </si>
  <si>
    <t>C-07384</t>
  </si>
  <si>
    <t>3DD.0078C3127C</t>
  </si>
  <si>
    <t>C-07383</t>
  </si>
  <si>
    <t>3DD.0078C31292</t>
  </si>
  <si>
    <t>C-07381</t>
  </si>
  <si>
    <t>3DD.0078C31296</t>
  </si>
  <si>
    <t>C-07380</t>
  </si>
  <si>
    <t>3DD.0078C31291</t>
  </si>
  <si>
    <t>C-07374</t>
  </si>
  <si>
    <t>3DD.0078C312C7</t>
  </si>
  <si>
    <t>C-07372</t>
  </si>
  <si>
    <t>3DD.0077CC8313</t>
  </si>
  <si>
    <t>C-07371</t>
  </si>
  <si>
    <t>3DD.0078C31299</t>
  </si>
  <si>
    <t>C-07369</t>
  </si>
  <si>
    <t>3DD.0078C312AD</t>
  </si>
  <si>
    <t>C-07368</t>
  </si>
  <si>
    <t>3DD.0078C312BE</t>
  </si>
  <si>
    <t>C-07363</t>
  </si>
  <si>
    <t>3DD.0078C312BA</t>
  </si>
  <si>
    <t>C-07362</t>
  </si>
  <si>
    <t>3DD.0077B4203E</t>
  </si>
  <si>
    <t>C-07357</t>
  </si>
  <si>
    <t>3DD.0078C312A8</t>
  </si>
  <si>
    <t>C-07356</t>
  </si>
  <si>
    <t>3DD.0078C312B0</t>
  </si>
  <si>
    <t>C-07354</t>
  </si>
  <si>
    <t>3DD.0078C312A3</t>
  </si>
  <si>
    <t>C-07353</t>
  </si>
  <si>
    <t>3DD.0078C31274</t>
  </si>
  <si>
    <t>C-07348</t>
  </si>
  <si>
    <t>3DD.0078C312B7</t>
  </si>
  <si>
    <t>C-07347</t>
  </si>
  <si>
    <t>3DD.0078C312C4</t>
  </si>
  <si>
    <t>C-07345</t>
  </si>
  <si>
    <t>3DD.0077B54FCF</t>
  </si>
  <si>
    <t>C-07344</t>
  </si>
  <si>
    <t>3DD.0077B424F8</t>
  </si>
  <si>
    <t>C-07342</t>
  </si>
  <si>
    <t>3DD.0077B35D52</t>
  </si>
  <si>
    <t>C-07332</t>
  </si>
  <si>
    <t>3DD.0078C312D2</t>
  </si>
  <si>
    <t>C-07330</t>
  </si>
  <si>
    <t>3DD.0078C31278</t>
  </si>
  <si>
    <t>3DD.0078C312CA</t>
  </si>
  <si>
    <t>C-07326</t>
  </si>
  <si>
    <t>3DD.0078C31293</t>
  </si>
  <si>
    <t>C-07324</t>
  </si>
  <si>
    <t>3DD.0078C312B2</t>
  </si>
  <si>
    <t>C-07323</t>
  </si>
  <si>
    <t>3DD.0078C312CE</t>
  </si>
  <si>
    <t>C-07311</t>
  </si>
  <si>
    <t>3DD.0078C312B9</t>
  </si>
  <si>
    <t>C-07309</t>
  </si>
  <si>
    <t>3DD.003E28E623</t>
  </si>
  <si>
    <t>C-07308</t>
  </si>
  <si>
    <t>3DD.0078C312D0</t>
  </si>
  <si>
    <t>C-07305</t>
  </si>
  <si>
    <t>3DD.0078C312CC</t>
  </si>
  <si>
    <t>C-07303</t>
  </si>
  <si>
    <t>3DD.0078C312BC</t>
  </si>
  <si>
    <t>C-07302</t>
  </si>
  <si>
    <t>Tank D</t>
  </si>
  <si>
    <t>3DD.0078C316AE</t>
  </si>
  <si>
    <t>C-07291</t>
  </si>
  <si>
    <t>3DD.0078C316B4</t>
  </si>
  <si>
    <t>C-07290</t>
  </si>
  <si>
    <t>3DD.0078C31690</t>
  </si>
  <si>
    <t>C-07288</t>
  </si>
  <si>
    <t>3DD.0078C316BD</t>
  </si>
  <si>
    <t>C-07282</t>
  </si>
  <si>
    <t>3DD.0078C316A1</t>
  </si>
  <si>
    <t>C-07281</t>
  </si>
  <si>
    <t>3DD.0078C312AE</t>
  </si>
  <si>
    <t>C-07279</t>
  </si>
  <si>
    <t>3DD.0078C316AC</t>
  </si>
  <si>
    <t>C-07267</t>
  </si>
  <si>
    <t>3DD.0078C316BA</t>
  </si>
  <si>
    <t>C-07266</t>
  </si>
  <si>
    <t>3DD.0078C3167F</t>
  </si>
  <si>
    <t>C-07263</t>
  </si>
  <si>
    <t>3DD.0078C316AF</t>
  </si>
  <si>
    <t>C-07260</t>
  </si>
  <si>
    <t>3DD.0077A5D2B4</t>
  </si>
  <si>
    <t>C-07258</t>
  </si>
  <si>
    <t>3DD.0078C31666</t>
  </si>
  <si>
    <t>C-07257</t>
  </si>
  <si>
    <t>3DD.0078C31672</t>
  </si>
  <si>
    <t>C-07252</t>
  </si>
  <si>
    <t>3DD.0077CCD41A</t>
  </si>
  <si>
    <t>C-07251</t>
  </si>
  <si>
    <t>3DD.0077CC771D</t>
  </si>
  <si>
    <t>C-07249</t>
  </si>
  <si>
    <t>3DD.0078C316A3</t>
  </si>
  <si>
    <t>C-07248</t>
  </si>
  <si>
    <t>3DD.0077B56CFA</t>
  </si>
  <si>
    <t>C-07246</t>
  </si>
  <si>
    <t>3DD.0077CC9D99</t>
  </si>
  <si>
    <t>C-07240</t>
  </si>
  <si>
    <t>3DD.0077A6303D</t>
  </si>
  <si>
    <t>C-07239</t>
  </si>
  <si>
    <t>3DD.0077B40DDA</t>
  </si>
  <si>
    <t>C-07237</t>
  </si>
  <si>
    <t>3DD.0077B5AFFB</t>
  </si>
  <si>
    <t>C-07236</t>
  </si>
  <si>
    <t>3DD.0078C316B0</t>
  </si>
  <si>
    <t>C-07234</t>
  </si>
  <si>
    <t>3DD.0077A5B023</t>
  </si>
  <si>
    <t>C-07230</t>
  </si>
  <si>
    <t>3DD.0077A5B016</t>
  </si>
  <si>
    <t>C-07228</t>
  </si>
  <si>
    <t>3DD.0077A5DA29</t>
  </si>
  <si>
    <t>C-07227</t>
  </si>
  <si>
    <t>3DD.0077A607C9</t>
  </si>
  <si>
    <t>C-07225</t>
  </si>
  <si>
    <t>3DD.0077A6BB90</t>
  </si>
  <si>
    <t>C-07224</t>
  </si>
  <si>
    <t>3DD.0078C31697</t>
  </si>
  <si>
    <t>C-07222</t>
  </si>
  <si>
    <t>3DD.0078C316BB</t>
  </si>
  <si>
    <t>C-07221</t>
  </si>
  <si>
    <t>3DD.0078C316B6</t>
  </si>
  <si>
    <t>C-07219</t>
  </si>
  <si>
    <t>3DD.0078C3167C</t>
  </si>
  <si>
    <t>C-07218</t>
  </si>
  <si>
    <t>3DD.0078C31683</t>
  </si>
  <si>
    <t>C-07212</t>
  </si>
  <si>
    <t>3DD.0078C316B1</t>
  </si>
  <si>
    <t>C-07207</t>
  </si>
  <si>
    <t>3DD.0078C3166A</t>
  </si>
  <si>
    <t>C-07206</t>
  </si>
  <si>
    <t>3DD.0078C31673</t>
  </si>
  <si>
    <t>C-07204</t>
  </si>
  <si>
    <t>3DD.0078C316AD</t>
  </si>
  <si>
    <t>C-07195</t>
  </si>
  <si>
    <t>3DD.0078C31662</t>
  </si>
  <si>
    <t>C-07194</t>
  </si>
  <si>
    <t>3DD.0078C31682</t>
  </si>
  <si>
    <t>C-07191</t>
  </si>
  <si>
    <t>3DD.0078C31693</t>
  </si>
  <si>
    <t>C-07189</t>
  </si>
  <si>
    <t>3DD.0078C316A6</t>
  </si>
  <si>
    <t>C-07188</t>
  </si>
  <si>
    <t>3DD.0078C31668</t>
  </si>
  <si>
    <t>C-07186</t>
  </si>
  <si>
    <t>3DD.0078C3167A</t>
  </si>
  <si>
    <t>C-07185</t>
  </si>
  <si>
    <t>3DD.0078C3166E</t>
  </si>
  <si>
    <t>C-07183</t>
  </si>
  <si>
    <t>3DD.0078C3167D</t>
  </si>
  <si>
    <t>C-07182</t>
  </si>
  <si>
    <t>3DD.0078C31675</t>
  </si>
  <si>
    <t>C-07180</t>
  </si>
  <si>
    <t>3DD.0077758AB3</t>
  </si>
  <si>
    <t>C-07179</t>
  </si>
  <si>
    <t>3DD.0077756B0E</t>
  </si>
  <si>
    <t>C-07171</t>
  </si>
  <si>
    <t>3DD.007774D2D4</t>
  </si>
  <si>
    <t>C-07168</t>
  </si>
  <si>
    <t>3DD.007775840F</t>
  </si>
  <si>
    <t>C-07167</t>
  </si>
  <si>
    <t>3DD.0078C31669</t>
  </si>
  <si>
    <t>C-07165</t>
  </si>
  <si>
    <t>3DD.0078C31660</t>
  </si>
  <si>
    <t>C-07164</t>
  </si>
  <si>
    <t>3DD.0078C31663</t>
  </si>
  <si>
    <t>C-07162</t>
  </si>
  <si>
    <t>3DD.0078C3165F</t>
  </si>
  <si>
    <t>C-07149</t>
  </si>
  <si>
    <t>3DD.0078C31670</t>
  </si>
  <si>
    <t>C-07147</t>
  </si>
  <si>
    <t>3DD.0078C316B3</t>
  </si>
  <si>
    <t>C-07146</t>
  </si>
  <si>
    <t>3DD.0078C316A4</t>
  </si>
  <si>
    <t>C-07144</t>
  </si>
  <si>
    <t>3DD.0078C316B2</t>
  </si>
  <si>
    <t>C-07143</t>
  </si>
  <si>
    <t>3DD.0078C31694</t>
  </si>
  <si>
    <t>C-07141</t>
  </si>
  <si>
    <t>3DD.0078C3168F</t>
  </si>
  <si>
    <t>C-07140</t>
  </si>
  <si>
    <t>3DD.0078C316A9</t>
  </si>
  <si>
    <t>C-07138</t>
  </si>
  <si>
    <t>3DD.0078C3167E</t>
  </si>
  <si>
    <t>C-07137</t>
  </si>
  <si>
    <t>3DD.0078C31684</t>
  </si>
  <si>
    <t>C-07119</t>
  </si>
  <si>
    <t>3DD.0078C31664</t>
  </si>
  <si>
    <t>C-07117</t>
  </si>
  <si>
    <t>3DD.0078C3169C</t>
  </si>
  <si>
    <t>C-07114</t>
  </si>
  <si>
    <t>3DD.0078C31695</t>
  </si>
  <si>
    <t>C-07113</t>
  </si>
  <si>
    <t>3DD.0078C31679</t>
  </si>
  <si>
    <t>C-07111</t>
  </si>
  <si>
    <t>3DD.0078C3165B</t>
  </si>
  <si>
    <t>C-07110</t>
  </si>
  <si>
    <t>3DD.0078C3166F</t>
  </si>
  <si>
    <t>C-07108</t>
  </si>
  <si>
    <t>3DD.0078C3169E</t>
  </si>
  <si>
    <t>C-07107</t>
  </si>
  <si>
    <t>3DD.0078C31692</t>
  </si>
  <si>
    <t>C-07105</t>
  </si>
  <si>
    <t>3DD.0078C31674</t>
  </si>
  <si>
    <t>C-07104</t>
  </si>
  <si>
    <t>3DD.0078C31676</t>
  </si>
  <si>
    <t>C-07102</t>
  </si>
  <si>
    <t>3DD.0078C3168E</t>
  </si>
  <si>
    <t>C-07101</t>
  </si>
  <si>
    <t>3DD.0078C3165C</t>
  </si>
  <si>
    <t>C-07099</t>
  </si>
  <si>
    <t>3DD.0078C3165A</t>
  </si>
  <si>
    <t>C-07087</t>
  </si>
  <si>
    <t>3DD.007774D704</t>
  </si>
  <si>
    <t>C-07086</t>
  </si>
  <si>
    <t>3DD.0077756CBC</t>
  </si>
  <si>
    <t>C-07084</t>
  </si>
  <si>
    <t>3DD.0078C316B5</t>
  </si>
  <si>
    <t>C-07083</t>
  </si>
  <si>
    <t>3DD.0078C316B8</t>
  </si>
  <si>
    <t>C-07074</t>
  </si>
  <si>
    <t>3DD.0078C316BC</t>
  </si>
  <si>
    <t>C-07072</t>
  </si>
  <si>
    <t>3DD.007775787B</t>
  </si>
  <si>
    <t>C-07071</t>
  </si>
  <si>
    <t>3DD.007774D21F</t>
  </si>
  <si>
    <t>C-07069</t>
  </si>
  <si>
    <t>3DD.00777480EC</t>
  </si>
  <si>
    <t>C-07068</t>
  </si>
  <si>
    <t>3DD.007774A5DD</t>
  </si>
  <si>
    <t>C-07066</t>
  </si>
  <si>
    <t>3DD.0077757835</t>
  </si>
  <si>
    <t>C-07065</t>
  </si>
  <si>
    <t>3DD.0078C31667</t>
  </si>
  <si>
    <t>C-07051</t>
  </si>
  <si>
    <t>3DD.00777480BB</t>
  </si>
  <si>
    <t>C-07050</t>
  </si>
  <si>
    <t>3DD.007774D2DD</t>
  </si>
  <si>
    <t>C-07048</t>
  </si>
  <si>
    <t>3DD.007774CE9D</t>
  </si>
  <si>
    <t>C-07047</t>
  </si>
  <si>
    <t>3DD.0078C3169D</t>
  </si>
  <si>
    <t>C-07042</t>
  </si>
  <si>
    <t>3DD.0078C3166D</t>
  </si>
  <si>
    <t>C-07041</t>
  </si>
  <si>
    <t>3DD.0078C31699</t>
  </si>
  <si>
    <t>C-07039</t>
  </si>
  <si>
    <t>3DD.0078C316AA</t>
  </si>
  <si>
    <t>C-07038</t>
  </si>
  <si>
    <t>3DD.0078C3166B</t>
  </si>
  <si>
    <t>C-07036</t>
  </si>
  <si>
    <t>3DD.0078C312BF</t>
  </si>
  <si>
    <t>C-07035</t>
  </si>
  <si>
    <t>3DD.0078C3127D</t>
  </si>
  <si>
    <t>C-07033</t>
  </si>
  <si>
    <t>3DD.0078C312D3</t>
  </si>
  <si>
    <t>C-07032</t>
  </si>
  <si>
    <t>3DD.0078C312A0</t>
  </si>
  <si>
    <t>C-07024</t>
  </si>
  <si>
    <t>3DD.0078C312B8</t>
  </si>
  <si>
    <t>C-07023</t>
  </si>
  <si>
    <t>3DD.0078C3127E</t>
  </si>
  <si>
    <t>C-07021</t>
  </si>
  <si>
    <t>3DD.0078C31272</t>
  </si>
  <si>
    <t>C-07020</t>
  </si>
  <si>
    <t>3DD.0078C312C1</t>
  </si>
  <si>
    <t>C-07018</t>
  </si>
  <si>
    <t>3DD.0078C312D1</t>
  </si>
  <si>
    <t>C-07017</t>
  </si>
  <si>
    <t>3DD.0078C3127A</t>
  </si>
  <si>
    <t>C-07011</t>
  </si>
  <si>
    <t>3DD.0078C31281</t>
  </si>
  <si>
    <t>C-07009</t>
  </si>
  <si>
    <t>3DD.0078C31290</t>
  </si>
  <si>
    <t>C-07008</t>
  </si>
  <si>
    <t>3DD.0078C31279</t>
  </si>
  <si>
    <t>C-07006</t>
  </si>
  <si>
    <t>3DD.007774B9C3</t>
  </si>
  <si>
    <t>C-07005</t>
  </si>
  <si>
    <t>3DD.0078C31276</t>
  </si>
  <si>
    <t>C-07003</t>
  </si>
  <si>
    <t>3DD.0077754E5E</t>
  </si>
  <si>
    <t>C-07002</t>
  </si>
  <si>
    <t>3DD.0077758ED4</t>
  </si>
  <si>
    <t>C-06997</t>
  </si>
  <si>
    <t>3DD.007775D06D</t>
  </si>
  <si>
    <t>C-06996</t>
  </si>
  <si>
    <t>3DD.007774EF16</t>
  </si>
  <si>
    <t>C-06994</t>
  </si>
  <si>
    <t>3DD.0077753CBF</t>
  </si>
  <si>
    <t>C-06993</t>
  </si>
  <si>
    <t>3DD.007774F2B7</t>
  </si>
  <si>
    <t>C-06991</t>
  </si>
  <si>
    <t>3DD.00777530B5</t>
  </si>
  <si>
    <t>C-06990</t>
  </si>
  <si>
    <t>3DD.0077751A40</t>
  </si>
  <si>
    <t>C-06984</t>
  </si>
  <si>
    <t>3DD.0077748E8B</t>
  </si>
  <si>
    <t>C-06982</t>
  </si>
  <si>
    <t>3DD.0077752E8F</t>
  </si>
  <si>
    <t>C-06981</t>
  </si>
  <si>
    <t>3DD.0077751FAE</t>
  </si>
  <si>
    <t>C-06976</t>
  </si>
  <si>
    <t>3DD.00777504BF</t>
  </si>
  <si>
    <t>C-06975</t>
  </si>
  <si>
    <t>3DD.007775D277</t>
  </si>
  <si>
    <t>C-06973</t>
  </si>
  <si>
    <t>3DD.007775F36C</t>
  </si>
  <si>
    <t>C-06972</t>
  </si>
  <si>
    <t>3DD.007775FE2C</t>
  </si>
  <si>
    <t>C-06964</t>
  </si>
  <si>
    <t>3DD.007774808D</t>
  </si>
  <si>
    <t>C-06963</t>
  </si>
  <si>
    <t>3DD.0077758F2B</t>
  </si>
  <si>
    <t>C-06961</t>
  </si>
  <si>
    <t>3DD.007774CF6D</t>
  </si>
  <si>
    <t>C-06960</t>
  </si>
  <si>
    <t>3DD.007775B951</t>
  </si>
  <si>
    <t>C-06958</t>
  </si>
  <si>
    <t>3DD.00777536B4</t>
  </si>
  <si>
    <t>C-06957</t>
  </si>
  <si>
    <t>3DD.007774CC9F</t>
  </si>
  <si>
    <t>C-06955</t>
  </si>
  <si>
    <t>3DD.0077752887</t>
  </si>
  <si>
    <t>C-06954</t>
  </si>
  <si>
    <t>3DD.0077749230</t>
  </si>
  <si>
    <t>C-06948</t>
  </si>
  <si>
    <t>3DD.00777A1846</t>
  </si>
  <si>
    <t>C-06946</t>
  </si>
  <si>
    <t>3DD.007774D3C2</t>
  </si>
  <si>
    <t>C-06945</t>
  </si>
  <si>
    <t>3DD.00777481A2</t>
  </si>
  <si>
    <t>C-06943</t>
  </si>
  <si>
    <t>3DD.007775C745</t>
  </si>
  <si>
    <t>C-06942</t>
  </si>
  <si>
    <t>3DD.007775C6E8</t>
  </si>
  <si>
    <t>C-06940</t>
  </si>
  <si>
    <t>3DD.00777468E0</t>
  </si>
  <si>
    <t>C-06939</t>
  </si>
  <si>
    <t>3DD.007775A26D</t>
  </si>
  <si>
    <t>C-06930</t>
  </si>
  <si>
    <t>3DD.007775EE04</t>
  </si>
  <si>
    <t>C-06928</t>
  </si>
  <si>
    <t>3DD.00777557B0</t>
  </si>
  <si>
    <t>C-06927</t>
  </si>
  <si>
    <t>3DD.00777539EA</t>
  </si>
  <si>
    <t>C-06925</t>
  </si>
  <si>
    <t>3DD.007773CF73</t>
  </si>
  <si>
    <t>C-06919</t>
  </si>
  <si>
    <t>3DD.00777506A8</t>
  </si>
  <si>
    <t>C-06918</t>
  </si>
  <si>
    <t>3DD.007774D911</t>
  </si>
  <si>
    <t>C-06916</t>
  </si>
  <si>
    <t>3DD.007775BF39</t>
  </si>
  <si>
    <t>C-06907</t>
  </si>
  <si>
    <t>3DD.007775E3F2</t>
  </si>
  <si>
    <t>C-06906</t>
  </si>
  <si>
    <t>3DD.0077751CD3</t>
  </si>
  <si>
    <t>C-06904</t>
  </si>
  <si>
    <t>3DD.0077751F32</t>
  </si>
  <si>
    <t>C-06903</t>
  </si>
  <si>
    <t>3DD.007775A65A</t>
  </si>
  <si>
    <t>C-06901</t>
  </si>
  <si>
    <t>3DD.0077757548</t>
  </si>
  <si>
    <t>C-06900</t>
  </si>
  <si>
    <t>3DD.007774D72A</t>
  </si>
  <si>
    <t>C-06898</t>
  </si>
  <si>
    <t>3DD.007775F49A</t>
  </si>
  <si>
    <t>C-06895</t>
  </si>
  <si>
    <t>3DD.003D96B9CD</t>
  </si>
  <si>
    <t>C-06892</t>
  </si>
  <si>
    <t>3DD.0077753DCD</t>
  </si>
  <si>
    <t>C-06891</t>
  </si>
  <si>
    <t>3DD.00777429D8</t>
  </si>
  <si>
    <t>C-06889</t>
  </si>
  <si>
    <t>3DD.0077753D11</t>
  </si>
  <si>
    <t>C-06888</t>
  </si>
  <si>
    <t>3DD.007775473A</t>
  </si>
  <si>
    <t>C-06886</t>
  </si>
  <si>
    <t>3DD.0077756C95</t>
  </si>
  <si>
    <t>C-06885</t>
  </si>
  <si>
    <t>3DD.0077752164</t>
  </si>
  <si>
    <t>C-06880</t>
  </si>
  <si>
    <t>3DD.007775739C</t>
  </si>
  <si>
    <t>C-06879</t>
  </si>
  <si>
    <t>3DD.0078C3142A</t>
  </si>
  <si>
    <t>C-06877</t>
  </si>
  <si>
    <t>3DD.0078C31425</t>
  </si>
  <si>
    <t>C-06876</t>
  </si>
  <si>
    <t>3DD.0078C3141E</t>
  </si>
  <si>
    <t>C-06874</t>
  </si>
  <si>
    <t>3DD.0078C31424</t>
  </si>
  <si>
    <t>C-06873</t>
  </si>
  <si>
    <t>3DD.0078C31453</t>
  </si>
  <si>
    <t>C-06868</t>
  </si>
  <si>
    <t>3DD.0078C3141D</t>
  </si>
  <si>
    <t>C-06867</t>
  </si>
  <si>
    <t>3DD.0078C3142F</t>
  </si>
  <si>
    <t>C-06865</t>
  </si>
  <si>
    <t>3DD.0078C3145D</t>
  </si>
  <si>
    <t>C-06864</t>
  </si>
  <si>
    <t>3DD.0078C31413</t>
  </si>
  <si>
    <t>C-06859</t>
  </si>
  <si>
    <t>3DD.0078C31406</t>
  </si>
  <si>
    <t>C-06858</t>
  </si>
  <si>
    <t>3DD.0078C3142C</t>
  </si>
  <si>
    <t>C-06856</t>
  </si>
  <si>
    <t>3DD.0078C3141B</t>
  </si>
  <si>
    <t>C-06855</t>
  </si>
  <si>
    <t>3DD.0078C31436</t>
  </si>
  <si>
    <t>C-06853</t>
  </si>
  <si>
    <t>3DD.0078C3141F</t>
  </si>
  <si>
    <t>C-06852</t>
  </si>
  <si>
    <t>3DD.0078C31435</t>
  </si>
  <si>
    <t>C-06844</t>
  </si>
  <si>
    <t>3DD.0078C31457</t>
  </si>
  <si>
    <t>C-06843</t>
  </si>
  <si>
    <t>3DD.0078C31440</t>
  </si>
  <si>
    <t>C-06841</t>
  </si>
  <si>
    <t>3DD.0078C31431</t>
  </si>
  <si>
    <t>C-06840</t>
  </si>
  <si>
    <t>3DD.0078C31458</t>
  </si>
  <si>
    <t>C-06834</t>
  </si>
  <si>
    <t>3DD.0078C3140A</t>
  </si>
  <si>
    <t>C-06832</t>
  </si>
  <si>
    <t>3DD.0078C3145A</t>
  </si>
  <si>
    <t>C-06831</t>
  </si>
  <si>
    <t>3DD.0078C31459</t>
  </si>
  <si>
    <t>C-06829</t>
  </si>
  <si>
    <t>3DD.0078C31428</t>
  </si>
  <si>
    <t>C-06828</t>
  </si>
  <si>
    <t>3DD.0078C31421</t>
  </si>
  <si>
    <t>C-06826</t>
  </si>
  <si>
    <t>3DD.0078C31410</t>
  </si>
  <si>
    <t>C-06825</t>
  </si>
  <si>
    <t>3DD.0078C3144D</t>
  </si>
  <si>
    <t>C-06823</t>
  </si>
  <si>
    <t>3DD.0078C31451</t>
  </si>
  <si>
    <t>C-06822</t>
  </si>
  <si>
    <t>3DD.0078C31438</t>
  </si>
  <si>
    <t>C-06810</t>
  </si>
  <si>
    <t>3DD.0078C31461</t>
  </si>
  <si>
    <t>C-06808</t>
  </si>
  <si>
    <t>3DD.0078C31412</t>
  </si>
  <si>
    <t>C-06807</t>
  </si>
  <si>
    <t>3DD.0078C31434</t>
  </si>
  <si>
    <t>C-06805</t>
  </si>
  <si>
    <t>3DD.0078C31415</t>
  </si>
  <si>
    <t>C-06804</t>
  </si>
  <si>
    <t>3DD.0078C31439</t>
  </si>
  <si>
    <t>C-06798</t>
  </si>
  <si>
    <t>3DD.0078C31443</t>
  </si>
  <si>
    <t>C-06796</t>
  </si>
  <si>
    <t>3DD.0078C3145E</t>
  </si>
  <si>
    <t>C-06795</t>
  </si>
  <si>
    <t>3DD.0078C31418</t>
  </si>
  <si>
    <t>C-06789</t>
  </si>
  <si>
    <t>3DD.0078C31402</t>
  </si>
  <si>
    <t>C-06784</t>
  </si>
  <si>
    <t>3DD.0078C31414</t>
  </si>
  <si>
    <t>C-06783</t>
  </si>
  <si>
    <t>3DD.0078C31417</t>
  </si>
  <si>
    <t>C-06778</t>
  </si>
  <si>
    <t>3DD.0078C3143E</t>
  </si>
  <si>
    <t>C-06772</t>
  </si>
  <si>
    <t>3DD.0078C31403</t>
  </si>
  <si>
    <t>C-06771</t>
  </si>
  <si>
    <t>3DD.0078C31441</t>
  </si>
  <si>
    <t>C-06769</t>
  </si>
  <si>
    <t>3DD.0078C3145C</t>
  </si>
  <si>
    <t>C-06768</t>
  </si>
  <si>
    <t>3DD.0078C31409</t>
  </si>
  <si>
    <t>C-06766</t>
  </si>
  <si>
    <t>3DD.0078C31432</t>
  </si>
  <si>
    <t>C-06762</t>
  </si>
  <si>
    <t>3DD.0078C31465</t>
  </si>
  <si>
    <t>C-06760</t>
  </si>
  <si>
    <t>3DD.0078C31419</t>
  </si>
  <si>
    <t>C-06759</t>
  </si>
  <si>
    <t>3DD.0078C31427</t>
  </si>
  <si>
    <t>C-06757</t>
  </si>
  <si>
    <t>3DD.0078C31422</t>
  </si>
  <si>
    <t>C-06750</t>
  </si>
  <si>
    <t>3DD.007775A763</t>
  </si>
  <si>
    <t>C-06738</t>
  </si>
  <si>
    <t>3DD.0078C31416</t>
  </si>
  <si>
    <t>C-06737</t>
  </si>
  <si>
    <t>3DD.007775D4A3</t>
  </si>
  <si>
    <t>C-06736</t>
  </si>
  <si>
    <t>3DD.0078C3143F</t>
  </si>
  <si>
    <t>C-06733</t>
  </si>
  <si>
    <t>3DD.0077753E4A</t>
  </si>
  <si>
    <t>C-06726</t>
  </si>
  <si>
    <t>3DD.007774A899</t>
  </si>
  <si>
    <t>C-06719</t>
  </si>
  <si>
    <t>3DD.0078C31444</t>
  </si>
  <si>
    <t>C-06715</t>
  </si>
  <si>
    <t>3DD.0078C3145F</t>
  </si>
  <si>
    <t>C-06703</t>
  </si>
  <si>
    <t>3DD.0078C3143D</t>
  </si>
  <si>
    <t>C-06702</t>
  </si>
  <si>
    <t>3DD.007774F638</t>
  </si>
  <si>
    <t>C-06695</t>
  </si>
  <si>
    <t>3DD.0078C31411</t>
  </si>
  <si>
    <t>C-06691</t>
  </si>
  <si>
    <t>3DD.007774F565</t>
  </si>
  <si>
    <t>C-06690</t>
  </si>
  <si>
    <t>3DD.0077758C6C</t>
  </si>
  <si>
    <t>C-06685</t>
  </si>
  <si>
    <t>3DD.00777503EA</t>
  </si>
  <si>
    <t>C-06683</t>
  </si>
  <si>
    <t>3DD.007775A833</t>
  </si>
  <si>
    <t>C-06679</t>
  </si>
  <si>
    <t>3DD.007775C519</t>
  </si>
  <si>
    <t>C-06678</t>
  </si>
  <si>
    <t>3DD.007774C8DF</t>
  </si>
  <si>
    <t>C-06677</t>
  </si>
  <si>
    <t>3DD.007775DD16</t>
  </si>
  <si>
    <t>C-06676</t>
  </si>
  <si>
    <t>3DD.007775E3A0</t>
  </si>
  <si>
    <t>C-06673</t>
  </si>
  <si>
    <t>3DD.007775790C</t>
  </si>
  <si>
    <t>C-06665</t>
  </si>
  <si>
    <t>3DD.0077752383</t>
  </si>
  <si>
    <t>C-06659</t>
  </si>
  <si>
    <t>3DD.007775915A</t>
  </si>
  <si>
    <t>C-06657</t>
  </si>
  <si>
    <t>3DD.00777559AB</t>
  </si>
  <si>
    <t>C-06655</t>
  </si>
  <si>
    <t>3DD.007779E35F</t>
  </si>
  <si>
    <t>C-06654</t>
  </si>
  <si>
    <t>3DD.007774D797</t>
  </si>
  <si>
    <t>C-06653</t>
  </si>
  <si>
    <t>3DD.0077742C91</t>
  </si>
  <si>
    <t>C-06651</t>
  </si>
  <si>
    <t>3DD.0077743239</t>
  </si>
  <si>
    <t>C-06649</t>
  </si>
  <si>
    <t>3DD.0077755CA5</t>
  </si>
  <si>
    <t>C-06643</t>
  </si>
  <si>
    <t>3DD.00777277C0</t>
  </si>
  <si>
    <t>C-06642</t>
  </si>
  <si>
    <t>3DD.007774EA63</t>
  </si>
  <si>
    <t>C-06641</t>
  </si>
  <si>
    <t>3DD.007774DCFC</t>
  </si>
  <si>
    <t>C-06639</t>
  </si>
  <si>
    <t>3DD.0077753637</t>
  </si>
  <si>
    <t>C-06637</t>
  </si>
  <si>
    <t>3DD.00777439C0</t>
  </si>
  <si>
    <t>C-06623</t>
  </si>
  <si>
    <t>3DD.007775D4CD</t>
  </si>
  <si>
    <t>C-06622</t>
  </si>
  <si>
    <t>3DD.007774C8B8</t>
  </si>
  <si>
    <t>C-06621</t>
  </si>
  <si>
    <t>3DD.0077758F36</t>
  </si>
  <si>
    <t>C-06619</t>
  </si>
  <si>
    <t>3DD.0077757529</t>
  </si>
  <si>
    <t>C-06618</t>
  </si>
  <si>
    <t>3DD.00777510F6</t>
  </si>
  <si>
    <t>C-06616</t>
  </si>
  <si>
    <t>3DD.0077759884</t>
  </si>
  <si>
    <t>C-06609</t>
  </si>
  <si>
    <t>3DD.007775A846</t>
  </si>
  <si>
    <t>C-06607</t>
  </si>
  <si>
    <t>3DD.007773B47D</t>
  </si>
  <si>
    <t>C-06606</t>
  </si>
  <si>
    <t>3DD.007775FB8A</t>
  </si>
  <si>
    <t>C-06604</t>
  </si>
  <si>
    <t>3DD.0077754662</t>
  </si>
  <si>
    <t>C-06594</t>
  </si>
  <si>
    <t>3DD.007774E558</t>
  </si>
  <si>
    <t>C-06593</t>
  </si>
  <si>
    <t>3DD.007775D606</t>
  </si>
  <si>
    <t>C-06591</t>
  </si>
  <si>
    <t>3DD.0077752D20</t>
  </si>
  <si>
    <t>C-06585</t>
  </si>
  <si>
    <t>3DD.00777478F6</t>
  </si>
  <si>
    <t>C-06579</t>
  </si>
  <si>
    <t>3DD.007775EDFA</t>
  </si>
  <si>
    <t>C-06577</t>
  </si>
  <si>
    <t>3DD.007773DD8A</t>
  </si>
  <si>
    <t>C-06575</t>
  </si>
  <si>
    <t>3DD.0077742596</t>
  </si>
  <si>
    <t>C-06574</t>
  </si>
  <si>
    <t>3DD.0077745BAC</t>
  </si>
  <si>
    <t>C-06564</t>
  </si>
  <si>
    <t>3DD.007774920E</t>
  </si>
  <si>
    <t>C-06559</t>
  </si>
  <si>
    <t>3DD.0077752B9F</t>
  </si>
  <si>
    <t>C-06550</t>
  </si>
  <si>
    <t>3DD.007775E963</t>
  </si>
  <si>
    <t>C-06549</t>
  </si>
  <si>
    <t>3DD.007775D199</t>
  </si>
  <si>
    <t>C-06547</t>
  </si>
  <si>
    <t>3DD.007774B02B</t>
  </si>
  <si>
    <t>C-06546</t>
  </si>
  <si>
    <t>3DD.007775BA10</t>
  </si>
  <si>
    <t>C-06545</t>
  </si>
  <si>
    <t>3DD.007775EC17</t>
  </si>
  <si>
    <t>C-06544</t>
  </si>
  <si>
    <t>3DD.007774DA2F</t>
  </si>
  <si>
    <t>C-06533</t>
  </si>
  <si>
    <t>3DD.003D8B6442</t>
  </si>
  <si>
    <t>C-06532</t>
  </si>
  <si>
    <t>3DD.0078C31213</t>
  </si>
  <si>
    <t>C-06531</t>
  </si>
  <si>
    <t>3DD.0077757600</t>
  </si>
  <si>
    <t>C-06526</t>
  </si>
  <si>
    <t>3DD.0078C31241</t>
  </si>
  <si>
    <t>C-06515</t>
  </si>
  <si>
    <t>3DD.007775EC27</t>
  </si>
  <si>
    <t>C-06510</t>
  </si>
  <si>
    <t>3DD.007775D508</t>
  </si>
  <si>
    <t>C-06508</t>
  </si>
  <si>
    <t>3DD.007775BA21</t>
  </si>
  <si>
    <t>C-06507</t>
  </si>
  <si>
    <t>3DD.0077752EC7</t>
  </si>
  <si>
    <t>C-06495</t>
  </si>
  <si>
    <t>3DD.007775F6C4</t>
  </si>
  <si>
    <t>C-06493</t>
  </si>
  <si>
    <t>3DD.007775C2DF</t>
  </si>
  <si>
    <t>C-06492</t>
  </si>
  <si>
    <t>3DD.007775B3D4</t>
  </si>
  <si>
    <t>C-06490</t>
  </si>
  <si>
    <t>3DD.0078C31263</t>
  </si>
  <si>
    <t>C-06489</t>
  </si>
  <si>
    <t>3DD.0078C31210</t>
  </si>
  <si>
    <t>C-06479</t>
  </si>
  <si>
    <t>3DD.00777487C3</t>
  </si>
  <si>
    <t>C-06475</t>
  </si>
  <si>
    <t>3DD.007775C4BA</t>
  </si>
  <si>
    <t>C-06468</t>
  </si>
  <si>
    <t>3DD.0078C31248</t>
  </si>
  <si>
    <t>C-06467</t>
  </si>
  <si>
    <t>3DD.0078C3125A</t>
  </si>
  <si>
    <t>C-06466</t>
  </si>
  <si>
    <t>3DD.0077758F4C</t>
  </si>
  <si>
    <t>C-06465</t>
  </si>
  <si>
    <t>3DD.007775EC5D</t>
  </si>
  <si>
    <t>C-06455</t>
  </si>
  <si>
    <t>3DD.0077752D53</t>
  </si>
  <si>
    <t>C-06450</t>
  </si>
  <si>
    <t>3DD.007775823D</t>
  </si>
  <si>
    <t>C-06448</t>
  </si>
  <si>
    <t>3DD.0077745B09</t>
  </si>
  <si>
    <t>C-06447</t>
  </si>
  <si>
    <t>3DD.007775213F</t>
  </si>
  <si>
    <t>C-06445</t>
  </si>
  <si>
    <t>3DD.007775ABA6</t>
  </si>
  <si>
    <t>C-06444</t>
  </si>
  <si>
    <t>3DD.0078C31230</t>
  </si>
  <si>
    <t>C-06437</t>
  </si>
  <si>
    <t>3DD.0078C3124A</t>
  </si>
  <si>
    <t>C-06433</t>
  </si>
  <si>
    <t>3DD.0078C3122E</t>
  </si>
  <si>
    <t>C-06432</t>
  </si>
  <si>
    <t>3DD.0078C3122F</t>
  </si>
  <si>
    <t>C-06431</t>
  </si>
  <si>
    <t>3DD.0078C31239</t>
  </si>
  <si>
    <t>C-06430</t>
  </si>
  <si>
    <t>3DD.0078C31224</t>
  </si>
  <si>
    <t>C-06426</t>
  </si>
  <si>
    <t>3DD.0078C31237</t>
  </si>
  <si>
    <t>C-06425</t>
  </si>
  <si>
    <t>3DD.0078C3121D</t>
  </si>
  <si>
    <t>C-06424</t>
  </si>
  <si>
    <t>3DD.0078C31244</t>
  </si>
  <si>
    <t>C-06419</t>
  </si>
  <si>
    <t>3DD.0078C31229</t>
  </si>
  <si>
    <t>C-06418</t>
  </si>
  <si>
    <t>3DD.0078C31254</t>
  </si>
  <si>
    <t>C-06415</t>
  </si>
  <si>
    <t>3DD.0078C31231</t>
  </si>
  <si>
    <t>C-06413</t>
  </si>
  <si>
    <t>3DD.0078C31236</t>
  </si>
  <si>
    <t>C-06412</t>
  </si>
  <si>
    <t>3DD.0078C31238</t>
  </si>
  <si>
    <t>C-06408</t>
  </si>
  <si>
    <t>3DD.0078C31233</t>
  </si>
  <si>
    <t>C-06400</t>
  </si>
  <si>
    <t>3DD.0078C31268</t>
  </si>
  <si>
    <t>C-06395</t>
  </si>
  <si>
    <t>3DD.0078C3121E</t>
  </si>
  <si>
    <t>C-06394</t>
  </si>
  <si>
    <t>3DD.0078C3126F</t>
  </si>
  <si>
    <t>C-06391</t>
  </si>
  <si>
    <t>3DD.0078C3124F</t>
  </si>
  <si>
    <t>C-06390</t>
  </si>
  <si>
    <t>3DD.0078C3123A</t>
  </si>
  <si>
    <t>C-06383</t>
  </si>
  <si>
    <t>3DD.0078C31232</t>
  </si>
  <si>
    <t>C-06381</t>
  </si>
  <si>
    <t>3DD.0078C31252</t>
  </si>
  <si>
    <t>C-06378</t>
  </si>
  <si>
    <t>3DD.0078C3124E</t>
  </si>
  <si>
    <t>C-06373</t>
  </si>
  <si>
    <t>3DD.0078C31225</t>
  </si>
  <si>
    <t>C-06369</t>
  </si>
  <si>
    <t>3DD.0078C31258</t>
  </si>
  <si>
    <t>C-06366</t>
  </si>
  <si>
    <t>3DD.0078C31249</t>
  </si>
  <si>
    <t>C-06361</t>
  </si>
  <si>
    <t>3DD.0078C3123B</t>
  </si>
  <si>
    <t>C-06357</t>
  </si>
  <si>
    <t>3DD.0078C31266</t>
  </si>
  <si>
    <t>C-06348</t>
  </si>
  <si>
    <t>3DD.0078C3120F</t>
  </si>
  <si>
    <t>C-06346</t>
  </si>
  <si>
    <t>3DD.0078C31228</t>
  </si>
  <si>
    <t>C-06340</t>
  </si>
  <si>
    <t>3DD.0078C31256</t>
  </si>
  <si>
    <t>C-06339</t>
  </si>
  <si>
    <t>3DD.0078C31211</t>
  </si>
  <si>
    <t>C-06337</t>
  </si>
  <si>
    <t>3DD.0078C31226</t>
  </si>
  <si>
    <t>C-06336</t>
  </si>
  <si>
    <t>3DD.0078C31264</t>
  </si>
  <si>
    <t>C-06327</t>
  </si>
  <si>
    <t>3DD.007775B00A</t>
  </si>
  <si>
    <t>C-06318</t>
  </si>
  <si>
    <t>3DD.007774955D</t>
  </si>
  <si>
    <t>C-06317</t>
  </si>
  <si>
    <t>3DD.007774F649</t>
  </si>
  <si>
    <t>C-06316</t>
  </si>
  <si>
    <t>3DD.007775D687</t>
  </si>
  <si>
    <t>C-06315</t>
  </si>
  <si>
    <t>3DD.007775C213</t>
  </si>
  <si>
    <t>C-06313</t>
  </si>
  <si>
    <t>3DD.007774DE16</t>
  </si>
  <si>
    <t>C-06312</t>
  </si>
  <si>
    <t>3DD.007774881D</t>
  </si>
  <si>
    <t>C-06311</t>
  </si>
  <si>
    <t>3DD.0078C31227</t>
  </si>
  <si>
    <t>C-06310</t>
  </si>
  <si>
    <t>3DD.0078C31221</t>
  </si>
  <si>
    <t>C-06309</t>
  </si>
  <si>
    <t>3DD.0077744A8F</t>
  </si>
  <si>
    <t>C-06299</t>
  </si>
  <si>
    <t>3DD.007775D0A3</t>
  </si>
  <si>
    <t>C-06297</t>
  </si>
  <si>
    <t>3DD.007775457A</t>
  </si>
  <si>
    <t>C-06295</t>
  </si>
  <si>
    <t>3DD.007774F2E9</t>
  </si>
  <si>
    <t>C-06293</t>
  </si>
  <si>
    <t>3DD.007775283A</t>
  </si>
  <si>
    <t>C-06285</t>
  </si>
  <si>
    <t>3DD.0077751998</t>
  </si>
  <si>
    <t>C-06280</t>
  </si>
  <si>
    <t>3DD.0077746C3B</t>
  </si>
  <si>
    <t>C-06279</t>
  </si>
  <si>
    <t>3DD.0078C31269</t>
  </si>
  <si>
    <t>C-06276</t>
  </si>
  <si>
    <t>3DD.0078C31250</t>
  </si>
  <si>
    <t>C-06264</t>
  </si>
  <si>
    <t>3DD.007774E71B</t>
  </si>
  <si>
    <t>C-06263</t>
  </si>
  <si>
    <t>3D9.1C2DC4C036</t>
  </si>
  <si>
    <t>C-06262</t>
  </si>
  <si>
    <t>3DD.0077755BB1</t>
  </si>
  <si>
    <t>C-06261</t>
  </si>
  <si>
    <t>3DD.0078C31251</t>
  </si>
  <si>
    <t>C-06257</t>
  </si>
  <si>
    <t>3DD.0078C3126A</t>
  </si>
  <si>
    <t>C-06249</t>
  </si>
  <si>
    <t>3DD.0078C31262</t>
  </si>
  <si>
    <t>C-06247</t>
  </si>
  <si>
    <t>3DD.0078C31220</t>
  </si>
  <si>
    <t>C-06244</t>
  </si>
  <si>
    <t>3DD.0078C3123D</t>
  </si>
  <si>
    <t>C-06240</t>
  </si>
  <si>
    <t>3DD.0078C3126C</t>
  </si>
  <si>
    <t>C-06222</t>
  </si>
  <si>
    <t>3DD.0078C3140F</t>
  </si>
  <si>
    <t>C-06219</t>
  </si>
  <si>
    <t>3DD.007771FE72</t>
  </si>
  <si>
    <t>C-06217</t>
  </si>
  <si>
    <t>3DD.0078C31219</t>
  </si>
  <si>
    <t>C-06210</t>
  </si>
  <si>
    <t>3DD.0078C31217</t>
  </si>
  <si>
    <t>C-06209</t>
  </si>
  <si>
    <t>3DD.0078C3124B</t>
  </si>
  <si>
    <t>C-06208</t>
  </si>
  <si>
    <t>3DD.0078C3121A</t>
  </si>
  <si>
    <t>C-06199</t>
  </si>
  <si>
    <t>3DD.0078C31265</t>
  </si>
  <si>
    <t>C-06197</t>
  </si>
  <si>
    <t>3DD.003D73D6F2</t>
  </si>
  <si>
    <t>C-06196</t>
  </si>
  <si>
    <t>3DD.0078C31270</t>
  </si>
  <si>
    <t>C-06193</t>
  </si>
  <si>
    <t>3DD.0078C31235</t>
  </si>
  <si>
    <t>C-06189</t>
  </si>
  <si>
    <t>3DD.0078C3121B</t>
  </si>
  <si>
    <t>C-06187</t>
  </si>
  <si>
    <t>3DD.0078C3144B</t>
  </si>
  <si>
    <t>C-06186</t>
  </si>
  <si>
    <t>3DD.007771DCA3</t>
  </si>
  <si>
    <t>C-06181</t>
  </si>
  <si>
    <t>3DD.007772A0D8</t>
  </si>
  <si>
    <t>C-06179</t>
  </si>
  <si>
    <t>3DD.0078C3125C</t>
  </si>
  <si>
    <t>C-06177</t>
  </si>
  <si>
    <t>3DD.0078C3144C</t>
  </si>
  <si>
    <t>C-06167</t>
  </si>
  <si>
    <t>3DD.0078E1B264</t>
  </si>
  <si>
    <t>C-06166</t>
  </si>
  <si>
    <t>3DD.00776F509A</t>
  </si>
  <si>
    <t>C-06165</t>
  </si>
  <si>
    <t>3DD.007775ED16</t>
  </si>
  <si>
    <t>C-06157</t>
  </si>
  <si>
    <t>3DD.00776F576E</t>
  </si>
  <si>
    <t>C-06156</t>
  </si>
  <si>
    <t>3DD.0077721BFA</t>
  </si>
  <si>
    <t>C-06150</t>
  </si>
  <si>
    <t>3DD.0077722FBA</t>
  </si>
  <si>
    <t>C-06142</t>
  </si>
  <si>
    <t>3DD.0078C31240</t>
  </si>
  <si>
    <t>C-06139</t>
  </si>
  <si>
    <t>3DD.0078C31218</t>
  </si>
  <si>
    <t>C-06132</t>
  </si>
  <si>
    <t>3DD.0078C31222</t>
  </si>
  <si>
    <t>C-06131</t>
  </si>
  <si>
    <t>3DD.0078C31253</t>
  </si>
  <si>
    <t>C-06130</t>
  </si>
  <si>
    <t>3DD.0078C3126E</t>
  </si>
  <si>
    <t>C-06129</t>
  </si>
  <si>
    <t>3DD.007775FC3D</t>
  </si>
  <si>
    <t>C-06124</t>
  </si>
  <si>
    <t>3DD.007771C41B</t>
  </si>
  <si>
    <t>C-06123</t>
  </si>
  <si>
    <t>3DD.007771E549</t>
  </si>
  <si>
    <t>C-06121</t>
  </si>
  <si>
    <t>3DD.007774CD25</t>
  </si>
  <si>
    <t>C-06120</t>
  </si>
  <si>
    <t>3DD.0078C3145B</t>
  </si>
  <si>
    <t>C-06119</t>
  </si>
  <si>
    <t>3DD.0077724FDB</t>
  </si>
  <si>
    <t>C-06113</t>
  </si>
  <si>
    <t>3DD.0077753AE5</t>
  </si>
  <si>
    <t>C-06111</t>
  </si>
  <si>
    <t>3DD.0077753A22</t>
  </si>
  <si>
    <t>C-06109</t>
  </si>
  <si>
    <t>3DD.0078C3122A</t>
  </si>
  <si>
    <t>C-06108</t>
  </si>
  <si>
    <t>3DD.0078C31462</t>
  </si>
  <si>
    <t>C-06105</t>
  </si>
  <si>
    <t>3DD.0078C31246</t>
  </si>
  <si>
    <t>C-06103</t>
  </si>
  <si>
    <t>3DD.0078C3120E</t>
  </si>
  <si>
    <t>C-06102</t>
  </si>
  <si>
    <t>3DD.0078C3121F</t>
  </si>
  <si>
    <t>C-06101</t>
  </si>
  <si>
    <t>3DD.0078C3122D</t>
  </si>
  <si>
    <t>C-06100</t>
  </si>
  <si>
    <t>3DD.007775560C</t>
  </si>
  <si>
    <t>C-06099</t>
  </si>
  <si>
    <t>3DD.00776F5117</t>
  </si>
  <si>
    <t>C-06097</t>
  </si>
  <si>
    <t>3DD.0078C31408</t>
  </si>
  <si>
    <t>C-06087</t>
  </si>
  <si>
    <t>3DD.0078C31214</t>
  </si>
  <si>
    <t>C-06085</t>
  </si>
  <si>
    <t>3DD.0078C3140E</t>
  </si>
  <si>
    <t>C-06084</t>
  </si>
  <si>
    <t>3DD.0078C31420</t>
  </si>
  <si>
    <t>C-06083</t>
  </si>
  <si>
    <t>3DD.0078C3125D</t>
  </si>
  <si>
    <t>C-06078</t>
  </si>
  <si>
    <t>3DD.007774CFE3</t>
  </si>
  <si>
    <t>C-06076</t>
  </si>
  <si>
    <t>3DD.0078C31430</t>
  </si>
  <si>
    <t>C-06075</t>
  </si>
  <si>
    <t>3DD.0078C31245</t>
  </si>
  <si>
    <t>C-06072</t>
  </si>
  <si>
    <t>3DD.0078C31243</t>
  </si>
  <si>
    <t>C-06070</t>
  </si>
  <si>
    <t>3DD.0078C3141C</t>
  </si>
  <si>
    <t>C-06067</t>
  </si>
  <si>
    <t>3DD.007772A870</t>
  </si>
  <si>
    <t>C-06066</t>
  </si>
  <si>
    <t>3DD.007775036C</t>
  </si>
  <si>
    <t>C-06064</t>
  </si>
  <si>
    <t>3DD.00776F80C1</t>
  </si>
  <si>
    <t>C-06063</t>
  </si>
  <si>
    <t>3DD.0078C3126B</t>
  </si>
  <si>
    <t>C-06059</t>
  </si>
  <si>
    <t>3DD.0077720A68</t>
  </si>
  <si>
    <t>C-06057</t>
  </si>
  <si>
    <t>3DD.0077758058</t>
  </si>
  <si>
    <t>C-06053</t>
  </si>
  <si>
    <t>3DD.00776F79D5</t>
  </si>
  <si>
    <t>C-06052</t>
  </si>
  <si>
    <t>3DD.007775A8E2</t>
  </si>
  <si>
    <t>C-06049</t>
  </si>
  <si>
    <t>3DD.0077729355</t>
  </si>
  <si>
    <t>C-06048</t>
  </si>
  <si>
    <t>3DD.007771F559</t>
  </si>
  <si>
    <t>C-06047</t>
  </si>
  <si>
    <t>3DD.007775A9BC</t>
  </si>
  <si>
    <t>C-06046</t>
  </si>
  <si>
    <t>3DD.007772384F</t>
  </si>
  <si>
    <t>C-06034</t>
  </si>
  <si>
    <t>3DD.007774D8E1</t>
  </si>
  <si>
    <t>C-06033</t>
  </si>
  <si>
    <t>3DD.0077755A6E</t>
  </si>
  <si>
    <t>C-06030</t>
  </si>
  <si>
    <t>3DD.00776F750F</t>
  </si>
  <si>
    <t>C-06028</t>
  </si>
  <si>
    <t>3DD.007772715E</t>
  </si>
  <si>
    <t>C-06027</t>
  </si>
  <si>
    <t>3DD.003D4A0231</t>
  </si>
  <si>
    <t>C-06023</t>
  </si>
  <si>
    <t>3DD.0077727F52</t>
  </si>
  <si>
    <t>C-06022</t>
  </si>
  <si>
    <t>3DD.007774D036</t>
  </si>
  <si>
    <t>C-06013</t>
  </si>
  <si>
    <t>3DD.007775EEC7</t>
  </si>
  <si>
    <t>C-06012</t>
  </si>
  <si>
    <t>3DD.0077726508</t>
  </si>
  <si>
    <t>C-06000</t>
  </si>
  <si>
    <t>3DD.0077727758</t>
  </si>
  <si>
    <t>C-05999</t>
  </si>
  <si>
    <t>3DD.00776F5FB3</t>
  </si>
  <si>
    <t>C-05995</t>
  </si>
  <si>
    <t>3DD.0077717AB9</t>
  </si>
  <si>
    <t>C-05994</t>
  </si>
  <si>
    <t>3DD.007772906C</t>
  </si>
  <si>
    <t>C-05993</t>
  </si>
  <si>
    <t>3DD.007771F1C5</t>
  </si>
  <si>
    <t>C-05992</t>
  </si>
  <si>
    <t>3DD.007771AED4</t>
  </si>
  <si>
    <t>C-05980</t>
  </si>
  <si>
    <t>3DD.007771C2BD</t>
  </si>
  <si>
    <t>C-05979</t>
  </si>
  <si>
    <t>3DD.007775B923</t>
  </si>
  <si>
    <t>C-05970</t>
  </si>
  <si>
    <t>3DD.007775C513</t>
  </si>
  <si>
    <t>C-05964</t>
  </si>
  <si>
    <t>3DD.007772513B</t>
  </si>
  <si>
    <t>C-05961</t>
  </si>
  <si>
    <t>3DD.007771D51C</t>
  </si>
  <si>
    <t>C-05959</t>
  </si>
  <si>
    <t>3DD.007774F61D</t>
  </si>
  <si>
    <t>C-05958</t>
  </si>
  <si>
    <t>3DD.0077724E23</t>
  </si>
  <si>
    <t>C-05957</t>
  </si>
  <si>
    <t>3DD.0077753DF5</t>
  </si>
  <si>
    <t>C-05955</t>
  </si>
  <si>
    <t>3DD.00776F322F</t>
  </si>
  <si>
    <t>C-05953</t>
  </si>
  <si>
    <t>3DD.007775217E</t>
  </si>
  <si>
    <t>C-05952</t>
  </si>
  <si>
    <t>3DD.0077759D70</t>
  </si>
  <si>
    <t>C-05944</t>
  </si>
  <si>
    <t>3DD.00777216F2</t>
  </si>
  <si>
    <t>C-05935</t>
  </si>
  <si>
    <t>3DD.00776F28BB</t>
  </si>
  <si>
    <t>C-05934</t>
  </si>
  <si>
    <t>3DD.0078C314D2</t>
  </si>
  <si>
    <t>C-05933</t>
  </si>
  <si>
    <t>3DD.007775D01C</t>
  </si>
  <si>
    <t>C-05932</t>
  </si>
  <si>
    <t>3DD.00776F76D4</t>
  </si>
  <si>
    <t>C-05931</t>
  </si>
  <si>
    <t>3DD.007775EB31</t>
  </si>
  <si>
    <t>C-05926</t>
  </si>
  <si>
    <t>3DD.0077752CBE</t>
  </si>
  <si>
    <t>C-05925</t>
  </si>
  <si>
    <t>3DD.00777269C5</t>
  </si>
  <si>
    <t>C-05923</t>
  </si>
  <si>
    <t>3DD.007775C599</t>
  </si>
  <si>
    <t>C-05922</t>
  </si>
  <si>
    <t>3DD.007775399B</t>
  </si>
  <si>
    <t>C-05921</t>
  </si>
  <si>
    <t>3DD.0077756A66</t>
  </si>
  <si>
    <t>C-05920</t>
  </si>
  <si>
    <t>3DD.0077758211</t>
  </si>
  <si>
    <t>C-05916</t>
  </si>
  <si>
    <t>3DD.0077751DF1</t>
  </si>
  <si>
    <t>C-05915</t>
  </si>
  <si>
    <t>3DD.0077714D47</t>
  </si>
  <si>
    <t>C-05914</t>
  </si>
  <si>
    <t>3DD.0077729932</t>
  </si>
  <si>
    <t>C-05913</t>
  </si>
  <si>
    <t>3DD.007772AD86</t>
  </si>
  <si>
    <t>C-05904</t>
  </si>
  <si>
    <t>3DD.00777217FC</t>
  </si>
  <si>
    <t>C-05903</t>
  </si>
  <si>
    <t>3DD.0077750C59</t>
  </si>
  <si>
    <t>C-05902</t>
  </si>
  <si>
    <t>3DD.0077752E9E</t>
  </si>
  <si>
    <t>C-05901</t>
  </si>
  <si>
    <t>3DD.007775365A</t>
  </si>
  <si>
    <t>3DD.0077755901</t>
  </si>
  <si>
    <t>C-05889</t>
  </si>
  <si>
    <t>3DD.00776F8C83</t>
  </si>
  <si>
    <t>C-05887</t>
  </si>
  <si>
    <t>3DD.007774DFF2</t>
  </si>
  <si>
    <t>C-05885</t>
  </si>
  <si>
    <t>3DD.007775A6FC</t>
  </si>
  <si>
    <t>C-05884</t>
  </si>
  <si>
    <t>3DD.0077751C33</t>
  </si>
  <si>
    <t>C-05883</t>
  </si>
  <si>
    <t>3DD.00776F437F</t>
  </si>
  <si>
    <t>C-05881</t>
  </si>
  <si>
    <t>3DD.007771C8DA</t>
  </si>
  <si>
    <t>C-05871</t>
  </si>
  <si>
    <t>3DD.00777238FE</t>
  </si>
  <si>
    <t>C-05868</t>
  </si>
  <si>
    <t>3DD.00777248A3</t>
  </si>
  <si>
    <t>C-05867</t>
  </si>
  <si>
    <t>3DD.00776F3637</t>
  </si>
  <si>
    <t>C-05866</t>
  </si>
  <si>
    <t>3DD.0078C31509</t>
  </si>
  <si>
    <t>C-05856</t>
  </si>
  <si>
    <t>3DD.0078C31515</t>
  </si>
  <si>
    <t>C-05855</t>
  </si>
  <si>
    <t>3DD.0078C31524</t>
  </si>
  <si>
    <t>C-05854</t>
  </si>
  <si>
    <t>3DD.0078C314FE</t>
  </si>
  <si>
    <t>C-05843</t>
  </si>
  <si>
    <t>3DD.0078C314E3</t>
  </si>
  <si>
    <t>C-05842</t>
  </si>
  <si>
    <t>3DD.0078C314EC</t>
  </si>
  <si>
    <t>C-05835</t>
  </si>
  <si>
    <t>3DD.0078C314D9</t>
  </si>
  <si>
    <t>C-05827</t>
  </si>
  <si>
    <t>3DD.0078C3152C</t>
  </si>
  <si>
    <t>C-05826</t>
  </si>
  <si>
    <t>3DD.0078C31529</t>
  </si>
  <si>
    <t>C-05825</t>
  </si>
  <si>
    <t>3DD.0078C314FA</t>
  </si>
  <si>
    <t>C-05824</t>
  </si>
  <si>
    <t>3DD.0078C314CC</t>
  </si>
  <si>
    <t>C-05815</t>
  </si>
  <si>
    <t>3DD.0078C314FD</t>
  </si>
  <si>
    <t>C-05814</t>
  </si>
  <si>
    <t>3DD.0078C314EB</t>
  </si>
  <si>
    <t>C-05813</t>
  </si>
  <si>
    <t>3DD.0078C314F1</t>
  </si>
  <si>
    <t>C-05812</t>
  </si>
  <si>
    <t>3DD.0078C31516</t>
  </si>
  <si>
    <t>C-05811</t>
  </si>
  <si>
    <t>3DD.0078C314F5</t>
  </si>
  <si>
    <t>C-05809</t>
  </si>
  <si>
    <t>3DD.0078C31513</t>
  </si>
  <si>
    <t>C-05800</t>
  </si>
  <si>
    <t>3DD.0078C3150E</t>
  </si>
  <si>
    <t>C-05799</t>
  </si>
  <si>
    <t>3DD.0078C3152A</t>
  </si>
  <si>
    <t>C-05796</t>
  </si>
  <si>
    <t>3DD.0078C314DB</t>
  </si>
  <si>
    <t>C-05795</t>
  </si>
  <si>
    <t>3DD.0078C314CD</t>
  </si>
  <si>
    <t>C-05794</t>
  </si>
  <si>
    <t>3DD.0078C314F6</t>
  </si>
  <si>
    <t>C-05784</t>
  </si>
  <si>
    <t>3DD.0078C31526</t>
  </si>
  <si>
    <t>C-05783</t>
  </si>
  <si>
    <t>3DD.0078C314F3</t>
  </si>
  <si>
    <t>C-05782</t>
  </si>
  <si>
    <t>3DD.0078C314CF</t>
  </si>
  <si>
    <t>C-05776</t>
  </si>
  <si>
    <t>3DD.0078C314EE</t>
  </si>
  <si>
    <t>C-05775</t>
  </si>
  <si>
    <t>3DD.0078C314E4</t>
  </si>
  <si>
    <t>C-05773</t>
  </si>
  <si>
    <t>3DD.0078C314ED</t>
  </si>
  <si>
    <t>C-05772</t>
  </si>
  <si>
    <t>3DD.0078C31527</t>
  </si>
  <si>
    <t>C-05757</t>
  </si>
  <si>
    <t>3DD.0078C31520</t>
  </si>
  <si>
    <t>C-05755</t>
  </si>
  <si>
    <t>3DD.0078C31503</t>
  </si>
  <si>
    <t>C-05754</t>
  </si>
  <si>
    <t>3DD.0078C314DA</t>
  </si>
  <si>
    <t>C-05752</t>
  </si>
  <si>
    <t>3DD.0078C3152B</t>
  </si>
  <si>
    <t>C-05751</t>
  </si>
  <si>
    <t>3DD.0078C314F7</t>
  </si>
  <si>
    <t>C-05742</t>
  </si>
  <si>
    <t>3DD.0078C314D0</t>
  </si>
  <si>
    <t>C-05740</t>
  </si>
  <si>
    <t>3DD.0078C31511</t>
  </si>
  <si>
    <t>C-05731</t>
  </si>
  <si>
    <t>3DD.0078C3152D</t>
  </si>
  <si>
    <t>C-05728</t>
  </si>
  <si>
    <t>3DD.0078C314E1</t>
  </si>
  <si>
    <t>C-05725</t>
  </si>
  <si>
    <t>3DD.0078C314E6</t>
  </si>
  <si>
    <t>C-05724</t>
  </si>
  <si>
    <t>3DD.0078C314F8</t>
  </si>
  <si>
    <t>C-05718</t>
  </si>
  <si>
    <t>3DD.0078C31502</t>
  </si>
  <si>
    <t>C-05717</t>
  </si>
  <si>
    <t>3DD.0078C314EA</t>
  </si>
  <si>
    <t>C-05715</t>
  </si>
  <si>
    <t>3DD.0078C314E2</t>
  </si>
  <si>
    <t>C-05713</t>
  </si>
  <si>
    <t>3DD.0078C314F0</t>
  </si>
  <si>
    <t>C-05709</t>
  </si>
  <si>
    <t>3DD.0078C314FC</t>
  </si>
  <si>
    <t>C-05707</t>
  </si>
  <si>
    <t>3DD.0078C31507</t>
  </si>
  <si>
    <t>C-05706</t>
  </si>
  <si>
    <t>3DD.0078C3151A</t>
  </si>
  <si>
    <t>C-05704</t>
  </si>
  <si>
    <t>3DD.0078C31506</t>
  </si>
  <si>
    <t>C-05703</t>
  </si>
  <si>
    <t>3DD.0078C31523</t>
  </si>
  <si>
    <t>C-05701</t>
  </si>
  <si>
    <t>3DD.0078C31512</t>
  </si>
  <si>
    <t>C-05693</t>
  </si>
  <si>
    <t>3DD.0078C314E8</t>
  </si>
  <si>
    <t>C-05685</t>
  </si>
  <si>
    <t>3DD.0078C314CA</t>
  </si>
  <si>
    <t>C-05683</t>
  </si>
  <si>
    <t>3DD.0078C3150A</t>
  </si>
  <si>
    <t>C-05681</t>
  </si>
  <si>
    <t>3DD.0078C3150B</t>
  </si>
  <si>
    <t>C-05673</t>
  </si>
  <si>
    <t>3DD.0078C314F9</t>
  </si>
  <si>
    <t>C-05671</t>
  </si>
  <si>
    <t>3DD.0078C314E7</t>
  </si>
  <si>
    <t>C-05670</t>
  </si>
  <si>
    <t>3DD.0078C314D8</t>
  </si>
  <si>
    <t>C-05667</t>
  </si>
  <si>
    <t>3DD.0078C3151D</t>
  </si>
  <si>
    <t>C-05663</t>
  </si>
  <si>
    <t>3DD.0078C3151C</t>
  </si>
  <si>
    <t>C-05662</t>
  </si>
  <si>
    <t>3DD.0078C314DE</t>
  </si>
  <si>
    <t>C-05659</t>
  </si>
  <si>
    <t>3DD.0078C31467</t>
  </si>
  <si>
    <t>C-05657</t>
  </si>
  <si>
    <t>3DD.0078C314F2</t>
  </si>
  <si>
    <t>C-05644</t>
  </si>
  <si>
    <t>3DD.0078C314B0</t>
  </si>
  <si>
    <t>C-05643</t>
  </si>
  <si>
    <t>3DD.0078C31508</t>
  </si>
  <si>
    <t>C-05639</t>
  </si>
  <si>
    <t>3DD.0078C3146A</t>
  </si>
  <si>
    <t>C-05633</t>
  </si>
  <si>
    <t>3DD.0078C3147B</t>
  </si>
  <si>
    <t>C-05632</t>
  </si>
  <si>
    <t>3DD.0078C31495</t>
  </si>
  <si>
    <t>C-05625</t>
  </si>
  <si>
    <t>3DD.0078C314C9</t>
  </si>
  <si>
    <t>C-05608</t>
  </si>
  <si>
    <t>3DD.0078C3148D</t>
  </si>
  <si>
    <t>C-05605</t>
  </si>
  <si>
    <t>3DD.0078C314A1</t>
  </si>
  <si>
    <t>C-05595</t>
  </si>
  <si>
    <t>3DD.0078C314A7</t>
  </si>
  <si>
    <t>C-05593</t>
  </si>
  <si>
    <t>3DD.0078C314AB</t>
  </si>
  <si>
    <t>C-05591</t>
  </si>
  <si>
    <t>3DD.0078C314C6</t>
  </si>
  <si>
    <t>C-05590</t>
  </si>
  <si>
    <t>3DD.0078C31479</t>
  </si>
  <si>
    <t>C-05579</t>
  </si>
  <si>
    <t>3DD.0078C314A3</t>
  </si>
  <si>
    <t>C-05572</t>
  </si>
  <si>
    <t>3DD.0078C314BE</t>
  </si>
  <si>
    <t>C-05568</t>
  </si>
  <si>
    <t>3DD.0078C31494</t>
  </si>
  <si>
    <t>C-05567</t>
  </si>
  <si>
    <t>3DD.0078C314C1</t>
  </si>
  <si>
    <t>C-05566</t>
  </si>
  <si>
    <t>3DD.0078C31482</t>
  </si>
  <si>
    <t>C-05565</t>
  </si>
  <si>
    <t>3DD.0078C31489</t>
  </si>
  <si>
    <t>C-05561</t>
  </si>
  <si>
    <t>3DD.0078C31469</t>
  </si>
  <si>
    <t>C-05560</t>
  </si>
  <si>
    <t>3DD.0078C314A2</t>
  </si>
  <si>
    <t>C-05559</t>
  </si>
  <si>
    <t>3DD.0078C31466</t>
  </si>
  <si>
    <t>C-05555</t>
  </si>
  <si>
    <t>3DD.0078C314BC</t>
  </si>
  <si>
    <t>C-05554</t>
  </si>
  <si>
    <t>3DD.0078C314B9</t>
  </si>
  <si>
    <t>C-05553</t>
  </si>
  <si>
    <t>3DD.0078C31492</t>
  </si>
  <si>
    <t>C-05551</t>
  </si>
  <si>
    <t>3DD.0078C314A8</t>
  </si>
  <si>
    <t>C-05550</t>
  </si>
  <si>
    <t>3DD.0078C3149E</t>
  </si>
  <si>
    <t>C-05549</t>
  </si>
  <si>
    <t>3DD.0078C31480</t>
  </si>
  <si>
    <t>C-05545</t>
  </si>
  <si>
    <t>3DD.003D477330</t>
  </si>
  <si>
    <t>C-05544</t>
  </si>
  <si>
    <t>3DD.0078C3147F</t>
  </si>
  <si>
    <t>C-05543</t>
  </si>
  <si>
    <t>3DD.0078C314C2</t>
  </si>
  <si>
    <t>C-05542</t>
  </si>
  <si>
    <t>3DD.0078C3148F</t>
  </si>
  <si>
    <t>C-05541</t>
  </si>
  <si>
    <t>3DD.0078C314A5</t>
  </si>
  <si>
    <t>C-05535</t>
  </si>
  <si>
    <t>3DD.0078C31468</t>
  </si>
  <si>
    <t>C-05527</t>
  </si>
  <si>
    <t>3DD.0078C31485</t>
  </si>
  <si>
    <t>C-05526</t>
  </si>
  <si>
    <t>3DD.0078C314BB</t>
  </si>
  <si>
    <t>3DD.0078C31481</t>
  </si>
  <si>
    <t>C-05524</t>
  </si>
  <si>
    <t>3DD.0078C3146E</t>
  </si>
  <si>
    <t>C-05523</t>
  </si>
  <si>
    <t>3DD.0078C31477</t>
  </si>
  <si>
    <t>C-05509</t>
  </si>
  <si>
    <t>3DD.0078C314A0</t>
  </si>
  <si>
    <t>C-05505</t>
  </si>
  <si>
    <t>3DD.0078C314C8</t>
  </si>
  <si>
    <t>C-05503</t>
  </si>
  <si>
    <t>3DD.0078C31499</t>
  </si>
  <si>
    <t>C-05500</t>
  </si>
  <si>
    <t>3DD.0078C314A6</t>
  </si>
  <si>
    <t>C-05499</t>
  </si>
  <si>
    <t>3DD.0078C314B5</t>
  </si>
  <si>
    <t>C-05497</t>
  </si>
  <si>
    <t>3DD.0078C3147D</t>
  </si>
  <si>
    <t>C-05496</t>
  </si>
  <si>
    <t>3DD.0078C3149C</t>
  </si>
  <si>
    <t>C-05491</t>
  </si>
  <si>
    <t>3DD.0078C31488</t>
  </si>
  <si>
    <t>C-05490</t>
  </si>
  <si>
    <t>3DD.0078C31497</t>
  </si>
  <si>
    <t>C-05489</t>
  </si>
  <si>
    <t>3DD.0078C3147A</t>
  </si>
  <si>
    <t>C-05485</t>
  </si>
  <si>
    <t>3DD.0078C3146F</t>
  </si>
  <si>
    <t>C-05484</t>
  </si>
  <si>
    <t>3DD.0078C3149F</t>
  </si>
  <si>
    <t>C-05475</t>
  </si>
  <si>
    <t>3DD.0078C314B4</t>
  </si>
  <si>
    <t>C-05472</t>
  </si>
  <si>
    <t>3DD.0078C314C5</t>
  </si>
  <si>
    <t>C-05471</t>
  </si>
  <si>
    <t>3DD.0078C314A9</t>
  </si>
  <si>
    <t>C-05470</t>
  </si>
  <si>
    <t>3DD.0078C31473</t>
  </si>
  <si>
    <t>C-05469</t>
  </si>
  <si>
    <t>3DD.0078C314BA</t>
  </si>
  <si>
    <t>C-05457</t>
  </si>
  <si>
    <t>3DD.0078C31475</t>
  </si>
  <si>
    <t>C-05446</t>
  </si>
  <si>
    <t>3DD.0078C314B8</t>
  </si>
  <si>
    <t>C-05445</t>
  </si>
  <si>
    <t>3DD.0078C3148B</t>
  </si>
  <si>
    <t>C-05443</t>
  </si>
  <si>
    <t>3DD.003D73E36B</t>
  </si>
  <si>
    <t>C-05442</t>
  </si>
  <si>
    <t>3DD.0078C3149D</t>
  </si>
  <si>
    <t>C-05430</t>
  </si>
  <si>
    <t>3DD.0078C31498</t>
  </si>
  <si>
    <t>C-05429</t>
  </si>
  <si>
    <t>3DD.0078C314AE</t>
  </si>
  <si>
    <t>C-05428</t>
  </si>
  <si>
    <t>3DD.0078C3146C</t>
  </si>
  <si>
    <t>C-05425</t>
  </si>
  <si>
    <t>3DD.0078C314AA</t>
  </si>
  <si>
    <t>C-05421</t>
  </si>
  <si>
    <t>3DD.0078C314B6</t>
  </si>
  <si>
    <t>C-05417</t>
  </si>
  <si>
    <t>3DD.0078C314B3</t>
  </si>
  <si>
    <t>C-05412</t>
  </si>
  <si>
    <t>3DD.0078C31493</t>
  </si>
  <si>
    <t>C-05406</t>
  </si>
  <si>
    <t>3DD.0078C3146B</t>
  </si>
  <si>
    <t>C-05405</t>
  </si>
  <si>
    <t>3DD.0078C31472</t>
  </si>
  <si>
    <t>C-05398</t>
  </si>
  <si>
    <t>3DD.0078C3149B</t>
  </si>
  <si>
    <t>C-05397</t>
  </si>
  <si>
    <t>3DD.0078C31609</t>
  </si>
  <si>
    <t>C-05389</t>
  </si>
  <si>
    <t>3DD.0078C3163C</t>
  </si>
  <si>
    <t>C-05388</t>
  </si>
  <si>
    <t>3DD.003E28BF3E</t>
  </si>
  <si>
    <t>C-05385</t>
  </si>
  <si>
    <t>3DD.0078C31491</t>
  </si>
  <si>
    <t>C-05383</t>
  </si>
  <si>
    <t>3DD.0078C31652</t>
  </si>
  <si>
    <t>C-05382</t>
  </si>
  <si>
    <t>3DD.0078C3162D</t>
  </si>
  <si>
    <t>C-05371</t>
  </si>
  <si>
    <t>3DD.0078C3161F</t>
  </si>
  <si>
    <t>C-05370</t>
  </si>
  <si>
    <t>3DD.0078C31614</t>
  </si>
  <si>
    <t>C-05358</t>
  </si>
  <si>
    <t>3DD.0078C31650</t>
  </si>
  <si>
    <t>C-05357</t>
  </si>
  <si>
    <t>3DD.0078C3160E</t>
  </si>
  <si>
    <t>C-05356</t>
  </si>
  <si>
    <t>3DD.0078C3163D</t>
  </si>
  <si>
    <t>C-05347</t>
  </si>
  <si>
    <t>3DD.0078C31617</t>
  </si>
  <si>
    <t>C-05346</t>
  </si>
  <si>
    <t>3DD.0078C31622</t>
  </si>
  <si>
    <t>C-05345</t>
  </si>
  <si>
    <t>3DD.0078C31606</t>
  </si>
  <si>
    <t>C-05344</t>
  </si>
  <si>
    <t>3DD.0078C3164C</t>
  </si>
  <si>
    <t>C-05343</t>
  </si>
  <si>
    <t>3DD.0078C31637</t>
  </si>
  <si>
    <t>C-05333</t>
  </si>
  <si>
    <t>3DD.0078C3160F</t>
  </si>
  <si>
    <t>C-05332</t>
  </si>
  <si>
    <t>3DD.0078C31610</t>
  </si>
  <si>
    <t>C-05331</t>
  </si>
  <si>
    <t>3DD.0078C31623</t>
  </si>
  <si>
    <t>C-05329</t>
  </si>
  <si>
    <t>3DD.0078C31632</t>
  </si>
  <si>
    <t>C-05328</t>
  </si>
  <si>
    <t>3DD.0078C31648</t>
  </si>
  <si>
    <t>C-05327</t>
  </si>
  <si>
    <t>3DD.0078C3160C</t>
  </si>
  <si>
    <t>C-05326</t>
  </si>
  <si>
    <t>3DD.0078C31618</t>
  </si>
  <si>
    <t>C-05325</t>
  </si>
  <si>
    <t>3DD.0078C3161E</t>
  </si>
  <si>
    <t>C-05323</t>
  </si>
  <si>
    <t>3DD.0078C31627</t>
  </si>
  <si>
    <t>C-05314</t>
  </si>
  <si>
    <t>3DD.0078C3161B</t>
  </si>
  <si>
    <t>C-05311</t>
  </si>
  <si>
    <t>3DD.0078C31640</t>
  </si>
  <si>
    <t>C-05310</t>
  </si>
  <si>
    <t>3DD.0078C31643</t>
  </si>
  <si>
    <t>C-05309</t>
  </si>
  <si>
    <t>3DD.0078C31651</t>
  </si>
  <si>
    <t>C-05308</t>
  </si>
  <si>
    <t>3DD.0078C3163B</t>
  </si>
  <si>
    <t>C-05295</t>
  </si>
  <si>
    <t>3DD.0078C3160B</t>
  </si>
  <si>
    <t>C-05293</t>
  </si>
  <si>
    <t>3DD.0078C315FE</t>
  </si>
  <si>
    <t>C-05292</t>
  </si>
  <si>
    <t>3DD.0078C31639</t>
  </si>
  <si>
    <t>C-05291</t>
  </si>
  <si>
    <t>3DD.0078C31642</t>
  </si>
  <si>
    <t>C-05287</t>
  </si>
  <si>
    <t>3DD.0078C31607</t>
  </si>
  <si>
    <t>C-05280</t>
  </si>
  <si>
    <t>3DD.0078C31601</t>
  </si>
  <si>
    <t>C-05274</t>
  </si>
  <si>
    <t>3DD.0078C315FA</t>
  </si>
  <si>
    <t>C-05272</t>
  </si>
  <si>
    <t>3DD.0078C3161A</t>
  </si>
  <si>
    <t>C-05271</t>
  </si>
  <si>
    <t>3DD.0078C314EF</t>
  </si>
  <si>
    <t>C-05261</t>
  </si>
  <si>
    <t>3DD.0078C31500</t>
  </si>
  <si>
    <t>C-05260</t>
  </si>
  <si>
    <t>3DD.0078C31626</t>
  </si>
  <si>
    <t>C-05259</t>
  </si>
  <si>
    <t>3DD.0078C31636</t>
  </si>
  <si>
    <t>C-05248</t>
  </si>
  <si>
    <t>3DD.0078C315F6</t>
  </si>
  <si>
    <t>C-05247</t>
  </si>
  <si>
    <t>Tank E</t>
  </si>
  <si>
    <t>3DD.0078C31619</t>
  </si>
  <si>
    <t>C-05245</t>
  </si>
  <si>
    <t>3DD.0078C3162B</t>
  </si>
  <si>
    <t>C-05244</t>
  </si>
  <si>
    <t>3DD.0078C314CE</t>
  </si>
  <si>
    <t>C-05243</t>
  </si>
  <si>
    <t>3DD.0078C3150F</t>
  </si>
  <si>
    <t>C-05233</t>
  </si>
  <si>
    <t>3DD.0078C314F4</t>
  </si>
  <si>
    <t>C-05232</t>
  </si>
  <si>
    <t>3DD.0078C31525</t>
  </si>
  <si>
    <t>C-05231</t>
  </si>
  <si>
    <t>3DD.0078C31501</t>
  </si>
  <si>
    <t>C-05230</t>
  </si>
  <si>
    <t>3DD.0078C31519</t>
  </si>
  <si>
    <t>C-05226</t>
  </si>
  <si>
    <t>3DD.0078C314D6</t>
  </si>
  <si>
    <t>C-05214</t>
  </si>
  <si>
    <t>3DD.0078C314DC</t>
  </si>
  <si>
    <t>C-05213</t>
  </si>
  <si>
    <t>3DD.0078C314CB</t>
  </si>
  <si>
    <t>C-05212</t>
  </si>
  <si>
    <t>3DD.0078C3150C</t>
  </si>
  <si>
    <t>C-05211</t>
  </si>
  <si>
    <t>3DD.0078C314E0</t>
  </si>
  <si>
    <t>C-05209</t>
  </si>
  <si>
    <t>3DD.0078C314E9</t>
  </si>
  <si>
    <t>C-05196</t>
  </si>
  <si>
    <t>3DD.0078C31625</t>
  </si>
  <si>
    <t>C-05193</t>
  </si>
  <si>
    <t>3DD.0078C3125F</t>
  </si>
  <si>
    <t>C-05191</t>
  </si>
  <si>
    <t>3DD.0078C3126D</t>
  </si>
  <si>
    <t>C-05189</t>
  </si>
  <si>
    <t>3DD.0078C3123F</t>
  </si>
  <si>
    <t>C-05188</t>
  </si>
  <si>
    <t>3DD.0078C3125E</t>
  </si>
  <si>
    <t>C-05187</t>
  </si>
  <si>
    <t>3DD.0078C3123E</t>
  </si>
  <si>
    <t>C-05178</t>
  </si>
  <si>
    <t>3DD.0078C3124C</t>
  </si>
  <si>
    <t>C-05177</t>
  </si>
  <si>
    <t>3DD.0078C31234</t>
  </si>
  <si>
    <t>C-05171</t>
  </si>
  <si>
    <t>3DD.0078C31528</t>
  </si>
  <si>
    <t>C-05166</t>
  </si>
  <si>
    <t>3DD.0078C31426</t>
  </si>
  <si>
    <t>C-05161</t>
  </si>
  <si>
    <t>3DD.0078C31429</t>
  </si>
  <si>
    <t>C-05160</t>
  </si>
  <si>
    <t>3DD.0078C31449</t>
  </si>
  <si>
    <t>C-05159</t>
  </si>
  <si>
    <t>3DD.0078C31442</t>
  </si>
  <si>
    <t>C-05158</t>
  </si>
  <si>
    <t>3DD.0078C3141A</t>
  </si>
  <si>
    <t>C-05157</t>
  </si>
  <si>
    <t>3DD.0078C31242</t>
  </si>
  <si>
    <t>C-05149</t>
  </si>
  <si>
    <t>3DD.0078C3122C</t>
  </si>
  <si>
    <t>C-05148</t>
  </si>
  <si>
    <t>3DD.0078C3143A</t>
  </si>
  <si>
    <t>C-05143</t>
  </si>
  <si>
    <t>3DD.0078C31464</t>
  </si>
  <si>
    <t>C-05142</t>
  </si>
  <si>
    <t>3DD.0078C31423</t>
  </si>
  <si>
    <t>C-05140</t>
  </si>
  <si>
    <t>3DD.0078C31658</t>
  </si>
  <si>
    <t>C-05134</t>
  </si>
  <si>
    <t>3DD.0078C315FD</t>
  </si>
  <si>
    <t>C-05133</t>
  </si>
  <si>
    <t>3DD.0078C31628</t>
  </si>
  <si>
    <t>C-05131</t>
  </si>
  <si>
    <t>3DD.0078C31633</t>
  </si>
  <si>
    <t>C-05118</t>
  </si>
  <si>
    <t>3DD.0078C31611</t>
  </si>
  <si>
    <t>C-05116</t>
  </si>
  <si>
    <t>3DD.0078C31656</t>
  </si>
  <si>
    <t>C-05115</t>
  </si>
  <si>
    <t>3DD.0078C3160D</t>
  </si>
  <si>
    <t>C-05111</t>
  </si>
  <si>
    <t>3DD.0078C31612</t>
  </si>
  <si>
    <t>C-05107</t>
  </si>
  <si>
    <t>3DD.0078C31605</t>
  </si>
  <si>
    <t>C-05106</t>
  </si>
  <si>
    <t>3DD.0078C31654</t>
  </si>
  <si>
    <t>C-05103</t>
  </si>
  <si>
    <t>3DD.0078C3163E</t>
  </si>
  <si>
    <t>C-05101</t>
  </si>
  <si>
    <t>3DD.0078C31630</t>
  </si>
  <si>
    <t>C-05100</t>
  </si>
  <si>
    <t>3DD.0078C3163A</t>
  </si>
  <si>
    <t>C-05099</t>
  </si>
  <si>
    <t>3DD.0078C3162A</t>
  </si>
  <si>
    <t>C-05097</t>
  </si>
  <si>
    <t>3DD.0078C31620</t>
  </si>
  <si>
    <t>C-05092</t>
  </si>
  <si>
    <t>3DD.0078C31647</t>
  </si>
  <si>
    <t>C-05082</t>
  </si>
  <si>
    <t>3DD.0078C315F9</t>
  </si>
  <si>
    <t>C-05074</t>
  </si>
  <si>
    <t>3DD.0078C31634</t>
  </si>
  <si>
    <t>C-05073</t>
  </si>
  <si>
    <t>3DD.0078C3164F</t>
  </si>
  <si>
    <t>C-05071</t>
  </si>
  <si>
    <t>3DD.0078C31649</t>
  </si>
  <si>
    <t>C-05068</t>
  </si>
  <si>
    <t>3DD.0078C3162E</t>
  </si>
  <si>
    <t>C-05059</t>
  </si>
  <si>
    <t>3DD.0078C31624</t>
  </si>
  <si>
    <t>C-05058</t>
  </si>
  <si>
    <t>3DD.0078C3162C</t>
  </si>
  <si>
    <t>C-05046</t>
  </si>
  <si>
    <t>3DD.0077CC8F78</t>
  </si>
  <si>
    <t>C-05045</t>
  </si>
  <si>
    <t>3DD.0077B41937</t>
  </si>
  <si>
    <t>C-05044</t>
  </si>
  <si>
    <t>3DD.0077CC76D6</t>
  </si>
  <si>
    <t>C-05035</t>
  </si>
  <si>
    <t>3DD.0078E42136</t>
  </si>
  <si>
    <t>C-05034</t>
  </si>
  <si>
    <t>3DD.0077B5B0E4</t>
  </si>
  <si>
    <t>C-05033</t>
  </si>
  <si>
    <t>3DD.00779EF917</t>
  </si>
  <si>
    <t>C-05032</t>
  </si>
  <si>
    <t>3DD.00779EF779</t>
  </si>
  <si>
    <t>C-05031</t>
  </si>
  <si>
    <t>3DD.00779FABBF</t>
  </si>
  <si>
    <t>C-05029</t>
  </si>
  <si>
    <t>3DD.00779EB831</t>
  </si>
  <si>
    <t>C-05028</t>
  </si>
  <si>
    <t>3DD.00779F20CA</t>
  </si>
  <si>
    <t>C-05022</t>
  </si>
  <si>
    <t>3DD.003D8178E0</t>
  </si>
  <si>
    <t>C-05020</t>
  </si>
  <si>
    <t>3DD.00779F8A45</t>
  </si>
  <si>
    <t>C-05017</t>
  </si>
  <si>
    <t>3DD.00779EF78C</t>
  </si>
  <si>
    <t>C-05016</t>
  </si>
  <si>
    <t>3DD.00779F630E</t>
  </si>
  <si>
    <t>C-05005</t>
  </si>
  <si>
    <t>3DD.00779FDDA7</t>
  </si>
  <si>
    <t>C-05004</t>
  </si>
  <si>
    <t>3DD.00779F7A8F</t>
  </si>
  <si>
    <t>C-05003</t>
  </si>
  <si>
    <t>3DD.00779F2809</t>
  </si>
  <si>
    <t>C-05002</t>
  </si>
  <si>
    <t>3DD.00779F9207</t>
  </si>
  <si>
    <t>C-04999</t>
  </si>
  <si>
    <t>3DD.00779FBE63</t>
  </si>
  <si>
    <t>C-04998</t>
  </si>
  <si>
    <t>3DD.00779F9759</t>
  </si>
  <si>
    <t>C-04997</t>
  </si>
  <si>
    <t>3DD.00779FDE26</t>
  </si>
  <si>
    <t>C-04996</t>
  </si>
  <si>
    <t>3DD.00779F12B7</t>
  </si>
  <si>
    <t>C-04995</t>
  </si>
  <si>
    <t>3DD.00779FD37C</t>
  </si>
  <si>
    <t>C-04993</t>
  </si>
  <si>
    <t>3DD.00779FE890</t>
  </si>
  <si>
    <t>C-04986</t>
  </si>
  <si>
    <t>3DD.00779FAAB2</t>
  </si>
  <si>
    <t>C-04985</t>
  </si>
  <si>
    <t>3DD.00779FE8D6</t>
  </si>
  <si>
    <t>C-04984</t>
  </si>
  <si>
    <t>3DD.00779FABFA</t>
  </si>
  <si>
    <t>C-04983</t>
  </si>
  <si>
    <t>3DD.00779F910B</t>
  </si>
  <si>
    <t>C-04981</t>
  </si>
  <si>
    <t>3DD.00779FE4A1</t>
  </si>
  <si>
    <t>C-04978</t>
  </si>
  <si>
    <t>3DD.00779F826D</t>
  </si>
  <si>
    <t>C-04972</t>
  </si>
  <si>
    <t>3DD.00779F2688</t>
  </si>
  <si>
    <t>C-04971</t>
  </si>
  <si>
    <t>3DD.00779F0B20</t>
  </si>
  <si>
    <t>C-04969</t>
  </si>
  <si>
    <t>3DD.00779F233A</t>
  </si>
  <si>
    <t>C-04956</t>
  </si>
  <si>
    <t>3DD.00779F7D6D</t>
  </si>
  <si>
    <t>C-04954</t>
  </si>
  <si>
    <t>3DD.00779F7A13</t>
  </si>
  <si>
    <t>C-04953</t>
  </si>
  <si>
    <t>3DD.00779FCF5E</t>
  </si>
  <si>
    <t>C-04951</t>
  </si>
  <si>
    <t>3DD.00779FC0EB</t>
  </si>
  <si>
    <t>C-04950</t>
  </si>
  <si>
    <t>3DD.00779F67D3</t>
  </si>
  <si>
    <t>C-04948</t>
  </si>
  <si>
    <t>3DD.00779ECFC3</t>
  </si>
  <si>
    <t>C-04942</t>
  </si>
  <si>
    <t>3DD.00779FE3F6</t>
  </si>
  <si>
    <t>C-04938</t>
  </si>
  <si>
    <t>3DD.00779FE657</t>
  </si>
  <si>
    <t>C-04937</t>
  </si>
  <si>
    <t>3DD.00779EFBC2</t>
  </si>
  <si>
    <t>C-04936</t>
  </si>
  <si>
    <t>3DD.00779EDEDC</t>
  </si>
  <si>
    <t>C-04935</t>
  </si>
  <si>
    <t>3DD.00779F5842</t>
  </si>
  <si>
    <t>C-04925</t>
  </si>
  <si>
    <t>3DD.00779EA00C</t>
  </si>
  <si>
    <t>C-04924</t>
  </si>
  <si>
    <t>3DD.00779EB7DD</t>
  </si>
  <si>
    <t>C-04923</t>
  </si>
  <si>
    <t>3DD.00779EF974</t>
  </si>
  <si>
    <t>C-04921</t>
  </si>
  <si>
    <t>3DD.00779F5BBA</t>
  </si>
  <si>
    <t>C-04919</t>
  </si>
  <si>
    <t>3DD.00779FB4E0</t>
  </si>
  <si>
    <t>C-04918</t>
  </si>
  <si>
    <t>3DD.00779EBB3E</t>
  </si>
  <si>
    <t>C-04915</t>
  </si>
  <si>
    <t>3DD.00779F9EEA</t>
  </si>
  <si>
    <t>C-04907</t>
  </si>
  <si>
    <t>3DD.00779F230C</t>
  </si>
  <si>
    <t>C-04906</t>
  </si>
  <si>
    <t>3DD.00779FBA1C</t>
  </si>
  <si>
    <t>C-04905</t>
  </si>
  <si>
    <t>3DD.00779FE5B8</t>
  </si>
  <si>
    <t>C-04903</t>
  </si>
  <si>
    <t>3DD.00779F1952</t>
  </si>
  <si>
    <t>C-04902</t>
  </si>
  <si>
    <t>3DD.00779EDD45</t>
  </si>
  <si>
    <t>C-04891</t>
  </si>
  <si>
    <t>3DD.00779EE155</t>
  </si>
  <si>
    <t>C-04890</t>
  </si>
  <si>
    <t>3DD.0077CC6111</t>
  </si>
  <si>
    <t>C-04889</t>
  </si>
  <si>
    <t>3DD.0077B36B2E</t>
  </si>
  <si>
    <t>C-04888</t>
  </si>
  <si>
    <t>3DD.0077B5B0CA</t>
  </si>
  <si>
    <t>C-04887</t>
  </si>
  <si>
    <t>3DD.00779FDDA5</t>
  </si>
  <si>
    <t>C-04885</t>
  </si>
  <si>
    <t>3DD.00779FC743</t>
  </si>
  <si>
    <t>C-04875</t>
  </si>
  <si>
    <t>3DD.00779F2F01</t>
  </si>
  <si>
    <t>C-04873</t>
  </si>
  <si>
    <t>3DD.00779EDB82</t>
  </si>
  <si>
    <t>C-04870</t>
  </si>
  <si>
    <t>3DD.00779FA533</t>
  </si>
  <si>
    <t>C-04869</t>
  </si>
  <si>
    <t>3DD.00779EC6E8</t>
  </si>
  <si>
    <t>C-04861</t>
  </si>
  <si>
    <t>3DD.00779FBEA2</t>
  </si>
  <si>
    <t>C-04859</t>
  </si>
  <si>
    <t>3DD.00779F6D81</t>
  </si>
  <si>
    <t>C-04857</t>
  </si>
  <si>
    <t>3DD.00779EDBF5</t>
  </si>
  <si>
    <t>C-04854</t>
  </si>
  <si>
    <t>3DD.00779ED34F</t>
  </si>
  <si>
    <t>C-04853</t>
  </si>
  <si>
    <t>3DD.00779F0444</t>
  </si>
  <si>
    <t>C-04852</t>
  </si>
  <si>
    <t>3DD.00779F7BCC</t>
  </si>
  <si>
    <t>C-04851</t>
  </si>
  <si>
    <t>3DD.00779ED1A7</t>
  </si>
  <si>
    <t>C-04849</t>
  </si>
  <si>
    <t>3DD.00779F79C8</t>
  </si>
  <si>
    <t>C-04848</t>
  </si>
  <si>
    <t>3DD.00779F9ED0</t>
  </si>
  <si>
    <t>C-04837</t>
  </si>
  <si>
    <t>3DD.00779F6832</t>
  </si>
  <si>
    <t>C-04836</t>
  </si>
  <si>
    <t>3DD.00779F6E32</t>
  </si>
  <si>
    <t>C-04834</t>
  </si>
  <si>
    <t>3DD.0077B544EC</t>
  </si>
  <si>
    <t>C-04824</t>
  </si>
  <si>
    <t>3DD.0077B3A1C6</t>
  </si>
  <si>
    <t>C-04823</t>
  </si>
  <si>
    <t>3DD.0077CC7346</t>
  </si>
  <si>
    <t>C-04822</t>
  </si>
  <si>
    <t>3DD.0077B5BC4E</t>
  </si>
  <si>
    <t>C-04821</t>
  </si>
  <si>
    <t>3DD.0077B55BA8</t>
  </si>
  <si>
    <t>C-04819</t>
  </si>
  <si>
    <t>3DD.0077B54643</t>
  </si>
  <si>
    <t>C-04818</t>
  </si>
  <si>
    <t>3DD.0077CC6B14</t>
  </si>
  <si>
    <t>C-04817</t>
  </si>
  <si>
    <t>3DD.0077CCC65A</t>
  </si>
  <si>
    <t>C-04806</t>
  </si>
  <si>
    <t>3DD.0077B57B9E</t>
  </si>
  <si>
    <t>C-04805</t>
  </si>
  <si>
    <t>3DD.0077B3906B</t>
  </si>
  <si>
    <t>C-04804</t>
  </si>
  <si>
    <t>3DD.0077B46AB9</t>
  </si>
  <si>
    <t>C-04803</t>
  </si>
  <si>
    <t>3DD.0077B3F831</t>
  </si>
  <si>
    <t>C-04801</t>
  </si>
  <si>
    <t>3DD.0077B458CE</t>
  </si>
  <si>
    <t>C-04791</t>
  </si>
  <si>
    <t>3DD.0077B3F42E</t>
  </si>
  <si>
    <t>C-04788</t>
  </si>
  <si>
    <t>3DD.0077B45DD5</t>
  </si>
  <si>
    <t>C-04785</t>
  </si>
  <si>
    <t>3DD.0077B3C913</t>
  </si>
  <si>
    <t>C-04774</t>
  </si>
  <si>
    <t>3DD.0077CCE8C0</t>
  </si>
  <si>
    <t>C-04773</t>
  </si>
  <si>
    <t>3DD.0077B433F8</t>
  </si>
  <si>
    <t>C-04770</t>
  </si>
  <si>
    <t>3DD.0077B3F68D</t>
  </si>
  <si>
    <t>C-04769</t>
  </si>
  <si>
    <t>3DD.0077CC9397</t>
  </si>
  <si>
    <t>C-04768</t>
  </si>
  <si>
    <t>3DD.0077B4169A</t>
  </si>
  <si>
    <t>C-04765</t>
  </si>
  <si>
    <t>3DD.0077B54757</t>
  </si>
  <si>
    <t>C-04764</t>
  </si>
  <si>
    <t>3DD.0077B3792C</t>
  </si>
  <si>
    <t>C-04763</t>
  </si>
  <si>
    <t>3DD.0077B41648</t>
  </si>
  <si>
    <t>C-04753</t>
  </si>
  <si>
    <t>3DD.0077CC5C2D</t>
  </si>
  <si>
    <t>C-04752</t>
  </si>
  <si>
    <t>3DD.0077CC73BD</t>
  </si>
  <si>
    <t>C-04750</t>
  </si>
  <si>
    <t>3DD.0077B5AF65</t>
  </si>
  <si>
    <t>C-04749</t>
  </si>
  <si>
    <t>3DD.0077B55C69</t>
  </si>
  <si>
    <t>C-04746</t>
  </si>
  <si>
    <t>3DD.0077B5B037</t>
  </si>
  <si>
    <t>C-04745</t>
  </si>
  <si>
    <t>3DD.0077B48BC1</t>
  </si>
  <si>
    <t>C-04744</t>
  </si>
  <si>
    <t>3DD.0077B42D8B</t>
  </si>
  <si>
    <t>C-04735</t>
  </si>
  <si>
    <t>3DD.0077B577AE</t>
  </si>
  <si>
    <t>C-04734</t>
  </si>
  <si>
    <t>3DD.0077B43B00</t>
  </si>
  <si>
    <t>C-04733</t>
  </si>
  <si>
    <t>3DD.0077B5AC1F</t>
  </si>
  <si>
    <t>C-04732</t>
  </si>
  <si>
    <t>3DD.0077CC9E5C</t>
  </si>
  <si>
    <t>C-04731</t>
  </si>
  <si>
    <t>3DD.0077B43FA5</t>
  </si>
  <si>
    <t>C-04722</t>
  </si>
  <si>
    <t>3DD.0077B5C551</t>
  </si>
  <si>
    <t>C-04721</t>
  </si>
  <si>
    <t>3DD.0077CCEC86</t>
  </si>
  <si>
    <t>C-04720</t>
  </si>
  <si>
    <t>3DD.0077B4241B</t>
  </si>
  <si>
    <t>C-04719</t>
  </si>
  <si>
    <t>3DD.0077B3F92B</t>
  </si>
  <si>
    <t>C-04717</t>
  </si>
  <si>
    <t>3DD.0077B55B2B</t>
  </si>
  <si>
    <t>C-04716</t>
  </si>
  <si>
    <t>3DD.0077B4653E</t>
  </si>
  <si>
    <t>C-04715</t>
  </si>
  <si>
    <t>3DD.0077B4878D</t>
  </si>
  <si>
    <t>C-04714</t>
  </si>
  <si>
    <t>3DD.0077B433C9</t>
  </si>
  <si>
    <t>C-04713</t>
  </si>
  <si>
    <t>3DD.0077B3C4CF</t>
  </si>
  <si>
    <t>C-04711</t>
  </si>
  <si>
    <t>3DD.0077B39CA9</t>
  </si>
  <si>
    <t>C-04710</t>
  </si>
  <si>
    <t>3DD.0077B412F4</t>
  </si>
  <si>
    <t>C-04703</t>
  </si>
  <si>
    <t>3DD.0077B487DC</t>
  </si>
  <si>
    <t>C-04702</t>
  </si>
  <si>
    <t>3DD.0077B41374</t>
  </si>
  <si>
    <t>C-04699</t>
  </si>
  <si>
    <t>3DD.0077B43E08</t>
  </si>
  <si>
    <t>C-04698</t>
  </si>
  <si>
    <t>3DD.0077B35C96</t>
  </si>
  <si>
    <t>C-04697</t>
  </si>
  <si>
    <t>3DD.0078C31476</t>
  </si>
  <si>
    <t>C-04689</t>
  </si>
  <si>
    <t>3DD.0078E1B0A3</t>
  </si>
  <si>
    <t>C-04687</t>
  </si>
  <si>
    <t>3DD.0077B56C33</t>
  </si>
  <si>
    <t>C-04680</t>
  </si>
  <si>
    <t>3DD.0077B59FD4</t>
  </si>
  <si>
    <t>C-04677</t>
  </si>
  <si>
    <t>3DD.0077B3E004</t>
  </si>
  <si>
    <t>C-04672</t>
  </si>
  <si>
    <t>3DD.0078C31483</t>
  </si>
  <si>
    <t>C-04669</t>
  </si>
  <si>
    <t>3DD.0077B426FB</t>
  </si>
  <si>
    <t>C-04668</t>
  </si>
  <si>
    <t>3DD.0077B5BAF6</t>
  </si>
  <si>
    <t>C-04667</t>
  </si>
  <si>
    <t>3DD.0077B431CB</t>
  </si>
  <si>
    <t>C-04666</t>
  </si>
  <si>
    <t>3DD.0077B44074</t>
  </si>
  <si>
    <t>C-04665</t>
  </si>
  <si>
    <t>3DD.0078C3148E</t>
  </si>
  <si>
    <t>C-04663</t>
  </si>
  <si>
    <t>3DD.0077B3F70B</t>
  </si>
  <si>
    <t>C-04662</t>
  </si>
  <si>
    <t>3DD.0077B390D5</t>
  </si>
  <si>
    <t>C-04659</t>
  </si>
  <si>
    <t>3DD.0077CCC4A1</t>
  </si>
  <si>
    <t>C-04657</t>
  </si>
  <si>
    <t>3DD.0077B44C66</t>
  </si>
  <si>
    <t>C-04656</t>
  </si>
  <si>
    <t>3DD.0077B465D0</t>
  </si>
  <si>
    <t>C-04650</t>
  </si>
  <si>
    <t>3DD.0077B45C95</t>
  </si>
  <si>
    <t>C-04648</t>
  </si>
  <si>
    <t>3DD.0078C31478</t>
  </si>
  <si>
    <t>C-04645</t>
  </si>
  <si>
    <t>3DD.0078C31657</t>
  </si>
  <si>
    <t>C-04643</t>
  </si>
  <si>
    <t>3DD.0078C31638</t>
  </si>
  <si>
    <t>C-04642</t>
  </si>
  <si>
    <t>3DD.0077B433B0</t>
  </si>
  <si>
    <t>C-04641</t>
  </si>
  <si>
    <t>3DD.0077B44EC7</t>
  </si>
  <si>
    <t>C-04637</t>
  </si>
  <si>
    <t>3DD.0078C31471</t>
  </si>
  <si>
    <t>C-04636</t>
  </si>
  <si>
    <t>3DD.0077CCF2F4</t>
  </si>
  <si>
    <t>C-04635</t>
  </si>
  <si>
    <t>3DD.00779EFDEA</t>
  </si>
  <si>
    <t>C-04633</t>
  </si>
  <si>
    <t>3DD.0078C314B7</t>
  </si>
  <si>
    <t>C-04632</t>
  </si>
  <si>
    <t>3DD.0078C31615</t>
  </si>
  <si>
    <t>C-04624</t>
  </si>
  <si>
    <t>3DD.0078C31621</t>
  </si>
  <si>
    <t>C-04623</t>
  </si>
  <si>
    <t>3DD.0077B5BC19</t>
  </si>
  <si>
    <t>C-04621</t>
  </si>
  <si>
    <t>3DD.0078C314B2</t>
  </si>
  <si>
    <t>C-04620</t>
  </si>
  <si>
    <t>3DD.0078C3147E</t>
  </si>
  <si>
    <t>C-04619</t>
  </si>
  <si>
    <t>3DD.0078C3147C</t>
  </si>
  <si>
    <t>C-04618</t>
  </si>
  <si>
    <t>3DD.0077B357FE</t>
  </si>
  <si>
    <t>C-04609</t>
  </si>
  <si>
    <t>3DD.0077CC9FD9</t>
  </si>
  <si>
    <t>C-04600</t>
  </si>
  <si>
    <t>3DD.003D6F439A</t>
  </si>
  <si>
    <t>C-04599</t>
  </si>
  <si>
    <t>3DD.0077B4644F</t>
  </si>
  <si>
    <t>C-04595</t>
  </si>
  <si>
    <t>3DD.0078C314AF</t>
  </si>
  <si>
    <t>C-04594</t>
  </si>
  <si>
    <t>3DD.0077CCAB83</t>
  </si>
  <si>
    <t>C-04593</t>
  </si>
  <si>
    <t>3DD.0077CCEA8A</t>
  </si>
  <si>
    <t>C-04591</t>
  </si>
  <si>
    <t>3DD.00779F2538</t>
  </si>
  <si>
    <t>C-04590</t>
  </si>
  <si>
    <t>3DD.0078C314C4</t>
  </si>
  <si>
    <t>C-04589</t>
  </si>
  <si>
    <t>3DD.0077B543B4</t>
  </si>
  <si>
    <t>C-04584</t>
  </si>
  <si>
    <t>3DD.00779EB83C</t>
  </si>
  <si>
    <t>C-04579</t>
  </si>
  <si>
    <t>3DD.00779FCE84</t>
  </si>
  <si>
    <t>C-04578</t>
  </si>
  <si>
    <t>3DD.0077B3F714</t>
  </si>
  <si>
    <t>C-04577</t>
  </si>
  <si>
    <t>3DD.0077CCBA2A</t>
  </si>
  <si>
    <t>C-04572</t>
  </si>
  <si>
    <t>3DD.0078C3160A</t>
  </si>
  <si>
    <t>C-04571</t>
  </si>
  <si>
    <t>3DD.0077B543D3</t>
  </si>
  <si>
    <t>C-04566</t>
  </si>
  <si>
    <t>3DD.0078C31604</t>
  </si>
  <si>
    <t>C-04565</t>
  </si>
  <si>
    <t>3DD.0077B42D75</t>
  </si>
  <si>
    <t>C-04564</t>
  </si>
  <si>
    <t>3DD.0077CC9B4A</t>
  </si>
  <si>
    <t>C-04555</t>
  </si>
  <si>
    <t>3DD.0078C3164B</t>
  </si>
  <si>
    <t>C-04554</t>
  </si>
  <si>
    <t>3DD.00779EDBA1</t>
  </si>
  <si>
    <t>C-04553</t>
  </si>
  <si>
    <t>3DD.00779EE0DC</t>
  </si>
  <si>
    <t>C-04539</t>
  </si>
  <si>
    <t>3DD.0078C31635</t>
  </si>
  <si>
    <t>C-04537</t>
  </si>
  <si>
    <t>3DD.0078C31655</t>
  </si>
  <si>
    <t>C-04528</t>
  </si>
  <si>
    <t>3DD.00779F148B</t>
  </si>
  <si>
    <t>C-04527</t>
  </si>
  <si>
    <t>3DD.0078C3163F</t>
  </si>
  <si>
    <t>C-04525</t>
  </si>
  <si>
    <t>3DD.00779F15B3</t>
  </si>
  <si>
    <t>C-04524</t>
  </si>
  <si>
    <t>3DD.0078C31644</t>
  </si>
  <si>
    <t>C-04523</t>
  </si>
  <si>
    <t>3DD.0078C31474</t>
  </si>
  <si>
    <t>C-04513</t>
  </si>
  <si>
    <t>3DD.00779F7BF1</t>
  </si>
  <si>
    <t>C-04512</t>
  </si>
  <si>
    <t>3DD.00779F8B88</t>
  </si>
  <si>
    <t>C-04511</t>
  </si>
  <si>
    <t>3DD.0078C3162F</t>
  </si>
  <si>
    <t>C-04510</t>
  </si>
  <si>
    <t>3DD.0078C31629</t>
  </si>
  <si>
    <t>C-04495</t>
  </si>
  <si>
    <t>3DD.00779F5D54</t>
  </si>
  <si>
    <t>C-04494</t>
  </si>
  <si>
    <t>3DD.0078C3146D</t>
  </si>
  <si>
    <t>C-04493</t>
  </si>
  <si>
    <t>3DD.0078C314C3</t>
  </si>
  <si>
    <t>C-04492</t>
  </si>
  <si>
    <t>3DD.0078C31631</t>
  </si>
  <si>
    <t>C-04491</t>
  </si>
  <si>
    <t>3DD.0078C31645</t>
  </si>
  <si>
    <t>C-04488</t>
  </si>
  <si>
    <t>3DD.0078C31602</t>
  </si>
  <si>
    <t>C-04479</t>
  </si>
  <si>
    <t>3DD.00779FABE2</t>
  </si>
  <si>
    <t>C-04477</t>
  </si>
  <si>
    <t>3DD.0078C315FF</t>
  </si>
  <si>
    <t>C-04476</t>
  </si>
  <si>
    <t>3DD.0077B4075E</t>
  </si>
  <si>
    <t>C-04475</t>
  </si>
  <si>
    <t>3DD.00779FE8F8</t>
  </si>
  <si>
    <t>C-04474</t>
  </si>
  <si>
    <t>3DD.0078C314AC</t>
  </si>
  <si>
    <t>C-04465</t>
  </si>
  <si>
    <t>3DD.00779F2F59</t>
  </si>
  <si>
    <t>C-04464</t>
  </si>
  <si>
    <t>3DD.003D7E5079</t>
  </si>
  <si>
    <t>C-04463</t>
  </si>
  <si>
    <t>3DD.00779FC78F</t>
  </si>
  <si>
    <t>C-04462</t>
  </si>
  <si>
    <t>3DD.003D7E5049</t>
  </si>
  <si>
    <t>C-04461</t>
  </si>
  <si>
    <t>3DD.003D7E507B</t>
  </si>
  <si>
    <t>C-04459</t>
  </si>
  <si>
    <t>3DD.003D7E5040</t>
  </si>
  <si>
    <t>C-04455</t>
  </si>
  <si>
    <t>3DD.003D7E5052</t>
  </si>
  <si>
    <t>C-04452</t>
  </si>
  <si>
    <t>3DD.003D7E5074</t>
  </si>
  <si>
    <t>C-04451</t>
  </si>
  <si>
    <t>3DD.003D7E505A</t>
  </si>
  <si>
    <t>C-04449</t>
  </si>
  <si>
    <t>3DD.003D7E503B</t>
  </si>
  <si>
    <t>C-04441</t>
  </si>
  <si>
    <t>3DD.003D7E503E</t>
  </si>
  <si>
    <t>C-04440</t>
  </si>
  <si>
    <t>3DD.003D7E5053</t>
  </si>
  <si>
    <t>C-04439</t>
  </si>
  <si>
    <t>3DD.003D7E5056</t>
  </si>
  <si>
    <t>C-04438</t>
  </si>
  <si>
    <t>3DD.003D7E5045</t>
  </si>
  <si>
    <t>C-04431</t>
  </si>
  <si>
    <t>3DD.003D7E504D</t>
  </si>
  <si>
    <t>C-04417</t>
  </si>
  <si>
    <t>3DD.003D7E505E</t>
  </si>
  <si>
    <t>C-04414</t>
  </si>
  <si>
    <t>3DD.003D7E5078</t>
  </si>
  <si>
    <t>C-04411</t>
  </si>
  <si>
    <t>3DD.003D7E5043</t>
  </si>
  <si>
    <t>C-04410</t>
  </si>
  <si>
    <t>3DD.003D7E5051</t>
  </si>
  <si>
    <t>C-04399</t>
  </si>
  <si>
    <t>C-04398</t>
  </si>
  <si>
    <t>3DD.003D7E5041</t>
  </si>
  <si>
    <t>C-04397</t>
  </si>
  <si>
    <t>3DD.003D7E5062</t>
  </si>
  <si>
    <t>C-04395</t>
  </si>
  <si>
    <t>3DD.003D7E5073</t>
  </si>
  <si>
    <t>C-04384</t>
  </si>
  <si>
    <t>3DD.003D7E5033</t>
  </si>
  <si>
    <t>C-04381</t>
  </si>
  <si>
    <t>3DD.003D7E5048</t>
  </si>
  <si>
    <t>C-04380</t>
  </si>
  <si>
    <t>3DD.003D7E5046</t>
  </si>
  <si>
    <t>C-04377</t>
  </si>
  <si>
    <t>3DD.003D7E5070</t>
  </si>
  <si>
    <t>C-04373</t>
  </si>
  <si>
    <t>3DD.003D7E508D</t>
  </si>
  <si>
    <t>C-04372</t>
  </si>
  <si>
    <t>3DD.003D7E507C</t>
  </si>
  <si>
    <t>C-04369</t>
  </si>
  <si>
    <t>3DD.003D73CFE1</t>
  </si>
  <si>
    <t>C-04367</t>
  </si>
  <si>
    <t>3DD.003D7E505D</t>
  </si>
  <si>
    <t>C-04365</t>
  </si>
  <si>
    <t>3DD.003D7E5031</t>
  </si>
  <si>
    <t>C-04363</t>
  </si>
  <si>
    <t>3DD.003D7E504C</t>
  </si>
  <si>
    <t>C-04356</t>
  </si>
  <si>
    <t>3DD.003D7E5059</t>
  </si>
  <si>
    <t>C-04354</t>
  </si>
  <si>
    <t>3DD.003D7E506A</t>
  </si>
  <si>
    <t>C-04353</t>
  </si>
  <si>
    <t>3DD.003D7E5076</t>
  </si>
  <si>
    <t>C-04351</t>
  </si>
  <si>
    <t>3DD.003D7E505B</t>
  </si>
  <si>
    <t>C-04339</t>
  </si>
  <si>
    <t>3DD.003D7E5085</t>
  </si>
  <si>
    <t>C-04335</t>
  </si>
  <si>
    <t>3DD.003D7E5038</t>
  </si>
  <si>
    <t>C-04333</t>
  </si>
  <si>
    <t>3DD.003D7E5084</t>
  </si>
  <si>
    <t>C-04330</t>
  </si>
  <si>
    <t>3DD.003D7E502E</t>
  </si>
  <si>
    <t>C-04329</t>
  </si>
  <si>
    <t>3DD.003D7E508C</t>
  </si>
  <si>
    <t>C-04317</t>
  </si>
  <si>
    <t>3DD.003D7E5090</t>
  </si>
  <si>
    <t>C-04315</t>
  </si>
  <si>
    <t>3DD.003D7E508F</t>
  </si>
  <si>
    <t>C-04313</t>
  </si>
  <si>
    <t>3DD.003D7E5036</t>
  </si>
  <si>
    <t>C-04312</t>
  </si>
  <si>
    <t>3DD.003D7E5081</t>
  </si>
  <si>
    <t>C-04311</t>
  </si>
  <si>
    <t>3DD.003D7E5050</t>
  </si>
  <si>
    <t>C-04308</t>
  </si>
  <si>
    <t>3DD.003D7E5067</t>
  </si>
  <si>
    <t>C-04306</t>
  </si>
  <si>
    <t>3DD.003D7E504B</t>
  </si>
  <si>
    <t>C-04302</t>
  </si>
  <si>
    <t>3DD.003D7E5087</t>
  </si>
  <si>
    <t>C-04300</t>
  </si>
  <si>
    <t>3DD.003D7E5063</t>
  </si>
  <si>
    <t>C-04299</t>
  </si>
  <si>
    <t>3DD.003D7E5086</t>
  </si>
  <si>
    <t>C-04297</t>
  </si>
  <si>
    <t>3DD.003D7E5064</t>
  </si>
  <si>
    <t>C-04296</t>
  </si>
  <si>
    <t>3DD.003D7E507E</t>
  </si>
  <si>
    <t>C-04289</t>
  </si>
  <si>
    <t>3DD.003D7E503A</t>
  </si>
  <si>
    <t>C-04288</t>
  </si>
  <si>
    <t>3DD.003D7E508E</t>
  </si>
  <si>
    <t>C-04285</t>
  </si>
  <si>
    <t>3DD.003D7E5080</t>
  </si>
  <si>
    <t>C-04284</t>
  </si>
  <si>
    <t>3DD.003D7E5055</t>
  </si>
  <si>
    <t>C-04283</t>
  </si>
  <si>
    <t>3DD.003D7E5034</t>
  </si>
  <si>
    <t>C-04282</t>
  </si>
  <si>
    <t>3DD.003D7E5039</t>
  </si>
  <si>
    <t>C-04271</t>
  </si>
  <si>
    <t>3DD.003D7E5061</t>
  </si>
  <si>
    <t>C-04267</t>
  </si>
  <si>
    <t>3DD.003D7E5077</t>
  </si>
  <si>
    <t>C-04265</t>
  </si>
  <si>
    <t>3DD.003D7E5030</t>
  </si>
  <si>
    <t>C-04264</t>
  </si>
  <si>
    <t>3DD.003D7E5057</t>
  </si>
  <si>
    <t>C-04257</t>
  </si>
  <si>
    <t>3DD.003D7E5032</t>
  </si>
  <si>
    <t>C-04255</t>
  </si>
  <si>
    <t>3DD.003D7E5068</t>
  </si>
  <si>
    <t>C-04253</t>
  </si>
  <si>
    <t>3DD.003D7E504A</t>
  </si>
  <si>
    <t>C-04252</t>
  </si>
  <si>
    <t>3DD.003D7E5072</t>
  </si>
  <si>
    <t>C-04251</t>
  </si>
  <si>
    <t>3DD.003D7E503D</t>
  </si>
  <si>
    <t>C-04243</t>
  </si>
  <si>
    <t>3DD.003D7E506D</t>
  </si>
  <si>
    <t>C-04242</t>
  </si>
  <si>
    <t>3DD.003D7E506E</t>
  </si>
  <si>
    <t>C-04241</t>
  </si>
  <si>
    <t>3DD.003D7E503F</t>
  </si>
  <si>
    <t>C-04240</t>
  </si>
  <si>
    <t>3DD.00779FBBB5</t>
  </si>
  <si>
    <t>C-04239</t>
  </si>
  <si>
    <t>3DD.00779E21DE</t>
  </si>
  <si>
    <t>C-04237</t>
  </si>
  <si>
    <t>3DD.00779F9110</t>
  </si>
  <si>
    <t>C-04236</t>
  </si>
  <si>
    <t>3DD.00779F9DE5</t>
  </si>
  <si>
    <t>C-04235</t>
  </si>
  <si>
    <t>3DD.00779F2395</t>
  </si>
  <si>
    <t>C-04234</t>
  </si>
  <si>
    <t>3DD.00779FB30D</t>
  </si>
  <si>
    <t>C-04228</t>
  </si>
  <si>
    <t>3DD.00779F22D5</t>
  </si>
  <si>
    <t>C-04225</t>
  </si>
  <si>
    <t>3DD.00779FE122</t>
  </si>
  <si>
    <t>C-04224</t>
  </si>
  <si>
    <t>3DD.00779E8B88</t>
  </si>
  <si>
    <t>C-04213</t>
  </si>
  <si>
    <t>3DD.00779F90B3</t>
  </si>
  <si>
    <t>C-04211</t>
  </si>
  <si>
    <t>3DD.00779FE803</t>
  </si>
  <si>
    <t>C-04210</t>
  </si>
  <si>
    <t>3DD.00779FE632</t>
  </si>
  <si>
    <t>C-04209</t>
  </si>
  <si>
    <t>3DD.00779EBA74</t>
  </si>
  <si>
    <t>C-04203</t>
  </si>
  <si>
    <t>3DD.00779F8A7B</t>
  </si>
  <si>
    <t>C-04200</t>
  </si>
  <si>
    <t>3DD.00779F9F65</t>
  </si>
  <si>
    <t>C-04199</t>
  </si>
  <si>
    <t>3DD.00779F2F11</t>
  </si>
  <si>
    <t>C-04198</t>
  </si>
  <si>
    <t>3DD.00779FA38B</t>
  </si>
  <si>
    <t>C-04193</t>
  </si>
  <si>
    <t>3DD.00779FAACF</t>
  </si>
  <si>
    <t>C-04192</t>
  </si>
  <si>
    <t>3DD.00779F988F</t>
  </si>
  <si>
    <t>C-04191</t>
  </si>
  <si>
    <t>3DD.00779F1886</t>
  </si>
  <si>
    <t>C-04189</t>
  </si>
  <si>
    <t>3DD.00779F1B64</t>
  </si>
  <si>
    <t>C-04179</t>
  </si>
  <si>
    <t>3DD.00779F746E</t>
  </si>
  <si>
    <t>C-04177</t>
  </si>
  <si>
    <t>3DD.00779F7C1D</t>
  </si>
  <si>
    <t>C-04163</t>
  </si>
  <si>
    <t>3DD.003D7E47F8</t>
  </si>
  <si>
    <t>C-04162</t>
  </si>
  <si>
    <t>3DD.003D7E47AE</t>
  </si>
  <si>
    <t>C-04161</t>
  </si>
  <si>
    <t>3DD.00779F7C44</t>
  </si>
  <si>
    <t>C-04158</t>
  </si>
  <si>
    <t>3DD.00779F2B99</t>
  </si>
  <si>
    <t>C-04153</t>
  </si>
  <si>
    <t>3DD.00779F43C7</t>
  </si>
  <si>
    <t>C-04152</t>
  </si>
  <si>
    <t>3DD.00779F8A93</t>
  </si>
  <si>
    <t>C-04150</t>
  </si>
  <si>
    <t>3DD.00779F8512</t>
  </si>
  <si>
    <t>C-04146</t>
  </si>
  <si>
    <t>3DD.00779F147F</t>
  </si>
  <si>
    <t>C-04145</t>
  </si>
  <si>
    <t>3DD.00779EFC0B</t>
  </si>
  <si>
    <t>C-04144</t>
  </si>
  <si>
    <t>3DD.00779FC74E</t>
  </si>
  <si>
    <t>C-04143</t>
  </si>
  <si>
    <t>3DD.00779F3CE0</t>
  </si>
  <si>
    <t>C-04137</t>
  </si>
  <si>
    <t>3DD.00779F973F</t>
  </si>
  <si>
    <t>C-04135</t>
  </si>
  <si>
    <t>3DD.00779F9F2D</t>
  </si>
  <si>
    <t>C-04134</t>
  </si>
  <si>
    <t>3DD.00779FCE65</t>
  </si>
  <si>
    <t>C-04133</t>
  </si>
  <si>
    <t>3DD.00779F4F5E</t>
  </si>
  <si>
    <t>C-04132</t>
  </si>
  <si>
    <t>3DD.00779F7C40</t>
  </si>
  <si>
    <t>C-04131</t>
  </si>
  <si>
    <t>3DD.00779FD877</t>
  </si>
  <si>
    <t>C-04129</t>
  </si>
  <si>
    <t>3DD.00779F543B</t>
  </si>
  <si>
    <t>C-04128</t>
  </si>
  <si>
    <t>3DD.00779EA694</t>
  </si>
  <si>
    <t>C-04122</t>
  </si>
  <si>
    <t>3DD.00779EED97</t>
  </si>
  <si>
    <t>C-04121</t>
  </si>
  <si>
    <t>3DD.00779F633F</t>
  </si>
  <si>
    <t>C-04120</t>
  </si>
  <si>
    <t>3DD.00779FC773</t>
  </si>
  <si>
    <t>C-04119</t>
  </si>
  <si>
    <t>3DD.00779FC96C</t>
  </si>
  <si>
    <t>C-04111</t>
  </si>
  <si>
    <t>3DD.00779F6E8E</t>
  </si>
  <si>
    <t>C-04110</t>
  </si>
  <si>
    <t>3DD.00779F8F7F</t>
  </si>
  <si>
    <t>C-04109</t>
  </si>
  <si>
    <t>3DD.00779E48E0</t>
  </si>
  <si>
    <t>C-04107</t>
  </si>
  <si>
    <t>3DD.00779F3AE2</t>
  </si>
  <si>
    <t>C-04104</t>
  </si>
  <si>
    <t>3DD.00779EB9CC</t>
  </si>
  <si>
    <t>C-04101</t>
  </si>
  <si>
    <t>3DD.00779F9E7F</t>
  </si>
  <si>
    <t>C-04098</t>
  </si>
  <si>
    <t>3DD.00779FA2DB</t>
  </si>
  <si>
    <t>C-04090</t>
  </si>
  <si>
    <t>3DD.00779E418F</t>
  </si>
  <si>
    <t>C-04089</t>
  </si>
  <si>
    <t>3DD.00779EDE3F</t>
  </si>
  <si>
    <t>C-04084</t>
  </si>
  <si>
    <t>3DD.00779F583A</t>
  </si>
  <si>
    <t>C-04081</t>
  </si>
  <si>
    <t>3DD.00779FBF86</t>
  </si>
  <si>
    <t>C-04080</t>
  </si>
  <si>
    <t>3DD.00779E4B0C</t>
  </si>
  <si>
    <t>C-04078</t>
  </si>
  <si>
    <t>3DD.00779F22AD</t>
  </si>
  <si>
    <t>C-04077</t>
  </si>
  <si>
    <t>3DD.00779E3451</t>
  </si>
  <si>
    <t>C-04069</t>
  </si>
  <si>
    <t>3DD.00779F2FB0</t>
  </si>
  <si>
    <t>C-04067</t>
  </si>
  <si>
    <t>3DD.00779FB8D1</t>
  </si>
  <si>
    <t>C-04066</t>
  </si>
  <si>
    <t>3DD.003D7E47A3</t>
  </si>
  <si>
    <t>C-04065</t>
  </si>
  <si>
    <t>3DD.00779F0656</t>
  </si>
  <si>
    <t>C-04062</t>
  </si>
  <si>
    <t>3DD.00779F5D26</t>
  </si>
  <si>
    <t>C-04056</t>
  </si>
  <si>
    <t>3DD.00779F2D51</t>
  </si>
  <si>
    <t>C-04055</t>
  </si>
  <si>
    <t>3DD.00779F33E3</t>
  </si>
  <si>
    <t>C-04054</t>
  </si>
  <si>
    <t>3DD.00779F698B</t>
  </si>
  <si>
    <t>C-04053</t>
  </si>
  <si>
    <t>3DD.00779F7BF9</t>
  </si>
  <si>
    <t>C-04051</t>
  </si>
  <si>
    <t>3DD.003D7E47B9</t>
  </si>
  <si>
    <t>C-04050</t>
  </si>
  <si>
    <t>3DD.003D7E47F5</t>
  </si>
  <si>
    <t>C-04042</t>
  </si>
  <si>
    <t>3DD.003D7E47DE</t>
  </si>
  <si>
    <t>C-04041</t>
  </si>
  <si>
    <t>3DD.003D7E47C2</t>
  </si>
  <si>
    <t>C-04039</t>
  </si>
  <si>
    <t>3DD.0077A6C838</t>
  </si>
  <si>
    <t>C-04037</t>
  </si>
  <si>
    <t>3DD.003D7E47C3</t>
  </si>
  <si>
    <t>C-04036</t>
  </si>
  <si>
    <t>3DD.003D7E47DF</t>
  </si>
  <si>
    <t>C-04033</t>
  </si>
  <si>
    <t>3DD.003D7E47A0</t>
  </si>
  <si>
    <t>C-04032</t>
  </si>
  <si>
    <t>3DD.003D7E4797</t>
  </si>
  <si>
    <t>C-04027</t>
  </si>
  <si>
    <t>3DD.003D7E47E2</t>
  </si>
  <si>
    <t>C-04025</t>
  </si>
  <si>
    <t>3DD.003D7E47B6</t>
  </si>
  <si>
    <t>C-04023</t>
  </si>
  <si>
    <t>3DD.003D7E47BD</t>
  </si>
  <si>
    <t>C-04013</t>
  </si>
  <si>
    <t>3DD.0077A61FE0</t>
  </si>
  <si>
    <t>C-04012</t>
  </si>
  <si>
    <t>3DD.003D7E47C7</t>
  </si>
  <si>
    <t>C-04006</t>
  </si>
  <si>
    <t>3DD.003D7E47D3</t>
  </si>
  <si>
    <t>C-04001</t>
  </si>
  <si>
    <t>3DD.003D7E47B1</t>
  </si>
  <si>
    <t>C-04000</t>
  </si>
  <si>
    <t>3DD.003D7E47AC</t>
  </si>
  <si>
    <t>C-03997</t>
  </si>
  <si>
    <t>3DD.003D7E479B</t>
  </si>
  <si>
    <t>C-03996</t>
  </si>
  <si>
    <t>3DD.003D7E47A5</t>
  </si>
  <si>
    <t>C-03994</t>
  </si>
  <si>
    <t>3DD.003D7E47BE</t>
  </si>
  <si>
    <t>C-03993</t>
  </si>
  <si>
    <t>3DD.003D7E47CE</t>
  </si>
  <si>
    <t>C-03988</t>
  </si>
  <si>
    <t>3DD.003D7E47EA</t>
  </si>
  <si>
    <t>C-03984</t>
  </si>
  <si>
    <t>3DD.003D7E47BB</t>
  </si>
  <si>
    <t>C-03983</t>
  </si>
  <si>
    <t>3DD.003D7E47AD</t>
  </si>
  <si>
    <t>C-03982</t>
  </si>
  <si>
    <t>3DD.003D7E47C1</t>
  </si>
  <si>
    <t>C-03975</t>
  </si>
  <si>
    <t>3DD.003D7E47BF</t>
  </si>
  <si>
    <t>C-03973</t>
  </si>
  <si>
    <t>3DD.003D7E47F3</t>
  </si>
  <si>
    <t>C-03972</t>
  </si>
  <si>
    <t>3DD.003D7E47BA</t>
  </si>
  <si>
    <t>C-03971</t>
  </si>
  <si>
    <t>3DD.003D7E4795</t>
  </si>
  <si>
    <t>C-03965</t>
  </si>
  <si>
    <t>3DD.003D7E47A8</t>
  </si>
  <si>
    <t>C-03964</t>
  </si>
  <si>
    <t>3DD.003D7E47CD</t>
  </si>
  <si>
    <t>C-03961</t>
  </si>
  <si>
    <t>3DD.003D7E47D6</t>
  </si>
  <si>
    <t>C-03960</t>
  </si>
  <si>
    <t>3DD.003D7E47AB</t>
  </si>
  <si>
    <t>C-03959</t>
  </si>
  <si>
    <t>3DD.003D7E4798</t>
  </si>
  <si>
    <t>C-03958</t>
  </si>
  <si>
    <t>3DD.003D7E47A7</t>
  </si>
  <si>
    <t>C-03946</t>
  </si>
  <si>
    <t>3DD.003D7E4799</t>
  </si>
  <si>
    <t>C-03945</t>
  </si>
  <si>
    <t>3DD.003D7E47A9</t>
  </si>
  <si>
    <t>C-03943</t>
  </si>
  <si>
    <t>3DD.003D7E479A</t>
  </si>
  <si>
    <t>C-03942</t>
  </si>
  <si>
    <t>3DD.003D7E479C</t>
  </si>
  <si>
    <t>C-03941</t>
  </si>
  <si>
    <t>3DD.003D7E47D9</t>
  </si>
  <si>
    <t>C-03940</t>
  </si>
  <si>
    <t>3DD.003D7E47CA</t>
  </si>
  <si>
    <t>C-03937</t>
  </si>
  <si>
    <t>3DD.003D7E47E7</t>
  </si>
  <si>
    <t>C-03933</t>
  </si>
  <si>
    <t>3DD.003D7E47AF</t>
  </si>
  <si>
    <t>C-03930</t>
  </si>
  <si>
    <t>3DD.003D7E47B4</t>
  </si>
  <si>
    <t>C-03929</t>
  </si>
  <si>
    <t>3DD.003D7E4796</t>
  </si>
  <si>
    <t>C-03928</t>
  </si>
  <si>
    <t>3DD.003D7E479E</t>
  </si>
  <si>
    <t>C-03923</t>
  </si>
  <si>
    <t>3DD.003D7E47B8</t>
  </si>
  <si>
    <t>C-03916</t>
  </si>
  <si>
    <t>3DD.003D7E47E5</t>
  </si>
  <si>
    <t>C-03913</t>
  </si>
  <si>
    <t>3DD.003D7E47A4</t>
  </si>
  <si>
    <t>C-03906</t>
  </si>
  <si>
    <t>3DD.003D7E47CC</t>
  </si>
  <si>
    <t>C-03905</t>
  </si>
  <si>
    <t>3DD.003D7E47B2</t>
  </si>
  <si>
    <t>C-03904</t>
  </si>
  <si>
    <t>3DD.003D7E47EB</t>
  </si>
  <si>
    <t>C-03903</t>
  </si>
  <si>
    <t>3DD.003D7E47D5</t>
  </si>
  <si>
    <t>C-03900</t>
  </si>
  <si>
    <t>3DD.003D7E47F1</t>
  </si>
  <si>
    <t>C-03899</t>
  </si>
  <si>
    <t>3DD.003D7E47CB</t>
  </si>
  <si>
    <t>C-03889</t>
  </si>
  <si>
    <t>3DD.003D7E47D0</t>
  </si>
  <si>
    <t>C-03888</t>
  </si>
  <si>
    <t>3DD.003D7E47DB</t>
  </si>
  <si>
    <t>C-03887</t>
  </si>
  <si>
    <t>3DD.003D7E47EF</t>
  </si>
  <si>
    <t>C-03883</t>
  </si>
  <si>
    <t>3DD.003D7E47E0</t>
  </si>
  <si>
    <t>C-03881</t>
  </si>
  <si>
    <t>3DD.003D7E47DC</t>
  </si>
  <si>
    <t>C-03879</t>
  </si>
  <si>
    <t>3DD.003D7E47AA</t>
  </si>
  <si>
    <t>C-03877</t>
  </si>
  <si>
    <t>3DD.003D7E47F0</t>
  </si>
  <si>
    <t>C-03876</t>
  </si>
  <si>
    <t>3DD.003D7E47C6</t>
  </si>
  <si>
    <t>C-03865</t>
  </si>
  <si>
    <t>3DD.003D7E47F4</t>
  </si>
  <si>
    <t>C-03864</t>
  </si>
  <si>
    <t>3DD.003D7E47D7</t>
  </si>
  <si>
    <t>C-03863</t>
  </si>
  <si>
    <t>3DD.003D7E47A1</t>
  </si>
  <si>
    <t>C-03862</t>
  </si>
  <si>
    <t>3DD.003D7E47F6</t>
  </si>
  <si>
    <t>C-03856</t>
  </si>
  <si>
    <t>3DD.003D7E47D1</t>
  </si>
  <si>
    <t>C-03855</t>
  </si>
  <si>
    <t>3DD.0077A62946</t>
  </si>
  <si>
    <t>C-03853</t>
  </si>
  <si>
    <t>3DD.0077A68E24</t>
  </si>
  <si>
    <t>C-03852</t>
  </si>
  <si>
    <t>3DD.0077A63AC0</t>
  </si>
  <si>
    <t>C-03851</t>
  </si>
  <si>
    <t>3DD.0077A577AA</t>
  </si>
  <si>
    <t>C-03844</t>
  </si>
  <si>
    <t>3DD.0077A68ED6</t>
  </si>
  <si>
    <t>C-03843</t>
  </si>
  <si>
    <t>3DD.0077A6C69A</t>
  </si>
  <si>
    <t>C-03835</t>
  </si>
  <si>
    <t>3DD.0077A61874</t>
  </si>
  <si>
    <t>C-03834</t>
  </si>
  <si>
    <t>3DD.0077A5EF5F</t>
  </si>
  <si>
    <t>C-03833</t>
  </si>
  <si>
    <t>3DD.0077A5F4FB</t>
  </si>
  <si>
    <t>C-03832</t>
  </si>
  <si>
    <t>3DD.0077A616AC</t>
  </si>
  <si>
    <t>C-03831</t>
  </si>
  <si>
    <t>3DD.0077A72364</t>
  </si>
  <si>
    <t>C-03829</t>
  </si>
  <si>
    <t>3DD.0077A69433</t>
  </si>
  <si>
    <t>C-03825</t>
  </si>
  <si>
    <t>3DD.0077A597CB</t>
  </si>
  <si>
    <t>C-03821</t>
  </si>
  <si>
    <t>3DD.0077A67F51</t>
  </si>
  <si>
    <t>C-03819</t>
  </si>
  <si>
    <t>3DD.0077A5F3F1</t>
  </si>
  <si>
    <t>C-03809</t>
  </si>
  <si>
    <t>3DD.0077A646ED</t>
  </si>
  <si>
    <t>C-03808</t>
  </si>
  <si>
    <t>3DD.0077A6A3A2</t>
  </si>
  <si>
    <t>C-03805</t>
  </si>
  <si>
    <t>3DD.0077A68E45</t>
  </si>
  <si>
    <t>C-03801</t>
  </si>
  <si>
    <t>3DD.0077A521AF</t>
  </si>
  <si>
    <t>C-03799</t>
  </si>
  <si>
    <t>3DD.0077A60B06</t>
  </si>
  <si>
    <t>C-03798</t>
  </si>
  <si>
    <t>3DD.0077A709BA</t>
  </si>
  <si>
    <t>C-03796</t>
  </si>
  <si>
    <t>3DD.0077A5B034</t>
  </si>
  <si>
    <t>C-03793</t>
  </si>
  <si>
    <t>3DD.0077A72306</t>
  </si>
  <si>
    <t>C-03791</t>
  </si>
  <si>
    <t>3DD.0077A5FDCB</t>
  </si>
  <si>
    <t>C-03786</t>
  </si>
  <si>
    <t>3DD.0077A63411</t>
  </si>
  <si>
    <t>C-03785</t>
  </si>
  <si>
    <t>3DD.0077A6F900</t>
  </si>
  <si>
    <t>C-03778</t>
  </si>
  <si>
    <t>3DD.0077A6732E</t>
  </si>
  <si>
    <t>C-03777</t>
  </si>
  <si>
    <t>3DD.0077A68F42</t>
  </si>
  <si>
    <t>C-03775</t>
  </si>
  <si>
    <t>3DD.0077A67C3D</t>
  </si>
  <si>
    <t>C-03774</t>
  </si>
  <si>
    <t>3DD.0077A758E1</t>
  </si>
  <si>
    <t>C-03769</t>
  </si>
  <si>
    <t>3DD.0077A74B77</t>
  </si>
  <si>
    <t>C-03767</t>
  </si>
  <si>
    <t>3DD.0077A6BC63</t>
  </si>
  <si>
    <t>C-03762</t>
  </si>
  <si>
    <t>3DD.0077A5FECE</t>
  </si>
  <si>
    <t>C-03761</t>
  </si>
  <si>
    <t>3DD.0077A65E69</t>
  </si>
  <si>
    <t>C-03760</t>
  </si>
  <si>
    <t>3DD.0077A65663</t>
  </si>
  <si>
    <t>C-03755</t>
  </si>
  <si>
    <t>3DD.0077A64705</t>
  </si>
  <si>
    <t>C-03753</t>
  </si>
  <si>
    <t>3DD.0077A6886F</t>
  </si>
  <si>
    <t>C-03745</t>
  </si>
  <si>
    <t>3DD.0077A74FA5</t>
  </si>
  <si>
    <t>C-03741</t>
  </si>
  <si>
    <t>3DD.0077A60A62</t>
  </si>
  <si>
    <t>C-03738</t>
  </si>
  <si>
    <t>3DD.0077A5F5D8</t>
  </si>
  <si>
    <t>C-03737</t>
  </si>
  <si>
    <t>3DD.0077A54A7A</t>
  </si>
  <si>
    <t>C-03735</t>
  </si>
  <si>
    <t>3DD.0077A7225A</t>
  </si>
  <si>
    <t>C-03733</t>
  </si>
  <si>
    <t>3DD.0077A6F903</t>
  </si>
  <si>
    <t>C-03732</t>
  </si>
  <si>
    <t>3DD.0077A5FFD0</t>
  </si>
  <si>
    <t>C-03730</t>
  </si>
  <si>
    <t>3DD.0077A5E685</t>
  </si>
  <si>
    <t>C-03727</t>
  </si>
  <si>
    <t>3DD.0077A58513</t>
  </si>
  <si>
    <t>C-03725</t>
  </si>
  <si>
    <t>3DD.0077A60F9A</t>
  </si>
  <si>
    <t>C-03724</t>
  </si>
  <si>
    <t>3DD.0077A50742</t>
  </si>
  <si>
    <t>C-03723</t>
  </si>
  <si>
    <t>3DD.0077A5F3D5</t>
  </si>
  <si>
    <t>C-03719</t>
  </si>
  <si>
    <t>3DD.0077A75667</t>
  </si>
  <si>
    <t>C-03718</t>
  </si>
  <si>
    <t>3DD.0077A53009</t>
  </si>
  <si>
    <t>C-03717</t>
  </si>
  <si>
    <t>3DD.0077A59672</t>
  </si>
  <si>
    <t>C-03713</t>
  </si>
  <si>
    <t>3DD.0077A62947</t>
  </si>
  <si>
    <t>C-03712</t>
  </si>
  <si>
    <t>3DD.0077A514DC</t>
  </si>
  <si>
    <t>C-03709</t>
  </si>
  <si>
    <t>3DD.0077A758D5</t>
  </si>
  <si>
    <t>C-03700</t>
  </si>
  <si>
    <t>3DD.00779FA2E5</t>
  </si>
  <si>
    <t>C-03699</t>
  </si>
  <si>
    <t>3DD.0077A6883A</t>
  </si>
  <si>
    <t>C-03690</t>
  </si>
  <si>
    <t>3DD.0077A71770</t>
  </si>
  <si>
    <t>C-03685</t>
  </si>
  <si>
    <t>3DD.0077A628C6</t>
  </si>
  <si>
    <t>C-03684</t>
  </si>
  <si>
    <t>3DD.0077A511A3</t>
  </si>
  <si>
    <t>C-03681</t>
  </si>
  <si>
    <t>3DD.00779F5D55</t>
  </si>
  <si>
    <t>C-03679</t>
  </si>
  <si>
    <t>3DD.00779F19F2</t>
  </si>
  <si>
    <t>C-03677</t>
  </si>
  <si>
    <t>3DD.00779FA596</t>
  </si>
  <si>
    <t>C-03676</t>
  </si>
  <si>
    <t>3DD.003D7E54AE</t>
  </si>
  <si>
    <t>C-03667</t>
  </si>
  <si>
    <t>3DD.003D7E54A9</t>
  </si>
  <si>
    <t>C-03666</t>
  </si>
  <si>
    <t>3DD.003D7E548F</t>
  </si>
  <si>
    <t>C-03665</t>
  </si>
  <si>
    <t>3DD.00779FB8EA</t>
  </si>
  <si>
    <t>C-03664</t>
  </si>
  <si>
    <t>3DD.00779FB38B</t>
  </si>
  <si>
    <t>C-03661</t>
  </si>
  <si>
    <t>3DD.00779FC171</t>
  </si>
  <si>
    <t>C-03660</t>
  </si>
  <si>
    <t>3DD.00779FD94E</t>
  </si>
  <si>
    <t>C-03659</t>
  </si>
  <si>
    <t>3DD.00779F14C5</t>
  </si>
  <si>
    <t>C-03658</t>
  </si>
  <si>
    <t>3DD.00779F7018</t>
  </si>
  <si>
    <t>C-03649</t>
  </si>
  <si>
    <t>3DD.00779EC1AA</t>
  </si>
  <si>
    <t>C-03648</t>
  </si>
  <si>
    <t>3DD.003D7E54CE</t>
  </si>
  <si>
    <t>C-03647</t>
  </si>
  <si>
    <t>3DD.003D7E5493</t>
  </si>
  <si>
    <t>C-03639</t>
  </si>
  <si>
    <t>3DD.003D7E54B8</t>
  </si>
  <si>
    <t>C-03637</t>
  </si>
  <si>
    <t>3DD.00779F90F3</t>
  </si>
  <si>
    <t>C-03636</t>
  </si>
  <si>
    <t>3DD.00779EB0DB</t>
  </si>
  <si>
    <t>C-03633</t>
  </si>
  <si>
    <t>3DD.003D7E54A1</t>
  </si>
  <si>
    <t>C-03628</t>
  </si>
  <si>
    <t>3DD.003D7E54D7</t>
  </si>
  <si>
    <t>C-03625</t>
  </si>
  <si>
    <t>3DD.00779F31F6</t>
  </si>
  <si>
    <t>C-03623</t>
  </si>
  <si>
    <t>3DD.00779F2555</t>
  </si>
  <si>
    <t>C-03622</t>
  </si>
  <si>
    <t>3DD.00779EB99C</t>
  </si>
  <si>
    <t>C-03617</t>
  </si>
  <si>
    <t>3DD.00779E20F2</t>
  </si>
  <si>
    <t>C-03616</t>
  </si>
  <si>
    <t>3DD.003D7E54CD</t>
  </si>
  <si>
    <t>C-03609</t>
  </si>
  <si>
    <t>3DD.003D7E54AF</t>
  </si>
  <si>
    <t>C-03607</t>
  </si>
  <si>
    <t>3DD.003D7E5491</t>
  </si>
  <si>
    <t>C-03604</t>
  </si>
  <si>
    <t>3DD.0077A5FF05</t>
  </si>
  <si>
    <t>3DD.003D7E54BA</t>
  </si>
  <si>
    <t>3DD.00779F930B</t>
  </si>
  <si>
    <t>C-03594</t>
  </si>
  <si>
    <t>3DD.003D7E54B4</t>
  </si>
  <si>
    <t>C-03592</t>
  </si>
  <si>
    <t>3DD.00779EDBE6</t>
  </si>
  <si>
    <t>3DD.003D7E5481</t>
  </si>
  <si>
    <t>3DD.003D7E548B</t>
  </si>
  <si>
    <t>C-03581</t>
  </si>
  <si>
    <t>3DD.003D7E54AC</t>
  </si>
  <si>
    <t>C-03575</t>
  </si>
  <si>
    <t>3DD.0077A5E55E</t>
  </si>
  <si>
    <t>C-03573</t>
  </si>
  <si>
    <t>3DD.0077A67171</t>
  </si>
  <si>
    <t>3DD.0077A53B57</t>
  </si>
  <si>
    <t>C-03565</t>
  </si>
  <si>
    <t>3DD.003D7E47B5</t>
  </si>
  <si>
    <t>C-03564</t>
  </si>
  <si>
    <t>3DD.003D7E47E9</t>
  </si>
  <si>
    <t>C-03563</t>
  </si>
  <si>
    <t>3DD.0077A67E9F</t>
  </si>
  <si>
    <t>C-03562</t>
  </si>
  <si>
    <t>3DD.003D7E47C8</t>
  </si>
  <si>
    <t>C-03561</t>
  </si>
  <si>
    <t>3DD.003D7E47DA</t>
  </si>
  <si>
    <t>C-03559</t>
  </si>
  <si>
    <t>3DD.0077A6CAEA</t>
  </si>
  <si>
    <t>C-03558</t>
  </si>
  <si>
    <t>3DD.003D7E47B3</t>
  </si>
  <si>
    <t>C-03553</t>
  </si>
  <si>
    <t>3DD.0077A6346D</t>
  </si>
  <si>
    <t>3DD.0077A5BC55</t>
  </si>
  <si>
    <t>C-03549</t>
  </si>
  <si>
    <t>3DD.0077A64700</t>
  </si>
  <si>
    <t>C-03541</t>
  </si>
  <si>
    <t>3DD.003D7E47B7</t>
  </si>
  <si>
    <t>C-03538</t>
  </si>
  <si>
    <t>3DD.003D7E47D8</t>
  </si>
  <si>
    <t>C-03537</t>
  </si>
  <si>
    <t>3DD.003D7E47EC</t>
  </si>
  <si>
    <t>C-03533</t>
  </si>
  <si>
    <t>3DD.0077A6E0DD</t>
  </si>
  <si>
    <t>C-03531</t>
  </si>
  <si>
    <t>3DD.003D7E47E4</t>
  </si>
  <si>
    <t>C-03529</t>
  </si>
  <si>
    <t>3DD.003D7E47D4</t>
  </si>
  <si>
    <t>C-03527</t>
  </si>
  <si>
    <t>3DD.003D7E47E6</t>
  </si>
  <si>
    <t>C-03526</t>
  </si>
  <si>
    <t>3DD.0077A5E26C</t>
  </si>
  <si>
    <t>C-03516</t>
  </si>
  <si>
    <t>3DD.003D7E47C0</t>
  </si>
  <si>
    <t>C-03509</t>
  </si>
  <si>
    <t>3DD.003D7E47EE</t>
  </si>
  <si>
    <t>C-03508</t>
  </si>
  <si>
    <t>3DD.003D7E47E3</t>
  </si>
  <si>
    <t>C-03501</t>
  </si>
  <si>
    <t>3DD.003D7E47E1</t>
  </si>
  <si>
    <t>C-03499</t>
  </si>
  <si>
    <t>3DD.003D7E47A6</t>
  </si>
  <si>
    <t>C-03496</t>
  </si>
  <si>
    <t>3DD.003D73E76F</t>
  </si>
  <si>
    <t>C-03495</t>
  </si>
  <si>
    <t>3DD.0077A5E51B</t>
  </si>
  <si>
    <t>C-03489</t>
  </si>
  <si>
    <t>3DD.0077A51300</t>
  </si>
  <si>
    <t>C-03485</t>
  </si>
  <si>
    <t>3DD.00777A9C19</t>
  </si>
  <si>
    <t>C-03484</t>
  </si>
  <si>
    <t>3DD.0077641A83</t>
  </si>
  <si>
    <t>3DD.00776A1553</t>
  </si>
  <si>
    <t>C-03479</t>
  </si>
  <si>
    <t>C-03478</t>
  </si>
  <si>
    <t>Record Needs Review RG 11/14: Has haul ID but was marked as released</t>
  </si>
  <si>
    <t>3DD.007769BCE3</t>
  </si>
  <si>
    <t>C-03471</t>
  </si>
  <si>
    <t>3DD.0077641A56</t>
  </si>
  <si>
    <t>C-03469</t>
  </si>
  <si>
    <t>3DD.007768E34A</t>
  </si>
  <si>
    <t>C-03468</t>
  </si>
  <si>
    <t>3DD.003D81B07C</t>
  </si>
  <si>
    <t>C-03467</t>
  </si>
  <si>
    <t>3DD.0077645602</t>
  </si>
  <si>
    <t>C-03463</t>
  </si>
  <si>
    <t>3DD.00777A900F</t>
  </si>
  <si>
    <t>C-03460</t>
  </si>
  <si>
    <t>3DD.0077646FC3</t>
  </si>
  <si>
    <t>C-03455</t>
  </si>
  <si>
    <t>3DD.007768C322</t>
  </si>
  <si>
    <t>C-03454</t>
  </si>
  <si>
    <t>3DD.0077B44861</t>
  </si>
  <si>
    <t>C-03453</t>
  </si>
  <si>
    <t>3DD.0077CC5BB8</t>
  </si>
  <si>
    <t>C-03450</t>
  </si>
  <si>
    <t>3DD.00776706CF</t>
  </si>
  <si>
    <t>C-03449</t>
  </si>
  <si>
    <t>3DD.00777AD41E</t>
  </si>
  <si>
    <t>C-03447</t>
  </si>
  <si>
    <t>3DD.0077672878</t>
  </si>
  <si>
    <t>C-03445</t>
  </si>
  <si>
    <t>3DD.00777AB8E0</t>
  </si>
  <si>
    <t>C-03444</t>
  </si>
  <si>
    <t>3DD.00776706D7</t>
  </si>
  <si>
    <t>C-03443</t>
  </si>
  <si>
    <t>3DD.00777A9D2A</t>
  </si>
  <si>
    <t>C-03442</t>
  </si>
  <si>
    <t>3DD.00777AB775</t>
  </si>
  <si>
    <t>C-03441</t>
  </si>
  <si>
    <t>3DD.007763FA05</t>
  </si>
  <si>
    <t>C-03436</t>
  </si>
  <si>
    <t>3DD.007769CFAC</t>
  </si>
  <si>
    <t>C-03435</t>
  </si>
  <si>
    <t>3DD.00777AD475</t>
  </si>
  <si>
    <t>C-03431</t>
  </si>
  <si>
    <t>3DD.00776A18CD</t>
  </si>
  <si>
    <t>C-03430</t>
  </si>
  <si>
    <t>3DD.00776472D5</t>
  </si>
  <si>
    <t>C-03424</t>
  </si>
  <si>
    <t>3DD.0077B591F5</t>
  </si>
  <si>
    <t>C-03421</t>
  </si>
  <si>
    <t>3DD.00776410AB</t>
  </si>
  <si>
    <t>C-03420</t>
  </si>
  <si>
    <t>3DD.0077642BED</t>
  </si>
  <si>
    <t>C-03419</t>
  </si>
  <si>
    <t>3DD.00777AB7E7</t>
  </si>
  <si>
    <t>C-03418</t>
  </si>
  <si>
    <t>3DD.00777AB8B9</t>
  </si>
  <si>
    <t>C-03417</t>
  </si>
  <si>
    <t>3DD.007769AF55</t>
  </si>
  <si>
    <t>C-03415</t>
  </si>
  <si>
    <t>3DD.007768B6F3</t>
  </si>
  <si>
    <t>C-03414</t>
  </si>
  <si>
    <t>3DD.00777AC6C8</t>
  </si>
  <si>
    <t>C-03411</t>
  </si>
  <si>
    <t>3DD.007769A174</t>
  </si>
  <si>
    <t>3DD.007769A871</t>
  </si>
  <si>
    <t>C-03408</t>
  </si>
  <si>
    <t>3DD.007769D6C9</t>
  </si>
  <si>
    <t>C-03402</t>
  </si>
  <si>
    <t>3DD.00777A826D</t>
  </si>
  <si>
    <t>C-03401</t>
  </si>
  <si>
    <t>3DD.007769948C</t>
  </si>
  <si>
    <t>C-03400</t>
  </si>
  <si>
    <t>3DD.00777AE11A</t>
  </si>
  <si>
    <t>C-03399</t>
  </si>
  <si>
    <t>3DD.007763FA2C</t>
  </si>
  <si>
    <t>C-03394</t>
  </si>
  <si>
    <t>3DD.007769878C</t>
  </si>
  <si>
    <t>C-03393</t>
  </si>
  <si>
    <t>3DD.0077645620</t>
  </si>
  <si>
    <t>C-03391</t>
  </si>
  <si>
    <t>3DD.00777A823C</t>
  </si>
  <si>
    <t>C-03390</t>
  </si>
  <si>
    <t>Summer</t>
  </si>
  <si>
    <t>Record Needs Review RG 11/14: Marked as haul but was not hauled</t>
  </si>
  <si>
    <t>3DD.00776A1A1E</t>
  </si>
  <si>
    <t>C-03382</t>
  </si>
  <si>
    <t>3DD.00777AD446</t>
  </si>
  <si>
    <t>C-03379</t>
  </si>
  <si>
    <t>3DD.00777AAB19</t>
  </si>
  <si>
    <t>C-03378</t>
  </si>
  <si>
    <t>3DD.00776984C5</t>
  </si>
  <si>
    <t>C-03376</t>
  </si>
  <si>
    <t>3DD.007767E7A0</t>
  </si>
  <si>
    <t>C-03375</t>
  </si>
  <si>
    <t>3DD.0077642B73</t>
  </si>
  <si>
    <t>C-03371</t>
  </si>
  <si>
    <t>3DD.00776A0680</t>
  </si>
  <si>
    <t>C-03366</t>
  </si>
  <si>
    <t>3DD.007763EF80</t>
  </si>
  <si>
    <t>C-03358</t>
  </si>
  <si>
    <t>3DD.007769CFD7</t>
  </si>
  <si>
    <t>C-03357</t>
  </si>
  <si>
    <t>3DD.00777AC671</t>
  </si>
  <si>
    <t>3DD.007769F2FF</t>
  </si>
  <si>
    <t>C-03354</t>
  </si>
  <si>
    <t>3DD.007764562B</t>
  </si>
  <si>
    <t>C-03353</t>
  </si>
  <si>
    <t>3DD.00776A172E</t>
  </si>
  <si>
    <t>C-03352</t>
  </si>
  <si>
    <t>3DD.007769A033</t>
  </si>
  <si>
    <t>C-03349</t>
  </si>
  <si>
    <t>3DD.00776A0507</t>
  </si>
  <si>
    <t>C-03343</t>
  </si>
  <si>
    <t>3DD.007769D7FE</t>
  </si>
  <si>
    <t>C-03342</t>
  </si>
  <si>
    <t>3DD.007769B4B4</t>
  </si>
  <si>
    <t>C-03341</t>
  </si>
  <si>
    <t>3DD.007764489E</t>
  </si>
  <si>
    <t>C-03330</t>
  </si>
  <si>
    <t>3DD.0077698F64</t>
  </si>
  <si>
    <t>C-03329</t>
  </si>
  <si>
    <t>3DD.007769A1C8</t>
  </si>
  <si>
    <t>C-03325</t>
  </si>
  <si>
    <t>3DD.0077698EDC</t>
  </si>
  <si>
    <t>C-03324</t>
  </si>
  <si>
    <t>3DD.007769A86F</t>
  </si>
  <si>
    <t>C-03323</t>
  </si>
  <si>
    <t>3DD.0077699ABA</t>
  </si>
  <si>
    <t>C-03322</t>
  </si>
  <si>
    <t>3DD.0077664050</t>
  </si>
  <si>
    <t>C-03316</t>
  </si>
  <si>
    <t>3DD.0077CC8D97</t>
  </si>
  <si>
    <t>3DD.0077CC74F8</t>
  </si>
  <si>
    <t>C-03312</t>
  </si>
  <si>
    <t>3DD.0077CCAF31</t>
  </si>
  <si>
    <t>C-03300</t>
  </si>
  <si>
    <t>3DD.0077B4660C</t>
  </si>
  <si>
    <t>C-03299</t>
  </si>
  <si>
    <t>3DD.00777AE174</t>
  </si>
  <si>
    <t>C-03295</t>
  </si>
  <si>
    <t>3DD.00776A0FC2</t>
  </si>
  <si>
    <t>C-03293</t>
  </si>
  <si>
    <t>3DD.00777A82B0</t>
  </si>
  <si>
    <t>C-03292</t>
  </si>
  <si>
    <t>3DD.007769CFAD</t>
  </si>
  <si>
    <t>C-03291</t>
  </si>
  <si>
    <t>3DD.007763F318</t>
  </si>
  <si>
    <t>C-03287</t>
  </si>
  <si>
    <t>3DD.0077B419C1</t>
  </si>
  <si>
    <t>C-03286</t>
  </si>
  <si>
    <t>3DD.0077B4130D</t>
  </si>
  <si>
    <t>C-03282</t>
  </si>
  <si>
    <t>3DD.0077B40745</t>
  </si>
  <si>
    <t>C-03281</t>
  </si>
  <si>
    <t>3DD.0077CCABDF</t>
  </si>
  <si>
    <t>C-03280</t>
  </si>
  <si>
    <t>3DD.0077B47828</t>
  </si>
  <si>
    <t>C-03279</t>
  </si>
  <si>
    <t>3DD.0077CCD8A0</t>
  </si>
  <si>
    <t>3DD.0077CCB67A</t>
  </si>
  <si>
    <t>3DD.0077B413B4</t>
  </si>
  <si>
    <t>C-03275</t>
  </si>
  <si>
    <t>3DD.0077B48BFB</t>
  </si>
  <si>
    <t>C-03269</t>
  </si>
  <si>
    <t>3DD.0077CCAAC1</t>
  </si>
  <si>
    <t>C-03268</t>
  </si>
  <si>
    <t>3DD.0077B43213</t>
  </si>
  <si>
    <t>C-03265</t>
  </si>
  <si>
    <t>3DD.0077CCC964</t>
  </si>
  <si>
    <t>3DD.0077B54DB2</t>
  </si>
  <si>
    <t>C-03263</t>
  </si>
  <si>
    <t>3DD.0077B46699</t>
  </si>
  <si>
    <t>C-03262</t>
  </si>
  <si>
    <t>3DD.0077B5BCCA</t>
  </si>
  <si>
    <t>C-03257</t>
  </si>
  <si>
    <t>C-03256</t>
  </si>
  <si>
    <t>Record Needs Review RG 11/14: Hauled fish without PIT tag</t>
  </si>
  <si>
    <t>3DD.007769DE59</t>
  </si>
  <si>
    <t>C-03255</t>
  </si>
  <si>
    <t>3DD.0077B3AFE9</t>
  </si>
  <si>
    <t>C-03252</t>
  </si>
  <si>
    <t>3DD.0077B4416D</t>
  </si>
  <si>
    <t>C-03251</t>
  </si>
  <si>
    <t>3DD.0077690B0E</t>
  </si>
  <si>
    <t>C-03250</t>
  </si>
  <si>
    <t>3DD.0077B4741B</t>
  </si>
  <si>
    <t>C-03244</t>
  </si>
  <si>
    <t>3DD.0077B57A63</t>
  </si>
  <si>
    <t>C-03241</t>
  </si>
  <si>
    <t>3DD.0077CC83D3</t>
  </si>
  <si>
    <t>C-03239</t>
  </si>
  <si>
    <t>3DD.0077CCE358</t>
  </si>
  <si>
    <t>C-03238</t>
  </si>
  <si>
    <t>3DD.0077B43E09</t>
  </si>
  <si>
    <t>C-03237</t>
  </si>
  <si>
    <t>3DD.0077B44A91</t>
  </si>
  <si>
    <t>C-03229</t>
  </si>
  <si>
    <t>3DD.0077B5AC89</t>
  </si>
  <si>
    <t>3DD.0077B433A9</t>
  </si>
  <si>
    <t>C-03226</t>
  </si>
  <si>
    <t>3DD.0077B47F72</t>
  </si>
  <si>
    <t>C-03210</t>
  </si>
  <si>
    <t>3DD.0077B39D88</t>
  </si>
  <si>
    <t>C-03205</t>
  </si>
  <si>
    <t>3DD.0077B3ABFF</t>
  </si>
  <si>
    <t>C-03204</t>
  </si>
  <si>
    <t>3DD.0077B5C2B9</t>
  </si>
  <si>
    <t>C-03193</t>
  </si>
  <si>
    <t>3DD.0077B466FC</t>
  </si>
  <si>
    <t>C-03190</t>
  </si>
  <si>
    <t>3DD.003D7E50E3</t>
  </si>
  <si>
    <t>C-03187</t>
  </si>
  <si>
    <t>3DD.0077CCDE97</t>
  </si>
  <si>
    <t>C-03181</t>
  </si>
  <si>
    <t>3DD.0077CCC97E</t>
  </si>
  <si>
    <t>C-03179</t>
  </si>
  <si>
    <t>3DD.0077B414D8</t>
  </si>
  <si>
    <t>3DD.0077B5517B</t>
  </si>
  <si>
    <t>C-03177</t>
  </si>
  <si>
    <t>3DD.0077B44DD8</t>
  </si>
  <si>
    <t>3DD.0077B3C974</t>
  </si>
  <si>
    <t>C-03167</t>
  </si>
  <si>
    <t>3DD.0077CC9D97</t>
  </si>
  <si>
    <t>C-03166</t>
  </si>
  <si>
    <t>3DD.0077B4168E</t>
  </si>
  <si>
    <t>C-03161</t>
  </si>
  <si>
    <t>3DD.0077CC6A6B</t>
  </si>
  <si>
    <t>C-03151</t>
  </si>
  <si>
    <t>3DD.0077B442AF</t>
  </si>
  <si>
    <t>C-03143</t>
  </si>
  <si>
    <t>3DD.0077B3D381</t>
  </si>
  <si>
    <t>C-03142</t>
  </si>
  <si>
    <t>3DD.003D6F3C74</t>
  </si>
  <si>
    <t>C-03141</t>
  </si>
  <si>
    <t>3DD.0077B4073D</t>
  </si>
  <si>
    <t>C-03139</t>
  </si>
  <si>
    <t>3DD.0077B47109</t>
  </si>
  <si>
    <t>C-03138</t>
  </si>
  <si>
    <t>3DD.0077B46B76</t>
  </si>
  <si>
    <t>C-03137</t>
  </si>
  <si>
    <t>3DD.0077B442E2</t>
  </si>
  <si>
    <t>C-03136</t>
  </si>
  <si>
    <t>3DD.0077B4586C</t>
  </si>
  <si>
    <t>C-03135</t>
  </si>
  <si>
    <t>3DD.0077B3C935</t>
  </si>
  <si>
    <t>C-03124</t>
  </si>
  <si>
    <t>3DD.0077B456C0</t>
  </si>
  <si>
    <t>C-03123</t>
  </si>
  <si>
    <t>3DD.0077B48824</t>
  </si>
  <si>
    <t>C-03115</t>
  </si>
  <si>
    <t>3DD.0077B55F62</t>
  </si>
  <si>
    <t>C-03114</t>
  </si>
  <si>
    <t>3DD.0077B42F1A</t>
  </si>
  <si>
    <t>C-03111</t>
  </si>
  <si>
    <t>3DD.0077CCD202</t>
  </si>
  <si>
    <t>C-03105</t>
  </si>
  <si>
    <t>3DD.0077CCE1B7</t>
  </si>
  <si>
    <t>C-03100</t>
  </si>
  <si>
    <t>3DD.007769A1FC</t>
  </si>
  <si>
    <t>C-03097</t>
  </si>
  <si>
    <t>3DD.007769FA85</t>
  </si>
  <si>
    <t>C-03094</t>
  </si>
  <si>
    <t>3DD.007768A9DD</t>
  </si>
  <si>
    <t>C-03091</t>
  </si>
  <si>
    <t>3DD.0077CC8F7D</t>
  </si>
  <si>
    <t>C-03079</t>
  </si>
  <si>
    <t>3DD.003D7E50F0</t>
  </si>
  <si>
    <t>C-03077</t>
  </si>
  <si>
    <t>3DD.003D7E50A6</t>
  </si>
  <si>
    <t>C-03076</t>
  </si>
  <si>
    <t>3DD.0077B5C3FC</t>
  </si>
  <si>
    <t>C-03071</t>
  </si>
  <si>
    <t>3DD.0077B45D41</t>
  </si>
  <si>
    <t>C-03063</t>
  </si>
  <si>
    <t>3DD.0077CC8F57</t>
  </si>
  <si>
    <t>C-03060</t>
  </si>
  <si>
    <t>3DD.007769C2EA</t>
  </si>
  <si>
    <t>C-03052</t>
  </si>
  <si>
    <t>3DD.0077693391</t>
  </si>
  <si>
    <t>C-03051</t>
  </si>
  <si>
    <t>3DD.00776918F0</t>
  </si>
  <si>
    <t>C-03049</t>
  </si>
  <si>
    <t>3DD.00777AE1CB</t>
  </si>
  <si>
    <t>C-03048</t>
  </si>
  <si>
    <t>3DD.00776A15C5</t>
  </si>
  <si>
    <t>C-03047</t>
  </si>
  <si>
    <t>3DD.00777A6769</t>
  </si>
  <si>
    <t>C-03046</t>
  </si>
  <si>
    <t>3DD.00777AE0F4</t>
  </si>
  <si>
    <t>C-03045</t>
  </si>
  <si>
    <t>3DD.003D7E50A7</t>
  </si>
  <si>
    <t>C-03043</t>
  </si>
  <si>
    <t>3DD.003D7E50DA</t>
  </si>
  <si>
    <t>C-03037</t>
  </si>
  <si>
    <t>3DD.0077B3A1BB</t>
  </si>
  <si>
    <t>C-03036</t>
  </si>
  <si>
    <t>3DD.003D7E50DD</t>
  </si>
  <si>
    <t>C-03035</t>
  </si>
  <si>
    <t>3DD.0077B2E3BD</t>
  </si>
  <si>
    <t>C-03024</t>
  </si>
  <si>
    <t>3DD.0077B53AA5</t>
  </si>
  <si>
    <t>C-03023</t>
  </si>
  <si>
    <t>3DD.003D7E50E8</t>
  </si>
  <si>
    <t>C-03022</t>
  </si>
  <si>
    <t>3DD.003D7E50B7</t>
  </si>
  <si>
    <t>C-03021</t>
  </si>
  <si>
    <t>3DD.003D7E509E</t>
  </si>
  <si>
    <t>C-03012</t>
  </si>
  <si>
    <t>3DD.003D7E50E0</t>
  </si>
  <si>
    <t>C-03011</t>
  </si>
  <si>
    <t>3DD.003D7E50EF</t>
  </si>
  <si>
    <t>C-03010</t>
  </si>
  <si>
    <t>3DD.003D7E50DE</t>
  </si>
  <si>
    <t>C-03009</t>
  </si>
  <si>
    <t>3DD.007766D608</t>
  </si>
  <si>
    <t>C-03007</t>
  </si>
  <si>
    <t>C-02997</t>
  </si>
  <si>
    <t>Record Needs Reviewed RG 11/14: Hauled fish without PIT tag</t>
  </si>
  <si>
    <t>3DD.003D7E50B9</t>
  </si>
  <si>
    <t>C-02995</t>
  </si>
  <si>
    <t>3DD.003D7E50D3</t>
  </si>
  <si>
    <t>C-02994</t>
  </si>
  <si>
    <t>3DD.003D7E5099</t>
  </si>
  <si>
    <t>C-02993</t>
  </si>
  <si>
    <t>3DD.003D7E50B6</t>
  </si>
  <si>
    <t>C-02992</t>
  </si>
  <si>
    <t>3DD.003D7E50B2</t>
  </si>
  <si>
    <t>C-02991</t>
  </si>
  <si>
    <t>3DD.003D7E50D4</t>
  </si>
  <si>
    <t>C-02983</t>
  </si>
  <si>
    <t>3DD.007763E129</t>
  </si>
  <si>
    <t>C-02981</t>
  </si>
  <si>
    <t>3DD.003D7E50A2</t>
  </si>
  <si>
    <t>C-02980</t>
  </si>
  <si>
    <t>3DD.003D7E5091</t>
  </si>
  <si>
    <t>C-02979</t>
  </si>
  <si>
    <t>3DD.003D7E50F2</t>
  </si>
  <si>
    <t>C-02974</t>
  </si>
  <si>
    <t>3DD.003D7E50D9</t>
  </si>
  <si>
    <t>C-02965</t>
  </si>
  <si>
    <t>3DD.003D7E50B3</t>
  </si>
  <si>
    <t>C-02964</t>
  </si>
  <si>
    <t>3DD.003D7E50C8</t>
  </si>
  <si>
    <t>C-02963</t>
  </si>
  <si>
    <t>3DD.003D7E50E4</t>
  </si>
  <si>
    <t>C-02962</t>
  </si>
  <si>
    <t>3DD.0077B414BB</t>
  </si>
  <si>
    <t>C-02961</t>
  </si>
  <si>
    <t>3DD.003D7E50ED</t>
  </si>
  <si>
    <t>C-02953</t>
  </si>
  <si>
    <t>3DD.003D7E50AF</t>
  </si>
  <si>
    <t>C-02951</t>
  </si>
  <si>
    <t>3DD.003D7E50B4</t>
  </si>
  <si>
    <t>C-02949</t>
  </si>
  <si>
    <t>3DD.003D7E50A9</t>
  </si>
  <si>
    <t>C-02947</t>
  </si>
  <si>
    <t>3DD.003D7E50B0</t>
  </si>
  <si>
    <t>C-02946</t>
  </si>
  <si>
    <t>3DD.003D7E509C</t>
  </si>
  <si>
    <t>C-02945</t>
  </si>
  <si>
    <t>3DD.0077B3914D</t>
  </si>
  <si>
    <t>C-02944</t>
  </si>
  <si>
    <t>3DD.003D7E50CF</t>
  </si>
  <si>
    <t>C-02938</t>
  </si>
  <si>
    <t>3DD.003D7E50CD</t>
  </si>
  <si>
    <t>C-02937</t>
  </si>
  <si>
    <t>3DD.003D7E50E7</t>
  </si>
  <si>
    <t>C-02926</t>
  </si>
  <si>
    <t>3DD.0077CC5F2E</t>
  </si>
  <si>
    <t>C-02925</t>
  </si>
  <si>
    <t>3DD.0077CCEACD</t>
  </si>
  <si>
    <t>C-02923</t>
  </si>
  <si>
    <t>3DD.003D7E50C1</t>
  </si>
  <si>
    <t>C-02922</t>
  </si>
  <si>
    <t>3DD.0077B3914C</t>
  </si>
  <si>
    <t>C-02921</t>
  </si>
  <si>
    <t>3DD.003D7E50CB</t>
  </si>
  <si>
    <t>C-02910</t>
  </si>
  <si>
    <t>3DD.0077CCBA3C</t>
  </si>
  <si>
    <t>C-02908</t>
  </si>
  <si>
    <t>3DD.0077B5A52A</t>
  </si>
  <si>
    <t>C-02901</t>
  </si>
  <si>
    <t>3DD.003D7E50AC</t>
  </si>
  <si>
    <t>C-02899</t>
  </si>
  <si>
    <t>3DD.0077B442DE</t>
  </si>
  <si>
    <t>C-02896</t>
  </si>
  <si>
    <t>3DD.003D7E50A3</t>
  </si>
  <si>
    <t>C-02893</t>
  </si>
  <si>
    <t>3DD.0077B3ADEA</t>
  </si>
  <si>
    <t>C-02892</t>
  </si>
  <si>
    <t>3DD.0077B47D24</t>
  </si>
  <si>
    <t>C-02890</t>
  </si>
  <si>
    <t>3DD.0077CC5F2A</t>
  </si>
  <si>
    <t>C-02887</t>
  </si>
  <si>
    <t>3DD.007769DD58</t>
  </si>
  <si>
    <t>C-02884</t>
  </si>
  <si>
    <t>3DD.0077B5AC1C</t>
  </si>
  <si>
    <t>C-02877</t>
  </si>
  <si>
    <t>3DD.003D7E50A0</t>
  </si>
  <si>
    <t>C-02863</t>
  </si>
  <si>
    <t>3DD.003D7E50CA</t>
  </si>
  <si>
    <t>C-02862</t>
  </si>
  <si>
    <t>3DD.003D7E5096</t>
  </si>
  <si>
    <t>C-02857</t>
  </si>
  <si>
    <t>3DD.003D7E50AA</t>
  </si>
  <si>
    <t>C-02856</t>
  </si>
  <si>
    <t>3DD.003D7E50F4</t>
  </si>
  <si>
    <t>C-02854</t>
  </si>
  <si>
    <t>3DD.003D7E50EE</t>
  </si>
  <si>
    <t>C-02848</t>
  </si>
  <si>
    <t>3DD.003D7E50E9</t>
  </si>
  <si>
    <t>C-02846</t>
  </si>
  <si>
    <t>3DD.003D7E50D5</t>
  </si>
  <si>
    <t>C-02843</t>
  </si>
  <si>
    <t>3DD.003D7E50DF</t>
  </si>
  <si>
    <t>C-02842</t>
  </si>
  <si>
    <t>3DD.003D7E5092</t>
  </si>
  <si>
    <t>C-02840</t>
  </si>
  <si>
    <t>3DD.003D7E509D</t>
  </si>
  <si>
    <t>C-02839</t>
  </si>
  <si>
    <t>3DD.003D7E50C4</t>
  </si>
  <si>
    <t>C-02830</t>
  </si>
  <si>
    <t>3DD.003D7E50F1</t>
  </si>
  <si>
    <t>C-02829</t>
  </si>
  <si>
    <t>3DD.003D7E50A8</t>
  </si>
  <si>
    <t>C-02824</t>
  </si>
  <si>
    <t>3DD.003D7E50D7</t>
  </si>
  <si>
    <t>C-02823</t>
  </si>
  <si>
    <t>3DD.003D7E50CC</t>
  </si>
  <si>
    <t>C-02822</t>
  </si>
  <si>
    <t>3DD.003D7E50C9</t>
  </si>
  <si>
    <t>C-02821</t>
  </si>
  <si>
    <t>3DD.003D7E509F</t>
  </si>
  <si>
    <t>C-02820</t>
  </si>
  <si>
    <t>3DD.003D7E5093</t>
  </si>
  <si>
    <t>C-02812</t>
  </si>
  <si>
    <t>3DD.003D7E509A</t>
  </si>
  <si>
    <t>C-02811</t>
  </si>
  <si>
    <t>3DD.003D7E50D6</t>
  </si>
  <si>
    <t>C-02810</t>
  </si>
  <si>
    <t>3DD.003E28B5D0</t>
  </si>
  <si>
    <t>C-02808</t>
  </si>
  <si>
    <t>3DD.003D7E50A5</t>
  </si>
  <si>
    <t>C-02799</t>
  </si>
  <si>
    <t>3DD.003D7E50C0</t>
  </si>
  <si>
    <t>C-02797</t>
  </si>
  <si>
    <t>3DD.003D7E50C2</t>
  </si>
  <si>
    <t>C-02796</t>
  </si>
  <si>
    <t>3DD.003D7E50C5</t>
  </si>
  <si>
    <t>C-02794</t>
  </si>
  <si>
    <t>3DD.003BDB85B8</t>
  </si>
  <si>
    <t>C-02790</t>
  </si>
  <si>
    <t>3DD.003D7E50F3</t>
  </si>
  <si>
    <t>C-02789</t>
  </si>
  <si>
    <t>3DD.003D7E50E2</t>
  </si>
  <si>
    <t>C-02788</t>
  </si>
  <si>
    <t>3DD.003D7E50C3</t>
  </si>
  <si>
    <t>C-02787</t>
  </si>
  <si>
    <t>3DD.003D7E5095</t>
  </si>
  <si>
    <t>C-02786</t>
  </si>
  <si>
    <t>3DD.003D7E509B</t>
  </si>
  <si>
    <t>C-02784</t>
  </si>
  <si>
    <t>3DD.003D7E46C1</t>
  </si>
  <si>
    <t>C-02776</t>
  </si>
  <si>
    <t>3DD.003D7E4686</t>
  </si>
  <si>
    <t>C-02772</t>
  </si>
  <si>
    <t>3DD.003D7E50C6</t>
  </si>
  <si>
    <t>C-02766</t>
  </si>
  <si>
    <t>3DD.003D7E46C5</t>
  </si>
  <si>
    <t>C-02763</t>
  </si>
  <si>
    <t>3DD.003D7E46AE</t>
  </si>
  <si>
    <t>C-02762</t>
  </si>
  <si>
    <t>3DD.003D7E50E6</t>
  </si>
  <si>
    <t>C-02760</t>
  </si>
  <si>
    <t>3DD.003D7E46AA</t>
  </si>
  <si>
    <t>C-02752</t>
  </si>
  <si>
    <t>3DD.003D7E466D</t>
  </si>
  <si>
    <t>C-02751</t>
  </si>
  <si>
    <t>3DD.003D7E50E1</t>
  </si>
  <si>
    <t>C-02750</t>
  </si>
  <si>
    <t>3DD.003D7E46BA</t>
  </si>
  <si>
    <t>C-02749</t>
  </si>
  <si>
    <t>3DD.003D7E50B1</t>
  </si>
  <si>
    <t>C-02748</t>
  </si>
  <si>
    <t>3DD.003D7E50CE</t>
  </si>
  <si>
    <t>C-02747</t>
  </si>
  <si>
    <t>3DD.003D7E51B5</t>
  </si>
  <si>
    <t>C-02746</t>
  </si>
  <si>
    <t>3DD.003D7E50DB</t>
  </si>
  <si>
    <t>C-02737</t>
  </si>
  <si>
    <t>3DD.003D7E50BF</t>
  </si>
  <si>
    <t>C-02736</t>
  </si>
  <si>
    <t>3DD.003D7E50EB</t>
  </si>
  <si>
    <t>C-02734</t>
  </si>
  <si>
    <t>3DD.003D7E50AE</t>
  </si>
  <si>
    <t>C-02733</t>
  </si>
  <si>
    <t>3DD.0078E1AE6F</t>
  </si>
  <si>
    <t>C-02731</t>
  </si>
  <si>
    <t>3DD.003D7E50AD</t>
  </si>
  <si>
    <t>C-02730</t>
  </si>
  <si>
    <t>3DD.003D7E515D</t>
  </si>
  <si>
    <t>C-02729</t>
  </si>
  <si>
    <t>3DD.003D7E50BD</t>
  </si>
  <si>
    <t>C-02721</t>
  </si>
  <si>
    <t>3DD.003D7E5189</t>
  </si>
  <si>
    <t>C-02719</t>
  </si>
  <si>
    <t>3DD.003D7E50C7</t>
  </si>
  <si>
    <t>C-02706</t>
  </si>
  <si>
    <t>3DD.003D7E5098</t>
  </si>
  <si>
    <t>C-02702</t>
  </si>
  <si>
    <t>3DD.003D7E51B0</t>
  </si>
  <si>
    <t>C-02699</t>
  </si>
  <si>
    <t>3DD.003D7E50B5</t>
  </si>
  <si>
    <t>C-02694</t>
  </si>
  <si>
    <t>3DD.003D7E50BA</t>
  </si>
  <si>
    <t>C-02693</t>
  </si>
  <si>
    <t>3DD.003D7E46B0</t>
  </si>
  <si>
    <t>C-02687</t>
  </si>
  <si>
    <t>3DD.003D7E46A0</t>
  </si>
  <si>
    <t>C-02682</t>
  </si>
  <si>
    <t>3DD.003D7E46A5</t>
  </si>
  <si>
    <t>C-02681</t>
  </si>
  <si>
    <t>3DD.003D7E469D</t>
  </si>
  <si>
    <t>C-02680</t>
  </si>
  <si>
    <t>3DD.003D7E469A</t>
  </si>
  <si>
    <t>C-02678</t>
  </si>
  <si>
    <t>3DD.003D7E469C</t>
  </si>
  <si>
    <t>C-02677</t>
  </si>
  <si>
    <t>3DD.003D7E4683</t>
  </si>
  <si>
    <t>C-02673</t>
  </si>
  <si>
    <t>3DD.003D7E4696</t>
  </si>
  <si>
    <t>C-02672</t>
  </si>
  <si>
    <t>3DD.003D7E46AC</t>
  </si>
  <si>
    <t>C-02671</t>
  </si>
  <si>
    <t>3DD.003D7E4694</t>
  </si>
  <si>
    <t>C-02667</t>
  </si>
  <si>
    <t>3DD.003D7E467A</t>
  </si>
  <si>
    <t>C-02666</t>
  </si>
  <si>
    <t>3DD.003D7E46C9</t>
  </si>
  <si>
    <t>C-02662</t>
  </si>
  <si>
    <t>3DD.003D7E4699</t>
  </si>
  <si>
    <t>C-02660</t>
  </si>
  <si>
    <t>3DD.003D7E46B6</t>
  </si>
  <si>
    <t>C-02659</t>
  </si>
  <si>
    <t>3DD.003D7E51B7</t>
  </si>
  <si>
    <t>C-02658</t>
  </si>
  <si>
    <t>3DD.003D7E4669</t>
  </si>
  <si>
    <t>C-02654</t>
  </si>
  <si>
    <t>3DD.003D7E4688</t>
  </si>
  <si>
    <t>C-02651</t>
  </si>
  <si>
    <t>3DD.003D7E46B3</t>
  </si>
  <si>
    <t>C-02650</t>
  </si>
  <si>
    <t>3DD.003D7E4674</t>
  </si>
  <si>
    <t>C-02649</t>
  </si>
  <si>
    <t>3DD.003D7E4697</t>
  </si>
  <si>
    <t>C-02648</t>
  </si>
  <si>
    <t>3DD.003D7E469B</t>
  </si>
  <si>
    <t>C-02647</t>
  </si>
  <si>
    <t>3DD.003D7E469E</t>
  </si>
  <si>
    <t>C-02641</t>
  </si>
  <si>
    <t>3DD.003D7E46C7</t>
  </si>
  <si>
    <t>C-02640</t>
  </si>
  <si>
    <t>3DD.003D7E46AB</t>
  </si>
  <si>
    <t>C-02639</t>
  </si>
  <si>
    <t>3DD.003D7E46C4</t>
  </si>
  <si>
    <t>C-02638</t>
  </si>
  <si>
    <t>3DD.003D7E46C3</t>
  </si>
  <si>
    <t>C-02637</t>
  </si>
  <si>
    <t>3DD.003D7E46B4</t>
  </si>
  <si>
    <t>C-02636</t>
  </si>
  <si>
    <t>3DD.003D7E4693</t>
  </si>
  <si>
    <t>C-02624</t>
  </si>
  <si>
    <t>3DD.003D7E468C</t>
  </si>
  <si>
    <t>C-02623</t>
  </si>
  <si>
    <t>3DD.003D7E46A1</t>
  </si>
  <si>
    <t>C-02622</t>
  </si>
  <si>
    <t>3DD.003D7E5188</t>
  </si>
  <si>
    <t>C-02614</t>
  </si>
  <si>
    <t>3DD.003D7E467F</t>
  </si>
  <si>
    <t>C-02613</t>
  </si>
  <si>
    <t>3DD.003D7E4671</t>
  </si>
  <si>
    <t>C-02612</t>
  </si>
  <si>
    <t>3DD.003D7E46B1</t>
  </si>
  <si>
    <t>C-02610</t>
  </si>
  <si>
    <t>3DD.003D7E466E</t>
  </si>
  <si>
    <t>C-02609</t>
  </si>
  <si>
    <t>3DD.003D7E4672</t>
  </si>
  <si>
    <t>C-02608</t>
  </si>
  <si>
    <t>3DD.003D7E469F</t>
  </si>
  <si>
    <t>C-02607</t>
  </si>
  <si>
    <t>3DD.003D7E46BB</t>
  </si>
  <si>
    <t>C-02606</t>
  </si>
  <si>
    <t>3DD.003D7E4690</t>
  </si>
  <si>
    <t>C-02604</t>
  </si>
  <si>
    <t>3DD.003D7E4677</t>
  </si>
  <si>
    <t>C-02602</t>
  </si>
  <si>
    <t>3DD.003D7E4679</t>
  </si>
  <si>
    <t>C-02600</t>
  </si>
  <si>
    <t>3DD.003D7E46C0</t>
  </si>
  <si>
    <t>C-02599</t>
  </si>
  <si>
    <t>3DD.003D7E4676</t>
  </si>
  <si>
    <t>C-02598</t>
  </si>
  <si>
    <t>3DD.003D7E468D</t>
  </si>
  <si>
    <t>C-02597</t>
  </si>
  <si>
    <t>3DD.003D7E5187</t>
  </si>
  <si>
    <t>C-02596</t>
  </si>
  <si>
    <t>3DD.003D7E4698</t>
  </si>
  <si>
    <t>C-02589</t>
  </si>
  <si>
    <t>3DD.003D7E468F</t>
  </si>
  <si>
    <t>C-02586</t>
  </si>
  <si>
    <t>3DD.003D7E46A7</t>
  </si>
  <si>
    <t>C-02579</t>
  </si>
  <si>
    <t>3DD.003D7E4675</t>
  </si>
  <si>
    <t>C-02577</t>
  </si>
  <si>
    <t>3DD.003D7E46BC</t>
  </si>
  <si>
    <t>C-02572</t>
  </si>
  <si>
    <t>3DD.003D7E4691</t>
  </si>
  <si>
    <t>C-02571</t>
  </si>
  <si>
    <t>3DD.003D7E46CA</t>
  </si>
  <si>
    <t>C-02568</t>
  </si>
  <si>
    <t>3DD.003D7E46A8</t>
  </si>
  <si>
    <t>C-02567</t>
  </si>
  <si>
    <t>3DD.003D7E466A</t>
  </si>
  <si>
    <t>C-02561</t>
  </si>
  <si>
    <t>3DD.003D7E46A2</t>
  </si>
  <si>
    <t>C-02560</t>
  </si>
  <si>
    <t>3DD.003D7E46B5</t>
  </si>
  <si>
    <t>C-02559</t>
  </si>
  <si>
    <t>3DD.003D7E4689</t>
  </si>
  <si>
    <t>C-02558</t>
  </si>
  <si>
    <t>3DD.003D7E4670</t>
  </si>
  <si>
    <t>C-02557</t>
  </si>
  <si>
    <t>3DD.003D7E4681</t>
  </si>
  <si>
    <t>C-02551</t>
  </si>
  <si>
    <t>3DD.003D7E46B2</t>
  </si>
  <si>
    <t>C-02550</t>
  </si>
  <si>
    <t>3DD.003D7E4684</t>
  </si>
  <si>
    <t>C-02549</t>
  </si>
  <si>
    <t>3DD.003D7E466C</t>
  </si>
  <si>
    <t>C-02548</t>
  </si>
  <si>
    <t>3DD.003D7E4685</t>
  </si>
  <si>
    <t>C-02547</t>
  </si>
  <si>
    <t>3DD.003D7E468B</t>
  </si>
  <si>
    <t>C-02546</t>
  </si>
  <si>
    <t>3DD.003D7E46B7</t>
  </si>
  <si>
    <t>C-02544</t>
  </si>
  <si>
    <t>3DD.003D7E46A4</t>
  </si>
  <si>
    <t>C-02543</t>
  </si>
  <si>
    <t>3DD.003D7E46CC</t>
  </si>
  <si>
    <t>C-02542</t>
  </si>
  <si>
    <t>3DD.003D7E467E</t>
  </si>
  <si>
    <t>C-02541</t>
  </si>
  <si>
    <t>3DD.003D7E51B6</t>
  </si>
  <si>
    <t>C-02534</t>
  </si>
  <si>
    <t>3DD.003D7E5167</t>
  </si>
  <si>
    <t>C-02533</t>
  </si>
  <si>
    <t>3DD.003D7E51B1</t>
  </si>
  <si>
    <t>C-02532</t>
  </si>
  <si>
    <t>3DD.003D7E51BB</t>
  </si>
  <si>
    <t>C-02531</t>
  </si>
  <si>
    <t>3DD.003D7E519C</t>
  </si>
  <si>
    <t>C-02527</t>
  </si>
  <si>
    <t>3DD.003D7E519F</t>
  </si>
  <si>
    <t>C-02524</t>
  </si>
  <si>
    <t>3DD.003D7E5185</t>
  </si>
  <si>
    <t>C-02501</t>
  </si>
  <si>
    <t>3DD.003D7E51B3</t>
  </si>
  <si>
    <t>C-02500</t>
  </si>
  <si>
    <t>3DD.003D7E519D</t>
  </si>
  <si>
    <t>C-02499</t>
  </si>
  <si>
    <t>3DD.003D7E51A8</t>
  </si>
  <si>
    <t>C-02498</t>
  </si>
  <si>
    <t>3DD.003D7E5194</t>
  </si>
  <si>
    <t>C-02497</t>
  </si>
  <si>
    <t>3DD.003D7E5177</t>
  </si>
  <si>
    <t>C-02496</t>
  </si>
  <si>
    <t>3DD.003D7E516E</t>
  </si>
  <si>
    <t>C-02494</t>
  </si>
  <si>
    <t>3DD.003D7E5174</t>
  </si>
  <si>
    <t>C-02489</t>
  </si>
  <si>
    <t>3DD.003D7E5165</t>
  </si>
  <si>
    <t>C-02488</t>
  </si>
  <si>
    <t>3DD.003D7E5164</t>
  </si>
  <si>
    <t>C-02486</t>
  </si>
  <si>
    <t>3DD.003D7E5197</t>
  </si>
  <si>
    <t>C-02474</t>
  </si>
  <si>
    <t>3DD.003D7E5176</t>
  </si>
  <si>
    <t>C-02473</t>
  </si>
  <si>
    <t>3DD.003D7E5196</t>
  </si>
  <si>
    <t>C-02471</t>
  </si>
  <si>
    <t>3DD.003D7E51AF</t>
  </si>
  <si>
    <t>C-02468</t>
  </si>
  <si>
    <t>3DD.003D7E516D</t>
  </si>
  <si>
    <t>C-02466</t>
  </si>
  <si>
    <t>3DD.003D7E516F</t>
  </si>
  <si>
    <t>C-02458</t>
  </si>
  <si>
    <t>3DD.003D7E51BA</t>
  </si>
  <si>
    <t>C-02457</t>
  </si>
  <si>
    <t>3DD.003D7E5198</t>
  </si>
  <si>
    <t>C-02454</t>
  </si>
  <si>
    <t>3DD.003D7E519B</t>
  </si>
  <si>
    <t>C-02453</t>
  </si>
  <si>
    <t>3DD.003D7E5169</t>
  </si>
  <si>
    <t>C-02452</t>
  </si>
  <si>
    <t>3DD.003D7E516C</t>
  </si>
  <si>
    <t>C-02451</t>
  </si>
  <si>
    <t>3DD.003D7E5173</t>
  </si>
  <si>
    <t>C-02450</t>
  </si>
  <si>
    <t>3DD.003D7E5186</t>
  </si>
  <si>
    <t>C-02440</t>
  </si>
  <si>
    <t>3DD.003D7E5171</t>
  </si>
  <si>
    <t>C-02438</t>
  </si>
  <si>
    <t>3DD.003D7E515E</t>
  </si>
  <si>
    <t>C-02434</t>
  </si>
  <si>
    <t>3DD.003D7E51B9</t>
  </si>
  <si>
    <t>C-02432</t>
  </si>
  <si>
    <t>3DD.003D7E5161</t>
  </si>
  <si>
    <t>C-02431</t>
  </si>
  <si>
    <t>3DD.003D7E5168</t>
  </si>
  <si>
    <t>C-02430</t>
  </si>
  <si>
    <t>3DD.003D7E5175</t>
  </si>
  <si>
    <t>C-02429</t>
  </si>
  <si>
    <t>3DD.003D7E5183</t>
  </si>
  <si>
    <t>C-02418</t>
  </si>
  <si>
    <t>3DD.003D7E51A1</t>
  </si>
  <si>
    <t>C-02417</t>
  </si>
  <si>
    <t>3DD.003D7E51B2</t>
  </si>
  <si>
    <t>C-02416</t>
  </si>
  <si>
    <t>3DD.003D7E51A3</t>
  </si>
  <si>
    <t>C-02414</t>
  </si>
  <si>
    <t>3DD.003D7E51AD</t>
  </si>
  <si>
    <t>C-02413</t>
  </si>
  <si>
    <t>3DD.003D7E51A9</t>
  </si>
  <si>
    <t>C-02408</t>
  </si>
  <si>
    <t>3DD.003D7E51A2</t>
  </si>
  <si>
    <t>C-02402</t>
  </si>
  <si>
    <t>3DD.003D7E51AE</t>
  </si>
  <si>
    <t>C-02401</t>
  </si>
  <si>
    <t>3DD.003D7E51AB</t>
  </si>
  <si>
    <t>C-02400</t>
  </si>
  <si>
    <t>3DD.003D7E517F</t>
  </si>
  <si>
    <t>C-02399</t>
  </si>
  <si>
    <t>3DD.003D7E5179</t>
  </si>
  <si>
    <t>C-02397</t>
  </si>
  <si>
    <t>3DD.003D7E516A</t>
  </si>
  <si>
    <t>C-02393</t>
  </si>
  <si>
    <t>3DD.003D7E518D</t>
  </si>
  <si>
    <t>C-02392</t>
  </si>
  <si>
    <t>3DD.003D7E51A5</t>
  </si>
  <si>
    <t>C-02391</t>
  </si>
  <si>
    <t>3DD.003D7E51A6</t>
  </si>
  <si>
    <t>C-02390</t>
  </si>
  <si>
    <t>3DD.003D7E518C</t>
  </si>
  <si>
    <t>C-02389</t>
  </si>
  <si>
    <t>3DD.003D7E5170</t>
  </si>
  <si>
    <t>C-02388</t>
  </si>
  <si>
    <t>3DD.003D7E51B8</t>
  </si>
  <si>
    <t>C-02387</t>
  </si>
  <si>
    <t>3DD.003D7E5182</t>
  </si>
  <si>
    <t>C-02378</t>
  </si>
  <si>
    <t>3DD.003D7E5193</t>
  </si>
  <si>
    <t>C-02377</t>
  </si>
  <si>
    <t>3DD.003D7E517D</t>
  </si>
  <si>
    <t>C-02376</t>
  </si>
  <si>
    <t>3DD.003D7E518A</t>
  </si>
  <si>
    <t>C-02374</t>
  </si>
  <si>
    <t>3DD.003D7E515C</t>
  </si>
  <si>
    <t>C-02373</t>
  </si>
  <si>
    <t>3DD.003D7E517A</t>
  </si>
  <si>
    <t>C-02371</t>
  </si>
  <si>
    <t>3DD.003D7E51B4</t>
  </si>
  <si>
    <t>C-02361</t>
  </si>
  <si>
    <t>3DD.003D7E518B</t>
  </si>
  <si>
    <t>C-02360</t>
  </si>
  <si>
    <t>3DD.003D7E51AC</t>
  </si>
  <si>
    <t>C-02359</t>
  </si>
  <si>
    <t>3DD.003D7E5178</t>
  </si>
  <si>
    <t>C-02358</t>
  </si>
  <si>
    <t>3DD.003D7E5191</t>
  </si>
  <si>
    <t>C-02357</t>
  </si>
  <si>
    <t>3DD.003D7E517C</t>
  </si>
  <si>
    <t>C-02352</t>
  </si>
  <si>
    <t>3DD.003D7E450E</t>
  </si>
  <si>
    <t>C-02351</t>
  </si>
  <si>
    <t>3DD.003D7E4518</t>
  </si>
  <si>
    <t>C-02350</t>
  </si>
  <si>
    <t>3DD.003D7E452B</t>
  </si>
  <si>
    <t>C-02336</t>
  </si>
  <si>
    <t>3DD.003D7E4509</t>
  </si>
  <si>
    <t>C-02334</t>
  </si>
  <si>
    <t>3DD.003D7E4531</t>
  </si>
  <si>
    <t>C-02333</t>
  </si>
  <si>
    <t>3DD.003D7E4575</t>
  </si>
  <si>
    <t>C-02326</t>
  </si>
  <si>
    <t>3DD.003D7E4524</t>
  </si>
  <si>
    <t>C-02324</t>
  </si>
  <si>
    <t>3DD.003D7E4552</t>
  </si>
  <si>
    <t>C-02323</t>
  </si>
  <si>
    <t>3DD.003D7E451E</t>
  </si>
  <si>
    <t>C-02322</t>
  </si>
  <si>
    <t>3DD.003D7E4520</t>
  </si>
  <si>
    <t>C-02321</t>
  </si>
  <si>
    <t>3DD.003D7E459C</t>
  </si>
  <si>
    <t>C-02320</t>
  </si>
  <si>
    <t>3DD.003D7E457D</t>
  </si>
  <si>
    <t>C-02313</t>
  </si>
  <si>
    <t>3DD.003D7E454D</t>
  </si>
  <si>
    <t>C-02312</t>
  </si>
  <si>
    <t>3DD.003D7E4597</t>
  </si>
  <si>
    <t>C-02311</t>
  </si>
  <si>
    <t>3DD.003D7E458A</t>
  </si>
  <si>
    <t>C-02310</t>
  </si>
  <si>
    <t>3DD.003D7E4578</t>
  </si>
  <si>
    <t>C-02309</t>
  </si>
  <si>
    <t>3DD.003D7E4540</t>
  </si>
  <si>
    <t>C-02308</t>
  </si>
  <si>
    <t>3DD.003D7E456D</t>
  </si>
  <si>
    <t>C-02307</t>
  </si>
  <si>
    <t>3DD.003D7E456A</t>
  </si>
  <si>
    <t>C-02304</t>
  </si>
  <si>
    <t>3DD.003D7E454C</t>
  </si>
  <si>
    <t>C-02303</t>
  </si>
  <si>
    <t>3DD.003D7E453A</t>
  </si>
  <si>
    <t>C-02302</t>
  </si>
  <si>
    <t>3DD.003D7E4565</t>
  </si>
  <si>
    <t>C-02301</t>
  </si>
  <si>
    <t>3DD.003D7E4592</t>
  </si>
  <si>
    <t>C-02300</t>
  </si>
  <si>
    <t>3DD.003D7E4572</t>
  </si>
  <si>
    <t>C-02299</t>
  </si>
  <si>
    <t>3DD.003D7E452A</t>
  </si>
  <si>
    <t>C-02298</t>
  </si>
  <si>
    <t>3DD.003D7E4545</t>
  </si>
  <si>
    <t>C-02297</t>
  </si>
  <si>
    <t>3DD.003D7E44DE</t>
  </si>
  <si>
    <t>C-02296</t>
  </si>
  <si>
    <t>3DD.003D7E4517</t>
  </si>
  <si>
    <t>C-02288</t>
  </si>
  <si>
    <t>3DD.003D7E4530</t>
  </si>
  <si>
    <t>C-02287</t>
  </si>
  <si>
    <t>3DD.003D7E44F5</t>
  </si>
  <si>
    <t>C-02286</t>
  </si>
  <si>
    <t>3DD.003D7E5736</t>
  </si>
  <si>
    <t>C-02284</t>
  </si>
  <si>
    <t>3DD.003D7E576A</t>
  </si>
  <si>
    <t>C-02271</t>
  </si>
  <si>
    <t>3DD.003D7E4589</t>
  </si>
  <si>
    <t>C-02270</t>
  </si>
  <si>
    <t>3DD.003D7E4598</t>
  </si>
  <si>
    <t>C-02269</t>
  </si>
  <si>
    <t>3DD.003D7E44DA</t>
  </si>
  <si>
    <t>C-02268</t>
  </si>
  <si>
    <t>3DD.003D7E44DB</t>
  </si>
  <si>
    <t>C-02267</t>
  </si>
  <si>
    <t>3DD.003D7E4505</t>
  </si>
  <si>
    <t>C-02266</t>
  </si>
  <si>
    <t>3DD.003D7E4567</t>
  </si>
  <si>
    <t>C-02262</t>
  </si>
  <si>
    <t>3DD.003D7E575C</t>
  </si>
  <si>
    <t>C-02260</t>
  </si>
  <si>
    <t>3DD.003D7E5786</t>
  </si>
  <si>
    <t>C-02259</t>
  </si>
  <si>
    <t>3DD.003D7E5738</t>
  </si>
  <si>
    <t>C-02256</t>
  </si>
  <si>
    <t>3DD.003D7E5747</t>
  </si>
  <si>
    <t>C-02254</t>
  </si>
  <si>
    <t>3DD.003D7E5770</t>
  </si>
  <si>
    <t>C-02253</t>
  </si>
  <si>
    <t>3DD.003D7E576C</t>
  </si>
  <si>
    <t>C-02252</t>
  </si>
  <si>
    <t>3DD.003D7E5776</t>
  </si>
  <si>
    <t>C-02251</t>
  </si>
  <si>
    <t>3DD.003D7E5754</t>
  </si>
  <si>
    <t>C-02241</t>
  </si>
  <si>
    <t>3DD.003D7E5771</t>
  </si>
  <si>
    <t>C-02240</t>
  </si>
  <si>
    <t>3DD.003D7E5761</t>
  </si>
  <si>
    <t>C-02239</t>
  </si>
  <si>
    <t>3DD.003D7E5755</t>
  </si>
  <si>
    <t>C-02238</t>
  </si>
  <si>
    <t>3DD.003D7E575F</t>
  </si>
  <si>
    <t>C-02237</t>
  </si>
  <si>
    <t>3DD.003D7E5759</t>
  </si>
  <si>
    <t>C-02236</t>
  </si>
  <si>
    <t>3DD.003D7E576D</t>
  </si>
  <si>
    <t>C-02234</t>
  </si>
  <si>
    <t>3DD.003D7E5740</t>
  </si>
  <si>
    <t>C-02233</t>
  </si>
  <si>
    <t>3DD.003D7E547C</t>
  </si>
  <si>
    <t>C-02229</t>
  </si>
  <si>
    <t>3DD.003D7E547F</t>
  </si>
  <si>
    <t>C-02226</t>
  </si>
  <si>
    <t>3DD.003D7E54C9</t>
  </si>
  <si>
    <t>C-02224</t>
  </si>
  <si>
    <t>3DD.003D7E5479</t>
  </si>
  <si>
    <t>C-02221</t>
  </si>
  <si>
    <t>3DD.003D7E5492</t>
  </si>
  <si>
    <t>C-02219</t>
  </si>
  <si>
    <t>3DD.003D7E5495</t>
  </si>
  <si>
    <t>C-02218</t>
  </si>
  <si>
    <t>3DD.003D7E54BC</t>
  </si>
  <si>
    <t>C-02217</t>
  </si>
  <si>
    <t>3DD.003D7E54C2</t>
  </si>
  <si>
    <t>C-02216</t>
  </si>
  <si>
    <t>3DD.003D7E54C4</t>
  </si>
  <si>
    <t>C-02213</t>
  </si>
  <si>
    <t>3DD.003D7E54DC</t>
  </si>
  <si>
    <t>C-02212</t>
  </si>
  <si>
    <t>3DD.003D7E54C0</t>
  </si>
  <si>
    <t>C-02209</t>
  </si>
  <si>
    <t>3DD.003D7E54CF</t>
  </si>
  <si>
    <t>C-02199</t>
  </si>
  <si>
    <t>3DD.003D7E54D8</t>
  </si>
  <si>
    <t>C-02198</t>
  </si>
  <si>
    <t>3DD.003D7E547E</t>
  </si>
  <si>
    <t>C-02197</t>
  </si>
  <si>
    <t>3DD.003D7E548D</t>
  </si>
  <si>
    <t>C-02196</t>
  </si>
  <si>
    <t>3DD.003D7E54AB</t>
  </si>
  <si>
    <t>C-02193</t>
  </si>
  <si>
    <t>3DD.003D7E54BB</t>
  </si>
  <si>
    <t>C-02192</t>
  </si>
  <si>
    <t>3DD.003D7E54A7</t>
  </si>
  <si>
    <t>C-02191</t>
  </si>
  <si>
    <t>3DD.003D7E4AD0</t>
  </si>
  <si>
    <t>C-02190</t>
  </si>
  <si>
    <t>3DD.003D7E4AB8</t>
  </si>
  <si>
    <t>C-02188</t>
  </si>
  <si>
    <t>3DD.003D7E4AC4</t>
  </si>
  <si>
    <t>C-02187</t>
  </si>
  <si>
    <t>3DD.003D7E4B11</t>
  </si>
  <si>
    <t>C-02186</t>
  </si>
  <si>
    <t>3DD.003D7E4AD8</t>
  </si>
  <si>
    <t>C-02169</t>
  </si>
  <si>
    <t>3DD.003D7E4AB9</t>
  </si>
  <si>
    <t>3DD.003D7E4ADD</t>
  </si>
  <si>
    <t>C-02167</t>
  </si>
  <si>
    <t>3DD.003D7E4B16</t>
  </si>
  <si>
    <t>C-02166</t>
  </si>
  <si>
    <t>3DD.003D7E4AE3</t>
  </si>
  <si>
    <t>C-02164</t>
  </si>
  <si>
    <t>3DD.003D7E4B06</t>
  </si>
  <si>
    <t>C-02163</t>
  </si>
  <si>
    <t>3DD.003D7E4B05</t>
  </si>
  <si>
    <t>C-02162</t>
  </si>
  <si>
    <t>3DD.003D7E4AC5</t>
  </si>
  <si>
    <t>C-02161</t>
  </si>
  <si>
    <t>3DD.003D7E4AF0</t>
  </si>
  <si>
    <t>C-02153</t>
  </si>
  <si>
    <t>3DD.003D7E4B0D</t>
  </si>
  <si>
    <t>C-02152</t>
  </si>
  <si>
    <t>3DD.003D7E4AEE</t>
  </si>
  <si>
    <t>C-02151</t>
  </si>
  <si>
    <t>3DD.003D7E4AD5</t>
  </si>
  <si>
    <t>C-02150</t>
  </si>
  <si>
    <t>3DD.003D7E4AF1</t>
  </si>
  <si>
    <t>C-02149</t>
  </si>
  <si>
    <t>3DD.003D7E4AC0</t>
  </si>
  <si>
    <t>C-02148</t>
  </si>
  <si>
    <t>3DD.003D7E4AE4</t>
  </si>
  <si>
    <t>C-02147</t>
  </si>
  <si>
    <t>3DD.003D7E4AD6</t>
  </si>
  <si>
    <t>C-02144</t>
  </si>
  <si>
    <t>3DD.003D7E4AF6</t>
  </si>
  <si>
    <t>C-02143</t>
  </si>
  <si>
    <t>3DD.003D7E4AC3</t>
  </si>
  <si>
    <t>C-02142</t>
  </si>
  <si>
    <t>3DD.003D7E4AF2</t>
  </si>
  <si>
    <t>C-02131</t>
  </si>
  <si>
    <t>3DD.003D7E4ABE</t>
  </si>
  <si>
    <t>C-02129</t>
  </si>
  <si>
    <t>3DD.003D7E4ABB</t>
  </si>
  <si>
    <t>C-02128</t>
  </si>
  <si>
    <t>3DD.003D7E4AF8</t>
  </si>
  <si>
    <t>C-02127</t>
  </si>
  <si>
    <t>3DD.003D7E4ACE</t>
  </si>
  <si>
    <t>C-02126</t>
  </si>
  <si>
    <t>3DD.003D7E4AE8</t>
  </si>
  <si>
    <t>C-02123</t>
  </si>
  <si>
    <t>3DD.003D7E4ADE</t>
  </si>
  <si>
    <t>C-02118</t>
  </si>
  <si>
    <t>3DD.003D7E4B15</t>
  </si>
  <si>
    <t>C-02117</t>
  </si>
  <si>
    <t>3DD.003D7E4B18</t>
  </si>
  <si>
    <t>C-02114</t>
  </si>
  <si>
    <t>3DD.003D7E4B00</t>
  </si>
  <si>
    <t>C-02113</t>
  </si>
  <si>
    <t>3DD.003D7E4AC9</t>
  </si>
  <si>
    <t>C-02104</t>
  </si>
  <si>
    <t>3DD.003D7E4ABC</t>
  </si>
  <si>
    <t>3DD.003D7E4AFF</t>
  </si>
  <si>
    <t>C-02102</t>
  </si>
  <si>
    <t>3DD.003D7E4B12</t>
  </si>
  <si>
    <t>C-02100</t>
  </si>
  <si>
    <t>3DD.003D7E4AF3</t>
  </si>
  <si>
    <t>C-02099</t>
  </si>
  <si>
    <t>3DD.003D7E4B01</t>
  </si>
  <si>
    <t>C-02091</t>
  </si>
  <si>
    <t>3DD.003D7E4B0C</t>
  </si>
  <si>
    <t>C-02090</t>
  </si>
  <si>
    <t>3DD.003D7E4AE0</t>
  </si>
  <si>
    <t>C-02089</t>
  </si>
  <si>
    <t>3DD.003D7E4B0B</t>
  </si>
  <si>
    <t>C-02088</t>
  </si>
  <si>
    <t>3DD.003D7E4AD2</t>
  </si>
  <si>
    <t>C-02087</t>
  </si>
  <si>
    <t>3DD.003D7E4ACF</t>
  </si>
  <si>
    <t>C-02086</t>
  </si>
  <si>
    <t>3DD.003D7E4B0A</t>
  </si>
  <si>
    <t>C-02081</t>
  </si>
  <si>
    <t>3DD.003D7E4ACA</t>
  </si>
  <si>
    <t>C-02079</t>
  </si>
  <si>
    <t>3DD.003D7E4B02</t>
  </si>
  <si>
    <t>C-02078</t>
  </si>
  <si>
    <t>3DD.003D7E4ABD</t>
  </si>
  <si>
    <t>C-02077</t>
  </si>
  <si>
    <t>3DD.003D7E4ADB</t>
  </si>
  <si>
    <t>C-02076</t>
  </si>
  <si>
    <t>3DD.003D7E4AFA</t>
  </si>
  <si>
    <t>C-02074</t>
  </si>
  <si>
    <t>3DD.003D7E4AF4</t>
  </si>
  <si>
    <t>C-02069</t>
  </si>
  <si>
    <t>3DD.003D7E4B07</t>
  </si>
  <si>
    <t>C-02068</t>
  </si>
  <si>
    <t>3DD.003D7E4AED</t>
  </si>
  <si>
    <t>C-02066</t>
  </si>
  <si>
    <t>3DD.003D7E4ACB</t>
  </si>
  <si>
    <t>C-02064</t>
  </si>
  <si>
    <t>3DD.003D7E4AF9</t>
  </si>
  <si>
    <t>C-02061</t>
  </si>
  <si>
    <t>3DD.003D7E4ACD</t>
  </si>
  <si>
    <t>C-02054</t>
  </si>
  <si>
    <t>3DD.003D7E4AC1</t>
  </si>
  <si>
    <t>C-02053</t>
  </si>
  <si>
    <t>3DD.003D7E4AD7</t>
  </si>
  <si>
    <t>C-02052</t>
  </si>
  <si>
    <t>3DD.003D7E4AD4</t>
  </si>
  <si>
    <t>C-02051</t>
  </si>
  <si>
    <t>3DD.003D7E4AEA</t>
  </si>
  <si>
    <t>C-02050</t>
  </si>
  <si>
    <t>3DD.003D7E4AE5</t>
  </si>
  <si>
    <t>C-02049</t>
  </si>
  <si>
    <t>3DD.003D7E4AF7</t>
  </si>
  <si>
    <t>C-02048</t>
  </si>
  <si>
    <t>3DD.003D7E4AC7</t>
  </si>
  <si>
    <t>C-02042</t>
  </si>
  <si>
    <t>3DD.003D7E4B13</t>
  </si>
  <si>
    <t>C-02041</t>
  </si>
  <si>
    <t>3DD.003D7E4AE6</t>
  </si>
  <si>
    <t>C-02040</t>
  </si>
  <si>
    <t>3DD.003D7E4AB5</t>
  </si>
  <si>
    <t>C-02039</t>
  </si>
  <si>
    <t>3DD.003D7E4ADF</t>
  </si>
  <si>
    <t>C-02032</t>
  </si>
  <si>
    <t>3DD.003D7E4AF5</t>
  </si>
  <si>
    <t>C-02031</t>
  </si>
  <si>
    <t>3DD.003D7E4AE7</t>
  </si>
  <si>
    <t>C-02030</t>
  </si>
  <si>
    <t>3DD.003D7E4AEF</t>
  </si>
  <si>
    <t>C-02026</t>
  </si>
  <si>
    <t>3DD.003D7E4AFC</t>
  </si>
  <si>
    <t>C-02024</t>
  </si>
  <si>
    <t>3DD.003D7E4B0F</t>
  </si>
  <si>
    <t>C-02023</t>
  </si>
  <si>
    <t>3DD.003D7E4AD1</t>
  </si>
  <si>
    <t>C-02019</t>
  </si>
  <si>
    <t>3DD.003D7E4AB7</t>
  </si>
  <si>
    <t>C-02013</t>
  </si>
  <si>
    <t>3DD.003D7E4ADA</t>
  </si>
  <si>
    <t>C-02012</t>
  </si>
  <si>
    <t>3DD.003D7E4555</t>
  </si>
  <si>
    <t>C-02011</t>
  </si>
  <si>
    <t>3DD.003D7E455F</t>
  </si>
  <si>
    <t>C-02003</t>
  </si>
  <si>
    <t>3DD.003D7E45A0</t>
  </si>
  <si>
    <t>C-02002</t>
  </si>
  <si>
    <t>3DD.003D7E4595</t>
  </si>
  <si>
    <t>C-02001</t>
  </si>
  <si>
    <t>3DD.003D7E4583</t>
  </si>
  <si>
    <t>C-01996</t>
  </si>
  <si>
    <t>3DD.003D7E4581</t>
  </si>
  <si>
    <t>C-01988</t>
  </si>
  <si>
    <t>3DD.003D7E455D</t>
  </si>
  <si>
    <t>C-01987</t>
  </si>
  <si>
    <t>3DD.003D7E4586</t>
  </si>
  <si>
    <t>C-01986</t>
  </si>
  <si>
    <t>3DD.003D7E456B</t>
  </si>
  <si>
    <t>C-01983</t>
  </si>
  <si>
    <t>3DD.003D7E455E</t>
  </si>
  <si>
    <t>3DD.003D7E4557</t>
  </si>
  <si>
    <t>C-01977</t>
  </si>
  <si>
    <t>3DD.003D7E4551</t>
  </si>
  <si>
    <t>C-01974</t>
  </si>
  <si>
    <t>3DD.003D7E4580</t>
  </si>
  <si>
    <t>C-01973</t>
  </si>
  <si>
    <t>3DD.003D7E455A</t>
  </si>
  <si>
    <t>C-01972</t>
  </si>
  <si>
    <t>3DD.003D7E4542</t>
  </si>
  <si>
    <t>C-01971</t>
  </si>
  <si>
    <t>3DD.003D7E4550</t>
  </si>
  <si>
    <t>C-01970</t>
  </si>
  <si>
    <t>3DD.003D7E455C</t>
  </si>
  <si>
    <t>C-01962</t>
  </si>
  <si>
    <t>3DD.003D7E4554</t>
  </si>
  <si>
    <t>C-01961</t>
  </si>
  <si>
    <t>3DD.003D7E4596</t>
  </si>
  <si>
    <t>C-01960</t>
  </si>
  <si>
    <t>3DD.003D7E4570</t>
  </si>
  <si>
    <t>C-01959</t>
  </si>
  <si>
    <t>3DD.003D7E458F</t>
  </si>
  <si>
    <t>C-01957</t>
  </si>
  <si>
    <t>3DD.003D7E459D</t>
  </si>
  <si>
    <t>C-01956</t>
  </si>
  <si>
    <t>3DD.003D7E4594</t>
  </si>
  <si>
    <t>C-01952</t>
  </si>
  <si>
    <t>3DD.003D7E4576</t>
  </si>
  <si>
    <t>C-01951</t>
  </si>
  <si>
    <t>3DD.003D7E4548</t>
  </si>
  <si>
    <t>C-01944</t>
  </si>
  <si>
    <t>3DD.003D7E4549</t>
  </si>
  <si>
    <t>C-01941</t>
  </si>
  <si>
    <t>3DD.003D7E4587</t>
  </si>
  <si>
    <t>C-01938</t>
  </si>
  <si>
    <t>3DD.003D7E4588</t>
  </si>
  <si>
    <t>C-01936</t>
  </si>
  <si>
    <t>3DD.003D7E4585</t>
  </si>
  <si>
    <t>C-01933</t>
  </si>
  <si>
    <t>dropped sd</t>
  </si>
  <si>
    <t>3DD.003DE926C6</t>
  </si>
  <si>
    <t>3DD.003D7E4591</t>
  </si>
  <si>
    <t>C-01924</t>
  </si>
  <si>
    <t>3DD.003D7E4571</t>
  </si>
  <si>
    <t>C-01923</t>
  </si>
  <si>
    <t>3DD.003D7E459E</t>
  </si>
  <si>
    <t>C-01922</t>
  </si>
  <si>
    <t>3DD.003D7E453E</t>
  </si>
  <si>
    <t>C-01921</t>
  </si>
  <si>
    <t>3DD.003D7E456F</t>
  </si>
  <si>
    <t>3DD.003D7E4544</t>
  </si>
  <si>
    <t>C-01917</t>
  </si>
  <si>
    <t>3DD.003D7E4579</t>
  </si>
  <si>
    <t>C-01912</t>
  </si>
  <si>
    <t>3DD.003D7E4566</t>
  </si>
  <si>
    <t>C-01911</t>
  </si>
  <si>
    <t>3DD.003D7E454A</t>
  </si>
  <si>
    <t>C-01910</t>
  </si>
  <si>
    <t>3DD.003D7E457F</t>
  </si>
  <si>
    <t>C-01908</t>
  </si>
  <si>
    <t>3DD.003D7E4599</t>
  </si>
  <si>
    <t>C-01903</t>
  </si>
  <si>
    <t>3DD.003D7E459B</t>
  </si>
  <si>
    <t>C-01901</t>
  </si>
  <si>
    <t>3DD.003D7E458D</t>
  </si>
  <si>
    <t>C-01900</t>
  </si>
  <si>
    <t>3DD.003D7E4561</t>
  </si>
  <si>
    <t>C-01899</t>
  </si>
  <si>
    <t>3DD.003D7E4547</t>
  </si>
  <si>
    <t>3DD.003D7E458C</t>
  </si>
  <si>
    <t>C-01897</t>
  </si>
  <si>
    <t>3DD.003D7E453D</t>
  </si>
  <si>
    <t>C-01890</t>
  </si>
  <si>
    <t>3DD.003D7E4568</t>
  </si>
  <si>
    <t>3DD.003D7E454E</t>
  </si>
  <si>
    <t>C-01887</t>
  </si>
  <si>
    <t>3DD.003D7E454B</t>
  </si>
  <si>
    <t>C-01884</t>
  </si>
  <si>
    <t>END RG</t>
  </si>
  <si>
    <t>3DD.003D7E4563</t>
  </si>
  <si>
    <t>C-01881</t>
  </si>
  <si>
    <t>3DD.003D7E457E</t>
  </si>
  <si>
    <t>C-01879</t>
  </si>
  <si>
    <t>3DD.003D7E4553</t>
  </si>
  <si>
    <t>C-01874</t>
  </si>
  <si>
    <t>3DD.0078E420BE</t>
  </si>
  <si>
    <t>3DD.003D7E4560</t>
  </si>
  <si>
    <t>C-01872</t>
  </si>
  <si>
    <t>3DD.003D7E4562</t>
  </si>
  <si>
    <t>C-01871</t>
  </si>
  <si>
    <t>3DD.003D816F74</t>
  </si>
  <si>
    <t>C-01870</t>
  </si>
  <si>
    <t>3DD.003D7E457B</t>
  </si>
  <si>
    <t>C-01863</t>
  </si>
  <si>
    <t>3DD.003D7E4541</t>
  </si>
  <si>
    <t>C-01862</t>
  </si>
  <si>
    <t>3DD.003D7E4559</t>
  </si>
  <si>
    <t>C-01859</t>
  </si>
  <si>
    <t>3DD.003D7E4574</t>
  </si>
  <si>
    <t>C-01858</t>
  </si>
  <si>
    <t>3DD.003D7E4558</t>
  </si>
  <si>
    <t>C-01856</t>
  </si>
  <si>
    <t>3DD.003D7E456C</t>
  </si>
  <si>
    <t>C-01854</t>
  </si>
  <si>
    <t>3DD.003D7E459A</t>
  </si>
  <si>
    <t>C-01852</t>
  </si>
  <si>
    <t>3DD.003D7E4564</t>
  </si>
  <si>
    <t>3DD.003D7E4584</t>
  </si>
  <si>
    <t>3DD.003D7E459F</t>
  </si>
  <si>
    <t>C-01846</t>
  </si>
  <si>
    <t>3DD.003D7E457C</t>
  </si>
  <si>
    <t>C-01843</t>
  </si>
  <si>
    <t>3DD.003D7E458E</t>
  </si>
  <si>
    <t>C-01842</t>
  </si>
  <si>
    <t>3DD.003D7E455B</t>
  </si>
  <si>
    <t>C-01841</t>
  </si>
  <si>
    <t>3DD.003D7E4543</t>
  </si>
  <si>
    <t>C-01840</t>
  </si>
  <si>
    <t>3DD.003D7E457A</t>
  </si>
  <si>
    <t>C-01839</t>
  </si>
  <si>
    <t>3DD.003D7E44E3</t>
  </si>
  <si>
    <t>C-01838</t>
  </si>
  <si>
    <t>3DD.003D7E44E6</t>
  </si>
  <si>
    <t>C-01837</t>
  </si>
  <si>
    <t>3DD.003D7E44DD</t>
  </si>
  <si>
    <t>C-01832</t>
  </si>
  <si>
    <t>3DD.003D7E4519</t>
  </si>
  <si>
    <t>C-01831</t>
  </si>
  <si>
    <t>3DD.003D7E4569</t>
  </si>
  <si>
    <t>C-01828</t>
  </si>
  <si>
    <t>3DD.003D7E454F</t>
  </si>
  <si>
    <t>C-01827</t>
  </si>
  <si>
    <t>3DD.003D7E4502</t>
  </si>
  <si>
    <t>C-01826</t>
  </si>
  <si>
    <t>3DD.003D7E4590</t>
  </si>
  <si>
    <t>C-01824</t>
  </si>
  <si>
    <t>3DD.003D7E44E5</t>
  </si>
  <si>
    <t>C-01819</t>
  </si>
  <si>
    <t>3DD.003D7E44E1</t>
  </si>
  <si>
    <t>C-01818</t>
  </si>
  <si>
    <t>3DD.003D7E44EA</t>
  </si>
  <si>
    <t>C-01814</t>
  </si>
  <si>
    <t>3DD.003D7E44E8</t>
  </si>
  <si>
    <t>C-01813</t>
  </si>
  <si>
    <t>3DD.003D7E44E7</t>
  </si>
  <si>
    <t>C-01811</t>
  </si>
  <si>
    <t>3DD.003D7E4522</t>
  </si>
  <si>
    <t>C-01808</t>
  </si>
  <si>
    <t>3DD.003D7E4533</t>
  </si>
  <si>
    <t>C-01807</t>
  </si>
  <si>
    <t>3DD.003D7E451F</t>
  </si>
  <si>
    <t>C-01803</t>
  </si>
  <si>
    <t>3DD.003D7E44FB</t>
  </si>
  <si>
    <t>C-01801</t>
  </si>
  <si>
    <t>3DD.003D7E44F9</t>
  </si>
  <si>
    <t>C-01798</t>
  </si>
  <si>
    <t>3DD.003D7E4527</t>
  </si>
  <si>
    <t>C-01797</t>
  </si>
  <si>
    <t>3DD.003D7E453C</t>
  </si>
  <si>
    <t>C-01796</t>
  </si>
  <si>
    <t>3DD.003D7E4514</t>
  </si>
  <si>
    <t>C-01794</t>
  </si>
  <si>
    <t>3DD.0078E421AA</t>
  </si>
  <si>
    <t>3DD.003D7E4500</t>
  </si>
  <si>
    <t>3DD.003D7E4504</t>
  </si>
  <si>
    <t>C-01787</t>
  </si>
  <si>
    <t>3DD.003D7E4525</t>
  </si>
  <si>
    <t>C-01784</t>
  </si>
  <si>
    <t>3DD.003D7E4506</t>
  </si>
  <si>
    <t>C-01782</t>
  </si>
  <si>
    <t>3DD.003D7E450A</t>
  </si>
  <si>
    <t>3DD.003D7E452E</t>
  </si>
  <si>
    <t>C-01780</t>
  </si>
  <si>
    <t>3DD.003D7E4534</t>
  </si>
  <si>
    <t>C-01779</t>
  </si>
  <si>
    <t>3DD.003D7E45B0</t>
  </si>
  <si>
    <t>C-01772</t>
  </si>
  <si>
    <t>3DD.003D7E4507</t>
  </si>
  <si>
    <t>3DD.003D7E44DC</t>
  </si>
  <si>
    <t>C-01760</t>
  </si>
  <si>
    <t>3DD.003D7E4508</t>
  </si>
  <si>
    <t>C-01759</t>
  </si>
  <si>
    <t>3DD.003D7E44DF</t>
  </si>
  <si>
    <t>C-01750</t>
  </si>
  <si>
    <t>3DD.003D7E44FC</t>
  </si>
  <si>
    <t>C-01749</t>
  </si>
  <si>
    <t>3DD.003D7E44E4</t>
  </si>
  <si>
    <t>C-01748</t>
  </si>
  <si>
    <t>3DD.003D7E4703</t>
  </si>
  <si>
    <t>C-01746</t>
  </si>
  <si>
    <t>3DD.003D7E44FE</t>
  </si>
  <si>
    <t>C-01737</t>
  </si>
  <si>
    <t>3DD.003D7E44EF</t>
  </si>
  <si>
    <t>C-01731</t>
  </si>
  <si>
    <t>3DD.003D7E4512</t>
  </si>
  <si>
    <t>3DD.003D7E44E2</t>
  </si>
  <si>
    <t>C-01729</t>
  </si>
  <si>
    <t>3DD.003D7E4529</t>
  </si>
  <si>
    <t>C-01727</t>
  </si>
  <si>
    <t>3DD.003D7E4523</t>
  </si>
  <si>
    <t>C-01726</t>
  </si>
  <si>
    <t>3DD.003D7E44EC</t>
  </si>
  <si>
    <t>C-01724</t>
  </si>
  <si>
    <t>3DD.003D7E450F</t>
  </si>
  <si>
    <t>C-01722</t>
  </si>
  <si>
    <t>3DD.003D7E44F6</t>
  </si>
  <si>
    <t>C-01721</t>
  </si>
  <si>
    <t>3DD.003D7E4503</t>
  </si>
  <si>
    <t>C-01718</t>
  </si>
  <si>
    <t>3DD.0078E420E9</t>
  </si>
  <si>
    <t>C-01717</t>
  </si>
  <si>
    <t>3DD.003D7E4536</t>
  </si>
  <si>
    <t>C-01716</t>
  </si>
  <si>
    <t>3DD.003D7E453B</t>
  </si>
  <si>
    <t>C-01713</t>
  </si>
  <si>
    <t>3DD.003D7E450D</t>
  </si>
  <si>
    <t>C-01709</t>
  </si>
  <si>
    <t>3DD.003D7E44F2</t>
  </si>
  <si>
    <t>C-01708</t>
  </si>
  <si>
    <t>3DD.003D7E451A</t>
  </si>
  <si>
    <t>C-01706</t>
  </si>
  <si>
    <t>3DD.003D7E4483</t>
  </si>
  <si>
    <t>3DD.003D7E44E0</t>
  </si>
  <si>
    <t>3DD.003D7E451D</t>
  </si>
  <si>
    <t>C-01696</t>
  </si>
  <si>
    <t>3DD.003D7E44F0</t>
  </si>
  <si>
    <t>C-01694</t>
  </si>
  <si>
    <t>3DD.003D7E44E9</t>
  </si>
  <si>
    <t>C-01691</t>
  </si>
  <si>
    <t>3DD.003D7E4537</t>
  </si>
  <si>
    <t>C-01690</t>
  </si>
  <si>
    <t>3DD.003D7E4510</t>
  </si>
  <si>
    <t>C-01689</t>
  </si>
  <si>
    <t>3DD.003D7E44F1</t>
  </si>
  <si>
    <t>C-01687</t>
  </si>
  <si>
    <t>3DD.003D7E451B</t>
  </si>
  <si>
    <t>C-01686</t>
  </si>
  <si>
    <t>3DD.003D7E451C</t>
  </si>
  <si>
    <t>C-01683</t>
  </si>
  <si>
    <t>3DD.003D7E4538</t>
  </si>
  <si>
    <t>C-01682</t>
  </si>
  <si>
    <t>3DD.003D7E44F7</t>
  </si>
  <si>
    <t>C-01680</t>
  </si>
  <si>
    <t>3DD.003D7E452C</t>
  </si>
  <si>
    <t>C-01676</t>
  </si>
  <si>
    <t>3DD.003D7E4532</t>
  </si>
  <si>
    <t>C-01674</t>
  </si>
  <si>
    <t>3DD.003D7E4535</t>
  </si>
  <si>
    <t>C-01670</t>
  </si>
  <si>
    <t>3DD.003D7E4515</t>
  </si>
  <si>
    <t>C-01668</t>
  </si>
  <si>
    <t>3DD.003D7E44EB</t>
  </si>
  <si>
    <t>3DD.003D7E452F</t>
  </si>
  <si>
    <t>C-01664</t>
  </si>
  <si>
    <t>3DD.003D7E4521</t>
  </si>
  <si>
    <t>3DD.003D7E4539</t>
  </si>
  <si>
    <t>C-01660</t>
  </si>
  <si>
    <t>3DD.003D7E450B</t>
  </si>
  <si>
    <t>3DD.003D7E452D</t>
  </si>
  <si>
    <t>C-01657</t>
  </si>
  <si>
    <t>3DD.003D7E4501</t>
  </si>
  <si>
    <t>C-01656</t>
  </si>
  <si>
    <t>3DD.003D7E44ED</t>
  </si>
  <si>
    <t>C-01654</t>
  </si>
  <si>
    <t>3DD.003D7E4526</t>
  </si>
  <si>
    <t>3DD.003D7E4511</t>
  </si>
  <si>
    <t>C-01646</t>
  </si>
  <si>
    <t>3DD.003D7E44F8</t>
  </si>
  <si>
    <t>C-01642</t>
  </si>
  <si>
    <t>3DD.003D7E44F4</t>
  </si>
  <si>
    <t>C-01641</t>
  </si>
  <si>
    <t>3DD.003D7E466F</t>
  </si>
  <si>
    <t>C-01636</t>
  </si>
  <si>
    <t>3DD.003D7E4678</t>
  </si>
  <si>
    <t>3DD.003D7E44B5</t>
  </si>
  <si>
    <t>C-01632</t>
  </si>
  <si>
    <t>3DD.003D7E4476</t>
  </si>
  <si>
    <t>3DD.003D7E44B3</t>
  </si>
  <si>
    <t>3DD.003D7E4498</t>
  </si>
  <si>
    <t>C-01628</t>
  </si>
  <si>
    <t>3DD.003D7E46BF</t>
  </si>
  <si>
    <t>3DD.003D7E46B9</t>
  </si>
  <si>
    <t>C-01626</t>
  </si>
  <si>
    <t>3DD.003D7E45D9</t>
  </si>
  <si>
    <t>C-01624</t>
  </si>
  <si>
    <t>3DD.003D7E45AC</t>
  </si>
  <si>
    <t>C-01623</t>
  </si>
  <si>
    <t>3DD.003D7E448E</t>
  </si>
  <si>
    <t>C-01622</t>
  </si>
  <si>
    <t>3DD.003D7E447F</t>
  </si>
  <si>
    <t>3DD.003D7E467C</t>
  </si>
  <si>
    <t>3DD.003D7E46C8</t>
  </si>
  <si>
    <t>C-01616</t>
  </si>
  <si>
    <t>3DD.003D7E45E3</t>
  </si>
  <si>
    <t>3DD.003D7E45CF</t>
  </si>
  <si>
    <t>C-01613</t>
  </si>
  <si>
    <t>3DD.003D7E44A6</t>
  </si>
  <si>
    <t>3DD.003D7E4495</t>
  </si>
  <si>
    <t>3DD.003D7E46A6</t>
  </si>
  <si>
    <t>C-01608</t>
  </si>
  <si>
    <t>3DD.003D7E46B8</t>
  </si>
  <si>
    <t>C-01607</t>
  </si>
  <si>
    <t>3D6.1D59A1C8C4</t>
  </si>
  <si>
    <t>C-01606</t>
  </si>
  <si>
    <t>3DD.003D7E4600</t>
  </si>
  <si>
    <t>C-01601</t>
  </si>
  <si>
    <t>3DD.003D7E46FC</t>
  </si>
  <si>
    <t>C-01598</t>
  </si>
  <si>
    <t>3DD.003D7E4709</t>
  </si>
  <si>
    <t>C-01596</t>
  </si>
  <si>
    <t>3DD.003D7E4702</t>
  </si>
  <si>
    <t>C-01591</t>
  </si>
  <si>
    <t>3DD.003D7E472A</t>
  </si>
  <si>
    <t>C-01590</t>
  </si>
  <si>
    <t>3DD.003D7E44AA</t>
  </si>
  <si>
    <t>C-01589</t>
  </si>
  <si>
    <t>3DD.003D7E470F</t>
  </si>
  <si>
    <t>C-01584</t>
  </si>
  <si>
    <t>3DD.003D7E45D6</t>
  </si>
  <si>
    <t>C-01578</t>
  </si>
  <si>
    <t>3DD.003D7E46BD</t>
  </si>
  <si>
    <t>C-01577</t>
  </si>
  <si>
    <t>3DD.003D7E45AA</t>
  </si>
  <si>
    <t>C-01576</t>
  </si>
  <si>
    <t>3DD.003D7E4695</t>
  </si>
  <si>
    <t>C-01573</t>
  </si>
  <si>
    <t>3DD.003D7E46CE</t>
  </si>
  <si>
    <t>C-01572</t>
  </si>
  <si>
    <t>3DD.003D7E46F1</t>
  </si>
  <si>
    <t>C-01571</t>
  </si>
  <si>
    <t>3DD.003D7E45EA</t>
  </si>
  <si>
    <t>C-01568</t>
  </si>
  <si>
    <t>3DD.003D7E45E6</t>
  </si>
  <si>
    <t>C-01566</t>
  </si>
  <si>
    <t>3DD.003D7E44C2</t>
  </si>
  <si>
    <t>C-01563</t>
  </si>
  <si>
    <t>3DD.003D7E44AF</t>
  </si>
  <si>
    <t>C-01554</t>
  </si>
  <si>
    <t>3DD.0078E4216F</t>
  </si>
  <si>
    <t>C-01552</t>
  </si>
  <si>
    <t>3DD.003D7E467B</t>
  </si>
  <si>
    <t>C-01551</t>
  </si>
  <si>
    <t>3DD.003D7E45B9</t>
  </si>
  <si>
    <t>C-01548</t>
  </si>
  <si>
    <t>3DD.003D7E4711</t>
  </si>
  <si>
    <t>C-01538</t>
  </si>
  <si>
    <t>3DD.003D7E46C6</t>
  </si>
  <si>
    <t>C-01537</t>
  </si>
  <si>
    <t>3DD.003D7E44D6</t>
  </si>
  <si>
    <t>C-01530</t>
  </si>
  <si>
    <t>3DD.003D7E44D7</t>
  </si>
  <si>
    <t>C-01527</t>
  </si>
  <si>
    <t>3DD.003D7E44A7</t>
  </si>
  <si>
    <t>C-01526</t>
  </si>
  <si>
    <t>3DD.003D7E46C2</t>
  </si>
  <si>
    <t>C-01520</t>
  </si>
  <si>
    <t>3DD.003D7E44CB</t>
  </si>
  <si>
    <t>C-01519</t>
  </si>
  <si>
    <t>3DD.003D7E4680</t>
  </si>
  <si>
    <t>C-01513</t>
  </si>
  <si>
    <t>3DD.003D7E448D</t>
  </si>
  <si>
    <t>C-01506</t>
  </si>
  <si>
    <t>3DD.003D7E46CB</t>
  </si>
  <si>
    <t>C-01503</t>
  </si>
  <si>
    <t>3DD.003D7E44C3</t>
  </si>
  <si>
    <t>C-01502</t>
  </si>
  <si>
    <t>3DD.003D7E449F</t>
  </si>
  <si>
    <t>C-01500</t>
  </si>
  <si>
    <t>3DD.003D7E44A3</t>
  </si>
  <si>
    <t>C-01499</t>
  </si>
  <si>
    <t>3DD.003D7E4687</t>
  </si>
  <si>
    <t>C-01497</t>
  </si>
  <si>
    <t>3DD.003D7E45F0</t>
  </si>
  <si>
    <t>C-01496</t>
  </si>
  <si>
    <t>3DD.003D7E45DD</t>
  </si>
  <si>
    <t>C-01494</t>
  </si>
  <si>
    <t>3DD.003D7E46D4</t>
  </si>
  <si>
    <t>C-01493</t>
  </si>
  <si>
    <t>3DD.003D7E466B</t>
  </si>
  <si>
    <t>C-01491</t>
  </si>
  <si>
    <t>3DD.0078E420D5</t>
  </si>
  <si>
    <t>C-01488</t>
  </si>
  <si>
    <t>3DD.003D7E46FE</t>
  </si>
  <si>
    <t>C-01487</t>
  </si>
  <si>
    <t>3DD.003D7E4673</t>
  </si>
  <si>
    <t>C-01482</t>
  </si>
  <si>
    <t>3DD.003D7E467D</t>
  </si>
  <si>
    <t>C-01481</t>
  </si>
  <si>
    <t>3DD.003D7E45F3</t>
  </si>
  <si>
    <t>C-01480</t>
  </si>
  <si>
    <t>C-01478</t>
  </si>
  <si>
    <t>Record Needs Review RG 11/14: Marked as hauled changed to released.</t>
  </si>
  <si>
    <t>3DD.003D7E45BF</t>
  </si>
  <si>
    <t>C-01473</t>
  </si>
  <si>
    <t>3DD.003D7E46CF</t>
  </si>
  <si>
    <t>C-01471</t>
  </si>
  <si>
    <t>3DD.003D7E45AF</t>
  </si>
  <si>
    <t>C-01468</t>
  </si>
  <si>
    <t>3DD.003D7E46E5</t>
  </si>
  <si>
    <t>C-01464</t>
  </si>
  <si>
    <t>3DD.003D7E45BA</t>
  </si>
  <si>
    <t>C-01463</t>
  </si>
  <si>
    <t>3DD.003D7E471D</t>
  </si>
  <si>
    <t>C-01458</t>
  </si>
  <si>
    <t>3DD.003D7E46E6</t>
  </si>
  <si>
    <t>C-01454</t>
  </si>
  <si>
    <t>3DD.003D7E4720</t>
  </si>
  <si>
    <t>C-01451</t>
  </si>
  <si>
    <t>3DD.003D7E46F0</t>
  </si>
  <si>
    <t>C-01449</t>
  </si>
  <si>
    <t>3DD.003D7E4701</t>
  </si>
  <si>
    <t>C-01448</t>
  </si>
  <si>
    <t>3DD.003D7E472E</t>
  </si>
  <si>
    <t>C-01446</t>
  </si>
  <si>
    <t>3DD.003D7E4708</t>
  </si>
  <si>
    <t>C-01444</t>
  </si>
  <si>
    <t>3DD.003D7E45DA</t>
  </si>
  <si>
    <t>C-01442</t>
  </si>
  <si>
    <t>3DD.003D7E46E8</t>
  </si>
  <si>
    <t>C-01441</t>
  </si>
  <si>
    <t>3DD.003D7E45A9</t>
  </si>
  <si>
    <t>C-01440</t>
  </si>
  <si>
    <t>3DD.003D7E45C1</t>
  </si>
  <si>
    <t>C-01436</t>
  </si>
  <si>
    <t>3DD.003D7E45FB</t>
  </si>
  <si>
    <t>C-01433</t>
  </si>
  <si>
    <t>3DD.003D7E46F7</t>
  </si>
  <si>
    <t>C-01430</t>
  </si>
  <si>
    <t>3DD.003D7E45DE</t>
  </si>
  <si>
    <t>C-01427</t>
  </si>
  <si>
    <t>3DD.003D7E46E1</t>
  </si>
  <si>
    <t>C-01426</t>
  </si>
  <si>
    <t>3DD.003D7E46CD</t>
  </si>
  <si>
    <t>C-01422</t>
  </si>
  <si>
    <t>3DD.003D7E46D8</t>
  </si>
  <si>
    <t>C-01419</t>
  </si>
  <si>
    <t>3DD.003D7E4716</t>
  </si>
  <si>
    <t>C-01418</t>
  </si>
  <si>
    <t>3DD.0078E42143</t>
  </si>
  <si>
    <t>C-01417</t>
  </si>
  <si>
    <t>3DD.003D7E46E4</t>
  </si>
  <si>
    <t>C-01414</t>
  </si>
  <si>
    <t>3DD.003D7E46FF</t>
  </si>
  <si>
    <t>C-01413</t>
  </si>
  <si>
    <t>3DD.003D7E46F2</t>
  </si>
  <si>
    <t>C-01412</t>
  </si>
  <si>
    <t>3DD.003D7E470A</t>
  </si>
  <si>
    <t>C-01411</t>
  </si>
  <si>
    <t>3DD.003D7E4700</t>
  </si>
  <si>
    <t>C-01410</t>
  </si>
  <si>
    <t>3DD.003D7E4721</t>
  </si>
  <si>
    <t>C-01409</t>
  </si>
  <si>
    <t>3DD.003D7E46D7</t>
  </si>
  <si>
    <t>C-01408</t>
  </si>
  <si>
    <t>3DD.003D7E46DB</t>
  </si>
  <si>
    <t>C-01403</t>
  </si>
  <si>
    <t>3DD.003D7E4719</t>
  </si>
  <si>
    <t>C-01400</t>
  </si>
  <si>
    <t>3DD.003D7E46DC</t>
  </si>
  <si>
    <t>C-01399</t>
  </si>
  <si>
    <t>3DD.003D7E4704</t>
  </si>
  <si>
    <t>C-01396</t>
  </si>
  <si>
    <t>3DD.003D7E472C</t>
  </si>
  <si>
    <t>C-01393</t>
  </si>
  <si>
    <t>3DD.003D7E4712</t>
  </si>
  <si>
    <t>C-01389</t>
  </si>
  <si>
    <t>3DD.003D7E46EC</t>
  </si>
  <si>
    <t>C-01388</t>
  </si>
  <si>
    <t>3DD.003D7E4728</t>
  </si>
  <si>
    <t>C-01384</t>
  </si>
  <si>
    <t>3DD.003D7E46EA</t>
  </si>
  <si>
    <t>C-01381</t>
  </si>
  <si>
    <t>3DD.003D7E46F5</t>
  </si>
  <si>
    <t>C-01380</t>
  </si>
  <si>
    <t>3DD.003D7E471F</t>
  </si>
  <si>
    <t>C-01379</t>
  </si>
  <si>
    <t>3DD.003D7E470E</t>
  </si>
  <si>
    <t>C-01377</t>
  </si>
  <si>
    <t>3DD.003D7E46F3</t>
  </si>
  <si>
    <t>C-01374</t>
  </si>
  <si>
    <t>3DD.003D7E46FA</t>
  </si>
  <si>
    <t>C-01373</t>
  </si>
  <si>
    <t>3DD.003D7E4729</t>
  </si>
  <si>
    <t>C-01372</t>
  </si>
  <si>
    <t>3DD.003D7E46D0</t>
  </si>
  <si>
    <t>C-01371</t>
  </si>
  <si>
    <t>3DD.003D7E46DD</t>
  </si>
  <si>
    <t>C-01370</t>
  </si>
  <si>
    <t>3DD.003D7E4718</t>
  </si>
  <si>
    <t>C-01369</t>
  </si>
  <si>
    <t>3DD.003D7E471B</t>
  </si>
  <si>
    <t>C-01364</t>
  </si>
  <si>
    <t>3DD.003D7E4722</t>
  </si>
  <si>
    <t>C-01360</t>
  </si>
  <si>
    <t>3DD.003D7E4715</t>
  </si>
  <si>
    <t>C-01357</t>
  </si>
  <si>
    <t>3DD.003D7E472B</t>
  </si>
  <si>
    <t>C-01356</t>
  </si>
  <si>
    <t>3DD.003D7E4726</t>
  </si>
  <si>
    <t>C-01354</t>
  </si>
  <si>
    <t>3DD.003D7E46D6</t>
  </si>
  <si>
    <t>C-01348</t>
  </si>
  <si>
    <t>3DD.003D7E46EE</t>
  </si>
  <si>
    <t>C-01346</t>
  </si>
  <si>
    <t>3DD.003D7E4730</t>
  </si>
  <si>
    <t>C-01344</t>
  </si>
  <si>
    <t>3DD.003D7E470C</t>
  </si>
  <si>
    <t>C-01343</t>
  </si>
  <si>
    <t>3DD.003D7E470D</t>
  </si>
  <si>
    <t>C-01341</t>
  </si>
  <si>
    <t>3DD.003D820FF4</t>
  </si>
  <si>
    <t>C-01338</t>
  </si>
  <si>
    <t>3DD.003D7E46E7</t>
  </si>
  <si>
    <t>C-01336</t>
  </si>
  <si>
    <t>3DD.003D7E46EF</t>
  </si>
  <si>
    <t>C-01334</t>
  </si>
  <si>
    <t>3DD.003D7E46D2</t>
  </si>
  <si>
    <t>C-01333</t>
  </si>
  <si>
    <t>3DD.003D7E471C</t>
  </si>
  <si>
    <t>C-01332</t>
  </si>
  <si>
    <t>3DD.003D7E46FB</t>
  </si>
  <si>
    <t>C-01319</t>
  </si>
  <si>
    <t>3DD.003D7E46E9</t>
  </si>
  <si>
    <t>C-01318</t>
  </si>
  <si>
    <t>3DD.003D7E46D3</t>
  </si>
  <si>
    <t>C-01314</t>
  </si>
  <si>
    <t>3DD.003D7E46D5</t>
  </si>
  <si>
    <t>C-01313</t>
  </si>
  <si>
    <t>3DD.003D7E46D9</t>
  </si>
  <si>
    <t>C-01312</t>
  </si>
  <si>
    <t>3DD.003D7E4706</t>
  </si>
  <si>
    <t>C-01309</t>
  </si>
  <si>
    <t>3DD.003D7E470B</t>
  </si>
  <si>
    <t>C-01304</t>
  </si>
  <si>
    <t>3DD.003D7E4705</t>
  </si>
  <si>
    <t>C-01303</t>
  </si>
  <si>
    <t>3DD.003D7E46EB</t>
  </si>
  <si>
    <t>C-01302</t>
  </si>
  <si>
    <t>3DD.003D7E46F4</t>
  </si>
  <si>
    <t>C-01298</t>
  </si>
  <si>
    <t>3DD.003D7E4713</t>
  </si>
  <si>
    <t>C-01296</t>
  </si>
  <si>
    <t>3DD.003D7E471E</t>
  </si>
  <si>
    <t>C-01294</t>
  </si>
  <si>
    <t>C-01291</t>
  </si>
  <si>
    <t>3DD.003D7E4710</t>
  </si>
  <si>
    <t>C-01284</t>
  </si>
  <si>
    <t>3DD.003D7E4707</t>
  </si>
  <si>
    <t>C-01282</t>
  </si>
  <si>
    <t>3DD.003D7E4723</t>
  </si>
  <si>
    <t>C-01280</t>
  </si>
  <si>
    <t>3DD.003D7E46E0</t>
  </si>
  <si>
    <t>C-01278</t>
  </si>
  <si>
    <t>3DD.003D7E46E3</t>
  </si>
  <si>
    <t>C-01276</t>
  </si>
  <si>
    <t>3DD.003D7E46E2</t>
  </si>
  <si>
    <t>C-01272</t>
  </si>
  <si>
    <t>3DD.003D7E471A</t>
  </si>
  <si>
    <t>C-01261</t>
  </si>
  <si>
    <t>3DD.003D7E4725</t>
  </si>
  <si>
    <t>C-01259</t>
  </si>
  <si>
    <t>3DD.003D7E45FF</t>
  </si>
  <si>
    <t>C-01258</t>
  </si>
  <si>
    <t>3DD.003D7E45A2</t>
  </si>
  <si>
    <t>C-01251</t>
  </si>
  <si>
    <t>3DD.003D7E45B2</t>
  </si>
  <si>
    <t>C-01250</t>
  </si>
  <si>
    <t>3DD.003D7E45E9</t>
  </si>
  <si>
    <t>C-01249</t>
  </si>
  <si>
    <t>3DD.003D7E45CE</t>
  </si>
  <si>
    <t>C-01247</t>
  </si>
  <si>
    <t>3DD.003D7E45B4</t>
  </si>
  <si>
    <t>C-01243</t>
  </si>
  <si>
    <t>3DD.003D7E45FD</t>
  </si>
  <si>
    <t>C-01242</t>
  </si>
  <si>
    <t>3DD.003D7E45AD</t>
  </si>
  <si>
    <t>C-01237</t>
  </si>
  <si>
    <t>3DD.003D7E4603</t>
  </si>
  <si>
    <t>C-01236</t>
  </si>
  <si>
    <t>3DD.003D7E45F5</t>
  </si>
  <si>
    <t>C-01229</t>
  </si>
  <si>
    <t>3DD.003D7E45A6</t>
  </si>
  <si>
    <t>C-01228</t>
  </si>
  <si>
    <t>3DD.003D7E45B7</t>
  </si>
  <si>
    <t>C-01227</t>
  </si>
  <si>
    <t>3DD.003D7E45CB</t>
  </si>
  <si>
    <t>C-01224</t>
  </si>
  <si>
    <t>3DD.003D6F5726</t>
  </si>
  <si>
    <t>C-01217</t>
  </si>
  <si>
    <t>3DD.003D7E45F8</t>
  </si>
  <si>
    <t>C-01214</t>
  </si>
  <si>
    <t>3DD.003D7E45CC</t>
  </si>
  <si>
    <t>C-01213</t>
  </si>
  <si>
    <t>3DD.003D7E45D3</t>
  </si>
  <si>
    <t>C-01212</t>
  </si>
  <si>
    <t>3DD.003D7E45BB</t>
  </si>
  <si>
    <t>C-01202</t>
  </si>
  <si>
    <t>3DD.003D7E45F1</t>
  </si>
  <si>
    <t>C-01201</t>
  </si>
  <si>
    <t>3DD.003D7E45A1</t>
  </si>
  <si>
    <t>C-01199</t>
  </si>
  <si>
    <t>3DD.003D7E45C6</t>
  </si>
  <si>
    <t>C-01198</t>
  </si>
  <si>
    <t>3DD.003D7E45F2</t>
  </si>
  <si>
    <t>C-01197</t>
  </si>
  <si>
    <t>3DD.003D7E45D2</t>
  </si>
  <si>
    <t>C-01196</t>
  </si>
  <si>
    <t>3DD.003D7E45E5</t>
  </si>
  <si>
    <t>C-01194</t>
  </si>
  <si>
    <t>3DD.003D7E45D4</t>
  </si>
  <si>
    <t>C-01188</t>
  </si>
  <si>
    <t>3DD.003D7E45C7</t>
  </si>
  <si>
    <t>C-01186</t>
  </si>
  <si>
    <t>3DD.003D7E45EF</t>
  </si>
  <si>
    <t>C-01183</t>
  </si>
  <si>
    <t>3DD.003D7E45F7</t>
  </si>
  <si>
    <t>C-01179</t>
  </si>
  <si>
    <t>3DD.003D7E45CD</t>
  </si>
  <si>
    <t>C-01177</t>
  </si>
  <si>
    <t>3DD.003D7E45BD</t>
  </si>
  <si>
    <t>C-01176</t>
  </si>
  <si>
    <t>3DD.003D7E45F9</t>
  </si>
  <si>
    <t>C-01169</t>
  </si>
  <si>
    <t>3DD.003D7E45D1</t>
  </si>
  <si>
    <t>C-01168</t>
  </si>
  <si>
    <t>3DD.003D7E45FA</t>
  </si>
  <si>
    <t>C-01167</t>
  </si>
  <si>
    <t>3DD.003D7E45AE</t>
  </si>
  <si>
    <t>C-01164</t>
  </si>
  <si>
    <t>3DD.003D7E4602</t>
  </si>
  <si>
    <t>C-01163</t>
  </si>
  <si>
    <t>3DD.003D7E45ED</t>
  </si>
  <si>
    <t>C-01162</t>
  </si>
  <si>
    <t>3DD.003D7E45EC</t>
  </si>
  <si>
    <t>C-01157</t>
  </si>
  <si>
    <t>3DD.003D7E45F4</t>
  </si>
  <si>
    <t>C-01152</t>
  </si>
  <si>
    <t>3DD.003D7E45C3</t>
  </si>
  <si>
    <t>C-01151</t>
  </si>
  <si>
    <t>3DD.003D7E45A5</t>
  </si>
  <si>
    <t>C-01149</t>
  </si>
  <si>
    <t>3DD.003D7E45AB</t>
  </si>
  <si>
    <t>C-01146</t>
  </si>
  <si>
    <t>3DD.003D7E45DF</t>
  </si>
  <si>
    <t>C-01142</t>
  </si>
  <si>
    <t>3DD.003D7E45C0</t>
  </si>
  <si>
    <t>C-01140</t>
  </si>
  <si>
    <t>3DD.003D7E45F6</t>
  </si>
  <si>
    <t>C-01139</t>
  </si>
  <si>
    <t>3DD.003D7E45D0</t>
  </si>
  <si>
    <t>C-01133</t>
  </si>
  <si>
    <t>3DD.003D7E45E8</t>
  </si>
  <si>
    <t>C-01132</t>
  </si>
  <si>
    <t>3DD.003D7E45A7</t>
  </si>
  <si>
    <t>C-01131</t>
  </si>
  <si>
    <t>3DD.003D7E45E1</t>
  </si>
  <si>
    <t>C-01127</t>
  </si>
  <si>
    <t>3DD.003D7E45DC</t>
  </si>
  <si>
    <t>C-01121</t>
  </si>
  <si>
    <t>3DD.003D7E45B5</t>
  </si>
  <si>
    <t>C-01119</t>
  </si>
  <si>
    <t>3DD.003D7E45B3</t>
  </si>
  <si>
    <t>C-01118</t>
  </si>
  <si>
    <t>3DD.003D7E45C5</t>
  </si>
  <si>
    <t>C-01117</t>
  </si>
  <si>
    <t>3DD.003D7E45C4</t>
  </si>
  <si>
    <t>C-01116</t>
  </si>
  <si>
    <t>3DD.003D7E45EB</t>
  </si>
  <si>
    <t>C-01114</t>
  </si>
  <si>
    <t>3DD.003D7E45D5</t>
  </si>
  <si>
    <t>C-01112</t>
  </si>
  <si>
    <t>3DD.003D7E45B6</t>
  </si>
  <si>
    <t>C-01111</t>
  </si>
  <si>
    <t>3DD.003D7E45D7</t>
  </si>
  <si>
    <t>C-01109</t>
  </si>
  <si>
    <t>3DD.003D7E4601</t>
  </si>
  <si>
    <t>C-01107</t>
  </si>
  <si>
    <t>3DD.003D7E45FE</t>
  </si>
  <si>
    <t>C-01106</t>
  </si>
  <si>
    <t>3DD.003D7E45C9</t>
  </si>
  <si>
    <t>C-01103</t>
  </si>
  <si>
    <t>3DD.003D7E45D8</t>
  </si>
  <si>
    <t>C-01102</t>
  </si>
  <si>
    <t>3DD.003D7E45A4</t>
  </si>
  <si>
    <t>C-01100</t>
  </si>
  <si>
    <t>3DD.003D7E45E7</t>
  </si>
  <si>
    <t>C-01099</t>
  </si>
  <si>
    <t>3DD.003D7E45C8</t>
  </si>
  <si>
    <t>C-01098</t>
  </si>
  <si>
    <t>3DD.003D7E45BC</t>
  </si>
  <si>
    <t>C-01097</t>
  </si>
  <si>
    <t>PBT lost</t>
  </si>
  <si>
    <t>3DD.003D7E45C2</t>
  </si>
  <si>
    <t>C-01096</t>
  </si>
  <si>
    <t>3DD.003D7E45B1</t>
  </si>
  <si>
    <t>C-01093</t>
  </si>
  <si>
    <t>3DD.003D7E45EE</t>
  </si>
  <si>
    <t>C-01088</t>
  </si>
  <si>
    <t>3DD.003D7E44A2</t>
  </si>
  <si>
    <t>C-01084</t>
  </si>
  <si>
    <t>3DD.003D7E4485</t>
  </si>
  <si>
    <t>C-01080</t>
  </si>
  <si>
    <t>3DD.003D7E4490</t>
  </si>
  <si>
    <t>C-01079</t>
  </si>
  <si>
    <t>3DD.003D7E4487</t>
  </si>
  <si>
    <t>C-01072</t>
  </si>
  <si>
    <t>3DD.003D7E44B9</t>
  </si>
  <si>
    <t>C-01067</t>
  </si>
  <si>
    <t>3DD.003D7E44D3</t>
  </si>
  <si>
    <t>C-01062</t>
  </si>
  <si>
    <t>3DD.003D7E44D0</t>
  </si>
  <si>
    <t>C-01061</t>
  </si>
  <si>
    <t>3DD.003D7E4484</t>
  </si>
  <si>
    <t>C-01060</t>
  </si>
  <si>
    <t>3DD.003D7E44C9</t>
  </si>
  <si>
    <t>C-01059</t>
  </si>
  <si>
    <t>3DD.003D7E44B4</t>
  </si>
  <si>
    <t>C-01057</t>
  </si>
  <si>
    <t>3DD.003D7E4494</t>
  </si>
  <si>
    <t>C-01056</t>
  </si>
  <si>
    <t>3DD.003D7E4475</t>
  </si>
  <si>
    <t>C-01054</t>
  </si>
  <si>
    <t>3DD.003D7E44CD</t>
  </si>
  <si>
    <t>C-01052</t>
  </si>
  <si>
    <t>3DD.003D7E44D1</t>
  </si>
  <si>
    <t>C-01048</t>
  </si>
  <si>
    <t>3DD.003D7E44BE</t>
  </si>
  <si>
    <t>C-01047</t>
  </si>
  <si>
    <t>3DD.003D7E44B2</t>
  </si>
  <si>
    <t>C-01046</t>
  </si>
  <si>
    <t>3DD.003D7E44BC</t>
  </si>
  <si>
    <t>C-01044</t>
  </si>
  <si>
    <t>3DD.003D7E44B1</t>
  </si>
  <si>
    <t>C-01042</t>
  </si>
  <si>
    <t>3DD.003D7E4491</t>
  </si>
  <si>
    <t>C-01039</t>
  </si>
  <si>
    <t>3DD.003D7E44A1</t>
  </si>
  <si>
    <t>C-01034</t>
  </si>
  <si>
    <t>3DD.003D7E44B6</t>
  </si>
  <si>
    <t>C-01033</t>
  </si>
  <si>
    <t>3DD.003D7E4481</t>
  </si>
  <si>
    <t>C-01032</t>
  </si>
  <si>
    <t>3DD.003D7E44C6</t>
  </si>
  <si>
    <t>C-01028</t>
  </si>
  <si>
    <t>3DD.003D7E44B7</t>
  </si>
  <si>
    <t>C-01027</t>
  </si>
  <si>
    <t>3DD.003D7E44AC</t>
  </si>
  <si>
    <t>C-01026</t>
  </si>
  <si>
    <t>3DD.003D7E44C5</t>
  </si>
  <si>
    <t>C-01024</t>
  </si>
  <si>
    <t>3DD.003D7E44CA</t>
  </si>
  <si>
    <t>C-01023</t>
  </si>
  <si>
    <t>3DD.003D7E448F</t>
  </si>
  <si>
    <t>C-01022</t>
  </si>
  <si>
    <t>3DD.003D7E44A5</t>
  </si>
  <si>
    <t>C-01016</t>
  </si>
  <si>
    <t>3DD.003D7E44CC</t>
  </si>
  <si>
    <t>C-01012</t>
  </si>
  <si>
    <t>3DD.003D7E4477</t>
  </si>
  <si>
    <t>C-01011</t>
  </si>
  <si>
    <t>3DD.003D7E44C7</t>
  </si>
  <si>
    <t>C-01009</t>
  </si>
  <si>
    <t>3DD.003D7E44CF</t>
  </si>
  <si>
    <t>C-01007</t>
  </si>
  <si>
    <t>3DD.003D7E44D5</t>
  </si>
  <si>
    <t>C-01002</t>
  </si>
  <si>
    <t>3DD.003D7E44A0</t>
  </si>
  <si>
    <t>C-00999</t>
  </si>
  <si>
    <t>3DD.003E28E2F2</t>
  </si>
  <si>
    <t>C-00998</t>
  </si>
  <si>
    <t>double tag 3DD.003D7E4493 no PBT</t>
  </si>
  <si>
    <t>3DD.003D7E4489</t>
  </si>
  <si>
    <t>C-00997</t>
  </si>
  <si>
    <t>3DD.003D7E44AD</t>
  </si>
  <si>
    <t>C-00991</t>
  </si>
  <si>
    <t>3DD.003D9DBF31</t>
  </si>
  <si>
    <t>C-00989</t>
  </si>
  <si>
    <t>3DD.003D7E44BB</t>
  </si>
  <si>
    <t>C-00988</t>
  </si>
  <si>
    <t>3DD.003D7E44D2</t>
  </si>
  <si>
    <t>C-00981</t>
  </si>
  <si>
    <t>3DD.003D7E448C</t>
  </si>
  <si>
    <t>C-00980</t>
  </si>
  <si>
    <t>3DD.003D7E4492</t>
  </si>
  <si>
    <t>C-00979</t>
  </si>
  <si>
    <t>3DD.003D7E447C</t>
  </si>
  <si>
    <t>C-00972</t>
  </si>
  <si>
    <t>3DD.003D7E449D</t>
  </si>
  <si>
    <t>C-00971</t>
  </si>
  <si>
    <t>3DD.003D7E4488</t>
  </si>
  <si>
    <t>C-00967</t>
  </si>
  <si>
    <t>3DD.003D7E447A</t>
  </si>
  <si>
    <t>C-00964</t>
  </si>
  <si>
    <t>3DD.003D7E449B</t>
  </si>
  <si>
    <t>C-00962</t>
  </si>
  <si>
    <t>3DD.003D7E4486</t>
  </si>
  <si>
    <t>C-00960</t>
  </si>
  <si>
    <t>3DD.003D7E449E</t>
  </si>
  <si>
    <t>C-00959</t>
  </si>
  <si>
    <t>3DD.003D7E44A4</t>
  </si>
  <si>
    <t>C-00958</t>
  </si>
  <si>
    <t>3DD.003D7E449A</t>
  </si>
  <si>
    <t>C-00957</t>
  </si>
  <si>
    <t>3DD.003D9DA48A</t>
  </si>
  <si>
    <t>C-00952</t>
  </si>
  <si>
    <t>3DD.003D7E4497</t>
  </si>
  <si>
    <t>C-00946</t>
  </si>
  <si>
    <t>3DD.003D7E44BF</t>
  </si>
  <si>
    <t>C-00942</t>
  </si>
  <si>
    <t>3DD.003D7E44A9</t>
  </si>
  <si>
    <t>C-00941</t>
  </si>
  <si>
    <t>3DD.003D7E44C0</t>
  </si>
  <si>
    <t>C-00940</t>
  </si>
  <si>
    <t>3DD.003D7E4478</t>
  </si>
  <si>
    <t>C-00936</t>
  </si>
  <si>
    <t>3DD.003D7E447E</t>
  </si>
  <si>
    <t>C-00934</t>
  </si>
  <si>
    <t>3DD.003D7E44C4</t>
  </si>
  <si>
    <t>C-00928</t>
  </si>
  <si>
    <t>3DD.003D7E44C1</t>
  </si>
  <si>
    <t>C-00924</t>
  </si>
  <si>
    <t>3DD.003D7E44A8</t>
  </si>
  <si>
    <t>C-00923</t>
  </si>
  <si>
    <t>3DD.003D7E4479</t>
  </si>
  <si>
    <t>C-00922</t>
  </si>
  <si>
    <t>3DD.003D7E4499</t>
  </si>
  <si>
    <t>C-00921</t>
  </si>
  <si>
    <t>3DD.003D7E44D8</t>
  </si>
  <si>
    <t>C-00916</t>
  </si>
  <si>
    <t>3DD.003D7E44C8</t>
  </si>
  <si>
    <t>C-00913</t>
  </si>
  <si>
    <t>3DD.003D7E44B0</t>
  </si>
  <si>
    <t>C-00911</t>
  </si>
  <si>
    <t>3DD.003D7E447B</t>
  </si>
  <si>
    <t>C-00910</t>
  </si>
  <si>
    <t>3DD.003D7E4496</t>
  </si>
  <si>
    <t>C-00909</t>
  </si>
  <si>
    <t>3DD.003D7E44BD</t>
  </si>
  <si>
    <t>C-00903</t>
  </si>
  <si>
    <t>3DD.003D7E447D</t>
  </si>
  <si>
    <t>C-00902</t>
  </si>
  <si>
    <t>3DD.003D7E4480</t>
  </si>
  <si>
    <t>C-00901</t>
  </si>
  <si>
    <t>3DD.003D7E44D4</t>
  </si>
  <si>
    <t>C-00899</t>
  </si>
  <si>
    <t>3DD.003D7E44AB</t>
  </si>
  <si>
    <t>C-00898</t>
  </si>
  <si>
    <t>3DD.003D7E44AE</t>
  </si>
  <si>
    <t>C-00897</t>
  </si>
  <si>
    <t>3DD.003D7E44B8</t>
  </si>
  <si>
    <t>C-00896</t>
  </si>
  <si>
    <t>3DD.003D7E4482</t>
  </si>
  <si>
    <t>C-00891</t>
  </si>
  <si>
    <t>3DD.0077A5EDF5</t>
  </si>
  <si>
    <t>C-00890</t>
  </si>
  <si>
    <t>3DD.0077A5FC5F</t>
  </si>
  <si>
    <t>C-00884</t>
  </si>
  <si>
    <t>3DD.0077A5B852</t>
  </si>
  <si>
    <t>C-00883</t>
  </si>
  <si>
    <t>3DD.0077A5EF2D</t>
  </si>
  <si>
    <t>C-00874</t>
  </si>
  <si>
    <t>3DD.0077A6C68C</t>
  </si>
  <si>
    <t>C-00872</t>
  </si>
  <si>
    <t>3DD.0077A615A7</t>
  </si>
  <si>
    <t>C-00867</t>
  </si>
  <si>
    <t>3DD.0077A6654B</t>
  </si>
  <si>
    <t>C-00864</t>
  </si>
  <si>
    <t>3DD.0077A65D9F</t>
  </si>
  <si>
    <t>C-00863</t>
  </si>
  <si>
    <t>3DD.0077A5AB1E</t>
  </si>
  <si>
    <t>C-00857</t>
  </si>
  <si>
    <t>3DD.0077A5D2E5</t>
  </si>
  <si>
    <t>C-00856</t>
  </si>
  <si>
    <t>3DD.003D4A1BBA</t>
  </si>
  <si>
    <t>C-00851</t>
  </si>
  <si>
    <t>3DD.0077A5CB8E</t>
  </si>
  <si>
    <t>C-00850</t>
  </si>
  <si>
    <t>3DD.0077A6BB55</t>
  </si>
  <si>
    <t>C-00849</t>
  </si>
  <si>
    <t>3DD.0077A6C383</t>
  </si>
  <si>
    <t>C-00846</t>
  </si>
  <si>
    <t>3DD.0077A5C75D</t>
  </si>
  <si>
    <t>C-00843</t>
  </si>
  <si>
    <t>3DD.0077A7605D</t>
  </si>
  <si>
    <t>C-00842</t>
  </si>
  <si>
    <t>3DD.0078E4210C</t>
  </si>
  <si>
    <t>C-00841</t>
  </si>
  <si>
    <t>3DD.0077A7071C</t>
  </si>
  <si>
    <t>C-00834</t>
  </si>
  <si>
    <t>3DD.0077A5BC9E</t>
  </si>
  <si>
    <t>C-00833</t>
  </si>
  <si>
    <t>3DD.0077A56F7C</t>
  </si>
  <si>
    <t>C-00829</t>
  </si>
  <si>
    <t>3DD.0077A5C499</t>
  </si>
  <si>
    <t>C-00828</t>
  </si>
  <si>
    <t>3DD.0077A63344</t>
  </si>
  <si>
    <t>C-00827</t>
  </si>
  <si>
    <t>3DD.0077A6347C</t>
  </si>
  <si>
    <t>C-00824</t>
  </si>
  <si>
    <t>3DD.0077A6FAC6</t>
  </si>
  <si>
    <t>C-00818</t>
  </si>
  <si>
    <t>3DD.0077A611C3</t>
  </si>
  <si>
    <t>C-00817</t>
  </si>
  <si>
    <t>3DD.0077A74C8E</t>
  </si>
  <si>
    <t>C-00816</t>
  </si>
  <si>
    <t>3DD.0077A6FAD8</t>
  </si>
  <si>
    <t>C-00812</t>
  </si>
  <si>
    <t>3DD.0077A5786E</t>
  </si>
  <si>
    <t>C-00811</t>
  </si>
  <si>
    <t>3DD.0077A74C5A</t>
  </si>
  <si>
    <t>C-00806</t>
  </si>
  <si>
    <t>3DD.0077A6A4BE</t>
  </si>
  <si>
    <t>C-00804</t>
  </si>
  <si>
    <t>3DD.0077A6446A</t>
  </si>
  <si>
    <t>C-00800</t>
  </si>
  <si>
    <t>3DD.0077A50181</t>
  </si>
  <si>
    <t>C-00799</t>
  </si>
  <si>
    <t>3DD.0077A5B609</t>
  </si>
  <si>
    <t>C-00798</t>
  </si>
  <si>
    <t>3DD.0077A6BF91</t>
  </si>
  <si>
    <t>C-00797</t>
  </si>
  <si>
    <t>3DD.0077A5269D</t>
  </si>
  <si>
    <t>C-00793</t>
  </si>
  <si>
    <t>3DD.0077A5E29A</t>
  </si>
  <si>
    <t>C-00792</t>
  </si>
  <si>
    <t>3DD.0077A63271</t>
  </si>
  <si>
    <t>C-00789</t>
  </si>
  <si>
    <t>3DD.0077A63DA2</t>
  </si>
  <si>
    <t>C-00787</t>
  </si>
  <si>
    <t>3DD.0077A5C9DF</t>
  </si>
  <si>
    <t>C-00784</t>
  </si>
  <si>
    <t>3DD.0077A71797</t>
  </si>
  <si>
    <t>C-00781</t>
  </si>
  <si>
    <t>3DD.0077A695E3</t>
  </si>
  <si>
    <t>C-00777</t>
  </si>
  <si>
    <t>3DD.0077A5CA7C</t>
  </si>
  <si>
    <t>C-00776</t>
  </si>
  <si>
    <t>3DD.0077A74CF7</t>
  </si>
  <si>
    <t>C-00773</t>
  </si>
  <si>
    <t>3DD.0077A6789E</t>
  </si>
  <si>
    <t>C-00772</t>
  </si>
  <si>
    <t>3DD.0077A6EE83</t>
  </si>
  <si>
    <t>C-00771</t>
  </si>
  <si>
    <t>3DD.0077A627E6</t>
  </si>
  <si>
    <t>C-00770</t>
  </si>
  <si>
    <t>3DD.0077A50735</t>
  </si>
  <si>
    <t>C-00769</t>
  </si>
  <si>
    <t>3DD.0077A75837</t>
  </si>
  <si>
    <t>C-00768</t>
  </si>
  <si>
    <t>3DD.0077A64089</t>
  </si>
  <si>
    <t>C-00767</t>
  </si>
  <si>
    <t>3DD.0077A650F7</t>
  </si>
  <si>
    <t>C-00766</t>
  </si>
  <si>
    <t>3DD.0077A63E1D</t>
  </si>
  <si>
    <t>C-00762</t>
  </si>
  <si>
    <t>3DD.0077A5AEDC</t>
  </si>
  <si>
    <t>C-00761</t>
  </si>
  <si>
    <t>3DD.0077A507F9</t>
  </si>
  <si>
    <t>C-00760</t>
  </si>
  <si>
    <t>3DD.0077A619E6</t>
  </si>
  <si>
    <t>C-00759</t>
  </si>
  <si>
    <t>3DD.0077A73269</t>
  </si>
  <si>
    <t>C-00758</t>
  </si>
  <si>
    <t>3DD.0077A5C69A</t>
  </si>
  <si>
    <t>C-00757</t>
  </si>
  <si>
    <t>3DD.0078C31598</t>
  </si>
  <si>
    <t>C-00756</t>
  </si>
  <si>
    <t>3DD.0077A5ACF8</t>
  </si>
  <si>
    <t>C-00754</t>
  </si>
  <si>
    <t>3DD.0077A5EEEB</t>
  </si>
  <si>
    <t>C-00753</t>
  </si>
  <si>
    <t>3DD.0077A5E8BF</t>
  </si>
  <si>
    <t>C-00752</t>
  </si>
  <si>
    <t>3DD.0077A51267</t>
  </si>
  <si>
    <t>C-00750</t>
  </si>
  <si>
    <t>3DD.0077A6E410</t>
  </si>
  <si>
    <t>C-00748</t>
  </si>
  <si>
    <t>3DD.0077A628DF</t>
  </si>
  <si>
    <t>C-00747</t>
  </si>
  <si>
    <t>3DD.0077A661D5</t>
  </si>
  <si>
    <t>C-00746</t>
  </si>
  <si>
    <t>3DD.0077A6995A</t>
  </si>
  <si>
    <t>C-00744</t>
  </si>
  <si>
    <t>3DD.0077A5CA83</t>
  </si>
  <si>
    <t>C-00742</t>
  </si>
  <si>
    <t>3DD.0077A655AE</t>
  </si>
  <si>
    <t>C-00741</t>
  </si>
  <si>
    <t>3DD.0077A5FD82</t>
  </si>
  <si>
    <t>C-00740</t>
  </si>
  <si>
    <t>3DD.0077A73074</t>
  </si>
  <si>
    <t>C-00739</t>
  </si>
  <si>
    <t>3DD.0077A66DC1</t>
  </si>
  <si>
    <t>C-00738</t>
  </si>
  <si>
    <t>3DD.0077A5017D</t>
  </si>
  <si>
    <t>C-00737</t>
  </si>
  <si>
    <t>3DD.0077A5BD54</t>
  </si>
  <si>
    <t>C-00733</t>
  </si>
  <si>
    <t>3DD.0077A6B428</t>
  </si>
  <si>
    <t>C-00731</t>
  </si>
  <si>
    <t>3DD.0077A6B54F</t>
  </si>
  <si>
    <t>C-00730</t>
  </si>
  <si>
    <t>3DD.003D81C220</t>
  </si>
  <si>
    <t>C-00729</t>
  </si>
  <si>
    <t>3DD.0077A6A6F3</t>
  </si>
  <si>
    <t>C-00728</t>
  </si>
  <si>
    <t>3DD.0077A64A8E</t>
  </si>
  <si>
    <t>C-00727</t>
  </si>
  <si>
    <t>3DD.0077A66DF8</t>
  </si>
  <si>
    <t>C-00726</t>
  </si>
  <si>
    <t>3DD.0078C3159C</t>
  </si>
  <si>
    <t>C-00723</t>
  </si>
  <si>
    <t>3DD.0078C315DB</t>
  </si>
  <si>
    <t>C-00722</t>
  </si>
  <si>
    <t>3DD.0078C315EB</t>
  </si>
  <si>
    <t>C-00721</t>
  </si>
  <si>
    <t>3DD.0078C3159B</t>
  </si>
  <si>
    <t>C-00720</t>
  </si>
  <si>
    <t>3DD.0078C315D1</t>
  </si>
  <si>
    <t>C-00719</t>
  </si>
  <si>
    <t>3DD.0078C315A2</t>
  </si>
  <si>
    <t>C-00717</t>
  </si>
  <si>
    <t>3DD.0078C31599</t>
  </si>
  <si>
    <t>C-00716</t>
  </si>
  <si>
    <t>3DD.0078C315B1</t>
  </si>
  <si>
    <t>C-00714</t>
  </si>
  <si>
    <t>3DD.0078C315D8</t>
  </si>
  <si>
    <t>C-00713</t>
  </si>
  <si>
    <t>3DD.0078C315F3</t>
  </si>
  <si>
    <t>C-00712</t>
  </si>
  <si>
    <t>3DD.0078C315E2</t>
  </si>
  <si>
    <t>C-00711</t>
  </si>
  <si>
    <t>3DD.0078C315C0</t>
  </si>
  <si>
    <t>C-00708</t>
  </si>
  <si>
    <t>3DD.0078C315C7</t>
  </si>
  <si>
    <t>C-00707</t>
  </si>
  <si>
    <t>3DD.0078C315E5</t>
  </si>
  <si>
    <t>C-00703</t>
  </si>
  <si>
    <t>3DD.0078C315F0</t>
  </si>
  <si>
    <t>C-00702</t>
  </si>
  <si>
    <t>3DD.0078C315D7</t>
  </si>
  <si>
    <t>C-00701</t>
  </si>
  <si>
    <t>3DD.0078C315E9</t>
  </si>
  <si>
    <t>C-00698</t>
  </si>
  <si>
    <t>3DD.0078C3159A</t>
  </si>
  <si>
    <t>C-00697</t>
  </si>
  <si>
    <t>3DD.0078C315ED</t>
  </si>
  <si>
    <t>C-00696</t>
  </si>
  <si>
    <t>3DD.0078C315B0</t>
  </si>
  <si>
    <t>C-00694</t>
  </si>
  <si>
    <t>3DD.0078C315AC</t>
  </si>
  <si>
    <t>C-00693</t>
  </si>
  <si>
    <t>3DD.0078C315DC</t>
  </si>
  <si>
    <t>C-00692</t>
  </si>
  <si>
    <t>3DD.0078C315A0</t>
  </si>
  <si>
    <t>C-00691</t>
  </si>
  <si>
    <t>C-00687</t>
  </si>
  <si>
    <t>Record Needs Review RG 11/14: Marked as hauled changed to released</t>
  </si>
  <si>
    <t>3DD.0078C315C2</t>
  </si>
  <si>
    <t>C-00686</t>
  </si>
  <si>
    <t>3DD.0078C315F2</t>
  </si>
  <si>
    <t>C-00684</t>
  </si>
  <si>
    <t>3DD.0078C315E3</t>
  </si>
  <si>
    <t>C-00683</t>
  </si>
  <si>
    <t>3DD.0078C315CC</t>
  </si>
  <si>
    <t>C-00682</t>
  </si>
  <si>
    <t>3DD.0078C315E1</t>
  </si>
  <si>
    <t>C-00681</t>
  </si>
  <si>
    <t>3DD.0078C315A5</t>
  </si>
  <si>
    <t>C-00680</t>
  </si>
  <si>
    <t>3DD.0078C315EC</t>
  </si>
  <si>
    <t>C-00678</t>
  </si>
  <si>
    <t>3DD.0078C315AA</t>
  </si>
  <si>
    <t>C-00677</t>
  </si>
  <si>
    <t>3DD.0078C3159E</t>
  </si>
  <si>
    <t>C-00676</t>
  </si>
  <si>
    <t>3DD.0078C315E0</t>
  </si>
  <si>
    <t>C-00674</t>
  </si>
  <si>
    <t>3DD.0078C315CA</t>
  </si>
  <si>
    <t>C-00670</t>
  </si>
  <si>
    <t>3DD.0078C315D2</t>
  </si>
  <si>
    <t>C-00669</t>
  </si>
  <si>
    <t>3DD.0078C315BE</t>
  </si>
  <si>
    <t>C-00668</t>
  </si>
  <si>
    <t>3DD.0078C315A6</t>
  </si>
  <si>
    <t>C-00667</t>
  </si>
  <si>
    <t>3DD.0078C315A1</t>
  </si>
  <si>
    <t>C-00666</t>
  </si>
  <si>
    <t>3DD.0078C315AE</t>
  </si>
  <si>
    <t>C-00664</t>
  </si>
  <si>
    <t>3DD.0078C31593</t>
  </si>
  <si>
    <t>C-00663</t>
  </si>
  <si>
    <t>3DD.0078C315AD</t>
  </si>
  <si>
    <t>C-00662</t>
  </si>
  <si>
    <t>3DD.0078C315DF</t>
  </si>
  <si>
    <t>C-00661</t>
  </si>
  <si>
    <t>3DD.0078C315AB</t>
  </si>
  <si>
    <t>C-00656</t>
  </si>
  <si>
    <t>3DD.003D6F48A2</t>
  </si>
  <si>
    <t>C-00654</t>
  </si>
  <si>
    <t>3DD.0078C315C1</t>
  </si>
  <si>
    <t>C-00653</t>
  </si>
  <si>
    <t>3DD.0078C315B3</t>
  </si>
  <si>
    <t>C-00652</t>
  </si>
  <si>
    <t>3DD.0078C315E4</t>
  </si>
  <si>
    <t>C-00651</t>
  </si>
  <si>
    <t>3DD.0078C31592</t>
  </si>
  <si>
    <t>C-00650</t>
  </si>
  <si>
    <t>3DD.0078C315DD</t>
  </si>
  <si>
    <t>C-00649</t>
  </si>
  <si>
    <t>3DD.0078C315CE</t>
  </si>
  <si>
    <t>C-00648</t>
  </si>
  <si>
    <t>3DD.0078C315B5</t>
  </si>
  <si>
    <t>C-00644</t>
  </si>
  <si>
    <t>3DD.0078C315D5</t>
  </si>
  <si>
    <t>C-00643</t>
  </si>
  <si>
    <t>3DD.0078C315EA</t>
  </si>
  <si>
    <t>C-00642</t>
  </si>
  <si>
    <t>3DD.0078C315A8</t>
  </si>
  <si>
    <t>C-00641</t>
  </si>
  <si>
    <t>3DD.0078C315B9</t>
  </si>
  <si>
    <t>C-00640</t>
  </si>
  <si>
    <t>3DD.0078C315EF</t>
  </si>
  <si>
    <t>C-00639</t>
  </si>
  <si>
    <t>3DD.0078C315D6</t>
  </si>
  <si>
    <t>C-00638</t>
  </si>
  <si>
    <t>3DD.0078C315A7</t>
  </si>
  <si>
    <t>C-00637</t>
  </si>
  <si>
    <t>3DD.0078C315D4</t>
  </si>
  <si>
    <t>C-00636</t>
  </si>
  <si>
    <t>3DD.0078C315B7</t>
  </si>
  <si>
    <t>C-00634</t>
  </si>
  <si>
    <t>3DD.0078C315B2</t>
  </si>
  <si>
    <t>C-00630</t>
  </si>
  <si>
    <t>3DD.003D4A3DC0</t>
  </si>
  <si>
    <t>C-00629</t>
  </si>
  <si>
    <t>3DD.0078C315C8</t>
  </si>
  <si>
    <t>C-00628</t>
  </si>
  <si>
    <t>3DD.003D820035</t>
  </si>
  <si>
    <t>C-00627</t>
  </si>
  <si>
    <t>3DD.0078C31594</t>
  </si>
  <si>
    <t>C-00622</t>
  </si>
  <si>
    <t>3DD.0078C315E7</t>
  </si>
  <si>
    <t>C-00621</t>
  </si>
  <si>
    <t>3DD.0078C315BC</t>
  </si>
  <si>
    <t>C-00620</t>
  </si>
  <si>
    <t>3DD.0078C315E8</t>
  </si>
  <si>
    <t>C-00619</t>
  </si>
  <si>
    <t>Fish was hauled but not added to haul.  18e48f5d-4c69-44c5-941f-1a5e084dd90f</t>
  </si>
  <si>
    <t>3DD.0078C315D3</t>
  </si>
  <si>
    <t>C-00618</t>
  </si>
  <si>
    <t>3DD.0078C315F5</t>
  </si>
  <si>
    <t>C-00617</t>
  </si>
  <si>
    <t>3DD.0078C315BA</t>
  </si>
  <si>
    <t>C-00616</t>
  </si>
  <si>
    <t>3DD.0078C315F4</t>
  </si>
  <si>
    <t>C-00614</t>
  </si>
  <si>
    <t>3DD.0078C315B8</t>
  </si>
  <si>
    <t>C-00613</t>
  </si>
  <si>
    <t>3DD.0077A5FFCA</t>
  </si>
  <si>
    <t>C-00611</t>
  </si>
  <si>
    <t>3DD.0077A688D7</t>
  </si>
  <si>
    <t>C-00610</t>
  </si>
  <si>
    <t>3DD.0077A52898</t>
  </si>
  <si>
    <t>C-00609</t>
  </si>
  <si>
    <t>3DD.0077A5B7C7</t>
  </si>
  <si>
    <t>C-00608</t>
  </si>
  <si>
    <t>3DD.0077A65424</t>
  </si>
  <si>
    <t>C-00607</t>
  </si>
  <si>
    <t>3DD.0077A50616</t>
  </si>
  <si>
    <t>C-00604</t>
  </si>
  <si>
    <t>3DD.0077A6B149</t>
  </si>
  <si>
    <t>C-00603</t>
  </si>
  <si>
    <t>3DD.0077A5C5AC</t>
  </si>
  <si>
    <t>C-00602</t>
  </si>
  <si>
    <t>3DD.0077A661FF</t>
  </si>
  <si>
    <t>C-00600</t>
  </si>
  <si>
    <t>3DD.0077A7240A</t>
  </si>
  <si>
    <t>C-00599</t>
  </si>
  <si>
    <t>3DD.0077A5DFE6</t>
  </si>
  <si>
    <t>C-00598</t>
  </si>
  <si>
    <t>3DD.0077A6ED34</t>
  </si>
  <si>
    <t>C-00597</t>
  </si>
  <si>
    <t>3DD.0077A54A39</t>
  </si>
  <si>
    <t>C-00596</t>
  </si>
  <si>
    <t>3DD.0077A5EF66</t>
  </si>
  <si>
    <t>C-00593</t>
  </si>
  <si>
    <t>3DD.0077A61AF3</t>
  </si>
  <si>
    <t>C-00592</t>
  </si>
  <si>
    <t>3DD.0077A635E6</t>
  </si>
  <si>
    <t>C-00591</t>
  </si>
  <si>
    <t>3DD.0077A5E118</t>
  </si>
  <si>
    <t>C-00590</t>
  </si>
  <si>
    <t>3DD.0077A73F0B</t>
  </si>
  <si>
    <t>C-00589</t>
  </si>
  <si>
    <t>3DD.0077B3D484</t>
  </si>
  <si>
    <t>C-00588</t>
  </si>
  <si>
    <t>3DD.0077B5B98F</t>
  </si>
  <si>
    <t>C-00587</t>
  </si>
  <si>
    <t>3DD.0077B53614</t>
  </si>
  <si>
    <t>C-00583</t>
  </si>
  <si>
    <t>3DD.0077CC6070</t>
  </si>
  <si>
    <t>C-00582</t>
  </si>
  <si>
    <t>3DD.0077CCE037</t>
  </si>
  <si>
    <t>C-00581</t>
  </si>
  <si>
    <t>3DD.003D81BEB5</t>
  </si>
  <si>
    <t>C-00580</t>
  </si>
  <si>
    <t>3DD.0077B43B87</t>
  </si>
  <si>
    <t>C-00579</t>
  </si>
  <si>
    <t>3DD.0077B394EA</t>
  </si>
  <si>
    <t>C-00578</t>
  </si>
  <si>
    <t>3DD.0078C315BF</t>
  </si>
  <si>
    <t>C-00577</t>
  </si>
  <si>
    <t>3DD.0078C315DA</t>
  </si>
  <si>
    <t>C-00576</t>
  </si>
  <si>
    <t>3DD.0077B5B96F</t>
  </si>
  <si>
    <t>C-00574</t>
  </si>
  <si>
    <t>3DD.0077B3E976</t>
  </si>
  <si>
    <t>C-00573</t>
  </si>
  <si>
    <t>3DD.0077B48A55</t>
  </si>
  <si>
    <t>C-00572</t>
  </si>
  <si>
    <t>3DD.0077B4226D</t>
  </si>
  <si>
    <t>C-00568</t>
  </si>
  <si>
    <t>3DD.0077B5B83B</t>
  </si>
  <si>
    <t>C-00564</t>
  </si>
  <si>
    <t>3DD.0078C315D0</t>
  </si>
  <si>
    <t>C-00562</t>
  </si>
  <si>
    <t>3DD.0078C3159F</t>
  </si>
  <si>
    <t>C-00561</t>
  </si>
  <si>
    <t>3DD.0078C315CD</t>
  </si>
  <si>
    <t>C-00560</t>
  </si>
  <si>
    <t>3DD.0078C315EE</t>
  </si>
  <si>
    <t>C-00559</t>
  </si>
  <si>
    <t>3DD.0077CC609A</t>
  </si>
  <si>
    <t>C-00558</t>
  </si>
  <si>
    <t>3DD.0077CC6AE0</t>
  </si>
  <si>
    <t>C-00557</t>
  </si>
  <si>
    <t>3DD.0077CC9E22</t>
  </si>
  <si>
    <t>C-00556</t>
  </si>
  <si>
    <t>3DD.0078C315A4</t>
  </si>
  <si>
    <t>C-00554</t>
  </si>
  <si>
    <t>3DD.0077B3CA26</t>
  </si>
  <si>
    <t>C-00553</t>
  </si>
  <si>
    <t>3DD.0078C315C5</t>
  </si>
  <si>
    <t>C-00552</t>
  </si>
  <si>
    <t>3DD.0078C315F1</t>
  </si>
  <si>
    <t>C-00551</t>
  </si>
  <si>
    <t>3DD.0078C315C3</t>
  </si>
  <si>
    <t>C-00550</t>
  </si>
  <si>
    <t>3DD.0078C315CF</t>
  </si>
  <si>
    <t>C-00549</t>
  </si>
  <si>
    <t>3DD.0077B54EC2</t>
  </si>
  <si>
    <t>C-00548</t>
  </si>
  <si>
    <t>3DD.0077CCC84D</t>
  </si>
  <si>
    <t>C-00547</t>
  </si>
  <si>
    <t>3DD.0078C31595</t>
  </si>
  <si>
    <t>C-00543</t>
  </si>
  <si>
    <t>3DD.0078C315E6</t>
  </si>
  <si>
    <t>C-00542</t>
  </si>
  <si>
    <t>3DD.0078C315DE</t>
  </si>
  <si>
    <t>C-00541</t>
  </si>
  <si>
    <t>3DD.0078C315B6</t>
  </si>
  <si>
    <t>C-00540</t>
  </si>
  <si>
    <t>3DD.0078C315A9</t>
  </si>
  <si>
    <t>C-00539</t>
  </si>
  <si>
    <t>3DD.0078C315D9</t>
  </si>
  <si>
    <t>C-00538</t>
  </si>
  <si>
    <t>3DD.0077B59590</t>
  </si>
  <si>
    <t>C-00534</t>
  </si>
  <si>
    <t>3DD.0077CCE8BC</t>
  </si>
  <si>
    <t>C-00533</t>
  </si>
  <si>
    <t>3DD.0078C31597</t>
  </si>
  <si>
    <t>C-00532</t>
  </si>
  <si>
    <t>3DD.0077CCA135</t>
  </si>
  <si>
    <t>C-00531</t>
  </si>
  <si>
    <t>3DD.0077CC9BA3</t>
  </si>
  <si>
    <t>C-00530</t>
  </si>
  <si>
    <t>3DD.0077B43094</t>
  </si>
  <si>
    <t>C-00529</t>
  </si>
  <si>
    <t>3DD.0077B54EA4</t>
  </si>
  <si>
    <t>C-00528</t>
  </si>
  <si>
    <t>3DD.0077CCD7FB</t>
  </si>
  <si>
    <t>C-00527</t>
  </si>
  <si>
    <t>3DD.0077CCEC1F</t>
  </si>
  <si>
    <t>C-00524</t>
  </si>
  <si>
    <t>3DD.0077B44B84</t>
  </si>
  <si>
    <t>C-00523</t>
  </si>
  <si>
    <t>3DD.0077B47ED2</t>
  </si>
  <si>
    <t>C-00521</t>
  </si>
  <si>
    <t>3DD.0077B421A7</t>
  </si>
  <si>
    <t>C-00520</t>
  </si>
  <si>
    <t>3DD.0077B414E6</t>
  </si>
  <si>
    <t>C-00519</t>
  </si>
  <si>
    <t>3DD.0077B535B9</t>
  </si>
  <si>
    <t>C-00518</t>
  </si>
  <si>
    <t>3DD.0077B53603</t>
  </si>
  <si>
    <t>C-00517</t>
  </si>
  <si>
    <t>3DD.0077B5A2CB</t>
  </si>
  <si>
    <t>C-00516</t>
  </si>
  <si>
    <t>3DD.0077CC5B91</t>
  </si>
  <si>
    <t>C-00514</t>
  </si>
  <si>
    <t>3DD.0077CC6D29</t>
  </si>
  <si>
    <t>C-00513</t>
  </si>
  <si>
    <t>3DD.003D6F5F06</t>
  </si>
  <si>
    <t>C-00511</t>
  </si>
  <si>
    <t>GTG RG</t>
  </si>
  <si>
    <t>3DD.0077CC91F7</t>
  </si>
  <si>
    <t>C-00510</t>
  </si>
  <si>
    <t>3DD.0077B3F826</t>
  </si>
  <si>
    <t>C-00509</t>
  </si>
  <si>
    <t>3DD.0077B42172</t>
  </si>
  <si>
    <t>C-00508</t>
  </si>
  <si>
    <t>3DD.0077CC67E5</t>
  </si>
  <si>
    <t>C-00507</t>
  </si>
  <si>
    <t>3DD.0077CC6809</t>
  </si>
  <si>
    <t>C-00506</t>
  </si>
  <si>
    <t>3DD.0077B55C6B</t>
  </si>
  <si>
    <t>C-00500</t>
  </si>
  <si>
    <t>3DD.0077CC921D</t>
  </si>
  <si>
    <t>C-00499</t>
  </si>
  <si>
    <t>3DD.0077CCEA73</t>
  </si>
  <si>
    <t>C-00498</t>
  </si>
  <si>
    <t>3DD.0077B46BED</t>
  </si>
  <si>
    <t>C-00497</t>
  </si>
  <si>
    <t>3DD.0077CCC92C</t>
  </si>
  <si>
    <t>C-00496</t>
  </si>
  <si>
    <t>3DD.0077B55143</t>
  </si>
  <si>
    <t>C-00493</t>
  </si>
  <si>
    <t>3DD.0077B435A4</t>
  </si>
  <si>
    <t>C-00492</t>
  </si>
  <si>
    <t>3DD.0077B4883C</t>
  </si>
  <si>
    <t>C-00491</t>
  </si>
  <si>
    <t>3DD.0077B3C9D7</t>
  </si>
  <si>
    <t>C-00490</t>
  </si>
  <si>
    <t>3DD.0077B583F9</t>
  </si>
  <si>
    <t>C-00484</t>
  </si>
  <si>
    <t>3DD.0077B55F37</t>
  </si>
  <si>
    <t>C-00482</t>
  </si>
  <si>
    <t>3DD.0077B378FB</t>
  </si>
  <si>
    <t>C-00481</t>
  </si>
  <si>
    <t>3DD.0077B406AE</t>
  </si>
  <si>
    <t>C-00480</t>
  </si>
  <si>
    <t>3DD.0077CCC6A0</t>
  </si>
  <si>
    <t>C-00479</t>
  </si>
  <si>
    <t>3DD.0077B46730</t>
  </si>
  <si>
    <t>C-00478</t>
  </si>
  <si>
    <t>3DD.003D6F4253</t>
  </si>
  <si>
    <t>C-00477</t>
  </si>
  <si>
    <t>no previously captured at trap RG</t>
  </si>
  <si>
    <t>3DD.0077B401D6</t>
  </si>
  <si>
    <t>C-00472</t>
  </si>
  <si>
    <t>3DD.0077B5C609</t>
  </si>
  <si>
    <t>C-00471</t>
  </si>
  <si>
    <t>3DD.0077CC6B36</t>
  </si>
  <si>
    <t>C-00470</t>
  </si>
  <si>
    <t>3DD.0077CC6CBB</t>
  </si>
  <si>
    <t>C-00469</t>
  </si>
  <si>
    <t>3DD.0077CCA166</t>
  </si>
  <si>
    <t>C-00464</t>
  </si>
  <si>
    <t>3DD.0077B42014</t>
  </si>
  <si>
    <t>C-00463</t>
  </si>
  <si>
    <t>3DD.0077CC85D7</t>
  </si>
  <si>
    <t>C-00462</t>
  </si>
  <si>
    <t>3DD.0077CCDE8F</t>
  </si>
  <si>
    <t>C-00460</t>
  </si>
  <si>
    <t>3DD.0077B44F9C</t>
  </si>
  <si>
    <t>C-00459</t>
  </si>
  <si>
    <t>3DD.0077B59374</t>
  </si>
  <si>
    <t>C-00456</t>
  </si>
  <si>
    <t>3DD.0077CC78BC</t>
  </si>
  <si>
    <t>C-00454</t>
  </si>
  <si>
    <t>3DD.0077CC83B7</t>
  </si>
  <si>
    <t>C-00453</t>
  </si>
  <si>
    <t>3DD.0077CCB670</t>
  </si>
  <si>
    <t>C-00452</t>
  </si>
  <si>
    <t>3DD.0077CC6A24</t>
  </si>
  <si>
    <t>C-00450</t>
  </si>
  <si>
    <t>3DD.0077B3AADD</t>
  </si>
  <si>
    <t>C-00449</t>
  </si>
  <si>
    <t>3DD.0077B5BB03</t>
  </si>
  <si>
    <t>C-00448</t>
  </si>
  <si>
    <t>3DD.0077B5ABE6</t>
  </si>
  <si>
    <t>C-00444</t>
  </si>
  <si>
    <t>3DD.0077CCBB3D</t>
  </si>
  <si>
    <t>C-00443</t>
  </si>
  <si>
    <t>3DD.0077CC7489</t>
  </si>
  <si>
    <t>C-00442</t>
  </si>
  <si>
    <t>3DD.0077B472F2</t>
  </si>
  <si>
    <t>C-00441</t>
  </si>
  <si>
    <t>3DD.0077B40168</t>
  </si>
  <si>
    <t>C-00437</t>
  </si>
  <si>
    <t>3DD.0077B43B23</t>
  </si>
  <si>
    <t>C-00436</t>
  </si>
  <si>
    <t>3DD.0077CC81F5</t>
  </si>
  <si>
    <t>C-00434</t>
  </si>
  <si>
    <t>3DD.0077B458E3</t>
  </si>
  <si>
    <t>C-00433</t>
  </si>
  <si>
    <t>3DD.0077B5A290</t>
  </si>
  <si>
    <t>C-00432</t>
  </si>
  <si>
    <t>3DD.0077B544B8</t>
  </si>
  <si>
    <t>C-00431</t>
  </si>
  <si>
    <t>3DD.0077B44AC4</t>
  </si>
  <si>
    <t>C-00430</t>
  </si>
  <si>
    <t>3DD.0077B45D5C</t>
  </si>
  <si>
    <t>C-00428</t>
  </si>
  <si>
    <t>3DD.0077CC835F</t>
  </si>
  <si>
    <t>C-00427</t>
  </si>
  <si>
    <t>3DD.0077CCF0FA</t>
  </si>
  <si>
    <t>C-00426</t>
  </si>
  <si>
    <t>3DD.0077B486AC</t>
  </si>
  <si>
    <t>C-00424</t>
  </si>
  <si>
    <t>3DD.0077B5BAE9</t>
  </si>
  <si>
    <t>C-00423</t>
  </si>
  <si>
    <t>3DD.0077CCEC4A</t>
  </si>
  <si>
    <t>C-00421</t>
  </si>
  <si>
    <t>3DD.0077B568E8</t>
  </si>
  <si>
    <t>C-00420</t>
  </si>
  <si>
    <t>3DD.0077B48117</t>
  </si>
  <si>
    <t>C-00419</t>
  </si>
  <si>
    <t>3DD.0077CCD649</t>
  </si>
  <si>
    <t>C-00418</t>
  </si>
  <si>
    <t>3DD.0077CCD3EE</t>
  </si>
  <si>
    <t>C-00417</t>
  </si>
  <si>
    <t>3DD.0077B47627</t>
  </si>
  <si>
    <t>C-00416</t>
  </si>
  <si>
    <t>3DD.0077CC7912</t>
  </si>
  <si>
    <t>C-00412</t>
  </si>
  <si>
    <t>3DD.0077CC81F1</t>
  </si>
  <si>
    <t>C-00411</t>
  </si>
  <si>
    <t>3DD.0077CCF14D</t>
  </si>
  <si>
    <t>C-00410</t>
  </si>
  <si>
    <t>3DD.0077B55DA8</t>
  </si>
  <si>
    <t>C-00409</t>
  </si>
  <si>
    <t>3DD.0077B45BD4</t>
  </si>
  <si>
    <t>C-00408</t>
  </si>
  <si>
    <t>3DD.0077CCAD02</t>
  </si>
  <si>
    <t>C-00407</t>
  </si>
  <si>
    <t>3DD.0077CC9DAB</t>
  </si>
  <si>
    <t>C-00406</t>
  </si>
  <si>
    <t>3DD.0077B468E9</t>
  </si>
  <si>
    <t>C-00402</t>
  </si>
  <si>
    <t>3DD.0077CC7738</t>
  </si>
  <si>
    <t>C-00401</t>
  </si>
  <si>
    <t>3DD.0077B42FDC</t>
  </si>
  <si>
    <t>C-00400</t>
  </si>
  <si>
    <t>3DD.0077CC623C</t>
  </si>
  <si>
    <t>C-00399</t>
  </si>
  <si>
    <t>3DD.003D81E93A</t>
  </si>
  <si>
    <t>C-00398</t>
  </si>
  <si>
    <t>no previously sampled RG</t>
  </si>
  <si>
    <t>3DD.0077B47297</t>
  </si>
  <si>
    <t>C-00397</t>
  </si>
  <si>
    <t>3DD.0077CC939B</t>
  </si>
  <si>
    <t>C-00396</t>
  </si>
  <si>
    <t>3DD.0077B425A2</t>
  </si>
  <si>
    <t>C-00394</t>
  </si>
  <si>
    <t>3DD.0077B41692</t>
  </si>
  <si>
    <t>C-00391</t>
  </si>
  <si>
    <t>3DD.0077B5CA36</t>
  </si>
  <si>
    <t>C-00390</t>
  </si>
  <si>
    <t>3DD.0077B3D6CD</t>
  </si>
  <si>
    <t>C-00389</t>
  </si>
  <si>
    <t>3DD.0077B5C1CB</t>
  </si>
  <si>
    <t>C-00388</t>
  </si>
  <si>
    <t>3DD.0077CC90B0</t>
  </si>
  <si>
    <t>C-00387</t>
  </si>
  <si>
    <t>3DD.0077CC8F91</t>
  </si>
  <si>
    <t>C-00384</t>
  </si>
  <si>
    <t>3DD.0077B47E04</t>
  </si>
  <si>
    <t>C-00383</t>
  </si>
  <si>
    <t>3DD.0077B5C216</t>
  </si>
  <si>
    <t>C-00382</t>
  </si>
  <si>
    <t>3DD.0077CC6AA3</t>
  </si>
  <si>
    <t>C-00381</t>
  </si>
  <si>
    <t>3DD.0077B44C86</t>
  </si>
  <si>
    <t>C-00380</t>
  </si>
  <si>
    <t>3DD.0077B55EFD</t>
  </si>
  <si>
    <t>C-00379</t>
  </si>
  <si>
    <t>light bleeding RG</t>
  </si>
  <si>
    <t>3DD.0077B40AFA</t>
  </si>
  <si>
    <t>C-00378</t>
  </si>
  <si>
    <t>3DD.0077B3AAA9</t>
  </si>
  <si>
    <t>C-00376</t>
  </si>
  <si>
    <t>3DD.0077B47205</t>
  </si>
  <si>
    <t>C-00374</t>
  </si>
  <si>
    <t>3DD.0077CC9E67</t>
  </si>
  <si>
    <t>C-00373</t>
  </si>
  <si>
    <t>3DD.0077CC81DF</t>
  </si>
  <si>
    <t>C-00372</t>
  </si>
  <si>
    <t>3DD.0077B54F9B</t>
  </si>
  <si>
    <t>C-00371</t>
  </si>
  <si>
    <t>3DD.0077B5BBC5</t>
  </si>
  <si>
    <t>C-00370</t>
  </si>
  <si>
    <t>3DD.003D81A222</t>
  </si>
  <si>
    <t>C-00367</t>
  </si>
  <si>
    <t>3DD.003D81DE1B</t>
  </si>
  <si>
    <t>C-00366</t>
  </si>
  <si>
    <t>3DD.0077B5B888</t>
  </si>
  <si>
    <t>C-00364</t>
  </si>
  <si>
    <t>3DD.0077CC9F8D</t>
  </si>
  <si>
    <t>C-00363</t>
  </si>
  <si>
    <t>3DD.0077B4883B</t>
  </si>
  <si>
    <t>C-00362</t>
  </si>
  <si>
    <t>3DD.0077B44CF4</t>
  </si>
  <si>
    <t>C-00360</t>
  </si>
  <si>
    <t>3DD.0077B55A4C</t>
  </si>
  <si>
    <t>C-00359</t>
  </si>
  <si>
    <t>3DD.0077B440DC</t>
  </si>
  <si>
    <t>C-00358</t>
  </si>
  <si>
    <t>3DD.0077B576FF</t>
  </si>
  <si>
    <t>C-00357</t>
  </si>
  <si>
    <t>3DD.0077CC7353</t>
  </si>
  <si>
    <t>C-00356</t>
  </si>
  <si>
    <t>3DD.0077B464DD</t>
  </si>
  <si>
    <t>C-00352</t>
  </si>
  <si>
    <t>3DD.0077B38FAD</t>
  </si>
  <si>
    <t>C-00351</t>
  </si>
  <si>
    <t>3DD.0077B3CCAD</t>
  </si>
  <si>
    <t>C-00350</t>
  </si>
  <si>
    <t>3DD.0077B3FFE5</t>
  </si>
  <si>
    <t>C-00349</t>
  </si>
  <si>
    <t>3DD.0077B57973</t>
  </si>
  <si>
    <t>C-00348</t>
  </si>
  <si>
    <t>3DD.0077B42DFB</t>
  </si>
  <si>
    <t>C-00347</t>
  </si>
  <si>
    <t>3DD.0077CC5F34</t>
  </si>
  <si>
    <t>C-00346</t>
  </si>
  <si>
    <t>3DD.0077B596FB</t>
  </si>
  <si>
    <t>C-00340</t>
  </si>
  <si>
    <t>3DD.0077B5C45C</t>
  </si>
  <si>
    <t>C-00339</t>
  </si>
  <si>
    <t>3DD.0077B427A6</t>
  </si>
  <si>
    <t>C-00338</t>
  </si>
  <si>
    <t>3DD.0077B42D91</t>
  </si>
  <si>
    <t>C-00337</t>
  </si>
  <si>
    <t>3DD.0077CC774B</t>
  </si>
  <si>
    <t>C-00336</t>
  </si>
  <si>
    <t>3DD.0077CC9BA4</t>
  </si>
  <si>
    <t>C-00334</t>
  </si>
  <si>
    <t>3DD.0077B43052</t>
  </si>
  <si>
    <t>C-00333</t>
  </si>
  <si>
    <t>3DD.0077B40D81</t>
  </si>
  <si>
    <t>C-00330</t>
  </si>
  <si>
    <t>3DD.0077CCC558</t>
  </si>
  <si>
    <t>C-00329</t>
  </si>
  <si>
    <t>3DD.0077B5B1E7</t>
  </si>
  <si>
    <t>C-00328</t>
  </si>
  <si>
    <t>3DD.0077CC731C</t>
  </si>
  <si>
    <t>C-00327</t>
  </si>
  <si>
    <t>3DD.0077B450B3</t>
  </si>
  <si>
    <t>C-00324</t>
  </si>
  <si>
    <t>3DD.0077B45BC7</t>
  </si>
  <si>
    <t>C-00323</t>
  </si>
  <si>
    <t>3DD.0077CCCBA3</t>
  </si>
  <si>
    <t>C-00321</t>
  </si>
  <si>
    <t>3DD.0077CC864C</t>
  </si>
  <si>
    <t>C-00320</t>
  </si>
  <si>
    <t>3DD.0077B44A9A</t>
  </si>
  <si>
    <t>C-00319</t>
  </si>
  <si>
    <t>3DD.0077B54E24</t>
  </si>
  <si>
    <t>C-00318</t>
  </si>
  <si>
    <t>3DD.0077CC5F10</t>
  </si>
  <si>
    <t>C-00314</t>
  </si>
  <si>
    <t>3DD.0077B40BB1</t>
  </si>
  <si>
    <t>C-00313</t>
  </si>
  <si>
    <t>3DD.0077B47151</t>
  </si>
  <si>
    <t>C-00312</t>
  </si>
  <si>
    <t>3DD.0077B534BE</t>
  </si>
  <si>
    <t>C-00311</t>
  </si>
  <si>
    <t>3DD.0077CCECCF</t>
  </si>
  <si>
    <t>C-00310</t>
  </si>
  <si>
    <t>3DD.0077B35778</t>
  </si>
  <si>
    <t>C-00308</t>
  </si>
  <si>
    <t>3DD.0077B42ECB</t>
  </si>
  <si>
    <t>C-00307</t>
  </si>
  <si>
    <t>3DD.0077CC59EC</t>
  </si>
  <si>
    <t>C-00306</t>
  </si>
  <si>
    <t>3DD.0077B3FFFD</t>
  </si>
  <si>
    <t>C-00304</t>
  </si>
  <si>
    <t>3DD.0077B400ED</t>
  </si>
  <si>
    <t>C-00303</t>
  </si>
  <si>
    <t>3DD.0077B5B7BE</t>
  </si>
  <si>
    <t>C-00302</t>
  </si>
  <si>
    <t>3DD.0077B5964C</t>
  </si>
  <si>
    <t>C-00301</t>
  </si>
  <si>
    <t>3DD.0077CCD24C</t>
  </si>
  <si>
    <t>C-00300</t>
  </si>
  <si>
    <t>3DD.0077CC792A</t>
  </si>
  <si>
    <t>C-00298</t>
  </si>
  <si>
    <t>3DD.0077CCA87A</t>
  </si>
  <si>
    <t>C-00297</t>
  </si>
  <si>
    <t>3DD.0077B4571C</t>
  </si>
  <si>
    <t>C-00296</t>
  </si>
  <si>
    <t>3DD.0077B4654E</t>
  </si>
  <si>
    <t>C-00294</t>
  </si>
  <si>
    <t>3DD.0077B46456</t>
  </si>
  <si>
    <t>C-00293</t>
  </si>
  <si>
    <t>3DD.0077B45CFB</t>
  </si>
  <si>
    <t>C-00288</t>
  </si>
  <si>
    <t>3DD.0077B4719E</t>
  </si>
  <si>
    <t>C-00287</t>
  </si>
  <si>
    <t>3DD.0078C2F115</t>
  </si>
  <si>
    <t>C-00284</t>
  </si>
  <si>
    <t>3DD.0078C2F0FF</t>
  </si>
  <si>
    <t>C-00283</t>
  </si>
  <si>
    <t>3DD.0078C2F0E0</t>
  </si>
  <si>
    <t>C-00282</t>
  </si>
  <si>
    <t>3DD.0078C2F0DF</t>
  </si>
  <si>
    <t>C-00281</t>
  </si>
  <si>
    <t>3DD.0078C2F107</t>
  </si>
  <si>
    <t>C-00280</t>
  </si>
  <si>
    <t>3DD.0078C2F105</t>
  </si>
  <si>
    <t>C-00279</t>
  </si>
  <si>
    <t>3DD.0078C2F117</t>
  </si>
  <si>
    <t>C-00278</t>
  </si>
  <si>
    <t>3DD.0078C2F132</t>
  </si>
  <si>
    <t>C-00277</t>
  </si>
  <si>
    <t>3DD.003D81F00F</t>
  </si>
  <si>
    <t>C-00276</t>
  </si>
  <si>
    <t>3DD.0078C2F12F</t>
  </si>
  <si>
    <t>C-00272</t>
  </si>
  <si>
    <t>3DD.0078C2F103</t>
  </si>
  <si>
    <t>C-00271</t>
  </si>
  <si>
    <t>3DD.0078C2F11F</t>
  </si>
  <si>
    <t>C-00270</t>
  </si>
  <si>
    <t>3DD.0078C2F0F6</t>
  </si>
  <si>
    <t>C-00269</t>
  </si>
  <si>
    <t>3DD.0078C2F139</t>
  </si>
  <si>
    <t>C-00268</t>
  </si>
  <si>
    <t>3DD.0078C2F131</t>
  </si>
  <si>
    <t>C-00267</t>
  </si>
  <si>
    <t>3DD.0078C2F0EF</t>
  </si>
  <si>
    <t>C-00266</t>
  </si>
  <si>
    <t>3DD.0078C2F0FB</t>
  </si>
  <si>
    <t>C-00264</t>
  </si>
  <si>
    <t>3DD.0078C2F12B</t>
  </si>
  <si>
    <t>C-00263</t>
  </si>
  <si>
    <t>3DD.0078C2F119</t>
  </si>
  <si>
    <t>C-00262</t>
  </si>
  <si>
    <t>3DD.0078C2F11B</t>
  </si>
  <si>
    <t>C-00260</t>
  </si>
  <si>
    <t>3DD.0078C2F125</t>
  </si>
  <si>
    <t>C-00259</t>
  </si>
  <si>
    <t>3DD.0078C2F13B</t>
  </si>
  <si>
    <t>C-00258</t>
  </si>
  <si>
    <t>3DD.0078C2F0E8</t>
  </si>
  <si>
    <t>C-00257</t>
  </si>
  <si>
    <t>3DD.0078C2F130</t>
  </si>
  <si>
    <t>C-00256</t>
  </si>
  <si>
    <t>3DD.0078C2F0F9</t>
  </si>
  <si>
    <t>C-00254</t>
  </si>
  <si>
    <t>3DD.0078C2F10A</t>
  </si>
  <si>
    <t>C-00253</t>
  </si>
  <si>
    <t>3DD.0078C2F114</t>
  </si>
  <si>
    <t>C-00252</t>
  </si>
  <si>
    <t>3DD.0078C2F0F4</t>
  </si>
  <si>
    <t>C-00250</t>
  </si>
  <si>
    <t>3DD.0078C2F0F8</t>
  </si>
  <si>
    <t>C-00249</t>
  </si>
  <si>
    <t>3DD.0078C2F0EC</t>
  </si>
  <si>
    <t>C-00248</t>
  </si>
  <si>
    <t>3DD.0078C2F134</t>
  </si>
  <si>
    <t>C-00247</t>
  </si>
  <si>
    <t>3DD.0078C2F0DA</t>
  </si>
  <si>
    <t>C-00246</t>
  </si>
  <si>
    <t>3DD.0078C2F116</t>
  </si>
  <si>
    <t>C-00244</t>
  </si>
  <si>
    <t>3DD.0078C2F0E7</t>
  </si>
  <si>
    <t>C-00242</t>
  </si>
  <si>
    <t>3DD.0078C2F11E</t>
  </si>
  <si>
    <t>C-00241</t>
  </si>
  <si>
    <t>3DD.0078C2F0DE</t>
  </si>
  <si>
    <t>C-00240</t>
  </si>
  <si>
    <t>3DD.0078C2F0DC</t>
  </si>
  <si>
    <t>C-00238</t>
  </si>
  <si>
    <t>3DD.0078C2F0EA</t>
  </si>
  <si>
    <t>C-00237</t>
  </si>
  <si>
    <t>3DD.0078C2F118</t>
  </si>
  <si>
    <t>C-00236</t>
  </si>
  <si>
    <t>3DD.0078C2F10F</t>
  </si>
  <si>
    <t>C-00234</t>
  </si>
  <si>
    <t>3DD.0078C2F0FE</t>
  </si>
  <si>
    <t>C-00233</t>
  </si>
  <si>
    <t>3DD.0078C2F0F3</t>
  </si>
  <si>
    <t>C-00232</t>
  </si>
  <si>
    <t>3DD.0078C2F0D8</t>
  </si>
  <si>
    <t>C-00231</t>
  </si>
  <si>
    <t>3DD.0078C2F12D</t>
  </si>
  <si>
    <t>C-00229</t>
  </si>
  <si>
    <t>3DD.0078C2F12E</t>
  </si>
  <si>
    <t>C-00227</t>
  </si>
  <si>
    <t>3DD.0078C2F104</t>
  </si>
  <si>
    <t>3DD.0078C2F108</t>
  </si>
  <si>
    <t>C-00224</t>
  </si>
  <si>
    <t>3DD.0078C2F113</t>
  </si>
  <si>
    <t>C-00221</t>
  </si>
  <si>
    <t>3DD.0078C2F0FC</t>
  </si>
  <si>
    <t>C-00220</t>
  </si>
  <si>
    <t>3DD.0078C2F136</t>
  </si>
  <si>
    <t>C-00218</t>
  </si>
  <si>
    <t>3DD.0078C2F0F2</t>
  </si>
  <si>
    <t>C-00217</t>
  </si>
  <si>
    <t>3DD.0078C2F12A</t>
  </si>
  <si>
    <t>C-00211</t>
  </si>
  <si>
    <t>3DD.0078C2F0D9</t>
  </si>
  <si>
    <t>C-00210</t>
  </si>
  <si>
    <t>3DD.0078C2F0F7</t>
  </si>
  <si>
    <t>C-00208</t>
  </si>
  <si>
    <t>3DD.0078C2F126</t>
  </si>
  <si>
    <t>C-00206</t>
  </si>
  <si>
    <t>3DD.0078C2F0ED</t>
  </si>
  <si>
    <t>C-00204</t>
  </si>
  <si>
    <t>3DD.0078C2F101</t>
  </si>
  <si>
    <t>C-00203</t>
  </si>
  <si>
    <t>3DD.0078C2F0F1</t>
  </si>
  <si>
    <t>C-00202</t>
  </si>
  <si>
    <t>3DD.0078C2F11D</t>
  </si>
  <si>
    <t>C-00200</t>
  </si>
  <si>
    <t>3DD.0078C2F120</t>
  </si>
  <si>
    <t>C-00198</t>
  </si>
  <si>
    <t>3DD.0078C2F0E5</t>
  </si>
  <si>
    <t>C-00197</t>
  </si>
  <si>
    <t>3DD.0078C2F0E1</t>
  </si>
  <si>
    <t>3DD.0078C2F100</t>
  </si>
  <si>
    <t>C-00194</t>
  </si>
  <si>
    <t>3DD.003D81B16C</t>
  </si>
  <si>
    <t>C-00193</t>
  </si>
  <si>
    <t>3DD.0078C2F121</t>
  </si>
  <si>
    <t>C-00192</t>
  </si>
  <si>
    <t>3DD.0078C2F128</t>
  </si>
  <si>
    <t>C-00191</t>
  </si>
  <si>
    <t>3DD.0078C2F10C</t>
  </si>
  <si>
    <t>C-00190</t>
  </si>
  <si>
    <t>3DD.0078C2F135</t>
  </si>
  <si>
    <t>C-00189</t>
  </si>
  <si>
    <t>3DD.0078C2F11A</t>
  </si>
  <si>
    <t>C-00188</t>
  </si>
  <si>
    <t>3DD.0078C2F110</t>
  </si>
  <si>
    <t>C-00187</t>
  </si>
  <si>
    <t>3DD.0078C2F0F0</t>
  </si>
  <si>
    <t>C-00186</t>
  </si>
  <si>
    <t>3DD.0078C2F112</t>
  </si>
  <si>
    <t>C-00184</t>
  </si>
  <si>
    <t>3DD.0078C2F0E3</t>
  </si>
  <si>
    <t>C-00183</t>
  </si>
  <si>
    <t>3DD.0078C31721</t>
  </si>
  <si>
    <t>3DD.0078C316EC</t>
  </si>
  <si>
    <t>C-00181</t>
  </si>
  <si>
    <t>3DD.0078C31703</t>
  </si>
  <si>
    <t>3DD.0078C316C4</t>
  </si>
  <si>
    <t>C-00179</t>
  </si>
  <si>
    <t>3DD.0078C316FC</t>
  </si>
  <si>
    <t>C-00176</t>
  </si>
  <si>
    <t>3DD.0078C316D9</t>
  </si>
  <si>
    <t>C-00174</t>
  </si>
  <si>
    <t>3DD.0078C31713</t>
  </si>
  <si>
    <t>C-00172</t>
  </si>
  <si>
    <t>3DD.0078C316F3</t>
  </si>
  <si>
    <t>C-00171</t>
  </si>
  <si>
    <t>3DD.0078C31719</t>
  </si>
  <si>
    <t>C-00170</t>
  </si>
  <si>
    <t>3DD.0078C316D2</t>
  </si>
  <si>
    <t>C-00169</t>
  </si>
  <si>
    <t>3DD.0078C316D0</t>
  </si>
  <si>
    <t>3DD.0078C316E6</t>
  </si>
  <si>
    <t>C-00167</t>
  </si>
  <si>
    <t>3DD.0078C31702</t>
  </si>
  <si>
    <t>C-00166</t>
  </si>
  <si>
    <t>3DD.0078C3171A</t>
  </si>
  <si>
    <t>C-00162</t>
  </si>
  <si>
    <t>3DD.0078C316ED</t>
  </si>
  <si>
    <t>3DD.0078C316C0</t>
  </si>
  <si>
    <t>C-00158</t>
  </si>
  <si>
    <t>3DD.0078C316DA</t>
  </si>
  <si>
    <t>C-00157</t>
  </si>
  <si>
    <t>3DD.0078C316C6</t>
  </si>
  <si>
    <t>C-00156</t>
  </si>
  <si>
    <t>3DD.0078C316C3</t>
  </si>
  <si>
    <t>C-00154</t>
  </si>
  <si>
    <t>3DD.0078C316E4</t>
  </si>
  <si>
    <t>C-00153</t>
  </si>
  <si>
    <t>3DD.0078C316D3</t>
  </si>
  <si>
    <t>C-00151</t>
  </si>
  <si>
    <t>3DD.0078C316EB</t>
  </si>
  <si>
    <t>3DD.0078C316E8</t>
  </si>
  <si>
    <t>C-00149</t>
  </si>
  <si>
    <t>3DD.0078C3170D</t>
  </si>
  <si>
    <t>C-00147</t>
  </si>
  <si>
    <t>3DD.0078C316DC</t>
  </si>
  <si>
    <t>C-00146</t>
  </si>
  <si>
    <t>3DD.0078C3171F</t>
  </si>
  <si>
    <t>C-00144</t>
  </si>
  <si>
    <t>3DD.0078C316F8</t>
  </si>
  <si>
    <t>3DD.0078C316EF</t>
  </si>
  <si>
    <t>C-00140</t>
  </si>
  <si>
    <t>3DD.0078C31714</t>
  </si>
  <si>
    <t>C-00139</t>
  </si>
  <si>
    <t>3DD.0078C316D6</t>
  </si>
  <si>
    <t>C-00137</t>
  </si>
  <si>
    <t>3DD.0078C316DE</t>
  </si>
  <si>
    <t>C-00136</t>
  </si>
  <si>
    <t>3DD.0078C316C1</t>
  </si>
  <si>
    <t>C-00134</t>
  </si>
  <si>
    <t>3DD.0078C316CE</t>
  </si>
  <si>
    <t>C-00133</t>
  </si>
  <si>
    <t>3DD.0078C316CD</t>
  </si>
  <si>
    <t>3DD.0078C316DD</t>
  </si>
  <si>
    <t>C-00130</t>
  </si>
  <si>
    <t>3DD.0078C316EE</t>
  </si>
  <si>
    <t>3DD.003D3FE3FD</t>
  </si>
  <si>
    <t>C-00128</t>
  </si>
  <si>
    <t>3DD.0078C316BE</t>
  </si>
  <si>
    <t>C-00127</t>
  </si>
  <si>
    <t>3DD.0078C316FA</t>
  </si>
  <si>
    <t>C-00126</t>
  </si>
  <si>
    <t>3DD.0078C316F1</t>
  </si>
  <si>
    <t>C-00123</t>
  </si>
  <si>
    <t>3DD.0078C31709</t>
  </si>
  <si>
    <t>C-00122</t>
  </si>
  <si>
    <t>3DD.0078C316F0</t>
  </si>
  <si>
    <t>C-00121</t>
  </si>
  <si>
    <t>3DD.0078C316F7</t>
  </si>
  <si>
    <t>C-00120</t>
  </si>
  <si>
    <t>3DD.0078C316EA</t>
  </si>
  <si>
    <t>3DD.0078C316D4</t>
  </si>
  <si>
    <t>C-00118</t>
  </si>
  <si>
    <t>3DD.0078C316C8</t>
  </si>
  <si>
    <t>C-00117</t>
  </si>
  <si>
    <t>3DD.0078C316E7</t>
  </si>
  <si>
    <t>3DD.0078C31706</t>
  </si>
  <si>
    <t>C-00113</t>
  </si>
  <si>
    <t>3DD.0078C3170A</t>
  </si>
  <si>
    <t>C-00111</t>
  </si>
  <si>
    <t>3DD.0078C3170C</t>
  </si>
  <si>
    <t>3DD.0078C31705</t>
  </si>
  <si>
    <t>C-00109</t>
  </si>
  <si>
    <t>3DD.0078C31712</t>
  </si>
  <si>
    <t>C-00108</t>
  </si>
  <si>
    <t>3DD.0078C31716</t>
  </si>
  <si>
    <t>C-00107</t>
  </si>
  <si>
    <t>3DD.0078C316E0</t>
  </si>
  <si>
    <t>3DD.0078C316CC</t>
  </si>
  <si>
    <t>C-00104</t>
  </si>
  <si>
    <t>3DD.0078C3171B</t>
  </si>
  <si>
    <t>C-00103</t>
  </si>
  <si>
    <t>3DD.0078E42134</t>
  </si>
  <si>
    <t>C-00100</t>
  </si>
  <si>
    <t>3DD.0078C3170F</t>
  </si>
  <si>
    <t>3DD.0078C316FD</t>
  </si>
  <si>
    <t>C-00098</t>
  </si>
  <si>
    <t>3DD.0078C316F5</t>
  </si>
  <si>
    <t>C-00097</t>
  </si>
  <si>
    <t>3DD.0078C316CA</t>
  </si>
  <si>
    <t>C-00096</t>
  </si>
  <si>
    <t>3DD.0078C31701</t>
  </si>
  <si>
    <t>C-00094</t>
  </si>
  <si>
    <t>3DD.0078C316C5</t>
  </si>
  <si>
    <t>C-00093</t>
  </si>
  <si>
    <t>3DD.0078C31717</t>
  </si>
  <si>
    <t>C-00092</t>
  </si>
  <si>
    <t>3DD.003D7E4643</t>
  </si>
  <si>
    <t>C-00091</t>
  </si>
  <si>
    <t>3DD.0078C2F0F5</t>
  </si>
  <si>
    <t>C-00090</t>
  </si>
  <si>
    <t>3DD.0078C2F13A</t>
  </si>
  <si>
    <t>C-00089</t>
  </si>
  <si>
    <t>3DD.0078C2F10E</t>
  </si>
  <si>
    <t>C-00088</t>
  </si>
  <si>
    <t>3DD.0078C2F0E4</t>
  </si>
  <si>
    <t>C-00087</t>
  </si>
  <si>
    <t>3DD.0078C2F10D</t>
  </si>
  <si>
    <t>3DD.0078C2F11C</t>
  </si>
  <si>
    <t>C-00084</t>
  </si>
  <si>
    <t>3DD.0078C2F0E9</t>
  </si>
  <si>
    <t>C-00083</t>
  </si>
  <si>
    <t>3DD.0078C2F111</t>
  </si>
  <si>
    <t>C-00082</t>
  </si>
  <si>
    <t>3DD.0078E1B23D</t>
  </si>
  <si>
    <t>C-00081</t>
  </si>
  <si>
    <t>3DD.0078C2F0EB</t>
  </si>
  <si>
    <t>C-00080</t>
  </si>
  <si>
    <t>3DD.0078C2F123</t>
  </si>
  <si>
    <t>C-00079</t>
  </si>
  <si>
    <t>3DD.003D6F3F0E</t>
  </si>
  <si>
    <t>C-00078</t>
  </si>
  <si>
    <t>3DD.0078C2F102</t>
  </si>
  <si>
    <t>C-00077</t>
  </si>
  <si>
    <t>3DD.0078C2F0E6</t>
  </si>
  <si>
    <t>C-00073</t>
  </si>
  <si>
    <t>3DD.0078C2F12C</t>
  </si>
  <si>
    <t>C-00072</t>
  </si>
  <si>
    <t>3DD.0078C2F0E2</t>
  </si>
  <si>
    <t>C-00071</t>
  </si>
  <si>
    <t>3DD.0078C2F0FA</t>
  </si>
  <si>
    <t>C-00070</t>
  </si>
  <si>
    <t>3DD.0078C2F0DB</t>
  </si>
  <si>
    <t>C-00069</t>
  </si>
  <si>
    <t>3DD.003D7E4648</t>
  </si>
  <si>
    <t>C-00068</t>
  </si>
  <si>
    <t>3DD.003D7E463F</t>
  </si>
  <si>
    <t>C-00067</t>
  </si>
  <si>
    <t>3DD.003D7E4608</t>
  </si>
  <si>
    <t>C-00063</t>
  </si>
  <si>
    <t>3DD.003D7E464D</t>
  </si>
  <si>
    <t>C-00062</t>
  </si>
  <si>
    <t>3DD.003D7E4661</t>
  </si>
  <si>
    <t>3DD.003D7E4620</t>
  </si>
  <si>
    <t>C-00060</t>
  </si>
  <si>
    <t>3DD.0078C2F138</t>
  </si>
  <si>
    <t>C-00056</t>
  </si>
  <si>
    <t>3DD.003D7E461B</t>
  </si>
  <si>
    <t>3DD.003D7E460E</t>
  </si>
  <si>
    <t>C-00049</t>
  </si>
  <si>
    <t>3DD.003D7E4668</t>
  </si>
  <si>
    <t>C-00048</t>
  </si>
  <si>
    <t>3DD.0078C316DB</t>
  </si>
  <si>
    <t>C-00047</t>
  </si>
  <si>
    <t>3DD.0078C31708</t>
  </si>
  <si>
    <t>C-00044</t>
  </si>
  <si>
    <t>3DD.0078C316F4</t>
  </si>
  <si>
    <t>C-00043</t>
  </si>
  <si>
    <t>3DD.0078C316E9</t>
  </si>
  <si>
    <t>C-00042</t>
  </si>
  <si>
    <t>3DD.0078C31707</t>
  </si>
  <si>
    <t>C-00040</t>
  </si>
  <si>
    <t>3DD.0078C316DF</t>
  </si>
  <si>
    <t>C-00039</t>
  </si>
  <si>
    <t>3DD.0078C316D7</t>
  </si>
  <si>
    <t>C-00038</t>
  </si>
  <si>
    <t>3DD.0078C316E5</t>
  </si>
  <si>
    <t>C-00037</t>
  </si>
  <si>
    <t>3DD.0078C316C9</t>
  </si>
  <si>
    <t>C-00036</t>
  </si>
  <si>
    <t>3DD.0078C316E2</t>
  </si>
  <si>
    <t>C-00033</t>
  </si>
  <si>
    <t>3DD.0078C31704</t>
  </si>
  <si>
    <t>3DD.0078C316CB</t>
  </si>
  <si>
    <t>C-00030</t>
  </si>
  <si>
    <t>3DD.0078C316F9</t>
  </si>
  <si>
    <t>C-00029</t>
  </si>
  <si>
    <t>3DD.0078C316F6</t>
  </si>
  <si>
    <t>C-00028</t>
  </si>
  <si>
    <t>3DD.0078C316C2</t>
  </si>
  <si>
    <t>C-00027</t>
  </si>
  <si>
    <t>3DD.0078C316D1</t>
  </si>
  <si>
    <t>C-00026</t>
  </si>
  <si>
    <t>3DD.0078C31711</t>
  </si>
  <si>
    <t>C-00024</t>
  </si>
  <si>
    <t>3DD.0078C316F2</t>
  </si>
  <si>
    <t>C-00023</t>
  </si>
  <si>
    <t>3DD.0078C3171D</t>
  </si>
  <si>
    <t>C-00017</t>
  </si>
  <si>
    <t>3DD.0078C316FB</t>
  </si>
  <si>
    <t>C-00016</t>
  </si>
  <si>
    <t>3DD.0078C316CF</t>
  </si>
  <si>
    <t>C-00014</t>
  </si>
  <si>
    <t>3DD.0078C31700</t>
  </si>
  <si>
    <t>C-00013</t>
  </si>
  <si>
    <t>3DD.0078C316D8</t>
  </si>
  <si>
    <t>C-00012</t>
  </si>
  <si>
    <t>3DD.0078C3170E</t>
  </si>
  <si>
    <t>C-00009</t>
  </si>
  <si>
    <t>3DD.0078C3170B</t>
  </si>
  <si>
    <t>C-00008</t>
  </si>
  <si>
    <t>3DD.0078C316FE</t>
  </si>
  <si>
    <t>C-00007</t>
  </si>
  <si>
    <t>3DD.0078C3171E</t>
  </si>
  <si>
    <t>C-00006</t>
  </si>
  <si>
    <t>3DD.0078C316D5</t>
  </si>
  <si>
    <t>C-00002</t>
  </si>
  <si>
    <t>Rel group</t>
  </si>
  <si>
    <t>age by PBT</t>
  </si>
  <si>
    <t>Unassigned AI</t>
  </si>
  <si>
    <t>Unassigned AD, known hatchery</t>
  </si>
  <si>
    <t>Copied from "SY2024 Fall CHNK Individual Data All - Release Groups" file, "hauled" worksheet</t>
  </si>
  <si>
    <t>all</t>
  </si>
  <si>
    <t>lookup table for tag rate adjustment of known hatchery fish</t>
  </si>
  <si>
    <t>goupr</t>
  </si>
  <si>
    <t>tag rate adj</t>
  </si>
  <si>
    <t>total unassigned</t>
  </si>
  <si>
    <t>tag rate adjusted</t>
  </si>
  <si>
    <t>unknown AD Females</t>
  </si>
  <si>
    <t>unknown AD males</t>
  </si>
  <si>
    <t>adj count</t>
  </si>
  <si>
    <t>rel abv/blw</t>
  </si>
  <si>
    <t>Including fchnk returns prior to 8/18</t>
  </si>
  <si>
    <t>Proportions</t>
  </si>
  <si>
    <t>Count</t>
  </si>
  <si>
    <t>total hauled</t>
  </si>
  <si>
    <t>Returns to LGR</t>
  </si>
  <si>
    <t>Removed for brood stock</t>
  </si>
  <si>
    <t>Adults only</t>
  </si>
  <si>
    <t>Returns from 8/18 to 11/15</t>
  </si>
  <si>
    <t>NG proportion table</t>
  </si>
  <si>
    <t>adjustment to NA (unassinged fish)</t>
  </si>
  <si>
    <t>Nez Perce Tribe</t>
  </si>
  <si>
    <t xml:space="preserve">  </t>
  </si>
  <si>
    <t>5/24-5/26/2022</t>
  </si>
  <si>
    <t>5/25/23-5/26/23</t>
  </si>
  <si>
    <t>220400</t>
  </si>
  <si>
    <t>220419</t>
  </si>
  <si>
    <t>220420</t>
  </si>
  <si>
    <t>220418</t>
  </si>
  <si>
    <t>090060</t>
  </si>
  <si>
    <t>Table for report</t>
  </si>
  <si>
    <t>NPTH Total</t>
  </si>
  <si>
    <t>LFH Total</t>
  </si>
  <si>
    <t>NPTH Wild</t>
  </si>
  <si>
    <t>LFH Wild</t>
  </si>
  <si>
    <t>Stray prop</t>
  </si>
  <si>
    <t>Final estimates of returns to LGR. Returns during the fchnk counting period (top) and all fchnk from July 1 (bottom).</t>
  </si>
  <si>
    <t>pHOR</t>
  </si>
  <si>
    <t>top are estimates of returns after Aug 18, bottom includes the entire return including prior to Aug 18.</t>
  </si>
  <si>
    <t>all fall Chinook returns to LGR, July 1 - Nov 15</t>
  </si>
  <si>
    <t>Escapement above LGR. Estimated as total returns to LGR (Aug 18 - Nov 15)</t>
  </si>
  <si>
    <t>calculated proportions then applied by totals after applying fallback</t>
  </si>
  <si>
    <t>pNOR</t>
  </si>
  <si>
    <t>total natural</t>
  </si>
  <si>
    <t>Nat age2</t>
  </si>
  <si>
    <t>Nat age3</t>
  </si>
  <si>
    <t>Nat age4</t>
  </si>
  <si>
    <t>Nat age5</t>
  </si>
  <si>
    <t>Nat age6</t>
  </si>
  <si>
    <t>Count of Individual</t>
  </si>
  <si>
    <t>Grand Total</t>
  </si>
  <si>
    <t>trap rate</t>
  </si>
  <si>
    <t>expd</t>
  </si>
  <si>
    <t>window</t>
  </si>
  <si>
    <t>Jack fallback/reascension rate was corrected on 10/20/2026</t>
  </si>
  <si>
    <t>it was 0.026, not .026</t>
  </si>
  <si>
    <t>totals changed after fixing the jack fallback/reascesion rate on 10/20/2026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</si>
</sst>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0.0000"/>
    <numFmt numFmtId="165" formatCode="0.000"/>
    <numFmt numFmtId="166" formatCode="0.0"/>
    <numFmt numFmtId="167" formatCode="0.0%"/>
    <numFmt numFmtId="168" formatCode="_(* #,##0_);_(* \(#,##0\);_(* &quot;-&quot;??_);_(@_)"/>
    <numFmt numFmtId="169" formatCode="0.000000"/>
    <numFmt numFmtId="170" formatCode="m/d/yy;@"/>
    <numFmt numFmtId="171" formatCode="#,##0.000"/>
    <numFmt numFmtId="172" formatCode="0.00000"/>
  </numFmts>
  <fonts count="31" x14ac:knownFonts="1">
    <font>
      <sz val="11"/>
      <color theme="1"/>
      <name val="Calibri"/>
      <family val="2"/>
      <scheme val="minor"/>
    </font>
    <font>
      <b/>
      <sz val="11"/>
      <color theme="1"/>
      <name val="Calibri"/>
      <family val="2"/>
      <scheme val="minor"/>
    </font>
    <font>
      <sz val="11"/>
      <name val="Calibri"/>
      <family val="2"/>
      <scheme val="minor"/>
    </font>
    <font>
      <sz val="11"/>
      <color indexed="8"/>
      <name val="Calibri"/>
      <family val="2"/>
    </font>
    <font>
      <sz val="8"/>
      <name val="Calibri"/>
      <family val="2"/>
      <scheme val="minor"/>
    </font>
    <font>
      <sz val="11"/>
      <color theme="1"/>
      <name val="Calibri"/>
      <family val="2"/>
      <scheme val="minor"/>
    </font>
    <font>
      <b/>
      <sz val="10"/>
      <name val="Arial"/>
      <family val="2"/>
    </font>
    <font>
      <sz val="10"/>
      <color indexed="8"/>
      <name val="Arial"/>
      <family val="2"/>
    </font>
    <font>
      <sz val="10"/>
      <name val="Arial"/>
      <family val="2"/>
    </font>
    <font>
      <sz val="11"/>
      <color rgb="FF000000"/>
      <name val="Calibri"/>
      <family val="2"/>
    </font>
    <font>
      <sz val="10"/>
      <name val="Calibri"/>
      <family val="2"/>
      <scheme val="minor"/>
    </font>
    <font>
      <sz val="11"/>
      <color indexed="8"/>
      <name val="Calibri"/>
      <family val="2"/>
      <scheme val="minor"/>
    </font>
    <font>
      <b/>
      <sz val="10"/>
      <color indexed="81"/>
      <name val="Tahoma"/>
      <family val="2"/>
    </font>
    <font>
      <sz val="10"/>
      <color indexed="81"/>
      <name val="Tahoma"/>
      <family val="2"/>
    </font>
    <font>
      <b/>
      <sz val="9"/>
      <color indexed="81"/>
      <name val="Tahoma"/>
      <family val="2"/>
    </font>
    <font>
      <sz val="9"/>
      <color indexed="81"/>
      <name val="Tahoma"/>
      <family val="2"/>
    </font>
    <font>
      <sz val="11"/>
      <color theme="1"/>
      <name val="Calibri"/>
      <family val="2"/>
    </font>
    <font>
      <sz val="11"/>
      <name val="Calibri"/>
      <family val="2"/>
    </font>
    <font>
      <sz val="11"/>
      <color rgb="FF3F3F76"/>
      <name val="Calibri"/>
      <family val="2"/>
      <scheme val="minor"/>
    </font>
    <font>
      <b/>
      <sz val="11"/>
      <color rgb="FFFA7D00"/>
      <name val="Calibri"/>
      <family val="2"/>
      <scheme val="minor"/>
    </font>
    <font>
      <i/>
      <sz val="11"/>
      <color theme="1"/>
      <name val="Calibri"/>
      <family val="2"/>
      <scheme val="minor"/>
    </font>
    <font>
      <b/>
      <sz val="11"/>
      <color theme="1"/>
      <name val="Aptos"/>
      <family val="2"/>
    </font>
    <font>
      <b/>
      <u/>
      <sz val="11"/>
      <color theme="1"/>
      <name val="Calibri"/>
      <family val="2"/>
      <scheme val="minor"/>
    </font>
    <font>
      <b/>
      <sz val="11"/>
      <name val="Calibri"/>
      <family val="2"/>
      <scheme val="minor"/>
    </font>
    <font>
      <b/>
      <sz val="14"/>
      <color theme="1"/>
      <name val="Calibri"/>
      <family val="2"/>
      <scheme val="minor"/>
    </font>
    <font>
      <sz val="11"/>
      <color theme="1"/>
      <name val="Aptos"/>
      <family val="2"/>
    </font>
    <font>
      <sz val="11"/>
      <color rgb="FF006100"/>
      <name val="Calibri"/>
      <family val="2"/>
      <scheme val="minor"/>
    </font>
    <font>
      <sz val="11"/>
      <color rgb="FF000000"/>
      <name val="Calibri"/>
      <family val="2"/>
      <scheme val="minor"/>
    </font>
    <font>
      <b/>
      <sz val="11"/>
      <color rgb="FF000000"/>
      <name val="Calibri"/>
      <family val="2"/>
      <scheme val="minor"/>
    </font>
    <font>
      <b/>
      <u/>
      <sz val="11"/>
      <color rgb="FF000000"/>
      <name val="Calibri"/>
      <family val="2"/>
      <scheme val="minor"/>
    </font>
    <font>
      <b/>
      <sz val="11"/>
      <name val="Arial"/>
      <family val="2"/>
    </font>
  </fonts>
  <fills count="19">
    <fill>
      <patternFill patternType="none"/>
    </fill>
    <fill>
      <patternFill patternType="gray125"/>
    </fill>
    <fill>
      <patternFill patternType="solid">
        <fgColor theme="4" tint="0.79998168889431442"/>
        <bgColor theme="4" tint="0.79998168889431442"/>
      </patternFill>
    </fill>
    <fill>
      <patternFill patternType="solid">
        <fgColor theme="5" tint="0.59999389629810485"/>
        <bgColor indexed="64"/>
      </patternFill>
    </fill>
    <fill>
      <patternFill patternType="solid">
        <fgColor theme="8" tint="0.59999389629810485"/>
        <bgColor indexed="64"/>
      </patternFill>
    </fill>
    <fill>
      <patternFill patternType="solid">
        <fgColor theme="5" tint="0.59999389629810485"/>
        <bgColor theme="4" tint="0.79998168889431442"/>
      </patternFill>
    </fill>
    <fill>
      <patternFill patternType="solid">
        <fgColor theme="7" tint="0.59999389629810485"/>
        <bgColor indexed="64"/>
      </patternFill>
    </fill>
    <fill>
      <patternFill patternType="solid">
        <fgColor rgb="FFFFFF00"/>
        <bgColor indexed="64"/>
      </patternFill>
    </fill>
    <fill>
      <patternFill patternType="solid">
        <fgColor rgb="FFFFC000"/>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1" tint="0.499984740745262"/>
        <bgColor indexed="64"/>
      </patternFill>
    </fill>
    <fill>
      <patternFill patternType="solid">
        <fgColor theme="7" tint="0.79998168889431442"/>
        <bgColor indexed="64"/>
      </patternFill>
    </fill>
    <fill>
      <patternFill patternType="solid">
        <fgColor rgb="FFFFCC99"/>
      </patternFill>
    </fill>
    <fill>
      <patternFill patternType="solid">
        <fgColor rgb="FFF2F2F2"/>
      </patternFill>
    </fill>
    <fill>
      <patternFill patternType="solid">
        <fgColor theme="9" tint="0.79998168889431442"/>
        <bgColor indexed="64"/>
      </patternFill>
    </fill>
    <fill>
      <patternFill patternType="solid">
        <fgColor rgb="FFC6EFCE"/>
      </patternFill>
    </fill>
    <fill>
      <patternFill patternType="solid">
        <fgColor theme="8" tint="0.39997558519241921"/>
        <bgColor indexed="64"/>
      </patternFill>
    </fill>
    <fill>
      <patternFill patternType="solid">
        <fgColor theme="0"/>
        <bgColor indexed="64"/>
      </patternFill>
    </fill>
  </fills>
  <borders count="28">
    <border>
      <left/>
      <right/>
      <top/>
      <bottom/>
      <diagonal/>
    </border>
    <border>
      <left/>
      <right/>
      <top/>
      <bottom style="thin">
        <color indexed="64"/>
      </bottom>
      <diagonal/>
    </border>
    <border>
      <left/>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right/>
      <top/>
      <bottom style="thin">
        <color theme="4" tint="0.3999755851924192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medium">
        <color indexed="64"/>
      </left>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s>
  <cellStyleXfs count="8">
    <xf numFmtId="0" fontId="0" fillId="0" borderId="0"/>
    <xf numFmtId="43" fontId="5" fillId="0" borderId="0" applyFont="0" applyFill="0" applyBorder="0" applyAlignment="0" applyProtection="0"/>
    <xf numFmtId="9" fontId="5" fillId="0" borderId="0" applyFont="0" applyFill="0" applyBorder="0" applyAlignment="0" applyProtection="0"/>
    <xf numFmtId="0" fontId="7" fillId="0" borderId="0"/>
    <xf numFmtId="0" fontId="18" fillId="13" borderId="23" applyNumberFormat="0" applyAlignment="0" applyProtection="0"/>
    <xf numFmtId="0" fontId="19" fillId="14" borderId="23" applyNumberFormat="0" applyAlignment="0" applyProtection="0"/>
    <xf numFmtId="0" fontId="26" fillId="16" borderId="0" applyNumberFormat="0" applyBorder="0" applyAlignment="0" applyProtection="0"/>
    <xf numFmtId="0" fontId="8" fillId="0" borderId="0"/>
  </cellStyleXfs>
  <cellXfs count="297">
    <xf numFmtId="0" fontId="0" fillId="0" borderId="0" xfId="0"/>
    <xf numFmtId="14" fontId="0" fillId="0" borderId="0" xfId="0" applyNumberFormat="1"/>
    <xf numFmtId="0" fontId="1" fillId="0" borderId="1" xfId="0" applyFont="1" applyBorder="1"/>
    <xf numFmtId="0" fontId="0" fillId="0" borderId="0" xfId="0" applyAlignment="1">
      <alignment wrapText="1"/>
    </xf>
    <xf numFmtId="0" fontId="2" fillId="0" borderId="0" xfId="0" applyFont="1"/>
    <xf numFmtId="0" fontId="2" fillId="0" borderId="2" xfId="0" applyFont="1" applyBorder="1" applyAlignment="1">
      <alignment horizontal="center" wrapText="1"/>
    </xf>
    <xf numFmtId="0" fontId="2" fillId="0" borderId="0" xfId="0" applyFont="1" applyAlignment="1">
      <alignment horizontal="center"/>
    </xf>
    <xf numFmtId="164" fontId="2" fillId="0" borderId="0" xfId="0" applyNumberFormat="1" applyFont="1" applyAlignment="1">
      <alignment horizontal="center"/>
    </xf>
    <xf numFmtId="165" fontId="0" fillId="0" borderId="0" xfId="0" applyNumberFormat="1"/>
    <xf numFmtId="2" fontId="0" fillId="0" borderId="0" xfId="0" applyNumberFormat="1"/>
    <xf numFmtId="1" fontId="3" fillId="0" borderId="3" xfId="0" applyNumberFormat="1" applyFont="1" applyBorder="1" applyAlignment="1">
      <alignment vertical="center" wrapText="1"/>
    </xf>
    <xf numFmtId="1" fontId="0" fillId="0" borderId="0" xfId="0" applyNumberFormat="1"/>
    <xf numFmtId="166" fontId="0" fillId="0" borderId="0" xfId="0" applyNumberFormat="1"/>
    <xf numFmtId="0" fontId="0" fillId="3" borderId="0" xfId="0" applyFill="1"/>
    <xf numFmtId="0" fontId="1" fillId="0" borderId="0" xfId="0" applyFont="1"/>
    <xf numFmtId="0" fontId="1" fillId="0" borderId="4" xfId="0" applyFont="1" applyBorder="1"/>
    <xf numFmtId="0" fontId="0" fillId="4" borderId="0" xfId="0" applyFill="1"/>
    <xf numFmtId="0" fontId="0" fillId="0" borderId="0" xfId="0" applyAlignment="1">
      <alignment horizontal="left"/>
    </xf>
    <xf numFmtId="1" fontId="0" fillId="0" borderId="0" xfId="0" applyNumberFormat="1" applyAlignment="1">
      <alignment horizontal="left"/>
    </xf>
    <xf numFmtId="1" fontId="0" fillId="0" borderId="0" xfId="0" applyNumberFormat="1" applyAlignment="1">
      <alignment wrapText="1"/>
    </xf>
    <xf numFmtId="1" fontId="1" fillId="2" borderId="4" xfId="0" applyNumberFormat="1" applyFont="1" applyFill="1" applyBorder="1"/>
    <xf numFmtId="1" fontId="1" fillId="5" borderId="4" xfId="0" applyNumberFormat="1" applyFont="1" applyFill="1" applyBorder="1"/>
    <xf numFmtId="0" fontId="0" fillId="6" borderId="0" xfId="0" applyFill="1"/>
    <xf numFmtId="0" fontId="0" fillId="6" borderId="0" xfId="0" applyFill="1" applyAlignment="1">
      <alignment wrapText="1"/>
    </xf>
    <xf numFmtId="3" fontId="0" fillId="0" borderId="0" xfId="0" applyNumberFormat="1"/>
    <xf numFmtId="0" fontId="0" fillId="0" borderId="5" xfId="0" applyBorder="1"/>
    <xf numFmtId="3" fontId="0" fillId="0" borderId="8" xfId="0" applyNumberFormat="1" applyBorder="1"/>
    <xf numFmtId="3" fontId="0" fillId="0" borderId="9" xfId="0" applyNumberFormat="1" applyBorder="1"/>
    <xf numFmtId="1" fontId="0" fillId="0" borderId="8" xfId="0" applyNumberFormat="1" applyBorder="1"/>
    <xf numFmtId="1" fontId="0" fillId="0" borderId="10" xfId="0" applyNumberFormat="1" applyBorder="1"/>
    <xf numFmtId="0" fontId="0" fillId="0" borderId="13" xfId="0" applyBorder="1"/>
    <xf numFmtId="1" fontId="0" fillId="0" borderId="15" xfId="0" applyNumberFormat="1" applyBorder="1"/>
    <xf numFmtId="1" fontId="0" fillId="0" borderId="13" xfId="0" applyNumberFormat="1" applyBorder="1"/>
    <xf numFmtId="1" fontId="0" fillId="0" borderId="17" xfId="0" applyNumberFormat="1" applyBorder="1"/>
    <xf numFmtId="1" fontId="0" fillId="0" borderId="18" xfId="0" applyNumberFormat="1" applyBorder="1"/>
    <xf numFmtId="1" fontId="0" fillId="0" borderId="1" xfId="0" applyNumberFormat="1" applyBorder="1"/>
    <xf numFmtId="1" fontId="0" fillId="0" borderId="19" xfId="0" applyNumberFormat="1" applyBorder="1"/>
    <xf numFmtId="1" fontId="0" fillId="0" borderId="5" xfId="0" applyNumberFormat="1" applyBorder="1"/>
    <xf numFmtId="1" fontId="0" fillId="0" borderId="7" xfId="0" applyNumberFormat="1" applyBorder="1"/>
    <xf numFmtId="0" fontId="0" fillId="0" borderId="8" xfId="0" applyBorder="1"/>
    <xf numFmtId="0" fontId="0" fillId="0" borderId="9" xfId="0" applyBorder="1"/>
    <xf numFmtId="3" fontId="0" fillId="0" borderId="12" xfId="0" applyNumberFormat="1" applyBorder="1"/>
    <xf numFmtId="3" fontId="0" fillId="0" borderId="11" xfId="0" applyNumberFormat="1" applyBorder="1"/>
    <xf numFmtId="0" fontId="0" fillId="0" borderId="0" xfId="0" applyAlignment="1">
      <alignment horizontal="center"/>
    </xf>
    <xf numFmtId="0" fontId="0" fillId="0" borderId="6" xfId="0" applyBorder="1"/>
    <xf numFmtId="49" fontId="0" fillId="0" borderId="0" xfId="0" applyNumberFormat="1" applyAlignment="1">
      <alignment horizontal="center"/>
    </xf>
    <xf numFmtId="164" fontId="0" fillId="0" borderId="0" xfId="0" applyNumberFormat="1"/>
    <xf numFmtId="49" fontId="6" fillId="0" borderId="0" xfId="0" applyNumberFormat="1" applyFont="1" applyAlignment="1">
      <alignment horizontal="center" wrapText="1"/>
    </xf>
    <xf numFmtId="0" fontId="6" fillId="0" borderId="11" xfId="0" applyFont="1" applyBorder="1" applyAlignment="1">
      <alignment horizontal="center" wrapText="1"/>
    </xf>
    <xf numFmtId="0" fontId="6" fillId="0" borderId="11" xfId="0" applyFont="1" applyBorder="1" applyAlignment="1">
      <alignment horizontal="center"/>
    </xf>
    <xf numFmtId="14" fontId="6" fillId="0" borderId="11" xfId="0" applyNumberFormat="1" applyFont="1" applyBorder="1" applyAlignment="1">
      <alignment horizontal="center" wrapText="1"/>
    </xf>
    <xf numFmtId="168" fontId="6" fillId="0" borderId="11" xfId="1" applyNumberFormat="1" applyFont="1" applyFill="1" applyBorder="1" applyAlignment="1">
      <alignment horizontal="center" wrapText="1"/>
    </xf>
    <xf numFmtId="167" fontId="6" fillId="0" borderId="10" xfId="0" applyNumberFormat="1" applyFont="1" applyBorder="1" applyAlignment="1">
      <alignment horizontal="center" wrapText="1"/>
    </xf>
    <xf numFmtId="0" fontId="6" fillId="0" borderId="20" xfId="0" applyFont="1" applyBorder="1" applyAlignment="1">
      <alignment horizontal="center" wrapText="1"/>
    </xf>
    <xf numFmtId="0" fontId="6" fillId="0" borderId="10" xfId="0" applyFont="1" applyBorder="1" applyAlignment="1">
      <alignment horizontal="center" wrapText="1"/>
    </xf>
    <xf numFmtId="166" fontId="6" fillId="0" borderId="11" xfId="0" applyNumberFormat="1" applyFont="1" applyBorder="1" applyAlignment="1">
      <alignment horizontal="center" wrapText="1"/>
    </xf>
    <xf numFmtId="49" fontId="7" fillId="0" borderId="0" xfId="0" applyNumberFormat="1" applyFont="1" applyAlignment="1">
      <alignment horizontal="left" wrapText="1"/>
    </xf>
    <xf numFmtId="0" fontId="8" fillId="0" borderId="0" xfId="0" applyFont="1" applyAlignment="1">
      <alignment horizontal="center"/>
    </xf>
    <xf numFmtId="0" fontId="8" fillId="0" borderId="0" xfId="0" applyFont="1" applyAlignment="1">
      <alignment horizontal="left"/>
    </xf>
    <xf numFmtId="14" fontId="0" fillId="0" borderId="0" xfId="0" applyNumberFormat="1" applyAlignment="1">
      <alignment horizontal="center"/>
    </xf>
    <xf numFmtId="168" fontId="0" fillId="0" borderId="0" xfId="1" applyNumberFormat="1" applyFont="1" applyFill="1" applyAlignment="1">
      <alignment horizontal="right"/>
    </xf>
    <xf numFmtId="168" fontId="0" fillId="0" borderId="0" xfId="1" applyNumberFormat="1" applyFont="1" applyFill="1" applyAlignment="1">
      <alignment horizontal="center"/>
    </xf>
    <xf numFmtId="2" fontId="0" fillId="0" borderId="0" xfId="0" applyNumberFormat="1" applyAlignment="1">
      <alignment horizontal="center"/>
    </xf>
    <xf numFmtId="9" fontId="0" fillId="0" borderId="0" xfId="2" applyFont="1" applyFill="1"/>
    <xf numFmtId="39" fontId="0" fillId="0" borderId="0" xfId="0" applyNumberFormat="1"/>
    <xf numFmtId="169" fontId="0" fillId="0" borderId="0" xfId="0" applyNumberFormat="1"/>
    <xf numFmtId="49" fontId="0" fillId="0" borderId="0" xfId="0" applyNumberFormat="1" applyAlignment="1">
      <alignment horizontal="left"/>
    </xf>
    <xf numFmtId="49" fontId="0" fillId="0" borderId="3" xfId="0" applyNumberFormat="1" applyBorder="1" applyAlignment="1">
      <alignment horizontal="left"/>
    </xf>
    <xf numFmtId="0" fontId="9" fillId="0" borderId="0" xfId="0" applyFont="1" applyAlignment="1">
      <alignment vertical="center" wrapText="1"/>
    </xf>
    <xf numFmtId="14" fontId="0" fillId="7" borderId="0" xfId="0" applyNumberFormat="1" applyFill="1"/>
    <xf numFmtId="0" fontId="7" fillId="0" borderId="0" xfId="0" applyFont="1" applyAlignment="1">
      <alignment horizontal="center"/>
    </xf>
    <xf numFmtId="0" fontId="8" fillId="8" borderId="0" xfId="0" applyFont="1" applyFill="1" applyAlignment="1">
      <alignment horizontal="center"/>
    </xf>
    <xf numFmtId="0" fontId="0" fillId="8" borderId="0" xfId="0" applyFill="1" applyAlignment="1">
      <alignment horizontal="center"/>
    </xf>
    <xf numFmtId="14" fontId="0" fillId="8" borderId="0" xfId="0" applyNumberFormat="1" applyFill="1"/>
    <xf numFmtId="0" fontId="0" fillId="8" borderId="0" xfId="0" applyFill="1"/>
    <xf numFmtId="0" fontId="0" fillId="3" borderId="0" xfId="0" applyFill="1" applyAlignment="1">
      <alignment horizontal="center"/>
    </xf>
    <xf numFmtId="0" fontId="8" fillId="3" borderId="0" xfId="0" applyFont="1" applyFill="1" applyAlignment="1">
      <alignment horizontal="center"/>
    </xf>
    <xf numFmtId="14" fontId="0" fillId="3" borderId="0" xfId="0" applyNumberFormat="1" applyFill="1"/>
    <xf numFmtId="168" fontId="0" fillId="3" borderId="0" xfId="1" applyNumberFormat="1" applyFont="1" applyFill="1" applyAlignment="1">
      <alignment horizontal="right"/>
    </xf>
    <xf numFmtId="3" fontId="0" fillId="3" borderId="0" xfId="0" applyNumberFormat="1" applyFill="1"/>
    <xf numFmtId="168" fontId="0" fillId="3" borderId="0" xfId="1" applyNumberFormat="1" applyFont="1" applyFill="1" applyAlignment="1">
      <alignment horizontal="center"/>
    </xf>
    <xf numFmtId="2" fontId="0" fillId="3" borderId="0" xfId="0" applyNumberFormat="1" applyFill="1" applyAlignment="1">
      <alignment horizontal="center"/>
    </xf>
    <xf numFmtId="2" fontId="0" fillId="3" borderId="0" xfId="0" applyNumberFormat="1" applyFill="1"/>
    <xf numFmtId="9" fontId="0" fillId="3" borderId="0" xfId="2" applyFont="1" applyFill="1"/>
    <xf numFmtId="0" fontId="0" fillId="6" borderId="0" xfId="0" applyFill="1" applyAlignment="1">
      <alignment horizontal="center"/>
    </xf>
    <xf numFmtId="0" fontId="8" fillId="6" borderId="0" xfId="0" applyFont="1" applyFill="1" applyAlignment="1">
      <alignment horizontal="center"/>
    </xf>
    <xf numFmtId="14" fontId="0" fillId="6" borderId="0" xfId="0" applyNumberFormat="1" applyFill="1"/>
    <xf numFmtId="168" fontId="0" fillId="6" borderId="0" xfId="1" applyNumberFormat="1" applyFont="1" applyFill="1" applyAlignment="1">
      <alignment horizontal="right"/>
    </xf>
    <xf numFmtId="3" fontId="0" fillId="6" borderId="0" xfId="0" applyNumberFormat="1" applyFill="1"/>
    <xf numFmtId="168" fontId="0" fillId="6" borderId="0" xfId="1" applyNumberFormat="1" applyFont="1" applyFill="1" applyAlignment="1">
      <alignment horizontal="center"/>
    </xf>
    <xf numFmtId="14" fontId="0" fillId="4" borderId="0" xfId="0" applyNumberFormat="1" applyFill="1"/>
    <xf numFmtId="168" fontId="0" fillId="4" borderId="0" xfId="1" applyNumberFormat="1" applyFont="1" applyFill="1" applyAlignment="1">
      <alignment horizontal="right"/>
    </xf>
    <xf numFmtId="3" fontId="0" fillId="4" borderId="0" xfId="0" applyNumberFormat="1" applyFill="1"/>
    <xf numFmtId="168" fontId="0" fillId="4" borderId="0" xfId="1" applyNumberFormat="1" applyFont="1" applyFill="1" applyAlignment="1">
      <alignment horizontal="center"/>
    </xf>
    <xf numFmtId="0" fontId="2" fillId="3" borderId="0" xfId="0" applyFont="1" applyFill="1" applyAlignment="1">
      <alignment horizontal="center"/>
    </xf>
    <xf numFmtId="0" fontId="11" fillId="3" borderId="0" xfId="0" applyFont="1" applyFill="1" applyAlignment="1">
      <alignment horizontal="center"/>
    </xf>
    <xf numFmtId="0" fontId="11" fillId="0" borderId="0" xfId="0" applyFont="1" applyAlignment="1">
      <alignment horizontal="center" vertical="center"/>
    </xf>
    <xf numFmtId="0" fontId="11" fillId="0" borderId="0" xfId="0" applyFont="1" applyAlignment="1">
      <alignment horizontal="center"/>
    </xf>
    <xf numFmtId="0" fontId="11" fillId="6" borderId="0" xfId="0" applyFont="1" applyFill="1" applyAlignment="1">
      <alignment horizontal="center" vertical="center"/>
    </xf>
    <xf numFmtId="0" fontId="11" fillId="6" borderId="0" xfId="0" applyFont="1" applyFill="1" applyAlignment="1">
      <alignment horizontal="center"/>
    </xf>
    <xf numFmtId="1" fontId="11" fillId="0" borderId="0" xfId="0" applyNumberFormat="1" applyFont="1" applyAlignment="1">
      <alignment horizontal="center" vertical="center"/>
    </xf>
    <xf numFmtId="0" fontId="3" fillId="0" borderId="3" xfId="3" applyFont="1" applyBorder="1" applyAlignment="1">
      <alignment horizontal="center" wrapText="1"/>
    </xf>
    <xf numFmtId="0" fontId="3" fillId="0" borderId="0" xfId="3" applyFont="1" applyAlignment="1">
      <alignment horizontal="center" wrapText="1"/>
    </xf>
    <xf numFmtId="1" fontId="10" fillId="0" borderId="0" xfId="0" applyNumberFormat="1" applyFont="1"/>
    <xf numFmtId="1" fontId="0" fillId="0" borderId="0" xfId="0" applyNumberFormat="1" applyAlignment="1">
      <alignment horizontal="center"/>
    </xf>
    <xf numFmtId="1" fontId="7" fillId="0" borderId="0" xfId="0" applyNumberFormat="1" applyFont="1" applyAlignment="1">
      <alignment horizontal="center"/>
    </xf>
    <xf numFmtId="1" fontId="0" fillId="8" borderId="0" xfId="0" applyNumberFormat="1" applyFill="1" applyAlignment="1">
      <alignment horizontal="center"/>
    </xf>
    <xf numFmtId="1" fontId="9" fillId="7" borderId="0" xfId="0" applyNumberFormat="1" applyFont="1" applyFill="1" applyAlignment="1">
      <alignment vertical="center" wrapText="1"/>
    </xf>
    <xf numFmtId="1" fontId="0" fillId="0" borderId="21" xfId="0" applyNumberFormat="1" applyBorder="1" applyAlignment="1">
      <alignment horizontal="center"/>
    </xf>
    <xf numFmtId="1" fontId="9" fillId="0" borderId="21" xfId="0" applyNumberFormat="1" applyFont="1" applyBorder="1" applyAlignment="1">
      <alignment vertical="center" wrapText="1"/>
    </xf>
    <xf numFmtId="1" fontId="9" fillId="6" borderId="21" xfId="0" applyNumberFormat="1" applyFont="1" applyFill="1" applyBorder="1" applyAlignment="1">
      <alignment vertical="center" wrapText="1"/>
    </xf>
    <xf numFmtId="1" fontId="9" fillId="4" borderId="21" xfId="0" applyNumberFormat="1" applyFont="1" applyFill="1" applyBorder="1" applyAlignment="1">
      <alignment vertical="center" wrapText="1"/>
    </xf>
    <xf numFmtId="1" fontId="11" fillId="3" borderId="0" xfId="0" applyNumberFormat="1" applyFont="1" applyFill="1" applyAlignment="1">
      <alignment horizontal="center"/>
    </xf>
    <xf numFmtId="1" fontId="11" fillId="6" borderId="0" xfId="0" applyNumberFormat="1" applyFont="1" applyFill="1" applyAlignment="1">
      <alignment horizontal="center" vertical="center"/>
    </xf>
    <xf numFmtId="1" fontId="0" fillId="3" borderId="0" xfId="0" applyNumberFormat="1" applyFill="1" applyAlignment="1">
      <alignment horizontal="center"/>
    </xf>
    <xf numFmtId="14" fontId="0" fillId="3" borderId="0" xfId="0" applyNumberFormat="1" applyFill="1" applyAlignment="1">
      <alignment horizontal="center"/>
    </xf>
    <xf numFmtId="1" fontId="0" fillId="0" borderId="11" xfId="0" applyNumberFormat="1" applyBorder="1"/>
    <xf numFmtId="0" fontId="0" fillId="0" borderId="17" xfId="0" applyBorder="1"/>
    <xf numFmtId="0" fontId="0" fillId="0" borderId="1" xfId="0" applyBorder="1"/>
    <xf numFmtId="0" fontId="16" fillId="0" borderId="0" xfId="0" applyFont="1"/>
    <xf numFmtId="0" fontId="0" fillId="0" borderId="7" xfId="0" applyBorder="1"/>
    <xf numFmtId="3" fontId="0" fillId="0" borderId="7" xfId="0" applyNumberFormat="1" applyBorder="1"/>
    <xf numFmtId="2" fontId="0" fillId="0" borderId="8" xfId="0" applyNumberFormat="1" applyBorder="1"/>
    <xf numFmtId="0" fontId="0" fillId="0" borderId="10" xfId="0" applyBorder="1"/>
    <xf numFmtId="0" fontId="0" fillId="9" borderId="0" xfId="0" applyFill="1" applyAlignment="1">
      <alignment wrapText="1"/>
    </xf>
    <xf numFmtId="171" fontId="0" fillId="0" borderId="0" xfId="0" applyNumberFormat="1"/>
    <xf numFmtId="0" fontId="0" fillId="0" borderId="0" xfId="0" applyAlignment="1">
      <alignment horizontal="left" indent="1"/>
    </xf>
    <xf numFmtId="1" fontId="0" fillId="0" borderId="9" xfId="0" applyNumberFormat="1" applyBorder="1"/>
    <xf numFmtId="1" fontId="0" fillId="0" borderId="12" xfId="0" applyNumberFormat="1" applyBorder="1"/>
    <xf numFmtId="0" fontId="0" fillId="0" borderId="0" xfId="0" applyAlignment="1">
      <alignment horizontal="right"/>
    </xf>
    <xf numFmtId="0" fontId="0" fillId="10" borderId="0" xfId="0" applyFill="1"/>
    <xf numFmtId="3" fontId="0" fillId="10" borderId="0" xfId="0" applyNumberFormat="1" applyFill="1"/>
    <xf numFmtId="0" fontId="0" fillId="11" borderId="0" xfId="0" applyFill="1"/>
    <xf numFmtId="0" fontId="0" fillId="0" borderId="22" xfId="0" applyBorder="1"/>
    <xf numFmtId="1" fontId="0" fillId="0" borderId="0" xfId="0" applyNumberFormat="1" applyAlignment="1">
      <alignment horizontal="right"/>
    </xf>
    <xf numFmtId="0" fontId="0" fillId="0" borderId="8" xfId="0" applyBorder="1" applyAlignment="1">
      <alignment horizontal="left"/>
    </xf>
    <xf numFmtId="0" fontId="0" fillId="0" borderId="10" xfId="0" applyBorder="1" applyAlignment="1">
      <alignment horizontal="left"/>
    </xf>
    <xf numFmtId="0" fontId="0" fillId="0" borderId="0" xfId="0" applyAlignment="1">
      <alignment horizontal="center" vertical="center"/>
    </xf>
    <xf numFmtId="0" fontId="19" fillId="14" borderId="23" xfId="5"/>
    <xf numFmtId="2" fontId="19" fillId="14" borderId="23" xfId="5" applyNumberFormat="1"/>
    <xf numFmtId="2" fontId="18" fillId="13" borderId="23" xfId="4" applyNumberFormat="1"/>
    <xf numFmtId="9" fontId="0" fillId="0" borderId="0" xfId="0" applyNumberFormat="1"/>
    <xf numFmtId="0" fontId="0" fillId="0" borderId="0" xfId="0" applyAlignment="1">
      <alignment horizontal="right" vertical="center"/>
    </xf>
    <xf numFmtId="167" fontId="16" fillId="0" borderId="0" xfId="0" applyNumberFormat="1" applyFont="1"/>
    <xf numFmtId="0" fontId="21" fillId="0" borderId="0" xfId="0" applyFont="1" applyAlignment="1">
      <alignment vertical="center"/>
    </xf>
    <xf numFmtId="2" fontId="19" fillId="14" borderId="0" xfId="5" applyNumberFormat="1" applyBorder="1"/>
    <xf numFmtId="165" fontId="0" fillId="15" borderId="0" xfId="0" applyNumberFormat="1" applyFill="1"/>
    <xf numFmtId="0" fontId="0" fillId="15" borderId="0" xfId="0" applyFill="1" applyAlignment="1">
      <alignment wrapText="1"/>
    </xf>
    <xf numFmtId="2" fontId="1" fillId="0" borderId="0" xfId="0" applyNumberFormat="1" applyFont="1"/>
    <xf numFmtId="0" fontId="22" fillId="0" borderId="0" xfId="0" applyFont="1"/>
    <xf numFmtId="0" fontId="23" fillId="0" borderId="0" xfId="0" applyFont="1"/>
    <xf numFmtId="0" fontId="23" fillId="0" borderId="9" xfId="0" applyFont="1" applyBorder="1"/>
    <xf numFmtId="0" fontId="23" fillId="0" borderId="11" xfId="0" applyFont="1" applyBorder="1"/>
    <xf numFmtId="0" fontId="23" fillId="0" borderId="12" xfId="0" applyFont="1" applyBorder="1"/>
    <xf numFmtId="4" fontId="0" fillId="0" borderId="0" xfId="0" applyNumberFormat="1"/>
    <xf numFmtId="0" fontId="0" fillId="0" borderId="11" xfId="0" applyBorder="1"/>
    <xf numFmtId="1" fontId="0" fillId="0" borderId="9" xfId="0" applyNumberFormat="1" applyBorder="1" applyAlignment="1">
      <alignment horizontal="right"/>
    </xf>
    <xf numFmtId="0" fontId="24" fillId="0" borderId="0" xfId="0" applyFont="1"/>
    <xf numFmtId="0" fontId="0" fillId="0" borderId="18" xfId="0" applyBorder="1"/>
    <xf numFmtId="0" fontId="0" fillId="0" borderId="6" xfId="0" applyBorder="1" applyAlignment="1">
      <alignment horizontal="center"/>
    </xf>
    <xf numFmtId="3" fontId="0" fillId="0" borderId="0" xfId="0" applyNumberFormat="1" applyAlignment="1">
      <alignment horizontal="center"/>
    </xf>
    <xf numFmtId="0" fontId="0" fillId="0" borderId="11" xfId="0" applyBorder="1" applyAlignment="1">
      <alignment horizontal="center"/>
    </xf>
    <xf numFmtId="3" fontId="0" fillId="0" borderId="7" xfId="0" applyNumberFormat="1" applyBorder="1" applyAlignment="1">
      <alignment horizontal="center"/>
    </xf>
    <xf numFmtId="3" fontId="0" fillId="0" borderId="9" xfId="0" applyNumberFormat="1" applyBorder="1" applyAlignment="1">
      <alignment horizontal="center"/>
    </xf>
    <xf numFmtId="3" fontId="0" fillId="0" borderId="11" xfId="0" applyNumberFormat="1" applyBorder="1" applyAlignment="1">
      <alignment horizontal="center"/>
    </xf>
    <xf numFmtId="3" fontId="0" fillId="0" borderId="12" xfId="0" applyNumberFormat="1" applyBorder="1" applyAlignment="1">
      <alignment horizontal="center"/>
    </xf>
    <xf numFmtId="165" fontId="0" fillId="0" borderId="11" xfId="0" applyNumberFormat="1" applyBorder="1"/>
    <xf numFmtId="165" fontId="0" fillId="0" borderId="1" xfId="0" applyNumberFormat="1" applyBorder="1"/>
    <xf numFmtId="0" fontId="0" fillId="0" borderId="12" xfId="0" applyBorder="1"/>
    <xf numFmtId="0" fontId="0" fillId="0" borderId="7" xfId="0" applyBorder="1" applyAlignment="1">
      <alignment horizontal="center"/>
    </xf>
    <xf numFmtId="0" fontId="0" fillId="0" borderId="6" xfId="0" applyBorder="1" applyAlignment="1">
      <alignment horizontal="center" wrapText="1"/>
    </xf>
    <xf numFmtId="165" fontId="0" fillId="0" borderId="0" xfId="0" applyNumberFormat="1" applyAlignment="1">
      <alignment horizontal="center"/>
    </xf>
    <xf numFmtId="0" fontId="0" fillId="0" borderId="9" xfId="0" applyBorder="1" applyAlignment="1">
      <alignment horizontal="center"/>
    </xf>
    <xf numFmtId="16" fontId="0" fillId="0" borderId="11" xfId="0" applyNumberFormat="1" applyBorder="1" applyAlignment="1">
      <alignment horizontal="center"/>
    </xf>
    <xf numFmtId="0" fontId="0" fillId="12" borderId="11" xfId="0" applyFill="1" applyBorder="1" applyAlignment="1">
      <alignment horizontal="center"/>
    </xf>
    <xf numFmtId="165" fontId="0" fillId="12" borderId="11" xfId="0" applyNumberFormat="1" applyFill="1" applyBorder="1" applyAlignment="1">
      <alignment horizontal="center"/>
    </xf>
    <xf numFmtId="0" fontId="0" fillId="0" borderId="12" xfId="0" applyBorder="1" applyAlignment="1">
      <alignment horizontal="center"/>
    </xf>
    <xf numFmtId="165" fontId="0" fillId="0" borderId="11" xfId="0" applyNumberFormat="1" applyBorder="1" applyAlignment="1">
      <alignment horizontal="center"/>
    </xf>
    <xf numFmtId="0" fontId="0" fillId="0" borderId="5" xfId="0" applyBorder="1" applyAlignment="1">
      <alignment horizontal="center"/>
    </xf>
    <xf numFmtId="0" fontId="0" fillId="0" borderId="1" xfId="0" applyBorder="1" applyAlignment="1">
      <alignment horizontal="center"/>
    </xf>
    <xf numFmtId="165" fontId="0" fillId="0" borderId="1" xfId="0" applyNumberFormat="1" applyBorder="1" applyAlignment="1">
      <alignment horizontal="center"/>
    </xf>
    <xf numFmtId="16" fontId="0" fillId="0" borderId="1" xfId="0" applyNumberFormat="1" applyBorder="1" applyAlignment="1">
      <alignment horizontal="center"/>
    </xf>
    <xf numFmtId="16" fontId="0" fillId="0" borderId="0" xfId="0" applyNumberFormat="1" applyAlignment="1">
      <alignment horizontal="center"/>
    </xf>
    <xf numFmtId="1" fontId="1" fillId="0" borderId="0" xfId="0" applyNumberFormat="1" applyFont="1" applyAlignment="1">
      <alignment horizontal="center"/>
    </xf>
    <xf numFmtId="1" fontId="0" fillId="0" borderId="8" xfId="0" applyNumberFormat="1" applyBorder="1" applyAlignment="1">
      <alignment horizontal="center"/>
    </xf>
    <xf numFmtId="1" fontId="0" fillId="0" borderId="24" xfId="0" applyNumberFormat="1" applyBorder="1" applyAlignment="1">
      <alignment horizontal="center"/>
    </xf>
    <xf numFmtId="0" fontId="17" fillId="0" borderId="0" xfId="0" applyFont="1" applyAlignment="1">
      <alignment horizontal="center" vertical="center"/>
    </xf>
    <xf numFmtId="0" fontId="2" fillId="0" borderId="0" xfId="0" applyFont="1" applyAlignment="1">
      <alignment horizontal="left"/>
    </xf>
    <xf numFmtId="0" fontId="2" fillId="0" borderId="0" xfId="0" applyFont="1" applyAlignment="1">
      <alignment wrapText="1"/>
    </xf>
    <xf numFmtId="0" fontId="2" fillId="0" borderId="0" xfId="0" applyFont="1" applyAlignment="1">
      <alignment horizontal="center" wrapText="1"/>
    </xf>
    <xf numFmtId="1" fontId="2" fillId="0" borderId="0" xfId="0" applyNumberFormat="1" applyFont="1" applyAlignment="1">
      <alignment horizontal="center"/>
    </xf>
    <xf numFmtId="166" fontId="2" fillId="0" borderId="0" xfId="0" applyNumberFormat="1" applyFont="1" applyAlignment="1">
      <alignment horizontal="center"/>
    </xf>
    <xf numFmtId="2" fontId="2" fillId="0" borderId="0" xfId="0" applyNumberFormat="1" applyFont="1" applyAlignment="1">
      <alignment horizontal="center"/>
    </xf>
    <xf numFmtId="0" fontId="2" fillId="0" borderId="8" xfId="0" applyFont="1" applyBorder="1" applyAlignment="1">
      <alignment horizontal="center" wrapText="1"/>
    </xf>
    <xf numFmtId="0" fontId="2" fillId="0" borderId="9" xfId="0" applyFont="1" applyBorder="1" applyAlignment="1">
      <alignment horizontal="center" wrapText="1"/>
    </xf>
    <xf numFmtId="165" fontId="26" fillId="16" borderId="8" xfId="6" applyNumberFormat="1" applyBorder="1" applyAlignment="1">
      <alignment horizontal="center"/>
    </xf>
    <xf numFmtId="165" fontId="2" fillId="0" borderId="9" xfId="0" applyNumberFormat="1" applyFont="1" applyBorder="1" applyAlignment="1">
      <alignment horizontal="center"/>
    </xf>
    <xf numFmtId="165" fontId="2" fillId="0" borderId="10" xfId="0" applyNumberFormat="1" applyFont="1" applyBorder="1" applyAlignment="1">
      <alignment horizontal="center"/>
    </xf>
    <xf numFmtId="165" fontId="26" fillId="16" borderId="12" xfId="6" applyNumberFormat="1" applyBorder="1" applyAlignment="1">
      <alignment horizontal="center"/>
    </xf>
    <xf numFmtId="165" fontId="2" fillId="0" borderId="8" xfId="0" applyNumberFormat="1" applyFont="1" applyBorder="1" applyAlignment="1">
      <alignment horizontal="center"/>
    </xf>
    <xf numFmtId="0" fontId="2" fillId="0" borderId="13" xfId="0" applyFont="1" applyBorder="1" applyAlignment="1">
      <alignment horizontal="center" wrapText="1"/>
    </xf>
    <xf numFmtId="166" fontId="2" fillId="0" borderId="13" xfId="0" applyNumberFormat="1" applyFont="1" applyBorder="1" applyAlignment="1">
      <alignment horizontal="center"/>
    </xf>
    <xf numFmtId="166" fontId="2" fillId="0" borderId="9" xfId="0" applyNumberFormat="1" applyFont="1" applyBorder="1" applyAlignment="1">
      <alignment horizontal="center"/>
    </xf>
    <xf numFmtId="0" fontId="2" fillId="0" borderId="9" xfId="0" applyFont="1" applyBorder="1" applyAlignment="1">
      <alignment horizontal="center"/>
    </xf>
    <xf numFmtId="0" fontId="2" fillId="0" borderId="17" xfId="0" applyFont="1" applyBorder="1" applyAlignment="1">
      <alignment horizontal="center" wrapText="1"/>
    </xf>
    <xf numFmtId="166" fontId="2" fillId="0" borderId="17" xfId="0" applyNumberFormat="1" applyFont="1" applyBorder="1" applyAlignment="1">
      <alignment horizontal="center"/>
    </xf>
    <xf numFmtId="0" fontId="2" fillId="0" borderId="17" xfId="0" applyFont="1" applyBorder="1" applyAlignment="1">
      <alignment horizontal="center"/>
    </xf>
    <xf numFmtId="164" fontId="2" fillId="0" borderId="8" xfId="0" applyNumberFormat="1" applyFont="1" applyBorder="1" applyAlignment="1">
      <alignment horizontal="center"/>
    </xf>
    <xf numFmtId="164" fontId="2" fillId="0" borderId="9" xfId="0" applyNumberFormat="1" applyFont="1" applyBorder="1" applyAlignment="1">
      <alignment horizontal="center"/>
    </xf>
    <xf numFmtId="0" fontId="0" fillId="17" borderId="0" xfId="0" applyFill="1" applyAlignment="1">
      <alignment wrapText="1"/>
    </xf>
    <xf numFmtId="0" fontId="17" fillId="7" borderId="0" xfId="0" applyFont="1" applyFill="1" applyAlignment="1">
      <alignment horizontal="center" vertical="center"/>
    </xf>
    <xf numFmtId="0" fontId="0" fillId="7" borderId="0" xfId="0" applyFill="1"/>
    <xf numFmtId="164" fontId="2" fillId="7" borderId="0" xfId="0" applyNumberFormat="1" applyFont="1" applyFill="1" applyAlignment="1">
      <alignment horizontal="center"/>
    </xf>
    <xf numFmtId="0" fontId="2" fillId="7" borderId="0" xfId="0" applyFont="1" applyFill="1" applyAlignment="1">
      <alignment horizontal="center"/>
    </xf>
    <xf numFmtId="0" fontId="0" fillId="0" borderId="0" xfId="0" applyAlignment="1">
      <alignment horizontal="center" wrapText="1"/>
    </xf>
    <xf numFmtId="0" fontId="0" fillId="0" borderId="0" xfId="0" applyAlignment="1">
      <alignment horizontal="center" vertical="center" wrapText="1"/>
    </xf>
    <xf numFmtId="0" fontId="27" fillId="0" borderId="0" xfId="0" applyFont="1" applyAlignment="1">
      <alignment vertical="center"/>
    </xf>
    <xf numFmtId="0" fontId="27" fillId="0" borderId="0" xfId="0" applyFont="1" applyAlignment="1">
      <alignment horizontal="center" vertical="center"/>
    </xf>
    <xf numFmtId="0" fontId="28" fillId="0" borderId="0" xfId="0" applyFont="1" applyAlignment="1">
      <alignment vertical="center"/>
    </xf>
    <xf numFmtId="0" fontId="28" fillId="0" borderId="0" xfId="0" applyFont="1" applyAlignment="1">
      <alignment horizontal="center" vertical="center"/>
    </xf>
    <xf numFmtId="0" fontId="27" fillId="0" borderId="0" xfId="0" applyFont="1" applyAlignment="1">
      <alignment horizontal="center" vertical="center" wrapText="1"/>
    </xf>
    <xf numFmtId="0" fontId="1" fillId="0" borderId="0" xfId="0" applyFont="1" applyAlignment="1">
      <alignment horizontal="center" vertical="center" wrapText="1"/>
    </xf>
    <xf numFmtId="0" fontId="1" fillId="0" borderId="11" xfId="0" applyFont="1" applyBorder="1" applyAlignment="1">
      <alignment horizontal="center" vertical="center" wrapText="1"/>
    </xf>
    <xf numFmtId="0" fontId="28" fillId="0" borderId="11" xfId="0" applyFont="1" applyBorder="1" applyAlignment="1">
      <alignment horizontal="center" vertical="center"/>
    </xf>
    <xf numFmtId="172" fontId="0" fillId="0" borderId="0" xfId="0" applyNumberFormat="1"/>
    <xf numFmtId="0" fontId="0" fillId="0" borderId="15" xfId="0" applyBorder="1"/>
    <xf numFmtId="0" fontId="1" fillId="0" borderId="11" xfId="0" applyFont="1" applyBorder="1"/>
    <xf numFmtId="0" fontId="1" fillId="0" borderId="9" xfId="0" applyFont="1" applyBorder="1"/>
    <xf numFmtId="1" fontId="0" fillId="0" borderId="8" xfId="0" applyNumberFormat="1" applyBorder="1" applyAlignment="1">
      <alignment horizontal="left"/>
    </xf>
    <xf numFmtId="2" fontId="0" fillId="0" borderId="9" xfId="0" applyNumberFormat="1" applyBorder="1"/>
    <xf numFmtId="14" fontId="30" fillId="0" borderId="11" xfId="0" applyNumberFormat="1" applyFont="1" applyBorder="1" applyAlignment="1">
      <alignment horizontal="center" wrapText="1"/>
    </xf>
    <xf numFmtId="170" fontId="0" fillId="0" borderId="0" xfId="0" applyNumberFormat="1"/>
    <xf numFmtId="14" fontId="17" fillId="18" borderId="0" xfId="7" applyNumberFormat="1" applyFont="1" applyFill="1" applyAlignment="1">
      <alignment horizontal="center"/>
    </xf>
    <xf numFmtId="14" fontId="17" fillId="0" borderId="0" xfId="7" applyNumberFormat="1" applyFont="1" applyAlignment="1">
      <alignment horizontal="center"/>
    </xf>
    <xf numFmtId="165" fontId="1" fillId="0" borderId="9" xfId="0" applyNumberFormat="1" applyFont="1" applyBorder="1"/>
    <xf numFmtId="165" fontId="1" fillId="0" borderId="12" xfId="0" applyNumberFormat="1" applyFont="1" applyBorder="1"/>
    <xf numFmtId="10" fontId="0" fillId="0" borderId="0" xfId="0" applyNumberFormat="1"/>
    <xf numFmtId="0" fontId="1" fillId="0" borderId="12" xfId="0" applyFont="1" applyBorder="1"/>
    <xf numFmtId="2" fontId="0" fillId="0" borderId="11" xfId="0" applyNumberFormat="1" applyBorder="1"/>
    <xf numFmtId="2" fontId="0" fillId="0" borderId="1" xfId="0" applyNumberFormat="1" applyBorder="1"/>
    <xf numFmtId="1" fontId="0" fillId="0" borderId="10" xfId="0" applyNumberFormat="1" applyBorder="1" applyAlignment="1">
      <alignment horizontal="center"/>
    </xf>
    <xf numFmtId="3" fontId="0" fillId="0" borderId="15" xfId="0" applyNumberFormat="1" applyBorder="1" applyAlignment="1">
      <alignment horizontal="center"/>
    </xf>
    <xf numFmtId="3" fontId="0" fillId="0" borderId="16" xfId="0" applyNumberFormat="1" applyBorder="1" applyAlignment="1">
      <alignment horizontal="center"/>
    </xf>
    <xf numFmtId="167" fontId="0" fillId="0" borderId="0" xfId="0" applyNumberFormat="1"/>
    <xf numFmtId="3" fontId="0" fillId="0" borderId="17" xfId="0" applyNumberFormat="1" applyBorder="1" applyAlignment="1">
      <alignment horizontal="center"/>
    </xf>
    <xf numFmtId="3" fontId="0" fillId="0" borderId="1" xfId="0" applyNumberFormat="1" applyBorder="1" applyAlignment="1">
      <alignment horizontal="center"/>
    </xf>
    <xf numFmtId="3" fontId="0" fillId="0" borderId="19" xfId="0" applyNumberFormat="1" applyBorder="1" applyAlignment="1">
      <alignment horizontal="center"/>
    </xf>
    <xf numFmtId="0" fontId="0" fillId="0" borderId="14" xfId="0" applyBorder="1" applyAlignment="1">
      <alignment horizontal="left"/>
    </xf>
    <xf numFmtId="0" fontId="0" fillId="0" borderId="13" xfId="0" applyBorder="1" applyAlignment="1">
      <alignment horizontal="left"/>
    </xf>
    <xf numFmtId="0" fontId="0" fillId="0" borderId="18" xfId="0" applyBorder="1" applyAlignment="1">
      <alignment horizontal="left"/>
    </xf>
    <xf numFmtId="0" fontId="0" fillId="0" borderId="0" xfId="0" pivotButton="1"/>
    <xf numFmtId="0" fontId="0" fillId="0" borderId="1" xfId="0" applyBorder="1" applyAlignment="1">
      <alignment horizontal="center"/>
    </xf>
    <xf numFmtId="0" fontId="0" fillId="0" borderId="18" xfId="0" applyBorder="1" applyAlignment="1">
      <alignment horizontal="center"/>
    </xf>
    <xf numFmtId="0" fontId="0" fillId="0" borderId="0" xfId="0" applyAlignment="1">
      <alignment horizontal="center"/>
    </xf>
    <xf numFmtId="0" fontId="0" fillId="0" borderId="0" xfId="0" applyAlignment="1">
      <alignment horizontal="center" vertical="center"/>
    </xf>
    <xf numFmtId="0" fontId="0" fillId="0" borderId="1" xfId="0" applyBorder="1" applyAlignment="1">
      <alignment horizontal="center" vertical="center"/>
    </xf>
    <xf numFmtId="0" fontId="0" fillId="0" borderId="15" xfId="0" applyBorder="1" applyAlignment="1">
      <alignment horizontal="center" vertical="center"/>
    </xf>
    <xf numFmtId="0" fontId="0" fillId="0" borderId="8"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29" fillId="0" borderId="6" xfId="0" applyFont="1" applyBorder="1" applyAlignment="1">
      <alignment horizontal="center" vertical="center"/>
    </xf>
    <xf numFmtId="1" fontId="0" fillId="0" borderId="25" xfId="0" applyNumberFormat="1" applyBorder="1" applyAlignment="1">
      <alignment horizontal="center"/>
    </xf>
    <xf numFmtId="1" fontId="0" fillId="0" borderId="26" xfId="0" applyNumberFormat="1" applyBorder="1" applyAlignment="1">
      <alignment horizontal="center"/>
    </xf>
    <xf numFmtId="1" fontId="0" fillId="0" borderId="27" xfId="0" applyNumberFormat="1" applyBorder="1" applyAlignment="1">
      <alignment horizontal="center"/>
    </xf>
    <xf numFmtId="1" fontId="0" fillId="0" borderId="0" xfId="0" applyNumberFormat="1" applyAlignment="1">
      <alignment horizontal="center"/>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0" xfId="0" applyAlignment="1">
      <alignment horizontal="center" vertical="center" wrapText="1"/>
    </xf>
    <xf numFmtId="0" fontId="0" fillId="0" borderId="9" xfId="0" applyBorder="1" applyAlignment="1">
      <alignment horizontal="center" vertical="center" wrapText="1"/>
    </xf>
    <xf numFmtId="0" fontId="0" fillId="0" borderId="0" xfId="0" applyAlignment="1">
      <alignment horizontal="left" wrapText="1"/>
    </xf>
    <xf numFmtId="3" fontId="0" fillId="0" borderId="0" xfId="0" applyNumberFormat="1" applyAlignment="1">
      <alignment horizontal="center"/>
    </xf>
    <xf numFmtId="0" fontId="0" fillId="0" borderId="14"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0" xfId="0" applyAlignment="1">
      <alignment horizontal="center" wrapText="1"/>
    </xf>
    <xf numFmtId="3" fontId="0" fillId="0" borderId="14" xfId="0" applyNumberFormat="1" applyBorder="1" applyAlignment="1">
      <alignment horizontal="center"/>
    </xf>
    <xf numFmtId="3" fontId="0" fillId="0" borderId="15" xfId="0" applyNumberFormat="1" applyBorder="1" applyAlignment="1">
      <alignment horizontal="center"/>
    </xf>
    <xf numFmtId="3" fontId="0" fillId="0" borderId="16" xfId="0" applyNumberFormat="1" applyBorder="1" applyAlignment="1">
      <alignment horizontal="center"/>
    </xf>
    <xf numFmtId="1" fontId="0" fillId="0" borderId="0" xfId="0" applyNumberFormat="1" applyAlignment="1">
      <alignment horizontal="center" wrapText="1"/>
    </xf>
    <xf numFmtId="1" fontId="0" fillId="0" borderId="8" xfId="0" applyNumberFormat="1" applyBorder="1" applyAlignment="1">
      <alignment horizontal="center" vertical="center"/>
    </xf>
    <xf numFmtId="1" fontId="0" fillId="0" borderId="10" xfId="0" applyNumberFormat="1" applyBorder="1" applyAlignment="1">
      <alignment horizontal="center" vertical="center"/>
    </xf>
    <xf numFmtId="0" fontId="0" fillId="0" borderId="8" xfId="0" applyBorder="1" applyAlignment="1">
      <alignment horizontal="center" vertical="center"/>
    </xf>
    <xf numFmtId="0" fontId="0" fillId="0" borderId="10" xfId="0" applyBorder="1" applyAlignment="1">
      <alignment horizontal="center" vertical="center"/>
    </xf>
    <xf numFmtId="0" fontId="0" fillId="0" borderId="9" xfId="0" applyBorder="1" applyAlignment="1">
      <alignment horizontal="center"/>
    </xf>
    <xf numFmtId="0" fontId="2" fillId="0" borderId="0" xfId="0" applyFont="1" applyAlignment="1">
      <alignment horizontal="center" wrapText="1"/>
    </xf>
    <xf numFmtId="0" fontId="2" fillId="0" borderId="0" xfId="0" applyFont="1" applyAlignment="1">
      <alignment horizontal="center"/>
    </xf>
    <xf numFmtId="0" fontId="2" fillId="0" borderId="13" xfId="0" applyFont="1" applyBorder="1" applyAlignment="1">
      <alignment horizontal="center" wrapText="1"/>
    </xf>
    <xf numFmtId="0" fontId="2" fillId="0" borderId="17" xfId="0" applyFont="1" applyBorder="1" applyAlignment="1">
      <alignment horizontal="center" wrapText="1"/>
    </xf>
    <xf numFmtId="0" fontId="2" fillId="0" borderId="9" xfId="0" applyFont="1" applyBorder="1" applyAlignment="1">
      <alignment horizontal="center" wrapText="1"/>
    </xf>
    <xf numFmtId="0" fontId="2" fillId="0" borderId="5" xfId="0" applyFont="1" applyBorder="1" applyAlignment="1">
      <alignment horizontal="center" wrapText="1"/>
    </xf>
    <xf numFmtId="0" fontId="2" fillId="0" borderId="7" xfId="0" applyFont="1" applyBorder="1" applyAlignment="1">
      <alignment horizontal="center" wrapText="1"/>
    </xf>
    <xf numFmtId="0" fontId="25" fillId="0" borderId="0" xfId="0" applyFont="1" applyAlignment="1">
      <alignment horizontal="left" vertical="top" wrapText="1"/>
    </xf>
  </cellXfs>
  <cellStyles count="8">
    <cellStyle name="Calculation" xfId="5" builtinId="22"/>
    <cellStyle name="Comma" xfId="1" builtinId="3"/>
    <cellStyle name="Good" xfId="6" builtinId="26"/>
    <cellStyle name="Input" xfId="4" builtinId="20"/>
    <cellStyle name="Normal" xfId="0" builtinId="0"/>
    <cellStyle name="Normal 2" xfId="7" xr:uid="{9355AAA9-40C7-464A-B37C-7C77A60C4C8E}"/>
    <cellStyle name="Normal_Sheet1_2" xfId="3" xr:uid="{0581AA6C-283B-4528-BAB5-368CA1E8A745}"/>
    <cellStyle name="Percent" xfId="2" builtinId="5"/>
  </cellStyles>
  <dxfs count="1">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3</xdr:row>
      <xdr:rowOff>0</xdr:rowOff>
    </xdr:from>
    <xdr:to>
      <xdr:col>7</xdr:col>
      <xdr:colOff>180975</xdr:colOff>
      <xdr:row>3</xdr:row>
      <xdr:rowOff>152400</xdr:rowOff>
    </xdr:to>
    <xdr:pic>
      <xdr:nvPicPr>
        <xdr:cNvPr id="2" name="Picture 1" descr="http://www.cbr.washington.edu/images/sortabletable/blank.png">
          <a:extLst>
            <a:ext uri="{FF2B5EF4-FFF2-40B4-BE49-F238E27FC236}">
              <a16:creationId xmlns:a16="http://schemas.microsoft.com/office/drawing/2014/main" id="{11D79EDE-7EB8-40AE-8BF5-84CF51A088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72050" y="942975"/>
          <a:ext cx="18097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3</xdr:row>
      <xdr:rowOff>0</xdr:rowOff>
    </xdr:from>
    <xdr:to>
      <xdr:col>7</xdr:col>
      <xdr:colOff>180975</xdr:colOff>
      <xdr:row>3</xdr:row>
      <xdr:rowOff>152400</xdr:rowOff>
    </xdr:to>
    <xdr:pic>
      <xdr:nvPicPr>
        <xdr:cNvPr id="3" name="Picture 2" descr="http://www.cbr.washington.edu/images/sortabletable/blank.png">
          <a:extLst>
            <a:ext uri="{FF2B5EF4-FFF2-40B4-BE49-F238E27FC236}">
              <a16:creationId xmlns:a16="http://schemas.microsoft.com/office/drawing/2014/main" id="{4D47B482-2A73-40BD-8663-2E90340664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72050" y="942975"/>
          <a:ext cx="18097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3</xdr:row>
      <xdr:rowOff>0</xdr:rowOff>
    </xdr:from>
    <xdr:to>
      <xdr:col>7</xdr:col>
      <xdr:colOff>180975</xdr:colOff>
      <xdr:row>3</xdr:row>
      <xdr:rowOff>152400</xdr:rowOff>
    </xdr:to>
    <xdr:pic>
      <xdr:nvPicPr>
        <xdr:cNvPr id="4" name="Picture 3" descr="http://www.cbr.washington.edu/images/sortabletable/blank.png">
          <a:extLst>
            <a:ext uri="{FF2B5EF4-FFF2-40B4-BE49-F238E27FC236}">
              <a16:creationId xmlns:a16="http://schemas.microsoft.com/office/drawing/2014/main" id="{DA9F0CFE-F3C7-42F5-B585-185132A09D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72050" y="942975"/>
          <a:ext cx="18097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3</xdr:row>
      <xdr:rowOff>0</xdr:rowOff>
    </xdr:from>
    <xdr:to>
      <xdr:col>7</xdr:col>
      <xdr:colOff>180975</xdr:colOff>
      <xdr:row>3</xdr:row>
      <xdr:rowOff>152400</xdr:rowOff>
    </xdr:to>
    <xdr:pic>
      <xdr:nvPicPr>
        <xdr:cNvPr id="5" name="Picture 4" descr="http://www.cbr.washington.edu/images/sortabletable/blank.png">
          <a:extLst>
            <a:ext uri="{FF2B5EF4-FFF2-40B4-BE49-F238E27FC236}">
              <a16:creationId xmlns:a16="http://schemas.microsoft.com/office/drawing/2014/main" id="{2CAA728B-26D3-4760-93BC-E1E9D31C1B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72050" y="942975"/>
          <a:ext cx="18097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3</xdr:row>
      <xdr:rowOff>0</xdr:rowOff>
    </xdr:from>
    <xdr:to>
      <xdr:col>7</xdr:col>
      <xdr:colOff>180975</xdr:colOff>
      <xdr:row>3</xdr:row>
      <xdr:rowOff>152400</xdr:rowOff>
    </xdr:to>
    <xdr:pic>
      <xdr:nvPicPr>
        <xdr:cNvPr id="6" name="Picture 5" descr="http://www.cbr.washington.edu/images/sortabletable/blank.png">
          <a:extLst>
            <a:ext uri="{FF2B5EF4-FFF2-40B4-BE49-F238E27FC236}">
              <a16:creationId xmlns:a16="http://schemas.microsoft.com/office/drawing/2014/main" id="{45FC9C04-CBE4-495D-A062-FD988E9E47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72050" y="942975"/>
          <a:ext cx="18097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3</xdr:row>
      <xdr:rowOff>0</xdr:rowOff>
    </xdr:from>
    <xdr:to>
      <xdr:col>7</xdr:col>
      <xdr:colOff>180975</xdr:colOff>
      <xdr:row>3</xdr:row>
      <xdr:rowOff>152400</xdr:rowOff>
    </xdr:to>
    <xdr:pic>
      <xdr:nvPicPr>
        <xdr:cNvPr id="7" name="Picture 6" descr="http://www.cbr.washington.edu/images/sortabletable/blank.png">
          <a:extLst>
            <a:ext uri="{FF2B5EF4-FFF2-40B4-BE49-F238E27FC236}">
              <a16:creationId xmlns:a16="http://schemas.microsoft.com/office/drawing/2014/main" id="{097C789F-9A0D-4CBC-8DEE-A40F764E37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72050" y="942975"/>
          <a:ext cx="18097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3</xdr:row>
      <xdr:rowOff>0</xdr:rowOff>
    </xdr:from>
    <xdr:to>
      <xdr:col>7</xdr:col>
      <xdr:colOff>180975</xdr:colOff>
      <xdr:row>3</xdr:row>
      <xdr:rowOff>152400</xdr:rowOff>
    </xdr:to>
    <xdr:pic>
      <xdr:nvPicPr>
        <xdr:cNvPr id="8" name="Picture 7" descr="http://www.cbr.washington.edu/images/sortabletable/blank.png">
          <a:extLst>
            <a:ext uri="{FF2B5EF4-FFF2-40B4-BE49-F238E27FC236}">
              <a16:creationId xmlns:a16="http://schemas.microsoft.com/office/drawing/2014/main" id="{0F516013-9E88-452C-BCEB-7AC7A3FA43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72050" y="942975"/>
          <a:ext cx="18097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3</xdr:row>
      <xdr:rowOff>0</xdr:rowOff>
    </xdr:from>
    <xdr:to>
      <xdr:col>7</xdr:col>
      <xdr:colOff>180975</xdr:colOff>
      <xdr:row>3</xdr:row>
      <xdr:rowOff>152400</xdr:rowOff>
    </xdr:to>
    <xdr:pic>
      <xdr:nvPicPr>
        <xdr:cNvPr id="9" name="Picture 8" descr="http://www.cbr.washington.edu/images/sortabletable/blank.png">
          <a:extLst>
            <a:ext uri="{FF2B5EF4-FFF2-40B4-BE49-F238E27FC236}">
              <a16:creationId xmlns:a16="http://schemas.microsoft.com/office/drawing/2014/main" id="{90711340-76EB-4969-BC4A-96C1BA3C78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72050" y="942975"/>
          <a:ext cx="18097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3</xdr:row>
      <xdr:rowOff>0</xdr:rowOff>
    </xdr:from>
    <xdr:to>
      <xdr:col>7</xdr:col>
      <xdr:colOff>180975</xdr:colOff>
      <xdr:row>3</xdr:row>
      <xdr:rowOff>152400</xdr:rowOff>
    </xdr:to>
    <xdr:pic>
      <xdr:nvPicPr>
        <xdr:cNvPr id="10" name="Picture 9" descr="http://www.cbr.washington.edu/images/sortabletable/blank.png">
          <a:extLst>
            <a:ext uri="{FF2B5EF4-FFF2-40B4-BE49-F238E27FC236}">
              <a16:creationId xmlns:a16="http://schemas.microsoft.com/office/drawing/2014/main" id="{F09B822E-2735-4D44-A2B7-F657229E45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72050" y="942975"/>
          <a:ext cx="18097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3</xdr:row>
      <xdr:rowOff>0</xdr:rowOff>
    </xdr:from>
    <xdr:to>
      <xdr:col>7</xdr:col>
      <xdr:colOff>180975</xdr:colOff>
      <xdr:row>3</xdr:row>
      <xdr:rowOff>152400</xdr:rowOff>
    </xdr:to>
    <xdr:pic>
      <xdr:nvPicPr>
        <xdr:cNvPr id="11" name="Picture 10" descr="http://www.cbr.washington.edu/images/sortabletable/blank.png">
          <a:extLst>
            <a:ext uri="{FF2B5EF4-FFF2-40B4-BE49-F238E27FC236}">
              <a16:creationId xmlns:a16="http://schemas.microsoft.com/office/drawing/2014/main" id="{8B485674-2B9F-4612-9123-CEAFC99AE4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72050" y="942975"/>
          <a:ext cx="18097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3</xdr:row>
      <xdr:rowOff>0</xdr:rowOff>
    </xdr:from>
    <xdr:to>
      <xdr:col>7</xdr:col>
      <xdr:colOff>180975</xdr:colOff>
      <xdr:row>3</xdr:row>
      <xdr:rowOff>152400</xdr:rowOff>
    </xdr:to>
    <xdr:pic>
      <xdr:nvPicPr>
        <xdr:cNvPr id="12" name="Picture 11" descr="http://www.cbr.washington.edu/images/sortabletable/blank.png">
          <a:extLst>
            <a:ext uri="{FF2B5EF4-FFF2-40B4-BE49-F238E27FC236}">
              <a16:creationId xmlns:a16="http://schemas.microsoft.com/office/drawing/2014/main" id="{822E3500-23AC-4D11-B865-073A0E0784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72050" y="942975"/>
          <a:ext cx="18097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Bill Young" id="{2FB414C6-960C-4C17-9889-8D563F86F415}" userId="S::billy@nezperce.org::df48ff18-e91c-4b54-b1f9-9846b0f7911d" providerId="AD"/>
  <person displayName="McGuan, Nell (DFW)" id="{EECF4BA7-C454-4E34-9D5D-6EAD2C04AC29}" userId="S::Nell.Mcguan@dfw.wa.gov::5824aa64-0ebb-4236-b337-064e310a2dae" providerId="AD"/>
  <person displayName="Fortier, Jenna A (DFW)" id="{272843EA-6B75-4E65-9EE2-7FE9DF2A3D1B}" userId="S::Jenna.Fortier@dfw.wa.gov::7775eabf-70b6-4662-be25-00fbe5d66748"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ill Young" refreshedDate="45695.394773611108" createdVersion="8" refreshedVersion="8" minRefreshableVersion="3" recordCount="2559" xr:uid="{5F611188-2B62-4974-80C1-71B308684051}">
  <cacheSource type="worksheet">
    <worksheetSource ref="A6:AE2565" sheet="Individual Data"/>
  </cacheSource>
  <cacheFields count="33">
    <cacheField name="Population" numFmtId="0">
      <sharedItems/>
    </cacheField>
    <cacheField name="Individual" numFmtId="0">
      <sharedItems/>
    </cacheField>
    <cacheField name="LGRScaleGeneticsIDLink" numFmtId="0">
      <sharedItems/>
    </cacheField>
    <cacheField name="DateSampled" numFmtId="14">
      <sharedItems containsSemiMixedTypes="0" containsNonDate="0" containsDate="1" containsString="0" minDate="2024-08-18T00:00:00" maxDate="2024-11-15T00:00:00" count="87">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6T00:00:00"/>
        <d v="2024-10-17T00:00:00"/>
        <d v="2024-10-18T00:00:00"/>
        <d v="2024-10-19T00:00:00"/>
        <d v="2024-10-20T00:00:00"/>
        <d v="2024-10-21T00:00:00"/>
        <d v="2024-10-22T00:00:00"/>
        <d v="2024-10-23T00:00:00"/>
        <d v="2024-10-24T00:00:00"/>
        <d v="2024-10-25T00:00:00"/>
        <d v="2024-10-26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sharedItems>
      <fieldGroup par="32"/>
    </cacheField>
    <cacheField name="sample rate" numFmtId="0">
      <sharedItems containsSemiMixedTypes="0" containsString="0" containsNumber="1" containsInteger="1" minValue="9" maxValue="70"/>
    </cacheField>
    <cacheField name="PhenotypicSex" numFmtId="0">
      <sharedItems/>
    </cacheField>
    <cacheField name="FL mm" numFmtId="0">
      <sharedItems containsSemiMixedTypes="0" containsString="0" containsNumber="1" containsInteger="1" minValue="300" maxValue="1000"/>
    </cacheField>
    <cacheField name="FL cm" numFmtId="0">
      <sharedItems containsSemiMixedTypes="0" containsString="0" containsNumber="1" containsInteger="1" minValue="30" maxValue="100" count="69">
        <n v="70"/>
        <n v="69"/>
        <n v="74"/>
        <n v="47"/>
        <n v="85"/>
        <n v="46"/>
        <n v="82"/>
        <n v="79"/>
        <n v="77"/>
        <n v="72"/>
        <n v="83"/>
        <n v="78"/>
        <n v="84"/>
        <n v="73"/>
        <n v="67"/>
        <n v="81"/>
        <n v="86"/>
        <n v="45"/>
        <n v="80"/>
        <n v="68"/>
        <n v="76"/>
        <n v="75"/>
        <n v="38"/>
        <n v="50"/>
        <n v="49"/>
        <n v="71"/>
        <n v="62"/>
        <n v="58"/>
        <n v="65"/>
        <n v="52"/>
        <n v="55"/>
        <n v="63"/>
        <n v="87"/>
        <n v="92"/>
        <n v="53"/>
        <n v="59"/>
        <n v="66"/>
        <n v="54"/>
        <n v="61"/>
        <n v="64"/>
        <n v="51"/>
        <n v="89"/>
        <n v="88"/>
        <n v="57"/>
        <n v="60"/>
        <n v="42"/>
        <n v="48"/>
        <n v="90"/>
        <n v="93"/>
        <n v="44"/>
        <n v="91"/>
        <n v="94"/>
        <n v="96"/>
        <n v="43"/>
        <n v="41"/>
        <n v="56"/>
        <n v="33"/>
        <n v="95"/>
        <n v="100"/>
        <n v="97"/>
        <n v="35"/>
        <n v="36"/>
        <n v="40"/>
        <n v="32"/>
        <n v="37"/>
        <n v="39"/>
        <n v="34"/>
        <n v="30"/>
        <n v="31"/>
      </sharedItems>
    </cacheField>
    <cacheField name="Clip" numFmtId="0">
      <sharedItems count="2">
        <s v="AI"/>
        <s v="AD"/>
      </sharedItems>
    </cacheField>
    <cacheField name="Wire" numFmtId="0">
      <sharedItems containsMixedTypes="1" containsNumber="1" containsInteger="1" minValue="1" maxValue="1"/>
    </cacheField>
    <cacheField name="PIT tag" numFmtId="0">
      <sharedItems/>
    </cacheField>
    <cacheField name="GenComments" numFmtId="0">
      <sharedItems/>
    </cacheField>
    <cacheField name="GenSex" numFmtId="0">
      <sharedItems count="3">
        <s v="M"/>
        <s v="F"/>
        <s v="U"/>
      </sharedItems>
    </cacheField>
    <cacheField name="best sex" numFmtId="0">
      <sharedItems count="2">
        <s v="M"/>
        <s v="F"/>
      </sharedItems>
    </cacheField>
    <cacheField name="GenPa" numFmtId="0">
      <sharedItems/>
    </cacheField>
    <cacheField name="GenMa" numFmtId="0">
      <sharedItems/>
    </cacheField>
    <cacheField name="PopName" numFmtId="0">
      <sharedItems count="24">
        <s v="OtsNPFH20S_1"/>
        <s v="OtsLYON20S_1"/>
        <s v="OtsLYON22S_1"/>
        <s v="Unassigned"/>
        <s v="OtsNPFH19S_1"/>
        <s v="OtsLYON19S_1"/>
        <s v="OtsLYON21S_1"/>
        <s v="OtsWellsSuPBT19Y"/>
        <s v="NA"/>
        <s v="OtsNPFH21S_1"/>
        <s v="OtsNPFH22S_1"/>
        <s v="OtsPBT19-PRHFa"/>
        <s v="OtsPBT21-LWSFa"/>
        <s v="OtsPBT19-RSHFa"/>
        <s v="OtsPBT21-PRHFa"/>
        <s v="OtsPBT20-LWSFa"/>
        <s v="OtsPBT20-UmaFa"/>
        <s v="OtsPBT19-UmaFa"/>
        <s v="OtsPBT21-UmaFa"/>
        <s v="OtsPBT19-LWSFa"/>
        <s v="OtsPBT20-RSHFa"/>
        <s v="OtsPBT22-PRHFa"/>
        <s v="OtsPBT21-RSHFa"/>
        <s v="OtsPBT22-LWSFa"/>
      </sharedItems>
    </cacheField>
    <cacheField name="agePBT" numFmtId="0">
      <sharedItems containsMixedTypes="1" containsNumber="1" containsInteger="1" minValue="2" maxValue="5" count="5">
        <n v="4"/>
        <n v="2"/>
        <s v="NA"/>
        <n v="5"/>
        <n v="3"/>
      </sharedItems>
    </cacheField>
    <cacheField name="Brd Yr" numFmtId="0">
      <sharedItems containsMixedTypes="1" containsNumber="1" containsInteger="1" minValue="2019" maxValue="2022"/>
    </cacheField>
    <cacheField name="GSIRepUnit" numFmtId="0">
      <sharedItems/>
    </cacheField>
    <cacheField name="RepUnitProb" numFmtId="0">
      <sharedItems containsMixedTypes="1" containsNumber="1" minValue="0.99999999999999101" maxValue="1.00000000000001"/>
    </cacheField>
    <cacheField name="Final group" numFmtId="0">
      <sharedItems count="22">
        <s v="NPTH"/>
        <s v="CJA1"/>
        <s v="BCA1"/>
        <s v="LFYO"/>
        <s v="IPCSR"/>
        <s v="NA"/>
        <s v="CJA2"/>
        <s v="NLVA"/>
        <s v="CFA"/>
        <s v="PLA2"/>
        <s v="LFSO"/>
        <s v="PLA1"/>
        <s v="LGA"/>
        <s v="WFHsu"/>
        <s v="GRR"/>
        <s v="BCA2"/>
        <s v="NG"/>
        <s v="LFHSO2"/>
        <s v="PRFH"/>
        <s v="LWSH"/>
        <s v="RSFH"/>
        <s v="UMFH"/>
      </sharedItems>
    </cacheField>
    <cacheField name="Tag rate" numFmtId="0">
      <sharedItems containsMixedTypes="1" containsNumber="1" minValue="0.7621" maxValue="1"/>
    </cacheField>
    <cacheField name="count" numFmtId="0">
      <sharedItems containsSemiMixedTypes="0" containsString="0" containsNumber="1" containsInteger="1" minValue="1" maxValue="1"/>
    </cacheField>
    <cacheField name="NG proportioning" numFmtId="165">
      <sharedItems containsSemiMixedTypes="0" containsString="0" containsNumber="1" minValue="0" maxValue="1.2857142857142856"/>
    </cacheField>
    <cacheField name="pooled FL" numFmtId="1">
      <sharedItems containsSemiMixedTypes="0" containsString="0" containsNumber="1" containsInteger="1" minValue="42" maxValue="100" count="13">
        <n v="72"/>
        <n v="77"/>
        <n v="47"/>
        <n v="87"/>
        <n v="82"/>
        <n v="67"/>
        <n v="42"/>
        <n v="52"/>
        <n v="62"/>
        <n v="57"/>
        <n v="92"/>
        <n v="99"/>
        <n v="100"/>
      </sharedItems>
    </cacheField>
    <cacheField name="trap rate expansion" numFmtId="2">
      <sharedItems containsSemiMixedTypes="0" containsString="0" containsNumber="1" minValue="0" maxValue="12.5"/>
    </cacheField>
    <cacheField name="tag rate expansion" numFmtId="2">
      <sharedItems containsSemiMixedTypes="0" containsString="0" containsNumber="1" minValue="0" maxValue="12.520408163265307"/>
    </cacheField>
    <cacheField name="PBT geno rate expansion" numFmtId="2">
      <sharedItems containsSemiMixedTypes="0" containsString="0" containsNumber="1" minValue="0" maxValue="19.254870129870131"/>
    </cacheField>
    <cacheField name="rel abv/blw LGR" numFmtId="166">
      <sharedItems/>
    </cacheField>
    <cacheField name="tag rate exp" numFmtId="165">
      <sharedItems containsSemiMixedTypes="0" containsString="0" containsNumber="1" minValue="-0.51627744235052297" maxValue="0.3121637580370038"/>
    </cacheField>
    <cacheField name="Days (DateSampled)" numFmtId="0" databaseField="0">
      <fieldGroup base="3">
        <rangePr groupBy="days" startDate="2024-08-18T00:00:00" endDate="2024-11-15T00:00:00"/>
        <groupItems count="368">
          <s v="&lt;8/18/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15/2024"/>
        </groupItems>
      </fieldGroup>
    </cacheField>
    <cacheField name="Months (DateSampled)" numFmtId="0" databaseField="0">
      <fieldGroup base="3">
        <rangePr groupBy="months" startDate="2024-08-18T00:00:00" endDate="2024-11-15T00:00:00"/>
        <groupItems count="14">
          <s v="&lt;8/18/2024"/>
          <s v="Jan"/>
          <s v="Feb"/>
          <s v="Mar"/>
          <s v="Apr"/>
          <s v="May"/>
          <s v="Jun"/>
          <s v="Jul"/>
          <s v="Aug"/>
          <s v="Sep"/>
          <s v="Oct"/>
          <s v="Nov"/>
          <s v="Dec"/>
          <s v="&gt;11/15/2024"/>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59">
  <r>
    <s v="OtsLGRF24S"/>
    <s v="OtsLGRF24S_0005"/>
    <s v="C-00005"/>
    <x v="0"/>
    <n v="70"/>
    <s v="M"/>
    <n v="700"/>
    <x v="0"/>
    <x v="0"/>
    <s v="NA"/>
    <s v="3DD.0078C31710"/>
    <s v="NA"/>
    <x v="0"/>
    <x v="0"/>
    <s v="OtsNPFH20S_1_0082"/>
    <s v="OtsNPFH20S_1_0037"/>
    <x v="0"/>
    <x v="0"/>
    <n v="2020"/>
    <s v="FALL"/>
    <n v="1"/>
    <x v="0"/>
    <n v="0.98845608500000004"/>
    <n v="1"/>
    <n v="1.0952380952380953"/>
    <x v="0"/>
    <n v="1.5646258503401362"/>
    <n v="1.576304583644712"/>
    <n v="15.939415580071705"/>
    <s v="Abv"/>
    <n v="1.1678733304575806E-2"/>
  </r>
  <r>
    <s v="OtsLGRF24S"/>
    <s v="OtsLGRF24S_0015"/>
    <s v="C-00015"/>
    <x v="0"/>
    <n v="70"/>
    <s v="F"/>
    <n v="690"/>
    <x v="1"/>
    <x v="1"/>
    <n v="1"/>
    <s v="NA"/>
    <s v="NA"/>
    <x v="1"/>
    <x v="1"/>
    <s v="OtsLYON20S_1_0297"/>
    <s v="OtsLYON20S_1_1059"/>
    <x v="1"/>
    <x v="0"/>
    <n v="2020"/>
    <s v="FALL"/>
    <n v="1"/>
    <x v="1"/>
    <n v="0.98961045999999997"/>
    <n v="1"/>
    <n v="1.0666666666666667"/>
    <x v="0"/>
    <n v="1.5238095238095239"/>
    <n v="1.5343081395982052"/>
    <n v="15.514752236776257"/>
    <s v="Abv"/>
    <n v="1.0498615788681276E-2"/>
  </r>
  <r>
    <s v="OtsLGRF24S"/>
    <s v="OtsLGRF24S_0025"/>
    <s v="C-00025"/>
    <x v="0"/>
    <n v="70"/>
    <s v="M"/>
    <n v="740"/>
    <x v="2"/>
    <x v="0"/>
    <s v="NA"/>
    <s v="3DD.0078C316E3"/>
    <s v="NA"/>
    <x v="0"/>
    <x v="0"/>
    <s v="OtsLYON20S_1_0254"/>
    <s v="OtsLYON20S_1_0133"/>
    <x v="1"/>
    <x v="0"/>
    <n v="2020"/>
    <s v="FALL"/>
    <n v="1"/>
    <x v="2"/>
    <n v="0.98961045999999997"/>
    <n v="1"/>
    <n v="1.0555555555555556"/>
    <x v="1"/>
    <n v="1.5079365079365081"/>
    <n v="1.5184351237251894"/>
    <n v="15.354246076270098"/>
    <s v="Abv"/>
    <n v="1.0498615788681276E-2"/>
  </r>
  <r>
    <s v="OtsLGRF24S"/>
    <s v="OtsLGRF24S_0035"/>
    <s v="C-00035"/>
    <x v="0"/>
    <n v="70"/>
    <s v="M"/>
    <n v="700"/>
    <x v="0"/>
    <x v="1"/>
    <n v="1"/>
    <s v="3DD.0078C2F0EE"/>
    <s v="NA"/>
    <x v="0"/>
    <x v="0"/>
    <s v="OtsLYON20S_1_1446"/>
    <s v="OtsLYON20S_1_1240"/>
    <x v="1"/>
    <x v="0"/>
    <n v="2020"/>
    <s v="FALL"/>
    <n v="1"/>
    <x v="3"/>
    <n v="0.98961045999999997"/>
    <n v="1"/>
    <n v="1.0952380952380953"/>
    <x v="0"/>
    <n v="1.5646258503401362"/>
    <n v="1.5751244661288175"/>
    <n v="15.9274823637921"/>
    <s v="blw"/>
    <n v="1.0498615788681276E-2"/>
  </r>
  <r>
    <s v="OtsLGRF24S"/>
    <s v="OtsLGRF24S_0045"/>
    <s v="C-00045"/>
    <x v="0"/>
    <n v="70"/>
    <s v="M"/>
    <n v="470"/>
    <x v="3"/>
    <x v="0"/>
    <s v="NA"/>
    <s v="NA"/>
    <s v="NA"/>
    <x v="0"/>
    <x v="0"/>
    <s v="OtsLYON22S_1_0434"/>
    <s v="OtsLYON22S_1_4222"/>
    <x v="2"/>
    <x v="1"/>
    <n v="2022"/>
    <s v="FALL"/>
    <n v="1"/>
    <x v="4"/>
    <n v="0.98"/>
    <n v="1"/>
    <n v="1"/>
    <x v="2"/>
    <n v="1.4285714285714286"/>
    <n v="1.4489795918367347"/>
    <n v="14.651919509062367"/>
    <s v="Abv"/>
    <n v="2.0408163265306145E-2"/>
  </r>
  <r>
    <s v="OtsLGRF24S"/>
    <s v="OtsLGRF24S_0055"/>
    <s v="C-00055"/>
    <x v="0"/>
    <n v="70"/>
    <s v="F"/>
    <n v="850"/>
    <x v="4"/>
    <x v="0"/>
    <s v="NA"/>
    <s v="3DD.003D7E4642"/>
    <s v="NA"/>
    <x v="1"/>
    <x v="1"/>
    <s v="NA"/>
    <s v="NA"/>
    <x v="3"/>
    <x v="2"/>
    <s v="U"/>
    <s v="FALL"/>
    <n v="0.999999999999999"/>
    <x v="5"/>
    <n v="1"/>
    <n v="1"/>
    <n v="1"/>
    <x v="3"/>
    <n v="1.4285714285714286"/>
    <n v="1.3872683020690537"/>
    <n v="14.02790185169127"/>
    <s v="Abv"/>
    <n v="-4.1303126502374887E-2"/>
  </r>
  <r>
    <s v="OtsLGRF24S"/>
    <s v="OtsLGRF24S_0065"/>
    <s v="C-00065"/>
    <x v="0"/>
    <n v="70"/>
    <s v="M"/>
    <n v="460"/>
    <x v="5"/>
    <x v="1"/>
    <n v="1"/>
    <s v="NA"/>
    <s v="NA"/>
    <x v="0"/>
    <x v="0"/>
    <s v="OtsLYON22S_1_0238"/>
    <s v="OtsLYON22S_1_3238"/>
    <x v="2"/>
    <x v="1"/>
    <n v="2022"/>
    <s v="FALL"/>
    <n v="0.999999999999998"/>
    <x v="6"/>
    <n v="0.98"/>
    <n v="1"/>
    <n v="1"/>
    <x v="2"/>
    <n v="1.4285714285714286"/>
    <n v="1.4489795918367347"/>
    <n v="14.651919509062367"/>
    <s v="Abv"/>
    <n v="2.0408163265306145E-2"/>
  </r>
  <r>
    <s v="OtsLGRF24S"/>
    <s v="OtsLGRF24S_0075"/>
    <s v="C-00075"/>
    <x v="0"/>
    <n v="70"/>
    <s v="M"/>
    <n v="820"/>
    <x v="6"/>
    <x v="0"/>
    <s v="NA"/>
    <s v="3DD.0078C2F124"/>
    <s v="NA"/>
    <x v="0"/>
    <x v="0"/>
    <s v="NA"/>
    <s v="NA"/>
    <x v="3"/>
    <x v="2"/>
    <s v="U"/>
    <s v="FALL"/>
    <n v="1"/>
    <x v="5"/>
    <n v="1"/>
    <n v="1"/>
    <n v="1.0249999999999999"/>
    <x v="4"/>
    <n v="1.4642857142857142"/>
    <n v="1.4229825877833393"/>
    <n v="14.389040712830131"/>
    <s v="Abv"/>
    <n v="-4.1303126502374887E-2"/>
  </r>
  <r>
    <s v="OtsLGRF24S"/>
    <s v="OtsLGRF24S_0085"/>
    <s v="C-00085"/>
    <x v="0"/>
    <n v="70"/>
    <s v="F"/>
    <n v="790"/>
    <x v="7"/>
    <x v="1"/>
    <n v="1"/>
    <s v="3DD.0078C2F106"/>
    <s v="NA"/>
    <x v="1"/>
    <x v="1"/>
    <s v="OtsNPFH19S_1_3349"/>
    <s v="OtsNPFH19S_1_3107"/>
    <x v="4"/>
    <x v="3"/>
    <n v="2019"/>
    <s v="FALL"/>
    <n v="1"/>
    <x v="7"/>
    <n v="0.99705232300000002"/>
    <n v="1"/>
    <n v="1.1379310344827587"/>
    <x v="4"/>
    <n v="1.6256157635467983"/>
    <n v="1.628572155033988"/>
    <n v="16.467939413840188"/>
    <s v="Abv"/>
    <n v="2.9563914871897357E-3"/>
  </r>
  <r>
    <s v="OtsLGRF24S"/>
    <s v="OtsLGRF24S_0095"/>
    <s v="C-00095"/>
    <x v="0"/>
    <n v="70"/>
    <s v="M"/>
    <n v="770"/>
    <x v="8"/>
    <x v="0"/>
    <s v="NA"/>
    <s v="3DD.0078C31720"/>
    <s v="NA"/>
    <x v="0"/>
    <x v="0"/>
    <s v="OtsNPFH20S_1_0364"/>
    <s v="OtsNPFH20S_1_0329"/>
    <x v="0"/>
    <x v="0"/>
    <n v="2020"/>
    <s v="FALL"/>
    <n v="1"/>
    <x v="8"/>
    <n v="0.98845608500000004"/>
    <n v="1"/>
    <n v="1.0555555555555556"/>
    <x v="1"/>
    <n v="1.5079365079365081"/>
    <n v="1.5196152412410839"/>
    <n v="15.366179292549702"/>
    <s v="Abv"/>
    <n v="1.1678733304575806E-2"/>
  </r>
  <r>
    <s v="OtsLGRF24S"/>
    <s v="OtsLGRF24S_0105"/>
    <s v="C-00105"/>
    <x v="0"/>
    <n v="70"/>
    <s v="M"/>
    <n v="700"/>
    <x v="0"/>
    <x v="1"/>
    <n v="1"/>
    <s v="3DD.0078C316BF"/>
    <s v="NA"/>
    <x v="0"/>
    <x v="0"/>
    <s v="OtsLYON20S_1_1331"/>
    <s v="OtsLYON20S_1_0868"/>
    <x v="1"/>
    <x v="0"/>
    <n v="2020"/>
    <s v="FALL"/>
    <n v="1"/>
    <x v="9"/>
    <n v="0.98961045999999997"/>
    <n v="1"/>
    <n v="1.0952380952380953"/>
    <x v="0"/>
    <n v="1.5646258503401362"/>
    <n v="1.5751244661288175"/>
    <n v="15.9274823637921"/>
    <s v="Abv"/>
    <n v="1.0498615788681276E-2"/>
  </r>
  <r>
    <s v="OtsLGRF24S"/>
    <s v="OtsLGRF24S_0115"/>
    <s v="C-00115"/>
    <x v="0"/>
    <n v="70"/>
    <s v="M"/>
    <n v="720"/>
    <x v="9"/>
    <x v="0"/>
    <s v="NA"/>
    <s v="3DD.0078C31715"/>
    <s v="NA"/>
    <x v="0"/>
    <x v="0"/>
    <s v="NA"/>
    <s v="NA"/>
    <x v="3"/>
    <x v="2"/>
    <s v="U"/>
    <s v="FALL"/>
    <n v="0.999999999999998"/>
    <x v="5"/>
    <n v="1"/>
    <n v="1"/>
    <n v="1.0952380952380953"/>
    <x v="0"/>
    <n v="1.5646258503401362"/>
    <n v="1.5233227238377613"/>
    <n v="15.403668941744076"/>
    <s v="Abv"/>
    <n v="-4.1303126502374887E-2"/>
  </r>
  <r>
    <s v="OtsLGRF24S"/>
    <s v="OtsLGRF24S_0125"/>
    <s v="C-00125"/>
    <x v="0"/>
    <n v="70"/>
    <s v="M"/>
    <n v="830"/>
    <x v="10"/>
    <x v="0"/>
    <s v="NA"/>
    <s v="3DD.0078C316C7"/>
    <s v="NA"/>
    <x v="0"/>
    <x v="0"/>
    <s v="OtsLYON20S_1_0284"/>
    <s v="OtsLYON20S_1_1044"/>
    <x v="1"/>
    <x v="0"/>
    <n v="2020"/>
    <s v="FALL"/>
    <n v="1"/>
    <x v="1"/>
    <n v="0.98961045999999997"/>
    <n v="1"/>
    <n v="1"/>
    <x v="3"/>
    <n v="1.4285714285714286"/>
    <n v="1.4390700443601099"/>
    <n v="14.551715273739294"/>
    <s v="Abv"/>
    <n v="1.0498615788681276E-2"/>
  </r>
  <r>
    <s v="OtsLGRF24S"/>
    <s v="OtsLGRF24S_0135"/>
    <s v="C-00135"/>
    <x v="0"/>
    <n v="70"/>
    <s v="F"/>
    <n v="780"/>
    <x v="11"/>
    <x v="1"/>
    <s v="NA"/>
    <s v="3DD.0078C316FF"/>
    <s v="NA"/>
    <x v="1"/>
    <x v="1"/>
    <s v="OtsLYON19S_1_1317"/>
    <s v="OtsLYON19S_1_1233"/>
    <x v="5"/>
    <x v="3"/>
    <n v="2019"/>
    <s v="FALL"/>
    <n v="1"/>
    <x v="6"/>
    <n v="0.95971980899999998"/>
    <n v="1"/>
    <n v="1.1379310344827587"/>
    <x v="4"/>
    <n v="1.6256157635467983"/>
    <n v="1.6675865456670202"/>
    <n v="16.862448566674903"/>
    <s v="Abv"/>
    <n v="4.1970782120221983E-2"/>
  </r>
  <r>
    <s v="OtsLGRF24S"/>
    <s v="OtsLGRF24S_0145"/>
    <s v="C-00145"/>
    <x v="0"/>
    <n v="70"/>
    <s v="F"/>
    <n v="820"/>
    <x v="6"/>
    <x v="0"/>
    <s v="NA"/>
    <s v="3DD.0078C3171C"/>
    <s v="NA"/>
    <x v="1"/>
    <x v="1"/>
    <s v="NA"/>
    <s v="NA"/>
    <x v="3"/>
    <x v="2"/>
    <s v="U"/>
    <s v="FALL"/>
    <n v="1"/>
    <x v="5"/>
    <n v="1"/>
    <n v="1"/>
    <n v="1.1379310344827587"/>
    <x v="4"/>
    <n v="1.6256157635467983"/>
    <n v="1.5843126370444234"/>
    <n v="16.02039212004361"/>
    <s v="Abv"/>
    <n v="-4.1303126502374887E-2"/>
  </r>
  <r>
    <s v="OtsLGRF24S"/>
    <s v="OtsLGRF24S_0155"/>
    <s v="C-00155"/>
    <x v="0"/>
    <n v="70"/>
    <s v="F"/>
    <n v="830"/>
    <x v="10"/>
    <x v="0"/>
    <s v="NA"/>
    <s v="3DD.0078C316E1"/>
    <s v="NA"/>
    <x v="1"/>
    <x v="1"/>
    <s v="NA"/>
    <s v="NA"/>
    <x v="3"/>
    <x v="2"/>
    <s v="U"/>
    <s v="FALL"/>
    <n v="1"/>
    <x v="5"/>
    <n v="1"/>
    <n v="1"/>
    <n v="1"/>
    <x v="3"/>
    <n v="1.4285714285714286"/>
    <n v="1.3872683020690537"/>
    <n v="14.02790185169127"/>
    <s v="Abv"/>
    <n v="-4.1303126502374887E-2"/>
  </r>
  <r>
    <s v="OtsLGRF24S"/>
    <s v="OtsLGRF24S_0165"/>
    <s v="C-00165"/>
    <x v="0"/>
    <n v="70"/>
    <s v="M"/>
    <n v="840"/>
    <x v="12"/>
    <x v="1"/>
    <s v="NA"/>
    <s v="3DD.0078C31718"/>
    <s v="NA"/>
    <x v="0"/>
    <x v="0"/>
    <s v="OtsLYON19S_1_0560"/>
    <s v="OtsLYON19S_1_0462"/>
    <x v="5"/>
    <x v="3"/>
    <n v="2019"/>
    <s v="FALL"/>
    <n v="0.999999999999999"/>
    <x v="10"/>
    <n v="0.95971980899999998"/>
    <n v="1"/>
    <n v="1"/>
    <x v="3"/>
    <n v="1.4285714285714286"/>
    <n v="1.4705422106916506"/>
    <n v="14.869958298322565"/>
    <s v="Abv"/>
    <n v="4.1970782120221983E-2"/>
  </r>
  <r>
    <s v="OtsLGRF24S"/>
    <s v="OtsLGRF24S_0175"/>
    <s v="C-00175"/>
    <x v="0"/>
    <n v="70"/>
    <s v="M"/>
    <n v="690"/>
    <x v="1"/>
    <x v="0"/>
    <s v="NA"/>
    <s v="NA"/>
    <s v="NA"/>
    <x v="0"/>
    <x v="0"/>
    <s v="OtsLYON21S_1_0796"/>
    <s v="OtsLYON21S_1_1611"/>
    <x v="6"/>
    <x v="4"/>
    <n v="2021"/>
    <s v="FALL"/>
    <n v="0.999999999999998"/>
    <x v="10"/>
    <n v="0.98140000000000005"/>
    <n v="1"/>
    <n v="1.0952380952380953"/>
    <x v="0"/>
    <n v="1.5646258503401362"/>
    <n v="1.5835783671528527"/>
    <n v="16.012967265056119"/>
    <s v="Abv"/>
    <n v="1.895251681271648E-2"/>
  </r>
  <r>
    <s v="OtsLGRF24S"/>
    <s v="OtsLGRF24S_0185"/>
    <s v="C-00185"/>
    <x v="0"/>
    <n v="70"/>
    <s v="F"/>
    <n v="730"/>
    <x v="13"/>
    <x v="0"/>
    <s v="NA"/>
    <s v="3DD.0078C2F137"/>
    <s v="NA"/>
    <x v="1"/>
    <x v="1"/>
    <s v="OtsLYON19S_1_0519"/>
    <s v="OtsLYON19S_1_0331"/>
    <x v="5"/>
    <x v="3"/>
    <n v="2019"/>
    <s v="FALL"/>
    <n v="0.999999999999997"/>
    <x v="2"/>
    <n v="0.95971980899999998"/>
    <n v="1"/>
    <n v="1.1428571428571428"/>
    <x v="1"/>
    <n v="1.6326530612244898"/>
    <n v="1.6746238433447118"/>
    <n v="16.933608933401771"/>
    <s v="Abv"/>
    <n v="4.1970782120221983E-2"/>
  </r>
  <r>
    <s v="OtsLGRF24S"/>
    <s v="OtsLGRF24S_0195"/>
    <s v="C-00195"/>
    <x v="0"/>
    <n v="70"/>
    <s v="M"/>
    <n v="730"/>
    <x v="13"/>
    <x v="0"/>
    <s v="NA"/>
    <s v="3DD.0078C2F10B"/>
    <s v="NA"/>
    <x v="0"/>
    <x v="0"/>
    <s v="OtsLYON20S_1_0248"/>
    <s v="OtsLYON20S_1_0093"/>
    <x v="1"/>
    <x v="0"/>
    <n v="2020"/>
    <s v="FALL"/>
    <n v="1"/>
    <x v="11"/>
    <n v="0.98961045999999997"/>
    <n v="1"/>
    <n v="1.0555555555555556"/>
    <x v="1"/>
    <n v="1.5079365079365081"/>
    <n v="1.5184351237251894"/>
    <n v="15.354246076270098"/>
    <s v="Abv"/>
    <n v="1.0498615788681276E-2"/>
  </r>
  <r>
    <s v="OtsLGRF24S"/>
    <s v="OtsLGRF24S_0205"/>
    <s v="C-00205"/>
    <x v="0"/>
    <n v="70"/>
    <s v="F"/>
    <n v="770"/>
    <x v="8"/>
    <x v="0"/>
    <s v="NA"/>
    <s v="3DD.0078C2F127"/>
    <s v="NA"/>
    <x v="1"/>
    <x v="1"/>
    <s v="OtsLYON20S_1_0315"/>
    <s v="OtsLYON20S_1_0043"/>
    <x v="1"/>
    <x v="0"/>
    <n v="2020"/>
    <s v="FALL"/>
    <n v="0.999999999999998"/>
    <x v="11"/>
    <n v="0.98961045999999997"/>
    <n v="1"/>
    <n v="1.1428571428571428"/>
    <x v="1"/>
    <n v="1.6326530612244898"/>
    <n v="1.6431516770131711"/>
    <n v="16.6153659088185"/>
    <s v="Abv"/>
    <n v="1.0498615788681276E-2"/>
  </r>
  <r>
    <s v="OtsLGRF24S"/>
    <s v="OtsLGRF24S_0215"/>
    <s v="C-00215"/>
    <x v="1"/>
    <n v="70"/>
    <s v="M"/>
    <n v="670"/>
    <x v="14"/>
    <x v="0"/>
    <s v="NA"/>
    <s v="NA"/>
    <s v="NA"/>
    <x v="0"/>
    <x v="0"/>
    <s v="OtsLYON20S_1_1556"/>
    <s v="OtsLYON20S_1_1714"/>
    <x v="1"/>
    <x v="0"/>
    <n v="2020"/>
    <s v="FALL"/>
    <n v="1"/>
    <x v="4"/>
    <n v="0.98961045999999997"/>
    <n v="1"/>
    <n v="1.0833333333333333"/>
    <x v="5"/>
    <n v="1.5476190476190477"/>
    <n v="1.5581176634077289"/>
    <n v="15.755511477535498"/>
    <s v="Abv"/>
    <n v="1.0498615788681276E-2"/>
  </r>
  <r>
    <s v="OtsLGRF24S"/>
    <s v="OtsLGRF24S_0225"/>
    <s v="C-00225"/>
    <x v="1"/>
    <n v="70"/>
    <s v="M"/>
    <n v="700"/>
    <x v="0"/>
    <x v="1"/>
    <n v="1"/>
    <s v="3DD.0078C2F0FD"/>
    <s v="NA"/>
    <x v="0"/>
    <x v="0"/>
    <s v="NA"/>
    <s v="NA"/>
    <x v="3"/>
    <x v="2"/>
    <s v="U"/>
    <s v="FALL"/>
    <n v="0.999999999999999"/>
    <x v="5"/>
    <n v="1"/>
    <n v="1"/>
    <n v="1.0952380952380953"/>
    <x v="0"/>
    <n v="1.5646258503401362"/>
    <n v="1.0483484079896139"/>
    <n v="10.600781803867006"/>
    <s v="Abv"/>
    <n v="-0.51627744235052231"/>
  </r>
  <r>
    <s v="OtsLGRF24S"/>
    <s v="OtsLGRF24S_0235"/>
    <s v="C-00235"/>
    <x v="1"/>
    <n v="70"/>
    <s v="F"/>
    <n v="810"/>
    <x v="15"/>
    <x v="0"/>
    <s v="NA"/>
    <s v="3DD.0078C2F122"/>
    <s v="NA"/>
    <x v="1"/>
    <x v="1"/>
    <s v="OtsNPFH19S_1_1342"/>
    <s v="OtsNPFH19S_1_1010"/>
    <x v="4"/>
    <x v="3"/>
    <n v="2019"/>
    <s v="FALL"/>
    <n v="1"/>
    <x v="0"/>
    <n v="0.99705232300000002"/>
    <n v="1"/>
    <n v="1.1379310344827587"/>
    <x v="4"/>
    <n v="1.6256157635467983"/>
    <n v="1.628572155033988"/>
    <n v="16.467939413840188"/>
    <s v="Abv"/>
    <n v="2.9563914871897357E-3"/>
  </r>
  <r>
    <s v="OtsLGRF24S"/>
    <s v="OtsLGRF24S_0245"/>
    <s v="C-00245"/>
    <x v="1"/>
    <n v="70"/>
    <s v="F"/>
    <n v="860"/>
    <x v="16"/>
    <x v="0"/>
    <s v="NA"/>
    <s v="3DD.0078C2F129"/>
    <s v="NA"/>
    <x v="1"/>
    <x v="1"/>
    <s v="NA"/>
    <s v="NA"/>
    <x v="3"/>
    <x v="2"/>
    <s v="U"/>
    <s v="FALL"/>
    <n v="1"/>
    <x v="5"/>
    <n v="1"/>
    <n v="1"/>
    <n v="1"/>
    <x v="3"/>
    <n v="1.4285714285714286"/>
    <n v="1.3872683020690537"/>
    <n v="14.02790185169127"/>
    <s v="Abv"/>
    <n v="-4.1303126502374887E-2"/>
  </r>
  <r>
    <s v="OtsLGRF24S"/>
    <s v="OtsLGRF24S_0255"/>
    <s v="C-00255"/>
    <x v="1"/>
    <n v="70"/>
    <s v="F"/>
    <n v="730"/>
    <x v="13"/>
    <x v="1"/>
    <n v="1"/>
    <s v="3DD.0078C2F133"/>
    <s v="NA"/>
    <x v="1"/>
    <x v="1"/>
    <s v="OtsNPFH20S_1_0468"/>
    <s v="OtsNPFH20S_1_0422"/>
    <x v="0"/>
    <x v="0"/>
    <n v="2020"/>
    <s v="FALL"/>
    <n v="1"/>
    <x v="12"/>
    <n v="0.98845608500000004"/>
    <n v="1"/>
    <n v="1.1428571428571428"/>
    <x v="1"/>
    <n v="1.6326530612244898"/>
    <n v="1.6443317945290654"/>
    <n v="16.627299125098101"/>
    <s v="Abv"/>
    <n v="1.1678733304575584E-2"/>
  </r>
  <r>
    <s v="OtsLGRF24S"/>
    <s v="OtsLGRF24S_0265"/>
    <s v="C-00265"/>
    <x v="1"/>
    <n v="70"/>
    <s v="F"/>
    <n v="740"/>
    <x v="2"/>
    <x v="0"/>
    <s v="NA"/>
    <s v="3DD.0078C2F0DD"/>
    <s v="NA"/>
    <x v="1"/>
    <x v="1"/>
    <s v="NA"/>
    <s v="NA"/>
    <x v="3"/>
    <x v="2"/>
    <s v="U"/>
    <s v="FALL"/>
    <n v="0.999999999999995"/>
    <x v="5"/>
    <n v="1"/>
    <n v="1"/>
    <n v="1.1428571428571428"/>
    <x v="1"/>
    <n v="1.6326530612244898"/>
    <n v="1.5913499347221149"/>
    <n v="16.091552486770478"/>
    <s v="Abv"/>
    <n v="-4.1303126502374887E-2"/>
  </r>
  <r>
    <s v="OtsLGRF24S"/>
    <s v="OtsLGRF24S_0275"/>
    <s v="C-00275"/>
    <x v="1"/>
    <n v="70"/>
    <s v="M"/>
    <n v="450"/>
    <x v="17"/>
    <x v="0"/>
    <s v="NA"/>
    <s v="NA"/>
    <s v="NA"/>
    <x v="0"/>
    <x v="0"/>
    <s v="OtsLYON22S_1_0468"/>
    <s v="OtsLYON22S_1_4280"/>
    <x v="2"/>
    <x v="1"/>
    <n v="2022"/>
    <s v="FALL"/>
    <n v="0.999999999999995"/>
    <x v="4"/>
    <n v="0.98"/>
    <n v="1"/>
    <n v="1"/>
    <x v="2"/>
    <n v="1.4285714285714286"/>
    <n v="1.4489795918367347"/>
    <n v="14.651919509062367"/>
    <s v="Abv"/>
    <n v="2.0408163265306145E-2"/>
  </r>
  <r>
    <s v="OtsLGRF24S"/>
    <s v="OtsLGRF24S_0285"/>
    <s v="C-00285"/>
    <x v="1"/>
    <n v="70"/>
    <s v="F"/>
    <n v="770"/>
    <x v="8"/>
    <x v="1"/>
    <n v="1"/>
    <s v="3DD.0078C2F109"/>
    <s v="NA"/>
    <x v="1"/>
    <x v="1"/>
    <s v="OtsLYON20S_1_0205"/>
    <s v="OtsLYON20S_1_0023"/>
    <x v="1"/>
    <x v="0"/>
    <n v="2020"/>
    <s v="FALL"/>
    <n v="1"/>
    <x v="11"/>
    <n v="0.98961045999999997"/>
    <n v="1"/>
    <n v="1.1428571428571428"/>
    <x v="1"/>
    <n v="1.6326530612244898"/>
    <n v="1.6431516770131711"/>
    <n v="16.6153659088185"/>
    <s v="Abv"/>
    <n v="1.0498615788681276E-2"/>
  </r>
  <r>
    <s v="OtsLGRF24S"/>
    <s v="OtsLGRF24S_0295"/>
    <s v="C-00295"/>
    <x v="1"/>
    <n v="70"/>
    <s v="M"/>
    <n v="720"/>
    <x v="9"/>
    <x v="0"/>
    <s v="NA"/>
    <s v="3DD.0077B43FA6"/>
    <s v="NA"/>
    <x v="0"/>
    <x v="0"/>
    <s v="NA"/>
    <s v="NA"/>
    <x v="3"/>
    <x v="2"/>
    <s v="U"/>
    <s v="FALL"/>
    <n v="1"/>
    <x v="5"/>
    <n v="1"/>
    <n v="1"/>
    <n v="1.0952380952380953"/>
    <x v="0"/>
    <n v="1.5646258503401362"/>
    <n v="1.5233227238377613"/>
    <n v="15.403668941744076"/>
    <s v="Abv"/>
    <n v="-4.1303126502374887E-2"/>
  </r>
  <r>
    <s v="OtsLGRF24S"/>
    <s v="OtsLGRF24S_0305"/>
    <s v="C-00305"/>
    <x v="1"/>
    <n v="70"/>
    <s v="F"/>
    <n v="800"/>
    <x v="18"/>
    <x v="1"/>
    <n v="1"/>
    <s v="3DD.0077CCE068"/>
    <s v="NA"/>
    <x v="1"/>
    <x v="1"/>
    <s v="OtsLYON20S_1_0489"/>
    <s v="OtsLYON20S_1_0537"/>
    <x v="1"/>
    <x v="0"/>
    <n v="2020"/>
    <s v="FALL"/>
    <n v="1"/>
    <x v="10"/>
    <n v="0.98961045999999997"/>
    <n v="1"/>
    <n v="1.1379310344827587"/>
    <x v="4"/>
    <n v="1.6256157635467983"/>
    <n v="1.6361143793354795"/>
    <n v="16.544205542091632"/>
    <s v="Abv"/>
    <n v="1.0498615788681276E-2"/>
  </r>
  <r>
    <s v="OtsLGRF24S"/>
    <s v="OtsLGRF24S_0315"/>
    <s v="C-00315"/>
    <x v="1"/>
    <n v="70"/>
    <s v="M"/>
    <n v="680"/>
    <x v="19"/>
    <x v="0"/>
    <s v="NA"/>
    <s v="NA"/>
    <s v="NA"/>
    <x v="0"/>
    <x v="0"/>
    <s v="OtsLYON21S_1_0757"/>
    <s v="OtsLYON21S_1_0394"/>
    <x v="6"/>
    <x v="4"/>
    <n v="2021"/>
    <s v="FALL"/>
    <n v="0.999999999999997"/>
    <x v="1"/>
    <n v="0.98140000000000005"/>
    <n v="1"/>
    <n v="1.0952380952380953"/>
    <x v="0"/>
    <n v="1.5646258503401362"/>
    <n v="1.5835783671528527"/>
    <n v="16.012967265056119"/>
    <s v="Abv"/>
    <n v="1.895251681271648E-2"/>
  </r>
  <r>
    <s v="OtsLGRF24S"/>
    <s v="OtsLGRF24S_0325"/>
    <s v="C-00325"/>
    <x v="1"/>
    <n v="70"/>
    <s v="M"/>
    <n v="810"/>
    <x v="15"/>
    <x v="0"/>
    <s v="NA"/>
    <s v="3DD.0077B44F47"/>
    <s v="NA"/>
    <x v="0"/>
    <x v="0"/>
    <s v="OtsLYON19S_1_0552"/>
    <s v="OtsLYON19S_1_0437"/>
    <x v="5"/>
    <x v="3"/>
    <n v="2019"/>
    <s v="FALL"/>
    <n v="1.00000000000001"/>
    <x v="10"/>
    <n v="0.95971980899999998"/>
    <n v="1"/>
    <n v="1.0249999999999999"/>
    <x v="4"/>
    <n v="1.4642857142857142"/>
    <n v="1.5062564964059362"/>
    <n v="15.231097159461426"/>
    <s v="Abv"/>
    <n v="4.1970782120221983E-2"/>
  </r>
  <r>
    <s v="OtsLGRF24S"/>
    <s v="OtsLGRF24S_0335"/>
    <s v="C-00335"/>
    <x v="1"/>
    <n v="70"/>
    <s v="M"/>
    <n v="800"/>
    <x v="18"/>
    <x v="1"/>
    <n v="1"/>
    <s v="3DD.0077B4596C"/>
    <s v="NA"/>
    <x v="1"/>
    <x v="1"/>
    <s v="OtsNPFH20S_1_0362"/>
    <s v="OtsNPFH20S_1_0327"/>
    <x v="0"/>
    <x v="0"/>
    <n v="2020"/>
    <s v="FALL"/>
    <n v="1"/>
    <x v="8"/>
    <n v="0.98845608500000004"/>
    <n v="1"/>
    <n v="1.1379310344827587"/>
    <x v="4"/>
    <n v="1.6256157635467983"/>
    <n v="1.6372944968513738"/>
    <n v="16.556138758371237"/>
    <s v="Abv"/>
    <n v="1.1678733304575584E-2"/>
  </r>
  <r>
    <s v="OtsLGRF24S"/>
    <s v="OtsLGRF24S_0345"/>
    <s v="C-00345"/>
    <x v="2"/>
    <n v="70"/>
    <s v="F"/>
    <n v="760"/>
    <x v="20"/>
    <x v="0"/>
    <s v="NA"/>
    <s v="3DD.0077B45AB4"/>
    <s v="NA"/>
    <x v="0"/>
    <x v="0"/>
    <s v="NA"/>
    <s v="NA"/>
    <x v="3"/>
    <x v="2"/>
    <s v="U"/>
    <s v="FALL"/>
    <n v="0.999999999999996"/>
    <x v="5"/>
    <n v="1"/>
    <n v="1"/>
    <n v="1.0555555555555556"/>
    <x v="1"/>
    <n v="1.5079365079365081"/>
    <n v="1.4666333814341332"/>
    <n v="14.830432654222076"/>
    <s v="Abv"/>
    <n v="-4.1303126502374887E-2"/>
  </r>
  <r>
    <s v="OtsLGRF24S"/>
    <s v="OtsLGRF24S_0355"/>
    <s v="C-00355"/>
    <x v="2"/>
    <n v="70"/>
    <s v="F"/>
    <n v="820"/>
    <x v="6"/>
    <x v="1"/>
    <n v="1"/>
    <s v="3DD.0077B3FCB0"/>
    <s v="NA"/>
    <x v="0"/>
    <x v="0"/>
    <s v="OtsLYON20S_1_0259"/>
    <s v="OtsLYON20S_1_0120"/>
    <x v="1"/>
    <x v="0"/>
    <n v="2020"/>
    <s v="FALL"/>
    <n v="1"/>
    <x v="2"/>
    <n v="0.98961045999999997"/>
    <n v="1"/>
    <n v="1.0249999999999999"/>
    <x v="4"/>
    <n v="1.4642857142857142"/>
    <n v="1.4747843300743955"/>
    <n v="14.912854134878154"/>
    <s v="Abv"/>
    <n v="1.0498615788681276E-2"/>
  </r>
  <r>
    <s v="OtsLGRF24S"/>
    <s v="OtsLGRF24S_0365"/>
    <s v="C-00365"/>
    <x v="2"/>
    <n v="70"/>
    <s v="F"/>
    <n v="770"/>
    <x v="8"/>
    <x v="0"/>
    <s v="NA"/>
    <s v="3DD.0077CC6AD0"/>
    <s v="NA"/>
    <x v="1"/>
    <x v="1"/>
    <s v="NA"/>
    <s v="NA"/>
    <x v="3"/>
    <x v="2"/>
    <s v="U"/>
    <s v="FALL"/>
    <n v="0.999999999999996"/>
    <x v="5"/>
    <n v="1"/>
    <n v="1"/>
    <n v="1.1428571428571428"/>
    <x v="1"/>
    <n v="1.6326530612244898"/>
    <n v="1.5913499347221149"/>
    <n v="16.091552486770478"/>
    <s v="blw"/>
    <n v="-4.1303126502374887E-2"/>
  </r>
  <r>
    <s v="OtsLGRF24S"/>
    <s v="OtsLGRF24S_0375"/>
    <s v="C-00375"/>
    <x v="2"/>
    <n v="70"/>
    <s v="F"/>
    <n v="750"/>
    <x v="21"/>
    <x v="0"/>
    <s v="NA"/>
    <s v="3DD.0077B547E9"/>
    <s v="NA"/>
    <x v="1"/>
    <x v="1"/>
    <s v="OtsWellsSuPBT19YM-41"/>
    <s v="OtsWellsSuPBT19Y-39"/>
    <x v="7"/>
    <x v="3"/>
    <n v="2019"/>
    <s v="FALL"/>
    <n v="0.999999999999998"/>
    <x v="13"/>
    <n v="1"/>
    <n v="1"/>
    <n v="1.1428571428571428"/>
    <x v="1"/>
    <n v="1.6326530612244898"/>
    <n v="1.6326530612244898"/>
    <n v="16.509205080633652"/>
    <s v="blw"/>
    <n v="0"/>
  </r>
  <r>
    <s v="OtsLGRF24S"/>
    <s v="OtsLGRF24S_0385"/>
    <s v="C-00385"/>
    <x v="2"/>
    <n v="70"/>
    <s v="M"/>
    <n v="380"/>
    <x v="22"/>
    <x v="0"/>
    <s v="NA"/>
    <s v="NA"/>
    <s v="NA"/>
    <x v="0"/>
    <x v="0"/>
    <s v="NA"/>
    <s v="NA"/>
    <x v="3"/>
    <x v="2"/>
    <s v="U"/>
    <s v="FALL"/>
    <n v="1"/>
    <x v="5"/>
    <n v="1"/>
    <n v="1"/>
    <n v="1"/>
    <x v="6"/>
    <n v="1.4285714285714286"/>
    <n v="1.3872683020690537"/>
    <n v="14.02790185169127"/>
    <s v="Abv"/>
    <n v="-4.1303126502374887E-2"/>
  </r>
  <r>
    <s v="OtsLGRF24S"/>
    <s v="OtsLGRF24S_0395"/>
    <s v="C-00395"/>
    <x v="2"/>
    <n v="70"/>
    <s v="F"/>
    <n v="810"/>
    <x v="15"/>
    <x v="1"/>
    <n v="1"/>
    <s v="3DD.0077B588BC"/>
    <s v="NA"/>
    <x v="1"/>
    <x v="1"/>
    <s v="OtsLYON19S_1_0544"/>
    <s v="OtsLYON19S_1_0426"/>
    <x v="5"/>
    <x v="3"/>
    <n v="2019"/>
    <s v="FALL"/>
    <n v="1"/>
    <x v="10"/>
    <n v="0.95971980899999998"/>
    <n v="1"/>
    <n v="1.1379310344827587"/>
    <x v="4"/>
    <n v="1.6256157635467983"/>
    <n v="1.6675865456670202"/>
    <n v="16.862448566674903"/>
    <s v="Abv"/>
    <n v="4.1970782120221983E-2"/>
  </r>
  <r>
    <s v="OtsLGRF24S"/>
    <s v="OtsLGRF24S_0405"/>
    <s v="C-00405"/>
    <x v="2"/>
    <n v="70"/>
    <s v="M"/>
    <n v="500"/>
    <x v="23"/>
    <x v="1"/>
    <n v="1"/>
    <s v="NA"/>
    <s v="NA"/>
    <x v="0"/>
    <x v="0"/>
    <s v="OtsLYON22S_1_0406"/>
    <s v="OtsLYON22S_1_4170"/>
    <x v="2"/>
    <x v="1"/>
    <n v="2022"/>
    <s v="FALL"/>
    <n v="1"/>
    <x v="4"/>
    <n v="0.98"/>
    <n v="1"/>
    <n v="1.2857142857142856"/>
    <x v="7"/>
    <n v="1.8367346938775511"/>
    <n v="1.8571428571428572"/>
    <n v="18.779220779220779"/>
    <s v="Abv"/>
    <n v="2.0408163265306145E-2"/>
  </r>
  <r>
    <s v="OtsLGRF24S"/>
    <s v="OtsLGRF24S_0415"/>
    <s v="C-00415"/>
    <x v="2"/>
    <n v="70"/>
    <s v="F"/>
    <n v="760"/>
    <x v="20"/>
    <x v="1"/>
    <n v="1"/>
    <s v="3DD.0077B3F5BE"/>
    <s v="NA"/>
    <x v="1"/>
    <x v="1"/>
    <s v="OtsLYON20S_1_0214"/>
    <s v="OtsLYON20S_1_0020"/>
    <x v="1"/>
    <x v="0"/>
    <n v="2020"/>
    <s v="FALL"/>
    <n v="0.999999999999999"/>
    <x v="11"/>
    <n v="0.98961045999999997"/>
    <n v="1"/>
    <n v="1.1428571428571428"/>
    <x v="1"/>
    <n v="1.6326530612244898"/>
    <n v="1.6431516770131711"/>
    <n v="16.6153659088185"/>
    <s v="Abv"/>
    <n v="1.0498615788681276E-2"/>
  </r>
  <r>
    <s v="OtsLGRF24S"/>
    <s v="OtsLGRF24S_0425"/>
    <s v="C-00425"/>
    <x v="2"/>
    <n v="70"/>
    <s v="F"/>
    <n v="720"/>
    <x v="9"/>
    <x v="1"/>
    <n v="1"/>
    <s v="3DD.0077B58901"/>
    <s v="NA"/>
    <x v="1"/>
    <x v="1"/>
    <s v="OtsLYON20S_1_1342"/>
    <s v="OtsLYON20S_1_0865"/>
    <x v="1"/>
    <x v="0"/>
    <n v="2020"/>
    <s v="FALL"/>
    <n v="0.999999999999999"/>
    <x v="9"/>
    <n v="0.98961045999999997"/>
    <n v="1"/>
    <n v="1.0666666666666667"/>
    <x v="0"/>
    <n v="1.5238095238095239"/>
    <n v="1.5343081395982052"/>
    <n v="15.514752236776257"/>
    <s v="Abv"/>
    <n v="1.0498615788681276E-2"/>
  </r>
  <r>
    <s v="OtsLGRF24S"/>
    <s v="OtsLGRF24S_0435"/>
    <s v="C-00435"/>
    <x v="2"/>
    <n v="70"/>
    <s v="F"/>
    <n v="720"/>
    <x v="9"/>
    <x v="1"/>
    <n v="1"/>
    <s v="3DD.0077B43206"/>
    <s v="NA"/>
    <x v="1"/>
    <x v="1"/>
    <s v="OtsLYON20S_1_1583"/>
    <s v="OtsLYON20S_1_1765"/>
    <x v="1"/>
    <x v="0"/>
    <n v="2020"/>
    <s v="FALL"/>
    <n v="1"/>
    <x v="14"/>
    <n v="0.98961045999999997"/>
    <n v="1"/>
    <n v="1.0666666666666667"/>
    <x v="0"/>
    <n v="1.5238095238095239"/>
    <n v="1.5343081395982052"/>
    <n v="15.514752236776257"/>
    <s v="Abv"/>
    <n v="1.0498615788681276E-2"/>
  </r>
  <r>
    <s v="OtsLGRF24S"/>
    <s v="OtsLGRF24S_0445"/>
    <s v="C-00445"/>
    <x v="2"/>
    <n v="70"/>
    <s v="F"/>
    <n v="750"/>
    <x v="21"/>
    <x v="0"/>
    <s v="NA"/>
    <s v="3DD.0077B47E8F"/>
    <s v="NA"/>
    <x v="1"/>
    <x v="1"/>
    <s v="OtsNPFH20S_1_0057"/>
    <s v="OtsNPFH20S_1_0046"/>
    <x v="0"/>
    <x v="0"/>
    <n v="2020"/>
    <s v="FALL"/>
    <n v="1"/>
    <x v="0"/>
    <n v="0.98845608500000004"/>
    <n v="1"/>
    <n v="1.1428571428571428"/>
    <x v="1"/>
    <n v="1.6326530612244898"/>
    <n v="1.6443317945290656"/>
    <n v="16.627299125098105"/>
    <s v="Abv"/>
    <n v="1.1678733304575806E-2"/>
  </r>
  <r>
    <s v="OtsLGRF24S"/>
    <s v="OtsLGRF24S_0455"/>
    <s v="C-00455"/>
    <x v="2"/>
    <n v="70"/>
    <s v="F"/>
    <n v="740"/>
    <x v="2"/>
    <x v="1"/>
    <n v="1"/>
    <s v="3DD.0077B3C682"/>
    <s v="NA"/>
    <x v="1"/>
    <x v="1"/>
    <s v="OtsLYON20S_1_0670"/>
    <s v="OtsLYON20S_1_0764"/>
    <x v="1"/>
    <x v="0"/>
    <n v="2020"/>
    <s v="FALL"/>
    <n v="1"/>
    <x v="6"/>
    <n v="0.98961045999999997"/>
    <n v="1"/>
    <n v="1.1428571428571428"/>
    <x v="1"/>
    <n v="1.6326530612244898"/>
    <n v="1.6431516770131711"/>
    <n v="16.6153659088185"/>
    <s v="Abv"/>
    <n v="1.0498615788681276E-2"/>
  </r>
  <r>
    <s v="OtsLGRF24S"/>
    <s v="OtsLGRF24S_0465"/>
    <s v="C-00465"/>
    <x v="2"/>
    <n v="70"/>
    <s v="M"/>
    <n v="730"/>
    <x v="13"/>
    <x v="1"/>
    <n v="1"/>
    <s v="3DD.0077B5823D"/>
    <s v="NA"/>
    <x v="0"/>
    <x v="0"/>
    <s v="OtsLYON20S_1_0292"/>
    <s v="OtsLYON20S_1_0188"/>
    <x v="1"/>
    <x v="0"/>
    <n v="2020"/>
    <s v="FALL"/>
    <n v="0.999999999999999"/>
    <x v="2"/>
    <n v="0.98961045999999997"/>
    <n v="1"/>
    <n v="1.0555555555555556"/>
    <x v="1"/>
    <n v="1.5079365079365081"/>
    <n v="1.5184351237251894"/>
    <n v="15.354246076270098"/>
    <s v="Abv"/>
    <n v="1.0498615788681276E-2"/>
  </r>
  <r>
    <s v="OtsLGRF24S"/>
    <s v="OtsLGRF24S_0475"/>
    <s v="C-00475"/>
    <x v="2"/>
    <n v="70"/>
    <s v="M"/>
    <n v="490"/>
    <x v="24"/>
    <x v="1"/>
    <n v="1"/>
    <s v="NA"/>
    <s v="NA"/>
    <x v="0"/>
    <x v="0"/>
    <s v="OtsLYON22S_1_0429"/>
    <s v="OtsLYON22S_1_4211"/>
    <x v="2"/>
    <x v="1"/>
    <n v="2022"/>
    <s v="FALL"/>
    <n v="1"/>
    <x v="4"/>
    <n v="0.98"/>
    <n v="1"/>
    <n v="1.2857142857142856"/>
    <x v="7"/>
    <n v="1.8367346938775511"/>
    <n v="1.8571428571428572"/>
    <n v="18.779220779220779"/>
    <s v="Abv"/>
    <n v="2.0408163265306145E-2"/>
  </r>
  <r>
    <s v="OtsLGRF24S"/>
    <s v="OtsLGRF24S_0485"/>
    <s v="C-00485"/>
    <x v="2"/>
    <n v="70"/>
    <s v="F"/>
    <n v="730"/>
    <x v="13"/>
    <x v="1"/>
    <n v="1"/>
    <s v="3DD.0077B43D7C"/>
    <s v="NA"/>
    <x v="0"/>
    <x v="0"/>
    <s v="OtsNPFH20S_1_0583"/>
    <s v="OtsNPFH20S_1_0543"/>
    <x v="0"/>
    <x v="0"/>
    <n v="2020"/>
    <s v="FALL"/>
    <n v="1"/>
    <x v="7"/>
    <n v="0.98845608500000004"/>
    <n v="1"/>
    <n v="1.0555555555555556"/>
    <x v="1"/>
    <n v="1.5079365079365081"/>
    <n v="1.5196152412410837"/>
    <n v="15.366179292549701"/>
    <s v="Abv"/>
    <n v="1.1678733304575584E-2"/>
  </r>
  <r>
    <s v="OtsLGRF24S"/>
    <s v="OtsLGRF24S_0495"/>
    <s v="C-00495"/>
    <x v="2"/>
    <n v="70"/>
    <s v="F"/>
    <n v="710"/>
    <x v="25"/>
    <x v="0"/>
    <s v="NA"/>
    <s v="NA"/>
    <s v="NA"/>
    <x v="1"/>
    <x v="1"/>
    <s v="OtsNPFH20S_1_0564"/>
    <s v="OtsNPFH20S_1_0524"/>
    <x v="0"/>
    <x v="0"/>
    <n v="2020"/>
    <s v="FALL"/>
    <n v="0.999999999999998"/>
    <x v="12"/>
    <n v="0.98845608500000004"/>
    <n v="1"/>
    <n v="1.0666666666666667"/>
    <x v="0"/>
    <n v="1.5238095238095239"/>
    <n v="1.5354882571140998"/>
    <n v="15.526685453055862"/>
    <s v="Abv"/>
    <n v="1.1678733304575806E-2"/>
  </r>
  <r>
    <s v="OtsLGRF24S"/>
    <s v="OtsLGRF24S_0505"/>
    <s v="C-00505"/>
    <x v="2"/>
    <n v="70"/>
    <s v="F"/>
    <n v="820"/>
    <x v="6"/>
    <x v="1"/>
    <s v="NA"/>
    <s v="3DD.0077B545C9"/>
    <s v="NA"/>
    <x v="1"/>
    <x v="1"/>
    <s v="OtsLYON19S_1_0523"/>
    <s v="OtsLYON19S_1_0346"/>
    <x v="5"/>
    <x v="3"/>
    <n v="2019"/>
    <s v="FALL"/>
    <n v="1"/>
    <x v="2"/>
    <n v="0.95971980899999998"/>
    <n v="1"/>
    <n v="1.1379310344827587"/>
    <x v="4"/>
    <n v="1.6256157635467983"/>
    <n v="1.6675865456670202"/>
    <n v="16.862448566674903"/>
    <s v="Abv"/>
    <n v="4.1970782120221983E-2"/>
  </r>
  <r>
    <s v="OtsLGRF24S"/>
    <s v="OtsLGRF24S_0515"/>
    <s v="C-00515"/>
    <x v="2"/>
    <n v="70"/>
    <s v="F"/>
    <n v="830"/>
    <x v="10"/>
    <x v="1"/>
    <n v="1"/>
    <s v="3DD.0077B42DE7"/>
    <s v="NA"/>
    <x v="1"/>
    <x v="1"/>
    <s v="OtsLYON19S_1_1743"/>
    <s v="OtsLYON19S_1_1978"/>
    <x v="5"/>
    <x v="3"/>
    <n v="2019"/>
    <s v="FALL"/>
    <n v="1"/>
    <x v="4"/>
    <n v="0.95971980899999998"/>
    <n v="1"/>
    <n v="1"/>
    <x v="3"/>
    <n v="1.4285714285714286"/>
    <n v="1.4705422106916506"/>
    <n v="14.869958298322565"/>
    <s v="Abv"/>
    <n v="4.1970782120221983E-2"/>
  </r>
  <r>
    <s v="OtsLGRF24S"/>
    <s v="OtsLGRF24S_0525"/>
    <s v="C-00525"/>
    <x v="2"/>
    <n v="70"/>
    <s v="F"/>
    <n v="690"/>
    <x v="1"/>
    <x v="0"/>
    <s v="NA"/>
    <s v="NA"/>
    <s v="NA"/>
    <x v="1"/>
    <x v="1"/>
    <s v="NA"/>
    <s v="NA"/>
    <x v="3"/>
    <x v="2"/>
    <s v="U"/>
    <s v="FALL"/>
    <n v="0.999999999999999"/>
    <x v="5"/>
    <n v="1"/>
    <n v="1"/>
    <n v="1.0666666666666667"/>
    <x v="0"/>
    <n v="1.5238095238095239"/>
    <n v="1.4825063973071491"/>
    <n v="14.990938814728235"/>
    <s v="Abv"/>
    <n v="-4.1303126502374887E-2"/>
  </r>
  <r>
    <s v="OtsLGRF24S"/>
    <s v="OtsLGRF24S_0535"/>
    <s v="C-00535"/>
    <x v="3"/>
    <n v="70"/>
    <s v="M"/>
    <n v="760"/>
    <x v="20"/>
    <x v="1"/>
    <n v="1"/>
    <s v="3DD.0077CCBA5C"/>
    <s v="NA"/>
    <x v="0"/>
    <x v="0"/>
    <s v="OtsLYON20S_1_1343"/>
    <s v="OtsLYON20S_1_0878"/>
    <x v="1"/>
    <x v="0"/>
    <n v="2020"/>
    <s v="FALL"/>
    <n v="1"/>
    <x v="9"/>
    <n v="0.98961045999999997"/>
    <n v="1"/>
    <n v="1.0555555555555556"/>
    <x v="1"/>
    <n v="1.5079365079365081"/>
    <n v="1.5184351237251894"/>
    <n v="15.354246076270098"/>
    <s v="Abv"/>
    <n v="1.0498615788681276E-2"/>
  </r>
  <r>
    <s v="OtsLGRF24S"/>
    <s v="OtsLGRF24S_0545"/>
    <s v="C-00545"/>
    <x v="3"/>
    <n v="70"/>
    <s v="M"/>
    <n v="810"/>
    <x v="15"/>
    <x v="1"/>
    <n v="1"/>
    <s v="3DD.0077B4823E"/>
    <s v="NA"/>
    <x v="0"/>
    <x v="0"/>
    <s v="OtsLYON20S_1_0284"/>
    <s v="OtsLYON20S_1_1046"/>
    <x v="1"/>
    <x v="0"/>
    <n v="2020"/>
    <s v="FALL"/>
    <n v="0.999999999999999"/>
    <x v="1"/>
    <n v="0.98961045999999997"/>
    <n v="1"/>
    <n v="1.0249999999999999"/>
    <x v="4"/>
    <n v="1.4642857142857142"/>
    <n v="1.4747843300743955"/>
    <n v="14.912854134878154"/>
    <s v="Abv"/>
    <n v="1.0498615788681276E-2"/>
  </r>
  <r>
    <s v="OtsLGRF24S"/>
    <s v="OtsLGRF24S_0555"/>
    <s v="C-00555"/>
    <x v="3"/>
    <n v="70"/>
    <s v="M"/>
    <n v="830"/>
    <x v="10"/>
    <x v="1"/>
    <n v="1"/>
    <s v="3DD.0077CC7752"/>
    <s v="NA"/>
    <x v="0"/>
    <x v="0"/>
    <s v="OtsLYON19S_1_0579"/>
    <s v="OtsLYON19S_1_0638"/>
    <x v="5"/>
    <x v="3"/>
    <n v="2019"/>
    <s v="FALL"/>
    <n v="0.999999999999997"/>
    <x v="1"/>
    <n v="0.95971980899999998"/>
    <n v="1"/>
    <n v="1"/>
    <x v="3"/>
    <n v="1.4285714285714286"/>
    <n v="1.4705422106916506"/>
    <n v="14.869958298322565"/>
    <s v="Abv"/>
    <n v="4.1970782120221983E-2"/>
  </r>
  <r>
    <s v="OtsLGRF24S"/>
    <s v="OtsLGRF24S_0565"/>
    <s v="C-00565"/>
    <x v="3"/>
    <n v="70"/>
    <s v="M"/>
    <n v="750"/>
    <x v="21"/>
    <x v="1"/>
    <n v="1"/>
    <s v="3DD.0077CC6805"/>
    <s v="NA"/>
    <x v="0"/>
    <x v="0"/>
    <s v="OtsLYON21S_1_0769"/>
    <s v="OtsLYON21S_1_0429"/>
    <x v="6"/>
    <x v="4"/>
    <n v="2021"/>
    <s v="FALL"/>
    <n v="1"/>
    <x v="10"/>
    <n v="0.98140000000000005"/>
    <n v="1"/>
    <n v="1.0555555555555556"/>
    <x v="1"/>
    <n v="1.5079365079365081"/>
    <n v="1.5268890247492246"/>
    <n v="15.439730977534118"/>
    <s v="Abv"/>
    <n v="1.895251681271648E-2"/>
  </r>
  <r>
    <s v="OtsLGRF24S"/>
    <s v="OtsLGRF24S_0575"/>
    <s v="C-00575"/>
    <x v="3"/>
    <n v="70"/>
    <s v="M"/>
    <n v="820"/>
    <x v="6"/>
    <x v="1"/>
    <n v="1"/>
    <s v="3DD.0078C3159D"/>
    <s v="NA"/>
    <x v="0"/>
    <x v="0"/>
    <s v="OtsLYON20S_1_0237"/>
    <s v="OtsLYON20S_1_0080"/>
    <x v="1"/>
    <x v="0"/>
    <n v="2020"/>
    <s v="FALL"/>
    <n v="0.999999999999997"/>
    <x v="11"/>
    <n v="0.98961045999999997"/>
    <n v="1"/>
    <n v="1.0249999999999999"/>
    <x v="4"/>
    <n v="1.4642857142857142"/>
    <n v="1.4747843300743955"/>
    <n v="14.912854134878154"/>
    <s v="Abv"/>
    <n v="1.0498615788681276E-2"/>
  </r>
  <r>
    <s v="OtsLGRF24S"/>
    <s v="OtsLGRF24S_0585"/>
    <s v="C-00585"/>
    <x v="3"/>
    <n v="70"/>
    <s v="M"/>
    <n v="690"/>
    <x v="1"/>
    <x v="0"/>
    <s v="NA"/>
    <s v="NA"/>
    <s v="NA"/>
    <x v="0"/>
    <x v="0"/>
    <s v="OtsLYON21S_1_0826"/>
    <s v="OtsLYON21S_1_1658"/>
    <x v="6"/>
    <x v="4"/>
    <n v="2021"/>
    <s v="FALL"/>
    <n v="0.999999999999995"/>
    <x v="10"/>
    <n v="0.98140000000000005"/>
    <n v="1"/>
    <n v="1.0952380952380953"/>
    <x v="0"/>
    <n v="1.5646258503401362"/>
    <n v="1.5835783671528527"/>
    <n v="16.012967265056119"/>
    <s v="Abv"/>
    <n v="1.895251681271648E-2"/>
  </r>
  <r>
    <s v="OtsLGRF24S"/>
    <s v="OtsLGRF24S_0595"/>
    <s v="C-00595"/>
    <x v="3"/>
    <n v="70"/>
    <s v="F"/>
    <n v="770"/>
    <x v="8"/>
    <x v="1"/>
    <n v="1"/>
    <s v="3DD.0077A5C8D3"/>
    <s v="NA"/>
    <x v="1"/>
    <x v="1"/>
    <s v="OtsLYON20S_1_0207"/>
    <s v="OtsLYON20S_1_0038"/>
    <x v="1"/>
    <x v="0"/>
    <n v="2020"/>
    <s v="FALL"/>
    <n v="1"/>
    <x v="11"/>
    <n v="0.98961045999999997"/>
    <n v="1"/>
    <n v="1.1428571428571428"/>
    <x v="1"/>
    <n v="1.6326530612244898"/>
    <n v="1.6431516770131711"/>
    <n v="16.6153659088185"/>
    <s v="Abv"/>
    <n v="1.0498615788681276E-2"/>
  </r>
  <r>
    <s v="OtsLGRF24S"/>
    <s v="OtsLGRF24S_0605"/>
    <s v="C-00605"/>
    <x v="3"/>
    <n v="70"/>
    <s v="F"/>
    <n v="780"/>
    <x v="11"/>
    <x v="1"/>
    <n v="1"/>
    <s v="3DD.0077A5CB74"/>
    <s v="NA"/>
    <x v="1"/>
    <x v="1"/>
    <s v="OtsNPFH20S_1_0493"/>
    <s v="OtsNPFH20S_1_0454"/>
    <x v="0"/>
    <x v="0"/>
    <n v="2020"/>
    <s v="FALL"/>
    <n v="0.999999999999997"/>
    <x v="8"/>
    <n v="0.98845608500000004"/>
    <n v="1"/>
    <n v="1.1379310344827587"/>
    <x v="4"/>
    <n v="1.6256157635467983"/>
    <n v="1.6372944968513738"/>
    <n v="16.556138758371237"/>
    <s v="Abv"/>
    <n v="1.1678733304575584E-2"/>
  </r>
  <r>
    <s v="OtsLGRF24S"/>
    <s v="OtsLGRF24S_0615"/>
    <s v="C-00615"/>
    <x v="3"/>
    <n v="70"/>
    <s v="M"/>
    <n v="820"/>
    <x v="6"/>
    <x v="1"/>
    <n v="1"/>
    <s v="3DD.0078C315C6"/>
    <s v="NA"/>
    <x v="0"/>
    <x v="0"/>
    <s v="OtsLYON20S_1_0296"/>
    <s v="OtsLYON20S_1_1053"/>
    <x v="1"/>
    <x v="0"/>
    <n v="2020"/>
    <s v="FALL"/>
    <n v="1"/>
    <x v="1"/>
    <n v="0.98961045999999997"/>
    <n v="1"/>
    <n v="1.0249999999999999"/>
    <x v="4"/>
    <n v="1.4642857142857142"/>
    <n v="1.4747843300743955"/>
    <n v="14.912854134878154"/>
    <s v="Abv"/>
    <n v="1.0498615788681276E-2"/>
  </r>
  <r>
    <s v="OtsLGRF24S"/>
    <s v="OtsLGRF24S_0625"/>
    <s v="C-00625"/>
    <x v="3"/>
    <n v="70"/>
    <s v="M"/>
    <n v="620"/>
    <x v="26"/>
    <x v="1"/>
    <n v="1"/>
    <s v="NA"/>
    <s v="NA"/>
    <x v="0"/>
    <x v="0"/>
    <s v="OtsLYON21S_1_0863"/>
    <s v="OtsLYON21S_1_1833"/>
    <x v="6"/>
    <x v="4"/>
    <n v="2021"/>
    <s v="FALL"/>
    <n v="0.999999999999999"/>
    <x v="15"/>
    <n v="0.98140000000000005"/>
    <n v="1"/>
    <n v="1"/>
    <x v="8"/>
    <n v="1.4285714285714286"/>
    <n v="1.4475239453841451"/>
    <n v="14.637200175003313"/>
    <s v="Abv"/>
    <n v="1.895251681271648E-2"/>
  </r>
  <r>
    <s v="OtsLGRF24S"/>
    <s v="OtsLGRF24S_0635"/>
    <s v="C-00635"/>
    <x v="3"/>
    <n v="70"/>
    <s v="F"/>
    <n v="770"/>
    <x v="8"/>
    <x v="0"/>
    <s v="NA"/>
    <s v="3DD.0078C315C4"/>
    <s v="NA"/>
    <x v="1"/>
    <x v="1"/>
    <s v="NA"/>
    <s v="NA"/>
    <x v="3"/>
    <x v="2"/>
    <s v="U"/>
    <s v="FALL"/>
    <n v="1"/>
    <x v="5"/>
    <n v="1"/>
    <n v="1"/>
    <n v="1.1428571428571428"/>
    <x v="1"/>
    <n v="1.6326530612244898"/>
    <n v="1.5913499347221149"/>
    <n v="16.091552486770478"/>
    <s v="Abv"/>
    <n v="-4.1303126502374887E-2"/>
  </r>
  <r>
    <s v="OtsLGRF24S"/>
    <s v="OtsLGRF24S_0645"/>
    <s v="C-00645"/>
    <x v="3"/>
    <n v="70"/>
    <s v="F"/>
    <n v="750"/>
    <x v="21"/>
    <x v="0"/>
    <s v="NA"/>
    <s v="3DD.003D3FDAD1"/>
    <s v="NA"/>
    <x v="1"/>
    <x v="1"/>
    <s v="OtsLYON20S_1_0452"/>
    <s v="OtsLYON20S_1_1175"/>
    <x v="1"/>
    <x v="0"/>
    <n v="2020"/>
    <s v="FALL"/>
    <n v="1"/>
    <x v="10"/>
    <n v="0.98961045999999997"/>
    <n v="1"/>
    <n v="1.1428571428571428"/>
    <x v="1"/>
    <n v="1.6326530612244898"/>
    <n v="1.6431516770131711"/>
    <n v="16.6153659088185"/>
    <s v="Abv"/>
    <n v="1.0498615788681276E-2"/>
  </r>
  <r>
    <s v="OtsLGRF24S"/>
    <s v="OtsLGRF24S_0655"/>
    <s v="C-00655"/>
    <x v="3"/>
    <n v="70"/>
    <s v="F"/>
    <n v="800"/>
    <x v="18"/>
    <x v="0"/>
    <s v="NA"/>
    <s v="3DD.0078C315A3"/>
    <s v="NA"/>
    <x v="1"/>
    <x v="1"/>
    <s v="OtsLYON20S_1_0297"/>
    <s v="OtsLYON20S_1_1060"/>
    <x v="1"/>
    <x v="0"/>
    <n v="2020"/>
    <s v="FALL"/>
    <n v="0.999999999999999"/>
    <x v="1"/>
    <n v="0.98961045999999997"/>
    <n v="1"/>
    <n v="1.1379310344827587"/>
    <x v="4"/>
    <n v="1.6256157635467983"/>
    <n v="1.6361143793354795"/>
    <n v="16.544205542091632"/>
    <s v="Abv"/>
    <n v="1.0498615788681276E-2"/>
  </r>
  <r>
    <s v="OtsLGRF24S"/>
    <s v="OtsLGRF24S_0665"/>
    <s v="C-00665"/>
    <x v="3"/>
    <n v="70"/>
    <s v="F"/>
    <n v="810"/>
    <x v="15"/>
    <x v="0"/>
    <s v="NA"/>
    <s v="3DD.0078C315B4"/>
    <s v="NA"/>
    <x v="1"/>
    <x v="1"/>
    <s v="OtsNPFH19S_1_1315"/>
    <s v="OtsNPFH19S_1_1056"/>
    <x v="4"/>
    <x v="3"/>
    <n v="2019"/>
    <s v="FALL"/>
    <n v="0.999999999999999"/>
    <x v="0"/>
    <n v="0.99705232300000002"/>
    <n v="1"/>
    <n v="1.1379310344827587"/>
    <x v="4"/>
    <n v="1.6256157635467983"/>
    <n v="1.628572155033988"/>
    <n v="16.467939413840188"/>
    <s v="Abv"/>
    <n v="2.9563914871897357E-3"/>
  </r>
  <r>
    <s v="OtsLGRF24S"/>
    <s v="OtsLGRF24S_0675"/>
    <s v="C-00675"/>
    <x v="3"/>
    <n v="70"/>
    <s v="F"/>
    <n v="780"/>
    <x v="11"/>
    <x v="1"/>
    <n v="1"/>
    <s v="3DD.0078C315C9"/>
    <s v="NA"/>
    <x v="1"/>
    <x v="1"/>
    <s v="OtsLYON19S_1_1316"/>
    <s v="OtsLYON19S_1_1229"/>
    <x v="5"/>
    <x v="3"/>
    <n v="2019"/>
    <s v="FALL"/>
    <n v="0.99999999999999301"/>
    <x v="6"/>
    <n v="0.95971980899999998"/>
    <n v="1"/>
    <n v="1.1379310344827587"/>
    <x v="4"/>
    <n v="1.6256157635467983"/>
    <n v="1.6675865456670202"/>
    <n v="16.862448566674903"/>
    <s v="Abv"/>
    <n v="4.1970782120221983E-2"/>
  </r>
  <r>
    <s v="OtsLGRF24S"/>
    <s v="OtsLGRF24S_0685"/>
    <s v="C-00685"/>
    <x v="3"/>
    <n v="70"/>
    <s v="F"/>
    <n v="670"/>
    <x v="14"/>
    <x v="1"/>
    <n v="1"/>
    <s v="NA"/>
    <s v="This individual failed to genotype"/>
    <x v="2"/>
    <x v="1"/>
    <s v="NG"/>
    <s v="NG"/>
    <x v="8"/>
    <x v="2"/>
    <s v="U"/>
    <s v="NA"/>
    <s v="NA"/>
    <x v="16"/>
    <e v="#N/A"/>
    <n v="1"/>
    <n v="0"/>
    <x v="5"/>
    <n v="0"/>
    <n v="0"/>
    <n v="0"/>
    <s v="blw"/>
    <n v="0"/>
  </r>
  <r>
    <s v="OtsLGRF24S"/>
    <s v="OtsLGRF24S_0695"/>
    <s v="C-00695"/>
    <x v="3"/>
    <n v="70"/>
    <s v="F"/>
    <n v="840"/>
    <x v="12"/>
    <x v="0"/>
    <s v="NA"/>
    <s v="3DD.0078C315BD"/>
    <s v="NA"/>
    <x v="1"/>
    <x v="1"/>
    <s v="OtsLYON19S_1_0592"/>
    <s v="OtsLYON19S_1_0655"/>
    <x v="5"/>
    <x v="3"/>
    <n v="2019"/>
    <s v="FALL"/>
    <n v="1"/>
    <x v="1"/>
    <n v="0.95971980899999998"/>
    <n v="1"/>
    <n v="1"/>
    <x v="3"/>
    <n v="1.4285714285714286"/>
    <n v="1.4705422106916506"/>
    <n v="14.869958298322565"/>
    <s v="Abv"/>
    <n v="4.1970782120221983E-2"/>
  </r>
  <r>
    <s v="OtsLGRF24S"/>
    <s v="OtsLGRF24S_0705"/>
    <s v="C-00705"/>
    <x v="3"/>
    <n v="70"/>
    <s v="M"/>
    <n v="580"/>
    <x v="27"/>
    <x v="1"/>
    <n v="1"/>
    <s v="NA"/>
    <s v="NA"/>
    <x v="0"/>
    <x v="0"/>
    <s v="OtsLYON21S_1_0718"/>
    <s v="OtsLYON21S_1_0299"/>
    <x v="6"/>
    <x v="4"/>
    <n v="2021"/>
    <s v="FALL"/>
    <n v="0.999999999999998"/>
    <x v="1"/>
    <n v="0.98140000000000005"/>
    <n v="1"/>
    <n v="1"/>
    <x v="8"/>
    <n v="1.4285714285714286"/>
    <n v="1.4475239453841451"/>
    <n v="14.637200175003313"/>
    <s v="Abv"/>
    <n v="1.895251681271648E-2"/>
  </r>
  <r>
    <s v="OtsLGRF24S"/>
    <s v="OtsLGRF24S_0715"/>
    <s v="C-00715"/>
    <x v="3"/>
    <n v="70"/>
    <s v="M"/>
    <n v="780"/>
    <x v="11"/>
    <x v="0"/>
    <s v="NA"/>
    <s v="3DD.0078C31596"/>
    <s v="NA"/>
    <x v="0"/>
    <x v="0"/>
    <s v="OtsLYON20S_1_0416"/>
    <s v="OtsLYON20S_1_1103"/>
    <x v="1"/>
    <x v="0"/>
    <n v="2020"/>
    <s v="FALL"/>
    <n v="1"/>
    <x v="1"/>
    <n v="0.98961045999999997"/>
    <n v="1"/>
    <n v="1.0249999999999999"/>
    <x v="4"/>
    <n v="1.4642857142857142"/>
    <n v="1.4747843300743955"/>
    <n v="14.912854134878154"/>
    <s v="Abv"/>
    <n v="1.0498615788681276E-2"/>
  </r>
  <r>
    <s v="OtsLGRF24S"/>
    <s v="OtsLGRF24S_0725"/>
    <s v="C-00725"/>
    <x v="3"/>
    <n v="70"/>
    <s v="M"/>
    <n v="860"/>
    <x v="16"/>
    <x v="0"/>
    <s v="NA"/>
    <s v="3DD.0077A5131A"/>
    <s v="NA"/>
    <x v="0"/>
    <x v="0"/>
    <s v="OtsLYON20S_1_0418"/>
    <s v="OtsLYON20S_1_1077"/>
    <x v="1"/>
    <x v="0"/>
    <n v="2020"/>
    <s v="FALL"/>
    <n v="1"/>
    <x v="1"/>
    <n v="0.98961045999999997"/>
    <n v="1"/>
    <n v="1"/>
    <x v="3"/>
    <n v="1.4285714285714286"/>
    <n v="1.4390700443601099"/>
    <n v="14.551715273739294"/>
    <s v="Abv"/>
    <n v="1.0498615788681276E-2"/>
  </r>
  <r>
    <s v="OtsLGRF24S"/>
    <s v="OtsLGRF24S_0735"/>
    <s v="C-00735"/>
    <x v="3"/>
    <n v="70"/>
    <s v="M"/>
    <n v="620"/>
    <x v="26"/>
    <x v="0"/>
    <s v="NA"/>
    <s v="NA"/>
    <s v="NA"/>
    <x v="0"/>
    <x v="0"/>
    <s v="OtsNPFH21S_1_1627"/>
    <s v="OtsNPFH21S_1_1546"/>
    <x v="9"/>
    <x v="4"/>
    <n v="2021"/>
    <s v="FALL"/>
    <n v="0.999999999999997"/>
    <x v="12"/>
    <n v="0.98260000000000003"/>
    <n v="1"/>
    <n v="1"/>
    <x v="8"/>
    <n v="1.4285714285714286"/>
    <n v="1.4462795498822367"/>
    <n v="14.62461698692108"/>
    <s v="Abv"/>
    <n v="1.7708121310808123E-2"/>
  </r>
  <r>
    <s v="OtsLGRF24S"/>
    <s v="OtsLGRF24S_0745"/>
    <s v="C-00745"/>
    <x v="3"/>
    <n v="70"/>
    <s v="M"/>
    <n v="740"/>
    <x v="2"/>
    <x v="0"/>
    <s v="NA"/>
    <s v="3DD.0077A686FE"/>
    <s v="NA"/>
    <x v="0"/>
    <x v="0"/>
    <s v="OtsLYON21S_1_0763"/>
    <s v="OtsLYON21S_1_0423"/>
    <x v="6"/>
    <x v="4"/>
    <n v="2021"/>
    <s v="FALL"/>
    <n v="0.999999999999996"/>
    <x v="2"/>
    <n v="0.98140000000000005"/>
    <n v="1"/>
    <n v="1.0555555555555556"/>
    <x v="1"/>
    <n v="1.5079365079365081"/>
    <n v="1.5268890247492246"/>
    <n v="15.439730977534118"/>
    <s v="Abv"/>
    <n v="1.895251681271648E-2"/>
  </r>
  <r>
    <s v="OtsLGRF24S"/>
    <s v="OtsLGRF24S_0755"/>
    <s v="C-00755"/>
    <x v="3"/>
    <n v="70"/>
    <s v="F"/>
    <n v="760"/>
    <x v="20"/>
    <x v="0"/>
    <s v="NA"/>
    <s v="3DD.0078C315BB"/>
    <s v="NA"/>
    <x v="1"/>
    <x v="1"/>
    <s v="OtsLYON20S_1_0621"/>
    <s v="OtsLYON20S_1_0589"/>
    <x v="1"/>
    <x v="0"/>
    <n v="2020"/>
    <s v="FALL"/>
    <n v="0.999999999999999"/>
    <x v="10"/>
    <n v="0.98961045999999997"/>
    <n v="1"/>
    <n v="1.1428571428571428"/>
    <x v="1"/>
    <n v="1.6326530612244898"/>
    <n v="1.6431516770131711"/>
    <n v="16.6153659088185"/>
    <s v="Abv"/>
    <n v="1.0498615788681276E-2"/>
  </r>
  <r>
    <s v="OtsLGRF24S"/>
    <s v="OtsLGRF24S_0765"/>
    <s v="C-00765"/>
    <x v="3"/>
    <n v="70"/>
    <s v="M"/>
    <n v="450"/>
    <x v="17"/>
    <x v="0"/>
    <s v="NA"/>
    <s v="NA"/>
    <s v="NA"/>
    <x v="0"/>
    <x v="0"/>
    <s v="OtsLYON22S_1_0432"/>
    <s v="OtsLYON22S_1_4218"/>
    <x v="2"/>
    <x v="1"/>
    <n v="2022"/>
    <s v="FALL"/>
    <n v="0.999999999999998"/>
    <x v="4"/>
    <n v="0.98"/>
    <n v="1"/>
    <n v="1"/>
    <x v="2"/>
    <n v="1.4285714285714286"/>
    <n v="1.4489795918367347"/>
    <n v="14.651919509062367"/>
    <s v="Abv"/>
    <n v="2.0408163265306145E-2"/>
  </r>
  <r>
    <s v="OtsLGRF24S"/>
    <s v="OtsLGRF24S_0775"/>
    <s v="C-00775"/>
    <x v="3"/>
    <n v="70"/>
    <s v="F"/>
    <n v="800"/>
    <x v="18"/>
    <x v="0"/>
    <s v="NA"/>
    <s v="3DD.0077A6B268"/>
    <s v="NA"/>
    <x v="1"/>
    <x v="1"/>
    <s v="OtsLYON19S_1_1395"/>
    <s v="OtsLYON19S_1_1496"/>
    <x v="5"/>
    <x v="3"/>
    <n v="2019"/>
    <s v="FALL"/>
    <n v="1"/>
    <x v="4"/>
    <n v="0.95971980899999998"/>
    <n v="1"/>
    <n v="1.1379310344827587"/>
    <x v="4"/>
    <n v="1.6256157635467983"/>
    <n v="1.6675865456670202"/>
    <n v="16.862448566674903"/>
    <s v="Abv"/>
    <n v="4.1970782120221983E-2"/>
  </r>
  <r>
    <s v="OtsLGRF24S"/>
    <s v="OtsLGRF24S_0785"/>
    <s v="C-00785"/>
    <x v="4"/>
    <n v="70"/>
    <s v="F"/>
    <n v="800"/>
    <x v="18"/>
    <x v="1"/>
    <s v="NA"/>
    <s v="NA"/>
    <s v="NA"/>
    <x v="1"/>
    <x v="1"/>
    <s v="OtsLYON20S_1_0266"/>
    <s v="OtsLYON20S_1_0126"/>
    <x v="1"/>
    <x v="0"/>
    <n v="2020"/>
    <s v="FALL"/>
    <n v="0.999999999999998"/>
    <x v="2"/>
    <n v="0.98961045999999997"/>
    <n v="1"/>
    <n v="1.1379310344827587"/>
    <x v="4"/>
    <n v="1.6256157635467983"/>
    <n v="1.6361143793354795"/>
    <n v="16.544205542091632"/>
    <s v="Abv"/>
    <n v="1.0498615788681276E-2"/>
  </r>
  <r>
    <s v="OtsLGRF24S"/>
    <s v="OtsLGRF24S_0795"/>
    <s v="C-00795"/>
    <x v="4"/>
    <n v="70"/>
    <s v="F"/>
    <n v="810"/>
    <x v="15"/>
    <x v="0"/>
    <s v="NA"/>
    <s v="3DD.0077A59331"/>
    <s v="NA"/>
    <x v="1"/>
    <x v="1"/>
    <s v="NA"/>
    <s v="NA"/>
    <x v="3"/>
    <x v="2"/>
    <s v="U"/>
    <s v="FALL"/>
    <n v="1.00000000000001"/>
    <x v="5"/>
    <n v="1"/>
    <n v="1"/>
    <n v="1.1379310344827587"/>
    <x v="4"/>
    <n v="1.6256157635467983"/>
    <n v="1.5843126370444234"/>
    <n v="16.02039212004361"/>
    <s v="Abv"/>
    <n v="-4.1303126502374887E-2"/>
  </r>
  <r>
    <s v="OtsLGRF24S"/>
    <s v="OtsLGRF24S_0805"/>
    <s v="C-00805"/>
    <x v="4"/>
    <n v="70"/>
    <s v="F"/>
    <n v="770"/>
    <x v="8"/>
    <x v="1"/>
    <n v="1"/>
    <s v="NA"/>
    <s v="NA"/>
    <x v="1"/>
    <x v="1"/>
    <s v="NA"/>
    <s v="NA"/>
    <x v="3"/>
    <x v="2"/>
    <s v="U"/>
    <s v="FALL"/>
    <n v="1"/>
    <x v="5"/>
    <n v="1"/>
    <n v="1"/>
    <n v="1.1428571428571428"/>
    <x v="1"/>
    <n v="1.6326530612244898"/>
    <n v="1.1163756188739677"/>
    <n v="11.288665348893408"/>
    <s v="Abv"/>
    <n v="-0.51627744235052209"/>
  </r>
  <r>
    <s v="OtsLGRF24S"/>
    <s v="OtsLGRF24S_0815"/>
    <s v="C-00815"/>
    <x v="4"/>
    <n v="70"/>
    <s v="F"/>
    <n v="680"/>
    <x v="19"/>
    <x v="0"/>
    <s v="NA"/>
    <s v="NA"/>
    <s v="NA"/>
    <x v="1"/>
    <x v="1"/>
    <s v="OtsLYON20S_1_0409"/>
    <s v="OtsLYON20S_1_1072"/>
    <x v="1"/>
    <x v="0"/>
    <n v="2020"/>
    <s v="FALL"/>
    <n v="0.999999999999999"/>
    <x v="1"/>
    <n v="0.98961045999999997"/>
    <n v="1"/>
    <n v="1.0666666666666667"/>
    <x v="0"/>
    <n v="1.5238095238095239"/>
    <n v="1.5343081395982052"/>
    <n v="15.514752236776257"/>
    <s v="Abv"/>
    <n v="1.0498615788681276E-2"/>
  </r>
  <r>
    <s v="OtsLGRF24S"/>
    <s v="OtsLGRF24S_0825"/>
    <s v="C-00825"/>
    <x v="4"/>
    <n v="70"/>
    <s v="F"/>
    <n v="860"/>
    <x v="16"/>
    <x v="1"/>
    <n v="1"/>
    <s v="NA"/>
    <s v="NA"/>
    <x v="1"/>
    <x v="1"/>
    <s v="OtsLYON19S_1_0712"/>
    <s v="OtsLYON19S_1_0801"/>
    <x v="5"/>
    <x v="3"/>
    <n v="2019"/>
    <s v="FALL"/>
    <n v="0.999999999999999"/>
    <x v="1"/>
    <n v="0.95971980899999998"/>
    <n v="1"/>
    <n v="1"/>
    <x v="3"/>
    <n v="1.4285714285714286"/>
    <n v="1.4705422106916506"/>
    <n v="14.869958298322565"/>
    <s v="Abv"/>
    <n v="4.1970782120221983E-2"/>
  </r>
  <r>
    <s v="OtsLGRF24S"/>
    <s v="OtsLGRF24S_0835"/>
    <s v="C-00835"/>
    <x v="4"/>
    <n v="70"/>
    <s v="F"/>
    <n v="710"/>
    <x v="25"/>
    <x v="0"/>
    <s v="NA"/>
    <s v="3DD.0077A66DA3"/>
    <s v="NA"/>
    <x v="1"/>
    <x v="1"/>
    <s v="NA"/>
    <s v="NA"/>
    <x v="3"/>
    <x v="2"/>
    <s v="U"/>
    <s v="FALL"/>
    <n v="1"/>
    <x v="5"/>
    <n v="1"/>
    <n v="1"/>
    <n v="1.0666666666666667"/>
    <x v="0"/>
    <n v="1.5238095238095239"/>
    <n v="1.4825063973071491"/>
    <n v="14.990938814728235"/>
    <s v="Abv"/>
    <n v="-4.1303126502374887E-2"/>
  </r>
  <r>
    <s v="OtsLGRF24S"/>
    <s v="OtsLGRF24S_0845"/>
    <s v="C-00845"/>
    <x v="4"/>
    <n v="70"/>
    <s v="F"/>
    <n v="760"/>
    <x v="20"/>
    <x v="0"/>
    <s v="NA"/>
    <s v="3DD.0077A5B907"/>
    <s v="NA"/>
    <x v="1"/>
    <x v="1"/>
    <s v="OtsLYON20S_1_0260"/>
    <s v="OtsLYON20S_1_0127"/>
    <x v="1"/>
    <x v="0"/>
    <n v="2020"/>
    <s v="FALL"/>
    <n v="1"/>
    <x v="2"/>
    <n v="0.98961045999999997"/>
    <n v="1"/>
    <n v="1.1428571428571428"/>
    <x v="1"/>
    <n v="1.6326530612244898"/>
    <n v="1.6431516770131711"/>
    <n v="16.6153659088185"/>
    <s v="Abv"/>
    <n v="1.0498615788681276E-2"/>
  </r>
  <r>
    <s v="OtsLGRF24S"/>
    <s v="OtsLGRF24S_0855"/>
    <s v="C-00855"/>
    <x v="4"/>
    <n v="70"/>
    <s v="M"/>
    <n v="810"/>
    <x v="15"/>
    <x v="1"/>
    <n v="1"/>
    <s v="NA"/>
    <s v="NA"/>
    <x v="1"/>
    <x v="1"/>
    <s v="OtsNPFH20S_1_0582"/>
    <s v="OtsNPFH20S_1_0542"/>
    <x v="0"/>
    <x v="0"/>
    <n v="2020"/>
    <s v="FALL"/>
    <n v="0.999999999999996"/>
    <x v="7"/>
    <n v="0.98845608500000004"/>
    <n v="1"/>
    <n v="1.1379310344827587"/>
    <x v="4"/>
    <n v="1.6256157635467983"/>
    <n v="1.6372944968513738"/>
    <n v="16.556138758371237"/>
    <s v="Abv"/>
    <n v="1.1678733304575584E-2"/>
  </r>
  <r>
    <s v="OtsLGRF24S"/>
    <s v="OtsLGRF24S_0865"/>
    <s v="C-00865"/>
    <x v="4"/>
    <n v="70"/>
    <s v="F"/>
    <n v="800"/>
    <x v="18"/>
    <x v="1"/>
    <n v="1"/>
    <s v="NA"/>
    <s v="This individual failed to genotype"/>
    <x v="2"/>
    <x v="1"/>
    <s v="NG"/>
    <s v="NG"/>
    <x v="8"/>
    <x v="2"/>
    <s v="U"/>
    <s v="NA"/>
    <s v="NA"/>
    <x v="16"/>
    <e v="#N/A"/>
    <n v="1"/>
    <n v="0"/>
    <x v="4"/>
    <n v="0"/>
    <n v="0"/>
    <n v="0"/>
    <s v="Abv"/>
    <n v="0"/>
  </r>
  <r>
    <s v="OtsLGRF24S"/>
    <s v="OtsLGRF24S_0875"/>
    <s v="C-00875"/>
    <x v="4"/>
    <n v="70"/>
    <s v="M"/>
    <n v="650"/>
    <x v="28"/>
    <x v="0"/>
    <s v="NA"/>
    <s v="NA"/>
    <s v="NA"/>
    <x v="0"/>
    <x v="0"/>
    <s v="OtsLYON21S_1_0726"/>
    <s v="OtsLYON21S_1_0315"/>
    <x v="6"/>
    <x v="4"/>
    <n v="2021"/>
    <s v="FALL"/>
    <n v="1"/>
    <x v="1"/>
    <n v="0.98140000000000005"/>
    <n v="1"/>
    <n v="1.0833333333333333"/>
    <x v="5"/>
    <n v="1.5476190476190477"/>
    <n v="1.5665715644317642"/>
    <n v="15.840996378799518"/>
    <s v="Abv"/>
    <n v="1.895251681271648E-2"/>
  </r>
  <r>
    <s v="OtsLGRF24S"/>
    <s v="OtsLGRF24S_0885"/>
    <s v="C-00885"/>
    <x v="4"/>
    <n v="70"/>
    <s v="F"/>
    <n v="730"/>
    <x v="13"/>
    <x v="1"/>
    <n v="1"/>
    <s v="NA"/>
    <s v="NA"/>
    <x v="1"/>
    <x v="1"/>
    <s v="OtsLYON19S_1_1356"/>
    <s v="OtsLYON19S_1_1270"/>
    <x v="5"/>
    <x v="3"/>
    <n v="2019"/>
    <s v="FALL"/>
    <n v="1"/>
    <x v="3"/>
    <n v="0.95971980899999998"/>
    <n v="1"/>
    <n v="1.1428571428571428"/>
    <x v="1"/>
    <n v="1.6326530612244898"/>
    <n v="1.6746238433447118"/>
    <n v="16.933608933401771"/>
    <s v="blw"/>
    <n v="4.1970782120221983E-2"/>
  </r>
  <r>
    <s v="OtsLGRF24S"/>
    <s v="OtsLGRF24S_0895"/>
    <s v="C-00895"/>
    <x v="4"/>
    <n v="70"/>
    <s v="M"/>
    <n v="810"/>
    <x v="15"/>
    <x v="1"/>
    <n v="1"/>
    <s v="NA"/>
    <s v="NA"/>
    <x v="0"/>
    <x v="0"/>
    <s v="OtsLYON20S_1_0416"/>
    <s v="OtsLYON20S_1_1101"/>
    <x v="1"/>
    <x v="0"/>
    <n v="2020"/>
    <s v="FALL"/>
    <n v="1"/>
    <x v="1"/>
    <n v="0.98961045999999997"/>
    <n v="1"/>
    <n v="1.0249999999999999"/>
    <x v="4"/>
    <n v="1.4642857142857142"/>
    <n v="1.4747843300743955"/>
    <n v="14.912854134878154"/>
    <s v="Abv"/>
    <n v="1.0498615788681276E-2"/>
  </r>
  <r>
    <s v="OtsLGRF24S"/>
    <s v="OtsLGRF24S_0905"/>
    <s v="C-00905"/>
    <x v="4"/>
    <n v="70"/>
    <s v="M"/>
    <n v="650"/>
    <x v="28"/>
    <x v="1"/>
    <n v="1"/>
    <s v="NA"/>
    <s v="NA"/>
    <x v="0"/>
    <x v="0"/>
    <s v="OtsLYON21S_1_0675"/>
    <s v="OtsLYON21S_1_0209"/>
    <x v="6"/>
    <x v="4"/>
    <n v="2021"/>
    <s v="FALL"/>
    <n v="1"/>
    <x v="2"/>
    <n v="0.98140000000000005"/>
    <n v="1"/>
    <n v="1.0833333333333333"/>
    <x v="5"/>
    <n v="1.5476190476190477"/>
    <n v="1.5665715644317642"/>
    <n v="15.840996378799518"/>
    <s v="Abv"/>
    <n v="1.895251681271648E-2"/>
  </r>
  <r>
    <s v="OtsLGRF24S"/>
    <s v="OtsLGRF24S_0915"/>
    <s v="C-00915"/>
    <x v="4"/>
    <n v="70"/>
    <s v="F"/>
    <n v="730"/>
    <x v="13"/>
    <x v="0"/>
    <s v="NA"/>
    <s v="3DD.003D7E44CE"/>
    <s v="NA"/>
    <x v="1"/>
    <x v="1"/>
    <s v="OtsLYON20S_1_1572"/>
    <s v="OtsLYON20S_1_1751"/>
    <x v="1"/>
    <x v="0"/>
    <n v="2020"/>
    <s v="FALL"/>
    <n v="1"/>
    <x v="4"/>
    <n v="0.98961045999999997"/>
    <n v="1"/>
    <n v="1.1428571428571428"/>
    <x v="1"/>
    <n v="1.6326530612244898"/>
    <n v="1.6431516770131711"/>
    <n v="16.6153659088185"/>
    <s v="Abv"/>
    <n v="1.0498615788681276E-2"/>
  </r>
  <r>
    <s v="OtsLGRF24S"/>
    <s v="OtsLGRF24S_0925"/>
    <s v="C-00925"/>
    <x v="4"/>
    <n v="70"/>
    <s v="F"/>
    <n v="740"/>
    <x v="2"/>
    <x v="1"/>
    <n v="1"/>
    <s v="NA"/>
    <s v="NA"/>
    <x v="1"/>
    <x v="1"/>
    <s v="OtsLYON20S_1_0666"/>
    <s v="OtsLYON20S_1_0770"/>
    <x v="1"/>
    <x v="0"/>
    <n v="2020"/>
    <s v="FALL"/>
    <n v="1"/>
    <x v="6"/>
    <n v="0.98961045999999997"/>
    <n v="1"/>
    <n v="1.1428571428571428"/>
    <x v="1"/>
    <n v="1.6326530612244898"/>
    <n v="1.6431516770131711"/>
    <n v="16.6153659088185"/>
    <s v="Abv"/>
    <n v="1.0498615788681276E-2"/>
  </r>
  <r>
    <s v="OtsLGRF24S"/>
    <s v="OtsLGRF24S_0935"/>
    <s v="C-00935"/>
    <x v="4"/>
    <n v="70"/>
    <s v="M"/>
    <n v="860"/>
    <x v="16"/>
    <x v="1"/>
    <n v="1"/>
    <s v="NA"/>
    <s v="NA"/>
    <x v="0"/>
    <x v="0"/>
    <s v="NA"/>
    <s v="NA"/>
    <x v="3"/>
    <x v="2"/>
    <s v="U"/>
    <s v="FALL"/>
    <n v="1"/>
    <x v="5"/>
    <n v="1"/>
    <n v="1"/>
    <n v="1"/>
    <x v="3"/>
    <n v="1.4285714285714286"/>
    <n v="0.91229398622090641"/>
    <n v="9.2250147138142005"/>
    <s v="Abv"/>
    <n v="-0.5162774423505222"/>
  </r>
  <r>
    <s v="OtsLGRF24S"/>
    <s v="OtsLGRF24S_0945"/>
    <s v="C-00945"/>
    <x v="4"/>
    <n v="70"/>
    <s v="M"/>
    <n v="760"/>
    <x v="20"/>
    <x v="0"/>
    <s v="NA"/>
    <s v="3DD.003D7E44BA"/>
    <s v="NA"/>
    <x v="0"/>
    <x v="0"/>
    <s v="OtsNPFH19S_1_4327"/>
    <s v="OtsNPFH19S_1_4054"/>
    <x v="4"/>
    <x v="3"/>
    <n v="2019"/>
    <s v="FALL"/>
    <n v="1"/>
    <x v="0"/>
    <n v="0.99705232300000002"/>
    <n v="1"/>
    <n v="1.0555555555555556"/>
    <x v="1"/>
    <n v="1.5079365079365081"/>
    <n v="1.5108928994236979"/>
    <n v="15.277979948018652"/>
    <s v="Abv"/>
    <n v="2.9563914871897357E-3"/>
  </r>
  <r>
    <s v="OtsLGRF24S"/>
    <s v="OtsLGRF24S_0955"/>
    <s v="C-00955"/>
    <x v="4"/>
    <n v="70"/>
    <s v="M"/>
    <n v="520"/>
    <x v="29"/>
    <x v="1"/>
    <n v="1"/>
    <s v="NA"/>
    <s v="NA"/>
    <x v="0"/>
    <x v="0"/>
    <s v="OtsLYON21S_1_0853"/>
    <s v="OtsLYON21S_1_1818"/>
    <x v="6"/>
    <x v="4"/>
    <n v="2021"/>
    <s v="FALL"/>
    <n v="1"/>
    <x v="6"/>
    <n v="0.98140000000000005"/>
    <n v="1"/>
    <n v="1.2857142857142856"/>
    <x v="7"/>
    <n v="1.8367346938775511"/>
    <n v="1.8556872106902675"/>
    <n v="18.764501445161727"/>
    <s v="Abv"/>
    <n v="1.895251681271648E-2"/>
  </r>
  <r>
    <s v="OtsLGRF24S"/>
    <s v="OtsLGRF24S_0965"/>
    <s v="C-00965"/>
    <x v="4"/>
    <n v="70"/>
    <s v="F"/>
    <n v="780"/>
    <x v="11"/>
    <x v="0"/>
    <s v="NA"/>
    <s v="NA"/>
    <s v="NA"/>
    <x v="1"/>
    <x v="1"/>
    <s v="NA"/>
    <s v="NA"/>
    <x v="3"/>
    <x v="2"/>
    <s v="U"/>
    <s v="FALL"/>
    <n v="1"/>
    <x v="5"/>
    <n v="1"/>
    <n v="1"/>
    <n v="1.1379310344827587"/>
    <x v="4"/>
    <n v="1.6256157635467983"/>
    <n v="1.5843126370444234"/>
    <n v="16.02039212004361"/>
    <s v="blw"/>
    <n v="-4.1303126502374887E-2"/>
  </r>
  <r>
    <s v="OtsLGRF24S"/>
    <s v="OtsLGRF24S_0975"/>
    <s v="C-00975"/>
    <x v="4"/>
    <n v="70"/>
    <s v="F"/>
    <n v="750"/>
    <x v="21"/>
    <x v="1"/>
    <n v="1"/>
    <s v="NA"/>
    <s v="NA"/>
    <x v="1"/>
    <x v="1"/>
    <s v="OtsLYON20S_1_0672"/>
    <s v="OtsLYON20S_1_0791"/>
    <x v="1"/>
    <x v="0"/>
    <n v="2020"/>
    <s v="FALL"/>
    <n v="0.999999999999999"/>
    <x v="6"/>
    <n v="0.98961045999999997"/>
    <n v="1"/>
    <n v="1.1428571428571428"/>
    <x v="1"/>
    <n v="1.6326530612244898"/>
    <n v="1.6431516770131711"/>
    <n v="16.6153659088185"/>
    <s v="Abv"/>
    <n v="1.0498615788681276E-2"/>
  </r>
  <r>
    <s v="OtsLGRF24S"/>
    <s v="OtsLGRF24S_0985"/>
    <s v="C-00985"/>
    <x v="4"/>
    <n v="70"/>
    <s v="F"/>
    <n v="810"/>
    <x v="15"/>
    <x v="0"/>
    <s v="NA"/>
    <s v="NA"/>
    <s v="NA"/>
    <x v="1"/>
    <x v="1"/>
    <s v="OtsLYON20S_1_1572"/>
    <s v="OtsLYON20S_1_1750"/>
    <x v="1"/>
    <x v="0"/>
    <n v="2020"/>
    <s v="FALL"/>
    <n v="1"/>
    <x v="4"/>
    <n v="0.98961045999999997"/>
    <n v="1"/>
    <n v="1.1379310344827587"/>
    <x v="4"/>
    <n v="1.6256157635467983"/>
    <n v="1.6361143793354795"/>
    <n v="16.544205542091632"/>
    <s v="Abv"/>
    <n v="1.0498615788681276E-2"/>
  </r>
  <r>
    <s v="OtsLGRF24S"/>
    <s v="OtsLGRF24S_0995"/>
    <s v="C-00995"/>
    <x v="4"/>
    <n v="70"/>
    <s v="M"/>
    <n v="520"/>
    <x v="29"/>
    <x v="0"/>
    <s v="NA"/>
    <s v="NA"/>
    <s v="NA"/>
    <x v="0"/>
    <x v="0"/>
    <s v="OtsNPFH21S_1_1139"/>
    <s v="OtsNPFH21S_1_1467"/>
    <x v="9"/>
    <x v="4"/>
    <n v="2021"/>
    <s v="FALL"/>
    <n v="1"/>
    <x v="7"/>
    <n v="0.98260000000000003"/>
    <n v="1"/>
    <n v="1.2857142857142856"/>
    <x v="7"/>
    <n v="1.8367346938775511"/>
    <n v="1.8544428151883592"/>
    <n v="18.751918257079492"/>
    <s v="Abv"/>
    <n v="1.7708121310808123E-2"/>
  </r>
  <r>
    <s v="OtsLGRF24S"/>
    <s v="OtsLGRF24S_1005"/>
    <s v="C-01005"/>
    <x v="4"/>
    <n v="70"/>
    <s v="F"/>
    <n v="740"/>
    <x v="2"/>
    <x v="0"/>
    <s v="NA"/>
    <s v="3DD.003D7E449C"/>
    <s v="NA"/>
    <x v="1"/>
    <x v="1"/>
    <s v="NA"/>
    <s v="NA"/>
    <x v="3"/>
    <x v="2"/>
    <s v="U"/>
    <s v="FALL"/>
    <n v="1.00000000000001"/>
    <x v="5"/>
    <n v="1"/>
    <n v="1"/>
    <n v="1.1428571428571428"/>
    <x v="1"/>
    <n v="1.6326530612244898"/>
    <n v="1.5913499347221149"/>
    <n v="16.091552486770478"/>
    <s v="Abv"/>
    <n v="-4.1303126502374887E-2"/>
  </r>
  <r>
    <s v="OtsLGRF24S"/>
    <s v="OtsLGRF24S_1015"/>
    <s v="C-01015"/>
    <x v="4"/>
    <n v="70"/>
    <s v="M"/>
    <n v="550"/>
    <x v="30"/>
    <x v="0"/>
    <s v="NA"/>
    <s v="NA"/>
    <s v="NA"/>
    <x v="0"/>
    <x v="0"/>
    <s v="OtsLYON21S_1_0820"/>
    <s v="OtsLYON21S_1_1649"/>
    <x v="6"/>
    <x v="4"/>
    <n v="2021"/>
    <s v="FALL"/>
    <n v="0.999999999999999"/>
    <x v="10"/>
    <n v="0.98140000000000005"/>
    <n v="1"/>
    <n v="1"/>
    <x v="9"/>
    <n v="1.4285714285714286"/>
    <n v="1.4475239453841451"/>
    <n v="14.637200175003313"/>
    <s v="Abv"/>
    <n v="1.895251681271648E-2"/>
  </r>
  <r>
    <s v="OtsLGRF24S"/>
    <s v="OtsLGRF24S_1025"/>
    <s v="C-01025"/>
    <x v="4"/>
    <n v="70"/>
    <s v="F"/>
    <n v="760"/>
    <x v="20"/>
    <x v="0"/>
    <s v="NA"/>
    <s v="3DD.003D7E448A"/>
    <s v="NA"/>
    <x v="1"/>
    <x v="1"/>
    <s v="OtsLYON20S_1_0422"/>
    <s v="OtsLYON20S_1_1116"/>
    <x v="1"/>
    <x v="0"/>
    <n v="2020"/>
    <s v="FALL"/>
    <n v="0.999999999999999"/>
    <x v="1"/>
    <n v="0.98961045999999997"/>
    <n v="1"/>
    <n v="1.1428571428571428"/>
    <x v="1"/>
    <n v="1.6326530612244898"/>
    <n v="1.6431516770131711"/>
    <n v="16.6153659088185"/>
    <s v="Abv"/>
    <n v="1.0498615788681276E-2"/>
  </r>
  <r>
    <s v="OtsLGRF24S"/>
    <s v="OtsLGRF24S_1035"/>
    <s v="C-01035"/>
    <x v="4"/>
    <n v="70"/>
    <s v="M"/>
    <n v="630"/>
    <x v="31"/>
    <x v="0"/>
    <s v="NA"/>
    <s v="NA"/>
    <s v="NA"/>
    <x v="0"/>
    <x v="0"/>
    <s v="OtsLYON21S_1_0609"/>
    <s v="OtsLYON21S_1_0013"/>
    <x v="6"/>
    <x v="4"/>
    <n v="2021"/>
    <s v="FALL"/>
    <n v="0.999999999999999"/>
    <x v="11"/>
    <n v="0.98140000000000005"/>
    <n v="1"/>
    <n v="1.0833333333333333"/>
    <x v="5"/>
    <n v="1.5476190476190477"/>
    <n v="1.5665715644317642"/>
    <n v="15.840996378799518"/>
    <s v="Abv"/>
    <n v="1.895251681271648E-2"/>
  </r>
  <r>
    <s v="OtsLGRF24S"/>
    <s v="OtsLGRF24S_1045"/>
    <s v="C-01045"/>
    <x v="4"/>
    <n v="70"/>
    <s v="F"/>
    <n v="760"/>
    <x v="20"/>
    <x v="1"/>
    <s v="NA"/>
    <s v="NA"/>
    <s v="NA"/>
    <x v="1"/>
    <x v="1"/>
    <s v="OtsLYON20S_1_0261"/>
    <s v="OtsLYON20S_1_0140"/>
    <x v="1"/>
    <x v="0"/>
    <n v="2020"/>
    <s v="FALL"/>
    <n v="1"/>
    <x v="2"/>
    <n v="0.98961045999999997"/>
    <n v="1"/>
    <n v="1.1428571428571428"/>
    <x v="1"/>
    <n v="1.6326530612244898"/>
    <n v="1.6431516770131711"/>
    <n v="16.6153659088185"/>
    <s v="Abv"/>
    <n v="1.0498615788681276E-2"/>
  </r>
  <r>
    <s v="OtsLGRF24S"/>
    <s v="OtsLGRF24S_1055"/>
    <s v="C-01055"/>
    <x v="4"/>
    <n v="70"/>
    <s v="M"/>
    <n v="870"/>
    <x v="32"/>
    <x v="1"/>
    <n v="1"/>
    <s v="NA"/>
    <s v="NA"/>
    <x v="0"/>
    <x v="0"/>
    <s v="OtsLYON20S_1_0266"/>
    <s v="OtsLYON20S_1_0124"/>
    <x v="1"/>
    <x v="0"/>
    <n v="2020"/>
    <s v="FALL"/>
    <n v="0.999999999999999"/>
    <x v="2"/>
    <n v="0.98961045999999997"/>
    <n v="1"/>
    <n v="1"/>
    <x v="3"/>
    <n v="1.4285714285714286"/>
    <n v="1.4390700443601099"/>
    <n v="14.551715273739294"/>
    <s v="Abv"/>
    <n v="1.0498615788681276E-2"/>
  </r>
  <r>
    <s v="OtsLGRF24S"/>
    <s v="OtsLGRF24S_1065"/>
    <s v="C-01065"/>
    <x v="4"/>
    <n v="70"/>
    <s v="F"/>
    <n v="750"/>
    <x v="21"/>
    <x v="0"/>
    <s v="NA"/>
    <s v="3DD.003D7E448B"/>
    <s v="This individual failed to genotype"/>
    <x v="2"/>
    <x v="1"/>
    <s v="NG"/>
    <s v="NG"/>
    <x v="8"/>
    <x v="2"/>
    <s v="U"/>
    <s v="NA"/>
    <s v="NA"/>
    <x v="16"/>
    <e v="#N/A"/>
    <n v="1"/>
    <n v="0"/>
    <x v="1"/>
    <n v="0"/>
    <n v="0"/>
    <n v="0"/>
    <s v="Abv"/>
    <n v="0"/>
  </r>
  <r>
    <s v="OtsLGRF24S"/>
    <s v="OtsLGRF24S_1075"/>
    <s v="C-01075"/>
    <x v="4"/>
    <n v="70"/>
    <s v="F"/>
    <n v="760"/>
    <x v="20"/>
    <x v="1"/>
    <n v="1"/>
    <s v="NA"/>
    <s v="This individual failed to genotype"/>
    <x v="2"/>
    <x v="1"/>
    <s v="NG"/>
    <s v="NG"/>
    <x v="8"/>
    <x v="2"/>
    <s v="U"/>
    <s v="NA"/>
    <s v="NA"/>
    <x v="16"/>
    <e v="#N/A"/>
    <n v="1"/>
    <n v="0"/>
    <x v="1"/>
    <n v="0"/>
    <n v="0"/>
    <n v="0"/>
    <s v="Abv"/>
    <n v="0"/>
  </r>
  <r>
    <s v="OtsLGRF24S"/>
    <s v="OtsLGRF24S_1085"/>
    <s v="C-01085"/>
    <x v="4"/>
    <n v="70"/>
    <s v="F"/>
    <n v="850"/>
    <x v="4"/>
    <x v="1"/>
    <s v="NA"/>
    <s v="NA"/>
    <s v="NA"/>
    <x v="0"/>
    <x v="0"/>
    <s v="OtsLYON19S_1_0127"/>
    <s v="OtsLYON19S_1_0074"/>
    <x v="5"/>
    <x v="3"/>
    <n v="2019"/>
    <s v="FALL"/>
    <n v="0.999999999999997"/>
    <x v="11"/>
    <n v="0.95971980899999998"/>
    <n v="1"/>
    <n v="1"/>
    <x v="3"/>
    <n v="1.4285714285714286"/>
    <n v="1.4705422106916506"/>
    <n v="14.869958298322565"/>
    <s v="Abv"/>
    <n v="4.1970782120221983E-2"/>
  </r>
  <r>
    <s v="OtsLGRF24S"/>
    <s v="OtsLGRF24S_1095"/>
    <s v="C-01095"/>
    <x v="4"/>
    <n v="70"/>
    <s v="M"/>
    <n v="750"/>
    <x v="21"/>
    <x v="1"/>
    <n v="1"/>
    <s v="NA"/>
    <s v="NA"/>
    <x v="0"/>
    <x v="0"/>
    <s v="OtsLYON19S_1_1108"/>
    <s v="OtsLYON19S_1_0934"/>
    <x v="5"/>
    <x v="3"/>
    <n v="2019"/>
    <s v="FALL"/>
    <n v="0.999999999999999"/>
    <x v="9"/>
    <n v="0.95971980899999998"/>
    <n v="1"/>
    <n v="1.0555555555555556"/>
    <x v="1"/>
    <n v="1.5079365079365081"/>
    <n v="1.5499072900567301"/>
    <n v="15.672489100853369"/>
    <s v="Abv"/>
    <n v="4.1970782120221983E-2"/>
  </r>
  <r>
    <s v="OtsLGRF24S"/>
    <s v="OtsLGRF24S_1105"/>
    <s v="C-01105"/>
    <x v="4"/>
    <n v="70"/>
    <s v="F"/>
    <n v="780"/>
    <x v="11"/>
    <x v="1"/>
    <n v="1"/>
    <s v="NA"/>
    <s v="NA"/>
    <x v="1"/>
    <x v="1"/>
    <s v="OtsNPFH20S_1_0559"/>
    <s v="OtsNPFH20S_1_0512"/>
    <x v="0"/>
    <x v="0"/>
    <n v="2020"/>
    <s v="FALL"/>
    <n v="0.999999999999997"/>
    <x v="12"/>
    <n v="0.98845608500000004"/>
    <n v="1"/>
    <n v="1.1379310344827587"/>
    <x v="4"/>
    <n v="1.6256157635467983"/>
    <n v="1.6372944968513738"/>
    <n v="16.556138758371237"/>
    <s v="Abv"/>
    <n v="1.1678733304575584E-2"/>
  </r>
  <r>
    <s v="OtsLGRF24S"/>
    <s v="OtsLGRF24S_1115"/>
    <s v="C-01115"/>
    <x v="4"/>
    <n v="70"/>
    <s v="F"/>
    <n v="820"/>
    <x v="6"/>
    <x v="0"/>
    <s v="NA"/>
    <s v="3DD.003D7E45E0"/>
    <s v="This individual failed to genotype"/>
    <x v="2"/>
    <x v="1"/>
    <s v="NG"/>
    <s v="NG"/>
    <x v="8"/>
    <x v="2"/>
    <s v="U"/>
    <s v="NA"/>
    <s v="NA"/>
    <x v="16"/>
    <e v="#N/A"/>
    <n v="1"/>
    <n v="0"/>
    <x v="4"/>
    <n v="0"/>
    <n v="0"/>
    <n v="0"/>
    <s v="Abv"/>
    <n v="0"/>
  </r>
  <r>
    <s v="OtsLGRF24S"/>
    <s v="OtsLGRF24S_1125"/>
    <s v="C-01125"/>
    <x v="4"/>
    <n v="70"/>
    <s v="M"/>
    <n v="490"/>
    <x v="24"/>
    <x v="1"/>
    <n v="1"/>
    <s v="NA"/>
    <s v="NA"/>
    <x v="0"/>
    <x v="0"/>
    <s v="NA"/>
    <s v="NA"/>
    <x v="3"/>
    <x v="2"/>
    <s v="U"/>
    <s v="FALL"/>
    <n v="1"/>
    <x v="5"/>
    <n v="1"/>
    <n v="1"/>
    <n v="1.2857142857142856"/>
    <x v="7"/>
    <n v="1.8367346938775511"/>
    <n v="1.3204572515270288"/>
    <n v="13.352315983972613"/>
    <s v="Abv"/>
    <n v="-0.51627744235052231"/>
  </r>
  <r>
    <s v="OtsLGRF24S"/>
    <s v="OtsLGRF24S_1135"/>
    <s v="C-01135"/>
    <x v="4"/>
    <n v="70"/>
    <s v="F"/>
    <n v="790"/>
    <x v="7"/>
    <x v="0"/>
    <s v="NA"/>
    <s v="3DD.003E28E371"/>
    <s v="NA"/>
    <x v="1"/>
    <x v="1"/>
    <s v="OtsLYON20S_1_0483"/>
    <s v="OtsLYON20S_1_0526"/>
    <x v="1"/>
    <x v="0"/>
    <n v="2020"/>
    <s v="FALL"/>
    <n v="1"/>
    <x v="10"/>
    <n v="0.98961045999999997"/>
    <n v="1"/>
    <n v="1.1379310344827587"/>
    <x v="4"/>
    <n v="1.6256157635467983"/>
    <n v="1.6361143793354795"/>
    <n v="16.544205542091632"/>
    <s v="Abv"/>
    <n v="1.0498615788681276E-2"/>
  </r>
  <r>
    <s v="OtsLGRF24S"/>
    <s v="OtsLGRF24S_1145"/>
    <s v="C-01145"/>
    <x v="4"/>
    <n v="70"/>
    <s v="F"/>
    <n v="720"/>
    <x v="9"/>
    <x v="1"/>
    <s v="NA"/>
    <s v="NA"/>
    <s v="NA"/>
    <x v="1"/>
    <x v="1"/>
    <s v="OtsLYON20S_1_0311"/>
    <s v="OtsLYON20S_1_0041"/>
    <x v="1"/>
    <x v="0"/>
    <n v="2020"/>
    <s v="FALL"/>
    <n v="0.999999999999997"/>
    <x v="11"/>
    <n v="0.98961045999999997"/>
    <n v="1"/>
    <n v="1.0666666666666667"/>
    <x v="0"/>
    <n v="1.5238095238095239"/>
    <n v="1.5343081395982052"/>
    <n v="15.514752236776257"/>
    <s v="Abv"/>
    <n v="1.0498615788681276E-2"/>
  </r>
  <r>
    <s v="OtsLGRF24S"/>
    <s v="OtsLGRF24S_1155"/>
    <s v="C-01155"/>
    <x v="5"/>
    <n v="70"/>
    <s v="M"/>
    <n v="820"/>
    <x v="6"/>
    <x v="0"/>
    <s v="NA"/>
    <s v="3DD.003D7E45BE"/>
    <s v="NA"/>
    <x v="0"/>
    <x v="0"/>
    <s v="OtsNPFH20S_1_0565"/>
    <s v="OtsNPFH20S_1_0525"/>
    <x v="0"/>
    <x v="0"/>
    <n v="2020"/>
    <s v="FALL"/>
    <n v="0.999999999999997"/>
    <x v="7"/>
    <n v="0.98845608500000004"/>
    <n v="1"/>
    <n v="1.0249999999999999"/>
    <x v="4"/>
    <n v="1.4642857142857142"/>
    <n v="1.47596444759029"/>
    <n v="14.924787351157759"/>
    <s v="Abv"/>
    <n v="1.1678733304575806E-2"/>
  </r>
  <r>
    <s v="OtsLGRF24S"/>
    <s v="OtsLGRF24S_1165"/>
    <s v="C-01165"/>
    <x v="5"/>
    <n v="70"/>
    <s v="F"/>
    <n v="830"/>
    <x v="10"/>
    <x v="0"/>
    <s v="NA"/>
    <s v="3DD.003D7E45CA"/>
    <s v="NA"/>
    <x v="1"/>
    <x v="1"/>
    <s v="OtsLYON19S_1_0579"/>
    <s v="OtsLYON19S_1_0637"/>
    <x v="5"/>
    <x v="3"/>
    <n v="2019"/>
    <s v="FALL"/>
    <n v="1"/>
    <x v="1"/>
    <n v="0.95971980899999998"/>
    <n v="1"/>
    <n v="1"/>
    <x v="3"/>
    <n v="1.4285714285714286"/>
    <n v="1.4705422106916506"/>
    <n v="14.869958298322565"/>
    <s v="Abv"/>
    <n v="4.1970782120221983E-2"/>
  </r>
  <r>
    <s v="OtsLGRF24S"/>
    <s v="OtsLGRF24S_1175"/>
    <s v="C-01175"/>
    <x v="5"/>
    <n v="70"/>
    <s v="F"/>
    <n v="920"/>
    <x v="33"/>
    <x v="1"/>
    <n v="1"/>
    <s v="NA"/>
    <s v="NA"/>
    <x v="0"/>
    <x v="0"/>
    <s v="NA"/>
    <s v="NA"/>
    <x v="3"/>
    <x v="2"/>
    <s v="U"/>
    <s v="FALL"/>
    <n v="0.999999999999997"/>
    <x v="5"/>
    <n v="1"/>
    <n v="1"/>
    <n v="1"/>
    <x v="10"/>
    <n v="1.4285714285714286"/>
    <n v="0.91229398622090641"/>
    <n v="9.2250147138142005"/>
    <s v="Abv"/>
    <n v="-0.5162774423505222"/>
  </r>
  <r>
    <s v="OtsLGRF24S"/>
    <s v="OtsLGRF24S_1185"/>
    <s v="C-01185"/>
    <x v="5"/>
    <n v="70"/>
    <s v="F"/>
    <n v="830"/>
    <x v="10"/>
    <x v="1"/>
    <n v="1"/>
    <s v="NA"/>
    <s v="NA"/>
    <x v="1"/>
    <x v="1"/>
    <s v="OtsLYON19S_1_0105"/>
    <s v="OtsLYON19S_1_0006"/>
    <x v="5"/>
    <x v="3"/>
    <n v="2019"/>
    <s v="FALL"/>
    <n v="0.999999999999997"/>
    <x v="11"/>
    <n v="0.95971980899999998"/>
    <n v="1"/>
    <n v="1"/>
    <x v="3"/>
    <n v="1.4285714285714286"/>
    <n v="1.4705422106916506"/>
    <n v="14.869958298322565"/>
    <s v="Abv"/>
    <n v="4.1970782120221983E-2"/>
  </r>
  <r>
    <s v="OtsLGRF24S"/>
    <s v="OtsLGRF24S_1195"/>
    <s v="C-01195"/>
    <x v="5"/>
    <n v="70"/>
    <s v="F"/>
    <n v="770"/>
    <x v="8"/>
    <x v="1"/>
    <n v="1"/>
    <s v="NA"/>
    <s v="NA"/>
    <x v="1"/>
    <x v="1"/>
    <s v="OtsLYON20S_1_1558"/>
    <s v="OtsLYON20S_1_1726"/>
    <x v="1"/>
    <x v="0"/>
    <n v="2020"/>
    <s v="FALL"/>
    <n v="0.999999999999999"/>
    <x v="4"/>
    <n v="0.98961045999999997"/>
    <n v="1"/>
    <n v="1.1428571428571428"/>
    <x v="1"/>
    <n v="1.6326530612244898"/>
    <n v="1.6431516770131711"/>
    <n v="16.6153659088185"/>
    <s v="Abv"/>
    <n v="1.0498615788681276E-2"/>
  </r>
  <r>
    <s v="OtsLGRF24S"/>
    <s v="OtsLGRF24S_1205"/>
    <s v="C-01205"/>
    <x v="5"/>
    <n v="70"/>
    <s v="F"/>
    <n v="770"/>
    <x v="8"/>
    <x v="0"/>
    <s v="NA"/>
    <s v="3DD.003D7E45B8"/>
    <s v="NA"/>
    <x v="0"/>
    <x v="0"/>
    <s v="OtsLYON19S_1_0560"/>
    <s v="OtsLYON19S_1_0463"/>
    <x v="5"/>
    <x v="3"/>
    <n v="2019"/>
    <s v="FALL"/>
    <n v="1"/>
    <x v="10"/>
    <n v="0.95971980899999998"/>
    <n v="1"/>
    <n v="1.0555555555555556"/>
    <x v="1"/>
    <n v="1.5079365079365081"/>
    <n v="1.5499072900567301"/>
    <n v="15.672489100853369"/>
    <s v="Abv"/>
    <n v="4.1970782120221983E-2"/>
  </r>
  <r>
    <s v="OtsLGRF24S"/>
    <s v="OtsLGRF24S_1215"/>
    <s v="C-01215"/>
    <x v="5"/>
    <n v="70"/>
    <s v="F"/>
    <n v="820"/>
    <x v="6"/>
    <x v="0"/>
    <s v="NA"/>
    <s v="3DD.003D7E45FC"/>
    <s v="NA"/>
    <x v="1"/>
    <x v="1"/>
    <s v="NA"/>
    <s v="NA"/>
    <x v="3"/>
    <x v="2"/>
    <s v="U"/>
    <s v="FALL"/>
    <n v="1"/>
    <x v="5"/>
    <n v="1"/>
    <n v="1"/>
    <n v="1.1379310344827587"/>
    <x v="4"/>
    <n v="1.6256157635467983"/>
    <n v="1.5843126370444234"/>
    <n v="16.02039212004361"/>
    <s v="Abv"/>
    <n v="-4.1303126502374887E-2"/>
  </r>
  <r>
    <s v="OtsLGRF24S"/>
    <s v="OtsLGRF24S_1225"/>
    <s v="C-01225"/>
    <x v="5"/>
    <n v="70"/>
    <s v="F"/>
    <n v="860"/>
    <x v="16"/>
    <x v="0"/>
    <s v="NA"/>
    <s v="3DD.003D7E45DB"/>
    <s v="NA"/>
    <x v="1"/>
    <x v="1"/>
    <s v="NA"/>
    <s v="NA"/>
    <x v="3"/>
    <x v="2"/>
    <s v="U"/>
    <s v="FALL"/>
    <n v="1"/>
    <x v="5"/>
    <n v="1"/>
    <n v="1"/>
    <n v="1"/>
    <x v="3"/>
    <n v="1.4285714285714286"/>
    <n v="1.3872683020690537"/>
    <n v="14.02790185169127"/>
    <s v="Abv"/>
    <n v="-4.1303126502374887E-2"/>
  </r>
  <r>
    <s v="OtsLGRF24S"/>
    <s v="OtsLGRF24S_1235"/>
    <s v="C-01235"/>
    <x v="5"/>
    <n v="70"/>
    <s v="F"/>
    <n v="760"/>
    <x v="20"/>
    <x v="0"/>
    <s v="NA"/>
    <s v="3DD.003D7E45E4"/>
    <s v="This individual failed to genotype"/>
    <x v="2"/>
    <x v="1"/>
    <s v="NG"/>
    <s v="NG"/>
    <x v="8"/>
    <x v="2"/>
    <s v="U"/>
    <s v="NA"/>
    <s v="NA"/>
    <x v="16"/>
    <e v="#N/A"/>
    <n v="1"/>
    <n v="0"/>
    <x v="1"/>
    <n v="0"/>
    <n v="0"/>
    <n v="0"/>
    <s v="Abv"/>
    <n v="0"/>
  </r>
  <r>
    <s v="OtsLGRF24S"/>
    <s v="OtsLGRF24S_1245"/>
    <s v="C-01245"/>
    <x v="5"/>
    <n v="70"/>
    <s v="M"/>
    <n v="530"/>
    <x v="34"/>
    <x v="1"/>
    <n v="1"/>
    <s v="NA"/>
    <s v="NA"/>
    <x v="0"/>
    <x v="0"/>
    <s v="OtsLYON22S_1_0154"/>
    <s v="OtsLYON22S_1_3028"/>
    <x v="2"/>
    <x v="1"/>
    <n v="2022"/>
    <s v="FALL"/>
    <n v="1"/>
    <x v="1"/>
    <n v="0.98"/>
    <n v="1"/>
    <n v="1"/>
    <x v="9"/>
    <n v="1.4285714285714286"/>
    <n v="1.4489795918367347"/>
    <n v="14.651919509062367"/>
    <s v="Abv"/>
    <n v="2.0408163265306145E-2"/>
  </r>
  <r>
    <s v="OtsLGRF24S"/>
    <s v="OtsLGRF24S_1255"/>
    <s v="C-01255"/>
    <x v="5"/>
    <n v="70"/>
    <s v="F"/>
    <n v="800"/>
    <x v="18"/>
    <x v="1"/>
    <s v="NA"/>
    <s v="3DD.003D741EDB"/>
    <s v="NA"/>
    <x v="1"/>
    <x v="1"/>
    <s v="OtsLYON20S_1_0429"/>
    <s v="OtsLYON20S_1_1133"/>
    <x v="1"/>
    <x v="0"/>
    <n v="2020"/>
    <s v="FALL"/>
    <n v="1"/>
    <x v="1"/>
    <n v="0.98961045999999997"/>
    <n v="1"/>
    <n v="1.1379310344827587"/>
    <x v="4"/>
    <n v="1.6256157635467983"/>
    <n v="1.6361143793354795"/>
    <n v="16.544205542091632"/>
    <s v="Abv"/>
    <n v="1.0498615788681276E-2"/>
  </r>
  <r>
    <s v="OtsLGRF24S"/>
    <s v="OtsLGRF24S_1265"/>
    <s v="C-01265"/>
    <x v="5"/>
    <n v="70"/>
    <s v="F"/>
    <n v="670"/>
    <x v="14"/>
    <x v="1"/>
    <n v="1"/>
    <s v="NA"/>
    <s v="NA"/>
    <x v="1"/>
    <x v="1"/>
    <s v="OtsLYON19S_1_1355"/>
    <s v="OtsLYON19S_1_1266"/>
    <x v="5"/>
    <x v="3"/>
    <n v="2019"/>
    <s v="FALL"/>
    <n v="0.999999999999999"/>
    <x v="3"/>
    <n v="0.95971980899999998"/>
    <n v="1"/>
    <n v="1.0714285714285714"/>
    <x v="5"/>
    <n v="1.5306122448979593"/>
    <n v="1.5725830270181813"/>
    <n v="15.90178361586217"/>
    <s v="blw"/>
    <n v="4.1970782120221983E-2"/>
  </r>
  <r>
    <s v="OtsLGRF24S"/>
    <s v="OtsLGRF24S_1275"/>
    <s v="C-01275"/>
    <x v="5"/>
    <n v="70"/>
    <s v="F"/>
    <n v="750"/>
    <x v="21"/>
    <x v="1"/>
    <n v="1"/>
    <s v="NA"/>
    <s v="This individual failed to genotype"/>
    <x v="2"/>
    <x v="1"/>
    <s v="NG"/>
    <s v="NG"/>
    <x v="8"/>
    <x v="2"/>
    <s v="U"/>
    <s v="NA"/>
    <s v="NA"/>
    <x v="16"/>
    <e v="#N/A"/>
    <n v="1"/>
    <n v="0"/>
    <x v="1"/>
    <n v="0"/>
    <n v="0"/>
    <n v="0"/>
    <s v="Abv"/>
    <n v="0"/>
  </r>
  <r>
    <s v="OtsLGRF24S"/>
    <s v="OtsLGRF24S_1285"/>
    <s v="C-01285"/>
    <x v="5"/>
    <n v="70"/>
    <s v="F"/>
    <n v="730"/>
    <x v="13"/>
    <x v="1"/>
    <n v="1"/>
    <s v="NA"/>
    <s v="NA"/>
    <x v="1"/>
    <x v="1"/>
    <s v="OtsLYON20S_1_0657"/>
    <s v="OtsLYON20S_1_0733"/>
    <x v="1"/>
    <x v="0"/>
    <n v="2020"/>
    <s v="FALL"/>
    <n v="1"/>
    <x v="4"/>
    <n v="0.98961045999999997"/>
    <n v="1"/>
    <n v="1.1428571428571428"/>
    <x v="1"/>
    <n v="1.6326530612244898"/>
    <n v="1.6431516770131711"/>
    <n v="16.6153659088185"/>
    <s v="Abv"/>
    <n v="1.0498615788681276E-2"/>
  </r>
  <r>
    <s v="OtsLGRF24S"/>
    <s v="OtsLGRF24S_1295"/>
    <s v="C-01295"/>
    <x v="5"/>
    <n v="70"/>
    <s v="F"/>
    <n v="810"/>
    <x v="15"/>
    <x v="0"/>
    <s v="NA"/>
    <s v="3DD.003D7E4724"/>
    <s v="NA"/>
    <x v="1"/>
    <x v="1"/>
    <s v="OtsLYON20S_1_1326"/>
    <s v="OtsLYON20S_1_0854"/>
    <x v="1"/>
    <x v="0"/>
    <n v="2020"/>
    <s v="FALL"/>
    <n v="1"/>
    <x v="14"/>
    <n v="0.98961045999999997"/>
    <n v="1"/>
    <n v="1.1379310344827587"/>
    <x v="4"/>
    <n v="1.6256157635467983"/>
    <n v="1.6361143793354795"/>
    <n v="16.544205542091632"/>
    <s v="Abv"/>
    <n v="1.0498615788681276E-2"/>
  </r>
  <r>
    <s v="OtsLGRF24S"/>
    <s v="OtsLGRF24S_1305"/>
    <s v="C-01305"/>
    <x v="5"/>
    <n v="70"/>
    <s v="F"/>
    <n v="730"/>
    <x v="13"/>
    <x v="0"/>
    <s v="NA"/>
    <s v="3DD.003D7E46D1"/>
    <s v="NA"/>
    <x v="1"/>
    <x v="1"/>
    <s v="OtsLYON20S_1_1556"/>
    <s v="OtsLYON20S_1_1714"/>
    <x v="1"/>
    <x v="0"/>
    <n v="2020"/>
    <s v="FALL"/>
    <n v="1"/>
    <x v="4"/>
    <n v="0.98961045999999997"/>
    <n v="1"/>
    <n v="1.1428571428571428"/>
    <x v="1"/>
    <n v="1.6326530612244898"/>
    <n v="1.6431516770131711"/>
    <n v="16.6153659088185"/>
    <s v="Abv"/>
    <n v="1.0498615788681276E-2"/>
  </r>
  <r>
    <s v="OtsLGRF24S"/>
    <s v="OtsLGRF24S_1315"/>
    <s v="C-01315"/>
    <x v="5"/>
    <n v="70"/>
    <s v="M"/>
    <n v="590"/>
    <x v="35"/>
    <x v="0"/>
    <s v="NA"/>
    <s v="NA"/>
    <s v="NA"/>
    <x v="0"/>
    <x v="0"/>
    <s v="OtsLYON21S_1_0721"/>
    <s v="OtsLYON21S_1_0305"/>
    <x v="6"/>
    <x v="4"/>
    <n v="2021"/>
    <s v="FALL"/>
    <n v="1"/>
    <x v="1"/>
    <n v="0.98140000000000005"/>
    <n v="1"/>
    <n v="1"/>
    <x v="8"/>
    <n v="1.4285714285714286"/>
    <n v="1.4475239453841451"/>
    <n v="14.637200175003313"/>
    <s v="Abv"/>
    <n v="1.895251681271648E-2"/>
  </r>
  <r>
    <s v="OtsLGRF24S"/>
    <s v="OtsLGRF24S_1325"/>
    <s v="C-01325"/>
    <x v="5"/>
    <n v="70"/>
    <s v="M"/>
    <n v="850"/>
    <x v="4"/>
    <x v="0"/>
    <s v="NA"/>
    <s v="3DD.003D7E46DF"/>
    <s v="NA"/>
    <x v="0"/>
    <x v="0"/>
    <s v="OtsLYON20S_1_0312"/>
    <s v="OtsLYON20S_1_0054"/>
    <x v="1"/>
    <x v="0"/>
    <n v="2020"/>
    <s v="FALL"/>
    <n v="0.999999999999999"/>
    <x v="11"/>
    <n v="0.98961045999999997"/>
    <n v="1"/>
    <n v="1"/>
    <x v="3"/>
    <n v="1.4285714285714286"/>
    <n v="1.4390700443601099"/>
    <n v="14.551715273739294"/>
    <s v="Abv"/>
    <n v="1.0498615788681276E-2"/>
  </r>
  <r>
    <s v="OtsLGRF24S"/>
    <s v="OtsLGRF24S_1335"/>
    <s v="C-01335"/>
    <x v="5"/>
    <n v="70"/>
    <s v="F"/>
    <n v="800"/>
    <x v="18"/>
    <x v="0"/>
    <s v="NA"/>
    <s v="3DD.003D7E4727"/>
    <s v="NA"/>
    <x v="1"/>
    <x v="1"/>
    <s v="NA"/>
    <s v="NA"/>
    <x v="3"/>
    <x v="2"/>
    <s v="U"/>
    <s v="FALL"/>
    <n v="0.999999999999998"/>
    <x v="5"/>
    <n v="1"/>
    <n v="1"/>
    <n v="1.1379310344827587"/>
    <x v="4"/>
    <n v="1.6256157635467983"/>
    <n v="1.5843126370444234"/>
    <n v="16.02039212004361"/>
    <s v="blw"/>
    <n v="-4.1303126502374887E-2"/>
  </r>
  <r>
    <s v="OtsLGRF24S"/>
    <s v="OtsLGRF24S_1345"/>
    <s v="C-01345"/>
    <x v="5"/>
    <n v="70"/>
    <s v="F"/>
    <n v="770"/>
    <x v="8"/>
    <x v="1"/>
    <n v="1"/>
    <s v="NA"/>
    <s v="NA"/>
    <x v="0"/>
    <x v="0"/>
    <s v="OtsLYON20S_1_0420"/>
    <s v="OtsLYON20S_1_1083"/>
    <x v="1"/>
    <x v="0"/>
    <n v="2020"/>
    <s v="FALL"/>
    <n v="0.999999999999999"/>
    <x v="1"/>
    <n v="0.98961045999999997"/>
    <n v="1"/>
    <n v="1.0555555555555556"/>
    <x v="1"/>
    <n v="1.5079365079365081"/>
    <n v="1.5184351237251894"/>
    <n v="15.354246076270098"/>
    <s v="Abv"/>
    <n v="1.0498615788681276E-2"/>
  </r>
  <r>
    <s v="OtsLGRF24S"/>
    <s v="OtsLGRF24S_1355"/>
    <s v="C-01355"/>
    <x v="5"/>
    <n v="70"/>
    <s v="M"/>
    <n v="630"/>
    <x v="31"/>
    <x v="1"/>
    <s v="NA"/>
    <s v="NA"/>
    <s v="NA"/>
    <x v="0"/>
    <x v="0"/>
    <s v="OtsLYON21S_1_0623"/>
    <s v="OtsLYON21S_1_0047"/>
    <x v="6"/>
    <x v="4"/>
    <n v="2021"/>
    <s v="FALL"/>
    <n v="0.999999999999999"/>
    <x v="11"/>
    <n v="0.98140000000000005"/>
    <n v="1"/>
    <n v="1.0833333333333333"/>
    <x v="5"/>
    <n v="1.5476190476190477"/>
    <n v="1.5665715644317642"/>
    <n v="15.840996378799518"/>
    <s v="Abv"/>
    <n v="1.895251681271648E-2"/>
  </r>
  <r>
    <s v="OtsLGRF24S"/>
    <s v="OtsLGRF24S_1365"/>
    <s v="C-01365"/>
    <x v="5"/>
    <n v="70"/>
    <s v="M"/>
    <n v="660"/>
    <x v="36"/>
    <x v="0"/>
    <s v="NA"/>
    <s v="NA"/>
    <s v="NA"/>
    <x v="0"/>
    <x v="0"/>
    <s v="OtsLYON20S_1_1321"/>
    <s v="OtsLYON20S_1_0853"/>
    <x v="1"/>
    <x v="0"/>
    <n v="2020"/>
    <s v="FALL"/>
    <n v="1"/>
    <x v="14"/>
    <n v="0.98961045999999997"/>
    <n v="1"/>
    <n v="1.0833333333333333"/>
    <x v="5"/>
    <n v="1.5476190476190477"/>
    <n v="1.5581176634077289"/>
    <n v="15.755511477535498"/>
    <s v="Abv"/>
    <n v="1.0498615788681276E-2"/>
  </r>
  <r>
    <s v="OtsLGRF24S"/>
    <s v="OtsLGRF24S_1375"/>
    <s v="C-01375"/>
    <x v="5"/>
    <n v="70"/>
    <s v="M"/>
    <n v="870"/>
    <x v="32"/>
    <x v="0"/>
    <s v="NA"/>
    <s v="3DD.003D7E46ED"/>
    <s v="NA"/>
    <x v="0"/>
    <x v="0"/>
    <s v="NA"/>
    <s v="NA"/>
    <x v="3"/>
    <x v="2"/>
    <s v="U"/>
    <s v="FALL"/>
    <n v="1"/>
    <x v="5"/>
    <n v="1"/>
    <n v="1"/>
    <n v="1"/>
    <x v="3"/>
    <n v="1.4285714285714286"/>
    <n v="1.3872683020690537"/>
    <n v="14.02790185169127"/>
    <s v="Abv"/>
    <n v="-4.1303126502374887E-2"/>
  </r>
  <r>
    <s v="OtsLGRF24S"/>
    <s v="OtsLGRF24S_1385"/>
    <s v="C-01385"/>
    <x v="5"/>
    <n v="70"/>
    <s v="M"/>
    <n v="670"/>
    <x v="14"/>
    <x v="0"/>
    <s v="NA"/>
    <s v="NA"/>
    <s v="NA"/>
    <x v="0"/>
    <x v="0"/>
    <s v="NA"/>
    <s v="NA"/>
    <x v="3"/>
    <x v="2"/>
    <s v="U"/>
    <s v="FALL"/>
    <n v="0.999999999999997"/>
    <x v="5"/>
    <n v="1"/>
    <n v="1"/>
    <n v="1.0833333333333333"/>
    <x v="5"/>
    <n v="1.5476190476190477"/>
    <n v="1.5063159211166728"/>
    <n v="15.231698055487476"/>
    <s v="blw"/>
    <n v="-4.1303126502374887E-2"/>
  </r>
  <r>
    <s v="OtsLGRF24S"/>
    <s v="OtsLGRF24S_1395"/>
    <s v="C-01395"/>
    <x v="5"/>
    <n v="70"/>
    <s v="F"/>
    <n v="810"/>
    <x v="15"/>
    <x v="0"/>
    <s v="NA"/>
    <s v="3DD.003D7E46F6"/>
    <s v="NA"/>
    <x v="1"/>
    <x v="1"/>
    <s v="NA"/>
    <s v="NA"/>
    <x v="3"/>
    <x v="2"/>
    <s v="U"/>
    <s v="FALL"/>
    <n v="1"/>
    <x v="5"/>
    <n v="1"/>
    <n v="1"/>
    <n v="1.1379310344827587"/>
    <x v="4"/>
    <n v="1.6256157635467983"/>
    <n v="1.5843126370444234"/>
    <n v="16.02039212004361"/>
    <s v="blw"/>
    <n v="-4.1303126502374887E-2"/>
  </r>
  <r>
    <s v="OtsLGRF24S"/>
    <s v="OtsLGRF24S_1405"/>
    <s v="C-01405"/>
    <x v="5"/>
    <n v="70"/>
    <s v="F"/>
    <n v="840"/>
    <x v="12"/>
    <x v="1"/>
    <n v="1"/>
    <s v="NA"/>
    <s v="NA"/>
    <x v="0"/>
    <x v="0"/>
    <s v="OtsLYON20S_1_1396"/>
    <s v="OtsLYON20S_1_0947"/>
    <x v="1"/>
    <x v="0"/>
    <n v="2020"/>
    <s v="FALL"/>
    <n v="1"/>
    <x v="15"/>
    <n v="0.98961045999999997"/>
    <n v="1"/>
    <n v="1"/>
    <x v="3"/>
    <n v="1.4285714285714286"/>
    <n v="1.4390700443601099"/>
    <n v="14.551715273739294"/>
    <s v="Abv"/>
    <n v="1.0498615788681276E-2"/>
  </r>
  <r>
    <s v="OtsLGRF24S"/>
    <s v="OtsLGRF24S_1415"/>
    <s v="C-01415"/>
    <x v="5"/>
    <n v="70"/>
    <s v="M"/>
    <n v="620"/>
    <x v="26"/>
    <x v="1"/>
    <n v="1"/>
    <s v="NA"/>
    <s v="NA"/>
    <x v="0"/>
    <x v="0"/>
    <s v="OtsLYON21S_1_0621"/>
    <s v="OtsLYON21S_1_0045"/>
    <x v="6"/>
    <x v="4"/>
    <n v="2021"/>
    <s v="FALL"/>
    <n v="0.999999999999995"/>
    <x v="11"/>
    <n v="0.98140000000000005"/>
    <n v="1"/>
    <n v="1"/>
    <x v="8"/>
    <n v="1.4285714285714286"/>
    <n v="1.4475239453841451"/>
    <n v="14.637200175003313"/>
    <s v="Abv"/>
    <n v="1.895251681271648E-2"/>
  </r>
  <r>
    <s v="OtsLGRF24S"/>
    <s v="OtsLGRF24S_1425"/>
    <s v="C-01425"/>
    <x v="5"/>
    <n v="70"/>
    <s v="M"/>
    <n v="540"/>
    <x v="37"/>
    <x v="0"/>
    <s v="NA"/>
    <s v="NA"/>
    <s v="NA"/>
    <x v="0"/>
    <x v="0"/>
    <s v="OtsLYON22S_1_0082"/>
    <s v="OtsLYON22S_1_2116"/>
    <x v="2"/>
    <x v="1"/>
    <n v="2022"/>
    <s v="FALL"/>
    <n v="1"/>
    <x v="2"/>
    <n v="0.98"/>
    <n v="1"/>
    <n v="1"/>
    <x v="9"/>
    <n v="1.4285714285714286"/>
    <n v="1.4489795918367347"/>
    <n v="14.651919509062367"/>
    <s v="Abv"/>
    <n v="2.0408163265306145E-2"/>
  </r>
  <r>
    <s v="OtsLGRF24S"/>
    <s v="OtsLGRF24S_1435"/>
    <s v="C-01435"/>
    <x v="5"/>
    <n v="70"/>
    <s v="F"/>
    <n v="710"/>
    <x v="25"/>
    <x v="1"/>
    <n v="1"/>
    <s v="NA"/>
    <s v="NA"/>
    <x v="1"/>
    <x v="1"/>
    <s v="OtsLYON20S_1_0425"/>
    <s v="OtsLYON20S_1_1109"/>
    <x v="1"/>
    <x v="0"/>
    <n v="2020"/>
    <s v="FALL"/>
    <n v="1"/>
    <x v="1"/>
    <n v="0.98961045999999997"/>
    <n v="1"/>
    <n v="1.0666666666666667"/>
    <x v="0"/>
    <n v="1.5238095238095239"/>
    <n v="1.5343081395982052"/>
    <n v="15.514752236776257"/>
    <s v="Abv"/>
    <n v="1.0498615788681276E-2"/>
  </r>
  <r>
    <s v="OtsLGRF24S"/>
    <s v="OtsLGRF24S_1445"/>
    <s v="C-01445"/>
    <x v="5"/>
    <n v="70"/>
    <s v="F"/>
    <n v="790"/>
    <x v="7"/>
    <x v="0"/>
    <s v="NA"/>
    <s v="3DD.003D7E4714"/>
    <s v="NA"/>
    <x v="1"/>
    <x v="1"/>
    <s v="NA"/>
    <s v="NA"/>
    <x v="3"/>
    <x v="2"/>
    <s v="U"/>
    <s v="FALL"/>
    <n v="1"/>
    <x v="5"/>
    <n v="1"/>
    <n v="1"/>
    <n v="1.1379310344827587"/>
    <x v="4"/>
    <n v="1.6256157635467983"/>
    <n v="1.5843126370444234"/>
    <n v="16.02039212004361"/>
    <s v="Abv"/>
    <n v="-4.1303126502374887E-2"/>
  </r>
  <r>
    <s v="OtsLGRF24S"/>
    <s v="OtsLGRF24S_1455"/>
    <s v="C-01455"/>
    <x v="5"/>
    <n v="70"/>
    <s v="F"/>
    <n v="680"/>
    <x v="19"/>
    <x v="1"/>
    <n v="1"/>
    <s v="NA"/>
    <s v="NA"/>
    <x v="1"/>
    <x v="1"/>
    <s v="OtsLYON20S_1_0257"/>
    <s v="OtsLYON20S_1_0115"/>
    <x v="1"/>
    <x v="0"/>
    <n v="2020"/>
    <s v="FALL"/>
    <n v="1"/>
    <x v="2"/>
    <n v="0.98961045999999997"/>
    <n v="1"/>
    <n v="1.0666666666666667"/>
    <x v="0"/>
    <n v="1.5238095238095239"/>
    <n v="1.5343081395982052"/>
    <n v="15.514752236776257"/>
    <s v="Abv"/>
    <n v="1.0498615788681276E-2"/>
  </r>
  <r>
    <s v="OtsLGRF24S"/>
    <s v="OtsLGRF24S_1465"/>
    <s v="C-01465"/>
    <x v="5"/>
    <n v="70"/>
    <s v="F"/>
    <n v="840"/>
    <x v="12"/>
    <x v="0"/>
    <s v="NA"/>
    <s v="3DD.003D7E46DA"/>
    <s v="NA"/>
    <x v="1"/>
    <x v="1"/>
    <s v="OtsNPFH20S_1_0219"/>
    <s v="OtsNPFH20S_1_0133"/>
    <x v="0"/>
    <x v="0"/>
    <n v="2020"/>
    <s v="FALL"/>
    <n v="0.999999999999999"/>
    <x v="0"/>
    <n v="0.98845608500000004"/>
    <n v="1"/>
    <n v="1"/>
    <x v="3"/>
    <n v="1.4285714285714286"/>
    <n v="1.4402501618760044"/>
    <n v="14.563648490018899"/>
    <s v="Abv"/>
    <n v="1.1678733304575806E-2"/>
  </r>
  <r>
    <s v="OtsLGRF24S"/>
    <s v="OtsLGRF24S_1475"/>
    <s v="C-01475"/>
    <x v="5"/>
    <n v="70"/>
    <s v="F"/>
    <n v="790"/>
    <x v="7"/>
    <x v="1"/>
    <n v="1"/>
    <s v="NA"/>
    <s v="NA"/>
    <x v="1"/>
    <x v="1"/>
    <s v="OtsLYON19S_1_0704"/>
    <s v="OtsLYON19S_1_0693"/>
    <x v="5"/>
    <x v="3"/>
    <n v="2019"/>
    <s v="FALL"/>
    <n v="1"/>
    <x v="1"/>
    <n v="0.95971980899999998"/>
    <n v="1"/>
    <n v="1.1379310344827587"/>
    <x v="4"/>
    <n v="1.6256157635467983"/>
    <n v="1.6675865456670202"/>
    <n v="16.862448566674903"/>
    <s v="Abv"/>
    <n v="4.1970782120221983E-2"/>
  </r>
  <r>
    <s v="OtsLGRF24S"/>
    <s v="OtsLGRF24S_1485"/>
    <s v="C-01485"/>
    <x v="6"/>
    <n v="70"/>
    <s v="F"/>
    <n v="730"/>
    <x v="13"/>
    <x v="0"/>
    <s v="NA"/>
    <s v="3DD.003D7E45A8"/>
    <s v="NA"/>
    <x v="1"/>
    <x v="1"/>
    <s v="OtsLYON20S_1_0472"/>
    <s v="OtsLYON20S_1_1199"/>
    <x v="1"/>
    <x v="0"/>
    <n v="2020"/>
    <s v="FALL"/>
    <n v="1"/>
    <x v="10"/>
    <n v="0.98961045999999997"/>
    <n v="1"/>
    <n v="1.1428571428571428"/>
    <x v="1"/>
    <n v="1.6326530612244898"/>
    <n v="1.6431516770131711"/>
    <n v="16.6153659088185"/>
    <s v="Abv"/>
    <n v="1.0498615788681276E-2"/>
  </r>
  <r>
    <s v="OtsLGRF24S"/>
    <s v="OtsLGRF24S_1495"/>
    <s v="C-01495"/>
    <x v="6"/>
    <n v="70"/>
    <s v="F"/>
    <n v="830"/>
    <x v="10"/>
    <x v="0"/>
    <s v="NA"/>
    <s v="3DD.003D7E46A9"/>
    <s v="NA"/>
    <x v="1"/>
    <x v="1"/>
    <s v="OtsLYON20S_1_0231"/>
    <s v="OtsLYON20S_1_0070"/>
    <x v="1"/>
    <x v="0"/>
    <n v="2020"/>
    <s v="FALL"/>
    <n v="0.999999999999997"/>
    <x v="11"/>
    <n v="0.98961045999999997"/>
    <n v="1"/>
    <n v="1"/>
    <x v="3"/>
    <n v="1.4285714285714286"/>
    <n v="1.4390700443601099"/>
    <n v="14.551715273739294"/>
    <s v="Abv"/>
    <n v="1.0498615788681276E-2"/>
  </r>
  <r>
    <s v="OtsLGRF24S"/>
    <s v="OtsLGRF24S_1505"/>
    <s v="C-01505"/>
    <x v="6"/>
    <n v="70"/>
    <s v="M"/>
    <n v="660"/>
    <x v="36"/>
    <x v="0"/>
    <s v="NA"/>
    <s v="NA"/>
    <s v="NA"/>
    <x v="0"/>
    <x v="0"/>
    <s v="OtsLYON19S_1_0519"/>
    <s v="OtsLYON19S_1_0331"/>
    <x v="5"/>
    <x v="3"/>
    <n v="2019"/>
    <s v="FALL"/>
    <n v="1"/>
    <x v="2"/>
    <n v="0.95971980899999998"/>
    <n v="1"/>
    <n v="1.0833333333333333"/>
    <x v="5"/>
    <n v="1.5476190476190477"/>
    <n v="1.5895898297392697"/>
    <n v="16.073754502118771"/>
    <s v="Abv"/>
    <n v="4.1970782120221983E-2"/>
  </r>
  <r>
    <s v="OtsLGRF24S"/>
    <s v="OtsLGRF24S_1515"/>
    <s v="C-01515"/>
    <x v="6"/>
    <n v="70"/>
    <s v="M"/>
    <n v="610"/>
    <x v="38"/>
    <x v="0"/>
    <s v="NA"/>
    <s v="NA"/>
    <s v="NA"/>
    <x v="0"/>
    <x v="0"/>
    <s v="NA"/>
    <s v="NA"/>
    <x v="3"/>
    <x v="2"/>
    <s v="U"/>
    <s v="FALL"/>
    <n v="1"/>
    <x v="5"/>
    <n v="1"/>
    <n v="1"/>
    <n v="1"/>
    <x v="8"/>
    <n v="1.4285714285714286"/>
    <n v="1.3872683020690537"/>
    <n v="14.02790185169127"/>
    <s v="Abv"/>
    <n v="-4.1303126502374887E-2"/>
  </r>
  <r>
    <s v="OtsLGRF24S"/>
    <s v="OtsLGRF24S_1525"/>
    <s v="C-01525"/>
    <x v="6"/>
    <n v="70"/>
    <s v="M"/>
    <n v="700"/>
    <x v="0"/>
    <x v="0"/>
    <s v="NA"/>
    <s v="3DD.003D7E4717"/>
    <s v="NA"/>
    <x v="0"/>
    <x v="0"/>
    <s v="NA"/>
    <s v="NA"/>
    <x v="3"/>
    <x v="2"/>
    <s v="U"/>
    <s v="FALL"/>
    <n v="1"/>
    <x v="5"/>
    <n v="1"/>
    <n v="1"/>
    <n v="1.0952380952380953"/>
    <x v="0"/>
    <n v="1.5646258503401362"/>
    <n v="1.5233227238377613"/>
    <n v="15.403668941744076"/>
    <s v="Abv"/>
    <n v="-4.1303126502374887E-2"/>
  </r>
  <r>
    <s v="OtsLGRF24S"/>
    <s v="OtsLGRF24S_1535"/>
    <s v="C-01535"/>
    <x v="6"/>
    <n v="70"/>
    <s v="F"/>
    <n v="820"/>
    <x v="6"/>
    <x v="0"/>
    <s v="NA"/>
    <s v="3DD.003D7E472D"/>
    <s v="NA"/>
    <x v="1"/>
    <x v="1"/>
    <s v="OtsLYON19S_1_0120"/>
    <s v="OtsLYON19S_1_0066"/>
    <x v="5"/>
    <x v="3"/>
    <n v="2019"/>
    <s v="FALL"/>
    <n v="1.00000000000001"/>
    <x v="11"/>
    <n v="0.95971980899999998"/>
    <n v="1"/>
    <n v="1.1379310344827587"/>
    <x v="4"/>
    <n v="1.6256157635467983"/>
    <n v="1.6675865456670202"/>
    <n v="16.862448566674903"/>
    <s v="Abv"/>
    <n v="4.1970782120221983E-2"/>
  </r>
  <r>
    <s v="OtsLGRF24S"/>
    <s v="OtsLGRF24S_1545"/>
    <s v="C-01545"/>
    <x v="6"/>
    <n v="70"/>
    <s v="M"/>
    <n v="690"/>
    <x v="1"/>
    <x v="0"/>
    <s v="NA"/>
    <s v="NA"/>
    <s v="NA"/>
    <x v="0"/>
    <x v="0"/>
    <s v="OtsLYON21S_1_0805"/>
    <s v="OtsLYON21S_1_1635"/>
    <x v="6"/>
    <x v="4"/>
    <n v="2021"/>
    <s v="FALL"/>
    <n v="0.999999999999999"/>
    <x v="10"/>
    <n v="0.98140000000000005"/>
    <n v="1"/>
    <n v="1.0952380952380953"/>
    <x v="0"/>
    <n v="1.5646258503401362"/>
    <n v="1.5835783671528527"/>
    <n v="16.012967265056119"/>
    <s v="Abv"/>
    <n v="1.895251681271648E-2"/>
  </r>
  <r>
    <s v="OtsLGRF24S"/>
    <s v="OtsLGRF24S_1555"/>
    <s v="C-01555"/>
    <x v="6"/>
    <n v="70"/>
    <s v="M"/>
    <n v="640"/>
    <x v="39"/>
    <x v="1"/>
    <n v="1"/>
    <s v="NA"/>
    <s v="NA"/>
    <x v="0"/>
    <x v="0"/>
    <s v="OtsLYON21S_1_0847"/>
    <s v="OtsLYON21S_1_1805"/>
    <x v="6"/>
    <x v="4"/>
    <n v="2021"/>
    <s v="FALL"/>
    <n v="1.00000000000001"/>
    <x v="6"/>
    <n v="0.98140000000000005"/>
    <n v="1"/>
    <n v="1.0833333333333333"/>
    <x v="5"/>
    <n v="1.5476190476190477"/>
    <n v="1.5665715644317642"/>
    <n v="15.840996378799518"/>
    <s v="Abv"/>
    <n v="1.895251681271648E-2"/>
  </r>
  <r>
    <s v="OtsLGRF24S"/>
    <s v="OtsLGRF24S_1565"/>
    <s v="C-01565"/>
    <x v="6"/>
    <n v="70"/>
    <s v="M"/>
    <n v="820"/>
    <x v="6"/>
    <x v="0"/>
    <s v="NA"/>
    <s v="3DD.003D7E46F8"/>
    <s v="NA"/>
    <x v="0"/>
    <x v="0"/>
    <s v="OtsLYON21S_1_0684"/>
    <s v="OtsLYON21S_1_0226"/>
    <x v="6"/>
    <x v="4"/>
    <n v="2021"/>
    <s v="FALL"/>
    <n v="0.999999999999998"/>
    <x v="2"/>
    <n v="0.98140000000000005"/>
    <n v="1"/>
    <n v="1.0249999999999999"/>
    <x v="4"/>
    <n v="1.4642857142857142"/>
    <n v="1.4832382310984307"/>
    <n v="14.998339036142173"/>
    <s v="Abv"/>
    <n v="1.895251681271648E-2"/>
  </r>
  <r>
    <s v="OtsLGRF24S"/>
    <s v="OtsLGRF24S_1575"/>
    <s v="C-01575"/>
    <x v="6"/>
    <n v="70"/>
    <s v="M"/>
    <n v="670"/>
    <x v="14"/>
    <x v="1"/>
    <n v="1"/>
    <s v="NA"/>
    <s v="NA"/>
    <x v="0"/>
    <x v="0"/>
    <s v="OtsLYON20S_1_1382"/>
    <s v="OtsLYON20S_1_0963"/>
    <x v="1"/>
    <x v="0"/>
    <n v="2020"/>
    <s v="FALL"/>
    <n v="1"/>
    <x v="3"/>
    <n v="0.98961045999999997"/>
    <n v="1"/>
    <n v="1.0833333333333333"/>
    <x v="5"/>
    <n v="1.5476190476190477"/>
    <n v="1.5581176634077289"/>
    <n v="15.755511477535498"/>
    <s v="blw"/>
    <n v="1.0498615788681276E-2"/>
  </r>
  <r>
    <s v="OtsLGRF24S"/>
    <s v="OtsLGRF24S_1585"/>
    <s v="C-01585"/>
    <x v="6"/>
    <n v="70"/>
    <s v="M"/>
    <n v="840"/>
    <x v="12"/>
    <x v="0"/>
    <s v="NA"/>
    <s v="3DD.003D7E472F"/>
    <s v="NA"/>
    <x v="0"/>
    <x v="0"/>
    <s v="OtsLYON20S_1_1538"/>
    <s v="OtsLYON20S_1_1690"/>
    <x v="1"/>
    <x v="0"/>
    <n v="2020"/>
    <s v="FALL"/>
    <n v="0.999999999999999"/>
    <x v="4"/>
    <n v="0.98961045999999997"/>
    <n v="1"/>
    <n v="1"/>
    <x v="3"/>
    <n v="1.4285714285714286"/>
    <n v="1.4390700443601099"/>
    <n v="14.551715273739294"/>
    <s v="Abv"/>
    <n v="1.0498615788681276E-2"/>
  </r>
  <r>
    <s v="OtsLGRF24S"/>
    <s v="OtsLGRF24S_1595"/>
    <s v="C-01595"/>
    <x v="6"/>
    <n v="70"/>
    <s v="M"/>
    <n v="500"/>
    <x v="23"/>
    <x v="0"/>
    <s v="NA"/>
    <s v="NA"/>
    <s v="This individual failed to genotype"/>
    <x v="2"/>
    <x v="0"/>
    <s v="NG"/>
    <s v="NG"/>
    <x v="8"/>
    <x v="2"/>
    <s v="U"/>
    <s v="NA"/>
    <s v="NA"/>
    <x v="16"/>
    <e v="#N/A"/>
    <n v="1"/>
    <n v="0"/>
    <x v="7"/>
    <n v="0"/>
    <n v="0"/>
    <n v="0"/>
    <s v="Abv"/>
    <n v="0"/>
  </r>
  <r>
    <s v="OtsLGRF24S"/>
    <s v="OtsLGRF24S_1605"/>
    <s v="C-01605"/>
    <x v="6"/>
    <n v="70"/>
    <s v="M"/>
    <n v="510"/>
    <x v="40"/>
    <x v="1"/>
    <n v="1"/>
    <s v="NA"/>
    <s v="NA"/>
    <x v="0"/>
    <x v="0"/>
    <s v="OtsLYON22S_1_0038"/>
    <s v="OtsLYON22S_1_2034"/>
    <x v="2"/>
    <x v="1"/>
    <n v="2022"/>
    <s v="FALL"/>
    <n v="1"/>
    <x v="11"/>
    <n v="0.98"/>
    <n v="1"/>
    <n v="1.2857142857142856"/>
    <x v="7"/>
    <n v="1.8367346938775511"/>
    <n v="1.8571428571428572"/>
    <n v="18.779220779220779"/>
    <s v="Abv"/>
    <n v="2.0408163265306145E-2"/>
  </r>
  <r>
    <s v="OtsLGRF24S"/>
    <s v="OtsLGRF24S_1615"/>
    <s v="C-01615"/>
    <x v="6"/>
    <n v="70"/>
    <s v="F"/>
    <n v="850"/>
    <x v="4"/>
    <x v="0"/>
    <s v="NA"/>
    <s v="3DD.003D7E46FD"/>
    <s v="NA"/>
    <x v="1"/>
    <x v="1"/>
    <s v="NA"/>
    <s v="NA"/>
    <x v="3"/>
    <x v="2"/>
    <s v="U"/>
    <s v="FALL"/>
    <n v="1"/>
    <x v="5"/>
    <n v="1"/>
    <n v="1"/>
    <n v="1"/>
    <x v="3"/>
    <n v="1.4285714285714286"/>
    <n v="1.3872683020690537"/>
    <n v="14.02790185169127"/>
    <s v="Abv"/>
    <n v="-4.1303126502374887E-2"/>
  </r>
  <r>
    <s v="OtsLGRF24S"/>
    <s v="OtsLGRF24S_1625"/>
    <s v="C-01625"/>
    <x v="6"/>
    <n v="70"/>
    <s v="F"/>
    <n v="800"/>
    <x v="18"/>
    <x v="0"/>
    <s v="NA"/>
    <s v="3DD.003D7E45E2"/>
    <s v="NA"/>
    <x v="1"/>
    <x v="1"/>
    <s v="OtsLYON19S_1_0717"/>
    <s v="OtsLYON19S_1_0826"/>
    <x v="5"/>
    <x v="3"/>
    <n v="2019"/>
    <s v="FALL"/>
    <n v="0.999999999999997"/>
    <x v="1"/>
    <n v="0.95971980899999998"/>
    <n v="1"/>
    <n v="1.1379310344827587"/>
    <x v="4"/>
    <n v="1.6256157635467983"/>
    <n v="1.6675865456670202"/>
    <n v="16.862448566674903"/>
    <s v="Abv"/>
    <n v="4.1970782120221983E-2"/>
  </r>
  <r>
    <s v="OtsLGRF24S"/>
    <s v="OtsLGRF24S_1635"/>
    <s v="C-01635"/>
    <x v="6"/>
    <n v="70"/>
    <s v="M"/>
    <n v="670"/>
    <x v="14"/>
    <x v="1"/>
    <n v="1"/>
    <s v="NA"/>
    <s v="NA"/>
    <x v="0"/>
    <x v="0"/>
    <s v="OtsLYON21S_1_0834"/>
    <s v="OtsLYON21S_1_1668"/>
    <x v="6"/>
    <x v="4"/>
    <n v="2021"/>
    <s v="FALL"/>
    <n v="0.999999999999998"/>
    <x v="6"/>
    <n v="0.98140000000000005"/>
    <n v="1"/>
    <n v="1.0833333333333333"/>
    <x v="5"/>
    <n v="1.5476190476190477"/>
    <n v="1.5665715644317642"/>
    <n v="15.840996378799518"/>
    <s v="Abv"/>
    <n v="1.895251681271648E-2"/>
  </r>
  <r>
    <s v="OtsLGRF24S"/>
    <s v="OtsLGRF24S_1645"/>
    <s v="C-01645"/>
    <x v="6"/>
    <n v="70"/>
    <s v="M"/>
    <n v="760"/>
    <x v="20"/>
    <x v="0"/>
    <s v="NA"/>
    <s v="3DD.003D7E44FF"/>
    <s v="NA"/>
    <x v="1"/>
    <x v="1"/>
    <s v="OtsLYON20S_1_0279"/>
    <s v="OtsLYON20S_1_0169"/>
    <x v="1"/>
    <x v="0"/>
    <n v="2020"/>
    <s v="FALL"/>
    <n v="1"/>
    <x v="2"/>
    <n v="0.98961045999999997"/>
    <n v="1"/>
    <n v="1.1428571428571428"/>
    <x v="1"/>
    <n v="1.6326530612244898"/>
    <n v="1.6431516770131711"/>
    <n v="16.6153659088185"/>
    <s v="Abv"/>
    <n v="1.0498615788681276E-2"/>
  </r>
  <r>
    <s v="OtsLGRF24S"/>
    <s v="OtsLGRF24S_1655"/>
    <s v="C-01655"/>
    <x v="6"/>
    <n v="70"/>
    <s v="M"/>
    <n v="840"/>
    <x v="12"/>
    <x v="1"/>
    <s v="NA"/>
    <s v="NA"/>
    <s v="NA"/>
    <x v="0"/>
    <x v="0"/>
    <s v="OtsNPFH20S_1_0577"/>
    <s v="OtsNPFH20S_1_0537"/>
    <x v="0"/>
    <x v="0"/>
    <n v="2020"/>
    <s v="FALL"/>
    <n v="0.999999999999999"/>
    <x v="7"/>
    <n v="0.98845608500000004"/>
    <n v="1"/>
    <n v="1"/>
    <x v="3"/>
    <n v="1.4285714285714286"/>
    <n v="1.4402501618760042"/>
    <n v="14.563648490018895"/>
    <s v="Abv"/>
    <n v="1.1678733304575584E-2"/>
  </r>
  <r>
    <s v="OtsLGRF24S"/>
    <s v="OtsLGRF24S_1665"/>
    <s v="C-01665"/>
    <x v="6"/>
    <n v="70"/>
    <s v="M"/>
    <n v="740"/>
    <x v="2"/>
    <x v="1"/>
    <s v="NA"/>
    <s v="NA"/>
    <s v="This individual failed to genotype"/>
    <x v="2"/>
    <x v="0"/>
    <s v="NG"/>
    <s v="NG"/>
    <x v="8"/>
    <x v="2"/>
    <s v="U"/>
    <s v="NA"/>
    <s v="NA"/>
    <x v="16"/>
    <e v="#N/A"/>
    <n v="1"/>
    <n v="0"/>
    <x v="1"/>
    <n v="0"/>
    <n v="0"/>
    <n v="0"/>
    <s v="Abv"/>
    <n v="0"/>
  </r>
  <r>
    <s v="OtsLGRF24S"/>
    <s v="OtsLGRF24S_1675"/>
    <s v="C-01675"/>
    <x v="6"/>
    <n v="70"/>
    <s v="F"/>
    <n v="720"/>
    <x v="9"/>
    <x v="0"/>
    <s v="NA"/>
    <s v="3DD.003D7E4513"/>
    <s v="NA"/>
    <x v="1"/>
    <x v="1"/>
    <s v="OtsLYON20S_1_0435"/>
    <s v="OtsLYON20S_1_1127"/>
    <x v="1"/>
    <x v="0"/>
    <n v="2020"/>
    <s v="FALL"/>
    <n v="1"/>
    <x v="1"/>
    <n v="0.98961045999999997"/>
    <n v="1"/>
    <n v="1.0666666666666667"/>
    <x v="0"/>
    <n v="1.5238095238095239"/>
    <n v="1.5343081395982052"/>
    <n v="15.514752236776257"/>
    <s v="Abv"/>
    <n v="1.0498615788681276E-2"/>
  </r>
  <r>
    <s v="OtsLGRF24S"/>
    <s v="OtsLGRF24S_1685"/>
    <s v="C-01685"/>
    <x v="6"/>
    <n v="70"/>
    <s v="M"/>
    <n v="660"/>
    <x v="36"/>
    <x v="1"/>
    <n v="1"/>
    <s v="NA"/>
    <s v="NA"/>
    <x v="0"/>
    <x v="0"/>
    <s v="OtsLYON20S_1_0292"/>
    <s v="OtsLYON20S_1_0188"/>
    <x v="1"/>
    <x v="0"/>
    <n v="2020"/>
    <s v="FALL"/>
    <n v="1"/>
    <x v="2"/>
    <n v="0.98961045999999997"/>
    <n v="1"/>
    <n v="1.0833333333333333"/>
    <x v="5"/>
    <n v="1.5476190476190477"/>
    <n v="1.5581176634077289"/>
    <n v="15.755511477535498"/>
    <s v="Abv"/>
    <n v="1.0498615788681276E-2"/>
  </r>
  <r>
    <s v="OtsLGRF24S"/>
    <s v="OtsLGRF24S_1695"/>
    <s v="C-01695"/>
    <x v="6"/>
    <n v="70"/>
    <s v="M"/>
    <n v="720"/>
    <x v="9"/>
    <x v="0"/>
    <s v="NA"/>
    <s v="3DD.003D7E450C"/>
    <s v="This individual failed to genotype"/>
    <x v="2"/>
    <x v="0"/>
    <s v="NG"/>
    <s v="NG"/>
    <x v="8"/>
    <x v="2"/>
    <s v="U"/>
    <s v="NA"/>
    <s v="NA"/>
    <x v="16"/>
    <e v="#N/A"/>
    <n v="1"/>
    <n v="0"/>
    <x v="0"/>
    <n v="0"/>
    <n v="0"/>
    <n v="0"/>
    <s v="Abv"/>
    <n v="0"/>
  </r>
  <r>
    <s v="OtsLGRF24S"/>
    <s v="OtsLGRF24S_1705"/>
    <s v="C-01705"/>
    <x v="6"/>
    <n v="70"/>
    <s v="M"/>
    <n v="890"/>
    <x v="41"/>
    <x v="0"/>
    <s v="NA"/>
    <s v="3DD.003D7E44F3"/>
    <s v="NA"/>
    <x v="0"/>
    <x v="0"/>
    <s v="OtsNPFH20S_1_0463"/>
    <s v="OtsNPFH20S_1_0408"/>
    <x v="0"/>
    <x v="0"/>
    <n v="2020"/>
    <s v="FALL"/>
    <n v="1"/>
    <x v="12"/>
    <n v="0.98845608500000004"/>
    <n v="1"/>
    <n v="1"/>
    <x v="10"/>
    <n v="1.4285714285714286"/>
    <n v="1.4402501618760044"/>
    <n v="14.563648490018899"/>
    <s v="Abv"/>
    <n v="1.1678733304575806E-2"/>
  </r>
  <r>
    <s v="OtsLGRF24S"/>
    <s v="OtsLGRF24S_1715"/>
    <s v="C-01715"/>
    <x v="6"/>
    <n v="70"/>
    <s v="F"/>
    <n v="810"/>
    <x v="15"/>
    <x v="0"/>
    <s v="NA"/>
    <s v="3DD.003D7E4604"/>
    <s v="NA"/>
    <x v="1"/>
    <x v="1"/>
    <s v="OtsLYON20S_1_0453"/>
    <s v="OtsLYON20S_1_1171"/>
    <x v="1"/>
    <x v="0"/>
    <n v="2020"/>
    <s v="FALL"/>
    <n v="0.999999999999996"/>
    <x v="10"/>
    <n v="0.98961045999999997"/>
    <n v="1"/>
    <n v="1.1379310344827587"/>
    <x v="4"/>
    <n v="1.6256157635467983"/>
    <n v="1.6361143793354795"/>
    <n v="16.544205542091632"/>
    <s v="Abv"/>
    <n v="1.0498615788681276E-2"/>
  </r>
  <r>
    <s v="OtsLGRF24S"/>
    <s v="OtsLGRF24S_1725"/>
    <s v="C-01725"/>
    <x v="6"/>
    <n v="70"/>
    <s v="M"/>
    <n v="720"/>
    <x v="9"/>
    <x v="1"/>
    <n v="1"/>
    <s v="NA"/>
    <s v="NA"/>
    <x v="0"/>
    <x v="0"/>
    <s v="OtsLYON20S_1_0215"/>
    <s v="OtsLYON20S_1_0014"/>
    <x v="1"/>
    <x v="0"/>
    <n v="2020"/>
    <s v="FALL"/>
    <n v="1"/>
    <x v="11"/>
    <n v="0.98961045999999997"/>
    <n v="1"/>
    <n v="1.0952380952380953"/>
    <x v="0"/>
    <n v="1.5646258503401362"/>
    <n v="1.5751244661288175"/>
    <n v="15.9274823637921"/>
    <s v="Abv"/>
    <n v="1.0498615788681276E-2"/>
  </r>
  <r>
    <s v="OtsLGRF24S"/>
    <s v="OtsLGRF24S_1735"/>
    <s v="C-01735"/>
    <x v="6"/>
    <n v="70"/>
    <s v="F"/>
    <n v="840"/>
    <x v="12"/>
    <x v="1"/>
    <n v="1"/>
    <s v="NA"/>
    <s v="NA"/>
    <x v="1"/>
    <x v="1"/>
    <s v="OtsLYON20S_1_1338"/>
    <s v="OtsLYON20S_1_0882"/>
    <x v="1"/>
    <x v="0"/>
    <n v="2020"/>
    <s v="FALL"/>
    <n v="1"/>
    <x v="9"/>
    <n v="0.98961045999999997"/>
    <n v="1"/>
    <n v="1"/>
    <x v="3"/>
    <n v="1.4285714285714286"/>
    <n v="1.4390700443601099"/>
    <n v="14.551715273739294"/>
    <s v="Abv"/>
    <n v="1.0498615788681276E-2"/>
  </r>
  <r>
    <s v="OtsLGRF24S"/>
    <s v="OtsLGRF24S_1745"/>
    <s v="C-01745"/>
    <x v="6"/>
    <n v="70"/>
    <s v="F"/>
    <n v="750"/>
    <x v="21"/>
    <x v="1"/>
    <s v="NA"/>
    <s v="NA"/>
    <s v="This individual failed to genotype"/>
    <x v="2"/>
    <x v="1"/>
    <s v="NG"/>
    <s v="NG"/>
    <x v="8"/>
    <x v="2"/>
    <s v="U"/>
    <s v="NA"/>
    <s v="NA"/>
    <x v="16"/>
    <e v="#N/A"/>
    <n v="1"/>
    <n v="0"/>
    <x v="1"/>
    <n v="0"/>
    <n v="0"/>
    <n v="0"/>
    <s v="Abv"/>
    <n v="0"/>
  </r>
  <r>
    <s v="OtsLGRF24S"/>
    <s v="OtsLGRF24S_1755"/>
    <s v="C-01755"/>
    <x v="6"/>
    <n v="70"/>
    <s v="F"/>
    <n v="790"/>
    <x v="7"/>
    <x v="0"/>
    <s v="NA"/>
    <s v="3DD.003D7E44D9"/>
    <s v="This individual failed to genotype"/>
    <x v="2"/>
    <x v="1"/>
    <s v="NG"/>
    <s v="NG"/>
    <x v="8"/>
    <x v="2"/>
    <s v="U"/>
    <s v="NA"/>
    <s v="NA"/>
    <x v="16"/>
    <e v="#N/A"/>
    <n v="1"/>
    <n v="0"/>
    <x v="4"/>
    <n v="0"/>
    <n v="0"/>
    <n v="0"/>
    <s v="Abv"/>
    <n v="0"/>
  </r>
  <r>
    <s v="OtsLGRF24S"/>
    <s v="OtsLGRF24S_1765"/>
    <s v="C-01765"/>
    <x v="7"/>
    <n v="70"/>
    <s v="M"/>
    <n v="780"/>
    <x v="11"/>
    <x v="1"/>
    <n v="1"/>
    <s v="NA"/>
    <s v="NA"/>
    <x v="1"/>
    <x v="1"/>
    <s v="OtsLYON19S_1_1331"/>
    <s v="OtsLYON19S_1_1248"/>
    <x v="5"/>
    <x v="3"/>
    <n v="2019"/>
    <s v="FALL"/>
    <n v="0.999999999999999"/>
    <x v="6"/>
    <n v="0.95971980899999998"/>
    <n v="1"/>
    <n v="1.1379310344827587"/>
    <x v="4"/>
    <n v="1.6256157635467983"/>
    <n v="1.6675865456670202"/>
    <n v="16.862448566674903"/>
    <s v="Abv"/>
    <n v="4.1970782120221983E-2"/>
  </r>
  <r>
    <s v="OtsLGRF24S"/>
    <s v="OtsLGRF24S_1775"/>
    <s v="C-01775"/>
    <x v="7"/>
    <n v="70"/>
    <s v="M"/>
    <n v="650"/>
    <x v="28"/>
    <x v="1"/>
    <n v="1"/>
    <s v="NA"/>
    <s v="NA"/>
    <x v="0"/>
    <x v="0"/>
    <s v="OtsLYON21S_1_0883"/>
    <s v="OtsLYON21S_1_1875"/>
    <x v="6"/>
    <x v="4"/>
    <n v="2021"/>
    <s v="FALL"/>
    <n v="0.999999999999995"/>
    <x v="15"/>
    <n v="0.98140000000000005"/>
    <n v="1"/>
    <n v="1.0833333333333333"/>
    <x v="5"/>
    <n v="1.5476190476190477"/>
    <n v="1.5665715644317642"/>
    <n v="15.840996378799518"/>
    <s v="Abv"/>
    <n v="1.895251681271648E-2"/>
  </r>
  <r>
    <s v="OtsLGRF24S"/>
    <s v="OtsLGRF24S_1785"/>
    <s v="C-01785"/>
    <x v="7"/>
    <n v="70"/>
    <s v="F"/>
    <n v="790"/>
    <x v="7"/>
    <x v="0"/>
    <s v="NA"/>
    <s v="3DD.003D7E44EE"/>
    <s v="NA"/>
    <x v="0"/>
    <x v="0"/>
    <s v="OtsLYON20S_1_1555"/>
    <s v="OtsLYON20S_1_1722"/>
    <x v="1"/>
    <x v="0"/>
    <n v="2020"/>
    <s v="FALL"/>
    <n v="1.00000000000001"/>
    <x v="4"/>
    <n v="0.98961045999999997"/>
    <n v="1"/>
    <n v="1.0249999999999999"/>
    <x v="4"/>
    <n v="1.4642857142857142"/>
    <n v="1.4747843300743955"/>
    <n v="14.912854134878154"/>
    <s v="Abv"/>
    <n v="1.0498615788681276E-2"/>
  </r>
  <r>
    <s v="OtsLGRF24S"/>
    <s v="OtsLGRF24S_1795"/>
    <s v="C-01795"/>
    <x v="7"/>
    <n v="70"/>
    <s v="F"/>
    <n v="830"/>
    <x v="10"/>
    <x v="1"/>
    <n v="1"/>
    <s v="3DD.003D81B158"/>
    <s v="NA"/>
    <x v="1"/>
    <x v="1"/>
    <s v="OtsLYON20S_1_0230"/>
    <s v="OtsLYON20S_1_0066"/>
    <x v="1"/>
    <x v="0"/>
    <n v="2020"/>
    <s v="FALL"/>
    <n v="0.999999999999995"/>
    <x v="11"/>
    <n v="0.98961045999999997"/>
    <n v="1"/>
    <n v="1"/>
    <x v="3"/>
    <n v="1.4285714285714286"/>
    <n v="1.4390700443601099"/>
    <n v="14.551715273739294"/>
    <s v="Abv"/>
    <n v="1.0498615788681276E-2"/>
  </r>
  <r>
    <s v="OtsLGRF24S"/>
    <s v="OtsLGRF24S_1805"/>
    <s v="C-01805"/>
    <x v="7"/>
    <n v="70"/>
    <s v="M"/>
    <n v="670"/>
    <x v="14"/>
    <x v="1"/>
    <n v="1"/>
    <s v="NA"/>
    <s v="This sample is a duplicate with OtsLGRF24S_10403."/>
    <x v="0"/>
    <x v="0"/>
    <s v="OtsLYON20S_1_1424"/>
    <s v="OtsLYON20S_1_1213"/>
    <x v="1"/>
    <x v="0"/>
    <n v="2020"/>
    <s v="FALL"/>
    <n v="1"/>
    <x v="3"/>
    <n v="0.98961045999999997"/>
    <n v="1"/>
    <n v="1.0833333333333333"/>
    <x v="5"/>
    <n v="1.5476190476190477"/>
    <n v="1.5581176634077289"/>
    <n v="15.755511477535498"/>
    <s v="blw"/>
    <n v="1.0498615788681276E-2"/>
  </r>
  <r>
    <s v="OtsLGRF24S"/>
    <s v="OtsLGRF24S_1815"/>
    <s v="C-01815"/>
    <x v="7"/>
    <n v="70"/>
    <s v="F"/>
    <n v="740"/>
    <x v="2"/>
    <x v="1"/>
    <n v="1"/>
    <s v="NA"/>
    <s v="NA"/>
    <x v="1"/>
    <x v="1"/>
    <s v="OtsLYON20S_1_0609"/>
    <s v="OtsLYON20S_1_0578"/>
    <x v="1"/>
    <x v="0"/>
    <n v="2020"/>
    <s v="FALL"/>
    <n v="0.999999999999999"/>
    <x v="10"/>
    <n v="0.98961045999999997"/>
    <n v="1"/>
    <n v="1.1428571428571428"/>
    <x v="1"/>
    <n v="1.6326530612244898"/>
    <n v="1.6431516770131711"/>
    <n v="16.6153659088185"/>
    <s v="Abv"/>
    <n v="1.0498615788681276E-2"/>
  </r>
  <r>
    <s v="OtsLGRF24S"/>
    <s v="OtsLGRF24S_1825"/>
    <s v="C-01825"/>
    <x v="7"/>
    <n v="70"/>
    <s v="F"/>
    <n v="750"/>
    <x v="21"/>
    <x v="0"/>
    <s v="NA"/>
    <s v="3DD.003D7E4573"/>
    <s v="NA"/>
    <x v="1"/>
    <x v="1"/>
    <s v="OtsLYON20S_1_1492"/>
    <s v="OtsLYON20S_1_1605"/>
    <x v="1"/>
    <x v="0"/>
    <n v="2020"/>
    <s v="FALL"/>
    <n v="0.999999999999999"/>
    <x v="4"/>
    <n v="0.98961045999999997"/>
    <n v="1"/>
    <n v="1.1428571428571428"/>
    <x v="1"/>
    <n v="1.6326530612244898"/>
    <n v="1.6431516770131711"/>
    <n v="16.6153659088185"/>
    <s v="Abv"/>
    <n v="1.0498615788681276E-2"/>
  </r>
  <r>
    <s v="OtsLGRF24S"/>
    <s v="OtsLGRF24S_1835"/>
    <s v="C-01835"/>
    <x v="7"/>
    <n v="70"/>
    <s v="M"/>
    <n v="470"/>
    <x v="3"/>
    <x v="0"/>
    <n v="1"/>
    <s v="NA"/>
    <s v="NA"/>
    <x v="0"/>
    <x v="0"/>
    <s v="OtsLYON22S_1_0178"/>
    <s v="OtsLYON22S_1_3065"/>
    <x v="2"/>
    <x v="1"/>
    <n v="2022"/>
    <s v="FALL"/>
    <n v="0.999999999999996"/>
    <x v="1"/>
    <n v="0.98"/>
    <n v="1"/>
    <n v="1"/>
    <x v="2"/>
    <n v="1.4285714285714286"/>
    <n v="1.4489795918367347"/>
    <n v="14.651919509062367"/>
    <s v="Abv"/>
    <n v="2.0408163265306145E-2"/>
  </r>
  <r>
    <s v="OtsLGRF24S"/>
    <s v="OtsLGRF24S_1845"/>
    <s v="C-01845"/>
    <x v="7"/>
    <n v="70"/>
    <s v="M"/>
    <n v="680"/>
    <x v="19"/>
    <x v="0"/>
    <n v="1"/>
    <s v="NA"/>
    <s v="NA"/>
    <x v="0"/>
    <x v="0"/>
    <s v="OtsLYON20S_1_0445"/>
    <s v="OtsLYON20S_1_1179"/>
    <x v="1"/>
    <x v="0"/>
    <n v="2020"/>
    <s v="FALL"/>
    <n v="1"/>
    <x v="10"/>
    <n v="0.98961045999999997"/>
    <n v="1"/>
    <n v="1.0952380952380953"/>
    <x v="0"/>
    <n v="1.5646258503401362"/>
    <n v="1.5751244661288175"/>
    <n v="15.9274823637921"/>
    <s v="Abv"/>
    <n v="1.0498615788681276E-2"/>
  </r>
  <r>
    <s v="OtsLGRF24S"/>
    <s v="OtsLGRF24S_1855"/>
    <s v="C-01855"/>
    <x v="7"/>
    <n v="70"/>
    <s v="F"/>
    <n v="780"/>
    <x v="11"/>
    <x v="1"/>
    <n v="1"/>
    <s v="NA"/>
    <s v="NA"/>
    <x v="1"/>
    <x v="1"/>
    <s v="OtsLYON20S_1_0681"/>
    <s v="OtsLYON20S_1_0760"/>
    <x v="1"/>
    <x v="0"/>
    <n v="2020"/>
    <s v="FALL"/>
    <n v="0.999999999999999"/>
    <x v="4"/>
    <n v="0.98961045999999997"/>
    <n v="1"/>
    <n v="1.1379310344827587"/>
    <x v="4"/>
    <n v="1.6256157635467983"/>
    <n v="1.6361143793354795"/>
    <n v="16.544205542091632"/>
    <s v="Abv"/>
    <n v="1.0498615788681276E-2"/>
  </r>
  <r>
    <s v="OtsLGRF24S"/>
    <s v="OtsLGRF24S_1865"/>
    <s v="C-01865"/>
    <x v="7"/>
    <n v="70"/>
    <s v="F"/>
    <n v="770"/>
    <x v="8"/>
    <x v="0"/>
    <s v="NA"/>
    <s v="3DD.003D7E456E"/>
    <s v="NA"/>
    <x v="1"/>
    <x v="1"/>
    <s v="OtsLYON19S_1_0559"/>
    <s v="OtsLYON19S_1_0608"/>
    <x v="5"/>
    <x v="3"/>
    <n v="2019"/>
    <s v="FALL"/>
    <n v="0.999999999999999"/>
    <x v="10"/>
    <n v="0.95971980899999998"/>
    <n v="1"/>
    <n v="1.1428571428571428"/>
    <x v="1"/>
    <n v="1.6326530612244898"/>
    <n v="1.6746238433447118"/>
    <n v="16.933608933401771"/>
    <s v="Abv"/>
    <n v="4.1970782120221983E-2"/>
  </r>
  <r>
    <s v="OtsLGRF24S"/>
    <s v="OtsLGRF24S_1875"/>
    <s v="C-01875"/>
    <x v="7"/>
    <n v="70"/>
    <s v="F"/>
    <n v="790"/>
    <x v="7"/>
    <x v="1"/>
    <n v="1"/>
    <s v="NA"/>
    <s v="This individual failed to genotype"/>
    <x v="2"/>
    <x v="1"/>
    <s v="NG"/>
    <s v="NG"/>
    <x v="8"/>
    <x v="2"/>
    <s v="U"/>
    <s v="NA"/>
    <s v="NA"/>
    <x v="16"/>
    <e v="#N/A"/>
    <n v="1"/>
    <n v="0"/>
    <x v="4"/>
    <n v="0"/>
    <n v="0"/>
    <n v="0"/>
    <s v="Abv"/>
    <n v="0"/>
  </r>
  <r>
    <s v="OtsLGRF24S"/>
    <s v="OtsLGRF24S_1885"/>
    <s v="C-01885"/>
    <x v="7"/>
    <n v="70"/>
    <s v="M"/>
    <n v="820"/>
    <x v="6"/>
    <x v="0"/>
    <s v="NA"/>
    <s v="3DD.003D7E4546"/>
    <s v="NA"/>
    <x v="0"/>
    <x v="0"/>
    <s v="OtsNPFH20S_1_0364"/>
    <s v="OtsNPFH20S_1_0329"/>
    <x v="0"/>
    <x v="0"/>
    <n v="2020"/>
    <s v="FALL"/>
    <n v="0.999999999999999"/>
    <x v="8"/>
    <n v="0.98845608500000004"/>
    <n v="1"/>
    <n v="1.0249999999999999"/>
    <x v="4"/>
    <n v="1.4642857142857142"/>
    <n v="1.47596444759029"/>
    <n v="14.924787351157759"/>
    <s v="Abv"/>
    <n v="1.1678733304575806E-2"/>
  </r>
  <r>
    <s v="OtsLGRF24S"/>
    <s v="OtsLGRF24S_1895"/>
    <s v="C-01895"/>
    <x v="7"/>
    <n v="70"/>
    <s v="M"/>
    <n v="510"/>
    <x v="40"/>
    <x v="0"/>
    <n v="1"/>
    <s v="NA"/>
    <s v="This individual failed to genotype"/>
    <x v="2"/>
    <x v="0"/>
    <s v="NG"/>
    <s v="NG"/>
    <x v="8"/>
    <x v="2"/>
    <s v="U"/>
    <s v="NA"/>
    <s v="NA"/>
    <x v="16"/>
    <e v="#N/A"/>
    <n v="1"/>
    <n v="0"/>
    <x v="7"/>
    <n v="0"/>
    <n v="0"/>
    <n v="0"/>
    <s v="Abv"/>
    <n v="0"/>
  </r>
  <r>
    <s v="OtsLGRF24S"/>
    <s v="OtsLGRF24S_1905"/>
    <s v="C-01905"/>
    <x v="7"/>
    <n v="70"/>
    <s v="M"/>
    <n v="620"/>
    <x v="26"/>
    <x v="0"/>
    <s v="NA"/>
    <s v="NA"/>
    <s v="NA"/>
    <x v="0"/>
    <x v="0"/>
    <s v="NA"/>
    <s v="NA"/>
    <x v="3"/>
    <x v="2"/>
    <s v="U"/>
    <s v="FALL"/>
    <n v="0.999999999999998"/>
    <x v="5"/>
    <n v="1"/>
    <n v="1"/>
    <n v="1"/>
    <x v="8"/>
    <n v="1.4285714285714286"/>
    <n v="1.3872683020690537"/>
    <n v="14.02790185169127"/>
    <s v="blw"/>
    <n v="-4.1303126502374887E-2"/>
  </r>
  <r>
    <s v="OtsLGRF24S"/>
    <s v="OtsLGRF24S_1915"/>
    <s v="C-01915"/>
    <x v="7"/>
    <n v="70"/>
    <s v="M"/>
    <n v="660"/>
    <x v="36"/>
    <x v="1"/>
    <s v="NA"/>
    <s v="NA"/>
    <s v="NA"/>
    <x v="0"/>
    <x v="0"/>
    <s v="OtsLYON21S_1_0626"/>
    <s v="OtsLYON21S_1_0050"/>
    <x v="6"/>
    <x v="4"/>
    <n v="2021"/>
    <s v="FALL"/>
    <n v="0.999999999999997"/>
    <x v="11"/>
    <n v="0.98140000000000005"/>
    <n v="1"/>
    <n v="1.0833333333333333"/>
    <x v="5"/>
    <n v="1.5476190476190477"/>
    <n v="1.5665715644317642"/>
    <n v="15.840996378799518"/>
    <s v="Abv"/>
    <n v="1.895251681271648E-2"/>
  </r>
  <r>
    <s v="OtsLGRF24S"/>
    <s v="OtsLGRF24S_1925"/>
    <s v="C-01925"/>
    <x v="7"/>
    <n v="70"/>
    <s v="F"/>
    <n v="750"/>
    <x v="21"/>
    <x v="0"/>
    <s v="NA"/>
    <s v="3DD.003D7E4593"/>
    <s v="NA"/>
    <x v="1"/>
    <x v="1"/>
    <s v="OtsLYON20S_1_0321"/>
    <s v="OtsLYON20S_1_0095"/>
    <x v="1"/>
    <x v="0"/>
    <n v="2020"/>
    <s v="FALL"/>
    <n v="1"/>
    <x v="11"/>
    <n v="0.98961045999999997"/>
    <n v="1"/>
    <n v="1.1428571428571428"/>
    <x v="1"/>
    <n v="1.6326530612244898"/>
    <n v="1.6431516770131711"/>
    <n v="16.6153659088185"/>
    <s v="Abv"/>
    <n v="1.0498615788681276E-2"/>
  </r>
  <r>
    <s v="OtsLGRF24S"/>
    <s v="OtsLGRF24S_1935"/>
    <s v="C-01935"/>
    <x v="7"/>
    <n v="70"/>
    <s v="M"/>
    <n v="880"/>
    <x v="42"/>
    <x v="0"/>
    <s v="NA"/>
    <s v="3DD.003D7E458B"/>
    <s v="NA"/>
    <x v="0"/>
    <x v="0"/>
    <s v="OtsNPFH20S_1_0570"/>
    <s v="OtsNPFH20S_1_0530"/>
    <x v="0"/>
    <x v="0"/>
    <n v="2020"/>
    <s v="FALL"/>
    <n v="0.999999999999999"/>
    <x v="7"/>
    <n v="0.98845608500000004"/>
    <n v="1"/>
    <n v="1"/>
    <x v="10"/>
    <n v="1.4285714285714286"/>
    <n v="1.4402501618760044"/>
    <n v="14.563648490018899"/>
    <s v="Abv"/>
    <n v="1.1678733304575806E-2"/>
  </r>
  <r>
    <s v="OtsLGRF24S"/>
    <s v="OtsLGRF24S_1945"/>
    <s v="C-01945"/>
    <x v="7"/>
    <n v="70"/>
    <s v="M"/>
    <n v="690"/>
    <x v="1"/>
    <x v="1"/>
    <n v="1"/>
    <s v="NA"/>
    <s v="This individual failed to genotype"/>
    <x v="2"/>
    <x v="0"/>
    <s v="NG"/>
    <s v="NG"/>
    <x v="8"/>
    <x v="2"/>
    <s v="U"/>
    <s v="NA"/>
    <s v="NA"/>
    <x v="16"/>
    <e v="#N/A"/>
    <n v="1"/>
    <n v="0"/>
    <x v="0"/>
    <n v="0"/>
    <n v="0"/>
    <n v="0"/>
    <s v="Abv"/>
    <n v="0"/>
  </r>
  <r>
    <s v="OtsLGRF24S"/>
    <s v="OtsLGRF24S_1955"/>
    <s v="C-01955"/>
    <x v="7"/>
    <n v="70"/>
    <s v="M"/>
    <n v="640"/>
    <x v="39"/>
    <x v="1"/>
    <n v="1"/>
    <s v="NA"/>
    <s v="NA"/>
    <x v="0"/>
    <x v="0"/>
    <s v="OtsLYON21S_1_0936"/>
    <s v="OtsLYON21S_1_1739"/>
    <x v="6"/>
    <x v="4"/>
    <n v="2021"/>
    <s v="FALL"/>
    <n v="1"/>
    <x v="4"/>
    <n v="0.98140000000000005"/>
    <n v="1"/>
    <n v="1.0833333333333333"/>
    <x v="5"/>
    <n v="1.5476190476190477"/>
    <n v="1.5665715644317642"/>
    <n v="15.840996378799518"/>
    <s v="Abv"/>
    <n v="1.895251681271648E-2"/>
  </r>
  <r>
    <s v="OtsLGRF24S"/>
    <s v="OtsLGRF24S_1965"/>
    <s v="C-01965"/>
    <x v="7"/>
    <n v="70"/>
    <s v="F"/>
    <n v="810"/>
    <x v="15"/>
    <x v="0"/>
    <s v="NA"/>
    <s v="3DD.003D7E4556"/>
    <s v="NA"/>
    <x v="1"/>
    <x v="1"/>
    <s v="OtsNPFH19S_1_2308"/>
    <s v="OtsNPFH19S_1_2008"/>
    <x v="4"/>
    <x v="3"/>
    <n v="2019"/>
    <s v="FALL"/>
    <n v="1"/>
    <x v="0"/>
    <n v="0.99705232300000002"/>
    <n v="1"/>
    <n v="1.1379310344827587"/>
    <x v="4"/>
    <n v="1.6256157635467983"/>
    <n v="1.628572155033988"/>
    <n v="16.467939413840188"/>
    <s v="Abv"/>
    <n v="2.9563914871897357E-3"/>
  </r>
  <r>
    <s v="OtsLGRF24S"/>
    <s v="OtsLGRF24S_1975"/>
    <s v="C-01975"/>
    <x v="7"/>
    <n v="70"/>
    <s v="M"/>
    <n v="760"/>
    <x v="20"/>
    <x v="1"/>
    <n v="1"/>
    <s v="NA"/>
    <s v="NA"/>
    <x v="0"/>
    <x v="0"/>
    <s v="OtsLYON20S_1_1338"/>
    <s v="OtsLYON20S_1_0882"/>
    <x v="1"/>
    <x v="0"/>
    <n v="2020"/>
    <s v="FALL"/>
    <n v="0.999999999999998"/>
    <x v="9"/>
    <n v="0.98961045999999997"/>
    <n v="1"/>
    <n v="1.0555555555555556"/>
    <x v="1"/>
    <n v="1.5079365079365081"/>
    <n v="1.5184351237251894"/>
    <n v="15.354246076270098"/>
    <s v="Abv"/>
    <n v="1.0498615788681276E-2"/>
  </r>
  <r>
    <s v="OtsLGRF24S"/>
    <s v="OtsLGRF24S_1985"/>
    <s v="C-01985"/>
    <x v="7"/>
    <n v="70"/>
    <s v="M"/>
    <n v="780"/>
    <x v="11"/>
    <x v="0"/>
    <s v="NA"/>
    <s v="3DD.003D7E4582"/>
    <s v="NA"/>
    <x v="0"/>
    <x v="0"/>
    <s v="NA"/>
    <s v="NA"/>
    <x v="3"/>
    <x v="2"/>
    <s v="U"/>
    <s v="FALL"/>
    <n v="1"/>
    <x v="5"/>
    <n v="1"/>
    <n v="1"/>
    <n v="1.0249999999999999"/>
    <x v="4"/>
    <n v="1.4642857142857142"/>
    <n v="1.4229825877833393"/>
    <n v="14.389040712830131"/>
    <s v="Abv"/>
    <n v="-4.1303126502374887E-2"/>
  </r>
  <r>
    <s v="OtsLGRF24S"/>
    <s v="OtsLGRF24S_1995"/>
    <s v="C-01995"/>
    <x v="7"/>
    <n v="70"/>
    <s v="M"/>
    <n v="760"/>
    <x v="20"/>
    <x v="0"/>
    <s v="NA"/>
    <s v="3DD.003D7E4577"/>
    <s v="NA"/>
    <x v="0"/>
    <x v="0"/>
    <s v="OtsLYON20S_1_0248"/>
    <s v="OtsLYON20S_1_0093"/>
    <x v="1"/>
    <x v="0"/>
    <n v="2020"/>
    <s v="FALL"/>
    <n v="1"/>
    <x v="11"/>
    <n v="0.98961045999999997"/>
    <n v="1"/>
    <n v="1.0555555555555556"/>
    <x v="1"/>
    <n v="1.5079365079365081"/>
    <n v="1.5184351237251894"/>
    <n v="15.354246076270098"/>
    <s v="Abv"/>
    <n v="1.0498615788681276E-2"/>
  </r>
  <r>
    <s v="OtsLGRF24S"/>
    <s v="OtsLGRF24S_2005"/>
    <s v="C-02005"/>
    <x v="7"/>
    <n v="70"/>
    <s v="M"/>
    <n v="880"/>
    <x v="42"/>
    <x v="1"/>
    <n v="1"/>
    <s v="NA"/>
    <s v="NA"/>
    <x v="0"/>
    <x v="0"/>
    <s v="NA"/>
    <s v="NA"/>
    <x v="3"/>
    <x v="2"/>
    <s v="U"/>
    <s v="FALL"/>
    <n v="1"/>
    <x v="5"/>
    <n v="1"/>
    <n v="1"/>
    <n v="1"/>
    <x v="10"/>
    <n v="1.4285714285714286"/>
    <n v="0.91229398622090641"/>
    <n v="9.2250147138142005"/>
    <s v="Abv"/>
    <n v="-0.5162774423505222"/>
  </r>
  <r>
    <s v="OtsLGRF24S"/>
    <s v="OtsLGRF24S_2015"/>
    <s v="C-02015"/>
    <x v="7"/>
    <n v="70"/>
    <s v="M"/>
    <n v="740"/>
    <x v="2"/>
    <x v="1"/>
    <n v="1"/>
    <s v="NA"/>
    <s v="NA"/>
    <x v="0"/>
    <x v="0"/>
    <s v="OtsLYON20S_1_0283"/>
    <s v="OtsLYON20S_1_1033"/>
    <x v="1"/>
    <x v="0"/>
    <n v="2020"/>
    <s v="FALL"/>
    <n v="1"/>
    <x v="1"/>
    <n v="0.98961045999999997"/>
    <n v="1"/>
    <n v="1.0555555555555556"/>
    <x v="1"/>
    <n v="1.5079365079365081"/>
    <n v="1.5184351237251894"/>
    <n v="15.354246076270098"/>
    <s v="Abv"/>
    <n v="1.0498615788681276E-2"/>
  </r>
  <r>
    <s v="OtsLGRF24S"/>
    <s v="OtsLGRF24S_2025"/>
    <s v="C-02025"/>
    <x v="7"/>
    <n v="70"/>
    <s v="F"/>
    <n v="800"/>
    <x v="18"/>
    <x v="0"/>
    <s v="NA"/>
    <s v="3DD.003D7E4B10"/>
    <s v="NA"/>
    <x v="1"/>
    <x v="1"/>
    <s v="OtsLYON20S_1_0250"/>
    <s v="OtsLYON20S_1_0111"/>
    <x v="1"/>
    <x v="0"/>
    <n v="2020"/>
    <s v="FALL"/>
    <n v="1"/>
    <x v="2"/>
    <n v="0.98961045999999997"/>
    <n v="1"/>
    <n v="1.1379310344827587"/>
    <x v="4"/>
    <n v="1.6256157635467983"/>
    <n v="1.6361143793354795"/>
    <n v="16.544205542091632"/>
    <s v="Abv"/>
    <n v="1.0498615788681276E-2"/>
  </r>
  <r>
    <s v="OtsLGRF24S"/>
    <s v="OtsLGRF24S_2035"/>
    <s v="C-02035"/>
    <x v="7"/>
    <n v="70"/>
    <s v="F"/>
    <n v="750"/>
    <x v="21"/>
    <x v="1"/>
    <n v="1"/>
    <s v="NA"/>
    <s v="NA"/>
    <x v="1"/>
    <x v="1"/>
    <s v="OtsLYON20S_1_0424"/>
    <s v="OtsLYON20S_1_1086"/>
    <x v="1"/>
    <x v="0"/>
    <n v="2020"/>
    <s v="FALL"/>
    <n v="1"/>
    <x v="1"/>
    <n v="0.98961045999999997"/>
    <n v="1"/>
    <n v="1.1428571428571428"/>
    <x v="1"/>
    <n v="1.6326530612244898"/>
    <n v="1.6431516770131711"/>
    <n v="16.6153659088185"/>
    <s v="Abv"/>
    <n v="1.0498615788681276E-2"/>
  </r>
  <r>
    <s v="OtsLGRF24S"/>
    <s v="OtsLGRF24S_2045"/>
    <s v="C-02045"/>
    <x v="7"/>
    <n v="70"/>
    <s v="M"/>
    <n v="570"/>
    <x v="43"/>
    <x v="1"/>
    <n v="1"/>
    <s v="NA"/>
    <s v="NA"/>
    <x v="0"/>
    <x v="0"/>
    <s v="OtsLYON21S_1_0634"/>
    <s v="OtsLYON21S_1_0066"/>
    <x v="6"/>
    <x v="4"/>
    <n v="2021"/>
    <s v="FALL"/>
    <n v="0.999999999999994"/>
    <x v="11"/>
    <n v="0.98140000000000005"/>
    <n v="1"/>
    <n v="1"/>
    <x v="9"/>
    <n v="1.4285714285714286"/>
    <n v="1.4475239453841451"/>
    <n v="14.637200175003313"/>
    <s v="Abv"/>
    <n v="1.895251681271648E-2"/>
  </r>
  <r>
    <s v="OtsLGRF24S"/>
    <s v="OtsLGRF24S_2055"/>
    <s v="C-02055"/>
    <x v="7"/>
    <n v="70"/>
    <s v="M"/>
    <n v="850"/>
    <x v="4"/>
    <x v="1"/>
    <n v="1"/>
    <s v="NA"/>
    <s v="NA"/>
    <x v="0"/>
    <x v="0"/>
    <s v="OtsLYON19S_1_0542"/>
    <s v="OtsLYON19S_1_0405"/>
    <x v="5"/>
    <x v="3"/>
    <n v="2019"/>
    <s v="FALL"/>
    <n v="1"/>
    <x v="10"/>
    <n v="0.95971980899999998"/>
    <n v="1"/>
    <n v="1"/>
    <x v="3"/>
    <n v="1.4285714285714286"/>
    <n v="1.4705422106916506"/>
    <n v="14.869958298322565"/>
    <s v="Abv"/>
    <n v="4.1970782120221983E-2"/>
  </r>
  <r>
    <s v="OtsLGRF24S"/>
    <s v="OtsLGRF24S_2065"/>
    <s v="C-02065"/>
    <x v="7"/>
    <n v="70"/>
    <s v="F"/>
    <n v="760"/>
    <x v="20"/>
    <x v="0"/>
    <s v="NA"/>
    <s v="NA"/>
    <s v="NA"/>
    <x v="1"/>
    <x v="1"/>
    <s v="OtsLYON20S_1_0296"/>
    <s v="OtsLYON20S_1_1054"/>
    <x v="1"/>
    <x v="0"/>
    <n v="2020"/>
    <s v="FALL"/>
    <n v="1"/>
    <x v="1"/>
    <n v="0.98961045999999997"/>
    <n v="1"/>
    <n v="1.1428571428571428"/>
    <x v="1"/>
    <n v="1.6326530612244898"/>
    <n v="1.6431516770131711"/>
    <n v="16.6153659088185"/>
    <s v="Abv"/>
    <n v="1.0498615788681276E-2"/>
  </r>
  <r>
    <s v="OtsLGRF24S"/>
    <s v="OtsLGRF24S_2075"/>
    <s v="C-02075"/>
    <x v="7"/>
    <n v="70"/>
    <s v="M"/>
    <n v="920"/>
    <x v="33"/>
    <x v="0"/>
    <s v="NA"/>
    <s v="3DD.003D7E4ABF"/>
    <s v="This individual failed to genotype"/>
    <x v="2"/>
    <x v="0"/>
    <s v="NG"/>
    <s v="NG"/>
    <x v="8"/>
    <x v="2"/>
    <s v="U"/>
    <s v="NA"/>
    <s v="NA"/>
    <x v="16"/>
    <e v="#N/A"/>
    <n v="1"/>
    <n v="0"/>
    <x v="10"/>
    <n v="0"/>
    <n v="0"/>
    <n v="0"/>
    <s v="Abv"/>
    <n v="0"/>
  </r>
  <r>
    <s v="OtsLGRF24S"/>
    <s v="OtsLGRF24S_2085"/>
    <s v="C-02085"/>
    <x v="7"/>
    <n v="70"/>
    <s v="F"/>
    <n v="690"/>
    <x v="1"/>
    <x v="1"/>
    <n v="1"/>
    <s v="NA"/>
    <s v="NA"/>
    <x v="1"/>
    <x v="1"/>
    <s v="OtsLYON20S_1_1363"/>
    <s v="OtsLYON20S_1_0915"/>
    <x v="1"/>
    <x v="0"/>
    <n v="2020"/>
    <s v="FALL"/>
    <n v="0.999999999999999"/>
    <x v="15"/>
    <n v="0.98961045999999997"/>
    <n v="1"/>
    <n v="1.0666666666666667"/>
    <x v="0"/>
    <n v="1.5238095238095239"/>
    <n v="1.5343081395982052"/>
    <n v="15.514752236776257"/>
    <s v="Abv"/>
    <n v="1.0498615788681276E-2"/>
  </r>
  <r>
    <s v="OtsLGRF24S"/>
    <s v="OtsLGRF24S_2095"/>
    <s v="C-02095"/>
    <x v="7"/>
    <n v="70"/>
    <s v="F"/>
    <n v="760"/>
    <x v="20"/>
    <x v="1"/>
    <n v="1"/>
    <s v="NA"/>
    <s v="This individual failed to genotype"/>
    <x v="2"/>
    <x v="1"/>
    <s v="NG"/>
    <s v="NG"/>
    <x v="8"/>
    <x v="2"/>
    <s v="U"/>
    <s v="NA"/>
    <s v="NA"/>
    <x v="16"/>
    <e v="#N/A"/>
    <n v="1"/>
    <n v="0"/>
    <x v="1"/>
    <n v="0"/>
    <n v="0"/>
    <n v="0"/>
    <s v="Abv"/>
    <n v="0"/>
  </r>
  <r>
    <s v="OtsLGRF24S"/>
    <s v="OtsLGRF24S_2105"/>
    <s v="C-02105"/>
    <x v="7"/>
    <n v="70"/>
    <s v="M"/>
    <n v="620"/>
    <x v="26"/>
    <x v="0"/>
    <s v="NA"/>
    <s v="NA"/>
    <s v="NA"/>
    <x v="0"/>
    <x v="0"/>
    <s v="OtsLYON21S_1_0822"/>
    <s v="OtsLYON21S_1_1653"/>
    <x v="6"/>
    <x v="4"/>
    <n v="2021"/>
    <s v="FALL"/>
    <n v="0.999999999999999"/>
    <x v="10"/>
    <n v="0.98140000000000005"/>
    <n v="1"/>
    <n v="1"/>
    <x v="8"/>
    <n v="1.4285714285714286"/>
    <n v="1.4475239453841451"/>
    <n v="14.637200175003313"/>
    <s v="Abv"/>
    <n v="1.895251681271648E-2"/>
  </r>
  <r>
    <s v="OtsLGRF24S"/>
    <s v="OtsLGRF24S_2115"/>
    <s v="C-02115"/>
    <x v="7"/>
    <n v="70"/>
    <s v="M"/>
    <n v="830"/>
    <x v="10"/>
    <x v="0"/>
    <s v="NA"/>
    <s v="3DD.003D7E4B04"/>
    <s v="NA"/>
    <x v="0"/>
    <x v="0"/>
    <s v="NA"/>
    <s v="NA"/>
    <x v="3"/>
    <x v="2"/>
    <s v="U"/>
    <s v="FALL"/>
    <n v="1"/>
    <x v="5"/>
    <n v="1"/>
    <n v="1"/>
    <n v="1"/>
    <x v="3"/>
    <n v="1.4285714285714286"/>
    <n v="1.3872683020690537"/>
    <n v="14.02790185169127"/>
    <s v="Abv"/>
    <n v="-4.1303126502374887E-2"/>
  </r>
  <r>
    <s v="OtsLGRF24S"/>
    <s v="OtsLGRF24S_2125"/>
    <s v="C-02125"/>
    <x v="7"/>
    <n v="70"/>
    <s v="M"/>
    <n v="690"/>
    <x v="1"/>
    <x v="1"/>
    <n v="1"/>
    <s v="NA"/>
    <s v="NA"/>
    <x v="0"/>
    <x v="0"/>
    <s v="OtsLYON20S_1_0659"/>
    <s v="OtsLYON20S_1_0728"/>
    <x v="1"/>
    <x v="0"/>
    <n v="2020"/>
    <s v="FALL"/>
    <n v="1"/>
    <x v="4"/>
    <n v="0.98961045999999997"/>
    <n v="1"/>
    <n v="1.0952380952380953"/>
    <x v="0"/>
    <n v="1.5646258503401362"/>
    <n v="1.5751244661288175"/>
    <n v="15.9274823637921"/>
    <s v="Abv"/>
    <n v="1.0498615788681276E-2"/>
  </r>
  <r>
    <s v="OtsLGRF24S"/>
    <s v="OtsLGRF24S_2135"/>
    <s v="C-02135"/>
    <x v="7"/>
    <n v="70"/>
    <s v="M"/>
    <n v="770"/>
    <x v="8"/>
    <x v="0"/>
    <s v="NA"/>
    <s v="3DD.003D7E4ABA"/>
    <s v="NA"/>
    <x v="1"/>
    <x v="1"/>
    <s v="OtsLYON20S_1_0291"/>
    <s v="OtsLYON20S_1_1002"/>
    <x v="1"/>
    <x v="0"/>
    <n v="2020"/>
    <s v="FALL"/>
    <n v="0.999999999999999"/>
    <x v="2"/>
    <n v="0.98961045999999997"/>
    <n v="1"/>
    <n v="1.1428571428571428"/>
    <x v="1"/>
    <n v="1.6326530612244898"/>
    <n v="1.6431516770131711"/>
    <n v="16.6153659088185"/>
    <s v="Abv"/>
    <n v="1.0498615788681276E-2"/>
  </r>
  <r>
    <s v="OtsLGRF24S"/>
    <s v="OtsLGRF24S_2145"/>
    <s v="C-02145"/>
    <x v="7"/>
    <n v="70"/>
    <s v="M"/>
    <n v="640"/>
    <x v="39"/>
    <x v="0"/>
    <s v="NA"/>
    <s v="NA"/>
    <s v="NA"/>
    <x v="0"/>
    <x v="0"/>
    <s v="OtsLYON21S_1_0809"/>
    <s v="OtsLYON21S_1_1643"/>
    <x v="6"/>
    <x v="4"/>
    <n v="2021"/>
    <s v="FALL"/>
    <n v="1"/>
    <x v="10"/>
    <n v="0.98140000000000005"/>
    <n v="1"/>
    <n v="1.0833333333333333"/>
    <x v="5"/>
    <n v="1.5476190476190477"/>
    <n v="1.5665715644317642"/>
    <n v="15.840996378799518"/>
    <s v="Abv"/>
    <n v="1.895251681271648E-2"/>
  </r>
  <r>
    <s v="OtsLGRF24S"/>
    <s v="OtsLGRF24S_2155"/>
    <s v="C-02155"/>
    <x v="7"/>
    <n v="70"/>
    <s v="M"/>
    <n v="700"/>
    <x v="0"/>
    <x v="0"/>
    <s v="NA"/>
    <s v="3DD.003D7E4B08"/>
    <s v="NA"/>
    <x v="0"/>
    <x v="0"/>
    <s v="OtsLYON20S_1_0226"/>
    <s v="OtsLYON20S_1_0064"/>
    <x v="1"/>
    <x v="0"/>
    <n v="2020"/>
    <s v="FALL"/>
    <n v="0.999999999999996"/>
    <x v="11"/>
    <n v="0.98961045999999997"/>
    <n v="1"/>
    <n v="1.0952380952380953"/>
    <x v="0"/>
    <n v="1.5646258503401362"/>
    <n v="1.5751244661288175"/>
    <n v="15.9274823637921"/>
    <s v="Abv"/>
    <n v="1.0498615788681276E-2"/>
  </r>
  <r>
    <s v="OtsLGRF24S"/>
    <s v="OtsLGRF24S_2165"/>
    <s v="C-02165"/>
    <x v="7"/>
    <n v="70"/>
    <s v="M"/>
    <n v="830"/>
    <x v="10"/>
    <x v="1"/>
    <n v="1"/>
    <s v="NA"/>
    <s v="NA"/>
    <x v="0"/>
    <x v="0"/>
    <s v="OtsLYON20S_1_0266"/>
    <s v="OtsLYON20S_1_0126"/>
    <x v="1"/>
    <x v="0"/>
    <n v="2020"/>
    <s v="FALL"/>
    <n v="0.999999999999998"/>
    <x v="2"/>
    <n v="0.98961045999999997"/>
    <n v="1"/>
    <n v="1"/>
    <x v="3"/>
    <n v="1.4285714285714286"/>
    <n v="1.4390700443601099"/>
    <n v="14.551715273739294"/>
    <s v="Abv"/>
    <n v="1.0498615788681276E-2"/>
  </r>
  <r>
    <s v="OtsLGRF24S"/>
    <s v="OtsLGRF24S_2175"/>
    <s v="C-02175"/>
    <x v="7"/>
    <n v="70"/>
    <s v="M"/>
    <n v="600"/>
    <x v="44"/>
    <x v="1"/>
    <n v="1"/>
    <s v="NA"/>
    <s v="NA"/>
    <x v="0"/>
    <x v="0"/>
    <s v="OtsLYON21S_1_0614"/>
    <s v="OtsLYON21S_1_0025"/>
    <x v="6"/>
    <x v="4"/>
    <n v="2021"/>
    <s v="FALL"/>
    <n v="1"/>
    <x v="11"/>
    <n v="0.98140000000000005"/>
    <n v="1"/>
    <n v="1"/>
    <x v="8"/>
    <n v="1.4285714285714286"/>
    <n v="1.4475239453841451"/>
    <n v="14.637200175003313"/>
    <s v="Abv"/>
    <n v="1.895251681271648E-2"/>
  </r>
  <r>
    <s v="OtsLGRF24S"/>
    <s v="OtsLGRF24S_2185"/>
    <s v="C-02185"/>
    <x v="7"/>
    <n v="70"/>
    <s v="M"/>
    <n v="760"/>
    <x v="20"/>
    <x v="1"/>
    <s v="NA"/>
    <s v="NA"/>
    <s v="NA"/>
    <x v="1"/>
    <x v="1"/>
    <s v="OtsLYON20S_1_0297"/>
    <s v="OtsLYON20S_1_1061"/>
    <x v="1"/>
    <x v="0"/>
    <n v="2020"/>
    <s v="FALL"/>
    <n v="1"/>
    <x v="1"/>
    <n v="0.98961045999999997"/>
    <n v="1"/>
    <n v="1.1428571428571428"/>
    <x v="1"/>
    <n v="1.6326530612244898"/>
    <n v="1.6431516770131711"/>
    <n v="16.6153659088185"/>
    <s v="Abv"/>
    <n v="1.0498615788681276E-2"/>
  </r>
  <r>
    <s v="OtsLGRF24S"/>
    <s v="OtsLGRF24S_2195"/>
    <s v="C-02195"/>
    <x v="7"/>
    <n v="70"/>
    <s v="F"/>
    <n v="710"/>
    <x v="25"/>
    <x v="0"/>
    <s v="NA"/>
    <s v="3DD.003D7E54D0"/>
    <s v="NA"/>
    <x v="1"/>
    <x v="1"/>
    <s v="OtsLYON19S_1_0526"/>
    <s v="OtsLYON19S_1_0365"/>
    <x v="5"/>
    <x v="3"/>
    <n v="2019"/>
    <s v="FALL"/>
    <n v="1"/>
    <x v="2"/>
    <n v="0.95971980899999998"/>
    <n v="1"/>
    <n v="1.0666666666666667"/>
    <x v="0"/>
    <n v="1.5238095238095239"/>
    <n v="1.5657803059297459"/>
    <n v="15.83299526135953"/>
    <s v="Abv"/>
    <n v="4.1970782120221983E-2"/>
  </r>
  <r>
    <s v="OtsLGRF24S"/>
    <s v="OtsLGRF24S_2205"/>
    <s v="C-02205"/>
    <x v="7"/>
    <n v="70"/>
    <s v="M"/>
    <n v="750"/>
    <x v="21"/>
    <x v="1"/>
    <n v="1"/>
    <s v="NA"/>
    <s v="NA"/>
    <x v="1"/>
    <x v="1"/>
    <s v="OtsLYON20S_1_0637"/>
    <s v="OtsLYON20S_1_0762"/>
    <x v="1"/>
    <x v="0"/>
    <n v="2020"/>
    <s v="FALL"/>
    <n v="0.999999999999999"/>
    <x v="4"/>
    <n v="0.98961045999999997"/>
    <n v="1"/>
    <n v="1.1428571428571428"/>
    <x v="1"/>
    <n v="1.6326530612244898"/>
    <n v="1.6431516770131711"/>
    <n v="16.6153659088185"/>
    <s v="Abv"/>
    <n v="1.0498615788681276E-2"/>
  </r>
  <r>
    <s v="OtsLGRF24S"/>
    <s v="OtsLGRF24S_2215"/>
    <s v="C-02215"/>
    <x v="7"/>
    <n v="70"/>
    <s v="F"/>
    <n v="770"/>
    <x v="8"/>
    <x v="0"/>
    <s v="NA"/>
    <s v="3DD.003D7E54C1"/>
    <s v="NA"/>
    <x v="1"/>
    <x v="1"/>
    <s v="OtsLYON20S_1_0436"/>
    <s v="OtsLYON20S_1_1151"/>
    <x v="1"/>
    <x v="0"/>
    <n v="2020"/>
    <s v="FALL"/>
    <n v="1"/>
    <x v="10"/>
    <n v="0.98961045999999997"/>
    <n v="1"/>
    <n v="1.1428571428571428"/>
    <x v="1"/>
    <n v="1.6326530612244898"/>
    <n v="1.6431516770131711"/>
    <n v="16.6153659088185"/>
    <s v="Abv"/>
    <n v="1.0498615788681276E-2"/>
  </r>
  <r>
    <s v="OtsLGRF24S"/>
    <s v="OtsLGRF24S_2225"/>
    <s v="C-02225"/>
    <x v="7"/>
    <n v="70"/>
    <s v="F"/>
    <n v="860"/>
    <x v="16"/>
    <x v="1"/>
    <n v="1"/>
    <s v="NA"/>
    <s v="NA"/>
    <x v="1"/>
    <x v="1"/>
    <s v="OtsNPFH19S_1_3319"/>
    <s v="OtsNPFH19S_1_3023"/>
    <x v="4"/>
    <x v="3"/>
    <n v="2019"/>
    <s v="FALL"/>
    <n v="1"/>
    <x v="8"/>
    <n v="0.99705232300000002"/>
    <n v="1"/>
    <n v="1"/>
    <x v="3"/>
    <n v="1.4285714285714286"/>
    <n v="1.4315278200586183"/>
    <n v="14.475449145487847"/>
    <s v="Abv"/>
    <n v="2.9563914871897357E-3"/>
  </r>
  <r>
    <s v="OtsLGRF24S"/>
    <s v="OtsLGRF24S_2235"/>
    <s v="C-02235"/>
    <x v="8"/>
    <n v="70"/>
    <s v="F"/>
    <n v="730"/>
    <x v="13"/>
    <x v="0"/>
    <s v="NA"/>
    <s v="3DD.003D7E5796"/>
    <s v="NA"/>
    <x v="1"/>
    <x v="1"/>
    <s v="OtsLYON19S_1_0510"/>
    <s v="OtsLYON19S_1_0323"/>
    <x v="5"/>
    <x v="3"/>
    <n v="2019"/>
    <s v="FALL"/>
    <n v="1"/>
    <x v="2"/>
    <n v="0.95971980899999998"/>
    <n v="1"/>
    <n v="1.1428571428571428"/>
    <x v="1"/>
    <n v="1.6326530612244898"/>
    <n v="1.6746238433447118"/>
    <n v="16.933608933401771"/>
    <s v="Abv"/>
    <n v="4.1970782120221983E-2"/>
  </r>
  <r>
    <s v="OtsLGRF24S"/>
    <s v="OtsLGRF24S_2245"/>
    <s v="C-02245"/>
    <x v="8"/>
    <n v="70"/>
    <s v="M"/>
    <n v="600"/>
    <x v="44"/>
    <x v="1"/>
    <n v="1"/>
    <s v="NA"/>
    <s v="NA"/>
    <x v="0"/>
    <x v="0"/>
    <s v="OtsLYON21S_1_0853"/>
    <s v="OtsLYON21S_1_1818"/>
    <x v="6"/>
    <x v="4"/>
    <n v="2021"/>
    <s v="FALL"/>
    <n v="0.999999999999997"/>
    <x v="6"/>
    <n v="0.98140000000000005"/>
    <n v="1"/>
    <n v="1"/>
    <x v="8"/>
    <n v="1.4285714285714286"/>
    <n v="1.4475239453841451"/>
    <n v="14.637200175003313"/>
    <s v="Abv"/>
    <n v="1.895251681271648E-2"/>
  </r>
  <r>
    <s v="OtsLGRF24S"/>
    <s v="OtsLGRF24S_2255"/>
    <s v="C-02255"/>
    <x v="8"/>
    <n v="70"/>
    <s v="M"/>
    <n v="730"/>
    <x v="13"/>
    <x v="0"/>
    <s v="NA"/>
    <s v="3DD.003D7E5785"/>
    <s v="NA"/>
    <x v="0"/>
    <x v="0"/>
    <s v="OtsLYON21S_1_0737"/>
    <s v="OtsLYON21S_1_0350"/>
    <x v="6"/>
    <x v="4"/>
    <n v="2021"/>
    <s v="FALL"/>
    <n v="1.00000000000001"/>
    <x v="1"/>
    <n v="0.98140000000000005"/>
    <n v="1"/>
    <n v="1.0555555555555556"/>
    <x v="1"/>
    <n v="1.5079365079365081"/>
    <n v="1.5268890247492246"/>
    <n v="15.439730977534118"/>
    <s v="Abv"/>
    <n v="1.895251681271648E-2"/>
  </r>
  <r>
    <s v="OtsLGRF24S"/>
    <s v="OtsLGRF24S_2265"/>
    <s v="C-02265"/>
    <x v="8"/>
    <n v="70"/>
    <s v="F"/>
    <n v="810"/>
    <x v="15"/>
    <x v="0"/>
    <s v="NA"/>
    <s v="3DD.003D7E44FD"/>
    <s v="NA"/>
    <x v="1"/>
    <x v="1"/>
    <s v="OtsLYON20S_1_0214"/>
    <s v="OtsLYON20S_1_0020"/>
    <x v="1"/>
    <x v="0"/>
    <n v="2020"/>
    <s v="FALL"/>
    <n v="1"/>
    <x v="11"/>
    <n v="0.98961045999999997"/>
    <n v="1"/>
    <n v="1.1379310344827587"/>
    <x v="4"/>
    <n v="1.6256157635467983"/>
    <n v="1.6361143793354795"/>
    <n v="16.544205542091632"/>
    <s v="Abv"/>
    <n v="1.0498615788681276E-2"/>
  </r>
  <r>
    <s v="OtsLGRF24S"/>
    <s v="OtsLGRF24S_2275"/>
    <s v="C-02275"/>
    <x v="8"/>
    <n v="70"/>
    <s v="F"/>
    <n v="730"/>
    <x v="13"/>
    <x v="1"/>
    <n v="1"/>
    <s v="NA"/>
    <s v="This individual failed to genotype"/>
    <x v="2"/>
    <x v="1"/>
    <s v="NG"/>
    <s v="NG"/>
    <x v="8"/>
    <x v="2"/>
    <s v="U"/>
    <s v="NA"/>
    <s v="NA"/>
    <x v="16"/>
    <e v="#N/A"/>
    <n v="1"/>
    <n v="0"/>
    <x v="1"/>
    <n v="0"/>
    <n v="0"/>
    <n v="0"/>
    <s v="Abv"/>
    <n v="0"/>
  </r>
  <r>
    <s v="OtsLGRF24S"/>
    <s v="OtsLGRF24S_2285"/>
    <s v="C-02285"/>
    <x v="8"/>
    <n v="70"/>
    <s v="F"/>
    <n v="760"/>
    <x v="20"/>
    <x v="0"/>
    <s v="NA"/>
    <s v="3DD.003D7E4516"/>
    <s v="NA"/>
    <x v="1"/>
    <x v="1"/>
    <s v="OtsLYON20S_1_0423"/>
    <s v="OtsLYON20S_1_1122"/>
    <x v="1"/>
    <x v="0"/>
    <n v="2020"/>
    <s v="FALL"/>
    <n v="0.999999999999997"/>
    <x v="1"/>
    <n v="0.98961045999999997"/>
    <n v="1"/>
    <n v="1.1428571428571428"/>
    <x v="1"/>
    <n v="1.6326530612244898"/>
    <n v="1.6431516770131711"/>
    <n v="16.6153659088185"/>
    <s v="Abv"/>
    <n v="1.0498615788681276E-2"/>
  </r>
  <r>
    <s v="OtsLGRF24S"/>
    <s v="OtsLGRF24S_2295"/>
    <s v="C-02295"/>
    <x v="8"/>
    <n v="70"/>
    <s v="F"/>
    <n v="750"/>
    <x v="21"/>
    <x v="0"/>
    <s v="NA"/>
    <s v="3DD.003D7E577E"/>
    <s v="NA"/>
    <x v="1"/>
    <x v="1"/>
    <s v="OtsNPFH20S_1_0371"/>
    <s v="OtsNPFH20S_1_0336"/>
    <x v="0"/>
    <x v="0"/>
    <n v="2020"/>
    <s v="FALL"/>
    <n v="0.999999999999998"/>
    <x v="12"/>
    <n v="0.98845608500000004"/>
    <n v="1"/>
    <n v="1.1428571428571428"/>
    <x v="1"/>
    <n v="1.6326530612244898"/>
    <n v="1.6443317945290656"/>
    <n v="16.627299125098105"/>
    <s v="Abv"/>
    <n v="1.1678733304575806E-2"/>
  </r>
  <r>
    <s v="OtsLGRF24S"/>
    <s v="OtsLGRF24S_2305"/>
    <s v="C-02305"/>
    <x v="8"/>
    <n v="70"/>
    <s v="M"/>
    <n v="530"/>
    <x v="34"/>
    <x v="1"/>
    <n v="1"/>
    <s v="NA"/>
    <s v="This individual failed to genotype"/>
    <x v="2"/>
    <x v="0"/>
    <s v="NG"/>
    <s v="NG"/>
    <x v="8"/>
    <x v="2"/>
    <s v="U"/>
    <s v="NA"/>
    <s v="NA"/>
    <x v="16"/>
    <e v="#N/A"/>
    <n v="1"/>
    <n v="0"/>
    <x v="9"/>
    <n v="0"/>
    <n v="0"/>
    <n v="0"/>
    <s v="Abv"/>
    <n v="0"/>
  </r>
  <r>
    <s v="OtsLGRF24S"/>
    <s v="OtsLGRF24S_2315"/>
    <s v="C-02315"/>
    <x v="8"/>
    <n v="70"/>
    <s v="M"/>
    <n v="650"/>
    <x v="28"/>
    <x v="0"/>
    <s v="NA"/>
    <s v="NA"/>
    <s v="This individual failed to genotype"/>
    <x v="2"/>
    <x v="0"/>
    <s v="NG"/>
    <s v="NG"/>
    <x v="8"/>
    <x v="2"/>
    <s v="U"/>
    <s v="NA"/>
    <s v="NA"/>
    <x v="16"/>
    <e v="#N/A"/>
    <n v="1"/>
    <n v="0"/>
    <x v="5"/>
    <n v="0"/>
    <n v="0"/>
    <n v="0"/>
    <s v="Abv"/>
    <n v="0"/>
  </r>
  <r>
    <s v="OtsLGRF24S"/>
    <s v="OtsLGRF24S_2325"/>
    <s v="C-02325"/>
    <x v="8"/>
    <n v="70"/>
    <s v="M"/>
    <n v="760"/>
    <x v="20"/>
    <x v="0"/>
    <s v="NA"/>
    <s v="3DD.003D7E453F"/>
    <s v="NA"/>
    <x v="0"/>
    <x v="0"/>
    <s v="OtsLYON20S_1_0434"/>
    <s v="OtsLYON20S_1_1142"/>
    <x v="1"/>
    <x v="0"/>
    <n v="2020"/>
    <s v="FALL"/>
    <n v="0.999999999999999"/>
    <x v="1"/>
    <n v="0.98961045999999997"/>
    <n v="1"/>
    <n v="1.0555555555555556"/>
    <x v="1"/>
    <n v="1.5079365079365081"/>
    <n v="1.5184351237251894"/>
    <n v="15.354246076270098"/>
    <s v="Abv"/>
    <n v="1.0498615788681276E-2"/>
  </r>
  <r>
    <s v="OtsLGRF24S"/>
    <s v="OtsLGRF24S_2335"/>
    <s v="C-02335"/>
    <x v="8"/>
    <n v="70"/>
    <s v="F"/>
    <n v="820"/>
    <x v="6"/>
    <x v="0"/>
    <s v="NA"/>
    <s v="3DD.003D7E4528"/>
    <s v="NA"/>
    <x v="1"/>
    <x v="1"/>
    <s v="NA"/>
    <s v="NA"/>
    <x v="3"/>
    <x v="2"/>
    <s v="U"/>
    <s v="FALL"/>
    <n v="1"/>
    <x v="5"/>
    <n v="1"/>
    <n v="1"/>
    <n v="1.1379310344827587"/>
    <x v="4"/>
    <n v="1.6256157635467983"/>
    <n v="1.5843126370444234"/>
    <n v="16.02039212004361"/>
    <s v="Abv"/>
    <n v="-4.1303126502374887E-2"/>
  </r>
  <r>
    <s v="OtsLGRF24S"/>
    <s v="OtsLGRF24S_2345"/>
    <s v="C-02345"/>
    <x v="8"/>
    <n v="70"/>
    <s v="M"/>
    <n v="420"/>
    <x v="45"/>
    <x v="0"/>
    <s v="NA"/>
    <s v="NA"/>
    <s v="NA"/>
    <x v="0"/>
    <x v="0"/>
    <s v="OtsNPFH22S_1_0354"/>
    <s v="OtsNPFH22S_1_0289"/>
    <x v="10"/>
    <x v="1"/>
    <n v="2022"/>
    <s v="FALL"/>
    <n v="0.999999999999998"/>
    <x v="8"/>
    <n v="0.98"/>
    <n v="1"/>
    <n v="1"/>
    <x v="6"/>
    <n v="1.4285714285714286"/>
    <n v="1.4489795918367347"/>
    <n v="14.651919509062367"/>
    <s v="Abv"/>
    <n v="2.0408163265306145E-2"/>
  </r>
  <r>
    <s v="OtsLGRF24S"/>
    <s v="OtsLGRF24S_2355"/>
    <s v="C-02355"/>
    <x v="8"/>
    <n v="70"/>
    <s v="F"/>
    <n v="800"/>
    <x v="18"/>
    <x v="1"/>
    <n v="1"/>
    <s v="NA"/>
    <s v="This individual failed to genotype"/>
    <x v="2"/>
    <x v="1"/>
    <s v="NG"/>
    <s v="NG"/>
    <x v="8"/>
    <x v="2"/>
    <s v="U"/>
    <s v="NA"/>
    <s v="NA"/>
    <x v="16"/>
    <e v="#N/A"/>
    <n v="1"/>
    <n v="0"/>
    <x v="4"/>
    <n v="0"/>
    <n v="0"/>
    <n v="0"/>
    <s v="Abv"/>
    <n v="0"/>
  </r>
  <r>
    <s v="OtsLGRF24S"/>
    <s v="OtsLGRF24S_2365"/>
    <s v="C-02365"/>
    <x v="8"/>
    <n v="70"/>
    <s v="F"/>
    <n v="820"/>
    <x v="6"/>
    <x v="1"/>
    <n v="1"/>
    <s v="NA"/>
    <s v="NA"/>
    <x v="0"/>
    <x v="0"/>
    <s v="OtsLYON20S_1_1583"/>
    <s v="OtsLYON20S_1_1765"/>
    <x v="1"/>
    <x v="0"/>
    <n v="2020"/>
    <s v="FALL"/>
    <n v="0.999999999999996"/>
    <x v="14"/>
    <n v="0.98961045999999997"/>
    <n v="1"/>
    <n v="1.0249999999999999"/>
    <x v="4"/>
    <n v="1.4642857142857142"/>
    <n v="1.4747843300743955"/>
    <n v="14.912854134878154"/>
    <s v="Abv"/>
    <n v="1.0498615788681276E-2"/>
  </r>
  <r>
    <s v="OtsLGRF24S"/>
    <s v="OtsLGRF24S_2375"/>
    <s v="C-02375"/>
    <x v="8"/>
    <n v="70"/>
    <s v="M"/>
    <n v="780"/>
    <x v="11"/>
    <x v="0"/>
    <s v="NA"/>
    <s v="3DD.003D7E51A4"/>
    <s v="NA"/>
    <x v="0"/>
    <x v="0"/>
    <s v="OtsLYON20S_1_1546"/>
    <s v="OtsLYON20S_1_1703"/>
    <x v="1"/>
    <x v="0"/>
    <n v="2020"/>
    <s v="FALL"/>
    <n v="0.999999999999996"/>
    <x v="4"/>
    <n v="0.98961045999999997"/>
    <n v="1"/>
    <n v="1.0249999999999999"/>
    <x v="4"/>
    <n v="1.4642857142857142"/>
    <n v="1.4747843300743955"/>
    <n v="14.912854134878154"/>
    <s v="Abv"/>
    <n v="1.0498615788681276E-2"/>
  </r>
  <r>
    <s v="OtsLGRF24S"/>
    <s v="OtsLGRF24S_2385"/>
    <s v="C-02385"/>
    <x v="8"/>
    <n v="70"/>
    <s v="M"/>
    <n v="880"/>
    <x v="42"/>
    <x v="0"/>
    <s v="NA"/>
    <s v="3DD.003D7E5180"/>
    <s v="NA"/>
    <x v="0"/>
    <x v="0"/>
    <s v="OtsNPFH20S_1_0835"/>
    <s v="OtsNPFH20S_1_0774"/>
    <x v="0"/>
    <x v="0"/>
    <n v="2020"/>
    <s v="FALL"/>
    <n v="1"/>
    <x v="0"/>
    <n v="0.98845608500000004"/>
    <n v="1"/>
    <n v="1"/>
    <x v="10"/>
    <n v="1.4285714285714286"/>
    <n v="1.4402501618760044"/>
    <n v="14.563648490018899"/>
    <s v="Abv"/>
    <n v="1.1678733304575806E-2"/>
  </r>
  <r>
    <s v="OtsLGRF24S"/>
    <s v="OtsLGRF24S_2395"/>
    <s v="C-02395"/>
    <x v="8"/>
    <n v="70"/>
    <s v="F"/>
    <n v="740"/>
    <x v="2"/>
    <x v="1"/>
    <n v="1"/>
    <s v="NA"/>
    <s v="NA"/>
    <x v="1"/>
    <x v="1"/>
    <s v="OtsLYON19S_1_1368"/>
    <s v="OtsLYON19S_1_1444"/>
    <x v="5"/>
    <x v="3"/>
    <n v="2019"/>
    <s v="FALL"/>
    <n v="0.999999999999997"/>
    <x v="3"/>
    <n v="0.95971980899999998"/>
    <n v="1"/>
    <n v="1.1428571428571428"/>
    <x v="1"/>
    <n v="1.6326530612244898"/>
    <n v="1.6746238433447118"/>
    <n v="16.933608933401771"/>
    <s v="blw"/>
    <n v="4.1970782120221983E-2"/>
  </r>
  <r>
    <s v="OtsLGRF24S"/>
    <s v="OtsLGRF24S_2405"/>
    <s v="C-02405"/>
    <x v="8"/>
    <n v="70"/>
    <s v="F"/>
    <n v="810"/>
    <x v="15"/>
    <x v="1"/>
    <n v="1"/>
    <s v="NA"/>
    <s v="NA"/>
    <x v="1"/>
    <x v="1"/>
    <s v="OtsLYON20S_1_0621"/>
    <s v="OtsLYON20S_1_0589"/>
    <x v="1"/>
    <x v="0"/>
    <n v="2020"/>
    <s v="FALL"/>
    <n v="1"/>
    <x v="10"/>
    <n v="0.98961045999999997"/>
    <n v="1"/>
    <n v="1.1379310344827587"/>
    <x v="4"/>
    <n v="1.6256157635467983"/>
    <n v="1.6361143793354795"/>
    <n v="16.544205542091632"/>
    <s v="Abv"/>
    <n v="1.0498615788681276E-2"/>
  </r>
  <r>
    <s v="OtsLGRF24S"/>
    <s v="OtsLGRF24S_2415"/>
    <s v="C-02415"/>
    <x v="8"/>
    <n v="70"/>
    <s v="M"/>
    <n v="690"/>
    <x v="1"/>
    <x v="0"/>
    <s v="NA"/>
    <s v="NA"/>
    <s v="NA"/>
    <x v="0"/>
    <x v="0"/>
    <s v="OtsLYON20S_1_0219"/>
    <s v="OtsLYON20S_1_0055"/>
    <x v="1"/>
    <x v="0"/>
    <n v="2020"/>
    <s v="FALL"/>
    <n v="1"/>
    <x v="11"/>
    <n v="0.98961045999999997"/>
    <n v="1"/>
    <n v="1.0952380952380953"/>
    <x v="0"/>
    <n v="1.5646258503401362"/>
    <n v="1.5751244661288175"/>
    <n v="15.9274823637921"/>
    <s v="Abv"/>
    <n v="1.0498615788681276E-2"/>
  </r>
  <r>
    <s v="OtsLGRF24S"/>
    <s v="OtsLGRF24S_2425"/>
    <s v="C-02425"/>
    <x v="8"/>
    <n v="70"/>
    <s v="M"/>
    <n v="680"/>
    <x v="19"/>
    <x v="1"/>
    <n v="1"/>
    <s v="NA"/>
    <s v="NA"/>
    <x v="0"/>
    <x v="0"/>
    <s v="OtsLYON21S_1_0633"/>
    <s v="OtsLYON21S_1_0076"/>
    <x v="6"/>
    <x v="4"/>
    <n v="2021"/>
    <s v="FALL"/>
    <n v="1"/>
    <x v="11"/>
    <n v="0.98140000000000005"/>
    <n v="1"/>
    <n v="1.0952380952380953"/>
    <x v="0"/>
    <n v="1.5646258503401362"/>
    <n v="1.5835783671528527"/>
    <n v="16.012967265056119"/>
    <s v="Abv"/>
    <n v="1.895251681271648E-2"/>
  </r>
  <r>
    <s v="OtsLGRF24S"/>
    <s v="OtsLGRF24S_2435"/>
    <s v="C-02435"/>
    <x v="8"/>
    <n v="70"/>
    <s v="M"/>
    <n v="650"/>
    <x v="28"/>
    <x v="0"/>
    <s v="NA"/>
    <s v="NA"/>
    <s v="NA"/>
    <x v="0"/>
    <x v="0"/>
    <s v="OtsLYON21S_1_0757"/>
    <s v="OtsLYON21S_1_0395"/>
    <x v="6"/>
    <x v="4"/>
    <n v="2021"/>
    <s v="FALL"/>
    <n v="0.999999999999994"/>
    <x v="1"/>
    <n v="0.98140000000000005"/>
    <n v="1"/>
    <n v="1.0833333333333333"/>
    <x v="5"/>
    <n v="1.5476190476190477"/>
    <n v="1.5665715644317642"/>
    <n v="15.840996378799518"/>
    <s v="Abv"/>
    <n v="1.895251681271648E-2"/>
  </r>
  <r>
    <s v="OtsLGRF24S"/>
    <s v="OtsLGRF24S_2445"/>
    <s v="C-02445"/>
    <x v="8"/>
    <n v="70"/>
    <s v="F"/>
    <n v="820"/>
    <x v="6"/>
    <x v="1"/>
    <n v="1"/>
    <s v="NA"/>
    <s v="NA"/>
    <x v="1"/>
    <x v="1"/>
    <s v="OtsLYON20S_1_0649"/>
    <s v="OtsLYON20S_1_0719"/>
    <x v="1"/>
    <x v="0"/>
    <n v="2020"/>
    <s v="FALL"/>
    <n v="0.999999999999994"/>
    <x v="4"/>
    <n v="0.98961045999999997"/>
    <n v="1"/>
    <n v="1.1379310344827587"/>
    <x v="4"/>
    <n v="1.6256157635467983"/>
    <n v="1.6361143793354795"/>
    <n v="16.544205542091632"/>
    <s v="Abv"/>
    <n v="1.0498615788681276E-2"/>
  </r>
  <r>
    <s v="OtsLGRF24S"/>
    <s v="OtsLGRF24S_2455"/>
    <s v="C-02455"/>
    <x v="8"/>
    <n v="70"/>
    <s v="F"/>
    <n v="830"/>
    <x v="10"/>
    <x v="0"/>
    <s v="NA"/>
    <s v="3DD.003D7E5192"/>
    <s v="NA"/>
    <x v="1"/>
    <x v="1"/>
    <s v="OtsNPFH20S_1_0817"/>
    <s v="OtsNPFH20S_1_0747"/>
    <x v="0"/>
    <x v="0"/>
    <n v="2020"/>
    <s v="FALL"/>
    <n v="1"/>
    <x v="12"/>
    <n v="0.98845608500000004"/>
    <n v="1"/>
    <n v="1"/>
    <x v="3"/>
    <n v="1.4285714285714286"/>
    <n v="1.4402501618760044"/>
    <n v="14.563648490018899"/>
    <s v="Abv"/>
    <n v="1.1678733304575806E-2"/>
  </r>
  <r>
    <s v="OtsLGRF24S"/>
    <s v="OtsLGRF24S_2465"/>
    <s v="C-02465"/>
    <x v="8"/>
    <n v="70"/>
    <s v="M"/>
    <n v="720"/>
    <x v="9"/>
    <x v="0"/>
    <s v="NA"/>
    <s v="3DD.003D7E518E"/>
    <s v="This individual failed to genotype"/>
    <x v="2"/>
    <x v="0"/>
    <s v="NG"/>
    <s v="NG"/>
    <x v="8"/>
    <x v="2"/>
    <s v="U"/>
    <s v="NA"/>
    <s v="NA"/>
    <x v="16"/>
    <e v="#N/A"/>
    <n v="1"/>
    <n v="0"/>
    <x v="0"/>
    <n v="0"/>
    <n v="0"/>
    <n v="0"/>
    <s v="Abv"/>
    <n v="0"/>
  </r>
  <r>
    <s v="OtsLGRF24S"/>
    <s v="OtsLGRF24S_2475"/>
    <s v="C-02475"/>
    <x v="8"/>
    <n v="70"/>
    <s v="M"/>
    <n v="640"/>
    <x v="39"/>
    <x v="0"/>
    <s v="NA"/>
    <s v="NA"/>
    <s v="NA"/>
    <x v="0"/>
    <x v="0"/>
    <s v="OtsLYON21S_1_0690"/>
    <s v="OtsLYON21S_1_0235"/>
    <x v="6"/>
    <x v="4"/>
    <n v="2021"/>
    <s v="FALL"/>
    <n v="0.999999999999998"/>
    <x v="2"/>
    <n v="0.98140000000000005"/>
    <n v="1"/>
    <n v="1.0833333333333333"/>
    <x v="5"/>
    <n v="1.5476190476190477"/>
    <n v="1.5665715644317642"/>
    <n v="15.840996378799518"/>
    <s v="Abv"/>
    <n v="1.895251681271648E-2"/>
  </r>
  <r>
    <s v="OtsLGRF24S"/>
    <s v="OtsLGRF24S_2485"/>
    <s v="C-02485"/>
    <x v="8"/>
    <n v="70"/>
    <s v="F"/>
    <n v="800"/>
    <x v="18"/>
    <x v="1"/>
    <n v="1"/>
    <s v="NA"/>
    <s v="NA"/>
    <x v="0"/>
    <x v="0"/>
    <s v="OtsNPFH20S_1_0559"/>
    <s v="OtsNPFH20S_1_0509"/>
    <x v="0"/>
    <x v="0"/>
    <n v="2020"/>
    <s v="FALL"/>
    <n v="1"/>
    <x v="12"/>
    <n v="0.98845608500000004"/>
    <n v="1"/>
    <n v="1.0249999999999999"/>
    <x v="4"/>
    <n v="1.4642857142857142"/>
    <n v="1.4759644475902898"/>
    <n v="14.924787351157756"/>
    <s v="Abv"/>
    <n v="1.1678733304575584E-2"/>
  </r>
  <r>
    <s v="OtsLGRF24S"/>
    <s v="OtsLGRF24S_2495"/>
    <s v="C-02495"/>
    <x v="8"/>
    <n v="70"/>
    <s v="M"/>
    <n v="820"/>
    <x v="6"/>
    <x v="0"/>
    <s v="NA"/>
    <s v="3DD.003D7E5162"/>
    <s v="NA"/>
    <x v="0"/>
    <x v="0"/>
    <s v="NA"/>
    <s v="NA"/>
    <x v="3"/>
    <x v="2"/>
    <s v="U"/>
    <s v="FALL"/>
    <n v="1"/>
    <x v="5"/>
    <n v="1"/>
    <n v="1"/>
    <n v="1.0249999999999999"/>
    <x v="4"/>
    <n v="1.4642857142857142"/>
    <n v="1.4229825877833393"/>
    <n v="14.389040712830131"/>
    <s v="Abv"/>
    <n v="-4.1303126502374887E-2"/>
  </r>
  <r>
    <s v="OtsLGRF24S"/>
    <s v="OtsLGRF24S_2505"/>
    <s v="C-02505"/>
    <x v="8"/>
    <n v="70"/>
    <s v="F"/>
    <n v="780"/>
    <x v="11"/>
    <x v="1"/>
    <n v="1"/>
    <s v="NA"/>
    <s v="NA"/>
    <x v="1"/>
    <x v="1"/>
    <s v="OtsLYON20S_1_1386"/>
    <s v="OtsLYON20S_1_0937"/>
    <x v="1"/>
    <x v="0"/>
    <n v="2020"/>
    <s v="FALL"/>
    <n v="0.999999999999999"/>
    <x v="15"/>
    <n v="0.98961045999999997"/>
    <n v="1"/>
    <n v="1.1379310344827587"/>
    <x v="4"/>
    <n v="1.6256157635467983"/>
    <n v="1.6361143793354795"/>
    <n v="16.544205542091632"/>
    <s v="Abv"/>
    <n v="1.0498615788681276E-2"/>
  </r>
  <r>
    <s v="OtsLGRF24S"/>
    <s v="OtsLGRF24S_2515"/>
    <s v="C-02515"/>
    <x v="8"/>
    <n v="70"/>
    <s v="M"/>
    <n v="650"/>
    <x v="28"/>
    <x v="0"/>
    <s v="NA"/>
    <s v="NA"/>
    <s v="NA"/>
    <x v="0"/>
    <x v="0"/>
    <s v="OtsLYON21S_1_0936"/>
    <s v="OtsLYON21S_1_1738"/>
    <x v="6"/>
    <x v="4"/>
    <n v="2021"/>
    <s v="FALL"/>
    <n v="1"/>
    <x v="4"/>
    <n v="0.98140000000000005"/>
    <n v="1"/>
    <n v="1.0833333333333333"/>
    <x v="5"/>
    <n v="1.5476190476190477"/>
    <n v="1.5665715644317642"/>
    <n v="15.840996378799518"/>
    <s v="Abv"/>
    <n v="1.895251681271648E-2"/>
  </r>
  <r>
    <s v="OtsLGRF24S"/>
    <s v="OtsLGRF24S_2525"/>
    <s v="C-02525"/>
    <x v="8"/>
    <n v="70"/>
    <s v="M"/>
    <n v="850"/>
    <x v="4"/>
    <x v="0"/>
    <s v="NA"/>
    <s v="3DD.003D7E5195"/>
    <s v="NA"/>
    <x v="0"/>
    <x v="0"/>
    <s v="OtsNPFH20S_1_0569"/>
    <s v="OtsNPFH20S_1_0529"/>
    <x v="0"/>
    <x v="0"/>
    <n v="2020"/>
    <s v="FALL"/>
    <n v="1"/>
    <x v="7"/>
    <n v="0.98845608500000004"/>
    <n v="1"/>
    <n v="1"/>
    <x v="3"/>
    <n v="1.4285714285714286"/>
    <n v="1.4402501618760044"/>
    <n v="14.563648490018899"/>
    <s v="Abv"/>
    <n v="1.1678733304575806E-2"/>
  </r>
  <r>
    <s v="OtsLGRF24S"/>
    <s v="OtsLGRF24S_2535"/>
    <s v="C-02535"/>
    <x v="8"/>
    <n v="70"/>
    <s v="F"/>
    <n v="760"/>
    <x v="20"/>
    <x v="0"/>
    <s v="NA"/>
    <s v="3DD.003D7E5199"/>
    <s v="NA"/>
    <x v="1"/>
    <x v="1"/>
    <s v="NA"/>
    <s v="NA"/>
    <x v="3"/>
    <x v="2"/>
    <s v="U"/>
    <s v="FALL"/>
    <n v="0.999999999999998"/>
    <x v="5"/>
    <n v="1"/>
    <n v="1"/>
    <n v="1.1428571428571428"/>
    <x v="1"/>
    <n v="1.6326530612244898"/>
    <n v="1.5913499347221149"/>
    <n v="16.091552486770478"/>
    <s v="Abv"/>
    <n v="-4.1303126502374887E-2"/>
  </r>
  <r>
    <s v="OtsLGRF24S"/>
    <s v="OtsLGRF24S_2545"/>
    <s v="C-02545"/>
    <x v="8"/>
    <n v="70"/>
    <s v="F"/>
    <n v="770"/>
    <x v="8"/>
    <x v="0"/>
    <s v="NA"/>
    <s v="3DD.003D7E46A3"/>
    <s v="NA"/>
    <x v="1"/>
    <x v="1"/>
    <s v="OtsLYON20S_1_0434"/>
    <s v="OtsLYON20S_1_1141"/>
    <x v="1"/>
    <x v="0"/>
    <n v="2020"/>
    <s v="FALL"/>
    <n v="1"/>
    <x v="1"/>
    <n v="0.98961045999999997"/>
    <n v="1"/>
    <n v="1.1428571428571428"/>
    <x v="1"/>
    <n v="1.6326530612244898"/>
    <n v="1.6431516770131711"/>
    <n v="16.6153659088185"/>
    <s v="Abv"/>
    <n v="1.0498615788681276E-2"/>
  </r>
  <r>
    <s v="OtsLGRF24S"/>
    <s v="OtsLGRF24S_2555"/>
    <s v="C-02555"/>
    <x v="8"/>
    <n v="70"/>
    <s v="F"/>
    <n v="780"/>
    <x v="11"/>
    <x v="0"/>
    <s v="NA"/>
    <s v="NA"/>
    <s v="NA"/>
    <x v="1"/>
    <x v="1"/>
    <s v="OtsNPFH20S_1_0352"/>
    <s v="OtsNPFH20S_1_0312"/>
    <x v="0"/>
    <x v="0"/>
    <n v="2020"/>
    <s v="FALL"/>
    <n v="1"/>
    <x v="8"/>
    <n v="0.98845608500000004"/>
    <n v="1"/>
    <n v="1.1379310344827587"/>
    <x v="4"/>
    <n v="1.6256157635467983"/>
    <n v="1.6372944968513741"/>
    <n v="16.556138758371237"/>
    <s v="Abv"/>
    <n v="1.1678733304575806E-2"/>
  </r>
  <r>
    <s v="OtsLGRF24S"/>
    <s v="OtsLGRF24S_2565"/>
    <s v="C-02565"/>
    <x v="8"/>
    <n v="70"/>
    <s v="M"/>
    <n v="580"/>
    <x v="27"/>
    <x v="1"/>
    <n v="1"/>
    <s v="NA"/>
    <s v="NA"/>
    <x v="0"/>
    <x v="0"/>
    <s v="OtsLYON21S_1_0936"/>
    <s v="OtsLYON21S_1_1737"/>
    <x v="6"/>
    <x v="4"/>
    <n v="2021"/>
    <s v="FALL"/>
    <n v="1"/>
    <x v="4"/>
    <n v="0.98140000000000005"/>
    <n v="1"/>
    <n v="1"/>
    <x v="8"/>
    <n v="1.4285714285714286"/>
    <n v="1.4475239453841451"/>
    <n v="14.637200175003313"/>
    <s v="Abv"/>
    <n v="1.895251681271648E-2"/>
  </r>
  <r>
    <s v="OtsLGRF24S"/>
    <s v="OtsLGRF24S_2575"/>
    <s v="C-02575"/>
    <x v="8"/>
    <n v="70"/>
    <s v="M"/>
    <n v="580"/>
    <x v="27"/>
    <x v="0"/>
    <s v="NA"/>
    <s v="NA"/>
    <s v="NA"/>
    <x v="0"/>
    <x v="0"/>
    <s v="OtsLYON21S_1_0918"/>
    <s v="OtsLYON21S_1_1705"/>
    <x v="6"/>
    <x v="4"/>
    <n v="2021"/>
    <s v="FALL"/>
    <n v="1"/>
    <x v="4"/>
    <n v="0.98140000000000005"/>
    <n v="1"/>
    <n v="1"/>
    <x v="8"/>
    <n v="1.4285714285714286"/>
    <n v="1.4475239453841451"/>
    <n v="14.637200175003313"/>
    <s v="Abv"/>
    <n v="1.895251681271648E-2"/>
  </r>
  <r>
    <s v="OtsLGRF24S"/>
    <s v="OtsLGRF24S_2585"/>
    <s v="C-02585"/>
    <x v="8"/>
    <n v="70"/>
    <s v="F"/>
    <n v="780"/>
    <x v="11"/>
    <x v="0"/>
    <s v="NA"/>
    <s v="3DD.003D7E468A"/>
    <s v="NA"/>
    <x v="1"/>
    <x v="1"/>
    <s v="OtsLYON20S_1_1511"/>
    <s v="OtsLYON20S_1_1642"/>
    <x v="1"/>
    <x v="0"/>
    <n v="2020"/>
    <s v="FALL"/>
    <n v="0.999999999999997"/>
    <x v="4"/>
    <n v="0.98961045999999997"/>
    <n v="1"/>
    <n v="1.1379310344827587"/>
    <x v="4"/>
    <n v="1.6256157635467983"/>
    <n v="1.6361143793354795"/>
    <n v="16.544205542091632"/>
    <s v="Abv"/>
    <n v="1.0498615788681276E-2"/>
  </r>
  <r>
    <s v="OtsLGRF24S"/>
    <s v="OtsLGRF24S_2595"/>
    <s v="C-02595"/>
    <x v="8"/>
    <n v="70"/>
    <s v="M"/>
    <n v="610"/>
    <x v="38"/>
    <x v="0"/>
    <s v="NA"/>
    <s v="NA"/>
    <s v="NA"/>
    <x v="0"/>
    <x v="0"/>
    <s v="OtsLYON21S_1_0759"/>
    <s v="OtsLYON21S_1_0407"/>
    <x v="6"/>
    <x v="4"/>
    <n v="2021"/>
    <s v="FALL"/>
    <n v="0.999999999999999"/>
    <x v="1"/>
    <n v="0.98140000000000005"/>
    <n v="1"/>
    <n v="1"/>
    <x v="8"/>
    <n v="1.4285714285714286"/>
    <n v="1.4475239453841451"/>
    <n v="14.637200175003313"/>
    <s v="Abv"/>
    <n v="1.895251681271648E-2"/>
  </r>
  <r>
    <s v="OtsLGRF24S"/>
    <s v="OtsLGRF24S_2605"/>
    <s v="C-02605"/>
    <x v="8"/>
    <n v="70"/>
    <s v="M"/>
    <n v="730"/>
    <x v="13"/>
    <x v="0"/>
    <s v="NA"/>
    <s v="3DD.003D7E4682"/>
    <s v="NA"/>
    <x v="0"/>
    <x v="0"/>
    <s v="OtsLYON19S_1_0133"/>
    <s v="OtsLYON19S_1_0224"/>
    <x v="5"/>
    <x v="3"/>
    <n v="2019"/>
    <s v="FALL"/>
    <n v="1"/>
    <x v="2"/>
    <n v="0.95971980899999998"/>
    <n v="1"/>
    <n v="1.0555555555555556"/>
    <x v="1"/>
    <n v="1.5079365079365081"/>
    <n v="1.5499072900567301"/>
    <n v="15.672489100853369"/>
    <s v="Abv"/>
    <n v="4.1970782120221983E-2"/>
  </r>
  <r>
    <s v="OtsLGRF24S"/>
    <s v="OtsLGRF24S_2615"/>
    <s v="C-02615"/>
    <x v="8"/>
    <n v="70"/>
    <s v="F"/>
    <n v="750"/>
    <x v="21"/>
    <x v="0"/>
    <s v="NA"/>
    <s v="3DD.003D7E46BE"/>
    <s v="NA"/>
    <x v="1"/>
    <x v="1"/>
    <s v="OtsLYON20S_1_0214"/>
    <s v="OtsLYON20S_1_0020"/>
    <x v="1"/>
    <x v="0"/>
    <n v="2020"/>
    <s v="FALL"/>
    <n v="1"/>
    <x v="11"/>
    <n v="0.98961045999999997"/>
    <n v="1"/>
    <n v="1.1428571428571428"/>
    <x v="1"/>
    <n v="1.6326530612244898"/>
    <n v="1.6431516770131711"/>
    <n v="16.6153659088185"/>
    <s v="Abv"/>
    <n v="1.0498615788681276E-2"/>
  </r>
  <r>
    <s v="OtsLGRF24S"/>
    <s v="OtsLGRF24S_2625"/>
    <s v="C-02625"/>
    <x v="8"/>
    <n v="70"/>
    <s v="M"/>
    <n v="820"/>
    <x v="6"/>
    <x v="0"/>
    <s v="NA"/>
    <s v="3DD.003D7E46AF"/>
    <s v="NA"/>
    <x v="0"/>
    <x v="0"/>
    <s v="NA"/>
    <s v="NA"/>
    <x v="3"/>
    <x v="2"/>
    <s v="U"/>
    <s v="FALL"/>
    <n v="0.999999999999997"/>
    <x v="5"/>
    <n v="1"/>
    <n v="1"/>
    <n v="1.0249999999999999"/>
    <x v="4"/>
    <n v="1.4642857142857142"/>
    <n v="1.4229825877833393"/>
    <n v="14.389040712830131"/>
    <s v="blw"/>
    <n v="-4.1303126502374887E-2"/>
  </r>
  <r>
    <s v="OtsLGRF24S"/>
    <s v="OtsLGRF24S_2635"/>
    <s v="C-02635"/>
    <x v="8"/>
    <n v="70"/>
    <s v="M"/>
    <n v="810"/>
    <x v="15"/>
    <x v="1"/>
    <n v="1"/>
    <s v="NA"/>
    <s v="NA"/>
    <x v="0"/>
    <x v="0"/>
    <s v="OtsLYON20S_1_1343"/>
    <s v="OtsLYON20S_1_0879"/>
    <x v="1"/>
    <x v="0"/>
    <n v="2020"/>
    <s v="FALL"/>
    <n v="1"/>
    <x v="9"/>
    <n v="0.98961045999999997"/>
    <n v="1"/>
    <n v="1.0249999999999999"/>
    <x v="4"/>
    <n v="1.4642857142857142"/>
    <n v="1.4747843300743955"/>
    <n v="14.912854134878154"/>
    <s v="Abv"/>
    <n v="1.0498615788681276E-2"/>
  </r>
  <r>
    <s v="OtsLGRF24S"/>
    <s v="OtsLGRF24S_2645"/>
    <s v="C-02645"/>
    <x v="8"/>
    <n v="70"/>
    <s v="M"/>
    <n v="490"/>
    <x v="24"/>
    <x v="1"/>
    <s v="NA"/>
    <s v="NA"/>
    <s v="NA"/>
    <x v="0"/>
    <x v="0"/>
    <s v="OtsLYON22S_1_0102"/>
    <s v="OtsLYON22S_1_2149"/>
    <x v="2"/>
    <x v="1"/>
    <n v="2022"/>
    <s v="FALL"/>
    <n v="1"/>
    <x v="2"/>
    <n v="0.98"/>
    <n v="1"/>
    <n v="1.2857142857142856"/>
    <x v="7"/>
    <n v="1.8367346938775511"/>
    <n v="1.8571428571428572"/>
    <n v="18.779220779220779"/>
    <s v="Abv"/>
    <n v="2.0408163265306145E-2"/>
  </r>
  <r>
    <s v="OtsLGRF24S"/>
    <s v="OtsLGRF24S_2655"/>
    <s v="C-02655"/>
    <x v="8"/>
    <n v="70"/>
    <s v="F"/>
    <n v="720"/>
    <x v="9"/>
    <x v="1"/>
    <n v="1"/>
    <s v="NA"/>
    <s v="NA"/>
    <x v="1"/>
    <x v="1"/>
    <s v="OtsLYON19S_1_1336"/>
    <s v="OtsLYON19S_1_1296"/>
    <x v="5"/>
    <x v="3"/>
    <n v="2019"/>
    <s v="FALL"/>
    <n v="0.999999999999998"/>
    <x v="3"/>
    <n v="0.95971980899999998"/>
    <n v="1"/>
    <n v="1.0666666666666667"/>
    <x v="0"/>
    <n v="1.5238095238095239"/>
    <n v="1.5657803059297459"/>
    <n v="15.83299526135953"/>
    <s v="blw"/>
    <n v="4.1970782120221983E-2"/>
  </r>
  <r>
    <s v="OtsLGRF24S"/>
    <s v="OtsLGRF24S_2665"/>
    <s v="C-02665"/>
    <x v="8"/>
    <n v="70"/>
    <s v="M"/>
    <n v="750"/>
    <x v="21"/>
    <x v="0"/>
    <s v="NA"/>
    <s v="3DD.003D7E46AD"/>
    <s v="NA"/>
    <x v="0"/>
    <x v="0"/>
    <s v="NA"/>
    <s v="NA"/>
    <x v="3"/>
    <x v="2"/>
    <s v="U"/>
    <s v="FALL"/>
    <n v="0.999999999999997"/>
    <x v="5"/>
    <n v="1"/>
    <n v="1"/>
    <n v="1.0555555555555556"/>
    <x v="1"/>
    <n v="1.5079365079365081"/>
    <n v="1.4666333814341332"/>
    <n v="14.830432654222076"/>
    <s v="blw"/>
    <n v="-4.1303126502374887E-2"/>
  </r>
  <r>
    <s v="OtsLGRF24S"/>
    <s v="OtsLGRF24S_2675"/>
    <s v="C-02675"/>
    <x v="8"/>
    <n v="70"/>
    <s v="M"/>
    <n v="500"/>
    <x v="23"/>
    <x v="1"/>
    <n v="1"/>
    <s v="NA"/>
    <s v="NA"/>
    <x v="0"/>
    <x v="0"/>
    <s v="OtsLYON22S_1_0510"/>
    <s v="OtsLYON22S_1_4338"/>
    <x v="2"/>
    <x v="1"/>
    <n v="2022"/>
    <s v="FALL"/>
    <n v="1"/>
    <x v="14"/>
    <n v="0.98"/>
    <n v="1"/>
    <n v="1.2857142857142856"/>
    <x v="7"/>
    <n v="1.8367346938775511"/>
    <n v="1.8571428571428572"/>
    <n v="18.779220779220779"/>
    <s v="Abv"/>
    <n v="2.0408163265306145E-2"/>
  </r>
  <r>
    <s v="OtsLGRF24S"/>
    <s v="OtsLGRF24S_2685"/>
    <s v="C-02685"/>
    <x v="8"/>
    <n v="70"/>
    <s v="M"/>
    <n v="690"/>
    <x v="1"/>
    <x v="0"/>
    <s v="NA"/>
    <s v="NA"/>
    <s v="NA"/>
    <x v="0"/>
    <x v="0"/>
    <s v="OtsLYON21S_1_0914"/>
    <s v="OtsLYON21S_1_1976"/>
    <x v="6"/>
    <x v="4"/>
    <n v="2021"/>
    <s v="FALL"/>
    <n v="1"/>
    <x v="4"/>
    <n v="0.98140000000000005"/>
    <n v="1"/>
    <n v="1.0952380952380953"/>
    <x v="0"/>
    <n v="1.5646258503401362"/>
    <n v="1.5835783671528527"/>
    <n v="16.012967265056119"/>
    <s v="Abv"/>
    <n v="1.895251681271648E-2"/>
  </r>
  <r>
    <s v="OtsLGRF24S"/>
    <s v="OtsLGRF24S_2695"/>
    <s v="C-02695"/>
    <x v="8"/>
    <n v="70"/>
    <s v="F"/>
    <n v="810"/>
    <x v="15"/>
    <x v="0"/>
    <s v="NA"/>
    <s v="3DD.003D7E50EC"/>
    <s v="NA"/>
    <x v="1"/>
    <x v="1"/>
    <s v="OtsNPFH20S_1_0052"/>
    <s v="OtsNPFH20S_1_0014"/>
    <x v="0"/>
    <x v="0"/>
    <n v="2020"/>
    <s v="FALL"/>
    <n v="0.999999999999997"/>
    <x v="0"/>
    <n v="0.98845608500000004"/>
    <n v="1"/>
    <n v="1.1379310344827587"/>
    <x v="4"/>
    <n v="1.6256157635467983"/>
    <n v="1.6372944968513741"/>
    <n v="16.556138758371237"/>
    <s v="Abv"/>
    <n v="1.1678733304575806E-2"/>
  </r>
  <r>
    <s v="OtsLGRF24S"/>
    <s v="OtsLGRF24S_2705"/>
    <s v="C-02705"/>
    <x v="8"/>
    <n v="70"/>
    <s v="F"/>
    <n v="860"/>
    <x v="16"/>
    <x v="0"/>
    <s v="NA"/>
    <s v="3DD.003D7E50BB"/>
    <s v="NA"/>
    <x v="1"/>
    <x v="1"/>
    <s v="NA"/>
    <s v="NA"/>
    <x v="3"/>
    <x v="2"/>
    <s v="U"/>
    <s v="FALL"/>
    <n v="0.999999999999998"/>
    <x v="5"/>
    <n v="1"/>
    <n v="1"/>
    <n v="1"/>
    <x v="3"/>
    <n v="1.4285714285714286"/>
    <n v="1.3872683020690537"/>
    <n v="14.02790185169127"/>
    <s v="Abv"/>
    <n v="-4.1303126502374887E-2"/>
  </r>
  <r>
    <s v="OtsLGRF24S"/>
    <s v="OtsLGRF24S_2715"/>
    <s v="C-02715"/>
    <x v="8"/>
    <n v="70"/>
    <s v="F"/>
    <n v="780"/>
    <x v="11"/>
    <x v="1"/>
    <n v="1"/>
    <s v="NA"/>
    <s v="NA"/>
    <x v="1"/>
    <x v="1"/>
    <s v="OtsLYON19S_1_0540"/>
    <s v="OtsLYON19S_1_0400"/>
    <x v="5"/>
    <x v="3"/>
    <n v="2019"/>
    <s v="FALL"/>
    <n v="1"/>
    <x v="10"/>
    <n v="0.95971980899999998"/>
    <n v="1"/>
    <n v="1.1379310344827587"/>
    <x v="4"/>
    <n v="1.6256157635467983"/>
    <n v="1.6675865456670202"/>
    <n v="16.862448566674903"/>
    <s v="Abv"/>
    <n v="4.1970782120221983E-2"/>
  </r>
  <r>
    <s v="OtsLGRF24S"/>
    <s v="OtsLGRF24S_2725"/>
    <s v="C-02725"/>
    <x v="8"/>
    <n v="70"/>
    <s v="M"/>
    <n v="480"/>
    <x v="46"/>
    <x v="0"/>
    <s v="NA"/>
    <s v="NA"/>
    <s v="NA"/>
    <x v="0"/>
    <x v="0"/>
    <s v="OtsLYON22S_1_0065"/>
    <s v="OtsLYON22S_1_2092"/>
    <x v="2"/>
    <x v="1"/>
    <n v="2022"/>
    <s v="FALL"/>
    <n v="0.999999999999999"/>
    <x v="2"/>
    <n v="0.98"/>
    <n v="1"/>
    <n v="1.2857142857142856"/>
    <x v="7"/>
    <n v="1.8367346938775511"/>
    <n v="1.8571428571428572"/>
    <n v="18.779220779220779"/>
    <s v="Abv"/>
    <n v="2.0408163265306145E-2"/>
  </r>
  <r>
    <s v="OtsLGRF24S"/>
    <s v="OtsLGRF24S_2735"/>
    <s v="C-02735"/>
    <x v="8"/>
    <n v="70"/>
    <s v="M"/>
    <n v="720"/>
    <x v="9"/>
    <x v="0"/>
    <s v="NA"/>
    <s v="3DD.003D7E50BE"/>
    <s v="NA"/>
    <x v="0"/>
    <x v="0"/>
    <s v="OtsLYON21S_1_0686"/>
    <s v="OtsLYON21S_1_0222"/>
    <x v="6"/>
    <x v="4"/>
    <n v="2021"/>
    <s v="FALL"/>
    <n v="1"/>
    <x v="2"/>
    <n v="0.98140000000000005"/>
    <n v="1"/>
    <n v="1.0952380952380953"/>
    <x v="0"/>
    <n v="1.5646258503401362"/>
    <n v="1.5835783671528527"/>
    <n v="16.012967265056119"/>
    <s v="Abv"/>
    <n v="1.895251681271648E-2"/>
  </r>
  <r>
    <s v="OtsLGRF24S"/>
    <s v="OtsLGRF24S_2745"/>
    <s v="C-02745"/>
    <x v="8"/>
    <n v="70"/>
    <s v="F"/>
    <n v="750"/>
    <x v="21"/>
    <x v="0"/>
    <s v="NA"/>
    <s v="3DD.003D7E50DC"/>
    <s v="NA"/>
    <x v="1"/>
    <x v="1"/>
    <s v="OtsNPFH20S_1_0221"/>
    <s v="OtsNPFH20S_1_0105"/>
    <x v="0"/>
    <x v="0"/>
    <n v="2020"/>
    <s v="FALL"/>
    <n v="1"/>
    <x v="0"/>
    <n v="0.98845608500000004"/>
    <n v="1"/>
    <n v="1.1428571428571428"/>
    <x v="1"/>
    <n v="1.6326530612244898"/>
    <n v="1.6443317945290656"/>
    <n v="16.627299125098105"/>
    <s v="Abv"/>
    <n v="1.1678733304575806E-2"/>
  </r>
  <r>
    <s v="OtsLGRF24S"/>
    <s v="OtsLGRF24S_2755"/>
    <s v="C-02755"/>
    <x v="8"/>
    <n v="70"/>
    <s v="F"/>
    <n v="750"/>
    <x v="21"/>
    <x v="1"/>
    <n v="1"/>
    <s v="NA"/>
    <s v="NA"/>
    <x v="1"/>
    <x v="1"/>
    <s v="OtsLYON20S_1_0259"/>
    <s v="OtsLYON20S_1_0118"/>
    <x v="1"/>
    <x v="0"/>
    <n v="2020"/>
    <s v="FALL"/>
    <n v="0.999999999999999"/>
    <x v="2"/>
    <n v="0.98961045999999997"/>
    <n v="1"/>
    <n v="1.1428571428571428"/>
    <x v="1"/>
    <n v="1.6326530612244898"/>
    <n v="1.6431516770131711"/>
    <n v="16.6153659088185"/>
    <s v="Abv"/>
    <n v="1.0498615788681276E-2"/>
  </r>
  <r>
    <s v="OtsLGRF24S"/>
    <s v="OtsLGRF24S_2765"/>
    <s v="C-02765"/>
    <x v="8"/>
    <n v="70"/>
    <s v="F"/>
    <n v="790"/>
    <x v="7"/>
    <x v="0"/>
    <s v="NA"/>
    <s v="3DD.003D7E50E5"/>
    <s v="NA"/>
    <x v="1"/>
    <x v="1"/>
    <s v="NA"/>
    <s v="NA"/>
    <x v="3"/>
    <x v="2"/>
    <s v="U"/>
    <s v="FALL"/>
    <n v="0.999999999999999"/>
    <x v="5"/>
    <n v="1"/>
    <n v="1"/>
    <n v="1.1379310344827587"/>
    <x v="4"/>
    <n v="1.6256157635467983"/>
    <n v="1.5843126370444234"/>
    <n v="16.02039212004361"/>
    <s v="Abv"/>
    <n v="-4.1303126502374887E-2"/>
  </r>
  <r>
    <s v="OtsLGRF24S"/>
    <s v="OtsLGRF24S_2775"/>
    <s v="C-02775"/>
    <x v="8"/>
    <n v="70"/>
    <s v="M"/>
    <n v="720"/>
    <x v="9"/>
    <x v="0"/>
    <s v="NA"/>
    <s v="3DD.003D7E4692"/>
    <s v="NA"/>
    <x v="0"/>
    <x v="0"/>
    <s v="NA"/>
    <s v="NA"/>
    <x v="3"/>
    <x v="2"/>
    <s v="U"/>
    <s v="FALL"/>
    <n v="1"/>
    <x v="5"/>
    <n v="1"/>
    <n v="1"/>
    <n v="1.0952380952380953"/>
    <x v="0"/>
    <n v="1.5646258503401362"/>
    <n v="1.5233227238377613"/>
    <n v="15.403668941744076"/>
    <s v="Abv"/>
    <n v="-4.1303126502374887E-2"/>
  </r>
  <r>
    <s v="OtsLGRF24S"/>
    <s v="OtsLGRF24S_2785"/>
    <s v="C-02785"/>
    <x v="8"/>
    <n v="70"/>
    <s v="M"/>
    <n v="820"/>
    <x v="6"/>
    <x v="0"/>
    <s v="NA"/>
    <s v="3DD.003D7E50AB"/>
    <s v="NA"/>
    <x v="0"/>
    <x v="0"/>
    <s v="OtsNPFH20S_1_0560"/>
    <s v="OtsNPFH20S_1_0513"/>
    <x v="0"/>
    <x v="0"/>
    <n v="2020"/>
    <s v="FALL"/>
    <n v="0.999999999999998"/>
    <x v="12"/>
    <n v="0.98845608500000004"/>
    <n v="1"/>
    <n v="1.0249999999999999"/>
    <x v="4"/>
    <n v="1.4642857142857142"/>
    <n v="1.47596444759029"/>
    <n v="14.924787351157759"/>
    <s v="Abv"/>
    <n v="1.1678733304575806E-2"/>
  </r>
  <r>
    <s v="OtsLGRF24S"/>
    <s v="OtsLGRF24S_2795"/>
    <s v="C-02795"/>
    <x v="8"/>
    <n v="70"/>
    <s v="F"/>
    <n v="890"/>
    <x v="41"/>
    <x v="0"/>
    <s v="NA"/>
    <s v="3DD.003D7E50D2"/>
    <s v="NA"/>
    <x v="1"/>
    <x v="1"/>
    <s v="NA"/>
    <s v="NA"/>
    <x v="3"/>
    <x v="2"/>
    <s v="U"/>
    <s v="FALL"/>
    <n v="1"/>
    <x v="5"/>
    <n v="1"/>
    <n v="1"/>
    <n v="1.25"/>
    <x v="10"/>
    <n v="1.7857142857142858"/>
    <n v="1.7444111592119109"/>
    <n v="17.639290463079885"/>
    <s v="Abv"/>
    <n v="-4.1303126502374887E-2"/>
  </r>
  <r>
    <s v="OtsLGRF24S"/>
    <s v="OtsLGRF24S_2805"/>
    <s v="C-02805"/>
    <x v="8"/>
    <n v="70"/>
    <s v="M"/>
    <n v="650"/>
    <x v="28"/>
    <x v="0"/>
    <s v="NA"/>
    <s v="NA"/>
    <s v="NA"/>
    <x v="0"/>
    <x v="0"/>
    <s v="OtsLYON21S_1_0911"/>
    <s v="OtsLYON21S_1_1998"/>
    <x v="6"/>
    <x v="4"/>
    <n v="2021"/>
    <s v="FALL"/>
    <n v="0.999999999999998"/>
    <x v="4"/>
    <n v="0.98140000000000005"/>
    <n v="1"/>
    <n v="1.0833333333333333"/>
    <x v="5"/>
    <n v="1.5476190476190477"/>
    <n v="1.5665715644317642"/>
    <n v="15.840996378799518"/>
    <s v="Abv"/>
    <n v="1.895251681271648E-2"/>
  </r>
  <r>
    <s v="OtsLGRF24S"/>
    <s v="OtsLGRF24S_2815"/>
    <s v="C-02815"/>
    <x v="8"/>
    <n v="70"/>
    <s v="M"/>
    <n v="660"/>
    <x v="36"/>
    <x v="0"/>
    <s v="NA"/>
    <s v="NA"/>
    <s v="NA"/>
    <x v="0"/>
    <x v="0"/>
    <s v="NA"/>
    <s v="NA"/>
    <x v="3"/>
    <x v="2"/>
    <s v="U"/>
    <s v="FALL"/>
    <n v="1"/>
    <x v="5"/>
    <n v="1"/>
    <n v="1"/>
    <n v="1.0833333333333333"/>
    <x v="5"/>
    <n v="1.5476190476190477"/>
    <n v="1.5063159211166728"/>
    <n v="15.231698055487476"/>
    <s v="Abv"/>
    <n v="-4.1303126502374887E-2"/>
  </r>
  <r>
    <s v="OtsLGRF24S"/>
    <s v="OtsLGRF24S_2825"/>
    <s v="C-02825"/>
    <x v="8"/>
    <n v="70"/>
    <s v="F"/>
    <n v="730"/>
    <x v="13"/>
    <x v="0"/>
    <s v="NA"/>
    <s v="3DD.003D7E50D8"/>
    <s v="NA"/>
    <x v="1"/>
    <x v="1"/>
    <s v="OtsLYON20S_1_0621"/>
    <s v="OtsLYON20S_1_0589"/>
    <x v="1"/>
    <x v="0"/>
    <n v="2020"/>
    <s v="FALL"/>
    <n v="1"/>
    <x v="10"/>
    <n v="0.98961045999999997"/>
    <n v="1"/>
    <n v="1.1428571428571428"/>
    <x v="1"/>
    <n v="1.6326530612244898"/>
    <n v="1.6431516770131711"/>
    <n v="16.6153659088185"/>
    <s v="Abv"/>
    <n v="1.0498615788681276E-2"/>
  </r>
  <r>
    <s v="OtsLGRF24S"/>
    <s v="OtsLGRF24S_2835"/>
    <s v="C-02835"/>
    <x v="8"/>
    <n v="70"/>
    <s v="M"/>
    <n v="740"/>
    <x v="2"/>
    <x v="0"/>
    <s v="NA"/>
    <s v="NA"/>
    <s v="NA"/>
    <x v="1"/>
    <x v="1"/>
    <s v="NA"/>
    <s v="NA"/>
    <x v="3"/>
    <x v="2"/>
    <s v="U"/>
    <s v="FALL"/>
    <n v="1"/>
    <x v="5"/>
    <n v="1"/>
    <n v="1"/>
    <n v="1.1428571428571428"/>
    <x v="1"/>
    <n v="1.6326530612244898"/>
    <n v="1.5913499347221149"/>
    <n v="16.091552486770478"/>
    <s v="Abv"/>
    <n v="-4.1303126502374887E-2"/>
  </r>
  <r>
    <s v="OtsLGRF24S"/>
    <s v="OtsLGRF24S_2845"/>
    <s v="C-02845"/>
    <x v="8"/>
    <n v="70"/>
    <s v="F"/>
    <n v="750"/>
    <x v="21"/>
    <x v="1"/>
    <s v="NA"/>
    <s v="NA"/>
    <s v="NA"/>
    <x v="1"/>
    <x v="1"/>
    <s v="OtsLYON20S_1_1596"/>
    <s v="OtsLYON20S_1_1784"/>
    <x v="1"/>
    <x v="0"/>
    <n v="2020"/>
    <s v="FALL"/>
    <n v="1"/>
    <x v="14"/>
    <n v="0.98961045999999997"/>
    <n v="1"/>
    <n v="1.1428571428571428"/>
    <x v="1"/>
    <n v="1.6326530612244898"/>
    <n v="1.6431516770131711"/>
    <n v="16.6153659088185"/>
    <s v="Abv"/>
    <n v="1.0498615788681276E-2"/>
  </r>
  <r>
    <s v="OtsLGRF24S"/>
    <s v="OtsLGRF24S_2855"/>
    <s v="C-02855"/>
    <x v="8"/>
    <n v="70"/>
    <s v="F"/>
    <n v="900"/>
    <x v="47"/>
    <x v="0"/>
    <s v="NA"/>
    <s v="3DD.003D7E50B8"/>
    <s v="NA"/>
    <x v="1"/>
    <x v="1"/>
    <s v="NA"/>
    <s v="NA"/>
    <x v="3"/>
    <x v="2"/>
    <s v="U"/>
    <s v="FALL"/>
    <n v="0.999999999999995"/>
    <x v="5"/>
    <n v="1"/>
    <n v="1"/>
    <n v="1.25"/>
    <x v="10"/>
    <n v="1.7857142857142858"/>
    <n v="1.7444111592119109"/>
    <n v="17.639290463079885"/>
    <s v="Abv"/>
    <n v="-4.1303126502374887E-2"/>
  </r>
  <r>
    <s v="OtsLGRF24S"/>
    <s v="OtsLGRF24S_2864"/>
    <s v="C-02864"/>
    <x v="9"/>
    <n v="40"/>
    <s v="M"/>
    <n v="640"/>
    <x v="39"/>
    <x v="0"/>
    <s v="NA"/>
    <s v="NA"/>
    <s v="NA"/>
    <x v="0"/>
    <x v="0"/>
    <s v="OtsLYON21S_1_0652"/>
    <s v="OtsLYON21S_1_0098"/>
    <x v="6"/>
    <x v="4"/>
    <n v="2021"/>
    <s v="FALL"/>
    <n v="0.999999999999994"/>
    <x v="11"/>
    <n v="0.98140000000000005"/>
    <n v="1"/>
    <n v="1"/>
    <x v="5"/>
    <n v="2.5"/>
    <n v="2.5189525168127167"/>
    <n v="15.1719343424051"/>
    <s v="Abv"/>
    <n v="1.8952516812716702E-2"/>
  </r>
  <r>
    <s v="OtsLGRF24S"/>
    <s v="OtsLGRF24S_2870"/>
    <s v="C-02870"/>
    <x v="9"/>
    <n v="40"/>
    <s v="M"/>
    <n v="460"/>
    <x v="5"/>
    <x v="1"/>
    <n v="1"/>
    <s v="NA"/>
    <s v="NA"/>
    <x v="0"/>
    <x v="0"/>
    <s v="OtsLYON22S_1_0303"/>
    <s v="OtsLYON22S_1_3359"/>
    <x v="2"/>
    <x v="1"/>
    <n v="2022"/>
    <s v="FALL"/>
    <n v="0.999999999999997"/>
    <x v="9"/>
    <n v="0.98"/>
    <n v="1"/>
    <n v="1"/>
    <x v="2"/>
    <n v="2.5"/>
    <n v="2.5204081632653059"/>
    <n v="15.180701864721234"/>
    <s v="Abv"/>
    <n v="2.0408163265305923E-2"/>
  </r>
  <r>
    <s v="OtsLGRF24S"/>
    <s v="OtsLGRF24S_2876"/>
    <s v="C-02876"/>
    <x v="9"/>
    <n v="40"/>
    <s v="M"/>
    <n v="620"/>
    <x v="26"/>
    <x v="0"/>
    <s v="NA"/>
    <s v="NA"/>
    <s v="NA"/>
    <x v="0"/>
    <x v="0"/>
    <s v="OtsLYON21S_1_0657"/>
    <s v="OtsLYON21S_1_0110"/>
    <x v="6"/>
    <x v="4"/>
    <n v="2021"/>
    <s v="FALL"/>
    <n v="0.999999999999998"/>
    <x v="11"/>
    <n v="0.98140000000000005"/>
    <n v="1"/>
    <n v="1.0476190476190477"/>
    <x v="8"/>
    <n v="2.6190476190476191"/>
    <n v="2.6380001358603358"/>
    <n v="15.888971542493147"/>
    <s v="Abv"/>
    <n v="1.8952516812716702E-2"/>
  </r>
  <r>
    <s v="OtsLGRF24S"/>
    <s v="OtsLGRF24S_2882"/>
    <s v="C-02882"/>
    <x v="9"/>
    <n v="40"/>
    <s v="M"/>
    <n v="580"/>
    <x v="27"/>
    <x v="0"/>
    <s v="NA"/>
    <s v="NA"/>
    <s v="NA"/>
    <x v="0"/>
    <x v="0"/>
    <s v="OtsLYON21S_1_0913"/>
    <s v="OtsLYON21S_1_1970"/>
    <x v="6"/>
    <x v="4"/>
    <n v="2021"/>
    <s v="FALL"/>
    <n v="1"/>
    <x v="4"/>
    <n v="0.98140000000000005"/>
    <n v="1"/>
    <n v="1.0476190476190477"/>
    <x v="8"/>
    <n v="2.6190476190476191"/>
    <n v="2.6380001358603358"/>
    <n v="15.888971542493147"/>
    <s v="Abv"/>
    <n v="1.8952516812716702E-2"/>
  </r>
  <r>
    <s v="OtsLGRF24S"/>
    <s v="OtsLGRF24S_2888"/>
    <s v="C-02888"/>
    <x v="9"/>
    <n v="40"/>
    <s v="F"/>
    <n v="750"/>
    <x v="21"/>
    <x v="0"/>
    <s v="NA"/>
    <s v="3DD.0077CCD7CE"/>
    <s v="NA"/>
    <x v="0"/>
    <x v="0"/>
    <s v="OtsLYON19S_1_1705"/>
    <s v="OtsLYON19S_1_2105"/>
    <x v="5"/>
    <x v="3"/>
    <n v="2019"/>
    <s v="FALL"/>
    <n v="0.999999999999996"/>
    <x v="17"/>
    <n v="0.95971980899999998"/>
    <n v="1"/>
    <n v="1.0104166666666667"/>
    <x v="1"/>
    <n v="2.5260416666666665"/>
    <n v="2.5680124487868885"/>
    <n v="15.46742783098297"/>
    <s v="Abv"/>
    <n v="4.1970782120221983E-2"/>
  </r>
  <r>
    <s v="OtsLGRF24S"/>
    <s v="OtsLGRF24S_2894"/>
    <s v="C-02894"/>
    <x v="9"/>
    <n v="40"/>
    <s v="F"/>
    <n v="740"/>
    <x v="2"/>
    <x v="0"/>
    <s v="NA"/>
    <s v="3DD.0077B3AE11"/>
    <s v="NA"/>
    <x v="1"/>
    <x v="1"/>
    <s v="OtsLYON20S_1_0408"/>
    <s v="OtsLYON20S_1_1093"/>
    <x v="1"/>
    <x v="0"/>
    <n v="2020"/>
    <s v="FALL"/>
    <n v="1"/>
    <x v="1"/>
    <n v="0.98961045999999997"/>
    <n v="1"/>
    <n v="1"/>
    <x v="1"/>
    <n v="2.5"/>
    <n v="2.5104986157886811"/>
    <n v="15.121015545636293"/>
    <s v="Abv"/>
    <n v="1.0498615788681054E-2"/>
  </r>
  <r>
    <s v="OtsLGRF24S"/>
    <s v="OtsLGRF24S_2900"/>
    <s v="C-02900"/>
    <x v="9"/>
    <n v="40"/>
    <s v="F"/>
    <n v="720"/>
    <x v="9"/>
    <x v="0"/>
    <s v="NA"/>
    <s v="3DD.003D7E50EA"/>
    <s v="NA"/>
    <x v="1"/>
    <x v="1"/>
    <s v="OtsNPFH20S_1_0184"/>
    <s v="OtsNPFH20S_1_0107"/>
    <x v="0"/>
    <x v="0"/>
    <n v="2020"/>
    <s v="FALL"/>
    <n v="1"/>
    <x v="0"/>
    <n v="0.98845608500000004"/>
    <n v="1"/>
    <n v="1"/>
    <x v="0"/>
    <n v="2.5"/>
    <n v="2.5116787333045756"/>
    <n v="15.128123526175017"/>
    <s v="Abv"/>
    <n v="1.1678733304575584E-2"/>
  </r>
  <r>
    <s v="OtsLGRF24S"/>
    <s v="OtsLGRF24S_2906"/>
    <s v="C-02906"/>
    <x v="9"/>
    <n v="40"/>
    <s v="F"/>
    <n v="720"/>
    <x v="9"/>
    <x v="0"/>
    <s v="NA"/>
    <s v="3DD.003D7E50D0"/>
    <s v="NA"/>
    <x v="1"/>
    <x v="1"/>
    <s v="OtsLYON20S_1_1473"/>
    <s v="OtsLYON20S_1_1281"/>
    <x v="1"/>
    <x v="0"/>
    <n v="2020"/>
    <s v="FALL"/>
    <n v="1"/>
    <x v="4"/>
    <n v="0.98961045999999997"/>
    <n v="1"/>
    <n v="1"/>
    <x v="0"/>
    <n v="2.5"/>
    <n v="2.5104986157886811"/>
    <n v="15.121015545636293"/>
    <s v="Abv"/>
    <n v="1.0498615788681054E-2"/>
  </r>
  <r>
    <s v="OtsLGRF24S"/>
    <s v="OtsLGRF24S_2912"/>
    <s v="C-02912"/>
    <x v="9"/>
    <n v="40"/>
    <s v="M"/>
    <n v="650"/>
    <x v="28"/>
    <x v="0"/>
    <s v="NA"/>
    <s v="NA"/>
    <s v="NA"/>
    <x v="0"/>
    <x v="0"/>
    <s v="OtsLYON20S_1_1485"/>
    <s v="OtsLYON20S_1_1287"/>
    <x v="1"/>
    <x v="0"/>
    <n v="2020"/>
    <s v="FALL"/>
    <n v="0.999999999999999"/>
    <x v="4"/>
    <n v="0.98961045999999997"/>
    <n v="1"/>
    <n v="1"/>
    <x v="5"/>
    <n v="2.5"/>
    <n v="2.5104986157886811"/>
    <n v="15.121015545636293"/>
    <s v="Abv"/>
    <n v="1.0498615788681054E-2"/>
  </r>
  <r>
    <s v="OtsLGRF24S"/>
    <s v="OtsLGRF24S_2918"/>
    <s v="C-02918"/>
    <x v="9"/>
    <n v="40"/>
    <s v="M"/>
    <n v="520"/>
    <x v="29"/>
    <x v="0"/>
    <s v="NA"/>
    <s v="NA"/>
    <s v="NA"/>
    <x v="0"/>
    <x v="0"/>
    <s v="OtsLYON21S_1_0626"/>
    <s v="OtsLYON21S_1_0050"/>
    <x v="6"/>
    <x v="4"/>
    <n v="2021"/>
    <s v="FALL"/>
    <n v="0.999999999999999"/>
    <x v="11"/>
    <n v="0.98140000000000005"/>
    <n v="1"/>
    <n v="1"/>
    <x v="7"/>
    <n v="2.5"/>
    <n v="2.5189525168127167"/>
    <n v="15.1719343424051"/>
    <s v="Abv"/>
    <n v="1.8952516812716702E-2"/>
  </r>
  <r>
    <s v="OtsLGRF24S"/>
    <s v="OtsLGRF24S_2924"/>
    <s v="C-02924"/>
    <x v="9"/>
    <n v="40"/>
    <s v="M"/>
    <n v="750"/>
    <x v="21"/>
    <x v="0"/>
    <s v="NA"/>
    <s v="3DD.0077B5C54D"/>
    <s v="NA"/>
    <x v="0"/>
    <x v="0"/>
    <s v="OtsLYON20S_1_0406"/>
    <s v="OtsLYON20S_1_1098"/>
    <x v="1"/>
    <x v="0"/>
    <n v="2020"/>
    <s v="FALL"/>
    <n v="1"/>
    <x v="1"/>
    <n v="0.98961045999999997"/>
    <n v="1"/>
    <n v="1.0104166666666667"/>
    <x v="1"/>
    <n v="2.5260416666666665"/>
    <n v="2.5365402824553476"/>
    <n v="15.277867433155553"/>
    <s v="Abv"/>
    <n v="1.0498615788681054E-2"/>
  </r>
  <r>
    <s v="OtsLGRF24S"/>
    <s v="OtsLGRF24S_2930"/>
    <s v="C-02930"/>
    <x v="9"/>
    <n v="40"/>
    <s v="F"/>
    <n v="760"/>
    <x v="20"/>
    <x v="1"/>
    <n v="1"/>
    <s v="NA"/>
    <s v="NA"/>
    <x v="1"/>
    <x v="1"/>
    <s v="OtsLYON19S_1_0551"/>
    <s v="OtsLYON19S_1_0419"/>
    <x v="5"/>
    <x v="3"/>
    <n v="2019"/>
    <s v="FALL"/>
    <n v="1"/>
    <x v="10"/>
    <n v="0.95971980899999998"/>
    <n v="1"/>
    <n v="1"/>
    <x v="1"/>
    <n v="2.5"/>
    <n v="2.541970782120222"/>
    <n v="15.310575943463711"/>
    <s v="Abv"/>
    <n v="4.1970782120221983E-2"/>
  </r>
  <r>
    <s v="OtsLGRF24S"/>
    <s v="OtsLGRF24S_2936"/>
    <s v="C-02936"/>
    <x v="9"/>
    <n v="40"/>
    <s v="M"/>
    <n v="640"/>
    <x v="39"/>
    <x v="1"/>
    <n v="1"/>
    <s v="NA"/>
    <s v="NA"/>
    <x v="0"/>
    <x v="0"/>
    <s v="OtsLYON21S_1_0854"/>
    <s v="OtsLYON21S_1_1822"/>
    <x v="6"/>
    <x v="4"/>
    <n v="2021"/>
    <s v="FALL"/>
    <n v="1"/>
    <x v="15"/>
    <n v="0.98140000000000005"/>
    <n v="1"/>
    <n v="1"/>
    <x v="5"/>
    <n v="2.5"/>
    <n v="2.5189525168127163"/>
    <n v="15.171934342405097"/>
    <s v="Abv"/>
    <n v="1.8952516812716258E-2"/>
  </r>
  <r>
    <s v="OtsLGRF24S"/>
    <s v="OtsLGRF24S_2942"/>
    <s v="C-02942"/>
    <x v="9"/>
    <n v="40"/>
    <s v="M"/>
    <n v="670"/>
    <x v="14"/>
    <x v="0"/>
    <s v="NA"/>
    <s v="NA"/>
    <s v="NA"/>
    <x v="0"/>
    <x v="0"/>
    <s v="OtsNPFH21S_1_1330"/>
    <s v="OtsNPFH21S_1_1045"/>
    <x v="9"/>
    <x v="4"/>
    <n v="2021"/>
    <s v="FALL"/>
    <n v="1"/>
    <x v="0"/>
    <n v="0.98260000000000003"/>
    <n v="1"/>
    <n v="1"/>
    <x v="5"/>
    <n v="2.5"/>
    <n v="2.5177081213108079"/>
    <n v="15.164439208326577"/>
    <s v="Abv"/>
    <n v="1.7708121310807901E-2"/>
  </r>
  <r>
    <s v="OtsLGRF24S"/>
    <s v="OtsLGRF24S_2948"/>
    <s v="C-02948"/>
    <x v="9"/>
    <n v="40"/>
    <s v="M"/>
    <n v="800"/>
    <x v="18"/>
    <x v="0"/>
    <s v="NA"/>
    <s v="3DD.007763EECE"/>
    <s v="NA"/>
    <x v="0"/>
    <x v="0"/>
    <s v="OtsNPFH20S_1_0181"/>
    <s v="OtsNPFH20S_1_0143"/>
    <x v="0"/>
    <x v="0"/>
    <n v="2020"/>
    <s v="FALL"/>
    <n v="0.999999999999999"/>
    <x v="0"/>
    <n v="0.98845608500000004"/>
    <n v="1"/>
    <n v="1"/>
    <x v="4"/>
    <n v="2.5"/>
    <n v="2.5116787333045756"/>
    <n v="15.128123526175017"/>
    <s v="Abv"/>
    <n v="1.1678733304575584E-2"/>
  </r>
  <r>
    <s v="OtsLGRF24S"/>
    <s v="OtsLGRF24S_2954"/>
    <s v="C-02954"/>
    <x v="9"/>
    <n v="40"/>
    <s v="M"/>
    <n v="700"/>
    <x v="0"/>
    <x v="0"/>
    <s v="NA"/>
    <s v="3DD.003D7E5094"/>
    <s v="NA"/>
    <x v="0"/>
    <x v="0"/>
    <s v="OtsLYON20S_1_0453"/>
    <s v="OtsLYON20S_1_1170"/>
    <x v="1"/>
    <x v="0"/>
    <n v="2020"/>
    <s v="FALL"/>
    <n v="1"/>
    <x v="10"/>
    <n v="0.98961045999999997"/>
    <n v="1"/>
    <n v="1.028169014084507"/>
    <x v="0"/>
    <n v="2.5704225352112675"/>
    <n v="2.5809211509999486"/>
    <n v="15.545178396392602"/>
    <s v="Abv"/>
    <n v="1.0498615788681054E-2"/>
  </r>
  <r>
    <s v="OtsLGRF24S"/>
    <s v="OtsLGRF24S_2960"/>
    <s v="C-02960"/>
    <x v="9"/>
    <n v="40"/>
    <s v="M"/>
    <n v="720"/>
    <x v="9"/>
    <x v="0"/>
    <s v="NA"/>
    <s v="3DD.0077CC859C"/>
    <s v="NA"/>
    <x v="0"/>
    <x v="0"/>
    <s v="NA"/>
    <s v="NA"/>
    <x v="3"/>
    <x v="2"/>
    <s v="U"/>
    <s v="FALL"/>
    <n v="1"/>
    <x v="5"/>
    <n v="1"/>
    <n v="1"/>
    <n v="1.028169014084507"/>
    <x v="0"/>
    <n v="2.5704225352112675"/>
    <n v="2.5291194087088926"/>
    <n v="15.233170675875288"/>
    <s v="Abv"/>
    <n v="-4.1303126502374887E-2"/>
  </r>
  <r>
    <s v="OtsLGRF24S"/>
    <s v="OtsLGRF24S_2966"/>
    <s v="C-02966"/>
    <x v="9"/>
    <n v="40"/>
    <s v="F"/>
    <n v="880"/>
    <x v="42"/>
    <x v="0"/>
    <s v="NA"/>
    <s v="3DD.00777AB704"/>
    <s v="NA"/>
    <x v="0"/>
    <x v="0"/>
    <s v="NA"/>
    <s v="NA"/>
    <x v="3"/>
    <x v="2"/>
    <s v="U"/>
    <s v="FALL"/>
    <n v="1"/>
    <x v="5"/>
    <n v="1"/>
    <n v="1"/>
    <n v="1"/>
    <x v="10"/>
    <n v="2.5"/>
    <n v="2.4586968734976251"/>
    <n v="14.809007825118979"/>
    <s v="Abv"/>
    <n v="-4.1303126502374887E-2"/>
  </r>
  <r>
    <s v="OtsLGRF24S"/>
    <s v="OtsLGRF24S_2972"/>
    <s v="C-02972"/>
    <x v="9"/>
    <n v="40"/>
    <s v="M"/>
    <n v="650"/>
    <x v="28"/>
    <x v="1"/>
    <n v="1"/>
    <s v="NA"/>
    <s v="NA"/>
    <x v="0"/>
    <x v="0"/>
    <s v="OtsLYON21S_1_0734"/>
    <s v="OtsLYON21S_1_0340"/>
    <x v="6"/>
    <x v="4"/>
    <n v="2021"/>
    <s v="FALL"/>
    <n v="1"/>
    <x v="1"/>
    <n v="0.98140000000000005"/>
    <n v="1"/>
    <n v="1"/>
    <x v="5"/>
    <n v="2.5"/>
    <n v="2.5189525168127163"/>
    <n v="15.171934342405097"/>
    <s v="Abv"/>
    <n v="1.8952516812716258E-2"/>
  </r>
  <r>
    <s v="OtsLGRF24S"/>
    <s v="OtsLGRF24S_2978"/>
    <s v="C-02978"/>
    <x v="9"/>
    <n v="40"/>
    <s v="F"/>
    <n v="730"/>
    <x v="13"/>
    <x v="0"/>
    <s v="NA"/>
    <s v="3DD.003D7E50BC"/>
    <s v="NA"/>
    <x v="1"/>
    <x v="1"/>
    <s v="OtsLYON20S_1_0304"/>
    <s v="OtsLYON20S_1_0001"/>
    <x v="1"/>
    <x v="0"/>
    <n v="2020"/>
    <s v="FALL"/>
    <n v="1"/>
    <x v="11"/>
    <n v="0.98961045999999997"/>
    <n v="1"/>
    <n v="1"/>
    <x v="1"/>
    <n v="2.5"/>
    <n v="2.5104986157886811"/>
    <n v="15.121015545636293"/>
    <s v="Abv"/>
    <n v="1.0498615788681054E-2"/>
  </r>
  <r>
    <s v="OtsLGRF24S"/>
    <s v="OtsLGRF24S_2984"/>
    <s v="C-02984"/>
    <x v="9"/>
    <n v="40"/>
    <s v="M"/>
    <n v="630"/>
    <x v="31"/>
    <x v="0"/>
    <s v="NA"/>
    <s v="NA"/>
    <s v="NA"/>
    <x v="0"/>
    <x v="0"/>
    <s v="NA"/>
    <s v="NA"/>
    <x v="3"/>
    <x v="2"/>
    <s v="U"/>
    <s v="FALL"/>
    <n v="1"/>
    <x v="5"/>
    <n v="1"/>
    <n v="1"/>
    <n v="1"/>
    <x v="5"/>
    <n v="2.5"/>
    <n v="2.4586968734976251"/>
    <n v="14.809007825118979"/>
    <s v="Abv"/>
    <n v="-4.1303126502374887E-2"/>
  </r>
  <r>
    <s v="OtsLGRF24S"/>
    <s v="OtsLGRF24S_2990"/>
    <s v="C-02990"/>
    <x v="9"/>
    <n v="40"/>
    <s v="F"/>
    <n v="710"/>
    <x v="25"/>
    <x v="0"/>
    <s v="NA"/>
    <s v="3DD.003D7E5097"/>
    <s v="NA"/>
    <x v="1"/>
    <x v="1"/>
    <s v="OtsNPFH20S_1_0810"/>
    <s v="OtsNPFH20S_1_0736"/>
    <x v="0"/>
    <x v="0"/>
    <n v="2020"/>
    <s v="FALL"/>
    <n v="1"/>
    <x v="12"/>
    <n v="0.98845608500000004"/>
    <n v="1"/>
    <n v="1"/>
    <x v="0"/>
    <n v="2.5"/>
    <n v="2.5116787333045756"/>
    <n v="15.128123526175017"/>
    <s v="Abv"/>
    <n v="1.1678733304575584E-2"/>
  </r>
  <r>
    <s v="OtsLGRF24S"/>
    <s v="OtsLGRF24S_2996"/>
    <s v="C-02996"/>
    <x v="9"/>
    <n v="40"/>
    <s v="F"/>
    <n v="870"/>
    <x v="32"/>
    <x v="1"/>
    <n v="1"/>
    <s v="NA"/>
    <s v="NA"/>
    <x v="1"/>
    <x v="1"/>
    <s v="OtsLYON19S_1_0553"/>
    <s v="OtsLYON19S_1_0440"/>
    <x v="5"/>
    <x v="3"/>
    <n v="2019"/>
    <s v="FALL"/>
    <n v="1"/>
    <x v="10"/>
    <n v="0.95971980899999998"/>
    <n v="1"/>
    <n v="1"/>
    <x v="3"/>
    <n v="2.5"/>
    <n v="2.541970782120222"/>
    <n v="15.310575943463711"/>
    <s v="Abv"/>
    <n v="4.1970782120221983E-2"/>
  </r>
  <r>
    <s v="OtsLGRF24S"/>
    <s v="OtsLGRF24S_3002"/>
    <s v="C-03002"/>
    <x v="9"/>
    <n v="40"/>
    <s v="M"/>
    <n v="740"/>
    <x v="2"/>
    <x v="0"/>
    <s v="NA"/>
    <s v="3DD.0077B3AABA"/>
    <s v="NA"/>
    <x v="1"/>
    <x v="1"/>
    <s v="NA"/>
    <s v="NA"/>
    <x v="3"/>
    <x v="2"/>
    <s v="U"/>
    <s v="FALL"/>
    <n v="0.999999999999998"/>
    <x v="5"/>
    <n v="1"/>
    <n v="1"/>
    <n v="1"/>
    <x v="1"/>
    <n v="2.5"/>
    <n v="2.4586968734976251"/>
    <n v="14.809007825118979"/>
    <s v="Abv"/>
    <n v="-4.1303126502374887E-2"/>
  </r>
  <r>
    <s v="OtsLGRF24S"/>
    <s v="OtsLGRF24S_3008"/>
    <s v="C-03008"/>
    <x v="9"/>
    <n v="40"/>
    <s v="M"/>
    <n v="780"/>
    <x v="11"/>
    <x v="0"/>
    <s v="NA"/>
    <s v="3DD.003D7E50A4"/>
    <s v="NA"/>
    <x v="0"/>
    <x v="0"/>
    <s v="OtsLYON21S_1_0740"/>
    <s v="OtsLYON21S_1_0355"/>
    <x v="6"/>
    <x v="4"/>
    <n v="2021"/>
    <s v="FALL"/>
    <n v="1"/>
    <x v="1"/>
    <n v="0.98140000000000005"/>
    <n v="1"/>
    <n v="1"/>
    <x v="4"/>
    <n v="2.5"/>
    <n v="2.5189525168127167"/>
    <n v="15.1719343424051"/>
    <s v="Abv"/>
    <n v="1.8952516812716702E-2"/>
  </r>
  <r>
    <s v="OtsLGRF24S"/>
    <s v="OtsLGRF24S_3014"/>
    <s v="C-03014"/>
    <x v="9"/>
    <n v="40"/>
    <s v="F"/>
    <n v="790"/>
    <x v="7"/>
    <x v="1"/>
    <n v="1"/>
    <s v="NA"/>
    <s v="NA"/>
    <x v="1"/>
    <x v="1"/>
    <s v="OtsLYON20S_1_0214"/>
    <s v="OtsLYON20S_1_0020"/>
    <x v="1"/>
    <x v="0"/>
    <n v="2020"/>
    <s v="FALL"/>
    <n v="0.999999999999999"/>
    <x v="11"/>
    <n v="0.98961045999999997"/>
    <n v="1"/>
    <n v="1.0208333333333333"/>
    <x v="4"/>
    <n v="2.552083333333333"/>
    <n v="2.5625819491220141"/>
    <n v="15.434719320674812"/>
    <s v="Abv"/>
    <n v="1.0498615788681054E-2"/>
  </r>
  <r>
    <s v="OtsLGRF24S"/>
    <s v="OtsLGRF24S_3020"/>
    <s v="C-03020"/>
    <x v="9"/>
    <n v="40"/>
    <s v="M"/>
    <n v="790"/>
    <x v="7"/>
    <x v="1"/>
    <n v="1"/>
    <s v="NA"/>
    <s v="NA"/>
    <x v="0"/>
    <x v="0"/>
    <s v="OtsLYON20S_1_0645"/>
    <s v="OtsLYON20S_1_0725"/>
    <x v="1"/>
    <x v="0"/>
    <n v="2020"/>
    <s v="FALL"/>
    <n v="1"/>
    <x v="4"/>
    <n v="0.98961045999999997"/>
    <n v="1"/>
    <n v="1"/>
    <x v="4"/>
    <n v="2.5"/>
    <n v="2.5104986157886811"/>
    <n v="15.121015545636293"/>
    <s v="Abv"/>
    <n v="1.0498615788681054E-2"/>
  </r>
  <r>
    <s v="OtsLGRF24S"/>
    <s v="OtsLGRF24S_3026"/>
    <s v="C-03026"/>
    <x v="9"/>
    <n v="40"/>
    <s v="F"/>
    <n v="700"/>
    <x v="0"/>
    <x v="1"/>
    <n v="1"/>
    <s v="NA"/>
    <s v="NA"/>
    <x v="1"/>
    <x v="1"/>
    <s v="OtsLYON20S_1_1395"/>
    <s v="OtsLYON20S_1_0973"/>
    <x v="1"/>
    <x v="0"/>
    <n v="2020"/>
    <s v="FALL"/>
    <n v="1"/>
    <x v="3"/>
    <n v="0.98961045999999997"/>
    <n v="1"/>
    <n v="1"/>
    <x v="0"/>
    <n v="2.5"/>
    <n v="2.5104986157886811"/>
    <n v="15.121015545636293"/>
    <s v="blw"/>
    <n v="1.0498615788681054E-2"/>
  </r>
  <r>
    <s v="OtsLGRF24S"/>
    <s v="OtsLGRF24S_3032"/>
    <s v="C-03032"/>
    <x v="9"/>
    <n v="40"/>
    <s v="F"/>
    <n v="730"/>
    <x v="13"/>
    <x v="1"/>
    <n v="1"/>
    <s v="NA"/>
    <s v="NA"/>
    <x v="1"/>
    <x v="1"/>
    <s v="OtsLYON20S_1_0226"/>
    <s v="OtsLYON20S_1_0063"/>
    <x v="1"/>
    <x v="0"/>
    <n v="2020"/>
    <s v="FALL"/>
    <n v="1"/>
    <x v="11"/>
    <n v="0.98961045999999997"/>
    <n v="1"/>
    <n v="1"/>
    <x v="1"/>
    <n v="2.5"/>
    <n v="2.5104986157886811"/>
    <n v="15.121015545636293"/>
    <s v="Abv"/>
    <n v="1.0498615788681054E-2"/>
  </r>
  <r>
    <s v="OtsLGRF24S"/>
    <s v="OtsLGRF24S_3038"/>
    <s v="C-03038"/>
    <x v="9"/>
    <n v="40"/>
    <s v="F"/>
    <n v="660"/>
    <x v="36"/>
    <x v="1"/>
    <n v="1"/>
    <s v="NA"/>
    <s v="NA"/>
    <x v="1"/>
    <x v="1"/>
    <s v="OtsLYON21S_1_0621"/>
    <s v="OtsLYON21S_1_0044"/>
    <x v="6"/>
    <x v="4"/>
    <n v="2021"/>
    <s v="FALL"/>
    <n v="1"/>
    <x v="11"/>
    <n v="0.98140000000000005"/>
    <n v="1"/>
    <n v="1"/>
    <x v="5"/>
    <n v="2.5"/>
    <n v="2.5189525168127163"/>
    <n v="15.171934342405097"/>
    <s v="Abv"/>
    <n v="1.8952516812716258E-2"/>
  </r>
  <r>
    <s v="OtsLGRF24S"/>
    <s v="OtsLGRF24S_3044"/>
    <s v="C-03044"/>
    <x v="9"/>
    <n v="40"/>
    <s v="M"/>
    <n v="930"/>
    <x v="48"/>
    <x v="0"/>
    <s v="NA"/>
    <s v="3DD.003D7E50A1"/>
    <s v="NA"/>
    <x v="2"/>
    <x v="0"/>
    <s v="OtsNPFH20S_1_0174"/>
    <s v="OtsNPFH20S_1_0167"/>
    <x v="0"/>
    <x v="0"/>
    <n v="2020"/>
    <s v="FALL"/>
    <n v="1"/>
    <x v="0"/>
    <n v="0.98845608500000004"/>
    <n v="1"/>
    <n v="1"/>
    <x v="11"/>
    <n v="2.5"/>
    <n v="2.5116787333045756"/>
    <n v="15.128123526175017"/>
    <s v="Abv"/>
    <n v="1.1678733304575584E-2"/>
  </r>
  <r>
    <s v="OtsLGRF24S"/>
    <s v="OtsLGRF24S_3050"/>
    <s v="C-03050"/>
    <x v="9"/>
    <n v="40"/>
    <s v="F"/>
    <n v="860"/>
    <x v="16"/>
    <x v="0"/>
    <s v="NA"/>
    <s v="3DD.007769D0A7"/>
    <s v="NA"/>
    <x v="1"/>
    <x v="1"/>
    <s v="OtsNPFH20S_1_0569"/>
    <s v="OtsNPFH20S_1_0529"/>
    <x v="0"/>
    <x v="0"/>
    <n v="2020"/>
    <s v="FALL"/>
    <n v="1"/>
    <x v="7"/>
    <n v="0.98845608500000004"/>
    <n v="1"/>
    <n v="1"/>
    <x v="3"/>
    <n v="2.5"/>
    <n v="2.5116787333045756"/>
    <n v="15.128123526175017"/>
    <s v="Abv"/>
    <n v="1.1678733304575584E-2"/>
  </r>
  <r>
    <s v="OtsLGRF24S"/>
    <s v="OtsLGRF24S_3056"/>
    <s v="C-03056"/>
    <x v="9"/>
    <n v="40"/>
    <s v="M"/>
    <n v="550"/>
    <x v="30"/>
    <x v="0"/>
    <s v="NA"/>
    <s v="NA"/>
    <s v="NA"/>
    <x v="0"/>
    <x v="0"/>
    <s v="NA"/>
    <s v="NA"/>
    <x v="3"/>
    <x v="2"/>
    <s v="U"/>
    <s v="FALL"/>
    <n v="1"/>
    <x v="5"/>
    <n v="1"/>
    <n v="1"/>
    <n v="1"/>
    <x v="9"/>
    <n v="2.5"/>
    <n v="2.4586968734976251"/>
    <n v="14.809007825118979"/>
    <s v="Abv"/>
    <n v="-4.1303126502374887E-2"/>
  </r>
  <r>
    <s v="OtsLGRF24S"/>
    <s v="OtsLGRF24S_3062"/>
    <s v="C-03062"/>
    <x v="9"/>
    <n v="40"/>
    <s v="F"/>
    <n v="770"/>
    <x v="8"/>
    <x v="1"/>
    <n v="1"/>
    <s v="NA"/>
    <s v="NA"/>
    <x v="1"/>
    <x v="1"/>
    <s v="OtsNPFH20S_1_0474"/>
    <s v="OtsNPFH20S_1_0434"/>
    <x v="0"/>
    <x v="0"/>
    <n v="2020"/>
    <s v="FALL"/>
    <n v="1"/>
    <x v="8"/>
    <n v="0.98845608500000004"/>
    <n v="1"/>
    <n v="1"/>
    <x v="1"/>
    <n v="2.5"/>
    <n v="2.5116787333045756"/>
    <n v="15.128123526175017"/>
    <s v="Abv"/>
    <n v="1.1678733304575584E-2"/>
  </r>
  <r>
    <s v="OtsLGRF24S"/>
    <s v="OtsLGRF24S_3068"/>
    <s v="C-03068"/>
    <x v="9"/>
    <n v="40"/>
    <s v="M"/>
    <n v="470"/>
    <x v="3"/>
    <x v="0"/>
    <s v="NA"/>
    <s v="NA"/>
    <s v="NA"/>
    <x v="0"/>
    <x v="0"/>
    <s v="OtsLYON22S_1_0434"/>
    <s v="OtsLYON22S_1_4222"/>
    <x v="2"/>
    <x v="1"/>
    <n v="2022"/>
    <s v="FALL"/>
    <n v="0.999999999999998"/>
    <x v="4"/>
    <n v="0.98"/>
    <n v="1"/>
    <n v="1"/>
    <x v="2"/>
    <n v="2.5"/>
    <n v="2.5204081632653064"/>
    <n v="15.180701864721238"/>
    <s v="Abv"/>
    <n v="2.0408163265306367E-2"/>
  </r>
  <r>
    <s v="OtsLGRF24S"/>
    <s v="OtsLGRF24S_3074"/>
    <s v="C-03074"/>
    <x v="9"/>
    <n v="40"/>
    <s v="F"/>
    <n v="810"/>
    <x v="15"/>
    <x v="0"/>
    <s v="NA"/>
    <s v="3DD.007764106D"/>
    <s v="NA"/>
    <x v="1"/>
    <x v="1"/>
    <s v="OtsNPFH20S_1_0828"/>
    <s v="OtsNPFH20S_1_0764"/>
    <x v="0"/>
    <x v="0"/>
    <n v="2020"/>
    <s v="FALL"/>
    <n v="0.999999999999994"/>
    <x v="0"/>
    <n v="0.98845608500000004"/>
    <n v="1"/>
    <n v="1.0208333333333333"/>
    <x v="4"/>
    <n v="2.552083333333333"/>
    <n v="2.5637620666379086"/>
    <n v="15.441827301213536"/>
    <s v="Abv"/>
    <n v="1.1678733304575584E-2"/>
  </r>
  <r>
    <s v="OtsLGRF24S"/>
    <s v="OtsLGRF24S_3080"/>
    <s v="C-03080"/>
    <x v="9"/>
    <n v="40"/>
    <s v="M"/>
    <n v="730"/>
    <x v="13"/>
    <x v="1"/>
    <n v="1"/>
    <s v="NA"/>
    <s v="NA"/>
    <x v="0"/>
    <x v="0"/>
    <s v="NA"/>
    <s v="NA"/>
    <x v="3"/>
    <x v="2"/>
    <s v="U"/>
    <s v="FALL"/>
    <n v="0.999999999999997"/>
    <x v="5"/>
    <n v="1"/>
    <n v="1"/>
    <n v="1.0104166666666667"/>
    <x v="1"/>
    <n v="2.5260416666666665"/>
    <n v="2.0097642243161444"/>
    <n v="12.10503598282251"/>
    <s v="Abv"/>
    <n v="-0.51627744235052209"/>
  </r>
  <r>
    <s v="OtsLGRF24S"/>
    <s v="OtsLGRF24S_3086"/>
    <s v="C-03086"/>
    <x v="9"/>
    <n v="40"/>
    <s v="M"/>
    <n v="450"/>
    <x v="17"/>
    <x v="0"/>
    <s v="NA"/>
    <s v="NA"/>
    <s v="NA"/>
    <x v="0"/>
    <x v="0"/>
    <s v="OtsLYON22S_1_0548"/>
    <s v="OtsLYON22S_1_5075"/>
    <x v="2"/>
    <x v="1"/>
    <n v="2022"/>
    <s v="FALL"/>
    <n v="1"/>
    <x v="10"/>
    <n v="0.98"/>
    <n v="1"/>
    <n v="1"/>
    <x v="2"/>
    <n v="2.5"/>
    <n v="2.5204081632653064"/>
    <n v="15.180701864721238"/>
    <s v="Abv"/>
    <n v="2.0408163265306367E-2"/>
  </r>
  <r>
    <s v="OtsLGRF24S"/>
    <s v="OtsLGRF24S_3092"/>
    <s v="C-03092"/>
    <x v="9"/>
    <n v="40"/>
    <s v="M"/>
    <n v="720"/>
    <x v="9"/>
    <x v="0"/>
    <s v="NA"/>
    <s v="3DD.003D7E50D1"/>
    <s v="This individual failed to genotype"/>
    <x v="2"/>
    <x v="0"/>
    <s v="NG"/>
    <s v="NG"/>
    <x v="8"/>
    <x v="2"/>
    <s v="U"/>
    <s v="NA"/>
    <s v="NA"/>
    <x v="16"/>
    <e v="#N/A"/>
    <n v="1"/>
    <n v="0"/>
    <x v="0"/>
    <n v="0"/>
    <n v="0"/>
    <n v="0"/>
    <s v="Abv"/>
    <n v="0"/>
  </r>
  <r>
    <s v="OtsLGRF24S"/>
    <s v="OtsLGRF24S_3098"/>
    <s v="C-03098"/>
    <x v="9"/>
    <n v="40"/>
    <s v="M"/>
    <n v="760"/>
    <x v="20"/>
    <x v="1"/>
    <n v="1"/>
    <s v="NA"/>
    <s v="NA"/>
    <x v="0"/>
    <x v="0"/>
    <s v="OtsLYON20S_1_1419"/>
    <s v="OtsLYON20S_1_1000"/>
    <x v="1"/>
    <x v="0"/>
    <n v="2020"/>
    <s v="FALL"/>
    <n v="0.999999999999997"/>
    <x v="3"/>
    <n v="0.98961045999999997"/>
    <n v="1"/>
    <n v="1.0104166666666667"/>
    <x v="1"/>
    <n v="2.5260416666666665"/>
    <n v="2.5365402824553476"/>
    <n v="15.277867433155553"/>
    <s v="blw"/>
    <n v="1.0498615788681054E-2"/>
  </r>
  <r>
    <s v="OtsLGRF24S"/>
    <s v="OtsLGRF24S_3104"/>
    <s v="C-03104"/>
    <x v="9"/>
    <n v="40"/>
    <s v="F"/>
    <n v="790"/>
    <x v="7"/>
    <x v="0"/>
    <s v="NA"/>
    <s v="3DD.0077CC6CD2"/>
    <s v="NA"/>
    <x v="1"/>
    <x v="1"/>
    <s v="NA"/>
    <s v="NA"/>
    <x v="3"/>
    <x v="2"/>
    <s v="U"/>
    <s v="FALL"/>
    <n v="1"/>
    <x v="5"/>
    <n v="1"/>
    <n v="1"/>
    <n v="1.0208333333333333"/>
    <x v="4"/>
    <n v="2.552083333333333"/>
    <n v="2.5107802068309582"/>
    <n v="15.122711600157498"/>
    <s v="Abv"/>
    <n v="-4.1303126502374887E-2"/>
  </r>
  <r>
    <s v="OtsLGRF24S"/>
    <s v="OtsLGRF24S_3110"/>
    <s v="C-03110"/>
    <x v="9"/>
    <n v="40"/>
    <s v="F"/>
    <n v="800"/>
    <x v="18"/>
    <x v="0"/>
    <s v="NA"/>
    <s v="3DD.0077B56E8C"/>
    <s v="NA"/>
    <x v="1"/>
    <x v="1"/>
    <s v="OtsLYON19S_1_1711"/>
    <s v="OtsLYON19S_1_1923"/>
    <x v="5"/>
    <x v="3"/>
    <n v="2019"/>
    <s v="FALL"/>
    <n v="0.999999999999999"/>
    <x v="4"/>
    <n v="0.95971980899999998"/>
    <n v="1"/>
    <n v="1.0208333333333333"/>
    <x v="4"/>
    <n v="2.552083333333333"/>
    <n v="2.594054115453555"/>
    <n v="15.62427971850223"/>
    <s v="Abv"/>
    <n v="4.1970782120221983E-2"/>
  </r>
  <r>
    <s v="OtsLGRF24S"/>
    <s v="OtsLGRF24S_3116"/>
    <s v="C-03116"/>
    <x v="9"/>
    <n v="40"/>
    <s v="M"/>
    <n v="750"/>
    <x v="21"/>
    <x v="0"/>
    <s v="NA"/>
    <s v="3DD.0077B47FCC"/>
    <s v="NA"/>
    <x v="0"/>
    <x v="0"/>
    <s v="OtsLYON19S_1_1801"/>
    <s v="OtsLYON19S_1_1508"/>
    <x v="5"/>
    <x v="3"/>
    <n v="2019"/>
    <s v="FALL"/>
    <n v="1"/>
    <x v="4"/>
    <n v="0.95971980899999998"/>
    <n v="1"/>
    <n v="1.0104166666666667"/>
    <x v="1"/>
    <n v="2.5260416666666665"/>
    <n v="2.5680124487868885"/>
    <n v="15.46742783098297"/>
    <s v="Abv"/>
    <n v="4.1970782120221983E-2"/>
  </r>
  <r>
    <s v="OtsLGRF24S"/>
    <s v="OtsLGRF24S_3122"/>
    <s v="C-03122"/>
    <x v="9"/>
    <n v="40"/>
    <s v="M"/>
    <n v="770"/>
    <x v="8"/>
    <x v="0"/>
    <s v="NA"/>
    <s v="3DD.0077CC8241"/>
    <s v="NA"/>
    <x v="0"/>
    <x v="0"/>
    <s v="NA"/>
    <s v="NA"/>
    <x v="3"/>
    <x v="2"/>
    <s v="U"/>
    <s v="FALL"/>
    <n v="1"/>
    <x v="5"/>
    <n v="1"/>
    <n v="1"/>
    <n v="1.0104166666666667"/>
    <x v="1"/>
    <n v="2.5260416666666665"/>
    <n v="2.4847385401642916"/>
    <n v="14.965859712638238"/>
    <s v="Abv"/>
    <n v="-4.1303126502374887E-2"/>
  </r>
  <r>
    <s v="OtsLGRF24S"/>
    <s v="OtsLGRF24S_3128"/>
    <s v="C-03128"/>
    <x v="9"/>
    <n v="40"/>
    <s v="M"/>
    <n v="680"/>
    <x v="19"/>
    <x v="1"/>
    <n v="1"/>
    <s v="NA"/>
    <s v="NA"/>
    <x v="0"/>
    <x v="0"/>
    <s v="OtsLYON21S_1_0863"/>
    <s v="OtsLYON21S_1_1833"/>
    <x v="6"/>
    <x v="4"/>
    <n v="2021"/>
    <s v="FALL"/>
    <n v="1.00000000000001"/>
    <x v="15"/>
    <n v="0.98140000000000005"/>
    <n v="1"/>
    <n v="1.028169014084507"/>
    <x v="0"/>
    <n v="2.5704225352112675"/>
    <n v="2.5893750520239838"/>
    <n v="15.596097193161407"/>
    <s v="Abv"/>
    <n v="1.8952516812716258E-2"/>
  </r>
  <r>
    <s v="OtsLGRF24S"/>
    <s v="OtsLGRF24S_3134"/>
    <s v="C-03134"/>
    <x v="9"/>
    <n v="40"/>
    <s v="M"/>
    <n v="420"/>
    <x v="45"/>
    <x v="0"/>
    <s v="NA"/>
    <s v="NA"/>
    <s v="NA"/>
    <x v="0"/>
    <x v="0"/>
    <s v="OtsLYON22S_1_0596"/>
    <s v="OtsLYON22S_1_5142"/>
    <x v="2"/>
    <x v="1"/>
    <n v="2022"/>
    <s v="FALL"/>
    <n v="0.999999999999999"/>
    <x v="10"/>
    <n v="0.98"/>
    <n v="1"/>
    <n v="1"/>
    <x v="6"/>
    <n v="2.5"/>
    <n v="2.5204081632653064"/>
    <n v="15.180701864721238"/>
    <s v="Abv"/>
    <n v="2.0408163265306367E-2"/>
  </r>
  <r>
    <s v="OtsLGRF24S"/>
    <s v="OtsLGRF24S_3140"/>
    <s v="C-03140"/>
    <x v="9"/>
    <n v="40"/>
    <s v="F"/>
    <n v="740"/>
    <x v="2"/>
    <x v="0"/>
    <s v="NA"/>
    <s v="3DD.0077B40315"/>
    <s v="NA"/>
    <x v="1"/>
    <x v="1"/>
    <s v="OtsLYON19S_1_1705"/>
    <s v="OtsLYON19S_1_2104"/>
    <x v="5"/>
    <x v="3"/>
    <n v="2019"/>
    <s v="FALL"/>
    <n v="0.999999999999999"/>
    <x v="17"/>
    <n v="0.95971980899999998"/>
    <n v="1"/>
    <n v="1"/>
    <x v="1"/>
    <n v="2.5"/>
    <n v="2.541970782120222"/>
    <n v="15.310575943463711"/>
    <s v="Abv"/>
    <n v="4.1970782120221983E-2"/>
  </r>
  <r>
    <s v="OtsLGRF24S"/>
    <s v="OtsLGRF24S_3146"/>
    <s v="C-03146"/>
    <x v="9"/>
    <n v="40"/>
    <s v="M"/>
    <n v="580"/>
    <x v="27"/>
    <x v="1"/>
    <n v="1"/>
    <s v="NA"/>
    <s v="NA"/>
    <x v="0"/>
    <x v="0"/>
    <s v="OtsLYON19S_1_1366"/>
    <s v="OtsLYON19S_1_1405"/>
    <x v="5"/>
    <x v="3"/>
    <n v="2019"/>
    <s v="FALL"/>
    <n v="0.999999999999995"/>
    <x v="3"/>
    <n v="0.95971980899999998"/>
    <n v="1"/>
    <n v="1.0476190476190477"/>
    <x v="8"/>
    <n v="2.6190476190476191"/>
    <n v="2.6610184011678411"/>
    <n v="16.027613143551758"/>
    <s v="blw"/>
    <n v="4.1970782120221983E-2"/>
  </r>
  <r>
    <s v="OtsLGRF24S"/>
    <s v="OtsLGRF24S_3152"/>
    <s v="C-03152"/>
    <x v="9"/>
    <n v="40"/>
    <s v="F"/>
    <n v="740"/>
    <x v="2"/>
    <x v="0"/>
    <s v="NA"/>
    <s v="3DD.0077B37AAF"/>
    <s v="NA"/>
    <x v="1"/>
    <x v="1"/>
    <s v="OtsLYON20S_1_1464"/>
    <s v="OtsLYON20S_1_1266"/>
    <x v="1"/>
    <x v="0"/>
    <n v="2020"/>
    <s v="FALL"/>
    <n v="1"/>
    <x v="4"/>
    <n v="0.98961045999999997"/>
    <n v="1"/>
    <n v="1"/>
    <x v="1"/>
    <n v="2.5"/>
    <n v="2.5104986157886811"/>
    <n v="15.121015545636293"/>
    <s v="Abv"/>
    <n v="1.0498615788681054E-2"/>
  </r>
  <r>
    <s v="OtsLGRF24S"/>
    <s v="OtsLGRF24S_3158"/>
    <s v="C-03158"/>
    <x v="9"/>
    <n v="40"/>
    <s v="M"/>
    <n v="740"/>
    <x v="2"/>
    <x v="0"/>
    <s v="NA"/>
    <s v="3DD.0077CC9D89"/>
    <s v="NA"/>
    <x v="0"/>
    <x v="0"/>
    <s v="OtsLYON20S_1_1491"/>
    <s v="OtsLYON20S_1_1602"/>
    <x v="1"/>
    <x v="0"/>
    <n v="2020"/>
    <s v="FALL"/>
    <n v="1"/>
    <x v="4"/>
    <n v="0.98961045999999997"/>
    <n v="1"/>
    <n v="1.0104166666666667"/>
    <x v="1"/>
    <n v="2.5260416666666665"/>
    <n v="2.5365402824553476"/>
    <n v="15.277867433155553"/>
    <s v="Abv"/>
    <n v="1.0498615788681054E-2"/>
  </r>
  <r>
    <s v="OtsLGRF24S"/>
    <s v="OtsLGRF24S_3164"/>
    <s v="C-03164"/>
    <x v="10"/>
    <n v="40"/>
    <s v="M"/>
    <n v="730"/>
    <x v="13"/>
    <x v="0"/>
    <s v="NA"/>
    <s v="3DD.0077CC698C"/>
    <s v="NA"/>
    <x v="0"/>
    <x v="0"/>
    <s v="OtsNPFH21S_1_1606"/>
    <s v="OtsNPFH21S_1_1510"/>
    <x v="9"/>
    <x v="4"/>
    <n v="2021"/>
    <s v="FALL"/>
    <n v="1"/>
    <x v="8"/>
    <n v="0.98260000000000003"/>
    <n v="1"/>
    <n v="1.0104166666666667"/>
    <x v="1"/>
    <n v="2.5260416666666665"/>
    <n v="2.5437497879774744"/>
    <n v="15.321291095845837"/>
    <s v="Abv"/>
    <n v="1.7708121310807901E-2"/>
  </r>
  <r>
    <s v="OtsLGRF24S"/>
    <s v="OtsLGRF24S_3170"/>
    <s v="C-03170"/>
    <x v="10"/>
    <n v="40"/>
    <s v="M"/>
    <n v="630"/>
    <x v="31"/>
    <x v="1"/>
    <n v="1"/>
    <s v="NA"/>
    <s v="NA"/>
    <x v="0"/>
    <x v="0"/>
    <s v="OtsLYON21S_1_0723"/>
    <s v="OtsLYON21S_1_0307"/>
    <x v="6"/>
    <x v="4"/>
    <n v="2021"/>
    <s v="FALL"/>
    <n v="0.999999999999998"/>
    <x v="1"/>
    <n v="0.98140000000000005"/>
    <n v="1"/>
    <n v="1"/>
    <x v="5"/>
    <n v="2.5"/>
    <n v="2.5189525168127163"/>
    <n v="15.171934342405097"/>
    <s v="Abv"/>
    <n v="1.8952516812716258E-2"/>
  </r>
  <r>
    <s v="OtsLGRF24S"/>
    <s v="OtsLGRF24S_3176"/>
    <s v="C-03176"/>
    <x v="10"/>
    <n v="40"/>
    <s v="M"/>
    <n v="760"/>
    <x v="20"/>
    <x v="1"/>
    <n v="1"/>
    <s v="NA"/>
    <s v="NA"/>
    <x v="0"/>
    <x v="0"/>
    <s v="OtsLYON20S_1_1804"/>
    <s v="OtsLYON20S_1_1786"/>
    <x v="1"/>
    <x v="0"/>
    <n v="2020"/>
    <s v="FALL"/>
    <n v="0.999999999999994"/>
    <x v="14"/>
    <n v="0.98961045999999997"/>
    <n v="1"/>
    <n v="1.0104166666666667"/>
    <x v="1"/>
    <n v="2.5260416666666665"/>
    <n v="2.5365402824553476"/>
    <n v="15.277867433155553"/>
    <s v="Abv"/>
    <n v="1.0498615788681054E-2"/>
  </r>
  <r>
    <s v="OtsLGRF24S"/>
    <s v="OtsLGRF24S_3182"/>
    <s v="C-03182"/>
    <x v="10"/>
    <n v="40"/>
    <s v="M"/>
    <n v="650"/>
    <x v="28"/>
    <x v="1"/>
    <n v="1"/>
    <s v="NA"/>
    <s v="This sample is a duplicate with OtsLGRF24S_7979."/>
    <x v="1"/>
    <x v="1"/>
    <s v="OtsLYON20S_1_1409"/>
    <s v="OtsLYON20S_1_0983"/>
    <x v="1"/>
    <x v="0"/>
    <n v="2020"/>
    <s v="FALL"/>
    <n v="1"/>
    <x v="3"/>
    <n v="0.98961045999999997"/>
    <n v="1"/>
    <n v="1"/>
    <x v="5"/>
    <n v="2.5"/>
    <n v="2.5104986157886811"/>
    <n v="15.121015545636293"/>
    <s v="blw"/>
    <n v="1.0498615788681054E-2"/>
  </r>
  <r>
    <s v="OtsLGRF24S"/>
    <s v="OtsLGRF24S_3188"/>
    <s v="C-03188"/>
    <x v="10"/>
    <n v="40"/>
    <s v="M"/>
    <n v="790"/>
    <x v="7"/>
    <x v="0"/>
    <s v="NA"/>
    <s v="3DD.007764032B"/>
    <s v="NA"/>
    <x v="0"/>
    <x v="0"/>
    <s v="OtsLYON20S_1_1318"/>
    <s v="OtsLYON20S_1_0842"/>
    <x v="1"/>
    <x v="0"/>
    <n v="2020"/>
    <s v="FALL"/>
    <n v="0.99999999999999201"/>
    <x v="14"/>
    <n v="0.98961045999999997"/>
    <n v="1"/>
    <n v="1"/>
    <x v="4"/>
    <n v="2.5"/>
    <n v="2.5104986157886811"/>
    <n v="15.121015545636293"/>
    <s v="Abv"/>
    <n v="1.0498615788681054E-2"/>
  </r>
  <r>
    <s v="OtsLGRF24S"/>
    <s v="OtsLGRF24S_3194"/>
    <s v="C-03194"/>
    <x v="10"/>
    <n v="40"/>
    <s v="F"/>
    <n v="800"/>
    <x v="18"/>
    <x v="1"/>
    <n v="1"/>
    <s v="NA"/>
    <s v="NA"/>
    <x v="1"/>
    <x v="1"/>
    <s v="OtsNPFH20S_1_0657"/>
    <s v="OtsNPFH20S_1_0611"/>
    <x v="0"/>
    <x v="0"/>
    <n v="2020"/>
    <s v="FALL"/>
    <n v="1"/>
    <x v="7"/>
    <n v="0.98845608500000004"/>
    <n v="1"/>
    <n v="1.0208333333333333"/>
    <x v="4"/>
    <n v="2.552083333333333"/>
    <n v="2.5637620666379086"/>
    <n v="15.441827301213536"/>
    <s v="Abv"/>
    <n v="1.1678733304575584E-2"/>
  </r>
  <r>
    <s v="OtsLGRF24S"/>
    <s v="OtsLGRF24S_3200"/>
    <s v="C-03200"/>
    <x v="10"/>
    <n v="40"/>
    <s v="M"/>
    <n v="640"/>
    <x v="39"/>
    <x v="1"/>
    <n v="1"/>
    <s v="NA"/>
    <s v="NA"/>
    <x v="0"/>
    <x v="0"/>
    <s v="OtsLYON21S_1_0621"/>
    <s v="OtsLYON21S_1_0044"/>
    <x v="6"/>
    <x v="4"/>
    <n v="2021"/>
    <s v="FALL"/>
    <n v="1"/>
    <x v="11"/>
    <n v="0.98140000000000005"/>
    <n v="1"/>
    <n v="1"/>
    <x v="5"/>
    <n v="2.5"/>
    <n v="2.5189525168127163"/>
    <n v="15.171934342405097"/>
    <s v="Abv"/>
    <n v="1.8952516812716258E-2"/>
  </r>
  <r>
    <s v="OtsLGRF24S"/>
    <s v="OtsLGRF24S_3206"/>
    <s v="C-03206"/>
    <x v="10"/>
    <n v="40"/>
    <s v="M"/>
    <n v="870"/>
    <x v="32"/>
    <x v="1"/>
    <n v="1"/>
    <s v="NA"/>
    <s v="NA"/>
    <x v="1"/>
    <x v="1"/>
    <s v="NA"/>
    <s v="NA"/>
    <x v="3"/>
    <x v="2"/>
    <s v="U"/>
    <s v="FALL"/>
    <n v="1"/>
    <x v="5"/>
    <n v="1"/>
    <n v="1"/>
    <n v="1"/>
    <x v="3"/>
    <n v="2.5"/>
    <n v="1.9837225576494779"/>
    <n v="11.948184095303249"/>
    <s v="Abv"/>
    <n v="-0.51627744235052209"/>
  </r>
  <r>
    <s v="OtsLGRF24S"/>
    <s v="OtsLGRF24S_3212"/>
    <s v="C-03212"/>
    <x v="10"/>
    <n v="40"/>
    <s v="M"/>
    <n v="670"/>
    <x v="14"/>
    <x v="1"/>
    <n v="1"/>
    <s v="NA"/>
    <s v="NA"/>
    <x v="0"/>
    <x v="0"/>
    <s v="OtsLYON22S_1_0598"/>
    <s v="OtsLYON22S_1_5148"/>
    <x v="2"/>
    <x v="1"/>
    <n v="2022"/>
    <s v="FALL"/>
    <n v="1"/>
    <x v="10"/>
    <n v="0.98"/>
    <n v="1"/>
    <n v="1"/>
    <x v="5"/>
    <n v="2.5"/>
    <n v="2.5204081632653059"/>
    <n v="15.180701864721234"/>
    <s v="Abv"/>
    <n v="2.0408163265305923E-2"/>
  </r>
  <r>
    <s v="OtsLGRF24S"/>
    <s v="OtsLGRF24S_3218"/>
    <s v="C-03218"/>
    <x v="10"/>
    <n v="40"/>
    <s v="M"/>
    <n v="510"/>
    <x v="40"/>
    <x v="0"/>
    <s v="NA"/>
    <s v="NA"/>
    <s v="NA"/>
    <x v="2"/>
    <x v="0"/>
    <s v="OtsLYON21S_1_0839"/>
    <s v="OtsLYON21S_1_1700"/>
    <x v="6"/>
    <x v="4"/>
    <n v="2021"/>
    <s v="FALL"/>
    <n v="0.999999999999998"/>
    <x v="6"/>
    <n v="0.98140000000000005"/>
    <n v="1"/>
    <n v="1"/>
    <x v="7"/>
    <n v="2.5"/>
    <n v="2.5189525168127167"/>
    <n v="15.1719343424051"/>
    <s v="Abv"/>
    <n v="1.8952516812716702E-2"/>
  </r>
  <r>
    <s v="OtsLGRF24S"/>
    <s v="OtsLGRF24S_3224"/>
    <s v="C-03224"/>
    <x v="10"/>
    <n v="40"/>
    <s v="M"/>
    <n v="670"/>
    <x v="14"/>
    <x v="1"/>
    <n v="1"/>
    <s v="NA"/>
    <s v="NA"/>
    <x v="0"/>
    <x v="0"/>
    <s v="OtsLYON20S_1_0283"/>
    <s v="OtsLYON20S_1_1033"/>
    <x v="1"/>
    <x v="0"/>
    <n v="2020"/>
    <s v="FALL"/>
    <n v="1"/>
    <x v="1"/>
    <n v="0.98961045999999997"/>
    <n v="1"/>
    <n v="1"/>
    <x v="5"/>
    <n v="2.5"/>
    <n v="2.5104986157886811"/>
    <n v="15.121015545636293"/>
    <s v="Abv"/>
    <n v="1.0498615788681054E-2"/>
  </r>
  <r>
    <s v="OtsLGRF24S"/>
    <s v="OtsLGRF24S_3230"/>
    <s v="C-03230"/>
    <x v="10"/>
    <n v="40"/>
    <s v="M"/>
    <n v="770"/>
    <x v="8"/>
    <x v="0"/>
    <s v="NA"/>
    <s v="3DD.0077B40C6F"/>
    <s v="NA"/>
    <x v="2"/>
    <x v="0"/>
    <s v="OtsLYON20S_1_1475"/>
    <s v="OtsLYON20S_1_1275"/>
    <x v="1"/>
    <x v="0"/>
    <n v="2020"/>
    <s v="FALL"/>
    <n v="1"/>
    <x v="4"/>
    <n v="0.98961045999999997"/>
    <n v="1"/>
    <n v="1.0104166666666667"/>
    <x v="1"/>
    <n v="2.5260416666666665"/>
    <n v="2.5365402824553476"/>
    <n v="15.277867433155553"/>
    <s v="Abv"/>
    <n v="1.0498615788681054E-2"/>
  </r>
  <r>
    <s v="OtsLGRF24S"/>
    <s v="OtsLGRF24S_3236"/>
    <s v="C-03236"/>
    <x v="10"/>
    <n v="40"/>
    <s v="M"/>
    <n v="790"/>
    <x v="7"/>
    <x v="1"/>
    <n v="1"/>
    <s v="NA"/>
    <s v="NA"/>
    <x v="1"/>
    <x v="1"/>
    <s v="OtsLYON20S_1_1541"/>
    <s v="OtsLYON20S_1_1693"/>
    <x v="1"/>
    <x v="0"/>
    <n v="2020"/>
    <s v="FALL"/>
    <n v="1"/>
    <x v="4"/>
    <n v="0.98961045999999997"/>
    <n v="1"/>
    <n v="1.0208333333333333"/>
    <x v="4"/>
    <n v="2.552083333333333"/>
    <n v="2.5625819491220141"/>
    <n v="15.434719320674812"/>
    <s v="Abv"/>
    <n v="1.0498615788681054E-2"/>
  </r>
  <r>
    <s v="OtsLGRF24S"/>
    <s v="OtsLGRF24S_3242"/>
    <s v="C-03242"/>
    <x v="10"/>
    <n v="40"/>
    <s v="F"/>
    <n v="800"/>
    <x v="18"/>
    <x v="1"/>
    <n v="1"/>
    <s v="NA"/>
    <s v="NA"/>
    <x v="1"/>
    <x v="1"/>
    <s v="OtsLYON20S_1_1801"/>
    <s v="OtsLYON20S_1_1777"/>
    <x v="1"/>
    <x v="0"/>
    <n v="2020"/>
    <s v="FALL"/>
    <n v="1"/>
    <x v="14"/>
    <n v="0.98961045999999997"/>
    <n v="1"/>
    <n v="1.0208333333333333"/>
    <x v="4"/>
    <n v="2.552083333333333"/>
    <n v="2.5625819491220141"/>
    <n v="15.434719320674812"/>
    <s v="Abv"/>
    <n v="1.0498615788681054E-2"/>
  </r>
  <r>
    <s v="OtsLGRF24S"/>
    <s v="OtsLGRF24S_3248"/>
    <s v="C-03248"/>
    <x v="10"/>
    <n v="40"/>
    <s v="M"/>
    <n v="590"/>
    <x v="35"/>
    <x v="0"/>
    <s v="NA"/>
    <s v="NA"/>
    <s v="NA"/>
    <x v="0"/>
    <x v="0"/>
    <s v="OtsLYON21S_1_0912"/>
    <s v="OtsLYON21S_1_1991"/>
    <x v="6"/>
    <x v="4"/>
    <n v="2021"/>
    <s v="FALL"/>
    <n v="1"/>
    <x v="4"/>
    <n v="0.98140000000000005"/>
    <n v="1"/>
    <n v="1.0476190476190477"/>
    <x v="8"/>
    <n v="2.6190476190476191"/>
    <n v="2.6380001358603358"/>
    <n v="15.888971542493147"/>
    <s v="Abv"/>
    <n v="1.8952516812716702E-2"/>
  </r>
  <r>
    <s v="OtsLGRF24S"/>
    <s v="OtsLGRF24S_3254"/>
    <s v="C-03254"/>
    <x v="10"/>
    <n v="40"/>
    <s v="F"/>
    <n v="790"/>
    <x v="7"/>
    <x v="0"/>
    <s v="NA"/>
    <s v="3DD.0077B3947C"/>
    <s v="NA"/>
    <x v="1"/>
    <x v="1"/>
    <s v="OtsLYON20S_1_0235"/>
    <s v="OtsLYON20S_1_0099"/>
    <x v="1"/>
    <x v="0"/>
    <n v="2020"/>
    <s v="FALL"/>
    <n v="1"/>
    <x v="11"/>
    <n v="0.98961045999999997"/>
    <n v="1"/>
    <n v="1.0208333333333333"/>
    <x v="4"/>
    <n v="2.552083333333333"/>
    <n v="2.5625819491220141"/>
    <n v="15.434719320674812"/>
    <s v="Abv"/>
    <n v="1.0498615788681054E-2"/>
  </r>
  <r>
    <s v="OtsLGRF24S"/>
    <s v="OtsLGRF24S_3260"/>
    <s v="C-03260"/>
    <x v="10"/>
    <n v="40"/>
    <s v="M"/>
    <n v="690"/>
    <x v="1"/>
    <x v="0"/>
    <s v="NA"/>
    <s v="NA"/>
    <s v="NA"/>
    <x v="0"/>
    <x v="0"/>
    <s v="OtsLYON20S_1_0300"/>
    <s v="OtsLYON20S_1_1056"/>
    <x v="1"/>
    <x v="0"/>
    <n v="2020"/>
    <s v="FALL"/>
    <n v="0.999999999999997"/>
    <x v="1"/>
    <n v="0.98961045999999997"/>
    <n v="1"/>
    <n v="1.028169014084507"/>
    <x v="0"/>
    <n v="2.5704225352112675"/>
    <n v="2.5809211509999486"/>
    <n v="15.545178396392602"/>
    <s v="Abv"/>
    <n v="1.0498615788681054E-2"/>
  </r>
  <r>
    <s v="OtsLGRF24S"/>
    <s v="OtsLGRF24S_3266"/>
    <s v="C-03266"/>
    <x v="10"/>
    <n v="40"/>
    <s v="M"/>
    <n v="790"/>
    <x v="7"/>
    <x v="0"/>
    <s v="NA"/>
    <s v="3DD.0077B5AC16"/>
    <s v="NA"/>
    <x v="0"/>
    <x v="0"/>
    <s v="NA"/>
    <s v="NA"/>
    <x v="3"/>
    <x v="2"/>
    <s v="U"/>
    <s v="FALL"/>
    <n v="0.999999999999996"/>
    <x v="5"/>
    <n v="1"/>
    <n v="1"/>
    <n v="1"/>
    <x v="4"/>
    <n v="2.5"/>
    <n v="2.4586968734976251"/>
    <n v="14.809007825118979"/>
    <s v="Abv"/>
    <n v="-4.1303126502374887E-2"/>
  </r>
  <r>
    <s v="OtsLGRF24S"/>
    <s v="OtsLGRF24S_3272"/>
    <s v="C-03272"/>
    <x v="10"/>
    <n v="40"/>
    <s v="M"/>
    <n v="510"/>
    <x v="40"/>
    <x v="1"/>
    <n v="1"/>
    <s v="NA"/>
    <s v="NA"/>
    <x v="0"/>
    <x v="0"/>
    <s v="OtsLYON22S_1_0305"/>
    <s v="OtsLYON22S_1_3363"/>
    <x v="2"/>
    <x v="1"/>
    <n v="2022"/>
    <s v="FALL"/>
    <n v="1"/>
    <x v="9"/>
    <n v="0.98"/>
    <n v="1"/>
    <n v="1"/>
    <x v="7"/>
    <n v="2.5"/>
    <n v="2.5204081632653059"/>
    <n v="15.180701864721234"/>
    <s v="Abv"/>
    <n v="2.0408163265305923E-2"/>
  </r>
  <r>
    <s v="OtsLGRF24S"/>
    <s v="OtsLGRF24S_3278"/>
    <s v="C-03278"/>
    <x v="10"/>
    <n v="40"/>
    <s v="M"/>
    <n v="770"/>
    <x v="8"/>
    <x v="0"/>
    <s v="NA"/>
    <s v="3DD.0077B360C5"/>
    <s v="NA"/>
    <x v="0"/>
    <x v="0"/>
    <s v="OtsLYON20S_1_0462"/>
    <s v="OtsLYON20S_1_1193"/>
    <x v="1"/>
    <x v="0"/>
    <n v="2020"/>
    <s v="FALL"/>
    <n v="0.999999999999995"/>
    <x v="10"/>
    <n v="0.98961045999999997"/>
    <n v="1"/>
    <n v="1.0104166666666667"/>
    <x v="1"/>
    <n v="2.5260416666666665"/>
    <n v="2.5365402824553476"/>
    <n v="15.277867433155553"/>
    <s v="Abv"/>
    <n v="1.0498615788681054E-2"/>
  </r>
  <r>
    <s v="OtsLGRF24S"/>
    <s v="OtsLGRF24S_3284"/>
    <s v="C-03284"/>
    <x v="10"/>
    <n v="40"/>
    <s v="M"/>
    <n v="790"/>
    <x v="7"/>
    <x v="1"/>
    <n v="1"/>
    <s v="NA"/>
    <s v="NA"/>
    <x v="0"/>
    <x v="0"/>
    <s v="OtsLYON20S_1_0287"/>
    <s v="OtsLYON20S_1_1028"/>
    <x v="1"/>
    <x v="0"/>
    <n v="2020"/>
    <s v="FALL"/>
    <n v="1"/>
    <x v="1"/>
    <n v="0.98961045999999997"/>
    <n v="1"/>
    <n v="1"/>
    <x v="4"/>
    <n v="2.5"/>
    <n v="2.5104986157886811"/>
    <n v="15.121015545636293"/>
    <s v="Abv"/>
    <n v="1.0498615788681054E-2"/>
  </r>
  <r>
    <s v="OtsLGRF24S"/>
    <s v="OtsLGRF24S_3290"/>
    <s v="C-03290"/>
    <x v="10"/>
    <n v="40"/>
    <s v="M"/>
    <n v="860"/>
    <x v="16"/>
    <x v="0"/>
    <s v="NA"/>
    <s v="3DD.007769B49A"/>
    <s v="NA"/>
    <x v="2"/>
    <x v="0"/>
    <s v="OtsLYON20S_1_1497"/>
    <s v="OtsLYON20S_1_1609"/>
    <x v="1"/>
    <x v="0"/>
    <n v="2020"/>
    <s v="FALL"/>
    <n v="0.999999999999998"/>
    <x v="4"/>
    <n v="0.98961045999999997"/>
    <n v="1"/>
    <n v="1"/>
    <x v="3"/>
    <n v="2.5"/>
    <n v="2.5104986157886811"/>
    <n v="15.121015545636293"/>
    <s v="Abv"/>
    <n v="1.0498615788681054E-2"/>
  </r>
  <r>
    <s v="OtsLGRF24S"/>
    <s v="OtsLGRF24S_3296"/>
    <s v="C-03296"/>
    <x v="10"/>
    <n v="40"/>
    <s v="F"/>
    <n v="680"/>
    <x v="19"/>
    <x v="0"/>
    <s v="NA"/>
    <s v="NA"/>
    <s v="NA"/>
    <x v="1"/>
    <x v="1"/>
    <s v="OtsLYON20S_1_1562"/>
    <s v="OtsLYON20S_1_1745"/>
    <x v="1"/>
    <x v="0"/>
    <n v="2020"/>
    <s v="FALL"/>
    <n v="1"/>
    <x v="4"/>
    <n v="0.98961045999999997"/>
    <n v="1"/>
    <n v="1"/>
    <x v="0"/>
    <n v="2.5"/>
    <n v="2.5104986157886811"/>
    <n v="15.121015545636293"/>
    <s v="Abv"/>
    <n v="1.0498615788681054E-2"/>
  </r>
  <r>
    <s v="OtsLGRF24S"/>
    <s v="OtsLGRF24S_3302"/>
    <s v="C-03302"/>
    <x v="10"/>
    <n v="40"/>
    <s v="M"/>
    <n v="700"/>
    <x v="0"/>
    <x v="1"/>
    <n v="1"/>
    <s v="NA"/>
    <s v="NA"/>
    <x v="0"/>
    <x v="0"/>
    <s v="OtsLYON20S_1_1501"/>
    <s v="OtsLYON20S_1_1620"/>
    <x v="1"/>
    <x v="0"/>
    <n v="2020"/>
    <s v="FALL"/>
    <n v="1"/>
    <x v="4"/>
    <n v="0.98961045999999997"/>
    <n v="1"/>
    <n v="1.028169014084507"/>
    <x v="0"/>
    <n v="2.5704225352112675"/>
    <n v="2.5809211509999486"/>
    <n v="15.545178396392602"/>
    <s v="Abv"/>
    <n v="1.0498615788681054E-2"/>
  </r>
  <r>
    <s v="OtsLGRF24S"/>
    <s v="OtsLGRF24S_3308"/>
    <s v="C-03308"/>
    <x v="10"/>
    <n v="40"/>
    <s v="M"/>
    <n v="770"/>
    <x v="8"/>
    <x v="1"/>
    <n v="1"/>
    <s v="NA"/>
    <s v="NA"/>
    <x v="0"/>
    <x v="0"/>
    <s v="NA"/>
    <s v="NA"/>
    <x v="3"/>
    <x v="2"/>
    <s v="U"/>
    <s v="FALL"/>
    <n v="1"/>
    <x v="5"/>
    <n v="1"/>
    <n v="1"/>
    <n v="1.0104166666666667"/>
    <x v="1"/>
    <n v="2.5260416666666665"/>
    <n v="2.0097642243161444"/>
    <n v="12.10503598282251"/>
    <s v="Abv"/>
    <n v="-0.51627744235052209"/>
  </r>
  <r>
    <s v="OtsLGRF24S"/>
    <s v="OtsLGRF24S_3314"/>
    <s v="C-03314"/>
    <x v="10"/>
    <n v="40"/>
    <s v="F"/>
    <n v="870"/>
    <x v="32"/>
    <x v="0"/>
    <s v="NA"/>
    <s v="3DD.007763F5D3"/>
    <s v="NA"/>
    <x v="1"/>
    <x v="1"/>
    <s v="OtsNPFH19S_1_2330"/>
    <s v="OtsNPFH19S_1_2056"/>
    <x v="4"/>
    <x v="3"/>
    <n v="2019"/>
    <s v="FALL"/>
    <n v="1.00000000000001"/>
    <x v="12"/>
    <n v="0.99705232300000002"/>
    <n v="1"/>
    <n v="1"/>
    <x v="3"/>
    <n v="2.5"/>
    <n v="2.50295639148719"/>
    <n v="15.075587880313446"/>
    <s v="Abv"/>
    <n v="2.9563914871899577E-3"/>
  </r>
  <r>
    <s v="OtsLGRF24S"/>
    <s v="OtsLGRF24S_3320"/>
    <s v="C-03320"/>
    <x v="10"/>
    <n v="40"/>
    <s v="M"/>
    <n v="440"/>
    <x v="49"/>
    <x v="0"/>
    <n v="1"/>
    <s v="NA"/>
    <s v="NA"/>
    <x v="0"/>
    <x v="0"/>
    <s v="OtsLYON22S_1_0499"/>
    <s v="OtsLYON22S_1_4334"/>
    <x v="2"/>
    <x v="1"/>
    <n v="2022"/>
    <s v="FALL"/>
    <n v="1"/>
    <x v="14"/>
    <n v="0.98"/>
    <n v="1"/>
    <n v="1"/>
    <x v="2"/>
    <n v="2.5"/>
    <n v="2.5204081632653064"/>
    <n v="15.180701864721238"/>
    <s v="Abv"/>
    <n v="2.0408163265306367E-2"/>
  </r>
  <r>
    <s v="OtsLGRF24S"/>
    <s v="OtsLGRF24S_3326"/>
    <s v="C-03326"/>
    <x v="10"/>
    <n v="40"/>
    <s v="F"/>
    <n v="910"/>
    <x v="50"/>
    <x v="0"/>
    <s v="NA"/>
    <s v="3DD.007769AFD1"/>
    <s v="NA"/>
    <x v="1"/>
    <x v="1"/>
    <s v="NA"/>
    <s v="NA"/>
    <x v="3"/>
    <x v="2"/>
    <s v="U"/>
    <s v="FALL"/>
    <n v="1"/>
    <x v="5"/>
    <n v="1"/>
    <n v="1"/>
    <n v="1"/>
    <x v="10"/>
    <n v="2.5"/>
    <n v="2.4586968734976251"/>
    <n v="14.809007825118979"/>
    <s v="blw"/>
    <n v="-4.1303126502374887E-2"/>
  </r>
  <r>
    <s v="OtsLGRF24S"/>
    <s v="OtsLGRF24S_3332"/>
    <s v="C-03332"/>
    <x v="10"/>
    <n v="40"/>
    <s v="F"/>
    <n v="840"/>
    <x v="12"/>
    <x v="0"/>
    <s v="NA"/>
    <s v="3DD.00776A1031"/>
    <s v="NA"/>
    <x v="1"/>
    <x v="1"/>
    <s v="OtsLYON20S_1_0428"/>
    <s v="OtsLYON20S_1_1131"/>
    <x v="1"/>
    <x v="0"/>
    <n v="2020"/>
    <s v="FALL"/>
    <n v="1"/>
    <x v="1"/>
    <n v="0.98961045999999997"/>
    <n v="1"/>
    <n v="1"/>
    <x v="3"/>
    <n v="2.5"/>
    <n v="2.5104986157886811"/>
    <n v="15.121015545636293"/>
    <s v="Abv"/>
    <n v="1.0498615788681054E-2"/>
  </r>
  <r>
    <s v="OtsLGRF24S"/>
    <s v="OtsLGRF24S_3338"/>
    <s v="C-03338"/>
    <x v="10"/>
    <n v="40"/>
    <s v="M"/>
    <n v="470"/>
    <x v="3"/>
    <x v="0"/>
    <s v="NA"/>
    <s v="NA"/>
    <s v="NA"/>
    <x v="0"/>
    <x v="0"/>
    <s v="OtsLYON22S_1_0178"/>
    <s v="OtsLYON22S_1_3065"/>
    <x v="2"/>
    <x v="1"/>
    <n v="2022"/>
    <s v="FALL"/>
    <n v="1"/>
    <x v="1"/>
    <n v="0.98"/>
    <n v="1"/>
    <n v="1"/>
    <x v="2"/>
    <n v="2.5"/>
    <n v="2.5204081632653064"/>
    <n v="15.180701864721238"/>
    <s v="Abv"/>
    <n v="2.0408163265306367E-2"/>
  </r>
  <r>
    <s v="OtsLGRF24S"/>
    <s v="OtsLGRF24S_3344"/>
    <s v="C-03344"/>
    <x v="10"/>
    <n v="40"/>
    <s v="F"/>
    <n v="820"/>
    <x v="6"/>
    <x v="0"/>
    <s v="NA"/>
    <s v="3DD.007769266A"/>
    <s v="NA"/>
    <x v="1"/>
    <x v="1"/>
    <s v="NA"/>
    <s v="NA"/>
    <x v="3"/>
    <x v="2"/>
    <s v="U"/>
    <s v="FALL"/>
    <n v="1"/>
    <x v="5"/>
    <n v="1"/>
    <n v="1"/>
    <n v="1.0208333333333333"/>
    <x v="4"/>
    <n v="2.552083333333333"/>
    <n v="2.5107802068309582"/>
    <n v="15.122711600157498"/>
    <s v="Abv"/>
    <n v="-4.1303126502374887E-2"/>
  </r>
  <r>
    <s v="OtsLGRF24S"/>
    <s v="OtsLGRF24S_3350"/>
    <s v="C-03350"/>
    <x v="10"/>
    <n v="40"/>
    <s v="F"/>
    <n v="680"/>
    <x v="19"/>
    <x v="1"/>
    <n v="1"/>
    <s v="NA"/>
    <s v="NA"/>
    <x v="1"/>
    <x v="1"/>
    <s v="OtsLYON21S_1_0627"/>
    <s v="OtsLYON21S_1_0054"/>
    <x v="6"/>
    <x v="4"/>
    <n v="2021"/>
    <s v="FALL"/>
    <n v="1"/>
    <x v="11"/>
    <n v="0.98140000000000005"/>
    <n v="1"/>
    <n v="1"/>
    <x v="0"/>
    <n v="2.5"/>
    <n v="2.5189525168127163"/>
    <n v="15.171934342405097"/>
    <s v="Abv"/>
    <n v="1.8952516812716258E-2"/>
  </r>
  <r>
    <s v="OtsLGRF24S"/>
    <s v="OtsLGRF24S_3356"/>
    <s v="C-03356"/>
    <x v="10"/>
    <n v="40"/>
    <s v="M"/>
    <n v="930"/>
    <x v="48"/>
    <x v="0"/>
    <s v="NA"/>
    <s v="3DD.00777AC584"/>
    <s v="NA"/>
    <x v="0"/>
    <x v="0"/>
    <s v="OtsNPFH19S_1_2317"/>
    <s v="OtsNPFH19S_1_2058"/>
    <x v="4"/>
    <x v="3"/>
    <n v="2019"/>
    <s v="FALL"/>
    <n v="0.999999999999997"/>
    <x v="12"/>
    <n v="0.99705232300000002"/>
    <n v="1"/>
    <n v="1"/>
    <x v="11"/>
    <n v="2.5"/>
    <n v="2.50295639148719"/>
    <n v="15.075587880313446"/>
    <s v="Abv"/>
    <n v="2.9563914871899577E-3"/>
  </r>
  <r>
    <s v="OtsLGRF24S"/>
    <s v="OtsLGRF24S_3362"/>
    <s v="C-03362"/>
    <x v="10"/>
    <n v="40"/>
    <s v="M"/>
    <n v="470"/>
    <x v="3"/>
    <x v="1"/>
    <n v="1"/>
    <s v="NA"/>
    <s v="NA"/>
    <x v="0"/>
    <x v="0"/>
    <s v="OtsLYON22S_1_0031"/>
    <s v="OtsLYON22S_1_2014"/>
    <x v="2"/>
    <x v="1"/>
    <n v="2022"/>
    <s v="FALL"/>
    <n v="0.999999999999996"/>
    <x v="11"/>
    <n v="0.98"/>
    <n v="1"/>
    <n v="1"/>
    <x v="2"/>
    <n v="2.5"/>
    <n v="2.5204081632653059"/>
    <n v="15.180701864721234"/>
    <s v="Abv"/>
    <n v="2.0408163265305923E-2"/>
  </r>
  <r>
    <s v="OtsLGRF24S"/>
    <s v="OtsLGRF24S_3368"/>
    <s v="C-03368"/>
    <x v="10"/>
    <n v="40"/>
    <s v="F"/>
    <n v="820"/>
    <x v="6"/>
    <x v="0"/>
    <s v="NA"/>
    <s v="3DD.0077CC8F8D"/>
    <s v="NA"/>
    <x v="1"/>
    <x v="1"/>
    <s v="NA"/>
    <s v="NA"/>
    <x v="3"/>
    <x v="2"/>
    <s v="U"/>
    <s v="FALL"/>
    <n v="1"/>
    <x v="5"/>
    <n v="1"/>
    <n v="1"/>
    <n v="1.0208333333333333"/>
    <x v="4"/>
    <n v="2.552083333333333"/>
    <n v="2.5107802068309582"/>
    <n v="15.122711600157498"/>
    <s v="Abv"/>
    <n v="-4.1303126502374887E-2"/>
  </r>
  <r>
    <s v="OtsLGRF24S"/>
    <s v="OtsLGRF24S_3374"/>
    <s v="C-03374"/>
    <x v="10"/>
    <n v="40"/>
    <s v="F"/>
    <n v="720"/>
    <x v="9"/>
    <x v="0"/>
    <s v="NA"/>
    <s v="3DD.00776A1AC6"/>
    <s v="NA"/>
    <x v="1"/>
    <x v="1"/>
    <s v="OtsLYON19S_1_1395"/>
    <s v="OtsLYON19S_1_1495"/>
    <x v="5"/>
    <x v="3"/>
    <n v="2019"/>
    <s v="FALL"/>
    <n v="1"/>
    <x v="4"/>
    <n v="0.95971980899999998"/>
    <n v="1"/>
    <n v="1"/>
    <x v="0"/>
    <n v="2.5"/>
    <n v="2.541970782120222"/>
    <n v="15.310575943463711"/>
    <s v="Abv"/>
    <n v="4.1970782120221983E-2"/>
  </r>
  <r>
    <s v="OtsLGRF24S"/>
    <s v="OtsLGRF24S_3380"/>
    <s v="C-03380"/>
    <x v="10"/>
    <n v="40"/>
    <s v="F"/>
    <n v="790"/>
    <x v="7"/>
    <x v="0"/>
    <s v="NA"/>
    <s v="NA"/>
    <s v="NA"/>
    <x v="0"/>
    <x v="0"/>
    <s v="OtsNPFH20S_1_0830"/>
    <s v="OtsNPFH20S_1_0769"/>
    <x v="0"/>
    <x v="0"/>
    <n v="2020"/>
    <s v="FALL"/>
    <n v="1"/>
    <x v="0"/>
    <n v="0.98845608500000004"/>
    <n v="1"/>
    <n v="1"/>
    <x v="4"/>
    <n v="2.5"/>
    <n v="2.5116787333045756"/>
    <n v="15.128123526175017"/>
    <s v="Abv"/>
    <n v="1.1678733304575584E-2"/>
  </r>
  <r>
    <s v="OtsLGRF24S"/>
    <s v="OtsLGRF24S_3386"/>
    <s v="C-03386"/>
    <x v="10"/>
    <n v="40"/>
    <s v="F"/>
    <n v="740"/>
    <x v="2"/>
    <x v="0"/>
    <s v="NA"/>
    <s v="3DD.007769429E"/>
    <s v="NA"/>
    <x v="1"/>
    <x v="1"/>
    <s v="OtsNPFH20S_1_0659"/>
    <s v="OtsNPFH20S_1_0615"/>
    <x v="0"/>
    <x v="0"/>
    <n v="2020"/>
    <s v="FALL"/>
    <n v="0.999999999999995"/>
    <x v="7"/>
    <n v="0.98845608500000004"/>
    <n v="1"/>
    <n v="1"/>
    <x v="1"/>
    <n v="2.5"/>
    <n v="2.5116787333045756"/>
    <n v="15.128123526175017"/>
    <s v="Abv"/>
    <n v="1.1678733304575584E-2"/>
  </r>
  <r>
    <s v="OtsLGRF24S"/>
    <s v="OtsLGRF24S_3392"/>
    <s v="C-03392"/>
    <x v="10"/>
    <n v="40"/>
    <s v="F"/>
    <n v="770"/>
    <x v="8"/>
    <x v="0"/>
    <s v="NA"/>
    <s v="3DD.007769F3F8"/>
    <s v="NA"/>
    <x v="1"/>
    <x v="1"/>
    <s v="OtsLYON20S_1_0248"/>
    <s v="OtsLYON20S_1_0093"/>
    <x v="1"/>
    <x v="0"/>
    <n v="2020"/>
    <s v="FALL"/>
    <n v="0.999999999999998"/>
    <x v="11"/>
    <n v="0.98961045999999997"/>
    <n v="1"/>
    <n v="1"/>
    <x v="1"/>
    <n v="2.5"/>
    <n v="2.5104986157886811"/>
    <n v="15.121015545636293"/>
    <s v="Abv"/>
    <n v="1.0498615788681054E-2"/>
  </r>
  <r>
    <s v="OtsLGRF24S"/>
    <s v="OtsLGRF24S_3398"/>
    <s v="C-03398"/>
    <x v="10"/>
    <n v="40"/>
    <s v="M"/>
    <n v="860"/>
    <x v="16"/>
    <x v="0"/>
    <s v="NA"/>
    <s v="3DD.0077693376"/>
    <s v="NA"/>
    <x v="0"/>
    <x v="0"/>
    <s v="OtsLYON20S_1_0440"/>
    <s v="OtsLYON20S_1_1166"/>
    <x v="1"/>
    <x v="0"/>
    <n v="2020"/>
    <s v="FALL"/>
    <n v="1"/>
    <x v="10"/>
    <n v="0.98961045999999997"/>
    <n v="1"/>
    <n v="1"/>
    <x v="3"/>
    <n v="2.5"/>
    <n v="2.5104986157886811"/>
    <n v="15.121015545636293"/>
    <s v="Abv"/>
    <n v="1.0498615788681054E-2"/>
  </r>
  <r>
    <s v="OtsLGRF24S"/>
    <s v="OtsLGRF24S_3404"/>
    <s v="C-03404"/>
    <x v="10"/>
    <n v="40"/>
    <s v="F"/>
    <n v="750"/>
    <x v="21"/>
    <x v="0"/>
    <s v="NA"/>
    <s v="3DD.0077640327"/>
    <s v="NA"/>
    <x v="1"/>
    <x v="1"/>
    <s v="OtsLYON20S_1_0637"/>
    <s v="OtsLYON20S_1_0762"/>
    <x v="1"/>
    <x v="0"/>
    <n v="2020"/>
    <s v="FALL"/>
    <n v="0.999999999999998"/>
    <x v="4"/>
    <n v="0.98961045999999997"/>
    <n v="1"/>
    <n v="1"/>
    <x v="1"/>
    <n v="2.5"/>
    <n v="2.5104986157886811"/>
    <n v="15.121015545636293"/>
    <s v="Abv"/>
    <n v="1.0498615788681054E-2"/>
  </r>
  <r>
    <s v="OtsLGRF24S"/>
    <s v="OtsLGRF24S_3410"/>
    <s v="C-03410"/>
    <x v="10"/>
    <n v="40"/>
    <s v="M"/>
    <n v="870"/>
    <x v="32"/>
    <x v="1"/>
    <n v="1"/>
    <s v="NA"/>
    <s v="NA"/>
    <x v="0"/>
    <x v="0"/>
    <s v="OtsLYON20S_1_0211"/>
    <s v="OtsLYON20S_1_0012"/>
    <x v="1"/>
    <x v="0"/>
    <n v="2020"/>
    <s v="FALL"/>
    <n v="1"/>
    <x v="11"/>
    <n v="0.98961045999999997"/>
    <n v="1"/>
    <n v="1"/>
    <x v="3"/>
    <n v="2.5"/>
    <n v="2.5104986157886811"/>
    <n v="15.121015545636293"/>
    <s v="Abv"/>
    <n v="1.0498615788681054E-2"/>
  </r>
  <r>
    <s v="OtsLGRF24S"/>
    <s v="OtsLGRF24S_3416"/>
    <s v="C-03416"/>
    <x v="10"/>
    <n v="40"/>
    <s v="M"/>
    <n v="570"/>
    <x v="43"/>
    <x v="0"/>
    <s v="NA"/>
    <s v="NA"/>
    <s v="NA"/>
    <x v="0"/>
    <x v="0"/>
    <s v="OtsLYON21S_1_0924"/>
    <s v="OtsLYON21S_1_1713"/>
    <x v="6"/>
    <x v="4"/>
    <n v="2021"/>
    <s v="FALL"/>
    <n v="0.999999999999998"/>
    <x v="4"/>
    <n v="0.98140000000000005"/>
    <n v="1"/>
    <n v="1"/>
    <x v="9"/>
    <n v="2.5"/>
    <n v="2.5189525168127167"/>
    <n v="15.1719343424051"/>
    <s v="Abv"/>
    <n v="1.8952516812716702E-2"/>
  </r>
  <r>
    <s v="OtsLGRF24S"/>
    <s v="OtsLGRF24S_3422"/>
    <s v="C-03422"/>
    <x v="10"/>
    <n v="40"/>
    <s v="F"/>
    <n v="750"/>
    <x v="21"/>
    <x v="0"/>
    <s v="NA"/>
    <s v="3DD.0077B46A2D"/>
    <s v="NA"/>
    <x v="1"/>
    <x v="1"/>
    <s v="OtsLYON20S_1_0441"/>
    <s v="OtsLYON20S_1_1145"/>
    <x v="1"/>
    <x v="0"/>
    <n v="2020"/>
    <s v="FALL"/>
    <n v="0.999999999999998"/>
    <x v="1"/>
    <n v="0.98961045999999997"/>
    <n v="1"/>
    <n v="1"/>
    <x v="1"/>
    <n v="2.5"/>
    <n v="2.5104986157886811"/>
    <n v="15.121015545636293"/>
    <s v="Abv"/>
    <n v="1.0498615788681054E-2"/>
  </r>
  <r>
    <s v="OtsLGRF24S"/>
    <s v="OtsLGRF24S_3428"/>
    <s v="C-03428"/>
    <x v="10"/>
    <n v="40"/>
    <s v="M"/>
    <n v="540"/>
    <x v="37"/>
    <x v="1"/>
    <n v="1"/>
    <s v="NA"/>
    <s v="NA"/>
    <x v="0"/>
    <x v="0"/>
    <s v="OtsLYON22S_1_0512"/>
    <s v="OtsLYON22S_1_4350"/>
    <x v="2"/>
    <x v="1"/>
    <n v="2022"/>
    <s v="FALL"/>
    <n v="1"/>
    <x v="14"/>
    <n v="0.98"/>
    <n v="1"/>
    <n v="1"/>
    <x v="9"/>
    <n v="2.5"/>
    <n v="2.5204081632653059"/>
    <n v="15.180701864721234"/>
    <s v="Abv"/>
    <n v="2.0408163265305923E-2"/>
  </r>
  <r>
    <s v="OtsLGRF24S"/>
    <s v="OtsLGRF24S_3434"/>
    <s v="C-03434"/>
    <x v="10"/>
    <n v="40"/>
    <s v="F"/>
    <n v="730"/>
    <x v="13"/>
    <x v="1"/>
    <n v="1"/>
    <s v="NA"/>
    <s v="NA"/>
    <x v="1"/>
    <x v="1"/>
    <s v="OtsLYON20S_1_1419"/>
    <s v="OtsLYON20S_1_0999"/>
    <x v="1"/>
    <x v="0"/>
    <n v="2020"/>
    <s v="FALL"/>
    <n v="1.00000000000001"/>
    <x v="3"/>
    <n v="0.98961045999999997"/>
    <n v="1"/>
    <n v="1"/>
    <x v="1"/>
    <n v="2.5"/>
    <n v="2.5104986157886811"/>
    <n v="15.121015545636293"/>
    <s v="blw"/>
    <n v="1.0498615788681054E-2"/>
  </r>
  <r>
    <s v="OtsLGRF24S"/>
    <s v="OtsLGRF24S_3440"/>
    <s v="C-03440"/>
    <x v="10"/>
    <n v="40"/>
    <s v="F"/>
    <n v="790"/>
    <x v="7"/>
    <x v="1"/>
    <n v="1"/>
    <s v="NA"/>
    <s v="NA"/>
    <x v="1"/>
    <x v="1"/>
    <s v="OtsLYON20S_1_1357"/>
    <s v="OtsLYON20S_1_0909"/>
    <x v="1"/>
    <x v="0"/>
    <n v="2020"/>
    <s v="FALL"/>
    <n v="0.999999999999999"/>
    <x v="15"/>
    <n v="0.98961045999999997"/>
    <n v="1"/>
    <n v="1.0208333333333333"/>
    <x v="4"/>
    <n v="2.552083333333333"/>
    <n v="2.5625819491220141"/>
    <n v="15.434719320674812"/>
    <s v="Abv"/>
    <n v="1.0498615788681054E-2"/>
  </r>
  <r>
    <s v="OtsLGRF24S"/>
    <s v="OtsLGRF24S_3446"/>
    <s v="C-03446"/>
    <x v="10"/>
    <n v="40"/>
    <s v="F"/>
    <n v="770"/>
    <x v="8"/>
    <x v="1"/>
    <n v="1"/>
    <s v="NA"/>
    <s v="NA"/>
    <x v="1"/>
    <x v="1"/>
    <s v="OtsLYON20S_1_0300"/>
    <s v="OtsLYON20S_1_1056"/>
    <x v="1"/>
    <x v="0"/>
    <n v="2020"/>
    <s v="FALL"/>
    <n v="0.999999999999999"/>
    <x v="1"/>
    <n v="0.98961045999999997"/>
    <n v="1"/>
    <n v="1"/>
    <x v="1"/>
    <n v="2.5"/>
    <n v="2.5104986157886811"/>
    <n v="15.121015545636293"/>
    <s v="Abv"/>
    <n v="1.0498615788681054E-2"/>
  </r>
  <r>
    <s v="OtsLGRF24S"/>
    <s v="OtsLGRF24S_3452"/>
    <s v="C-03452"/>
    <x v="10"/>
    <n v="40"/>
    <s v="M"/>
    <n v="620"/>
    <x v="26"/>
    <x v="0"/>
    <s v="NA"/>
    <s v="NA"/>
    <s v="NA"/>
    <x v="0"/>
    <x v="0"/>
    <s v="OtsLYON20S_1_0291"/>
    <s v="OtsLYON20S_1_1002"/>
    <x v="1"/>
    <x v="0"/>
    <n v="2020"/>
    <s v="FALL"/>
    <n v="1"/>
    <x v="2"/>
    <n v="0.98961045999999997"/>
    <n v="1"/>
    <n v="1.0476190476190477"/>
    <x v="8"/>
    <n v="2.6190476190476191"/>
    <n v="2.6295462348363001"/>
    <n v="15.83805274572434"/>
    <s v="Abv"/>
    <n v="1.0498615788681054E-2"/>
  </r>
  <r>
    <s v="OtsLGRF24S"/>
    <s v="OtsLGRF24S_3458"/>
    <s v="C-03458"/>
    <x v="10"/>
    <n v="40"/>
    <s v="M"/>
    <n v="740"/>
    <x v="2"/>
    <x v="1"/>
    <n v="1"/>
    <s v="NA"/>
    <s v="NA"/>
    <x v="0"/>
    <x v="0"/>
    <s v="OtsLYON20S_1_1334"/>
    <s v="OtsLYON20S_1_0873"/>
    <x v="1"/>
    <x v="0"/>
    <n v="2020"/>
    <s v="FALL"/>
    <n v="1"/>
    <x v="9"/>
    <n v="0.98961045999999997"/>
    <n v="1"/>
    <n v="1.0104166666666667"/>
    <x v="1"/>
    <n v="2.5260416666666665"/>
    <n v="2.5365402824553476"/>
    <n v="15.277867433155553"/>
    <s v="Abv"/>
    <n v="1.0498615788681054E-2"/>
  </r>
  <r>
    <s v="OtsLGRF24S"/>
    <s v="OtsLGRF24S_3464"/>
    <s v="C-03464"/>
    <x v="10"/>
    <n v="40"/>
    <s v="F"/>
    <n v="740"/>
    <x v="2"/>
    <x v="0"/>
    <s v="NA"/>
    <s v="3DD.00776A00C5"/>
    <s v="NA"/>
    <x v="1"/>
    <x v="1"/>
    <s v="OtsLYON20S_1_0422"/>
    <s v="OtsLYON20S_1_1115"/>
    <x v="1"/>
    <x v="0"/>
    <n v="2020"/>
    <s v="FALL"/>
    <n v="1"/>
    <x v="1"/>
    <n v="0.98961045999999997"/>
    <n v="1"/>
    <n v="1"/>
    <x v="1"/>
    <n v="2.5"/>
    <n v="2.5104986157886811"/>
    <n v="15.121015545636293"/>
    <s v="Abv"/>
    <n v="1.0498615788681054E-2"/>
  </r>
  <r>
    <s v="OtsLGRF24S"/>
    <s v="OtsLGRF24S_3470"/>
    <s v="C-03470"/>
    <x v="10"/>
    <n v="40"/>
    <s v="F"/>
    <n v="690"/>
    <x v="1"/>
    <x v="0"/>
    <s v="NA"/>
    <s v="NA"/>
    <s v="NA"/>
    <x v="1"/>
    <x v="1"/>
    <s v="OtsLYON21S_1_0621"/>
    <s v="OtsLYON21S_1_0045"/>
    <x v="6"/>
    <x v="4"/>
    <n v="2021"/>
    <s v="FALL"/>
    <n v="0.999999999999997"/>
    <x v="11"/>
    <n v="0.98140000000000005"/>
    <n v="1"/>
    <n v="1"/>
    <x v="0"/>
    <n v="2.5"/>
    <n v="2.5189525168127167"/>
    <n v="15.1719343424051"/>
    <s v="Abv"/>
    <n v="1.8952516812716702E-2"/>
  </r>
  <r>
    <s v="OtsLGRF24S"/>
    <s v="OtsLGRF24S_3476"/>
    <s v="C-03476"/>
    <x v="10"/>
    <n v="40"/>
    <s v="M"/>
    <n v="640"/>
    <x v="39"/>
    <x v="0"/>
    <s v="NA"/>
    <s v="NA"/>
    <s v="NA"/>
    <x v="0"/>
    <x v="0"/>
    <s v="NA"/>
    <s v="NA"/>
    <x v="3"/>
    <x v="2"/>
    <s v="U"/>
    <s v="FALL"/>
    <n v="0.999999999999996"/>
    <x v="5"/>
    <n v="1"/>
    <n v="1"/>
    <n v="1"/>
    <x v="5"/>
    <n v="2.5"/>
    <n v="2.4586968734976251"/>
    <n v="14.809007825118979"/>
    <s v="Abv"/>
    <n v="-4.1303126502374887E-2"/>
  </r>
  <r>
    <s v="OtsLGRF24S"/>
    <s v="OtsLGRF24S_3482"/>
    <s v="C-03482"/>
    <x v="10"/>
    <n v="40"/>
    <s v="M"/>
    <n v="540"/>
    <x v="37"/>
    <x v="0"/>
    <s v="NA"/>
    <s v="3DD.003E2752E5"/>
    <s v="NA"/>
    <x v="0"/>
    <x v="0"/>
    <s v="NA"/>
    <s v="NA"/>
    <x v="3"/>
    <x v="2"/>
    <s v="U"/>
    <s v="FALL"/>
    <n v="1"/>
    <x v="5"/>
    <n v="1"/>
    <n v="1"/>
    <n v="1"/>
    <x v="9"/>
    <n v="2.5"/>
    <n v="2.4586968734976251"/>
    <n v="14.809007825118979"/>
    <s v="blw"/>
    <n v="-4.1303126502374887E-2"/>
  </r>
  <r>
    <s v="OtsLGRF24S"/>
    <s v="OtsLGRF24S_3488"/>
    <s v="C-03488"/>
    <x v="10"/>
    <n v="40"/>
    <s v="M"/>
    <n v="700"/>
    <x v="0"/>
    <x v="0"/>
    <s v="NA"/>
    <s v="3DD.0077A52F44"/>
    <s v="NA"/>
    <x v="0"/>
    <x v="0"/>
    <s v="NA"/>
    <s v="NA"/>
    <x v="3"/>
    <x v="2"/>
    <s v="U"/>
    <s v="FALL"/>
    <n v="1"/>
    <x v="5"/>
    <n v="1"/>
    <n v="1"/>
    <n v="1.028169014084507"/>
    <x v="0"/>
    <n v="2.5704225352112675"/>
    <n v="2.5291194087088926"/>
    <n v="15.233170675875288"/>
    <s v="Abv"/>
    <n v="-4.1303126502374887E-2"/>
  </r>
  <r>
    <s v="OtsLGRF24S"/>
    <s v="OtsLGRF24S_3494"/>
    <s v="C-03494"/>
    <x v="10"/>
    <n v="40"/>
    <s v="M"/>
    <n v="770"/>
    <x v="8"/>
    <x v="1"/>
    <n v="1"/>
    <s v="NA"/>
    <s v="NA"/>
    <x v="0"/>
    <x v="0"/>
    <s v="OtsLYON20S_1_0425"/>
    <s v="OtsLYON20S_1_1109"/>
    <x v="1"/>
    <x v="0"/>
    <n v="2020"/>
    <s v="FALL"/>
    <n v="0.999999999999999"/>
    <x v="1"/>
    <n v="0.98961045999999997"/>
    <n v="1"/>
    <n v="1.0104166666666667"/>
    <x v="1"/>
    <n v="2.5260416666666665"/>
    <n v="2.5365402824553476"/>
    <n v="15.277867433155553"/>
    <s v="Abv"/>
    <n v="1.0498615788681054E-2"/>
  </r>
  <r>
    <s v="OtsLGRF24S"/>
    <s v="OtsLGRF24S_3500"/>
    <s v="C-03500"/>
    <x v="10"/>
    <n v="40"/>
    <s v="M"/>
    <n v="720"/>
    <x v="9"/>
    <x v="0"/>
    <s v="NA"/>
    <s v="3DD.003D7E47DD"/>
    <s v="NA"/>
    <x v="0"/>
    <x v="0"/>
    <s v="OtsLYON19S_1_0105"/>
    <s v="OtsLYON19S_1_0005"/>
    <x v="5"/>
    <x v="3"/>
    <n v="2019"/>
    <s v="FALL"/>
    <n v="1"/>
    <x v="11"/>
    <n v="0.95971980899999998"/>
    <n v="1"/>
    <n v="1.028169014084507"/>
    <x v="0"/>
    <n v="2.5704225352112675"/>
    <n v="2.6123933173314895"/>
    <n v="15.73473879422002"/>
    <s v="Abv"/>
    <n v="4.1970782120221983E-2"/>
  </r>
  <r>
    <s v="OtsLGRF24S"/>
    <s v="OtsLGRF24S_3506"/>
    <s v="C-03506"/>
    <x v="10"/>
    <n v="40"/>
    <s v="F"/>
    <n v="750"/>
    <x v="21"/>
    <x v="0"/>
    <s v="NA"/>
    <s v="3DD.003D7E47C9"/>
    <s v="NA"/>
    <x v="1"/>
    <x v="1"/>
    <s v="OtsLYON19S_1_0530"/>
    <s v="OtsLYON19S_1_0350"/>
    <x v="5"/>
    <x v="3"/>
    <n v="2019"/>
    <s v="FALL"/>
    <n v="1"/>
    <x v="2"/>
    <n v="0.95971980899999998"/>
    <n v="1"/>
    <n v="1"/>
    <x v="1"/>
    <n v="2.5"/>
    <n v="2.541970782120222"/>
    <n v="15.310575943463711"/>
    <s v="Abv"/>
    <n v="4.1970782120221983E-2"/>
  </r>
  <r>
    <s v="OtsLGRF24S"/>
    <s v="OtsLGRF24S_3512"/>
    <s v="C-03512"/>
    <x v="10"/>
    <n v="40"/>
    <s v="F"/>
    <n v="770"/>
    <x v="8"/>
    <x v="0"/>
    <s v="NA"/>
    <s v="3DD.0077B46667"/>
    <s v="NA"/>
    <x v="1"/>
    <x v="1"/>
    <s v="NA"/>
    <s v="NA"/>
    <x v="3"/>
    <x v="2"/>
    <s v="U"/>
    <s v="FALL"/>
    <n v="1"/>
    <x v="5"/>
    <n v="1"/>
    <n v="1"/>
    <n v="1"/>
    <x v="1"/>
    <n v="2.5"/>
    <n v="2.4586968734976251"/>
    <n v="14.809007825118979"/>
    <s v="Abv"/>
    <n v="-4.1303126502374887E-2"/>
  </r>
  <r>
    <s v="OtsLGRF24S"/>
    <s v="OtsLGRF24S_3518"/>
    <s v="C-03518"/>
    <x v="10"/>
    <n v="40"/>
    <s v="M"/>
    <n v="670"/>
    <x v="14"/>
    <x v="0"/>
    <s v="NA"/>
    <s v="NA"/>
    <s v="NA"/>
    <x v="0"/>
    <x v="0"/>
    <s v="NA"/>
    <s v="NA"/>
    <x v="3"/>
    <x v="2"/>
    <s v="U"/>
    <s v="FALL"/>
    <n v="1"/>
    <x v="5"/>
    <n v="1"/>
    <n v="1"/>
    <n v="1"/>
    <x v="5"/>
    <n v="2.5"/>
    <n v="2.4586968734976251"/>
    <n v="14.809007825118979"/>
    <s v="Abv"/>
    <n v="-4.1303126502374887E-2"/>
  </r>
  <r>
    <s v="OtsLGRF24S"/>
    <s v="OtsLGRF24S_3524"/>
    <s v="C-03524"/>
    <x v="11"/>
    <n v="40"/>
    <s v="F"/>
    <n v="670"/>
    <x v="14"/>
    <x v="1"/>
    <n v="1"/>
    <s v="NA"/>
    <s v="NA"/>
    <x v="1"/>
    <x v="1"/>
    <s v="OtsLYON21S_1_0869"/>
    <s v="OtsLYON21S_1_1866"/>
    <x v="6"/>
    <x v="4"/>
    <n v="2021"/>
    <s v="FALL"/>
    <n v="1"/>
    <x v="15"/>
    <n v="0.98140000000000005"/>
    <n v="1"/>
    <n v="1"/>
    <x v="5"/>
    <n v="2.5"/>
    <n v="2.5189525168127163"/>
    <n v="15.171934342405097"/>
    <s v="Abv"/>
    <n v="1.8952516812716258E-2"/>
  </r>
  <r>
    <s v="OtsLGRF24S"/>
    <s v="OtsLGRF24S_3530"/>
    <s v="C-03530"/>
    <x v="11"/>
    <n v="40"/>
    <s v="F"/>
    <n v="780"/>
    <x v="11"/>
    <x v="0"/>
    <s v="NA"/>
    <s v="3DD.003D7E47F7"/>
    <s v="This individual failed to genotype"/>
    <x v="2"/>
    <x v="1"/>
    <s v="NG"/>
    <s v="NG"/>
    <x v="8"/>
    <x v="2"/>
    <s v="U"/>
    <s v="NA"/>
    <s v="NA"/>
    <x v="16"/>
    <e v="#N/A"/>
    <n v="1"/>
    <n v="0"/>
    <x v="4"/>
    <n v="0"/>
    <n v="0"/>
    <n v="0"/>
    <s v="Abv"/>
    <n v="0"/>
  </r>
  <r>
    <s v="OtsLGRF24S"/>
    <s v="OtsLGRF24S_3536"/>
    <s v="C-03536"/>
    <x v="11"/>
    <n v="40"/>
    <s v="F"/>
    <n v="660"/>
    <x v="36"/>
    <x v="1"/>
    <n v="1"/>
    <s v="NA"/>
    <s v="NA"/>
    <x v="1"/>
    <x v="1"/>
    <s v="OtsLYON20S_1_0282"/>
    <s v="OtsLYON20S_1_0195"/>
    <x v="1"/>
    <x v="0"/>
    <n v="2020"/>
    <s v="FALL"/>
    <n v="0.999999999999997"/>
    <x v="2"/>
    <n v="0.98961045999999997"/>
    <n v="1"/>
    <n v="1"/>
    <x v="5"/>
    <n v="2.5"/>
    <n v="2.5104986157886811"/>
    <n v="15.121015545636293"/>
    <s v="Abv"/>
    <n v="1.0498615788681054E-2"/>
  </r>
  <r>
    <s v="OtsLGRF24S"/>
    <s v="OtsLGRF24S_3542"/>
    <s v="C-03542"/>
    <x v="11"/>
    <n v="40"/>
    <s v="F"/>
    <n v="790"/>
    <x v="7"/>
    <x v="1"/>
    <n v="1"/>
    <s v="NA"/>
    <s v="NA"/>
    <x v="1"/>
    <x v="1"/>
    <s v="OtsLYON20S_1_0276"/>
    <s v="OtsLYON20S_1_0149"/>
    <x v="1"/>
    <x v="0"/>
    <n v="2020"/>
    <s v="FALL"/>
    <n v="1"/>
    <x v="2"/>
    <n v="0.98961045999999997"/>
    <n v="1"/>
    <n v="1.0208333333333333"/>
    <x v="4"/>
    <n v="2.552083333333333"/>
    <n v="2.5625819491220141"/>
    <n v="15.434719320674812"/>
    <s v="Abv"/>
    <n v="1.0498615788681054E-2"/>
  </r>
  <r>
    <s v="OtsLGRF24S"/>
    <s v="OtsLGRF24S_3548"/>
    <s v="C-03548"/>
    <x v="11"/>
    <n v="40"/>
    <s v="F"/>
    <n v="810"/>
    <x v="15"/>
    <x v="0"/>
    <s v="NA"/>
    <s v="3DD.0077A6879E"/>
    <s v="NA"/>
    <x v="1"/>
    <x v="1"/>
    <s v="NA"/>
    <s v="NA"/>
    <x v="3"/>
    <x v="2"/>
    <s v="U"/>
    <s v="FALL"/>
    <n v="1"/>
    <x v="5"/>
    <n v="1"/>
    <n v="1"/>
    <n v="1.0208333333333333"/>
    <x v="4"/>
    <n v="2.552083333333333"/>
    <n v="2.5107802068309582"/>
    <n v="15.122711600157498"/>
    <s v="Abv"/>
    <n v="-4.1303126502374887E-2"/>
  </r>
  <r>
    <s v="OtsLGRF24S"/>
    <s v="OtsLGRF24S_3554"/>
    <s v="C-03554"/>
    <x v="11"/>
    <n v="40"/>
    <s v="F"/>
    <n v="720"/>
    <x v="9"/>
    <x v="0"/>
    <s v="NA"/>
    <s v="3DD.003D7E479F"/>
    <s v="NA"/>
    <x v="1"/>
    <x v="1"/>
    <s v="NA"/>
    <s v="NA"/>
    <x v="3"/>
    <x v="2"/>
    <s v="U"/>
    <s v="FALL"/>
    <n v="0.999999999999997"/>
    <x v="5"/>
    <n v="1"/>
    <n v="1"/>
    <n v="1"/>
    <x v="0"/>
    <n v="2.5"/>
    <n v="2.4586968734976251"/>
    <n v="14.809007825118979"/>
    <s v="blw"/>
    <n v="-4.1303126502374887E-2"/>
  </r>
  <r>
    <s v="OtsLGRF24S"/>
    <s v="OtsLGRF24S_3560"/>
    <s v="C-03560"/>
    <x v="11"/>
    <n v="40"/>
    <s v="F"/>
    <n v="770"/>
    <x v="8"/>
    <x v="1"/>
    <n v="1"/>
    <s v="NA"/>
    <s v="NA"/>
    <x v="1"/>
    <x v="1"/>
    <s v="OtsLYON19S_1_1134"/>
    <s v="OtsLYON19S_1_1022"/>
    <x v="5"/>
    <x v="3"/>
    <n v="2019"/>
    <s v="FALL"/>
    <n v="0.999999999999995"/>
    <x v="15"/>
    <n v="0.95971980899999998"/>
    <n v="1"/>
    <n v="1"/>
    <x v="1"/>
    <n v="2.5"/>
    <n v="2.541970782120222"/>
    <n v="15.310575943463711"/>
    <s v="Abv"/>
    <n v="4.1970782120221983E-2"/>
  </r>
  <r>
    <s v="OtsLGRF24S"/>
    <s v="OtsLGRF24S_3566"/>
    <s v="C-03566"/>
    <x v="11"/>
    <n v="40"/>
    <s v="M"/>
    <n v="940"/>
    <x v="51"/>
    <x v="0"/>
    <s v="NA"/>
    <s v="3DD.0077A619D4"/>
    <s v="This individual failed to genotype"/>
    <x v="2"/>
    <x v="0"/>
    <s v="NG"/>
    <s v="NG"/>
    <x v="8"/>
    <x v="2"/>
    <s v="U"/>
    <s v="NA"/>
    <s v="NA"/>
    <x v="16"/>
    <e v="#N/A"/>
    <n v="1"/>
    <n v="0"/>
    <x v="11"/>
    <n v="0"/>
    <n v="0"/>
    <n v="0"/>
    <s v="Abv"/>
    <n v="0"/>
  </r>
  <r>
    <s v="OtsLGRF24S"/>
    <s v="OtsLGRF24S_3572"/>
    <s v="C-03572"/>
    <x v="11"/>
    <n v="40"/>
    <s v="M"/>
    <n v="830"/>
    <x v="10"/>
    <x v="0"/>
    <s v="NA"/>
    <s v="3DD.0077A6C799"/>
    <s v="NA"/>
    <x v="0"/>
    <x v="0"/>
    <s v="OtsNPFH20S_1_0366"/>
    <s v="OtsNPFH20S_1_0331"/>
    <x v="0"/>
    <x v="0"/>
    <n v="2020"/>
    <s v="FALL"/>
    <n v="1.00000000000001"/>
    <x v="8"/>
    <n v="0.98845608500000004"/>
    <n v="1"/>
    <n v="1"/>
    <x v="3"/>
    <n v="2.5"/>
    <n v="2.5116787333045756"/>
    <n v="15.128123526175017"/>
    <s v="Abv"/>
    <n v="1.1678733304575584E-2"/>
  </r>
  <r>
    <s v="OtsLGRF24S"/>
    <s v="OtsLGRF24S_3578"/>
    <s v="C-03578"/>
    <x v="11"/>
    <n v="40"/>
    <s v="M"/>
    <n v="600"/>
    <x v="44"/>
    <x v="0"/>
    <s v="NA"/>
    <s v="3DD.003D9E5E50"/>
    <s v="This individual failed to genotype"/>
    <x v="2"/>
    <x v="0"/>
    <s v="NG"/>
    <s v="NG"/>
    <x v="8"/>
    <x v="2"/>
    <s v="U"/>
    <s v="NA"/>
    <s v="NA"/>
    <x v="16"/>
    <e v="#N/A"/>
    <n v="1"/>
    <n v="0"/>
    <x v="8"/>
    <n v="0"/>
    <n v="0"/>
    <n v="0"/>
    <s v="Abv"/>
    <n v="0"/>
  </r>
  <r>
    <s v="OtsLGRF24S"/>
    <s v="OtsLGRF24S_3584"/>
    <s v="C-03584"/>
    <x v="11"/>
    <n v="40"/>
    <s v="M"/>
    <n v="820"/>
    <x v="6"/>
    <x v="0"/>
    <s v="NA"/>
    <s v="3DD.003D7E5497"/>
    <s v="NA"/>
    <x v="0"/>
    <x v="0"/>
    <s v="NA"/>
    <s v="NA"/>
    <x v="3"/>
    <x v="2"/>
    <s v="U"/>
    <s v="FALL"/>
    <n v="1"/>
    <x v="5"/>
    <n v="1"/>
    <n v="1"/>
    <n v="1"/>
    <x v="4"/>
    <n v="2.5"/>
    <n v="2.4586968734976251"/>
    <n v="14.809007825118979"/>
    <s v="Abv"/>
    <n v="-4.1303126502374887E-2"/>
  </r>
  <r>
    <s v="OtsLGRF24S"/>
    <s v="OtsLGRF24S_3590"/>
    <s v="C-03590"/>
    <x v="11"/>
    <n v="40"/>
    <s v="M"/>
    <n v="460"/>
    <x v="5"/>
    <x v="0"/>
    <s v="NA"/>
    <s v="NA"/>
    <s v="NA"/>
    <x v="0"/>
    <x v="0"/>
    <s v="NA"/>
    <s v="NA"/>
    <x v="3"/>
    <x v="2"/>
    <s v="U"/>
    <s v="FALL"/>
    <n v="1"/>
    <x v="5"/>
    <n v="1"/>
    <n v="1"/>
    <n v="1"/>
    <x v="2"/>
    <n v="2.5"/>
    <n v="2.4586968734976251"/>
    <n v="14.809007825118979"/>
    <s v="Abv"/>
    <n v="-4.1303126502374887E-2"/>
  </r>
  <r>
    <s v="OtsLGRF24S"/>
    <s v="OtsLGRF24S_3596"/>
    <s v="C-03596"/>
    <x v="11"/>
    <n v="40"/>
    <s v="M"/>
    <n v="760"/>
    <x v="20"/>
    <x v="0"/>
    <s v="NA"/>
    <s v="3DD.003D7E54D2"/>
    <s v="NA"/>
    <x v="0"/>
    <x v="0"/>
    <s v="OtsLYON19S_1_0515"/>
    <s v="OtsLYON19S_1_0330"/>
    <x v="5"/>
    <x v="3"/>
    <n v="2019"/>
    <s v="FALL"/>
    <n v="1"/>
    <x v="2"/>
    <n v="0.95971980899999998"/>
    <n v="1"/>
    <n v="1.0104166666666667"/>
    <x v="1"/>
    <n v="2.5260416666666665"/>
    <n v="2.5680124487868885"/>
    <n v="15.46742783098297"/>
    <s v="Abv"/>
    <n v="4.1970782120221983E-2"/>
  </r>
  <r>
    <s v="OtsLGRF24S"/>
    <s v="OtsLGRF24S_3602"/>
    <s v="C-03602"/>
    <x v="11"/>
    <n v="40"/>
    <s v="M"/>
    <n v="730"/>
    <x v="13"/>
    <x v="0"/>
    <s v="NA"/>
    <s v="3DD.0077A4FB27"/>
    <s v="NA"/>
    <x v="0"/>
    <x v="0"/>
    <s v="NA"/>
    <s v="NA"/>
    <x v="3"/>
    <x v="2"/>
    <s v="U"/>
    <s v="FALL"/>
    <n v="0.99999999999999301"/>
    <x v="5"/>
    <n v="1"/>
    <n v="1"/>
    <n v="1.0104166666666667"/>
    <x v="1"/>
    <n v="2.5260416666666665"/>
    <n v="2.4847385401642916"/>
    <n v="14.965859712638238"/>
    <s v="Abv"/>
    <n v="-4.1303126502374887E-2"/>
  </r>
  <r>
    <s v="OtsLGRF24S"/>
    <s v="OtsLGRF24S_3608"/>
    <s v="C-03608"/>
    <x v="11"/>
    <n v="40"/>
    <s v="M"/>
    <n v="740"/>
    <x v="2"/>
    <x v="0"/>
    <s v="NA"/>
    <s v="3DD.003D7E549A"/>
    <s v="NA"/>
    <x v="0"/>
    <x v="0"/>
    <s v="NA"/>
    <s v="NA"/>
    <x v="3"/>
    <x v="2"/>
    <s v="U"/>
    <s v="FALL"/>
    <n v="0.999999999999998"/>
    <x v="5"/>
    <n v="1"/>
    <n v="1"/>
    <n v="1.0104166666666667"/>
    <x v="1"/>
    <n v="2.5260416666666665"/>
    <n v="2.4847385401642916"/>
    <n v="14.965859712638238"/>
    <s v="Abv"/>
    <n v="-4.1303126502374887E-2"/>
  </r>
  <r>
    <s v="OtsLGRF24S"/>
    <s v="OtsLGRF24S_3614"/>
    <s v="C-03614"/>
    <x v="11"/>
    <n v="40"/>
    <s v="M"/>
    <n v="780"/>
    <x v="11"/>
    <x v="1"/>
    <n v="1"/>
    <s v="NA"/>
    <s v="NA"/>
    <x v="0"/>
    <x v="0"/>
    <s v="OtsLYON20S_1_0613"/>
    <s v="OtsLYON20S_1_0580"/>
    <x v="1"/>
    <x v="0"/>
    <n v="2020"/>
    <s v="FALL"/>
    <n v="1"/>
    <x v="10"/>
    <n v="0.98961045999999997"/>
    <n v="1"/>
    <n v="1"/>
    <x v="4"/>
    <n v="2.5"/>
    <n v="2.5104986157886811"/>
    <n v="15.121015545636293"/>
    <s v="Abv"/>
    <n v="1.0498615788681054E-2"/>
  </r>
  <r>
    <s v="OtsLGRF24S"/>
    <s v="OtsLGRF24S_3620"/>
    <s v="C-03620"/>
    <x v="11"/>
    <n v="40"/>
    <s v="M"/>
    <n v="600"/>
    <x v="44"/>
    <x v="0"/>
    <s v="NA"/>
    <s v="NA"/>
    <s v="NA"/>
    <x v="0"/>
    <x v="0"/>
    <s v="OtsLYON21S_1_0683"/>
    <s v="OtsLYON21S_1_0228"/>
    <x v="6"/>
    <x v="4"/>
    <n v="2021"/>
    <s v="FALL"/>
    <n v="1"/>
    <x v="2"/>
    <n v="0.98140000000000005"/>
    <n v="1"/>
    <n v="1.0476190476190477"/>
    <x v="8"/>
    <n v="2.6190476190476191"/>
    <n v="2.6380001358603358"/>
    <n v="15.888971542493147"/>
    <s v="Abv"/>
    <n v="1.8952516812716702E-2"/>
  </r>
  <r>
    <s v="OtsLGRF24S"/>
    <s v="OtsLGRF24S_3626"/>
    <s v="C-03626"/>
    <x v="11"/>
    <n v="40"/>
    <s v="F"/>
    <n v="760"/>
    <x v="20"/>
    <x v="1"/>
    <n v="1"/>
    <s v="NA"/>
    <s v="NA"/>
    <x v="1"/>
    <x v="1"/>
    <s v="OtsLYON19S_1_1352"/>
    <s v="OtsLYON19S_1_1265"/>
    <x v="5"/>
    <x v="3"/>
    <n v="2019"/>
    <s v="FALL"/>
    <n v="1"/>
    <x v="3"/>
    <n v="0.95971980899999998"/>
    <n v="1"/>
    <n v="1"/>
    <x v="1"/>
    <n v="2.5"/>
    <n v="2.541970782120222"/>
    <n v="15.310575943463711"/>
    <s v="blw"/>
    <n v="4.1970782120221983E-2"/>
  </r>
  <r>
    <s v="OtsLGRF24S"/>
    <s v="OtsLGRF24S_3632"/>
    <s v="C-03632"/>
    <x v="11"/>
    <n v="40"/>
    <s v="M"/>
    <n v="520"/>
    <x v="29"/>
    <x v="0"/>
    <s v="NA"/>
    <s v="NA"/>
    <s v="NA"/>
    <x v="0"/>
    <x v="0"/>
    <s v="OtsLYON22S_1_0021"/>
    <s v="OtsLYON22S_1_1063"/>
    <x v="2"/>
    <x v="1"/>
    <n v="2022"/>
    <s v="FALL"/>
    <n v="0.999999999999994"/>
    <x v="11"/>
    <n v="0.98"/>
    <n v="1"/>
    <n v="1"/>
    <x v="7"/>
    <n v="2.5"/>
    <n v="2.5204081632653064"/>
    <n v="15.180701864721238"/>
    <s v="Abv"/>
    <n v="2.0408163265306367E-2"/>
  </r>
  <r>
    <s v="OtsLGRF24S"/>
    <s v="OtsLGRF24S_3638"/>
    <s v="C-03638"/>
    <x v="11"/>
    <n v="40"/>
    <s v="F"/>
    <n v="740"/>
    <x v="2"/>
    <x v="1"/>
    <n v="1"/>
    <s v="NA"/>
    <s v="NA"/>
    <x v="1"/>
    <x v="1"/>
    <s v="OtsLYON20S_1_0290"/>
    <s v="OtsLYON20S_1_1039"/>
    <x v="1"/>
    <x v="0"/>
    <n v="2020"/>
    <s v="FALL"/>
    <n v="1"/>
    <x v="1"/>
    <n v="0.98961045999999997"/>
    <n v="1"/>
    <n v="1"/>
    <x v="1"/>
    <n v="2.5"/>
    <n v="2.5104986157886811"/>
    <n v="15.121015545636293"/>
    <s v="Abv"/>
    <n v="1.0498615788681054E-2"/>
  </r>
  <r>
    <s v="OtsLGRF24S"/>
    <s v="OtsLGRF24S_3644"/>
    <s v="C-03644"/>
    <x v="11"/>
    <n v="40"/>
    <s v="M"/>
    <n v="420"/>
    <x v="45"/>
    <x v="1"/>
    <n v="1"/>
    <s v="NA"/>
    <s v="NA"/>
    <x v="0"/>
    <x v="0"/>
    <s v="OtsLYON22S_1_0154"/>
    <s v="OtsLYON22S_1_3028"/>
    <x v="2"/>
    <x v="1"/>
    <n v="2022"/>
    <s v="FALL"/>
    <n v="0.999999999999999"/>
    <x v="1"/>
    <n v="0.98"/>
    <n v="1"/>
    <n v="1"/>
    <x v="6"/>
    <n v="2.5"/>
    <n v="2.5204081632653059"/>
    <n v="15.180701864721234"/>
    <s v="Abv"/>
    <n v="2.0408163265305923E-2"/>
  </r>
  <r>
    <s v="OtsLGRF24S"/>
    <s v="OtsLGRF24S_3650"/>
    <s v="C-03650"/>
    <x v="11"/>
    <n v="40"/>
    <s v="F"/>
    <n v="790"/>
    <x v="7"/>
    <x v="0"/>
    <s v="NA"/>
    <s v="3DD.00779EB295"/>
    <s v="NA"/>
    <x v="1"/>
    <x v="1"/>
    <s v="OtsNPFH20S_1_0670"/>
    <s v="OtsNPFH20S_1_0647"/>
    <x v="0"/>
    <x v="0"/>
    <n v="2020"/>
    <s v="FALL"/>
    <n v="1"/>
    <x v="0"/>
    <n v="0.98845608500000004"/>
    <n v="1"/>
    <n v="1.0208333333333333"/>
    <x v="4"/>
    <n v="2.552083333333333"/>
    <n v="2.5637620666379086"/>
    <n v="15.441827301213536"/>
    <s v="Abv"/>
    <n v="1.1678733304575584E-2"/>
  </r>
  <r>
    <s v="OtsLGRF24S"/>
    <s v="OtsLGRF24S_3656"/>
    <s v="C-03656"/>
    <x v="11"/>
    <n v="40"/>
    <s v="M"/>
    <n v="740"/>
    <x v="2"/>
    <x v="0"/>
    <s v="NA"/>
    <s v="3DD.003D7E54B1"/>
    <s v="NA"/>
    <x v="0"/>
    <x v="0"/>
    <s v="OtsLYON20S_1_1318"/>
    <s v="OtsLYON20S_1_0842"/>
    <x v="1"/>
    <x v="0"/>
    <n v="2020"/>
    <s v="FALL"/>
    <n v="1"/>
    <x v="14"/>
    <n v="0.98961045999999997"/>
    <n v="1"/>
    <n v="1.0104166666666667"/>
    <x v="1"/>
    <n v="2.5260416666666665"/>
    <n v="2.5365402824553476"/>
    <n v="15.277867433155553"/>
    <s v="Abv"/>
    <n v="1.0498615788681054E-2"/>
  </r>
  <r>
    <s v="OtsLGRF24S"/>
    <s v="OtsLGRF24S_3662"/>
    <s v="C-03662"/>
    <x v="11"/>
    <n v="40"/>
    <s v="M"/>
    <n v="690"/>
    <x v="1"/>
    <x v="0"/>
    <s v="NA"/>
    <s v="NA"/>
    <s v="NA"/>
    <x v="0"/>
    <x v="0"/>
    <s v="OtsLYON21S_1_0759"/>
    <s v="OtsLYON21S_1_0408"/>
    <x v="6"/>
    <x v="4"/>
    <n v="2021"/>
    <s v="FALL"/>
    <n v="1"/>
    <x v="1"/>
    <n v="0.98140000000000005"/>
    <n v="1"/>
    <n v="1.028169014084507"/>
    <x v="0"/>
    <n v="2.5704225352112675"/>
    <n v="2.5893750520239842"/>
    <n v="15.596097193161409"/>
    <s v="Abv"/>
    <n v="1.8952516812716702E-2"/>
  </r>
  <r>
    <s v="OtsLGRF24S"/>
    <s v="OtsLGRF24S_3668"/>
    <s v="C-03668"/>
    <x v="11"/>
    <n v="40"/>
    <s v="F"/>
    <n v="670"/>
    <x v="14"/>
    <x v="1"/>
    <n v="1"/>
    <s v="NA"/>
    <s v="NA"/>
    <x v="1"/>
    <x v="1"/>
    <s v="OtsLYON21S_1_0602"/>
    <s v="OtsLYON21S_1_0004"/>
    <x v="6"/>
    <x v="4"/>
    <n v="2021"/>
    <s v="FALL"/>
    <n v="0.999999999999998"/>
    <x v="11"/>
    <n v="0.98140000000000005"/>
    <n v="1"/>
    <n v="1"/>
    <x v="5"/>
    <n v="2.5"/>
    <n v="2.5189525168127163"/>
    <n v="15.171934342405097"/>
    <s v="Abv"/>
    <n v="1.8952516812716258E-2"/>
  </r>
  <r>
    <s v="OtsLGRF24S"/>
    <s v="OtsLGRF24S_3674"/>
    <s v="C-03674"/>
    <x v="11"/>
    <n v="40"/>
    <s v="M"/>
    <n v="650"/>
    <x v="28"/>
    <x v="1"/>
    <n v="1"/>
    <s v="NA"/>
    <s v="NA"/>
    <x v="0"/>
    <x v="0"/>
    <s v="OtsLYON20S_1_0262"/>
    <s v="OtsLYON20S_1_0121"/>
    <x v="1"/>
    <x v="0"/>
    <n v="2020"/>
    <s v="FALL"/>
    <n v="1"/>
    <x v="2"/>
    <n v="0.98961045999999997"/>
    <n v="1"/>
    <n v="1"/>
    <x v="5"/>
    <n v="2.5"/>
    <n v="2.5104986157886811"/>
    <n v="15.121015545636293"/>
    <s v="Abv"/>
    <n v="1.0498615788681054E-2"/>
  </r>
  <r>
    <s v="OtsLGRF24S"/>
    <s v="OtsLGRF24S_3680"/>
    <s v="C-03680"/>
    <x v="11"/>
    <n v="40"/>
    <s v="M"/>
    <n v="940"/>
    <x v="51"/>
    <x v="0"/>
    <s v="NA"/>
    <s v="3DD.0077A5FF52"/>
    <s v="NA"/>
    <x v="2"/>
    <x v="0"/>
    <s v="OtsNPFH19S_1_1321"/>
    <s v="OtsNPFH19S_1_1081"/>
    <x v="4"/>
    <x v="3"/>
    <n v="2019"/>
    <s v="FALL"/>
    <n v="1"/>
    <x v="0"/>
    <n v="0.99705232300000002"/>
    <n v="1"/>
    <n v="1"/>
    <x v="11"/>
    <n v="2.5"/>
    <n v="2.50295639148719"/>
    <n v="15.075587880313446"/>
    <s v="Abv"/>
    <n v="2.9563914871899577E-3"/>
  </r>
  <r>
    <s v="OtsLGRF24S"/>
    <s v="OtsLGRF24S_3686"/>
    <s v="C-03686"/>
    <x v="11"/>
    <n v="40"/>
    <s v="F"/>
    <n v="770"/>
    <x v="8"/>
    <x v="0"/>
    <s v="NA"/>
    <s v="3DD.0077A5FFE2"/>
    <s v="NA"/>
    <x v="1"/>
    <x v="1"/>
    <s v="OtsNPFH20S_1_0592"/>
    <s v="OtsNPFH20S_1_0552"/>
    <x v="0"/>
    <x v="0"/>
    <n v="2020"/>
    <s v="FALL"/>
    <n v="1"/>
    <x v="7"/>
    <n v="0.98845608500000004"/>
    <n v="1"/>
    <n v="1"/>
    <x v="1"/>
    <n v="2.5"/>
    <n v="2.5116787333045756"/>
    <n v="15.128123526175017"/>
    <s v="Abv"/>
    <n v="1.1678733304575584E-2"/>
  </r>
  <r>
    <s v="OtsLGRF24S"/>
    <s v="OtsLGRF24S_3692"/>
    <s v="C-03692"/>
    <x v="11"/>
    <n v="40"/>
    <s v="M"/>
    <n v="720"/>
    <x v="9"/>
    <x v="1"/>
    <n v="1"/>
    <s v="NA"/>
    <s v="NA"/>
    <x v="0"/>
    <x v="0"/>
    <s v="OtsLYON20S_1_0662"/>
    <s v="OtsLYON20S_1_0720"/>
    <x v="1"/>
    <x v="0"/>
    <n v="2020"/>
    <s v="FALL"/>
    <n v="0.999999999999999"/>
    <x v="4"/>
    <n v="0.98961045999999997"/>
    <n v="1"/>
    <n v="1.028169014084507"/>
    <x v="0"/>
    <n v="2.5704225352112675"/>
    <n v="2.5809211509999486"/>
    <n v="15.545178396392602"/>
    <s v="Abv"/>
    <n v="1.0498615788681054E-2"/>
  </r>
  <r>
    <s v="OtsLGRF24S"/>
    <s v="OtsLGRF24S_3698"/>
    <s v="C-03698"/>
    <x v="11"/>
    <n v="40"/>
    <s v="F"/>
    <n v="780"/>
    <x v="11"/>
    <x v="1"/>
    <n v="1"/>
    <s v="NA"/>
    <s v="NA"/>
    <x v="1"/>
    <x v="1"/>
    <s v="OtsLYON20S_1_1392"/>
    <s v="OtsLYON20S_1_0939"/>
    <x v="1"/>
    <x v="0"/>
    <n v="2020"/>
    <s v="FALL"/>
    <n v="0.999999999999999"/>
    <x v="15"/>
    <n v="0.98961045999999997"/>
    <n v="1"/>
    <n v="1.0208333333333333"/>
    <x v="4"/>
    <n v="2.552083333333333"/>
    <n v="2.5625819491220141"/>
    <n v="15.434719320674812"/>
    <s v="Abv"/>
    <n v="1.0498615788681054E-2"/>
  </r>
  <r>
    <s v="OtsLGRF24S"/>
    <s v="OtsLGRF24S_3704"/>
    <s v="C-03704"/>
    <x v="11"/>
    <n v="40"/>
    <s v="F"/>
    <n v="690"/>
    <x v="1"/>
    <x v="1"/>
    <n v="1"/>
    <s v="NA"/>
    <s v="NA"/>
    <x v="1"/>
    <x v="1"/>
    <s v="OtsLYON20S_1_0293"/>
    <s v="OtsLYON20S_1_1009"/>
    <x v="1"/>
    <x v="0"/>
    <n v="2020"/>
    <s v="FALL"/>
    <n v="1"/>
    <x v="2"/>
    <n v="0.98961045999999997"/>
    <n v="1"/>
    <n v="1"/>
    <x v="0"/>
    <n v="2.5"/>
    <n v="2.5104986157886811"/>
    <n v="15.121015545636293"/>
    <s v="Abv"/>
    <n v="1.0498615788681054E-2"/>
  </r>
  <r>
    <s v="OtsLGRF24S"/>
    <s v="OtsLGRF24S_3710"/>
    <s v="C-03710"/>
    <x v="11"/>
    <n v="40"/>
    <s v="F"/>
    <n v="770"/>
    <x v="8"/>
    <x v="0"/>
    <s v="NA"/>
    <s v="3DD.0077A628F0"/>
    <s v="NA"/>
    <x v="1"/>
    <x v="1"/>
    <s v="NA"/>
    <s v="NA"/>
    <x v="3"/>
    <x v="2"/>
    <s v="U"/>
    <s v="FALL"/>
    <n v="1"/>
    <x v="5"/>
    <n v="1"/>
    <n v="1"/>
    <n v="1"/>
    <x v="1"/>
    <n v="2.5"/>
    <n v="2.4586968734976251"/>
    <n v="14.809007825118979"/>
    <s v="Abv"/>
    <n v="-4.1303126502374887E-2"/>
  </r>
  <r>
    <s v="OtsLGRF24S"/>
    <s v="OtsLGRF24S_3716"/>
    <s v="C-03716"/>
    <x v="11"/>
    <n v="40"/>
    <s v="F"/>
    <n v="800"/>
    <x v="18"/>
    <x v="0"/>
    <s v="NA"/>
    <s v="3DD.0077A5FD3B"/>
    <s v="NA"/>
    <x v="1"/>
    <x v="1"/>
    <s v="OtsLYON20S_1_1574"/>
    <s v="OtsLYON20S_1_1753"/>
    <x v="1"/>
    <x v="0"/>
    <n v="2020"/>
    <s v="FALL"/>
    <n v="1"/>
    <x v="4"/>
    <n v="0.98961045999999997"/>
    <n v="1"/>
    <n v="1.0208333333333333"/>
    <x v="4"/>
    <n v="2.552083333333333"/>
    <n v="2.5625819491220141"/>
    <n v="15.434719320674812"/>
    <s v="Abv"/>
    <n v="1.0498615788681054E-2"/>
  </r>
  <r>
    <s v="OtsLGRF24S"/>
    <s v="OtsLGRF24S_3722"/>
    <s v="C-03722"/>
    <x v="11"/>
    <n v="40"/>
    <s v="F"/>
    <n v="800"/>
    <x v="18"/>
    <x v="1"/>
    <n v="1"/>
    <s v="NA"/>
    <s v="NA"/>
    <x v="1"/>
    <x v="1"/>
    <s v="OtsLYON20S_1_0310"/>
    <s v="OtsLYON20S_1_0021"/>
    <x v="1"/>
    <x v="0"/>
    <n v="2020"/>
    <s v="FALL"/>
    <n v="1"/>
    <x v="11"/>
    <n v="0.98961045999999997"/>
    <n v="1"/>
    <n v="1.0208333333333333"/>
    <x v="4"/>
    <n v="2.552083333333333"/>
    <n v="2.5625819491220141"/>
    <n v="15.434719320674812"/>
    <s v="Abv"/>
    <n v="1.0498615788681054E-2"/>
  </r>
  <r>
    <s v="OtsLGRF24S"/>
    <s v="OtsLGRF24S_3728"/>
    <s v="C-03728"/>
    <x v="11"/>
    <n v="40"/>
    <s v="M"/>
    <n v="590"/>
    <x v="35"/>
    <x v="0"/>
    <s v="NA"/>
    <s v="NA"/>
    <s v="NA"/>
    <x v="0"/>
    <x v="0"/>
    <s v="OtsLYON21S_1_0922"/>
    <s v="OtsLYON21S_1_2000"/>
    <x v="6"/>
    <x v="4"/>
    <n v="2021"/>
    <s v="FALL"/>
    <n v="0.999999999999998"/>
    <x v="4"/>
    <n v="0.98140000000000005"/>
    <n v="1"/>
    <n v="1.0476190476190477"/>
    <x v="8"/>
    <n v="2.6190476190476191"/>
    <n v="2.6380001358603358"/>
    <n v="15.888971542493147"/>
    <s v="Abv"/>
    <n v="1.8952516812716702E-2"/>
  </r>
  <r>
    <s v="OtsLGRF24S"/>
    <s v="OtsLGRF24S_3734"/>
    <s v="C-03734"/>
    <x v="11"/>
    <n v="40"/>
    <s v="M"/>
    <n v="960"/>
    <x v="52"/>
    <x v="0"/>
    <s v="NA"/>
    <s v="3DD.0077A6C698"/>
    <s v="NA"/>
    <x v="0"/>
    <x v="0"/>
    <s v="NA"/>
    <s v="NA"/>
    <x v="3"/>
    <x v="2"/>
    <s v="U"/>
    <s v="FALL"/>
    <n v="1"/>
    <x v="5"/>
    <n v="1"/>
    <n v="1"/>
    <n v="1"/>
    <x v="11"/>
    <n v="2.5"/>
    <n v="2.4586968734976251"/>
    <n v="14.809007825118979"/>
    <s v="blw"/>
    <n v="-4.1303126502374887E-2"/>
  </r>
  <r>
    <s v="OtsLGRF24S"/>
    <s v="OtsLGRF24S_3740"/>
    <s v="C-03740"/>
    <x v="11"/>
    <n v="40"/>
    <s v="F"/>
    <n v="700"/>
    <x v="0"/>
    <x v="1"/>
    <n v="1"/>
    <s v="NA"/>
    <s v="NA"/>
    <x v="1"/>
    <x v="1"/>
    <s v="OtsLYON20S_1_0312"/>
    <s v="OtsLYON20S_1_0054"/>
    <x v="1"/>
    <x v="0"/>
    <n v="2020"/>
    <s v="FALL"/>
    <n v="0.999999999999997"/>
    <x v="11"/>
    <n v="0.98961045999999997"/>
    <n v="1"/>
    <n v="1"/>
    <x v="0"/>
    <n v="2.5"/>
    <n v="2.5104986157886811"/>
    <n v="15.121015545636293"/>
    <s v="Abv"/>
    <n v="1.0498615788681054E-2"/>
  </r>
  <r>
    <s v="OtsLGRF24S"/>
    <s v="OtsLGRF24S_3746"/>
    <s v="C-03746"/>
    <x v="11"/>
    <n v="40"/>
    <s v="F"/>
    <n v="720"/>
    <x v="9"/>
    <x v="0"/>
    <s v="NA"/>
    <s v="3DD.0077A5EF12"/>
    <s v="NA"/>
    <x v="0"/>
    <x v="0"/>
    <s v="OtsLYON21S_1_0671"/>
    <s v="OtsLYON21S_1_0132"/>
    <x v="6"/>
    <x v="4"/>
    <n v="2021"/>
    <s v="FALL"/>
    <n v="1"/>
    <x v="2"/>
    <n v="0.98140000000000005"/>
    <n v="1"/>
    <n v="1.028169014084507"/>
    <x v="0"/>
    <n v="2.5704225352112675"/>
    <n v="2.5893750520239842"/>
    <n v="15.596097193161409"/>
    <s v="Abv"/>
    <n v="1.8952516812716702E-2"/>
  </r>
  <r>
    <s v="OtsLGRF24S"/>
    <s v="OtsLGRF24S_3752"/>
    <s v="C-03752"/>
    <x v="11"/>
    <n v="40"/>
    <s v="M"/>
    <n v="640"/>
    <x v="39"/>
    <x v="1"/>
    <n v="1"/>
    <s v="NA"/>
    <s v="NA"/>
    <x v="0"/>
    <x v="0"/>
    <s v="OtsLYON21S_1_0883"/>
    <s v="OtsLYON21S_1_1876"/>
    <x v="6"/>
    <x v="4"/>
    <n v="2021"/>
    <s v="FALL"/>
    <n v="0.999999999999999"/>
    <x v="15"/>
    <n v="0.98140000000000005"/>
    <n v="1"/>
    <n v="1"/>
    <x v="5"/>
    <n v="2.5"/>
    <n v="2.5189525168127163"/>
    <n v="15.171934342405097"/>
    <s v="Abv"/>
    <n v="1.8952516812716258E-2"/>
  </r>
  <r>
    <s v="OtsLGRF24S"/>
    <s v="OtsLGRF24S_3758"/>
    <s v="C-03758"/>
    <x v="11"/>
    <n v="40"/>
    <s v="M"/>
    <n v="590"/>
    <x v="35"/>
    <x v="1"/>
    <n v="1"/>
    <s v="NA"/>
    <s v="NA"/>
    <x v="0"/>
    <x v="0"/>
    <s v="OtsLYON21S_1_0700"/>
    <s v="OtsLYON21S_1_0256"/>
    <x v="6"/>
    <x v="4"/>
    <n v="2021"/>
    <s v="FALL"/>
    <n v="0.999999999999999"/>
    <x v="2"/>
    <n v="0.98140000000000005"/>
    <n v="1"/>
    <n v="1.0476190476190477"/>
    <x v="8"/>
    <n v="2.6190476190476191"/>
    <n v="2.6380001358603353"/>
    <n v="15.888971542493145"/>
    <s v="Abv"/>
    <n v="1.8952516812716258E-2"/>
  </r>
  <r>
    <s v="OtsLGRF24S"/>
    <s v="OtsLGRF24S_3764"/>
    <s v="C-03764"/>
    <x v="11"/>
    <n v="40"/>
    <s v="M"/>
    <n v="720"/>
    <x v="9"/>
    <x v="0"/>
    <s v="NA"/>
    <s v="3DD.0077A5DFF6"/>
    <s v="NA"/>
    <x v="0"/>
    <x v="0"/>
    <s v="OtsLYON19S_1_0151"/>
    <s v="OtsLYON19S_1_0215"/>
    <x v="5"/>
    <x v="3"/>
    <n v="2019"/>
    <s v="FALL"/>
    <n v="1"/>
    <x v="2"/>
    <n v="0.95971980899999998"/>
    <n v="1"/>
    <n v="1.028169014084507"/>
    <x v="0"/>
    <n v="2.5704225352112675"/>
    <n v="2.6123933173314895"/>
    <n v="15.73473879422002"/>
    <s v="Abv"/>
    <n v="4.1970782120221983E-2"/>
  </r>
  <r>
    <s v="OtsLGRF24S"/>
    <s v="OtsLGRF24S_3770"/>
    <s v="C-03770"/>
    <x v="11"/>
    <n v="40"/>
    <s v="M"/>
    <n v="680"/>
    <x v="19"/>
    <x v="1"/>
    <n v="1"/>
    <s v="NA"/>
    <s v="NA"/>
    <x v="0"/>
    <x v="0"/>
    <s v="OtsLYON19S_1_1329"/>
    <s v="OtsLYON19S_1_1280"/>
    <x v="5"/>
    <x v="3"/>
    <n v="2019"/>
    <s v="FALL"/>
    <n v="0.999999999999999"/>
    <x v="3"/>
    <n v="0.95971980899999998"/>
    <n v="1"/>
    <n v="1.028169014084507"/>
    <x v="0"/>
    <n v="2.5704225352112675"/>
    <n v="2.6123933173314895"/>
    <n v="15.73473879422002"/>
    <s v="blw"/>
    <n v="4.1970782120221983E-2"/>
  </r>
  <r>
    <s v="OtsLGRF24S"/>
    <s v="OtsLGRF24S_3776"/>
    <s v="C-03776"/>
    <x v="11"/>
    <n v="40"/>
    <s v="F"/>
    <n v="810"/>
    <x v="15"/>
    <x v="0"/>
    <s v="NA"/>
    <s v="3DD.0077A67AB9"/>
    <s v="NA"/>
    <x v="1"/>
    <x v="1"/>
    <s v="OtsLYON20S_1_0213"/>
    <s v="OtsLYON20S_1_0010"/>
    <x v="1"/>
    <x v="0"/>
    <n v="2020"/>
    <s v="FALL"/>
    <n v="0.99999999999999201"/>
    <x v="11"/>
    <n v="0.98961045999999997"/>
    <n v="1"/>
    <n v="1.0208333333333333"/>
    <x v="4"/>
    <n v="2.552083333333333"/>
    <n v="2.5625819491220141"/>
    <n v="15.434719320674812"/>
    <s v="Abv"/>
    <n v="1.0498615788681054E-2"/>
  </r>
  <r>
    <s v="OtsLGRF24S"/>
    <s v="OtsLGRF24S_3782"/>
    <s v="C-03782"/>
    <x v="11"/>
    <n v="40"/>
    <s v="M"/>
    <n v="650"/>
    <x v="28"/>
    <x v="1"/>
    <n v="1"/>
    <s v="NA"/>
    <s v="NA"/>
    <x v="0"/>
    <x v="0"/>
    <s v="OtsLYON21S_1_0601"/>
    <s v="OtsLYON21S_1_0002"/>
    <x v="6"/>
    <x v="4"/>
    <n v="2021"/>
    <s v="FALL"/>
    <n v="1"/>
    <x v="11"/>
    <n v="0.98140000000000005"/>
    <n v="1"/>
    <n v="1"/>
    <x v="5"/>
    <n v="2.5"/>
    <n v="2.5189525168127163"/>
    <n v="15.171934342405097"/>
    <s v="Abv"/>
    <n v="1.8952516812716258E-2"/>
  </r>
  <r>
    <s v="OtsLGRF24S"/>
    <s v="OtsLGRF24S_3788"/>
    <s v="C-03788"/>
    <x v="11"/>
    <n v="40"/>
    <s v="F"/>
    <n v="710"/>
    <x v="25"/>
    <x v="0"/>
    <s v="NA"/>
    <s v="3DD.0077A5EFC8"/>
    <s v="NA"/>
    <x v="1"/>
    <x v="1"/>
    <s v="OtsNPFH20S_1_0813"/>
    <s v="OtsNPFH20S_1_0742"/>
    <x v="0"/>
    <x v="0"/>
    <n v="2020"/>
    <s v="FALL"/>
    <n v="1"/>
    <x v="12"/>
    <n v="0.98845608500000004"/>
    <n v="1"/>
    <n v="1"/>
    <x v="0"/>
    <n v="2.5"/>
    <n v="2.5116787333045756"/>
    <n v="15.128123526175017"/>
    <s v="Abv"/>
    <n v="1.1678733304575584E-2"/>
  </r>
  <r>
    <s v="OtsLGRF24S"/>
    <s v="OtsLGRF24S_3794"/>
    <s v="C-03794"/>
    <x v="11"/>
    <n v="40"/>
    <s v="M"/>
    <n v="730"/>
    <x v="13"/>
    <x v="0"/>
    <s v="NA"/>
    <s v="3DD.0077A5E122"/>
    <s v="NA"/>
    <x v="0"/>
    <x v="0"/>
    <s v="OtsLYON20S_1_1490"/>
    <s v="OtsLYON20S_1_1300"/>
    <x v="1"/>
    <x v="0"/>
    <n v="2020"/>
    <s v="FALL"/>
    <n v="0.999999999999999"/>
    <x v="4"/>
    <n v="0.98961045999999997"/>
    <n v="1"/>
    <n v="1.0104166666666667"/>
    <x v="1"/>
    <n v="2.5260416666666665"/>
    <n v="2.5365402824553476"/>
    <n v="15.277867433155553"/>
    <s v="Abv"/>
    <n v="1.0498615788681054E-2"/>
  </r>
  <r>
    <s v="OtsLGRF24S"/>
    <s v="OtsLGRF24S_3800"/>
    <s v="C-03800"/>
    <x v="11"/>
    <n v="40"/>
    <s v="F"/>
    <n v="830"/>
    <x v="10"/>
    <x v="0"/>
    <s v="NA"/>
    <s v="3DD.0077A590A5"/>
    <s v="NA"/>
    <x v="1"/>
    <x v="1"/>
    <s v="NA"/>
    <s v="NA"/>
    <x v="3"/>
    <x v="2"/>
    <s v="U"/>
    <s v="FALL"/>
    <n v="0.999999999999998"/>
    <x v="5"/>
    <n v="1"/>
    <n v="1"/>
    <n v="1"/>
    <x v="3"/>
    <n v="2.5"/>
    <n v="2.4586968734976251"/>
    <n v="14.809007825118979"/>
    <s v="Abv"/>
    <n v="-4.1303126502374887E-2"/>
  </r>
  <r>
    <s v="OtsLGRF24S"/>
    <s v="OtsLGRF24S_3806"/>
    <s v="C-03806"/>
    <x v="11"/>
    <n v="40"/>
    <s v="F"/>
    <n v="810"/>
    <x v="15"/>
    <x v="0"/>
    <s v="NA"/>
    <s v="3DD.0077A5CC79"/>
    <s v="NA"/>
    <x v="1"/>
    <x v="1"/>
    <s v="OtsLYON19S_1_1833"/>
    <s v="OtsLYON19S_1_1570"/>
    <x v="5"/>
    <x v="3"/>
    <n v="2019"/>
    <s v="FALL"/>
    <n v="1"/>
    <x v="4"/>
    <n v="0.95971980899999998"/>
    <n v="1"/>
    <n v="1.0208333333333333"/>
    <x v="4"/>
    <n v="2.552083333333333"/>
    <n v="2.594054115453555"/>
    <n v="15.62427971850223"/>
    <s v="Abv"/>
    <n v="4.1970782120221983E-2"/>
  </r>
  <r>
    <s v="OtsLGRF24S"/>
    <s v="OtsLGRF24S_3812"/>
    <s v="C-03812"/>
    <x v="11"/>
    <n v="40"/>
    <s v="M"/>
    <n v="820"/>
    <x v="6"/>
    <x v="0"/>
    <s v="NA"/>
    <s v="3DD.0077A5D383"/>
    <s v="NA"/>
    <x v="0"/>
    <x v="0"/>
    <s v="NA"/>
    <s v="NA"/>
    <x v="3"/>
    <x v="2"/>
    <s v="U"/>
    <s v="FALL"/>
    <n v="0.999999999999999"/>
    <x v="5"/>
    <n v="1"/>
    <n v="1"/>
    <n v="1"/>
    <x v="4"/>
    <n v="2.5"/>
    <n v="2.4586968734976251"/>
    <n v="14.809007825118979"/>
    <s v="Abv"/>
    <n v="-4.1303126502374887E-2"/>
  </r>
  <r>
    <s v="OtsLGRF24S"/>
    <s v="OtsLGRF24S_3818"/>
    <s v="C-03818"/>
    <x v="11"/>
    <n v="40"/>
    <s v="F"/>
    <n v="830"/>
    <x v="10"/>
    <x v="1"/>
    <n v="1"/>
    <s v="NA"/>
    <s v="NA"/>
    <x v="2"/>
    <x v="1"/>
    <s v="OtsLYON20S_1_1595"/>
    <s v="OtsLYON20S_1_1780"/>
    <x v="1"/>
    <x v="0"/>
    <n v="2020"/>
    <s v="FALL"/>
    <n v="1"/>
    <x v="14"/>
    <n v="0.98961045999999997"/>
    <n v="1"/>
    <n v="1"/>
    <x v="3"/>
    <n v="2.5"/>
    <n v="2.5104986157886811"/>
    <n v="15.121015545636293"/>
    <s v="Abv"/>
    <n v="1.0498615788681054E-2"/>
  </r>
  <r>
    <s v="OtsLGRF24S"/>
    <s v="OtsLGRF24S_3824"/>
    <s v="C-03824"/>
    <x v="12"/>
    <n v="40"/>
    <s v="F"/>
    <n v="710"/>
    <x v="25"/>
    <x v="1"/>
    <n v="1"/>
    <s v="NA"/>
    <s v="NA"/>
    <x v="1"/>
    <x v="1"/>
    <s v="OtsLYON19S_1_0598"/>
    <s v="OtsLYON19S_1_0668"/>
    <x v="5"/>
    <x v="3"/>
    <n v="2019"/>
    <s v="FALL"/>
    <n v="1"/>
    <x v="1"/>
    <n v="0.95971980899999998"/>
    <n v="1"/>
    <n v="1"/>
    <x v="0"/>
    <n v="2.5"/>
    <n v="2.541970782120222"/>
    <n v="15.310575943463711"/>
    <s v="Abv"/>
    <n v="4.1970782120221983E-2"/>
  </r>
  <r>
    <s v="OtsLGRF24S"/>
    <s v="OtsLGRF24S_3830"/>
    <s v="C-03830"/>
    <x v="12"/>
    <n v="40"/>
    <s v="M"/>
    <n v="610"/>
    <x v="38"/>
    <x v="1"/>
    <n v="1"/>
    <s v="NA"/>
    <s v="NA"/>
    <x v="0"/>
    <x v="0"/>
    <s v="OtsLYON21S_1_0833"/>
    <s v="OtsLYON21S_1_1676"/>
    <x v="6"/>
    <x v="4"/>
    <n v="2021"/>
    <s v="FALL"/>
    <n v="1"/>
    <x v="6"/>
    <n v="0.98140000000000005"/>
    <n v="1"/>
    <n v="1.0476190476190477"/>
    <x v="8"/>
    <n v="2.6190476190476191"/>
    <n v="2.6380001358603353"/>
    <n v="15.888971542493145"/>
    <s v="Abv"/>
    <n v="1.8952516812716258E-2"/>
  </r>
  <r>
    <s v="OtsLGRF24S"/>
    <s v="OtsLGRF24S_3836"/>
    <s v="C-03836"/>
    <x v="12"/>
    <n v="40"/>
    <s v="F"/>
    <n v="770"/>
    <x v="8"/>
    <x v="0"/>
    <s v="NA"/>
    <s v="3DD.0077A6B214"/>
    <s v="NA"/>
    <x v="1"/>
    <x v="1"/>
    <s v="NA"/>
    <s v="NA"/>
    <x v="3"/>
    <x v="2"/>
    <s v="U"/>
    <s v="FALL"/>
    <n v="1"/>
    <x v="5"/>
    <n v="1"/>
    <n v="1"/>
    <n v="1"/>
    <x v="1"/>
    <n v="2.5"/>
    <n v="2.4586968734976251"/>
    <n v="14.809007825118979"/>
    <s v="Abv"/>
    <n v="-4.1303126502374887E-2"/>
  </r>
  <r>
    <s v="OtsLGRF24S"/>
    <s v="OtsLGRF24S_3842"/>
    <s v="C-03842"/>
    <x v="12"/>
    <n v="40"/>
    <s v="F"/>
    <n v="750"/>
    <x v="21"/>
    <x v="1"/>
    <n v="1"/>
    <s v="NA"/>
    <s v="NA"/>
    <x v="1"/>
    <x v="1"/>
    <s v="NA"/>
    <s v="NA"/>
    <x v="3"/>
    <x v="2"/>
    <s v="U"/>
    <s v="FALL"/>
    <n v="1"/>
    <x v="5"/>
    <n v="1"/>
    <n v="1"/>
    <n v="1"/>
    <x v="1"/>
    <n v="2.5"/>
    <n v="1.9837225576494779"/>
    <n v="11.948184095303249"/>
    <s v="Abv"/>
    <n v="-0.51627744235052209"/>
  </r>
  <r>
    <s v="OtsLGRF24S"/>
    <s v="OtsLGRF24S_3848"/>
    <s v="C-03848"/>
    <x v="12"/>
    <n v="40"/>
    <s v="F"/>
    <n v="770"/>
    <x v="8"/>
    <x v="1"/>
    <n v="1"/>
    <s v="3DD.0077A5EE30"/>
    <s v="NA"/>
    <x v="1"/>
    <x v="1"/>
    <s v="OtsLYON20S_1_0215"/>
    <s v="OtsLYON20S_1_0013"/>
    <x v="1"/>
    <x v="0"/>
    <n v="2020"/>
    <s v="FALL"/>
    <n v="0.999999999999996"/>
    <x v="11"/>
    <n v="0.98961045999999997"/>
    <n v="1"/>
    <n v="1"/>
    <x v="1"/>
    <n v="2.5"/>
    <n v="2.5104986157886811"/>
    <n v="15.121015545636293"/>
    <s v="Abv"/>
    <n v="1.0498615788681054E-2"/>
  </r>
  <r>
    <s v="OtsLGRF24S"/>
    <s v="OtsLGRF24S_3854"/>
    <s v="C-03854"/>
    <x v="12"/>
    <n v="40"/>
    <s v="M"/>
    <n v="730"/>
    <x v="13"/>
    <x v="0"/>
    <s v="NA"/>
    <s v="3DD.0077A639A8"/>
    <s v="NA"/>
    <x v="0"/>
    <x v="0"/>
    <s v="NA"/>
    <s v="NA"/>
    <x v="3"/>
    <x v="2"/>
    <s v="U"/>
    <s v="FALL"/>
    <n v="0.999999999999999"/>
    <x v="5"/>
    <n v="1"/>
    <n v="1"/>
    <n v="1.0104166666666667"/>
    <x v="1"/>
    <n v="2.5260416666666665"/>
    <n v="2.4847385401642916"/>
    <n v="14.965859712638238"/>
    <s v="Abv"/>
    <n v="-4.1303126502374887E-2"/>
  </r>
  <r>
    <s v="OtsLGRF24S"/>
    <s v="OtsLGRF24S_3860"/>
    <s v="C-03860"/>
    <x v="12"/>
    <n v="40"/>
    <s v="M"/>
    <n v="660"/>
    <x v="36"/>
    <x v="0"/>
    <s v="NA"/>
    <s v="NA"/>
    <s v="NA"/>
    <x v="0"/>
    <x v="0"/>
    <s v="OtsNPFH21S_1_0488"/>
    <s v="OtsNPFH21S_1_0433"/>
    <x v="9"/>
    <x v="4"/>
    <n v="2021"/>
    <s v="FALL"/>
    <n v="1.00000000000001"/>
    <x v="7"/>
    <n v="0.98260000000000003"/>
    <n v="1"/>
    <n v="1"/>
    <x v="5"/>
    <n v="2.5"/>
    <n v="2.5177081213108079"/>
    <n v="15.164439208326577"/>
    <s v="Abv"/>
    <n v="1.7708121310807901E-2"/>
  </r>
  <r>
    <s v="OtsLGRF24S"/>
    <s v="OtsLGRF24S_3866"/>
    <s v="C-03866"/>
    <x v="12"/>
    <n v="40"/>
    <s v="M"/>
    <n v="690"/>
    <x v="1"/>
    <x v="1"/>
    <n v="1"/>
    <s v="NA"/>
    <s v="NA"/>
    <x v="0"/>
    <x v="0"/>
    <s v="OtsLYON20S_1_1351"/>
    <s v="OtsLYON20S_1_0893"/>
    <x v="1"/>
    <x v="0"/>
    <n v="2020"/>
    <s v="FALL"/>
    <n v="1"/>
    <x v="9"/>
    <n v="0.98961045999999997"/>
    <n v="1"/>
    <n v="1.028169014084507"/>
    <x v="0"/>
    <n v="2.5704225352112675"/>
    <n v="2.5809211509999486"/>
    <n v="15.545178396392602"/>
    <s v="Abv"/>
    <n v="1.0498615788681054E-2"/>
  </r>
  <r>
    <s v="OtsLGRF24S"/>
    <s v="OtsLGRF24S_3872"/>
    <s v="C-03872"/>
    <x v="12"/>
    <n v="40"/>
    <s v="M"/>
    <n v="570"/>
    <x v="43"/>
    <x v="1"/>
    <n v="1"/>
    <s v="NA"/>
    <s v="This sample is a duplicate with OtsLGRF24S_7736."/>
    <x v="1"/>
    <x v="1"/>
    <s v="OtsLYON21S_1_0791"/>
    <s v="OtsLYON21S_1_0480"/>
    <x v="6"/>
    <x v="4"/>
    <n v="2021"/>
    <s v="FALL"/>
    <n v="1"/>
    <x v="10"/>
    <n v="0.98140000000000005"/>
    <n v="1"/>
    <n v="1"/>
    <x v="9"/>
    <n v="2.5"/>
    <n v="2.5189525168127163"/>
    <n v="15.171934342405097"/>
    <s v="Abv"/>
    <n v="1.8952516812716258E-2"/>
  </r>
  <r>
    <s v="OtsLGRF24S"/>
    <s v="OtsLGRF24S_3878"/>
    <s v="C-03878"/>
    <x v="12"/>
    <n v="40"/>
    <s v="F"/>
    <n v="760"/>
    <x v="20"/>
    <x v="0"/>
    <s v="NA"/>
    <s v="3DD.003D7E47F2"/>
    <s v="NA"/>
    <x v="1"/>
    <x v="1"/>
    <s v="NA"/>
    <s v="NA"/>
    <x v="3"/>
    <x v="2"/>
    <s v="U"/>
    <s v="FALL"/>
    <n v="0.999999999999997"/>
    <x v="5"/>
    <n v="1"/>
    <n v="1"/>
    <n v="1"/>
    <x v="1"/>
    <n v="2.5"/>
    <n v="2.4586968734976251"/>
    <n v="14.809007825118979"/>
    <s v="Abv"/>
    <n v="-4.1303126502374887E-2"/>
  </r>
  <r>
    <s v="OtsLGRF24S"/>
    <s v="OtsLGRF24S_3884"/>
    <s v="C-03884"/>
    <x v="12"/>
    <n v="40"/>
    <s v="M"/>
    <n v="640"/>
    <x v="39"/>
    <x v="1"/>
    <n v="1"/>
    <s v="3DD.003D81FA97"/>
    <s v="NA"/>
    <x v="0"/>
    <x v="0"/>
    <s v="OtsLYON20S_1_0423"/>
    <s v="OtsLYON20S_1_1122"/>
    <x v="1"/>
    <x v="0"/>
    <n v="2020"/>
    <s v="FALL"/>
    <n v="0.999999999999997"/>
    <x v="1"/>
    <n v="0.98961045999999997"/>
    <n v="1"/>
    <n v="1"/>
    <x v="5"/>
    <n v="2.5"/>
    <n v="2.5104986157886811"/>
    <n v="15.121015545636293"/>
    <s v="Abv"/>
    <n v="1.0498615788681054E-2"/>
  </r>
  <r>
    <s v="OtsLGRF24S"/>
    <s v="OtsLGRF24S_3890"/>
    <s v="C-03890"/>
    <x v="12"/>
    <n v="40"/>
    <s v="F"/>
    <n v="780"/>
    <x v="11"/>
    <x v="0"/>
    <s v="NA"/>
    <s v="3DD.003D7E47B0"/>
    <s v="NA"/>
    <x v="1"/>
    <x v="1"/>
    <s v="OtsLYON20S_1_0217"/>
    <s v="OtsLYON20S_1_0039"/>
    <x v="1"/>
    <x v="0"/>
    <n v="2020"/>
    <s v="FALL"/>
    <n v="0.999999999999998"/>
    <x v="11"/>
    <n v="0.98961045999999997"/>
    <n v="1"/>
    <n v="1.0208333333333333"/>
    <x v="4"/>
    <n v="2.552083333333333"/>
    <n v="2.5625819491220141"/>
    <n v="15.434719320674812"/>
    <s v="Abv"/>
    <n v="1.0498615788681054E-2"/>
  </r>
  <r>
    <s v="OtsLGRF24S"/>
    <s v="OtsLGRF24S_3896"/>
    <s v="C-03896"/>
    <x v="12"/>
    <n v="40"/>
    <s v="M"/>
    <n v="610"/>
    <x v="38"/>
    <x v="1"/>
    <n v="1"/>
    <s v="NA"/>
    <s v="NA"/>
    <x v="0"/>
    <x v="0"/>
    <s v="OtsLYON21S_1_0683"/>
    <s v="OtsLYON21S_1_0228"/>
    <x v="6"/>
    <x v="4"/>
    <n v="2021"/>
    <s v="FALL"/>
    <n v="1"/>
    <x v="2"/>
    <n v="0.98140000000000005"/>
    <n v="1"/>
    <n v="1.0476190476190477"/>
    <x v="8"/>
    <n v="2.6190476190476191"/>
    <n v="2.6380001358603353"/>
    <n v="15.888971542493145"/>
    <s v="Abv"/>
    <n v="1.8952516812716258E-2"/>
  </r>
  <r>
    <s v="OtsLGRF24S"/>
    <s v="OtsLGRF24S_3902"/>
    <s v="C-03902"/>
    <x v="12"/>
    <n v="40"/>
    <s v="M"/>
    <n v="840"/>
    <x v="12"/>
    <x v="0"/>
    <s v="NA"/>
    <s v="3DD.003D7E479D"/>
    <s v="NA"/>
    <x v="0"/>
    <x v="0"/>
    <s v="OtsLYON19S_1_2312"/>
    <s v="OtsLYON19S_1_2088"/>
    <x v="5"/>
    <x v="3"/>
    <n v="2019"/>
    <s v="FALL"/>
    <n v="0.999999999999999"/>
    <x v="17"/>
    <n v="0.95971980899999998"/>
    <n v="1"/>
    <n v="1"/>
    <x v="3"/>
    <n v="2.5"/>
    <n v="2.541970782120222"/>
    <n v="15.310575943463711"/>
    <s v="Abv"/>
    <n v="4.1970782120221983E-2"/>
  </r>
  <r>
    <s v="OtsLGRF24S"/>
    <s v="OtsLGRF24S_3908"/>
    <s v="C-03908"/>
    <x v="12"/>
    <n v="40"/>
    <s v="M"/>
    <n v="710"/>
    <x v="25"/>
    <x v="1"/>
    <s v="NA"/>
    <s v="NA"/>
    <s v="NA"/>
    <x v="1"/>
    <x v="1"/>
    <s v="OtsLYON21S_1_0613"/>
    <s v="OtsLYON21S_1_0021"/>
    <x v="6"/>
    <x v="4"/>
    <n v="2021"/>
    <s v="FALL"/>
    <n v="1"/>
    <x v="11"/>
    <n v="0.98140000000000005"/>
    <n v="1"/>
    <n v="1"/>
    <x v="0"/>
    <n v="2.5"/>
    <n v="2.5189525168127163"/>
    <n v="15.171934342405097"/>
    <s v="Abv"/>
    <n v="1.8952516812716258E-2"/>
  </r>
  <r>
    <s v="OtsLGRF24S"/>
    <s v="OtsLGRF24S_3914"/>
    <s v="C-03914"/>
    <x v="12"/>
    <n v="40"/>
    <s v="F"/>
    <n v="790"/>
    <x v="7"/>
    <x v="1"/>
    <n v="1"/>
    <s v="NA"/>
    <s v="NA"/>
    <x v="1"/>
    <x v="1"/>
    <s v="OtsNPFH20S_1_0561"/>
    <s v="OtsNPFH20S_1_0518"/>
    <x v="0"/>
    <x v="0"/>
    <n v="2020"/>
    <s v="FALL"/>
    <n v="0.999999999999999"/>
    <x v="12"/>
    <n v="0.98845608500000004"/>
    <n v="1"/>
    <n v="1.0208333333333333"/>
    <x v="4"/>
    <n v="2.552083333333333"/>
    <n v="2.5637620666379086"/>
    <n v="15.441827301213536"/>
    <s v="Abv"/>
    <n v="1.1678733304575584E-2"/>
  </r>
  <r>
    <s v="OtsLGRF24S"/>
    <s v="OtsLGRF24S_3920"/>
    <s v="C-03920"/>
    <x v="12"/>
    <n v="40"/>
    <s v="F"/>
    <n v="780"/>
    <x v="11"/>
    <x v="0"/>
    <s v="NA"/>
    <s v="3DD.003D7E47CF"/>
    <s v="NA"/>
    <x v="1"/>
    <x v="1"/>
    <s v="OtsNPFH19S_1_3304"/>
    <s v="OtsNPFH19S_1_3064"/>
    <x v="4"/>
    <x v="3"/>
    <n v="2019"/>
    <s v="FALL"/>
    <n v="0.999999999999994"/>
    <x v="7"/>
    <n v="0.99705232300000002"/>
    <n v="1"/>
    <n v="1.0208333333333333"/>
    <x v="4"/>
    <n v="2.552083333333333"/>
    <n v="2.555039724820523"/>
    <n v="15.389291655351965"/>
    <s v="Abv"/>
    <n v="2.9563914871899577E-3"/>
  </r>
  <r>
    <s v="OtsLGRF24S"/>
    <s v="OtsLGRF24S_3926"/>
    <s v="C-03926"/>
    <x v="12"/>
    <n v="40"/>
    <s v="M"/>
    <n v="480"/>
    <x v="46"/>
    <x v="0"/>
    <s v="NA"/>
    <s v="NA"/>
    <s v="NA"/>
    <x v="0"/>
    <x v="0"/>
    <s v="OtsLYON22S_1_0139"/>
    <s v="OtsLYON22S_1_3023"/>
    <x v="2"/>
    <x v="1"/>
    <n v="2022"/>
    <s v="FALL"/>
    <n v="1"/>
    <x v="1"/>
    <n v="0.98"/>
    <n v="1"/>
    <n v="1"/>
    <x v="7"/>
    <n v="2.5"/>
    <n v="2.5204081632653064"/>
    <n v="15.180701864721238"/>
    <s v="Abv"/>
    <n v="2.0408163265306367E-2"/>
  </r>
  <r>
    <s v="OtsLGRF24S"/>
    <s v="OtsLGRF24S_3932"/>
    <s v="C-03932"/>
    <x v="12"/>
    <n v="40"/>
    <s v="F"/>
    <n v="800"/>
    <x v="18"/>
    <x v="0"/>
    <s v="NA"/>
    <s v="3DD.003D7E47E8"/>
    <s v="NA"/>
    <x v="1"/>
    <x v="1"/>
    <s v="OtsLYON20S_1_0442"/>
    <s v="OtsLYON20S_1_1189"/>
    <x v="1"/>
    <x v="0"/>
    <n v="2020"/>
    <s v="FALL"/>
    <n v="1"/>
    <x v="10"/>
    <n v="0.98961045999999997"/>
    <n v="1"/>
    <n v="1.0208333333333333"/>
    <x v="4"/>
    <n v="2.552083333333333"/>
    <n v="2.5625819491220141"/>
    <n v="15.434719320674812"/>
    <s v="Abv"/>
    <n v="1.0498615788681054E-2"/>
  </r>
  <r>
    <s v="OtsLGRF24S"/>
    <s v="OtsLGRF24S_3938"/>
    <s v="C-03938"/>
    <x v="12"/>
    <n v="40"/>
    <s v="M"/>
    <n v="780"/>
    <x v="11"/>
    <x v="0"/>
    <s v="NA"/>
    <s v="3DD.003D7E47C4"/>
    <s v="NA"/>
    <x v="0"/>
    <x v="0"/>
    <s v="OtsLYON20S_1_0276"/>
    <s v="OtsLYON20S_1_0147"/>
    <x v="1"/>
    <x v="0"/>
    <n v="2020"/>
    <s v="FALL"/>
    <n v="0.999999999999996"/>
    <x v="2"/>
    <n v="0.98961045999999997"/>
    <n v="1"/>
    <n v="1"/>
    <x v="4"/>
    <n v="2.5"/>
    <n v="2.5104986157886811"/>
    <n v="15.121015545636293"/>
    <s v="Abv"/>
    <n v="1.0498615788681054E-2"/>
  </r>
  <r>
    <s v="OtsLGRF24S"/>
    <s v="OtsLGRF24S_3944"/>
    <s v="C-03944"/>
    <x v="12"/>
    <n v="40"/>
    <s v="M"/>
    <n v="690"/>
    <x v="1"/>
    <x v="1"/>
    <n v="1"/>
    <s v="NA"/>
    <s v="NA"/>
    <x v="0"/>
    <x v="0"/>
    <s v="OtsLYON21S_1_0836"/>
    <s v="OtsLYON21S_1_1683"/>
    <x v="6"/>
    <x v="4"/>
    <n v="2021"/>
    <s v="FALL"/>
    <n v="1"/>
    <x v="6"/>
    <n v="0.98140000000000005"/>
    <n v="1"/>
    <n v="1.028169014084507"/>
    <x v="0"/>
    <n v="2.5704225352112675"/>
    <n v="2.5893750520239838"/>
    <n v="15.596097193161407"/>
    <s v="Abv"/>
    <n v="1.8952516812716258E-2"/>
  </r>
  <r>
    <s v="OtsLGRF24S"/>
    <s v="OtsLGRF24S_3950"/>
    <s v="C-03950"/>
    <x v="12"/>
    <n v="40"/>
    <s v="M"/>
    <n v="640"/>
    <x v="39"/>
    <x v="1"/>
    <n v="1"/>
    <s v="NA"/>
    <s v="NA"/>
    <x v="0"/>
    <x v="0"/>
    <s v="OtsLYON21S_1_0740"/>
    <s v="OtsLYON21S_1_0355"/>
    <x v="6"/>
    <x v="4"/>
    <n v="2021"/>
    <s v="FALL"/>
    <n v="1"/>
    <x v="1"/>
    <n v="0.98140000000000005"/>
    <n v="1"/>
    <n v="1"/>
    <x v="5"/>
    <n v="2.5"/>
    <n v="2.5189525168127163"/>
    <n v="15.171934342405097"/>
    <s v="Abv"/>
    <n v="1.8952516812716258E-2"/>
  </r>
  <r>
    <s v="OtsLGRF24S"/>
    <s v="OtsLGRF24S_3956"/>
    <s v="C-03956"/>
    <x v="12"/>
    <n v="40"/>
    <s v="M"/>
    <n v="910"/>
    <x v="50"/>
    <x v="1"/>
    <n v="1"/>
    <s v="NA"/>
    <s v="NA"/>
    <x v="2"/>
    <x v="0"/>
    <s v="OtsLYON19S_1_0127"/>
    <s v="OtsLYON19S_1_0075"/>
    <x v="5"/>
    <x v="3"/>
    <n v="2019"/>
    <s v="FALL"/>
    <n v="0.999999999999998"/>
    <x v="11"/>
    <n v="0.95971980899999998"/>
    <n v="1"/>
    <n v="1"/>
    <x v="10"/>
    <n v="2.5"/>
    <n v="2.541970782120222"/>
    <n v="15.310575943463711"/>
    <s v="Abv"/>
    <n v="4.1970782120221983E-2"/>
  </r>
  <r>
    <s v="OtsLGRF24S"/>
    <s v="OtsLGRF24S_3962"/>
    <s v="C-03962"/>
    <x v="12"/>
    <n v="40"/>
    <s v="F"/>
    <n v="760"/>
    <x v="20"/>
    <x v="1"/>
    <n v="1"/>
    <s v="NA"/>
    <s v="NA"/>
    <x v="1"/>
    <x v="1"/>
    <s v="OtsLYON20S_1_1341"/>
    <s v="OtsLYON20S_1_0876"/>
    <x v="1"/>
    <x v="0"/>
    <n v="2020"/>
    <s v="FALL"/>
    <n v="1"/>
    <x v="9"/>
    <n v="0.98961045999999997"/>
    <n v="1"/>
    <n v="1"/>
    <x v="1"/>
    <n v="2.5"/>
    <n v="2.5104986157886811"/>
    <n v="15.121015545636293"/>
    <s v="Abv"/>
    <n v="1.0498615788681054E-2"/>
  </r>
  <r>
    <s v="OtsLGRF24S"/>
    <s v="OtsLGRF24S_3968"/>
    <s v="C-03968"/>
    <x v="12"/>
    <n v="40"/>
    <s v="M"/>
    <n v="590"/>
    <x v="35"/>
    <x v="0"/>
    <s v="NA"/>
    <s v="NA"/>
    <s v="NA"/>
    <x v="0"/>
    <x v="0"/>
    <s v="OtsNPFH21S_1_1632"/>
    <s v="OtsNPFH21S_1_1551"/>
    <x v="9"/>
    <x v="4"/>
    <n v="2021"/>
    <s v="FALL"/>
    <n v="1"/>
    <x v="12"/>
    <n v="0.98260000000000003"/>
    <n v="1"/>
    <n v="1.0476190476190477"/>
    <x v="8"/>
    <n v="2.6190476190476191"/>
    <n v="2.636755740358427"/>
    <n v="15.881476408414624"/>
    <s v="Abv"/>
    <n v="1.7708121310807901E-2"/>
  </r>
  <r>
    <s v="OtsLGRF24S"/>
    <s v="OtsLGRF24S_3974"/>
    <s v="C-03974"/>
    <x v="12"/>
    <n v="40"/>
    <s v="M"/>
    <n v="740"/>
    <x v="2"/>
    <x v="0"/>
    <s v="NA"/>
    <s v="3DD.003D7E47ED"/>
    <s v="NA"/>
    <x v="0"/>
    <x v="0"/>
    <s v="NA"/>
    <s v="NA"/>
    <x v="3"/>
    <x v="2"/>
    <s v="U"/>
    <s v="FALL"/>
    <n v="1"/>
    <x v="5"/>
    <n v="1"/>
    <n v="1"/>
    <n v="1.0104166666666667"/>
    <x v="1"/>
    <n v="2.5260416666666665"/>
    <n v="2.4847385401642916"/>
    <n v="14.965859712638238"/>
    <s v="Abv"/>
    <n v="-4.1303126502374887E-2"/>
  </r>
  <r>
    <s v="OtsLGRF24S"/>
    <s v="OtsLGRF24S_3980"/>
    <s v="C-03980"/>
    <x v="12"/>
    <n v="40"/>
    <s v="M"/>
    <n v="450"/>
    <x v="17"/>
    <x v="0"/>
    <s v="NA"/>
    <s v="NA"/>
    <s v="NA"/>
    <x v="0"/>
    <x v="0"/>
    <s v="OtsLYON22S_1_0065"/>
    <s v="OtsLYON22S_1_2092"/>
    <x v="2"/>
    <x v="1"/>
    <n v="2022"/>
    <s v="FALL"/>
    <n v="0.999999999999999"/>
    <x v="2"/>
    <n v="0.98"/>
    <n v="1"/>
    <n v="1"/>
    <x v="2"/>
    <n v="2.5"/>
    <n v="2.5204081632653064"/>
    <n v="15.180701864721238"/>
    <s v="Abv"/>
    <n v="2.0408163265306367E-2"/>
  </r>
  <r>
    <s v="OtsLGRF24S"/>
    <s v="OtsLGRF24S_3986"/>
    <s v="C-03986"/>
    <x v="12"/>
    <n v="40"/>
    <s v="M"/>
    <n v="700"/>
    <x v="0"/>
    <x v="1"/>
    <n v="1"/>
    <s v="NA"/>
    <s v="NA"/>
    <x v="0"/>
    <x v="0"/>
    <s v="OtsNPFH20S_1_0588"/>
    <s v="OtsNPFH20S_1_0548"/>
    <x v="0"/>
    <x v="0"/>
    <n v="2020"/>
    <s v="FALL"/>
    <n v="1"/>
    <x v="7"/>
    <n v="0.98845608500000004"/>
    <n v="1"/>
    <n v="1.028169014084507"/>
    <x v="0"/>
    <n v="2.5704225352112675"/>
    <n v="2.5821012685158431"/>
    <n v="15.552286376931326"/>
    <s v="Abv"/>
    <n v="1.1678733304575584E-2"/>
  </r>
  <r>
    <s v="OtsLGRF24S"/>
    <s v="OtsLGRF24S_3992"/>
    <s v="C-03992"/>
    <x v="12"/>
    <n v="40"/>
    <s v="M"/>
    <n v="440"/>
    <x v="49"/>
    <x v="1"/>
    <n v="1"/>
    <s v="NA"/>
    <s v="NA"/>
    <x v="0"/>
    <x v="0"/>
    <s v="OtsLYON22S_1_0500"/>
    <s v="OtsLYON22S_1_4327"/>
    <x v="2"/>
    <x v="1"/>
    <n v="2022"/>
    <s v="FALL"/>
    <n v="0.99999999999999301"/>
    <x v="14"/>
    <n v="0.98"/>
    <n v="1"/>
    <n v="1"/>
    <x v="2"/>
    <n v="2.5"/>
    <n v="2.5204081632653059"/>
    <n v="15.180701864721234"/>
    <s v="Abv"/>
    <n v="2.0408163265305923E-2"/>
  </r>
  <r>
    <s v="OtsLGRF24S"/>
    <s v="OtsLGRF24S_3998"/>
    <s v="C-03998"/>
    <x v="12"/>
    <n v="40"/>
    <s v="M"/>
    <n v="760"/>
    <x v="20"/>
    <x v="0"/>
    <s v="NA"/>
    <s v="3DD.003D7E47A2"/>
    <s v="NA"/>
    <x v="0"/>
    <x v="0"/>
    <s v="OtsNPFH20S_1_0379"/>
    <s v="OtsNPFH20S_1_0345"/>
    <x v="0"/>
    <x v="0"/>
    <n v="2020"/>
    <s v="FALL"/>
    <n v="1.00000000000001"/>
    <x v="12"/>
    <n v="0.98845608500000004"/>
    <n v="1"/>
    <n v="1.0104166666666667"/>
    <x v="1"/>
    <n v="2.5260416666666665"/>
    <n v="2.5377203999712421"/>
    <n v="15.284975413694276"/>
    <s v="Abv"/>
    <n v="1.1678733304575584E-2"/>
  </r>
  <r>
    <s v="OtsLGRF24S"/>
    <s v="OtsLGRF24S_4004"/>
    <s v="C-04004"/>
    <x v="12"/>
    <n v="40"/>
    <s v="M"/>
    <n v="640"/>
    <x v="39"/>
    <x v="1"/>
    <n v="1"/>
    <s v="NA"/>
    <s v="NA"/>
    <x v="0"/>
    <x v="0"/>
    <s v="OtsLYON21S_1_0751"/>
    <s v="OtsLYON21S_1_0379"/>
    <x v="6"/>
    <x v="4"/>
    <n v="2021"/>
    <s v="FALL"/>
    <n v="1"/>
    <x v="1"/>
    <n v="0.98140000000000005"/>
    <n v="1"/>
    <n v="1"/>
    <x v="5"/>
    <n v="2.5"/>
    <n v="2.5189525168127163"/>
    <n v="15.171934342405097"/>
    <s v="Abv"/>
    <n v="1.8952516812716258E-2"/>
  </r>
  <r>
    <s v="OtsLGRF24S"/>
    <s v="OtsLGRF24S_4010"/>
    <s v="C-04010"/>
    <x v="12"/>
    <n v="40"/>
    <s v="M"/>
    <n v="470"/>
    <x v="3"/>
    <x v="1"/>
    <n v="1"/>
    <s v="NA"/>
    <s v="NA"/>
    <x v="0"/>
    <x v="0"/>
    <s v="OtsLYON22S_1_0154"/>
    <s v="OtsLYON22S_1_3028"/>
    <x v="2"/>
    <x v="1"/>
    <n v="2022"/>
    <s v="FALL"/>
    <n v="0.999999999999997"/>
    <x v="1"/>
    <n v="0.98"/>
    <n v="1"/>
    <n v="1"/>
    <x v="2"/>
    <n v="2.5"/>
    <n v="2.5204081632653059"/>
    <n v="15.180701864721234"/>
    <s v="Abv"/>
    <n v="2.0408163265305923E-2"/>
  </r>
  <r>
    <s v="OtsLGRF24S"/>
    <s v="OtsLGRF24S_4016"/>
    <s v="C-04016"/>
    <x v="12"/>
    <n v="40"/>
    <s v="M"/>
    <n v="740"/>
    <x v="2"/>
    <x v="0"/>
    <s v="NA"/>
    <s v="3DD.003D7E47D2"/>
    <s v="NA"/>
    <x v="0"/>
    <x v="0"/>
    <s v="OtsNPFH19S_1_1302"/>
    <s v="OtsNPFH19S_1_1086"/>
    <x v="4"/>
    <x v="3"/>
    <n v="2019"/>
    <s v="FALL"/>
    <n v="1"/>
    <x v="0"/>
    <n v="0.99705232300000002"/>
    <n v="1"/>
    <n v="1.0104166666666667"/>
    <x v="1"/>
    <n v="2.5260416666666665"/>
    <n v="2.5289980581538565"/>
    <n v="15.232439767832705"/>
    <s v="Abv"/>
    <n v="2.9563914871899577E-3"/>
  </r>
  <r>
    <s v="OtsLGRF24S"/>
    <s v="OtsLGRF24S_4022"/>
    <s v="C-04022"/>
    <x v="12"/>
    <n v="40"/>
    <s v="M"/>
    <n v="620"/>
    <x v="26"/>
    <x v="0"/>
    <s v="NA"/>
    <s v="NA"/>
    <s v="NA"/>
    <x v="0"/>
    <x v="0"/>
    <s v="OtsLYON21S_1_0757"/>
    <s v="OtsLYON21S_1_0394"/>
    <x v="6"/>
    <x v="4"/>
    <n v="2021"/>
    <s v="FALL"/>
    <n v="1.00000000000001"/>
    <x v="1"/>
    <n v="0.98140000000000005"/>
    <n v="1"/>
    <n v="1.0476190476190477"/>
    <x v="8"/>
    <n v="2.6190476190476191"/>
    <n v="2.6380001358603358"/>
    <n v="15.888971542493147"/>
    <s v="Abv"/>
    <n v="1.8952516812716702E-2"/>
  </r>
  <r>
    <s v="OtsLGRF24S"/>
    <s v="OtsLGRF24S_4028"/>
    <s v="C-04028"/>
    <x v="12"/>
    <n v="40"/>
    <s v="M"/>
    <n v="670"/>
    <x v="14"/>
    <x v="1"/>
    <n v="1"/>
    <s v="NA"/>
    <s v="NA"/>
    <x v="0"/>
    <x v="0"/>
    <s v="OtsLYON21S_1_0700"/>
    <s v="OtsLYON21S_1_0257"/>
    <x v="6"/>
    <x v="4"/>
    <n v="2021"/>
    <s v="FALL"/>
    <n v="0.999999999999996"/>
    <x v="2"/>
    <n v="0.98140000000000005"/>
    <n v="1"/>
    <n v="1"/>
    <x v="5"/>
    <n v="2.5"/>
    <n v="2.5189525168127163"/>
    <n v="15.171934342405097"/>
    <s v="Abv"/>
    <n v="1.8952516812716258E-2"/>
  </r>
  <r>
    <s v="OtsLGRF24S"/>
    <s v="OtsLGRF24S_4034"/>
    <s v="C-04034"/>
    <x v="12"/>
    <n v="40"/>
    <s v="F"/>
    <n v="770"/>
    <x v="8"/>
    <x v="1"/>
    <n v="1"/>
    <s v="NA"/>
    <s v="NA"/>
    <x v="1"/>
    <x v="1"/>
    <s v="OtsLYON19S_1_1375"/>
    <s v="OtsLYON19S_1_1477"/>
    <x v="5"/>
    <x v="3"/>
    <n v="2019"/>
    <s v="FALL"/>
    <n v="1"/>
    <x v="3"/>
    <n v="0.95971980899999998"/>
    <n v="1"/>
    <n v="1"/>
    <x v="1"/>
    <n v="2.5"/>
    <n v="2.541970782120222"/>
    <n v="15.310575943463711"/>
    <s v="blw"/>
    <n v="4.1970782120221983E-2"/>
  </r>
  <r>
    <s v="OtsLGRF24S"/>
    <s v="OtsLGRF24S_4040"/>
    <s v="C-04040"/>
    <x v="12"/>
    <n v="40"/>
    <s v="F"/>
    <n v="750"/>
    <x v="21"/>
    <x v="0"/>
    <s v="NA"/>
    <s v="3DD.003D7E47C5"/>
    <s v="NA"/>
    <x v="1"/>
    <x v="1"/>
    <s v="OtsLYON20S_1_0421"/>
    <s v="OtsLYON20S_1_1104"/>
    <x v="1"/>
    <x v="0"/>
    <n v="2020"/>
    <s v="FALL"/>
    <n v="0.999999999999995"/>
    <x v="1"/>
    <n v="0.98961045999999997"/>
    <n v="1"/>
    <n v="1"/>
    <x v="1"/>
    <n v="2.5"/>
    <n v="2.5104986157886811"/>
    <n v="15.121015545636293"/>
    <s v="Abv"/>
    <n v="1.0498615788681054E-2"/>
  </r>
  <r>
    <s v="OtsLGRF24S"/>
    <s v="OtsLGRF24S_4046"/>
    <s v="C-04046"/>
    <x v="12"/>
    <n v="40"/>
    <s v="M"/>
    <n v="620"/>
    <x v="26"/>
    <x v="1"/>
    <n v="1"/>
    <s v="NA"/>
    <s v="NA"/>
    <x v="0"/>
    <x v="0"/>
    <s v="OtsLYON20S_1_1435"/>
    <s v="OtsLYON20S_1_1223"/>
    <x v="1"/>
    <x v="0"/>
    <n v="2020"/>
    <s v="FALL"/>
    <n v="0.999999999999998"/>
    <x v="3"/>
    <n v="0.98961045999999997"/>
    <n v="1"/>
    <n v="1.0476190476190477"/>
    <x v="8"/>
    <n v="2.6190476190476191"/>
    <n v="2.6295462348363001"/>
    <n v="15.83805274572434"/>
    <s v="blw"/>
    <n v="1.0498615788681054E-2"/>
  </r>
  <r>
    <s v="OtsLGRF24S"/>
    <s v="OtsLGRF24S_4052"/>
    <s v="C-04052"/>
    <x v="12"/>
    <n v="40"/>
    <s v="M"/>
    <n v="880"/>
    <x v="42"/>
    <x v="0"/>
    <s v="NA"/>
    <s v="3DD.00779FAA8C"/>
    <s v="NA"/>
    <x v="2"/>
    <x v="0"/>
    <s v="NA"/>
    <s v="NA"/>
    <x v="3"/>
    <x v="2"/>
    <s v="U"/>
    <s v="FALL"/>
    <n v="0.999999999999999"/>
    <x v="5"/>
    <n v="1"/>
    <n v="1"/>
    <n v="1"/>
    <x v="10"/>
    <n v="2.5"/>
    <n v="2.4586968734976251"/>
    <n v="14.809007825118979"/>
    <s v="Abv"/>
    <n v="-4.1303126502374887E-2"/>
  </r>
  <r>
    <s v="OtsLGRF24S"/>
    <s v="OtsLGRF24S_4058"/>
    <s v="C-04058"/>
    <x v="12"/>
    <n v="40"/>
    <s v="M"/>
    <n v="490"/>
    <x v="24"/>
    <x v="0"/>
    <s v="NA"/>
    <s v="NA"/>
    <s v="NA"/>
    <x v="0"/>
    <x v="0"/>
    <s v="OtsLYON22S_1_0445"/>
    <s v="OtsLYON22S_1_4236"/>
    <x v="2"/>
    <x v="1"/>
    <n v="2022"/>
    <s v="FALL"/>
    <n v="0.999999999999996"/>
    <x v="4"/>
    <n v="0.98"/>
    <n v="1"/>
    <n v="1"/>
    <x v="7"/>
    <n v="2.5"/>
    <n v="2.5204081632653064"/>
    <n v="15.180701864721238"/>
    <s v="Abv"/>
    <n v="2.0408163265306367E-2"/>
  </r>
  <r>
    <s v="OtsLGRF24S"/>
    <s v="OtsLGRF24S_4064"/>
    <s v="C-04064"/>
    <x v="12"/>
    <n v="40"/>
    <s v="M"/>
    <n v="800"/>
    <x v="18"/>
    <x v="0"/>
    <s v="NA"/>
    <s v="3DD.00779FADAC"/>
    <s v="NA"/>
    <x v="0"/>
    <x v="0"/>
    <s v="OtsNPFH20S_1_0593"/>
    <s v="OtsNPFH20S_1_0553"/>
    <x v="0"/>
    <x v="0"/>
    <n v="2020"/>
    <s v="FALL"/>
    <n v="0.999999999999996"/>
    <x v="7"/>
    <n v="0.98845608500000004"/>
    <n v="1"/>
    <n v="1"/>
    <x v="4"/>
    <n v="2.5"/>
    <n v="2.5116787333045756"/>
    <n v="15.128123526175017"/>
    <s v="Abv"/>
    <n v="1.1678733304575584E-2"/>
  </r>
  <r>
    <s v="OtsLGRF24S"/>
    <s v="OtsLGRF24S_4070"/>
    <s v="C-04070"/>
    <x v="12"/>
    <n v="40"/>
    <s v="M"/>
    <n v="630"/>
    <x v="31"/>
    <x v="0"/>
    <s v="NA"/>
    <s v="NA"/>
    <s v="NA"/>
    <x v="0"/>
    <x v="0"/>
    <s v="OtsNPFH21S_1_1184"/>
    <s v="OtsNPFH21S_1_1239"/>
    <x v="9"/>
    <x v="4"/>
    <n v="2021"/>
    <s v="FALL"/>
    <n v="0.999999999999996"/>
    <x v="0"/>
    <n v="0.98260000000000003"/>
    <n v="1"/>
    <n v="1"/>
    <x v="5"/>
    <n v="2.5"/>
    <n v="2.5177081213108079"/>
    <n v="15.164439208326577"/>
    <s v="Abv"/>
    <n v="1.7708121310807901E-2"/>
  </r>
  <r>
    <s v="OtsLGRF24S"/>
    <s v="OtsLGRF24S_4076"/>
    <s v="C-04076"/>
    <x v="12"/>
    <n v="40"/>
    <s v="M"/>
    <n v="430"/>
    <x v="53"/>
    <x v="1"/>
    <n v="1"/>
    <s v="NA"/>
    <s v="NA"/>
    <x v="0"/>
    <x v="0"/>
    <s v="OtsLYON22S_1_0065"/>
    <s v="OtsLYON22S_1_2092"/>
    <x v="2"/>
    <x v="1"/>
    <n v="2022"/>
    <s v="FALL"/>
    <n v="1"/>
    <x v="2"/>
    <n v="0.98"/>
    <n v="1"/>
    <n v="1"/>
    <x v="2"/>
    <n v="2.5"/>
    <n v="2.5204081632653059"/>
    <n v="15.180701864721234"/>
    <s v="Abv"/>
    <n v="2.0408163265305923E-2"/>
  </r>
  <r>
    <s v="OtsLGRF24S"/>
    <s v="OtsLGRF24S_4082"/>
    <s v="C-04082"/>
    <x v="12"/>
    <n v="40"/>
    <s v="F"/>
    <n v="780"/>
    <x v="11"/>
    <x v="0"/>
    <s v="NA"/>
    <s v="3DD.00779EFB48"/>
    <s v="NA"/>
    <x v="1"/>
    <x v="1"/>
    <s v="OtsNPFH20S_1_0661"/>
    <s v="OtsNPFH20S_1_0622"/>
    <x v="0"/>
    <x v="0"/>
    <n v="2020"/>
    <s v="FALL"/>
    <n v="1"/>
    <x v="7"/>
    <n v="0.98845608500000004"/>
    <n v="1"/>
    <n v="1.0208333333333333"/>
    <x v="4"/>
    <n v="2.552083333333333"/>
    <n v="2.5637620666379086"/>
    <n v="15.441827301213536"/>
    <s v="Abv"/>
    <n v="1.1678733304575584E-2"/>
  </r>
  <r>
    <s v="OtsLGRF24S"/>
    <s v="OtsLGRF24S_4088"/>
    <s v="C-04088"/>
    <x v="12"/>
    <n v="40"/>
    <s v="F"/>
    <n v="700"/>
    <x v="0"/>
    <x v="0"/>
    <s v="NA"/>
    <s v="3DD.00779F685C"/>
    <s v="NA"/>
    <x v="1"/>
    <x v="1"/>
    <s v="OtsNPFH20S_1_0207"/>
    <s v="OtsNPFH20S_1_0144"/>
    <x v="0"/>
    <x v="0"/>
    <n v="2020"/>
    <s v="FALL"/>
    <n v="1"/>
    <x v="0"/>
    <n v="0.98845608500000004"/>
    <n v="1"/>
    <n v="1"/>
    <x v="0"/>
    <n v="2.5"/>
    <n v="2.5116787333045756"/>
    <n v="15.128123526175017"/>
    <s v="Abv"/>
    <n v="1.1678733304575584E-2"/>
  </r>
  <r>
    <s v="OtsLGRF24S"/>
    <s v="OtsLGRF24S_4094"/>
    <s v="C-04094"/>
    <x v="12"/>
    <n v="40"/>
    <s v="M"/>
    <n v="770"/>
    <x v="8"/>
    <x v="1"/>
    <n v="1"/>
    <s v="NA"/>
    <s v="NA"/>
    <x v="0"/>
    <x v="0"/>
    <s v="OtsLYON19S_1_0160"/>
    <s v="OtsLYON19S_1_0249"/>
    <x v="5"/>
    <x v="3"/>
    <n v="2019"/>
    <s v="FALL"/>
    <n v="1"/>
    <x v="2"/>
    <n v="0.95971980899999998"/>
    <n v="1"/>
    <n v="1.0104166666666667"/>
    <x v="1"/>
    <n v="2.5260416666666665"/>
    <n v="2.5680124487868885"/>
    <n v="15.46742783098297"/>
    <s v="Abv"/>
    <n v="4.1970782120221983E-2"/>
  </r>
  <r>
    <s v="OtsLGRF24S"/>
    <s v="OtsLGRF24S_4100"/>
    <s v="C-04100"/>
    <x v="12"/>
    <n v="40"/>
    <s v="F"/>
    <n v="740"/>
    <x v="2"/>
    <x v="0"/>
    <s v="NA"/>
    <s v="3DD.00779F9248"/>
    <s v="NA"/>
    <x v="1"/>
    <x v="1"/>
    <s v="OtsLYON20S_1_0291"/>
    <s v="OtsLYON20S_1_1001"/>
    <x v="1"/>
    <x v="0"/>
    <n v="2020"/>
    <s v="FALL"/>
    <n v="1"/>
    <x v="2"/>
    <n v="0.98961045999999997"/>
    <n v="1"/>
    <n v="1"/>
    <x v="1"/>
    <n v="2.5"/>
    <n v="2.5104986157886811"/>
    <n v="15.121015545636293"/>
    <s v="Abv"/>
    <n v="1.0498615788681054E-2"/>
  </r>
  <r>
    <s v="OtsLGRF24S"/>
    <s v="OtsLGRF24S_4106"/>
    <s v="C-04106"/>
    <x v="12"/>
    <n v="40"/>
    <s v="M"/>
    <n v="680"/>
    <x v="19"/>
    <x v="1"/>
    <n v="1"/>
    <s v="NA"/>
    <s v="NA"/>
    <x v="0"/>
    <x v="0"/>
    <s v="OtsLYON20S_1_0683"/>
    <s v="OtsLYON20S_1_0747"/>
    <x v="1"/>
    <x v="0"/>
    <n v="2020"/>
    <s v="FALL"/>
    <n v="0.999999999999999"/>
    <x v="4"/>
    <n v="0.98961045999999997"/>
    <n v="1"/>
    <n v="1.028169014084507"/>
    <x v="0"/>
    <n v="2.5704225352112675"/>
    <n v="2.5809211509999486"/>
    <n v="15.545178396392602"/>
    <s v="Abv"/>
    <n v="1.0498615788681054E-2"/>
  </r>
  <r>
    <s v="OtsLGRF24S"/>
    <s v="OtsLGRF24S_4112"/>
    <s v="C-04112"/>
    <x v="12"/>
    <n v="40"/>
    <s v="M"/>
    <n v="650"/>
    <x v="28"/>
    <x v="0"/>
    <s v="NA"/>
    <s v="NA"/>
    <s v="NA"/>
    <x v="0"/>
    <x v="0"/>
    <s v="OtsLYON21S_1_0716"/>
    <s v="OtsLYON21S_1_0303"/>
    <x v="6"/>
    <x v="4"/>
    <n v="2021"/>
    <s v="FALL"/>
    <n v="0.999999999999999"/>
    <x v="1"/>
    <n v="0.98140000000000005"/>
    <n v="1"/>
    <n v="1"/>
    <x v="5"/>
    <n v="2.5"/>
    <n v="2.5189525168127167"/>
    <n v="15.1719343424051"/>
    <s v="Abv"/>
    <n v="1.8952516812716702E-2"/>
  </r>
  <r>
    <s v="OtsLGRF24S"/>
    <s v="OtsLGRF24S_4118"/>
    <s v="C-04118"/>
    <x v="12"/>
    <n v="40"/>
    <s v="M"/>
    <n v="690"/>
    <x v="1"/>
    <x v="0"/>
    <s v="NA"/>
    <s v="NA"/>
    <s v="NA"/>
    <x v="1"/>
    <x v="1"/>
    <s v="OtsLYON20S_1_0657"/>
    <s v="OtsLYON20S_1_0733"/>
    <x v="1"/>
    <x v="0"/>
    <n v="2020"/>
    <s v="FALL"/>
    <n v="1"/>
    <x v="4"/>
    <n v="0.98961045999999997"/>
    <n v="1"/>
    <n v="1"/>
    <x v="0"/>
    <n v="2.5"/>
    <n v="2.5104986157886811"/>
    <n v="15.121015545636293"/>
    <s v="Abv"/>
    <n v="1.0498615788681054E-2"/>
  </r>
  <r>
    <s v="OtsLGRF24S"/>
    <s v="OtsLGRF24S_4124"/>
    <s v="C-04124"/>
    <x v="12"/>
    <n v="40"/>
    <s v="M"/>
    <n v="830"/>
    <x v="10"/>
    <x v="1"/>
    <n v="1"/>
    <s v="NA"/>
    <s v="NA"/>
    <x v="0"/>
    <x v="0"/>
    <s v="OtsLYON20S_1_0217"/>
    <s v="OtsLYON20S_1_0039"/>
    <x v="1"/>
    <x v="0"/>
    <n v="2020"/>
    <s v="FALL"/>
    <n v="0.999999999999998"/>
    <x v="11"/>
    <n v="0.98961045999999997"/>
    <n v="1"/>
    <n v="1"/>
    <x v="3"/>
    <n v="2.5"/>
    <n v="2.5104986157886811"/>
    <n v="15.121015545636293"/>
    <s v="Abv"/>
    <n v="1.0498615788681054E-2"/>
  </r>
  <r>
    <s v="OtsLGRF24S"/>
    <s v="OtsLGRF24S_4130"/>
    <s v="C-04130"/>
    <x v="12"/>
    <n v="40"/>
    <s v="M"/>
    <n v="770"/>
    <x v="8"/>
    <x v="1"/>
    <n v="1"/>
    <s v="NA"/>
    <s v="NA"/>
    <x v="0"/>
    <x v="0"/>
    <s v="OtsLYON20S_1_0300"/>
    <s v="OtsLYON20S_1_1058"/>
    <x v="1"/>
    <x v="0"/>
    <n v="2020"/>
    <s v="FALL"/>
    <n v="1"/>
    <x v="1"/>
    <n v="0.98961045999999997"/>
    <n v="1"/>
    <n v="1.0104166666666667"/>
    <x v="1"/>
    <n v="2.5260416666666665"/>
    <n v="2.5365402824553476"/>
    <n v="15.277867433155553"/>
    <s v="Abv"/>
    <n v="1.0498615788681054E-2"/>
  </r>
  <r>
    <s v="OtsLGRF24S"/>
    <s v="OtsLGRF24S_4136"/>
    <s v="C-04136"/>
    <x v="12"/>
    <n v="40"/>
    <s v="M"/>
    <n v="660"/>
    <x v="36"/>
    <x v="0"/>
    <s v="NA"/>
    <s v="NA"/>
    <s v="NA"/>
    <x v="0"/>
    <x v="0"/>
    <s v="OtsLYON21S_1_0826"/>
    <s v="OtsLYON21S_1_1658"/>
    <x v="6"/>
    <x v="4"/>
    <n v="2021"/>
    <s v="FALL"/>
    <n v="1"/>
    <x v="10"/>
    <n v="0.98140000000000005"/>
    <n v="1"/>
    <n v="1"/>
    <x v="5"/>
    <n v="2.5"/>
    <n v="2.5189525168127167"/>
    <n v="15.1719343424051"/>
    <s v="Abv"/>
    <n v="1.8952516812716702E-2"/>
  </r>
  <r>
    <s v="OtsLGRF24S"/>
    <s v="OtsLGRF24S_4142"/>
    <s v="C-04142"/>
    <x v="13"/>
    <n v="40"/>
    <s v="M"/>
    <n v="790"/>
    <x v="7"/>
    <x v="0"/>
    <s v="NA"/>
    <s v="3DD.00779F3149"/>
    <s v="NA"/>
    <x v="1"/>
    <x v="1"/>
    <s v="OtsLYON20S_1_0315"/>
    <s v="OtsLYON20S_1_0044"/>
    <x v="1"/>
    <x v="0"/>
    <n v="2020"/>
    <s v="FALL"/>
    <n v="1"/>
    <x v="11"/>
    <n v="0.98961045999999997"/>
    <n v="1"/>
    <n v="1.0208333333333333"/>
    <x v="4"/>
    <n v="2.552083333333333"/>
    <n v="2.5625819491220141"/>
    <n v="15.434719320674812"/>
    <s v="Abv"/>
    <n v="1.0498615788681054E-2"/>
  </r>
  <r>
    <s v="OtsLGRF24S"/>
    <s v="OtsLGRF24S_4148"/>
    <s v="C-04148"/>
    <x v="13"/>
    <n v="40"/>
    <s v="F"/>
    <n v="710"/>
    <x v="25"/>
    <x v="0"/>
    <s v="NA"/>
    <s v="3DD.00779F7D55"/>
    <s v="NA"/>
    <x v="1"/>
    <x v="1"/>
    <s v="NA"/>
    <s v="NA"/>
    <x v="3"/>
    <x v="2"/>
    <s v="U"/>
    <s v="FALL"/>
    <n v="0.999999999999996"/>
    <x v="5"/>
    <n v="1"/>
    <n v="1"/>
    <n v="1"/>
    <x v="0"/>
    <n v="2.5"/>
    <n v="2.4586968734976251"/>
    <n v="14.809007825118979"/>
    <s v="Abv"/>
    <n v="-4.1303126502374887E-2"/>
  </r>
  <r>
    <s v="OtsLGRF24S"/>
    <s v="OtsLGRF24S_4154"/>
    <s v="C-04154"/>
    <x v="13"/>
    <n v="40"/>
    <s v="M"/>
    <n v="670"/>
    <x v="14"/>
    <x v="0"/>
    <s v="NA"/>
    <s v="NA"/>
    <s v="NA"/>
    <x v="0"/>
    <x v="0"/>
    <s v="OtsLYON21S_1_0657"/>
    <s v="OtsLYON21S_1_0109"/>
    <x v="6"/>
    <x v="4"/>
    <n v="2021"/>
    <s v="FALL"/>
    <n v="0.999999999999998"/>
    <x v="11"/>
    <n v="0.98140000000000005"/>
    <n v="1"/>
    <n v="1"/>
    <x v="5"/>
    <n v="2.5"/>
    <n v="2.5189525168127167"/>
    <n v="15.1719343424051"/>
    <s v="Abv"/>
    <n v="1.8952516812716702E-2"/>
  </r>
  <r>
    <s v="OtsLGRF24S"/>
    <s v="OtsLGRF24S_4160"/>
    <s v="C-04160"/>
    <x v="13"/>
    <n v="40"/>
    <s v="F"/>
    <n v="770"/>
    <x v="8"/>
    <x v="0"/>
    <s v="NA"/>
    <s v="3DD.0077A5068D"/>
    <s v="NA"/>
    <x v="1"/>
    <x v="1"/>
    <s v="OtsLYON19S_1_0571"/>
    <s v="OtsLYON19S_1_0605"/>
    <x v="5"/>
    <x v="3"/>
    <n v="2019"/>
    <s v="FALL"/>
    <n v="1"/>
    <x v="10"/>
    <n v="0.95971980899999998"/>
    <n v="1"/>
    <n v="1"/>
    <x v="1"/>
    <n v="2.5"/>
    <n v="2.541970782120222"/>
    <n v="15.310575943463711"/>
    <s v="Abv"/>
    <n v="4.1970782120221983E-2"/>
  </r>
  <r>
    <s v="OtsLGRF24S"/>
    <s v="OtsLGRF24S_4166"/>
    <s v="C-04166"/>
    <x v="13"/>
    <n v="40"/>
    <s v="F"/>
    <n v="820"/>
    <x v="6"/>
    <x v="0"/>
    <s v="NA"/>
    <s v="3DD.00779F6E73"/>
    <s v="NA"/>
    <x v="1"/>
    <x v="1"/>
    <s v="NA"/>
    <s v="NA"/>
    <x v="3"/>
    <x v="2"/>
    <s v="U"/>
    <s v="FALL"/>
    <n v="0.999999999999998"/>
    <x v="5"/>
    <n v="1"/>
    <n v="1"/>
    <n v="1.0208333333333333"/>
    <x v="4"/>
    <n v="2.552083333333333"/>
    <n v="2.5107802068309582"/>
    <n v="15.122711600157498"/>
    <s v="Abv"/>
    <n v="-4.1303126502374887E-2"/>
  </r>
  <r>
    <s v="OtsLGRF24S"/>
    <s v="OtsLGRF24S_4172"/>
    <s v="C-04172"/>
    <x v="13"/>
    <n v="40"/>
    <s v="M"/>
    <n v="660"/>
    <x v="36"/>
    <x v="0"/>
    <s v="NA"/>
    <s v="NA"/>
    <s v="NA"/>
    <x v="0"/>
    <x v="0"/>
    <s v="OtsLYON20S_1_1321"/>
    <s v="OtsLYON20S_1_0853"/>
    <x v="1"/>
    <x v="0"/>
    <n v="2020"/>
    <s v="FALL"/>
    <n v="0.999999999999998"/>
    <x v="14"/>
    <n v="0.98961045999999997"/>
    <n v="1"/>
    <n v="1"/>
    <x v="5"/>
    <n v="2.5"/>
    <n v="2.5104986157886811"/>
    <n v="15.121015545636293"/>
    <s v="Abv"/>
    <n v="1.0498615788681054E-2"/>
  </r>
  <r>
    <s v="OtsLGRF24S"/>
    <s v="OtsLGRF24S_4178"/>
    <s v="C-04178"/>
    <x v="13"/>
    <n v="40"/>
    <s v="M"/>
    <n v="810"/>
    <x v="15"/>
    <x v="0"/>
    <s v="NA"/>
    <s v="3DD.00779EB35D"/>
    <s v="NA"/>
    <x v="0"/>
    <x v="0"/>
    <s v="OtsLYON20S_1_0694"/>
    <s v="OtsLYON20S_1_0751"/>
    <x v="1"/>
    <x v="0"/>
    <n v="2020"/>
    <s v="FALL"/>
    <n v="1"/>
    <x v="4"/>
    <n v="0.98961045999999997"/>
    <n v="1"/>
    <n v="1"/>
    <x v="4"/>
    <n v="2.5"/>
    <n v="2.5104986157886811"/>
    <n v="15.121015545636293"/>
    <s v="Abv"/>
    <n v="1.0498615788681054E-2"/>
  </r>
  <r>
    <s v="OtsLGRF24S"/>
    <s v="OtsLGRF24S_4184"/>
    <s v="C-04184"/>
    <x v="13"/>
    <n v="40"/>
    <s v="F"/>
    <n v="680"/>
    <x v="19"/>
    <x v="1"/>
    <n v="1"/>
    <s v="NA"/>
    <s v="NA"/>
    <x v="1"/>
    <x v="1"/>
    <s v="OtsLYON20S_1_1404"/>
    <s v="OtsLYON20S_1_0970"/>
    <x v="1"/>
    <x v="0"/>
    <n v="2020"/>
    <s v="FALL"/>
    <n v="1"/>
    <x v="3"/>
    <n v="0.98961045999999997"/>
    <n v="1"/>
    <n v="1"/>
    <x v="0"/>
    <n v="2.5"/>
    <n v="2.5104986157886811"/>
    <n v="15.121015545636293"/>
    <s v="blw"/>
    <n v="1.0498615788681054E-2"/>
  </r>
  <r>
    <s v="OtsLGRF24S"/>
    <s v="OtsLGRF24S_4190"/>
    <s v="C-04190"/>
    <x v="13"/>
    <n v="40"/>
    <s v="F"/>
    <n v="810"/>
    <x v="15"/>
    <x v="0"/>
    <s v="NA"/>
    <s v="3DD.00779EC3C0"/>
    <s v="NA"/>
    <x v="1"/>
    <x v="1"/>
    <s v="NA"/>
    <s v="NA"/>
    <x v="3"/>
    <x v="2"/>
    <s v="U"/>
    <s v="FALL"/>
    <n v="0.999999999999997"/>
    <x v="5"/>
    <n v="1"/>
    <n v="1"/>
    <n v="1.0208333333333333"/>
    <x v="4"/>
    <n v="2.552083333333333"/>
    <n v="2.5107802068309582"/>
    <n v="15.122711600157498"/>
    <s v="blw"/>
    <n v="-4.1303126502374887E-2"/>
  </r>
  <r>
    <s v="OtsLGRF24S"/>
    <s v="OtsLGRF24S_4196"/>
    <s v="C-04196"/>
    <x v="13"/>
    <n v="40"/>
    <s v="F"/>
    <n v="660"/>
    <x v="36"/>
    <x v="1"/>
    <n v="1"/>
    <s v="NA"/>
    <s v="NA"/>
    <x v="1"/>
    <x v="1"/>
    <s v="OtsLYON21S_1_0627"/>
    <s v="OtsLYON21S_1_0054"/>
    <x v="6"/>
    <x v="4"/>
    <n v="2021"/>
    <s v="FALL"/>
    <n v="1.00000000000001"/>
    <x v="11"/>
    <n v="0.98140000000000005"/>
    <n v="1"/>
    <n v="1"/>
    <x v="5"/>
    <n v="2.5"/>
    <n v="2.5189525168127163"/>
    <n v="15.171934342405097"/>
    <s v="Abv"/>
    <n v="1.8952516812716258E-2"/>
  </r>
  <r>
    <s v="OtsLGRF24S"/>
    <s v="OtsLGRF24S_4202"/>
    <s v="C-04202"/>
    <x v="13"/>
    <n v="40"/>
    <s v="M"/>
    <n v="850"/>
    <x v="4"/>
    <x v="1"/>
    <n v="1"/>
    <s v="3DD.003D6F7740"/>
    <s v="NA"/>
    <x v="0"/>
    <x v="0"/>
    <s v="OtsLYON20S_1_0297"/>
    <s v="OtsLYON20S_1_1060"/>
    <x v="1"/>
    <x v="0"/>
    <n v="2020"/>
    <s v="FALL"/>
    <n v="0.999999999999998"/>
    <x v="1"/>
    <n v="0.98961045999999997"/>
    <n v="1"/>
    <n v="1"/>
    <x v="3"/>
    <n v="2.5"/>
    <n v="2.5104986157886811"/>
    <n v="15.121015545636293"/>
    <s v="Abv"/>
    <n v="1.0498615788681054E-2"/>
  </r>
  <r>
    <s v="OtsLGRF24S"/>
    <s v="OtsLGRF24S_4208"/>
    <s v="C-04208"/>
    <x v="13"/>
    <n v="40"/>
    <s v="M"/>
    <n v="720"/>
    <x v="9"/>
    <x v="0"/>
    <s v="NA"/>
    <s v="3DD.00779F0760"/>
    <s v="NA"/>
    <x v="0"/>
    <x v="0"/>
    <s v="NA"/>
    <s v="NA"/>
    <x v="3"/>
    <x v="2"/>
    <s v="U"/>
    <s v="FALL"/>
    <n v="0.999999999999999"/>
    <x v="5"/>
    <n v="1"/>
    <n v="1"/>
    <n v="1.028169014084507"/>
    <x v="0"/>
    <n v="2.5704225352112675"/>
    <n v="2.5291194087088926"/>
    <n v="15.233170675875288"/>
    <s v="blw"/>
    <n v="-4.1303126502374887E-2"/>
  </r>
  <r>
    <s v="OtsLGRF24S"/>
    <s v="OtsLGRF24S_4214"/>
    <s v="C-04214"/>
    <x v="13"/>
    <n v="40"/>
    <s v="F"/>
    <n v="710"/>
    <x v="25"/>
    <x v="0"/>
    <s v="NA"/>
    <s v="3DD.00779FDC87"/>
    <s v="NA"/>
    <x v="1"/>
    <x v="1"/>
    <s v="OtsLYON20S_1_0266"/>
    <s v="OtsLYON20S_1_0124"/>
    <x v="1"/>
    <x v="0"/>
    <n v="2020"/>
    <s v="FALL"/>
    <n v="0.999999999999997"/>
    <x v="2"/>
    <n v="0.98961045999999997"/>
    <n v="1"/>
    <n v="1"/>
    <x v="0"/>
    <n v="2.5"/>
    <n v="2.5104986157886811"/>
    <n v="15.121015545636293"/>
    <s v="Abv"/>
    <n v="1.0498615788681054E-2"/>
  </r>
  <r>
    <s v="OtsLGRF24S"/>
    <s v="OtsLGRF24S_4220"/>
    <s v="C-04220"/>
    <x v="13"/>
    <n v="40"/>
    <s v="M"/>
    <n v="720"/>
    <x v="9"/>
    <x v="1"/>
    <n v="1"/>
    <s v="NA"/>
    <s v="NA"/>
    <x v="0"/>
    <x v="0"/>
    <s v="OtsLYON19S_1_1390"/>
    <s v="OtsLYON19S_1_1484"/>
    <x v="5"/>
    <x v="3"/>
    <n v="2019"/>
    <s v="FALL"/>
    <n v="1"/>
    <x v="4"/>
    <n v="0.95971980899999998"/>
    <n v="1"/>
    <n v="1.028169014084507"/>
    <x v="0"/>
    <n v="2.5704225352112675"/>
    <n v="2.6123933173314895"/>
    <n v="15.73473879422002"/>
    <s v="Abv"/>
    <n v="4.1970782120221983E-2"/>
  </r>
  <r>
    <s v="OtsLGRF24S"/>
    <s v="OtsLGRF24S_4226"/>
    <s v="C-04226"/>
    <x v="13"/>
    <n v="40"/>
    <s v="F"/>
    <n v="760"/>
    <x v="20"/>
    <x v="0"/>
    <s v="NA"/>
    <s v="3DD.00779F83F6"/>
    <s v="NA"/>
    <x v="1"/>
    <x v="1"/>
    <s v="OtsLYON20S_1_1511"/>
    <s v="OtsLYON20S_1_1643"/>
    <x v="1"/>
    <x v="0"/>
    <n v="2020"/>
    <s v="FALL"/>
    <n v="1"/>
    <x v="4"/>
    <n v="0.98961045999999997"/>
    <n v="1"/>
    <n v="1"/>
    <x v="1"/>
    <n v="2.5"/>
    <n v="2.5104986157886811"/>
    <n v="15.121015545636293"/>
    <s v="Abv"/>
    <n v="1.0498615788681054E-2"/>
  </r>
  <r>
    <s v="OtsLGRF24S"/>
    <s v="OtsLGRF24S_4232"/>
    <s v="C-04232"/>
    <x v="13"/>
    <n v="40"/>
    <s v="F"/>
    <n v="740"/>
    <x v="2"/>
    <x v="1"/>
    <n v="1"/>
    <s v="NA"/>
    <s v="NA"/>
    <x v="1"/>
    <x v="1"/>
    <s v="OtsLYON20S_1_1352"/>
    <s v="OtsLYON20S_1_0900"/>
    <x v="1"/>
    <x v="0"/>
    <n v="2020"/>
    <s v="FALL"/>
    <n v="0.999999999999999"/>
    <x v="15"/>
    <n v="0.98961045999999997"/>
    <n v="1"/>
    <n v="1"/>
    <x v="1"/>
    <n v="2.5"/>
    <n v="2.5104986157886811"/>
    <n v="15.121015545636293"/>
    <s v="Abv"/>
    <n v="1.0498615788681054E-2"/>
  </r>
  <r>
    <s v="OtsLGRF24S"/>
    <s v="OtsLGRF24S_4238"/>
    <s v="C-04238"/>
    <x v="13"/>
    <n v="40"/>
    <s v="M"/>
    <n v="730"/>
    <x v="13"/>
    <x v="0"/>
    <s v="NA"/>
    <s v="3DD.00779F4499"/>
    <s v="NA"/>
    <x v="0"/>
    <x v="0"/>
    <s v="NA"/>
    <s v="NA"/>
    <x v="3"/>
    <x v="2"/>
    <s v="U"/>
    <s v="FALL"/>
    <n v="1"/>
    <x v="5"/>
    <n v="1"/>
    <n v="1"/>
    <n v="1.0104166666666667"/>
    <x v="1"/>
    <n v="2.5260416666666665"/>
    <n v="2.4847385401642916"/>
    <n v="14.965859712638238"/>
    <s v="Abv"/>
    <n v="-4.1303126502374887E-2"/>
  </r>
  <r>
    <s v="OtsLGRF24S"/>
    <s v="OtsLGRF24S_4244"/>
    <s v="C-04244"/>
    <x v="13"/>
    <n v="40"/>
    <s v="F"/>
    <n v="780"/>
    <x v="11"/>
    <x v="0"/>
    <s v="NA"/>
    <s v="3DD.003D7E504F"/>
    <s v="NA"/>
    <x v="1"/>
    <x v="1"/>
    <s v="NA"/>
    <s v="NA"/>
    <x v="3"/>
    <x v="2"/>
    <s v="U"/>
    <s v="FALL"/>
    <n v="1"/>
    <x v="5"/>
    <n v="1"/>
    <n v="1"/>
    <n v="1.0208333333333333"/>
    <x v="4"/>
    <n v="2.552083333333333"/>
    <n v="2.5107802068309582"/>
    <n v="15.122711600157498"/>
    <s v="Abv"/>
    <n v="-4.1303126502374887E-2"/>
  </r>
  <r>
    <s v="OtsLGRF24S"/>
    <s v="OtsLGRF24S_4250"/>
    <s v="C-04250"/>
    <x v="13"/>
    <n v="40"/>
    <s v="M"/>
    <n v="860"/>
    <x v="16"/>
    <x v="1"/>
    <n v="1"/>
    <s v="3DD.003D81D950"/>
    <s v="NA"/>
    <x v="0"/>
    <x v="0"/>
    <s v="OtsLYON20S_1_0427"/>
    <s v="OtsLYON20S_1_1112"/>
    <x v="1"/>
    <x v="0"/>
    <n v="2020"/>
    <s v="FALL"/>
    <n v="1"/>
    <x v="1"/>
    <n v="0.98961045999999997"/>
    <n v="1"/>
    <n v="1"/>
    <x v="3"/>
    <n v="2.5"/>
    <n v="2.5104986157886811"/>
    <n v="15.121015545636293"/>
    <s v="Abv"/>
    <n v="1.0498615788681054E-2"/>
  </r>
  <r>
    <s v="OtsLGRF24S"/>
    <s v="OtsLGRF24S_4256"/>
    <s v="C-04256"/>
    <x v="13"/>
    <n v="40"/>
    <s v="M"/>
    <n v="680"/>
    <x v="19"/>
    <x v="0"/>
    <s v="NA"/>
    <s v="NA"/>
    <s v="NA"/>
    <x v="0"/>
    <x v="0"/>
    <s v="OtsLYON21S_1_0693"/>
    <s v="OtsLYON21S_1_0251"/>
    <x v="6"/>
    <x v="4"/>
    <n v="2021"/>
    <s v="FALL"/>
    <n v="1"/>
    <x v="2"/>
    <n v="0.98140000000000005"/>
    <n v="1"/>
    <n v="1.028169014084507"/>
    <x v="0"/>
    <n v="2.5704225352112675"/>
    <n v="2.5893750520239842"/>
    <n v="15.596097193161409"/>
    <s v="Abv"/>
    <n v="1.8952516812716702E-2"/>
  </r>
  <r>
    <s v="OtsLGRF24S"/>
    <s v="OtsLGRF24S_4262"/>
    <s v="C-04262"/>
    <x v="13"/>
    <n v="40"/>
    <s v="M"/>
    <n v="480"/>
    <x v="46"/>
    <x v="0"/>
    <s v="NA"/>
    <s v="NA"/>
    <s v="NA"/>
    <x v="0"/>
    <x v="0"/>
    <s v="OtsLYON22S_1_0344"/>
    <s v="OtsLYON22S_1_4027"/>
    <x v="2"/>
    <x v="1"/>
    <n v="2022"/>
    <s v="FALL"/>
    <n v="0.999999999999999"/>
    <x v="4"/>
    <n v="0.98"/>
    <n v="1"/>
    <n v="1"/>
    <x v="7"/>
    <n v="2.5"/>
    <n v="2.5204081632653064"/>
    <n v="15.180701864721238"/>
    <s v="Abv"/>
    <n v="2.0408163265306367E-2"/>
  </r>
  <r>
    <s v="OtsLGRF24S"/>
    <s v="OtsLGRF24S_4268"/>
    <s v="C-04268"/>
    <x v="13"/>
    <n v="40"/>
    <s v="F"/>
    <n v="760"/>
    <x v="20"/>
    <x v="0"/>
    <s v="NA"/>
    <s v="3DD.003D7E5075"/>
    <s v="NA"/>
    <x v="1"/>
    <x v="1"/>
    <s v="OtsLYON20S_1_0286"/>
    <s v="OtsLYON20S_1_1041"/>
    <x v="1"/>
    <x v="0"/>
    <n v="2020"/>
    <s v="FALL"/>
    <n v="1"/>
    <x v="1"/>
    <n v="0.98961045999999997"/>
    <n v="1"/>
    <n v="1"/>
    <x v="1"/>
    <n v="2.5"/>
    <n v="2.5104986157886811"/>
    <n v="15.121015545636293"/>
    <s v="Abv"/>
    <n v="1.0498615788681054E-2"/>
  </r>
  <r>
    <s v="OtsLGRF24S"/>
    <s v="OtsLGRF24S_4274"/>
    <s v="C-04274"/>
    <x v="13"/>
    <n v="40"/>
    <s v="F"/>
    <n v="740"/>
    <x v="2"/>
    <x v="1"/>
    <n v="1"/>
    <s v="NA"/>
    <s v="NA"/>
    <x v="1"/>
    <x v="1"/>
    <s v="OtsLYON19S_1_1379"/>
    <s v="OtsLYON19S_1_1448"/>
    <x v="5"/>
    <x v="3"/>
    <n v="2019"/>
    <s v="FALL"/>
    <n v="1"/>
    <x v="3"/>
    <n v="0.95971980899999998"/>
    <n v="1"/>
    <n v="1"/>
    <x v="1"/>
    <n v="2.5"/>
    <n v="2.541970782120222"/>
    <n v="15.310575943463711"/>
    <s v="blw"/>
    <n v="4.1970782120221983E-2"/>
  </r>
  <r>
    <s v="OtsLGRF24S"/>
    <s v="OtsLGRF24S_4280"/>
    <s v="C-04280"/>
    <x v="13"/>
    <n v="40"/>
    <s v="F"/>
    <n v="780"/>
    <x v="11"/>
    <x v="1"/>
    <n v="1"/>
    <s v="NA"/>
    <s v="NA"/>
    <x v="1"/>
    <x v="1"/>
    <s v="OtsLYON20S_1_1485"/>
    <s v="OtsLYON20S_1_1286"/>
    <x v="1"/>
    <x v="0"/>
    <n v="2020"/>
    <s v="FALL"/>
    <n v="1"/>
    <x v="4"/>
    <n v="0.98961045999999997"/>
    <n v="1"/>
    <n v="1.0208333333333333"/>
    <x v="4"/>
    <n v="2.552083333333333"/>
    <n v="2.5625819491220141"/>
    <n v="15.434719320674812"/>
    <s v="Abv"/>
    <n v="1.0498615788681054E-2"/>
  </r>
  <r>
    <s v="OtsLGRF24S"/>
    <s v="OtsLGRF24S_4286"/>
    <s v="C-04286"/>
    <x v="13"/>
    <n v="40"/>
    <s v="M"/>
    <n v="780"/>
    <x v="11"/>
    <x v="1"/>
    <n v="1"/>
    <s v="NA"/>
    <s v="NA"/>
    <x v="1"/>
    <x v="1"/>
    <s v="OtsLYON20S_1_0312"/>
    <s v="OtsLYON20S_1_0054"/>
    <x v="1"/>
    <x v="0"/>
    <n v="2020"/>
    <s v="FALL"/>
    <n v="1"/>
    <x v="11"/>
    <n v="0.98961045999999997"/>
    <n v="1"/>
    <n v="1.0208333333333333"/>
    <x v="4"/>
    <n v="2.552083333333333"/>
    <n v="2.5625819491220141"/>
    <n v="15.434719320674812"/>
    <s v="Abv"/>
    <n v="1.0498615788681054E-2"/>
  </r>
  <r>
    <s v="OtsLGRF24S"/>
    <s v="OtsLGRF24S_4292"/>
    <s v="C-04292"/>
    <x v="13"/>
    <n v="40"/>
    <s v="F"/>
    <n v="730"/>
    <x v="13"/>
    <x v="0"/>
    <s v="NA"/>
    <s v="3DD.003D6F5DDD"/>
    <s v="NA"/>
    <x v="1"/>
    <x v="1"/>
    <s v="OtsLYON20S_1_0411"/>
    <s v="OtsLYON20S_1_1075"/>
    <x v="1"/>
    <x v="0"/>
    <n v="2020"/>
    <s v="FALL"/>
    <n v="0.999999999999995"/>
    <x v="1"/>
    <n v="0.98961045999999997"/>
    <n v="1"/>
    <n v="1"/>
    <x v="1"/>
    <n v="2.5"/>
    <n v="2.5104986157886811"/>
    <n v="15.121015545636293"/>
    <s v="Abv"/>
    <n v="1.0498615788681054E-2"/>
  </r>
  <r>
    <s v="OtsLGRF24S"/>
    <s v="OtsLGRF24S_4298"/>
    <s v="C-04298"/>
    <x v="13"/>
    <n v="40"/>
    <s v="F"/>
    <n v="820"/>
    <x v="6"/>
    <x v="1"/>
    <n v="1"/>
    <s v="NA"/>
    <s v="NA"/>
    <x v="1"/>
    <x v="1"/>
    <s v="OtsLYON19S_1_1330"/>
    <s v="OtsLYON19S_1_1250"/>
    <x v="5"/>
    <x v="3"/>
    <n v="2019"/>
    <s v="FALL"/>
    <n v="1"/>
    <x v="6"/>
    <n v="0.95971980899999998"/>
    <n v="1"/>
    <n v="1.0208333333333333"/>
    <x v="4"/>
    <n v="2.552083333333333"/>
    <n v="2.594054115453555"/>
    <n v="15.62427971850223"/>
    <s v="Abv"/>
    <n v="4.1970782120221983E-2"/>
  </r>
  <r>
    <s v="OtsLGRF24S"/>
    <s v="OtsLGRF24S_4304"/>
    <s v="C-04304"/>
    <x v="13"/>
    <n v="40"/>
    <s v="F"/>
    <n v="740"/>
    <x v="2"/>
    <x v="0"/>
    <s v="NA"/>
    <s v="3DD.003D7E506B"/>
    <s v="NA"/>
    <x v="1"/>
    <x v="1"/>
    <s v="OtsLYON20S_1_1511"/>
    <s v="OtsLYON20S_1_1643"/>
    <x v="1"/>
    <x v="0"/>
    <n v="2020"/>
    <s v="FALL"/>
    <n v="1"/>
    <x v="4"/>
    <n v="0.98961045999999997"/>
    <n v="1"/>
    <n v="1"/>
    <x v="1"/>
    <n v="2.5"/>
    <n v="2.5104986157886811"/>
    <n v="15.121015545636293"/>
    <s v="Abv"/>
    <n v="1.0498615788681054E-2"/>
  </r>
  <r>
    <s v="OtsLGRF24S"/>
    <s v="OtsLGRF24S_4310"/>
    <s v="C-04310"/>
    <x v="13"/>
    <n v="40"/>
    <s v="M"/>
    <n v="710"/>
    <x v="25"/>
    <x v="1"/>
    <n v="1"/>
    <s v="NA"/>
    <s v="NA"/>
    <x v="0"/>
    <x v="0"/>
    <s v="OtsLYON20S_1_0466"/>
    <s v="OtsLYON20S_1_0504"/>
    <x v="1"/>
    <x v="0"/>
    <n v="2020"/>
    <s v="FALL"/>
    <n v="0.999999999999995"/>
    <x v="10"/>
    <n v="0.98961045999999997"/>
    <n v="1"/>
    <n v="1.028169014084507"/>
    <x v="0"/>
    <n v="2.5704225352112675"/>
    <n v="2.5809211509999486"/>
    <n v="15.545178396392602"/>
    <s v="Abv"/>
    <n v="1.0498615788681054E-2"/>
  </r>
  <r>
    <s v="OtsLGRF24S"/>
    <s v="OtsLGRF24S_4316"/>
    <s v="C-04316"/>
    <x v="13"/>
    <n v="40"/>
    <s v="F"/>
    <n v="760"/>
    <x v="20"/>
    <x v="0"/>
    <s v="NA"/>
    <s v="3DD.003D7E504E"/>
    <s v="NA"/>
    <x v="1"/>
    <x v="1"/>
    <s v="OtsLYON20S_1_1547"/>
    <s v="OtsLYON20S_1_1705"/>
    <x v="1"/>
    <x v="0"/>
    <n v="2020"/>
    <s v="FALL"/>
    <n v="1"/>
    <x v="4"/>
    <n v="0.98961045999999997"/>
    <n v="1"/>
    <n v="1"/>
    <x v="1"/>
    <n v="2.5"/>
    <n v="2.5104986157886811"/>
    <n v="15.121015545636293"/>
    <s v="Abv"/>
    <n v="1.0498615788681054E-2"/>
  </r>
  <r>
    <s v="OtsLGRF24S"/>
    <s v="OtsLGRF24S_4322"/>
    <s v="C-04322"/>
    <x v="13"/>
    <n v="40"/>
    <s v="M"/>
    <n v="610"/>
    <x v="38"/>
    <x v="1"/>
    <n v="1"/>
    <s v="NA"/>
    <s v="NA"/>
    <x v="0"/>
    <x v="0"/>
    <s v="OtsLYON20S_1_0414"/>
    <s v="OtsLYON20S_1_1081"/>
    <x v="1"/>
    <x v="0"/>
    <n v="2020"/>
    <s v="FALL"/>
    <n v="0.999999999999999"/>
    <x v="1"/>
    <n v="0.98961045999999997"/>
    <n v="1"/>
    <n v="1.0476190476190477"/>
    <x v="8"/>
    <n v="2.6190476190476191"/>
    <n v="2.6295462348363001"/>
    <n v="15.83805274572434"/>
    <s v="Abv"/>
    <n v="1.0498615788681054E-2"/>
  </r>
  <r>
    <s v="OtsLGRF24S"/>
    <s v="OtsLGRF24S_4328"/>
    <s v="C-04328"/>
    <x v="13"/>
    <n v="40"/>
    <s v="F"/>
    <n v="790"/>
    <x v="7"/>
    <x v="0"/>
    <s v="NA"/>
    <s v="3DD.003D7E508A"/>
    <s v="NA"/>
    <x v="1"/>
    <x v="1"/>
    <s v="OtsLYON20S_1_1487"/>
    <s v="OtsLYON20S_1_1290"/>
    <x v="1"/>
    <x v="0"/>
    <n v="2020"/>
    <s v="FALL"/>
    <n v="0.999999999999999"/>
    <x v="4"/>
    <n v="0.98961045999999997"/>
    <n v="1"/>
    <n v="1.0208333333333333"/>
    <x v="4"/>
    <n v="2.552083333333333"/>
    <n v="2.5625819491220141"/>
    <n v="15.434719320674812"/>
    <s v="Abv"/>
    <n v="1.0498615788681054E-2"/>
  </r>
  <r>
    <s v="OtsLGRF24S"/>
    <s v="OtsLGRF24S_4334"/>
    <s v="C-04334"/>
    <x v="13"/>
    <n v="40"/>
    <s v="M"/>
    <n v="780"/>
    <x v="11"/>
    <x v="0"/>
    <s v="NA"/>
    <s v="3DD.003D7E505C"/>
    <s v="NA"/>
    <x v="0"/>
    <x v="0"/>
    <s v="NA"/>
    <s v="NA"/>
    <x v="3"/>
    <x v="2"/>
    <s v="U"/>
    <s v="FALL"/>
    <n v="0.999999999999998"/>
    <x v="5"/>
    <n v="1"/>
    <n v="1"/>
    <n v="1"/>
    <x v="4"/>
    <n v="2.5"/>
    <n v="2.4586968734976251"/>
    <n v="14.809007825118979"/>
    <s v="blw"/>
    <n v="-4.1303126502374887E-2"/>
  </r>
  <r>
    <s v="OtsLGRF24S"/>
    <s v="OtsLGRF24S_4340"/>
    <s v="C-04340"/>
    <x v="13"/>
    <n v="40"/>
    <s v="M"/>
    <n v="700"/>
    <x v="0"/>
    <x v="1"/>
    <n v="1"/>
    <s v="NA"/>
    <s v="NA"/>
    <x v="0"/>
    <x v="0"/>
    <s v="NA"/>
    <s v="NA"/>
    <x v="3"/>
    <x v="2"/>
    <s v="U"/>
    <s v="FALL"/>
    <n v="0.999999999999998"/>
    <x v="5"/>
    <n v="1"/>
    <n v="1"/>
    <n v="1.028169014084507"/>
    <x v="0"/>
    <n v="2.5704225352112675"/>
    <n v="2.0541450928607454"/>
    <n v="12.37234694605956"/>
    <s v="Abv"/>
    <n v="-0.51627744235052209"/>
  </r>
  <r>
    <s v="OtsLGRF24S"/>
    <s v="OtsLGRF24S_4346"/>
    <s v="C-04346"/>
    <x v="13"/>
    <n v="40"/>
    <s v="M"/>
    <n v="540"/>
    <x v="37"/>
    <x v="1"/>
    <n v="1"/>
    <s v="NA"/>
    <s v="NA"/>
    <x v="0"/>
    <x v="0"/>
    <s v="OtsLYON22S_1_0064"/>
    <s v="OtsLYON22S_1_2091"/>
    <x v="2"/>
    <x v="1"/>
    <n v="2022"/>
    <s v="FALL"/>
    <n v="1"/>
    <x v="2"/>
    <n v="0.98"/>
    <n v="1"/>
    <n v="1"/>
    <x v="9"/>
    <n v="2.5"/>
    <n v="2.5204081632653059"/>
    <n v="15.180701864721234"/>
    <s v="Abv"/>
    <n v="2.0408163265305923E-2"/>
  </r>
  <r>
    <s v="OtsLGRF24S"/>
    <s v="OtsLGRF24S_4352"/>
    <s v="C-04352"/>
    <x v="13"/>
    <n v="40"/>
    <s v="F"/>
    <n v="740"/>
    <x v="2"/>
    <x v="1"/>
    <n v="1"/>
    <s v="NA"/>
    <s v="NA"/>
    <x v="1"/>
    <x v="1"/>
    <s v="OtsLYON20S_1_1445"/>
    <s v="OtsLYON20S_1_1244"/>
    <x v="1"/>
    <x v="0"/>
    <n v="2020"/>
    <s v="FALL"/>
    <n v="1"/>
    <x v="3"/>
    <n v="0.98961045999999997"/>
    <n v="1"/>
    <n v="1"/>
    <x v="1"/>
    <n v="2.5"/>
    <n v="2.5104986157886811"/>
    <n v="15.121015545636293"/>
    <s v="blw"/>
    <n v="1.0498615788681054E-2"/>
  </r>
  <r>
    <s v="OtsLGRF24S"/>
    <s v="OtsLGRF24S_4358"/>
    <s v="C-04358"/>
    <x v="13"/>
    <n v="40"/>
    <s v="F"/>
    <n v="730"/>
    <x v="13"/>
    <x v="0"/>
    <s v="NA"/>
    <s v="3DD.003D7E5042"/>
    <s v="NA"/>
    <x v="1"/>
    <x v="1"/>
    <s v="OtsLYON19S_1_1394"/>
    <s v="OtsLYON19S_1_1500"/>
    <x v="5"/>
    <x v="3"/>
    <n v="2019"/>
    <s v="FALL"/>
    <n v="1"/>
    <x v="4"/>
    <n v="0.95971980899999998"/>
    <n v="1"/>
    <n v="1"/>
    <x v="1"/>
    <n v="2.5"/>
    <n v="2.541970782120222"/>
    <n v="15.310575943463711"/>
    <s v="Abv"/>
    <n v="4.1970782120221983E-2"/>
  </r>
  <r>
    <s v="OtsLGRF24S"/>
    <s v="OtsLGRF24S_4364"/>
    <s v="C-04364"/>
    <x v="13"/>
    <n v="40"/>
    <s v="F"/>
    <n v="690"/>
    <x v="1"/>
    <x v="0"/>
    <s v="NA"/>
    <s v="NA"/>
    <s v="NA"/>
    <x v="1"/>
    <x v="1"/>
    <s v="NA"/>
    <s v="NA"/>
    <x v="3"/>
    <x v="2"/>
    <s v="U"/>
    <s v="FALL"/>
    <n v="1"/>
    <x v="5"/>
    <n v="1"/>
    <n v="1"/>
    <n v="1"/>
    <x v="0"/>
    <n v="2.5"/>
    <n v="2.4586968734976251"/>
    <n v="14.809007825118979"/>
    <s v="Abv"/>
    <n v="-4.1303126502374887E-2"/>
  </r>
  <r>
    <s v="OtsLGRF24S"/>
    <s v="OtsLGRF24S_4370"/>
    <s v="C-04370"/>
    <x v="13"/>
    <n v="40"/>
    <s v="F"/>
    <n v="640"/>
    <x v="39"/>
    <x v="1"/>
    <n v="1"/>
    <s v="NA"/>
    <s v="NA"/>
    <x v="1"/>
    <x v="1"/>
    <s v="OtsLYON21S_1_0638"/>
    <s v="OtsLYON21S_1_0069"/>
    <x v="6"/>
    <x v="4"/>
    <n v="2021"/>
    <s v="FALL"/>
    <n v="0.999999999999997"/>
    <x v="11"/>
    <n v="0.98140000000000005"/>
    <n v="1"/>
    <n v="1"/>
    <x v="5"/>
    <n v="2.5"/>
    <n v="2.5189525168127163"/>
    <n v="15.171934342405097"/>
    <s v="Abv"/>
    <n v="1.8952516812716258E-2"/>
  </r>
  <r>
    <s v="OtsLGRF24S"/>
    <s v="OtsLGRF24S_4376"/>
    <s v="C-04376"/>
    <x v="13"/>
    <n v="40"/>
    <s v="M"/>
    <n v="690"/>
    <x v="1"/>
    <x v="0"/>
    <s v="NA"/>
    <s v="NA"/>
    <s v="NA"/>
    <x v="0"/>
    <x v="0"/>
    <s v="OtsNPFH21S_1_1301"/>
    <s v="OtsNPFH21S_1_1001"/>
    <x v="9"/>
    <x v="4"/>
    <n v="2021"/>
    <s v="FALL"/>
    <n v="0.999999999999995"/>
    <x v="0"/>
    <n v="0.98260000000000003"/>
    <n v="1"/>
    <n v="1.028169014084507"/>
    <x v="0"/>
    <n v="2.5704225352112675"/>
    <n v="2.5881306565220754"/>
    <n v="15.588602059082886"/>
    <s v="Abv"/>
    <n v="1.7708121310807901E-2"/>
  </r>
  <r>
    <s v="OtsLGRF24S"/>
    <s v="OtsLGRF24S_4382"/>
    <s v="C-04382"/>
    <x v="13"/>
    <n v="40"/>
    <s v="M"/>
    <n v="670"/>
    <x v="14"/>
    <x v="1"/>
    <n v="1"/>
    <s v="NA"/>
    <s v="NA"/>
    <x v="0"/>
    <x v="0"/>
    <s v="OtsLYON21S_1_0746"/>
    <s v="OtsLYON21S_1_0364"/>
    <x v="6"/>
    <x v="4"/>
    <n v="2021"/>
    <s v="FALL"/>
    <n v="1"/>
    <x v="1"/>
    <n v="0.98140000000000005"/>
    <n v="1"/>
    <n v="1"/>
    <x v="5"/>
    <n v="2.5"/>
    <n v="2.5189525168127163"/>
    <n v="15.171934342405097"/>
    <s v="Abv"/>
    <n v="1.8952516812716258E-2"/>
  </r>
  <r>
    <s v="OtsLGRF24S"/>
    <s v="OtsLGRF24S_4388"/>
    <s v="C-04388"/>
    <x v="13"/>
    <n v="40"/>
    <s v="F"/>
    <n v="740"/>
    <x v="2"/>
    <x v="1"/>
    <n v="1"/>
    <s v="NA"/>
    <s v="NA"/>
    <x v="1"/>
    <x v="1"/>
    <s v="OtsNPFH20S_1_0654"/>
    <s v="OtsNPFH20S_1_0604"/>
    <x v="0"/>
    <x v="0"/>
    <n v="2020"/>
    <s v="FALL"/>
    <n v="1"/>
    <x v="7"/>
    <n v="0.98845608500000004"/>
    <n v="1"/>
    <n v="1"/>
    <x v="1"/>
    <n v="2.5"/>
    <n v="2.5116787333045756"/>
    <n v="15.128123526175017"/>
    <s v="Abv"/>
    <n v="1.1678733304575584E-2"/>
  </r>
  <r>
    <s v="OtsLGRF24S"/>
    <s v="OtsLGRF24S_4394"/>
    <s v="C-04394"/>
    <x v="13"/>
    <n v="40"/>
    <s v="F"/>
    <n v="720"/>
    <x v="9"/>
    <x v="1"/>
    <n v="1"/>
    <s v="NA"/>
    <s v="NA"/>
    <x v="1"/>
    <x v="1"/>
    <s v="OtsLYON20S_1_1337"/>
    <s v="OtsLYON20S_1_0880"/>
    <x v="1"/>
    <x v="0"/>
    <n v="2020"/>
    <s v="FALL"/>
    <n v="1"/>
    <x v="9"/>
    <n v="0.98961045999999997"/>
    <n v="1"/>
    <n v="1"/>
    <x v="0"/>
    <n v="2.5"/>
    <n v="2.5104986157886811"/>
    <n v="15.121015545636293"/>
    <s v="Abv"/>
    <n v="1.0498615788681054E-2"/>
  </r>
  <r>
    <s v="OtsLGRF24S"/>
    <s v="OtsLGRF24S_4400"/>
    <s v="C-04400"/>
    <x v="13"/>
    <n v="40"/>
    <s v="M"/>
    <n v="680"/>
    <x v="19"/>
    <x v="0"/>
    <s v="NA"/>
    <s v="NA"/>
    <s v="NA"/>
    <x v="0"/>
    <x v="0"/>
    <s v="OtsNPFH20S_1_0379"/>
    <s v="OtsNPFH20S_1_0345"/>
    <x v="0"/>
    <x v="0"/>
    <n v="2020"/>
    <s v="FALL"/>
    <n v="1"/>
    <x v="12"/>
    <n v="0.98845608500000004"/>
    <n v="1"/>
    <n v="1.028169014084507"/>
    <x v="0"/>
    <n v="2.5704225352112675"/>
    <n v="2.5821012685158431"/>
    <n v="15.552286376931326"/>
    <s v="Abv"/>
    <n v="1.1678733304575584E-2"/>
  </r>
  <r>
    <s v="OtsLGRF24S"/>
    <s v="OtsLGRF24S_4406"/>
    <s v="C-04406"/>
    <x v="13"/>
    <n v="40"/>
    <s v="M"/>
    <n v="550"/>
    <x v="30"/>
    <x v="0"/>
    <n v="1"/>
    <s v="NA"/>
    <s v="NA"/>
    <x v="0"/>
    <x v="0"/>
    <s v="NA"/>
    <s v="NA"/>
    <x v="3"/>
    <x v="2"/>
    <s v="U"/>
    <s v="FALL"/>
    <n v="1"/>
    <x v="5"/>
    <n v="1"/>
    <n v="1"/>
    <n v="1"/>
    <x v="9"/>
    <n v="2.5"/>
    <n v="2.4586968734976251"/>
    <n v="14.809007825118979"/>
    <s v="Abv"/>
    <n v="-4.1303126502374887E-2"/>
  </r>
  <r>
    <s v="OtsLGRF24S"/>
    <s v="OtsLGRF24S_4412"/>
    <s v="C-04412"/>
    <x v="13"/>
    <n v="40"/>
    <s v="M"/>
    <n v="840"/>
    <x v="12"/>
    <x v="0"/>
    <s v="NA"/>
    <s v="3DD.003D7E5066"/>
    <s v="NA"/>
    <x v="0"/>
    <x v="0"/>
    <s v="NA"/>
    <s v="NA"/>
    <x v="3"/>
    <x v="2"/>
    <s v="U"/>
    <s v="FALL"/>
    <n v="1"/>
    <x v="5"/>
    <n v="1"/>
    <n v="1"/>
    <n v="1"/>
    <x v="3"/>
    <n v="2.5"/>
    <n v="2.4586968734976251"/>
    <n v="14.809007825118979"/>
    <s v="Abv"/>
    <n v="-4.1303126502374887E-2"/>
  </r>
  <r>
    <s v="OtsLGRF24S"/>
    <s v="OtsLGRF24S_4418"/>
    <s v="C-04418"/>
    <x v="13"/>
    <n v="40"/>
    <s v="M"/>
    <n v="680"/>
    <x v="19"/>
    <x v="1"/>
    <n v="1"/>
    <s v="NA"/>
    <s v="NA"/>
    <x v="0"/>
    <x v="0"/>
    <s v="OtsLYON21S_1_0603"/>
    <s v="OtsLYON21S_1_0005"/>
    <x v="6"/>
    <x v="4"/>
    <n v="2021"/>
    <s v="FALL"/>
    <n v="1"/>
    <x v="11"/>
    <n v="0.98140000000000005"/>
    <n v="1"/>
    <n v="1.028169014084507"/>
    <x v="0"/>
    <n v="2.5704225352112675"/>
    <n v="2.5893750520239838"/>
    <n v="15.596097193161407"/>
    <s v="Abv"/>
    <n v="1.8952516812716258E-2"/>
  </r>
  <r>
    <s v="OtsLGRF24S"/>
    <s v="OtsLGRF24S_4424"/>
    <s v="C-04424"/>
    <x v="13"/>
    <n v="40"/>
    <s v="F"/>
    <n v="750"/>
    <x v="21"/>
    <x v="1"/>
    <n v="1"/>
    <s v="NA"/>
    <s v="NA"/>
    <x v="1"/>
    <x v="1"/>
    <s v="OtsNPFH20S_1_0802"/>
    <s v="OtsNPFH20S_1_0717"/>
    <x v="0"/>
    <x v="0"/>
    <n v="2020"/>
    <s v="FALL"/>
    <n v="0.999999999999998"/>
    <x v="0"/>
    <n v="0.98845608500000004"/>
    <n v="1"/>
    <n v="1"/>
    <x v="1"/>
    <n v="2.5"/>
    <n v="2.5116787333045756"/>
    <n v="15.128123526175017"/>
    <s v="Abv"/>
    <n v="1.1678733304575584E-2"/>
  </r>
  <r>
    <s v="OtsLGRF24S"/>
    <s v="OtsLGRF24S_4430"/>
    <s v="C-04430"/>
    <x v="13"/>
    <n v="40"/>
    <s v="M"/>
    <n v="850"/>
    <x v="4"/>
    <x v="0"/>
    <s v="NA"/>
    <s v="3DD.003D7E507F"/>
    <s v="NA"/>
    <x v="0"/>
    <x v="0"/>
    <s v="NA"/>
    <s v="NA"/>
    <x v="3"/>
    <x v="2"/>
    <s v="U"/>
    <s v="FALL"/>
    <n v="0.999999999999997"/>
    <x v="5"/>
    <n v="1"/>
    <n v="1"/>
    <n v="1"/>
    <x v="3"/>
    <n v="2.5"/>
    <n v="2.4586968734976251"/>
    <n v="14.809007825118979"/>
    <s v="Abv"/>
    <n v="-4.1303126502374887E-2"/>
  </r>
  <r>
    <s v="OtsLGRF24S"/>
    <s v="OtsLGRF24S_4436"/>
    <s v="C-04436"/>
    <x v="13"/>
    <n v="40"/>
    <s v="F"/>
    <n v="670"/>
    <x v="14"/>
    <x v="1"/>
    <s v="NA"/>
    <s v="NA"/>
    <s v="NA"/>
    <x v="0"/>
    <x v="0"/>
    <s v="OtsLYON21S_1_0680"/>
    <s v="OtsLYON21S_1_0217"/>
    <x v="6"/>
    <x v="4"/>
    <n v="2021"/>
    <s v="FALL"/>
    <n v="0.999999999999995"/>
    <x v="2"/>
    <n v="0.98140000000000005"/>
    <n v="1"/>
    <n v="1"/>
    <x v="5"/>
    <n v="2.5"/>
    <n v="2.5189525168127163"/>
    <n v="15.171934342405097"/>
    <s v="Abv"/>
    <n v="1.8952516812716258E-2"/>
  </r>
  <r>
    <s v="OtsLGRF24S"/>
    <s v="OtsLGRF24S_4442"/>
    <s v="C-04442"/>
    <x v="13"/>
    <n v="40"/>
    <s v="M"/>
    <n v="740"/>
    <x v="2"/>
    <x v="0"/>
    <s v="NA"/>
    <s v="3DD.003D7E5071"/>
    <s v="NA"/>
    <x v="0"/>
    <x v="0"/>
    <s v="NA"/>
    <s v="NA"/>
    <x v="3"/>
    <x v="2"/>
    <s v="U"/>
    <s v="FALL"/>
    <n v="1"/>
    <x v="5"/>
    <n v="1"/>
    <n v="1"/>
    <n v="1.0104166666666667"/>
    <x v="1"/>
    <n v="2.5260416666666665"/>
    <n v="2.4847385401642916"/>
    <n v="14.965859712638238"/>
    <s v="Abv"/>
    <n v="-4.1303126502374887E-2"/>
  </r>
  <r>
    <s v="OtsLGRF24S"/>
    <s v="OtsLGRF24S_4448"/>
    <s v="C-04448"/>
    <x v="13"/>
    <n v="40"/>
    <s v="F"/>
    <n v="580"/>
    <x v="27"/>
    <x v="1"/>
    <n v="1"/>
    <s v="NA"/>
    <s v="NA"/>
    <x v="1"/>
    <x v="1"/>
    <s v="OtsLYON21S_1_0891"/>
    <s v="OtsLYON21S_1_1896"/>
    <x v="6"/>
    <x v="4"/>
    <n v="2021"/>
    <s v="FALL"/>
    <n v="1"/>
    <x v="9"/>
    <n v="0.98140000000000005"/>
    <n v="1"/>
    <n v="1"/>
    <x v="8"/>
    <n v="2.5"/>
    <n v="2.5189525168127163"/>
    <n v="15.171934342405097"/>
    <s v="Abv"/>
    <n v="1.8952516812716258E-2"/>
  </r>
  <r>
    <s v="OtsLGRF24S"/>
    <s v="OtsLGRF24S_4454"/>
    <s v="C-04454"/>
    <x v="13"/>
    <n v="40"/>
    <s v="F"/>
    <n v="640"/>
    <x v="39"/>
    <x v="0"/>
    <s v="NA"/>
    <s v="NA"/>
    <s v="NA"/>
    <x v="0"/>
    <x v="0"/>
    <s v="NA"/>
    <s v="NA"/>
    <x v="3"/>
    <x v="2"/>
    <s v="U"/>
    <s v="FALL"/>
    <n v="1"/>
    <x v="5"/>
    <n v="1"/>
    <n v="1"/>
    <n v="1"/>
    <x v="5"/>
    <n v="2.5"/>
    <n v="2.4586968734976251"/>
    <n v="14.809007825118979"/>
    <s v="Abv"/>
    <n v="-4.1303126502374887E-2"/>
  </r>
  <r>
    <s v="OtsLGRF24S"/>
    <s v="OtsLGRF24S_4460"/>
    <s v="C-04460"/>
    <x v="13"/>
    <n v="40"/>
    <s v="F"/>
    <n v="820"/>
    <x v="6"/>
    <x v="0"/>
    <s v="NA"/>
    <s v="3DD.003D7E506C"/>
    <s v="NA"/>
    <x v="1"/>
    <x v="1"/>
    <s v="NA"/>
    <s v="NA"/>
    <x v="3"/>
    <x v="2"/>
    <s v="U"/>
    <s v="FALL"/>
    <n v="0.999999999999999"/>
    <x v="5"/>
    <n v="1"/>
    <n v="1"/>
    <n v="1.0208333333333333"/>
    <x v="4"/>
    <n v="2.552083333333333"/>
    <n v="2.5107802068309582"/>
    <n v="15.122711600157498"/>
    <s v="Abv"/>
    <n v="-4.1303126502374887E-2"/>
  </r>
  <r>
    <s v="OtsLGRF24S"/>
    <s v="OtsLGRF24S_4466"/>
    <s v="C-04466"/>
    <x v="13"/>
    <n v="40"/>
    <s v="F"/>
    <n v="690"/>
    <x v="1"/>
    <x v="0"/>
    <s v="NA"/>
    <s v="NA"/>
    <s v="NA"/>
    <x v="1"/>
    <x v="1"/>
    <s v="NA"/>
    <s v="NA"/>
    <x v="3"/>
    <x v="2"/>
    <s v="U"/>
    <s v="FALL"/>
    <n v="0.999999999999998"/>
    <x v="5"/>
    <n v="1"/>
    <n v="1"/>
    <n v="1"/>
    <x v="0"/>
    <n v="2.5"/>
    <n v="2.4586968734976251"/>
    <n v="14.809007825118979"/>
    <s v="Abv"/>
    <n v="-4.1303126502374887E-2"/>
  </r>
  <r>
    <s v="OtsLGRF24S"/>
    <s v="OtsLGRF24S_4472"/>
    <s v="C-04472"/>
    <x v="13"/>
    <n v="40"/>
    <s v="F"/>
    <n v="750"/>
    <x v="21"/>
    <x v="0"/>
    <s v="NA"/>
    <s v="3DD.0078C3148A"/>
    <s v="NA"/>
    <x v="1"/>
    <x v="1"/>
    <s v="OtsNPFH20S_1_0463"/>
    <s v="OtsNPFH20S_1_0409"/>
    <x v="0"/>
    <x v="0"/>
    <n v="2020"/>
    <s v="FALL"/>
    <n v="1"/>
    <x v="12"/>
    <n v="0.98845608500000004"/>
    <n v="1"/>
    <n v="1"/>
    <x v="1"/>
    <n v="2.5"/>
    <n v="2.5116787333045756"/>
    <n v="15.128123526175017"/>
    <s v="Abv"/>
    <n v="1.1678733304575584E-2"/>
  </r>
  <r>
    <s v="OtsLGRF24S"/>
    <s v="OtsLGRF24S_4478"/>
    <s v="C-04478"/>
    <x v="13"/>
    <n v="40"/>
    <s v="F"/>
    <n v="830"/>
    <x v="10"/>
    <x v="0"/>
    <s v="NA"/>
    <s v="3DD.0077B4736A"/>
    <s v="NA"/>
    <x v="1"/>
    <x v="1"/>
    <s v="OtsLYON19S_1_1702"/>
    <s v="OtsLYON19S_1_1913"/>
    <x v="5"/>
    <x v="3"/>
    <n v="2019"/>
    <s v="FALL"/>
    <n v="1"/>
    <x v="4"/>
    <n v="0.95971980899999998"/>
    <n v="1"/>
    <n v="1"/>
    <x v="3"/>
    <n v="2.5"/>
    <n v="2.541970782120222"/>
    <n v="15.310575943463711"/>
    <s v="Abv"/>
    <n v="4.1970782120221983E-2"/>
  </r>
  <r>
    <s v="OtsLGRF24S"/>
    <s v="OtsLGRF24S_4484"/>
    <s v="C-04484"/>
    <x v="13"/>
    <n v="40"/>
    <s v="F"/>
    <n v="810"/>
    <x v="15"/>
    <x v="1"/>
    <n v="1"/>
    <s v="NA"/>
    <s v="NA"/>
    <x v="0"/>
    <x v="0"/>
    <s v="OtsLYON19S_1_1306"/>
    <s v="OtsLYON19S_1_1213"/>
    <x v="5"/>
    <x v="3"/>
    <n v="2019"/>
    <s v="FALL"/>
    <n v="1"/>
    <x v="6"/>
    <n v="0.95971980899999998"/>
    <n v="1"/>
    <n v="1"/>
    <x v="4"/>
    <n v="2.5"/>
    <n v="2.541970782120222"/>
    <n v="15.310575943463711"/>
    <s v="Abv"/>
    <n v="4.1970782120221983E-2"/>
  </r>
  <r>
    <s v="OtsLGRF24S"/>
    <s v="OtsLGRF24S_4490"/>
    <s v="C-04490"/>
    <x v="13"/>
    <n v="40"/>
    <s v="F"/>
    <n v="790"/>
    <x v="7"/>
    <x v="0"/>
    <s v="NA"/>
    <s v="3DD.00779F94EB"/>
    <s v="NA"/>
    <x v="1"/>
    <x v="1"/>
    <s v="OtsLYON19S_1_0506"/>
    <s v="OtsLYON19S_1_0320"/>
    <x v="5"/>
    <x v="3"/>
    <n v="2019"/>
    <s v="FALL"/>
    <n v="1"/>
    <x v="2"/>
    <n v="0.95971980899999998"/>
    <n v="1"/>
    <n v="1.0208333333333333"/>
    <x v="4"/>
    <n v="2.552083333333333"/>
    <n v="2.594054115453555"/>
    <n v="15.62427971850223"/>
    <s v="Abv"/>
    <n v="4.1970782120221983E-2"/>
  </r>
  <r>
    <s v="OtsLGRF24S"/>
    <s v="OtsLGRF24S_4496"/>
    <s v="C-04496"/>
    <x v="13"/>
    <n v="40"/>
    <s v="F"/>
    <n v="740"/>
    <x v="2"/>
    <x v="0"/>
    <s v="NA"/>
    <s v="3DD.00779F517E"/>
    <s v="NA"/>
    <x v="1"/>
    <x v="1"/>
    <s v="OtsLYON20S_1_0212"/>
    <s v="OtsLYON20S_1_0008"/>
    <x v="1"/>
    <x v="0"/>
    <n v="2020"/>
    <s v="FALL"/>
    <n v="1"/>
    <x v="11"/>
    <n v="0.98961045999999997"/>
    <n v="1"/>
    <n v="1"/>
    <x v="1"/>
    <n v="2.5"/>
    <n v="2.5104986157886811"/>
    <n v="15.121015545636293"/>
    <s v="Abv"/>
    <n v="1.0498615788681054E-2"/>
  </r>
  <r>
    <s v="OtsLGRF24S"/>
    <s v="OtsLGRF24S_4502"/>
    <s v="C-04502"/>
    <x v="13"/>
    <n v="40"/>
    <s v="M"/>
    <n v="750"/>
    <x v="21"/>
    <x v="1"/>
    <n v="1"/>
    <s v="NA"/>
    <s v="NA"/>
    <x v="0"/>
    <x v="0"/>
    <s v="OtsLYON19S_1_1358"/>
    <s v="OtsLYON19S_1_1273"/>
    <x v="5"/>
    <x v="3"/>
    <n v="2019"/>
    <s v="FALL"/>
    <n v="1"/>
    <x v="3"/>
    <n v="0.95971980899999998"/>
    <n v="1"/>
    <n v="1.0104166666666667"/>
    <x v="1"/>
    <n v="2.5260416666666665"/>
    <n v="2.5680124487868885"/>
    <n v="15.46742783098297"/>
    <s v="blw"/>
    <n v="4.1970782120221983E-2"/>
  </r>
  <r>
    <s v="OtsLGRF24S"/>
    <s v="OtsLGRF24S_4508"/>
    <s v="C-04508"/>
    <x v="13"/>
    <n v="40"/>
    <s v="F"/>
    <n v="770"/>
    <x v="8"/>
    <x v="0"/>
    <s v="NA"/>
    <s v="3DD.0078C314A4"/>
    <s v="NA"/>
    <x v="1"/>
    <x v="1"/>
    <s v="OtsLYON19S_1_1395"/>
    <s v="OtsLYON19S_1_1496"/>
    <x v="5"/>
    <x v="3"/>
    <n v="2019"/>
    <s v="FALL"/>
    <n v="1"/>
    <x v="4"/>
    <n v="0.95971980899999998"/>
    <n v="1"/>
    <n v="1"/>
    <x v="1"/>
    <n v="2.5"/>
    <n v="2.541970782120222"/>
    <n v="15.310575943463711"/>
    <s v="Abv"/>
    <n v="4.1970782120221983E-2"/>
  </r>
  <r>
    <s v="OtsLGRF24S"/>
    <s v="OtsLGRF24S_4514"/>
    <s v="C-04514"/>
    <x v="13"/>
    <n v="40"/>
    <s v="F"/>
    <n v="730"/>
    <x v="13"/>
    <x v="0"/>
    <s v="NA"/>
    <s v="3DD.0078C3148C"/>
    <s v="NA"/>
    <x v="1"/>
    <x v="1"/>
    <s v="OtsLYON20S_1_0438"/>
    <s v="OtsLYON20S_1_1147"/>
    <x v="1"/>
    <x v="0"/>
    <n v="2020"/>
    <s v="FALL"/>
    <n v="0.999999999999998"/>
    <x v="1"/>
    <n v="0.98961045999999997"/>
    <n v="1"/>
    <n v="1"/>
    <x v="1"/>
    <n v="2.5"/>
    <n v="2.5104986157886811"/>
    <n v="15.121015545636293"/>
    <s v="Abv"/>
    <n v="1.0498615788681054E-2"/>
  </r>
  <r>
    <s v="OtsLGRF24S"/>
    <s v="OtsLGRF24S_4520"/>
    <s v="C-04520"/>
    <x v="13"/>
    <n v="40"/>
    <s v="F"/>
    <n v="780"/>
    <x v="11"/>
    <x v="0"/>
    <s v="NA"/>
    <s v="3DD.0078C3164D"/>
    <s v="NA"/>
    <x v="1"/>
    <x v="1"/>
    <s v="OtsNPFH20S_1_0820"/>
    <s v="OtsNPFH20S_1_0752"/>
    <x v="0"/>
    <x v="0"/>
    <n v="2020"/>
    <s v="FALL"/>
    <n v="0.999999999999998"/>
    <x v="0"/>
    <n v="0.98845608500000004"/>
    <n v="1"/>
    <n v="1.0208333333333333"/>
    <x v="4"/>
    <n v="2.552083333333333"/>
    <n v="2.5637620666379086"/>
    <n v="15.441827301213536"/>
    <s v="Abv"/>
    <n v="1.1678733304575584E-2"/>
  </r>
  <r>
    <s v="OtsLGRF24S"/>
    <s v="OtsLGRF24S_4526"/>
    <s v="C-04526"/>
    <x v="13"/>
    <n v="40"/>
    <s v="F"/>
    <n v="700"/>
    <x v="0"/>
    <x v="0"/>
    <s v="NA"/>
    <s v="3DD.0078C31646"/>
    <s v="NA"/>
    <x v="1"/>
    <x v="1"/>
    <s v="OtsLYON20S_1_0446"/>
    <s v="OtsLYON20S_1_1181"/>
    <x v="1"/>
    <x v="0"/>
    <n v="2020"/>
    <s v="FALL"/>
    <n v="1"/>
    <x v="10"/>
    <n v="0.98961045999999997"/>
    <n v="1"/>
    <n v="1"/>
    <x v="0"/>
    <n v="2.5"/>
    <n v="2.5104986157886811"/>
    <n v="15.121015545636293"/>
    <s v="Abv"/>
    <n v="1.0498615788681054E-2"/>
  </r>
  <r>
    <s v="OtsLGRF24S"/>
    <s v="OtsLGRF24S_4532"/>
    <s v="C-04532"/>
    <x v="13"/>
    <n v="40"/>
    <s v="M"/>
    <n v="630"/>
    <x v="31"/>
    <x v="1"/>
    <n v="1"/>
    <s v="NA"/>
    <s v="NA"/>
    <x v="0"/>
    <x v="0"/>
    <s v="OtsLYON21S_1_0632"/>
    <s v="OtsLYON21S_1_0059"/>
    <x v="6"/>
    <x v="4"/>
    <n v="2021"/>
    <s v="FALL"/>
    <n v="0.999999999999999"/>
    <x v="11"/>
    <n v="0.98140000000000005"/>
    <n v="1"/>
    <n v="1"/>
    <x v="5"/>
    <n v="2.5"/>
    <n v="2.5189525168127163"/>
    <n v="15.171934342405097"/>
    <s v="Abv"/>
    <n v="1.8952516812716258E-2"/>
  </r>
  <r>
    <s v="OtsLGRF24S"/>
    <s v="OtsLGRF24S_4538"/>
    <s v="C-04538"/>
    <x v="13"/>
    <n v="40"/>
    <s v="F"/>
    <n v="710"/>
    <x v="25"/>
    <x v="0"/>
    <s v="NA"/>
    <s v="3DD.00779F751B"/>
    <s v="NA"/>
    <x v="0"/>
    <x v="0"/>
    <s v="OtsLYON20S_1_0430"/>
    <s v="OtsLYON20S_1_1137"/>
    <x v="1"/>
    <x v="0"/>
    <n v="2020"/>
    <s v="FALL"/>
    <n v="0.999999999999995"/>
    <x v="1"/>
    <n v="0.98961045999999997"/>
    <n v="1"/>
    <n v="1.028169014084507"/>
    <x v="0"/>
    <n v="2.5704225352112675"/>
    <n v="2.5809211509999486"/>
    <n v="15.545178396392602"/>
    <s v="Abv"/>
    <n v="1.0498615788681054E-2"/>
  </r>
  <r>
    <s v="OtsLGRF24S"/>
    <s v="OtsLGRF24S_4544"/>
    <s v="C-04544"/>
    <x v="13"/>
    <n v="40"/>
    <s v="M"/>
    <n v="600"/>
    <x v="44"/>
    <x v="1"/>
    <n v="1"/>
    <s v="NA"/>
    <s v="NA"/>
    <x v="0"/>
    <x v="0"/>
    <s v="OtsLYON21S_1_0951"/>
    <s v="OtsLYON21S_1_1791"/>
    <x v="6"/>
    <x v="4"/>
    <n v="2021"/>
    <s v="FALL"/>
    <n v="1"/>
    <x v="4"/>
    <n v="0.98140000000000005"/>
    <n v="1"/>
    <n v="1.0476190476190477"/>
    <x v="8"/>
    <n v="2.6190476190476191"/>
    <n v="2.6380001358603353"/>
    <n v="15.888971542493145"/>
    <s v="Abv"/>
    <n v="1.8952516812716258E-2"/>
  </r>
  <r>
    <s v="OtsLGRF24S"/>
    <s v="OtsLGRF24S_4550"/>
    <s v="C-04550"/>
    <x v="13"/>
    <n v="40"/>
    <s v="F"/>
    <n v="710"/>
    <x v="25"/>
    <x v="1"/>
    <n v="1"/>
    <s v="NA"/>
    <s v="NA"/>
    <x v="1"/>
    <x v="1"/>
    <s v="OtsLYON21S_1_0747"/>
    <s v="OtsLYON21S_1_0369"/>
    <x v="6"/>
    <x v="4"/>
    <n v="2021"/>
    <s v="FALL"/>
    <n v="1"/>
    <x v="1"/>
    <n v="0.98140000000000005"/>
    <n v="1"/>
    <n v="1"/>
    <x v="0"/>
    <n v="2.5"/>
    <n v="2.5189525168127163"/>
    <n v="15.171934342405097"/>
    <s v="Abv"/>
    <n v="1.8952516812716258E-2"/>
  </r>
  <r>
    <s v="OtsLGRF24S"/>
    <s v="OtsLGRF24S_4556"/>
    <s v="C-04556"/>
    <x v="13"/>
    <n v="40"/>
    <s v="M"/>
    <n v="480"/>
    <x v="46"/>
    <x v="0"/>
    <s v="NA"/>
    <s v="NA"/>
    <s v="NA"/>
    <x v="0"/>
    <x v="0"/>
    <s v="NA"/>
    <s v="NA"/>
    <x v="3"/>
    <x v="2"/>
    <s v="U"/>
    <s v="FALL"/>
    <n v="1"/>
    <x v="5"/>
    <n v="1"/>
    <n v="1"/>
    <n v="1"/>
    <x v="7"/>
    <n v="2.5"/>
    <n v="2.4586968734976251"/>
    <n v="14.809007825118979"/>
    <s v="blw"/>
    <n v="-4.1303126502374887E-2"/>
  </r>
  <r>
    <s v="OtsLGRF24S"/>
    <s v="OtsLGRF24S_4562"/>
    <s v="C-04562"/>
    <x v="13"/>
    <n v="40"/>
    <s v="M"/>
    <n v="510"/>
    <x v="40"/>
    <x v="1"/>
    <n v="1"/>
    <s v="NA"/>
    <s v="NA"/>
    <x v="0"/>
    <x v="0"/>
    <s v="OtsLYON22S_1_0530"/>
    <s v="OtsLYON22S_1_4360"/>
    <x v="2"/>
    <x v="1"/>
    <n v="2022"/>
    <s v="FALL"/>
    <n v="0.999999999999999"/>
    <x v="14"/>
    <n v="0.98"/>
    <n v="1"/>
    <n v="1"/>
    <x v="7"/>
    <n v="2.5"/>
    <n v="2.5204081632653059"/>
    <n v="15.180701864721234"/>
    <s v="Abv"/>
    <n v="2.0408163265305923E-2"/>
  </r>
  <r>
    <s v="OtsLGRF24S"/>
    <s v="OtsLGRF24S_4568"/>
    <s v="C-04568"/>
    <x v="13"/>
    <n v="40"/>
    <s v="M"/>
    <n v="760"/>
    <x v="20"/>
    <x v="1"/>
    <n v="1"/>
    <s v="NA"/>
    <s v="NA"/>
    <x v="0"/>
    <x v="0"/>
    <s v="OtsLYON20S_1_1428"/>
    <s v="OtsLYON20S_1_1216"/>
    <x v="1"/>
    <x v="0"/>
    <n v="2020"/>
    <s v="FALL"/>
    <n v="0.999999999999999"/>
    <x v="3"/>
    <n v="0.98961045999999997"/>
    <n v="1"/>
    <n v="1.0104166666666667"/>
    <x v="1"/>
    <n v="2.5260416666666665"/>
    <n v="2.5365402824553476"/>
    <n v="15.277867433155553"/>
    <s v="blw"/>
    <n v="1.0498615788681054E-2"/>
  </r>
  <r>
    <s v="OtsLGRF24S"/>
    <s v="OtsLGRF24S_4574"/>
    <s v="C-04574"/>
    <x v="13"/>
    <n v="40"/>
    <s v="F"/>
    <n v="750"/>
    <x v="21"/>
    <x v="1"/>
    <n v="1"/>
    <s v="NA"/>
    <s v="NA"/>
    <x v="1"/>
    <x v="1"/>
    <s v="OtsLYON20S_1_1588"/>
    <s v="OtsLYON20S_1_1781"/>
    <x v="1"/>
    <x v="0"/>
    <n v="2020"/>
    <s v="FALL"/>
    <n v="0.999999999999999"/>
    <x v="14"/>
    <n v="0.98961045999999997"/>
    <n v="1"/>
    <n v="1"/>
    <x v="1"/>
    <n v="2.5"/>
    <n v="2.5104986157886811"/>
    <n v="15.121015545636293"/>
    <s v="Abv"/>
    <n v="1.0498615788681054E-2"/>
  </r>
  <r>
    <s v="OtsLGRF24S"/>
    <s v="OtsLGRF24S_4580"/>
    <s v="C-04580"/>
    <x v="13"/>
    <n v="40"/>
    <s v="M"/>
    <n v="730"/>
    <x v="13"/>
    <x v="1"/>
    <n v="1"/>
    <s v="NA"/>
    <s v="NA"/>
    <x v="0"/>
    <x v="0"/>
    <s v="OtsLYON20S_1_0254"/>
    <s v="OtsLYON20S_1_0134"/>
    <x v="1"/>
    <x v="0"/>
    <n v="2020"/>
    <s v="FALL"/>
    <n v="0.999999999999994"/>
    <x v="2"/>
    <n v="0.98961045999999997"/>
    <n v="1"/>
    <n v="1.0104166666666667"/>
    <x v="1"/>
    <n v="2.5260416666666665"/>
    <n v="2.5365402824553476"/>
    <n v="15.277867433155553"/>
    <s v="Abv"/>
    <n v="1.0498615788681054E-2"/>
  </r>
  <r>
    <s v="OtsLGRF24S"/>
    <s v="OtsLGRF24S_4586"/>
    <s v="C-04586"/>
    <x v="13"/>
    <n v="40"/>
    <s v="M"/>
    <n v="730"/>
    <x v="13"/>
    <x v="0"/>
    <s v="NA"/>
    <s v="3DD.0077CC90E4"/>
    <s v="NA"/>
    <x v="0"/>
    <x v="0"/>
    <s v="OtsLYON20S_1_1485"/>
    <s v="OtsLYON20S_1_1286"/>
    <x v="1"/>
    <x v="0"/>
    <n v="2020"/>
    <s v="FALL"/>
    <n v="0.999999999999999"/>
    <x v="4"/>
    <n v="0.98961045999999997"/>
    <n v="1"/>
    <n v="1.0104166666666667"/>
    <x v="1"/>
    <n v="2.5260416666666665"/>
    <n v="2.5365402824553476"/>
    <n v="15.277867433155553"/>
    <s v="Abv"/>
    <n v="1.0498615788681054E-2"/>
  </r>
  <r>
    <s v="OtsLGRF24S"/>
    <s v="OtsLGRF24S_4592"/>
    <s v="C-04592"/>
    <x v="13"/>
    <n v="40"/>
    <s v="F"/>
    <n v="810"/>
    <x v="15"/>
    <x v="0"/>
    <s v="NA"/>
    <s v="3DD.0078C31486"/>
    <s v="NA"/>
    <x v="1"/>
    <x v="1"/>
    <s v="NA"/>
    <s v="NA"/>
    <x v="3"/>
    <x v="2"/>
    <s v="U"/>
    <s v="FALL"/>
    <n v="1"/>
    <x v="5"/>
    <n v="1"/>
    <n v="1"/>
    <n v="1.0208333333333333"/>
    <x v="4"/>
    <n v="2.552083333333333"/>
    <n v="2.5107802068309582"/>
    <n v="15.122711600157498"/>
    <s v="blw"/>
    <n v="-4.1303126502374887E-2"/>
  </r>
  <r>
    <s v="OtsLGRF24S"/>
    <s v="OtsLGRF24S_4598"/>
    <s v="C-04598"/>
    <x v="13"/>
    <n v="40"/>
    <s v="M"/>
    <n v="700"/>
    <x v="0"/>
    <x v="0"/>
    <s v="NA"/>
    <s v="3DD.00779FE8D5"/>
    <s v="NA"/>
    <x v="0"/>
    <x v="0"/>
    <s v="OtsLYON20S_1_0277"/>
    <s v="OtsLYON20S_1_0183"/>
    <x v="1"/>
    <x v="0"/>
    <n v="2020"/>
    <s v="FALL"/>
    <n v="0.99999999999999301"/>
    <x v="2"/>
    <n v="0.98961045999999997"/>
    <n v="1"/>
    <n v="1.028169014084507"/>
    <x v="0"/>
    <n v="2.5704225352112675"/>
    <n v="2.5809211509999486"/>
    <n v="15.545178396392602"/>
    <s v="Abv"/>
    <n v="1.0498615788681054E-2"/>
  </r>
  <r>
    <s v="OtsLGRF24S"/>
    <s v="OtsLGRF24S_4604"/>
    <s v="C-04604"/>
    <x v="13"/>
    <n v="40"/>
    <s v="M"/>
    <n v="790"/>
    <x v="7"/>
    <x v="1"/>
    <n v="1"/>
    <s v="NA"/>
    <s v="NA"/>
    <x v="0"/>
    <x v="0"/>
    <s v="OtsLYON20S_1_1824"/>
    <s v="OtsLYON20S_1_2018"/>
    <x v="1"/>
    <x v="0"/>
    <n v="2020"/>
    <s v="FALL"/>
    <n v="0.999999999999998"/>
    <x v="14"/>
    <n v="0.98961045999999997"/>
    <n v="1"/>
    <n v="1"/>
    <x v="4"/>
    <n v="2.5"/>
    <n v="2.5104986157886811"/>
    <n v="15.121015545636293"/>
    <s v="Abv"/>
    <n v="1.0498615788681054E-2"/>
  </r>
  <r>
    <s v="OtsLGRF24S"/>
    <s v="OtsLGRF24S_4610"/>
    <s v="C-04610"/>
    <x v="13"/>
    <n v="40"/>
    <s v="M"/>
    <n v="650"/>
    <x v="28"/>
    <x v="0"/>
    <s v="NA"/>
    <s v="NA"/>
    <s v="NA"/>
    <x v="0"/>
    <x v="0"/>
    <s v="NA"/>
    <s v="NA"/>
    <x v="3"/>
    <x v="2"/>
    <s v="U"/>
    <s v="FALL"/>
    <n v="1"/>
    <x v="5"/>
    <n v="1"/>
    <n v="1"/>
    <n v="1"/>
    <x v="5"/>
    <n v="2.5"/>
    <n v="2.4586968734976251"/>
    <n v="14.809007825118979"/>
    <s v="Abv"/>
    <n v="-4.1303126502374887E-2"/>
  </r>
  <r>
    <s v="OtsLGRF24S"/>
    <s v="OtsLGRF24S_4616"/>
    <s v="C-04616"/>
    <x v="13"/>
    <n v="40"/>
    <s v="M"/>
    <n v="410"/>
    <x v="54"/>
    <x v="0"/>
    <s v="NA"/>
    <s v="NA"/>
    <s v="NA"/>
    <x v="0"/>
    <x v="0"/>
    <s v="NA"/>
    <s v="NA"/>
    <x v="3"/>
    <x v="2"/>
    <s v="U"/>
    <s v="FALL"/>
    <n v="1"/>
    <x v="5"/>
    <n v="1"/>
    <n v="1"/>
    <n v="1"/>
    <x v="6"/>
    <n v="2.5"/>
    <n v="2.4586968734976251"/>
    <n v="14.809007825118979"/>
    <s v="Abv"/>
    <n v="-4.1303126502374887E-2"/>
  </r>
  <r>
    <s v="OtsLGRF24S"/>
    <s v="OtsLGRF24S_4622"/>
    <s v="C-04622"/>
    <x v="13"/>
    <n v="40"/>
    <s v="F"/>
    <n v="760"/>
    <x v="20"/>
    <x v="0"/>
    <s v="NA"/>
    <s v="3DD.0078C314C0"/>
    <s v="NA"/>
    <x v="1"/>
    <x v="1"/>
    <s v="OtsLYON19S_1_1101"/>
    <s v="OtsLYON19S_1_0907"/>
    <x v="5"/>
    <x v="3"/>
    <n v="2019"/>
    <s v="FALL"/>
    <n v="1"/>
    <x v="1"/>
    <n v="0.95971980899999998"/>
    <n v="1"/>
    <n v="1"/>
    <x v="1"/>
    <n v="2.5"/>
    <n v="2.541970782120222"/>
    <n v="15.310575943463711"/>
    <s v="Abv"/>
    <n v="4.1970782120221983E-2"/>
  </r>
  <r>
    <s v="OtsLGRF24S"/>
    <s v="OtsLGRF24S_4628"/>
    <s v="C-04628"/>
    <x v="13"/>
    <n v="40"/>
    <s v="M"/>
    <n v="590"/>
    <x v="35"/>
    <x v="1"/>
    <n v="1"/>
    <s v="NA"/>
    <s v="NA"/>
    <x v="0"/>
    <x v="0"/>
    <s v="OtsLYON21S_1_0693"/>
    <s v="OtsLYON21S_1_0251"/>
    <x v="6"/>
    <x v="4"/>
    <n v="2021"/>
    <s v="FALL"/>
    <n v="0.999999999999999"/>
    <x v="2"/>
    <n v="0.98140000000000005"/>
    <n v="1"/>
    <n v="1.0476190476190477"/>
    <x v="8"/>
    <n v="2.6190476190476191"/>
    <n v="2.6380001358603353"/>
    <n v="15.888971542493145"/>
    <s v="Abv"/>
    <n v="1.8952516812716258E-2"/>
  </r>
  <r>
    <s v="OtsLGRF24S"/>
    <s v="OtsLGRF24S_4634"/>
    <s v="C-04634"/>
    <x v="13"/>
    <n v="40"/>
    <s v="F"/>
    <n v="740"/>
    <x v="2"/>
    <x v="0"/>
    <s v="NA"/>
    <s v="3DD.0078C31600"/>
    <s v="NA"/>
    <x v="1"/>
    <x v="1"/>
    <s v="NA"/>
    <s v="NA"/>
    <x v="3"/>
    <x v="2"/>
    <s v="U"/>
    <s v="FALL"/>
    <n v="0.999999999999999"/>
    <x v="5"/>
    <n v="1"/>
    <n v="1"/>
    <n v="1"/>
    <x v="1"/>
    <n v="2.5"/>
    <n v="2.4586968734976251"/>
    <n v="14.809007825118979"/>
    <s v="Abv"/>
    <n v="-4.1303126502374887E-2"/>
  </r>
  <r>
    <s v="OtsLGRF24S"/>
    <s v="OtsLGRF24S_4640"/>
    <s v="C-04640"/>
    <x v="13"/>
    <n v="40"/>
    <s v="M"/>
    <n v="600"/>
    <x v="44"/>
    <x v="0"/>
    <s v="NA"/>
    <s v="NA"/>
    <s v="NA"/>
    <x v="0"/>
    <x v="0"/>
    <s v="OtsLYON21S_1_0658"/>
    <s v="OtsLYON21S_1_0114"/>
    <x v="6"/>
    <x v="4"/>
    <n v="2021"/>
    <s v="FALL"/>
    <n v="0.999999999999995"/>
    <x v="11"/>
    <n v="0.98140000000000005"/>
    <n v="1"/>
    <n v="1.0476190476190477"/>
    <x v="8"/>
    <n v="2.6190476190476191"/>
    <n v="2.6380001358603358"/>
    <n v="15.888971542493147"/>
    <s v="Abv"/>
    <n v="1.8952516812716702E-2"/>
  </r>
  <r>
    <s v="OtsLGRF24S"/>
    <s v="OtsLGRF24S_4646"/>
    <s v="C-04646"/>
    <x v="13"/>
    <n v="40"/>
    <s v="M"/>
    <n v="670"/>
    <x v="14"/>
    <x v="1"/>
    <n v="1"/>
    <s v="NA"/>
    <s v="NA"/>
    <x v="0"/>
    <x v="0"/>
    <s v="OtsLYON21S_1_0603"/>
    <s v="OtsLYON21S_1_0005"/>
    <x v="6"/>
    <x v="4"/>
    <n v="2021"/>
    <s v="FALL"/>
    <n v="0.999999999999998"/>
    <x v="11"/>
    <n v="0.98140000000000005"/>
    <n v="1"/>
    <n v="1"/>
    <x v="5"/>
    <n v="2.5"/>
    <n v="2.5189525168127163"/>
    <n v="15.171934342405097"/>
    <s v="Abv"/>
    <n v="1.8952516812716258E-2"/>
  </r>
  <r>
    <s v="OtsLGRF24S"/>
    <s v="OtsLGRF24S_4652"/>
    <s v="C-04652"/>
    <x v="13"/>
    <n v="40"/>
    <s v="F"/>
    <n v="740"/>
    <x v="2"/>
    <x v="1"/>
    <n v="1"/>
    <s v="NA"/>
    <s v="NA"/>
    <x v="1"/>
    <x v="1"/>
    <s v="OtsLYON19S_1_0510"/>
    <s v="OtsLYON19S_1_0323"/>
    <x v="5"/>
    <x v="3"/>
    <n v="2019"/>
    <s v="FALL"/>
    <n v="1"/>
    <x v="2"/>
    <n v="0.95971980899999998"/>
    <n v="1"/>
    <n v="1"/>
    <x v="1"/>
    <n v="2.5"/>
    <n v="2.541970782120222"/>
    <n v="15.310575943463711"/>
    <s v="Abv"/>
    <n v="4.1970782120221983E-2"/>
  </r>
  <r>
    <s v="OtsLGRF24S"/>
    <s v="OtsLGRF24S_4658"/>
    <s v="C-04658"/>
    <x v="13"/>
    <n v="40"/>
    <s v="F"/>
    <n v="730"/>
    <x v="13"/>
    <x v="0"/>
    <s v="NA"/>
    <s v="3DD.0077CCE837"/>
    <s v="NA"/>
    <x v="1"/>
    <x v="1"/>
    <s v="OtsNPFH20S_1_0177"/>
    <s v="OtsNPFH20S_1_0121"/>
    <x v="0"/>
    <x v="0"/>
    <n v="2020"/>
    <s v="FALL"/>
    <n v="1"/>
    <x v="0"/>
    <n v="0.98845608500000004"/>
    <n v="1"/>
    <n v="1"/>
    <x v="1"/>
    <n v="2.5"/>
    <n v="2.5116787333045756"/>
    <n v="15.128123526175017"/>
    <s v="Abv"/>
    <n v="1.1678733304575584E-2"/>
  </r>
  <r>
    <s v="OtsLGRF24S"/>
    <s v="OtsLGRF24S_4664"/>
    <s v="C-04664"/>
    <x v="14"/>
    <n v="40"/>
    <s v="F"/>
    <n v="730"/>
    <x v="13"/>
    <x v="0"/>
    <s v="NA"/>
    <s v="3DD.0077B48C1C"/>
    <s v="NA"/>
    <x v="1"/>
    <x v="1"/>
    <s v="OtsLYON19S_1_0156"/>
    <s v="OtsLYON19S_1_0239"/>
    <x v="5"/>
    <x v="3"/>
    <n v="2019"/>
    <s v="FALL"/>
    <n v="0.999999999999999"/>
    <x v="2"/>
    <n v="0.95971980899999998"/>
    <n v="1"/>
    <n v="1"/>
    <x v="1"/>
    <n v="2.5"/>
    <n v="2.541970782120222"/>
    <n v="15.310575943463711"/>
    <s v="Abv"/>
    <n v="4.1970782120221983E-2"/>
  </r>
  <r>
    <s v="OtsLGRF24S"/>
    <s v="OtsLGRF24S_4670"/>
    <s v="C-04670"/>
    <x v="14"/>
    <n v="40"/>
    <s v="M"/>
    <n v="660"/>
    <x v="36"/>
    <x v="0"/>
    <s v="NA"/>
    <s v="NA"/>
    <s v="NA"/>
    <x v="0"/>
    <x v="0"/>
    <s v="OtsLYON21S_1_0636"/>
    <s v="OtsLYON21S_1_0073"/>
    <x v="6"/>
    <x v="4"/>
    <n v="2021"/>
    <s v="FALL"/>
    <n v="1.00000000000001"/>
    <x v="11"/>
    <n v="0.98140000000000005"/>
    <n v="1"/>
    <n v="1"/>
    <x v="5"/>
    <n v="2.5"/>
    <n v="2.5189525168127167"/>
    <n v="15.1719343424051"/>
    <s v="Abv"/>
    <n v="1.8952516812716702E-2"/>
  </r>
  <r>
    <s v="OtsLGRF24S"/>
    <s v="OtsLGRF24S_4676"/>
    <s v="C-04676"/>
    <x v="14"/>
    <n v="40"/>
    <s v="F"/>
    <n v="730"/>
    <x v="13"/>
    <x v="1"/>
    <n v="1"/>
    <s v="NA"/>
    <s v="NA"/>
    <x v="1"/>
    <x v="1"/>
    <s v="OtsLYON20S_1_0291"/>
    <s v="OtsLYON20S_1_1003"/>
    <x v="1"/>
    <x v="0"/>
    <n v="2020"/>
    <s v="FALL"/>
    <n v="1"/>
    <x v="2"/>
    <n v="0.98961045999999997"/>
    <n v="1"/>
    <n v="1"/>
    <x v="1"/>
    <n v="2.5"/>
    <n v="2.5104986157886811"/>
    <n v="15.121015545636293"/>
    <s v="Abv"/>
    <n v="1.0498615788681054E-2"/>
  </r>
  <r>
    <s v="OtsLGRF24S"/>
    <s v="OtsLGRF24S_4682"/>
    <s v="C-04682"/>
    <x v="14"/>
    <n v="40"/>
    <s v="F"/>
    <n v="750"/>
    <x v="21"/>
    <x v="1"/>
    <n v="1"/>
    <s v="NA"/>
    <s v="NA"/>
    <x v="1"/>
    <x v="1"/>
    <s v="OtsLYON20S_1_0418"/>
    <s v="OtsLYON20S_1_1077"/>
    <x v="1"/>
    <x v="0"/>
    <n v="2020"/>
    <s v="FALL"/>
    <n v="1"/>
    <x v="1"/>
    <n v="0.98961045999999997"/>
    <n v="1"/>
    <n v="1"/>
    <x v="1"/>
    <n v="2.5"/>
    <n v="2.5104986157886811"/>
    <n v="15.121015545636293"/>
    <s v="Abv"/>
    <n v="1.0498615788681054E-2"/>
  </r>
  <r>
    <s v="OtsLGRF24S"/>
    <s v="OtsLGRF24S_4688"/>
    <s v="C-04688"/>
    <x v="14"/>
    <n v="40"/>
    <s v="F"/>
    <n v="660"/>
    <x v="36"/>
    <x v="0"/>
    <s v="NA"/>
    <s v="NA"/>
    <s v="NA"/>
    <x v="1"/>
    <x v="1"/>
    <s v="OtsLYON20S_1_0211"/>
    <s v="OtsLYON20S_1_0011"/>
    <x v="1"/>
    <x v="0"/>
    <n v="2020"/>
    <s v="FALL"/>
    <n v="0.999999999999998"/>
    <x v="11"/>
    <n v="0.98961045999999997"/>
    <n v="1"/>
    <n v="1"/>
    <x v="5"/>
    <n v="2.5"/>
    <n v="2.5104986157886811"/>
    <n v="15.121015545636293"/>
    <s v="Abv"/>
    <n v="1.0498615788681054E-2"/>
  </r>
  <r>
    <s v="OtsLGRF24S"/>
    <s v="OtsLGRF24S_4694"/>
    <s v="C-04694"/>
    <x v="14"/>
    <n v="40"/>
    <s v="M"/>
    <n v="520"/>
    <x v="29"/>
    <x v="0"/>
    <s v="NA"/>
    <s v="NA"/>
    <s v="NA"/>
    <x v="0"/>
    <x v="0"/>
    <s v="OtsLYON22S_1_0206"/>
    <s v="OtsLYON22S_1_3153"/>
    <x v="2"/>
    <x v="1"/>
    <n v="2022"/>
    <s v="FALL"/>
    <n v="1"/>
    <x v="10"/>
    <n v="0.98"/>
    <n v="1"/>
    <n v="1"/>
    <x v="7"/>
    <n v="2.5"/>
    <n v="2.5204081632653064"/>
    <n v="15.180701864721238"/>
    <s v="Abv"/>
    <n v="2.0408163265306367E-2"/>
  </r>
  <r>
    <s v="OtsLGRF24S"/>
    <s v="OtsLGRF24S_4700"/>
    <s v="C-04700"/>
    <x v="14"/>
    <n v="40"/>
    <s v="F"/>
    <n v="830"/>
    <x v="10"/>
    <x v="0"/>
    <s v="NA"/>
    <s v="3DD.0077B35373"/>
    <s v="NA"/>
    <x v="1"/>
    <x v="1"/>
    <s v="OtsLYON20S_1_0436"/>
    <s v="OtsLYON20S_1_1151"/>
    <x v="1"/>
    <x v="0"/>
    <n v="2020"/>
    <s v="FALL"/>
    <n v="0.999999999999998"/>
    <x v="10"/>
    <n v="0.98961045999999997"/>
    <n v="1"/>
    <n v="1"/>
    <x v="3"/>
    <n v="2.5"/>
    <n v="2.5104986157886811"/>
    <n v="15.121015545636293"/>
    <s v="Abv"/>
    <n v="1.0498615788681054E-2"/>
  </r>
  <r>
    <s v="OtsLGRF24S"/>
    <s v="OtsLGRF24S_4706"/>
    <s v="C-04706"/>
    <x v="14"/>
    <n v="40"/>
    <s v="F"/>
    <n v="680"/>
    <x v="19"/>
    <x v="1"/>
    <n v="1"/>
    <s v="NA"/>
    <s v="NA"/>
    <x v="1"/>
    <x v="1"/>
    <s v="OtsLYON20S_1_1308"/>
    <s v="OtsLYON20S_1_0813"/>
    <x v="1"/>
    <x v="0"/>
    <n v="2020"/>
    <s v="FALL"/>
    <n v="0.999999999999996"/>
    <x v="6"/>
    <n v="0.98961045999999997"/>
    <n v="1"/>
    <n v="1"/>
    <x v="0"/>
    <n v="2.5"/>
    <n v="2.5104986157886811"/>
    <n v="15.121015545636293"/>
    <s v="Abv"/>
    <n v="1.0498615788681054E-2"/>
  </r>
  <r>
    <s v="OtsLGRF24S"/>
    <s v="OtsLGRF24S_4712"/>
    <s v="C-04712"/>
    <x v="14"/>
    <n v="40"/>
    <s v="F"/>
    <n v="740"/>
    <x v="2"/>
    <x v="0"/>
    <s v="NA"/>
    <s v="3DD.0077B5BB0B"/>
    <s v="NA"/>
    <x v="1"/>
    <x v="1"/>
    <s v="OtsLYON20S_1_1326"/>
    <s v="OtsLYON20S_1_0854"/>
    <x v="1"/>
    <x v="0"/>
    <n v="2020"/>
    <s v="FALL"/>
    <n v="0.999999999999997"/>
    <x v="14"/>
    <n v="0.98961045999999997"/>
    <n v="1"/>
    <n v="1"/>
    <x v="1"/>
    <n v="2.5"/>
    <n v="2.5104986157886811"/>
    <n v="15.121015545636293"/>
    <s v="Abv"/>
    <n v="1.0498615788681054E-2"/>
  </r>
  <r>
    <s v="OtsLGRF24S"/>
    <s v="OtsLGRF24S_4718"/>
    <s v="C-04718"/>
    <x v="14"/>
    <n v="40"/>
    <s v="F"/>
    <n v="780"/>
    <x v="11"/>
    <x v="0"/>
    <s v="NA"/>
    <s v="3DD.0077B42145"/>
    <s v="NA"/>
    <x v="1"/>
    <x v="1"/>
    <s v="NA"/>
    <s v="NA"/>
    <x v="3"/>
    <x v="2"/>
    <s v="U"/>
    <s v="FALL"/>
    <n v="0.999999999999996"/>
    <x v="5"/>
    <n v="1"/>
    <n v="1"/>
    <n v="1.0208333333333333"/>
    <x v="4"/>
    <n v="2.552083333333333"/>
    <n v="2.5107802068309582"/>
    <n v="15.122711600157498"/>
    <s v="Abv"/>
    <n v="-4.1303126502374887E-2"/>
  </r>
  <r>
    <s v="OtsLGRF24S"/>
    <s v="OtsLGRF24S_4724"/>
    <s v="C-04724"/>
    <x v="14"/>
    <n v="40"/>
    <s v="F"/>
    <n v="690"/>
    <x v="1"/>
    <x v="1"/>
    <n v="1"/>
    <s v="NA"/>
    <s v="NA"/>
    <x v="1"/>
    <x v="1"/>
    <s v="OtsLYON20S_1_0258"/>
    <s v="OtsLYON20S_1_0138"/>
    <x v="1"/>
    <x v="0"/>
    <n v="2020"/>
    <s v="FALL"/>
    <n v="1"/>
    <x v="2"/>
    <n v="0.98961045999999997"/>
    <n v="1"/>
    <n v="1"/>
    <x v="0"/>
    <n v="2.5"/>
    <n v="2.5104986157886811"/>
    <n v="15.121015545636293"/>
    <s v="Abv"/>
    <n v="1.0498615788681054E-2"/>
  </r>
  <r>
    <s v="OtsLGRF24S"/>
    <s v="OtsLGRF24S_4730"/>
    <s v="C-04730"/>
    <x v="14"/>
    <n v="40"/>
    <s v="M"/>
    <n v="660"/>
    <x v="36"/>
    <x v="0"/>
    <s v="NA"/>
    <s v="NA"/>
    <s v="NA"/>
    <x v="0"/>
    <x v="0"/>
    <s v="NA"/>
    <s v="NA"/>
    <x v="3"/>
    <x v="2"/>
    <s v="U"/>
    <s v="FALL"/>
    <n v="0.999999999999999"/>
    <x v="5"/>
    <n v="1"/>
    <n v="1"/>
    <n v="1"/>
    <x v="5"/>
    <n v="2.5"/>
    <n v="2.4586968734976251"/>
    <n v="14.809007825118979"/>
    <s v="Abv"/>
    <n v="-4.1303126502374887E-2"/>
  </r>
  <r>
    <s v="OtsLGRF24S"/>
    <s v="OtsLGRF24S_4736"/>
    <s v="C-04736"/>
    <x v="14"/>
    <n v="40"/>
    <s v="M"/>
    <n v="670"/>
    <x v="14"/>
    <x v="0"/>
    <s v="NA"/>
    <s v="NA"/>
    <s v="NA"/>
    <x v="1"/>
    <x v="1"/>
    <s v="OtsLYON20S_1_0438"/>
    <s v="OtsLYON20S_1_1147"/>
    <x v="1"/>
    <x v="0"/>
    <n v="2020"/>
    <s v="FALL"/>
    <n v="0.999999999999997"/>
    <x v="1"/>
    <n v="0.98961045999999997"/>
    <n v="1"/>
    <n v="1"/>
    <x v="5"/>
    <n v="2.5"/>
    <n v="2.5104986157886811"/>
    <n v="15.121015545636293"/>
    <s v="Abv"/>
    <n v="1.0498615788681054E-2"/>
  </r>
  <r>
    <s v="OtsLGRF24S"/>
    <s v="OtsLGRF24S_4742"/>
    <s v="C-04742"/>
    <x v="14"/>
    <n v="40"/>
    <s v="M"/>
    <n v="820"/>
    <x v="6"/>
    <x v="1"/>
    <n v="1"/>
    <s v="NA"/>
    <s v="NA"/>
    <x v="0"/>
    <x v="0"/>
    <s v="OtsLYON20S_1_0287"/>
    <s v="OtsLYON20S_1_1026"/>
    <x v="1"/>
    <x v="0"/>
    <n v="2020"/>
    <s v="FALL"/>
    <n v="1"/>
    <x v="1"/>
    <n v="0.98961045999999997"/>
    <n v="1"/>
    <n v="1"/>
    <x v="4"/>
    <n v="2.5"/>
    <n v="2.5104986157886811"/>
    <n v="15.121015545636293"/>
    <s v="Abv"/>
    <n v="1.0498615788681054E-2"/>
  </r>
  <r>
    <s v="OtsLGRF24S"/>
    <s v="OtsLGRF24S_4748"/>
    <s v="C-04748"/>
    <x v="14"/>
    <n v="40"/>
    <s v="M"/>
    <n v="810"/>
    <x v="15"/>
    <x v="1"/>
    <n v="1"/>
    <s v="NA"/>
    <s v="NA"/>
    <x v="2"/>
    <x v="0"/>
    <s v="OtsLYON20S_1_0298"/>
    <s v="OtsLYON20S_1_1063"/>
    <x v="1"/>
    <x v="0"/>
    <n v="2020"/>
    <s v="FALL"/>
    <n v="0.999999999999998"/>
    <x v="1"/>
    <n v="0.98961045999999997"/>
    <n v="1"/>
    <n v="1"/>
    <x v="4"/>
    <n v="2.5"/>
    <n v="2.5104986157886811"/>
    <n v="15.121015545636293"/>
    <s v="Abv"/>
    <n v="1.0498615788681054E-2"/>
  </r>
  <r>
    <s v="OtsLGRF24S"/>
    <s v="OtsLGRF24S_4754"/>
    <s v="C-04754"/>
    <x v="14"/>
    <n v="40"/>
    <s v="M"/>
    <n v="710"/>
    <x v="25"/>
    <x v="0"/>
    <s v="NA"/>
    <s v="3DD.0077B41428"/>
    <s v="NA"/>
    <x v="0"/>
    <x v="0"/>
    <s v="NA"/>
    <s v="NA"/>
    <x v="3"/>
    <x v="2"/>
    <s v="U"/>
    <s v="FALL"/>
    <n v="1"/>
    <x v="5"/>
    <n v="1"/>
    <n v="1"/>
    <n v="1.028169014084507"/>
    <x v="0"/>
    <n v="2.5704225352112675"/>
    <n v="2.5291194087088926"/>
    <n v="15.233170675875288"/>
    <s v="Abv"/>
    <n v="-4.1303126502374887E-2"/>
  </r>
  <r>
    <s v="OtsLGRF24S"/>
    <s v="OtsLGRF24S_4760"/>
    <s v="C-04760"/>
    <x v="14"/>
    <n v="40"/>
    <s v="F"/>
    <n v="710"/>
    <x v="25"/>
    <x v="1"/>
    <n v="1"/>
    <s v="NA"/>
    <s v="NA"/>
    <x v="1"/>
    <x v="1"/>
    <s v="NA"/>
    <s v="NA"/>
    <x v="3"/>
    <x v="2"/>
    <s v="U"/>
    <s v="FALL"/>
    <n v="1"/>
    <x v="5"/>
    <n v="1"/>
    <n v="1"/>
    <n v="1"/>
    <x v="0"/>
    <n v="2.5"/>
    <n v="1.9837225576494779"/>
    <n v="11.948184095303249"/>
    <s v="Abv"/>
    <n v="-0.51627744235052209"/>
  </r>
  <r>
    <s v="OtsLGRF24S"/>
    <s v="OtsLGRF24S_4766"/>
    <s v="C-04766"/>
    <x v="14"/>
    <n v="40"/>
    <s v="M"/>
    <n v="690"/>
    <x v="1"/>
    <x v="0"/>
    <s v="NA"/>
    <s v="NA"/>
    <s v="NA"/>
    <x v="0"/>
    <x v="0"/>
    <s v="OtsLYON20S_1_1356"/>
    <s v="OtsLYON20S_1_0908"/>
    <x v="1"/>
    <x v="0"/>
    <n v="2020"/>
    <s v="FALL"/>
    <n v="0.999999999999998"/>
    <x v="15"/>
    <n v="0.98961045999999997"/>
    <n v="1"/>
    <n v="1.028169014084507"/>
    <x v="0"/>
    <n v="2.5704225352112675"/>
    <n v="2.5809211509999486"/>
    <n v="15.545178396392602"/>
    <s v="Abv"/>
    <n v="1.0498615788681054E-2"/>
  </r>
  <r>
    <s v="OtsLGRF24S"/>
    <s v="OtsLGRF24S_4772"/>
    <s v="C-04772"/>
    <x v="14"/>
    <n v="40"/>
    <s v="F"/>
    <n v="730"/>
    <x v="13"/>
    <x v="1"/>
    <n v="1"/>
    <s v="NA"/>
    <s v="NA"/>
    <x v="1"/>
    <x v="1"/>
    <s v="OtsLYON19S_1_1113"/>
    <s v="OtsLYON19S_1_0942"/>
    <x v="5"/>
    <x v="3"/>
    <n v="2019"/>
    <s v="FALL"/>
    <n v="0.999999999999999"/>
    <x v="9"/>
    <n v="0.95971980899999998"/>
    <n v="1"/>
    <n v="1"/>
    <x v="1"/>
    <n v="2.5"/>
    <n v="2.541970782120222"/>
    <n v="15.310575943463711"/>
    <s v="Abv"/>
    <n v="4.1970782120221983E-2"/>
  </r>
  <r>
    <s v="OtsLGRF24S"/>
    <s v="OtsLGRF24S_4778"/>
    <s v="C-04778"/>
    <x v="14"/>
    <n v="40"/>
    <s v="F"/>
    <n v="700"/>
    <x v="0"/>
    <x v="1"/>
    <n v="1"/>
    <s v="NA"/>
    <s v="NA"/>
    <x v="1"/>
    <x v="1"/>
    <s v="OtsLYON21S_1_0608"/>
    <s v="OtsLYON21S_1_0027"/>
    <x v="6"/>
    <x v="4"/>
    <n v="2021"/>
    <s v="FALL"/>
    <n v="1"/>
    <x v="11"/>
    <n v="0.98140000000000005"/>
    <n v="1"/>
    <n v="1"/>
    <x v="0"/>
    <n v="2.5"/>
    <n v="2.5189525168127163"/>
    <n v="15.171934342405097"/>
    <s v="Abv"/>
    <n v="1.8952516812716258E-2"/>
  </r>
  <r>
    <s v="OtsLGRF24S"/>
    <s v="OtsLGRF24S_4784"/>
    <s v="C-04784"/>
    <x v="14"/>
    <n v="40"/>
    <s v="F"/>
    <n v="750"/>
    <x v="21"/>
    <x v="0"/>
    <s v="NA"/>
    <s v="3DD.0077B44077"/>
    <s v="NA"/>
    <x v="1"/>
    <x v="1"/>
    <s v="OtsLYON20S_1_1313"/>
    <s v="OtsLYON20S_1_0836"/>
    <x v="1"/>
    <x v="0"/>
    <n v="2020"/>
    <s v="FALL"/>
    <n v="1"/>
    <x v="14"/>
    <n v="0.98961045999999997"/>
    <n v="1"/>
    <n v="1"/>
    <x v="1"/>
    <n v="2.5"/>
    <n v="2.5104986157886811"/>
    <n v="15.121015545636293"/>
    <s v="Abv"/>
    <n v="1.0498615788681054E-2"/>
  </r>
  <r>
    <s v="OtsLGRF24S"/>
    <s v="OtsLGRF24S_4790"/>
    <s v="C-04790"/>
    <x v="14"/>
    <n v="40"/>
    <s v="F"/>
    <n v="810"/>
    <x v="15"/>
    <x v="0"/>
    <s v="NA"/>
    <s v="3DD.0077B5602B"/>
    <s v="NA"/>
    <x v="1"/>
    <x v="1"/>
    <s v="NA"/>
    <s v="NA"/>
    <x v="3"/>
    <x v="2"/>
    <s v="U"/>
    <s v="FALL"/>
    <n v="1"/>
    <x v="5"/>
    <n v="1"/>
    <n v="1"/>
    <n v="1.0208333333333333"/>
    <x v="4"/>
    <n v="2.552083333333333"/>
    <n v="2.5107802068309582"/>
    <n v="15.122711600157498"/>
    <s v="Abv"/>
    <n v="-4.1303126502374887E-2"/>
  </r>
  <r>
    <s v="OtsLGRF24S"/>
    <s v="OtsLGRF24S_4796"/>
    <s v="C-04796"/>
    <x v="14"/>
    <n v="40"/>
    <s v="M"/>
    <n v="640"/>
    <x v="39"/>
    <x v="0"/>
    <s v="NA"/>
    <s v="NA"/>
    <s v="NA"/>
    <x v="0"/>
    <x v="0"/>
    <s v="OtsLYON21S_1_0898"/>
    <s v="OtsLYON21S_1_1942"/>
    <x v="6"/>
    <x v="4"/>
    <n v="2021"/>
    <s v="FALL"/>
    <n v="0.999999999999999"/>
    <x v="4"/>
    <n v="0.98140000000000005"/>
    <n v="1"/>
    <n v="1"/>
    <x v="5"/>
    <n v="2.5"/>
    <n v="2.5189525168127167"/>
    <n v="15.1719343424051"/>
    <s v="Abv"/>
    <n v="1.8952516812716702E-2"/>
  </r>
  <r>
    <s v="OtsLGRF24S"/>
    <s v="OtsLGRF24S_4802"/>
    <s v="C-04802"/>
    <x v="14"/>
    <n v="40"/>
    <s v="M"/>
    <n v="710"/>
    <x v="25"/>
    <x v="1"/>
    <n v="1"/>
    <s v="NA"/>
    <s v="NA"/>
    <x v="0"/>
    <x v="0"/>
    <s v="OtsLYON20S_1_1363"/>
    <s v="OtsLYON20S_1_0916"/>
    <x v="1"/>
    <x v="0"/>
    <n v="2020"/>
    <s v="FALL"/>
    <n v="1"/>
    <x v="15"/>
    <n v="0.98961045999999997"/>
    <n v="1"/>
    <n v="1.028169014084507"/>
    <x v="0"/>
    <n v="2.5704225352112675"/>
    <n v="2.5809211509999486"/>
    <n v="15.545178396392602"/>
    <s v="Abv"/>
    <n v="1.0498615788681054E-2"/>
  </r>
  <r>
    <s v="OtsLGRF24S"/>
    <s v="OtsLGRF24S_4808"/>
    <s v="C-04808"/>
    <x v="14"/>
    <n v="40"/>
    <s v="M"/>
    <n v="680"/>
    <x v="19"/>
    <x v="1"/>
    <n v="1"/>
    <s v="NA"/>
    <s v="NA"/>
    <x v="0"/>
    <x v="0"/>
    <s v="OtsLYON20S_1_0282"/>
    <s v="OtsLYON20S_1_0193"/>
    <x v="1"/>
    <x v="0"/>
    <n v="2020"/>
    <s v="FALL"/>
    <n v="1"/>
    <x v="2"/>
    <n v="0.98961045999999997"/>
    <n v="1"/>
    <n v="1.028169014084507"/>
    <x v="0"/>
    <n v="2.5704225352112675"/>
    <n v="2.5809211509999486"/>
    <n v="15.545178396392602"/>
    <s v="Abv"/>
    <n v="1.0498615788681054E-2"/>
  </r>
  <r>
    <s v="OtsLGRF24S"/>
    <s v="OtsLGRF24S_4814"/>
    <s v="C-04814"/>
    <x v="14"/>
    <n v="40"/>
    <s v="M"/>
    <n v="490"/>
    <x v="24"/>
    <x v="1"/>
    <n v="1"/>
    <s v="NA"/>
    <s v="NA"/>
    <x v="0"/>
    <x v="0"/>
    <s v="OtsLYON22S_1_0186"/>
    <s v="OtsLYON22S_1_3116"/>
    <x v="2"/>
    <x v="1"/>
    <n v="2022"/>
    <s v="FALL"/>
    <n v="0.999999999999997"/>
    <x v="10"/>
    <n v="0.98"/>
    <n v="1"/>
    <n v="1"/>
    <x v="7"/>
    <n v="2.5"/>
    <n v="2.5204081632653059"/>
    <n v="15.180701864721234"/>
    <s v="Abv"/>
    <n v="2.0408163265305923E-2"/>
  </r>
  <r>
    <s v="OtsLGRF24S"/>
    <s v="OtsLGRF24S_4820"/>
    <s v="C-04820"/>
    <x v="14"/>
    <n v="40"/>
    <s v="M"/>
    <n v="890"/>
    <x v="41"/>
    <x v="0"/>
    <s v="NA"/>
    <s v="3DD.0077CC823F"/>
    <s v="NA"/>
    <x v="2"/>
    <x v="0"/>
    <s v="OtsLYON20S_1_0489"/>
    <s v="OtsLYON20S_1_0537"/>
    <x v="1"/>
    <x v="0"/>
    <n v="2020"/>
    <s v="FALL"/>
    <n v="1"/>
    <x v="10"/>
    <n v="0.98961045999999997"/>
    <n v="1"/>
    <n v="1"/>
    <x v="10"/>
    <n v="2.5"/>
    <n v="2.5104986157886811"/>
    <n v="15.121015545636293"/>
    <s v="Abv"/>
    <n v="1.0498615788681054E-2"/>
  </r>
  <r>
    <s v="OtsLGRF24S"/>
    <s v="OtsLGRF24S_4826"/>
    <s v="C-04826"/>
    <x v="14"/>
    <n v="40"/>
    <s v="M"/>
    <n v="640"/>
    <x v="39"/>
    <x v="0"/>
    <s v="NA"/>
    <s v="NA"/>
    <s v="NA"/>
    <x v="0"/>
    <x v="0"/>
    <s v="OtsLYON21S_1_0907"/>
    <s v="OtsLYON21S_1_1952"/>
    <x v="6"/>
    <x v="4"/>
    <n v="2021"/>
    <s v="FALL"/>
    <n v="0.999999999999996"/>
    <x v="4"/>
    <n v="0.98140000000000005"/>
    <n v="1"/>
    <n v="1"/>
    <x v="5"/>
    <n v="2.5"/>
    <n v="2.5189525168127167"/>
    <n v="15.1719343424051"/>
    <s v="Abv"/>
    <n v="1.8952516812716702E-2"/>
  </r>
  <r>
    <s v="OtsLGRF24S"/>
    <s v="OtsLGRF24S_4832"/>
    <s v="C-04832"/>
    <x v="14"/>
    <n v="40"/>
    <s v="M"/>
    <n v="820"/>
    <x v="6"/>
    <x v="0"/>
    <s v="NA"/>
    <s v="3DD.0077CCBD05"/>
    <s v="NA"/>
    <x v="0"/>
    <x v="0"/>
    <s v="OtsNPFH20S_1_0362"/>
    <s v="OtsNPFH20S_1_0327"/>
    <x v="0"/>
    <x v="0"/>
    <n v="2020"/>
    <s v="FALL"/>
    <n v="1"/>
    <x v="8"/>
    <n v="0.98845608500000004"/>
    <n v="1"/>
    <n v="1"/>
    <x v="4"/>
    <n v="2.5"/>
    <n v="2.5116787333045756"/>
    <n v="15.128123526175017"/>
    <s v="Abv"/>
    <n v="1.1678733304575584E-2"/>
  </r>
  <r>
    <s v="OtsLGRF24S"/>
    <s v="OtsLGRF24S_4838"/>
    <s v="C-04838"/>
    <x v="14"/>
    <n v="40"/>
    <s v="M"/>
    <n v="670"/>
    <x v="14"/>
    <x v="1"/>
    <n v="1"/>
    <s v="NA"/>
    <s v="NA"/>
    <x v="0"/>
    <x v="0"/>
    <s v="OtsLYON20S_1_0422"/>
    <s v="OtsLYON20S_1_1116"/>
    <x v="1"/>
    <x v="0"/>
    <n v="2020"/>
    <s v="FALL"/>
    <n v="0.999999999999997"/>
    <x v="1"/>
    <n v="0.98961045999999997"/>
    <n v="1"/>
    <n v="1"/>
    <x v="5"/>
    <n v="2.5"/>
    <n v="2.5104986157886811"/>
    <n v="15.121015545636293"/>
    <s v="Abv"/>
    <n v="1.0498615788681054E-2"/>
  </r>
  <r>
    <s v="OtsLGRF24S"/>
    <s v="OtsLGRF24S_4844"/>
    <s v="C-04844"/>
    <x v="14"/>
    <n v="40"/>
    <s v="M"/>
    <n v="410"/>
    <x v="54"/>
    <x v="1"/>
    <n v="1"/>
    <s v="NA"/>
    <s v="NA"/>
    <x v="0"/>
    <x v="0"/>
    <s v="OtsNPFH22S_1_0484"/>
    <s v="OtsNPFH22S_1_0425"/>
    <x v="10"/>
    <x v="1"/>
    <n v="2022"/>
    <s v="FALL"/>
    <n v="0.999999999999998"/>
    <x v="12"/>
    <n v="0.98"/>
    <n v="1"/>
    <n v="1"/>
    <x v="6"/>
    <n v="2.5"/>
    <n v="2.5204081632653059"/>
    <n v="15.180701864721234"/>
    <s v="Abv"/>
    <n v="2.0408163265305923E-2"/>
  </r>
  <r>
    <s v="OtsLGRF24S"/>
    <s v="OtsLGRF24S_4850"/>
    <s v="C-04850"/>
    <x v="14"/>
    <n v="40"/>
    <s v="M"/>
    <n v="700"/>
    <x v="0"/>
    <x v="1"/>
    <n v="1"/>
    <s v="NA"/>
    <s v="NA"/>
    <x v="0"/>
    <x v="0"/>
    <s v="NA"/>
    <s v="NA"/>
    <x v="3"/>
    <x v="2"/>
    <s v="U"/>
    <s v="FALL"/>
    <n v="0.999999999999999"/>
    <x v="5"/>
    <n v="1"/>
    <n v="1"/>
    <n v="1.028169014084507"/>
    <x v="0"/>
    <n v="2.5704225352112675"/>
    <n v="2.0541450928607454"/>
    <n v="12.37234694605956"/>
    <s v="Abv"/>
    <n v="-0.51627744235052209"/>
  </r>
  <r>
    <s v="OtsLGRF24S"/>
    <s v="OtsLGRF24S_4856"/>
    <s v="C-04856"/>
    <x v="14"/>
    <n v="40"/>
    <s v="F"/>
    <n v="780"/>
    <x v="11"/>
    <x v="1"/>
    <n v="1"/>
    <s v="NA"/>
    <s v="NA"/>
    <x v="1"/>
    <x v="1"/>
    <s v="OtsLYON19S_1_0597"/>
    <s v="OtsLYON19S_1_0670"/>
    <x v="5"/>
    <x v="3"/>
    <n v="2019"/>
    <s v="FALL"/>
    <n v="0.999999999999996"/>
    <x v="1"/>
    <n v="0.95971980899999998"/>
    <n v="1"/>
    <n v="1.0208333333333333"/>
    <x v="4"/>
    <n v="2.552083333333333"/>
    <n v="2.594054115453555"/>
    <n v="15.62427971850223"/>
    <s v="Abv"/>
    <n v="4.1970782120221983E-2"/>
  </r>
  <r>
    <s v="OtsLGRF24S"/>
    <s v="OtsLGRF24S_4862"/>
    <s v="C-04862"/>
    <x v="14"/>
    <n v="40"/>
    <s v="M"/>
    <n v="680"/>
    <x v="19"/>
    <x v="0"/>
    <s v="NA"/>
    <s v="NA"/>
    <s v="NA"/>
    <x v="0"/>
    <x v="0"/>
    <s v="NA"/>
    <s v="NA"/>
    <x v="3"/>
    <x v="2"/>
    <s v="U"/>
    <s v="FALL"/>
    <n v="1"/>
    <x v="5"/>
    <n v="1"/>
    <n v="1"/>
    <n v="1.028169014084507"/>
    <x v="0"/>
    <n v="2.5704225352112675"/>
    <n v="2.5291194087088926"/>
    <n v="15.233170675875288"/>
    <s v="Abv"/>
    <n v="-4.1303126502374887E-2"/>
  </r>
  <r>
    <s v="OtsLGRF24S"/>
    <s v="OtsLGRF24S_4868"/>
    <s v="C-04868"/>
    <x v="14"/>
    <n v="40"/>
    <s v="M"/>
    <n v="480"/>
    <x v="46"/>
    <x v="1"/>
    <n v="1"/>
    <s v="NA"/>
    <s v="NA"/>
    <x v="0"/>
    <x v="0"/>
    <s v="OtsLYON22S_1_0468"/>
    <s v="OtsLYON22S_1_4280"/>
    <x v="2"/>
    <x v="1"/>
    <n v="2022"/>
    <s v="FALL"/>
    <n v="1"/>
    <x v="4"/>
    <n v="0.98"/>
    <n v="1"/>
    <n v="1"/>
    <x v="7"/>
    <n v="2.5"/>
    <n v="2.5204081632653059"/>
    <n v="15.180701864721234"/>
    <s v="Abv"/>
    <n v="2.0408163265305923E-2"/>
  </r>
  <r>
    <s v="OtsLGRF24S"/>
    <s v="OtsLGRF24S_4874"/>
    <s v="C-04874"/>
    <x v="14"/>
    <n v="40"/>
    <s v="M"/>
    <n v="710"/>
    <x v="25"/>
    <x v="0"/>
    <s v="NA"/>
    <s v="3DD.00779F2386"/>
    <s v="NA"/>
    <x v="0"/>
    <x v="0"/>
    <s v="OtsLYON21S_1_0822"/>
    <s v="OtsLYON21S_1_1652"/>
    <x v="6"/>
    <x v="4"/>
    <n v="2021"/>
    <s v="FALL"/>
    <n v="1"/>
    <x v="10"/>
    <n v="0.98140000000000005"/>
    <n v="1"/>
    <n v="1.028169014084507"/>
    <x v="0"/>
    <n v="2.5704225352112675"/>
    <n v="2.5893750520239842"/>
    <n v="15.596097193161409"/>
    <s v="Abv"/>
    <n v="1.8952516812716702E-2"/>
  </r>
  <r>
    <s v="OtsLGRF24S"/>
    <s v="OtsLGRF24S_4880"/>
    <s v="C-04880"/>
    <x v="14"/>
    <n v="40"/>
    <s v="M"/>
    <n v="690"/>
    <x v="1"/>
    <x v="1"/>
    <n v="1"/>
    <s v="NA"/>
    <s v="NA"/>
    <x v="0"/>
    <x v="0"/>
    <s v="OtsLYON19S_1_0108"/>
    <s v="OtsLYON19S_1_0008"/>
    <x v="5"/>
    <x v="3"/>
    <n v="2019"/>
    <s v="FALL"/>
    <n v="1"/>
    <x v="11"/>
    <n v="0.95971980899999998"/>
    <n v="1"/>
    <n v="1.028169014084507"/>
    <x v="0"/>
    <n v="2.5704225352112675"/>
    <n v="2.6123933173314895"/>
    <n v="15.73473879422002"/>
    <s v="Abv"/>
    <n v="4.1970782120221983E-2"/>
  </r>
  <r>
    <s v="OtsLGRF24S"/>
    <s v="OtsLGRF24S_4886"/>
    <s v="C-04886"/>
    <x v="14"/>
    <n v="40"/>
    <s v="M"/>
    <n v="740"/>
    <x v="2"/>
    <x v="0"/>
    <s v="NA"/>
    <s v="3DD.00779EE265"/>
    <s v="NA"/>
    <x v="0"/>
    <x v="0"/>
    <s v="OtsLYON20S_1_1813"/>
    <s v="OtsLYON20S_1_2021"/>
    <x v="1"/>
    <x v="0"/>
    <n v="2020"/>
    <s v="FALL"/>
    <n v="0.999999999999999"/>
    <x v="17"/>
    <n v="0.98961045999999997"/>
    <n v="1"/>
    <n v="1.0104166666666667"/>
    <x v="1"/>
    <n v="2.5260416666666665"/>
    <n v="2.5365402824553476"/>
    <n v="15.277867433155553"/>
    <s v="Abv"/>
    <n v="1.0498615788681054E-2"/>
  </r>
  <r>
    <s v="OtsLGRF24S"/>
    <s v="OtsLGRF24S_4892"/>
    <s v="C-04892"/>
    <x v="14"/>
    <n v="40"/>
    <s v="F"/>
    <n v="730"/>
    <x v="13"/>
    <x v="0"/>
    <s v="NA"/>
    <s v="3DD.00779FA6A1"/>
    <s v="NA"/>
    <x v="1"/>
    <x v="1"/>
    <s v="OtsLYON20S_1_1468"/>
    <s v="OtsLYON20S_1_1272"/>
    <x v="1"/>
    <x v="0"/>
    <n v="2020"/>
    <s v="FALL"/>
    <n v="0.999999999999999"/>
    <x v="4"/>
    <n v="0.98961045999999997"/>
    <n v="1"/>
    <n v="1"/>
    <x v="1"/>
    <n v="2.5"/>
    <n v="2.5104986157886811"/>
    <n v="15.121015545636293"/>
    <s v="Abv"/>
    <n v="1.0498615788681054E-2"/>
  </r>
  <r>
    <s v="OtsLGRF24S"/>
    <s v="OtsLGRF24S_4898"/>
    <s v="C-04898"/>
    <x v="14"/>
    <n v="40"/>
    <s v="M"/>
    <n v="420"/>
    <x v="45"/>
    <x v="1"/>
    <n v="1"/>
    <s v="NA"/>
    <s v="NA"/>
    <x v="0"/>
    <x v="0"/>
    <s v="OtsLYON22S_1_0491"/>
    <s v="OtsLYON22S_1_4308"/>
    <x v="2"/>
    <x v="1"/>
    <n v="2022"/>
    <s v="FALL"/>
    <n v="1"/>
    <x v="14"/>
    <n v="0.98"/>
    <n v="1"/>
    <n v="1"/>
    <x v="6"/>
    <n v="2.5"/>
    <n v="2.5204081632653059"/>
    <n v="15.180701864721234"/>
    <s v="Abv"/>
    <n v="2.0408163265305923E-2"/>
  </r>
  <r>
    <s v="OtsLGRF24S"/>
    <s v="OtsLGRF24S_4904"/>
    <s v="C-04904"/>
    <x v="14"/>
    <n v="40"/>
    <s v="M"/>
    <n v="770"/>
    <x v="8"/>
    <x v="0"/>
    <s v="NA"/>
    <s v="3DD.00779EB28A"/>
    <s v="NA"/>
    <x v="0"/>
    <x v="0"/>
    <s v="OtsLYON20S_1_1324"/>
    <s v="OtsLYON20S_1_0845"/>
    <x v="1"/>
    <x v="0"/>
    <n v="2020"/>
    <s v="FALL"/>
    <n v="0.999999999999997"/>
    <x v="14"/>
    <n v="0.98961045999999997"/>
    <n v="1"/>
    <n v="1.0104166666666667"/>
    <x v="1"/>
    <n v="2.5260416666666665"/>
    <n v="2.5365402824553476"/>
    <n v="15.277867433155553"/>
    <s v="Abv"/>
    <n v="1.0498615788681054E-2"/>
  </r>
  <r>
    <s v="OtsLGRF24S"/>
    <s v="OtsLGRF24S_4910"/>
    <s v="C-04910"/>
    <x v="14"/>
    <n v="40"/>
    <s v="F"/>
    <n v="760"/>
    <x v="20"/>
    <x v="1"/>
    <n v="1"/>
    <s v="NA"/>
    <s v="NA"/>
    <x v="0"/>
    <x v="0"/>
    <s v="OtsLYON19S_1_1105"/>
    <s v="OtsLYON19S_1_0929"/>
    <x v="5"/>
    <x v="3"/>
    <n v="2019"/>
    <s v="FALL"/>
    <n v="0.999999999999997"/>
    <x v="9"/>
    <n v="0.95971980899999998"/>
    <n v="1"/>
    <n v="1.0104166666666667"/>
    <x v="1"/>
    <n v="2.5260416666666665"/>
    <n v="2.5680124487868885"/>
    <n v="15.46742783098297"/>
    <s v="Abv"/>
    <n v="4.1970782120221983E-2"/>
  </r>
  <r>
    <s v="OtsLGRF24S"/>
    <s v="OtsLGRF24S_4916"/>
    <s v="C-04916"/>
    <x v="14"/>
    <n v="40"/>
    <s v="F"/>
    <n v="730"/>
    <x v="13"/>
    <x v="1"/>
    <n v="1"/>
    <s v="NA"/>
    <s v="NA"/>
    <x v="1"/>
    <x v="1"/>
    <s v="OtsLYON20S_1_0286"/>
    <s v="OtsLYON20S_1_1041"/>
    <x v="1"/>
    <x v="0"/>
    <n v="2020"/>
    <s v="FALL"/>
    <n v="0.999999999999998"/>
    <x v="1"/>
    <n v="0.98961045999999997"/>
    <n v="1"/>
    <n v="1"/>
    <x v="1"/>
    <n v="2.5"/>
    <n v="2.5104986157886811"/>
    <n v="15.121015545636293"/>
    <s v="Abv"/>
    <n v="1.0498615788681054E-2"/>
  </r>
  <r>
    <s v="OtsLGRF24S"/>
    <s v="OtsLGRF24S_4922"/>
    <s v="C-04922"/>
    <x v="14"/>
    <n v="40"/>
    <s v="M"/>
    <n v="740"/>
    <x v="2"/>
    <x v="0"/>
    <s v="NA"/>
    <s v="3DD.00779F62FF"/>
    <s v="NA"/>
    <x v="0"/>
    <x v="0"/>
    <s v="OtsLYON19S_1_0530"/>
    <s v="OtsLYON19S_1_0349"/>
    <x v="5"/>
    <x v="3"/>
    <n v="2019"/>
    <s v="FALL"/>
    <n v="1"/>
    <x v="2"/>
    <n v="0.95971980899999998"/>
    <n v="1"/>
    <n v="1.0104166666666667"/>
    <x v="1"/>
    <n v="2.5260416666666665"/>
    <n v="2.5680124487868885"/>
    <n v="15.46742783098297"/>
    <s v="Abv"/>
    <n v="4.1970782120221983E-2"/>
  </r>
  <r>
    <s v="OtsLGRF24S"/>
    <s v="OtsLGRF24S_4928"/>
    <s v="C-04928"/>
    <x v="14"/>
    <n v="40"/>
    <s v="M"/>
    <n v="630"/>
    <x v="31"/>
    <x v="0"/>
    <s v="NA"/>
    <s v="NA"/>
    <s v="NA"/>
    <x v="0"/>
    <x v="0"/>
    <s v="OtsLYON20S_1_1468"/>
    <s v="OtsLYON20S_1_1272"/>
    <x v="1"/>
    <x v="0"/>
    <n v="2020"/>
    <s v="FALL"/>
    <n v="1"/>
    <x v="4"/>
    <n v="0.98961045999999997"/>
    <n v="1"/>
    <n v="1"/>
    <x v="5"/>
    <n v="2.5"/>
    <n v="2.5104986157886811"/>
    <n v="15.121015545636293"/>
    <s v="Abv"/>
    <n v="1.0498615788681054E-2"/>
  </r>
  <r>
    <s v="OtsLGRF24S"/>
    <s v="OtsLGRF24S_4934"/>
    <s v="C-04934"/>
    <x v="14"/>
    <n v="40"/>
    <s v="M"/>
    <n v="430"/>
    <x v="53"/>
    <x v="1"/>
    <n v="1"/>
    <s v="NA"/>
    <s v="NA"/>
    <x v="0"/>
    <x v="0"/>
    <s v="OtsLYON22S_1_0038"/>
    <s v="OtsLYON22S_1_2033"/>
    <x v="2"/>
    <x v="1"/>
    <n v="2022"/>
    <s v="FALL"/>
    <n v="1.00000000000001"/>
    <x v="11"/>
    <n v="0.98"/>
    <n v="1"/>
    <n v="1"/>
    <x v="2"/>
    <n v="2.5"/>
    <n v="2.5204081632653059"/>
    <n v="15.180701864721234"/>
    <s v="Abv"/>
    <n v="2.0408163265305923E-2"/>
  </r>
  <r>
    <s v="OtsLGRF24S"/>
    <s v="OtsLGRF24S_4940"/>
    <s v="C-04940"/>
    <x v="14"/>
    <n v="40"/>
    <s v="M"/>
    <n v="700"/>
    <x v="0"/>
    <x v="0"/>
    <s v="NA"/>
    <s v="3DD.00779EC818"/>
    <s v="NA"/>
    <x v="0"/>
    <x v="0"/>
    <s v="OtsLYON20S_1_0268"/>
    <s v="OtsLYON20S_1_0161"/>
    <x v="1"/>
    <x v="0"/>
    <n v="2020"/>
    <s v="FALL"/>
    <n v="1"/>
    <x v="2"/>
    <n v="0.98961045999999997"/>
    <n v="1"/>
    <n v="1.028169014084507"/>
    <x v="0"/>
    <n v="2.5704225352112675"/>
    <n v="2.5809211509999486"/>
    <n v="15.545178396392602"/>
    <s v="Abv"/>
    <n v="1.0498615788681054E-2"/>
  </r>
  <r>
    <s v="OtsLGRF24S"/>
    <s v="OtsLGRF24S_4946"/>
    <s v="C-04946"/>
    <x v="14"/>
    <n v="40"/>
    <s v="M"/>
    <n v="660"/>
    <x v="36"/>
    <x v="0"/>
    <s v="NA"/>
    <s v="NA"/>
    <s v="NA"/>
    <x v="1"/>
    <x v="1"/>
    <s v="NA"/>
    <s v="NA"/>
    <x v="3"/>
    <x v="2"/>
    <s v="U"/>
    <s v="FALL"/>
    <n v="0.999999999999999"/>
    <x v="5"/>
    <n v="1"/>
    <n v="1"/>
    <n v="1"/>
    <x v="5"/>
    <n v="2.5"/>
    <n v="2.4586968734976251"/>
    <n v="14.809007825118979"/>
    <s v="Abv"/>
    <n v="-4.1303126502374887E-2"/>
  </r>
  <r>
    <s v="OtsLGRF24S"/>
    <s v="OtsLGRF24S_4952"/>
    <s v="C-04952"/>
    <x v="14"/>
    <n v="40"/>
    <s v="F"/>
    <n v="780"/>
    <x v="11"/>
    <x v="0"/>
    <s v="NA"/>
    <s v="3DD.00779F2295"/>
    <s v="NA"/>
    <x v="1"/>
    <x v="1"/>
    <s v="NA"/>
    <s v="NA"/>
    <x v="3"/>
    <x v="2"/>
    <s v="U"/>
    <s v="FALL"/>
    <n v="1"/>
    <x v="5"/>
    <n v="1"/>
    <n v="1"/>
    <n v="1.0208333333333333"/>
    <x v="4"/>
    <n v="2.552083333333333"/>
    <n v="2.5107802068309582"/>
    <n v="15.122711600157498"/>
    <s v="blw"/>
    <n v="-4.1303126502374887E-2"/>
  </r>
  <r>
    <s v="OtsLGRF24S"/>
    <s v="OtsLGRF24S_4958"/>
    <s v="C-04958"/>
    <x v="14"/>
    <n v="40"/>
    <s v="F"/>
    <n v="690"/>
    <x v="1"/>
    <x v="1"/>
    <n v="1"/>
    <s v="NA"/>
    <s v="NA"/>
    <x v="1"/>
    <x v="1"/>
    <s v="OtsLYON19S_1_0597"/>
    <s v="OtsLYON19S_1_0671"/>
    <x v="5"/>
    <x v="3"/>
    <n v="2019"/>
    <s v="FALL"/>
    <n v="1"/>
    <x v="1"/>
    <n v="0.95971980899999998"/>
    <n v="1"/>
    <n v="1"/>
    <x v="0"/>
    <n v="2.5"/>
    <n v="2.541970782120222"/>
    <n v="15.310575943463711"/>
    <s v="Abv"/>
    <n v="4.1970782120221983E-2"/>
  </r>
  <r>
    <s v="OtsLGRF24S"/>
    <s v="OtsLGRF24S_4964"/>
    <s v="C-04964"/>
    <x v="14"/>
    <n v="40"/>
    <s v="F"/>
    <n v="660"/>
    <x v="36"/>
    <x v="1"/>
    <n v="1"/>
    <s v="NA"/>
    <s v="NA"/>
    <x v="1"/>
    <x v="1"/>
    <s v="OtsLYON20S_1_0284"/>
    <s v="OtsLYON20S_1_1045"/>
    <x v="1"/>
    <x v="0"/>
    <n v="2020"/>
    <s v="FALL"/>
    <n v="1"/>
    <x v="1"/>
    <n v="0.98961045999999997"/>
    <n v="1"/>
    <n v="1"/>
    <x v="5"/>
    <n v="2.5"/>
    <n v="2.5104986157886811"/>
    <n v="15.121015545636293"/>
    <s v="Abv"/>
    <n v="1.0498615788681054E-2"/>
  </r>
  <r>
    <s v="OtsLGRF24S"/>
    <s v="OtsLGRF24S_4970"/>
    <s v="C-04970"/>
    <x v="14"/>
    <n v="40"/>
    <s v="F"/>
    <n v="760"/>
    <x v="20"/>
    <x v="0"/>
    <s v="NA"/>
    <s v="3DD.00779F04C3"/>
    <s v="NA"/>
    <x v="1"/>
    <x v="1"/>
    <s v="OtsLYON19S_1_0564"/>
    <s v="OtsLYON19S_1_0477"/>
    <x v="5"/>
    <x v="3"/>
    <n v="2019"/>
    <s v="FALL"/>
    <n v="1"/>
    <x v="10"/>
    <n v="0.95971980899999998"/>
    <n v="1"/>
    <n v="1"/>
    <x v="1"/>
    <n v="2.5"/>
    <n v="2.541970782120222"/>
    <n v="15.310575943463711"/>
    <s v="Abv"/>
    <n v="4.1970782120221983E-2"/>
  </r>
  <r>
    <s v="OtsLGRF24S"/>
    <s v="OtsLGRF24S_4976"/>
    <s v="C-04976"/>
    <x v="14"/>
    <n v="40"/>
    <s v="M"/>
    <n v="520"/>
    <x v="29"/>
    <x v="0"/>
    <s v="NA"/>
    <s v="NA"/>
    <s v="This sample is a duplicate with OtsLGRF24S_5750."/>
    <x v="0"/>
    <x v="0"/>
    <s v="OtsLYON22S_1_0342"/>
    <s v="OtsLYON22S_1_4008"/>
    <x v="2"/>
    <x v="1"/>
    <n v="2022"/>
    <s v="FALL"/>
    <n v="1"/>
    <x v="4"/>
    <n v="0.98"/>
    <n v="1"/>
    <n v="1"/>
    <x v="7"/>
    <n v="2.5"/>
    <n v="2.5204081632653064"/>
    <n v="15.180701864721238"/>
    <s v="Abv"/>
    <n v="2.0408163265306367E-2"/>
  </r>
  <r>
    <s v="OtsLGRF24S"/>
    <s v="OtsLGRF24S_4982"/>
    <s v="C-04982"/>
    <x v="14"/>
    <n v="40"/>
    <s v="F"/>
    <n v="760"/>
    <x v="20"/>
    <x v="0"/>
    <s v="NA"/>
    <s v="3DD.00779FAC82"/>
    <s v="NA"/>
    <x v="1"/>
    <x v="1"/>
    <s v="OtsLYON20S_1_1541"/>
    <s v="OtsLYON20S_1_1692"/>
    <x v="1"/>
    <x v="0"/>
    <n v="2020"/>
    <s v="FALL"/>
    <n v="1"/>
    <x v="4"/>
    <n v="0.98961045999999997"/>
    <n v="1"/>
    <n v="1"/>
    <x v="1"/>
    <n v="2.5"/>
    <n v="2.5104986157886811"/>
    <n v="15.121015545636293"/>
    <s v="Abv"/>
    <n v="1.0498615788681054E-2"/>
  </r>
  <r>
    <s v="OtsLGRF24S"/>
    <s v="OtsLGRF24S_4988"/>
    <s v="C-04988"/>
    <x v="14"/>
    <n v="40"/>
    <s v="F"/>
    <n v="650"/>
    <x v="28"/>
    <x v="1"/>
    <n v="1"/>
    <s v="NA"/>
    <s v="NA"/>
    <x v="0"/>
    <x v="0"/>
    <s v="OtsLYON20S_1_1802"/>
    <s v="OtsLYON20S_1_1774"/>
    <x v="1"/>
    <x v="0"/>
    <n v="2020"/>
    <s v="FALL"/>
    <n v="1"/>
    <x v="14"/>
    <n v="0.98961045999999997"/>
    <n v="1"/>
    <n v="1"/>
    <x v="5"/>
    <n v="2.5"/>
    <n v="2.5104986157886811"/>
    <n v="15.121015545636293"/>
    <s v="Abv"/>
    <n v="1.0498615788681054E-2"/>
  </r>
  <r>
    <s v="OtsLGRF24S"/>
    <s v="OtsLGRF24S_4994"/>
    <s v="C-04994"/>
    <x v="14"/>
    <n v="40"/>
    <s v="M"/>
    <n v="500"/>
    <x v="23"/>
    <x v="0"/>
    <s v="NA"/>
    <s v="NA"/>
    <s v="NA"/>
    <x v="0"/>
    <x v="0"/>
    <s v="OtsLYON22S_1_0229"/>
    <s v="OtsLYON22S_1_3200"/>
    <x v="2"/>
    <x v="1"/>
    <n v="2022"/>
    <s v="FALL"/>
    <n v="1"/>
    <x v="10"/>
    <n v="0.98"/>
    <n v="1"/>
    <n v="1"/>
    <x v="7"/>
    <n v="2.5"/>
    <n v="2.5204081632653064"/>
    <n v="15.180701864721238"/>
    <s v="Abv"/>
    <n v="2.0408163265306367E-2"/>
  </r>
  <r>
    <s v="OtsLGRF24S"/>
    <s v="OtsLGRF24S_5000"/>
    <s v="C-05000"/>
    <x v="14"/>
    <n v="40"/>
    <s v="F"/>
    <n v="820"/>
    <x v="6"/>
    <x v="0"/>
    <s v="NA"/>
    <s v="3DD.00779EFCBC"/>
    <s v="NA"/>
    <x v="1"/>
    <x v="1"/>
    <s v="NA"/>
    <s v="NA"/>
    <x v="3"/>
    <x v="2"/>
    <s v="U"/>
    <s v="FALL"/>
    <n v="0.999999999999999"/>
    <x v="5"/>
    <n v="1"/>
    <n v="1"/>
    <n v="1.0208333333333333"/>
    <x v="4"/>
    <n v="2.552083333333333"/>
    <n v="2.5107802068309582"/>
    <n v="15.122711600157498"/>
    <s v="blw"/>
    <n v="-4.1303126502374887E-2"/>
  </r>
  <r>
    <s v="OtsLGRF24S"/>
    <s v="OtsLGRF24S_5006"/>
    <s v="C-05006"/>
    <x v="14"/>
    <n v="40"/>
    <s v="M"/>
    <n v="680"/>
    <x v="19"/>
    <x v="0"/>
    <s v="NA"/>
    <s v="NA"/>
    <s v="NA"/>
    <x v="0"/>
    <x v="0"/>
    <s v="NA"/>
    <s v="NA"/>
    <x v="3"/>
    <x v="2"/>
    <s v="U"/>
    <s v="FALL"/>
    <n v="0.999999999999999"/>
    <x v="5"/>
    <n v="1"/>
    <n v="1"/>
    <n v="1.028169014084507"/>
    <x v="0"/>
    <n v="2.5704225352112675"/>
    <n v="2.5291194087088926"/>
    <n v="15.233170675875288"/>
    <s v="Abv"/>
    <n v="-4.1303126502374887E-2"/>
  </r>
  <r>
    <s v="OtsLGRF24S"/>
    <s v="OtsLGRF24S_5012"/>
    <s v="C-05012"/>
    <x v="14"/>
    <n v="40"/>
    <s v="M"/>
    <n v="450"/>
    <x v="17"/>
    <x v="1"/>
    <n v="1"/>
    <s v="NA"/>
    <s v="NA"/>
    <x v="0"/>
    <x v="0"/>
    <s v="OtsLYON22S_1_0257"/>
    <s v="OtsLYON22S_1_3257"/>
    <x v="2"/>
    <x v="1"/>
    <n v="2022"/>
    <s v="FALL"/>
    <n v="1"/>
    <x v="6"/>
    <n v="0.98"/>
    <n v="1"/>
    <n v="1"/>
    <x v="2"/>
    <n v="2.5"/>
    <n v="2.5204081632653059"/>
    <n v="15.180701864721234"/>
    <s v="Abv"/>
    <n v="2.0408163265305923E-2"/>
  </r>
  <r>
    <s v="OtsLGRF24S"/>
    <s v="OtsLGRF24S_5018"/>
    <s v="C-05018"/>
    <x v="14"/>
    <n v="40"/>
    <s v="M"/>
    <n v="710"/>
    <x v="25"/>
    <x v="0"/>
    <s v="NA"/>
    <s v="3DD.00779EB2B7"/>
    <s v="NA"/>
    <x v="0"/>
    <x v="0"/>
    <s v="OtsLYON21S_1_0778"/>
    <s v="OtsLYON21S_1_0461"/>
    <x v="6"/>
    <x v="4"/>
    <n v="2021"/>
    <s v="FALL"/>
    <n v="0.999999999999999"/>
    <x v="10"/>
    <n v="0.98140000000000005"/>
    <n v="1"/>
    <n v="1.028169014084507"/>
    <x v="0"/>
    <n v="2.5704225352112675"/>
    <n v="2.5893750520239842"/>
    <n v="15.596097193161409"/>
    <s v="Abv"/>
    <n v="1.8952516812716702E-2"/>
  </r>
  <r>
    <s v="OtsLGRF24S"/>
    <s v="OtsLGRF24S_5024"/>
    <s v="C-05024"/>
    <x v="14"/>
    <n v="40"/>
    <s v="M"/>
    <n v="600"/>
    <x v="44"/>
    <x v="1"/>
    <n v="1"/>
    <s v="NA"/>
    <s v="NA"/>
    <x v="0"/>
    <x v="0"/>
    <s v="OtsLYON21S_1_0680"/>
    <s v="OtsLYON21S_1_0218"/>
    <x v="6"/>
    <x v="4"/>
    <n v="2021"/>
    <s v="FALL"/>
    <n v="1"/>
    <x v="2"/>
    <n v="0.98140000000000005"/>
    <n v="1"/>
    <n v="1.0476190476190477"/>
    <x v="8"/>
    <n v="2.6190476190476191"/>
    <n v="2.6380001358603353"/>
    <n v="15.888971542493145"/>
    <s v="Abv"/>
    <n v="1.8952516812716258E-2"/>
  </r>
  <r>
    <s v="OtsLGRF24S"/>
    <s v="OtsLGRF24S_5030"/>
    <s v="C-05030"/>
    <x v="14"/>
    <n v="40"/>
    <s v="F"/>
    <n v="810"/>
    <x v="15"/>
    <x v="0"/>
    <s v="NA"/>
    <s v="3DD.0077B41476"/>
    <s v="NA"/>
    <x v="1"/>
    <x v="1"/>
    <s v="OtsLYON19S_1_2312"/>
    <s v="OtsLYON19S_1_2087"/>
    <x v="5"/>
    <x v="3"/>
    <n v="2019"/>
    <s v="FALL"/>
    <n v="0.999999999999996"/>
    <x v="17"/>
    <n v="0.95971980899999998"/>
    <n v="1"/>
    <n v="1.0208333333333333"/>
    <x v="4"/>
    <n v="2.552083333333333"/>
    <n v="2.594054115453555"/>
    <n v="15.62427971850223"/>
    <s v="Abv"/>
    <n v="4.1970782120221983E-2"/>
  </r>
  <r>
    <s v="OtsLGRF24S"/>
    <s v="OtsLGRF24S_5036"/>
    <s v="C-05036"/>
    <x v="14"/>
    <n v="40"/>
    <s v="F"/>
    <n v="770"/>
    <x v="8"/>
    <x v="0"/>
    <s v="NA"/>
    <s v="3DD.00779EC202"/>
    <s v="NA"/>
    <x v="1"/>
    <x v="1"/>
    <s v="OtsLYON19S_1_0130"/>
    <s v="OtsLYON19S_1_0081"/>
    <x v="5"/>
    <x v="3"/>
    <n v="2019"/>
    <s v="FALL"/>
    <n v="1"/>
    <x v="11"/>
    <n v="0.95971980899999998"/>
    <n v="1"/>
    <n v="1"/>
    <x v="1"/>
    <n v="2.5"/>
    <n v="2.541970782120222"/>
    <n v="15.310575943463711"/>
    <s v="Abv"/>
    <n v="4.1970782120221983E-2"/>
  </r>
  <r>
    <s v="OtsLGRF24S"/>
    <s v="OtsLGRF24S_5042"/>
    <s v="C-05042"/>
    <x v="14"/>
    <n v="40"/>
    <s v="F"/>
    <n v="650"/>
    <x v="28"/>
    <x v="1"/>
    <n v="1"/>
    <s v="NA"/>
    <s v="NA"/>
    <x v="1"/>
    <x v="1"/>
    <s v="OtsLYON21S_1_0682"/>
    <s v="OtsLYON21S_1_0231"/>
    <x v="6"/>
    <x v="4"/>
    <n v="2021"/>
    <s v="FALL"/>
    <n v="0.999999999999996"/>
    <x v="2"/>
    <n v="0.98140000000000005"/>
    <n v="1"/>
    <n v="1"/>
    <x v="5"/>
    <n v="2.5"/>
    <n v="2.5189525168127163"/>
    <n v="15.171934342405097"/>
    <s v="Abv"/>
    <n v="1.8952516812716258E-2"/>
  </r>
  <r>
    <s v="OtsLGRF24S"/>
    <s v="OtsLGRF24S_5048"/>
    <s v="C-05048"/>
    <x v="14"/>
    <n v="40"/>
    <s v="F"/>
    <n v="730"/>
    <x v="13"/>
    <x v="0"/>
    <s v="NA"/>
    <s v="3DD.0078C31641"/>
    <s v="NA"/>
    <x v="1"/>
    <x v="1"/>
    <s v="OtsLYON19S_1_1864"/>
    <s v="OtsLYON19S_1_1648"/>
    <x v="5"/>
    <x v="3"/>
    <n v="2019"/>
    <s v="FALL"/>
    <n v="1"/>
    <x v="4"/>
    <n v="0.95971980899999998"/>
    <n v="1"/>
    <n v="1"/>
    <x v="1"/>
    <n v="2.5"/>
    <n v="2.541970782120222"/>
    <n v="15.310575943463711"/>
    <s v="Abv"/>
    <n v="4.1970782120221983E-2"/>
  </r>
  <r>
    <s v="OtsLGRF24S"/>
    <s v="OtsLGRF24S_5054"/>
    <s v="C-05054"/>
    <x v="14"/>
    <n v="40"/>
    <s v="M"/>
    <n v="550"/>
    <x v="30"/>
    <x v="0"/>
    <s v="NA"/>
    <s v="NA"/>
    <s v="NA"/>
    <x v="0"/>
    <x v="0"/>
    <s v="NA"/>
    <s v="NA"/>
    <x v="3"/>
    <x v="2"/>
    <s v="U"/>
    <s v="FALL"/>
    <n v="1"/>
    <x v="5"/>
    <n v="1"/>
    <n v="1"/>
    <n v="1"/>
    <x v="9"/>
    <n v="2.5"/>
    <n v="2.4586968734976251"/>
    <n v="14.809007825118979"/>
    <s v="blw"/>
    <n v="-4.1303126502374887E-2"/>
  </r>
  <r>
    <s v="OtsLGRF24S"/>
    <s v="OtsLGRF24S_5060"/>
    <s v="C-05060"/>
    <x v="14"/>
    <n v="40"/>
    <s v="M"/>
    <n v="850"/>
    <x v="4"/>
    <x v="0"/>
    <s v="NA"/>
    <s v="3DD.0078C31608"/>
    <s v="NA"/>
    <x v="1"/>
    <x v="1"/>
    <s v="NA"/>
    <s v="NA"/>
    <x v="3"/>
    <x v="2"/>
    <s v="U"/>
    <s v="FALL"/>
    <n v="0.999999999999998"/>
    <x v="5"/>
    <n v="1"/>
    <n v="1"/>
    <n v="1"/>
    <x v="3"/>
    <n v="2.5"/>
    <n v="2.4586968734976251"/>
    <n v="14.809007825118979"/>
    <s v="Abv"/>
    <n v="-4.1303126502374887E-2"/>
  </r>
  <r>
    <s v="OtsLGRF24S"/>
    <s v="OtsLGRF24S_5066"/>
    <s v="C-05066"/>
    <x v="14"/>
    <n v="40"/>
    <s v="M"/>
    <n v="490"/>
    <x v="24"/>
    <x v="0"/>
    <s v="NA"/>
    <s v="NA"/>
    <s v="NA"/>
    <x v="0"/>
    <x v="0"/>
    <s v="NA"/>
    <s v="NA"/>
    <x v="3"/>
    <x v="2"/>
    <s v="U"/>
    <s v="FALL"/>
    <n v="1"/>
    <x v="5"/>
    <n v="1"/>
    <n v="1"/>
    <n v="1"/>
    <x v="7"/>
    <n v="2.5"/>
    <n v="2.4586968734976251"/>
    <n v="14.809007825118979"/>
    <s v="Abv"/>
    <n v="-4.1303126502374887E-2"/>
  </r>
  <r>
    <s v="OtsLGRF24S"/>
    <s v="OtsLGRF24S_5072"/>
    <s v="C-05072"/>
    <x v="14"/>
    <n v="40"/>
    <s v="M"/>
    <n v="670"/>
    <x v="14"/>
    <x v="0"/>
    <s v="NA"/>
    <s v="NA"/>
    <s v="NA"/>
    <x v="0"/>
    <x v="0"/>
    <s v="OtsLYON21S_1_0707"/>
    <s v="OtsLYON21S_1_0282"/>
    <x v="6"/>
    <x v="4"/>
    <n v="2021"/>
    <s v="FALL"/>
    <n v="1"/>
    <x v="2"/>
    <n v="0.98140000000000005"/>
    <n v="1"/>
    <n v="1"/>
    <x v="5"/>
    <n v="2.5"/>
    <n v="2.5189525168127167"/>
    <n v="15.1719343424051"/>
    <s v="Abv"/>
    <n v="1.8952516812716702E-2"/>
  </r>
  <r>
    <s v="OtsLGRF24S"/>
    <s v="OtsLGRF24S_5078"/>
    <s v="C-05078"/>
    <x v="14"/>
    <n v="40"/>
    <s v="M"/>
    <n v="620"/>
    <x v="26"/>
    <x v="1"/>
    <n v="1"/>
    <s v="NA"/>
    <s v="NA"/>
    <x v="0"/>
    <x v="0"/>
    <s v="OtsNPFH21S_1_1143"/>
    <s v="OtsNPFH21S_1_1474"/>
    <x v="9"/>
    <x v="4"/>
    <n v="2021"/>
    <s v="FALL"/>
    <n v="0.999999999999998"/>
    <x v="7"/>
    <n v="0.98260000000000003"/>
    <n v="1"/>
    <n v="1.0476190476190477"/>
    <x v="8"/>
    <n v="2.6190476190476191"/>
    <n v="2.636755740358427"/>
    <n v="15.881476408414624"/>
    <s v="Abv"/>
    <n v="1.7708121310807901E-2"/>
  </r>
  <r>
    <s v="OtsLGRF24S"/>
    <s v="OtsLGRF24S_5084"/>
    <s v="C-05084"/>
    <x v="14"/>
    <n v="40"/>
    <s v="F"/>
    <n v="730"/>
    <x v="13"/>
    <x v="1"/>
    <n v="1"/>
    <s v="NA"/>
    <s v="NA"/>
    <x v="1"/>
    <x v="1"/>
    <s v="OtsLYON20S_1_0410"/>
    <s v="OtsLYON20S_1_1065"/>
    <x v="1"/>
    <x v="0"/>
    <n v="2020"/>
    <s v="FALL"/>
    <n v="1"/>
    <x v="1"/>
    <n v="0.98961045999999997"/>
    <n v="1"/>
    <n v="1"/>
    <x v="1"/>
    <n v="2.5"/>
    <n v="2.5104986157886811"/>
    <n v="15.121015545636293"/>
    <s v="Abv"/>
    <n v="1.0498615788681054E-2"/>
  </r>
  <r>
    <s v="OtsLGRF24S"/>
    <s v="OtsLGRF24S_5090"/>
    <s v="C-05090"/>
    <x v="14"/>
    <n v="40"/>
    <s v="M"/>
    <n v="510"/>
    <x v="40"/>
    <x v="1"/>
    <n v="1"/>
    <s v="NA"/>
    <s v="NA"/>
    <x v="0"/>
    <x v="0"/>
    <s v="OtsLYON22S_1_0026"/>
    <s v="OtsLYON22S_1_1053"/>
    <x v="2"/>
    <x v="1"/>
    <n v="2022"/>
    <s v="FALL"/>
    <n v="0.999999999999999"/>
    <x v="11"/>
    <n v="0.98"/>
    <n v="1"/>
    <n v="1"/>
    <x v="7"/>
    <n v="2.5"/>
    <n v="2.5204081632653059"/>
    <n v="15.180701864721234"/>
    <s v="Abv"/>
    <n v="2.0408163265305923E-2"/>
  </r>
  <r>
    <s v="OtsLGRF24S"/>
    <s v="OtsLGRF24S_5096"/>
    <s v="C-05096"/>
    <x v="14"/>
    <n v="40"/>
    <s v="F"/>
    <n v="730"/>
    <x v="13"/>
    <x v="0"/>
    <s v="NA"/>
    <s v="3DD.0078C31659"/>
    <s v="NA"/>
    <x v="1"/>
    <x v="1"/>
    <s v="OtsLYON21S_1_0960"/>
    <s v="OtsLYON21S_1_2002"/>
    <x v="6"/>
    <x v="4"/>
    <n v="2021"/>
    <s v="FALL"/>
    <n v="1"/>
    <x v="4"/>
    <n v="0.98140000000000005"/>
    <n v="1"/>
    <n v="1"/>
    <x v="1"/>
    <n v="2.5"/>
    <n v="2.5189525168127167"/>
    <n v="15.1719343424051"/>
    <s v="Abv"/>
    <n v="1.8952516812716702E-2"/>
  </r>
  <r>
    <s v="OtsLGRF24S"/>
    <s v="OtsLGRF24S_5102"/>
    <s v="C-05102"/>
    <x v="14"/>
    <n v="40"/>
    <s v="F"/>
    <n v="750"/>
    <x v="21"/>
    <x v="1"/>
    <n v="1"/>
    <s v="NA"/>
    <s v="NA"/>
    <x v="1"/>
    <x v="1"/>
    <s v="OtsLYON20S_1_0607"/>
    <s v="OtsLYON20S_1_0563"/>
    <x v="1"/>
    <x v="0"/>
    <n v="2020"/>
    <s v="FALL"/>
    <n v="0.999999999999999"/>
    <x v="10"/>
    <n v="0.98961045999999997"/>
    <n v="1"/>
    <n v="1"/>
    <x v="1"/>
    <n v="2.5"/>
    <n v="2.5104986157886811"/>
    <n v="15.121015545636293"/>
    <s v="Abv"/>
    <n v="1.0498615788681054E-2"/>
  </r>
  <r>
    <s v="OtsLGRF24S"/>
    <s v="OtsLGRF24S_5108"/>
    <s v="C-05108"/>
    <x v="14"/>
    <n v="40"/>
    <s v="F"/>
    <n v="720"/>
    <x v="9"/>
    <x v="0"/>
    <s v="NA"/>
    <s v="3DD.0078C3161D"/>
    <s v="NA"/>
    <x v="1"/>
    <x v="1"/>
    <s v="OtsLYON20S_1_0291"/>
    <s v="OtsLYON20S_1_1002"/>
    <x v="1"/>
    <x v="0"/>
    <n v="2020"/>
    <s v="FALL"/>
    <n v="0.999999999999999"/>
    <x v="2"/>
    <n v="0.98961045999999997"/>
    <n v="1"/>
    <n v="1"/>
    <x v="0"/>
    <n v="2.5"/>
    <n v="2.5104986157886811"/>
    <n v="15.121015545636293"/>
    <s v="Abv"/>
    <n v="1.0498615788681054E-2"/>
  </r>
  <r>
    <s v="OtsLGRF24S"/>
    <s v="OtsLGRF24S_5114"/>
    <s v="C-05114"/>
    <x v="14"/>
    <n v="40"/>
    <s v="M"/>
    <n v="660"/>
    <x v="36"/>
    <x v="0"/>
    <s v="NA"/>
    <s v="NA"/>
    <s v="NA"/>
    <x v="0"/>
    <x v="0"/>
    <s v="NA"/>
    <s v="NA"/>
    <x v="3"/>
    <x v="2"/>
    <s v="U"/>
    <s v="FALL"/>
    <n v="1"/>
    <x v="5"/>
    <n v="1"/>
    <n v="1"/>
    <n v="1"/>
    <x v="5"/>
    <n v="2.5"/>
    <n v="2.4586968734976251"/>
    <n v="14.809007825118979"/>
    <s v="Abv"/>
    <n v="-4.1303126502374887E-2"/>
  </r>
  <r>
    <s v="OtsLGRF24S"/>
    <s v="OtsLGRF24S_5120"/>
    <s v="C-05120"/>
    <x v="14"/>
    <n v="40"/>
    <s v="M"/>
    <n v="870"/>
    <x v="32"/>
    <x v="1"/>
    <n v="1"/>
    <s v="NA"/>
    <s v="NA"/>
    <x v="0"/>
    <x v="0"/>
    <s v="OtsPBT19-PRHFa-1289"/>
    <s v="OtsPBT19-PRHFa-1404"/>
    <x v="11"/>
    <x v="3"/>
    <n v="2019"/>
    <s v="FALL"/>
    <n v="0.999999999999998"/>
    <x v="18"/>
    <n v="0.96152300000000002"/>
    <n v="1"/>
    <n v="1"/>
    <x v="3"/>
    <n v="2.5"/>
    <n v="2.5400167234689133"/>
    <n v="15.298806428412915"/>
    <s v="blw"/>
    <n v="4.0016723468913273E-2"/>
  </r>
  <r>
    <s v="OtsLGRF24S"/>
    <s v="OtsLGRF24S_5126"/>
    <s v="C-05126"/>
    <x v="14"/>
    <n v="40"/>
    <s v="F"/>
    <n v="830"/>
    <x v="10"/>
    <x v="1"/>
    <n v="1"/>
    <s v="NA"/>
    <s v="NA"/>
    <x v="1"/>
    <x v="1"/>
    <s v="NA"/>
    <s v="NA"/>
    <x v="3"/>
    <x v="2"/>
    <s v="U"/>
    <s v="FALL"/>
    <n v="1"/>
    <x v="5"/>
    <n v="1"/>
    <n v="1"/>
    <n v="1"/>
    <x v="3"/>
    <n v="2.5"/>
    <n v="1.9837225576494779"/>
    <n v="11.948184095303249"/>
    <s v="Abv"/>
    <n v="-0.51627744235052209"/>
  </r>
  <r>
    <s v="OtsLGRF24S"/>
    <s v="OtsLGRF24S_5132"/>
    <s v="C-05132"/>
    <x v="14"/>
    <n v="40"/>
    <s v="F"/>
    <n v="770"/>
    <x v="8"/>
    <x v="0"/>
    <s v="NA"/>
    <s v="3DD.0078C315FC"/>
    <s v="NA"/>
    <x v="1"/>
    <x v="1"/>
    <s v="OtsLYON20S_1_1474"/>
    <s v="OtsLYON20S_1_1274"/>
    <x v="1"/>
    <x v="0"/>
    <n v="2020"/>
    <s v="FALL"/>
    <n v="0.999999999999999"/>
    <x v="4"/>
    <n v="0.98961045999999997"/>
    <n v="1"/>
    <n v="1"/>
    <x v="1"/>
    <n v="2.5"/>
    <n v="2.5104986157886811"/>
    <n v="15.121015545636293"/>
    <s v="Abv"/>
    <n v="1.0498615788681054E-2"/>
  </r>
  <r>
    <s v="OtsLGRF24S"/>
    <s v="OtsLGRF24S_5138"/>
    <s v="C-05138"/>
    <x v="14"/>
    <n v="40"/>
    <s v="M"/>
    <n v="450"/>
    <x v="17"/>
    <x v="0"/>
    <s v="NA"/>
    <s v="NA"/>
    <s v="NA"/>
    <x v="0"/>
    <x v="0"/>
    <s v="OtsLYON22S_1_0367"/>
    <s v="OtsLYON22S_1_4074"/>
    <x v="2"/>
    <x v="1"/>
    <n v="2022"/>
    <s v="FALL"/>
    <n v="1"/>
    <x v="4"/>
    <n v="0.98"/>
    <n v="1"/>
    <n v="1"/>
    <x v="2"/>
    <n v="2.5"/>
    <n v="2.5204081632653064"/>
    <n v="15.180701864721238"/>
    <s v="Abv"/>
    <n v="2.0408163265306367E-2"/>
  </r>
  <r>
    <s v="OtsLGRF24S"/>
    <s v="OtsLGRF24S_5144"/>
    <s v="C-05144"/>
    <x v="15"/>
    <n v="40"/>
    <s v="F"/>
    <n v="800"/>
    <x v="18"/>
    <x v="1"/>
    <n v="1"/>
    <s v="NA"/>
    <s v="NA"/>
    <x v="1"/>
    <x v="1"/>
    <s v="OtsLYON20S_1_0296"/>
    <s v="OtsLYON20S_1_1053"/>
    <x v="1"/>
    <x v="0"/>
    <n v="2020"/>
    <s v="FALL"/>
    <n v="0.999999999999999"/>
    <x v="1"/>
    <n v="0.98961045999999997"/>
    <n v="1"/>
    <n v="1.0208333333333333"/>
    <x v="4"/>
    <n v="2.552083333333333"/>
    <n v="2.5625819491220141"/>
    <n v="15.434719320674812"/>
    <s v="Abv"/>
    <n v="1.0498615788681054E-2"/>
  </r>
  <r>
    <s v="OtsLGRF24S"/>
    <s v="OtsLGRF24S_5150"/>
    <s v="C-05150"/>
    <x v="15"/>
    <n v="40"/>
    <s v="F"/>
    <n v="700"/>
    <x v="0"/>
    <x v="0"/>
    <s v="NA"/>
    <s v="3DD.0078C3144E"/>
    <s v="NA"/>
    <x v="1"/>
    <x v="1"/>
    <s v="OtsLYON20S_1_0437"/>
    <s v="OtsLYON20S_1_1154"/>
    <x v="1"/>
    <x v="0"/>
    <n v="2020"/>
    <s v="FALL"/>
    <n v="1"/>
    <x v="10"/>
    <n v="0.98961045999999997"/>
    <n v="1"/>
    <n v="1"/>
    <x v="0"/>
    <n v="2.5"/>
    <n v="2.5104986157886811"/>
    <n v="15.121015545636293"/>
    <s v="Abv"/>
    <n v="1.0498615788681054E-2"/>
  </r>
  <r>
    <s v="OtsLGRF24S"/>
    <s v="OtsLGRF24S_5156"/>
    <s v="C-05156"/>
    <x v="15"/>
    <n v="40"/>
    <s v="F"/>
    <n v="850"/>
    <x v="4"/>
    <x v="0"/>
    <s v="NA"/>
    <s v="3DD.0078C31447"/>
    <s v="NA"/>
    <x v="1"/>
    <x v="1"/>
    <s v="NA"/>
    <s v="NA"/>
    <x v="3"/>
    <x v="2"/>
    <s v="U"/>
    <s v="FALL"/>
    <n v="0.999999999999999"/>
    <x v="5"/>
    <n v="1"/>
    <n v="1"/>
    <n v="1"/>
    <x v="3"/>
    <n v="2.5"/>
    <n v="2.4586968734976251"/>
    <n v="14.809007825118979"/>
    <s v="Abv"/>
    <n v="-4.1303126502374887E-2"/>
  </r>
  <r>
    <s v="OtsLGRF24S"/>
    <s v="OtsLGRF24S_5162"/>
    <s v="C-05162"/>
    <x v="15"/>
    <n v="40"/>
    <s v="F"/>
    <n v="750"/>
    <x v="21"/>
    <x v="0"/>
    <s v="NA"/>
    <s v="3DD.0078C315F7"/>
    <s v="NA"/>
    <x v="1"/>
    <x v="1"/>
    <s v="OtsLYON20S_1_1568"/>
    <s v="OtsLYON20S_1_1743"/>
    <x v="1"/>
    <x v="0"/>
    <n v="2020"/>
    <s v="FALL"/>
    <n v="0.999999999999997"/>
    <x v="4"/>
    <n v="0.98961045999999997"/>
    <n v="1"/>
    <n v="1"/>
    <x v="1"/>
    <n v="2.5"/>
    <n v="2.5104986157886811"/>
    <n v="15.121015545636293"/>
    <s v="Abv"/>
    <n v="1.0498615788681054E-2"/>
  </r>
  <r>
    <s v="OtsLGRF24S"/>
    <s v="OtsLGRF24S_5168"/>
    <s v="C-05168"/>
    <x v="15"/>
    <n v="40"/>
    <s v="F"/>
    <n v="800"/>
    <x v="18"/>
    <x v="1"/>
    <n v="1"/>
    <s v="NA"/>
    <s v="NA"/>
    <x v="1"/>
    <x v="1"/>
    <s v="OtsNPFH20S_1_0562"/>
    <s v="OtsNPFH20S_1_0519"/>
    <x v="0"/>
    <x v="0"/>
    <n v="2020"/>
    <s v="FALL"/>
    <n v="0.999999999999998"/>
    <x v="12"/>
    <n v="0.98845608500000004"/>
    <n v="1"/>
    <n v="1.0208333333333333"/>
    <x v="4"/>
    <n v="2.552083333333333"/>
    <n v="2.5637620666379086"/>
    <n v="15.441827301213536"/>
    <s v="Abv"/>
    <n v="1.1678733304575584E-2"/>
  </r>
  <r>
    <s v="OtsLGRF24S"/>
    <s v="OtsLGRF24S_5174"/>
    <s v="C-05174"/>
    <x v="15"/>
    <n v="40"/>
    <s v="M"/>
    <n v="930"/>
    <x v="48"/>
    <x v="1"/>
    <n v="1"/>
    <s v="NA"/>
    <s v="NA"/>
    <x v="2"/>
    <x v="0"/>
    <s v="OtsLYON19S_1_1760"/>
    <s v="OtsLYON19S_1_2019"/>
    <x v="5"/>
    <x v="3"/>
    <n v="2019"/>
    <s v="FALL"/>
    <n v="0.999999999999997"/>
    <x v="14"/>
    <n v="0.95971980899999998"/>
    <n v="1"/>
    <n v="1"/>
    <x v="11"/>
    <n v="2.5"/>
    <n v="2.541970782120222"/>
    <n v="15.310575943463711"/>
    <s v="Abv"/>
    <n v="4.1970782120221983E-2"/>
  </r>
  <r>
    <s v="OtsLGRF24S"/>
    <s v="OtsLGRF24S_5180"/>
    <s v="C-05180"/>
    <x v="15"/>
    <n v="40"/>
    <s v="M"/>
    <n v="840"/>
    <x v="12"/>
    <x v="1"/>
    <n v="1"/>
    <s v="NA"/>
    <s v="NA"/>
    <x v="0"/>
    <x v="0"/>
    <s v="OtsLYON20S_1_1357"/>
    <s v="OtsLYON20S_1_0909"/>
    <x v="1"/>
    <x v="0"/>
    <n v="2020"/>
    <s v="FALL"/>
    <n v="0.999999999999998"/>
    <x v="15"/>
    <n v="0.98961045999999997"/>
    <n v="1"/>
    <n v="1"/>
    <x v="3"/>
    <n v="2.5"/>
    <n v="2.5104986157886811"/>
    <n v="15.121015545636293"/>
    <s v="Abv"/>
    <n v="1.0498615788681054E-2"/>
  </r>
  <r>
    <s v="OtsLGRF24S"/>
    <s v="OtsLGRF24S_5186"/>
    <s v="C-05186"/>
    <x v="15"/>
    <n v="40"/>
    <s v="M"/>
    <n v="620"/>
    <x v="26"/>
    <x v="0"/>
    <s v="NA"/>
    <s v="NA"/>
    <s v="NA"/>
    <x v="0"/>
    <x v="0"/>
    <s v="OtsNPFH20S_1_0662"/>
    <s v="OtsNPFH20S_1_0626"/>
    <x v="0"/>
    <x v="0"/>
    <n v="2020"/>
    <s v="FALL"/>
    <n v="0.99999999999999301"/>
    <x v="7"/>
    <n v="0.98845608500000004"/>
    <n v="1"/>
    <n v="1.0476190476190477"/>
    <x v="8"/>
    <n v="2.6190476190476191"/>
    <n v="2.6307263523521947"/>
    <n v="15.845160726263066"/>
    <s v="Abv"/>
    <n v="1.1678733304575584E-2"/>
  </r>
  <r>
    <s v="OtsLGRF24S"/>
    <s v="OtsLGRF24S_5192"/>
    <s v="C-05192"/>
    <x v="15"/>
    <n v="40"/>
    <s v="F"/>
    <n v="830"/>
    <x v="10"/>
    <x v="0"/>
    <s v="NA"/>
    <s v="3DD.0078C31255"/>
    <s v="NA"/>
    <x v="1"/>
    <x v="1"/>
    <s v="OtsLYON20S_1_0441"/>
    <s v="OtsLYON20S_1_1144"/>
    <x v="1"/>
    <x v="0"/>
    <n v="2020"/>
    <s v="FALL"/>
    <n v="1"/>
    <x v="1"/>
    <n v="0.98961045999999997"/>
    <n v="1"/>
    <n v="1"/>
    <x v="3"/>
    <n v="2.5"/>
    <n v="2.5104986157886811"/>
    <n v="15.121015545636293"/>
    <s v="Abv"/>
    <n v="1.0498615788681054E-2"/>
  </r>
  <r>
    <s v="OtsLGRF24S"/>
    <s v="OtsLGRF24S_5198"/>
    <s v="C-05198"/>
    <x v="15"/>
    <n v="40"/>
    <s v="F"/>
    <n v="800"/>
    <x v="18"/>
    <x v="0"/>
    <s v="NA"/>
    <s v="3DD.0078C31510"/>
    <s v="NA"/>
    <x v="1"/>
    <x v="1"/>
    <s v="NA"/>
    <s v="NA"/>
    <x v="3"/>
    <x v="2"/>
    <s v="U"/>
    <s v="FALL"/>
    <n v="1"/>
    <x v="5"/>
    <n v="1"/>
    <n v="1"/>
    <n v="1.0208333333333333"/>
    <x v="4"/>
    <n v="2.552083333333333"/>
    <n v="2.5107802068309582"/>
    <n v="15.122711600157498"/>
    <s v="blw"/>
    <n v="-4.1303126502374887E-2"/>
  </r>
  <r>
    <s v="OtsLGRF24S"/>
    <s v="OtsLGRF24S_5204"/>
    <s v="C-05204"/>
    <x v="15"/>
    <n v="40"/>
    <s v="M"/>
    <n v="710"/>
    <x v="25"/>
    <x v="0"/>
    <s v="NA"/>
    <s v="3DD.0078C3151B"/>
    <s v="NA"/>
    <x v="0"/>
    <x v="0"/>
    <s v="NA"/>
    <s v="NA"/>
    <x v="3"/>
    <x v="2"/>
    <s v="U"/>
    <s v="FALL"/>
    <n v="1"/>
    <x v="5"/>
    <n v="1"/>
    <n v="1"/>
    <n v="1.028169014084507"/>
    <x v="0"/>
    <n v="2.5704225352112675"/>
    <n v="2.5291194087088926"/>
    <n v="15.233170675875288"/>
    <s v="Abv"/>
    <n v="-4.1303126502374887E-2"/>
  </r>
  <r>
    <s v="OtsLGRF24S"/>
    <s v="OtsLGRF24S_5210"/>
    <s v="C-05210"/>
    <x v="15"/>
    <n v="40"/>
    <s v="F"/>
    <n v="880"/>
    <x v="42"/>
    <x v="0"/>
    <s v="NA"/>
    <s v="3DD.0078C314FB"/>
    <s v="NA"/>
    <x v="1"/>
    <x v="1"/>
    <s v="NA"/>
    <s v="NA"/>
    <x v="3"/>
    <x v="2"/>
    <s v="U"/>
    <s v="FALL"/>
    <n v="1"/>
    <x v="5"/>
    <n v="1"/>
    <n v="1"/>
    <n v="1"/>
    <x v="10"/>
    <n v="2.5"/>
    <n v="2.4586968734976251"/>
    <n v="14.809007825118979"/>
    <s v="Abv"/>
    <n v="-4.1303126502374887E-2"/>
  </r>
  <r>
    <s v="OtsLGRF24S"/>
    <s v="OtsLGRF24S_5216"/>
    <s v="C-05216"/>
    <x v="15"/>
    <n v="40"/>
    <s v="F"/>
    <n v="710"/>
    <x v="25"/>
    <x v="0"/>
    <s v="NA"/>
    <s v="3DD.0078C314DF"/>
    <s v="NA"/>
    <x v="1"/>
    <x v="1"/>
    <s v="OtsLYON20S_1_1323"/>
    <s v="OtsLYON20S_1_0849"/>
    <x v="1"/>
    <x v="0"/>
    <n v="2020"/>
    <s v="FALL"/>
    <n v="1.00000000000001"/>
    <x v="14"/>
    <n v="0.98961045999999997"/>
    <n v="1"/>
    <n v="1"/>
    <x v="0"/>
    <n v="2.5"/>
    <n v="2.5104986157886811"/>
    <n v="15.121015545636293"/>
    <s v="Abv"/>
    <n v="1.0498615788681054E-2"/>
  </r>
  <r>
    <s v="OtsLGRF24S"/>
    <s v="OtsLGRF24S_5222"/>
    <s v="C-05222"/>
    <x v="15"/>
    <n v="40"/>
    <s v="M"/>
    <n v="590"/>
    <x v="35"/>
    <x v="0"/>
    <s v="NA"/>
    <s v="3DD.003D9E5D9F"/>
    <s v="NA"/>
    <x v="0"/>
    <x v="0"/>
    <s v="OtsLYON21S_1_0736"/>
    <s v="OtsLYON21S_1_0352"/>
    <x v="6"/>
    <x v="4"/>
    <n v="2021"/>
    <s v="FALL"/>
    <n v="0.999999999999999"/>
    <x v="1"/>
    <n v="0.98140000000000005"/>
    <n v="1"/>
    <n v="1.0476190476190477"/>
    <x v="8"/>
    <n v="2.6190476190476191"/>
    <n v="2.6380001358603358"/>
    <n v="15.888971542493147"/>
    <s v="Abv"/>
    <n v="1.8952516812716702E-2"/>
  </r>
  <r>
    <s v="OtsLGRF24S"/>
    <s v="OtsLGRF24S_5228"/>
    <s v="C-05228"/>
    <x v="15"/>
    <n v="40"/>
    <s v="F"/>
    <n v="750"/>
    <x v="21"/>
    <x v="0"/>
    <s v="NA"/>
    <s v="3DD.0078C314D4"/>
    <s v="NA"/>
    <x v="1"/>
    <x v="1"/>
    <s v="OtsNPFH20S_1_0558"/>
    <s v="OtsNPFH20S_1_0507"/>
    <x v="0"/>
    <x v="0"/>
    <n v="2020"/>
    <s v="FALL"/>
    <n v="1"/>
    <x v="12"/>
    <n v="0.98845608500000004"/>
    <n v="1"/>
    <n v="1"/>
    <x v="1"/>
    <n v="2.5"/>
    <n v="2.5116787333045756"/>
    <n v="15.128123526175017"/>
    <s v="Abv"/>
    <n v="1.1678733304575584E-2"/>
  </r>
  <r>
    <s v="OtsLGRF24S"/>
    <s v="OtsLGRF24S_5234"/>
    <s v="C-05234"/>
    <x v="15"/>
    <n v="40"/>
    <s v="F"/>
    <n v="700"/>
    <x v="0"/>
    <x v="1"/>
    <n v="1"/>
    <s v="NA"/>
    <s v="NA"/>
    <x v="0"/>
    <x v="0"/>
    <s v="OtsLYON20S_1_0281"/>
    <s v="OtsLYON20S_1_0179"/>
    <x v="1"/>
    <x v="0"/>
    <n v="2020"/>
    <s v="FALL"/>
    <n v="1"/>
    <x v="2"/>
    <n v="0.98961045999999997"/>
    <n v="1"/>
    <n v="1.028169014084507"/>
    <x v="0"/>
    <n v="2.5704225352112675"/>
    <n v="2.5809211509999486"/>
    <n v="15.545178396392602"/>
    <s v="Abv"/>
    <n v="1.0498615788681054E-2"/>
  </r>
  <r>
    <s v="OtsLGRF24S"/>
    <s v="OtsLGRF24S_5240"/>
    <s v="C-05240"/>
    <x v="15"/>
    <n v="40"/>
    <s v="M"/>
    <n v="500"/>
    <x v="23"/>
    <x v="0"/>
    <s v="NA"/>
    <s v="NA"/>
    <s v="NA"/>
    <x v="0"/>
    <x v="0"/>
    <s v="OtsLYON22S_1_0476"/>
    <s v="OtsLYON22S_1_4296"/>
    <x v="2"/>
    <x v="1"/>
    <n v="2022"/>
    <s v="FALL"/>
    <n v="1"/>
    <x v="4"/>
    <n v="0.98"/>
    <n v="1"/>
    <n v="1"/>
    <x v="7"/>
    <n v="2.5"/>
    <n v="2.5204081632653064"/>
    <n v="15.180701864721238"/>
    <s v="Abv"/>
    <n v="2.0408163265306367E-2"/>
  </r>
  <r>
    <s v="OtsLGRF24S"/>
    <s v="OtsLGRF24S_5246"/>
    <s v="C-05246"/>
    <x v="15"/>
    <n v="40"/>
    <s v="F"/>
    <n v="780"/>
    <x v="11"/>
    <x v="0"/>
    <s v="NA"/>
    <s v="3DD.0078C315FB"/>
    <s v="NA"/>
    <x v="1"/>
    <x v="1"/>
    <s v="OtsLYON20S_1_1535"/>
    <s v="OtsLYON20S_1_1681"/>
    <x v="1"/>
    <x v="0"/>
    <n v="2020"/>
    <s v="FALL"/>
    <n v="1"/>
    <x v="4"/>
    <n v="0.98961045999999997"/>
    <n v="1"/>
    <n v="1.0208333333333333"/>
    <x v="4"/>
    <n v="2.552083333333333"/>
    <n v="2.5625819491220141"/>
    <n v="15.434719320674812"/>
    <s v="Abv"/>
    <n v="1.0498615788681054E-2"/>
  </r>
  <r>
    <s v="OtsLGRF24S"/>
    <s v="OtsLGRF24S_5252"/>
    <s v="C-05252"/>
    <x v="15"/>
    <n v="40"/>
    <s v="F"/>
    <n v="750"/>
    <x v="21"/>
    <x v="1"/>
    <n v="1"/>
    <s v="NA"/>
    <s v="NA"/>
    <x v="1"/>
    <x v="1"/>
    <s v="OtsLYON19S_1_0123"/>
    <s v="OtsLYON19S_1_0048"/>
    <x v="5"/>
    <x v="3"/>
    <n v="2019"/>
    <s v="FALL"/>
    <n v="0.999999999999998"/>
    <x v="11"/>
    <n v="0.95971980899999998"/>
    <n v="1"/>
    <n v="1"/>
    <x v="1"/>
    <n v="2.5"/>
    <n v="2.541970782120222"/>
    <n v="15.310575943463711"/>
    <s v="Abv"/>
    <n v="4.1970782120221983E-2"/>
  </r>
  <r>
    <s v="OtsLGRF24S"/>
    <s v="OtsLGRF24S_5258"/>
    <s v="C-05258"/>
    <x v="15"/>
    <n v="40"/>
    <s v="F"/>
    <n v="780"/>
    <x v="11"/>
    <x v="0"/>
    <s v="NA"/>
    <s v="3DD.0078C31603"/>
    <s v="NA"/>
    <x v="1"/>
    <x v="1"/>
    <s v="OtsNPFH20S_1_0661"/>
    <s v="OtsNPFH20S_1_0623"/>
    <x v="0"/>
    <x v="0"/>
    <n v="2020"/>
    <s v="FALL"/>
    <n v="0.999999999999999"/>
    <x v="7"/>
    <n v="0.98845608500000004"/>
    <n v="1"/>
    <n v="1.0208333333333333"/>
    <x v="4"/>
    <n v="2.552083333333333"/>
    <n v="2.5637620666379086"/>
    <n v="15.441827301213536"/>
    <s v="Abv"/>
    <n v="1.1678733304575584E-2"/>
  </r>
  <r>
    <s v="OtsLGRF24S"/>
    <s v="OtsLGRF24S_5264"/>
    <s v="C-05264"/>
    <x v="15"/>
    <n v="40"/>
    <s v="F"/>
    <n v="810"/>
    <x v="15"/>
    <x v="1"/>
    <n v="1"/>
    <s v="NA"/>
    <s v="NA"/>
    <x v="1"/>
    <x v="1"/>
    <s v="OtsLYON20S_1_0630"/>
    <s v="OtsLYON20S_1_0591"/>
    <x v="1"/>
    <x v="0"/>
    <n v="2020"/>
    <s v="FALL"/>
    <n v="1.00000000000001"/>
    <x v="10"/>
    <n v="0.98961045999999997"/>
    <n v="1"/>
    <n v="1.0208333333333333"/>
    <x v="4"/>
    <n v="2.552083333333333"/>
    <n v="2.5625819491220141"/>
    <n v="15.434719320674812"/>
    <s v="Abv"/>
    <n v="1.0498615788681054E-2"/>
  </r>
  <r>
    <s v="OtsLGRF24S"/>
    <s v="OtsLGRF24S_5270"/>
    <s v="C-05270"/>
    <x v="15"/>
    <n v="40"/>
    <s v="M"/>
    <n v="480"/>
    <x v="46"/>
    <x v="0"/>
    <s v="NA"/>
    <s v="NA"/>
    <s v="NA"/>
    <x v="0"/>
    <x v="0"/>
    <s v="OtsLYON22S_1_0406"/>
    <s v="OtsLYON22S_1_4171"/>
    <x v="2"/>
    <x v="1"/>
    <n v="2022"/>
    <s v="FALL"/>
    <n v="0.999999999999997"/>
    <x v="4"/>
    <n v="0.98"/>
    <n v="1"/>
    <n v="1"/>
    <x v="7"/>
    <n v="2.5"/>
    <n v="2.5204081632653064"/>
    <n v="15.180701864721238"/>
    <s v="Abv"/>
    <n v="2.0408163265306367E-2"/>
  </r>
  <r>
    <s v="OtsLGRF24S"/>
    <s v="OtsLGRF24S_5276"/>
    <s v="C-05276"/>
    <x v="15"/>
    <n v="40"/>
    <s v="F"/>
    <n v="750"/>
    <x v="21"/>
    <x v="1"/>
    <n v="1"/>
    <s v="NA"/>
    <s v="NA"/>
    <x v="1"/>
    <x v="1"/>
    <s v="OtsLYON20S_1_0283"/>
    <s v="OtsLYON20S_1_1031"/>
    <x v="1"/>
    <x v="0"/>
    <n v="2020"/>
    <s v="FALL"/>
    <n v="1"/>
    <x v="1"/>
    <n v="0.98961045999999997"/>
    <n v="1"/>
    <n v="1"/>
    <x v="1"/>
    <n v="2.5"/>
    <n v="2.5104986157886811"/>
    <n v="15.121015545636293"/>
    <s v="Abv"/>
    <n v="1.0498615788681054E-2"/>
  </r>
  <r>
    <s v="OtsLGRF24S"/>
    <s v="OtsLGRF24S_5282"/>
    <s v="C-05282"/>
    <x v="15"/>
    <n v="40"/>
    <s v="F"/>
    <n v="630"/>
    <x v="31"/>
    <x v="0"/>
    <s v="NA"/>
    <s v="NA"/>
    <s v="NA"/>
    <x v="1"/>
    <x v="1"/>
    <s v="OtsLYON21S_1_0807"/>
    <s v="OtsLYON21S_1_1619"/>
    <x v="6"/>
    <x v="4"/>
    <n v="2021"/>
    <s v="FALL"/>
    <n v="1"/>
    <x v="10"/>
    <n v="0.98140000000000005"/>
    <n v="1"/>
    <n v="1"/>
    <x v="5"/>
    <n v="2.5"/>
    <n v="2.5189525168127167"/>
    <n v="15.1719343424051"/>
    <s v="Abv"/>
    <n v="1.8952516812716702E-2"/>
  </r>
  <r>
    <s v="OtsLGRF24S"/>
    <s v="OtsLGRF24S_5288"/>
    <s v="C-05288"/>
    <x v="15"/>
    <n v="40"/>
    <s v="F"/>
    <n v="800"/>
    <x v="18"/>
    <x v="0"/>
    <s v="NA"/>
    <s v="3DD.0078C31613"/>
    <s v="NA"/>
    <x v="1"/>
    <x v="1"/>
    <s v="OtsLYON19S_1_0586"/>
    <s v="OtsLYON19S_1_0626"/>
    <x v="5"/>
    <x v="3"/>
    <n v="2019"/>
    <s v="FALL"/>
    <n v="1.00000000000001"/>
    <x v="1"/>
    <n v="0.95971980899999998"/>
    <n v="1"/>
    <n v="1.0208333333333333"/>
    <x v="4"/>
    <n v="2.552083333333333"/>
    <n v="2.594054115453555"/>
    <n v="15.62427971850223"/>
    <s v="Abv"/>
    <n v="4.1970782120221983E-2"/>
  </r>
  <r>
    <s v="OtsLGRF24S"/>
    <s v="OtsLGRF24S_5294"/>
    <s v="C-05294"/>
    <x v="15"/>
    <n v="40"/>
    <s v="F"/>
    <n v="810"/>
    <x v="15"/>
    <x v="0"/>
    <s v="NA"/>
    <s v="3DD.0078C31653"/>
    <s v="NA"/>
    <x v="1"/>
    <x v="1"/>
    <s v="OtsLYON19S_1_0514"/>
    <s v="OtsLYON19S_1_0327"/>
    <x v="5"/>
    <x v="3"/>
    <n v="2019"/>
    <s v="FALL"/>
    <n v="1"/>
    <x v="2"/>
    <n v="0.95971980899999998"/>
    <n v="1"/>
    <n v="1.0208333333333333"/>
    <x v="4"/>
    <n v="2.552083333333333"/>
    <n v="2.594054115453555"/>
    <n v="15.62427971850223"/>
    <s v="Abv"/>
    <n v="4.1970782120221983E-2"/>
  </r>
  <r>
    <s v="OtsLGRF24S"/>
    <s v="OtsLGRF24S_5300"/>
    <s v="C-05300"/>
    <x v="15"/>
    <n v="40"/>
    <s v="M"/>
    <n v="450"/>
    <x v="17"/>
    <x v="1"/>
    <n v="1"/>
    <s v="NA"/>
    <s v="NA"/>
    <x v="0"/>
    <x v="0"/>
    <s v="OtsLYON22S_1_0178"/>
    <s v="OtsLYON22S_1_3065"/>
    <x v="2"/>
    <x v="1"/>
    <n v="2022"/>
    <s v="FALL"/>
    <n v="1.00000000000001"/>
    <x v="1"/>
    <n v="0.98"/>
    <n v="1"/>
    <n v="1"/>
    <x v="2"/>
    <n v="2.5"/>
    <n v="2.5204081632653059"/>
    <n v="15.180701864721234"/>
    <s v="Abv"/>
    <n v="2.0408163265305923E-2"/>
  </r>
  <r>
    <s v="OtsLGRF24S"/>
    <s v="OtsLGRF24S_5306"/>
    <s v="C-05306"/>
    <x v="15"/>
    <n v="40"/>
    <s v="M"/>
    <n v="810"/>
    <x v="15"/>
    <x v="1"/>
    <n v="1"/>
    <s v="NA"/>
    <s v="NA"/>
    <x v="2"/>
    <x v="0"/>
    <s v="OtsLYON20S_1_1319"/>
    <s v="OtsLYON20S_1_0840"/>
    <x v="1"/>
    <x v="0"/>
    <n v="2020"/>
    <s v="FALL"/>
    <n v="0.999999999999997"/>
    <x v="14"/>
    <n v="0.98961045999999997"/>
    <n v="1"/>
    <n v="1"/>
    <x v="4"/>
    <n v="2.5"/>
    <n v="2.5104986157886811"/>
    <n v="15.121015545636293"/>
    <s v="Abv"/>
    <n v="1.0498615788681054E-2"/>
  </r>
  <r>
    <s v="OtsLGRF24S"/>
    <s v="OtsLGRF24S_5312"/>
    <s v="C-05312"/>
    <x v="15"/>
    <n v="40"/>
    <s v="M"/>
    <n v="750"/>
    <x v="21"/>
    <x v="0"/>
    <s v="NA"/>
    <s v="3DD.0078C3164A"/>
    <s v="NA"/>
    <x v="1"/>
    <x v="1"/>
    <s v="OtsLYON20S_1_0689"/>
    <s v="OtsLYON20S_1_0756"/>
    <x v="1"/>
    <x v="0"/>
    <n v="2020"/>
    <s v="FALL"/>
    <n v="1"/>
    <x v="4"/>
    <n v="0.98961045999999997"/>
    <n v="1"/>
    <n v="1"/>
    <x v="1"/>
    <n v="2.5"/>
    <n v="2.5104986157886811"/>
    <n v="15.121015545636293"/>
    <s v="Abv"/>
    <n v="1.0498615788681054E-2"/>
  </r>
  <r>
    <s v="OtsLGRF24S"/>
    <s v="OtsLGRF24S_5318"/>
    <s v="C-05318"/>
    <x v="15"/>
    <n v="40"/>
    <s v="F"/>
    <n v="780"/>
    <x v="11"/>
    <x v="1"/>
    <n v="1"/>
    <s v="NA"/>
    <s v="NA"/>
    <x v="1"/>
    <x v="1"/>
    <s v="OtsNPFH19S_1_3304"/>
    <s v="OtsNPFH19S_1_3038"/>
    <x v="4"/>
    <x v="3"/>
    <n v="2019"/>
    <s v="FALL"/>
    <n v="1"/>
    <x v="8"/>
    <n v="0.99705232300000002"/>
    <n v="1"/>
    <n v="1.0208333333333333"/>
    <x v="4"/>
    <n v="2.552083333333333"/>
    <n v="2.555039724820523"/>
    <n v="15.389291655351965"/>
    <s v="Abv"/>
    <n v="2.9563914871899577E-3"/>
  </r>
  <r>
    <s v="OtsLGRF24S"/>
    <s v="OtsLGRF24S_5324"/>
    <s v="C-05324"/>
    <x v="15"/>
    <n v="40"/>
    <s v="F"/>
    <n v="720"/>
    <x v="9"/>
    <x v="1"/>
    <n v="1"/>
    <s v="NA"/>
    <s v="NA"/>
    <x v="1"/>
    <x v="1"/>
    <s v="OtsLYON20S_1_0215"/>
    <s v="OtsLYON20S_1_0013"/>
    <x v="1"/>
    <x v="0"/>
    <n v="2020"/>
    <s v="FALL"/>
    <n v="1"/>
    <x v="11"/>
    <n v="0.98961045999999997"/>
    <n v="1"/>
    <n v="1"/>
    <x v="0"/>
    <n v="2.5"/>
    <n v="2.5104986157886811"/>
    <n v="15.121015545636293"/>
    <s v="Abv"/>
    <n v="1.0498615788681054E-2"/>
  </r>
  <r>
    <s v="OtsLGRF24S"/>
    <s v="OtsLGRF24S_5330"/>
    <s v="C-05330"/>
    <x v="15"/>
    <n v="40"/>
    <s v="F"/>
    <n v="770"/>
    <x v="8"/>
    <x v="0"/>
    <s v="NA"/>
    <s v="3DD.0078C31616"/>
    <s v="NA"/>
    <x v="0"/>
    <x v="0"/>
    <s v="NA"/>
    <s v="NA"/>
    <x v="3"/>
    <x v="2"/>
    <s v="U"/>
    <s v="FALL"/>
    <n v="1"/>
    <x v="5"/>
    <n v="1"/>
    <n v="1"/>
    <n v="1.0104166666666667"/>
    <x v="1"/>
    <n v="2.5260416666666665"/>
    <n v="2.4847385401642916"/>
    <n v="14.965859712638238"/>
    <s v="Abv"/>
    <n v="-4.1303126502374887E-2"/>
  </r>
  <r>
    <s v="OtsLGRF24S"/>
    <s v="OtsLGRF24S_5336"/>
    <s v="C-05336"/>
    <x v="15"/>
    <n v="40"/>
    <s v="F"/>
    <n v="730"/>
    <x v="13"/>
    <x v="1"/>
    <n v="1"/>
    <s v="NA"/>
    <s v="NA"/>
    <x v="1"/>
    <x v="1"/>
    <s v="OtsLYON21S_1_0762"/>
    <s v="OtsLYON21S_1_0433"/>
    <x v="6"/>
    <x v="4"/>
    <n v="2021"/>
    <s v="FALL"/>
    <n v="1"/>
    <x v="10"/>
    <n v="0.98140000000000005"/>
    <n v="1"/>
    <n v="1"/>
    <x v="1"/>
    <n v="2.5"/>
    <n v="2.5189525168127163"/>
    <n v="15.171934342405097"/>
    <s v="Abv"/>
    <n v="1.8952516812716258E-2"/>
  </r>
  <r>
    <s v="OtsLGRF24S"/>
    <s v="OtsLGRF24S_5342"/>
    <s v="C-05342"/>
    <x v="15"/>
    <n v="40"/>
    <s v="M"/>
    <n v="600"/>
    <x v="44"/>
    <x v="0"/>
    <s v="NA"/>
    <s v="NA"/>
    <s v="NA"/>
    <x v="0"/>
    <x v="0"/>
    <s v="OtsLYON21S_1_0655"/>
    <s v="OtsLYON21S_1_0117"/>
    <x v="6"/>
    <x v="4"/>
    <n v="2021"/>
    <s v="FALL"/>
    <n v="1"/>
    <x v="11"/>
    <n v="0.98140000000000005"/>
    <n v="1"/>
    <n v="1.0476190476190477"/>
    <x v="8"/>
    <n v="2.6190476190476191"/>
    <n v="2.6380001358603358"/>
    <n v="15.888971542493147"/>
    <s v="Abv"/>
    <n v="1.8952516812716702E-2"/>
  </r>
  <r>
    <s v="OtsLGRF24S"/>
    <s v="OtsLGRF24S_5348"/>
    <s v="C-05348"/>
    <x v="15"/>
    <n v="40"/>
    <s v="M"/>
    <n v="660"/>
    <x v="36"/>
    <x v="0"/>
    <s v="NA"/>
    <s v="NA"/>
    <s v="NA"/>
    <x v="0"/>
    <x v="0"/>
    <s v="OtsLYON21S_1_0658"/>
    <s v="OtsLYON21S_1_0114"/>
    <x v="6"/>
    <x v="4"/>
    <n v="2021"/>
    <s v="FALL"/>
    <n v="0.999999999999997"/>
    <x v="11"/>
    <n v="0.98140000000000005"/>
    <n v="1"/>
    <n v="1"/>
    <x v="5"/>
    <n v="2.5"/>
    <n v="2.5189525168127167"/>
    <n v="15.1719343424051"/>
    <s v="Abv"/>
    <n v="1.8952516812716702E-2"/>
  </r>
  <r>
    <s v="OtsLGRF24S"/>
    <s v="OtsLGRF24S_5354"/>
    <s v="C-05354"/>
    <x v="15"/>
    <n v="40"/>
    <s v="M"/>
    <n v="710"/>
    <x v="25"/>
    <x v="0"/>
    <s v="NA"/>
    <s v="3DD.0078C3161C"/>
    <s v="NA"/>
    <x v="0"/>
    <x v="0"/>
    <s v="NA"/>
    <s v="NA"/>
    <x v="3"/>
    <x v="2"/>
    <s v="U"/>
    <s v="FALL"/>
    <n v="0.999999999999998"/>
    <x v="5"/>
    <n v="1"/>
    <n v="1"/>
    <n v="1.028169014084507"/>
    <x v="0"/>
    <n v="2.5704225352112675"/>
    <n v="2.5291194087088926"/>
    <n v="15.233170675875288"/>
    <s v="Abv"/>
    <n v="-4.1303126502374887E-2"/>
  </r>
  <r>
    <s v="OtsLGRF24S"/>
    <s v="OtsLGRF24S_5360"/>
    <s v="C-05360"/>
    <x v="15"/>
    <n v="40"/>
    <s v="M"/>
    <n v="610"/>
    <x v="38"/>
    <x v="1"/>
    <n v="1"/>
    <s v="NA"/>
    <s v="NA"/>
    <x v="0"/>
    <x v="0"/>
    <s v="OtsLYON21S_1_0874"/>
    <s v="OtsLYON21S_1_1854"/>
    <x v="6"/>
    <x v="4"/>
    <n v="2021"/>
    <s v="FALL"/>
    <n v="0.999999999999998"/>
    <x v="15"/>
    <n v="0.98140000000000005"/>
    <n v="1"/>
    <n v="1.0476190476190477"/>
    <x v="8"/>
    <n v="2.6190476190476191"/>
    <n v="2.6380001358603353"/>
    <n v="15.888971542493145"/>
    <s v="Abv"/>
    <n v="1.8952516812716258E-2"/>
  </r>
  <r>
    <s v="OtsLGRF24S"/>
    <s v="OtsLGRF24S_5366"/>
    <s v="C-05366"/>
    <x v="15"/>
    <n v="40"/>
    <s v="M"/>
    <n v="440"/>
    <x v="49"/>
    <x v="0"/>
    <s v="NA"/>
    <s v="NA"/>
    <s v="NA"/>
    <x v="0"/>
    <x v="0"/>
    <s v="OtsLYON22S_1_0229"/>
    <s v="OtsLYON22S_1_3200"/>
    <x v="2"/>
    <x v="1"/>
    <n v="2022"/>
    <s v="FALL"/>
    <n v="1.00000000000001"/>
    <x v="10"/>
    <n v="0.98"/>
    <n v="1"/>
    <n v="1"/>
    <x v="2"/>
    <n v="2.5"/>
    <n v="2.5204081632653064"/>
    <n v="15.180701864721238"/>
    <s v="Abv"/>
    <n v="2.0408163265306367E-2"/>
  </r>
  <r>
    <s v="OtsLGRF24S"/>
    <s v="OtsLGRF24S_5372"/>
    <s v="C-05372"/>
    <x v="15"/>
    <n v="40"/>
    <s v="F"/>
    <n v="690"/>
    <x v="1"/>
    <x v="0"/>
    <s v="NA"/>
    <s v="NA"/>
    <s v="NA"/>
    <x v="1"/>
    <x v="1"/>
    <s v="OtsLYON20S_1_0466"/>
    <s v="OtsLYON20S_1_0505"/>
    <x v="1"/>
    <x v="0"/>
    <n v="2020"/>
    <s v="FALL"/>
    <n v="0.999999999999998"/>
    <x v="10"/>
    <n v="0.98961045999999997"/>
    <n v="1"/>
    <n v="1"/>
    <x v="0"/>
    <n v="2.5"/>
    <n v="2.5104986157886811"/>
    <n v="15.121015545636293"/>
    <s v="Abv"/>
    <n v="1.0498615788681054E-2"/>
  </r>
  <r>
    <s v="OtsLGRF24S"/>
    <s v="OtsLGRF24S_5378"/>
    <s v="C-05378"/>
    <x v="15"/>
    <n v="40"/>
    <s v="M"/>
    <n v="510"/>
    <x v="40"/>
    <x v="0"/>
    <s v="NA"/>
    <s v="NA"/>
    <s v="NA"/>
    <x v="0"/>
    <x v="0"/>
    <s v="NA"/>
    <s v="NA"/>
    <x v="3"/>
    <x v="2"/>
    <s v="U"/>
    <s v="FALL"/>
    <n v="1"/>
    <x v="5"/>
    <n v="1"/>
    <n v="1"/>
    <n v="1"/>
    <x v="7"/>
    <n v="2.5"/>
    <n v="2.4586968734976251"/>
    <n v="14.809007825118979"/>
    <s v="Abv"/>
    <n v="-4.1303126502374887E-2"/>
  </r>
  <r>
    <s v="OtsLGRF24S"/>
    <s v="OtsLGRF24S_5384"/>
    <s v="C-05384"/>
    <x v="15"/>
    <n v="40"/>
    <s v="F"/>
    <n v="740"/>
    <x v="2"/>
    <x v="0"/>
    <s v="NA"/>
    <s v="3DD.0078C314BD"/>
    <s v="NA"/>
    <x v="1"/>
    <x v="1"/>
    <s v="OtsLYON19S_1_0560"/>
    <s v="OtsLYON19S_1_0463"/>
    <x v="5"/>
    <x v="3"/>
    <n v="2019"/>
    <s v="FALL"/>
    <n v="1.00000000000001"/>
    <x v="10"/>
    <n v="0.95971980899999998"/>
    <n v="1"/>
    <n v="1"/>
    <x v="1"/>
    <n v="2.5"/>
    <n v="2.541970782120222"/>
    <n v="15.310575943463711"/>
    <s v="Abv"/>
    <n v="4.1970782120221983E-2"/>
  </r>
  <r>
    <s v="OtsLGRF24S"/>
    <s v="OtsLGRF24S_5390"/>
    <s v="C-05390"/>
    <x v="15"/>
    <n v="40"/>
    <s v="F"/>
    <n v="740"/>
    <x v="2"/>
    <x v="1"/>
    <n v="1"/>
    <s v="NA"/>
    <s v="NA"/>
    <x v="1"/>
    <x v="1"/>
    <s v="OtsLYON20S_1_1520"/>
    <s v="OtsLYON20S_1_1660"/>
    <x v="1"/>
    <x v="0"/>
    <n v="2020"/>
    <s v="FALL"/>
    <n v="0.999999999999998"/>
    <x v="4"/>
    <n v="0.98961045999999997"/>
    <n v="1"/>
    <n v="1"/>
    <x v="1"/>
    <n v="2.5"/>
    <n v="2.5104986157886811"/>
    <n v="15.121015545636293"/>
    <s v="Abv"/>
    <n v="1.0498615788681054E-2"/>
  </r>
  <r>
    <s v="OtsLGRF24S"/>
    <s v="OtsLGRF24S_5396"/>
    <s v="C-05396"/>
    <x v="15"/>
    <n v="40"/>
    <s v="F"/>
    <n v="860"/>
    <x v="16"/>
    <x v="0"/>
    <s v="NA"/>
    <s v="3DD.0078C3164E"/>
    <s v="NA"/>
    <x v="1"/>
    <x v="1"/>
    <s v="NA"/>
    <s v="NA"/>
    <x v="3"/>
    <x v="2"/>
    <s v="U"/>
    <s v="FALL"/>
    <n v="0.999999999999996"/>
    <x v="5"/>
    <n v="1"/>
    <n v="1"/>
    <n v="1"/>
    <x v="3"/>
    <n v="2.5"/>
    <n v="2.4586968734976251"/>
    <n v="14.809007825118979"/>
    <s v="Abv"/>
    <n v="-4.1303126502374887E-2"/>
  </r>
  <r>
    <s v="OtsLGRF24S"/>
    <s v="OtsLGRF24S_5402"/>
    <s v="C-05402"/>
    <x v="15"/>
    <n v="40"/>
    <s v="M"/>
    <n v="690"/>
    <x v="1"/>
    <x v="1"/>
    <n v="1"/>
    <s v="NA"/>
    <s v="NA"/>
    <x v="0"/>
    <x v="0"/>
    <s v="OtsLYON20S_1_1575"/>
    <s v="OtsLYON20S_1_1760"/>
    <x v="1"/>
    <x v="0"/>
    <n v="2020"/>
    <s v="FALL"/>
    <n v="1"/>
    <x v="14"/>
    <n v="0.98961045999999997"/>
    <n v="1"/>
    <n v="1.028169014084507"/>
    <x v="0"/>
    <n v="2.5704225352112675"/>
    <n v="2.5809211509999486"/>
    <n v="15.545178396392602"/>
    <s v="Abv"/>
    <n v="1.0498615788681054E-2"/>
  </r>
  <r>
    <s v="OtsLGRF24S"/>
    <s v="OtsLGRF24S_5408"/>
    <s v="C-05408"/>
    <x v="15"/>
    <n v="40"/>
    <s v="F"/>
    <n v="810"/>
    <x v="15"/>
    <x v="1"/>
    <n v="1"/>
    <s v="NA"/>
    <s v="NA"/>
    <x v="1"/>
    <x v="1"/>
    <s v="OtsNPFH20S_1_0806"/>
    <s v="OtsNPFH20S_1_0725"/>
    <x v="0"/>
    <x v="0"/>
    <n v="2020"/>
    <s v="FALL"/>
    <n v="1"/>
    <x v="0"/>
    <n v="0.98845608500000004"/>
    <n v="1"/>
    <n v="1.0208333333333333"/>
    <x v="4"/>
    <n v="2.552083333333333"/>
    <n v="2.5637620666379086"/>
    <n v="15.441827301213536"/>
    <s v="Abv"/>
    <n v="1.1678733304575584E-2"/>
  </r>
  <r>
    <s v="OtsLGRF24S"/>
    <s v="OtsLGRF24S_5414"/>
    <s v="C-05414"/>
    <x v="15"/>
    <n v="40"/>
    <s v="M"/>
    <n v="590"/>
    <x v="35"/>
    <x v="1"/>
    <n v="1"/>
    <s v="NA"/>
    <s v="NA"/>
    <x v="0"/>
    <x v="0"/>
    <s v="OtsLYON21S_1_0870"/>
    <s v="OtsLYON21S_1_1864"/>
    <x v="6"/>
    <x v="4"/>
    <n v="2021"/>
    <s v="FALL"/>
    <n v="0.999999999999999"/>
    <x v="15"/>
    <n v="0.98140000000000005"/>
    <n v="1"/>
    <n v="1.0476190476190477"/>
    <x v="8"/>
    <n v="2.6190476190476191"/>
    <n v="2.6380001358603353"/>
    <n v="15.888971542493145"/>
    <s v="Abv"/>
    <n v="1.8952516812716258E-2"/>
  </r>
  <r>
    <s v="OtsLGRF24S"/>
    <s v="OtsLGRF24S_5420"/>
    <s v="C-05420"/>
    <x v="15"/>
    <n v="40"/>
    <s v="M"/>
    <n v="590"/>
    <x v="35"/>
    <x v="0"/>
    <s v="NA"/>
    <s v="NA"/>
    <s v="NA"/>
    <x v="0"/>
    <x v="0"/>
    <s v="NA"/>
    <s v="NA"/>
    <x v="3"/>
    <x v="2"/>
    <s v="U"/>
    <s v="FALL"/>
    <n v="1.00000000000001"/>
    <x v="5"/>
    <n v="1"/>
    <n v="1"/>
    <n v="1.0476190476190477"/>
    <x v="8"/>
    <n v="2.6190476190476191"/>
    <n v="2.5777444925452442"/>
    <n v="15.526045025207026"/>
    <s v="Abv"/>
    <n v="-4.1303126502374887E-2"/>
  </r>
  <r>
    <s v="OtsLGRF24S"/>
    <s v="OtsLGRF24S_5426"/>
    <s v="C-05426"/>
    <x v="15"/>
    <n v="40"/>
    <s v="M"/>
    <n v="720"/>
    <x v="9"/>
    <x v="0"/>
    <s v="NA"/>
    <s v="3DD.0078C31487"/>
    <s v="NA"/>
    <x v="0"/>
    <x v="0"/>
    <s v="OtsLYON20S_1_1565"/>
    <s v="OtsLYON20S_1_1738"/>
    <x v="1"/>
    <x v="0"/>
    <n v="2020"/>
    <s v="FALL"/>
    <n v="1.00000000000001"/>
    <x v="4"/>
    <n v="0.98961045999999997"/>
    <n v="1"/>
    <n v="1.028169014084507"/>
    <x v="0"/>
    <n v="2.5704225352112675"/>
    <n v="2.5809211509999486"/>
    <n v="15.545178396392602"/>
    <s v="Abv"/>
    <n v="1.0498615788681054E-2"/>
  </r>
  <r>
    <s v="OtsLGRF24S"/>
    <s v="OtsLGRF24S_5432"/>
    <s v="C-05432"/>
    <x v="15"/>
    <n v="40"/>
    <s v="M"/>
    <n v="720"/>
    <x v="9"/>
    <x v="1"/>
    <n v="1"/>
    <s v="NA"/>
    <s v="NA"/>
    <x v="0"/>
    <x v="0"/>
    <s v="OtsLYON20S_1_0416"/>
    <s v="OtsLYON20S_1_1101"/>
    <x v="1"/>
    <x v="0"/>
    <n v="2020"/>
    <s v="FALL"/>
    <n v="1.00000000000001"/>
    <x v="1"/>
    <n v="0.98961045999999997"/>
    <n v="1"/>
    <n v="1.028169014084507"/>
    <x v="0"/>
    <n v="2.5704225352112675"/>
    <n v="2.5809211509999486"/>
    <n v="15.545178396392602"/>
    <s v="Abv"/>
    <n v="1.0498615788681054E-2"/>
  </r>
  <r>
    <s v="OtsLGRF24S"/>
    <s v="OtsLGRF24S_5438"/>
    <s v="C-05438"/>
    <x v="15"/>
    <n v="40"/>
    <s v="M"/>
    <n v="860"/>
    <x v="16"/>
    <x v="1"/>
    <n v="1"/>
    <s v="NA"/>
    <s v="NA"/>
    <x v="0"/>
    <x v="0"/>
    <s v="OtsNPFH20S_1_0556"/>
    <s v="OtsNPFH20S_1_0502"/>
    <x v="0"/>
    <x v="0"/>
    <n v="2020"/>
    <s v="FALL"/>
    <n v="0.999999999999997"/>
    <x v="12"/>
    <n v="0.98845608500000004"/>
    <n v="1"/>
    <n v="1"/>
    <x v="3"/>
    <n v="2.5"/>
    <n v="2.5116787333045756"/>
    <n v="15.128123526175017"/>
    <s v="Abv"/>
    <n v="1.1678733304575584E-2"/>
  </r>
  <r>
    <s v="OtsLGRF24S"/>
    <s v="OtsLGRF24S_5444"/>
    <s v="C-05444"/>
    <x v="15"/>
    <n v="40"/>
    <s v="F"/>
    <n v="760"/>
    <x v="20"/>
    <x v="0"/>
    <s v="NA"/>
    <s v="3DD.0078C31496"/>
    <s v="NA"/>
    <x v="1"/>
    <x v="1"/>
    <s v="NA"/>
    <s v="NA"/>
    <x v="3"/>
    <x v="2"/>
    <s v="U"/>
    <s v="FALL"/>
    <n v="1"/>
    <x v="5"/>
    <n v="1"/>
    <n v="1"/>
    <n v="1"/>
    <x v="1"/>
    <n v="2.5"/>
    <n v="2.4586968734976251"/>
    <n v="14.809007825118979"/>
    <s v="blw"/>
    <n v="-4.1303126502374887E-2"/>
  </r>
  <r>
    <s v="OtsLGRF24S"/>
    <s v="OtsLGRF24S_5450"/>
    <s v="C-05450"/>
    <x v="15"/>
    <n v="40"/>
    <s v="F"/>
    <n v="760"/>
    <x v="20"/>
    <x v="1"/>
    <n v="1"/>
    <s v="3DD.003D81D91D"/>
    <s v="NA"/>
    <x v="1"/>
    <x v="1"/>
    <s v="OtsLYON20S_1_0426"/>
    <s v="OtsLYON20S_1_1124"/>
    <x v="1"/>
    <x v="0"/>
    <n v="2020"/>
    <s v="FALL"/>
    <n v="1"/>
    <x v="1"/>
    <n v="0.98961045999999997"/>
    <n v="1"/>
    <n v="1"/>
    <x v="1"/>
    <n v="2.5"/>
    <n v="2.5104986157886811"/>
    <n v="15.121015545636293"/>
    <s v="Abv"/>
    <n v="1.0498615788681054E-2"/>
  </r>
  <r>
    <s v="OtsLGRF24S"/>
    <s v="OtsLGRF24S_5456"/>
    <s v="C-05456"/>
    <x v="15"/>
    <n v="40"/>
    <s v="F"/>
    <n v="780"/>
    <x v="11"/>
    <x v="0"/>
    <s v="NA"/>
    <s v="3DD.0078C3149A"/>
    <s v="NA"/>
    <x v="1"/>
    <x v="1"/>
    <s v="OtsLYON19S_1_1395"/>
    <s v="OtsLYON19S_1_1495"/>
    <x v="5"/>
    <x v="3"/>
    <n v="2019"/>
    <s v="FALL"/>
    <n v="1"/>
    <x v="4"/>
    <n v="0.95971980899999998"/>
    <n v="1"/>
    <n v="1.0208333333333333"/>
    <x v="4"/>
    <n v="2.552083333333333"/>
    <n v="2.594054115453555"/>
    <n v="15.62427971850223"/>
    <s v="Abv"/>
    <n v="4.1970782120221983E-2"/>
  </r>
  <r>
    <s v="OtsLGRF24S"/>
    <s v="OtsLGRF24S_5462"/>
    <s v="C-05462"/>
    <x v="15"/>
    <n v="40"/>
    <s v="M"/>
    <n v="630"/>
    <x v="31"/>
    <x v="1"/>
    <s v="NA"/>
    <s v="NA"/>
    <s v="NA"/>
    <x v="0"/>
    <x v="0"/>
    <s v="OtsPBT21-LWSFa-6056"/>
    <s v="OtsPBT21-LWSFa-6119"/>
    <x v="12"/>
    <x v="4"/>
    <n v="2021"/>
    <s v="FALL"/>
    <n v="1"/>
    <x v="19"/>
    <n v="0.98870000000000002"/>
    <n v="1"/>
    <n v="1"/>
    <x v="5"/>
    <n v="2.5"/>
    <n v="2.5114291493880856"/>
    <n v="15.126620254172614"/>
    <s v="Abv"/>
    <n v="1.1429149388085591E-2"/>
  </r>
  <r>
    <s v="OtsLGRF24S"/>
    <s v="OtsLGRF24S_5468"/>
    <s v="C-05468"/>
    <x v="15"/>
    <n v="40"/>
    <s v="F"/>
    <n v="780"/>
    <x v="11"/>
    <x v="0"/>
    <s v="NA"/>
    <s v="NA"/>
    <s v="NA"/>
    <x v="1"/>
    <x v="1"/>
    <s v="NA"/>
    <s v="NA"/>
    <x v="3"/>
    <x v="2"/>
    <s v="U"/>
    <s v="FALL"/>
    <n v="1"/>
    <x v="5"/>
    <n v="1"/>
    <n v="1"/>
    <n v="1.0208333333333333"/>
    <x v="4"/>
    <n v="2.552083333333333"/>
    <n v="2.5107802068309582"/>
    <n v="15.122711600157498"/>
    <s v="Abv"/>
    <n v="-4.1303126502374887E-2"/>
  </r>
  <r>
    <s v="OtsLGRF24S"/>
    <s v="OtsLGRF24S_5474"/>
    <s v="C-05474"/>
    <x v="15"/>
    <n v="40"/>
    <s v="F"/>
    <n v="850"/>
    <x v="4"/>
    <x v="1"/>
    <n v="1"/>
    <s v="3DD.003D4530A6"/>
    <s v="NA"/>
    <x v="1"/>
    <x v="1"/>
    <s v="OtsLYON20S_1_1594"/>
    <s v="OtsLYON20S_1_1779"/>
    <x v="1"/>
    <x v="0"/>
    <n v="2020"/>
    <s v="FALL"/>
    <n v="0.999999999999999"/>
    <x v="14"/>
    <n v="0.98961045999999997"/>
    <n v="1"/>
    <n v="1"/>
    <x v="3"/>
    <n v="2.5"/>
    <n v="2.5104986157886811"/>
    <n v="15.121015545636293"/>
    <s v="Abv"/>
    <n v="1.0498615788681054E-2"/>
  </r>
  <r>
    <s v="OtsLGRF24S"/>
    <s v="OtsLGRF24S_5480"/>
    <s v="C-05480"/>
    <x v="15"/>
    <n v="40"/>
    <s v="F"/>
    <n v="650"/>
    <x v="28"/>
    <x v="0"/>
    <s v="NA"/>
    <s v="NA"/>
    <s v="NA"/>
    <x v="1"/>
    <x v="1"/>
    <s v="OtsLYON20S_1_0310"/>
    <s v="OtsLYON20S_1_0022"/>
    <x v="1"/>
    <x v="0"/>
    <n v="2020"/>
    <s v="FALL"/>
    <n v="0.999999999999997"/>
    <x v="11"/>
    <n v="0.98961045999999997"/>
    <n v="1"/>
    <n v="1"/>
    <x v="5"/>
    <n v="2.5"/>
    <n v="2.5104986157886811"/>
    <n v="15.121015545636293"/>
    <s v="Abv"/>
    <n v="1.0498615788681054E-2"/>
  </r>
  <r>
    <s v="OtsLGRF24S"/>
    <s v="OtsLGRF24S_5486"/>
    <s v="C-05486"/>
    <x v="15"/>
    <n v="40"/>
    <s v="M"/>
    <n v="630"/>
    <x v="31"/>
    <x v="0"/>
    <s v="NA"/>
    <s v="NA"/>
    <s v="NA"/>
    <x v="0"/>
    <x v="0"/>
    <s v="OtsLYON21S_1_0613"/>
    <s v="OtsLYON21S_1_0021"/>
    <x v="6"/>
    <x v="4"/>
    <n v="2021"/>
    <s v="FALL"/>
    <n v="0.999999999999998"/>
    <x v="11"/>
    <n v="0.98140000000000005"/>
    <n v="1"/>
    <n v="1"/>
    <x v="5"/>
    <n v="2.5"/>
    <n v="2.5189525168127167"/>
    <n v="15.1719343424051"/>
    <s v="Abv"/>
    <n v="1.8952516812716702E-2"/>
  </r>
  <r>
    <s v="OtsLGRF24S"/>
    <s v="OtsLGRF24S_5492"/>
    <s v="C-05492"/>
    <x v="15"/>
    <n v="40"/>
    <s v="F"/>
    <n v="740"/>
    <x v="2"/>
    <x v="1"/>
    <n v="1"/>
    <s v="NA"/>
    <s v="NA"/>
    <x v="1"/>
    <x v="1"/>
    <s v="OtsLYON20S_1_0410"/>
    <s v="OtsLYON20S_1_1066"/>
    <x v="1"/>
    <x v="0"/>
    <n v="2020"/>
    <s v="FALL"/>
    <n v="1"/>
    <x v="1"/>
    <n v="0.98961045999999997"/>
    <n v="1"/>
    <n v="1"/>
    <x v="1"/>
    <n v="2.5"/>
    <n v="2.5104986157886811"/>
    <n v="15.121015545636293"/>
    <s v="Abv"/>
    <n v="1.0498615788681054E-2"/>
  </r>
  <r>
    <s v="OtsLGRF24S"/>
    <s v="OtsLGRF24S_5498"/>
    <s v="C-05498"/>
    <x v="15"/>
    <n v="40"/>
    <s v="M"/>
    <n v="860"/>
    <x v="16"/>
    <x v="0"/>
    <s v="NA"/>
    <s v="3DD.0078C31470"/>
    <s v="NA"/>
    <x v="0"/>
    <x v="0"/>
    <s v="OtsNPFH20S_1_0572"/>
    <s v="OtsNPFH20S_1_0532"/>
    <x v="0"/>
    <x v="0"/>
    <n v="2020"/>
    <s v="FALL"/>
    <n v="1"/>
    <x v="7"/>
    <n v="0.98845608500000004"/>
    <n v="1"/>
    <n v="1"/>
    <x v="3"/>
    <n v="2.5"/>
    <n v="2.5116787333045756"/>
    <n v="15.128123526175017"/>
    <s v="Abv"/>
    <n v="1.1678733304575584E-2"/>
  </r>
  <r>
    <s v="OtsLGRF24S"/>
    <s v="OtsLGRF24S_5504"/>
    <s v="C-05504"/>
    <x v="15"/>
    <n v="40"/>
    <s v="F"/>
    <n v="830"/>
    <x v="10"/>
    <x v="0"/>
    <s v="NA"/>
    <s v="3DD.0078C314C7"/>
    <s v="NA"/>
    <x v="1"/>
    <x v="1"/>
    <s v="OtsLYON19S_1_1701"/>
    <s v="OtsLYON19S_1_1908"/>
    <x v="5"/>
    <x v="3"/>
    <n v="2019"/>
    <s v="FALL"/>
    <n v="1"/>
    <x v="4"/>
    <n v="0.95971980899999998"/>
    <n v="1"/>
    <n v="1"/>
    <x v="3"/>
    <n v="2.5"/>
    <n v="2.541970782120222"/>
    <n v="15.310575943463711"/>
    <s v="Abv"/>
    <n v="4.1970782120221983E-2"/>
  </r>
  <r>
    <s v="OtsLGRF24S"/>
    <s v="OtsLGRF24S_5510"/>
    <s v="C-05510"/>
    <x v="15"/>
    <n v="40"/>
    <s v="M"/>
    <n v="610"/>
    <x v="38"/>
    <x v="0"/>
    <s v="NA"/>
    <s v="NA"/>
    <s v="NA"/>
    <x v="0"/>
    <x v="0"/>
    <s v="OtsLYON21S_1_0805"/>
    <s v="OtsLYON21S_1_1635"/>
    <x v="6"/>
    <x v="4"/>
    <n v="2021"/>
    <s v="FALL"/>
    <n v="0.999999999999998"/>
    <x v="10"/>
    <n v="0.98140000000000005"/>
    <n v="1"/>
    <n v="1.0476190476190477"/>
    <x v="8"/>
    <n v="2.6190476190476191"/>
    <n v="2.6380001358603358"/>
    <n v="15.888971542493147"/>
    <s v="Abv"/>
    <n v="1.8952516812716702E-2"/>
  </r>
  <r>
    <s v="OtsLGRF24S"/>
    <s v="OtsLGRF24S_5516"/>
    <s v="C-05516"/>
    <x v="15"/>
    <n v="40"/>
    <s v="M"/>
    <n v="600"/>
    <x v="44"/>
    <x v="0"/>
    <s v="NA"/>
    <s v="NA"/>
    <s v="NA"/>
    <x v="0"/>
    <x v="0"/>
    <s v="OtsLYON21S_1_0820"/>
    <s v="OtsLYON21S_1_1649"/>
    <x v="6"/>
    <x v="4"/>
    <n v="2021"/>
    <s v="FALL"/>
    <n v="0.999999999999999"/>
    <x v="10"/>
    <n v="0.98140000000000005"/>
    <n v="1"/>
    <n v="1.0476190476190477"/>
    <x v="8"/>
    <n v="2.6190476190476191"/>
    <n v="2.6380001358603358"/>
    <n v="15.888971542493147"/>
    <s v="Abv"/>
    <n v="1.8952516812716702E-2"/>
  </r>
  <r>
    <s v="OtsLGRF24S"/>
    <s v="OtsLGRF24S_5522"/>
    <s v="C-05522"/>
    <x v="16"/>
    <n v="40"/>
    <s v="F"/>
    <n v="680"/>
    <x v="19"/>
    <x v="0"/>
    <s v="NA"/>
    <s v="NA"/>
    <s v="NA"/>
    <x v="1"/>
    <x v="1"/>
    <s v="NA"/>
    <s v="NA"/>
    <x v="3"/>
    <x v="2"/>
    <s v="U"/>
    <s v="FALL"/>
    <n v="1"/>
    <x v="5"/>
    <n v="1"/>
    <n v="1"/>
    <n v="1"/>
    <x v="0"/>
    <n v="2.5"/>
    <n v="2.4586968734976251"/>
    <n v="14.809007825118979"/>
    <s v="blw"/>
    <n v="-4.1303126502374887E-2"/>
  </r>
  <r>
    <s v="OtsLGRF24S"/>
    <s v="OtsLGRF24S_5528"/>
    <s v="C-05528"/>
    <x v="16"/>
    <n v="40"/>
    <s v="M"/>
    <n v="690"/>
    <x v="1"/>
    <x v="0"/>
    <s v="NA"/>
    <s v="NA"/>
    <s v="NA"/>
    <x v="0"/>
    <x v="0"/>
    <s v="OtsLYON20S_1_0257"/>
    <s v="OtsLYON20S_1_0115"/>
    <x v="1"/>
    <x v="0"/>
    <n v="2020"/>
    <s v="FALL"/>
    <n v="1"/>
    <x v="2"/>
    <n v="0.98961045999999997"/>
    <n v="1"/>
    <n v="1.028169014084507"/>
    <x v="0"/>
    <n v="2.5704225352112675"/>
    <n v="2.5809211509999486"/>
    <n v="15.545178396392602"/>
    <s v="Abv"/>
    <n v="1.0498615788681054E-2"/>
  </r>
  <r>
    <s v="OtsLGRF24S"/>
    <s v="OtsLGRF24S_5534"/>
    <s v="C-05534"/>
    <x v="16"/>
    <n v="40"/>
    <s v="F"/>
    <n v="690"/>
    <x v="1"/>
    <x v="0"/>
    <s v="NA"/>
    <s v="NA"/>
    <s v="NA"/>
    <x v="1"/>
    <x v="1"/>
    <s v="OtsLYON20S_1_1482"/>
    <s v="OtsLYON20S_1_1295"/>
    <x v="1"/>
    <x v="0"/>
    <n v="2020"/>
    <s v="FALL"/>
    <n v="1"/>
    <x v="4"/>
    <n v="0.98961045999999997"/>
    <n v="1"/>
    <n v="1"/>
    <x v="0"/>
    <n v="2.5"/>
    <n v="2.5104986157886811"/>
    <n v="15.121015545636293"/>
    <s v="Abv"/>
    <n v="1.0498615788681054E-2"/>
  </r>
  <r>
    <s v="OtsLGRF24S"/>
    <s v="OtsLGRF24S_5540"/>
    <s v="C-05540"/>
    <x v="16"/>
    <n v="40"/>
    <s v="M"/>
    <n v="830"/>
    <x v="10"/>
    <x v="1"/>
    <n v="1"/>
    <s v="NA"/>
    <s v="NA"/>
    <x v="0"/>
    <x v="0"/>
    <s v="OtsLYON20S_1_0281"/>
    <s v="OtsLYON20S_1_0178"/>
    <x v="1"/>
    <x v="0"/>
    <n v="2020"/>
    <s v="FALL"/>
    <n v="0.999999999999998"/>
    <x v="2"/>
    <n v="0.98961045999999997"/>
    <n v="1"/>
    <n v="1"/>
    <x v="3"/>
    <n v="2.5"/>
    <n v="2.5104986157886811"/>
    <n v="15.121015545636293"/>
    <s v="Abv"/>
    <n v="1.0498615788681054E-2"/>
  </r>
  <r>
    <s v="OtsLGRF24S"/>
    <s v="OtsLGRF24S_5546"/>
    <s v="C-05546"/>
    <x v="16"/>
    <n v="40"/>
    <s v="M"/>
    <n v="590"/>
    <x v="35"/>
    <x v="0"/>
    <s v="NA"/>
    <s v="NA"/>
    <s v="NA"/>
    <x v="0"/>
    <x v="0"/>
    <s v="NA"/>
    <s v="NA"/>
    <x v="3"/>
    <x v="2"/>
    <s v="U"/>
    <s v="FALL"/>
    <n v="1"/>
    <x v="5"/>
    <n v="1"/>
    <n v="1"/>
    <n v="1.0476190476190477"/>
    <x v="8"/>
    <n v="2.6190476190476191"/>
    <n v="2.5777444925452442"/>
    <n v="15.526045025207026"/>
    <s v="Abv"/>
    <n v="-4.1303126502374887E-2"/>
  </r>
  <r>
    <s v="OtsLGRF24S"/>
    <s v="OtsLGRF24S_5552"/>
    <s v="C-05552"/>
    <x v="16"/>
    <n v="40"/>
    <s v="F"/>
    <n v="800"/>
    <x v="18"/>
    <x v="0"/>
    <s v="NA"/>
    <s v="3DD.0078C31490"/>
    <s v="NA"/>
    <x v="1"/>
    <x v="1"/>
    <s v="NA"/>
    <s v="NA"/>
    <x v="3"/>
    <x v="2"/>
    <s v="U"/>
    <s v="FALL"/>
    <n v="0.999999999999998"/>
    <x v="5"/>
    <n v="1"/>
    <n v="1"/>
    <n v="1.0208333333333333"/>
    <x v="4"/>
    <n v="2.552083333333333"/>
    <n v="2.5107802068309582"/>
    <n v="15.122711600157498"/>
    <s v="Abv"/>
    <n v="-4.1303126502374887E-2"/>
  </r>
  <r>
    <s v="OtsLGRF24S"/>
    <s v="OtsLGRF24S_5558"/>
    <s v="C-05558"/>
    <x v="16"/>
    <n v="40"/>
    <s v="F"/>
    <n v="730"/>
    <x v="13"/>
    <x v="1"/>
    <n v="1"/>
    <s v="NA"/>
    <s v="NA"/>
    <x v="1"/>
    <x v="1"/>
    <s v="OtsLYON20S_1_1397"/>
    <s v="OtsLYON20S_1_0974"/>
    <x v="1"/>
    <x v="0"/>
    <n v="2020"/>
    <s v="FALL"/>
    <n v="0.999999999999998"/>
    <x v="3"/>
    <n v="0.98961045999999997"/>
    <n v="1"/>
    <n v="1"/>
    <x v="1"/>
    <n v="2.5"/>
    <n v="2.5104986157886811"/>
    <n v="15.121015545636293"/>
    <s v="blw"/>
    <n v="1.0498615788681054E-2"/>
  </r>
  <r>
    <s v="OtsLGRF24S"/>
    <s v="OtsLGRF24S_5564"/>
    <s v="C-05564"/>
    <x v="16"/>
    <n v="40"/>
    <s v="F"/>
    <n v="790"/>
    <x v="7"/>
    <x v="1"/>
    <s v="NA"/>
    <s v="NA"/>
    <s v="NA"/>
    <x v="1"/>
    <x v="1"/>
    <s v="OtsLYON19S_1_1881"/>
    <s v="OtsLYON19S_1_1642"/>
    <x v="5"/>
    <x v="3"/>
    <n v="2019"/>
    <s v="FALL"/>
    <n v="1"/>
    <x v="4"/>
    <n v="0.95971980899999998"/>
    <n v="1"/>
    <n v="1.0208333333333333"/>
    <x v="4"/>
    <n v="2.552083333333333"/>
    <n v="2.594054115453555"/>
    <n v="15.62427971850223"/>
    <s v="Abv"/>
    <n v="4.1970782120221983E-2"/>
  </r>
  <r>
    <s v="OtsLGRF24S"/>
    <s v="OtsLGRF24S_5570"/>
    <s v="C-05570"/>
    <x v="16"/>
    <n v="40"/>
    <s v="M"/>
    <n v="750"/>
    <x v="21"/>
    <x v="1"/>
    <n v="1"/>
    <s v="NA"/>
    <s v="NA"/>
    <x v="0"/>
    <x v="0"/>
    <s v="OtsLYON20S_1_1383"/>
    <s v="OtsLYON20S_1_0935"/>
    <x v="1"/>
    <x v="0"/>
    <n v="2020"/>
    <s v="FALL"/>
    <n v="0.999999999999996"/>
    <x v="15"/>
    <n v="0.98961045999999997"/>
    <n v="1"/>
    <n v="1.0104166666666667"/>
    <x v="1"/>
    <n v="2.5260416666666665"/>
    <n v="2.5365402824553476"/>
    <n v="15.277867433155553"/>
    <s v="Abv"/>
    <n v="1.0498615788681054E-2"/>
  </r>
  <r>
    <s v="OtsLGRF24S"/>
    <s v="OtsLGRF24S_5576"/>
    <s v="C-05576"/>
    <x v="16"/>
    <n v="40"/>
    <s v="M"/>
    <n v="760"/>
    <x v="20"/>
    <x v="0"/>
    <s v="NA"/>
    <s v="3DD.0078C31484"/>
    <s v="NA"/>
    <x v="0"/>
    <x v="0"/>
    <s v="NA"/>
    <s v="NA"/>
    <x v="3"/>
    <x v="2"/>
    <s v="U"/>
    <s v="FALL"/>
    <n v="1"/>
    <x v="5"/>
    <n v="1"/>
    <n v="1"/>
    <n v="1.0104166666666667"/>
    <x v="1"/>
    <n v="2.5260416666666665"/>
    <n v="2.4847385401642916"/>
    <n v="14.965859712638238"/>
    <s v="Abv"/>
    <n v="-4.1303126502374887E-2"/>
  </r>
  <r>
    <s v="OtsLGRF24S"/>
    <s v="OtsLGRF24S_5582"/>
    <s v="C-05582"/>
    <x v="16"/>
    <n v="40"/>
    <s v="F"/>
    <n v="690"/>
    <x v="1"/>
    <x v="1"/>
    <n v="1"/>
    <s v="NA"/>
    <s v="NA"/>
    <x v="1"/>
    <x v="1"/>
    <s v="OtsLYON20S_1_0652"/>
    <s v="OtsLYON20S_1_0730"/>
    <x v="1"/>
    <x v="0"/>
    <n v="2020"/>
    <s v="FALL"/>
    <n v="1"/>
    <x v="4"/>
    <n v="0.98961045999999997"/>
    <n v="1"/>
    <n v="1"/>
    <x v="0"/>
    <n v="2.5"/>
    <n v="2.5104986157886811"/>
    <n v="15.121015545636293"/>
    <s v="Abv"/>
    <n v="1.0498615788681054E-2"/>
  </r>
  <r>
    <s v="OtsLGRF24S"/>
    <s v="OtsLGRF24S_5588"/>
    <s v="C-05588"/>
    <x v="16"/>
    <n v="40"/>
    <s v="M"/>
    <n v="700"/>
    <x v="0"/>
    <x v="0"/>
    <s v="NA"/>
    <s v="3DD.0078C314AD"/>
    <s v="NA"/>
    <x v="0"/>
    <x v="0"/>
    <s v="OtsLYON20S_1_1331"/>
    <s v="OtsLYON20S_1_0868"/>
    <x v="1"/>
    <x v="0"/>
    <n v="2020"/>
    <s v="FALL"/>
    <n v="0.999999999999996"/>
    <x v="9"/>
    <n v="0.98961045999999997"/>
    <n v="1"/>
    <n v="1.028169014084507"/>
    <x v="0"/>
    <n v="2.5704225352112675"/>
    <n v="2.5809211509999486"/>
    <n v="15.545178396392602"/>
    <s v="Abv"/>
    <n v="1.0498615788681054E-2"/>
  </r>
  <r>
    <s v="OtsLGRF24S"/>
    <s v="OtsLGRF24S_5594"/>
    <s v="C-05594"/>
    <x v="16"/>
    <n v="40"/>
    <s v="F"/>
    <n v="800"/>
    <x v="18"/>
    <x v="0"/>
    <s v="NA"/>
    <s v="NA"/>
    <s v="NA"/>
    <x v="1"/>
    <x v="1"/>
    <s v="NA"/>
    <s v="NA"/>
    <x v="3"/>
    <x v="2"/>
    <s v="U"/>
    <s v="FALL"/>
    <n v="1"/>
    <x v="5"/>
    <n v="1"/>
    <n v="1"/>
    <n v="1.0208333333333333"/>
    <x v="4"/>
    <n v="2.552083333333333"/>
    <n v="2.5107802068309582"/>
    <n v="15.122711600157498"/>
    <s v="Abv"/>
    <n v="-4.1303126502374887E-2"/>
  </r>
  <r>
    <s v="OtsLGRF24S"/>
    <s v="OtsLGRF24S_5600"/>
    <s v="C-05600"/>
    <x v="16"/>
    <n v="40"/>
    <s v="M"/>
    <n v="660"/>
    <x v="36"/>
    <x v="0"/>
    <s v="NA"/>
    <s v="NA"/>
    <s v="NA"/>
    <x v="0"/>
    <x v="0"/>
    <s v="NA"/>
    <s v="NA"/>
    <x v="3"/>
    <x v="2"/>
    <s v="U"/>
    <s v="FALL"/>
    <n v="0.999999999999999"/>
    <x v="5"/>
    <n v="1"/>
    <n v="1"/>
    <n v="1"/>
    <x v="5"/>
    <n v="2.5"/>
    <n v="2.4586968734976251"/>
    <n v="14.809007825118979"/>
    <s v="blw"/>
    <n v="-4.1303126502374887E-2"/>
  </r>
  <r>
    <s v="OtsLGRF24S"/>
    <s v="OtsLGRF24S_5606"/>
    <s v="C-05606"/>
    <x v="16"/>
    <n v="40"/>
    <s v="F"/>
    <n v="770"/>
    <x v="8"/>
    <x v="0"/>
    <s v="NA"/>
    <s v="3DD.003E17BE39"/>
    <s v="NA"/>
    <x v="1"/>
    <x v="1"/>
    <s v="OtsLYON20S_1_1527"/>
    <s v="OtsLYON20S_1_1684"/>
    <x v="1"/>
    <x v="0"/>
    <n v="2020"/>
    <s v="FALL"/>
    <n v="0.999999999999996"/>
    <x v="4"/>
    <n v="0.98961045999999997"/>
    <n v="1"/>
    <n v="1"/>
    <x v="1"/>
    <n v="2.5"/>
    <n v="2.5104986157886811"/>
    <n v="15.121015545636293"/>
    <s v="Abv"/>
    <n v="1.0498615788681054E-2"/>
  </r>
  <r>
    <s v="OtsLGRF24S"/>
    <s v="OtsLGRF24S_5612"/>
    <s v="C-05612"/>
    <x v="16"/>
    <n v="40"/>
    <s v="F"/>
    <n v="760"/>
    <x v="20"/>
    <x v="1"/>
    <n v="1"/>
    <s v="NA"/>
    <s v="NA"/>
    <x v="1"/>
    <x v="1"/>
    <s v="OtsLYON20S_1_0257"/>
    <s v="OtsLYON20S_1_0117"/>
    <x v="1"/>
    <x v="0"/>
    <n v="2020"/>
    <s v="FALL"/>
    <n v="1"/>
    <x v="2"/>
    <n v="0.98961045999999997"/>
    <n v="1"/>
    <n v="1"/>
    <x v="1"/>
    <n v="2.5"/>
    <n v="2.5104986157886811"/>
    <n v="15.121015545636293"/>
    <s v="Abv"/>
    <n v="1.0498615788681054E-2"/>
  </r>
  <r>
    <s v="OtsLGRF24S"/>
    <s v="OtsLGRF24S_5618"/>
    <s v="C-05618"/>
    <x v="16"/>
    <n v="40"/>
    <s v="M"/>
    <n v="490"/>
    <x v="24"/>
    <x v="0"/>
    <s v="NA"/>
    <s v="NA"/>
    <s v="NA"/>
    <x v="0"/>
    <x v="0"/>
    <s v="NA"/>
    <s v="NA"/>
    <x v="3"/>
    <x v="2"/>
    <s v="U"/>
    <s v="FALL"/>
    <n v="1.00000000000001"/>
    <x v="5"/>
    <n v="1"/>
    <n v="1"/>
    <n v="1"/>
    <x v="7"/>
    <n v="2.5"/>
    <n v="2.4586968734976251"/>
    <n v="14.809007825118979"/>
    <s v="Abv"/>
    <n v="-4.1303126502374887E-2"/>
  </r>
  <r>
    <s v="OtsLGRF24S"/>
    <s v="OtsLGRF24S_5624"/>
    <s v="C-05624"/>
    <x v="16"/>
    <n v="40"/>
    <s v="F"/>
    <n v="740"/>
    <x v="2"/>
    <x v="0"/>
    <s v="NA"/>
    <s v="3DD.0078C314BF"/>
    <s v="NA"/>
    <x v="1"/>
    <x v="1"/>
    <s v="OtsLYON19S_1_0127"/>
    <s v="OtsLYON19S_1_0076"/>
    <x v="5"/>
    <x v="3"/>
    <n v="2019"/>
    <s v="FALL"/>
    <n v="1"/>
    <x v="11"/>
    <n v="0.95971980899999998"/>
    <n v="1"/>
    <n v="1"/>
    <x v="1"/>
    <n v="2.5"/>
    <n v="2.541970782120222"/>
    <n v="15.310575943463711"/>
    <s v="Abv"/>
    <n v="4.1970782120221983E-2"/>
  </r>
  <r>
    <s v="OtsLGRF24S"/>
    <s v="OtsLGRF24S_5630"/>
    <s v="C-05630"/>
    <x v="16"/>
    <n v="40"/>
    <s v="M"/>
    <n v="460"/>
    <x v="5"/>
    <x v="0"/>
    <s v="NA"/>
    <s v="NA"/>
    <s v="NA"/>
    <x v="0"/>
    <x v="0"/>
    <s v="OtsLYON22S_1_0344"/>
    <s v="OtsLYON22S_1_4027"/>
    <x v="2"/>
    <x v="1"/>
    <n v="2022"/>
    <s v="FALL"/>
    <n v="1"/>
    <x v="4"/>
    <n v="0.98"/>
    <n v="1"/>
    <n v="1"/>
    <x v="2"/>
    <n v="2.5"/>
    <n v="2.5204081632653064"/>
    <n v="15.180701864721238"/>
    <s v="Abv"/>
    <n v="2.0408163265306367E-2"/>
  </r>
  <r>
    <s v="OtsLGRF24S"/>
    <s v="OtsLGRF24S_5636"/>
    <s v="C-05636"/>
    <x v="16"/>
    <n v="40"/>
    <s v="F"/>
    <n v="780"/>
    <x v="11"/>
    <x v="1"/>
    <n v="1"/>
    <s v="NA"/>
    <s v="NA"/>
    <x v="1"/>
    <x v="1"/>
    <s v="OtsLYON20S_1_0476"/>
    <s v="OtsLYON20S_1_0514"/>
    <x v="1"/>
    <x v="0"/>
    <n v="2020"/>
    <s v="FALL"/>
    <n v="0.999999999999997"/>
    <x v="10"/>
    <n v="0.98961045999999997"/>
    <n v="1"/>
    <n v="1.0208333333333333"/>
    <x v="4"/>
    <n v="2.552083333333333"/>
    <n v="2.5625819491220141"/>
    <n v="15.434719320674812"/>
    <s v="Abv"/>
    <n v="1.0498615788681054E-2"/>
  </r>
  <r>
    <s v="OtsLGRF24S"/>
    <s v="OtsLGRF24S_5642"/>
    <s v="C-05642"/>
    <x v="16"/>
    <n v="40"/>
    <s v="F"/>
    <n v="850"/>
    <x v="4"/>
    <x v="0"/>
    <s v="NA"/>
    <s v="3DD.0078C314B1"/>
    <s v="NA"/>
    <x v="1"/>
    <x v="1"/>
    <s v="OtsLYON19S_1_1827"/>
    <s v="OtsLYON19S_1_1560"/>
    <x v="5"/>
    <x v="3"/>
    <n v="2019"/>
    <s v="FALL"/>
    <n v="1"/>
    <x v="4"/>
    <n v="0.95971980899999998"/>
    <n v="1"/>
    <n v="1"/>
    <x v="3"/>
    <n v="2.5"/>
    <n v="2.541970782120222"/>
    <n v="15.310575943463711"/>
    <s v="Abv"/>
    <n v="4.1970782120221983E-2"/>
  </r>
  <r>
    <s v="OtsLGRF24S"/>
    <s v="OtsLGRF24S_5648"/>
    <s v="C-05648"/>
    <x v="16"/>
    <n v="40"/>
    <s v="F"/>
    <n v="830"/>
    <x v="10"/>
    <x v="1"/>
    <n v="1"/>
    <s v="NA"/>
    <s v="NA"/>
    <x v="1"/>
    <x v="1"/>
    <s v="OtsLYON20S_1_1571"/>
    <s v="OtsLYON20S_1_1756"/>
    <x v="1"/>
    <x v="0"/>
    <n v="2020"/>
    <s v="FALL"/>
    <n v="1"/>
    <x v="14"/>
    <n v="0.98961045999999997"/>
    <n v="1"/>
    <n v="1"/>
    <x v="3"/>
    <n v="2.5"/>
    <n v="2.5104986157886811"/>
    <n v="15.121015545636293"/>
    <s v="Abv"/>
    <n v="1.0498615788681054E-2"/>
  </r>
  <r>
    <s v="OtsLGRF24S"/>
    <s v="OtsLGRF24S_5654"/>
    <s v="C-05654"/>
    <x v="16"/>
    <n v="40"/>
    <s v="F"/>
    <n v="680"/>
    <x v="19"/>
    <x v="1"/>
    <n v="1"/>
    <s v="NA"/>
    <s v="NA"/>
    <x v="1"/>
    <x v="1"/>
    <s v="OtsLYON20S_1_0427"/>
    <s v="OtsLYON20S_1_1110"/>
    <x v="1"/>
    <x v="0"/>
    <n v="2020"/>
    <s v="FALL"/>
    <n v="0.999999999999999"/>
    <x v="1"/>
    <n v="0.98961045999999997"/>
    <n v="1"/>
    <n v="1"/>
    <x v="0"/>
    <n v="2.5"/>
    <n v="2.5104986157886811"/>
    <n v="15.121015545636293"/>
    <s v="Abv"/>
    <n v="1.0498615788681054E-2"/>
  </r>
  <r>
    <s v="OtsLGRF24S"/>
    <s v="OtsLGRF24S_5660"/>
    <s v="C-05660"/>
    <x v="16"/>
    <n v="40"/>
    <s v="F"/>
    <n v="840"/>
    <x v="12"/>
    <x v="1"/>
    <n v="1"/>
    <s v="NA"/>
    <s v="NA"/>
    <x v="1"/>
    <x v="1"/>
    <s v="OtsLYON19S_1_1335"/>
    <s v="OtsLYON19S_1_1420"/>
    <x v="5"/>
    <x v="3"/>
    <n v="2019"/>
    <s v="FALL"/>
    <n v="0.999999999999999"/>
    <x v="3"/>
    <n v="0.95971980899999998"/>
    <n v="1"/>
    <n v="1"/>
    <x v="3"/>
    <n v="2.5"/>
    <n v="2.541970782120222"/>
    <n v="15.310575943463711"/>
    <s v="blw"/>
    <n v="4.1970782120221983E-2"/>
  </r>
  <r>
    <s v="OtsLGRF24S"/>
    <s v="OtsLGRF24S_5666"/>
    <s v="C-05666"/>
    <x v="16"/>
    <n v="40"/>
    <s v="M"/>
    <n v="550"/>
    <x v="30"/>
    <x v="1"/>
    <n v="1"/>
    <s v="NA"/>
    <s v="NA"/>
    <x v="0"/>
    <x v="0"/>
    <s v="OtsLYON22S_1_0440"/>
    <s v="OtsLYON22S_1_4235"/>
    <x v="2"/>
    <x v="1"/>
    <n v="2022"/>
    <s v="FALL"/>
    <n v="1"/>
    <x v="4"/>
    <n v="0.98"/>
    <n v="1"/>
    <n v="1"/>
    <x v="9"/>
    <n v="2.5"/>
    <n v="2.5204081632653059"/>
    <n v="15.180701864721234"/>
    <s v="Abv"/>
    <n v="2.0408163265305923E-2"/>
  </r>
  <r>
    <s v="OtsLGRF24S"/>
    <s v="OtsLGRF24S_5672"/>
    <s v="C-05672"/>
    <x v="16"/>
    <n v="40"/>
    <s v="M"/>
    <n v="710"/>
    <x v="25"/>
    <x v="0"/>
    <s v="NA"/>
    <s v="3DD.0078C314DD"/>
    <s v="NA"/>
    <x v="0"/>
    <x v="0"/>
    <s v="NA"/>
    <s v="NA"/>
    <x v="3"/>
    <x v="2"/>
    <s v="U"/>
    <s v="FALL"/>
    <n v="1"/>
    <x v="5"/>
    <n v="1"/>
    <n v="1"/>
    <n v="1.028169014084507"/>
    <x v="0"/>
    <n v="2.5704225352112675"/>
    <n v="2.5291194087088926"/>
    <n v="15.233170675875288"/>
    <s v="Abv"/>
    <n v="-4.1303126502374887E-2"/>
  </r>
  <r>
    <s v="OtsLGRF24S"/>
    <s v="OtsLGRF24S_5678"/>
    <s v="C-05678"/>
    <x v="16"/>
    <n v="40"/>
    <s v="M"/>
    <n v="640"/>
    <x v="39"/>
    <x v="0"/>
    <s v="NA"/>
    <s v="NA"/>
    <s v="NA"/>
    <x v="0"/>
    <x v="0"/>
    <s v="OtsLYON21S_1_0655"/>
    <s v="OtsLYON21S_1_0118"/>
    <x v="6"/>
    <x v="4"/>
    <n v="2021"/>
    <s v="FALL"/>
    <n v="0.999999999999999"/>
    <x v="2"/>
    <n v="0.98140000000000005"/>
    <n v="1"/>
    <n v="1"/>
    <x v="5"/>
    <n v="2.5"/>
    <n v="2.5189525168127167"/>
    <n v="15.1719343424051"/>
    <s v="Abv"/>
    <n v="1.8952516812716702E-2"/>
  </r>
  <r>
    <s v="OtsLGRF24S"/>
    <s v="OtsLGRF24S_5684"/>
    <s v="C-05684"/>
    <x v="16"/>
    <n v="40"/>
    <s v="M"/>
    <n v="760"/>
    <x v="20"/>
    <x v="0"/>
    <s v="NA"/>
    <s v="3DD.0078C31518"/>
    <s v="NA"/>
    <x v="0"/>
    <x v="0"/>
    <s v="NA"/>
    <s v="NA"/>
    <x v="3"/>
    <x v="2"/>
    <s v="U"/>
    <s v="FALL"/>
    <n v="0.999999999999996"/>
    <x v="5"/>
    <n v="1"/>
    <n v="1"/>
    <n v="1.0104166666666667"/>
    <x v="1"/>
    <n v="2.5260416666666665"/>
    <n v="2.4847385401642916"/>
    <n v="14.965859712638238"/>
    <s v="Abv"/>
    <n v="-4.1303126502374887E-2"/>
  </r>
  <r>
    <s v="OtsLGRF24S"/>
    <s v="OtsLGRF24S_5690"/>
    <s v="C-05690"/>
    <x v="16"/>
    <n v="40"/>
    <s v="M"/>
    <n v="820"/>
    <x v="6"/>
    <x v="0"/>
    <s v="NA"/>
    <s v="3DD.0078C314E5"/>
    <s v="NA"/>
    <x v="0"/>
    <x v="0"/>
    <s v="OtsNPFH20S_1_0565"/>
    <s v="OtsNPFH20S_1_0525"/>
    <x v="0"/>
    <x v="0"/>
    <n v="2020"/>
    <s v="FALL"/>
    <n v="0.999999999999996"/>
    <x v="7"/>
    <n v="0.98845608500000004"/>
    <n v="1"/>
    <n v="1"/>
    <x v="4"/>
    <n v="2.5"/>
    <n v="2.5116787333045756"/>
    <n v="15.128123526175017"/>
    <s v="Abv"/>
    <n v="1.1678733304575584E-2"/>
  </r>
  <r>
    <s v="OtsLGRF24S"/>
    <s v="OtsLGRF24S_5696"/>
    <s v="C-05696"/>
    <x v="16"/>
    <n v="40"/>
    <s v="M"/>
    <n v="620"/>
    <x v="26"/>
    <x v="1"/>
    <n v="1"/>
    <s v="NA"/>
    <s v="NA"/>
    <x v="0"/>
    <x v="0"/>
    <s v="OtsLYON21S_1_0624"/>
    <s v="OtsLYON21S_1_0049"/>
    <x v="6"/>
    <x v="4"/>
    <n v="2021"/>
    <s v="FALL"/>
    <n v="1"/>
    <x v="11"/>
    <n v="0.98140000000000005"/>
    <n v="1"/>
    <n v="1.0476190476190477"/>
    <x v="8"/>
    <n v="2.6190476190476191"/>
    <n v="2.6380001358603353"/>
    <n v="15.888971542493145"/>
    <s v="Abv"/>
    <n v="1.8952516812716258E-2"/>
  </r>
  <r>
    <s v="OtsLGRF24S"/>
    <s v="OtsLGRF24S_5702"/>
    <s v="C-05702"/>
    <x v="16"/>
    <n v="40"/>
    <s v="F"/>
    <n v="780"/>
    <x v="11"/>
    <x v="0"/>
    <s v="NA"/>
    <s v="3DD.0078C3151F"/>
    <s v="NA"/>
    <x v="1"/>
    <x v="1"/>
    <s v="OtsLYON19S_1_1843"/>
    <s v="OtsLYON19S_1_1592"/>
    <x v="5"/>
    <x v="3"/>
    <n v="2019"/>
    <s v="FALL"/>
    <n v="1"/>
    <x v="4"/>
    <n v="0.95971980899999998"/>
    <n v="1"/>
    <n v="1.0208333333333333"/>
    <x v="4"/>
    <n v="2.552083333333333"/>
    <n v="2.594054115453555"/>
    <n v="15.62427971850223"/>
    <s v="Abv"/>
    <n v="4.1970782120221983E-2"/>
  </r>
  <r>
    <s v="OtsLGRF24S"/>
    <s v="OtsLGRF24S_5708"/>
    <s v="C-05708"/>
    <x v="16"/>
    <n v="40"/>
    <s v="M"/>
    <n v="710"/>
    <x v="25"/>
    <x v="0"/>
    <s v="NA"/>
    <s v="3DD.0078C314D5"/>
    <s v="NA"/>
    <x v="0"/>
    <x v="0"/>
    <s v="OtsNPFH19S_1_4357"/>
    <s v="OtsNPFH19S_1_4003"/>
    <x v="4"/>
    <x v="3"/>
    <n v="2019"/>
    <s v="FALL"/>
    <n v="1"/>
    <x v="7"/>
    <n v="0.99705232300000002"/>
    <n v="1"/>
    <n v="1.028169014084507"/>
    <x v="0"/>
    <n v="2.5704225352112675"/>
    <n v="2.5733789266984575"/>
    <n v="15.499750731069755"/>
    <s v="Abv"/>
    <n v="2.9563914871899577E-3"/>
  </r>
  <r>
    <s v="OtsLGRF24S"/>
    <s v="OtsLGRF24S_5714"/>
    <s v="C-05714"/>
    <x v="16"/>
    <n v="40"/>
    <s v="M"/>
    <n v="740"/>
    <x v="2"/>
    <x v="1"/>
    <n v="1"/>
    <s v="NA"/>
    <s v="NA"/>
    <x v="0"/>
    <x v="0"/>
    <s v="OtsLYON20S_1_0215"/>
    <s v="OtsLYON20S_1_0014"/>
    <x v="1"/>
    <x v="0"/>
    <n v="2020"/>
    <s v="FALL"/>
    <n v="0.999999999999997"/>
    <x v="11"/>
    <n v="0.98961045999999997"/>
    <n v="1"/>
    <n v="1.0104166666666667"/>
    <x v="1"/>
    <n v="2.5260416666666665"/>
    <n v="2.5365402824553476"/>
    <n v="15.277867433155553"/>
    <s v="Abv"/>
    <n v="1.0498615788681054E-2"/>
  </r>
  <r>
    <s v="OtsLGRF24S"/>
    <s v="OtsLGRF24S_5720"/>
    <s v="C-05720"/>
    <x v="16"/>
    <n v="40"/>
    <s v="F"/>
    <n v="800"/>
    <x v="18"/>
    <x v="1"/>
    <n v="1"/>
    <s v="NA"/>
    <s v="NA"/>
    <x v="1"/>
    <x v="1"/>
    <s v="OtsLYON19S_1_1302"/>
    <s v="OtsLYON19S_1_1239"/>
    <x v="5"/>
    <x v="3"/>
    <n v="2019"/>
    <s v="FALL"/>
    <n v="0.999999999999994"/>
    <x v="6"/>
    <n v="0.95971980899999998"/>
    <n v="1"/>
    <n v="1.0208333333333333"/>
    <x v="4"/>
    <n v="2.552083333333333"/>
    <n v="2.594054115453555"/>
    <n v="15.62427971850223"/>
    <s v="Abv"/>
    <n v="4.1970782120221983E-2"/>
  </r>
  <r>
    <s v="OtsLGRF24S"/>
    <s v="OtsLGRF24S_5726"/>
    <s v="C-05726"/>
    <x v="16"/>
    <n v="40"/>
    <s v="M"/>
    <n v="890"/>
    <x v="41"/>
    <x v="0"/>
    <s v="NA"/>
    <s v="3DD.0078C31521"/>
    <s v="NA"/>
    <x v="0"/>
    <x v="0"/>
    <s v="OtsNPFH20S_1_0667"/>
    <s v="OtsNPFH20S_1_0638"/>
    <x v="0"/>
    <x v="0"/>
    <n v="2020"/>
    <s v="FALL"/>
    <n v="1"/>
    <x v="7"/>
    <n v="0.98845608500000004"/>
    <n v="1"/>
    <n v="1"/>
    <x v="10"/>
    <n v="2.5"/>
    <n v="2.5116787333045756"/>
    <n v="15.128123526175017"/>
    <s v="Abv"/>
    <n v="1.1678733304575584E-2"/>
  </r>
  <r>
    <s v="OtsLGRF24S"/>
    <s v="OtsLGRF24S_5732"/>
    <s v="C-05732"/>
    <x v="16"/>
    <n v="40"/>
    <s v="F"/>
    <n v="730"/>
    <x v="13"/>
    <x v="0"/>
    <s v="NA"/>
    <s v="3DD.0078C314D3"/>
    <s v="NA"/>
    <x v="1"/>
    <x v="1"/>
    <s v="NA"/>
    <s v="NA"/>
    <x v="3"/>
    <x v="2"/>
    <s v="U"/>
    <s v="FALL"/>
    <n v="1"/>
    <x v="5"/>
    <n v="1"/>
    <n v="1"/>
    <n v="1"/>
    <x v="1"/>
    <n v="2.5"/>
    <n v="2.4586968734976251"/>
    <n v="14.809007825118979"/>
    <s v="Abv"/>
    <n v="-4.1303126502374887E-2"/>
  </r>
  <r>
    <s v="OtsLGRF24S"/>
    <s v="OtsLGRF24S_5738"/>
    <s v="C-05738"/>
    <x v="16"/>
    <n v="40"/>
    <s v="M"/>
    <n v="470"/>
    <x v="3"/>
    <x v="0"/>
    <s v="NA"/>
    <s v="NA"/>
    <s v="NA"/>
    <x v="0"/>
    <x v="0"/>
    <s v="OtsLYON22S_1_0350"/>
    <s v="OtsLYON22S_1_4031"/>
    <x v="2"/>
    <x v="1"/>
    <n v="2022"/>
    <s v="FALL"/>
    <n v="1"/>
    <x v="4"/>
    <n v="0.98"/>
    <n v="1"/>
    <n v="1"/>
    <x v="2"/>
    <n v="2.5"/>
    <n v="2.5204081632653064"/>
    <n v="15.180701864721238"/>
    <s v="Abv"/>
    <n v="2.0408163265306367E-2"/>
  </r>
  <r>
    <s v="OtsLGRF24S"/>
    <s v="OtsLGRF24S_5744"/>
    <s v="C-05744"/>
    <x v="16"/>
    <n v="40"/>
    <s v="F"/>
    <n v="720"/>
    <x v="9"/>
    <x v="0"/>
    <s v="NA"/>
    <s v="3DD.0078C31517"/>
    <s v="NA"/>
    <x v="1"/>
    <x v="1"/>
    <s v="OtsLYON20S_1_1541"/>
    <s v="OtsLYON20S_1_1693"/>
    <x v="1"/>
    <x v="0"/>
    <n v="2020"/>
    <s v="FALL"/>
    <n v="1"/>
    <x v="4"/>
    <n v="0.98961045999999997"/>
    <n v="1"/>
    <n v="1"/>
    <x v="0"/>
    <n v="2.5"/>
    <n v="2.5104986157886811"/>
    <n v="15.121015545636293"/>
    <s v="Abv"/>
    <n v="1.0498615788681054E-2"/>
  </r>
  <r>
    <s v="OtsLGRF24S"/>
    <s v="OtsLGRF24S_5750"/>
    <s v="C-05750"/>
    <x v="16"/>
    <n v="40"/>
    <s v="M"/>
    <n v="530"/>
    <x v="34"/>
    <x v="0"/>
    <s v="NA"/>
    <s v="NA"/>
    <s v="This sample is a duplicate with OtsLGRF24S_4976."/>
    <x v="0"/>
    <x v="0"/>
    <s v="OtsLYON22S_1_0342"/>
    <s v="OtsLYON22S_1_4008"/>
    <x v="2"/>
    <x v="1"/>
    <n v="2022"/>
    <s v="FALL"/>
    <n v="1"/>
    <x v="4"/>
    <n v="0.98"/>
    <n v="1"/>
    <n v="1"/>
    <x v="9"/>
    <n v="2.5"/>
    <n v="2.5204081632653064"/>
    <n v="15.180701864721238"/>
    <s v="Abv"/>
    <n v="2.0408163265306367E-2"/>
  </r>
  <r>
    <s v="OtsLGRF24S"/>
    <s v="OtsLGRF24S_5756"/>
    <s v="C-05756"/>
    <x v="16"/>
    <n v="40"/>
    <s v="M"/>
    <n v="810"/>
    <x v="15"/>
    <x v="0"/>
    <s v="NA"/>
    <s v="3DD.0078C3150D"/>
    <s v="NA"/>
    <x v="1"/>
    <x v="1"/>
    <s v="NA"/>
    <s v="NA"/>
    <x v="3"/>
    <x v="2"/>
    <s v="U"/>
    <s v="FALL"/>
    <n v="1"/>
    <x v="5"/>
    <n v="1"/>
    <n v="1"/>
    <n v="1.0208333333333333"/>
    <x v="4"/>
    <n v="2.552083333333333"/>
    <n v="2.5107802068309582"/>
    <n v="15.122711600157498"/>
    <s v="blw"/>
    <n v="-4.1303126502374887E-2"/>
  </r>
  <r>
    <s v="OtsLGRF24S"/>
    <s v="OtsLGRF24S_5762"/>
    <s v="C-05762"/>
    <x v="16"/>
    <n v="40"/>
    <s v="M"/>
    <n v="700"/>
    <x v="0"/>
    <x v="0"/>
    <s v="NA"/>
    <s v="3DD.0078C31504"/>
    <s v="NA"/>
    <x v="0"/>
    <x v="0"/>
    <s v="OtsLYON21S_1_0807"/>
    <s v="OtsLYON21S_1_1619"/>
    <x v="6"/>
    <x v="4"/>
    <n v="2021"/>
    <s v="FALL"/>
    <n v="0.999999999999999"/>
    <x v="10"/>
    <n v="0.98140000000000005"/>
    <n v="1"/>
    <n v="1.028169014084507"/>
    <x v="0"/>
    <n v="2.5704225352112675"/>
    <n v="2.5893750520239842"/>
    <n v="15.596097193161409"/>
    <s v="Abv"/>
    <n v="1.8952516812716702E-2"/>
  </r>
  <r>
    <s v="OtsLGRF24S"/>
    <s v="OtsLGRF24S_5768"/>
    <s v="C-05768"/>
    <x v="17"/>
    <n v="40"/>
    <s v="F"/>
    <n v="840"/>
    <x v="12"/>
    <x v="0"/>
    <s v="NA"/>
    <s v="3DD.0078C31522"/>
    <s v="NA"/>
    <x v="1"/>
    <x v="1"/>
    <s v="NA"/>
    <s v="NA"/>
    <x v="3"/>
    <x v="2"/>
    <s v="U"/>
    <s v="FALL"/>
    <n v="1"/>
    <x v="5"/>
    <n v="1"/>
    <n v="1"/>
    <n v="1"/>
    <x v="3"/>
    <n v="2.5"/>
    <n v="2.4586968734976251"/>
    <n v="14.809007825118979"/>
    <s v="Abv"/>
    <n v="-4.1303126502374887E-2"/>
  </r>
  <r>
    <s v="OtsLGRF24S"/>
    <s v="OtsLGRF24S_5774"/>
    <s v="C-05774"/>
    <x v="17"/>
    <n v="40"/>
    <s v="M"/>
    <n v="760"/>
    <x v="20"/>
    <x v="0"/>
    <s v="NA"/>
    <s v="3DD.0078C31514"/>
    <s v="NA"/>
    <x v="0"/>
    <x v="0"/>
    <s v="NA"/>
    <s v="NA"/>
    <x v="3"/>
    <x v="2"/>
    <s v="U"/>
    <s v="FALL"/>
    <n v="1"/>
    <x v="5"/>
    <n v="1"/>
    <n v="1"/>
    <n v="1.0104166666666667"/>
    <x v="1"/>
    <n v="2.5260416666666665"/>
    <n v="2.4847385401642916"/>
    <n v="14.965859712638238"/>
    <s v="blw"/>
    <n v="-4.1303126502374887E-2"/>
  </r>
  <r>
    <s v="OtsLGRF24S"/>
    <s v="OtsLGRF24S_5780"/>
    <s v="C-05780"/>
    <x v="17"/>
    <n v="40"/>
    <s v="M"/>
    <n v="760"/>
    <x v="20"/>
    <x v="0"/>
    <s v="NA"/>
    <s v="3DD.0078C314D7"/>
    <s v="NA"/>
    <x v="0"/>
    <x v="0"/>
    <s v="NA"/>
    <s v="NA"/>
    <x v="3"/>
    <x v="2"/>
    <s v="U"/>
    <s v="FALL"/>
    <n v="1"/>
    <x v="5"/>
    <n v="1"/>
    <n v="1"/>
    <n v="1.0104166666666667"/>
    <x v="1"/>
    <n v="2.5260416666666665"/>
    <n v="2.4847385401642916"/>
    <n v="14.965859712638238"/>
    <s v="Abv"/>
    <n v="-4.1303126502374887E-2"/>
  </r>
  <r>
    <s v="OtsLGRF24S"/>
    <s v="OtsLGRF24S_5786"/>
    <s v="C-05786"/>
    <x v="17"/>
    <n v="40"/>
    <s v="M"/>
    <n v="750"/>
    <x v="21"/>
    <x v="1"/>
    <n v="1"/>
    <s v="NA"/>
    <s v="NA"/>
    <x v="0"/>
    <x v="0"/>
    <s v="OtsNPFH20S_1_0802"/>
    <s v="OtsNPFH20S_1_0717"/>
    <x v="0"/>
    <x v="0"/>
    <n v="2020"/>
    <s v="FALL"/>
    <n v="1"/>
    <x v="0"/>
    <n v="0.98845608500000004"/>
    <n v="1"/>
    <n v="1.0104166666666667"/>
    <x v="1"/>
    <n v="2.5260416666666665"/>
    <n v="2.5377203999712421"/>
    <n v="15.284975413694276"/>
    <s v="Abv"/>
    <n v="1.1678733304575584E-2"/>
  </r>
  <r>
    <s v="OtsLGRF24S"/>
    <s v="OtsLGRF24S_5792"/>
    <s v="C-05792"/>
    <x v="17"/>
    <n v="40"/>
    <s v="M"/>
    <n v="500"/>
    <x v="23"/>
    <x v="0"/>
    <s v="NA"/>
    <s v="NA"/>
    <s v="NA"/>
    <x v="0"/>
    <x v="0"/>
    <s v="OtsLYON22S_1_0406"/>
    <s v="OtsLYON22S_1_4171"/>
    <x v="2"/>
    <x v="1"/>
    <n v="2022"/>
    <s v="FALL"/>
    <n v="0.999999999999999"/>
    <x v="4"/>
    <n v="0.98"/>
    <n v="1"/>
    <n v="1"/>
    <x v="7"/>
    <n v="2.5"/>
    <n v="2.5204081632653064"/>
    <n v="15.180701864721238"/>
    <s v="Abv"/>
    <n v="2.0408163265306367E-2"/>
  </r>
  <r>
    <s v="OtsLGRF24S"/>
    <s v="OtsLGRF24S_5798"/>
    <s v="C-05798"/>
    <x v="17"/>
    <n v="40"/>
    <s v="F"/>
    <n v="810"/>
    <x v="15"/>
    <x v="0"/>
    <s v="NA"/>
    <s v="3DD.0078C3151E"/>
    <s v="NA"/>
    <x v="1"/>
    <x v="1"/>
    <s v="OtsNPFH20S_1_0810"/>
    <s v="OtsNPFH20S_1_0735"/>
    <x v="0"/>
    <x v="0"/>
    <n v="2020"/>
    <s v="FALL"/>
    <n v="1"/>
    <x v="12"/>
    <n v="0.98845608500000004"/>
    <n v="1"/>
    <n v="1.0208333333333333"/>
    <x v="4"/>
    <n v="2.552083333333333"/>
    <n v="2.5637620666379086"/>
    <n v="15.441827301213536"/>
    <s v="Abv"/>
    <n v="1.1678733304575584E-2"/>
  </r>
  <r>
    <s v="OtsLGRF24S"/>
    <s v="OtsLGRF24S_5804"/>
    <s v="C-05804"/>
    <x v="17"/>
    <n v="40"/>
    <s v="M"/>
    <n v="610"/>
    <x v="38"/>
    <x v="1"/>
    <n v="1"/>
    <s v="NA"/>
    <s v="NA"/>
    <x v="0"/>
    <x v="0"/>
    <s v="OtsLYON21S_1_0895"/>
    <s v="OtsLYON21S_1_1912"/>
    <x v="6"/>
    <x v="4"/>
    <n v="2021"/>
    <s v="FALL"/>
    <n v="1"/>
    <x v="9"/>
    <n v="0.98140000000000005"/>
    <n v="1"/>
    <n v="1.0476190476190477"/>
    <x v="8"/>
    <n v="2.6190476190476191"/>
    <n v="2.6380001358603353"/>
    <n v="15.888971542493145"/>
    <s v="Abv"/>
    <n v="1.8952516812716258E-2"/>
  </r>
  <r>
    <s v="OtsLGRF24S"/>
    <s v="OtsLGRF24S_5810"/>
    <s v="C-05810"/>
    <x v="17"/>
    <n v="40"/>
    <s v="M"/>
    <n v="730"/>
    <x v="13"/>
    <x v="0"/>
    <s v="NA"/>
    <s v="3DD.0078C314FF"/>
    <s v="NA"/>
    <x v="0"/>
    <x v="0"/>
    <s v="OtsLYON21S_1_0962"/>
    <s v="OtsLYON21S_1_2009"/>
    <x v="6"/>
    <x v="4"/>
    <n v="2021"/>
    <s v="FALL"/>
    <n v="0.999999999999999"/>
    <x v="4"/>
    <n v="0.98140000000000005"/>
    <n v="1"/>
    <n v="1.0104166666666667"/>
    <x v="1"/>
    <n v="2.5260416666666665"/>
    <n v="2.5449941834793832"/>
    <n v="15.32878622992436"/>
    <s v="Abv"/>
    <n v="1.8952516812716702E-2"/>
  </r>
  <r>
    <s v="OtsLGRF24S"/>
    <s v="OtsLGRF24S_5816"/>
    <s v="C-05816"/>
    <x v="17"/>
    <n v="40"/>
    <s v="F"/>
    <n v="710"/>
    <x v="25"/>
    <x v="0"/>
    <s v="NA"/>
    <s v="3DD.0078C31505"/>
    <s v="NA"/>
    <x v="1"/>
    <x v="1"/>
    <s v="OtsLYON21S_1_0810"/>
    <s v="OtsLYON21S_1_1632"/>
    <x v="6"/>
    <x v="4"/>
    <n v="2021"/>
    <s v="FALL"/>
    <n v="1.00000000000001"/>
    <x v="10"/>
    <n v="0.98140000000000005"/>
    <n v="1"/>
    <n v="1"/>
    <x v="0"/>
    <n v="2.5"/>
    <n v="2.5189525168127167"/>
    <n v="15.1719343424051"/>
    <s v="Abv"/>
    <n v="1.8952516812716702E-2"/>
  </r>
  <r>
    <s v="OtsLGRF24S"/>
    <s v="OtsLGRF24S_5822"/>
    <s v="C-05822"/>
    <x v="17"/>
    <n v="40"/>
    <s v="M"/>
    <n v="670"/>
    <x v="14"/>
    <x v="0"/>
    <s v="NA"/>
    <s v="NA"/>
    <s v="NA"/>
    <x v="0"/>
    <x v="0"/>
    <s v="OtsLYON20S_1_1489"/>
    <s v="OtsLYON20S_1_1298"/>
    <x v="1"/>
    <x v="0"/>
    <n v="2020"/>
    <s v="FALL"/>
    <n v="0.999999999999995"/>
    <x v="4"/>
    <n v="0.98961045999999997"/>
    <n v="1"/>
    <n v="1"/>
    <x v="5"/>
    <n v="2.5"/>
    <n v="2.5104986157886811"/>
    <n v="15.121015545636293"/>
    <s v="Abv"/>
    <n v="1.0498615788681054E-2"/>
  </r>
  <r>
    <s v="OtsLGRF24S"/>
    <s v="OtsLGRF24S_5828"/>
    <s v="C-05828"/>
    <x v="17"/>
    <n v="40"/>
    <s v="M"/>
    <n v="660"/>
    <x v="36"/>
    <x v="0"/>
    <s v="NA"/>
    <s v="3DD.003E28A903"/>
    <s v="NA"/>
    <x v="0"/>
    <x v="0"/>
    <s v="NA"/>
    <s v="NA"/>
    <x v="3"/>
    <x v="2"/>
    <s v="U"/>
    <s v="FALL"/>
    <n v="1"/>
    <x v="5"/>
    <n v="1"/>
    <n v="1"/>
    <n v="1"/>
    <x v="5"/>
    <n v="2.5"/>
    <n v="2.4586968734976251"/>
    <n v="14.809007825118979"/>
    <s v="Abv"/>
    <n v="-4.1303126502374887E-2"/>
  </r>
  <r>
    <s v="OtsLGRF24S"/>
    <s v="OtsLGRF24S_5834"/>
    <s v="C-05834"/>
    <x v="17"/>
    <n v="40"/>
    <s v="M"/>
    <n v="730"/>
    <x v="13"/>
    <x v="0"/>
    <s v="NA"/>
    <s v="3DD.0078C314D1"/>
    <s v="NA"/>
    <x v="0"/>
    <x v="0"/>
    <s v="OtsLYON20S_1_0299"/>
    <s v="OtsLYON20S_1_1048"/>
    <x v="1"/>
    <x v="0"/>
    <n v="2020"/>
    <s v="FALL"/>
    <n v="1"/>
    <x v="1"/>
    <n v="0.98961045999999997"/>
    <n v="1"/>
    <n v="1.0104166666666667"/>
    <x v="1"/>
    <n v="2.5260416666666665"/>
    <n v="2.5365402824553476"/>
    <n v="15.277867433155553"/>
    <s v="Abv"/>
    <n v="1.0498615788681054E-2"/>
  </r>
  <r>
    <s v="OtsLGRF24S"/>
    <s v="OtsLGRF24S_5840"/>
    <s v="C-05840"/>
    <x v="17"/>
    <n v="40"/>
    <s v="M"/>
    <n v="460"/>
    <x v="5"/>
    <x v="1"/>
    <n v="1"/>
    <s v="NA"/>
    <s v="NA"/>
    <x v="0"/>
    <x v="0"/>
    <s v="OtsLYON21S_1_1025"/>
    <s v="OtsLYON21S_1_0568"/>
    <x v="6"/>
    <x v="4"/>
    <n v="2021"/>
    <s v="FALL"/>
    <n v="0.999999999999995"/>
    <x v="3"/>
    <n v="0.98140000000000005"/>
    <n v="1"/>
    <n v="1"/>
    <x v="2"/>
    <n v="2.5"/>
    <n v="2.5189525168127163"/>
    <n v="15.171934342405097"/>
    <s v="blw"/>
    <n v="1.8952516812716258E-2"/>
  </r>
  <r>
    <s v="OtsLGRF24S"/>
    <s v="OtsLGRF24S_5846"/>
    <s v="C-05846"/>
    <x v="17"/>
    <n v="40"/>
    <s v="F"/>
    <n v="640"/>
    <x v="39"/>
    <x v="0"/>
    <s v="NA"/>
    <s v="NA"/>
    <s v="NA"/>
    <x v="1"/>
    <x v="1"/>
    <s v="NA"/>
    <s v="NA"/>
    <x v="3"/>
    <x v="2"/>
    <s v="U"/>
    <s v="FALL"/>
    <n v="1.00000000000001"/>
    <x v="5"/>
    <n v="1"/>
    <n v="1"/>
    <n v="1"/>
    <x v="5"/>
    <n v="2.5"/>
    <n v="2.4586968734976251"/>
    <n v="14.809007825118979"/>
    <s v="blw"/>
    <n v="-4.1303126502374887E-2"/>
  </r>
  <r>
    <s v="OtsLGRF24S"/>
    <s v="OtsLGRF24S_5852"/>
    <s v="C-05852"/>
    <x v="17"/>
    <n v="40"/>
    <s v="F"/>
    <n v="800"/>
    <x v="18"/>
    <x v="1"/>
    <n v="1"/>
    <s v="NA"/>
    <s v="NA"/>
    <x v="1"/>
    <x v="1"/>
    <s v="NA"/>
    <s v="NA"/>
    <x v="3"/>
    <x v="2"/>
    <s v="U"/>
    <s v="FALL"/>
    <n v="0.999999999999998"/>
    <x v="5"/>
    <n v="1"/>
    <n v="1"/>
    <n v="1.0208333333333333"/>
    <x v="4"/>
    <n v="2.552083333333333"/>
    <n v="2.035805890982811"/>
    <n v="12.26188787034177"/>
    <s v="Abv"/>
    <n v="-0.51627744235052209"/>
  </r>
  <r>
    <s v="OtsLGRF24S"/>
    <s v="OtsLGRF24S_5858"/>
    <s v="C-05858"/>
    <x v="17"/>
    <n v="40"/>
    <s v="F"/>
    <n v="670"/>
    <x v="14"/>
    <x v="0"/>
    <s v="NA"/>
    <s v="NA"/>
    <s v="NA"/>
    <x v="1"/>
    <x v="1"/>
    <s v="OtsLYON20S_1_0609"/>
    <s v="OtsLYON20S_1_0578"/>
    <x v="1"/>
    <x v="0"/>
    <n v="2020"/>
    <s v="FALL"/>
    <n v="1"/>
    <x v="10"/>
    <n v="0.98961045999999997"/>
    <n v="1"/>
    <n v="1"/>
    <x v="5"/>
    <n v="2.5"/>
    <n v="2.5104986157886811"/>
    <n v="15.121015545636293"/>
    <s v="Abv"/>
    <n v="1.0498615788681054E-2"/>
  </r>
  <r>
    <s v="OtsLGRF24S"/>
    <s v="OtsLGRF24S_5864"/>
    <s v="C-05864"/>
    <x v="17"/>
    <n v="40"/>
    <s v="M"/>
    <n v="580"/>
    <x v="27"/>
    <x v="1"/>
    <n v="1"/>
    <s v="NA"/>
    <s v="NA"/>
    <x v="0"/>
    <x v="0"/>
    <s v="OtsLYON21S_1_0900"/>
    <s v="OtsLYON21S_1_1948"/>
    <x v="6"/>
    <x v="4"/>
    <n v="2021"/>
    <s v="FALL"/>
    <n v="0.999999999999994"/>
    <x v="4"/>
    <n v="0.98140000000000005"/>
    <n v="1"/>
    <n v="1.0476190476190477"/>
    <x v="8"/>
    <n v="2.6190476190476191"/>
    <n v="2.6380001358603353"/>
    <n v="15.888971542493145"/>
    <s v="Abv"/>
    <n v="1.8952516812716258E-2"/>
  </r>
  <r>
    <s v="OtsLGRF24S"/>
    <s v="OtsLGRF24S_5870"/>
    <s v="C-05870"/>
    <x v="17"/>
    <n v="40"/>
    <s v="M"/>
    <n v="670"/>
    <x v="14"/>
    <x v="0"/>
    <s v="NA"/>
    <s v="NA"/>
    <s v="NA"/>
    <x v="0"/>
    <x v="0"/>
    <s v="NA"/>
    <s v="NA"/>
    <x v="3"/>
    <x v="2"/>
    <s v="U"/>
    <s v="FALL"/>
    <n v="0.999999999999998"/>
    <x v="5"/>
    <n v="1"/>
    <n v="1"/>
    <n v="1"/>
    <x v="5"/>
    <n v="2.5"/>
    <n v="2.4586968734976251"/>
    <n v="14.809007825118979"/>
    <s v="Abv"/>
    <n v="-4.1303126502374887E-2"/>
  </r>
  <r>
    <s v="OtsLGRF24S"/>
    <s v="OtsLGRF24S_5876"/>
    <s v="C-05876"/>
    <x v="17"/>
    <n v="40"/>
    <s v="M"/>
    <n v="650"/>
    <x v="28"/>
    <x v="1"/>
    <n v="1"/>
    <s v="NA"/>
    <s v="NA"/>
    <x v="0"/>
    <x v="0"/>
    <s v="OtsLYON21S_1_0864"/>
    <s v="OtsLYON21S_1_1850"/>
    <x v="6"/>
    <x v="4"/>
    <n v="2021"/>
    <s v="FALL"/>
    <n v="1"/>
    <x v="15"/>
    <n v="0.98140000000000005"/>
    <n v="1"/>
    <n v="1"/>
    <x v="5"/>
    <n v="2.5"/>
    <n v="2.5189525168127163"/>
    <n v="15.171934342405097"/>
    <s v="Abv"/>
    <n v="1.8952516812716258E-2"/>
  </r>
  <r>
    <s v="OtsLGRF24S"/>
    <s v="OtsLGRF24S_5882"/>
    <s v="C-05882"/>
    <x v="17"/>
    <n v="40"/>
    <s v="F"/>
    <n v="720"/>
    <x v="9"/>
    <x v="0"/>
    <s v="NA"/>
    <s v="3DD.0077755A73"/>
    <s v="NA"/>
    <x v="1"/>
    <x v="1"/>
    <s v="OtsLYON20S_1_0406"/>
    <s v="OtsLYON20S_1_1098"/>
    <x v="1"/>
    <x v="0"/>
    <n v="2020"/>
    <s v="FALL"/>
    <n v="1"/>
    <x v="1"/>
    <n v="0.98961045999999997"/>
    <n v="1"/>
    <n v="1"/>
    <x v="0"/>
    <n v="2.5"/>
    <n v="2.5104986157886811"/>
    <n v="15.121015545636293"/>
    <s v="Abv"/>
    <n v="1.0498615788681054E-2"/>
  </r>
  <r>
    <s v="OtsLGRF24S"/>
    <s v="OtsLGRF24S_5888"/>
    <s v="C-05888"/>
    <x v="17"/>
    <n v="40"/>
    <s v="F"/>
    <n v="800"/>
    <x v="18"/>
    <x v="0"/>
    <s v="NA"/>
    <s v="3DD.007774D710"/>
    <s v="NA"/>
    <x v="1"/>
    <x v="1"/>
    <s v="OtsLYON20S_1_1532"/>
    <s v="OtsLYON20S_1_1678"/>
    <x v="1"/>
    <x v="0"/>
    <n v="2020"/>
    <s v="FALL"/>
    <n v="0.999999999999998"/>
    <x v="4"/>
    <n v="0.98961045999999997"/>
    <n v="1"/>
    <n v="1.0208333333333333"/>
    <x v="4"/>
    <n v="2.552083333333333"/>
    <n v="2.5625819491220141"/>
    <n v="15.434719320674812"/>
    <s v="Abv"/>
    <n v="1.0498615788681054E-2"/>
  </r>
  <r>
    <s v="OtsLGRF24S"/>
    <s v="OtsLGRF24S_5894"/>
    <s v="C-05894"/>
    <x v="17"/>
    <n v="40"/>
    <s v="M"/>
    <n v="620"/>
    <x v="26"/>
    <x v="0"/>
    <s v="NA"/>
    <s v="NA"/>
    <s v="NA"/>
    <x v="0"/>
    <x v="0"/>
    <s v="OtsLYON21S_1_0681"/>
    <s v="OtsLYON21S_1_0214"/>
    <x v="6"/>
    <x v="4"/>
    <n v="2021"/>
    <s v="FALL"/>
    <n v="1.00000000000001"/>
    <x v="2"/>
    <n v="0.98140000000000005"/>
    <n v="1"/>
    <n v="1.0476190476190477"/>
    <x v="8"/>
    <n v="2.6190476190476191"/>
    <n v="2.6380001358603358"/>
    <n v="15.888971542493147"/>
    <s v="Abv"/>
    <n v="1.8952516812716702E-2"/>
  </r>
  <r>
    <s v="OtsLGRF24S"/>
    <s v="OtsLGRF24S_5900"/>
    <s v="C-05900"/>
    <x v="17"/>
    <n v="40"/>
    <s v="F"/>
    <n v="690"/>
    <x v="1"/>
    <x v="1"/>
    <n v="1"/>
    <s v="NA"/>
    <s v="NA"/>
    <x v="1"/>
    <x v="1"/>
    <s v="OtsLYON19S_1_1346"/>
    <s v="OtsLYON19S_1_1284"/>
    <x v="5"/>
    <x v="3"/>
    <n v="2019"/>
    <s v="FALL"/>
    <n v="1"/>
    <x v="3"/>
    <n v="0.95971980899999998"/>
    <n v="1"/>
    <n v="1"/>
    <x v="0"/>
    <n v="2.5"/>
    <n v="2.541970782120222"/>
    <n v="15.310575943463711"/>
    <s v="blw"/>
    <n v="4.1970782120221983E-2"/>
  </r>
  <r>
    <s v="OtsLGRF24S"/>
    <s v="OtsLGRF24S_5906"/>
    <s v="C-05906"/>
    <x v="17"/>
    <n v="40"/>
    <s v="M"/>
    <n v="620"/>
    <x v="26"/>
    <x v="0"/>
    <s v="NA"/>
    <s v="NA"/>
    <s v="NA"/>
    <x v="0"/>
    <x v="0"/>
    <s v="NA"/>
    <s v="NA"/>
    <x v="3"/>
    <x v="2"/>
    <s v="U"/>
    <s v="FALL"/>
    <n v="0.999999999999997"/>
    <x v="5"/>
    <n v="1"/>
    <n v="1"/>
    <n v="1.0476190476190477"/>
    <x v="8"/>
    <n v="2.6190476190476191"/>
    <n v="2.5777444925452442"/>
    <n v="15.526045025207026"/>
    <s v="Abv"/>
    <n v="-4.1303126502374887E-2"/>
  </r>
  <r>
    <s v="OtsLGRF24S"/>
    <s v="OtsLGRF24S_5912"/>
    <s v="C-05912"/>
    <x v="17"/>
    <n v="40"/>
    <s v="F"/>
    <n v="840"/>
    <x v="12"/>
    <x v="0"/>
    <s v="NA"/>
    <s v="3DD.007775C23B"/>
    <s v="NA"/>
    <x v="1"/>
    <x v="1"/>
    <s v="OtsLYON19S_1_1813"/>
    <s v="OtsLYON19S_1_1527"/>
    <x v="5"/>
    <x v="3"/>
    <n v="2019"/>
    <s v="FALL"/>
    <n v="0.999999999999997"/>
    <x v="4"/>
    <n v="0.95971980899999998"/>
    <n v="1"/>
    <n v="1"/>
    <x v="3"/>
    <n v="2.5"/>
    <n v="2.541970782120222"/>
    <n v="15.310575943463711"/>
    <s v="Abv"/>
    <n v="4.1970782120221983E-2"/>
  </r>
  <r>
    <s v="OtsLGRF24S"/>
    <s v="OtsLGRF24S_5918"/>
    <s v="C-05918"/>
    <x v="17"/>
    <n v="40"/>
    <s v="M"/>
    <n v="510"/>
    <x v="40"/>
    <x v="0"/>
    <s v="NA"/>
    <s v="NA"/>
    <s v="NA"/>
    <x v="0"/>
    <x v="0"/>
    <s v="OtsLYON22S_1_0172"/>
    <s v="OtsLYON22S_1_3075"/>
    <x v="2"/>
    <x v="1"/>
    <n v="2022"/>
    <s v="FALL"/>
    <n v="1"/>
    <x v="1"/>
    <n v="0.98"/>
    <n v="1"/>
    <n v="1"/>
    <x v="7"/>
    <n v="2.5"/>
    <n v="2.5204081632653064"/>
    <n v="15.180701864721238"/>
    <s v="Abv"/>
    <n v="2.0408163265306367E-2"/>
  </r>
  <r>
    <s v="OtsLGRF24S"/>
    <s v="OtsLGRF24S_5924"/>
    <s v="C-05924"/>
    <x v="17"/>
    <n v="40"/>
    <s v="F"/>
    <n v="720"/>
    <x v="9"/>
    <x v="0"/>
    <s v="NA"/>
    <s v="3DD.007775040F"/>
    <s v="NA"/>
    <x v="1"/>
    <x v="1"/>
    <s v="OtsLYON20S_1_0313"/>
    <s v="OtsLYON20S_1_0051"/>
    <x v="1"/>
    <x v="0"/>
    <n v="2020"/>
    <s v="FALL"/>
    <n v="0.999999999999998"/>
    <x v="11"/>
    <n v="0.98961045999999997"/>
    <n v="1"/>
    <n v="1"/>
    <x v="0"/>
    <n v="2.5"/>
    <n v="2.5104986157886811"/>
    <n v="15.121015545636293"/>
    <s v="Abv"/>
    <n v="1.0498615788681054E-2"/>
  </r>
  <r>
    <s v="OtsLGRF24S"/>
    <s v="OtsLGRF24S_5930"/>
    <s v="C-05930"/>
    <x v="17"/>
    <n v="40"/>
    <s v="F"/>
    <n v="700"/>
    <x v="0"/>
    <x v="1"/>
    <n v="1"/>
    <s v="NA"/>
    <s v="NA"/>
    <x v="1"/>
    <x v="1"/>
    <s v="OtsLYON21S_1_0899"/>
    <s v="OtsLYON21S_1_1968"/>
    <x v="6"/>
    <x v="4"/>
    <n v="2021"/>
    <s v="FALL"/>
    <n v="0.999999999999998"/>
    <x v="4"/>
    <n v="0.98140000000000005"/>
    <n v="1"/>
    <n v="1"/>
    <x v="0"/>
    <n v="2.5"/>
    <n v="2.5189525168127163"/>
    <n v="15.171934342405097"/>
    <s v="Abv"/>
    <n v="1.8952516812716258E-2"/>
  </r>
  <r>
    <s v="OtsLGRF24S"/>
    <s v="OtsLGRF24S_5936"/>
    <s v="C-05936"/>
    <x v="17"/>
    <n v="40"/>
    <s v="F"/>
    <n v="800"/>
    <x v="18"/>
    <x v="0"/>
    <s v="NA"/>
    <s v="3DD.007771AEC0"/>
    <s v="NA"/>
    <x v="1"/>
    <x v="1"/>
    <s v="OtsLYON19S_1_1863"/>
    <s v="OtsLYON19S_1_1671"/>
    <x v="5"/>
    <x v="3"/>
    <n v="2019"/>
    <s v="FALL"/>
    <n v="0.999999999999998"/>
    <x v="4"/>
    <n v="0.95971980899999998"/>
    <n v="1"/>
    <n v="1.0208333333333333"/>
    <x v="4"/>
    <n v="2.552083333333333"/>
    <n v="2.594054115453555"/>
    <n v="15.62427971850223"/>
    <s v="Abv"/>
    <n v="4.1970782120221983E-2"/>
  </r>
  <r>
    <s v="OtsLGRF24S"/>
    <s v="OtsLGRF24S_5942"/>
    <s v="C-05942"/>
    <x v="17"/>
    <n v="40"/>
    <s v="M"/>
    <n v="570"/>
    <x v="43"/>
    <x v="1"/>
    <n v="1"/>
    <s v="NA"/>
    <s v="NA"/>
    <x v="0"/>
    <x v="0"/>
    <s v="OtsLYON21S_1_0951"/>
    <s v="OtsLYON21S_1_1791"/>
    <x v="6"/>
    <x v="4"/>
    <n v="2021"/>
    <s v="FALL"/>
    <n v="1"/>
    <x v="4"/>
    <n v="0.98140000000000005"/>
    <n v="1"/>
    <n v="1"/>
    <x v="9"/>
    <n v="2.5"/>
    <n v="2.5189525168127163"/>
    <n v="15.171934342405097"/>
    <s v="Abv"/>
    <n v="1.8952516812716258E-2"/>
  </r>
  <r>
    <s v="OtsLGRF24S"/>
    <s v="OtsLGRF24S_5948"/>
    <s v="C-05948"/>
    <x v="17"/>
    <n v="40"/>
    <s v="M"/>
    <n v="570"/>
    <x v="43"/>
    <x v="0"/>
    <s v="NA"/>
    <s v="NA"/>
    <s v="NA"/>
    <x v="0"/>
    <x v="0"/>
    <s v="OtsNPFH20S_1_0350"/>
    <s v="OtsNPFH20S_1_0306"/>
    <x v="0"/>
    <x v="0"/>
    <n v="2020"/>
    <s v="FALL"/>
    <n v="1"/>
    <x v="8"/>
    <n v="0.98845608500000004"/>
    <n v="1"/>
    <n v="1"/>
    <x v="9"/>
    <n v="2.5"/>
    <n v="2.5116787333045756"/>
    <n v="15.128123526175017"/>
    <s v="Abv"/>
    <n v="1.1678733304575584E-2"/>
  </r>
  <r>
    <s v="OtsLGRF24S"/>
    <s v="OtsLGRF24S_5954"/>
    <s v="C-05954"/>
    <x v="17"/>
    <n v="40"/>
    <s v="M"/>
    <n v="610"/>
    <x v="38"/>
    <x v="0"/>
    <s v="NA"/>
    <s v="NA"/>
    <s v="NA"/>
    <x v="0"/>
    <x v="0"/>
    <s v="NA"/>
    <s v="NA"/>
    <x v="3"/>
    <x v="2"/>
    <s v="U"/>
    <s v="FALL"/>
    <n v="0.999999999999999"/>
    <x v="5"/>
    <n v="1"/>
    <n v="1"/>
    <n v="1.0476190476190477"/>
    <x v="8"/>
    <n v="2.6190476190476191"/>
    <n v="2.5777444925452442"/>
    <n v="15.526045025207026"/>
    <s v="Abv"/>
    <n v="-4.1303126502374887E-2"/>
  </r>
  <r>
    <s v="OtsLGRF24S"/>
    <s v="OtsLGRF24S_5960"/>
    <s v="C-05960"/>
    <x v="17"/>
    <n v="40"/>
    <s v="M"/>
    <n v="750"/>
    <x v="21"/>
    <x v="0"/>
    <s v="NA"/>
    <s v="3DD.00776FA87F"/>
    <s v="NA"/>
    <x v="0"/>
    <x v="0"/>
    <s v="OtsLYON20S_1_0693"/>
    <s v="OtsLYON20S_1_0761"/>
    <x v="1"/>
    <x v="0"/>
    <n v="2020"/>
    <s v="FALL"/>
    <n v="0.999999999999999"/>
    <x v="4"/>
    <n v="0.98961045999999997"/>
    <n v="1"/>
    <n v="1.0104166666666667"/>
    <x v="1"/>
    <n v="2.5260416666666665"/>
    <n v="2.5365402824553476"/>
    <n v="15.277867433155553"/>
    <s v="Abv"/>
    <n v="1.0498615788681054E-2"/>
  </r>
  <r>
    <s v="OtsLGRF24S"/>
    <s v="OtsLGRF24S_5966"/>
    <s v="C-05966"/>
    <x v="17"/>
    <n v="40"/>
    <s v="M"/>
    <n v="680"/>
    <x v="19"/>
    <x v="1"/>
    <n v="1"/>
    <s v="NA"/>
    <s v="NA"/>
    <x v="0"/>
    <x v="0"/>
    <s v="OtsLYON20S_1_0279"/>
    <s v="OtsLYON20S_1_0171"/>
    <x v="1"/>
    <x v="0"/>
    <n v="2020"/>
    <s v="FALL"/>
    <n v="1"/>
    <x v="2"/>
    <n v="0.98961045999999997"/>
    <n v="1"/>
    <n v="1.028169014084507"/>
    <x v="0"/>
    <n v="2.5704225352112675"/>
    <n v="2.5809211509999486"/>
    <n v="15.545178396392602"/>
    <s v="Abv"/>
    <n v="1.0498615788681054E-2"/>
  </r>
  <r>
    <s v="OtsLGRF24S"/>
    <s v="OtsLGRF24S_5972"/>
    <s v="C-05972"/>
    <x v="17"/>
    <n v="40"/>
    <s v="M"/>
    <n v="710"/>
    <x v="25"/>
    <x v="0"/>
    <s v="NA"/>
    <s v="3DD.0077713237"/>
    <s v="NA"/>
    <x v="0"/>
    <x v="0"/>
    <s v="OtsLYON21S_1_0947"/>
    <s v="OtsLYON21S_1_1761"/>
    <x v="6"/>
    <x v="4"/>
    <n v="2021"/>
    <s v="FALL"/>
    <n v="1"/>
    <x v="4"/>
    <n v="0.98140000000000005"/>
    <n v="1"/>
    <n v="1.028169014084507"/>
    <x v="0"/>
    <n v="2.5704225352112675"/>
    <n v="2.5893750520239842"/>
    <n v="15.596097193161409"/>
    <s v="Abv"/>
    <n v="1.8952516812716702E-2"/>
  </r>
  <r>
    <s v="OtsLGRF24S"/>
    <s v="OtsLGRF24S_5978"/>
    <s v="C-05978"/>
    <x v="17"/>
    <n v="40"/>
    <s v="M"/>
    <n v="760"/>
    <x v="20"/>
    <x v="0"/>
    <s v="NA"/>
    <s v="3DD.007771BAEA"/>
    <s v="NA"/>
    <x v="0"/>
    <x v="0"/>
    <s v="OtsLYON21S_1_0925"/>
    <s v="OtsLYON21S_1_1720"/>
    <x v="6"/>
    <x v="4"/>
    <n v="2021"/>
    <s v="FALL"/>
    <n v="1"/>
    <x v="4"/>
    <n v="0.98140000000000005"/>
    <n v="1"/>
    <n v="1.0104166666666667"/>
    <x v="1"/>
    <n v="2.5260416666666665"/>
    <n v="2.5449941834793832"/>
    <n v="15.32878622992436"/>
    <s v="Abv"/>
    <n v="1.8952516812716702E-2"/>
  </r>
  <r>
    <s v="OtsLGRF24S"/>
    <s v="OtsLGRF24S_5984"/>
    <s v="C-05984"/>
    <x v="17"/>
    <n v="40"/>
    <s v="F"/>
    <n v="670"/>
    <x v="14"/>
    <x v="1"/>
    <n v="1"/>
    <s v="NA"/>
    <s v="NA"/>
    <x v="1"/>
    <x v="1"/>
    <s v="OtsLYON20S_1_1827"/>
    <s v="OtsLYON20S_1_2003"/>
    <x v="1"/>
    <x v="0"/>
    <n v="2020"/>
    <s v="FALL"/>
    <n v="0.999999999999999"/>
    <x v="14"/>
    <n v="0.98961045999999997"/>
    <n v="1"/>
    <n v="1"/>
    <x v="5"/>
    <n v="2.5"/>
    <n v="2.5104986157886811"/>
    <n v="15.121015545636293"/>
    <s v="Abv"/>
    <n v="1.0498615788681054E-2"/>
  </r>
  <r>
    <s v="OtsLGRF24S"/>
    <s v="OtsLGRF24S_5990"/>
    <s v="C-05990"/>
    <x v="17"/>
    <n v="40"/>
    <s v="F"/>
    <n v="670"/>
    <x v="14"/>
    <x v="0"/>
    <s v="NA"/>
    <s v="NA"/>
    <s v="NA"/>
    <x v="1"/>
    <x v="1"/>
    <s v="OtsLYON20S_1_0268"/>
    <s v="OtsLYON20S_1_0161"/>
    <x v="1"/>
    <x v="0"/>
    <n v="2020"/>
    <s v="FALL"/>
    <n v="1"/>
    <x v="2"/>
    <n v="0.98961045999999997"/>
    <n v="1"/>
    <n v="1"/>
    <x v="5"/>
    <n v="2.5"/>
    <n v="2.5104986157886811"/>
    <n v="15.121015545636293"/>
    <s v="Abv"/>
    <n v="1.0498615788681054E-2"/>
  </r>
  <r>
    <s v="OtsLGRF24S"/>
    <s v="OtsLGRF24S_5996"/>
    <s v="C-05996"/>
    <x v="17"/>
    <n v="40"/>
    <s v="M"/>
    <n v="630"/>
    <x v="31"/>
    <x v="0"/>
    <s v="NA"/>
    <s v="NA"/>
    <s v="NA"/>
    <x v="0"/>
    <x v="0"/>
    <s v="NA"/>
    <s v="NA"/>
    <x v="3"/>
    <x v="2"/>
    <s v="U"/>
    <s v="FALL"/>
    <n v="0.999999999999999"/>
    <x v="5"/>
    <n v="1"/>
    <n v="1"/>
    <n v="1"/>
    <x v="5"/>
    <n v="2.5"/>
    <n v="2.4586968734976251"/>
    <n v="14.809007825118979"/>
    <s v="blw"/>
    <n v="-4.1303126502374887E-2"/>
  </r>
  <r>
    <s v="OtsLGRF24S"/>
    <s v="OtsLGRF24S_6002"/>
    <s v="C-06002"/>
    <x v="17"/>
    <n v="40"/>
    <s v="M"/>
    <n v="630"/>
    <x v="31"/>
    <x v="1"/>
    <n v="1"/>
    <s v="NA"/>
    <s v="NA"/>
    <x v="0"/>
    <x v="0"/>
    <s v="OtsLYON21S_1_0791"/>
    <s v="OtsLYON21S_1_0497"/>
    <x v="6"/>
    <x v="4"/>
    <n v="2021"/>
    <s v="FALL"/>
    <n v="1"/>
    <x v="10"/>
    <n v="0.98140000000000005"/>
    <n v="1"/>
    <n v="1"/>
    <x v="5"/>
    <n v="2.5"/>
    <n v="2.5189525168127163"/>
    <n v="15.171934342405097"/>
    <s v="Abv"/>
    <n v="1.8952516812716258E-2"/>
  </r>
  <r>
    <s v="OtsLGRF24S"/>
    <s v="OtsLGRF24S_6008"/>
    <s v="C-06008"/>
    <x v="17"/>
    <n v="40"/>
    <s v="M"/>
    <n v="460"/>
    <x v="5"/>
    <x v="0"/>
    <s v="NA"/>
    <s v="NA"/>
    <s v="NA"/>
    <x v="0"/>
    <x v="0"/>
    <s v="OtsLYON22S_1_0183"/>
    <s v="OtsLYON22S_1_3092"/>
    <x v="2"/>
    <x v="1"/>
    <n v="2022"/>
    <s v="FALL"/>
    <n v="1"/>
    <x v="10"/>
    <n v="0.98"/>
    <n v="1"/>
    <n v="1"/>
    <x v="2"/>
    <n v="2.5"/>
    <n v="2.5204081632653064"/>
    <n v="15.180701864721238"/>
    <s v="Abv"/>
    <n v="2.0408163265306367E-2"/>
  </r>
  <r>
    <s v="OtsLGRF24S"/>
    <s v="OtsLGRF24S_6014"/>
    <s v="C-06014"/>
    <x v="17"/>
    <n v="40"/>
    <s v="F"/>
    <n v="780"/>
    <x v="11"/>
    <x v="0"/>
    <s v="NA"/>
    <s v="3DD.00777572EF"/>
    <s v="NA"/>
    <x v="1"/>
    <x v="1"/>
    <s v="OtsLYON20S_1_0645"/>
    <s v="OtsLYON20S_1_0725"/>
    <x v="1"/>
    <x v="0"/>
    <n v="2020"/>
    <s v="FALL"/>
    <n v="0.999999999999999"/>
    <x v="4"/>
    <n v="0.98961045999999997"/>
    <n v="1"/>
    <n v="1.0208333333333333"/>
    <x v="4"/>
    <n v="2.552083333333333"/>
    <n v="2.5625819491220141"/>
    <n v="15.434719320674812"/>
    <s v="Abv"/>
    <n v="1.0498615788681054E-2"/>
  </r>
  <r>
    <s v="OtsLGRF24S"/>
    <s v="OtsLGRF24S_6020"/>
    <s v="C-06020"/>
    <x v="17"/>
    <n v="40"/>
    <s v="M"/>
    <n v="930"/>
    <x v="48"/>
    <x v="1"/>
    <s v="NA"/>
    <s v="3DD.007774F6C0"/>
    <s v="NA"/>
    <x v="0"/>
    <x v="0"/>
    <s v="OtsNPFH20S_1_0564"/>
    <s v="OtsNPFH20S_1_0524"/>
    <x v="0"/>
    <x v="0"/>
    <n v="2020"/>
    <s v="FALL"/>
    <n v="1"/>
    <x v="12"/>
    <n v="0.98845608500000004"/>
    <n v="1"/>
    <n v="1"/>
    <x v="11"/>
    <n v="2.5"/>
    <n v="2.5116787333045756"/>
    <n v="15.128123526175017"/>
    <s v="Abv"/>
    <n v="1.1678733304575584E-2"/>
  </r>
  <r>
    <s v="OtsLGRF24S"/>
    <s v="OtsLGRF24S_6026"/>
    <s v="C-06026"/>
    <x v="17"/>
    <n v="40"/>
    <s v="M"/>
    <n v="450"/>
    <x v="17"/>
    <x v="0"/>
    <s v="NA"/>
    <s v="NA"/>
    <s v="NA"/>
    <x v="0"/>
    <x v="0"/>
    <s v="OtsLYON22S_1_0233"/>
    <s v="OtsLYON22S_1_3202"/>
    <x v="2"/>
    <x v="1"/>
    <n v="2022"/>
    <s v="FALL"/>
    <n v="0.999999999999999"/>
    <x v="10"/>
    <n v="0.98"/>
    <n v="1"/>
    <n v="1"/>
    <x v="2"/>
    <n v="2.5"/>
    <n v="2.5204081632653064"/>
    <n v="15.180701864721238"/>
    <s v="Abv"/>
    <n v="2.0408163265306367E-2"/>
  </r>
  <r>
    <s v="OtsLGRF24S"/>
    <s v="OtsLGRF24S_6032"/>
    <s v="C-06032"/>
    <x v="18"/>
    <n v="40"/>
    <s v="F"/>
    <n v="760"/>
    <x v="20"/>
    <x v="1"/>
    <n v="1"/>
    <s v="NA"/>
    <s v="NA"/>
    <x v="1"/>
    <x v="1"/>
    <s v="OtsLYON20S_1_0695"/>
    <s v="OtsLYON20S_1_0777"/>
    <x v="1"/>
    <x v="0"/>
    <n v="2020"/>
    <s v="FALL"/>
    <n v="1"/>
    <x v="6"/>
    <n v="0.98961045999999997"/>
    <n v="1"/>
    <n v="1"/>
    <x v="1"/>
    <n v="2.5"/>
    <n v="2.5104986157886811"/>
    <n v="15.121015545636293"/>
    <s v="Abv"/>
    <n v="1.0498615788681054E-2"/>
  </r>
  <r>
    <s v="OtsLGRF24S"/>
    <s v="OtsLGRF24S_6038"/>
    <s v="C-06038"/>
    <x v="18"/>
    <n v="40"/>
    <s v="F"/>
    <n v="730"/>
    <x v="13"/>
    <x v="0"/>
    <s v="NA"/>
    <s v="3DD.007775B7A5"/>
    <s v="NA"/>
    <x v="1"/>
    <x v="1"/>
    <s v="OtsLYON20S_1_0499"/>
    <s v="OtsLYON20S_1_0554"/>
    <x v="1"/>
    <x v="0"/>
    <n v="2020"/>
    <s v="FALL"/>
    <n v="1"/>
    <x v="10"/>
    <n v="0.98961045999999997"/>
    <n v="1"/>
    <n v="1"/>
    <x v="1"/>
    <n v="2.5"/>
    <n v="2.5104986157886811"/>
    <n v="15.121015545636293"/>
    <s v="Abv"/>
    <n v="1.0498615788681054E-2"/>
  </r>
  <r>
    <s v="OtsLGRF24S"/>
    <s v="OtsLGRF24S_6044"/>
    <s v="C-06044"/>
    <x v="18"/>
    <n v="40"/>
    <s v="M"/>
    <n v="570"/>
    <x v="43"/>
    <x v="0"/>
    <s v="NA"/>
    <s v="NA"/>
    <s v="NA"/>
    <x v="0"/>
    <x v="0"/>
    <s v="OtsLYON21S_1_0805"/>
    <s v="OtsLYON21S_1_1634"/>
    <x v="6"/>
    <x v="4"/>
    <n v="2021"/>
    <s v="FALL"/>
    <n v="1"/>
    <x v="4"/>
    <n v="0.98140000000000005"/>
    <n v="1"/>
    <n v="1"/>
    <x v="9"/>
    <n v="2.5"/>
    <n v="2.5189525168127167"/>
    <n v="15.1719343424051"/>
    <s v="Abv"/>
    <n v="1.8952516812716702E-2"/>
  </r>
  <r>
    <s v="OtsLGRF24S"/>
    <s v="OtsLGRF24S_6050"/>
    <s v="C-06050"/>
    <x v="18"/>
    <n v="40"/>
    <s v="M"/>
    <n v="790"/>
    <x v="7"/>
    <x v="1"/>
    <n v="1"/>
    <s v="NA"/>
    <s v="NA"/>
    <x v="0"/>
    <x v="0"/>
    <s v="OtsLYON20S_1_0418"/>
    <s v="OtsLYON20S_1_1078"/>
    <x v="1"/>
    <x v="0"/>
    <n v="2020"/>
    <s v="FALL"/>
    <n v="0.999999999999999"/>
    <x v="1"/>
    <n v="0.98961045999999997"/>
    <n v="1"/>
    <n v="1"/>
    <x v="4"/>
    <n v="2.5"/>
    <n v="2.5104986157886811"/>
    <n v="15.121015545636293"/>
    <s v="Abv"/>
    <n v="1.0498615788681054E-2"/>
  </r>
  <r>
    <s v="OtsLGRF24S"/>
    <s v="OtsLGRF24S_6056"/>
    <s v="C-06056"/>
    <x v="18"/>
    <n v="40"/>
    <s v="M"/>
    <n v="440"/>
    <x v="49"/>
    <x v="0"/>
    <s v="NA"/>
    <s v="NA"/>
    <s v="NA"/>
    <x v="0"/>
    <x v="0"/>
    <s v="OtsLYON22S_1_0065"/>
    <s v="OtsLYON22S_1_2092"/>
    <x v="2"/>
    <x v="1"/>
    <n v="2022"/>
    <s v="FALL"/>
    <n v="1"/>
    <x v="2"/>
    <n v="0.98"/>
    <n v="1"/>
    <n v="1"/>
    <x v="2"/>
    <n v="2.5"/>
    <n v="2.5204081632653064"/>
    <n v="15.180701864721238"/>
    <s v="Abv"/>
    <n v="2.0408163265306367E-2"/>
  </r>
  <r>
    <s v="OtsLGRF24S"/>
    <s v="OtsLGRF24S_6062"/>
    <s v="C-06062"/>
    <x v="18"/>
    <n v="40"/>
    <s v="M"/>
    <n v="690"/>
    <x v="1"/>
    <x v="1"/>
    <n v="1"/>
    <s v="NA"/>
    <s v="NA"/>
    <x v="0"/>
    <x v="0"/>
    <s v="OtsLYON20S_1_0237"/>
    <s v="OtsLYON20S_1_0080"/>
    <x v="1"/>
    <x v="0"/>
    <n v="2020"/>
    <s v="FALL"/>
    <n v="1"/>
    <x v="11"/>
    <n v="0.98961045999999997"/>
    <n v="1"/>
    <n v="1.028169014084507"/>
    <x v="0"/>
    <n v="2.5704225352112675"/>
    <n v="2.5809211509999486"/>
    <n v="15.545178396392602"/>
    <s v="Abv"/>
    <n v="1.0498615788681054E-2"/>
  </r>
  <r>
    <s v="OtsLGRF24S"/>
    <s v="OtsLGRF24S_6068"/>
    <s v="C-06068"/>
    <x v="18"/>
    <n v="40"/>
    <s v="F"/>
    <n v="770"/>
    <x v="8"/>
    <x v="0"/>
    <s v="NA"/>
    <s v="3DD.0077757493"/>
    <s v="NA"/>
    <x v="1"/>
    <x v="1"/>
    <s v="NA"/>
    <s v="NA"/>
    <x v="3"/>
    <x v="2"/>
    <s v="U"/>
    <s v="FALL"/>
    <n v="1"/>
    <x v="5"/>
    <n v="1"/>
    <n v="1"/>
    <n v="1"/>
    <x v="1"/>
    <n v="2.5"/>
    <n v="2.4586968734976251"/>
    <n v="14.809007825118979"/>
    <s v="Abv"/>
    <n v="-4.1303126502374887E-2"/>
  </r>
  <r>
    <s v="OtsLGRF24S"/>
    <s v="OtsLGRF24S_6074"/>
    <s v="C-06074"/>
    <x v="18"/>
    <n v="40"/>
    <s v="M"/>
    <n v="790"/>
    <x v="7"/>
    <x v="1"/>
    <n v="1"/>
    <s v="NA"/>
    <s v="NA"/>
    <x v="0"/>
    <x v="0"/>
    <s v="OtsLYON20S_1_0681"/>
    <s v="OtsLYON20S_1_0760"/>
    <x v="1"/>
    <x v="0"/>
    <n v="2020"/>
    <s v="FALL"/>
    <n v="0.999999999999999"/>
    <x v="4"/>
    <n v="0.98961045999999997"/>
    <n v="1"/>
    <n v="1"/>
    <x v="4"/>
    <n v="2.5"/>
    <n v="2.5104986157886811"/>
    <n v="15.121015545636293"/>
    <s v="Abv"/>
    <n v="1.0498615788681054E-2"/>
  </r>
  <r>
    <s v="OtsLGRF24S"/>
    <s v="OtsLGRF24S_6080"/>
    <s v="C-06080"/>
    <x v="18"/>
    <n v="40"/>
    <s v="M"/>
    <n v="690"/>
    <x v="1"/>
    <x v="0"/>
    <s v="NA"/>
    <s v="NA"/>
    <s v="NA"/>
    <x v="0"/>
    <x v="0"/>
    <s v="NA"/>
    <s v="NA"/>
    <x v="3"/>
    <x v="2"/>
    <s v="U"/>
    <s v="FALL"/>
    <n v="0.999999999999997"/>
    <x v="5"/>
    <n v="1"/>
    <n v="1"/>
    <n v="1.028169014084507"/>
    <x v="0"/>
    <n v="2.5704225352112675"/>
    <n v="2.5291194087088926"/>
    <n v="15.233170675875288"/>
    <s v="Abv"/>
    <n v="-4.1303126502374887E-2"/>
  </r>
  <r>
    <s v="OtsLGRF24S"/>
    <s v="OtsLGRF24S_6086"/>
    <s v="C-06086"/>
    <x v="18"/>
    <n v="40"/>
    <s v="M"/>
    <n v="800"/>
    <x v="18"/>
    <x v="1"/>
    <n v="1"/>
    <s v="NA"/>
    <s v="NA"/>
    <x v="2"/>
    <x v="0"/>
    <s v="OtsLYON20S_1_0474"/>
    <s v="OtsLYON20S_1_0513"/>
    <x v="1"/>
    <x v="0"/>
    <n v="2020"/>
    <s v="FALL"/>
    <n v="0.999999999999998"/>
    <x v="10"/>
    <n v="0.98961045999999997"/>
    <n v="1"/>
    <n v="1"/>
    <x v="4"/>
    <n v="2.5"/>
    <n v="2.5104986157886811"/>
    <n v="15.121015545636293"/>
    <s v="Abv"/>
    <n v="1.0498615788681054E-2"/>
  </r>
  <r>
    <s v="OtsLGRF24S"/>
    <s v="OtsLGRF24S_6092"/>
    <s v="C-06092"/>
    <x v="18"/>
    <n v="40"/>
    <s v="M"/>
    <n v="660"/>
    <x v="36"/>
    <x v="0"/>
    <s v="NA"/>
    <s v="NA"/>
    <s v="NA"/>
    <x v="1"/>
    <x v="1"/>
    <s v="OtsLYON20S_1_0300"/>
    <s v="OtsLYON20S_1_1056"/>
    <x v="1"/>
    <x v="0"/>
    <n v="2020"/>
    <s v="FALL"/>
    <n v="1"/>
    <x v="1"/>
    <n v="0.98961045999999997"/>
    <n v="1"/>
    <n v="1"/>
    <x v="5"/>
    <n v="2.5"/>
    <n v="2.5104986157886811"/>
    <n v="15.121015545636293"/>
    <s v="Abv"/>
    <n v="1.0498615788681054E-2"/>
  </r>
  <r>
    <s v="OtsLGRF24S"/>
    <s v="OtsLGRF24S_6098"/>
    <s v="C-06098"/>
    <x v="18"/>
    <n v="40"/>
    <s v="M"/>
    <n v="760"/>
    <x v="20"/>
    <x v="0"/>
    <s v="NA"/>
    <s v="3DD.0077750E89"/>
    <s v="NA"/>
    <x v="0"/>
    <x v="0"/>
    <s v="OtsNPFH20S_1_0379"/>
    <s v="OtsNPFH20S_1_0345"/>
    <x v="0"/>
    <x v="0"/>
    <n v="2020"/>
    <s v="FALL"/>
    <n v="0.999999999999998"/>
    <x v="12"/>
    <n v="0.98845608500000004"/>
    <n v="1"/>
    <n v="1.0104166666666667"/>
    <x v="1"/>
    <n v="2.5260416666666665"/>
    <n v="2.5377203999712421"/>
    <n v="15.284975413694276"/>
    <s v="Abv"/>
    <n v="1.1678733304575584E-2"/>
  </r>
  <r>
    <s v="OtsLGRF24S"/>
    <s v="OtsLGRF24S_6104"/>
    <s v="C-06104"/>
    <x v="18"/>
    <n v="40"/>
    <s v="M"/>
    <n v="660"/>
    <x v="36"/>
    <x v="0"/>
    <s v="NA"/>
    <s v="NA"/>
    <s v="NA"/>
    <x v="0"/>
    <x v="0"/>
    <s v="NA"/>
    <s v="NA"/>
    <x v="3"/>
    <x v="2"/>
    <s v="U"/>
    <s v="FALL"/>
    <n v="1"/>
    <x v="5"/>
    <n v="1"/>
    <n v="1"/>
    <n v="1"/>
    <x v="5"/>
    <n v="2.5"/>
    <n v="2.4586968734976251"/>
    <n v="14.809007825118979"/>
    <s v="Abv"/>
    <n v="-4.1303126502374887E-2"/>
  </r>
  <r>
    <s v="OtsLGRF24S"/>
    <s v="OtsLGRF24S_6110"/>
    <s v="C-06110"/>
    <x v="18"/>
    <n v="40"/>
    <s v="F"/>
    <n v="770"/>
    <x v="8"/>
    <x v="1"/>
    <n v="1"/>
    <s v="NA"/>
    <s v="NA"/>
    <x v="1"/>
    <x v="1"/>
    <s v="OtsLYON19S_1_1356"/>
    <s v="OtsLYON19S_1_1270"/>
    <x v="5"/>
    <x v="3"/>
    <n v="2019"/>
    <s v="FALL"/>
    <n v="1"/>
    <x v="3"/>
    <n v="0.95971980899999998"/>
    <n v="1"/>
    <n v="1"/>
    <x v="1"/>
    <n v="2.5"/>
    <n v="2.541970782120222"/>
    <n v="15.310575943463711"/>
    <s v="blw"/>
    <n v="4.1970782120221983E-2"/>
  </r>
  <r>
    <s v="OtsLGRF24S"/>
    <s v="OtsLGRF24S_6116"/>
    <s v="C-06116"/>
    <x v="18"/>
    <n v="40"/>
    <s v="F"/>
    <n v="750"/>
    <x v="21"/>
    <x v="1"/>
    <n v="1"/>
    <s v="NA"/>
    <s v="This sample is a duplicate with OtsLGRF24S_8645."/>
    <x v="0"/>
    <x v="0"/>
    <s v="OtsNPFH20S_1_0802"/>
    <s v="OtsNPFH20S_1_0717"/>
    <x v="0"/>
    <x v="0"/>
    <n v="2020"/>
    <s v="FALL"/>
    <n v="0.999999999999998"/>
    <x v="0"/>
    <n v="0.98845608500000004"/>
    <n v="1"/>
    <n v="1.0104166666666667"/>
    <x v="1"/>
    <n v="2.5260416666666665"/>
    <n v="2.5377203999712421"/>
    <n v="15.284975413694276"/>
    <s v="Abv"/>
    <n v="1.1678733304575584E-2"/>
  </r>
  <r>
    <s v="OtsLGRF24S"/>
    <s v="OtsLGRF24S_6122"/>
    <s v="C-06122"/>
    <x v="18"/>
    <n v="40"/>
    <s v="F"/>
    <n v="710"/>
    <x v="25"/>
    <x v="0"/>
    <s v="NA"/>
    <s v="3DD.007775129B"/>
    <s v="NA"/>
    <x v="1"/>
    <x v="1"/>
    <s v="OtsLYON20S_1_1562"/>
    <s v="OtsLYON20S_1_1744"/>
    <x v="1"/>
    <x v="0"/>
    <n v="2020"/>
    <s v="FALL"/>
    <n v="1"/>
    <x v="4"/>
    <n v="0.98961045999999997"/>
    <n v="1"/>
    <n v="1"/>
    <x v="0"/>
    <n v="2.5"/>
    <n v="2.5104986157886811"/>
    <n v="15.121015545636293"/>
    <s v="Abv"/>
    <n v="1.0498615788681054E-2"/>
  </r>
  <r>
    <s v="OtsLGRF24S"/>
    <s v="OtsLGRF24S_6128"/>
    <s v="C-06128"/>
    <x v="18"/>
    <n v="40"/>
    <s v="M"/>
    <n v="470"/>
    <x v="3"/>
    <x v="1"/>
    <n v="1"/>
    <s v="NA"/>
    <s v="NA"/>
    <x v="0"/>
    <x v="0"/>
    <s v="OtsLYON22S_1_0304"/>
    <s v="OtsLYON22S_1_3360"/>
    <x v="2"/>
    <x v="1"/>
    <n v="2022"/>
    <s v="FALL"/>
    <n v="0.999999999999997"/>
    <x v="9"/>
    <n v="0.98"/>
    <n v="1"/>
    <n v="1"/>
    <x v="2"/>
    <n v="2.5"/>
    <n v="2.5204081632653059"/>
    <n v="15.180701864721234"/>
    <s v="Abv"/>
    <n v="2.0408163265305923E-2"/>
  </r>
  <r>
    <s v="OtsLGRF24S"/>
    <s v="OtsLGRF24S_6134"/>
    <s v="C-06134"/>
    <x v="18"/>
    <n v="40"/>
    <s v="M"/>
    <n v="670"/>
    <x v="14"/>
    <x v="0"/>
    <s v="NA"/>
    <s v="NA"/>
    <s v="NA"/>
    <x v="0"/>
    <x v="0"/>
    <s v="OtsLYON21S_1_0731"/>
    <s v="OtsLYON21S_1_0333"/>
    <x v="6"/>
    <x v="4"/>
    <n v="2021"/>
    <s v="FALL"/>
    <n v="0.999999999999999"/>
    <x v="1"/>
    <n v="0.98140000000000005"/>
    <n v="1"/>
    <n v="1"/>
    <x v="5"/>
    <n v="2.5"/>
    <n v="2.5189525168127167"/>
    <n v="15.1719343424051"/>
    <s v="Abv"/>
    <n v="1.8952516812716702E-2"/>
  </r>
  <r>
    <s v="OtsLGRF24S"/>
    <s v="OtsLGRF24S_6140"/>
    <s v="C-06140"/>
    <x v="18"/>
    <n v="40"/>
    <s v="F"/>
    <n v="810"/>
    <x v="15"/>
    <x v="0"/>
    <s v="NA"/>
    <s v="3DD.007771FE4A"/>
    <s v="NA"/>
    <x v="1"/>
    <x v="1"/>
    <s v="NA"/>
    <s v="NA"/>
    <x v="3"/>
    <x v="2"/>
    <s v="U"/>
    <s v="FALL"/>
    <n v="0.99999999999999301"/>
    <x v="5"/>
    <n v="1"/>
    <n v="1"/>
    <n v="1.0208333333333333"/>
    <x v="4"/>
    <n v="2.552083333333333"/>
    <n v="2.5107802068309582"/>
    <n v="15.122711600157498"/>
    <s v="Abv"/>
    <n v="-4.1303126502374887E-2"/>
  </r>
  <r>
    <s v="OtsLGRF24S"/>
    <s v="OtsLGRF24S_6146"/>
    <s v="C-06146"/>
    <x v="18"/>
    <n v="40"/>
    <s v="M"/>
    <n v="610"/>
    <x v="38"/>
    <x v="1"/>
    <n v="1"/>
    <s v="NA"/>
    <s v="NA"/>
    <x v="0"/>
    <x v="0"/>
    <s v="OtsLYON20S_1_0256"/>
    <s v="OtsLYON20S_1_0136"/>
    <x v="1"/>
    <x v="0"/>
    <n v="2020"/>
    <s v="FALL"/>
    <n v="1"/>
    <x v="2"/>
    <n v="0.98961045999999997"/>
    <n v="1"/>
    <n v="1.0476190476190477"/>
    <x v="8"/>
    <n v="2.6190476190476191"/>
    <n v="2.6295462348363001"/>
    <n v="15.83805274572434"/>
    <s v="Abv"/>
    <n v="1.0498615788681054E-2"/>
  </r>
  <r>
    <s v="OtsLGRF24S"/>
    <s v="OtsLGRF24S_6152"/>
    <s v="C-06152"/>
    <x v="18"/>
    <n v="40"/>
    <s v="F"/>
    <n v="690"/>
    <x v="1"/>
    <x v="1"/>
    <n v="1"/>
    <s v="NA"/>
    <s v="NA"/>
    <x v="1"/>
    <x v="1"/>
    <s v="OtsLYON20S_1_0300"/>
    <s v="OtsLYON20S_1_1057"/>
    <x v="1"/>
    <x v="0"/>
    <n v="2020"/>
    <s v="FALL"/>
    <n v="0.999999999999998"/>
    <x v="1"/>
    <n v="0.98961045999999997"/>
    <n v="1"/>
    <n v="1"/>
    <x v="0"/>
    <n v="2.5"/>
    <n v="2.5104986157886811"/>
    <n v="15.121015545636293"/>
    <s v="Abv"/>
    <n v="1.0498615788681054E-2"/>
  </r>
  <r>
    <s v="OtsLGRF24S"/>
    <s v="OtsLGRF24S_6158"/>
    <s v="C-06158"/>
    <x v="18"/>
    <n v="40"/>
    <s v="M"/>
    <n v="670"/>
    <x v="14"/>
    <x v="1"/>
    <n v="1"/>
    <s v="NA"/>
    <s v="NA"/>
    <x v="0"/>
    <x v="0"/>
    <s v="OtsLYON20S_1_1336"/>
    <s v="OtsLYON20S_1_0866"/>
    <x v="1"/>
    <x v="0"/>
    <n v="2020"/>
    <s v="FALL"/>
    <n v="1"/>
    <x v="9"/>
    <n v="0.98961045999999997"/>
    <n v="1"/>
    <n v="1"/>
    <x v="5"/>
    <n v="2.5"/>
    <n v="2.5104986157886811"/>
    <n v="15.121015545636293"/>
    <s v="Abv"/>
    <n v="1.0498615788681054E-2"/>
  </r>
  <r>
    <s v="OtsLGRF24S"/>
    <s v="OtsLGRF24S_6164"/>
    <s v="C-06164"/>
    <x v="18"/>
    <n v="40"/>
    <s v="M"/>
    <n v="660"/>
    <x v="36"/>
    <x v="0"/>
    <s v="NA"/>
    <s v="NA"/>
    <s v="NA"/>
    <x v="0"/>
    <x v="0"/>
    <s v="OtsLYON21S_1_0898"/>
    <s v="OtsLYON21S_1_1942"/>
    <x v="6"/>
    <x v="4"/>
    <n v="2021"/>
    <s v="FALL"/>
    <n v="1"/>
    <x v="4"/>
    <n v="0.98140000000000005"/>
    <n v="1"/>
    <n v="1"/>
    <x v="5"/>
    <n v="2.5"/>
    <n v="2.5189525168127167"/>
    <n v="15.1719343424051"/>
    <s v="Abv"/>
    <n v="1.8952516812716702E-2"/>
  </r>
  <r>
    <s v="OtsLGRF24S"/>
    <s v="OtsLGRF24S_6170"/>
    <s v="C-06170"/>
    <x v="18"/>
    <n v="40"/>
    <s v="F"/>
    <n v="730"/>
    <x v="13"/>
    <x v="1"/>
    <n v="1"/>
    <s v="3DD.003D8210EB"/>
    <s v="NA"/>
    <x v="1"/>
    <x v="1"/>
    <s v="OtsLYON20S_1_0215"/>
    <s v="OtsLYON20S_1_0014"/>
    <x v="1"/>
    <x v="0"/>
    <n v="2020"/>
    <s v="FALL"/>
    <n v="1"/>
    <x v="11"/>
    <n v="0.98961045999999997"/>
    <n v="1"/>
    <n v="1"/>
    <x v="1"/>
    <n v="2.5"/>
    <n v="2.5104986157886811"/>
    <n v="15.121015545636293"/>
    <s v="Abv"/>
    <n v="1.0498615788681054E-2"/>
  </r>
  <r>
    <s v="OtsLGRF24S"/>
    <s v="OtsLGRF24S_6176"/>
    <s v="C-06176"/>
    <x v="18"/>
    <n v="40"/>
    <s v="M"/>
    <n v="530"/>
    <x v="34"/>
    <x v="0"/>
    <s v="NA"/>
    <s v="NA"/>
    <s v="NA"/>
    <x v="0"/>
    <x v="0"/>
    <s v="OtsLYON22S_1_0102"/>
    <s v="OtsLYON22S_1_2147"/>
    <x v="2"/>
    <x v="1"/>
    <n v="2022"/>
    <s v="FALL"/>
    <n v="1"/>
    <x v="2"/>
    <n v="0.98"/>
    <n v="1"/>
    <n v="1"/>
    <x v="9"/>
    <n v="2.5"/>
    <n v="2.5204081632653064"/>
    <n v="15.180701864721238"/>
    <s v="Abv"/>
    <n v="2.0408163265306367E-2"/>
  </r>
  <r>
    <s v="OtsLGRF24S"/>
    <s v="OtsLGRF24S_6182"/>
    <s v="C-06182"/>
    <x v="18"/>
    <n v="40"/>
    <s v="M"/>
    <n v="650"/>
    <x v="28"/>
    <x v="0"/>
    <s v="NA"/>
    <s v="NA"/>
    <s v="NA"/>
    <x v="0"/>
    <x v="0"/>
    <s v="OtsLYON21S_1_0796"/>
    <s v="OtsLYON21S_1_1611"/>
    <x v="6"/>
    <x v="4"/>
    <n v="2021"/>
    <s v="FALL"/>
    <n v="0.999999999999998"/>
    <x v="10"/>
    <n v="0.98140000000000005"/>
    <n v="1"/>
    <n v="1"/>
    <x v="5"/>
    <n v="2.5"/>
    <n v="2.5189525168127167"/>
    <n v="15.1719343424051"/>
    <s v="Abv"/>
    <n v="1.8952516812716702E-2"/>
  </r>
  <r>
    <s v="OtsLGRF24S"/>
    <s v="OtsLGRF24S_6188"/>
    <s v="C-06188"/>
    <x v="18"/>
    <n v="40"/>
    <s v="M"/>
    <n v="770"/>
    <x v="8"/>
    <x v="1"/>
    <n v="1"/>
    <s v="NA"/>
    <s v="NA"/>
    <x v="0"/>
    <x v="0"/>
    <s v="OtsLYON20S_1_0283"/>
    <s v="OtsLYON20S_1_1031"/>
    <x v="1"/>
    <x v="0"/>
    <n v="2020"/>
    <s v="FALL"/>
    <n v="0.999999999999998"/>
    <x v="1"/>
    <n v="0.98961045999999997"/>
    <n v="1"/>
    <n v="1.0104166666666667"/>
    <x v="1"/>
    <n v="2.5260416666666665"/>
    <n v="2.5365402824553476"/>
    <n v="15.277867433155553"/>
    <s v="Abv"/>
    <n v="1.0498615788681054E-2"/>
  </r>
  <r>
    <s v="OtsLGRF24S"/>
    <s v="OtsLGRF24S_6194"/>
    <s v="C-06194"/>
    <x v="18"/>
    <n v="40"/>
    <s v="M"/>
    <n v="610"/>
    <x v="38"/>
    <x v="0"/>
    <s v="NA"/>
    <s v="NA"/>
    <s v="NA"/>
    <x v="0"/>
    <x v="0"/>
    <s v="OtsLYON21S_1_0672"/>
    <s v="OtsLYON21S_1_0202"/>
    <x v="6"/>
    <x v="4"/>
    <n v="2021"/>
    <s v="FALL"/>
    <n v="0.999999999999998"/>
    <x v="2"/>
    <n v="0.98140000000000005"/>
    <n v="1"/>
    <n v="1.0476190476190477"/>
    <x v="8"/>
    <n v="2.6190476190476191"/>
    <n v="2.6380001358603358"/>
    <n v="15.888971542493147"/>
    <s v="Abv"/>
    <n v="1.8952516812716702E-2"/>
  </r>
  <r>
    <s v="OtsLGRF24S"/>
    <s v="OtsLGRF24S_6200"/>
    <s v="C-06200"/>
    <x v="18"/>
    <n v="40"/>
    <s v="F"/>
    <n v="710"/>
    <x v="25"/>
    <x v="0"/>
    <s v="NA"/>
    <s v="3DD.00776F57FD"/>
    <s v="NA"/>
    <x v="1"/>
    <x v="1"/>
    <s v="OtsLYON21S_1_0657"/>
    <s v="OtsLYON21S_1_0109"/>
    <x v="6"/>
    <x v="4"/>
    <n v="2021"/>
    <s v="FALL"/>
    <n v="1"/>
    <x v="11"/>
    <n v="0.98140000000000005"/>
    <n v="1"/>
    <n v="1"/>
    <x v="0"/>
    <n v="2.5"/>
    <n v="2.5189525168127167"/>
    <n v="15.1719343424051"/>
    <s v="Abv"/>
    <n v="1.8952516812716702E-2"/>
  </r>
  <r>
    <s v="OtsLGRF24S"/>
    <s v="OtsLGRF24S_6206"/>
    <s v="C-06206"/>
    <x v="18"/>
    <n v="40"/>
    <s v="M"/>
    <n v="450"/>
    <x v="17"/>
    <x v="0"/>
    <s v="NA"/>
    <s v="NA"/>
    <s v="NA"/>
    <x v="0"/>
    <x v="0"/>
    <s v="OtsNPFH22S_1_0334"/>
    <s v="OtsNPFH22S_1_0255"/>
    <x v="10"/>
    <x v="1"/>
    <n v="2022"/>
    <s v="FALL"/>
    <n v="1"/>
    <x v="12"/>
    <n v="0.98"/>
    <n v="1"/>
    <n v="1"/>
    <x v="2"/>
    <n v="2.5"/>
    <n v="2.5204081632653064"/>
    <n v="15.180701864721238"/>
    <s v="Abv"/>
    <n v="2.0408163265306367E-2"/>
  </r>
  <r>
    <s v="OtsLGRF24S"/>
    <s v="OtsLGRF24S_6212"/>
    <s v="C-06212"/>
    <x v="18"/>
    <n v="40"/>
    <s v="M"/>
    <n v="770"/>
    <x v="8"/>
    <x v="1"/>
    <n v="1"/>
    <s v="NA"/>
    <s v="NA"/>
    <x v="1"/>
    <x v="1"/>
    <s v="OtsLYON19S_1_1348"/>
    <s v="OtsLYON19S_1_1417"/>
    <x v="5"/>
    <x v="3"/>
    <n v="2019"/>
    <s v="FALL"/>
    <n v="0.999999999999998"/>
    <x v="3"/>
    <n v="0.95971980899999998"/>
    <n v="1"/>
    <n v="1"/>
    <x v="1"/>
    <n v="2.5"/>
    <n v="2.541970782120222"/>
    <n v="15.310575943463711"/>
    <s v="blw"/>
    <n v="4.1970782120221983E-2"/>
  </r>
  <r>
    <s v="OtsLGRF24S"/>
    <s v="OtsLGRF24S_6218"/>
    <s v="C-06218"/>
    <x v="18"/>
    <n v="40"/>
    <s v="M"/>
    <n v="780"/>
    <x v="11"/>
    <x v="1"/>
    <n v="1"/>
    <s v="NA"/>
    <s v="NA"/>
    <x v="0"/>
    <x v="0"/>
    <s v="OtsLYON20S_1_1320"/>
    <s v="OtsLYON20S_1_0850"/>
    <x v="1"/>
    <x v="0"/>
    <n v="2020"/>
    <s v="FALL"/>
    <n v="1"/>
    <x v="14"/>
    <n v="0.98961045999999997"/>
    <n v="1"/>
    <n v="1"/>
    <x v="4"/>
    <n v="2.5"/>
    <n v="2.5104986157886811"/>
    <n v="15.121015545636293"/>
    <s v="Abv"/>
    <n v="1.0498615788681054E-2"/>
  </r>
  <r>
    <s v="OtsLGRF24S"/>
    <s v="OtsLGRF24S_6224"/>
    <s v="C-06224"/>
    <x v="18"/>
    <n v="40"/>
    <s v="M"/>
    <n v="870"/>
    <x v="32"/>
    <x v="0"/>
    <s v="NA"/>
    <s v="3DD.0078C31216"/>
    <s v="NA"/>
    <x v="0"/>
    <x v="0"/>
    <s v="OtsLYON20S_1_1557"/>
    <s v="OtsLYON20S_1_1724"/>
    <x v="1"/>
    <x v="0"/>
    <n v="2020"/>
    <s v="FALL"/>
    <n v="0.999999999999999"/>
    <x v="4"/>
    <n v="0.98961045999999997"/>
    <n v="1"/>
    <n v="1"/>
    <x v="3"/>
    <n v="2.5"/>
    <n v="2.5104986157886811"/>
    <n v="15.121015545636293"/>
    <s v="Abv"/>
    <n v="1.0498615788681054E-2"/>
  </r>
  <r>
    <s v="OtsLGRF24S"/>
    <s v="OtsLGRF24S_6230"/>
    <s v="C-06230"/>
    <x v="18"/>
    <n v="40"/>
    <s v="M"/>
    <n v="670"/>
    <x v="14"/>
    <x v="0"/>
    <s v="NA"/>
    <s v="NA"/>
    <s v="NA"/>
    <x v="0"/>
    <x v="0"/>
    <s v="OtsLYON21S_1_0651"/>
    <s v="OtsLYON21S_1_0100"/>
    <x v="6"/>
    <x v="4"/>
    <n v="2021"/>
    <s v="FALL"/>
    <n v="1"/>
    <x v="11"/>
    <n v="0.98140000000000005"/>
    <n v="1"/>
    <n v="1"/>
    <x v="5"/>
    <n v="2.5"/>
    <n v="2.5189525168127167"/>
    <n v="15.1719343424051"/>
    <s v="Abv"/>
    <n v="1.8952516812716702E-2"/>
  </r>
  <r>
    <s v="OtsLGRF24S"/>
    <s v="OtsLGRF24S_6236"/>
    <s v="C-06236"/>
    <x v="18"/>
    <n v="40"/>
    <s v="M"/>
    <n v="660"/>
    <x v="36"/>
    <x v="0"/>
    <s v="NA"/>
    <s v="NA"/>
    <s v="NA"/>
    <x v="0"/>
    <x v="0"/>
    <s v="OtsLYON21S_1_0649"/>
    <s v="OtsLYON21S_1_0094"/>
    <x v="6"/>
    <x v="4"/>
    <n v="2021"/>
    <s v="FALL"/>
    <n v="1"/>
    <x v="11"/>
    <n v="0.98140000000000005"/>
    <n v="1"/>
    <n v="1"/>
    <x v="5"/>
    <n v="2.5"/>
    <n v="2.5189525168127167"/>
    <n v="15.1719343424051"/>
    <s v="Abv"/>
    <n v="1.8952516812716702E-2"/>
  </r>
  <r>
    <s v="OtsLGRF24S"/>
    <s v="OtsLGRF24S_6242"/>
    <s v="C-06242"/>
    <x v="18"/>
    <n v="40"/>
    <s v="M"/>
    <n v="690"/>
    <x v="1"/>
    <x v="1"/>
    <n v="1"/>
    <s v="NA"/>
    <s v="NA"/>
    <x v="0"/>
    <x v="0"/>
    <s v="OtsLYON21S_1_0703"/>
    <s v="OtsLYON21S_1_0277"/>
    <x v="6"/>
    <x v="4"/>
    <n v="2021"/>
    <s v="FALL"/>
    <n v="1"/>
    <x v="2"/>
    <n v="0.98140000000000005"/>
    <n v="1"/>
    <n v="1.028169014084507"/>
    <x v="0"/>
    <n v="2.5704225352112675"/>
    <n v="2.5893750520239838"/>
    <n v="15.596097193161407"/>
    <s v="Abv"/>
    <n v="1.8952516812716258E-2"/>
  </r>
  <r>
    <s v="OtsLGRF24S"/>
    <s v="OtsLGRF24S_6248"/>
    <s v="C-06248"/>
    <x v="18"/>
    <n v="40"/>
    <s v="F"/>
    <n v="710"/>
    <x v="25"/>
    <x v="0"/>
    <s v="NA"/>
    <s v="3DD.0078C3125B"/>
    <s v="NA"/>
    <x v="1"/>
    <x v="1"/>
    <s v="NA"/>
    <s v="NA"/>
    <x v="3"/>
    <x v="2"/>
    <s v="U"/>
    <s v="FALL"/>
    <n v="0.999999999999999"/>
    <x v="5"/>
    <n v="1"/>
    <n v="1"/>
    <n v="1"/>
    <x v="0"/>
    <n v="2.5"/>
    <n v="2.4586968734976251"/>
    <n v="14.809007825118979"/>
    <s v="Abv"/>
    <n v="-4.1303126502374887E-2"/>
  </r>
  <r>
    <s v="OtsLGRF24S"/>
    <s v="OtsLGRF24S_6254"/>
    <s v="C-06254"/>
    <x v="18"/>
    <n v="40"/>
    <s v="M"/>
    <n v="630"/>
    <x v="31"/>
    <x v="1"/>
    <n v="1"/>
    <s v="NA"/>
    <s v="NA"/>
    <x v="0"/>
    <x v="0"/>
    <s v="OtsLYON21S_1_0649"/>
    <s v="OtsLYON21S_1_0093"/>
    <x v="6"/>
    <x v="4"/>
    <n v="2021"/>
    <s v="FALL"/>
    <n v="1"/>
    <x v="11"/>
    <n v="0.98140000000000005"/>
    <n v="1"/>
    <n v="1"/>
    <x v="5"/>
    <n v="2.5"/>
    <n v="2.5189525168127163"/>
    <n v="15.171934342405097"/>
    <s v="Abv"/>
    <n v="1.8952516812716258E-2"/>
  </r>
  <r>
    <s v="OtsLGRF24S"/>
    <s v="OtsLGRF24S_6260"/>
    <s v="C-06260"/>
    <x v="19"/>
    <n v="40"/>
    <s v="F"/>
    <n v="750"/>
    <x v="21"/>
    <x v="0"/>
    <s v="NA"/>
    <s v="3DD.007775F64A"/>
    <s v="NA"/>
    <x v="1"/>
    <x v="1"/>
    <s v="OtsLYON19S_1_1867"/>
    <s v="OtsLYON19S_1_1634"/>
    <x v="5"/>
    <x v="3"/>
    <n v="2019"/>
    <s v="FALL"/>
    <n v="1"/>
    <x v="4"/>
    <n v="0.95971980899999998"/>
    <n v="1"/>
    <n v="1"/>
    <x v="1"/>
    <n v="2.5"/>
    <n v="2.541970782120222"/>
    <n v="15.310575943463711"/>
    <s v="Abv"/>
    <n v="4.1970782120221983E-2"/>
  </r>
  <r>
    <s v="OtsLGRF24S"/>
    <s v="OtsLGRF24S_6266"/>
    <s v="C-06266"/>
    <x v="19"/>
    <n v="40"/>
    <s v="F"/>
    <n v="670"/>
    <x v="14"/>
    <x v="1"/>
    <n v="1"/>
    <s v="NA"/>
    <s v="NA"/>
    <x v="1"/>
    <x v="1"/>
    <s v="OtsLYON20S_1_0215"/>
    <s v="OtsLYON20S_1_0014"/>
    <x v="1"/>
    <x v="0"/>
    <n v="2020"/>
    <s v="FALL"/>
    <n v="1"/>
    <x v="11"/>
    <n v="0.98961045999999997"/>
    <n v="1"/>
    <n v="1"/>
    <x v="5"/>
    <n v="2.5"/>
    <n v="2.5104986157886811"/>
    <n v="15.121015545636293"/>
    <s v="Abv"/>
    <n v="1.0498615788681054E-2"/>
  </r>
  <r>
    <s v="OtsLGRF24S"/>
    <s v="OtsLGRF24S_6272"/>
    <s v="C-06272"/>
    <x v="19"/>
    <n v="40"/>
    <s v="M"/>
    <n v="480"/>
    <x v="46"/>
    <x v="0"/>
    <s v="NA"/>
    <s v="NA"/>
    <s v="NA"/>
    <x v="0"/>
    <x v="0"/>
    <s v="OtsLYON22S_1_0118"/>
    <s v="OtsLYON22S_1_2178"/>
    <x v="2"/>
    <x v="1"/>
    <n v="2022"/>
    <s v="FALL"/>
    <n v="1"/>
    <x v="2"/>
    <n v="0.98"/>
    <n v="1"/>
    <n v="1"/>
    <x v="7"/>
    <n v="2.5"/>
    <n v="2.5204081632653064"/>
    <n v="15.180701864721238"/>
    <s v="Abv"/>
    <n v="2.0408163265306367E-2"/>
  </r>
  <r>
    <s v="OtsLGRF24S"/>
    <s v="OtsLGRF24S_6278"/>
    <s v="C-06278"/>
    <x v="19"/>
    <n v="40"/>
    <s v="F"/>
    <n v="800"/>
    <x v="18"/>
    <x v="0"/>
    <s v="NA"/>
    <s v="3DD.0077758B5B"/>
    <s v="NA"/>
    <x v="1"/>
    <x v="1"/>
    <s v="OtsLYON19S_1_0526"/>
    <s v="OtsLYON19S_1_0365"/>
    <x v="5"/>
    <x v="3"/>
    <n v="2019"/>
    <s v="FALL"/>
    <n v="1"/>
    <x v="2"/>
    <n v="0.95971980899999998"/>
    <n v="1"/>
    <n v="1.0208333333333333"/>
    <x v="4"/>
    <n v="2.552083333333333"/>
    <n v="2.594054115453555"/>
    <n v="15.62427971850223"/>
    <s v="Abv"/>
    <n v="4.1970782120221983E-2"/>
  </r>
  <r>
    <s v="OtsLGRF24S"/>
    <s v="OtsLGRF24S_6284"/>
    <s v="C-06284"/>
    <x v="19"/>
    <n v="40"/>
    <s v="F"/>
    <n v="710"/>
    <x v="25"/>
    <x v="1"/>
    <s v="NA"/>
    <s v="NA"/>
    <s v="NA"/>
    <x v="1"/>
    <x v="1"/>
    <s v="OtsLYON21S_1_0915"/>
    <s v="OtsLYON21S_1_1971"/>
    <x v="6"/>
    <x v="4"/>
    <n v="2021"/>
    <s v="FALL"/>
    <n v="0.999999999999996"/>
    <x v="4"/>
    <n v="0.98140000000000005"/>
    <n v="1"/>
    <n v="1"/>
    <x v="0"/>
    <n v="2.5"/>
    <n v="2.5189525168127163"/>
    <n v="15.171934342405097"/>
    <s v="Abv"/>
    <n v="1.8952516812716258E-2"/>
  </r>
  <r>
    <s v="OtsLGRF24S"/>
    <s v="OtsLGRF24S_6290"/>
    <s v="C-06290"/>
    <x v="19"/>
    <n v="40"/>
    <s v="M"/>
    <n v="670"/>
    <x v="14"/>
    <x v="1"/>
    <n v="1"/>
    <s v="NA"/>
    <s v="NA"/>
    <x v="0"/>
    <x v="0"/>
    <s v="OtsLYON20S_1_0686"/>
    <s v="OtsLYON20S_1_0788"/>
    <x v="1"/>
    <x v="0"/>
    <n v="2020"/>
    <s v="FALL"/>
    <n v="1"/>
    <x v="6"/>
    <n v="0.98961045999999997"/>
    <n v="1"/>
    <n v="1"/>
    <x v="5"/>
    <n v="2.5"/>
    <n v="2.5104986157886811"/>
    <n v="15.121015545636293"/>
    <s v="Abv"/>
    <n v="1.0498615788681054E-2"/>
  </r>
  <r>
    <s v="OtsLGRF24S"/>
    <s v="OtsLGRF24S_6296"/>
    <s v="C-06296"/>
    <x v="19"/>
    <n v="40"/>
    <s v="F"/>
    <n v="710"/>
    <x v="25"/>
    <x v="0"/>
    <s v="NA"/>
    <s v="3DD.003D6F3BF1"/>
    <s v="NA"/>
    <x v="1"/>
    <x v="1"/>
    <s v="OtsLYON20S_1_0269"/>
    <s v="OtsLYON20S_1_0154"/>
    <x v="1"/>
    <x v="0"/>
    <n v="2020"/>
    <s v="FALL"/>
    <n v="1"/>
    <x v="2"/>
    <n v="0.98961045999999997"/>
    <n v="1"/>
    <n v="1"/>
    <x v="0"/>
    <n v="2.5"/>
    <n v="2.5104986157886811"/>
    <n v="15.121015545636293"/>
    <s v="Abv"/>
    <n v="1.0498615788681054E-2"/>
  </r>
  <r>
    <s v="OtsLGRF24S"/>
    <s v="OtsLGRF24S_6302"/>
    <s v="C-06302"/>
    <x v="19"/>
    <n v="40"/>
    <s v="F"/>
    <n v="720"/>
    <x v="9"/>
    <x v="0"/>
    <s v="NA"/>
    <s v="3DD.007774C833"/>
    <s v="NA"/>
    <x v="1"/>
    <x v="1"/>
    <s v="NA"/>
    <s v="NA"/>
    <x v="3"/>
    <x v="2"/>
    <s v="U"/>
    <s v="FALL"/>
    <n v="1"/>
    <x v="5"/>
    <n v="1"/>
    <n v="1"/>
    <n v="1"/>
    <x v="0"/>
    <n v="2.5"/>
    <n v="2.4586968734976251"/>
    <n v="14.809007825118979"/>
    <s v="Abv"/>
    <n v="-4.1303126502374887E-2"/>
  </r>
  <r>
    <s v="OtsLGRF24S"/>
    <s v="OtsLGRF24S_6308"/>
    <s v="C-06308"/>
    <x v="19"/>
    <n v="40"/>
    <s v="F"/>
    <n v="720"/>
    <x v="9"/>
    <x v="0"/>
    <s v="NA"/>
    <s v="3DD.007775687A"/>
    <s v="NA"/>
    <x v="1"/>
    <x v="1"/>
    <s v="OtsLYON20S_1_1573"/>
    <s v="OtsLYON20S_1_1752"/>
    <x v="1"/>
    <x v="0"/>
    <n v="2020"/>
    <s v="FALL"/>
    <n v="1"/>
    <x v="4"/>
    <n v="0.98961045999999997"/>
    <n v="1"/>
    <n v="1"/>
    <x v="0"/>
    <n v="2.5"/>
    <n v="2.5104986157886811"/>
    <n v="15.121015545636293"/>
    <s v="Abv"/>
    <n v="1.0498615788681054E-2"/>
  </r>
  <r>
    <s v="OtsLGRF24S"/>
    <s v="OtsLGRF24S_6314"/>
    <s v="C-06314"/>
    <x v="19"/>
    <n v="40"/>
    <s v="F"/>
    <n v="720"/>
    <x v="9"/>
    <x v="1"/>
    <n v="1"/>
    <s v="NA"/>
    <s v="NA"/>
    <x v="1"/>
    <x v="1"/>
    <s v="OtsLYON20S_1_1390"/>
    <s v="OtsLYON20S_1_0943"/>
    <x v="1"/>
    <x v="0"/>
    <n v="2020"/>
    <s v="FALL"/>
    <n v="0.999999999999999"/>
    <x v="15"/>
    <n v="0.98961045999999997"/>
    <n v="1"/>
    <n v="1"/>
    <x v="0"/>
    <n v="2.5"/>
    <n v="2.5104986157886811"/>
    <n v="15.121015545636293"/>
    <s v="Abv"/>
    <n v="1.0498615788681054E-2"/>
  </r>
  <r>
    <s v="OtsLGRF24S"/>
    <s v="OtsLGRF24S_6320"/>
    <s v="C-06320"/>
    <x v="19"/>
    <n v="40"/>
    <s v="F"/>
    <n v="680"/>
    <x v="19"/>
    <x v="1"/>
    <n v="1"/>
    <s v="NA"/>
    <s v="NA"/>
    <x v="1"/>
    <x v="1"/>
    <s v="OtsLYON21S_1_0643"/>
    <s v="OtsLYON21S_1_0084"/>
    <x v="6"/>
    <x v="4"/>
    <n v="2021"/>
    <s v="FALL"/>
    <n v="0.999999999999999"/>
    <x v="11"/>
    <n v="0.98140000000000005"/>
    <n v="1"/>
    <n v="1"/>
    <x v="0"/>
    <n v="2.5"/>
    <n v="2.5189525168127163"/>
    <n v="15.171934342405097"/>
    <s v="Abv"/>
    <n v="1.8952516812716258E-2"/>
  </r>
  <r>
    <s v="OtsLGRF24S"/>
    <s v="OtsLGRF24S_6326"/>
    <s v="C-06326"/>
    <x v="19"/>
    <n v="40"/>
    <s v="M"/>
    <n v="440"/>
    <x v="49"/>
    <x v="0"/>
    <s v="NA"/>
    <s v="NA"/>
    <s v="NA"/>
    <x v="0"/>
    <x v="0"/>
    <s v="OtsLYON22S_1_0117"/>
    <s v="OtsLYON22S_1_2195"/>
    <x v="2"/>
    <x v="1"/>
    <n v="2022"/>
    <s v="FALL"/>
    <n v="1"/>
    <x v="1"/>
    <n v="0.98"/>
    <n v="1"/>
    <n v="1"/>
    <x v="2"/>
    <n v="2.5"/>
    <n v="2.5204081632653064"/>
    <n v="15.180701864721238"/>
    <s v="Abv"/>
    <n v="2.0408163265306367E-2"/>
  </r>
  <r>
    <s v="OtsLGRF24S"/>
    <s v="OtsLGRF24S_6332"/>
    <s v="C-06332"/>
    <x v="19"/>
    <n v="40"/>
    <s v="F"/>
    <n v="750"/>
    <x v="21"/>
    <x v="0"/>
    <s v="NA"/>
    <s v="3DD.0078C31257"/>
    <s v="NA"/>
    <x v="1"/>
    <x v="1"/>
    <s v="NA"/>
    <s v="NA"/>
    <x v="3"/>
    <x v="2"/>
    <s v="U"/>
    <s v="FALL"/>
    <n v="1"/>
    <x v="5"/>
    <n v="1"/>
    <n v="1"/>
    <n v="1"/>
    <x v="1"/>
    <n v="2.5"/>
    <n v="2.4586968734976251"/>
    <n v="14.809007825118979"/>
    <s v="Abv"/>
    <n v="-4.1303126502374887E-2"/>
  </r>
  <r>
    <s v="OtsLGRF24S"/>
    <s v="OtsLGRF24S_6338"/>
    <s v="C-06338"/>
    <x v="19"/>
    <n v="40"/>
    <s v="F"/>
    <n v="760"/>
    <x v="20"/>
    <x v="0"/>
    <s v="NA"/>
    <s v="3DD.0078C31223"/>
    <s v="NA"/>
    <x v="1"/>
    <x v="1"/>
    <s v="OtsLYON20S_1_1563"/>
    <s v="OtsLYON20S_1_1737"/>
    <x v="1"/>
    <x v="0"/>
    <n v="2020"/>
    <s v="FALL"/>
    <n v="1"/>
    <x v="4"/>
    <n v="0.98961045999999997"/>
    <n v="1"/>
    <n v="1"/>
    <x v="1"/>
    <n v="2.5"/>
    <n v="2.5104986157886811"/>
    <n v="15.121015545636293"/>
    <s v="Abv"/>
    <n v="1.0498615788681054E-2"/>
  </r>
  <r>
    <s v="OtsLGRF24S"/>
    <s v="OtsLGRF24S_6344"/>
    <s v="C-06344"/>
    <x v="19"/>
    <n v="40"/>
    <s v="M"/>
    <n v="490"/>
    <x v="24"/>
    <x v="1"/>
    <n v="1"/>
    <s v="NA"/>
    <s v="NA"/>
    <x v="0"/>
    <x v="0"/>
    <s v="OtsLYON22S_1_0280"/>
    <s v="OtsLYON22S_1_3309"/>
    <x v="2"/>
    <x v="1"/>
    <n v="2022"/>
    <s v="FALL"/>
    <n v="1"/>
    <x v="15"/>
    <n v="0.98"/>
    <n v="1"/>
    <n v="1"/>
    <x v="7"/>
    <n v="2.5"/>
    <n v="2.5204081632653059"/>
    <n v="15.180701864721234"/>
    <s v="Abv"/>
    <n v="2.0408163265305923E-2"/>
  </r>
  <r>
    <s v="OtsLGRF24S"/>
    <s v="OtsLGRF24S_6350"/>
    <s v="C-06350"/>
    <x v="19"/>
    <n v="40"/>
    <s v="F"/>
    <n v="720"/>
    <x v="9"/>
    <x v="0"/>
    <s v="NA"/>
    <s v="3DD.0078C31212"/>
    <s v="NA"/>
    <x v="1"/>
    <x v="1"/>
    <s v="NA"/>
    <s v="NA"/>
    <x v="3"/>
    <x v="2"/>
    <s v="U"/>
    <s v="FALL"/>
    <n v="1"/>
    <x v="5"/>
    <n v="1"/>
    <n v="1"/>
    <n v="1"/>
    <x v="0"/>
    <n v="2.5"/>
    <n v="2.4586968734976251"/>
    <n v="14.809007825118979"/>
    <s v="Abv"/>
    <n v="-4.1303126502374887E-2"/>
  </r>
  <r>
    <s v="OtsLGRF24S"/>
    <s v="OtsLGRF24S_6356"/>
    <s v="C-06356"/>
    <x v="19"/>
    <n v="40"/>
    <s v="F"/>
    <n v="820"/>
    <x v="6"/>
    <x v="0"/>
    <s v="NA"/>
    <s v="3DD.0078C31247"/>
    <s v="NA"/>
    <x v="1"/>
    <x v="1"/>
    <s v="NA"/>
    <s v="NA"/>
    <x v="3"/>
    <x v="2"/>
    <s v="U"/>
    <s v="FALL"/>
    <n v="1"/>
    <x v="5"/>
    <n v="1"/>
    <n v="1"/>
    <n v="1.0208333333333333"/>
    <x v="4"/>
    <n v="2.552083333333333"/>
    <n v="2.5107802068309582"/>
    <n v="15.122711600157498"/>
    <s v="Abv"/>
    <n v="-4.1303126502374887E-2"/>
  </r>
  <r>
    <s v="OtsLGRF24S"/>
    <s v="OtsLGRF24S_6362"/>
    <s v="C-06362"/>
    <x v="19"/>
    <n v="40"/>
    <s v="M"/>
    <n v="670"/>
    <x v="14"/>
    <x v="0"/>
    <s v="NA"/>
    <s v="NA"/>
    <s v="NA"/>
    <x v="0"/>
    <x v="0"/>
    <s v="OtsLYON20S_1_0488"/>
    <s v="OtsLYON20S_1_0535"/>
    <x v="1"/>
    <x v="0"/>
    <n v="2020"/>
    <s v="FALL"/>
    <n v="1"/>
    <x v="10"/>
    <n v="0.98961045999999997"/>
    <n v="1"/>
    <n v="1"/>
    <x v="5"/>
    <n v="2.5"/>
    <n v="2.5104986157886811"/>
    <n v="15.121015545636293"/>
    <s v="Abv"/>
    <n v="1.0498615788681054E-2"/>
  </r>
  <r>
    <s v="OtsLGRF24S"/>
    <s v="OtsLGRF24S_6368"/>
    <s v="C-06368"/>
    <x v="19"/>
    <n v="40"/>
    <s v="F"/>
    <n v="770"/>
    <x v="8"/>
    <x v="1"/>
    <n v="1"/>
    <s v="NA"/>
    <s v="This individual failed to genotype"/>
    <x v="2"/>
    <x v="1"/>
    <s v="NG"/>
    <s v="NG"/>
    <x v="8"/>
    <x v="2"/>
    <s v="U"/>
    <s v="NA"/>
    <s v="NA"/>
    <x v="16"/>
    <e v="#N/A"/>
    <n v="1"/>
    <n v="0"/>
    <x v="1"/>
    <n v="0"/>
    <n v="0"/>
    <n v="0"/>
    <s v="Abv"/>
    <n v="0"/>
  </r>
  <r>
    <s v="OtsLGRF24S"/>
    <s v="OtsLGRF24S_6374"/>
    <s v="C-06374"/>
    <x v="19"/>
    <n v="40"/>
    <s v="F"/>
    <n v="730"/>
    <x v="13"/>
    <x v="1"/>
    <n v="1"/>
    <s v="NA"/>
    <s v="NA"/>
    <x v="0"/>
    <x v="0"/>
    <s v="OtsLYON20S_1_0635"/>
    <s v="OtsLYON20S_1_0765"/>
    <x v="1"/>
    <x v="0"/>
    <n v="2020"/>
    <s v="FALL"/>
    <n v="1"/>
    <x v="6"/>
    <n v="0.98961045999999997"/>
    <n v="1"/>
    <n v="1.0104166666666667"/>
    <x v="1"/>
    <n v="2.5260416666666665"/>
    <n v="2.5365402824553476"/>
    <n v="15.277867433155553"/>
    <s v="Abv"/>
    <n v="1.0498615788681054E-2"/>
  </r>
  <r>
    <s v="OtsLGRF24S"/>
    <s v="OtsLGRF24S_6380"/>
    <s v="C-06380"/>
    <x v="19"/>
    <n v="40"/>
    <s v="F"/>
    <n v="710"/>
    <x v="25"/>
    <x v="0"/>
    <s v="NA"/>
    <s v="3DD.0078C31259"/>
    <s v="NA"/>
    <x v="1"/>
    <x v="1"/>
    <s v="OtsLYON20S_1_0288"/>
    <s v="OtsLYON20S_1_1005"/>
    <x v="1"/>
    <x v="0"/>
    <n v="2020"/>
    <s v="FALL"/>
    <n v="0.999999999999999"/>
    <x v="2"/>
    <n v="0.98961045999999997"/>
    <n v="1"/>
    <n v="1"/>
    <x v="0"/>
    <n v="2.5"/>
    <n v="2.5104986157886811"/>
    <n v="15.121015545636293"/>
    <s v="Abv"/>
    <n v="1.0498615788681054E-2"/>
  </r>
  <r>
    <s v="OtsLGRF24S"/>
    <s v="OtsLGRF24S_6386"/>
    <s v="C-06386"/>
    <x v="19"/>
    <n v="40"/>
    <s v="M"/>
    <n v="530"/>
    <x v="34"/>
    <x v="0"/>
    <s v="NA"/>
    <s v="NA"/>
    <s v="NA"/>
    <x v="0"/>
    <x v="0"/>
    <s v="OtsLYON22S_1_0383"/>
    <s v="OtsLYON22S_1_4103"/>
    <x v="2"/>
    <x v="1"/>
    <n v="2022"/>
    <s v="FALL"/>
    <n v="0.999999999999995"/>
    <x v="4"/>
    <n v="0.98"/>
    <n v="1"/>
    <n v="1"/>
    <x v="9"/>
    <n v="2.5"/>
    <n v="2.5204081632653064"/>
    <n v="15.180701864721238"/>
    <s v="Abv"/>
    <n v="2.0408163265306367E-2"/>
  </r>
  <r>
    <s v="OtsLGRF24S"/>
    <s v="OtsLGRF24S_6392"/>
    <s v="C-06392"/>
    <x v="19"/>
    <n v="40"/>
    <s v="M"/>
    <n v="680"/>
    <x v="19"/>
    <x v="1"/>
    <n v="1"/>
    <s v="NA"/>
    <s v="NA"/>
    <x v="0"/>
    <x v="0"/>
    <s v="OtsLYON21S_1_0750"/>
    <s v="OtsLYON21S_1_0377"/>
    <x v="6"/>
    <x v="4"/>
    <n v="2021"/>
    <s v="FALL"/>
    <n v="1"/>
    <x v="1"/>
    <n v="0.98140000000000005"/>
    <n v="1"/>
    <n v="1.028169014084507"/>
    <x v="0"/>
    <n v="2.5704225352112675"/>
    <n v="2.5893750520239838"/>
    <n v="15.596097193161407"/>
    <s v="Abv"/>
    <n v="1.8952516812716258E-2"/>
  </r>
  <r>
    <s v="OtsLGRF24S"/>
    <s v="OtsLGRF24S_6398"/>
    <s v="C-06398"/>
    <x v="19"/>
    <n v="40"/>
    <s v="M"/>
    <n v="690"/>
    <x v="1"/>
    <x v="0"/>
    <s v="NA"/>
    <s v="NA"/>
    <s v="NA"/>
    <x v="0"/>
    <x v="0"/>
    <s v="OtsLYON21S_1_0789"/>
    <s v="OtsLYON21S_1_0475"/>
    <x v="6"/>
    <x v="4"/>
    <n v="2021"/>
    <s v="FALL"/>
    <n v="1"/>
    <x v="10"/>
    <n v="0.98140000000000005"/>
    <n v="1"/>
    <n v="1.028169014084507"/>
    <x v="0"/>
    <n v="2.5704225352112675"/>
    <n v="2.5893750520239842"/>
    <n v="15.596097193161409"/>
    <s v="Abv"/>
    <n v="1.8952516812716702E-2"/>
  </r>
  <r>
    <s v="OtsLGRF24S"/>
    <s v="OtsLGRF24S_6404"/>
    <s v="C-06404"/>
    <x v="19"/>
    <n v="40"/>
    <s v="M"/>
    <n v="480"/>
    <x v="46"/>
    <x v="1"/>
    <n v="1"/>
    <s v="NA"/>
    <s v="NA"/>
    <x v="0"/>
    <x v="0"/>
    <s v="OtsLYON22S_1_0360"/>
    <s v="OtsLYON22S_1_4053"/>
    <x v="2"/>
    <x v="1"/>
    <n v="2022"/>
    <s v="FALL"/>
    <n v="1"/>
    <x v="4"/>
    <n v="0.98"/>
    <n v="1"/>
    <n v="1"/>
    <x v="7"/>
    <n v="2.5"/>
    <n v="2.5204081632653059"/>
    <n v="15.180701864721234"/>
    <s v="Abv"/>
    <n v="2.0408163265305923E-2"/>
  </r>
  <r>
    <s v="OtsLGRF24S"/>
    <s v="OtsLGRF24S_6410"/>
    <s v="C-06410"/>
    <x v="19"/>
    <n v="40"/>
    <s v="M"/>
    <n v="920"/>
    <x v="33"/>
    <x v="0"/>
    <s v="NA"/>
    <s v="3DD.0078C31261"/>
    <s v="NA"/>
    <x v="2"/>
    <x v="0"/>
    <s v="OtsLYON20S_1_1567"/>
    <s v="OtsLYON20S_1_1748"/>
    <x v="1"/>
    <x v="0"/>
    <n v="2020"/>
    <s v="FALL"/>
    <n v="0.999999999999998"/>
    <x v="4"/>
    <n v="0.98961045999999997"/>
    <n v="1"/>
    <n v="1"/>
    <x v="10"/>
    <n v="2.5"/>
    <n v="2.5104986157886811"/>
    <n v="15.121015545636293"/>
    <s v="Abv"/>
    <n v="1.0498615788681054E-2"/>
  </r>
  <r>
    <s v="OtsLGRF24S"/>
    <s v="OtsLGRF24S_6416"/>
    <s v="C-06416"/>
    <x v="19"/>
    <n v="40"/>
    <s v="F"/>
    <n v="710"/>
    <x v="25"/>
    <x v="0"/>
    <s v="NA"/>
    <s v="3DD.0078C3121C"/>
    <s v="NA"/>
    <x v="1"/>
    <x v="1"/>
    <s v="OtsLYON20S_1_0258"/>
    <s v="OtsLYON20S_1_0138"/>
    <x v="1"/>
    <x v="0"/>
    <n v="2020"/>
    <s v="FALL"/>
    <n v="1"/>
    <x v="2"/>
    <n v="0.98961045999999997"/>
    <n v="1"/>
    <n v="1"/>
    <x v="0"/>
    <n v="2.5"/>
    <n v="2.5104986157886811"/>
    <n v="15.121015545636293"/>
    <s v="Abv"/>
    <n v="1.0498615788681054E-2"/>
  </r>
  <r>
    <s v="OtsLGRF24S"/>
    <s v="OtsLGRF24S_6422"/>
    <s v="C-06422"/>
    <x v="19"/>
    <n v="40"/>
    <s v="F"/>
    <n v="700"/>
    <x v="0"/>
    <x v="1"/>
    <n v="1"/>
    <s v="NA"/>
    <s v="NA"/>
    <x v="1"/>
    <x v="1"/>
    <s v="OtsLYON21S_1_0689"/>
    <s v="OtsLYON21S_1_0238"/>
    <x v="6"/>
    <x v="4"/>
    <n v="2021"/>
    <s v="FALL"/>
    <n v="1"/>
    <x v="2"/>
    <n v="0.98140000000000005"/>
    <n v="1"/>
    <n v="1"/>
    <x v="0"/>
    <n v="2.5"/>
    <n v="2.5189525168127163"/>
    <n v="15.171934342405097"/>
    <s v="Abv"/>
    <n v="1.8952516812716258E-2"/>
  </r>
  <r>
    <s v="OtsLGRF24S"/>
    <s v="OtsLGRF24S_6428"/>
    <s v="C-06428"/>
    <x v="19"/>
    <n v="40"/>
    <s v="M"/>
    <n v="700"/>
    <x v="0"/>
    <x v="1"/>
    <n v="1"/>
    <s v="NA"/>
    <s v="NA"/>
    <x v="1"/>
    <x v="1"/>
    <s v="OtsLYON20S_1_1463"/>
    <s v="OtsLYON20S_1_1276"/>
    <x v="1"/>
    <x v="0"/>
    <n v="2020"/>
    <s v="FALL"/>
    <n v="0.999999999999999"/>
    <x v="4"/>
    <n v="0.98961045999999997"/>
    <n v="1"/>
    <n v="1"/>
    <x v="0"/>
    <n v="2.5"/>
    <n v="2.5104986157886811"/>
    <n v="15.121015545636293"/>
    <s v="Abv"/>
    <n v="1.0498615788681054E-2"/>
  </r>
  <r>
    <s v="OtsLGRF24S"/>
    <s v="OtsLGRF24S_6434"/>
    <s v="C-06434"/>
    <x v="19"/>
    <n v="40"/>
    <s v="F"/>
    <n v="800"/>
    <x v="18"/>
    <x v="1"/>
    <n v="1"/>
    <s v="NA"/>
    <s v="NA"/>
    <x v="1"/>
    <x v="1"/>
    <s v="OtsLYON20S_1_1305"/>
    <s v="OtsLYON20S_1_0830"/>
    <x v="1"/>
    <x v="0"/>
    <n v="2020"/>
    <s v="FALL"/>
    <n v="1"/>
    <x v="3"/>
    <n v="0.98961045999999997"/>
    <n v="1"/>
    <n v="1.0208333333333333"/>
    <x v="4"/>
    <n v="2.552083333333333"/>
    <n v="2.5625819491220141"/>
    <n v="15.434719320674812"/>
    <s v="blw"/>
    <n v="1.0498615788681054E-2"/>
  </r>
  <r>
    <s v="OtsLGRF24S"/>
    <s v="OtsLGRF24S_6440"/>
    <s v="C-06440"/>
    <x v="19"/>
    <n v="40"/>
    <s v="F"/>
    <n v="730"/>
    <x v="13"/>
    <x v="0"/>
    <s v="NA"/>
    <s v="3DD.0078C3123C"/>
    <s v="NA"/>
    <x v="1"/>
    <x v="1"/>
    <s v="OtsLYON20S_1_0254"/>
    <s v="OtsLYON20S_1_0134"/>
    <x v="1"/>
    <x v="0"/>
    <n v="2020"/>
    <s v="FALL"/>
    <n v="1"/>
    <x v="2"/>
    <n v="0.98961045999999997"/>
    <n v="1"/>
    <n v="1"/>
    <x v="1"/>
    <n v="2.5"/>
    <n v="2.5104986157886811"/>
    <n v="15.121015545636293"/>
    <s v="Abv"/>
    <n v="1.0498615788681054E-2"/>
  </r>
  <r>
    <s v="OtsLGRF24S"/>
    <s v="OtsLGRF24S_6446"/>
    <s v="C-06446"/>
    <x v="19"/>
    <n v="40"/>
    <s v="M"/>
    <n v="600"/>
    <x v="44"/>
    <x v="0"/>
    <s v="NA"/>
    <s v="NA"/>
    <s v="NA"/>
    <x v="0"/>
    <x v="0"/>
    <s v="OtsLYON21S_1_0907"/>
    <s v="OtsLYON21S_1_1953"/>
    <x v="6"/>
    <x v="4"/>
    <n v="2021"/>
    <s v="FALL"/>
    <n v="1"/>
    <x v="4"/>
    <n v="0.98140000000000005"/>
    <n v="1"/>
    <n v="1.0476190476190477"/>
    <x v="8"/>
    <n v="2.6190476190476191"/>
    <n v="2.6380001358603358"/>
    <n v="15.888971542493147"/>
    <s v="Abv"/>
    <n v="1.8952516812716702E-2"/>
  </r>
  <r>
    <s v="OtsLGRF24S"/>
    <s v="OtsLGRF24S_6452"/>
    <s v="C-06452"/>
    <x v="19"/>
    <n v="40"/>
    <s v="F"/>
    <n v="720"/>
    <x v="9"/>
    <x v="0"/>
    <s v="NA"/>
    <s v="3DD.0077752889"/>
    <s v="NA"/>
    <x v="1"/>
    <x v="1"/>
    <s v="OtsNPFH20S_1_0220"/>
    <s v="OtsNPFH20S_1_0112"/>
    <x v="0"/>
    <x v="0"/>
    <n v="2020"/>
    <s v="FALL"/>
    <n v="0.999999999999999"/>
    <x v="0"/>
    <n v="0.98845608500000004"/>
    <n v="1"/>
    <n v="1"/>
    <x v="0"/>
    <n v="2.5"/>
    <n v="2.5116787333045756"/>
    <n v="15.128123526175017"/>
    <s v="Abv"/>
    <n v="1.1678733304575584E-2"/>
  </r>
  <r>
    <s v="OtsLGRF24S"/>
    <s v="OtsLGRF24S_6458"/>
    <s v="C-06458"/>
    <x v="19"/>
    <n v="40"/>
    <s v="M"/>
    <n v="570"/>
    <x v="43"/>
    <x v="1"/>
    <n v="1"/>
    <s v="NA"/>
    <s v="NA"/>
    <x v="0"/>
    <x v="0"/>
    <s v="OtsLYON21S_1_0717"/>
    <s v="OtsLYON21S_1_0310"/>
    <x v="6"/>
    <x v="4"/>
    <n v="2021"/>
    <s v="FALL"/>
    <n v="0.999999999999999"/>
    <x v="1"/>
    <n v="0.98140000000000005"/>
    <n v="1"/>
    <n v="1"/>
    <x v="9"/>
    <n v="2.5"/>
    <n v="2.5189525168127163"/>
    <n v="15.171934342405097"/>
    <s v="Abv"/>
    <n v="1.8952516812716258E-2"/>
  </r>
  <r>
    <s v="OtsLGRF24S"/>
    <s v="OtsLGRF24S_6464"/>
    <s v="C-06464"/>
    <x v="19"/>
    <n v="40"/>
    <s v="F"/>
    <n v="740"/>
    <x v="2"/>
    <x v="1"/>
    <n v="1"/>
    <s v="NA"/>
    <s v="NA"/>
    <x v="1"/>
    <x v="1"/>
    <s v="OtsLYON21S_1_0712"/>
    <s v="OtsLYON21S_1_0297"/>
    <x v="6"/>
    <x v="4"/>
    <n v="2021"/>
    <s v="FALL"/>
    <n v="1"/>
    <x v="1"/>
    <n v="0.98140000000000005"/>
    <n v="1"/>
    <n v="1"/>
    <x v="1"/>
    <n v="2.5"/>
    <n v="2.5189525168127163"/>
    <n v="15.171934342405097"/>
    <s v="Abv"/>
    <n v="1.8952516812716258E-2"/>
  </r>
  <r>
    <s v="OtsLGRF24S"/>
    <s v="OtsLGRF24S_6470"/>
    <s v="C-06470"/>
    <x v="19"/>
    <n v="40"/>
    <s v="F"/>
    <n v="760"/>
    <x v="20"/>
    <x v="0"/>
    <s v="NA"/>
    <s v="3DD.007775C780"/>
    <s v="NA"/>
    <x v="1"/>
    <x v="1"/>
    <s v="NA"/>
    <s v="NA"/>
    <x v="3"/>
    <x v="2"/>
    <s v="U"/>
    <s v="FALL"/>
    <n v="0.999999999999996"/>
    <x v="5"/>
    <n v="1"/>
    <n v="1"/>
    <n v="1"/>
    <x v="1"/>
    <n v="2.5"/>
    <n v="2.4586968734976251"/>
    <n v="14.809007825118979"/>
    <s v="blw"/>
    <n v="-4.1303126502374887E-2"/>
  </r>
  <r>
    <s v="OtsLGRF24S"/>
    <s v="OtsLGRF24S_6476"/>
    <s v="C-06476"/>
    <x v="19"/>
    <n v="40"/>
    <s v="F"/>
    <n v="850"/>
    <x v="4"/>
    <x v="0"/>
    <s v="NA"/>
    <s v="3DD.0078C31260"/>
    <s v="NA"/>
    <x v="1"/>
    <x v="1"/>
    <s v="OtsNPFH20S_1_0667"/>
    <s v="OtsNPFH20S_1_0638"/>
    <x v="0"/>
    <x v="0"/>
    <n v="2020"/>
    <s v="FALL"/>
    <n v="1"/>
    <x v="7"/>
    <n v="0.98845608500000004"/>
    <n v="1"/>
    <n v="1"/>
    <x v="3"/>
    <n v="2.5"/>
    <n v="2.5116787333045756"/>
    <n v="15.128123526175017"/>
    <s v="Abv"/>
    <n v="1.1678733304575584E-2"/>
  </r>
  <r>
    <s v="OtsLGRF24S"/>
    <s v="OtsLGRF24S_6482"/>
    <s v="C-06482"/>
    <x v="19"/>
    <n v="40"/>
    <s v="M"/>
    <n v="700"/>
    <x v="0"/>
    <x v="0"/>
    <s v="NA"/>
    <s v="3DD.0078C3122B"/>
    <s v="NA"/>
    <x v="0"/>
    <x v="0"/>
    <s v="OtsLYON21S_1_0622"/>
    <s v="OtsLYON21S_1_0043"/>
    <x v="6"/>
    <x v="4"/>
    <n v="2021"/>
    <s v="FALL"/>
    <n v="0.999999999999999"/>
    <x v="11"/>
    <n v="0.98140000000000005"/>
    <n v="1"/>
    <n v="1.028169014084507"/>
    <x v="0"/>
    <n v="2.5704225352112675"/>
    <n v="2.5893750520239842"/>
    <n v="15.596097193161409"/>
    <s v="Abv"/>
    <n v="1.8952516812716702E-2"/>
  </r>
  <r>
    <s v="OtsLGRF24S"/>
    <s v="OtsLGRF24S_6488"/>
    <s v="C-06488"/>
    <x v="19"/>
    <n v="40"/>
    <s v="M"/>
    <n v="540"/>
    <x v="37"/>
    <x v="1"/>
    <n v="1"/>
    <s v="NA"/>
    <s v="NA"/>
    <x v="0"/>
    <x v="0"/>
    <s v="OtsLYON21S_1_0923"/>
    <s v="OtsLYON21S_1_1715"/>
    <x v="6"/>
    <x v="4"/>
    <n v="2021"/>
    <s v="FALL"/>
    <n v="1"/>
    <x v="4"/>
    <n v="0.98140000000000005"/>
    <n v="1"/>
    <n v="1"/>
    <x v="9"/>
    <n v="2.5"/>
    <n v="2.5189525168127163"/>
    <n v="15.171934342405097"/>
    <s v="Abv"/>
    <n v="1.8952516812716258E-2"/>
  </r>
  <r>
    <s v="OtsLGRF24S"/>
    <s v="OtsLGRF24S_6494"/>
    <s v="C-06494"/>
    <x v="19"/>
    <n v="40"/>
    <s v="F"/>
    <n v="710"/>
    <x v="25"/>
    <x v="0"/>
    <s v="NA"/>
    <s v="3DD.0078C31215"/>
    <s v="NA"/>
    <x v="1"/>
    <x v="1"/>
    <s v="OtsLYON20S_1_1543"/>
    <s v="OtsLYON20S_1_1688"/>
    <x v="1"/>
    <x v="0"/>
    <n v="2020"/>
    <s v="FALL"/>
    <n v="0.999999999999998"/>
    <x v="4"/>
    <n v="0.98961045999999997"/>
    <n v="1"/>
    <n v="1"/>
    <x v="0"/>
    <n v="2.5"/>
    <n v="2.5104986157886811"/>
    <n v="15.121015545636293"/>
    <s v="Abv"/>
    <n v="1.0498615788681054E-2"/>
  </r>
  <r>
    <s v="OtsLGRF24S"/>
    <s v="OtsLGRF24S_6500"/>
    <s v="C-06500"/>
    <x v="19"/>
    <n v="40"/>
    <s v="F"/>
    <n v="660"/>
    <x v="36"/>
    <x v="1"/>
    <n v="1"/>
    <s v="NA"/>
    <s v="NA"/>
    <x v="1"/>
    <x v="1"/>
    <s v="OtsLYON20S_1_0254"/>
    <s v="OtsLYON20S_1_0134"/>
    <x v="1"/>
    <x v="0"/>
    <n v="2020"/>
    <s v="FALL"/>
    <n v="1"/>
    <x v="2"/>
    <n v="0.98961045999999997"/>
    <n v="1"/>
    <n v="1"/>
    <x v="5"/>
    <n v="2.5"/>
    <n v="2.5104986157886811"/>
    <n v="15.121015545636293"/>
    <s v="Abv"/>
    <n v="1.0498615788681054E-2"/>
  </r>
  <r>
    <s v="OtsLGRF24S"/>
    <s v="OtsLGRF24S_6506"/>
    <s v="C-06506"/>
    <x v="19"/>
    <n v="40"/>
    <s v="F"/>
    <n v="800"/>
    <x v="18"/>
    <x v="0"/>
    <s v="NA"/>
    <s v="3DD.0078C3120D"/>
    <s v="NA"/>
    <x v="1"/>
    <x v="1"/>
    <s v="OtsLYON20S_1_0633"/>
    <s v="OtsLYON20S_1_0723"/>
    <x v="1"/>
    <x v="0"/>
    <n v="2020"/>
    <s v="FALL"/>
    <n v="1.00000000000001"/>
    <x v="4"/>
    <n v="0.98961045999999997"/>
    <n v="1"/>
    <n v="1.0208333333333333"/>
    <x v="4"/>
    <n v="2.552083333333333"/>
    <n v="2.5625819491220141"/>
    <n v="15.434719320674812"/>
    <s v="Abv"/>
    <n v="1.0498615788681054E-2"/>
  </r>
  <r>
    <s v="OtsLGRF24S"/>
    <s v="OtsLGRF24S_6512"/>
    <s v="C-06512"/>
    <x v="19"/>
    <n v="40"/>
    <s v="F"/>
    <n v="810"/>
    <x v="15"/>
    <x v="0"/>
    <s v="NA"/>
    <s v="3DD.007775298A"/>
    <s v="NA"/>
    <x v="1"/>
    <x v="1"/>
    <s v="NA"/>
    <s v="NA"/>
    <x v="3"/>
    <x v="2"/>
    <s v="U"/>
    <s v="FALL"/>
    <n v="1"/>
    <x v="5"/>
    <n v="1"/>
    <n v="1"/>
    <n v="1.0208333333333333"/>
    <x v="4"/>
    <n v="2.552083333333333"/>
    <n v="2.5107802068309582"/>
    <n v="15.122711600157498"/>
    <s v="Abv"/>
    <n v="-4.1303126502374887E-2"/>
  </r>
  <r>
    <s v="OtsLGRF24S"/>
    <s v="OtsLGRF24S_6518"/>
    <s v="C-06518"/>
    <x v="19"/>
    <n v="40"/>
    <s v="F"/>
    <n v="690"/>
    <x v="1"/>
    <x v="0"/>
    <s v="NA"/>
    <s v="NA"/>
    <s v="NA"/>
    <x v="1"/>
    <x v="1"/>
    <s v="OtsLYON20S_1_1515"/>
    <s v="OtsLYON20S_1_1653"/>
    <x v="1"/>
    <x v="0"/>
    <n v="2020"/>
    <s v="FALL"/>
    <n v="1"/>
    <x v="4"/>
    <n v="0.98961045999999997"/>
    <n v="1"/>
    <n v="1"/>
    <x v="0"/>
    <n v="2.5"/>
    <n v="2.5104986157886811"/>
    <n v="15.121015545636293"/>
    <s v="Abv"/>
    <n v="1.0498615788681054E-2"/>
  </r>
  <r>
    <s v="OtsLGRF24S"/>
    <s v="OtsLGRF24S_6524"/>
    <s v="C-06524"/>
    <x v="19"/>
    <n v="40"/>
    <s v="M"/>
    <n v="890"/>
    <x v="41"/>
    <x v="0"/>
    <s v="NA"/>
    <s v="3DD.0077752368"/>
    <s v="NA"/>
    <x v="2"/>
    <x v="0"/>
    <s v="OtsLYON20S_1_0421"/>
    <s v="OtsLYON20S_1_1104"/>
    <x v="1"/>
    <x v="0"/>
    <n v="2020"/>
    <s v="FALL"/>
    <n v="1"/>
    <x v="1"/>
    <n v="0.98961045999999997"/>
    <n v="1"/>
    <n v="1"/>
    <x v="10"/>
    <n v="2.5"/>
    <n v="2.5104986157886811"/>
    <n v="15.121015545636293"/>
    <s v="Abv"/>
    <n v="1.0498615788681054E-2"/>
  </r>
  <r>
    <s v="OtsLGRF24S"/>
    <s v="OtsLGRF24S_6530"/>
    <s v="C-06530"/>
    <x v="19"/>
    <n v="40"/>
    <s v="F"/>
    <n v="790"/>
    <x v="7"/>
    <x v="1"/>
    <s v="NA"/>
    <s v="NA"/>
    <s v="NA"/>
    <x v="1"/>
    <x v="1"/>
    <s v="OtsPBT19-RSHFa-0364"/>
    <s v="OtsPBT19-RSHFa-0268"/>
    <x v="13"/>
    <x v="3"/>
    <n v="2019"/>
    <s v="FALL"/>
    <n v="1"/>
    <x v="20"/>
    <n v="0.96016800000000002"/>
    <n v="1"/>
    <n v="1.0208333333333333"/>
    <x v="4"/>
    <n v="2.552083333333333"/>
    <n v="2.5935677402287931"/>
    <n v="15.621350225815643"/>
    <s v="blw"/>
    <n v="4.1484406895460069E-2"/>
  </r>
  <r>
    <s v="OtsLGRF24S"/>
    <s v="OtsLGRF24S_6536"/>
    <s v="C-06536"/>
    <x v="19"/>
    <n v="40"/>
    <s v="M"/>
    <n v="640"/>
    <x v="39"/>
    <x v="1"/>
    <n v="1"/>
    <s v="NA"/>
    <s v="NA"/>
    <x v="0"/>
    <x v="0"/>
    <s v="OtsLYON20S_1_1409"/>
    <s v="OtsLYON20S_1_0984"/>
    <x v="1"/>
    <x v="0"/>
    <n v="2020"/>
    <s v="FALL"/>
    <n v="0.999999999999999"/>
    <x v="3"/>
    <n v="0.98961045999999997"/>
    <n v="1"/>
    <n v="1"/>
    <x v="5"/>
    <n v="2.5"/>
    <n v="2.5104986157886811"/>
    <n v="15.121015545636293"/>
    <s v="blw"/>
    <n v="1.0498615788681054E-2"/>
  </r>
  <r>
    <s v="OtsLGRF24S"/>
    <s v="OtsLGRF24S_6542"/>
    <s v="C-06542"/>
    <x v="19"/>
    <n v="40"/>
    <s v="M"/>
    <n v="600"/>
    <x v="44"/>
    <x v="1"/>
    <n v="1"/>
    <s v="NA"/>
    <s v="NA"/>
    <x v="0"/>
    <x v="0"/>
    <s v="OtsLYON21S_1_0679"/>
    <s v="OtsLYON21S_1_0220"/>
    <x v="6"/>
    <x v="4"/>
    <n v="2021"/>
    <s v="FALL"/>
    <n v="0.999999999999998"/>
    <x v="2"/>
    <n v="0.98140000000000005"/>
    <n v="1"/>
    <n v="1.0476190476190477"/>
    <x v="8"/>
    <n v="2.6190476190476191"/>
    <n v="2.6380001358603353"/>
    <n v="15.888971542493145"/>
    <s v="Abv"/>
    <n v="1.8952516812716258E-2"/>
  </r>
  <r>
    <s v="OtsLGRF24S"/>
    <s v="OtsLGRF24S_6548"/>
    <s v="C-06548"/>
    <x v="19"/>
    <n v="40"/>
    <s v="M"/>
    <n v="760"/>
    <x v="20"/>
    <x v="0"/>
    <s v="NA"/>
    <s v="3DD.0078E1B25C"/>
    <s v="NA"/>
    <x v="0"/>
    <x v="0"/>
    <s v="OtsLYON20S_1_0446"/>
    <s v="OtsLYON20S_1_1181"/>
    <x v="1"/>
    <x v="0"/>
    <n v="2020"/>
    <s v="FALL"/>
    <n v="1"/>
    <x v="10"/>
    <n v="0.98961045999999997"/>
    <n v="1"/>
    <n v="1.0104166666666667"/>
    <x v="1"/>
    <n v="2.5260416666666665"/>
    <n v="2.5365402824553476"/>
    <n v="15.277867433155553"/>
    <s v="Abv"/>
    <n v="1.0498615788681054E-2"/>
  </r>
  <r>
    <s v="OtsLGRF24S"/>
    <s v="OtsLGRF24S_6554"/>
    <s v="C-06554"/>
    <x v="19"/>
    <n v="40"/>
    <s v="F"/>
    <n v="760"/>
    <x v="20"/>
    <x v="1"/>
    <n v="1"/>
    <s v="NA"/>
    <s v="NA"/>
    <x v="1"/>
    <x v="1"/>
    <s v="NA"/>
    <s v="NA"/>
    <x v="3"/>
    <x v="2"/>
    <s v="U"/>
    <s v="FALL"/>
    <n v="0.999999999999997"/>
    <x v="5"/>
    <n v="1"/>
    <n v="1"/>
    <n v="1"/>
    <x v="1"/>
    <n v="2.5"/>
    <n v="1.9837225576494779"/>
    <n v="11.948184095303249"/>
    <s v="Abv"/>
    <n v="-0.51627744235052209"/>
  </r>
  <r>
    <s v="OtsLGRF24S"/>
    <s v="OtsLGRF24S_6560"/>
    <s v="C-06560"/>
    <x v="19"/>
    <n v="40"/>
    <s v="F"/>
    <n v="710"/>
    <x v="25"/>
    <x v="0"/>
    <s v="NA"/>
    <s v="3DD.007775C972"/>
    <s v="NA"/>
    <x v="1"/>
    <x v="1"/>
    <s v="NA"/>
    <s v="NA"/>
    <x v="3"/>
    <x v="2"/>
    <s v="U"/>
    <s v="FALL"/>
    <n v="0.999999999999998"/>
    <x v="5"/>
    <n v="1"/>
    <n v="1"/>
    <n v="1"/>
    <x v="0"/>
    <n v="2.5"/>
    <n v="2.4586968734976251"/>
    <n v="14.809007825118979"/>
    <s v="Abv"/>
    <n v="-4.1303126502374887E-2"/>
  </r>
  <r>
    <s v="OtsLGRF24S"/>
    <s v="OtsLGRF24S_6566"/>
    <s v="C-06566"/>
    <x v="19"/>
    <n v="40"/>
    <s v="F"/>
    <n v="680"/>
    <x v="19"/>
    <x v="1"/>
    <n v="1"/>
    <s v="NA"/>
    <s v="NA"/>
    <x v="1"/>
    <x v="1"/>
    <s v="OtsNPFH20S_1_0794"/>
    <s v="OtsNPFH20S_1_0706"/>
    <x v="0"/>
    <x v="0"/>
    <n v="2020"/>
    <s v="FALL"/>
    <n v="0.999999999999999"/>
    <x v="0"/>
    <n v="0.98845608500000004"/>
    <n v="1"/>
    <n v="1"/>
    <x v="0"/>
    <n v="2.5"/>
    <n v="2.5116787333045756"/>
    <n v="15.128123526175017"/>
    <s v="Abv"/>
    <n v="1.1678733304575584E-2"/>
  </r>
  <r>
    <s v="OtsLGRF24S"/>
    <s v="OtsLGRF24S_6572"/>
    <s v="C-06572"/>
    <x v="19"/>
    <n v="40"/>
    <s v="M"/>
    <n v="490"/>
    <x v="24"/>
    <x v="0"/>
    <s v="NA"/>
    <s v="NA"/>
    <s v="NA"/>
    <x v="0"/>
    <x v="0"/>
    <s v="OtsLYON22S_1_0191"/>
    <s v="OtsLYON22S_1_3105"/>
    <x v="2"/>
    <x v="1"/>
    <n v="2022"/>
    <s v="FALL"/>
    <n v="1"/>
    <x v="10"/>
    <n v="0.98"/>
    <n v="1"/>
    <n v="1"/>
    <x v="7"/>
    <n v="2.5"/>
    <n v="2.5204081632653064"/>
    <n v="15.180701864721238"/>
    <s v="Abv"/>
    <n v="2.0408163265306367E-2"/>
  </r>
  <r>
    <s v="OtsLGRF24S"/>
    <s v="OtsLGRF24S_6578"/>
    <s v="C-06578"/>
    <x v="19"/>
    <n v="40"/>
    <s v="F"/>
    <n v="740"/>
    <x v="2"/>
    <x v="0"/>
    <s v="NA"/>
    <s v="3DD.007775DF0E"/>
    <s v="NA"/>
    <x v="1"/>
    <x v="1"/>
    <s v="OtsLYON20S_1_0408"/>
    <s v="OtsLYON20S_1_1094"/>
    <x v="1"/>
    <x v="0"/>
    <n v="2020"/>
    <s v="FALL"/>
    <n v="0.999999999999998"/>
    <x v="1"/>
    <n v="0.98961045999999997"/>
    <n v="1"/>
    <n v="1"/>
    <x v="1"/>
    <n v="2.5"/>
    <n v="2.5104986157886811"/>
    <n v="15.121015545636293"/>
    <s v="Abv"/>
    <n v="1.0498615788681054E-2"/>
  </r>
  <r>
    <s v="OtsLGRF24S"/>
    <s v="OtsLGRF24S_6584"/>
    <s v="C-06584"/>
    <x v="19"/>
    <n v="40"/>
    <s v="M"/>
    <n v="660"/>
    <x v="36"/>
    <x v="0"/>
    <s v="NA"/>
    <s v="NA"/>
    <s v="NA"/>
    <x v="0"/>
    <x v="0"/>
    <s v="OtsLYON21S_1_0706"/>
    <s v="OtsLYON21S_1_0275"/>
    <x v="6"/>
    <x v="4"/>
    <n v="2021"/>
    <s v="FALL"/>
    <n v="1"/>
    <x v="2"/>
    <n v="0.98140000000000005"/>
    <n v="1"/>
    <n v="1"/>
    <x v="5"/>
    <n v="2.5"/>
    <n v="2.5189525168127167"/>
    <n v="15.1719343424051"/>
    <s v="Abv"/>
    <n v="1.8952516812716702E-2"/>
  </r>
  <r>
    <s v="OtsLGRF24S"/>
    <s v="OtsLGRF24S_6590"/>
    <s v="C-06590"/>
    <x v="19"/>
    <n v="40"/>
    <s v="M"/>
    <n v="670"/>
    <x v="14"/>
    <x v="0"/>
    <s v="NA"/>
    <s v="NA"/>
    <s v="NA"/>
    <x v="0"/>
    <x v="0"/>
    <s v="OtsLYON21S_1_0915"/>
    <s v="OtsLYON21S_1_1971"/>
    <x v="6"/>
    <x v="4"/>
    <n v="2021"/>
    <s v="FALL"/>
    <n v="0.999999999999999"/>
    <x v="4"/>
    <n v="0.98140000000000005"/>
    <n v="1"/>
    <n v="1"/>
    <x v="5"/>
    <n v="2.5"/>
    <n v="2.5189525168127167"/>
    <n v="15.1719343424051"/>
    <s v="Abv"/>
    <n v="1.8952516812716702E-2"/>
  </r>
  <r>
    <s v="OtsLGRF24S"/>
    <s v="OtsLGRF24S_6596"/>
    <s v="C-06596"/>
    <x v="19"/>
    <n v="40"/>
    <s v="F"/>
    <n v="760"/>
    <x v="20"/>
    <x v="1"/>
    <n v="1"/>
    <s v="NA"/>
    <s v="NA"/>
    <x v="1"/>
    <x v="1"/>
    <s v="OtsLYON20S_1_1334"/>
    <s v="OtsLYON20S_1_0873"/>
    <x v="1"/>
    <x v="0"/>
    <n v="2020"/>
    <s v="FALL"/>
    <n v="0.999999999999998"/>
    <x v="9"/>
    <n v="0.98961045999999997"/>
    <n v="1"/>
    <n v="1"/>
    <x v="1"/>
    <n v="2.5"/>
    <n v="2.5104986157886811"/>
    <n v="15.121015545636293"/>
    <s v="Abv"/>
    <n v="1.0498615788681054E-2"/>
  </r>
  <r>
    <s v="OtsLGRF24S"/>
    <s v="OtsLGRF24S_6602"/>
    <s v="C-06602"/>
    <x v="19"/>
    <n v="40"/>
    <s v="M"/>
    <n v="810"/>
    <x v="15"/>
    <x v="1"/>
    <n v="1"/>
    <s v="NA"/>
    <s v="NA"/>
    <x v="1"/>
    <x v="1"/>
    <s v="OtsLYON20S_1_0280"/>
    <s v="OtsLYON20S_1_0185"/>
    <x v="1"/>
    <x v="0"/>
    <n v="2020"/>
    <s v="FALL"/>
    <n v="0.999999999999999"/>
    <x v="2"/>
    <n v="0.98961045999999997"/>
    <n v="1"/>
    <n v="1.0208333333333333"/>
    <x v="4"/>
    <n v="2.552083333333333"/>
    <n v="2.5625819491220141"/>
    <n v="15.434719320674812"/>
    <s v="Abv"/>
    <n v="1.0498615788681054E-2"/>
  </r>
  <r>
    <s v="OtsLGRF24S"/>
    <s v="OtsLGRF24S_6608"/>
    <s v="C-06608"/>
    <x v="19"/>
    <n v="40"/>
    <s v="F"/>
    <n v="710"/>
    <x v="25"/>
    <x v="1"/>
    <n v="1"/>
    <s v="NA"/>
    <s v="NA"/>
    <x v="1"/>
    <x v="1"/>
    <s v="OtsLYON20S_1_0421"/>
    <s v="OtsLYON20S_1_1104"/>
    <x v="1"/>
    <x v="0"/>
    <n v="2020"/>
    <s v="FALL"/>
    <n v="1"/>
    <x v="1"/>
    <n v="0.98961045999999997"/>
    <n v="1"/>
    <n v="1"/>
    <x v="0"/>
    <n v="2.5"/>
    <n v="2.5104986157886811"/>
    <n v="15.121015545636293"/>
    <s v="Abv"/>
    <n v="1.0498615788681054E-2"/>
  </r>
  <r>
    <s v="OtsLGRF24S"/>
    <s v="OtsLGRF24S_6614"/>
    <s v="C-06614"/>
    <x v="19"/>
    <n v="40"/>
    <s v="M"/>
    <n v="440"/>
    <x v="49"/>
    <x v="0"/>
    <s v="NA"/>
    <s v="NA"/>
    <s v="NA"/>
    <x v="0"/>
    <x v="0"/>
    <s v="NA"/>
    <s v="NA"/>
    <x v="3"/>
    <x v="2"/>
    <s v="U"/>
    <s v="FALL"/>
    <n v="1"/>
    <x v="5"/>
    <n v="1"/>
    <n v="1"/>
    <n v="1"/>
    <x v="2"/>
    <n v="2.5"/>
    <n v="2.4586968734976251"/>
    <n v="14.809007825118979"/>
    <s v="Abv"/>
    <n v="-4.1303126502374887E-2"/>
  </r>
  <r>
    <s v="OtsLGRF24S"/>
    <s v="OtsLGRF24S_6620"/>
    <s v="C-06620"/>
    <x v="19"/>
    <n v="40"/>
    <s v="F"/>
    <n v="770"/>
    <x v="8"/>
    <x v="0"/>
    <s v="NA"/>
    <s v="3DD.007775DE5A"/>
    <s v="NA"/>
    <x v="1"/>
    <x v="1"/>
    <s v="OtsNPFH20S_1_0377"/>
    <s v="OtsNPFH20S_1_0342"/>
    <x v="0"/>
    <x v="0"/>
    <n v="2020"/>
    <s v="FALL"/>
    <n v="1"/>
    <x v="12"/>
    <n v="0.98845608500000004"/>
    <n v="1"/>
    <n v="1"/>
    <x v="1"/>
    <n v="2.5"/>
    <n v="2.5116787333045756"/>
    <n v="15.128123526175017"/>
    <s v="Abv"/>
    <n v="1.1678733304575584E-2"/>
  </r>
  <r>
    <s v="OtsLGRF24S"/>
    <s v="OtsLGRF24S_6626"/>
    <s v="C-06626"/>
    <x v="19"/>
    <n v="40"/>
    <s v="F"/>
    <n v="700"/>
    <x v="0"/>
    <x v="1"/>
    <n v="1"/>
    <s v="3DD.003D96CB91"/>
    <s v="NA"/>
    <x v="1"/>
    <x v="1"/>
    <s v="OtsLYON20S_1_1311"/>
    <s v="OtsLYON20S_1_0834"/>
    <x v="1"/>
    <x v="0"/>
    <n v="2020"/>
    <s v="FALL"/>
    <n v="1"/>
    <x v="3"/>
    <n v="0.98961045999999997"/>
    <n v="1"/>
    <n v="1"/>
    <x v="0"/>
    <n v="2.5"/>
    <n v="2.5104986157886811"/>
    <n v="15.121015545636293"/>
    <s v="blw"/>
    <n v="1.0498615788681054E-2"/>
  </r>
  <r>
    <s v="OtsLGRF24S"/>
    <s v="OtsLGRF24S_6632"/>
    <s v="C-06632"/>
    <x v="19"/>
    <n v="40"/>
    <s v="M"/>
    <n v="550"/>
    <x v="30"/>
    <x v="1"/>
    <s v="NA"/>
    <s v="NA"/>
    <s v="NA"/>
    <x v="0"/>
    <x v="0"/>
    <s v="OtsLYON21S_1_0918"/>
    <s v="OtsLYON21S_1_1714"/>
    <x v="6"/>
    <x v="4"/>
    <n v="2021"/>
    <s v="FALL"/>
    <n v="1"/>
    <x v="4"/>
    <n v="0.98140000000000005"/>
    <n v="1"/>
    <n v="1"/>
    <x v="9"/>
    <n v="2.5"/>
    <n v="2.5189525168127163"/>
    <n v="15.171934342405097"/>
    <s v="Abv"/>
    <n v="1.8952516812716258E-2"/>
  </r>
  <r>
    <s v="OtsLGRF24S"/>
    <s v="OtsLGRF24S_6638"/>
    <s v="C-06638"/>
    <x v="19"/>
    <n v="40"/>
    <s v="F"/>
    <n v="800"/>
    <x v="18"/>
    <x v="0"/>
    <s v="NA"/>
    <s v="3DD.007775FCB3"/>
    <s v="NA"/>
    <x v="1"/>
    <x v="1"/>
    <s v="OtsLYON20S_1_1569"/>
    <s v="OtsLYON20S_1_1732"/>
    <x v="1"/>
    <x v="0"/>
    <n v="2020"/>
    <s v="FALL"/>
    <n v="0.999999999999996"/>
    <x v="4"/>
    <n v="0.98961045999999997"/>
    <n v="1"/>
    <n v="1.0208333333333333"/>
    <x v="4"/>
    <n v="2.552083333333333"/>
    <n v="2.5625819491220141"/>
    <n v="15.434719320674812"/>
    <s v="Abv"/>
    <n v="1.0498615788681054E-2"/>
  </r>
  <r>
    <s v="OtsLGRF24S"/>
    <s v="OtsLGRF24S_6644"/>
    <s v="C-06644"/>
    <x v="19"/>
    <n v="40"/>
    <s v="M"/>
    <n v="760"/>
    <x v="20"/>
    <x v="1"/>
    <n v="1"/>
    <s v="NA"/>
    <s v="NA"/>
    <x v="0"/>
    <x v="0"/>
    <s v="OtsLYON19S_1_1335"/>
    <s v="OtsLYON19S_1_1420"/>
    <x v="5"/>
    <x v="3"/>
    <n v="2019"/>
    <s v="FALL"/>
    <n v="1"/>
    <x v="3"/>
    <n v="0.95971980899999998"/>
    <n v="1"/>
    <n v="1.0104166666666667"/>
    <x v="1"/>
    <n v="2.5260416666666665"/>
    <n v="2.5680124487868885"/>
    <n v="15.46742783098297"/>
    <s v="blw"/>
    <n v="4.1970782120221983E-2"/>
  </r>
  <r>
    <s v="OtsLGRF24S"/>
    <s v="OtsLGRF24S_6650"/>
    <s v="C-06650"/>
    <x v="19"/>
    <n v="40"/>
    <s v="M"/>
    <n v="860"/>
    <x v="16"/>
    <x v="0"/>
    <s v="NA"/>
    <s v="NA"/>
    <s v="NA"/>
    <x v="0"/>
    <x v="0"/>
    <s v="OtsLYON21S_1_0660"/>
    <s v="OtsLYON21S_1_0112"/>
    <x v="6"/>
    <x v="4"/>
    <n v="2021"/>
    <s v="FALL"/>
    <n v="0.999999999999999"/>
    <x v="11"/>
    <n v="0.98140000000000005"/>
    <n v="1"/>
    <n v="1"/>
    <x v="3"/>
    <n v="2.5"/>
    <n v="2.5189525168127167"/>
    <n v="15.1719343424051"/>
    <s v="Abv"/>
    <n v="1.8952516812716702E-2"/>
  </r>
  <r>
    <s v="OtsLGRF24S"/>
    <s v="OtsLGRF24S_6656"/>
    <s v="C-06656"/>
    <x v="19"/>
    <n v="40"/>
    <s v="F"/>
    <n v="780"/>
    <x v="11"/>
    <x v="0"/>
    <s v="NA"/>
    <s v="3DD.007775914E"/>
    <s v="NA"/>
    <x v="1"/>
    <x v="1"/>
    <s v="OtsLYON19S_1_0526"/>
    <s v="OtsLYON19S_1_0366"/>
    <x v="5"/>
    <x v="3"/>
    <n v="2019"/>
    <s v="FALL"/>
    <n v="1"/>
    <x v="2"/>
    <n v="0.95971980899999998"/>
    <n v="1"/>
    <n v="1.0208333333333333"/>
    <x v="4"/>
    <n v="2.552083333333333"/>
    <n v="2.594054115453555"/>
    <n v="15.62427971850223"/>
    <s v="Abv"/>
    <n v="4.1970782120221983E-2"/>
  </r>
  <r>
    <s v="OtsLGRF24S"/>
    <s v="OtsLGRF24S_6662"/>
    <s v="C-06662"/>
    <x v="19"/>
    <n v="40"/>
    <s v="M"/>
    <n v="460"/>
    <x v="5"/>
    <x v="0"/>
    <s v="NA"/>
    <s v="NA"/>
    <s v="NA"/>
    <x v="0"/>
    <x v="0"/>
    <s v="OtsLYON22S_1_0367"/>
    <s v="OtsLYON22S_1_4074"/>
    <x v="2"/>
    <x v="1"/>
    <n v="2022"/>
    <s v="FALL"/>
    <n v="1"/>
    <x v="4"/>
    <n v="0.98"/>
    <n v="1"/>
    <n v="1"/>
    <x v="2"/>
    <n v="2.5"/>
    <n v="2.5204081632653064"/>
    <n v="15.180701864721238"/>
    <s v="Abv"/>
    <n v="2.0408163265306367E-2"/>
  </r>
  <r>
    <s v="OtsLGRF24S"/>
    <s v="OtsLGRF24S_6668"/>
    <s v="C-06668"/>
    <x v="19"/>
    <n v="40"/>
    <s v="M"/>
    <n v="610"/>
    <x v="38"/>
    <x v="0"/>
    <s v="NA"/>
    <s v="NA"/>
    <s v="NA"/>
    <x v="0"/>
    <x v="0"/>
    <s v="OtsLYON21S_1_0955"/>
    <s v="OtsLYON21S_1_2022"/>
    <x v="6"/>
    <x v="4"/>
    <n v="2021"/>
    <s v="FALL"/>
    <n v="1"/>
    <x v="4"/>
    <n v="0.98140000000000005"/>
    <n v="1"/>
    <n v="1.0476190476190477"/>
    <x v="8"/>
    <n v="2.6190476190476191"/>
    <n v="2.6380001358603358"/>
    <n v="15.888971542493147"/>
    <s v="Abv"/>
    <n v="1.8952516812716702E-2"/>
  </r>
  <r>
    <s v="OtsLGRF24S"/>
    <s v="OtsLGRF24S_6674"/>
    <s v="C-06674"/>
    <x v="19"/>
    <n v="40"/>
    <s v="F"/>
    <n v="790"/>
    <x v="7"/>
    <x v="1"/>
    <n v="1"/>
    <s v="NA"/>
    <s v="NA"/>
    <x v="1"/>
    <x v="1"/>
    <s v="OtsLYON20S_1_1333"/>
    <s v="OtsLYON20S_1_0870"/>
    <x v="1"/>
    <x v="0"/>
    <n v="2020"/>
    <s v="FALL"/>
    <n v="0.999999999999995"/>
    <x v="9"/>
    <n v="0.98961045999999997"/>
    <n v="1"/>
    <n v="1.0208333333333333"/>
    <x v="4"/>
    <n v="2.552083333333333"/>
    <n v="2.5625819491220141"/>
    <n v="15.434719320674812"/>
    <s v="Abv"/>
    <n v="1.0498615788681054E-2"/>
  </r>
  <r>
    <s v="OtsLGRF24S"/>
    <s v="OtsLGRF24S_6680"/>
    <s v="C-06680"/>
    <x v="19"/>
    <n v="40"/>
    <s v="F"/>
    <n v="690"/>
    <x v="1"/>
    <x v="0"/>
    <s v="NA"/>
    <s v="3DD.003D6F7AD0"/>
    <s v="NA"/>
    <x v="1"/>
    <x v="1"/>
    <s v="OtsLYON20S_1_0298"/>
    <s v="OtsLYON20S_1_1063"/>
    <x v="1"/>
    <x v="0"/>
    <n v="2020"/>
    <s v="FALL"/>
    <n v="1"/>
    <x v="1"/>
    <n v="0.98961045999999997"/>
    <n v="1"/>
    <n v="1"/>
    <x v="0"/>
    <n v="2.5"/>
    <n v="2.5104986157886811"/>
    <n v="15.121015545636293"/>
    <s v="Abv"/>
    <n v="1.0498615788681054E-2"/>
  </r>
  <r>
    <s v="OtsLGRF24S"/>
    <s v="OtsLGRF24S_6686"/>
    <s v="C-06686"/>
    <x v="19"/>
    <n v="40"/>
    <s v="M"/>
    <n v="670"/>
    <x v="14"/>
    <x v="1"/>
    <n v="1"/>
    <s v="NA"/>
    <s v="NA"/>
    <x v="0"/>
    <x v="0"/>
    <s v="OtsLYON21S_1_0854"/>
    <s v="OtsLYON21S_1_1823"/>
    <x v="6"/>
    <x v="4"/>
    <n v="2021"/>
    <s v="FALL"/>
    <n v="1"/>
    <x v="15"/>
    <n v="0.98140000000000005"/>
    <n v="1"/>
    <n v="1"/>
    <x v="5"/>
    <n v="2.5"/>
    <n v="2.5189525168127163"/>
    <n v="15.171934342405097"/>
    <s v="Abv"/>
    <n v="1.8952516812716258E-2"/>
  </r>
  <r>
    <s v="OtsLGRF24S"/>
    <s v="OtsLGRF24S_6692"/>
    <s v="C-06692"/>
    <x v="19"/>
    <n v="40"/>
    <s v="M"/>
    <n v="710"/>
    <x v="25"/>
    <x v="0"/>
    <s v="NA"/>
    <s v="3DD.0078C3142B"/>
    <s v="This individual failed to genotype"/>
    <x v="2"/>
    <x v="0"/>
    <s v="NG"/>
    <s v="NG"/>
    <x v="8"/>
    <x v="2"/>
    <s v="U"/>
    <s v="NA"/>
    <s v="NA"/>
    <x v="16"/>
    <e v="#N/A"/>
    <n v="1"/>
    <n v="0"/>
    <x v="0"/>
    <n v="0"/>
    <n v="0"/>
    <n v="0"/>
    <s v="Abv"/>
    <n v="0"/>
  </r>
  <r>
    <s v="OtsLGRF24S"/>
    <s v="OtsLGRF24S_6698"/>
    <s v="C-06698"/>
    <x v="19"/>
    <n v="40"/>
    <s v="M"/>
    <n v="680"/>
    <x v="19"/>
    <x v="0"/>
    <s v="NA"/>
    <s v="NA"/>
    <s v="NA"/>
    <x v="1"/>
    <x v="1"/>
    <s v="OtsLYON21S_1_0915"/>
    <s v="OtsLYON21S_1_1971"/>
    <x v="6"/>
    <x v="4"/>
    <n v="2021"/>
    <s v="FALL"/>
    <n v="1"/>
    <x v="4"/>
    <n v="0.98140000000000005"/>
    <n v="1"/>
    <n v="1"/>
    <x v="0"/>
    <n v="2.5"/>
    <n v="2.5189525168127167"/>
    <n v="15.1719343424051"/>
    <s v="Abv"/>
    <n v="1.8952516812716702E-2"/>
  </r>
  <r>
    <s v="OtsLGRF24S"/>
    <s v="OtsLGRF24S_6704"/>
    <s v="C-06704"/>
    <x v="19"/>
    <n v="40"/>
    <s v="F"/>
    <n v="740"/>
    <x v="2"/>
    <x v="0"/>
    <s v="NA"/>
    <s v="3DD.0078C31448"/>
    <s v="NA"/>
    <x v="1"/>
    <x v="1"/>
    <s v="OtsLYON20S_1_1492"/>
    <s v="OtsLYON20S_1_1605"/>
    <x v="1"/>
    <x v="0"/>
    <n v="2020"/>
    <s v="FALL"/>
    <n v="1"/>
    <x v="4"/>
    <n v="0.98961045999999997"/>
    <n v="1"/>
    <n v="1"/>
    <x v="1"/>
    <n v="2.5"/>
    <n v="2.5104986157886811"/>
    <n v="15.121015545636293"/>
    <s v="Abv"/>
    <n v="1.0498615788681054E-2"/>
  </r>
  <r>
    <s v="OtsLGRF24S"/>
    <s v="OtsLGRF24S_6710"/>
    <s v="C-06710"/>
    <x v="19"/>
    <n v="40"/>
    <s v="F"/>
    <n v="760"/>
    <x v="20"/>
    <x v="1"/>
    <n v="1"/>
    <s v="NA"/>
    <s v="NA"/>
    <x v="1"/>
    <x v="1"/>
    <s v="OtsLYON20S_1_1443"/>
    <s v="OtsLYON20S_1_1236"/>
    <x v="1"/>
    <x v="0"/>
    <n v="2020"/>
    <s v="FALL"/>
    <n v="1"/>
    <x v="3"/>
    <n v="0.98961045999999997"/>
    <n v="1"/>
    <n v="1"/>
    <x v="1"/>
    <n v="2.5"/>
    <n v="2.5104986157886811"/>
    <n v="15.121015545636293"/>
    <s v="blw"/>
    <n v="1.0498615788681054E-2"/>
  </r>
  <r>
    <s v="OtsLGRF24S"/>
    <s v="OtsLGRF24S_6716"/>
    <s v="C-06716"/>
    <x v="19"/>
    <n v="40"/>
    <s v="M"/>
    <n v="510"/>
    <x v="40"/>
    <x v="1"/>
    <n v="1"/>
    <s v="NA"/>
    <s v="NA"/>
    <x v="0"/>
    <x v="0"/>
    <s v="OtsLYON21S_1_0629"/>
    <s v="OtsLYON21S_1_0062"/>
    <x v="6"/>
    <x v="4"/>
    <n v="2021"/>
    <s v="FALL"/>
    <n v="1"/>
    <x v="11"/>
    <n v="0.98140000000000005"/>
    <n v="1"/>
    <n v="1"/>
    <x v="7"/>
    <n v="2.5"/>
    <n v="2.5189525168127163"/>
    <n v="15.171934342405097"/>
    <s v="Abv"/>
    <n v="1.8952516812716258E-2"/>
  </r>
  <r>
    <s v="OtsLGRF24S"/>
    <s v="OtsLGRF24S_6722"/>
    <s v="C-06722"/>
    <x v="19"/>
    <n v="40"/>
    <s v="F"/>
    <n v="720"/>
    <x v="9"/>
    <x v="1"/>
    <s v="NA"/>
    <s v="NA"/>
    <s v="NA"/>
    <x v="1"/>
    <x v="1"/>
    <s v="NA"/>
    <s v="NA"/>
    <x v="3"/>
    <x v="2"/>
    <s v="U"/>
    <s v="FALL"/>
    <n v="0.999999999999997"/>
    <x v="5"/>
    <n v="1"/>
    <n v="1"/>
    <n v="1"/>
    <x v="0"/>
    <n v="2.5"/>
    <n v="1.9837225576494779"/>
    <n v="11.948184095303249"/>
    <s v="Abv"/>
    <n v="-0.51627744235052209"/>
  </r>
  <r>
    <s v="OtsLGRF24S"/>
    <s v="OtsLGRF24S_6728"/>
    <s v="C-06728"/>
    <x v="19"/>
    <n v="40"/>
    <s v="M"/>
    <n v="650"/>
    <x v="28"/>
    <x v="1"/>
    <n v="1"/>
    <s v="NA"/>
    <s v="NA"/>
    <x v="0"/>
    <x v="0"/>
    <s v="OtsLYON21S_1_0681"/>
    <s v="OtsLYON21S_1_0213"/>
    <x v="6"/>
    <x v="4"/>
    <n v="2021"/>
    <s v="FALL"/>
    <n v="1"/>
    <x v="2"/>
    <n v="0.98140000000000005"/>
    <n v="1"/>
    <n v="1"/>
    <x v="5"/>
    <n v="2.5"/>
    <n v="2.5189525168127163"/>
    <n v="15.171934342405097"/>
    <s v="Abv"/>
    <n v="1.8952516812716258E-2"/>
  </r>
  <r>
    <s v="OtsLGRF24S"/>
    <s v="OtsLGRF24S_6734"/>
    <s v="C-06734"/>
    <x v="19"/>
    <n v="40"/>
    <s v="M"/>
    <n v="710"/>
    <x v="25"/>
    <x v="1"/>
    <n v="1"/>
    <s v="NA"/>
    <s v="NA"/>
    <x v="0"/>
    <x v="0"/>
    <s v="OtsLYON20S_1_1353"/>
    <s v="OtsLYON20S_1_0901"/>
    <x v="1"/>
    <x v="0"/>
    <n v="2020"/>
    <s v="FALL"/>
    <n v="1"/>
    <x v="15"/>
    <n v="0.98961045999999997"/>
    <n v="1"/>
    <n v="1.028169014084507"/>
    <x v="0"/>
    <n v="2.5704225352112675"/>
    <n v="2.5809211509999486"/>
    <n v="15.545178396392602"/>
    <s v="Abv"/>
    <n v="1.0498615788681054E-2"/>
  </r>
  <r>
    <s v="OtsLGRF24S"/>
    <s v="OtsLGRF24S_6740"/>
    <s v="C-06740"/>
    <x v="19"/>
    <n v="40"/>
    <s v="M"/>
    <n v="600"/>
    <x v="44"/>
    <x v="1"/>
    <n v="1"/>
    <s v="NA"/>
    <s v="NA"/>
    <x v="0"/>
    <x v="0"/>
    <s v="OtsLYON21S_1_0894"/>
    <s v="OtsLYON21S_1_1901"/>
    <x v="6"/>
    <x v="4"/>
    <n v="2021"/>
    <s v="FALL"/>
    <n v="1"/>
    <x v="9"/>
    <n v="0.98140000000000005"/>
    <n v="1"/>
    <n v="1.0476190476190477"/>
    <x v="8"/>
    <n v="2.6190476190476191"/>
    <n v="2.6380001358603353"/>
    <n v="15.888971542493145"/>
    <s v="Abv"/>
    <n v="1.8952516812716258E-2"/>
  </r>
  <r>
    <s v="OtsLGRF24S"/>
    <s v="OtsLGRF24S_6746"/>
    <s v="C-06746"/>
    <x v="19"/>
    <n v="40"/>
    <s v="M"/>
    <n v="460"/>
    <x v="5"/>
    <x v="1"/>
    <n v="1"/>
    <s v="NA"/>
    <s v="NA"/>
    <x v="0"/>
    <x v="0"/>
    <s v="NA"/>
    <s v="NA"/>
    <x v="3"/>
    <x v="2"/>
    <s v="U"/>
    <s v="FALL"/>
    <n v="1"/>
    <x v="5"/>
    <n v="1"/>
    <n v="1"/>
    <n v="1"/>
    <x v="2"/>
    <n v="2.5"/>
    <n v="1.9837225576494779"/>
    <n v="11.948184095303249"/>
    <s v="Abv"/>
    <n v="-0.51627744235052209"/>
  </r>
  <r>
    <s v="OtsLGRF24S"/>
    <s v="OtsLGRF24S_6752"/>
    <s v="C-06752"/>
    <x v="19"/>
    <n v="40"/>
    <s v="F"/>
    <n v="690"/>
    <x v="1"/>
    <x v="1"/>
    <n v="1"/>
    <s v="NA"/>
    <s v="NA"/>
    <x v="1"/>
    <x v="1"/>
    <s v="OtsLYON21S_1_0903"/>
    <s v="OtsLYON21S_1_1919"/>
    <x v="6"/>
    <x v="4"/>
    <n v="2021"/>
    <s v="FALL"/>
    <n v="0.999999999999999"/>
    <x v="9"/>
    <n v="0.98140000000000005"/>
    <n v="1"/>
    <n v="1"/>
    <x v="0"/>
    <n v="2.5"/>
    <n v="2.5189525168127163"/>
    <n v="15.171934342405097"/>
    <s v="Abv"/>
    <n v="1.8952516812716258E-2"/>
  </r>
  <r>
    <s v="OtsLGRF24S"/>
    <s v="OtsLGRF24S_6755"/>
    <s v="C-06755"/>
    <x v="20"/>
    <n v="18"/>
    <s v="M"/>
    <n v="470"/>
    <x v="3"/>
    <x v="0"/>
    <s v="NA"/>
    <s v="NA"/>
    <s v="NA"/>
    <x v="0"/>
    <x v="0"/>
    <s v="OtsLYON22S_1_0344"/>
    <s v="OtsLYON22S_1_4027"/>
    <x v="2"/>
    <x v="1"/>
    <n v="2022"/>
    <s v="FALL"/>
    <n v="0.999999999999998"/>
    <x v="4"/>
    <n v="0.98"/>
    <n v="1"/>
    <n v="1"/>
    <x v="2"/>
    <n v="5.5555555555555554"/>
    <n v="5.5759637188208613"/>
    <n v="16.757789085249826"/>
    <s v="Abv"/>
    <n v="2.0408163265305923E-2"/>
  </r>
  <r>
    <s v="OtsLGRF24S"/>
    <s v="OtsLGRF24S_6758"/>
    <s v="C-06758"/>
    <x v="20"/>
    <n v="18"/>
    <s v="M"/>
    <n v="570"/>
    <x v="43"/>
    <x v="0"/>
    <s v="NA"/>
    <s v="NA"/>
    <s v="NA"/>
    <x v="0"/>
    <x v="0"/>
    <s v="OtsLYON21S_1_0820"/>
    <s v="OtsLYON21S_1_1649"/>
    <x v="6"/>
    <x v="4"/>
    <n v="2021"/>
    <s v="FALL"/>
    <n v="1"/>
    <x v="10"/>
    <n v="0.98140000000000005"/>
    <n v="1"/>
    <n v="1.03125"/>
    <x v="9"/>
    <n v="5.729166666666667"/>
    <n v="5.7481191834793837"/>
    <n v="17.275178564826781"/>
    <s v="Abv"/>
    <n v="1.8952516812716702E-2"/>
  </r>
  <r>
    <s v="OtsLGRF24S"/>
    <s v="OtsLGRF24S_6761"/>
    <s v="C-06761"/>
    <x v="20"/>
    <n v="18"/>
    <s v="F"/>
    <n v="840"/>
    <x v="12"/>
    <x v="0"/>
    <s v="NA"/>
    <s v="3DD.0078C3144F"/>
    <s v="NA"/>
    <x v="1"/>
    <x v="1"/>
    <s v="OtsLYON20S_1_0658"/>
    <s v="OtsLYON20S_1_0709"/>
    <x v="1"/>
    <x v="0"/>
    <n v="2020"/>
    <s v="FALL"/>
    <n v="1"/>
    <x v="4"/>
    <n v="0.98961045999999997"/>
    <n v="1"/>
    <n v="1"/>
    <x v="3"/>
    <n v="5.5555555555555554"/>
    <n v="5.5660541713442369"/>
    <n v="16.728007308517132"/>
    <s v="Abv"/>
    <n v="1.0498615788681498E-2"/>
  </r>
  <r>
    <s v="OtsLGRF24S"/>
    <s v="OtsLGRF24S_6764"/>
    <s v="C-06764"/>
    <x v="20"/>
    <n v="18"/>
    <s v="F"/>
    <n v="630"/>
    <x v="31"/>
    <x v="0"/>
    <s v="NA"/>
    <s v="NA"/>
    <s v="NA"/>
    <x v="1"/>
    <x v="1"/>
    <s v="OtsNPFH21S_1_1824"/>
    <s v="OtsNPFH21S_1_1810"/>
    <x v="9"/>
    <x v="4"/>
    <n v="2021"/>
    <s v="FALL"/>
    <n v="1"/>
    <x v="0"/>
    <n v="0.98260000000000003"/>
    <n v="1"/>
    <n v="1"/>
    <x v="5"/>
    <n v="5.5555555555555554"/>
    <n v="5.5732636768663637"/>
    <n v="16.749674481949583"/>
    <s v="Abv"/>
    <n v="1.7708121310808345E-2"/>
  </r>
  <r>
    <s v="OtsLGRF24S"/>
    <s v="OtsLGRF24S_6767"/>
    <s v="C-06767"/>
    <x v="20"/>
    <n v="18"/>
    <s v="F"/>
    <n v="680"/>
    <x v="19"/>
    <x v="1"/>
    <n v="1"/>
    <s v="NA"/>
    <s v="NA"/>
    <x v="1"/>
    <x v="1"/>
    <s v="OtsLYON20S_1_1305"/>
    <s v="OtsLYON20S_1_0830"/>
    <x v="1"/>
    <x v="0"/>
    <n v="2020"/>
    <s v="FALL"/>
    <n v="0.999999999999997"/>
    <x v="3"/>
    <n v="0.98961045999999997"/>
    <n v="1"/>
    <n v="1.0069930069930071"/>
    <x v="0"/>
    <n v="5.594405594405595"/>
    <n v="5.6049042101942765"/>
    <n v="16.844765736267519"/>
    <s v="blw"/>
    <n v="1.0498615788681498E-2"/>
  </r>
  <r>
    <s v="OtsLGRF24S"/>
    <s v="OtsLGRF24S_6770"/>
    <s v="C-06770"/>
    <x v="20"/>
    <n v="18"/>
    <s v="M"/>
    <n v="730"/>
    <x v="13"/>
    <x v="0"/>
    <s v="NA"/>
    <s v="3DD.0078C31404"/>
    <s v="NA"/>
    <x v="0"/>
    <x v="0"/>
    <s v="NA"/>
    <s v="NA"/>
    <x v="3"/>
    <x v="2"/>
    <s v="U"/>
    <s v="FALL"/>
    <n v="1"/>
    <x v="5"/>
    <n v="1"/>
    <n v="1"/>
    <n v="1.0058139534883721"/>
    <x v="1"/>
    <n v="5.5878552971576232"/>
    <n v="5.5465521706552483"/>
    <n v="16.669396738081858"/>
    <s v="Abv"/>
    <n v="-4.1303126502374887E-2"/>
  </r>
  <r>
    <s v="OtsLGRF24S"/>
    <s v="OtsLGRF24S_6773"/>
    <s v="C-06773"/>
    <x v="20"/>
    <n v="18"/>
    <s v="F"/>
    <n v="750"/>
    <x v="21"/>
    <x v="1"/>
    <n v="1"/>
    <s v="3DD.0078C31405"/>
    <s v="NA"/>
    <x v="1"/>
    <x v="1"/>
    <s v="OtsLYON20S_1_0469"/>
    <s v="OtsLYON20S_1_0510"/>
    <x v="1"/>
    <x v="0"/>
    <n v="2020"/>
    <s v="FALL"/>
    <n v="0.999999999999998"/>
    <x v="10"/>
    <n v="0.98961045999999997"/>
    <n v="1"/>
    <n v="1"/>
    <x v="1"/>
    <n v="5.5555555555555554"/>
    <n v="5.5660541713442369"/>
    <n v="16.728007308517132"/>
    <s v="Abv"/>
    <n v="1.0498615788681498E-2"/>
  </r>
  <r>
    <s v="OtsLGRF24S"/>
    <s v="OtsLGRF24S_6776"/>
    <s v="C-06776"/>
    <x v="20"/>
    <n v="18"/>
    <s v="F"/>
    <n v="720"/>
    <x v="9"/>
    <x v="0"/>
    <s v="NA"/>
    <s v="3DD.0078C3142D"/>
    <s v="NA"/>
    <x v="1"/>
    <x v="1"/>
    <s v="OtsLYON20S_1_1515"/>
    <s v="OtsLYON20S_1_1654"/>
    <x v="1"/>
    <x v="0"/>
    <n v="2020"/>
    <s v="FALL"/>
    <n v="0.999999999999998"/>
    <x v="4"/>
    <n v="0.98961045999999997"/>
    <n v="1"/>
    <n v="1.0069930069930071"/>
    <x v="0"/>
    <n v="5.594405594405595"/>
    <n v="5.6049042101942765"/>
    <n v="16.844765736267519"/>
    <s v="Abv"/>
    <n v="1.0498615788681498E-2"/>
  </r>
  <r>
    <s v="OtsLGRF24S"/>
    <s v="OtsLGRF24S_6779"/>
    <s v="C-06779"/>
    <x v="20"/>
    <n v="18"/>
    <s v="M"/>
    <n v="630"/>
    <x v="31"/>
    <x v="0"/>
    <s v="NA"/>
    <s v="NA"/>
    <s v="NA"/>
    <x v="0"/>
    <x v="0"/>
    <s v="OtsLYON21S_1_0640"/>
    <s v="OtsLYON21S_1_0079"/>
    <x v="6"/>
    <x v="4"/>
    <n v="2021"/>
    <s v="FALL"/>
    <n v="0.999999999999998"/>
    <x v="11"/>
    <n v="0.98140000000000005"/>
    <n v="1"/>
    <n v="1"/>
    <x v="5"/>
    <n v="5.5555555555555554"/>
    <n v="5.5745080723682721"/>
    <n v="16.753414340817248"/>
    <s v="Abv"/>
    <n v="1.8952516812716702E-2"/>
  </r>
  <r>
    <s v="OtsLGRF24S"/>
    <s v="OtsLGRF24S_6782"/>
    <s v="C-06782"/>
    <x v="20"/>
    <n v="18"/>
    <s v="M"/>
    <n v="900"/>
    <x v="47"/>
    <x v="0"/>
    <s v="NA"/>
    <s v="3DD.0078C31456"/>
    <s v="NA"/>
    <x v="0"/>
    <x v="0"/>
    <s v="NA"/>
    <s v="NA"/>
    <x v="3"/>
    <x v="2"/>
    <s v="U"/>
    <s v="FALL"/>
    <n v="0.999999999999998"/>
    <x v="5"/>
    <n v="1"/>
    <n v="1"/>
    <n v="1"/>
    <x v="10"/>
    <n v="5.5555555555555554"/>
    <n v="5.5142524290531805"/>
    <n v="16.572324324312643"/>
    <s v="Abv"/>
    <n v="-4.1303126502374887E-2"/>
  </r>
  <r>
    <s v="OtsLGRF24S"/>
    <s v="OtsLGRF24S_6785"/>
    <s v="C-06785"/>
    <x v="20"/>
    <n v="18"/>
    <s v="F"/>
    <n v="720"/>
    <x v="9"/>
    <x v="0"/>
    <s v="NA"/>
    <s v="3DD.0078C3140B"/>
    <s v="NA"/>
    <x v="1"/>
    <x v="1"/>
    <s v="OtsLYON21S_1_0919"/>
    <s v="OtsLYON21S_1_1986"/>
    <x v="6"/>
    <x v="4"/>
    <n v="2021"/>
    <s v="FALL"/>
    <n v="0.999999999999997"/>
    <x v="4"/>
    <n v="0.98140000000000005"/>
    <n v="1"/>
    <n v="1.0069930069930071"/>
    <x v="0"/>
    <n v="5.594405594405595"/>
    <n v="5.6133581112183117"/>
    <n v="16.870172768567635"/>
    <s v="Abv"/>
    <n v="1.8952516812716702E-2"/>
  </r>
  <r>
    <s v="OtsLGRF24S"/>
    <s v="OtsLGRF24S_6788"/>
    <s v="C-06788"/>
    <x v="20"/>
    <n v="18"/>
    <s v="M"/>
    <n v="480"/>
    <x v="46"/>
    <x v="1"/>
    <n v="1"/>
    <s v="NA"/>
    <s v="NA"/>
    <x v="0"/>
    <x v="0"/>
    <s v="OtsLYON22S_1_0336"/>
    <s v="OtsLYON22S_1_3388"/>
    <x v="2"/>
    <x v="1"/>
    <n v="2022"/>
    <s v="FALL"/>
    <n v="0.999999999999997"/>
    <x v="9"/>
    <n v="0.98"/>
    <n v="1"/>
    <n v="1"/>
    <x v="7"/>
    <n v="5.5555555555555554"/>
    <n v="5.5759637188208613"/>
    <n v="16.757789085249826"/>
    <s v="Abv"/>
    <n v="2.0408163265305923E-2"/>
  </r>
  <r>
    <s v="OtsLGRF24S"/>
    <s v="OtsLGRF24S_6791"/>
    <s v="C-06791"/>
    <x v="20"/>
    <n v="18"/>
    <s v="F"/>
    <n v="760"/>
    <x v="20"/>
    <x v="0"/>
    <s v="NA"/>
    <s v="3DD.0078C3143C"/>
    <s v="NA"/>
    <x v="1"/>
    <x v="1"/>
    <s v="OtsLYON20S_1_0440"/>
    <s v="OtsLYON20S_1_1166"/>
    <x v="1"/>
    <x v="0"/>
    <n v="2020"/>
    <s v="FALL"/>
    <n v="0.999999999999995"/>
    <x v="10"/>
    <n v="0.98961045999999997"/>
    <n v="1"/>
    <n v="1"/>
    <x v="1"/>
    <n v="5.5555555555555554"/>
    <n v="5.5660541713442369"/>
    <n v="16.728007308517132"/>
    <s v="Abv"/>
    <n v="1.0498615788681498E-2"/>
  </r>
  <r>
    <s v="OtsLGRF24S"/>
    <s v="OtsLGRF24S_6794"/>
    <s v="C-06794"/>
    <x v="20"/>
    <n v="18"/>
    <s v="F"/>
    <n v="750"/>
    <x v="21"/>
    <x v="0"/>
    <s v="NA"/>
    <s v="3DD.0078C3140D"/>
    <s v="NA"/>
    <x v="1"/>
    <x v="1"/>
    <s v="NA"/>
    <s v="NA"/>
    <x v="3"/>
    <x v="2"/>
    <s v="U"/>
    <s v="FALL"/>
    <n v="0.999999999999999"/>
    <x v="5"/>
    <n v="1"/>
    <n v="1"/>
    <n v="1"/>
    <x v="1"/>
    <n v="5.5555555555555554"/>
    <n v="5.5142524290531805"/>
    <n v="16.572324324312643"/>
    <s v="Abv"/>
    <n v="-4.1303126502374887E-2"/>
  </r>
  <r>
    <s v="OtsLGRF24S"/>
    <s v="OtsLGRF24S_6797"/>
    <s v="C-06797"/>
    <x v="20"/>
    <n v="18"/>
    <s v="F"/>
    <n v="790"/>
    <x v="7"/>
    <x v="1"/>
    <n v="1"/>
    <s v="3DD.0078C31407"/>
    <s v="NA"/>
    <x v="1"/>
    <x v="1"/>
    <s v="OtsLYON19S_1_1330"/>
    <s v="OtsLYON19S_1_1249"/>
    <x v="5"/>
    <x v="3"/>
    <n v="2019"/>
    <s v="FALL"/>
    <n v="0.999999999999998"/>
    <x v="6"/>
    <n v="0.95971980899999998"/>
    <n v="1"/>
    <n v="1"/>
    <x v="4"/>
    <n v="5.5555555555555554"/>
    <n v="5.5975263376757773"/>
    <n v="16.822592559073851"/>
    <s v="Abv"/>
    <n v="4.1970782120221983E-2"/>
  </r>
  <r>
    <s v="OtsLGRF24S"/>
    <s v="OtsLGRF24S_6800"/>
    <s v="C-06800"/>
    <x v="20"/>
    <n v="18"/>
    <s v="M"/>
    <n v="630"/>
    <x v="31"/>
    <x v="0"/>
    <s v="NA"/>
    <s v="NA"/>
    <s v="NA"/>
    <x v="0"/>
    <x v="0"/>
    <s v="OtsLYON21S_1_0713"/>
    <s v="OtsLYON21S_1_0313"/>
    <x v="6"/>
    <x v="4"/>
    <n v="2021"/>
    <s v="FALL"/>
    <n v="1"/>
    <x v="1"/>
    <n v="0.98140000000000005"/>
    <n v="1"/>
    <n v="1"/>
    <x v="5"/>
    <n v="5.5555555555555554"/>
    <n v="5.5745080723682721"/>
    <n v="16.753414340817248"/>
    <s v="Abv"/>
    <n v="1.8952516812716702E-2"/>
  </r>
  <r>
    <s v="OtsLGRF24S"/>
    <s v="OtsLGRF24S_6803"/>
    <s v="C-06803"/>
    <x v="20"/>
    <n v="18"/>
    <s v="M"/>
    <n v="680"/>
    <x v="19"/>
    <x v="1"/>
    <n v="1"/>
    <s v="NA"/>
    <s v="NA"/>
    <x v="0"/>
    <x v="0"/>
    <s v="OtsLYON20S_1_0219"/>
    <s v="OtsLYON20S_1_0055"/>
    <x v="1"/>
    <x v="0"/>
    <n v="2020"/>
    <s v="FALL"/>
    <n v="1"/>
    <x v="11"/>
    <n v="0.98961045999999997"/>
    <n v="1"/>
    <n v="1.0057142857142858"/>
    <x v="0"/>
    <n v="5.5873015873015879"/>
    <n v="5.5978002030902694"/>
    <n v="16.823415623764589"/>
    <s v="Abv"/>
    <n v="1.0498615788681498E-2"/>
  </r>
  <r>
    <s v="OtsLGRF24S"/>
    <s v="OtsLGRF24S_6806"/>
    <s v="C-06806"/>
    <x v="20"/>
    <n v="18"/>
    <s v="F"/>
    <n v="800"/>
    <x v="18"/>
    <x v="0"/>
    <s v="NA"/>
    <s v="3DD.0078C31437"/>
    <s v="NA"/>
    <x v="1"/>
    <x v="1"/>
    <s v="NA"/>
    <s v="NA"/>
    <x v="3"/>
    <x v="2"/>
    <s v="U"/>
    <s v="FALL"/>
    <n v="1"/>
    <x v="5"/>
    <n v="1"/>
    <n v="1"/>
    <n v="1"/>
    <x v="4"/>
    <n v="5.5555555555555554"/>
    <n v="5.5142524290531805"/>
    <n v="16.572324324312643"/>
    <s v="Abv"/>
    <n v="-4.1303126502374887E-2"/>
  </r>
  <r>
    <s v="OtsLGRF24S"/>
    <s v="OtsLGRF24S_6809"/>
    <s v="C-06809"/>
    <x v="20"/>
    <n v="18"/>
    <s v="M"/>
    <n v="810"/>
    <x v="15"/>
    <x v="0"/>
    <s v="NA"/>
    <s v="3DD.0078C3143B"/>
    <s v="NA"/>
    <x v="2"/>
    <x v="0"/>
    <s v="OtsNPFH20S_1_0820"/>
    <s v="OtsNPFH20S_1_0752"/>
    <x v="0"/>
    <x v="0"/>
    <n v="2020"/>
    <s v="FALL"/>
    <n v="0.999999999999999"/>
    <x v="0"/>
    <n v="0.98845608500000004"/>
    <n v="1"/>
    <n v="1"/>
    <x v="4"/>
    <n v="5.5555555555555554"/>
    <n v="5.5672342888601314"/>
    <n v="16.731553988772674"/>
    <s v="Abv"/>
    <n v="1.1678733304576028E-2"/>
  </r>
  <r>
    <s v="OtsLGRF24S"/>
    <s v="OtsLGRF24S_6812"/>
    <s v="C-06812"/>
    <x v="20"/>
    <n v="18"/>
    <s v="F"/>
    <n v="650"/>
    <x v="28"/>
    <x v="1"/>
    <n v="1"/>
    <s v="NA"/>
    <s v="NA"/>
    <x v="1"/>
    <x v="1"/>
    <s v="OtsLYON21S_1_0708"/>
    <s v="OtsLYON21S_1_0283"/>
    <x v="6"/>
    <x v="4"/>
    <n v="2021"/>
    <s v="FALL"/>
    <n v="0.999999999999997"/>
    <x v="2"/>
    <n v="0.98140000000000005"/>
    <n v="1"/>
    <n v="1"/>
    <x v="5"/>
    <n v="5.5555555555555554"/>
    <n v="5.5745080723682721"/>
    <n v="16.753414340817248"/>
    <s v="Abv"/>
    <n v="1.8952516812716702E-2"/>
  </r>
  <r>
    <s v="OtsLGRF24S"/>
    <s v="OtsLGRF24S_6815"/>
    <s v="C-06815"/>
    <x v="20"/>
    <n v="18"/>
    <s v="M"/>
    <n v="650"/>
    <x v="28"/>
    <x v="1"/>
    <s v="NA"/>
    <s v="NA"/>
    <s v="NA"/>
    <x v="0"/>
    <x v="0"/>
    <s v="OtsPBT21-PRHFa-2715"/>
    <s v="OtsPBT21-PRHFa-2831"/>
    <x v="14"/>
    <x v="4"/>
    <n v="2021"/>
    <s v="FALL"/>
    <n v="0.999999999999998"/>
    <x v="18"/>
    <n v="0.96"/>
    <n v="1"/>
    <n v="1"/>
    <x v="5"/>
    <n v="5.5555555555555554"/>
    <n v="5.5972222222222223"/>
    <n v="16.821678582067321"/>
    <s v="blw"/>
    <n v="4.1666666666666963E-2"/>
  </r>
  <r>
    <s v="OtsLGRF24S"/>
    <s v="OtsLGRF24S_6818"/>
    <s v="C-06818"/>
    <x v="20"/>
    <n v="18"/>
    <s v="M"/>
    <n v="420"/>
    <x v="45"/>
    <x v="0"/>
    <s v="NA"/>
    <s v="NA"/>
    <s v="NA"/>
    <x v="0"/>
    <x v="0"/>
    <s v="NA"/>
    <s v="NA"/>
    <x v="3"/>
    <x v="2"/>
    <s v="U"/>
    <s v="FALL"/>
    <n v="0.999999999999997"/>
    <x v="5"/>
    <n v="1"/>
    <n v="1"/>
    <n v="1"/>
    <x v="6"/>
    <n v="5.5555555555555554"/>
    <n v="5.5142524290531805"/>
    <n v="16.572324324312643"/>
    <s v="blw"/>
    <n v="-4.1303126502374887E-2"/>
  </r>
  <r>
    <s v="OtsLGRF24S"/>
    <s v="OtsLGRF24S_6821"/>
    <s v="C-06821"/>
    <x v="20"/>
    <n v="18"/>
    <s v="F"/>
    <n v="790"/>
    <x v="7"/>
    <x v="1"/>
    <n v="1"/>
    <s v="3DD.0078C31455"/>
    <s v="NA"/>
    <x v="1"/>
    <x v="1"/>
    <s v="NA"/>
    <s v="NA"/>
    <x v="3"/>
    <x v="2"/>
    <s v="U"/>
    <s v="FALL"/>
    <n v="1"/>
    <x v="5"/>
    <n v="1"/>
    <n v="1"/>
    <n v="1"/>
    <x v="4"/>
    <n v="5.5555555555555554"/>
    <n v="5.0392781132050333"/>
    <n v="15.144854597594751"/>
    <s v="Abv"/>
    <n v="-0.51627744235052209"/>
  </r>
  <r>
    <s v="OtsLGRF24S"/>
    <s v="OtsLGRF24S_6824"/>
    <s v="C-06824"/>
    <x v="20"/>
    <n v="18"/>
    <s v="F"/>
    <n v="830"/>
    <x v="10"/>
    <x v="0"/>
    <s v="NA"/>
    <s v="3DD.0078C31433"/>
    <s v="NA"/>
    <x v="1"/>
    <x v="1"/>
    <s v="NA"/>
    <s v="NA"/>
    <x v="3"/>
    <x v="2"/>
    <s v="U"/>
    <s v="FALL"/>
    <n v="0.999999999999998"/>
    <x v="5"/>
    <n v="1"/>
    <n v="1"/>
    <n v="1"/>
    <x v="3"/>
    <n v="5.5555555555555554"/>
    <n v="5.5142524290531805"/>
    <n v="16.572324324312643"/>
    <s v="Abv"/>
    <n v="-4.1303126502374887E-2"/>
  </r>
  <r>
    <s v="OtsLGRF24S"/>
    <s v="OtsLGRF24S_6827"/>
    <s v="C-06827"/>
    <x v="20"/>
    <n v="18"/>
    <s v="F"/>
    <n v="700"/>
    <x v="0"/>
    <x v="0"/>
    <s v="NA"/>
    <s v="3DD.0078C3140C"/>
    <s v="NA"/>
    <x v="1"/>
    <x v="1"/>
    <s v="OtsLYON20S_1_1573"/>
    <s v="OtsLYON20S_1_1754"/>
    <x v="1"/>
    <x v="0"/>
    <n v="2020"/>
    <s v="FALL"/>
    <n v="1"/>
    <x v="4"/>
    <n v="0.98961045999999997"/>
    <n v="1"/>
    <n v="1.0069930069930071"/>
    <x v="0"/>
    <n v="5.594405594405595"/>
    <n v="5.6049042101942765"/>
    <n v="16.844765736267519"/>
    <s v="Abv"/>
    <n v="1.0498615788681498E-2"/>
  </r>
  <r>
    <s v="OtsLGRF24S"/>
    <s v="OtsLGRF24S_6830"/>
    <s v="C-06830"/>
    <x v="20"/>
    <n v="18"/>
    <s v="M"/>
    <n v="690"/>
    <x v="1"/>
    <x v="0"/>
    <s v="NA"/>
    <s v="NA"/>
    <s v="NA"/>
    <x v="0"/>
    <x v="0"/>
    <s v="NA"/>
    <s v="NA"/>
    <x v="3"/>
    <x v="2"/>
    <s v="U"/>
    <s v="FALL"/>
    <n v="0.999999999999999"/>
    <x v="5"/>
    <n v="1"/>
    <n v="1"/>
    <n v="1.0057142857142858"/>
    <x v="0"/>
    <n v="5.5873015873015879"/>
    <n v="5.545998460799213"/>
    <n v="16.6677326395601"/>
    <s v="Abv"/>
    <n v="-4.1303126502374887E-2"/>
  </r>
  <r>
    <s v="OtsLGRF24S"/>
    <s v="OtsLGRF24S_6833"/>
    <s v="C-06833"/>
    <x v="20"/>
    <n v="18"/>
    <s v="M"/>
    <n v="630"/>
    <x v="31"/>
    <x v="1"/>
    <n v="1"/>
    <s v="NA"/>
    <s v="NA"/>
    <x v="0"/>
    <x v="0"/>
    <s v="OtsLYON21S_1_0847"/>
    <s v="OtsLYON21S_1_1804"/>
    <x v="6"/>
    <x v="4"/>
    <n v="2021"/>
    <s v="FALL"/>
    <n v="0.999999999999998"/>
    <x v="6"/>
    <n v="0.98140000000000005"/>
    <n v="1"/>
    <n v="1"/>
    <x v="5"/>
    <n v="5.5555555555555554"/>
    <n v="5.5745080723682721"/>
    <n v="16.753414340817248"/>
    <s v="Abv"/>
    <n v="1.8952516812716702E-2"/>
  </r>
  <r>
    <s v="OtsLGRF24S"/>
    <s v="OtsLGRF24S_6836"/>
    <s v="C-06836"/>
    <x v="20"/>
    <n v="18"/>
    <s v="M"/>
    <n v="520"/>
    <x v="29"/>
    <x v="1"/>
    <n v="1"/>
    <s v="NA"/>
    <s v="NA"/>
    <x v="0"/>
    <x v="0"/>
    <s v="OtsLYON22S_1_0296"/>
    <s v="OtsLYON22S_1_3368"/>
    <x v="2"/>
    <x v="1"/>
    <n v="2022"/>
    <s v="FALL"/>
    <n v="0.999999999999998"/>
    <x v="9"/>
    <n v="0.98"/>
    <n v="1"/>
    <n v="1"/>
    <x v="7"/>
    <n v="5.5555555555555554"/>
    <n v="5.5759637188208613"/>
    <n v="16.757789085249826"/>
    <s v="Abv"/>
    <n v="2.0408163265305923E-2"/>
  </r>
  <r>
    <s v="OtsLGRF24S"/>
    <s v="OtsLGRF24S_6839"/>
    <s v="C-06839"/>
    <x v="20"/>
    <n v="18"/>
    <s v="M"/>
    <n v="750"/>
    <x v="21"/>
    <x v="1"/>
    <n v="1"/>
    <s v="3DD.007775F798"/>
    <s v="NA"/>
    <x v="1"/>
    <x v="1"/>
    <s v="OtsLYON19S_1_1365"/>
    <s v="OtsLYON19S_1_1299"/>
    <x v="5"/>
    <x v="3"/>
    <n v="2019"/>
    <s v="FALL"/>
    <n v="1"/>
    <x v="3"/>
    <n v="0.95971980899999998"/>
    <n v="1"/>
    <n v="1"/>
    <x v="1"/>
    <n v="5.5555555555555554"/>
    <n v="5.5975263376757773"/>
    <n v="16.822592559073851"/>
    <s v="blw"/>
    <n v="4.1970782120221983E-2"/>
  </r>
  <r>
    <s v="OtsLGRF24S"/>
    <s v="OtsLGRF24S_6842"/>
    <s v="C-06842"/>
    <x v="20"/>
    <n v="18"/>
    <s v="F"/>
    <n v="710"/>
    <x v="25"/>
    <x v="0"/>
    <s v="NA"/>
    <s v="3DD.0078C31450"/>
    <s v="NA"/>
    <x v="1"/>
    <x v="1"/>
    <s v="OtsLYON20S_1_0430"/>
    <s v="OtsLYON20S_1_1138"/>
    <x v="1"/>
    <x v="0"/>
    <n v="2020"/>
    <s v="FALL"/>
    <n v="0.999999999999999"/>
    <x v="1"/>
    <n v="0.98961045999999997"/>
    <n v="1"/>
    <n v="1.0069930069930071"/>
    <x v="0"/>
    <n v="5.594405594405595"/>
    <n v="5.6049042101942765"/>
    <n v="16.844765736267519"/>
    <s v="Abv"/>
    <n v="1.0498615788681498E-2"/>
  </r>
  <r>
    <s v="OtsLGRF24S"/>
    <s v="OtsLGRF24S_6845"/>
    <s v="C-06845"/>
    <x v="20"/>
    <n v="18"/>
    <s v="F"/>
    <n v="840"/>
    <x v="12"/>
    <x v="1"/>
    <n v="1"/>
    <s v="3DD.0078C31452"/>
    <s v="NA"/>
    <x v="1"/>
    <x v="1"/>
    <s v="OtsLYON20S_1_1380"/>
    <s v="OtsLYON20S_1_0934"/>
    <x v="1"/>
    <x v="0"/>
    <n v="2020"/>
    <s v="FALL"/>
    <n v="1"/>
    <x v="15"/>
    <n v="0.98961045999999997"/>
    <n v="1"/>
    <n v="1"/>
    <x v="3"/>
    <n v="5.5555555555555554"/>
    <n v="5.5660541713442369"/>
    <n v="16.728007308517132"/>
    <s v="Abv"/>
    <n v="1.0498615788681498E-2"/>
  </r>
  <r>
    <s v="OtsLGRF24S"/>
    <s v="OtsLGRF24S_6848"/>
    <s v="C-06848"/>
    <x v="20"/>
    <n v="18"/>
    <s v="M"/>
    <n v="630"/>
    <x v="31"/>
    <x v="1"/>
    <n v="1"/>
    <s v="NA"/>
    <s v="NA"/>
    <x v="0"/>
    <x v="0"/>
    <s v="OtsLYON20S_1_0616"/>
    <s v="OtsLYON20S_1_0585"/>
    <x v="1"/>
    <x v="0"/>
    <n v="2020"/>
    <s v="FALL"/>
    <n v="1"/>
    <x v="10"/>
    <n v="0.98961045999999997"/>
    <n v="1"/>
    <n v="1"/>
    <x v="5"/>
    <n v="5.5555555555555554"/>
    <n v="5.5660541713442369"/>
    <n v="16.728007308517132"/>
    <s v="Abv"/>
    <n v="1.0498615788681498E-2"/>
  </r>
  <r>
    <s v="OtsLGRF24S"/>
    <s v="OtsLGRF24S_6851"/>
    <s v="C-06851"/>
    <x v="20"/>
    <n v="18"/>
    <s v="F"/>
    <n v="730"/>
    <x v="13"/>
    <x v="1"/>
    <n v="1"/>
    <s v="3DD.0078C31454"/>
    <s v="NA"/>
    <x v="1"/>
    <x v="1"/>
    <s v="OtsLYON20S_1_0215"/>
    <s v="OtsLYON20S_1_0013"/>
    <x v="1"/>
    <x v="0"/>
    <n v="2020"/>
    <s v="FALL"/>
    <n v="1"/>
    <x v="11"/>
    <n v="0.98961045999999997"/>
    <n v="1"/>
    <n v="1"/>
    <x v="1"/>
    <n v="5.5555555555555554"/>
    <n v="5.5660541713442369"/>
    <n v="16.728007308517132"/>
    <s v="Abv"/>
    <n v="1.0498615788681498E-2"/>
  </r>
  <r>
    <s v="OtsLGRF24S"/>
    <s v="OtsLGRF24S_6854"/>
    <s v="C-06854"/>
    <x v="20"/>
    <n v="18"/>
    <s v="M"/>
    <n v="760"/>
    <x v="20"/>
    <x v="0"/>
    <s v="NA"/>
    <s v="3DD.0078C31463"/>
    <s v="NA"/>
    <x v="0"/>
    <x v="0"/>
    <s v="OtsLYON20S_1_1556"/>
    <s v="OtsLYON20S_1_1714"/>
    <x v="1"/>
    <x v="0"/>
    <n v="2020"/>
    <s v="FALL"/>
    <n v="1.00000000000001"/>
    <x v="4"/>
    <n v="0.98961045999999997"/>
    <n v="1"/>
    <n v="1.0058139534883721"/>
    <x v="1"/>
    <n v="5.5878552971576232"/>
    <n v="5.5983539129463047"/>
    <n v="16.825079722286347"/>
    <s v="Abv"/>
    <n v="1.0498615788681498E-2"/>
  </r>
  <r>
    <s v="OtsLGRF24S"/>
    <s v="OtsLGRF24S_6857"/>
    <s v="C-06857"/>
    <x v="20"/>
    <n v="18"/>
    <s v="F"/>
    <n v="760"/>
    <x v="20"/>
    <x v="0"/>
    <s v="NA"/>
    <s v="3DD.0078C3144A"/>
    <s v="NA"/>
    <x v="1"/>
    <x v="1"/>
    <s v="OtsNPFH20S_1_0670"/>
    <s v="OtsNPFH20S_1_0647"/>
    <x v="0"/>
    <x v="0"/>
    <n v="2020"/>
    <s v="FALL"/>
    <n v="1"/>
    <x v="0"/>
    <n v="0.98845608500000004"/>
    <n v="1"/>
    <n v="1"/>
    <x v="1"/>
    <n v="5.5555555555555554"/>
    <n v="5.5672342888601314"/>
    <n v="16.731553988772674"/>
    <s v="Abv"/>
    <n v="1.1678733304576028E-2"/>
  </r>
  <r>
    <s v="OtsLGRF24S"/>
    <s v="OtsLGRF24S_6860"/>
    <s v="C-06860"/>
    <x v="20"/>
    <n v="18"/>
    <s v="M"/>
    <n v="690"/>
    <x v="1"/>
    <x v="0"/>
    <s v="NA"/>
    <s v="NA"/>
    <s v="NA"/>
    <x v="1"/>
    <x v="1"/>
    <s v="OtsLYON21S_1_0960"/>
    <s v="OtsLYON21S_1_2004"/>
    <x v="6"/>
    <x v="4"/>
    <n v="2021"/>
    <s v="FALL"/>
    <n v="0.999999999999998"/>
    <x v="4"/>
    <n v="0.98140000000000005"/>
    <n v="1"/>
    <n v="1.0069930069930071"/>
    <x v="0"/>
    <n v="5.594405594405595"/>
    <n v="5.6133581112183117"/>
    <n v="16.870172768567635"/>
    <s v="Abv"/>
    <n v="1.8952516812716702E-2"/>
  </r>
  <r>
    <s v="OtsLGRF24S"/>
    <s v="OtsLGRF24S_6863"/>
    <s v="C-06863"/>
    <x v="20"/>
    <n v="18"/>
    <s v="M"/>
    <n v="480"/>
    <x v="46"/>
    <x v="0"/>
    <s v="NA"/>
    <s v="NA"/>
    <s v="NA"/>
    <x v="0"/>
    <x v="0"/>
    <s v="OtsLYON22S_1_0344"/>
    <s v="OtsLYON22S_1_4027"/>
    <x v="2"/>
    <x v="1"/>
    <n v="2022"/>
    <s v="FALL"/>
    <n v="1.00000000000001"/>
    <x v="4"/>
    <n v="0.98"/>
    <n v="1"/>
    <n v="1"/>
    <x v="7"/>
    <n v="5.5555555555555554"/>
    <n v="5.5759637188208613"/>
    <n v="16.757789085249826"/>
    <s v="Abv"/>
    <n v="2.0408163265305923E-2"/>
  </r>
  <r>
    <s v="OtsLGRF24S"/>
    <s v="OtsLGRF24S_6866"/>
    <s v="C-06866"/>
    <x v="20"/>
    <n v="18"/>
    <s v="M"/>
    <n v="740"/>
    <x v="2"/>
    <x v="0"/>
    <s v="NA"/>
    <s v="3DD.0078C31445"/>
    <s v="NA"/>
    <x v="1"/>
    <x v="1"/>
    <s v="OtsNPFH19S_1_1306"/>
    <s v="OtsNPFH19S_1_1066"/>
    <x v="4"/>
    <x v="3"/>
    <n v="2019"/>
    <s v="FALL"/>
    <n v="0.999999999999998"/>
    <x v="0"/>
    <n v="0.99705232300000002"/>
    <n v="1"/>
    <n v="1"/>
    <x v="1"/>
    <n v="5.5555555555555554"/>
    <n v="5.5585119470427449"/>
    <n v="16.705340194731683"/>
    <s v="Abv"/>
    <n v="2.9563914871895136E-3"/>
  </r>
  <r>
    <s v="OtsLGRF24S"/>
    <s v="OtsLGRF24S_6869"/>
    <s v="C-06869"/>
    <x v="20"/>
    <n v="18"/>
    <s v="M"/>
    <n v="660"/>
    <x v="36"/>
    <x v="0"/>
    <s v="NA"/>
    <s v="NA"/>
    <s v="NA"/>
    <x v="1"/>
    <x v="1"/>
    <s v="OtsLYON21S_1_0657"/>
    <s v="OtsLYON21S_1_0110"/>
    <x v="6"/>
    <x v="4"/>
    <n v="2021"/>
    <s v="FALL"/>
    <n v="1"/>
    <x v="11"/>
    <n v="0.98140000000000005"/>
    <n v="1"/>
    <n v="1"/>
    <x v="5"/>
    <n v="5.5555555555555554"/>
    <n v="5.5745080723682721"/>
    <n v="16.753414340817248"/>
    <s v="Abv"/>
    <n v="1.8952516812716702E-2"/>
  </r>
  <r>
    <s v="OtsLGRF24S"/>
    <s v="OtsLGRF24S_6872"/>
    <s v="C-06872"/>
    <x v="20"/>
    <n v="18"/>
    <s v="F"/>
    <n v="700"/>
    <x v="0"/>
    <x v="1"/>
    <n v="1"/>
    <s v="3DD.0078C31446"/>
    <s v="NA"/>
    <x v="1"/>
    <x v="1"/>
    <s v="OtsLYON20S_1_0425"/>
    <s v="OtsLYON20S_1_1107"/>
    <x v="1"/>
    <x v="0"/>
    <n v="2020"/>
    <s v="FALL"/>
    <n v="1"/>
    <x v="1"/>
    <n v="0.98961045999999997"/>
    <n v="1"/>
    <n v="1.0069930069930071"/>
    <x v="0"/>
    <n v="5.594405594405595"/>
    <n v="5.6049042101942765"/>
    <n v="16.844765736267519"/>
    <s v="Abv"/>
    <n v="1.0498615788681498E-2"/>
  </r>
  <r>
    <s v="OtsLGRF24S"/>
    <s v="OtsLGRF24S_6875"/>
    <s v="C-06875"/>
    <x v="20"/>
    <n v="18"/>
    <s v="F"/>
    <n v="750"/>
    <x v="21"/>
    <x v="1"/>
    <n v="1"/>
    <s v="3DD.0078C3142E"/>
    <s v="NA"/>
    <x v="1"/>
    <x v="1"/>
    <s v="OtsLYON20S_1_0283"/>
    <s v="OtsLYON20S_1_1032"/>
    <x v="1"/>
    <x v="0"/>
    <n v="2020"/>
    <s v="FALL"/>
    <n v="0.999999999999998"/>
    <x v="1"/>
    <n v="0.98961045999999997"/>
    <n v="1"/>
    <n v="1"/>
    <x v="1"/>
    <n v="5.5555555555555554"/>
    <n v="5.5660541713442369"/>
    <n v="16.728007308517132"/>
    <s v="Abv"/>
    <n v="1.0498615788681498E-2"/>
  </r>
  <r>
    <s v="OtsLGRF24S"/>
    <s v="OtsLGRF24S_6878"/>
    <s v="C-06878"/>
    <x v="20"/>
    <n v="18"/>
    <s v="M"/>
    <n v="770"/>
    <x v="8"/>
    <x v="0"/>
    <s v="NA"/>
    <s v="3DD.0078C31460"/>
    <s v="NA"/>
    <x v="0"/>
    <x v="0"/>
    <s v="OtsNPFH20S_1_0831"/>
    <s v="OtsNPFH20S_1_0770"/>
    <x v="0"/>
    <x v="0"/>
    <n v="2020"/>
    <s v="FALL"/>
    <n v="1"/>
    <x v="0"/>
    <n v="0.98845608500000004"/>
    <n v="1"/>
    <n v="1.0058139534883721"/>
    <x v="1"/>
    <n v="5.5878552971576232"/>
    <n v="5.5995340304621992"/>
    <n v="16.828626402541893"/>
    <s v="Abv"/>
    <n v="1.1678733304576028E-2"/>
  </r>
  <r>
    <s v="OtsLGRF24S"/>
    <s v="OtsLGRF24S_6881"/>
    <s v="C-06881"/>
    <x v="20"/>
    <n v="18"/>
    <s v="M"/>
    <n v="630"/>
    <x v="31"/>
    <x v="0"/>
    <s v="NA"/>
    <s v="NA"/>
    <s v="NA"/>
    <x v="0"/>
    <x v="0"/>
    <s v="OtsLYON20S_1_0299"/>
    <s v="OtsLYON20S_1_1047"/>
    <x v="1"/>
    <x v="0"/>
    <n v="2020"/>
    <s v="FALL"/>
    <n v="0.999999999999999"/>
    <x v="1"/>
    <n v="0.98961045999999997"/>
    <n v="1"/>
    <n v="1"/>
    <x v="5"/>
    <n v="5.5555555555555554"/>
    <n v="5.5660541713442369"/>
    <n v="16.728007308517132"/>
    <s v="Abv"/>
    <n v="1.0498615788681498E-2"/>
  </r>
  <r>
    <s v="OtsLGRF24S"/>
    <s v="OtsLGRF24S_6884"/>
    <s v="C-06884"/>
    <x v="20"/>
    <n v="18"/>
    <s v="M"/>
    <n v="670"/>
    <x v="14"/>
    <x v="0"/>
    <s v="NA"/>
    <s v="NA"/>
    <s v="NA"/>
    <x v="1"/>
    <x v="1"/>
    <s v="OtsLYON20S_1_0282"/>
    <s v="OtsLYON20S_1_0193"/>
    <x v="1"/>
    <x v="0"/>
    <n v="2020"/>
    <s v="FALL"/>
    <n v="0.999999999999996"/>
    <x v="2"/>
    <n v="0.98961045999999997"/>
    <n v="1"/>
    <n v="1"/>
    <x v="5"/>
    <n v="5.5555555555555554"/>
    <n v="5.5660541713442369"/>
    <n v="16.728007308517132"/>
    <s v="Abv"/>
    <n v="1.0498615788681498E-2"/>
  </r>
  <r>
    <s v="OtsLGRF24S"/>
    <s v="OtsLGRF24S_6887"/>
    <s v="C-06887"/>
    <x v="20"/>
    <n v="18"/>
    <s v="F"/>
    <n v="890"/>
    <x v="41"/>
    <x v="0"/>
    <s v="NA"/>
    <s v="3DD.0077753941"/>
    <s v="NA"/>
    <x v="1"/>
    <x v="1"/>
    <s v="NA"/>
    <s v="NA"/>
    <x v="3"/>
    <x v="2"/>
    <s v="U"/>
    <s v="FALL"/>
    <n v="1"/>
    <x v="5"/>
    <n v="1"/>
    <n v="1"/>
    <n v="1"/>
    <x v="10"/>
    <n v="5.5555555555555554"/>
    <n v="5.5142524290531805"/>
    <n v="16.572324324312643"/>
    <s v="Abv"/>
    <n v="-4.1303126502374887E-2"/>
  </r>
  <r>
    <s v="OtsLGRF24S"/>
    <s v="OtsLGRF24S_6890"/>
    <s v="C-06890"/>
    <x v="20"/>
    <n v="18"/>
    <s v="F"/>
    <n v="750"/>
    <x v="21"/>
    <x v="0"/>
    <s v="NA"/>
    <s v="3DD.007775DA7B"/>
    <s v="NA"/>
    <x v="1"/>
    <x v="1"/>
    <s v="NA"/>
    <s v="NA"/>
    <x v="3"/>
    <x v="2"/>
    <s v="U"/>
    <s v="FALL"/>
    <n v="1"/>
    <x v="5"/>
    <n v="1"/>
    <n v="1"/>
    <n v="1"/>
    <x v="1"/>
    <n v="5.5555555555555554"/>
    <n v="5.5142524290531805"/>
    <n v="16.572324324312643"/>
    <s v="Abv"/>
    <n v="-4.1303126502374887E-2"/>
  </r>
  <r>
    <s v="OtsLGRF24S"/>
    <s v="OtsLGRF24S_6893"/>
    <s v="C-06893"/>
    <x v="20"/>
    <n v="18"/>
    <s v="F"/>
    <n v="710"/>
    <x v="25"/>
    <x v="1"/>
    <n v="1"/>
    <s v="3DD.0077748F40"/>
    <s v="NA"/>
    <x v="1"/>
    <x v="1"/>
    <s v="OtsLYON20S_1_1366"/>
    <s v="OtsLYON20S_1_0919"/>
    <x v="1"/>
    <x v="0"/>
    <n v="2020"/>
    <s v="FALL"/>
    <n v="1"/>
    <x v="15"/>
    <n v="0.98961045999999997"/>
    <n v="1"/>
    <n v="1.0069930069930071"/>
    <x v="0"/>
    <n v="5.594405594405595"/>
    <n v="5.6049042101942765"/>
    <n v="16.844765736267519"/>
    <s v="Abv"/>
    <n v="1.0498615788681498E-2"/>
  </r>
  <r>
    <s v="OtsLGRF24S"/>
    <s v="OtsLGRF24S_6896"/>
    <s v="C-06896"/>
    <x v="20"/>
    <n v="18"/>
    <s v="M"/>
    <n v="780"/>
    <x v="11"/>
    <x v="0"/>
    <s v="NA"/>
    <s v="NA"/>
    <s v="NA"/>
    <x v="0"/>
    <x v="0"/>
    <s v="OtsLYON22S_1_0344"/>
    <s v="OtsLYON22S_1_4027"/>
    <x v="2"/>
    <x v="1"/>
    <n v="2022"/>
    <s v="FALL"/>
    <n v="1"/>
    <x v="4"/>
    <n v="0.98"/>
    <n v="1"/>
    <n v="1"/>
    <x v="4"/>
    <n v="5.5555555555555554"/>
    <n v="5.5759637188208613"/>
    <n v="16.757789085249826"/>
    <s v="Abv"/>
    <n v="2.0408163265305923E-2"/>
  </r>
  <r>
    <s v="OtsLGRF24S"/>
    <s v="OtsLGRF24S_6899"/>
    <s v="C-06899"/>
    <x v="20"/>
    <n v="18"/>
    <s v="F"/>
    <n v="740"/>
    <x v="2"/>
    <x v="0"/>
    <s v="NA"/>
    <s v="3DD.007774F582"/>
    <s v="NA"/>
    <x v="1"/>
    <x v="1"/>
    <s v="OtsLYON20S_1_0220"/>
    <s v="OtsLYON20S_1_0075"/>
    <x v="1"/>
    <x v="0"/>
    <n v="2020"/>
    <s v="FALL"/>
    <n v="0.999999999999998"/>
    <x v="11"/>
    <n v="0.98961045999999997"/>
    <n v="1"/>
    <n v="1"/>
    <x v="1"/>
    <n v="5.5555555555555554"/>
    <n v="5.5660541713442369"/>
    <n v="16.728007308517132"/>
    <s v="Abv"/>
    <n v="1.0498615788681498E-2"/>
  </r>
  <r>
    <s v="OtsLGRF24S"/>
    <s v="OtsLGRF24S_6902"/>
    <s v="C-06902"/>
    <x v="20"/>
    <n v="18"/>
    <s v="F"/>
    <n v="830"/>
    <x v="10"/>
    <x v="0"/>
    <s v="NA"/>
    <s v="3DD.007779CC82"/>
    <s v="NA"/>
    <x v="1"/>
    <x v="1"/>
    <s v="NA"/>
    <s v="NA"/>
    <x v="3"/>
    <x v="2"/>
    <s v="U"/>
    <s v="FALL"/>
    <n v="1"/>
    <x v="5"/>
    <n v="1"/>
    <n v="1"/>
    <n v="1"/>
    <x v="3"/>
    <n v="5.5555555555555554"/>
    <n v="5.5142524290531805"/>
    <n v="16.572324324312643"/>
    <s v="Abv"/>
    <n v="-4.1303126502374887E-2"/>
  </r>
  <r>
    <s v="OtsLGRF24S"/>
    <s v="OtsLGRF24S_6905"/>
    <s v="C-06905"/>
    <x v="20"/>
    <n v="18"/>
    <s v="F"/>
    <n v="740"/>
    <x v="2"/>
    <x v="1"/>
    <n v="1"/>
    <s v="3DD.0077751AB1"/>
    <s v="NA"/>
    <x v="1"/>
    <x v="1"/>
    <s v="OtsLYON19S_1_1334"/>
    <s v="OtsLYON19S_1_1255"/>
    <x v="5"/>
    <x v="3"/>
    <n v="2019"/>
    <s v="FALL"/>
    <n v="1"/>
    <x v="6"/>
    <n v="0.95971980899999998"/>
    <n v="1"/>
    <n v="1"/>
    <x v="1"/>
    <n v="5.5555555555555554"/>
    <n v="5.5975263376757773"/>
    <n v="16.822592559073851"/>
    <s v="Abv"/>
    <n v="4.1970782120221983E-2"/>
  </r>
  <r>
    <s v="OtsLGRF24S"/>
    <s v="OtsLGRF24S_6908"/>
    <s v="C-06908"/>
    <x v="20"/>
    <n v="18"/>
    <s v="F"/>
    <n v="730"/>
    <x v="13"/>
    <x v="0"/>
    <s v="NA"/>
    <s v="3DD.007775222E"/>
    <s v="NA"/>
    <x v="1"/>
    <x v="1"/>
    <s v="OtsLYON19S_1_0714"/>
    <s v="OtsLYON19S_1_0813"/>
    <x v="5"/>
    <x v="3"/>
    <n v="2019"/>
    <s v="FALL"/>
    <n v="1"/>
    <x v="1"/>
    <n v="0.95971980899999998"/>
    <n v="1"/>
    <n v="1"/>
    <x v="1"/>
    <n v="5.5555555555555554"/>
    <n v="5.5975263376757773"/>
    <n v="16.822592559073851"/>
    <s v="Abv"/>
    <n v="4.1970782120221983E-2"/>
  </r>
  <r>
    <s v="OtsLGRF24S"/>
    <s v="OtsLGRF24S_6911"/>
    <s v="C-06911"/>
    <x v="20"/>
    <n v="18"/>
    <s v="M"/>
    <n v="640"/>
    <x v="39"/>
    <x v="1"/>
    <n v="1"/>
    <s v="NA"/>
    <s v="NA"/>
    <x v="0"/>
    <x v="0"/>
    <s v="OtsLYON20S_1_0265"/>
    <s v="OtsLYON20S_1_0131"/>
    <x v="1"/>
    <x v="0"/>
    <n v="2020"/>
    <s v="FALL"/>
    <n v="1"/>
    <x v="2"/>
    <n v="0.98961045999999997"/>
    <n v="1"/>
    <n v="1"/>
    <x v="5"/>
    <n v="5.5555555555555554"/>
    <n v="5.5660541713442369"/>
    <n v="16.728007308517132"/>
    <s v="Abv"/>
    <n v="1.0498615788681498E-2"/>
  </r>
  <r>
    <s v="OtsLGRF24S"/>
    <s v="OtsLGRF24S_6914"/>
    <s v="C-06914"/>
    <x v="20"/>
    <n v="18"/>
    <s v="M"/>
    <n v="460"/>
    <x v="5"/>
    <x v="0"/>
    <s v="NA"/>
    <s v="NA"/>
    <s v="NA"/>
    <x v="0"/>
    <x v="0"/>
    <s v="OtsLYON22S_1_0434"/>
    <s v="OtsLYON22S_1_4222"/>
    <x v="2"/>
    <x v="1"/>
    <n v="2022"/>
    <s v="FALL"/>
    <n v="1"/>
    <x v="4"/>
    <n v="0.98"/>
    <n v="1"/>
    <n v="1"/>
    <x v="2"/>
    <n v="5.5555555555555554"/>
    <n v="5.5759637188208613"/>
    <n v="16.757789085249826"/>
    <s v="Abv"/>
    <n v="2.0408163265305923E-2"/>
  </r>
  <r>
    <s v="OtsLGRF24S"/>
    <s v="OtsLGRF24S_6917"/>
    <s v="C-06917"/>
    <x v="20"/>
    <n v="18"/>
    <s v="F"/>
    <n v="740"/>
    <x v="2"/>
    <x v="1"/>
    <n v="1"/>
    <s v="3DD.007775AC0E"/>
    <s v="NA"/>
    <x v="1"/>
    <x v="1"/>
    <s v="OtsNPFH20S_1_0654"/>
    <s v="OtsNPFH20S_1_0604"/>
    <x v="0"/>
    <x v="0"/>
    <n v="2020"/>
    <s v="FALL"/>
    <n v="0.999999999999996"/>
    <x v="7"/>
    <n v="0.98845608500000004"/>
    <n v="1"/>
    <n v="1"/>
    <x v="1"/>
    <n v="5.5555555555555554"/>
    <n v="5.5672342888601314"/>
    <n v="16.731553988772674"/>
    <s v="Abv"/>
    <n v="1.1678733304576028E-2"/>
  </r>
  <r>
    <s v="OtsLGRF24S"/>
    <s v="OtsLGRF24S_6920"/>
    <s v="C-06920"/>
    <x v="20"/>
    <n v="18"/>
    <s v="M"/>
    <n v="720"/>
    <x v="9"/>
    <x v="0"/>
    <s v="NA"/>
    <s v="3DD.007774C544"/>
    <s v="NA"/>
    <x v="0"/>
    <x v="0"/>
    <s v="NA"/>
    <s v="NA"/>
    <x v="3"/>
    <x v="2"/>
    <s v="U"/>
    <s v="FALL"/>
    <n v="0.999999999999997"/>
    <x v="5"/>
    <n v="1"/>
    <n v="1"/>
    <n v="1.0057142857142858"/>
    <x v="0"/>
    <n v="5.5873015873015879"/>
    <n v="5.545998460799213"/>
    <n v="16.6677326395601"/>
    <s v="Abv"/>
    <n v="-4.1303126502374887E-2"/>
  </r>
  <r>
    <s v="OtsLGRF24S"/>
    <s v="OtsLGRF24S_6923"/>
    <s v="C-06923"/>
    <x v="20"/>
    <n v="18"/>
    <s v="M"/>
    <n v="670"/>
    <x v="14"/>
    <x v="0"/>
    <s v="NA"/>
    <s v="NA"/>
    <s v="NA"/>
    <x v="0"/>
    <x v="0"/>
    <s v="NA"/>
    <s v="NA"/>
    <x v="3"/>
    <x v="2"/>
    <s v="U"/>
    <s v="FALL"/>
    <n v="1"/>
    <x v="5"/>
    <n v="1"/>
    <n v="1"/>
    <n v="1"/>
    <x v="5"/>
    <n v="5.5555555555555554"/>
    <n v="5.5142524290531805"/>
    <n v="16.572324324312643"/>
    <s v="Abv"/>
    <n v="-4.1303126502374887E-2"/>
  </r>
  <r>
    <s v="OtsLGRF24S"/>
    <s v="OtsLGRF24S_6926"/>
    <s v="C-06926"/>
    <x v="20"/>
    <n v="18"/>
    <s v="M"/>
    <n v="900"/>
    <x v="47"/>
    <x v="0"/>
    <s v="NA"/>
    <s v="3DD.007779FC58"/>
    <s v="NA"/>
    <x v="0"/>
    <x v="0"/>
    <s v="OtsLYON19S_1_0590"/>
    <s v="OtsLYON19S_1_0646"/>
    <x v="5"/>
    <x v="3"/>
    <n v="2019"/>
    <s v="FALL"/>
    <n v="0.999999999999997"/>
    <x v="1"/>
    <n v="0.95971980899999998"/>
    <n v="1"/>
    <n v="1"/>
    <x v="10"/>
    <n v="5.5555555555555554"/>
    <n v="5.5975263376757773"/>
    <n v="16.822592559073851"/>
    <s v="Abv"/>
    <n v="4.1970782120221983E-2"/>
  </r>
  <r>
    <s v="OtsLGRF24S"/>
    <s v="OtsLGRF24S_6929"/>
    <s v="C-06929"/>
    <x v="20"/>
    <n v="18"/>
    <s v="F"/>
    <n v="750"/>
    <x v="21"/>
    <x v="0"/>
    <s v="NA"/>
    <s v="3DD.00777530E2"/>
    <s v="NA"/>
    <x v="1"/>
    <x v="1"/>
    <s v="OtsLYON20S_1_1462"/>
    <s v="OtsLYON20S_1_1256"/>
    <x v="1"/>
    <x v="0"/>
    <n v="2020"/>
    <s v="FALL"/>
    <n v="0.999999999999998"/>
    <x v="4"/>
    <n v="0.98961045999999997"/>
    <n v="1"/>
    <n v="1"/>
    <x v="1"/>
    <n v="5.5555555555555554"/>
    <n v="5.5660541713442369"/>
    <n v="16.728007308517132"/>
    <s v="Abv"/>
    <n v="1.0498615788681498E-2"/>
  </r>
  <r>
    <s v="OtsLGRF24S"/>
    <s v="OtsLGRF24S_6932"/>
    <s v="C-06932"/>
    <x v="20"/>
    <n v="18"/>
    <s v="F"/>
    <n v="750"/>
    <x v="21"/>
    <x v="0"/>
    <s v="NA"/>
    <s v="3DD.007775C75A"/>
    <s v="NA"/>
    <x v="1"/>
    <x v="1"/>
    <s v="OtsLYON20S_1_0291"/>
    <s v="OtsLYON20S_1_1004"/>
    <x v="1"/>
    <x v="0"/>
    <n v="2020"/>
    <s v="FALL"/>
    <n v="0.999999999999998"/>
    <x v="2"/>
    <n v="0.98961045999999997"/>
    <n v="1"/>
    <n v="1"/>
    <x v="1"/>
    <n v="5.5555555555555554"/>
    <n v="5.5660541713442369"/>
    <n v="16.728007308517132"/>
    <s v="Abv"/>
    <n v="1.0498615788681498E-2"/>
  </r>
  <r>
    <s v="OtsLGRF24S"/>
    <s v="OtsLGRF24S_6935"/>
    <s v="C-06935"/>
    <x v="20"/>
    <n v="18"/>
    <s v="M"/>
    <n v="480"/>
    <x v="46"/>
    <x v="1"/>
    <n v="1"/>
    <s v="NA"/>
    <s v="NA"/>
    <x v="0"/>
    <x v="0"/>
    <s v="OtsLYON22S_1_0171"/>
    <s v="OtsLYON22S_1_3057"/>
    <x v="2"/>
    <x v="1"/>
    <n v="2022"/>
    <s v="FALL"/>
    <n v="1"/>
    <x v="1"/>
    <n v="0.98"/>
    <n v="1"/>
    <n v="1"/>
    <x v="7"/>
    <n v="5.5555555555555554"/>
    <n v="5.5759637188208613"/>
    <n v="16.757789085249826"/>
    <s v="Abv"/>
    <n v="2.0408163265305923E-2"/>
  </r>
  <r>
    <s v="OtsLGRF24S"/>
    <s v="OtsLGRF24S_6938"/>
    <s v="C-06938"/>
    <x v="20"/>
    <n v="18"/>
    <s v="F"/>
    <n v="760"/>
    <x v="20"/>
    <x v="1"/>
    <n v="1"/>
    <s v="3DD.0077751E2B"/>
    <s v="NA"/>
    <x v="1"/>
    <x v="1"/>
    <s v="OtsNPFH20S_1_0797"/>
    <s v="OtsNPFH20S_1_0709"/>
    <x v="0"/>
    <x v="0"/>
    <n v="2020"/>
    <s v="FALL"/>
    <n v="1.00000000000001"/>
    <x v="0"/>
    <n v="0.98845608500000004"/>
    <n v="1"/>
    <n v="1"/>
    <x v="1"/>
    <n v="5.5555555555555554"/>
    <n v="5.5672342888601314"/>
    <n v="16.731553988772674"/>
    <s v="Abv"/>
    <n v="1.1678733304576028E-2"/>
  </r>
  <r>
    <s v="OtsLGRF24S"/>
    <s v="OtsLGRF24S_6941"/>
    <s v="C-06941"/>
    <x v="20"/>
    <n v="18"/>
    <s v="M"/>
    <n v="670"/>
    <x v="14"/>
    <x v="0"/>
    <s v="NA"/>
    <s v="NA"/>
    <s v="NA"/>
    <x v="0"/>
    <x v="0"/>
    <s v="NA"/>
    <s v="NA"/>
    <x v="3"/>
    <x v="2"/>
    <s v="U"/>
    <s v="FALL"/>
    <n v="0.999999999999997"/>
    <x v="5"/>
    <n v="1"/>
    <n v="1"/>
    <n v="1"/>
    <x v="5"/>
    <n v="5.5555555555555554"/>
    <n v="5.5142524290531805"/>
    <n v="16.572324324312643"/>
    <s v="Abv"/>
    <n v="-4.1303126502374887E-2"/>
  </r>
  <r>
    <s v="OtsLGRF24S"/>
    <s v="OtsLGRF24S_6944"/>
    <s v="C-06944"/>
    <x v="20"/>
    <n v="18"/>
    <s v="M"/>
    <n v="650"/>
    <x v="28"/>
    <x v="0"/>
    <s v="NA"/>
    <s v="NA"/>
    <s v="NA"/>
    <x v="0"/>
    <x v="0"/>
    <s v="OtsLYON21S_1_0697"/>
    <s v="OtsLYON21S_1_0263"/>
    <x v="6"/>
    <x v="4"/>
    <n v="2021"/>
    <s v="FALL"/>
    <n v="1"/>
    <x v="2"/>
    <n v="0.98140000000000005"/>
    <n v="1"/>
    <n v="1"/>
    <x v="5"/>
    <n v="5.5555555555555554"/>
    <n v="5.5745080723682721"/>
    <n v="16.753414340817248"/>
    <s v="Abv"/>
    <n v="1.8952516812716702E-2"/>
  </r>
  <r>
    <s v="OtsLGRF24S"/>
    <s v="OtsLGRF24S_6947"/>
    <s v="C-06947"/>
    <x v="20"/>
    <n v="18"/>
    <s v="M"/>
    <n v="810"/>
    <x v="15"/>
    <x v="0"/>
    <s v="NA"/>
    <s v="NA"/>
    <s v="NA"/>
    <x v="1"/>
    <x v="1"/>
    <s v="NA"/>
    <s v="NA"/>
    <x v="3"/>
    <x v="2"/>
    <s v="U"/>
    <s v="FALL"/>
    <n v="0.999999999999996"/>
    <x v="5"/>
    <n v="1"/>
    <n v="1"/>
    <n v="1"/>
    <x v="4"/>
    <n v="5.5555555555555554"/>
    <n v="5.5142524290531805"/>
    <n v="16.572324324312643"/>
    <s v="Abv"/>
    <n v="-4.1303126502374887E-2"/>
  </r>
  <r>
    <s v="OtsLGRF24S"/>
    <s v="OtsLGRF24S_6950"/>
    <s v="C-06950"/>
    <x v="20"/>
    <n v="18"/>
    <s v="F"/>
    <n v="690"/>
    <x v="1"/>
    <x v="0"/>
    <s v="NA"/>
    <s v="NA"/>
    <s v="NA"/>
    <x v="1"/>
    <x v="1"/>
    <s v="OtsLYON21S_1_0924"/>
    <s v="OtsLYON21S_1_1713"/>
    <x v="6"/>
    <x v="4"/>
    <n v="2021"/>
    <s v="FALL"/>
    <n v="1"/>
    <x v="4"/>
    <n v="0.98140000000000005"/>
    <n v="1"/>
    <n v="1.0069930069930071"/>
    <x v="0"/>
    <n v="5.594405594405595"/>
    <n v="5.6133581112183117"/>
    <n v="16.870172768567635"/>
    <s v="Abv"/>
    <n v="1.8952516812716702E-2"/>
  </r>
  <r>
    <s v="OtsLGRF24S"/>
    <s v="OtsLGRF24S_6953"/>
    <s v="C-06953"/>
    <x v="20"/>
    <n v="18"/>
    <s v="F"/>
    <n v="840"/>
    <x v="12"/>
    <x v="0"/>
    <s v="NA"/>
    <s v="3DD.0077759A4D"/>
    <s v="NA"/>
    <x v="1"/>
    <x v="1"/>
    <s v="NA"/>
    <s v="NA"/>
    <x v="3"/>
    <x v="2"/>
    <s v="U"/>
    <s v="FALL"/>
    <n v="1"/>
    <x v="5"/>
    <n v="1"/>
    <n v="1"/>
    <n v="1"/>
    <x v="3"/>
    <n v="5.5555555555555554"/>
    <n v="5.5142524290531805"/>
    <n v="16.572324324312643"/>
    <s v="Abv"/>
    <n v="-4.1303126502374887E-2"/>
  </r>
  <r>
    <s v="OtsLGRF24S"/>
    <s v="OtsLGRF24S_6956"/>
    <s v="C-06956"/>
    <x v="20"/>
    <n v="18"/>
    <s v="F"/>
    <n v="840"/>
    <x v="12"/>
    <x v="0"/>
    <s v="NA"/>
    <s v="3DD.0077759E4E"/>
    <s v="NA"/>
    <x v="1"/>
    <x v="1"/>
    <s v="NA"/>
    <s v="NA"/>
    <x v="3"/>
    <x v="2"/>
    <s v="U"/>
    <s v="FALL"/>
    <n v="1"/>
    <x v="5"/>
    <n v="1"/>
    <n v="1"/>
    <n v="1"/>
    <x v="3"/>
    <n v="5.5555555555555554"/>
    <n v="5.5142524290531805"/>
    <n v="16.572324324312643"/>
    <s v="Abv"/>
    <n v="-4.1303126502374887E-2"/>
  </r>
  <r>
    <s v="OtsLGRF24S"/>
    <s v="OtsLGRF24S_6959"/>
    <s v="C-06959"/>
    <x v="20"/>
    <n v="18"/>
    <s v="M"/>
    <n v="480"/>
    <x v="46"/>
    <x v="1"/>
    <n v="1"/>
    <s v="NA"/>
    <s v="NA"/>
    <x v="0"/>
    <x v="0"/>
    <s v="OtsLYON22S_1_0011"/>
    <s v="OtsLYON22S_1_1029"/>
    <x v="2"/>
    <x v="1"/>
    <n v="2022"/>
    <s v="FALL"/>
    <n v="1"/>
    <x v="11"/>
    <n v="0.98"/>
    <n v="1"/>
    <n v="1"/>
    <x v="7"/>
    <n v="5.5555555555555554"/>
    <n v="5.5759637188208613"/>
    <n v="16.757789085249826"/>
    <s v="Abv"/>
    <n v="2.0408163265305923E-2"/>
  </r>
  <r>
    <s v="OtsLGRF24S"/>
    <s v="OtsLGRF24S_6962"/>
    <s v="C-06962"/>
    <x v="20"/>
    <n v="18"/>
    <s v="M"/>
    <n v="870"/>
    <x v="32"/>
    <x v="1"/>
    <n v="1"/>
    <s v="3DD.00777547BE"/>
    <s v="NA"/>
    <x v="2"/>
    <x v="0"/>
    <s v="OtsLYON19S_1_1359"/>
    <s v="OtsLYON19S_1_1436"/>
    <x v="5"/>
    <x v="3"/>
    <n v="2019"/>
    <s v="FALL"/>
    <n v="0.999999999999999"/>
    <x v="3"/>
    <n v="0.95971980899999998"/>
    <n v="1"/>
    <n v="1"/>
    <x v="3"/>
    <n v="5.5555555555555554"/>
    <n v="5.5975263376757773"/>
    <n v="16.822592559073851"/>
    <s v="blw"/>
    <n v="4.1970782120221983E-2"/>
  </r>
  <r>
    <s v="OtsLGRF24S"/>
    <s v="OtsLGRF24S_6965"/>
    <s v="C-06965"/>
    <x v="20"/>
    <n v="18"/>
    <s v="F"/>
    <n v="860"/>
    <x v="16"/>
    <x v="1"/>
    <n v="1"/>
    <s v="3DD.0077753D63"/>
    <s v="NA"/>
    <x v="1"/>
    <x v="1"/>
    <s v="OtsLYON19S_1_1753"/>
    <s v="OtsLYON19S_1_2000"/>
    <x v="5"/>
    <x v="3"/>
    <n v="2019"/>
    <s v="FALL"/>
    <n v="0.999999999999998"/>
    <x v="14"/>
    <n v="0.95971980899999998"/>
    <n v="1"/>
    <n v="1"/>
    <x v="3"/>
    <n v="5.5555555555555554"/>
    <n v="5.5975263376757773"/>
    <n v="16.822592559073851"/>
    <s v="Abv"/>
    <n v="4.1970782120221983E-2"/>
  </r>
  <r>
    <s v="OtsLGRF24S"/>
    <s v="OtsLGRF24S_6968"/>
    <s v="C-06968"/>
    <x v="20"/>
    <n v="18"/>
    <s v="M"/>
    <n v="500"/>
    <x v="23"/>
    <x v="1"/>
    <n v="1"/>
    <s v="NA"/>
    <s v="NA"/>
    <x v="0"/>
    <x v="0"/>
    <s v="OtsLYON22S_1_0256"/>
    <s v="OtsLYON22S_1_3256"/>
    <x v="2"/>
    <x v="1"/>
    <n v="2022"/>
    <s v="FALL"/>
    <n v="1"/>
    <x v="6"/>
    <n v="0.98"/>
    <n v="1"/>
    <n v="1"/>
    <x v="7"/>
    <n v="5.5555555555555554"/>
    <n v="5.5759637188208613"/>
    <n v="16.757789085249826"/>
    <s v="Abv"/>
    <n v="2.0408163265305923E-2"/>
  </r>
  <r>
    <s v="OtsLGRF24S"/>
    <s v="OtsLGRF24S_6971"/>
    <s v="C-06971"/>
    <x v="20"/>
    <n v="18"/>
    <s v="M"/>
    <n v="770"/>
    <x v="8"/>
    <x v="0"/>
    <s v="NA"/>
    <s v="3DD.0077758BE9"/>
    <s v="NA"/>
    <x v="0"/>
    <x v="0"/>
    <s v="NA"/>
    <s v="NA"/>
    <x v="3"/>
    <x v="2"/>
    <s v="U"/>
    <s v="FALL"/>
    <n v="0.999999999999998"/>
    <x v="5"/>
    <n v="1"/>
    <n v="1"/>
    <n v="1.0058139534883721"/>
    <x v="1"/>
    <n v="5.5878552971576232"/>
    <n v="5.5465521706552483"/>
    <n v="16.669396738081858"/>
    <s v="Abv"/>
    <n v="-4.1303126502374887E-2"/>
  </r>
  <r>
    <s v="OtsLGRF24S"/>
    <s v="OtsLGRF24S_6974"/>
    <s v="C-06974"/>
    <x v="20"/>
    <n v="18"/>
    <s v="M"/>
    <n v="920"/>
    <x v="33"/>
    <x v="0"/>
    <s v="NA"/>
    <s v="3DD.007775302E"/>
    <s v="NA"/>
    <x v="0"/>
    <x v="0"/>
    <s v="NA"/>
    <s v="NA"/>
    <x v="3"/>
    <x v="2"/>
    <s v="U"/>
    <s v="FALL"/>
    <n v="0.999999999999998"/>
    <x v="5"/>
    <n v="1"/>
    <n v="1"/>
    <n v="1"/>
    <x v="10"/>
    <n v="5.5555555555555554"/>
    <n v="5.5142524290531805"/>
    <n v="16.572324324312643"/>
    <s v="blw"/>
    <n v="-4.1303126502374887E-2"/>
  </r>
  <r>
    <s v="OtsLGRF24S"/>
    <s v="OtsLGRF24S_6977"/>
    <s v="C-06977"/>
    <x v="20"/>
    <n v="18"/>
    <s v="M"/>
    <n v="650"/>
    <x v="28"/>
    <x v="1"/>
    <n v="1"/>
    <s v="NA"/>
    <s v="NA"/>
    <x v="0"/>
    <x v="0"/>
    <s v="OtsNPFH20S_1_0581"/>
    <s v="OtsNPFH20S_1_0541"/>
    <x v="0"/>
    <x v="0"/>
    <n v="2020"/>
    <s v="FALL"/>
    <n v="1"/>
    <x v="7"/>
    <n v="0.98845608500000004"/>
    <n v="1"/>
    <n v="1"/>
    <x v="5"/>
    <n v="5.5555555555555554"/>
    <n v="5.5672342888601314"/>
    <n v="16.731553988772674"/>
    <s v="Abv"/>
    <n v="1.1678733304576028E-2"/>
  </r>
  <r>
    <s v="OtsLGRF24S"/>
    <s v="OtsLGRF24S_6980"/>
    <s v="C-06980"/>
    <x v="20"/>
    <n v="18"/>
    <s v="M"/>
    <n v="760"/>
    <x v="20"/>
    <x v="0"/>
    <s v="NA"/>
    <s v="3DD.00777522AF"/>
    <s v="NA"/>
    <x v="1"/>
    <x v="1"/>
    <s v="OtsLYON19S_1_1102"/>
    <s v="OtsLYON19S_1_0910"/>
    <x v="5"/>
    <x v="3"/>
    <n v="2019"/>
    <s v="FALL"/>
    <n v="1"/>
    <x v="1"/>
    <n v="0.95971980899999998"/>
    <n v="1"/>
    <n v="1"/>
    <x v="1"/>
    <n v="5.5555555555555554"/>
    <n v="5.5975263376757773"/>
    <n v="16.822592559073851"/>
    <s v="Abv"/>
    <n v="4.1970782120221983E-2"/>
  </r>
  <r>
    <s v="OtsLGRF24S"/>
    <s v="OtsLGRF24S_6983"/>
    <s v="C-06983"/>
    <x v="20"/>
    <n v="18"/>
    <s v="F"/>
    <n v="830"/>
    <x v="10"/>
    <x v="0"/>
    <s v="NA"/>
    <s v="3DD.007775A9C6"/>
    <s v="NA"/>
    <x v="1"/>
    <x v="1"/>
    <s v="NA"/>
    <s v="NA"/>
    <x v="3"/>
    <x v="2"/>
    <s v="U"/>
    <s v="FALL"/>
    <n v="1"/>
    <x v="5"/>
    <n v="1"/>
    <n v="1"/>
    <n v="1"/>
    <x v="3"/>
    <n v="5.5555555555555554"/>
    <n v="5.5142524290531805"/>
    <n v="16.572324324312643"/>
    <s v="Abv"/>
    <n v="-4.1303126502374887E-2"/>
  </r>
  <r>
    <s v="OtsLGRF24S"/>
    <s v="OtsLGRF24S_6986"/>
    <s v="C-06986"/>
    <x v="20"/>
    <n v="18"/>
    <s v="M"/>
    <n v="580"/>
    <x v="27"/>
    <x v="1"/>
    <n v="1"/>
    <s v="NA"/>
    <s v="NA"/>
    <x v="0"/>
    <x v="0"/>
    <s v="OtsLYON21S_1_0844"/>
    <s v="OtsLYON21S_1_1696"/>
    <x v="6"/>
    <x v="4"/>
    <n v="2021"/>
    <s v="FALL"/>
    <n v="0.999999999999999"/>
    <x v="6"/>
    <n v="0.98140000000000005"/>
    <n v="1"/>
    <n v="1.0138888888888888"/>
    <x v="8"/>
    <n v="5.632716049382716"/>
    <n v="5.6516685661954327"/>
    <n v="16.98530955148815"/>
    <s v="Abv"/>
    <n v="1.8952516812716702E-2"/>
  </r>
  <r>
    <s v="OtsLGRF24S"/>
    <s v="OtsLGRF24S_6989"/>
    <s v="C-06989"/>
    <x v="20"/>
    <n v="18"/>
    <s v="M"/>
    <n v="450"/>
    <x v="17"/>
    <x v="0"/>
    <s v="NA"/>
    <s v="NA"/>
    <s v="NA"/>
    <x v="0"/>
    <x v="0"/>
    <s v="OtsLYON22S_1_0386"/>
    <s v="OtsLYON22S_1_4137"/>
    <x v="2"/>
    <x v="1"/>
    <n v="2022"/>
    <s v="FALL"/>
    <n v="0.999999999999997"/>
    <x v="4"/>
    <n v="0.98"/>
    <n v="1"/>
    <n v="1"/>
    <x v="2"/>
    <n v="5.5555555555555554"/>
    <n v="5.5759637188208613"/>
    <n v="16.757789085249826"/>
    <s v="Abv"/>
    <n v="2.0408163265305923E-2"/>
  </r>
  <r>
    <s v="OtsLGRF24S"/>
    <s v="OtsLGRF24S_6992"/>
    <s v="C-06992"/>
    <x v="21"/>
    <n v="18"/>
    <s v="F"/>
    <n v="750"/>
    <x v="21"/>
    <x v="0"/>
    <s v="NA"/>
    <s v="3DD.007775F743"/>
    <s v="NA"/>
    <x v="1"/>
    <x v="1"/>
    <s v="OtsLYON19S_1_0581"/>
    <s v="OtsLYON19S_1_0621"/>
    <x v="5"/>
    <x v="3"/>
    <n v="2019"/>
    <s v="FALL"/>
    <n v="0.999999999999999"/>
    <x v="1"/>
    <n v="0.95971980899999998"/>
    <n v="1"/>
    <n v="1"/>
    <x v="1"/>
    <n v="5.5555555555555554"/>
    <n v="5.5975263376757773"/>
    <n v="16.822592559073851"/>
    <s v="Abv"/>
    <n v="4.1970782120221983E-2"/>
  </r>
  <r>
    <s v="OtsLGRF24S"/>
    <s v="OtsLGRF24S_6995"/>
    <s v="C-06995"/>
    <x v="21"/>
    <n v="18"/>
    <s v="M"/>
    <n v="790"/>
    <x v="7"/>
    <x v="1"/>
    <n v="1"/>
    <s v="3DD.007775C212"/>
    <s v="NA"/>
    <x v="0"/>
    <x v="0"/>
    <s v="OtsLYON20S_1_1341"/>
    <s v="OtsLYON20S_1_0877"/>
    <x v="1"/>
    <x v="0"/>
    <n v="2020"/>
    <s v="FALL"/>
    <n v="0.999999999999999"/>
    <x v="9"/>
    <n v="0.98961045999999997"/>
    <n v="1"/>
    <n v="1"/>
    <x v="4"/>
    <n v="5.5555555555555554"/>
    <n v="5.5660541713442369"/>
    <n v="16.728007308517132"/>
    <s v="Abv"/>
    <n v="1.0498615788681498E-2"/>
  </r>
  <r>
    <s v="OtsLGRF24S"/>
    <s v="OtsLGRF24S_6998"/>
    <s v="C-06998"/>
    <x v="21"/>
    <n v="18"/>
    <s v="F"/>
    <n v="680"/>
    <x v="19"/>
    <x v="0"/>
    <s v="NA"/>
    <s v="NA"/>
    <s v="NA"/>
    <x v="1"/>
    <x v="1"/>
    <s v="OtsLYON20S_1_1459"/>
    <s v="OtsLYON20S_1_1258"/>
    <x v="1"/>
    <x v="0"/>
    <n v="2020"/>
    <s v="FALL"/>
    <n v="1.00000000000001"/>
    <x v="4"/>
    <n v="0.98961045999999997"/>
    <n v="1"/>
    <n v="1.0069930069930071"/>
    <x v="0"/>
    <n v="5.594405594405595"/>
    <n v="5.6049042101942765"/>
    <n v="16.844765736267519"/>
    <s v="Abv"/>
    <n v="1.0498615788681498E-2"/>
  </r>
  <r>
    <s v="OtsLGRF24S"/>
    <s v="OtsLGRF24S_7001"/>
    <s v="C-07001"/>
    <x v="21"/>
    <n v="18"/>
    <s v="M"/>
    <n v="890"/>
    <x v="41"/>
    <x v="0"/>
    <s v="NA"/>
    <s v="3DD.007775E9AD"/>
    <s v="NA"/>
    <x v="0"/>
    <x v="0"/>
    <s v="OtsLYON20S_1_1522"/>
    <s v="OtsLYON20S_1_1662"/>
    <x v="1"/>
    <x v="0"/>
    <n v="2020"/>
    <s v="FALL"/>
    <n v="1"/>
    <x v="4"/>
    <n v="0.98961045999999997"/>
    <n v="1"/>
    <n v="1"/>
    <x v="10"/>
    <n v="5.5555555555555554"/>
    <n v="5.5660541713442369"/>
    <n v="16.728007308517132"/>
    <s v="Abv"/>
    <n v="1.0498615788681498E-2"/>
  </r>
  <r>
    <s v="OtsLGRF24S"/>
    <s v="OtsLGRF24S_7004"/>
    <s v="C-07004"/>
    <x v="21"/>
    <n v="18"/>
    <s v="M"/>
    <n v="900"/>
    <x v="47"/>
    <x v="0"/>
    <s v="NA"/>
    <s v="3DD.00777479EC"/>
    <s v="NA"/>
    <x v="2"/>
    <x v="0"/>
    <s v="OtsNPFH20S_1_0179"/>
    <s v="OtsNPFH20S_1_0118"/>
    <x v="0"/>
    <x v="0"/>
    <n v="2020"/>
    <s v="FALL"/>
    <n v="0.999999999999996"/>
    <x v="0"/>
    <n v="0.98845608500000004"/>
    <n v="1"/>
    <n v="1"/>
    <x v="10"/>
    <n v="5.5555555555555554"/>
    <n v="5.5672342888601314"/>
    <n v="16.731553988772674"/>
    <s v="Abv"/>
    <n v="1.1678733304576028E-2"/>
  </r>
  <r>
    <s v="OtsLGRF24S"/>
    <s v="OtsLGRF24S_7007"/>
    <s v="C-07007"/>
    <x v="21"/>
    <n v="18"/>
    <s v="F"/>
    <n v="710"/>
    <x v="25"/>
    <x v="1"/>
    <n v="1"/>
    <s v="3DD.0078C312B6"/>
    <s v="NA"/>
    <x v="1"/>
    <x v="1"/>
    <s v="OtsLYON19S_1_1355"/>
    <s v="OtsLYON19S_1_1266"/>
    <x v="5"/>
    <x v="3"/>
    <n v="2019"/>
    <s v="FALL"/>
    <n v="0.999999999999997"/>
    <x v="3"/>
    <n v="0.95971980899999998"/>
    <n v="1"/>
    <n v="1.0069930069930071"/>
    <x v="0"/>
    <n v="5.594405594405595"/>
    <n v="5.636376376525817"/>
    <n v="16.939350986824238"/>
    <s v="blw"/>
    <n v="4.1970782120221983E-2"/>
  </r>
  <r>
    <s v="OtsLGRF24S"/>
    <s v="OtsLGRF24S_7010"/>
    <s v="C-07010"/>
    <x v="21"/>
    <n v="18"/>
    <s v="M"/>
    <n v="670"/>
    <x v="14"/>
    <x v="0"/>
    <s v="NA"/>
    <s v="3DD.003D6F6750"/>
    <s v="NA"/>
    <x v="0"/>
    <x v="0"/>
    <s v="OtsLYON20S_1_0414"/>
    <s v="OtsLYON20S_1_1082"/>
    <x v="1"/>
    <x v="0"/>
    <n v="2020"/>
    <s v="FALL"/>
    <n v="1"/>
    <x v="1"/>
    <n v="0.98961045999999997"/>
    <n v="1"/>
    <n v="1"/>
    <x v="5"/>
    <n v="5.5555555555555554"/>
    <n v="5.5660541713442369"/>
    <n v="16.728007308517132"/>
    <s v="Abv"/>
    <n v="1.0498615788681498E-2"/>
  </r>
  <r>
    <s v="OtsLGRF24S"/>
    <s v="OtsLGRF24S_7013"/>
    <s v="C-07013"/>
    <x v="21"/>
    <n v="18"/>
    <s v="M"/>
    <n v="570"/>
    <x v="43"/>
    <x v="0"/>
    <s v="NA"/>
    <s v="NA"/>
    <s v="NA"/>
    <x v="0"/>
    <x v="0"/>
    <s v="OtsLYON21S_1_0678"/>
    <s v="OtsLYON21S_1_0216"/>
    <x v="6"/>
    <x v="4"/>
    <n v="2021"/>
    <s v="FALL"/>
    <n v="1"/>
    <x v="2"/>
    <n v="0.98140000000000005"/>
    <n v="1"/>
    <n v="1.03125"/>
    <x v="9"/>
    <n v="5.729166666666667"/>
    <n v="5.7481191834793837"/>
    <n v="17.275178564826781"/>
    <s v="Abv"/>
    <n v="1.8952516812716702E-2"/>
  </r>
  <r>
    <s v="OtsLGRF24S"/>
    <s v="OtsLGRF24S_7016"/>
    <s v="C-07016"/>
    <x v="21"/>
    <n v="18"/>
    <s v="F"/>
    <n v="730"/>
    <x v="13"/>
    <x v="1"/>
    <n v="1"/>
    <s v="3DD.0078C3128E"/>
    <s v="NA"/>
    <x v="1"/>
    <x v="1"/>
    <s v="OtsNPFH20S_1_0807"/>
    <s v="OtsNPFH20S_1_0726"/>
    <x v="0"/>
    <x v="0"/>
    <n v="2020"/>
    <s v="FALL"/>
    <n v="1"/>
    <x v="0"/>
    <n v="0.98845608500000004"/>
    <n v="1"/>
    <n v="1"/>
    <x v="1"/>
    <n v="5.5555555555555554"/>
    <n v="5.5672342888601314"/>
    <n v="16.731553988772674"/>
    <s v="Abv"/>
    <n v="1.1678733304576028E-2"/>
  </r>
  <r>
    <s v="OtsLGRF24S"/>
    <s v="OtsLGRF24S_7019"/>
    <s v="C-07019"/>
    <x v="21"/>
    <n v="18"/>
    <s v="M"/>
    <n v="710"/>
    <x v="25"/>
    <x v="0"/>
    <s v="NA"/>
    <s v="3DD.0078C312CF"/>
    <s v="NA"/>
    <x v="0"/>
    <x v="0"/>
    <s v="NA"/>
    <s v="NA"/>
    <x v="3"/>
    <x v="2"/>
    <s v="U"/>
    <s v="FALL"/>
    <n v="0.999999999999999"/>
    <x v="5"/>
    <n v="1"/>
    <n v="1"/>
    <n v="1.0057142857142858"/>
    <x v="0"/>
    <n v="5.5873015873015879"/>
    <n v="5.545998460799213"/>
    <n v="16.6677326395601"/>
    <s v="Abv"/>
    <n v="-4.1303126502374887E-2"/>
  </r>
  <r>
    <s v="OtsLGRF24S"/>
    <s v="OtsLGRF24S_7022"/>
    <s v="C-07022"/>
    <x v="21"/>
    <n v="18"/>
    <s v="F"/>
    <n v="750"/>
    <x v="21"/>
    <x v="0"/>
    <s v="NA"/>
    <s v="3DD.0078C31284"/>
    <s v="NA"/>
    <x v="1"/>
    <x v="1"/>
    <s v="OtsLYON20S_1_0444"/>
    <s v="OtsLYON20S_1_1185"/>
    <x v="1"/>
    <x v="0"/>
    <n v="2020"/>
    <s v="FALL"/>
    <n v="1"/>
    <x v="10"/>
    <n v="0.98961045999999997"/>
    <n v="1"/>
    <n v="1"/>
    <x v="1"/>
    <n v="5.5555555555555554"/>
    <n v="5.5660541713442369"/>
    <n v="16.728007308517132"/>
    <s v="Abv"/>
    <n v="1.0498615788681498E-2"/>
  </r>
  <r>
    <s v="OtsLGRF24S"/>
    <s v="OtsLGRF24S_7025"/>
    <s v="C-07025"/>
    <x v="21"/>
    <n v="18"/>
    <s v="M"/>
    <n v="700"/>
    <x v="0"/>
    <x v="1"/>
    <n v="1"/>
    <s v="3DD.0078C3129A"/>
    <s v="NA"/>
    <x v="0"/>
    <x v="0"/>
    <s v="OtsLYON20S_1_0268"/>
    <s v="OtsLYON20S_1_0161"/>
    <x v="1"/>
    <x v="0"/>
    <n v="2020"/>
    <s v="FALL"/>
    <n v="1"/>
    <x v="2"/>
    <n v="0.98961045999999997"/>
    <n v="1"/>
    <n v="1.0057142857142858"/>
    <x v="0"/>
    <n v="5.5873015873015879"/>
    <n v="5.5978002030902694"/>
    <n v="16.823415623764589"/>
    <s v="Abv"/>
    <n v="1.0498615788681498E-2"/>
  </r>
  <r>
    <s v="OtsLGRF24S"/>
    <s v="OtsLGRF24S_7028"/>
    <s v="C-07028"/>
    <x v="21"/>
    <n v="18"/>
    <s v="M"/>
    <n v="570"/>
    <x v="43"/>
    <x v="0"/>
    <s v="NA"/>
    <s v="NA"/>
    <s v="NA"/>
    <x v="0"/>
    <x v="0"/>
    <s v="NA"/>
    <s v="NA"/>
    <x v="3"/>
    <x v="2"/>
    <s v="U"/>
    <s v="FALL"/>
    <n v="0.999999999999996"/>
    <x v="5"/>
    <n v="1"/>
    <n v="1"/>
    <n v="1.03125"/>
    <x v="9"/>
    <n v="5.729166666666667"/>
    <n v="5.6878635401642921"/>
    <n v="17.094088548322176"/>
    <s v="Abv"/>
    <n v="-4.1303126502374887E-2"/>
  </r>
  <r>
    <s v="OtsLGRF24S"/>
    <s v="OtsLGRF24S_7031"/>
    <s v="C-07031"/>
    <x v="21"/>
    <n v="18"/>
    <s v="M"/>
    <n v="550"/>
    <x v="30"/>
    <x v="0"/>
    <s v="NA"/>
    <s v="NA"/>
    <s v="NA"/>
    <x v="0"/>
    <x v="0"/>
    <s v="NA"/>
    <s v="NA"/>
    <x v="3"/>
    <x v="2"/>
    <s v="U"/>
    <s v="FALL"/>
    <n v="1.00000000000001"/>
    <x v="5"/>
    <n v="1"/>
    <n v="1"/>
    <n v="1.03125"/>
    <x v="9"/>
    <n v="5.729166666666667"/>
    <n v="5.6878635401642921"/>
    <n v="17.094088548322176"/>
    <s v="blw"/>
    <n v="-4.1303126502374887E-2"/>
  </r>
  <r>
    <s v="OtsLGRF24S"/>
    <s v="OtsLGRF24S_7034"/>
    <s v="C-07034"/>
    <x v="21"/>
    <n v="18"/>
    <s v="M"/>
    <n v="920"/>
    <x v="33"/>
    <x v="0"/>
    <s v="NA"/>
    <s v="3DD.0078C312D4"/>
    <s v="NA"/>
    <x v="0"/>
    <x v="0"/>
    <s v="NA"/>
    <s v="NA"/>
    <x v="3"/>
    <x v="2"/>
    <s v="U"/>
    <s v="FALL"/>
    <n v="0.999999999999998"/>
    <x v="5"/>
    <n v="1"/>
    <n v="1"/>
    <n v="1"/>
    <x v="10"/>
    <n v="5.5555555555555554"/>
    <n v="5.5142524290531805"/>
    <n v="16.572324324312643"/>
    <s v="Abv"/>
    <n v="-4.1303126502374887E-2"/>
  </r>
  <r>
    <s v="OtsLGRF24S"/>
    <s v="OtsLGRF24S_7037"/>
    <s v="C-07037"/>
    <x v="21"/>
    <n v="18"/>
    <s v="F"/>
    <n v="730"/>
    <x v="13"/>
    <x v="1"/>
    <n v="1"/>
    <s v="3DD.0078C316B7"/>
    <s v="NA"/>
    <x v="1"/>
    <x v="1"/>
    <s v="OtsLYON19S_1_1104"/>
    <s v="OtsLYON19S_1_0915"/>
    <x v="5"/>
    <x v="3"/>
    <n v="2019"/>
    <s v="FALL"/>
    <n v="1"/>
    <x v="9"/>
    <n v="0.95971980899999998"/>
    <n v="1"/>
    <n v="1"/>
    <x v="1"/>
    <n v="5.5555555555555554"/>
    <n v="5.5975263376757773"/>
    <n v="16.822592559073851"/>
    <s v="Abv"/>
    <n v="4.1970782120221983E-2"/>
  </r>
  <r>
    <s v="OtsLGRF24S"/>
    <s v="OtsLGRF24S_7040"/>
    <s v="C-07040"/>
    <x v="21"/>
    <n v="18"/>
    <s v="F"/>
    <n v="800"/>
    <x v="18"/>
    <x v="1"/>
    <n v="1"/>
    <s v="3DD.0078C3168D"/>
    <s v="NA"/>
    <x v="1"/>
    <x v="1"/>
    <s v="OtsNPFH19S_1_4365"/>
    <s v="OtsNPFH19S_1_4043"/>
    <x v="4"/>
    <x v="3"/>
    <n v="2019"/>
    <s v="FALL"/>
    <n v="1"/>
    <x v="7"/>
    <n v="0.99705232300000002"/>
    <n v="1"/>
    <n v="1"/>
    <x v="4"/>
    <n v="5.5555555555555554"/>
    <n v="5.5585119470427449"/>
    <n v="16.705340194731683"/>
    <s v="Abv"/>
    <n v="2.9563914871895136E-3"/>
  </r>
  <r>
    <s v="OtsLGRF24S"/>
    <s v="OtsLGRF24S_7043"/>
    <s v="C-07043"/>
    <x v="21"/>
    <n v="18"/>
    <s v="M"/>
    <n v="680"/>
    <x v="19"/>
    <x v="1"/>
    <n v="1"/>
    <s v="NA"/>
    <s v="NA"/>
    <x v="0"/>
    <x v="0"/>
    <s v="OtsNPFH20S_1_0575"/>
    <s v="OtsNPFH20S_1_0535"/>
    <x v="0"/>
    <x v="0"/>
    <n v="2020"/>
    <s v="FALL"/>
    <n v="1"/>
    <x v="7"/>
    <n v="0.98845608500000004"/>
    <n v="1"/>
    <n v="1.0057142857142858"/>
    <x v="0"/>
    <n v="5.5873015873015879"/>
    <n v="5.5989803206061639"/>
    <n v="16.826962304020135"/>
    <s v="Abv"/>
    <n v="1.1678733304576028E-2"/>
  </r>
  <r>
    <s v="OtsLGRF24S"/>
    <s v="OtsLGRF24S_7046"/>
    <s v="C-07046"/>
    <x v="21"/>
    <n v="18"/>
    <s v="F"/>
    <n v="740"/>
    <x v="2"/>
    <x v="1"/>
    <n v="1"/>
    <s v="3DD.0078C31687"/>
    <s v="NA"/>
    <x v="1"/>
    <x v="1"/>
    <s v="OtsLYON19S_1_1843"/>
    <s v="OtsLYON19S_1_1592"/>
    <x v="5"/>
    <x v="3"/>
    <n v="2019"/>
    <s v="FALL"/>
    <n v="1"/>
    <x v="4"/>
    <n v="0.95971980899999998"/>
    <n v="1"/>
    <n v="1"/>
    <x v="1"/>
    <n v="5.5555555555555554"/>
    <n v="5.5975263376757773"/>
    <n v="16.822592559073851"/>
    <s v="Abv"/>
    <n v="4.1970782120221983E-2"/>
  </r>
  <r>
    <s v="OtsLGRF24S"/>
    <s v="OtsLGRF24S_7049"/>
    <s v="C-07049"/>
    <x v="21"/>
    <n v="18"/>
    <s v="F"/>
    <n v="780"/>
    <x v="11"/>
    <x v="0"/>
    <s v="NA"/>
    <s v="3DD.007775AD99"/>
    <s v="NA"/>
    <x v="1"/>
    <x v="1"/>
    <s v="OtsLYON20S_1_0420"/>
    <s v="OtsLYON20S_1_1084"/>
    <x v="1"/>
    <x v="0"/>
    <n v="2020"/>
    <s v="FALL"/>
    <n v="1"/>
    <x v="1"/>
    <n v="0.98961045999999997"/>
    <n v="1"/>
    <n v="1"/>
    <x v="4"/>
    <n v="5.5555555555555554"/>
    <n v="5.5660541713442369"/>
    <n v="16.728007308517132"/>
    <s v="Abv"/>
    <n v="1.0498615788681498E-2"/>
  </r>
  <r>
    <s v="OtsLGRF24S"/>
    <s v="OtsLGRF24S_7052"/>
    <s v="C-07052"/>
    <x v="21"/>
    <n v="18"/>
    <s v="F"/>
    <n v="700"/>
    <x v="0"/>
    <x v="0"/>
    <s v="NA"/>
    <s v="3DD.007775AD8E"/>
    <s v="NA"/>
    <x v="1"/>
    <x v="1"/>
    <s v="OtsLYON21S_1_0928"/>
    <s v="OtsLYON21S_1_1723"/>
    <x v="6"/>
    <x v="4"/>
    <n v="2021"/>
    <s v="FALL"/>
    <n v="1"/>
    <x v="4"/>
    <n v="0.98140000000000005"/>
    <n v="1"/>
    <n v="1.0069930069930071"/>
    <x v="0"/>
    <n v="5.594405594405595"/>
    <n v="5.6133581112183117"/>
    <n v="16.870172768567635"/>
    <s v="Abv"/>
    <n v="1.8952516812716702E-2"/>
  </r>
  <r>
    <s v="OtsLGRF24S"/>
    <s v="OtsLGRF24S_7055"/>
    <s v="C-07055"/>
    <x v="21"/>
    <n v="18"/>
    <s v="M"/>
    <n v="630"/>
    <x v="31"/>
    <x v="1"/>
    <n v="1"/>
    <s v="NA"/>
    <s v="NA"/>
    <x v="0"/>
    <x v="0"/>
    <s v="OtsLYON21S_1_0769"/>
    <s v="OtsLYON21S_1_0429"/>
    <x v="6"/>
    <x v="4"/>
    <n v="2021"/>
    <s v="FALL"/>
    <n v="1"/>
    <x v="10"/>
    <n v="0.98140000000000005"/>
    <n v="1"/>
    <n v="1"/>
    <x v="5"/>
    <n v="5.5555555555555554"/>
    <n v="5.5745080723682721"/>
    <n v="16.753414340817248"/>
    <s v="Abv"/>
    <n v="1.8952516812716702E-2"/>
  </r>
  <r>
    <s v="OtsLGRF24S"/>
    <s v="OtsLGRF24S_7058"/>
    <s v="C-07058"/>
    <x v="21"/>
    <n v="18"/>
    <s v="F"/>
    <n v="610"/>
    <x v="38"/>
    <x v="0"/>
    <s v="NA"/>
    <s v="NA"/>
    <s v="NA"/>
    <x v="1"/>
    <x v="1"/>
    <s v="OtsLYON20S_1_0287"/>
    <s v="OtsLYON20S_1_1024"/>
    <x v="1"/>
    <x v="0"/>
    <n v="2020"/>
    <s v="FALL"/>
    <n v="0.999999999999999"/>
    <x v="2"/>
    <n v="0.98961045999999997"/>
    <n v="1"/>
    <n v="1.0172413793103448"/>
    <x v="8"/>
    <n v="5.6513409961685825"/>
    <n v="5.661839611957264"/>
    <n v="17.015877225212044"/>
    <s v="Abv"/>
    <n v="1.0498615788681498E-2"/>
  </r>
  <r>
    <s v="OtsLGRF24S"/>
    <s v="OtsLGRF24S_7061"/>
    <s v="C-07061"/>
    <x v="21"/>
    <n v="18"/>
    <s v="M"/>
    <n v="460"/>
    <x v="5"/>
    <x v="0"/>
    <s v="NA"/>
    <s v="NA"/>
    <s v="NA"/>
    <x v="0"/>
    <x v="0"/>
    <s v="OtsLYON22S_1_0233"/>
    <s v="OtsLYON22S_1_3204"/>
    <x v="2"/>
    <x v="1"/>
    <n v="2022"/>
    <s v="FALL"/>
    <n v="1"/>
    <x v="10"/>
    <n v="0.98"/>
    <n v="1"/>
    <n v="1"/>
    <x v="2"/>
    <n v="5.5555555555555554"/>
    <n v="5.5759637188208613"/>
    <n v="16.757789085249826"/>
    <s v="Abv"/>
    <n v="2.0408163265305923E-2"/>
  </r>
  <r>
    <s v="OtsLGRF24S"/>
    <s v="OtsLGRF24S_7064"/>
    <s v="C-07064"/>
    <x v="21"/>
    <n v="18"/>
    <s v="M"/>
    <n v="740"/>
    <x v="2"/>
    <x v="0"/>
    <s v="NA"/>
    <s v="3DD.0078C31671"/>
    <s v="NA"/>
    <x v="0"/>
    <x v="0"/>
    <s v="OtsLYON21S_1_0819"/>
    <s v="OtsLYON21S_1_1654"/>
    <x v="6"/>
    <x v="4"/>
    <n v="2021"/>
    <s v="FALL"/>
    <n v="1"/>
    <x v="10"/>
    <n v="0.98140000000000005"/>
    <n v="1"/>
    <n v="1.0058139534883721"/>
    <x v="1"/>
    <n v="5.5878552971576232"/>
    <n v="5.6068078139703399"/>
    <n v="16.850486754586463"/>
    <s v="Abv"/>
    <n v="1.8952516812716702E-2"/>
  </r>
  <r>
    <s v="OtsLGRF24S"/>
    <s v="OtsLGRF24S_7067"/>
    <s v="C-07067"/>
    <x v="21"/>
    <n v="18"/>
    <s v="F"/>
    <n v="790"/>
    <x v="7"/>
    <x v="0"/>
    <s v="NA"/>
    <s v="3DD.00777576A3"/>
    <s v="NA"/>
    <x v="1"/>
    <x v="1"/>
    <s v="NA"/>
    <s v="NA"/>
    <x v="3"/>
    <x v="2"/>
    <s v="U"/>
    <s v="FALL"/>
    <n v="0.999999999999995"/>
    <x v="5"/>
    <n v="1"/>
    <n v="1"/>
    <n v="1"/>
    <x v="4"/>
    <n v="5.5555555555555554"/>
    <n v="5.5142524290531805"/>
    <n v="16.572324324312643"/>
    <s v="blw"/>
    <n v="-4.1303126502374887E-2"/>
  </r>
  <r>
    <s v="OtsLGRF24S"/>
    <s v="OtsLGRF24S_7070"/>
    <s v="C-07070"/>
    <x v="21"/>
    <n v="18"/>
    <s v="M"/>
    <n v="780"/>
    <x v="11"/>
    <x v="0"/>
    <s v="NA"/>
    <s v="3DD.007775B515"/>
    <s v="NA"/>
    <x v="0"/>
    <x v="0"/>
    <s v="OtsLYON20S_1_1562"/>
    <s v="OtsLYON20S_1_1745"/>
    <x v="1"/>
    <x v="0"/>
    <n v="2020"/>
    <s v="FALL"/>
    <n v="1"/>
    <x v="4"/>
    <n v="0.98961045999999997"/>
    <n v="1"/>
    <n v="1"/>
    <x v="4"/>
    <n v="5.5555555555555554"/>
    <n v="5.5660541713442369"/>
    <n v="16.728007308517132"/>
    <s v="Abv"/>
    <n v="1.0498615788681498E-2"/>
  </r>
  <r>
    <s v="OtsLGRF24S"/>
    <s v="OtsLGRF24S_7073"/>
    <s v="C-07073"/>
    <x v="21"/>
    <n v="18"/>
    <s v="F"/>
    <n v="740"/>
    <x v="2"/>
    <x v="0"/>
    <s v="NA"/>
    <s v="3DD.0078C31680"/>
    <s v="NA"/>
    <x v="1"/>
    <x v="1"/>
    <s v="OtsLYON20S_1_0321"/>
    <s v="OtsLYON20S_1_0095"/>
    <x v="1"/>
    <x v="0"/>
    <n v="2020"/>
    <s v="FALL"/>
    <n v="1"/>
    <x v="11"/>
    <n v="0.98961045999999997"/>
    <n v="1"/>
    <n v="1"/>
    <x v="1"/>
    <n v="5.5555555555555554"/>
    <n v="5.5660541713442369"/>
    <n v="16.728007308517132"/>
    <s v="Abv"/>
    <n v="1.0498615788681498E-2"/>
  </r>
  <r>
    <s v="OtsLGRF24S"/>
    <s v="OtsLGRF24S_7076"/>
    <s v="C-07076"/>
    <x v="21"/>
    <n v="18"/>
    <s v="M"/>
    <n v="620"/>
    <x v="26"/>
    <x v="0"/>
    <s v="NA"/>
    <s v="NA"/>
    <s v="NA"/>
    <x v="0"/>
    <x v="0"/>
    <s v="NA"/>
    <s v="NA"/>
    <x v="3"/>
    <x v="2"/>
    <s v="U"/>
    <s v="FALL"/>
    <n v="0.999999999999998"/>
    <x v="5"/>
    <n v="1"/>
    <n v="1"/>
    <n v="1.0138888888888888"/>
    <x v="8"/>
    <n v="5.632716049382716"/>
    <n v="5.5914129228803411"/>
    <n v="16.804219534983545"/>
    <s v="Abv"/>
    <n v="-4.1303126502374887E-2"/>
  </r>
  <r>
    <s v="OtsLGRF24S"/>
    <s v="OtsLGRF24S_7079"/>
    <s v="C-07079"/>
    <x v="21"/>
    <n v="18"/>
    <s v="M"/>
    <n v="660"/>
    <x v="36"/>
    <x v="1"/>
    <n v="1"/>
    <s v="NA"/>
    <s v="NA"/>
    <x v="0"/>
    <x v="0"/>
    <s v="OtsLYON21S_1_0894"/>
    <s v="OtsLYON21S_1_1902"/>
    <x v="6"/>
    <x v="4"/>
    <n v="2021"/>
    <s v="FALL"/>
    <n v="0.999999999999997"/>
    <x v="9"/>
    <n v="0.98140000000000005"/>
    <n v="1"/>
    <n v="1"/>
    <x v="5"/>
    <n v="5.5555555555555554"/>
    <n v="5.5745080723682721"/>
    <n v="16.753414340817248"/>
    <s v="Abv"/>
    <n v="1.8952516812716702E-2"/>
  </r>
  <r>
    <s v="OtsLGRF24S"/>
    <s v="OtsLGRF24S_7082"/>
    <s v="C-07082"/>
    <x v="21"/>
    <n v="18"/>
    <s v="F"/>
    <n v="830"/>
    <x v="10"/>
    <x v="1"/>
    <n v="1"/>
    <s v="3DD.0078C31686"/>
    <s v="NA"/>
    <x v="2"/>
    <x v="1"/>
    <s v="OtsNPFH20S_1_0560"/>
    <s v="OtsNPFH20S_1_0515"/>
    <x v="0"/>
    <x v="0"/>
    <n v="2020"/>
    <s v="FALL"/>
    <n v="0.999999999999997"/>
    <x v="12"/>
    <n v="0.98845608500000004"/>
    <n v="1"/>
    <n v="1"/>
    <x v="3"/>
    <n v="5.5555555555555554"/>
    <n v="5.5672342888601314"/>
    <n v="16.731553988772674"/>
    <s v="Abv"/>
    <n v="1.1678733304576028E-2"/>
  </r>
  <r>
    <s v="OtsLGRF24S"/>
    <s v="OtsLGRF24S_7085"/>
    <s v="C-07085"/>
    <x v="21"/>
    <n v="18"/>
    <s v="M"/>
    <n v="750"/>
    <x v="21"/>
    <x v="0"/>
    <s v="NA"/>
    <s v="3DD.007773DD88"/>
    <s v="NA"/>
    <x v="0"/>
    <x v="0"/>
    <s v="OtsLYON20S_1_0450"/>
    <s v="OtsLYON20S_1_1161"/>
    <x v="1"/>
    <x v="0"/>
    <n v="2020"/>
    <s v="FALL"/>
    <n v="1"/>
    <x v="10"/>
    <n v="0.98961045999999997"/>
    <n v="1"/>
    <n v="1.0058139534883721"/>
    <x v="1"/>
    <n v="5.5878552971576232"/>
    <n v="5.5983539129463047"/>
    <n v="16.825079722286347"/>
    <s v="Abv"/>
    <n v="1.0498615788681498E-2"/>
  </r>
  <r>
    <s v="OtsLGRF24S"/>
    <s v="OtsLGRF24S_7088"/>
    <s v="C-07088"/>
    <x v="21"/>
    <n v="18"/>
    <s v="F"/>
    <n v="750"/>
    <x v="21"/>
    <x v="0"/>
    <s v="NA"/>
    <s v="3DD.0077750BFA"/>
    <s v="NA"/>
    <x v="1"/>
    <x v="1"/>
    <s v="NA"/>
    <s v="NA"/>
    <x v="3"/>
    <x v="2"/>
    <s v="U"/>
    <s v="FALL"/>
    <n v="1"/>
    <x v="5"/>
    <n v="1"/>
    <n v="1"/>
    <n v="1"/>
    <x v="1"/>
    <n v="5.5555555555555554"/>
    <n v="5.5142524290531805"/>
    <n v="16.572324324312643"/>
    <s v="Abv"/>
    <n v="-4.1303126502374887E-2"/>
  </r>
  <r>
    <s v="OtsLGRF24S"/>
    <s v="OtsLGRF24S_7091"/>
    <s v="C-07091"/>
    <x v="21"/>
    <n v="18"/>
    <s v="M"/>
    <n v="610"/>
    <x v="38"/>
    <x v="0"/>
    <s v="NA"/>
    <s v="NA"/>
    <s v="NA"/>
    <x v="0"/>
    <x v="0"/>
    <s v="NA"/>
    <s v="NA"/>
    <x v="3"/>
    <x v="2"/>
    <s v="U"/>
    <s v="FALL"/>
    <n v="1"/>
    <x v="5"/>
    <n v="1"/>
    <n v="1"/>
    <n v="1.0138888888888888"/>
    <x v="8"/>
    <n v="5.632716049382716"/>
    <n v="5.5914129228803411"/>
    <n v="16.804219534983545"/>
    <s v="Abv"/>
    <n v="-4.1303126502374887E-2"/>
  </r>
  <r>
    <s v="OtsLGRF24S"/>
    <s v="OtsLGRF24S_7094"/>
    <s v="C-07094"/>
    <x v="21"/>
    <n v="18"/>
    <s v="M"/>
    <n v="500"/>
    <x v="23"/>
    <x v="0"/>
    <s v="NA"/>
    <s v="NA"/>
    <s v="NA"/>
    <x v="0"/>
    <x v="0"/>
    <s v="OtsLYON22S_1_0179"/>
    <s v="OtsLYON22S_1_3080"/>
    <x v="2"/>
    <x v="1"/>
    <n v="2022"/>
    <s v="FALL"/>
    <n v="1"/>
    <x v="1"/>
    <n v="0.98"/>
    <n v="1"/>
    <n v="1"/>
    <x v="7"/>
    <n v="5.5555555555555554"/>
    <n v="5.5759637188208613"/>
    <n v="16.757789085249826"/>
    <s v="Abv"/>
    <n v="2.0408163265305923E-2"/>
  </r>
  <r>
    <s v="OtsLGRF24S"/>
    <s v="OtsLGRF24S_7097"/>
    <s v="C-07097"/>
    <x v="21"/>
    <n v="18"/>
    <s v="M"/>
    <n v="460"/>
    <x v="5"/>
    <x v="1"/>
    <n v="1"/>
    <s v="NA"/>
    <s v="NA"/>
    <x v="0"/>
    <x v="0"/>
    <s v="OtsLYON22S_1_0079"/>
    <s v="OtsLYON22S_1_2110"/>
    <x v="2"/>
    <x v="1"/>
    <n v="2022"/>
    <s v="FALL"/>
    <n v="1"/>
    <x v="2"/>
    <n v="0.98"/>
    <n v="1"/>
    <n v="1"/>
    <x v="2"/>
    <n v="5.5555555555555554"/>
    <n v="5.5759637188208613"/>
    <n v="16.757789085249826"/>
    <s v="Abv"/>
    <n v="2.0408163265305923E-2"/>
  </r>
  <r>
    <s v="OtsLGRF24S"/>
    <s v="OtsLGRF24S_7100"/>
    <s v="C-07100"/>
    <x v="21"/>
    <n v="18"/>
    <s v="M"/>
    <n v="790"/>
    <x v="7"/>
    <x v="1"/>
    <n v="1"/>
    <s v="3DD.0078C31678"/>
    <s v="NA"/>
    <x v="0"/>
    <x v="0"/>
    <s v="OtsLYON21S_1_0940"/>
    <s v="OtsLYON21S_1_1754"/>
    <x v="6"/>
    <x v="4"/>
    <n v="2021"/>
    <s v="FALL"/>
    <n v="0.999999999999999"/>
    <x v="4"/>
    <n v="0.98140000000000005"/>
    <n v="1"/>
    <n v="1"/>
    <x v="4"/>
    <n v="5.5555555555555554"/>
    <n v="5.5745080723682721"/>
    <n v="16.753414340817248"/>
    <s v="Abv"/>
    <n v="1.8952516812716702E-2"/>
  </r>
  <r>
    <s v="OtsLGRF24S"/>
    <s v="OtsLGRF24S_7103"/>
    <s v="C-07103"/>
    <x v="21"/>
    <n v="18"/>
    <s v="F"/>
    <n v="820"/>
    <x v="6"/>
    <x v="0"/>
    <s v="NA"/>
    <s v="3DD.0078C316A7"/>
    <s v="NA"/>
    <x v="1"/>
    <x v="1"/>
    <s v="OtsLYON19S_1_1808"/>
    <s v="OtsLYON19S_1_1522"/>
    <x v="5"/>
    <x v="3"/>
    <n v="2019"/>
    <s v="FALL"/>
    <n v="0.999999999999999"/>
    <x v="4"/>
    <n v="0.95971980899999998"/>
    <n v="1"/>
    <n v="1"/>
    <x v="4"/>
    <n v="5.5555555555555554"/>
    <n v="5.5975263376757773"/>
    <n v="16.822592559073851"/>
    <s v="Abv"/>
    <n v="4.1970782120221983E-2"/>
  </r>
  <r>
    <s v="OtsLGRF24S"/>
    <s v="OtsLGRF24S_7106"/>
    <s v="C-07106"/>
    <x v="21"/>
    <n v="18"/>
    <s v="F"/>
    <n v="820"/>
    <x v="6"/>
    <x v="1"/>
    <n v="1"/>
    <s v="3DD.0078C31681"/>
    <s v="NA"/>
    <x v="1"/>
    <x v="1"/>
    <s v="OtsLYON20S_1_1490"/>
    <s v="OtsLYON20S_1_1601"/>
    <x v="1"/>
    <x v="0"/>
    <n v="2020"/>
    <s v="FALL"/>
    <n v="1"/>
    <x v="4"/>
    <n v="0.98961045999999997"/>
    <n v="1"/>
    <n v="1"/>
    <x v="4"/>
    <n v="5.5555555555555554"/>
    <n v="5.5660541713442369"/>
    <n v="16.728007308517132"/>
    <s v="Abv"/>
    <n v="1.0498615788681498E-2"/>
  </r>
  <r>
    <s v="OtsLGRF24S"/>
    <s v="OtsLGRF24S_7109"/>
    <s v="C-07109"/>
    <x v="21"/>
    <n v="18"/>
    <s v="F"/>
    <n v="740"/>
    <x v="2"/>
    <x v="0"/>
    <s v="NA"/>
    <s v="3DD.0078C31691"/>
    <s v="NA"/>
    <x v="1"/>
    <x v="1"/>
    <s v="OtsLYON20S_1_1527"/>
    <s v="OtsLYON20S_1_1684"/>
    <x v="1"/>
    <x v="0"/>
    <n v="2020"/>
    <s v="FALL"/>
    <n v="0.999999999999998"/>
    <x v="4"/>
    <n v="0.98961045999999997"/>
    <n v="1"/>
    <n v="1"/>
    <x v="1"/>
    <n v="5.5555555555555554"/>
    <n v="5.5660541713442369"/>
    <n v="16.728007308517132"/>
    <s v="Abv"/>
    <n v="1.0498615788681498E-2"/>
  </r>
  <r>
    <s v="OtsLGRF24S"/>
    <s v="OtsLGRF24S_7112"/>
    <s v="C-07112"/>
    <x v="21"/>
    <n v="18"/>
    <s v="F"/>
    <n v="790"/>
    <x v="7"/>
    <x v="0"/>
    <s v="NA"/>
    <s v="3DD.0078C316A0"/>
    <s v="NA"/>
    <x v="1"/>
    <x v="1"/>
    <s v="NA"/>
    <s v="NA"/>
    <x v="3"/>
    <x v="2"/>
    <s v="U"/>
    <s v="FALL"/>
    <n v="1"/>
    <x v="5"/>
    <n v="1"/>
    <n v="1"/>
    <n v="1"/>
    <x v="4"/>
    <n v="5.5555555555555554"/>
    <n v="5.5142524290531805"/>
    <n v="16.572324324312643"/>
    <s v="Abv"/>
    <n v="-4.1303126502374887E-2"/>
  </r>
  <r>
    <s v="OtsLGRF24S"/>
    <s v="OtsLGRF24S_7115"/>
    <s v="C-07115"/>
    <x v="21"/>
    <n v="18"/>
    <s v="M"/>
    <n v="750"/>
    <x v="21"/>
    <x v="0"/>
    <s v="NA"/>
    <s v="3DD.0078C3169A"/>
    <s v="NA"/>
    <x v="0"/>
    <x v="0"/>
    <s v="OtsNPFH20S_1_0670"/>
    <s v="OtsNPFH20S_1_0647"/>
    <x v="0"/>
    <x v="0"/>
    <n v="2020"/>
    <s v="FALL"/>
    <n v="1"/>
    <x v="0"/>
    <n v="0.98845608500000004"/>
    <n v="1"/>
    <n v="1.0058139534883721"/>
    <x v="1"/>
    <n v="5.5878552971576232"/>
    <n v="5.5995340304621992"/>
    <n v="16.828626402541893"/>
    <s v="Abv"/>
    <n v="1.1678733304576028E-2"/>
  </r>
  <r>
    <s v="OtsLGRF24S"/>
    <s v="OtsLGRF24S_7118"/>
    <s v="C-07118"/>
    <x v="21"/>
    <n v="18"/>
    <s v="F"/>
    <n v="730"/>
    <x v="13"/>
    <x v="0"/>
    <s v="NA"/>
    <s v="3D9.1C2DB905BD"/>
    <s v="NA"/>
    <x v="1"/>
    <x v="1"/>
    <s v="NA"/>
    <s v="NA"/>
    <x v="3"/>
    <x v="2"/>
    <s v="U"/>
    <s v="FALL"/>
    <n v="1"/>
    <x v="5"/>
    <n v="1"/>
    <n v="1"/>
    <n v="1"/>
    <x v="1"/>
    <n v="5.5555555555555554"/>
    <n v="5.5142524290531805"/>
    <n v="16.572324324312643"/>
    <s v="Abv"/>
    <n v="-4.1303126502374887E-2"/>
  </r>
  <r>
    <s v="OtsLGRF24S"/>
    <s v="OtsLGRF24S_7121"/>
    <s v="C-07121"/>
    <x v="21"/>
    <n v="18"/>
    <s v="M"/>
    <n v="680"/>
    <x v="19"/>
    <x v="0"/>
    <s v="NA"/>
    <s v="NA"/>
    <s v="NA"/>
    <x v="1"/>
    <x v="1"/>
    <s v="OtsLYON20S_1_1465"/>
    <s v="OtsLYON20S_1_1269"/>
    <x v="1"/>
    <x v="0"/>
    <n v="2020"/>
    <s v="FALL"/>
    <n v="0.999999999999999"/>
    <x v="4"/>
    <n v="0.98961045999999997"/>
    <n v="1"/>
    <n v="1.0069930069930071"/>
    <x v="0"/>
    <n v="5.594405594405595"/>
    <n v="5.6049042101942765"/>
    <n v="16.844765736267519"/>
    <s v="Abv"/>
    <n v="1.0498615788681498E-2"/>
  </r>
  <r>
    <s v="OtsLGRF24S"/>
    <s v="OtsLGRF24S_7124"/>
    <s v="C-07124"/>
    <x v="21"/>
    <n v="18"/>
    <s v="F"/>
    <n v="590"/>
    <x v="35"/>
    <x v="1"/>
    <n v="1"/>
    <s v="NA"/>
    <s v="NA"/>
    <x v="0"/>
    <x v="0"/>
    <s v="OtsLYON21S_1_0861"/>
    <s v="OtsLYON21S_1_1834"/>
    <x v="6"/>
    <x v="4"/>
    <n v="2021"/>
    <s v="FALL"/>
    <n v="1"/>
    <x v="15"/>
    <n v="0.98140000000000005"/>
    <n v="1"/>
    <n v="1.0138888888888888"/>
    <x v="8"/>
    <n v="5.632716049382716"/>
    <n v="5.6516685661954327"/>
    <n v="16.98530955148815"/>
    <s v="Abv"/>
    <n v="1.8952516812716702E-2"/>
  </r>
  <r>
    <s v="OtsLGRF24S"/>
    <s v="OtsLGRF24S_7127"/>
    <s v="C-07127"/>
    <x v="21"/>
    <n v="18"/>
    <s v="M"/>
    <n v="610"/>
    <x v="38"/>
    <x v="0"/>
    <s v="NA"/>
    <s v="NA"/>
    <s v="NA"/>
    <x v="0"/>
    <x v="0"/>
    <s v="OtsLYON21S_1_0662"/>
    <s v="OtsLYON21S_1_0124"/>
    <x v="6"/>
    <x v="4"/>
    <n v="2021"/>
    <s v="FALL"/>
    <n v="0.999999999999997"/>
    <x v="2"/>
    <n v="0.98140000000000005"/>
    <n v="1"/>
    <n v="1.0138888888888888"/>
    <x v="8"/>
    <n v="5.632716049382716"/>
    <n v="5.6516685661954327"/>
    <n v="16.98530955148815"/>
    <s v="Abv"/>
    <n v="1.8952516812716702E-2"/>
  </r>
  <r>
    <s v="OtsLGRF24S"/>
    <s v="OtsLGRF24S_7130"/>
    <s v="C-07130"/>
    <x v="21"/>
    <n v="18"/>
    <s v="M"/>
    <n v="410"/>
    <x v="54"/>
    <x v="1"/>
    <n v="1"/>
    <s v="NA"/>
    <s v="NA"/>
    <x v="0"/>
    <x v="0"/>
    <s v="OtsLYON22S_1_0500"/>
    <s v="OtsLYON22S_1_4327"/>
    <x v="2"/>
    <x v="1"/>
    <n v="2022"/>
    <s v="FALL"/>
    <n v="1"/>
    <x v="14"/>
    <n v="0.98"/>
    <n v="1"/>
    <n v="1"/>
    <x v="6"/>
    <n v="5.5555555555555554"/>
    <n v="5.5759637188208613"/>
    <n v="16.757789085249826"/>
    <s v="Abv"/>
    <n v="2.0408163265305923E-2"/>
  </r>
  <r>
    <s v="OtsLGRF24S"/>
    <s v="OtsLGRF24S_7133"/>
    <s v="C-07133"/>
    <x v="21"/>
    <n v="18"/>
    <s v="M"/>
    <n v="650"/>
    <x v="28"/>
    <x v="0"/>
    <s v="NA"/>
    <s v="NA"/>
    <s v="NA"/>
    <x v="0"/>
    <x v="0"/>
    <s v="OtsNPFH21S_1_1148"/>
    <s v="OtsNPFH21S_1_1481"/>
    <x v="9"/>
    <x v="4"/>
    <n v="2021"/>
    <s v="FALL"/>
    <n v="1"/>
    <x v="0"/>
    <n v="0.98260000000000003"/>
    <n v="1"/>
    <n v="1"/>
    <x v="5"/>
    <n v="5.5555555555555554"/>
    <n v="5.5732636768663637"/>
    <n v="16.749674481949583"/>
    <s v="Abv"/>
    <n v="1.7708121310808345E-2"/>
  </r>
  <r>
    <s v="OtsLGRF24S"/>
    <s v="OtsLGRF24S_7136"/>
    <s v="C-07136"/>
    <x v="21"/>
    <n v="18"/>
    <s v="M"/>
    <n v="670"/>
    <x v="14"/>
    <x v="1"/>
    <n v="1"/>
    <s v="NA"/>
    <s v="NA"/>
    <x v="0"/>
    <x v="0"/>
    <s v="OtsLYON21S_1_0833"/>
    <s v="OtsLYON21S_1_1676"/>
    <x v="6"/>
    <x v="4"/>
    <n v="2021"/>
    <s v="FALL"/>
    <n v="0.999999999999999"/>
    <x v="6"/>
    <n v="0.98140000000000005"/>
    <n v="1"/>
    <n v="1"/>
    <x v="5"/>
    <n v="5.5555555555555554"/>
    <n v="5.5745080723682721"/>
    <n v="16.753414340817248"/>
    <s v="Abv"/>
    <n v="1.8952516812716702E-2"/>
  </r>
  <r>
    <s v="OtsLGRF24S"/>
    <s v="OtsLGRF24S_7139"/>
    <s v="C-07139"/>
    <x v="21"/>
    <n v="18"/>
    <s v="M"/>
    <n v="820"/>
    <x v="6"/>
    <x v="0"/>
    <s v="NA"/>
    <s v="3DD.0078C3169B"/>
    <s v="NA"/>
    <x v="0"/>
    <x v="0"/>
    <s v="OtsPBT19-PRHFa-5112"/>
    <s v="OtsPBT19-PRHFa-5080"/>
    <x v="11"/>
    <x v="3"/>
    <n v="2019"/>
    <s v="FALL"/>
    <n v="0.999999999999999"/>
    <x v="18"/>
    <n v="0.96152300000000002"/>
    <n v="1"/>
    <n v="1"/>
    <x v="4"/>
    <n v="5.5555555555555554"/>
    <n v="5.5955722790244691"/>
    <n v="16.816719905593647"/>
    <s v="blw"/>
    <n v="4.0016723468913717E-2"/>
  </r>
  <r>
    <s v="OtsLGRF24S"/>
    <s v="OtsLGRF24S_7142"/>
    <s v="C-07142"/>
    <x v="21"/>
    <n v="18"/>
    <s v="F"/>
    <n v="760"/>
    <x v="20"/>
    <x v="1"/>
    <n v="1"/>
    <s v="3DD.0078C316A8"/>
    <s v="NA"/>
    <x v="1"/>
    <x v="1"/>
    <s v="OtsLYON19S_1_1733"/>
    <s v="OtsLYON19S_1_1963"/>
    <x v="5"/>
    <x v="3"/>
    <n v="2019"/>
    <s v="FALL"/>
    <n v="1"/>
    <x v="4"/>
    <n v="0.95971980899999998"/>
    <n v="1"/>
    <n v="1"/>
    <x v="1"/>
    <n v="5.5555555555555554"/>
    <n v="5.5975263376757773"/>
    <n v="16.822592559073851"/>
    <s v="Abv"/>
    <n v="4.1970782120221983E-2"/>
  </r>
  <r>
    <s v="OtsLGRF24S"/>
    <s v="OtsLGRF24S_7145"/>
    <s v="C-07145"/>
    <x v="21"/>
    <n v="18"/>
    <s v="F"/>
    <n v="690"/>
    <x v="1"/>
    <x v="0"/>
    <s v="NA"/>
    <s v="NA"/>
    <s v="NA"/>
    <x v="1"/>
    <x v="1"/>
    <s v="OtsNPFH21S_1_1122"/>
    <s v="OtsNPFH21S_1_1440"/>
    <x v="9"/>
    <x v="4"/>
    <n v="2021"/>
    <s v="FALL"/>
    <n v="0.999999999999997"/>
    <x v="8"/>
    <n v="0.98260000000000003"/>
    <n v="1"/>
    <n v="1.0069930069930071"/>
    <x v="0"/>
    <n v="5.594405594405595"/>
    <n v="5.6121137157164034"/>
    <n v="16.86643290969997"/>
    <s v="Abv"/>
    <n v="1.7708121310808345E-2"/>
  </r>
  <r>
    <s v="OtsLGRF24S"/>
    <s v="OtsLGRF24S_7148"/>
    <s v="C-07148"/>
    <x v="21"/>
    <n v="18"/>
    <s v="M"/>
    <n v="690"/>
    <x v="1"/>
    <x v="0"/>
    <s v="NA"/>
    <s v="NA"/>
    <s v="NA"/>
    <x v="0"/>
    <x v="0"/>
    <s v="OtsLYON20S_1_1547"/>
    <s v="OtsLYON20S_1_1705"/>
    <x v="1"/>
    <x v="0"/>
    <n v="2020"/>
    <s v="FALL"/>
    <n v="0.999999999999998"/>
    <x v="4"/>
    <n v="0.98961045999999997"/>
    <n v="1"/>
    <n v="1.0057142857142858"/>
    <x v="0"/>
    <n v="5.5873015873015879"/>
    <n v="5.5978002030902694"/>
    <n v="16.823415623764589"/>
    <s v="Abv"/>
    <n v="1.0498615788681498E-2"/>
  </r>
  <r>
    <s v="OtsLGRF24S"/>
    <s v="OtsLGRF24S_7151"/>
    <s v="C-07151"/>
    <x v="21"/>
    <n v="18"/>
    <s v="M"/>
    <n v="580"/>
    <x v="27"/>
    <x v="1"/>
    <n v="1"/>
    <s v="NA"/>
    <s v="NA"/>
    <x v="0"/>
    <x v="0"/>
    <s v="OtsLYON21S_1_1090"/>
    <s v="OtsLYON21S_1_1315"/>
    <x v="6"/>
    <x v="4"/>
    <n v="2021"/>
    <s v="FALL"/>
    <n v="0.999999999999996"/>
    <x v="3"/>
    <n v="0.98140000000000005"/>
    <n v="1"/>
    <n v="1.0138888888888888"/>
    <x v="8"/>
    <n v="5.632716049382716"/>
    <n v="5.6516685661954327"/>
    <n v="16.98530955148815"/>
    <s v="blw"/>
    <n v="1.8952516812716702E-2"/>
  </r>
  <r>
    <s v="OtsLGRF24S"/>
    <s v="OtsLGRF24S_7154"/>
    <s v="C-07154"/>
    <x v="21"/>
    <n v="18"/>
    <s v="M"/>
    <n v="610"/>
    <x v="38"/>
    <x v="0"/>
    <s v="NA"/>
    <s v="NA"/>
    <s v="NA"/>
    <x v="0"/>
    <x v="0"/>
    <s v="OtsLYON20S_1_0430"/>
    <s v="OtsLYON20S_1_1139"/>
    <x v="1"/>
    <x v="0"/>
    <n v="2020"/>
    <s v="FALL"/>
    <n v="0.999999999999999"/>
    <x v="1"/>
    <n v="0.98961045999999997"/>
    <n v="1"/>
    <n v="1.0138888888888888"/>
    <x v="8"/>
    <n v="5.632716049382716"/>
    <n v="5.6432146651713975"/>
    <n v="16.959902519188034"/>
    <s v="Abv"/>
    <n v="1.0498615788681498E-2"/>
  </r>
  <r>
    <s v="OtsLGRF24S"/>
    <s v="OtsLGRF24S_7157"/>
    <s v="C-07157"/>
    <x v="21"/>
    <n v="18"/>
    <s v="M"/>
    <n v="590"/>
    <x v="35"/>
    <x v="0"/>
    <s v="NA"/>
    <s v="NA"/>
    <s v="NA"/>
    <x v="0"/>
    <x v="0"/>
    <s v="OtsLYON20S_1_1457"/>
    <s v="OtsLYON20S_1_1262"/>
    <x v="1"/>
    <x v="0"/>
    <n v="2020"/>
    <s v="FALL"/>
    <n v="0.999999999999998"/>
    <x v="4"/>
    <n v="0.98961045999999997"/>
    <n v="1"/>
    <n v="1.0138888888888888"/>
    <x v="8"/>
    <n v="5.632716049382716"/>
    <n v="5.6432146651713975"/>
    <n v="16.959902519188034"/>
    <s v="Abv"/>
    <n v="1.0498615788681498E-2"/>
  </r>
  <r>
    <s v="OtsLGRF24S"/>
    <s v="OtsLGRF24S_7160"/>
    <s v="C-07160"/>
    <x v="21"/>
    <n v="18"/>
    <s v="M"/>
    <n v="670"/>
    <x v="14"/>
    <x v="0"/>
    <s v="NA"/>
    <s v="NA"/>
    <s v="NA"/>
    <x v="0"/>
    <x v="0"/>
    <s v="OtsLYON21S_1_0726"/>
    <s v="OtsLYON21S_1_0315"/>
    <x v="6"/>
    <x v="4"/>
    <n v="2021"/>
    <s v="FALL"/>
    <n v="1.00000000000001"/>
    <x v="1"/>
    <n v="0.98140000000000005"/>
    <n v="1"/>
    <n v="1"/>
    <x v="5"/>
    <n v="5.5555555555555554"/>
    <n v="5.5745080723682721"/>
    <n v="16.753414340817248"/>
    <s v="Abv"/>
    <n v="1.8952516812716702E-2"/>
  </r>
  <r>
    <s v="OtsLGRF24S"/>
    <s v="OtsLGRF24S_7163"/>
    <s v="C-07163"/>
    <x v="21"/>
    <n v="18"/>
    <s v="M"/>
    <n v="760"/>
    <x v="20"/>
    <x v="0"/>
    <s v="NA"/>
    <s v="3DD.0078C3165D"/>
    <s v="NA"/>
    <x v="0"/>
    <x v="0"/>
    <s v="NA"/>
    <s v="NA"/>
    <x v="3"/>
    <x v="2"/>
    <s v="U"/>
    <s v="FALL"/>
    <n v="1"/>
    <x v="5"/>
    <n v="1"/>
    <n v="1"/>
    <n v="1.0058139534883721"/>
    <x v="1"/>
    <n v="5.5878552971576232"/>
    <n v="5.5465521706552483"/>
    <n v="16.669396738081858"/>
    <s v="Abv"/>
    <n v="-4.1303126502374887E-2"/>
  </r>
  <r>
    <s v="OtsLGRF24S"/>
    <s v="OtsLGRF24S_7166"/>
    <s v="C-07166"/>
    <x v="21"/>
    <n v="18"/>
    <s v="F"/>
    <n v="770"/>
    <x v="8"/>
    <x v="1"/>
    <n v="1"/>
    <s v="3DD.0078C31689"/>
    <s v="NA"/>
    <x v="1"/>
    <x v="1"/>
    <s v="OtsLYON20S_1_0287"/>
    <s v="OtsLYON20S_1_1027"/>
    <x v="1"/>
    <x v="0"/>
    <n v="2020"/>
    <s v="FALL"/>
    <n v="1"/>
    <x v="1"/>
    <n v="0.98961045999999997"/>
    <n v="1"/>
    <n v="1"/>
    <x v="1"/>
    <n v="5.5555555555555554"/>
    <n v="5.5660541713442369"/>
    <n v="16.728007308517132"/>
    <s v="Abv"/>
    <n v="1.0498615788681498E-2"/>
  </r>
  <r>
    <s v="OtsLGRF24S"/>
    <s v="OtsLGRF24S_7169"/>
    <s v="C-07169"/>
    <x v="21"/>
    <n v="18"/>
    <s v="M"/>
    <n v="670"/>
    <x v="14"/>
    <x v="0"/>
    <s v="NA"/>
    <s v="NA"/>
    <s v="NA"/>
    <x v="0"/>
    <x v="0"/>
    <s v="NA"/>
    <s v="NA"/>
    <x v="3"/>
    <x v="2"/>
    <s v="U"/>
    <s v="FALL"/>
    <n v="1"/>
    <x v="5"/>
    <n v="1"/>
    <n v="1"/>
    <n v="1"/>
    <x v="5"/>
    <n v="5.5555555555555554"/>
    <n v="5.5142524290531805"/>
    <n v="16.572324324312643"/>
    <s v="Abv"/>
    <n v="-4.1303126502374887E-2"/>
  </r>
  <r>
    <s v="OtsLGRF24S"/>
    <s v="OtsLGRF24S_7172"/>
    <s v="C-07172"/>
    <x v="21"/>
    <n v="18"/>
    <s v="M"/>
    <n v="690"/>
    <x v="1"/>
    <x v="0"/>
    <s v="NA"/>
    <s v="NA"/>
    <s v="NA"/>
    <x v="0"/>
    <x v="0"/>
    <s v="NA"/>
    <s v="NA"/>
    <x v="3"/>
    <x v="2"/>
    <s v="U"/>
    <s v="FALL"/>
    <n v="1"/>
    <x v="5"/>
    <n v="1"/>
    <n v="1"/>
    <n v="1.0057142857142858"/>
    <x v="0"/>
    <n v="5.5873015873015879"/>
    <n v="5.545998460799213"/>
    <n v="16.6677326395601"/>
    <s v="Abv"/>
    <n v="-4.1303126502374887E-2"/>
  </r>
  <r>
    <s v="OtsLGRF24S"/>
    <s v="OtsLGRF24S_7175"/>
    <s v="C-07175"/>
    <x v="21"/>
    <n v="18"/>
    <s v="M"/>
    <n v="560"/>
    <x v="55"/>
    <x v="0"/>
    <s v="NA"/>
    <s v="NA"/>
    <s v="NA"/>
    <x v="0"/>
    <x v="0"/>
    <s v="OtsLYON21S_1_0655"/>
    <s v="OtsLYON21S_1_0117"/>
    <x v="6"/>
    <x v="4"/>
    <n v="2021"/>
    <s v="FALL"/>
    <n v="0.999999999999997"/>
    <x v="11"/>
    <n v="0.98140000000000005"/>
    <n v="1"/>
    <n v="1.03125"/>
    <x v="9"/>
    <n v="5.729166666666667"/>
    <n v="5.7481191834793837"/>
    <n v="17.275178564826781"/>
    <s v="Abv"/>
    <n v="1.8952516812716702E-2"/>
  </r>
  <r>
    <s v="OtsLGRF24S"/>
    <s v="OtsLGRF24S_7178"/>
    <s v="C-07178"/>
    <x v="21"/>
    <n v="18"/>
    <s v="M"/>
    <n v="470"/>
    <x v="3"/>
    <x v="1"/>
    <n v="1"/>
    <s v="NA"/>
    <s v="NA"/>
    <x v="0"/>
    <x v="0"/>
    <s v="OtsLYON22S_1_0510"/>
    <s v="OtsLYON22S_1_4339"/>
    <x v="2"/>
    <x v="1"/>
    <n v="2022"/>
    <s v="FALL"/>
    <n v="1"/>
    <x v="14"/>
    <n v="0.98"/>
    <n v="1"/>
    <n v="1"/>
    <x v="2"/>
    <n v="5.5555555555555554"/>
    <n v="5.5759637188208613"/>
    <n v="16.757789085249826"/>
    <s v="Abv"/>
    <n v="2.0408163265305923E-2"/>
  </r>
  <r>
    <s v="OtsLGRF24S"/>
    <s v="OtsLGRF24S_7181"/>
    <s v="C-07181"/>
    <x v="21"/>
    <n v="18"/>
    <s v="F"/>
    <n v="820"/>
    <x v="6"/>
    <x v="0"/>
    <s v="NA"/>
    <s v="3DD.0078C31665"/>
    <s v="NA"/>
    <x v="1"/>
    <x v="1"/>
    <s v="OtsNPFH20S_1_0593"/>
    <s v="OtsNPFH20S_1_0553"/>
    <x v="0"/>
    <x v="0"/>
    <n v="2020"/>
    <s v="FALL"/>
    <n v="0.999999999999998"/>
    <x v="7"/>
    <n v="0.98845608500000004"/>
    <n v="1"/>
    <n v="1"/>
    <x v="4"/>
    <n v="5.5555555555555554"/>
    <n v="5.5672342888601314"/>
    <n v="16.731553988772674"/>
    <s v="Abv"/>
    <n v="1.1678733304576028E-2"/>
  </r>
  <r>
    <s v="OtsLGRF24S"/>
    <s v="OtsLGRF24S_7184"/>
    <s v="C-07184"/>
    <x v="21"/>
    <n v="18"/>
    <s v="F"/>
    <n v="750"/>
    <x v="21"/>
    <x v="0"/>
    <s v="NA"/>
    <s v="3DD.0078C31688"/>
    <s v="NA"/>
    <x v="1"/>
    <x v="1"/>
    <s v="NA"/>
    <s v="NA"/>
    <x v="3"/>
    <x v="2"/>
    <s v="U"/>
    <s v="FALL"/>
    <n v="1"/>
    <x v="5"/>
    <n v="1"/>
    <n v="1"/>
    <n v="1"/>
    <x v="1"/>
    <n v="5.5555555555555554"/>
    <n v="5.5142524290531805"/>
    <n v="16.572324324312643"/>
    <s v="blw"/>
    <n v="-4.1303126502374887E-2"/>
  </r>
  <r>
    <s v="OtsLGRF24S"/>
    <s v="OtsLGRF24S_7187"/>
    <s v="C-07187"/>
    <x v="21"/>
    <n v="18"/>
    <s v="F"/>
    <n v="750"/>
    <x v="21"/>
    <x v="1"/>
    <n v="1"/>
    <s v="3DD.0078C3168A"/>
    <s v="NA"/>
    <x v="1"/>
    <x v="1"/>
    <s v="OtsLYON19S_1_0123"/>
    <s v="OtsLYON19S_1_0046"/>
    <x v="5"/>
    <x v="3"/>
    <n v="2019"/>
    <s v="FALL"/>
    <n v="1"/>
    <x v="11"/>
    <n v="0.95971980899999998"/>
    <n v="1"/>
    <n v="1"/>
    <x v="1"/>
    <n v="5.5555555555555554"/>
    <n v="5.5975263376757773"/>
    <n v="16.822592559073851"/>
    <s v="Abv"/>
    <n v="4.1970782120221983E-2"/>
  </r>
  <r>
    <s v="OtsLGRF24S"/>
    <s v="OtsLGRF24S_7190"/>
    <s v="C-07190"/>
    <x v="21"/>
    <n v="18"/>
    <s v="F"/>
    <n v="750"/>
    <x v="21"/>
    <x v="1"/>
    <n v="1"/>
    <s v="3DD.0078C31661"/>
    <s v="NA"/>
    <x v="1"/>
    <x v="1"/>
    <s v="OtsNPFH20S_1_0587"/>
    <s v="OtsNPFH20S_1_0547"/>
    <x v="0"/>
    <x v="0"/>
    <n v="2020"/>
    <s v="FALL"/>
    <n v="0.999999999999997"/>
    <x v="7"/>
    <n v="0.98845608500000004"/>
    <n v="1"/>
    <n v="1"/>
    <x v="1"/>
    <n v="5.5555555555555554"/>
    <n v="5.5672342888601314"/>
    <n v="16.731553988772674"/>
    <s v="Abv"/>
    <n v="1.1678733304576028E-2"/>
  </r>
  <r>
    <s v="OtsLGRF24S"/>
    <s v="OtsLGRF24S_7193"/>
    <s v="C-07193"/>
    <x v="21"/>
    <n v="18"/>
    <s v="F"/>
    <n v="690"/>
    <x v="1"/>
    <x v="1"/>
    <n v="1"/>
    <s v="NA"/>
    <s v="NA"/>
    <x v="1"/>
    <x v="1"/>
    <s v="OtsLYON20S_1_0416"/>
    <s v="OtsLYON20S_1_1103"/>
    <x v="1"/>
    <x v="0"/>
    <n v="2020"/>
    <s v="FALL"/>
    <n v="0.999999999999997"/>
    <x v="1"/>
    <n v="0.98961045999999997"/>
    <n v="1"/>
    <n v="1.0069930069930071"/>
    <x v="0"/>
    <n v="5.594405594405595"/>
    <n v="5.6049042101942765"/>
    <n v="16.844765736267519"/>
    <s v="Abv"/>
    <n v="1.0498615788681498E-2"/>
  </r>
  <r>
    <s v="OtsLGRF24S"/>
    <s v="OtsLGRF24S_7196"/>
    <s v="C-07196"/>
    <x v="21"/>
    <n v="18"/>
    <s v="F"/>
    <n v="740"/>
    <x v="2"/>
    <x v="0"/>
    <s v="NA"/>
    <s v="3DD.0078C31698"/>
    <s v="NA"/>
    <x v="1"/>
    <x v="1"/>
    <s v="OtsLYON20S_1_1810"/>
    <s v="OtsLYON20S_1_2029"/>
    <x v="1"/>
    <x v="0"/>
    <n v="2020"/>
    <s v="FALL"/>
    <n v="1"/>
    <x v="17"/>
    <n v="0.98961045999999997"/>
    <n v="1"/>
    <n v="1"/>
    <x v="1"/>
    <n v="5.5555555555555554"/>
    <n v="5.5660541713442369"/>
    <n v="16.728007308517132"/>
    <s v="Abv"/>
    <n v="1.0498615788681498E-2"/>
  </r>
  <r>
    <s v="OtsLGRF24S"/>
    <s v="OtsLGRF24S_7199"/>
    <s v="C-07199"/>
    <x v="21"/>
    <n v="18"/>
    <s v="M"/>
    <n v="670"/>
    <x v="14"/>
    <x v="1"/>
    <n v="1"/>
    <s v="NA"/>
    <s v="NA"/>
    <x v="0"/>
    <x v="0"/>
    <s v="OtsLYON21S_1_0924"/>
    <s v="OtsLYON21S_1_1709"/>
    <x v="6"/>
    <x v="4"/>
    <n v="2021"/>
    <s v="FALL"/>
    <n v="1"/>
    <x v="4"/>
    <n v="0.98140000000000005"/>
    <n v="1"/>
    <n v="1"/>
    <x v="5"/>
    <n v="5.5555555555555554"/>
    <n v="5.5745080723682721"/>
    <n v="16.753414340817248"/>
    <s v="Abv"/>
    <n v="1.8952516812716702E-2"/>
  </r>
  <r>
    <s v="OtsLGRF24S"/>
    <s v="OtsLGRF24S_7202"/>
    <s v="C-07202"/>
    <x v="21"/>
    <n v="18"/>
    <s v="F"/>
    <n v="740"/>
    <x v="2"/>
    <x v="1"/>
    <n v="1"/>
    <s v="3DD.0078C31677"/>
    <s v="NA"/>
    <x v="1"/>
    <x v="1"/>
    <s v="OtsLYON20S_1_1303"/>
    <s v="OtsLYON20S_1_0825"/>
    <x v="1"/>
    <x v="0"/>
    <n v="2020"/>
    <s v="FALL"/>
    <n v="1"/>
    <x v="3"/>
    <n v="0.98961045999999997"/>
    <n v="1"/>
    <n v="1"/>
    <x v="1"/>
    <n v="5.5555555555555554"/>
    <n v="5.5660541713442369"/>
    <n v="16.728007308517132"/>
    <s v="blw"/>
    <n v="1.0498615788681498E-2"/>
  </r>
  <r>
    <s v="OtsLGRF24S"/>
    <s v="OtsLGRF24S_7205"/>
    <s v="C-07205"/>
    <x v="21"/>
    <n v="18"/>
    <s v="F"/>
    <n v="750"/>
    <x v="21"/>
    <x v="0"/>
    <s v="NA"/>
    <s v="3DD.0078C3168B"/>
    <s v="NA"/>
    <x v="1"/>
    <x v="1"/>
    <s v="NA"/>
    <s v="NA"/>
    <x v="3"/>
    <x v="2"/>
    <s v="U"/>
    <s v="FALL"/>
    <n v="0.999999999999999"/>
    <x v="5"/>
    <n v="1"/>
    <n v="1"/>
    <n v="1"/>
    <x v="1"/>
    <n v="5.5555555555555554"/>
    <n v="5.5142524290531805"/>
    <n v="16.572324324312643"/>
    <s v="blw"/>
    <n v="-4.1303126502374887E-2"/>
  </r>
  <r>
    <s v="OtsLGRF24S"/>
    <s v="OtsLGRF24S_7208"/>
    <s v="C-07208"/>
    <x v="21"/>
    <n v="18"/>
    <s v="F"/>
    <n v="700"/>
    <x v="0"/>
    <x v="1"/>
    <n v="1"/>
    <s v="3DD.0078C316A2"/>
    <s v="NA"/>
    <x v="1"/>
    <x v="1"/>
    <s v="OtsNPFH20S_1_0355"/>
    <s v="OtsNPFH20S_1_0318"/>
    <x v="0"/>
    <x v="0"/>
    <n v="2020"/>
    <s v="FALL"/>
    <n v="1"/>
    <x v="8"/>
    <n v="0.98845608500000004"/>
    <n v="1"/>
    <n v="1.0069930069930071"/>
    <x v="0"/>
    <n v="5.594405594405595"/>
    <n v="5.6060843277101711"/>
    <n v="16.848312416523061"/>
    <s v="Abv"/>
    <n v="1.1678733304576028E-2"/>
  </r>
  <r>
    <s v="OtsLGRF24S"/>
    <s v="OtsLGRF24S_7211"/>
    <s v="C-07211"/>
    <x v="21"/>
    <n v="18"/>
    <s v="F"/>
    <n v="640"/>
    <x v="39"/>
    <x v="1"/>
    <n v="1"/>
    <s v="NA"/>
    <s v="NA"/>
    <x v="1"/>
    <x v="1"/>
    <s v="OtsLYON21S_1_0833"/>
    <s v="OtsLYON21S_1_1676"/>
    <x v="6"/>
    <x v="4"/>
    <n v="2021"/>
    <s v="FALL"/>
    <n v="1"/>
    <x v="6"/>
    <n v="0.98140000000000005"/>
    <n v="1"/>
    <n v="1"/>
    <x v="5"/>
    <n v="5.5555555555555554"/>
    <n v="5.5745080723682721"/>
    <n v="16.753414340817248"/>
    <s v="Abv"/>
    <n v="1.8952516812716702E-2"/>
  </r>
  <r>
    <s v="OtsLGRF24S"/>
    <s v="OtsLGRF24S_7214"/>
    <s v="C-07214"/>
    <x v="21"/>
    <n v="18"/>
    <s v="M"/>
    <n v="680"/>
    <x v="19"/>
    <x v="0"/>
    <s v="NA"/>
    <s v="NA"/>
    <s v="NA"/>
    <x v="0"/>
    <x v="0"/>
    <s v="OtsLYON21S_1_0729"/>
    <s v="OtsLYON21S_1_0336"/>
    <x v="6"/>
    <x v="4"/>
    <n v="2021"/>
    <s v="FALL"/>
    <n v="0.999999999999997"/>
    <x v="1"/>
    <n v="0.98140000000000005"/>
    <n v="1"/>
    <n v="1.0057142857142858"/>
    <x v="0"/>
    <n v="5.5873015873015879"/>
    <n v="5.6062541041143046"/>
    <n v="16.848822656064705"/>
    <s v="Abv"/>
    <n v="1.8952516812716702E-2"/>
  </r>
  <r>
    <s v="OtsLGRF24S"/>
    <s v="OtsLGRF24S_7217"/>
    <s v="C-07217"/>
    <x v="21"/>
    <n v="18"/>
    <s v="F"/>
    <n v="760"/>
    <x v="20"/>
    <x v="0"/>
    <s v="NA"/>
    <s v="3DD.0078C31685"/>
    <s v="NA"/>
    <x v="1"/>
    <x v="1"/>
    <s v="OtsLYON20S_1_0284"/>
    <s v="OtsLYON20S_1_1046"/>
    <x v="1"/>
    <x v="0"/>
    <n v="2020"/>
    <s v="FALL"/>
    <n v="1"/>
    <x v="1"/>
    <n v="0.98961045999999997"/>
    <n v="1"/>
    <n v="1"/>
    <x v="1"/>
    <n v="5.5555555555555554"/>
    <n v="5.5660541713442369"/>
    <n v="16.728007308517132"/>
    <s v="Abv"/>
    <n v="1.0498615788681498E-2"/>
  </r>
  <r>
    <s v="OtsLGRF24S"/>
    <s v="OtsLGRF24S_7220"/>
    <s v="C-07220"/>
    <x v="21"/>
    <n v="18"/>
    <s v="F"/>
    <n v="730"/>
    <x v="13"/>
    <x v="0"/>
    <s v="NA"/>
    <s v="3DD.0078C3166C"/>
    <s v="NA"/>
    <x v="1"/>
    <x v="1"/>
    <s v="OtsLYON20S_1_1508"/>
    <s v="OtsLYON20S_1_1625"/>
    <x v="1"/>
    <x v="0"/>
    <n v="2020"/>
    <s v="FALL"/>
    <n v="1"/>
    <x v="4"/>
    <n v="0.98961045999999997"/>
    <n v="1"/>
    <n v="1"/>
    <x v="1"/>
    <n v="5.5555555555555554"/>
    <n v="5.5660541713442369"/>
    <n v="16.728007308517132"/>
    <s v="Abv"/>
    <n v="1.0498615788681498E-2"/>
  </r>
  <r>
    <s v="OtsLGRF24S"/>
    <s v="OtsLGRF24S_7223"/>
    <s v="C-07223"/>
    <x v="21"/>
    <n v="18"/>
    <s v="F"/>
    <n v="830"/>
    <x v="10"/>
    <x v="1"/>
    <n v="1"/>
    <s v="3DD.0077A5E302"/>
    <s v="NA"/>
    <x v="1"/>
    <x v="1"/>
    <s v="OtsLYON19S_1_1105"/>
    <s v="OtsLYON19S_1_0929"/>
    <x v="5"/>
    <x v="3"/>
    <n v="2019"/>
    <s v="FALL"/>
    <n v="1"/>
    <x v="9"/>
    <n v="0.95971980899999998"/>
    <n v="1"/>
    <n v="1"/>
    <x v="3"/>
    <n v="5.5555555555555554"/>
    <n v="5.5975263376757773"/>
    <n v="16.822592559073851"/>
    <s v="Abv"/>
    <n v="4.1970782120221983E-2"/>
  </r>
  <r>
    <s v="OtsLGRF24S"/>
    <s v="OtsLGRF24S_7226"/>
    <s v="C-07226"/>
    <x v="21"/>
    <n v="18"/>
    <s v="M"/>
    <n v="710"/>
    <x v="25"/>
    <x v="0"/>
    <s v="NA"/>
    <s v="3DD.0077A5CBA2"/>
    <s v="NA"/>
    <x v="0"/>
    <x v="0"/>
    <s v="NA"/>
    <s v="NA"/>
    <x v="3"/>
    <x v="2"/>
    <s v="U"/>
    <s v="FALL"/>
    <n v="0.999999999999998"/>
    <x v="5"/>
    <n v="1"/>
    <n v="1"/>
    <n v="1.0057142857142858"/>
    <x v="0"/>
    <n v="5.5873015873015879"/>
    <n v="5.545998460799213"/>
    <n v="16.6677326395601"/>
    <s v="Abv"/>
    <n v="-4.1303126502374887E-2"/>
  </r>
  <r>
    <s v="OtsLGRF24S"/>
    <s v="OtsLGRF24S_7229"/>
    <s v="C-07229"/>
    <x v="21"/>
    <n v="18"/>
    <s v="F"/>
    <n v="750"/>
    <x v="21"/>
    <x v="0"/>
    <s v="NA"/>
    <s v="3DD.0077A52FCB"/>
    <s v="NA"/>
    <x v="1"/>
    <x v="1"/>
    <s v="OtsNPFH20S_1_0079"/>
    <s v="OtsNPFH20S_1_0019"/>
    <x v="0"/>
    <x v="0"/>
    <n v="2020"/>
    <s v="FALL"/>
    <n v="1"/>
    <x v="0"/>
    <n v="0.98845608500000004"/>
    <n v="1"/>
    <n v="1"/>
    <x v="1"/>
    <n v="5.5555555555555554"/>
    <n v="5.5672342888601314"/>
    <n v="16.731553988772674"/>
    <s v="Abv"/>
    <n v="1.1678733304576028E-2"/>
  </r>
  <r>
    <s v="OtsLGRF24S"/>
    <s v="OtsLGRF24S_7232"/>
    <s v="C-07232"/>
    <x v="21"/>
    <n v="18"/>
    <s v="M"/>
    <n v="480"/>
    <x v="46"/>
    <x v="1"/>
    <n v="1"/>
    <s v="NA"/>
    <s v="NA"/>
    <x v="0"/>
    <x v="0"/>
    <s v="OtsLYON22S_1_0489"/>
    <s v="OtsLYON22S_1_4331"/>
    <x v="2"/>
    <x v="1"/>
    <n v="2022"/>
    <s v="FALL"/>
    <n v="0.999999999999997"/>
    <x v="14"/>
    <n v="0.98"/>
    <n v="1"/>
    <n v="1"/>
    <x v="7"/>
    <n v="5.5555555555555554"/>
    <n v="5.5759637188208613"/>
    <n v="16.757789085249826"/>
    <s v="Abv"/>
    <n v="2.0408163265305923E-2"/>
  </r>
  <r>
    <s v="OtsLGRF24S"/>
    <s v="OtsLGRF24S_7235"/>
    <s v="C-07235"/>
    <x v="21"/>
    <n v="18"/>
    <s v="F"/>
    <n v="800"/>
    <x v="18"/>
    <x v="0"/>
    <s v="NA"/>
    <s v="3DD.0077CC83BB"/>
    <s v="NA"/>
    <x v="1"/>
    <x v="1"/>
    <s v="NA"/>
    <s v="NA"/>
    <x v="3"/>
    <x v="2"/>
    <s v="U"/>
    <s v="FALL"/>
    <n v="1"/>
    <x v="5"/>
    <n v="1"/>
    <n v="1"/>
    <n v="1"/>
    <x v="4"/>
    <n v="5.5555555555555554"/>
    <n v="5.5142524290531805"/>
    <n v="16.572324324312643"/>
    <s v="Abv"/>
    <n v="-4.1303126502374887E-2"/>
  </r>
  <r>
    <s v="OtsLGRF24S"/>
    <s v="OtsLGRF24S_7238"/>
    <s v="C-07238"/>
    <x v="21"/>
    <n v="18"/>
    <s v="F"/>
    <n v="770"/>
    <x v="8"/>
    <x v="0"/>
    <s v="NA"/>
    <s v="3DD.0077B59FDB"/>
    <s v="NA"/>
    <x v="1"/>
    <x v="1"/>
    <s v="OtsNPFH20S_1_0810"/>
    <s v="OtsNPFH20S_1_0735"/>
    <x v="0"/>
    <x v="0"/>
    <n v="2020"/>
    <s v="FALL"/>
    <n v="0.999999999999995"/>
    <x v="12"/>
    <n v="0.98845608500000004"/>
    <n v="1"/>
    <n v="1"/>
    <x v="1"/>
    <n v="5.5555555555555554"/>
    <n v="5.5672342888601314"/>
    <n v="16.731553988772674"/>
    <s v="Abv"/>
    <n v="1.1678733304576028E-2"/>
  </r>
  <r>
    <s v="OtsLGRF24S"/>
    <s v="OtsLGRF24S_7241"/>
    <s v="C-07241"/>
    <x v="21"/>
    <n v="18"/>
    <s v="F"/>
    <n v="720"/>
    <x v="9"/>
    <x v="0"/>
    <s v="NA"/>
    <s v="3DD.0078C3169F"/>
    <s v="NA"/>
    <x v="1"/>
    <x v="1"/>
    <s v="OtsLYON21S_1_0803"/>
    <s v="OtsLYON21S_1_1610"/>
    <x v="6"/>
    <x v="4"/>
    <n v="2021"/>
    <s v="FALL"/>
    <n v="1"/>
    <x v="10"/>
    <n v="0.98140000000000005"/>
    <n v="1"/>
    <n v="1.0069930069930071"/>
    <x v="0"/>
    <n v="5.594405594405595"/>
    <n v="5.6133581112183117"/>
    <n v="16.870172768567635"/>
    <s v="Abv"/>
    <n v="1.8952516812716702E-2"/>
  </r>
  <r>
    <s v="OtsLGRF24S"/>
    <s v="OtsLGRF24S_7244"/>
    <s v="C-07244"/>
    <x v="21"/>
    <n v="18"/>
    <s v="M"/>
    <n v="620"/>
    <x v="26"/>
    <x v="0"/>
    <s v="NA"/>
    <s v="NA"/>
    <s v="NA"/>
    <x v="0"/>
    <x v="0"/>
    <s v="OtsLYON21S_1_0662"/>
    <s v="OtsLYON21S_1_0124"/>
    <x v="6"/>
    <x v="4"/>
    <n v="2021"/>
    <s v="FALL"/>
    <n v="1"/>
    <x v="2"/>
    <n v="0.98140000000000005"/>
    <n v="1"/>
    <n v="1.0138888888888888"/>
    <x v="8"/>
    <n v="5.632716049382716"/>
    <n v="5.6516685661954327"/>
    <n v="16.98530955148815"/>
    <s v="Abv"/>
    <n v="1.8952516812716702E-2"/>
  </r>
  <r>
    <s v="OtsLGRF24S"/>
    <s v="OtsLGRF24S_7247"/>
    <s v="C-07247"/>
    <x v="21"/>
    <n v="18"/>
    <s v="F"/>
    <n v="780"/>
    <x v="11"/>
    <x v="0"/>
    <s v="NA"/>
    <s v="3DD.0077CC8F88"/>
    <s v="NA"/>
    <x v="1"/>
    <x v="1"/>
    <s v="OtsNPFH20S_1_0818"/>
    <s v="OtsNPFH20S_1_0750"/>
    <x v="0"/>
    <x v="0"/>
    <n v="2020"/>
    <s v="FALL"/>
    <n v="0.999999999999998"/>
    <x v="12"/>
    <n v="0.98845608500000004"/>
    <n v="1"/>
    <n v="1"/>
    <x v="4"/>
    <n v="5.5555555555555554"/>
    <n v="5.5672342888601314"/>
    <n v="16.731553988772674"/>
    <s v="Abv"/>
    <n v="1.1678733304576028E-2"/>
  </r>
  <r>
    <s v="OtsLGRF24S"/>
    <s v="OtsLGRF24S_7250"/>
    <s v="C-07250"/>
    <x v="21"/>
    <n v="18"/>
    <s v="M"/>
    <n v="800"/>
    <x v="18"/>
    <x v="1"/>
    <n v="1"/>
    <s v="3DD.0077CC9FFF"/>
    <s v="NA"/>
    <x v="0"/>
    <x v="0"/>
    <s v="OtsLYON19S_1_0551"/>
    <s v="OtsLYON19S_1_0419"/>
    <x v="5"/>
    <x v="3"/>
    <n v="2019"/>
    <s v="FALL"/>
    <n v="1"/>
    <x v="10"/>
    <n v="0.95971980899999998"/>
    <n v="1"/>
    <n v="1"/>
    <x v="4"/>
    <n v="5.5555555555555554"/>
    <n v="5.5975263376757773"/>
    <n v="16.822592559073851"/>
    <s v="Abv"/>
    <n v="4.1970782120221983E-2"/>
  </r>
  <r>
    <s v="OtsLGRF24S"/>
    <s v="OtsLGRF24S_7253"/>
    <s v="C-07253"/>
    <x v="21"/>
    <n v="18"/>
    <s v="F"/>
    <n v="740"/>
    <x v="2"/>
    <x v="0"/>
    <s v="NA"/>
    <s v="3DD.0078C31696"/>
    <s v="NA"/>
    <x v="1"/>
    <x v="1"/>
    <s v="OtsNPFH20S_1_0354"/>
    <s v="OtsNPFH20S_1_0317"/>
    <x v="0"/>
    <x v="0"/>
    <n v="2020"/>
    <s v="FALL"/>
    <n v="1"/>
    <x v="8"/>
    <n v="0.98845608500000004"/>
    <n v="1"/>
    <n v="1"/>
    <x v="1"/>
    <n v="5.5555555555555554"/>
    <n v="5.5672342888601314"/>
    <n v="16.731553988772674"/>
    <s v="Abv"/>
    <n v="1.1678733304576028E-2"/>
  </r>
  <r>
    <s v="OtsLGRF24S"/>
    <s v="OtsLGRF24S_7256"/>
    <s v="C-07256"/>
    <x v="21"/>
    <n v="18"/>
    <s v="M"/>
    <n v="650"/>
    <x v="28"/>
    <x v="0"/>
    <s v="NA"/>
    <s v="NA"/>
    <s v="NA"/>
    <x v="0"/>
    <x v="0"/>
    <s v="NA"/>
    <s v="NA"/>
    <x v="3"/>
    <x v="2"/>
    <s v="U"/>
    <s v="FALL"/>
    <n v="1.00000000000001"/>
    <x v="5"/>
    <n v="1"/>
    <n v="1"/>
    <n v="1"/>
    <x v="5"/>
    <n v="5.5555555555555554"/>
    <n v="5.5142524290531805"/>
    <n v="16.572324324312643"/>
    <s v="blw"/>
    <n v="-4.1303126502374887E-2"/>
  </r>
  <r>
    <s v="OtsLGRF24S"/>
    <s v="OtsLGRF24S_7259"/>
    <s v="C-07259"/>
    <x v="21"/>
    <n v="18"/>
    <s v="F"/>
    <n v="900"/>
    <x v="47"/>
    <x v="0"/>
    <s v="NA"/>
    <s v="3DD.0078C3168C"/>
    <s v="NA"/>
    <x v="1"/>
    <x v="1"/>
    <s v="OtsNPFH19S_1_3351"/>
    <s v="OtsNPFH19S_1_3120"/>
    <x v="4"/>
    <x v="3"/>
    <n v="2019"/>
    <s v="FALL"/>
    <n v="0.999999999999999"/>
    <x v="7"/>
    <n v="0.99705232300000002"/>
    <n v="1"/>
    <n v="1"/>
    <x v="10"/>
    <n v="5.5555555555555554"/>
    <n v="5.5585119470427449"/>
    <n v="16.705340194731683"/>
    <s v="Abv"/>
    <n v="2.9563914871895136E-3"/>
  </r>
  <r>
    <s v="OtsLGRF24S"/>
    <s v="OtsLGRF24S_7262"/>
    <s v="C-07262"/>
    <x v="21"/>
    <n v="18"/>
    <s v="F"/>
    <n v="780"/>
    <x v="11"/>
    <x v="0"/>
    <s v="NA"/>
    <s v="3DD.0078C316AB"/>
    <s v="NA"/>
    <x v="1"/>
    <x v="1"/>
    <s v="NA"/>
    <s v="NA"/>
    <x v="3"/>
    <x v="2"/>
    <s v="U"/>
    <s v="FALL"/>
    <n v="1"/>
    <x v="5"/>
    <n v="1"/>
    <n v="1"/>
    <n v="1"/>
    <x v="4"/>
    <n v="5.5555555555555554"/>
    <n v="5.5142524290531805"/>
    <n v="16.572324324312643"/>
    <s v="blw"/>
    <n v="-4.1303126502374887E-2"/>
  </r>
  <r>
    <s v="OtsLGRF24S"/>
    <s v="OtsLGRF24S_7265"/>
    <s v="C-07265"/>
    <x v="21"/>
    <n v="18"/>
    <s v="F"/>
    <n v="680"/>
    <x v="19"/>
    <x v="1"/>
    <n v="1"/>
    <s v="NA"/>
    <s v="NA"/>
    <x v="1"/>
    <x v="1"/>
    <s v="OtsLYON20S_1_1333"/>
    <s v="OtsLYON20S_1_0871"/>
    <x v="1"/>
    <x v="0"/>
    <n v="2020"/>
    <s v="FALL"/>
    <n v="1"/>
    <x v="9"/>
    <n v="0.98961045999999997"/>
    <n v="1"/>
    <n v="1.0069930069930071"/>
    <x v="0"/>
    <n v="5.594405594405595"/>
    <n v="5.6049042101942765"/>
    <n v="16.844765736267519"/>
    <s v="Abv"/>
    <n v="1.0498615788681498E-2"/>
  </r>
  <r>
    <s v="OtsLGRF24S"/>
    <s v="OtsLGRF24S_7268"/>
    <s v="C-07268"/>
    <x v="21"/>
    <n v="18"/>
    <s v="F"/>
    <n v="760"/>
    <x v="20"/>
    <x v="0"/>
    <s v="NA"/>
    <s v="3DD.0078C3165E"/>
    <s v="NA"/>
    <x v="1"/>
    <x v="1"/>
    <s v="OtsLYON19S_1_0574"/>
    <s v="OtsLYON19S_1_0493"/>
    <x v="5"/>
    <x v="3"/>
    <n v="2019"/>
    <s v="FALL"/>
    <n v="1"/>
    <x v="10"/>
    <n v="0.95971980899999998"/>
    <n v="1"/>
    <n v="1"/>
    <x v="1"/>
    <n v="5.5555555555555554"/>
    <n v="5.5975263376757773"/>
    <n v="16.822592559073851"/>
    <s v="Abv"/>
    <n v="4.1970782120221983E-2"/>
  </r>
  <r>
    <s v="OtsLGRF24S"/>
    <s v="OtsLGRF24S_7271"/>
    <s v="C-07271"/>
    <x v="21"/>
    <n v="18"/>
    <s v="M"/>
    <n v="600"/>
    <x v="44"/>
    <x v="0"/>
    <s v="NA"/>
    <s v="NA"/>
    <s v="NA"/>
    <x v="0"/>
    <x v="0"/>
    <s v="OtsLYON21S_1_0931"/>
    <s v="OtsLYON21S_1_1730"/>
    <x v="6"/>
    <x v="4"/>
    <n v="2021"/>
    <s v="FALL"/>
    <n v="0.999999999999997"/>
    <x v="4"/>
    <n v="0.98140000000000005"/>
    <n v="1"/>
    <n v="1.0138888888888888"/>
    <x v="8"/>
    <n v="5.632716049382716"/>
    <n v="5.6516685661954327"/>
    <n v="16.98530955148815"/>
    <s v="Abv"/>
    <n v="1.8952516812716702E-2"/>
  </r>
  <r>
    <s v="OtsLGRF24S"/>
    <s v="OtsLGRF24S_7274"/>
    <s v="C-07274"/>
    <x v="21"/>
    <n v="18"/>
    <s v="M"/>
    <n v="590"/>
    <x v="35"/>
    <x v="1"/>
    <n v="1"/>
    <s v="NA"/>
    <s v="NA"/>
    <x v="0"/>
    <x v="0"/>
    <s v="OtsLYON21S_1_0860"/>
    <s v="OtsLYON21S_1_1838"/>
    <x v="6"/>
    <x v="4"/>
    <n v="2021"/>
    <s v="FALL"/>
    <n v="1"/>
    <x v="15"/>
    <n v="0.98140000000000005"/>
    <n v="1"/>
    <n v="1.0138888888888888"/>
    <x v="8"/>
    <n v="5.632716049382716"/>
    <n v="5.6516685661954327"/>
    <n v="16.98530955148815"/>
    <s v="Abv"/>
    <n v="1.8952516812716702E-2"/>
  </r>
  <r>
    <s v="OtsLGRF24S"/>
    <s v="OtsLGRF24S_7277"/>
    <s v="C-07277"/>
    <x v="21"/>
    <n v="18"/>
    <s v="M"/>
    <n v="720"/>
    <x v="9"/>
    <x v="1"/>
    <n v="1"/>
    <s v="3DD.0078C3128C"/>
    <s v="NA"/>
    <x v="0"/>
    <x v="0"/>
    <s v="NA"/>
    <s v="NA"/>
    <x v="3"/>
    <x v="2"/>
    <s v="U"/>
    <s v="FALL"/>
    <n v="1"/>
    <x v="5"/>
    <n v="1"/>
    <n v="1"/>
    <n v="1.0057142857142858"/>
    <x v="0"/>
    <n v="5.5873015873015879"/>
    <n v="5.0710241449510658"/>
    <n v="15.240262912842212"/>
    <s v="Abv"/>
    <n v="-0.51627744235052209"/>
  </r>
  <r>
    <s v="OtsLGRF24S"/>
    <s v="OtsLGRF24S_7280"/>
    <s v="C-07280"/>
    <x v="21"/>
    <n v="18"/>
    <s v="F"/>
    <n v="810"/>
    <x v="15"/>
    <x v="0"/>
    <s v="NA"/>
    <s v="3DD.0078C3167B"/>
    <s v="NA"/>
    <x v="1"/>
    <x v="1"/>
    <s v="OtsLYON19S_1_1711"/>
    <s v="OtsLYON19S_1_1924"/>
    <x v="5"/>
    <x v="3"/>
    <n v="2019"/>
    <s v="FALL"/>
    <n v="1"/>
    <x v="4"/>
    <n v="0.95971980899999998"/>
    <n v="1"/>
    <n v="1"/>
    <x v="4"/>
    <n v="5.5555555555555554"/>
    <n v="5.5975263376757773"/>
    <n v="16.822592559073851"/>
    <s v="Abv"/>
    <n v="4.1970782120221983E-2"/>
  </r>
  <r>
    <s v="OtsLGRF24S"/>
    <s v="OtsLGRF24S_7283"/>
    <s v="C-07283"/>
    <x v="21"/>
    <n v="18"/>
    <s v="F"/>
    <n v="710"/>
    <x v="25"/>
    <x v="0"/>
    <s v="NA"/>
    <s v="3DD.0078C316A5"/>
    <s v="NA"/>
    <x v="1"/>
    <x v="1"/>
    <s v="OtsLYON20S_1_0441"/>
    <s v="OtsLYON20S_1_1143"/>
    <x v="1"/>
    <x v="0"/>
    <n v="2020"/>
    <s v="FALL"/>
    <n v="0.999999999999998"/>
    <x v="1"/>
    <n v="0.98961045999999997"/>
    <n v="1"/>
    <n v="1.0069930069930071"/>
    <x v="0"/>
    <n v="5.594405594405595"/>
    <n v="5.6049042101942765"/>
    <n v="16.844765736267519"/>
    <s v="Abv"/>
    <n v="1.0498615788681498E-2"/>
  </r>
  <r>
    <s v="OtsLGRF24S"/>
    <s v="OtsLGRF24S_7286"/>
    <s v="C-07286"/>
    <x v="21"/>
    <n v="18"/>
    <s v="M"/>
    <n v="600"/>
    <x v="44"/>
    <x v="0"/>
    <s v="NA"/>
    <s v="NA"/>
    <s v="NA"/>
    <x v="0"/>
    <x v="0"/>
    <s v="OtsLYON21S_1_0953"/>
    <s v="OtsLYON21S_1_1785"/>
    <x v="6"/>
    <x v="4"/>
    <n v="2021"/>
    <s v="FALL"/>
    <n v="1.00000000000001"/>
    <x v="4"/>
    <n v="0.98140000000000005"/>
    <n v="1"/>
    <n v="1.0138888888888888"/>
    <x v="8"/>
    <n v="5.632716049382716"/>
    <n v="5.6516685661954327"/>
    <n v="16.98530955148815"/>
    <s v="Abv"/>
    <n v="1.8952516812716702E-2"/>
  </r>
  <r>
    <s v="OtsLGRF24S"/>
    <s v="OtsLGRF24S_7289"/>
    <s v="C-07289"/>
    <x v="21"/>
    <n v="18"/>
    <s v="F"/>
    <n v="780"/>
    <x v="11"/>
    <x v="0"/>
    <s v="NA"/>
    <s v="3DD.0078C316B9"/>
    <s v="NA"/>
    <x v="1"/>
    <x v="1"/>
    <s v="OtsLYON20S_1_0410"/>
    <s v="OtsLYON20S_1_1067"/>
    <x v="1"/>
    <x v="0"/>
    <n v="2020"/>
    <s v="FALL"/>
    <n v="1.00000000000001"/>
    <x v="1"/>
    <n v="0.98961045999999997"/>
    <n v="1"/>
    <n v="1"/>
    <x v="4"/>
    <n v="5.5555555555555554"/>
    <n v="5.5660541713442369"/>
    <n v="16.728007308517132"/>
    <s v="Abv"/>
    <n v="1.0498615788681498E-2"/>
  </r>
  <r>
    <s v="OtsLGRF24S"/>
    <s v="OtsLGRF24S_7292"/>
    <s v="C-07292"/>
    <x v="21"/>
    <n v="18"/>
    <s v="F"/>
    <n v="730"/>
    <x v="13"/>
    <x v="0"/>
    <s v="NA"/>
    <s v="3DD.0078C312BD"/>
    <s v="NA"/>
    <x v="1"/>
    <x v="1"/>
    <s v="NA"/>
    <s v="NA"/>
    <x v="3"/>
    <x v="2"/>
    <s v="U"/>
    <s v="FALL"/>
    <n v="1"/>
    <x v="5"/>
    <n v="1"/>
    <n v="1"/>
    <n v="1"/>
    <x v="1"/>
    <n v="5.5555555555555554"/>
    <n v="5.5142524290531805"/>
    <n v="16.572324324312643"/>
    <s v="blw"/>
    <n v="-4.1303126502374887E-2"/>
  </r>
  <r>
    <s v="OtsLGRF24S"/>
    <s v="OtsLGRF24S_7295"/>
    <s v="C-07295"/>
    <x v="21"/>
    <n v="18"/>
    <s v="M"/>
    <n v="420"/>
    <x v="45"/>
    <x v="0"/>
    <s v="NA"/>
    <s v="NA"/>
    <s v="NA"/>
    <x v="0"/>
    <x v="0"/>
    <s v="NA"/>
    <s v="NA"/>
    <x v="3"/>
    <x v="2"/>
    <s v="U"/>
    <s v="FALL"/>
    <n v="0.999999999999999"/>
    <x v="5"/>
    <n v="1"/>
    <n v="1"/>
    <n v="1"/>
    <x v="6"/>
    <n v="5.5555555555555554"/>
    <n v="5.5142524290531805"/>
    <n v="16.572324324312643"/>
    <s v="Abv"/>
    <n v="-4.1303126502374887E-2"/>
  </r>
  <r>
    <s v="OtsLGRF24S"/>
    <s v="OtsLGRF24S_7298"/>
    <s v="C-07298"/>
    <x v="21"/>
    <n v="18"/>
    <s v="F"/>
    <n v="770"/>
    <x v="8"/>
    <x v="0"/>
    <s v="NA"/>
    <s v="3DD.0078C31294"/>
    <s v="NA"/>
    <x v="1"/>
    <x v="1"/>
    <s v="OtsLYON20S_1_0420"/>
    <s v="OtsLYON20S_1_1085"/>
    <x v="1"/>
    <x v="0"/>
    <n v="2020"/>
    <s v="FALL"/>
    <n v="1"/>
    <x v="1"/>
    <n v="0.98961045999999997"/>
    <n v="1"/>
    <n v="1"/>
    <x v="1"/>
    <n v="5.5555555555555554"/>
    <n v="5.5660541713442369"/>
    <n v="16.728007308517132"/>
    <s v="Abv"/>
    <n v="1.0498615788681498E-2"/>
  </r>
  <r>
    <s v="OtsLGRF24S"/>
    <s v="OtsLGRF24S_7301"/>
    <s v="C-07301"/>
    <x v="21"/>
    <n v="18"/>
    <s v="F"/>
    <n v="730"/>
    <x v="13"/>
    <x v="0"/>
    <s v="NA"/>
    <s v="3DD.0078C312CB"/>
    <s v="NA"/>
    <x v="1"/>
    <x v="1"/>
    <s v="OtsLYON20S_1_0416"/>
    <s v="OtsLYON20S_1_1102"/>
    <x v="1"/>
    <x v="0"/>
    <n v="2020"/>
    <s v="FALL"/>
    <n v="1"/>
    <x v="1"/>
    <n v="0.98961045999999997"/>
    <n v="1"/>
    <n v="1"/>
    <x v="1"/>
    <n v="5.5555555555555554"/>
    <n v="5.5660541713442369"/>
    <n v="16.728007308517132"/>
    <s v="Abv"/>
    <n v="1.0498615788681498E-2"/>
  </r>
  <r>
    <s v="OtsLGRF24S"/>
    <s v="OtsLGRF24S_7304"/>
    <s v="C-07304"/>
    <x v="21"/>
    <n v="18"/>
    <s v="F"/>
    <n v="700"/>
    <x v="0"/>
    <x v="1"/>
    <n v="1"/>
    <s v="3DD.0078C312B5"/>
    <s v="NA"/>
    <x v="1"/>
    <x v="1"/>
    <s v="OtsLYON20S_1_1576"/>
    <s v="OtsLYON20S_1_1762"/>
    <x v="1"/>
    <x v="0"/>
    <n v="2020"/>
    <s v="FALL"/>
    <n v="0.999999999999996"/>
    <x v="14"/>
    <n v="0.98961045999999997"/>
    <n v="1"/>
    <n v="1.0069930069930071"/>
    <x v="0"/>
    <n v="5.594405594405595"/>
    <n v="5.6049042101942765"/>
    <n v="16.844765736267519"/>
    <s v="Abv"/>
    <n v="1.0498615788681498E-2"/>
  </r>
  <r>
    <s v="OtsLGRF24S"/>
    <s v="OtsLGRF24S_7307"/>
    <s v="C-07307"/>
    <x v="21"/>
    <n v="18"/>
    <s v="M"/>
    <n v="710"/>
    <x v="25"/>
    <x v="1"/>
    <n v="1"/>
    <s v="3DD.0078C312B3"/>
    <s v="NA"/>
    <x v="0"/>
    <x v="0"/>
    <s v="OtsLYON20S_1_0644"/>
    <s v="OtsLYON20S_1_0717"/>
    <x v="1"/>
    <x v="0"/>
    <n v="2020"/>
    <s v="FALL"/>
    <n v="1"/>
    <x v="4"/>
    <n v="0.98961045999999997"/>
    <n v="1"/>
    <n v="1.0057142857142858"/>
    <x v="0"/>
    <n v="5.5873015873015879"/>
    <n v="5.5978002030902694"/>
    <n v="16.823415623764589"/>
    <s v="Abv"/>
    <n v="1.0498615788681498E-2"/>
  </r>
  <r>
    <s v="OtsLGRF24S"/>
    <s v="OtsLGRF24S_7310"/>
    <s v="C-07310"/>
    <x v="21"/>
    <n v="18"/>
    <s v="M"/>
    <n v="690"/>
    <x v="1"/>
    <x v="0"/>
    <s v="NA"/>
    <s v="NA"/>
    <s v="NA"/>
    <x v="0"/>
    <x v="0"/>
    <s v="OtsLYON20S_1_0422"/>
    <s v="OtsLYON20S_1_1116"/>
    <x v="1"/>
    <x v="0"/>
    <n v="2020"/>
    <s v="FALL"/>
    <n v="0.999999999999995"/>
    <x v="1"/>
    <n v="0.98961045999999997"/>
    <n v="1"/>
    <n v="1.0057142857142858"/>
    <x v="0"/>
    <n v="5.5873015873015879"/>
    <n v="5.5978002030902694"/>
    <n v="16.823415623764589"/>
    <s v="Abv"/>
    <n v="1.0498615788681498E-2"/>
  </r>
  <r>
    <s v="OtsLGRF24S"/>
    <s v="OtsLGRF24S_7313"/>
    <s v="C-07313"/>
    <x v="21"/>
    <n v="18"/>
    <s v="F"/>
    <n v="780"/>
    <x v="11"/>
    <x v="0"/>
    <s v="NA"/>
    <s v="3DD.0078C312C3"/>
    <s v="NA"/>
    <x v="1"/>
    <x v="1"/>
    <s v="NA"/>
    <s v="NA"/>
    <x v="3"/>
    <x v="2"/>
    <s v="U"/>
    <s v="FALL"/>
    <n v="1.00000000000001"/>
    <x v="5"/>
    <n v="1"/>
    <n v="1"/>
    <n v="1"/>
    <x v="4"/>
    <n v="5.5555555555555554"/>
    <n v="5.5142524290531805"/>
    <n v="16.572324324312643"/>
    <s v="Abv"/>
    <n v="-4.1303126502374887E-2"/>
  </r>
  <r>
    <s v="OtsLGRF24S"/>
    <s v="OtsLGRF24S_7316"/>
    <s v="C-07316"/>
    <x v="21"/>
    <n v="18"/>
    <s v="M"/>
    <n v="690"/>
    <x v="1"/>
    <x v="0"/>
    <s v="NA"/>
    <s v="NA"/>
    <s v="NA"/>
    <x v="0"/>
    <x v="0"/>
    <s v="OtsNPFH20S_1_0842"/>
    <s v="OtsNPFH20S_1_0782"/>
    <x v="0"/>
    <x v="0"/>
    <n v="2020"/>
    <s v="FALL"/>
    <n v="1.00000000000001"/>
    <x v="0"/>
    <n v="0.98845608500000004"/>
    <n v="1"/>
    <n v="1.0057142857142858"/>
    <x v="0"/>
    <n v="5.5873015873015879"/>
    <n v="5.5989803206061639"/>
    <n v="16.826962304020135"/>
    <s v="Abv"/>
    <n v="1.1678733304576028E-2"/>
  </r>
  <r>
    <s v="OtsLGRF24S"/>
    <s v="OtsLGRF24S_7319"/>
    <s v="C-07319"/>
    <x v="21"/>
    <n v="18"/>
    <s v="M"/>
    <n v="600"/>
    <x v="44"/>
    <x v="1"/>
    <n v="1"/>
    <s v="NA"/>
    <s v="NA"/>
    <x v="0"/>
    <x v="0"/>
    <s v="OtsLYON21S_1_0914"/>
    <s v="OtsLYON21S_1_1977"/>
    <x v="6"/>
    <x v="4"/>
    <n v="2021"/>
    <s v="FALL"/>
    <n v="0.999999999999998"/>
    <x v="4"/>
    <n v="0.98140000000000005"/>
    <n v="1"/>
    <n v="1.0138888888888888"/>
    <x v="8"/>
    <n v="5.632716049382716"/>
    <n v="5.6516685661954327"/>
    <n v="16.98530955148815"/>
    <s v="Abv"/>
    <n v="1.8952516812716702E-2"/>
  </r>
  <r>
    <s v="OtsLGRF24S"/>
    <s v="OtsLGRF24S_7322"/>
    <s v="C-07322"/>
    <x v="21"/>
    <n v="18"/>
    <s v="M"/>
    <n v="330"/>
    <x v="56"/>
    <x v="1"/>
    <n v="1"/>
    <s v="NA"/>
    <s v="NA"/>
    <x v="0"/>
    <x v="0"/>
    <s v="OtsLYON22S_1_0568"/>
    <s v="OtsLYON22S_1_5093"/>
    <x v="2"/>
    <x v="1"/>
    <n v="2022"/>
    <s v="FALL"/>
    <n v="1"/>
    <x v="3"/>
    <n v="0.98"/>
    <n v="1"/>
    <n v="1"/>
    <x v="6"/>
    <n v="5.5555555555555554"/>
    <n v="5.5759637188208613"/>
    <n v="16.757789085249826"/>
    <s v="blw"/>
    <n v="2.0408163265305923E-2"/>
  </r>
  <r>
    <s v="OtsLGRF24S"/>
    <s v="OtsLGRF24S_7325"/>
    <s v="C-07325"/>
    <x v="22"/>
    <n v="18"/>
    <s v="M"/>
    <n v="650"/>
    <x v="28"/>
    <x v="0"/>
    <s v="NA"/>
    <s v="NA"/>
    <s v="NA"/>
    <x v="0"/>
    <x v="0"/>
    <s v="OtsLYON21S_1_0734"/>
    <s v="OtsLYON21S_1_0341"/>
    <x v="6"/>
    <x v="4"/>
    <n v="2021"/>
    <s v="FALL"/>
    <n v="0.999999999999997"/>
    <x v="1"/>
    <n v="0.98140000000000005"/>
    <n v="1"/>
    <n v="1"/>
    <x v="5"/>
    <n v="5.5555555555555554"/>
    <n v="5.5745080723682721"/>
    <n v="16.753414340817248"/>
    <s v="Abv"/>
    <n v="1.8952516812716702E-2"/>
  </r>
  <r>
    <s v="OtsLGRF24S"/>
    <s v="OtsLGRF24S_7328"/>
    <s v="C-07328"/>
    <x v="22"/>
    <n v="18"/>
    <s v="M"/>
    <n v="950"/>
    <x v="57"/>
    <x v="0"/>
    <s v="NA"/>
    <s v="3DD.0078C31288"/>
    <s v="NA"/>
    <x v="0"/>
    <x v="0"/>
    <s v="NA"/>
    <s v="NA"/>
    <x v="3"/>
    <x v="2"/>
    <s v="U"/>
    <s v="FALL"/>
    <n v="0.999999999999999"/>
    <x v="5"/>
    <n v="1"/>
    <n v="1"/>
    <n v="1"/>
    <x v="11"/>
    <n v="5.5555555555555554"/>
    <n v="5.5142524290531805"/>
    <n v="16.572324324312643"/>
    <s v="Abv"/>
    <n v="-4.1303126502374887E-2"/>
  </r>
  <r>
    <s v="OtsLGRF24S"/>
    <s v="OtsLGRF24S_7331"/>
    <s v="C-07331"/>
    <x v="22"/>
    <n v="18"/>
    <s v="M"/>
    <n v="710"/>
    <x v="25"/>
    <x v="0"/>
    <s v="NA"/>
    <s v="3DD.0078C31285"/>
    <s v="NA"/>
    <x v="0"/>
    <x v="0"/>
    <s v="OtsNPFH20S_1_0059"/>
    <s v="OtsNPFH20S_1_0002"/>
    <x v="0"/>
    <x v="0"/>
    <n v="2020"/>
    <s v="FALL"/>
    <n v="1"/>
    <x v="0"/>
    <n v="0.98845608500000004"/>
    <n v="1"/>
    <n v="1.0057142857142858"/>
    <x v="0"/>
    <n v="5.5873015873015879"/>
    <n v="5.5989803206061639"/>
    <n v="16.826962304020135"/>
    <s v="Abv"/>
    <n v="1.1678733304576028E-2"/>
  </r>
  <r>
    <s v="OtsLGRF24S"/>
    <s v="OtsLGRF24S_7334"/>
    <s v="C-07334"/>
    <x v="22"/>
    <n v="18"/>
    <s v="F"/>
    <n v="630"/>
    <x v="31"/>
    <x v="0"/>
    <s v="NA"/>
    <s v="NA"/>
    <s v="NA"/>
    <x v="1"/>
    <x v="1"/>
    <s v="OtsLYON21S_1_0621"/>
    <s v="OtsLYON21S_1_0045"/>
    <x v="6"/>
    <x v="4"/>
    <n v="2021"/>
    <s v="FALL"/>
    <n v="1"/>
    <x v="11"/>
    <n v="0.98140000000000005"/>
    <n v="1"/>
    <n v="1"/>
    <x v="5"/>
    <n v="5.5555555555555554"/>
    <n v="5.5745080723682721"/>
    <n v="16.753414340817248"/>
    <s v="Abv"/>
    <n v="1.8952516812716702E-2"/>
  </r>
  <r>
    <s v="OtsLGRF24S"/>
    <s v="OtsLGRF24S_7337"/>
    <s v="C-07337"/>
    <x v="22"/>
    <n v="18"/>
    <s v="M"/>
    <n v="450"/>
    <x v="17"/>
    <x v="0"/>
    <s v="NA"/>
    <s v="NA"/>
    <s v="NA"/>
    <x v="0"/>
    <x v="0"/>
    <s v="OtsLYON22S_1_0224"/>
    <s v="OtsLYON22S_1_3186"/>
    <x v="2"/>
    <x v="1"/>
    <n v="2022"/>
    <s v="FALL"/>
    <n v="1"/>
    <x v="10"/>
    <n v="0.98"/>
    <n v="1"/>
    <n v="1"/>
    <x v="2"/>
    <n v="5.5555555555555554"/>
    <n v="5.5759637188208613"/>
    <n v="16.757789085249826"/>
    <s v="Abv"/>
    <n v="2.0408163265305923E-2"/>
  </r>
  <r>
    <s v="OtsLGRF24S"/>
    <s v="OtsLGRF24S_7340"/>
    <s v="C-07340"/>
    <x v="22"/>
    <n v="18"/>
    <s v="M"/>
    <n v="450"/>
    <x v="17"/>
    <x v="0"/>
    <s v="NA"/>
    <s v="NA"/>
    <s v="NA"/>
    <x v="0"/>
    <x v="0"/>
    <s v="OtsLYON22S_1_0154"/>
    <s v="OtsLYON22S_1_3027"/>
    <x v="2"/>
    <x v="1"/>
    <n v="2022"/>
    <s v="FALL"/>
    <n v="0.999999999999997"/>
    <x v="1"/>
    <n v="0.98"/>
    <n v="1"/>
    <n v="1"/>
    <x v="2"/>
    <n v="5.5555555555555554"/>
    <n v="5.5759637188208613"/>
    <n v="16.757789085249826"/>
    <s v="Abv"/>
    <n v="2.0408163265305923E-2"/>
  </r>
  <r>
    <s v="OtsLGRF24S"/>
    <s v="OtsLGRF24S_7343"/>
    <s v="C-07343"/>
    <x v="22"/>
    <n v="18"/>
    <s v="M"/>
    <n v="920"/>
    <x v="33"/>
    <x v="0"/>
    <s v="NA"/>
    <s v="3DD.0077B40112"/>
    <s v="NA"/>
    <x v="0"/>
    <x v="0"/>
    <s v="NA"/>
    <s v="NA"/>
    <x v="3"/>
    <x v="2"/>
    <s v="U"/>
    <s v="FALL"/>
    <n v="1"/>
    <x v="5"/>
    <n v="1"/>
    <n v="1"/>
    <n v="1"/>
    <x v="10"/>
    <n v="5.5555555555555554"/>
    <n v="5.5142524290531805"/>
    <n v="16.572324324312643"/>
    <s v="Abv"/>
    <n v="-4.1303126502374887E-2"/>
  </r>
  <r>
    <s v="OtsLGRF24S"/>
    <s v="OtsLGRF24S_7346"/>
    <s v="C-07346"/>
    <x v="22"/>
    <n v="18"/>
    <s v="F"/>
    <n v="750"/>
    <x v="21"/>
    <x v="1"/>
    <n v="1"/>
    <s v="3DD.0077CC732F"/>
    <s v="NA"/>
    <x v="1"/>
    <x v="1"/>
    <s v="OtsNPFH20S_1_0798"/>
    <s v="OtsNPFH20S_1_0711"/>
    <x v="0"/>
    <x v="0"/>
    <n v="2020"/>
    <s v="FALL"/>
    <n v="1"/>
    <x v="0"/>
    <n v="0.98845608500000004"/>
    <n v="1"/>
    <n v="1"/>
    <x v="1"/>
    <n v="5.5555555555555554"/>
    <n v="5.5672342888601314"/>
    <n v="16.731553988772674"/>
    <s v="Abv"/>
    <n v="1.1678733304576028E-2"/>
  </r>
  <r>
    <s v="OtsLGRF24S"/>
    <s v="OtsLGRF24S_7349"/>
    <s v="C-07349"/>
    <x v="22"/>
    <n v="18"/>
    <s v="M"/>
    <n v="690"/>
    <x v="1"/>
    <x v="0"/>
    <s v="NA"/>
    <s v="NA"/>
    <s v="NA"/>
    <x v="0"/>
    <x v="0"/>
    <s v="NA"/>
    <s v="NA"/>
    <x v="3"/>
    <x v="2"/>
    <s v="U"/>
    <s v="FALL"/>
    <n v="0.999999999999997"/>
    <x v="5"/>
    <n v="1"/>
    <n v="1"/>
    <n v="1.0057142857142858"/>
    <x v="0"/>
    <n v="5.5873015873015879"/>
    <n v="5.545998460799213"/>
    <n v="16.6677326395601"/>
    <s v="Abv"/>
    <n v="-4.1303126502374887E-2"/>
  </r>
  <r>
    <s v="OtsLGRF24S"/>
    <s v="OtsLGRF24S_7352"/>
    <s v="C-07352"/>
    <x v="22"/>
    <n v="18"/>
    <s v="M"/>
    <n v="440"/>
    <x v="49"/>
    <x v="1"/>
    <n v="1"/>
    <s v="NA"/>
    <s v="NA"/>
    <x v="0"/>
    <x v="0"/>
    <s v="OtsLYON22S_1_0317"/>
    <s v="OtsLYON22S_1_3398"/>
    <x v="2"/>
    <x v="1"/>
    <n v="2022"/>
    <s v="FALL"/>
    <n v="1"/>
    <x v="9"/>
    <n v="0.98"/>
    <n v="1"/>
    <n v="1"/>
    <x v="2"/>
    <n v="5.5555555555555554"/>
    <n v="5.5759637188208613"/>
    <n v="16.757789085249826"/>
    <s v="Abv"/>
    <n v="2.0408163265305923E-2"/>
  </r>
  <r>
    <s v="OtsLGRF24S"/>
    <s v="OtsLGRF24S_7355"/>
    <s v="C-07355"/>
    <x v="22"/>
    <n v="18"/>
    <s v="M"/>
    <n v="770"/>
    <x v="8"/>
    <x v="1"/>
    <s v="NA"/>
    <s v="3DD.0078C31289"/>
    <s v="NA"/>
    <x v="0"/>
    <x v="0"/>
    <s v="OtsNPFH20S_1_0575"/>
    <s v="OtsNPFH20S_1_0535"/>
    <x v="0"/>
    <x v="0"/>
    <n v="2020"/>
    <s v="FALL"/>
    <n v="1"/>
    <x v="7"/>
    <n v="0.98845608500000004"/>
    <n v="1"/>
    <n v="1.0058139534883721"/>
    <x v="1"/>
    <n v="5.5878552971576232"/>
    <n v="5.5995340304621992"/>
    <n v="16.828626402541893"/>
    <s v="Abv"/>
    <n v="1.1678733304576028E-2"/>
  </r>
  <r>
    <s v="OtsLGRF24S"/>
    <s v="OtsLGRF24S_7358"/>
    <s v="C-07358"/>
    <x v="22"/>
    <n v="18"/>
    <s v="F"/>
    <n v="750"/>
    <x v="21"/>
    <x v="0"/>
    <s v="NA"/>
    <s v="3DD.0077B5B948"/>
    <s v="NA"/>
    <x v="1"/>
    <x v="1"/>
    <s v="NA"/>
    <s v="NA"/>
    <x v="3"/>
    <x v="2"/>
    <s v="U"/>
    <s v="FALL"/>
    <n v="1"/>
    <x v="5"/>
    <n v="1"/>
    <n v="1"/>
    <n v="1"/>
    <x v="1"/>
    <n v="5.5555555555555554"/>
    <n v="5.5142524290531805"/>
    <n v="16.572324324312643"/>
    <s v="Abv"/>
    <n v="-4.1303126502374887E-2"/>
  </r>
  <r>
    <s v="OtsLGRF24S"/>
    <s v="OtsLGRF24S_7361"/>
    <s v="C-07361"/>
    <x v="22"/>
    <n v="18"/>
    <s v="M"/>
    <n v="740"/>
    <x v="2"/>
    <x v="1"/>
    <n v="1"/>
    <s v="3DD.0078C312A6"/>
    <s v="NA"/>
    <x v="0"/>
    <x v="0"/>
    <s v="OtsLYON20S_1_1337"/>
    <s v="OtsLYON20S_1_0881"/>
    <x v="1"/>
    <x v="0"/>
    <n v="2020"/>
    <s v="FALL"/>
    <n v="0.999999999999998"/>
    <x v="9"/>
    <n v="0.98961045999999997"/>
    <n v="1"/>
    <n v="1.0058139534883721"/>
    <x v="1"/>
    <n v="5.5878552971576232"/>
    <n v="5.5983539129463047"/>
    <n v="16.825079722286347"/>
    <s v="Abv"/>
    <n v="1.0498615788681498E-2"/>
  </r>
  <r>
    <s v="OtsLGRF24S"/>
    <s v="OtsLGRF24S_7364"/>
    <s v="C-07364"/>
    <x v="22"/>
    <n v="18"/>
    <s v="M"/>
    <n v="650"/>
    <x v="28"/>
    <x v="1"/>
    <n v="1"/>
    <s v="NA"/>
    <s v="NA"/>
    <x v="0"/>
    <x v="0"/>
    <s v="OtsLYON21S_1_0700"/>
    <s v="OtsLYON21S_1_0257"/>
    <x v="6"/>
    <x v="4"/>
    <n v="2021"/>
    <s v="FALL"/>
    <n v="0.999999999999998"/>
    <x v="2"/>
    <n v="0.98140000000000005"/>
    <n v="1"/>
    <n v="1"/>
    <x v="5"/>
    <n v="5.5555555555555554"/>
    <n v="5.5745080723682721"/>
    <n v="16.753414340817248"/>
    <s v="Abv"/>
    <n v="1.8952516812716702E-2"/>
  </r>
  <r>
    <s v="OtsLGRF24S"/>
    <s v="OtsLGRF24S_7367"/>
    <s v="C-07367"/>
    <x v="22"/>
    <n v="18"/>
    <s v="M"/>
    <n v="600"/>
    <x v="44"/>
    <x v="0"/>
    <s v="NA"/>
    <s v="NA"/>
    <s v="NA"/>
    <x v="0"/>
    <x v="0"/>
    <s v="NA"/>
    <s v="NA"/>
    <x v="3"/>
    <x v="2"/>
    <s v="U"/>
    <s v="FALL"/>
    <n v="1.00000000000001"/>
    <x v="5"/>
    <n v="1"/>
    <n v="1"/>
    <n v="1.0138888888888888"/>
    <x v="8"/>
    <n v="5.632716049382716"/>
    <n v="5.5914129228803411"/>
    <n v="16.804219534983545"/>
    <s v="Abv"/>
    <n v="-4.1303126502374887E-2"/>
  </r>
  <r>
    <s v="OtsLGRF24S"/>
    <s v="OtsLGRF24S_7370"/>
    <s v="C-07370"/>
    <x v="22"/>
    <n v="18"/>
    <s v="F"/>
    <n v="810"/>
    <x v="15"/>
    <x v="1"/>
    <n v="1"/>
    <s v="3DD.0078C312BB"/>
    <s v="NA"/>
    <x v="1"/>
    <x v="1"/>
    <s v="OtsLYON19S_1_0124"/>
    <s v="OtsLYON19S_1_0072"/>
    <x v="5"/>
    <x v="3"/>
    <n v="2019"/>
    <s v="FALL"/>
    <n v="1"/>
    <x v="11"/>
    <n v="0.95971980899999998"/>
    <n v="1"/>
    <n v="1"/>
    <x v="4"/>
    <n v="5.5555555555555554"/>
    <n v="5.5975263376757773"/>
    <n v="16.822592559073851"/>
    <s v="Abv"/>
    <n v="4.1970782120221983E-2"/>
  </r>
  <r>
    <s v="OtsLGRF24S"/>
    <s v="OtsLGRF24S_7373"/>
    <s v="C-07373"/>
    <x v="22"/>
    <n v="18"/>
    <s v="F"/>
    <n v="780"/>
    <x v="11"/>
    <x v="0"/>
    <s v="NA"/>
    <s v="3DD.0078C312B1"/>
    <s v="NA"/>
    <x v="1"/>
    <x v="1"/>
    <s v="NA"/>
    <s v="NA"/>
    <x v="3"/>
    <x v="2"/>
    <s v="U"/>
    <s v="FALL"/>
    <n v="1.00000000000001"/>
    <x v="5"/>
    <n v="1"/>
    <n v="1"/>
    <n v="1"/>
    <x v="4"/>
    <n v="5.5555555555555554"/>
    <n v="5.5142524290531805"/>
    <n v="16.572324324312643"/>
    <s v="blw"/>
    <n v="-4.1303126502374887E-2"/>
  </r>
  <r>
    <s v="OtsLGRF24S"/>
    <s v="OtsLGRF24S_7376"/>
    <s v="C-07376"/>
    <x v="22"/>
    <n v="18"/>
    <s v="M"/>
    <n v="620"/>
    <x v="26"/>
    <x v="1"/>
    <n v="1"/>
    <s v="3DD.003D9E64E8"/>
    <s v="NA"/>
    <x v="0"/>
    <x v="0"/>
    <s v="OtsLYON21S_1_0716"/>
    <s v="OtsLYON21S_1_0304"/>
    <x v="6"/>
    <x v="4"/>
    <n v="2021"/>
    <s v="FALL"/>
    <n v="0.999999999999994"/>
    <x v="1"/>
    <n v="0.98140000000000005"/>
    <n v="1"/>
    <n v="1.0138888888888888"/>
    <x v="8"/>
    <n v="5.632716049382716"/>
    <n v="5.6516685661954327"/>
    <n v="16.98530955148815"/>
    <s v="Abv"/>
    <n v="1.8952516812716702E-2"/>
  </r>
  <r>
    <s v="OtsLGRF24S"/>
    <s v="OtsLGRF24S_7379"/>
    <s v="C-07379"/>
    <x v="22"/>
    <n v="18"/>
    <s v="F"/>
    <n v="760"/>
    <x v="20"/>
    <x v="0"/>
    <s v="NA"/>
    <s v="3DD.0078C312C8"/>
    <s v="NA"/>
    <x v="1"/>
    <x v="1"/>
    <s v="NA"/>
    <s v="NA"/>
    <x v="3"/>
    <x v="2"/>
    <s v="U"/>
    <s v="FALL"/>
    <n v="0.999999999999996"/>
    <x v="5"/>
    <n v="1"/>
    <n v="1"/>
    <n v="1"/>
    <x v="1"/>
    <n v="5.5555555555555554"/>
    <n v="5.5142524290531805"/>
    <n v="16.572324324312643"/>
    <s v="Abv"/>
    <n v="-4.1303126502374887E-2"/>
  </r>
  <r>
    <s v="OtsLGRF24S"/>
    <s v="OtsLGRF24S_7382"/>
    <s v="C-07382"/>
    <x v="22"/>
    <n v="18"/>
    <s v="F"/>
    <n v="800"/>
    <x v="18"/>
    <x v="0"/>
    <s v="NA"/>
    <s v="3DD.0078C312AF"/>
    <s v="NA"/>
    <x v="1"/>
    <x v="1"/>
    <s v="NA"/>
    <s v="NA"/>
    <x v="3"/>
    <x v="2"/>
    <s v="U"/>
    <s v="FALL"/>
    <n v="0.999999999999999"/>
    <x v="5"/>
    <n v="1"/>
    <n v="1"/>
    <n v="1"/>
    <x v="4"/>
    <n v="5.5555555555555554"/>
    <n v="5.5142524290531805"/>
    <n v="16.572324324312643"/>
    <s v="Abv"/>
    <n v="-4.1303126502374887E-2"/>
  </r>
  <r>
    <s v="OtsLGRF24S"/>
    <s v="OtsLGRF24S_7385"/>
    <s v="C-07385"/>
    <x v="22"/>
    <n v="18"/>
    <s v="M"/>
    <n v="710"/>
    <x v="25"/>
    <x v="1"/>
    <s v="NA"/>
    <s v="3DD.0078C31295"/>
    <s v="NA"/>
    <x v="0"/>
    <x v="0"/>
    <s v="OtsPBT19-RSHFa-0115"/>
    <s v="OtsPBT19-RSHFa-0009"/>
    <x v="13"/>
    <x v="3"/>
    <n v="2019"/>
    <s v="FALL"/>
    <n v="0.999999999999996"/>
    <x v="20"/>
    <n v="0.96016800000000002"/>
    <n v="1"/>
    <n v="1.0057142857142858"/>
    <x v="0"/>
    <n v="5.5873015873015879"/>
    <n v="5.6287859941970479"/>
    <n v="16.916539140736973"/>
    <s v="blw"/>
    <n v="4.1484406895460069E-2"/>
  </r>
  <r>
    <s v="OtsLGRF24S"/>
    <s v="OtsLGRF24S_7388"/>
    <s v="C-07388"/>
    <x v="22"/>
    <n v="18"/>
    <s v="F"/>
    <n v="770"/>
    <x v="8"/>
    <x v="0"/>
    <s v="NA"/>
    <s v="3DD.0078C3128B"/>
    <s v="NA"/>
    <x v="1"/>
    <x v="1"/>
    <s v="OtsLYON20S_1_1462"/>
    <s v="OtsLYON20S_1_1257"/>
    <x v="1"/>
    <x v="0"/>
    <n v="2020"/>
    <s v="FALL"/>
    <n v="1"/>
    <x v="4"/>
    <n v="0.98961045999999997"/>
    <n v="1"/>
    <n v="1"/>
    <x v="1"/>
    <n v="5.5555555555555554"/>
    <n v="5.5660541713442369"/>
    <n v="16.728007308517132"/>
    <s v="Abv"/>
    <n v="1.0498615788681498E-2"/>
  </r>
  <r>
    <s v="OtsLGRF24S"/>
    <s v="OtsLGRF24S_7391"/>
    <s v="C-07391"/>
    <x v="22"/>
    <n v="18"/>
    <s v="M"/>
    <n v="540"/>
    <x v="37"/>
    <x v="0"/>
    <s v="NA"/>
    <s v="NA"/>
    <s v="NA"/>
    <x v="0"/>
    <x v="0"/>
    <s v="OtsLYON22S_1_0025"/>
    <s v="OtsLYON22S_1_1056"/>
    <x v="2"/>
    <x v="1"/>
    <n v="2022"/>
    <s v="FALL"/>
    <n v="1"/>
    <x v="11"/>
    <n v="0.98"/>
    <n v="1"/>
    <n v="1.03125"/>
    <x v="9"/>
    <n v="5.729166666666667"/>
    <n v="5.7495748299319729"/>
    <n v="17.279553309259363"/>
    <s v="Abv"/>
    <n v="2.0408163265305923E-2"/>
  </r>
  <r>
    <s v="OtsLGRF24S"/>
    <s v="OtsLGRF24S_7394"/>
    <s v="C-07394"/>
    <x v="22"/>
    <n v="18"/>
    <s v="F"/>
    <n v="560"/>
    <x v="55"/>
    <x v="1"/>
    <n v="1"/>
    <s v="NA"/>
    <s v="NA"/>
    <x v="0"/>
    <x v="0"/>
    <s v="OtsLYON22S_1_0431"/>
    <s v="OtsLYON22S_1_4215"/>
    <x v="2"/>
    <x v="1"/>
    <n v="2022"/>
    <s v="FALL"/>
    <n v="0.999999999999999"/>
    <x v="4"/>
    <n v="0.98"/>
    <n v="1"/>
    <n v="1.03125"/>
    <x v="9"/>
    <n v="5.729166666666667"/>
    <n v="5.7495748299319729"/>
    <n v="17.279553309259363"/>
    <s v="Abv"/>
    <n v="2.0408163265305923E-2"/>
  </r>
  <r>
    <s v="OtsLGRF24S"/>
    <s v="OtsLGRF24S_7397"/>
    <s v="C-07397"/>
    <x v="22"/>
    <n v="18"/>
    <s v="M"/>
    <n v="890"/>
    <x v="41"/>
    <x v="0"/>
    <s v="NA"/>
    <s v="3DD.0077CCA9E4"/>
    <s v="NA"/>
    <x v="0"/>
    <x v="0"/>
    <s v="OtsNPFH19S_1_3310"/>
    <s v="OtsNPFH19S_1_3062"/>
    <x v="4"/>
    <x v="3"/>
    <n v="2019"/>
    <s v="FALL"/>
    <n v="0.999999999999999"/>
    <x v="8"/>
    <n v="0.99705232300000002"/>
    <n v="1"/>
    <n v="1"/>
    <x v="10"/>
    <n v="5.5555555555555554"/>
    <n v="5.5585119470427449"/>
    <n v="16.705340194731683"/>
    <s v="Abv"/>
    <n v="2.9563914871895136E-3"/>
  </r>
  <r>
    <s v="OtsLGRF24S"/>
    <s v="OtsLGRF24S_7400"/>
    <s v="C-07400"/>
    <x v="22"/>
    <n v="18"/>
    <s v="F"/>
    <n v="810"/>
    <x v="15"/>
    <x v="0"/>
    <s v="NA"/>
    <s v="3DD.0078C3129E"/>
    <s v="NA"/>
    <x v="1"/>
    <x v="1"/>
    <s v="OtsNPFH19S_1_4324"/>
    <s v="OtsNPFH19S_1_4058"/>
    <x v="4"/>
    <x v="3"/>
    <n v="2019"/>
    <s v="FALL"/>
    <n v="1"/>
    <x v="0"/>
    <n v="0.99705232300000002"/>
    <n v="1"/>
    <n v="1"/>
    <x v="4"/>
    <n v="5.5555555555555554"/>
    <n v="5.5585119470427449"/>
    <n v="16.705340194731683"/>
    <s v="Abv"/>
    <n v="2.9563914871895136E-3"/>
  </r>
  <r>
    <s v="OtsLGRF24S"/>
    <s v="OtsLGRF24S_7403"/>
    <s v="C-07403"/>
    <x v="22"/>
    <n v="18"/>
    <s v="M"/>
    <n v="710"/>
    <x v="25"/>
    <x v="1"/>
    <n v="1"/>
    <s v="3DD.0078C31271"/>
    <s v="NA"/>
    <x v="0"/>
    <x v="0"/>
    <s v="OtsLYON21S_1_0746"/>
    <s v="OtsLYON21S_1_0364"/>
    <x v="6"/>
    <x v="4"/>
    <n v="2021"/>
    <s v="FALL"/>
    <n v="1"/>
    <x v="1"/>
    <n v="0.98140000000000005"/>
    <n v="1"/>
    <n v="1.0057142857142858"/>
    <x v="0"/>
    <n v="5.5873015873015879"/>
    <n v="5.6062541041143046"/>
    <n v="16.848822656064705"/>
    <s v="Abv"/>
    <n v="1.8952516812716702E-2"/>
  </r>
  <r>
    <s v="OtsLGRF24S"/>
    <s v="OtsLGRF24S_7406"/>
    <s v="C-07406"/>
    <x v="22"/>
    <n v="18"/>
    <s v="F"/>
    <n v="700"/>
    <x v="0"/>
    <x v="0"/>
    <s v="NA"/>
    <s v="3DD.0078C31275"/>
    <s v="NA"/>
    <x v="1"/>
    <x v="1"/>
    <s v="OtsLYON20S_1_1462"/>
    <s v="OtsLYON20S_1_1257"/>
    <x v="1"/>
    <x v="0"/>
    <n v="2020"/>
    <s v="FALL"/>
    <n v="0.999999999999997"/>
    <x v="4"/>
    <n v="0.98961045999999997"/>
    <n v="1"/>
    <n v="1.0069930069930071"/>
    <x v="0"/>
    <n v="5.594405594405595"/>
    <n v="5.6049042101942765"/>
    <n v="16.844765736267519"/>
    <s v="Abv"/>
    <n v="1.0498615788681498E-2"/>
  </r>
  <r>
    <s v="OtsLGRF24S"/>
    <s v="OtsLGRF24S_7409"/>
    <s v="C-07409"/>
    <x v="22"/>
    <n v="18"/>
    <s v="M"/>
    <n v="680"/>
    <x v="19"/>
    <x v="0"/>
    <s v="NA"/>
    <s v="NA"/>
    <s v="NA"/>
    <x v="0"/>
    <x v="0"/>
    <s v="OtsLYON21S_1_0650"/>
    <s v="OtsLYON21S_1_0105"/>
    <x v="6"/>
    <x v="4"/>
    <n v="2021"/>
    <s v="FALL"/>
    <n v="1"/>
    <x v="11"/>
    <n v="0.98140000000000005"/>
    <n v="1"/>
    <n v="1.0057142857142858"/>
    <x v="0"/>
    <n v="5.5873015873015879"/>
    <n v="5.6062541041143046"/>
    <n v="16.848822656064705"/>
    <s v="Abv"/>
    <n v="1.8952516812716702E-2"/>
  </r>
  <r>
    <s v="OtsLGRF24S"/>
    <s v="OtsLGRF24S_7412"/>
    <s v="C-07412"/>
    <x v="22"/>
    <n v="18"/>
    <s v="M"/>
    <n v="710"/>
    <x v="25"/>
    <x v="0"/>
    <s v="NA"/>
    <s v="3DD.0078C3128A"/>
    <s v="NA"/>
    <x v="0"/>
    <x v="0"/>
    <s v="OtsLYON20S_1_0246"/>
    <s v="OtsLYON20S_1_0110"/>
    <x v="1"/>
    <x v="0"/>
    <n v="2020"/>
    <s v="FALL"/>
    <n v="1"/>
    <x v="2"/>
    <n v="0.98961045999999997"/>
    <n v="1"/>
    <n v="1.0057142857142858"/>
    <x v="0"/>
    <n v="5.5873015873015879"/>
    <n v="5.5978002030902694"/>
    <n v="16.823415623764589"/>
    <s v="Abv"/>
    <n v="1.0498615788681498E-2"/>
  </r>
  <r>
    <s v="OtsLGRF24S"/>
    <s v="OtsLGRF24S_7415"/>
    <s v="C-07415"/>
    <x v="22"/>
    <n v="18"/>
    <s v="M"/>
    <n v="1000"/>
    <x v="58"/>
    <x v="0"/>
    <s v="NA"/>
    <s v="3DD.0078C312B4"/>
    <s v="NA"/>
    <x v="2"/>
    <x v="0"/>
    <s v="NA"/>
    <s v="NA"/>
    <x v="3"/>
    <x v="2"/>
    <s v="U"/>
    <s v="FALL"/>
    <n v="0.999999999999999"/>
    <x v="5"/>
    <n v="1"/>
    <n v="1"/>
    <n v="1"/>
    <x v="12"/>
    <n v="5.5555555555555554"/>
    <n v="5.5142524290531805"/>
    <n v="16.572324324312643"/>
    <s v="Abv"/>
    <n v="-4.1303126502374887E-2"/>
  </r>
  <r>
    <s v="OtsLGRF24S"/>
    <s v="OtsLGRF24S_7418"/>
    <s v="C-07418"/>
    <x v="22"/>
    <n v="18"/>
    <s v="M"/>
    <n v="420"/>
    <x v="45"/>
    <x v="0"/>
    <s v="NA"/>
    <s v="NA"/>
    <s v="NA"/>
    <x v="0"/>
    <x v="0"/>
    <s v="OtsLYON22S_1_0465"/>
    <s v="OtsLYON22S_1_4278"/>
    <x v="2"/>
    <x v="1"/>
    <n v="2022"/>
    <s v="FALL"/>
    <n v="0.999999999999996"/>
    <x v="4"/>
    <n v="0.98"/>
    <n v="1"/>
    <n v="1"/>
    <x v="6"/>
    <n v="5.5555555555555554"/>
    <n v="5.5759637188208613"/>
    <n v="16.757789085249826"/>
    <s v="Abv"/>
    <n v="2.0408163265305923E-2"/>
  </r>
  <r>
    <s v="OtsLGRF24S"/>
    <s v="OtsLGRF24S_7421"/>
    <s v="C-07421"/>
    <x v="22"/>
    <n v="18"/>
    <s v="F"/>
    <n v="760"/>
    <x v="20"/>
    <x v="0"/>
    <s v="NA"/>
    <s v="3DD.0078C31273"/>
    <s v="NA"/>
    <x v="1"/>
    <x v="1"/>
    <s v="OtsLYON20S_1_1498"/>
    <s v="OtsLYON20S_1_1614"/>
    <x v="1"/>
    <x v="0"/>
    <n v="2020"/>
    <s v="FALL"/>
    <n v="1"/>
    <x v="4"/>
    <n v="0.98961045999999997"/>
    <n v="1"/>
    <n v="1"/>
    <x v="1"/>
    <n v="5.5555555555555554"/>
    <n v="5.5660541713442369"/>
    <n v="16.728007308517132"/>
    <s v="Abv"/>
    <n v="1.0498615788681498E-2"/>
  </r>
  <r>
    <s v="OtsLGRF24S"/>
    <s v="OtsLGRF24S_7424"/>
    <s v="C-07424"/>
    <x v="22"/>
    <n v="18"/>
    <s v="M"/>
    <n v="720"/>
    <x v="9"/>
    <x v="1"/>
    <n v="1"/>
    <s v="3DD.0078C312A2"/>
    <s v="NA"/>
    <x v="0"/>
    <x v="0"/>
    <s v="OtsLYON19S_1_1341"/>
    <s v="OtsLYON19S_1_1412"/>
    <x v="5"/>
    <x v="3"/>
    <n v="2019"/>
    <s v="FALL"/>
    <n v="0.999999999999996"/>
    <x v="3"/>
    <n v="0.95971980899999998"/>
    <n v="1"/>
    <n v="1.0057142857142858"/>
    <x v="0"/>
    <n v="5.5873015873015879"/>
    <n v="5.6292723694218099"/>
    <n v="16.918000874321311"/>
    <s v="blw"/>
    <n v="4.1970782120221983E-2"/>
  </r>
  <r>
    <s v="OtsLGRF24S"/>
    <s v="OtsLGRF24S_7427"/>
    <s v="C-07427"/>
    <x v="22"/>
    <n v="18"/>
    <s v="M"/>
    <n v="670"/>
    <x v="14"/>
    <x v="0"/>
    <s v="NA"/>
    <s v="NA"/>
    <s v="NA"/>
    <x v="0"/>
    <x v="0"/>
    <s v="NA"/>
    <s v="NA"/>
    <x v="3"/>
    <x v="2"/>
    <s v="U"/>
    <s v="FALL"/>
    <n v="1"/>
    <x v="5"/>
    <n v="1"/>
    <n v="1"/>
    <n v="1"/>
    <x v="5"/>
    <n v="5.5555555555555554"/>
    <n v="5.5142524290531805"/>
    <n v="16.572324324312643"/>
    <s v="Abv"/>
    <n v="-4.1303126502374887E-2"/>
  </r>
  <r>
    <s v="OtsLGRF24S"/>
    <s v="OtsLGRF24S_7430"/>
    <s v="C-07430"/>
    <x v="22"/>
    <n v="18"/>
    <s v="F"/>
    <n v="790"/>
    <x v="7"/>
    <x v="1"/>
    <n v="1"/>
    <s v="3DD.0078C312C5"/>
    <s v="NA"/>
    <x v="1"/>
    <x v="1"/>
    <s v="OtsLYON20S_1_0633"/>
    <s v="OtsLYON20S_1_0722"/>
    <x v="1"/>
    <x v="0"/>
    <n v="2020"/>
    <s v="FALL"/>
    <n v="1"/>
    <x v="4"/>
    <n v="0.98961045999999997"/>
    <n v="1"/>
    <n v="1"/>
    <x v="4"/>
    <n v="5.5555555555555554"/>
    <n v="5.5660541713442369"/>
    <n v="16.728007308517132"/>
    <s v="Abv"/>
    <n v="1.0498615788681498E-2"/>
  </r>
  <r>
    <s v="OtsLGRF24S"/>
    <s v="OtsLGRF24S_7433"/>
    <s v="C-07433"/>
    <x v="22"/>
    <n v="18"/>
    <s v="F"/>
    <n v="730"/>
    <x v="13"/>
    <x v="1"/>
    <n v="1"/>
    <s v="3DD.0078C312C2"/>
    <s v="NA"/>
    <x v="1"/>
    <x v="1"/>
    <s v="OtsLYON20S_1_0499"/>
    <s v="OtsLYON20S_1_0555"/>
    <x v="1"/>
    <x v="0"/>
    <n v="2020"/>
    <s v="FALL"/>
    <n v="1"/>
    <x v="10"/>
    <n v="0.98961045999999997"/>
    <n v="1"/>
    <n v="1"/>
    <x v="1"/>
    <n v="5.5555555555555554"/>
    <n v="5.5660541713442369"/>
    <n v="16.728007308517132"/>
    <s v="Abv"/>
    <n v="1.0498615788681498E-2"/>
  </r>
  <r>
    <s v="OtsLGRF24S"/>
    <s v="OtsLGRF24S_7436"/>
    <s v="C-07436"/>
    <x v="22"/>
    <n v="18"/>
    <s v="F"/>
    <n v="630"/>
    <x v="31"/>
    <x v="0"/>
    <s v="NA"/>
    <s v="NA"/>
    <s v="NA"/>
    <x v="0"/>
    <x v="0"/>
    <s v="OtsLYON21S_1_0732"/>
    <s v="OtsLYON21S_1_0335"/>
    <x v="6"/>
    <x v="4"/>
    <n v="2021"/>
    <s v="FALL"/>
    <n v="1"/>
    <x v="1"/>
    <n v="0.98140000000000005"/>
    <n v="1"/>
    <n v="1"/>
    <x v="5"/>
    <n v="5.5555555555555554"/>
    <n v="5.5745080723682721"/>
    <n v="16.753414340817248"/>
    <s v="Abv"/>
    <n v="1.8952516812716702E-2"/>
  </r>
  <r>
    <s v="OtsLGRF24S"/>
    <s v="OtsLGRF24S_7439"/>
    <s v="C-07439"/>
    <x v="22"/>
    <n v="18"/>
    <s v="F"/>
    <n v="690"/>
    <x v="1"/>
    <x v="0"/>
    <s v="NA"/>
    <s v="NA"/>
    <s v="NA"/>
    <x v="1"/>
    <x v="1"/>
    <s v="OtsLYON20S_1_0444"/>
    <s v="OtsLYON20S_1_1185"/>
    <x v="1"/>
    <x v="0"/>
    <n v="2020"/>
    <s v="FALL"/>
    <n v="1"/>
    <x v="10"/>
    <n v="0.98961045999999997"/>
    <n v="1"/>
    <n v="1.0069930069930071"/>
    <x v="0"/>
    <n v="5.594405594405595"/>
    <n v="5.6049042101942765"/>
    <n v="16.844765736267519"/>
    <s v="Abv"/>
    <n v="1.0498615788681498E-2"/>
  </r>
  <r>
    <s v="OtsLGRF24S"/>
    <s v="OtsLGRF24S_7442"/>
    <s v="C-07442"/>
    <x v="22"/>
    <n v="18"/>
    <s v="F"/>
    <n v="670"/>
    <x v="14"/>
    <x v="0"/>
    <s v="NA"/>
    <s v="NA"/>
    <s v="NA"/>
    <x v="1"/>
    <x v="1"/>
    <s v="OtsLYON20S_1_1547"/>
    <s v="OtsLYON20S_1_1704"/>
    <x v="1"/>
    <x v="0"/>
    <n v="2020"/>
    <s v="FALL"/>
    <n v="0.999999999999999"/>
    <x v="4"/>
    <n v="0.98961045999999997"/>
    <n v="1"/>
    <n v="1"/>
    <x v="5"/>
    <n v="5.5555555555555554"/>
    <n v="5.5660541713442369"/>
    <n v="16.728007308517132"/>
    <s v="Abv"/>
    <n v="1.0498615788681498E-2"/>
  </r>
  <r>
    <s v="OtsLGRF24S"/>
    <s v="OtsLGRF24S_7445"/>
    <s v="C-07445"/>
    <x v="22"/>
    <n v="18"/>
    <s v="F"/>
    <n v="910"/>
    <x v="50"/>
    <x v="1"/>
    <n v="1"/>
    <s v="3DD.0078C31282"/>
    <s v="NA"/>
    <x v="1"/>
    <x v="1"/>
    <s v="OtsLYON19S_1_0117"/>
    <s v="OtsLYON19S_1_0041"/>
    <x v="5"/>
    <x v="3"/>
    <n v="2019"/>
    <s v="FALL"/>
    <n v="0.999999999999997"/>
    <x v="11"/>
    <n v="0.95971980899999998"/>
    <n v="1"/>
    <n v="1"/>
    <x v="10"/>
    <n v="5.5555555555555554"/>
    <n v="5.5975263376757773"/>
    <n v="16.822592559073851"/>
    <s v="Abv"/>
    <n v="4.1970782120221983E-2"/>
  </r>
  <r>
    <s v="OtsLGRF24S"/>
    <s v="OtsLGRF24S_7448"/>
    <s v="C-07448"/>
    <x v="22"/>
    <n v="18"/>
    <s v="F"/>
    <n v="740"/>
    <x v="2"/>
    <x v="0"/>
    <s v="NA"/>
    <s v="3DD.0078C312A9"/>
    <s v="NA"/>
    <x v="1"/>
    <x v="1"/>
    <s v="OtsLYON20S_1_1327"/>
    <s v="OtsLYON20S_1_0847"/>
    <x v="1"/>
    <x v="0"/>
    <n v="2020"/>
    <s v="FALL"/>
    <n v="1"/>
    <x v="14"/>
    <n v="0.98961045999999997"/>
    <n v="1"/>
    <n v="1"/>
    <x v="1"/>
    <n v="5.5555555555555554"/>
    <n v="5.5660541713442369"/>
    <n v="16.728007308517132"/>
    <s v="Abv"/>
    <n v="1.0498615788681498E-2"/>
  </r>
  <r>
    <s v="OtsLGRF24S"/>
    <s v="OtsLGRF24S_7451"/>
    <s v="C-07451"/>
    <x v="22"/>
    <n v="18"/>
    <s v="M"/>
    <n v="690"/>
    <x v="1"/>
    <x v="0"/>
    <s v="NA"/>
    <s v="NA"/>
    <s v="NA"/>
    <x v="0"/>
    <x v="0"/>
    <s v="OtsLYON20S_1_1809"/>
    <s v="OtsLYON20S_1_2030"/>
    <x v="1"/>
    <x v="0"/>
    <n v="2020"/>
    <s v="FALL"/>
    <n v="1"/>
    <x v="17"/>
    <n v="0.98961045999999997"/>
    <n v="1"/>
    <n v="1.0057142857142858"/>
    <x v="0"/>
    <n v="5.5873015873015879"/>
    <n v="5.5978002030902694"/>
    <n v="16.823415623764589"/>
    <s v="Abv"/>
    <n v="1.0498615788681498E-2"/>
  </r>
  <r>
    <s v="OtsLGRF24S"/>
    <s v="OtsLGRF24S_7454"/>
    <s v="C-07454"/>
    <x v="22"/>
    <n v="18"/>
    <s v="M"/>
    <n v="620"/>
    <x v="26"/>
    <x v="1"/>
    <n v="1"/>
    <s v="NA"/>
    <s v="NA"/>
    <x v="0"/>
    <x v="0"/>
    <s v="OtsLYON21S_1_0921"/>
    <s v="OtsLYON21S_1_1707"/>
    <x v="6"/>
    <x v="4"/>
    <n v="2021"/>
    <s v="FALL"/>
    <n v="0.999999999999998"/>
    <x v="4"/>
    <n v="0.98140000000000005"/>
    <n v="1"/>
    <n v="1.0138888888888888"/>
    <x v="8"/>
    <n v="5.632716049382716"/>
    <n v="5.6516685661954327"/>
    <n v="16.98530955148815"/>
    <s v="Abv"/>
    <n v="1.8952516812716702E-2"/>
  </r>
  <r>
    <s v="OtsLGRF24S"/>
    <s v="OtsLGRF24S_7457"/>
    <s v="C-07457"/>
    <x v="22"/>
    <n v="18"/>
    <s v="M"/>
    <n v="450"/>
    <x v="17"/>
    <x v="1"/>
    <n v="1"/>
    <s v="NA"/>
    <s v="NA"/>
    <x v="0"/>
    <x v="0"/>
    <s v="OtsLYON22S_1_0270"/>
    <s v="OtsLYON22S_1_3275"/>
    <x v="2"/>
    <x v="1"/>
    <n v="2022"/>
    <s v="FALL"/>
    <n v="1"/>
    <x v="6"/>
    <n v="0.98"/>
    <n v="1"/>
    <n v="1"/>
    <x v="2"/>
    <n v="5.5555555555555554"/>
    <n v="5.5759637188208613"/>
    <n v="16.757789085249826"/>
    <s v="Abv"/>
    <n v="2.0408163265305923E-2"/>
  </r>
  <r>
    <s v="OtsLGRF24S"/>
    <s v="OtsLGRF24S_7460"/>
    <s v="C-07460"/>
    <x v="22"/>
    <n v="18"/>
    <s v="M"/>
    <n v="760"/>
    <x v="20"/>
    <x v="0"/>
    <s v="NA"/>
    <s v="3DD.0078C31286"/>
    <s v="NA"/>
    <x v="0"/>
    <x v="0"/>
    <s v="OtsLYON19S_1_0588"/>
    <s v="OtsLYON19S_1_0649"/>
    <x v="5"/>
    <x v="3"/>
    <n v="2019"/>
    <s v="FALL"/>
    <n v="0.999999999999997"/>
    <x v="1"/>
    <n v="0.95971980899999998"/>
    <n v="1"/>
    <n v="1.0058139534883721"/>
    <x v="1"/>
    <n v="5.5878552971576232"/>
    <n v="5.6298260792778452"/>
    <n v="16.919664972843069"/>
    <s v="Abv"/>
    <n v="4.1970782120221983E-2"/>
  </r>
  <r>
    <s v="OtsLGRF24S"/>
    <s v="OtsLGRF24S_7463"/>
    <s v="C-07463"/>
    <x v="22"/>
    <n v="18"/>
    <s v="F"/>
    <n v="750"/>
    <x v="21"/>
    <x v="0"/>
    <s v="NA"/>
    <s v="3DD.0077B45CB8"/>
    <s v="NA"/>
    <x v="1"/>
    <x v="1"/>
    <s v="OtsLYON19S_1_0718"/>
    <s v="OtsLYON19S_1_0903"/>
    <x v="5"/>
    <x v="3"/>
    <n v="2019"/>
    <s v="FALL"/>
    <n v="1"/>
    <x v="1"/>
    <n v="0.95971980899999998"/>
    <n v="1"/>
    <n v="1"/>
    <x v="1"/>
    <n v="5.5555555555555554"/>
    <n v="5.5975263376757773"/>
    <n v="16.822592559073851"/>
    <s v="Abv"/>
    <n v="4.1970782120221983E-2"/>
  </r>
  <r>
    <s v="OtsLGRF24S"/>
    <s v="OtsLGRF24S_7466"/>
    <s v="C-07466"/>
    <x v="22"/>
    <n v="18"/>
    <s v="F"/>
    <n v="710"/>
    <x v="25"/>
    <x v="1"/>
    <n v="1"/>
    <s v="3DD.0077B45CF4"/>
    <s v="NA"/>
    <x v="0"/>
    <x v="0"/>
    <s v="OtsLYON20S_1_0485"/>
    <s v="OtsLYON20S_1_0530"/>
    <x v="1"/>
    <x v="0"/>
    <n v="2020"/>
    <s v="FALL"/>
    <n v="1"/>
    <x v="10"/>
    <n v="0.98961045999999997"/>
    <n v="1"/>
    <n v="1.0057142857142858"/>
    <x v="0"/>
    <n v="5.5873015873015879"/>
    <n v="5.5978002030902694"/>
    <n v="16.823415623764589"/>
    <s v="Abv"/>
    <n v="1.0498615788681498E-2"/>
  </r>
  <r>
    <s v="OtsLGRF24S"/>
    <s v="OtsLGRF24S_7469"/>
    <s v="C-07469"/>
    <x v="22"/>
    <n v="18"/>
    <s v="M"/>
    <n v="640"/>
    <x v="39"/>
    <x v="0"/>
    <s v="NA"/>
    <s v="NA"/>
    <s v="NA"/>
    <x v="0"/>
    <x v="0"/>
    <s v="OtsNPFH20S_1_0065"/>
    <s v="OtsNPFH20S_1_0012"/>
    <x v="0"/>
    <x v="0"/>
    <n v="2020"/>
    <s v="FALL"/>
    <n v="0.999999999999999"/>
    <x v="0"/>
    <n v="0.98845608500000004"/>
    <n v="1"/>
    <n v="1"/>
    <x v="5"/>
    <n v="5.5555555555555554"/>
    <n v="5.5672342888601314"/>
    <n v="16.731553988772674"/>
    <s v="Abv"/>
    <n v="1.1678733304576028E-2"/>
  </r>
  <r>
    <s v="OtsLGRF24S"/>
    <s v="OtsLGRF24S_7472"/>
    <s v="C-07472"/>
    <x v="22"/>
    <n v="18"/>
    <s v="M"/>
    <n v="450"/>
    <x v="17"/>
    <x v="0"/>
    <s v="NA"/>
    <s v="NA"/>
    <s v="NA"/>
    <x v="0"/>
    <x v="0"/>
    <s v="OtsLYON22S_1_0383"/>
    <s v="OtsLYON22S_1_4104"/>
    <x v="2"/>
    <x v="1"/>
    <n v="2022"/>
    <s v="FALL"/>
    <n v="1"/>
    <x v="4"/>
    <n v="0.98"/>
    <n v="1"/>
    <n v="1"/>
    <x v="2"/>
    <n v="5.5555555555555554"/>
    <n v="5.5759637188208613"/>
    <n v="16.757789085249826"/>
    <s v="Abv"/>
    <n v="2.0408163265305923E-2"/>
  </r>
  <r>
    <s v="OtsLGRF24S"/>
    <s v="OtsLGRF24S_7475"/>
    <s v="C-07475"/>
    <x v="22"/>
    <n v="18"/>
    <s v="M"/>
    <n v="450"/>
    <x v="17"/>
    <x v="0"/>
    <s v="NA"/>
    <s v="NA"/>
    <s v="NA"/>
    <x v="0"/>
    <x v="0"/>
    <s v="OtsLYON22S_1_0419"/>
    <s v="OtsLYON22S_1_4198"/>
    <x v="2"/>
    <x v="1"/>
    <n v="2022"/>
    <s v="FALL"/>
    <n v="1"/>
    <x v="4"/>
    <n v="0.98"/>
    <n v="1"/>
    <n v="1"/>
    <x v="2"/>
    <n v="5.5555555555555554"/>
    <n v="5.5759637188208613"/>
    <n v="16.757789085249826"/>
    <s v="Abv"/>
    <n v="2.0408163265305923E-2"/>
  </r>
  <r>
    <s v="OtsLGRF24S"/>
    <s v="OtsLGRF24S_7478"/>
    <s v="C-07478"/>
    <x v="22"/>
    <n v="18"/>
    <s v="F"/>
    <n v="760"/>
    <x v="20"/>
    <x v="0"/>
    <s v="NA"/>
    <s v="3DD.0077B418C9"/>
    <s v="NA"/>
    <x v="1"/>
    <x v="1"/>
    <s v="NA"/>
    <s v="NA"/>
    <x v="3"/>
    <x v="2"/>
    <s v="U"/>
    <s v="FALL"/>
    <n v="0.999999999999999"/>
    <x v="5"/>
    <n v="1"/>
    <n v="1"/>
    <n v="1"/>
    <x v="1"/>
    <n v="5.5555555555555554"/>
    <n v="5.5142524290531805"/>
    <n v="16.572324324312643"/>
    <s v="Abv"/>
    <n v="-4.1303126502374887E-2"/>
  </r>
  <r>
    <s v="OtsLGRF24S"/>
    <s v="OtsLGRF24S_7481"/>
    <s v="C-07481"/>
    <x v="22"/>
    <n v="18"/>
    <s v="F"/>
    <n v="750"/>
    <x v="21"/>
    <x v="1"/>
    <n v="1"/>
    <s v="3DD.0077B3F58C"/>
    <s v="NA"/>
    <x v="1"/>
    <x v="1"/>
    <s v="OtsLYON19S_1_1359"/>
    <s v="OtsLYON19S_1_1437"/>
    <x v="5"/>
    <x v="3"/>
    <n v="2019"/>
    <s v="FALL"/>
    <n v="0.999999999999998"/>
    <x v="3"/>
    <n v="0.95971980899999998"/>
    <n v="1"/>
    <n v="1"/>
    <x v="1"/>
    <n v="5.5555555555555554"/>
    <n v="5.5975263376757773"/>
    <n v="16.822592559073851"/>
    <s v="blw"/>
    <n v="4.1970782120221983E-2"/>
  </r>
  <r>
    <s v="OtsLGRF24S"/>
    <s v="OtsLGRF24S_7484"/>
    <s v="C-07484"/>
    <x v="22"/>
    <n v="18"/>
    <s v="M"/>
    <n v="660"/>
    <x v="36"/>
    <x v="1"/>
    <n v="1"/>
    <s v="NA"/>
    <s v="NA"/>
    <x v="0"/>
    <x v="0"/>
    <s v="OtsLYON21S_1_0902"/>
    <s v="OtsLYON21S_1_1928"/>
    <x v="6"/>
    <x v="4"/>
    <n v="2021"/>
    <s v="FALL"/>
    <n v="0.999999999999999"/>
    <x v="9"/>
    <n v="0.98140000000000005"/>
    <n v="1"/>
    <n v="1"/>
    <x v="5"/>
    <n v="5.5555555555555554"/>
    <n v="5.5745080723682721"/>
    <n v="16.753414340817248"/>
    <s v="Abv"/>
    <n v="1.8952516812716702E-2"/>
  </r>
  <r>
    <s v="OtsLGRF24S"/>
    <s v="OtsLGRF24S_7487"/>
    <s v="C-07487"/>
    <x v="22"/>
    <n v="18"/>
    <s v="M"/>
    <n v="500"/>
    <x v="23"/>
    <x v="0"/>
    <s v="NA"/>
    <s v="NA"/>
    <s v="NA"/>
    <x v="0"/>
    <x v="0"/>
    <s v="OtsLYON22S_1_0086"/>
    <s v="OtsLYON22S_1_2120"/>
    <x v="2"/>
    <x v="1"/>
    <n v="2022"/>
    <s v="FALL"/>
    <n v="1"/>
    <x v="2"/>
    <n v="0.98"/>
    <n v="1"/>
    <n v="1"/>
    <x v="7"/>
    <n v="5.5555555555555554"/>
    <n v="5.5759637188208613"/>
    <n v="16.757789085249826"/>
    <s v="Abv"/>
    <n v="2.0408163265305923E-2"/>
  </r>
  <r>
    <s v="OtsLGRF24S"/>
    <s v="OtsLGRF24S_7490"/>
    <s v="C-07490"/>
    <x v="22"/>
    <n v="18"/>
    <s v="F"/>
    <n v="800"/>
    <x v="18"/>
    <x v="0"/>
    <s v="NA"/>
    <s v="3DD.0077B5C2CD"/>
    <s v="NA"/>
    <x v="1"/>
    <x v="1"/>
    <s v="NA"/>
    <s v="NA"/>
    <x v="3"/>
    <x v="2"/>
    <s v="U"/>
    <s v="FALL"/>
    <n v="1"/>
    <x v="5"/>
    <n v="1"/>
    <n v="1"/>
    <n v="1"/>
    <x v="4"/>
    <n v="5.5555555555555554"/>
    <n v="5.5142524290531805"/>
    <n v="16.572324324312643"/>
    <s v="Abv"/>
    <n v="-4.1303126502374887E-2"/>
  </r>
  <r>
    <s v="OtsLGRF24S"/>
    <s v="OtsLGRF24S_7493"/>
    <s v="C-07493"/>
    <x v="22"/>
    <n v="18"/>
    <s v="F"/>
    <n v="680"/>
    <x v="19"/>
    <x v="0"/>
    <s v="NA"/>
    <s v="NA"/>
    <s v="NA"/>
    <x v="1"/>
    <x v="1"/>
    <s v="OtsLYON20S_1_0434"/>
    <s v="OtsLYON20S_1_1141"/>
    <x v="1"/>
    <x v="0"/>
    <n v="2020"/>
    <s v="FALL"/>
    <n v="1"/>
    <x v="1"/>
    <n v="0.98961045999999997"/>
    <n v="1"/>
    <n v="1.0069930069930071"/>
    <x v="0"/>
    <n v="5.594405594405595"/>
    <n v="5.6049042101942765"/>
    <n v="16.844765736267519"/>
    <s v="Abv"/>
    <n v="1.0498615788681498E-2"/>
  </r>
  <r>
    <s v="OtsLGRF24S"/>
    <s v="OtsLGRF24S_7496"/>
    <s v="C-07496"/>
    <x v="22"/>
    <n v="18"/>
    <s v="F"/>
    <n v="780"/>
    <x v="11"/>
    <x v="0"/>
    <s v="NA"/>
    <s v="3DD.0077B3FDEC"/>
    <s v="NA"/>
    <x v="1"/>
    <x v="1"/>
    <s v="OtsLYON19S_1_0147"/>
    <s v="OtsLYON19S_1_0213"/>
    <x v="5"/>
    <x v="3"/>
    <n v="2019"/>
    <s v="FALL"/>
    <n v="1"/>
    <x v="2"/>
    <n v="0.95971980899999998"/>
    <n v="1"/>
    <n v="1"/>
    <x v="4"/>
    <n v="5.5555555555555554"/>
    <n v="5.5975263376757773"/>
    <n v="16.822592559073851"/>
    <s v="Abv"/>
    <n v="4.1970782120221983E-2"/>
  </r>
  <r>
    <s v="OtsLGRF24S"/>
    <s v="OtsLGRF24S_7499"/>
    <s v="C-07499"/>
    <x v="22"/>
    <n v="18"/>
    <s v="M"/>
    <n v="720"/>
    <x v="9"/>
    <x v="1"/>
    <n v="1"/>
    <s v="3DD.0077B46461"/>
    <s v="NA"/>
    <x v="0"/>
    <x v="0"/>
    <s v="OtsLYON20S_1_1471"/>
    <s v="OtsLYON20S_1_1280"/>
    <x v="1"/>
    <x v="0"/>
    <n v="2020"/>
    <s v="FALL"/>
    <n v="0.999999999999997"/>
    <x v="4"/>
    <n v="0.98961045999999997"/>
    <n v="1"/>
    <n v="1.0057142857142858"/>
    <x v="0"/>
    <n v="5.5873015873015879"/>
    <n v="5.5978002030902694"/>
    <n v="16.823415623764589"/>
    <s v="Abv"/>
    <n v="1.0498615788681498E-2"/>
  </r>
  <r>
    <s v="OtsLGRF24S"/>
    <s v="OtsLGRF24S_7502"/>
    <s v="C-07502"/>
    <x v="22"/>
    <n v="18"/>
    <s v="M"/>
    <n v="510"/>
    <x v="40"/>
    <x v="1"/>
    <n v="1"/>
    <s v="NA"/>
    <s v="NA"/>
    <x v="2"/>
    <x v="0"/>
    <s v="OtsLYON21S_1_1015"/>
    <s v="OtsLYON21S_1_0573"/>
    <x v="6"/>
    <x v="4"/>
    <n v="2021"/>
    <s v="FALL"/>
    <n v="1"/>
    <x v="3"/>
    <n v="0.98140000000000005"/>
    <n v="1"/>
    <n v="1"/>
    <x v="7"/>
    <n v="5.5555555555555554"/>
    <n v="5.5745080723682721"/>
    <n v="16.753414340817248"/>
    <s v="blw"/>
    <n v="1.8952516812716702E-2"/>
  </r>
  <r>
    <s v="OtsLGRF24S"/>
    <s v="OtsLGRF24S_7505"/>
    <s v="C-07505"/>
    <x v="23"/>
    <n v="18"/>
    <s v="F"/>
    <n v="770"/>
    <x v="8"/>
    <x v="0"/>
    <s v="NA"/>
    <s v="3DD.0077B3E97D"/>
    <s v="NA"/>
    <x v="1"/>
    <x v="1"/>
    <s v="OtsNPFH20S_1_0351"/>
    <s v="OtsNPFH20S_1_0311"/>
    <x v="0"/>
    <x v="0"/>
    <n v="2020"/>
    <s v="FALL"/>
    <n v="1"/>
    <x v="8"/>
    <n v="0.98845608500000004"/>
    <n v="1"/>
    <n v="1"/>
    <x v="1"/>
    <n v="5.5555555555555554"/>
    <n v="5.5672342888601314"/>
    <n v="16.731553988772674"/>
    <s v="Abv"/>
    <n v="1.1678733304576028E-2"/>
  </r>
  <r>
    <s v="OtsLGRF24S"/>
    <s v="OtsLGRF24S_7508"/>
    <s v="C-07508"/>
    <x v="23"/>
    <n v="18"/>
    <s v="F"/>
    <n v="850"/>
    <x v="4"/>
    <x v="0"/>
    <s v="NA"/>
    <s v="3DD.0077B465E0"/>
    <s v="NA"/>
    <x v="1"/>
    <x v="1"/>
    <s v="NA"/>
    <s v="NA"/>
    <x v="3"/>
    <x v="2"/>
    <s v="U"/>
    <s v="FALL"/>
    <n v="1"/>
    <x v="5"/>
    <n v="1"/>
    <n v="1"/>
    <n v="1"/>
    <x v="3"/>
    <n v="5.5555555555555554"/>
    <n v="5.5142524290531805"/>
    <n v="16.572324324312643"/>
    <s v="blw"/>
    <n v="-4.1303126502374887E-2"/>
  </r>
  <r>
    <s v="OtsLGRF24S"/>
    <s v="OtsLGRF24S_7511"/>
    <s v="C-07511"/>
    <x v="23"/>
    <n v="18"/>
    <s v="M"/>
    <n v="630"/>
    <x v="31"/>
    <x v="1"/>
    <n v="1"/>
    <s v="NA"/>
    <s v="NA"/>
    <x v="0"/>
    <x v="0"/>
    <s v="OtsLYON21S_1_0646"/>
    <s v="OtsLYON21S_1_0090"/>
    <x v="6"/>
    <x v="4"/>
    <n v="2021"/>
    <s v="FALL"/>
    <n v="1"/>
    <x v="11"/>
    <n v="0.98140000000000005"/>
    <n v="1"/>
    <n v="1"/>
    <x v="5"/>
    <n v="5.5555555555555554"/>
    <n v="5.5745080723682721"/>
    <n v="16.753414340817248"/>
    <s v="Abv"/>
    <n v="1.8952516812716702E-2"/>
  </r>
  <r>
    <s v="OtsLGRF24S"/>
    <s v="OtsLGRF24S_7514"/>
    <s v="C-07514"/>
    <x v="23"/>
    <n v="18"/>
    <s v="M"/>
    <n v="630"/>
    <x v="31"/>
    <x v="0"/>
    <s v="NA"/>
    <s v="NA"/>
    <s v="NA"/>
    <x v="0"/>
    <x v="0"/>
    <s v="NA"/>
    <s v="NA"/>
    <x v="3"/>
    <x v="2"/>
    <s v="U"/>
    <s v="FALL"/>
    <n v="0.999999999999996"/>
    <x v="5"/>
    <n v="1"/>
    <n v="1"/>
    <n v="1"/>
    <x v="5"/>
    <n v="5.5555555555555554"/>
    <n v="5.5142524290531805"/>
    <n v="16.572324324312643"/>
    <s v="blw"/>
    <n v="-4.1303126502374887E-2"/>
  </r>
  <r>
    <s v="OtsLGRF24S"/>
    <s v="OtsLGRF24S_7517"/>
    <s v="C-07517"/>
    <x v="23"/>
    <n v="18"/>
    <s v="M"/>
    <n v="730"/>
    <x v="13"/>
    <x v="0"/>
    <s v="NA"/>
    <s v="3DD.0077CC84B5"/>
    <s v="NA"/>
    <x v="0"/>
    <x v="0"/>
    <s v="OtsNPFH20S_1_0368"/>
    <s v="OtsNPFH20S_1_0334"/>
    <x v="0"/>
    <x v="0"/>
    <n v="2020"/>
    <s v="FALL"/>
    <n v="0.999999999999997"/>
    <x v="8"/>
    <n v="0.98845608500000004"/>
    <n v="1"/>
    <n v="1.0058139534883721"/>
    <x v="1"/>
    <n v="5.5878552971576232"/>
    <n v="5.5995340304621992"/>
    <n v="16.828626402541893"/>
    <s v="Abv"/>
    <n v="1.1678733304576028E-2"/>
  </r>
  <r>
    <s v="OtsLGRF24S"/>
    <s v="OtsLGRF24S_7520"/>
    <s v="C-07520"/>
    <x v="23"/>
    <n v="18"/>
    <s v="M"/>
    <n v="670"/>
    <x v="14"/>
    <x v="1"/>
    <n v="1"/>
    <s v="NA"/>
    <s v="NA"/>
    <x v="0"/>
    <x v="0"/>
    <s v="OtsLYON21S_1_0739"/>
    <s v="OtsLYON21S_1_0345"/>
    <x v="6"/>
    <x v="4"/>
    <n v="2021"/>
    <s v="FALL"/>
    <n v="0.999999999999999"/>
    <x v="1"/>
    <n v="0.98140000000000005"/>
    <n v="1"/>
    <n v="1"/>
    <x v="5"/>
    <n v="5.5555555555555554"/>
    <n v="5.5745080723682721"/>
    <n v="16.753414340817248"/>
    <s v="Abv"/>
    <n v="1.8952516812716702E-2"/>
  </r>
  <r>
    <s v="OtsLGRF24S"/>
    <s v="OtsLGRF24S_7523"/>
    <s v="C-07523"/>
    <x v="23"/>
    <n v="18"/>
    <s v="M"/>
    <n v="650"/>
    <x v="28"/>
    <x v="0"/>
    <s v="NA"/>
    <s v="NA"/>
    <s v="NA"/>
    <x v="0"/>
    <x v="0"/>
    <s v="OtsLYON21S_1_0826"/>
    <s v="OtsLYON21S_1_1659"/>
    <x v="6"/>
    <x v="4"/>
    <n v="2021"/>
    <s v="FALL"/>
    <n v="1"/>
    <x v="10"/>
    <n v="0.98140000000000005"/>
    <n v="1"/>
    <n v="1"/>
    <x v="5"/>
    <n v="5.5555555555555554"/>
    <n v="5.5745080723682721"/>
    <n v="16.753414340817248"/>
    <s v="Abv"/>
    <n v="1.8952516812716702E-2"/>
  </r>
  <r>
    <s v="OtsLGRF24S"/>
    <s v="OtsLGRF24S_7526"/>
    <s v="C-07526"/>
    <x v="23"/>
    <n v="18"/>
    <s v="F"/>
    <n v="800"/>
    <x v="18"/>
    <x v="0"/>
    <s v="NA"/>
    <s v="3DD.0077B46740"/>
    <s v="NA"/>
    <x v="1"/>
    <x v="1"/>
    <s v="OtsNPFH20S_1_0664"/>
    <s v="OtsNPFH20S_1_0632"/>
    <x v="0"/>
    <x v="0"/>
    <n v="2020"/>
    <s v="FALL"/>
    <n v="1"/>
    <x v="7"/>
    <n v="0.98845608500000004"/>
    <n v="1"/>
    <n v="1"/>
    <x v="4"/>
    <n v="5.5555555555555554"/>
    <n v="5.5672342888601314"/>
    <n v="16.731553988772674"/>
    <s v="Abv"/>
    <n v="1.1678733304576028E-2"/>
  </r>
  <r>
    <s v="OtsLGRF24S"/>
    <s v="OtsLGRF24S_7529"/>
    <s v="C-07529"/>
    <x v="23"/>
    <n v="18"/>
    <s v="M"/>
    <n v="670"/>
    <x v="14"/>
    <x v="1"/>
    <n v="1"/>
    <s v="NA"/>
    <s v="NA"/>
    <x v="0"/>
    <x v="0"/>
    <s v="OtsLYON20S_1_0213"/>
    <s v="OtsLYON20S_1_0009"/>
    <x v="1"/>
    <x v="0"/>
    <n v="2020"/>
    <s v="FALL"/>
    <n v="1"/>
    <x v="11"/>
    <n v="0.98961045999999997"/>
    <n v="1"/>
    <n v="1"/>
    <x v="5"/>
    <n v="5.5555555555555554"/>
    <n v="5.5660541713442369"/>
    <n v="16.728007308517132"/>
    <s v="Abv"/>
    <n v="1.0498615788681498E-2"/>
  </r>
  <r>
    <s v="OtsLGRF24S"/>
    <s v="OtsLGRF24S_7532"/>
    <s v="C-07532"/>
    <x v="23"/>
    <n v="18"/>
    <s v="M"/>
    <n v="640"/>
    <x v="39"/>
    <x v="0"/>
    <s v="NA"/>
    <s v="NA"/>
    <s v="NA"/>
    <x v="0"/>
    <x v="0"/>
    <s v="OtsNPFH21S_1_1111"/>
    <s v="OtsNPFH21S_1_1422"/>
    <x v="9"/>
    <x v="4"/>
    <n v="2021"/>
    <s v="FALL"/>
    <n v="0.999999999999995"/>
    <x v="12"/>
    <n v="0.98260000000000003"/>
    <n v="1"/>
    <n v="1"/>
    <x v="5"/>
    <n v="5.5555555555555554"/>
    <n v="5.5732636768663637"/>
    <n v="16.749674481949583"/>
    <s v="Abv"/>
    <n v="1.7708121310808345E-2"/>
  </r>
  <r>
    <s v="OtsLGRF24S"/>
    <s v="OtsLGRF24S_7535"/>
    <s v="C-07535"/>
    <x v="23"/>
    <n v="18"/>
    <s v="F"/>
    <n v="680"/>
    <x v="19"/>
    <x v="1"/>
    <n v="1"/>
    <s v="NA"/>
    <s v="NA"/>
    <x v="1"/>
    <x v="1"/>
    <s v="OtsLYON21S_1_0611"/>
    <s v="OtsLYON21S_1_0017"/>
    <x v="6"/>
    <x v="4"/>
    <n v="2021"/>
    <s v="FALL"/>
    <n v="1"/>
    <x v="11"/>
    <n v="0.98140000000000005"/>
    <n v="1"/>
    <n v="1.0069930069930071"/>
    <x v="0"/>
    <n v="5.594405594405595"/>
    <n v="5.6133581112183117"/>
    <n v="16.870172768567635"/>
    <s v="Abv"/>
    <n v="1.8952516812716702E-2"/>
  </r>
  <r>
    <s v="OtsLGRF24S"/>
    <s v="OtsLGRF24S_7538"/>
    <s v="C-07538"/>
    <x v="23"/>
    <n v="18"/>
    <s v="F"/>
    <n v="730"/>
    <x v="13"/>
    <x v="0"/>
    <s v="NA"/>
    <s v="3DD.0077B3F472"/>
    <s v="NA"/>
    <x v="1"/>
    <x v="1"/>
    <s v="OtsLYON21S_1_0800"/>
    <s v="OtsLYON21S_1_1601"/>
    <x v="6"/>
    <x v="4"/>
    <n v="2021"/>
    <s v="FALL"/>
    <n v="0.999999999999998"/>
    <x v="10"/>
    <n v="0.98140000000000005"/>
    <n v="1"/>
    <n v="1"/>
    <x v="1"/>
    <n v="5.5555555555555554"/>
    <n v="5.5745080723682721"/>
    <n v="16.753414340817248"/>
    <s v="Abv"/>
    <n v="1.8952516812716702E-2"/>
  </r>
  <r>
    <s v="OtsLGRF24S"/>
    <s v="OtsLGRF24S_7541"/>
    <s v="C-07541"/>
    <x v="23"/>
    <n v="18"/>
    <s v="M"/>
    <n v="500"/>
    <x v="23"/>
    <x v="1"/>
    <n v="1"/>
    <s v="NA"/>
    <s v="NA"/>
    <x v="0"/>
    <x v="0"/>
    <s v="OtsLYON22S_1_0217"/>
    <s v="OtsLYON22S_1_3171"/>
    <x v="2"/>
    <x v="1"/>
    <n v="2022"/>
    <s v="FALL"/>
    <n v="0.999999999999999"/>
    <x v="10"/>
    <n v="0.98"/>
    <n v="1"/>
    <n v="1"/>
    <x v="7"/>
    <n v="5.5555555555555554"/>
    <n v="5.5759637188208613"/>
    <n v="16.757789085249826"/>
    <s v="Abv"/>
    <n v="2.0408163265305923E-2"/>
  </r>
  <r>
    <s v="OtsLGRF24S"/>
    <s v="OtsLGRF24S_7544"/>
    <s v="C-07544"/>
    <x v="23"/>
    <n v="18"/>
    <s v="M"/>
    <n v="480"/>
    <x v="46"/>
    <x v="0"/>
    <s v="NA"/>
    <s v="NA"/>
    <s v="NA"/>
    <x v="0"/>
    <x v="0"/>
    <s v="OtsLYON22S_1_0580"/>
    <s v="OtsLYON22S_1_5101"/>
    <x v="2"/>
    <x v="1"/>
    <n v="2022"/>
    <s v="FALL"/>
    <n v="0.999999999999997"/>
    <x v="10"/>
    <n v="0.98"/>
    <n v="1"/>
    <n v="1"/>
    <x v="7"/>
    <n v="5.5555555555555554"/>
    <n v="5.5759637188208613"/>
    <n v="16.757789085249826"/>
    <s v="Abv"/>
    <n v="2.0408163265305923E-2"/>
  </r>
  <r>
    <s v="OtsLGRF24S"/>
    <s v="OtsLGRF24S_7547"/>
    <s v="C-07547"/>
    <x v="23"/>
    <n v="18"/>
    <s v="M"/>
    <n v="660"/>
    <x v="36"/>
    <x v="0"/>
    <s v="NA"/>
    <s v="NA"/>
    <s v="NA"/>
    <x v="0"/>
    <x v="0"/>
    <s v="OtsLYON21S_1_0924"/>
    <s v="OtsLYON21S_1_1710"/>
    <x v="6"/>
    <x v="4"/>
    <n v="2021"/>
    <s v="FALL"/>
    <n v="1"/>
    <x v="4"/>
    <n v="0.98140000000000005"/>
    <n v="1"/>
    <n v="1"/>
    <x v="5"/>
    <n v="5.5555555555555554"/>
    <n v="5.5745080723682721"/>
    <n v="16.753414340817248"/>
    <s v="Abv"/>
    <n v="1.8952516812716702E-2"/>
  </r>
  <r>
    <s v="OtsLGRF24S"/>
    <s v="OtsLGRF24S_7550"/>
    <s v="C-07550"/>
    <x v="23"/>
    <n v="18"/>
    <s v="F"/>
    <n v="760"/>
    <x v="20"/>
    <x v="0"/>
    <s v="NA"/>
    <s v="3DD.00777A9085"/>
    <s v="NA"/>
    <x v="1"/>
    <x v="1"/>
    <s v="OtsLYON20S_1_0633"/>
    <s v="OtsLYON20S_1_0723"/>
    <x v="1"/>
    <x v="0"/>
    <n v="2020"/>
    <s v="FALL"/>
    <n v="1"/>
    <x v="4"/>
    <n v="0.98961045999999997"/>
    <n v="1"/>
    <n v="1"/>
    <x v="1"/>
    <n v="5.5555555555555554"/>
    <n v="5.5660541713442369"/>
    <n v="16.728007308517132"/>
    <s v="Abv"/>
    <n v="1.0498615788681498E-2"/>
  </r>
  <r>
    <s v="OtsLGRF24S"/>
    <s v="OtsLGRF24S_7553"/>
    <s v="C-07553"/>
    <x v="23"/>
    <n v="18"/>
    <s v="F"/>
    <n v="650"/>
    <x v="28"/>
    <x v="0"/>
    <s v="NA"/>
    <s v="NA"/>
    <s v="NA"/>
    <x v="0"/>
    <x v="0"/>
    <s v="NA"/>
    <s v="NA"/>
    <x v="3"/>
    <x v="2"/>
    <s v="U"/>
    <s v="FALL"/>
    <n v="0.999999999999997"/>
    <x v="5"/>
    <n v="1"/>
    <n v="1"/>
    <n v="1"/>
    <x v="5"/>
    <n v="5.5555555555555554"/>
    <n v="5.5142524290531805"/>
    <n v="16.572324324312643"/>
    <s v="blw"/>
    <n v="-4.1303126502374887E-2"/>
  </r>
  <r>
    <s v="OtsLGRF24S"/>
    <s v="OtsLGRF24S_7556"/>
    <s v="C-07556"/>
    <x v="23"/>
    <n v="18"/>
    <s v="F"/>
    <n v="640"/>
    <x v="39"/>
    <x v="1"/>
    <n v="1"/>
    <s v="NA"/>
    <s v="NA"/>
    <x v="1"/>
    <x v="1"/>
    <s v="OtsNPFH21S_1_1132"/>
    <s v="OtsNPFH21S_1_1457"/>
    <x v="9"/>
    <x v="4"/>
    <n v="2021"/>
    <s v="FALL"/>
    <n v="1"/>
    <x v="7"/>
    <n v="0.98260000000000003"/>
    <n v="1"/>
    <n v="1"/>
    <x v="5"/>
    <n v="5.5555555555555554"/>
    <n v="5.5732636768663637"/>
    <n v="16.749674481949583"/>
    <s v="Abv"/>
    <n v="1.7708121310808345E-2"/>
  </r>
  <r>
    <s v="OtsLGRF24S"/>
    <s v="OtsLGRF24S_7559"/>
    <s v="C-07559"/>
    <x v="23"/>
    <n v="18"/>
    <s v="F"/>
    <n v="750"/>
    <x v="21"/>
    <x v="0"/>
    <s v="NA"/>
    <s v="NA"/>
    <s v="NA"/>
    <x v="1"/>
    <x v="1"/>
    <s v="NA"/>
    <s v="NA"/>
    <x v="3"/>
    <x v="2"/>
    <s v="U"/>
    <s v="FALL"/>
    <n v="0.999999999999999"/>
    <x v="5"/>
    <n v="1"/>
    <n v="1"/>
    <n v="1"/>
    <x v="1"/>
    <n v="5.5555555555555554"/>
    <n v="5.5142524290531805"/>
    <n v="16.572324324312643"/>
    <s v="blw"/>
    <n v="-4.1303126502374887E-2"/>
  </r>
  <r>
    <s v="OtsLGRF24S"/>
    <s v="OtsLGRF24S_7562"/>
    <s v="C-07562"/>
    <x v="23"/>
    <n v="18"/>
    <s v="F"/>
    <n v="730"/>
    <x v="13"/>
    <x v="1"/>
    <n v="1"/>
    <s v="3DD.007769CBA7"/>
    <s v="NA"/>
    <x v="1"/>
    <x v="1"/>
    <s v="OtsLYON19S_1_1362"/>
    <s v="OtsLYON19S_1_1291"/>
    <x v="5"/>
    <x v="3"/>
    <n v="2019"/>
    <s v="FALL"/>
    <n v="1"/>
    <x v="3"/>
    <n v="0.95971980899999998"/>
    <n v="1"/>
    <n v="1"/>
    <x v="1"/>
    <n v="5.5555555555555554"/>
    <n v="5.5975263376757773"/>
    <n v="16.822592559073851"/>
    <s v="blw"/>
    <n v="4.1970782120221983E-2"/>
  </r>
  <r>
    <s v="OtsLGRF24S"/>
    <s v="OtsLGRF24S_7565"/>
    <s v="C-07565"/>
    <x v="23"/>
    <n v="18"/>
    <s v="M"/>
    <n v="440"/>
    <x v="49"/>
    <x v="1"/>
    <n v="1"/>
    <s v="NA"/>
    <s v="NA"/>
    <x v="0"/>
    <x v="0"/>
    <s v="OtsLYON22S_1_0296"/>
    <s v="OtsLYON22S_1_3368"/>
    <x v="2"/>
    <x v="1"/>
    <n v="2022"/>
    <s v="FALL"/>
    <n v="0.999999999999995"/>
    <x v="9"/>
    <n v="0.98"/>
    <n v="1"/>
    <n v="1"/>
    <x v="2"/>
    <n v="5.5555555555555554"/>
    <n v="5.5759637188208613"/>
    <n v="16.757789085249826"/>
    <s v="Abv"/>
    <n v="2.0408163265305923E-2"/>
  </r>
  <r>
    <s v="OtsLGRF24S"/>
    <s v="OtsLGRF24S_7568"/>
    <s v="C-07568"/>
    <x v="23"/>
    <n v="18"/>
    <s v="F"/>
    <n v="680"/>
    <x v="19"/>
    <x v="1"/>
    <n v="1"/>
    <s v="NA"/>
    <s v="NA"/>
    <x v="1"/>
    <x v="1"/>
    <s v="OtsLYON20S_1_1424"/>
    <s v="OtsLYON20S_1_1213"/>
    <x v="1"/>
    <x v="0"/>
    <n v="2020"/>
    <s v="FALL"/>
    <n v="1"/>
    <x v="3"/>
    <n v="0.98961045999999997"/>
    <n v="1"/>
    <n v="1.0069930069930071"/>
    <x v="0"/>
    <n v="5.594405594405595"/>
    <n v="5.6049042101942765"/>
    <n v="16.844765736267519"/>
    <s v="blw"/>
    <n v="1.0498615788681498E-2"/>
  </r>
  <r>
    <s v="OtsLGRF24S"/>
    <s v="OtsLGRF24S_7571"/>
    <s v="C-07571"/>
    <x v="23"/>
    <n v="18"/>
    <s v="M"/>
    <n v="740"/>
    <x v="2"/>
    <x v="0"/>
    <n v="1"/>
    <s v="3DD.0077B569EC"/>
    <s v="NA"/>
    <x v="0"/>
    <x v="0"/>
    <s v="OtsLYON20S_1_1337"/>
    <s v="OtsLYON20S_1_0880"/>
    <x v="1"/>
    <x v="0"/>
    <n v="2020"/>
    <s v="FALL"/>
    <n v="1"/>
    <x v="9"/>
    <n v="0.98961045999999997"/>
    <n v="1"/>
    <n v="1.0058139534883721"/>
    <x v="1"/>
    <n v="5.5878552971576232"/>
    <n v="5.5983539129463047"/>
    <n v="16.825079722286347"/>
    <s v="Abv"/>
    <n v="1.0498615788681498E-2"/>
  </r>
  <r>
    <s v="OtsLGRF24S"/>
    <s v="OtsLGRF24S_7574"/>
    <s v="C-07574"/>
    <x v="23"/>
    <n v="18"/>
    <s v="F"/>
    <n v="710"/>
    <x v="25"/>
    <x v="0"/>
    <s v="NA"/>
    <s v="3DD.0077CCAC16"/>
    <s v="NA"/>
    <x v="1"/>
    <x v="1"/>
    <s v="OtsLYON20S_1_0251"/>
    <s v="OtsLYON20S_1_0107"/>
    <x v="1"/>
    <x v="0"/>
    <n v="2020"/>
    <s v="FALL"/>
    <n v="0.999999999999997"/>
    <x v="11"/>
    <n v="0.98961045999999997"/>
    <n v="1"/>
    <n v="1.0069930069930071"/>
    <x v="0"/>
    <n v="5.594405594405595"/>
    <n v="5.6049042101942765"/>
    <n v="16.844765736267519"/>
    <s v="Abv"/>
    <n v="1.0498615788681498E-2"/>
  </r>
  <r>
    <s v="OtsLGRF24S"/>
    <s v="OtsLGRF24S_7577"/>
    <s v="C-07577"/>
    <x v="23"/>
    <n v="18"/>
    <s v="M"/>
    <n v="500"/>
    <x v="23"/>
    <x v="0"/>
    <s v="NA"/>
    <s v="NA"/>
    <s v="NA"/>
    <x v="0"/>
    <x v="0"/>
    <s v="OtsLYON22S_1_0390"/>
    <s v="OtsLYON22S_1_4120"/>
    <x v="2"/>
    <x v="1"/>
    <n v="2022"/>
    <s v="FALL"/>
    <n v="0.999999999999998"/>
    <x v="4"/>
    <n v="0.98"/>
    <n v="1"/>
    <n v="1"/>
    <x v="7"/>
    <n v="5.5555555555555554"/>
    <n v="5.5759637188208613"/>
    <n v="16.757789085249826"/>
    <s v="Abv"/>
    <n v="2.0408163265305923E-2"/>
  </r>
  <r>
    <s v="OtsLGRF24S"/>
    <s v="OtsLGRF24S_7580"/>
    <s v="C-07580"/>
    <x v="23"/>
    <n v="18"/>
    <s v="M"/>
    <n v="640"/>
    <x v="39"/>
    <x v="1"/>
    <n v="1"/>
    <s v="NA"/>
    <s v="NA"/>
    <x v="2"/>
    <x v="0"/>
    <s v="OtsLYON21S_1_0769"/>
    <s v="OtsLYON21S_1_0429"/>
    <x v="6"/>
    <x v="4"/>
    <n v="2021"/>
    <s v="FALL"/>
    <n v="0.999999999999999"/>
    <x v="10"/>
    <n v="0.98140000000000005"/>
    <n v="1"/>
    <n v="1"/>
    <x v="5"/>
    <n v="5.5555555555555554"/>
    <n v="5.5745080723682721"/>
    <n v="16.753414340817248"/>
    <s v="Abv"/>
    <n v="1.8952516812716702E-2"/>
  </r>
  <r>
    <s v="OtsLGRF24S"/>
    <s v="OtsLGRF24S_7583"/>
    <s v="C-07583"/>
    <x v="23"/>
    <n v="18"/>
    <s v="M"/>
    <n v="750"/>
    <x v="21"/>
    <x v="0"/>
    <s v="NA"/>
    <s v="3DD.0077CCF0E3"/>
    <s v="NA"/>
    <x v="0"/>
    <x v="0"/>
    <s v="OtsLYON20S_1_1556"/>
    <s v="OtsLYON20S_1_1714"/>
    <x v="1"/>
    <x v="0"/>
    <n v="2020"/>
    <s v="FALL"/>
    <n v="1"/>
    <x v="4"/>
    <n v="0.98961045999999997"/>
    <n v="1"/>
    <n v="1.0058139534883721"/>
    <x v="1"/>
    <n v="5.5878552971576232"/>
    <n v="5.5983539129463047"/>
    <n v="16.825079722286347"/>
    <s v="Abv"/>
    <n v="1.0498615788681498E-2"/>
  </r>
  <r>
    <s v="OtsLGRF24S"/>
    <s v="OtsLGRF24S_7586"/>
    <s v="C-07586"/>
    <x v="23"/>
    <n v="18"/>
    <s v="M"/>
    <n v="660"/>
    <x v="36"/>
    <x v="1"/>
    <n v="1"/>
    <s v="NA"/>
    <s v="NA"/>
    <x v="0"/>
    <x v="0"/>
    <s v="OtsNPFH20S_1_0488"/>
    <s v="OtsNPFH20S_1_0449"/>
    <x v="0"/>
    <x v="0"/>
    <n v="2020"/>
    <s v="FALL"/>
    <n v="1"/>
    <x v="8"/>
    <n v="0.98845608500000004"/>
    <n v="1"/>
    <n v="1"/>
    <x v="5"/>
    <n v="5.5555555555555554"/>
    <n v="5.5672342888601314"/>
    <n v="16.731553988772674"/>
    <s v="Abv"/>
    <n v="1.1678733304576028E-2"/>
  </r>
  <r>
    <s v="OtsLGRF24S"/>
    <s v="OtsLGRF24S_7589"/>
    <s v="C-07589"/>
    <x v="23"/>
    <n v="18"/>
    <s v="M"/>
    <n v="590"/>
    <x v="35"/>
    <x v="0"/>
    <s v="NA"/>
    <s v="NA"/>
    <s v="NA"/>
    <x v="0"/>
    <x v="0"/>
    <s v="NA"/>
    <s v="NA"/>
    <x v="3"/>
    <x v="2"/>
    <s v="U"/>
    <s v="FALL"/>
    <n v="1"/>
    <x v="5"/>
    <n v="1"/>
    <n v="1"/>
    <n v="1.0138888888888888"/>
    <x v="8"/>
    <n v="5.632716049382716"/>
    <n v="5.5914129228803411"/>
    <n v="16.804219534983545"/>
    <s v="Abv"/>
    <n v="-4.1303126502374887E-2"/>
  </r>
  <r>
    <s v="OtsLGRF24S"/>
    <s v="OtsLGRF24S_7592"/>
    <s v="C-07592"/>
    <x v="23"/>
    <n v="18"/>
    <s v="M"/>
    <n v="580"/>
    <x v="27"/>
    <x v="1"/>
    <n v="1"/>
    <s v="NA"/>
    <s v="NA"/>
    <x v="0"/>
    <x v="0"/>
    <s v="OtsLYON22S_1_0073"/>
    <s v="OtsLYON22S_1_2101"/>
    <x v="2"/>
    <x v="1"/>
    <n v="2022"/>
    <s v="FALL"/>
    <n v="1"/>
    <x v="2"/>
    <n v="0.98"/>
    <n v="1"/>
    <n v="1.0138888888888888"/>
    <x v="8"/>
    <n v="5.632716049382716"/>
    <n v="5.6531242126480219"/>
    <n v="16.989684295920732"/>
    <s v="Abv"/>
    <n v="2.0408163265305923E-2"/>
  </r>
  <r>
    <s v="OtsLGRF24S"/>
    <s v="OtsLGRF24S_7595"/>
    <s v="C-07595"/>
    <x v="23"/>
    <n v="18"/>
    <s v="M"/>
    <n v="470"/>
    <x v="3"/>
    <x v="1"/>
    <n v="1"/>
    <s v="NA"/>
    <s v="NA"/>
    <x v="0"/>
    <x v="0"/>
    <s v="OtsLYON22S_1_0353"/>
    <s v="OtsLYON22S_1_4071"/>
    <x v="2"/>
    <x v="1"/>
    <n v="2022"/>
    <s v="FALL"/>
    <n v="1"/>
    <x v="4"/>
    <n v="0.98"/>
    <n v="1"/>
    <n v="1"/>
    <x v="2"/>
    <n v="5.5555555555555554"/>
    <n v="5.5759637188208613"/>
    <n v="16.757789085249826"/>
    <s v="Abv"/>
    <n v="2.0408163265305923E-2"/>
  </r>
  <r>
    <s v="OtsLGRF24S"/>
    <s v="OtsLGRF24S_7598"/>
    <s v="C-07598"/>
    <x v="23"/>
    <n v="18"/>
    <s v="F"/>
    <n v="750"/>
    <x v="21"/>
    <x v="0"/>
    <s v="NA"/>
    <s v="3DD.007764104E"/>
    <s v="NA"/>
    <x v="1"/>
    <x v="1"/>
    <s v="OtsLYON19S_1_0564"/>
    <s v="OtsLYON19S_1_0477"/>
    <x v="5"/>
    <x v="3"/>
    <n v="2019"/>
    <s v="FALL"/>
    <n v="1"/>
    <x v="10"/>
    <n v="0.95971980899999998"/>
    <n v="1"/>
    <n v="1"/>
    <x v="1"/>
    <n v="5.5555555555555554"/>
    <n v="5.5975263376757773"/>
    <n v="16.822592559073851"/>
    <s v="Abv"/>
    <n v="4.1970782120221983E-2"/>
  </r>
  <r>
    <s v="OtsLGRF24S"/>
    <s v="OtsLGRF24S_7601"/>
    <s v="C-07601"/>
    <x v="23"/>
    <n v="18"/>
    <s v="F"/>
    <n v="750"/>
    <x v="21"/>
    <x v="1"/>
    <n v="1"/>
    <s v="3DD.00777AC719"/>
    <s v="NA"/>
    <x v="1"/>
    <x v="1"/>
    <s v="OtsLYON20S_1_0602"/>
    <s v="OtsLYON20S_1_0559"/>
    <x v="1"/>
    <x v="0"/>
    <n v="2020"/>
    <s v="FALL"/>
    <n v="0.999999999999999"/>
    <x v="10"/>
    <n v="0.98961045999999997"/>
    <n v="1"/>
    <n v="1"/>
    <x v="1"/>
    <n v="5.5555555555555554"/>
    <n v="5.5660541713442369"/>
    <n v="16.728007308517132"/>
    <s v="Abv"/>
    <n v="1.0498615788681498E-2"/>
  </r>
  <r>
    <s v="OtsLGRF24S"/>
    <s v="OtsLGRF24S_7604"/>
    <s v="C-07604"/>
    <x v="23"/>
    <n v="18"/>
    <s v="F"/>
    <n v="630"/>
    <x v="31"/>
    <x v="1"/>
    <n v="1"/>
    <s v="NA"/>
    <s v="NA"/>
    <x v="0"/>
    <x v="0"/>
    <s v="OtsLYON21S_1_0835"/>
    <s v="OtsLYON21S_1_1674"/>
    <x v="6"/>
    <x v="4"/>
    <n v="2021"/>
    <s v="FALL"/>
    <n v="1"/>
    <x v="6"/>
    <n v="0.98140000000000005"/>
    <n v="1"/>
    <n v="1"/>
    <x v="5"/>
    <n v="5.5555555555555554"/>
    <n v="5.5745080723682721"/>
    <n v="16.753414340817248"/>
    <s v="Abv"/>
    <n v="1.8952516812716702E-2"/>
  </r>
  <r>
    <s v="OtsLGRF24S"/>
    <s v="OtsLGRF24S_7607"/>
    <s v="C-07607"/>
    <x v="23"/>
    <n v="18"/>
    <s v="F"/>
    <n v="740"/>
    <x v="2"/>
    <x v="0"/>
    <s v="NA"/>
    <s v="3DD.00776857C4"/>
    <s v="NA"/>
    <x v="0"/>
    <x v="0"/>
    <s v="OtsLYON20S_1_0297"/>
    <s v="OtsLYON20S_1_1061"/>
    <x v="1"/>
    <x v="0"/>
    <n v="2020"/>
    <s v="FALL"/>
    <n v="1"/>
    <x v="1"/>
    <n v="0.98961045999999997"/>
    <n v="1"/>
    <n v="1.0058139534883721"/>
    <x v="1"/>
    <n v="5.5878552971576232"/>
    <n v="5.5983539129463047"/>
    <n v="16.825079722286347"/>
    <s v="Abv"/>
    <n v="1.0498615788681498E-2"/>
  </r>
  <r>
    <s v="OtsLGRF24S"/>
    <s v="OtsLGRF24S_7610"/>
    <s v="C-07610"/>
    <x v="23"/>
    <n v="18"/>
    <s v="F"/>
    <n v="780"/>
    <x v="11"/>
    <x v="0"/>
    <s v="NA"/>
    <s v="3DD.0077CC7702"/>
    <s v="NA"/>
    <x v="1"/>
    <x v="1"/>
    <s v="NA"/>
    <s v="NA"/>
    <x v="3"/>
    <x v="2"/>
    <s v="U"/>
    <s v="FALL"/>
    <n v="0.999999999999997"/>
    <x v="5"/>
    <n v="1"/>
    <n v="1"/>
    <n v="1"/>
    <x v="4"/>
    <n v="5.5555555555555554"/>
    <n v="5.5142524290531805"/>
    <n v="16.572324324312643"/>
    <s v="Abv"/>
    <n v="-4.1303126502374887E-2"/>
  </r>
  <r>
    <s v="OtsLGRF24S"/>
    <s v="OtsLGRF24S_7613"/>
    <s v="C-07613"/>
    <x v="23"/>
    <n v="18"/>
    <s v="M"/>
    <n v="590"/>
    <x v="35"/>
    <x v="1"/>
    <n v="1"/>
    <s v="NA"/>
    <s v="NA"/>
    <x v="0"/>
    <x v="0"/>
    <s v="OtsLYON21S_1_0881"/>
    <s v="OtsLYON21S_1_1859"/>
    <x v="6"/>
    <x v="4"/>
    <n v="2021"/>
    <s v="FALL"/>
    <n v="1"/>
    <x v="15"/>
    <n v="0.98140000000000005"/>
    <n v="1"/>
    <n v="1.0138888888888888"/>
    <x v="8"/>
    <n v="5.632716049382716"/>
    <n v="5.6516685661954327"/>
    <n v="16.98530955148815"/>
    <s v="Abv"/>
    <n v="1.8952516812716702E-2"/>
  </r>
  <r>
    <s v="OtsLGRF24S"/>
    <s v="OtsLGRF24S_7616"/>
    <s v="C-07616"/>
    <x v="23"/>
    <n v="18"/>
    <s v="F"/>
    <n v="650"/>
    <x v="28"/>
    <x v="0"/>
    <s v="NA"/>
    <s v="NA"/>
    <s v="NA"/>
    <x v="1"/>
    <x v="1"/>
    <s v="OtsLYON21S_1_0960"/>
    <s v="OtsLYON21S_1_2004"/>
    <x v="6"/>
    <x v="4"/>
    <n v="2021"/>
    <s v="FALL"/>
    <n v="1"/>
    <x v="4"/>
    <n v="0.98140000000000005"/>
    <n v="1"/>
    <n v="1"/>
    <x v="5"/>
    <n v="5.5555555555555554"/>
    <n v="5.5745080723682721"/>
    <n v="16.753414340817248"/>
    <s v="Abv"/>
    <n v="1.8952516812716702E-2"/>
  </r>
  <r>
    <s v="OtsLGRF24S"/>
    <s v="OtsLGRF24S_7619"/>
    <s v="C-07619"/>
    <x v="23"/>
    <n v="18"/>
    <s v="M"/>
    <n v="770"/>
    <x v="8"/>
    <x v="0"/>
    <s v="NA"/>
    <s v="3DD.0077B458DA"/>
    <s v="NA"/>
    <x v="0"/>
    <x v="0"/>
    <s v="OtsLYON20S_1_0278"/>
    <s v="OtsLYON20S_1_1015"/>
    <x v="1"/>
    <x v="0"/>
    <n v="2020"/>
    <s v="FALL"/>
    <n v="1"/>
    <x v="2"/>
    <n v="0.98961045999999997"/>
    <n v="1"/>
    <n v="1.0058139534883721"/>
    <x v="1"/>
    <n v="5.5878552971576232"/>
    <n v="5.5983539129463047"/>
    <n v="16.825079722286347"/>
    <s v="Abv"/>
    <n v="1.0498615788681498E-2"/>
  </r>
  <r>
    <s v="OtsLGRF24S"/>
    <s v="OtsLGRF24S_7622"/>
    <s v="C-07622"/>
    <x v="23"/>
    <n v="18"/>
    <s v="M"/>
    <n v="500"/>
    <x v="23"/>
    <x v="0"/>
    <s v="NA"/>
    <s v="NA"/>
    <s v="NA"/>
    <x v="0"/>
    <x v="0"/>
    <s v="OtsLYON22S_1_0026"/>
    <s v="OtsLYON22S_1_1053"/>
    <x v="2"/>
    <x v="1"/>
    <n v="2022"/>
    <s v="FALL"/>
    <n v="1"/>
    <x v="11"/>
    <n v="0.98"/>
    <n v="1"/>
    <n v="1"/>
    <x v="7"/>
    <n v="5.5555555555555554"/>
    <n v="5.5759637188208613"/>
    <n v="16.757789085249826"/>
    <s v="Abv"/>
    <n v="2.0408163265305923E-2"/>
  </r>
  <r>
    <s v="OtsLGRF24S"/>
    <s v="OtsLGRF24S_7625"/>
    <s v="C-07625"/>
    <x v="23"/>
    <n v="18"/>
    <s v="M"/>
    <n v="880"/>
    <x v="42"/>
    <x v="1"/>
    <n v="1"/>
    <s v="3DD.0077B419E1"/>
    <s v="NA"/>
    <x v="0"/>
    <x v="0"/>
    <s v="OtsNPFH20S_1_0471"/>
    <s v="OtsNPFH20S_1_0425"/>
    <x v="0"/>
    <x v="0"/>
    <n v="2020"/>
    <s v="FALL"/>
    <n v="1"/>
    <x v="8"/>
    <n v="0.98845608500000004"/>
    <n v="1"/>
    <n v="1"/>
    <x v="10"/>
    <n v="5.5555555555555554"/>
    <n v="5.5672342888601314"/>
    <n v="16.731553988772674"/>
    <s v="Abv"/>
    <n v="1.1678733304576028E-2"/>
  </r>
  <r>
    <s v="OtsLGRF24S"/>
    <s v="OtsLGRF24S_7628"/>
    <s v="C-07628"/>
    <x v="23"/>
    <n v="18"/>
    <s v="F"/>
    <n v="750"/>
    <x v="21"/>
    <x v="0"/>
    <s v="NA"/>
    <s v="3DD.0077CCC4F9"/>
    <s v="NA"/>
    <x v="1"/>
    <x v="1"/>
    <s v="OtsLYON21S_1_0951"/>
    <s v="OtsLYON21S_1_1791"/>
    <x v="6"/>
    <x v="4"/>
    <n v="2021"/>
    <s v="FALL"/>
    <n v="1"/>
    <x v="4"/>
    <n v="0.98140000000000005"/>
    <n v="1"/>
    <n v="1"/>
    <x v="1"/>
    <n v="5.5555555555555554"/>
    <n v="5.5745080723682721"/>
    <n v="16.753414340817248"/>
    <s v="Abv"/>
    <n v="1.8952516812716702E-2"/>
  </r>
  <r>
    <s v="OtsLGRF24S"/>
    <s v="OtsLGRF24S_7631"/>
    <s v="C-07631"/>
    <x v="23"/>
    <n v="18"/>
    <s v="M"/>
    <n v="760"/>
    <x v="20"/>
    <x v="0"/>
    <s v="NA"/>
    <s v="3DD.0077CC9426"/>
    <s v="NA"/>
    <x v="0"/>
    <x v="0"/>
    <s v="NA"/>
    <s v="NA"/>
    <x v="3"/>
    <x v="2"/>
    <s v="U"/>
    <s v="FALL"/>
    <n v="1"/>
    <x v="5"/>
    <n v="1"/>
    <n v="1"/>
    <n v="1.0058139534883721"/>
    <x v="1"/>
    <n v="5.5878552971576232"/>
    <n v="5.5465521706552483"/>
    <n v="16.669396738081858"/>
    <s v="Abv"/>
    <n v="-4.1303126502374887E-2"/>
  </r>
  <r>
    <s v="OtsLGRF24S"/>
    <s v="OtsLGRF24S_7634"/>
    <s v="C-07634"/>
    <x v="23"/>
    <n v="18"/>
    <s v="F"/>
    <n v="680"/>
    <x v="19"/>
    <x v="0"/>
    <s v="NA"/>
    <s v="NA"/>
    <s v="NA"/>
    <x v="0"/>
    <x v="0"/>
    <s v="OtsLYON20S_1_0283"/>
    <s v="OtsLYON20S_1_1030"/>
    <x v="1"/>
    <x v="0"/>
    <n v="2020"/>
    <s v="FALL"/>
    <n v="1"/>
    <x v="1"/>
    <n v="0.98961045999999997"/>
    <n v="1"/>
    <n v="1.0057142857142858"/>
    <x v="0"/>
    <n v="5.5873015873015879"/>
    <n v="5.5978002030902694"/>
    <n v="16.823415623764589"/>
    <s v="Abv"/>
    <n v="1.0498615788681498E-2"/>
  </r>
  <r>
    <s v="OtsLGRF24S"/>
    <s v="OtsLGRF24S_7637"/>
    <s v="C-07637"/>
    <x v="23"/>
    <n v="18"/>
    <s v="F"/>
    <n v="780"/>
    <x v="11"/>
    <x v="1"/>
    <s v="NA"/>
    <s v="3DD.0077B4874E"/>
    <s v="NA"/>
    <x v="1"/>
    <x v="1"/>
    <s v="OtsPBT19-PRHFa-4180"/>
    <s v="OtsPBT19-PRHFa-4358"/>
    <x v="11"/>
    <x v="3"/>
    <n v="2019"/>
    <s v="FALL"/>
    <n v="0.999999999999999"/>
    <x v="18"/>
    <n v="0.96152300000000002"/>
    <n v="1"/>
    <n v="1"/>
    <x v="4"/>
    <n v="5.5555555555555554"/>
    <n v="5.5955722790244691"/>
    <n v="16.816719905593647"/>
    <s v="blw"/>
    <n v="4.0016723468913717E-2"/>
  </r>
  <r>
    <s v="OtsLGRF24S"/>
    <s v="OtsLGRF24S_7640"/>
    <s v="C-07640"/>
    <x v="23"/>
    <n v="18"/>
    <s v="M"/>
    <n v="690"/>
    <x v="1"/>
    <x v="0"/>
    <s v="NA"/>
    <s v="NA"/>
    <s v="NA"/>
    <x v="0"/>
    <x v="0"/>
    <s v="NA"/>
    <s v="NA"/>
    <x v="3"/>
    <x v="2"/>
    <s v="U"/>
    <s v="FALL"/>
    <n v="0.999999999999998"/>
    <x v="5"/>
    <n v="1"/>
    <n v="1"/>
    <n v="1.0057142857142858"/>
    <x v="0"/>
    <n v="5.5873015873015879"/>
    <n v="5.545998460799213"/>
    <n v="16.6677326395601"/>
    <s v="Abv"/>
    <n v="-4.1303126502374887E-2"/>
  </r>
  <r>
    <s v="OtsLGRF24S"/>
    <s v="OtsLGRF24S_7643"/>
    <s v="C-07643"/>
    <x v="23"/>
    <n v="18"/>
    <s v="F"/>
    <n v="700"/>
    <x v="0"/>
    <x v="1"/>
    <n v="1"/>
    <s v="3DD.0077B45A66"/>
    <s v="NA"/>
    <x v="1"/>
    <x v="1"/>
    <s v="OtsLYON20S_1_1596"/>
    <s v="OtsLYON20S_1_1784"/>
    <x v="1"/>
    <x v="0"/>
    <n v="2020"/>
    <s v="FALL"/>
    <n v="0.999999999999995"/>
    <x v="14"/>
    <n v="0.98961045999999997"/>
    <n v="1"/>
    <n v="1.0069930069930071"/>
    <x v="0"/>
    <n v="5.594405594405595"/>
    <n v="5.6049042101942765"/>
    <n v="16.844765736267519"/>
    <s v="Abv"/>
    <n v="1.0498615788681498E-2"/>
  </r>
  <r>
    <s v="OtsLGRF24S"/>
    <s v="OtsLGRF24S_7646"/>
    <s v="C-07646"/>
    <x v="23"/>
    <n v="18"/>
    <s v="M"/>
    <n v="700"/>
    <x v="0"/>
    <x v="0"/>
    <s v="NA"/>
    <s v="3DD.0077CC81F2"/>
    <s v="NA"/>
    <x v="0"/>
    <x v="0"/>
    <s v="OtsNPFH20S_1_0375"/>
    <s v="OtsNPFH20S_1_0340"/>
    <x v="0"/>
    <x v="0"/>
    <n v="2020"/>
    <s v="FALL"/>
    <n v="0.999999999999996"/>
    <x v="12"/>
    <n v="0.98845608500000004"/>
    <n v="1"/>
    <n v="1.0057142857142858"/>
    <x v="0"/>
    <n v="5.5873015873015879"/>
    <n v="5.5989803206061639"/>
    <n v="16.826962304020135"/>
    <s v="Abv"/>
    <n v="1.1678733304576028E-2"/>
  </r>
  <r>
    <s v="OtsLGRF24S"/>
    <s v="OtsLGRF24S_7649"/>
    <s v="C-07649"/>
    <x v="23"/>
    <n v="18"/>
    <s v="M"/>
    <n v="550"/>
    <x v="30"/>
    <x v="0"/>
    <s v="NA"/>
    <s v="NA"/>
    <s v="NA"/>
    <x v="2"/>
    <x v="0"/>
    <s v="NA"/>
    <s v="NA"/>
    <x v="3"/>
    <x v="2"/>
    <s v="U"/>
    <s v="FALL"/>
    <n v="1"/>
    <x v="5"/>
    <n v="1"/>
    <n v="1"/>
    <n v="1.03125"/>
    <x v="9"/>
    <n v="5.729166666666667"/>
    <n v="5.6878635401642921"/>
    <n v="17.094088548322176"/>
    <s v="blw"/>
    <n v="-4.1303126502374887E-2"/>
  </r>
  <r>
    <s v="OtsLGRF24S"/>
    <s v="OtsLGRF24S_7652"/>
    <s v="C-07652"/>
    <x v="23"/>
    <n v="18"/>
    <s v="M"/>
    <n v="410"/>
    <x v="54"/>
    <x v="0"/>
    <s v="NA"/>
    <s v="NA"/>
    <s v="NA"/>
    <x v="0"/>
    <x v="0"/>
    <s v="OtsLYON22S_1_0391"/>
    <s v="OtsLYON22S_1_4152"/>
    <x v="2"/>
    <x v="1"/>
    <n v="2022"/>
    <s v="FALL"/>
    <n v="1"/>
    <x v="4"/>
    <n v="0.98"/>
    <n v="1"/>
    <n v="1"/>
    <x v="6"/>
    <n v="5.5555555555555554"/>
    <n v="5.5759637188208613"/>
    <n v="16.757789085249826"/>
    <s v="Abv"/>
    <n v="2.0408163265305923E-2"/>
  </r>
  <r>
    <s v="OtsLGRF24S"/>
    <s v="OtsLGRF24S_7655"/>
    <s v="C-07655"/>
    <x v="23"/>
    <n v="18"/>
    <s v="F"/>
    <n v="780"/>
    <x v="11"/>
    <x v="0"/>
    <s v="NA"/>
    <s v="3DD.0077A5C7A8"/>
    <s v="NA"/>
    <x v="1"/>
    <x v="1"/>
    <s v="OtsNPFH20S_1_0087"/>
    <s v="OtsNPFH20S_1_0042"/>
    <x v="0"/>
    <x v="0"/>
    <n v="2020"/>
    <s v="FALL"/>
    <n v="0.999999999999996"/>
    <x v="0"/>
    <n v="0.98845608500000004"/>
    <n v="1"/>
    <n v="1"/>
    <x v="4"/>
    <n v="5.5555555555555554"/>
    <n v="5.5672342888601314"/>
    <n v="16.731553988772674"/>
    <s v="Abv"/>
    <n v="1.1678733304576028E-2"/>
  </r>
  <r>
    <s v="OtsLGRF24S"/>
    <s v="OtsLGRF24S_7658"/>
    <s v="C-07658"/>
    <x v="23"/>
    <n v="18"/>
    <s v="M"/>
    <n v="690"/>
    <x v="1"/>
    <x v="0"/>
    <s v="NA"/>
    <s v="NA"/>
    <s v="NA"/>
    <x v="0"/>
    <x v="0"/>
    <s v="NA"/>
    <s v="NA"/>
    <x v="3"/>
    <x v="2"/>
    <s v="U"/>
    <s v="FALL"/>
    <n v="0.999999999999997"/>
    <x v="5"/>
    <n v="1"/>
    <n v="1"/>
    <n v="1.0057142857142858"/>
    <x v="0"/>
    <n v="5.5873015873015879"/>
    <n v="5.545998460799213"/>
    <n v="16.6677326395601"/>
    <s v="Abv"/>
    <n v="-4.1303126502374887E-2"/>
  </r>
  <r>
    <s v="OtsLGRF24S"/>
    <s v="OtsLGRF24S_7661"/>
    <s v="C-07661"/>
    <x v="23"/>
    <n v="18"/>
    <s v="F"/>
    <n v="740"/>
    <x v="2"/>
    <x v="1"/>
    <n v="1"/>
    <s v="3DD.0077A5E3D8"/>
    <s v="NA"/>
    <x v="1"/>
    <x v="1"/>
    <s v="OtsLYON19S_1_0702"/>
    <s v="OtsLYON19S_1_0684"/>
    <x v="5"/>
    <x v="3"/>
    <n v="2019"/>
    <s v="FALL"/>
    <n v="1"/>
    <x v="1"/>
    <n v="0.95971980899999998"/>
    <n v="1"/>
    <n v="1"/>
    <x v="1"/>
    <n v="5.5555555555555554"/>
    <n v="5.5975263376757773"/>
    <n v="16.822592559073851"/>
    <s v="Abv"/>
    <n v="4.1970782120221983E-2"/>
  </r>
  <r>
    <s v="OtsLGRF24S"/>
    <s v="OtsLGRF24S_7664"/>
    <s v="C-07664"/>
    <x v="23"/>
    <n v="18"/>
    <s v="F"/>
    <n v="740"/>
    <x v="2"/>
    <x v="1"/>
    <n v="1"/>
    <s v="3DD.0077A62265"/>
    <s v="NA"/>
    <x v="1"/>
    <x v="1"/>
    <s v="OtsLYON21S_1_0764"/>
    <s v="OtsLYON21S_1_0413"/>
    <x v="6"/>
    <x v="4"/>
    <n v="2021"/>
    <s v="FALL"/>
    <n v="1"/>
    <x v="2"/>
    <n v="0.98140000000000005"/>
    <n v="1"/>
    <n v="1"/>
    <x v="1"/>
    <n v="5.5555555555555554"/>
    <n v="5.5745080723682721"/>
    <n v="16.753414340817248"/>
    <s v="Abv"/>
    <n v="1.8952516812716702E-2"/>
  </r>
  <r>
    <s v="OtsLGRF24S"/>
    <s v="OtsLGRF24S_7667"/>
    <s v="C-07667"/>
    <x v="23"/>
    <n v="18"/>
    <s v="F"/>
    <n v="710"/>
    <x v="25"/>
    <x v="1"/>
    <n v="1"/>
    <s v="3DD.0077A59E10"/>
    <s v="NA"/>
    <x v="1"/>
    <x v="1"/>
    <s v="OtsLYON20S_1_0651"/>
    <s v="OtsLYON20S_1_0776"/>
    <x v="1"/>
    <x v="0"/>
    <n v="2020"/>
    <s v="FALL"/>
    <n v="0.999999999999997"/>
    <x v="6"/>
    <n v="0.98961045999999997"/>
    <n v="1"/>
    <n v="1.0069930069930071"/>
    <x v="0"/>
    <n v="5.594405594405595"/>
    <n v="5.6049042101942765"/>
    <n v="16.844765736267519"/>
    <s v="Abv"/>
    <n v="1.0498615788681498E-2"/>
  </r>
  <r>
    <s v="OtsLGRF24S"/>
    <s v="OtsLGRF24S_7670"/>
    <s v="C-07670"/>
    <x v="23"/>
    <n v="18"/>
    <s v="F"/>
    <n v="700"/>
    <x v="0"/>
    <x v="1"/>
    <n v="1"/>
    <s v="3DD.0077A5E80C"/>
    <s v="NA"/>
    <x v="1"/>
    <x v="1"/>
    <s v="OtsLYON20S_1_1408"/>
    <s v="OtsLYON20S_1_0982"/>
    <x v="1"/>
    <x v="0"/>
    <n v="2020"/>
    <s v="FALL"/>
    <n v="0.999999999999999"/>
    <x v="3"/>
    <n v="0.98961045999999997"/>
    <n v="1"/>
    <n v="1.0069930069930071"/>
    <x v="0"/>
    <n v="5.594405594405595"/>
    <n v="5.6049042101942765"/>
    <n v="16.844765736267519"/>
    <s v="blw"/>
    <n v="1.0498615788681498E-2"/>
  </r>
  <r>
    <s v="OtsLGRF24S"/>
    <s v="OtsLGRF24S_7673"/>
    <s v="C-07673"/>
    <x v="23"/>
    <n v="18"/>
    <s v="M"/>
    <n v="440"/>
    <x v="49"/>
    <x v="1"/>
    <n v="1"/>
    <s v="NA"/>
    <s v="NA"/>
    <x v="0"/>
    <x v="0"/>
    <s v="OtsLYON22S_1_0260"/>
    <s v="OtsLYON22S_1_3267"/>
    <x v="2"/>
    <x v="1"/>
    <n v="2022"/>
    <s v="FALL"/>
    <n v="1"/>
    <x v="6"/>
    <n v="0.98"/>
    <n v="1"/>
    <n v="1"/>
    <x v="2"/>
    <n v="5.5555555555555554"/>
    <n v="5.5759637188208613"/>
    <n v="16.757789085249826"/>
    <s v="Abv"/>
    <n v="2.0408163265305923E-2"/>
  </r>
  <r>
    <s v="OtsLGRF24S"/>
    <s v="OtsLGRF24S_7676"/>
    <s v="C-07676"/>
    <x v="23"/>
    <n v="18"/>
    <s v="F"/>
    <n v="790"/>
    <x v="7"/>
    <x v="0"/>
    <s v="NA"/>
    <s v="3DD.0077CCD4BB"/>
    <s v="NA"/>
    <x v="1"/>
    <x v="1"/>
    <s v="OtsLYON19S_1_0542"/>
    <s v="OtsLYON19S_1_0405"/>
    <x v="5"/>
    <x v="3"/>
    <n v="2019"/>
    <s v="FALL"/>
    <n v="0.999999999999999"/>
    <x v="10"/>
    <n v="0.95971980899999998"/>
    <n v="1"/>
    <n v="1"/>
    <x v="4"/>
    <n v="5.5555555555555554"/>
    <n v="5.5975263376757773"/>
    <n v="16.822592559073851"/>
    <s v="Abv"/>
    <n v="4.1970782120221983E-2"/>
  </r>
  <r>
    <s v="OtsLGRF24S"/>
    <s v="OtsLGRF24S_7679"/>
    <s v="C-07679"/>
    <x v="23"/>
    <n v="18"/>
    <s v="F"/>
    <n v="780"/>
    <x v="11"/>
    <x v="0"/>
    <s v="NA"/>
    <s v="3DD.0077B43E81"/>
    <s v="NA"/>
    <x v="1"/>
    <x v="1"/>
    <s v="OtsNPFH20S_1_0461"/>
    <s v="OtsNPFH20S_1_0406"/>
    <x v="0"/>
    <x v="0"/>
    <n v="2020"/>
    <s v="FALL"/>
    <n v="0.999999999999998"/>
    <x v="12"/>
    <n v="0.98845608500000004"/>
    <n v="1"/>
    <n v="1"/>
    <x v="4"/>
    <n v="5.5555555555555554"/>
    <n v="5.5672342888601314"/>
    <n v="16.731553988772674"/>
    <s v="Abv"/>
    <n v="1.1678733304576028E-2"/>
  </r>
  <r>
    <s v="OtsLGRF24S"/>
    <s v="OtsLGRF24S_7682"/>
    <s v="C-07682"/>
    <x v="23"/>
    <n v="18"/>
    <s v="M"/>
    <n v="630"/>
    <x v="31"/>
    <x v="1"/>
    <n v="1"/>
    <s v="NA"/>
    <s v="NA"/>
    <x v="0"/>
    <x v="0"/>
    <s v="OtsLYON21S_1_0869"/>
    <s v="OtsLYON21S_1_1866"/>
    <x v="6"/>
    <x v="4"/>
    <n v="2021"/>
    <s v="FALL"/>
    <n v="1"/>
    <x v="15"/>
    <n v="0.98140000000000005"/>
    <n v="1"/>
    <n v="1"/>
    <x v="5"/>
    <n v="5.5555555555555554"/>
    <n v="5.5745080723682721"/>
    <n v="16.753414340817248"/>
    <s v="Abv"/>
    <n v="1.8952516812716702E-2"/>
  </r>
  <r>
    <s v="OtsLGRF24S"/>
    <s v="OtsLGRF24S_7685"/>
    <s v="C-07685"/>
    <x v="23"/>
    <n v="18"/>
    <s v="M"/>
    <n v="610"/>
    <x v="38"/>
    <x v="0"/>
    <s v="NA"/>
    <s v="NA"/>
    <s v="NA"/>
    <x v="0"/>
    <x v="0"/>
    <s v="OtsLYON21S_1_0940"/>
    <s v="OtsLYON21S_1_1756"/>
    <x v="6"/>
    <x v="4"/>
    <n v="2021"/>
    <s v="FALL"/>
    <n v="0.999999999999996"/>
    <x v="4"/>
    <n v="0.98140000000000005"/>
    <n v="1"/>
    <n v="1.0138888888888888"/>
    <x v="8"/>
    <n v="5.632716049382716"/>
    <n v="5.6516685661954327"/>
    <n v="16.98530955148815"/>
    <s v="Abv"/>
    <n v="1.8952516812716702E-2"/>
  </r>
  <r>
    <s v="OtsLGRF24S"/>
    <s v="OtsLGRF24S_7688"/>
    <s v="C-07688"/>
    <x v="23"/>
    <n v="18"/>
    <s v="F"/>
    <n v="790"/>
    <x v="7"/>
    <x v="0"/>
    <s v="NA"/>
    <s v="NA"/>
    <s v="NA"/>
    <x v="1"/>
    <x v="1"/>
    <s v="NA"/>
    <s v="NA"/>
    <x v="3"/>
    <x v="2"/>
    <s v="U"/>
    <s v="FALL"/>
    <n v="0.999999999999999"/>
    <x v="5"/>
    <n v="1"/>
    <n v="1"/>
    <n v="1"/>
    <x v="4"/>
    <n v="5.5555555555555554"/>
    <n v="5.5142524290531805"/>
    <n v="16.572324324312643"/>
    <s v="Abv"/>
    <n v="-4.1303126502374887E-2"/>
  </r>
  <r>
    <s v="OtsLGRF24S"/>
    <s v="OtsLGRF24S_7691"/>
    <s v="C-07691"/>
    <x v="23"/>
    <n v="18"/>
    <s v="F"/>
    <n v="700"/>
    <x v="0"/>
    <x v="0"/>
    <s v="NA"/>
    <s v="3DD.0077A559F8"/>
    <s v="NA"/>
    <x v="1"/>
    <x v="1"/>
    <s v="OtsLYON20S_1_1508"/>
    <s v="OtsLYON20S_1_1624"/>
    <x v="1"/>
    <x v="0"/>
    <n v="2020"/>
    <s v="FALL"/>
    <n v="1"/>
    <x v="4"/>
    <n v="0.98961045999999997"/>
    <n v="1"/>
    <n v="1.0069930069930071"/>
    <x v="0"/>
    <n v="5.594405594405595"/>
    <n v="5.6049042101942765"/>
    <n v="16.844765736267519"/>
    <s v="Abv"/>
    <n v="1.0498615788681498E-2"/>
  </r>
  <r>
    <s v="OtsLGRF24S"/>
    <s v="OtsLGRF24S_7694"/>
    <s v="C-07694"/>
    <x v="23"/>
    <n v="18"/>
    <s v="F"/>
    <n v="760"/>
    <x v="20"/>
    <x v="1"/>
    <n v="1"/>
    <s v="3DD.0077A556BB"/>
    <s v="NA"/>
    <x v="1"/>
    <x v="1"/>
    <s v="OtsLYON19S_1_1313"/>
    <s v="OtsLYON19S_1_1224"/>
    <x v="5"/>
    <x v="3"/>
    <n v="2019"/>
    <s v="FALL"/>
    <n v="1"/>
    <x v="6"/>
    <n v="0.95971980899999998"/>
    <n v="1"/>
    <n v="1"/>
    <x v="1"/>
    <n v="5.5555555555555554"/>
    <n v="5.5975263376757773"/>
    <n v="16.822592559073851"/>
    <s v="Abv"/>
    <n v="4.1970782120221983E-2"/>
  </r>
  <r>
    <s v="OtsLGRF24S"/>
    <s v="OtsLGRF24S_7697"/>
    <s v="C-07697"/>
    <x v="23"/>
    <n v="18"/>
    <s v="F"/>
    <n v="690"/>
    <x v="1"/>
    <x v="1"/>
    <n v="1"/>
    <s v="NA"/>
    <s v="NA"/>
    <x v="1"/>
    <x v="1"/>
    <s v="OtsLYON20S_1_1595"/>
    <s v="OtsLYON20S_1_1780"/>
    <x v="1"/>
    <x v="0"/>
    <n v="2020"/>
    <s v="FALL"/>
    <n v="1"/>
    <x v="14"/>
    <n v="0.98961045999999997"/>
    <n v="1"/>
    <n v="1.0069930069930071"/>
    <x v="0"/>
    <n v="5.594405594405595"/>
    <n v="5.6049042101942765"/>
    <n v="16.844765736267519"/>
    <s v="Abv"/>
    <n v="1.0498615788681498E-2"/>
  </r>
  <r>
    <s v="OtsLGRF24S"/>
    <s v="OtsLGRF24S_7700"/>
    <s v="C-07700"/>
    <x v="23"/>
    <n v="18"/>
    <s v="F"/>
    <n v="610"/>
    <x v="38"/>
    <x v="1"/>
    <n v="1"/>
    <s v="NA"/>
    <s v="NA"/>
    <x v="0"/>
    <x v="0"/>
    <s v="OtsLYON20S_1_1388"/>
    <s v="OtsLYON20S_1_0966"/>
    <x v="1"/>
    <x v="0"/>
    <n v="2020"/>
    <s v="FALL"/>
    <n v="1"/>
    <x v="3"/>
    <n v="0.98961045999999997"/>
    <n v="1"/>
    <n v="1.0138888888888888"/>
    <x v="8"/>
    <n v="5.632716049382716"/>
    <n v="5.6432146651713975"/>
    <n v="16.959902519188034"/>
    <s v="blw"/>
    <n v="1.0498615788681498E-2"/>
  </r>
  <r>
    <s v="OtsLGRF24S"/>
    <s v="OtsLGRF24S_7703"/>
    <s v="C-07703"/>
    <x v="23"/>
    <n v="18"/>
    <s v="F"/>
    <n v="800"/>
    <x v="18"/>
    <x v="1"/>
    <n v="1"/>
    <s v="3DD.0077A61F6C"/>
    <s v="NA"/>
    <x v="1"/>
    <x v="1"/>
    <s v="OtsLYON20S_1_0631"/>
    <s v="OtsLYON20S_1_0593"/>
    <x v="1"/>
    <x v="0"/>
    <n v="2020"/>
    <s v="FALL"/>
    <n v="1"/>
    <x v="9"/>
    <n v="0.98961045999999997"/>
    <n v="1"/>
    <n v="1"/>
    <x v="4"/>
    <n v="5.5555555555555554"/>
    <n v="5.5660541713442369"/>
    <n v="16.728007308517132"/>
    <s v="Abv"/>
    <n v="1.0498615788681498E-2"/>
  </r>
  <r>
    <s v="OtsLGRF24S"/>
    <s v="OtsLGRF24S_7706"/>
    <s v="C-07706"/>
    <x v="23"/>
    <n v="18"/>
    <s v="F"/>
    <n v="800"/>
    <x v="18"/>
    <x v="0"/>
    <s v="NA"/>
    <s v="3DD.0077A5FD6C"/>
    <s v="NA"/>
    <x v="1"/>
    <x v="1"/>
    <s v="OtsNPFH20S_1_0214"/>
    <s v="OtsNPFH20S_1_0136"/>
    <x v="0"/>
    <x v="0"/>
    <n v="2020"/>
    <s v="FALL"/>
    <n v="0.999999999999999"/>
    <x v="0"/>
    <n v="0.98845608500000004"/>
    <n v="1"/>
    <n v="1"/>
    <x v="4"/>
    <n v="5.5555555555555554"/>
    <n v="5.5672342888601314"/>
    <n v="16.731553988772674"/>
    <s v="Abv"/>
    <n v="1.1678733304576028E-2"/>
  </r>
  <r>
    <s v="OtsLGRF24S"/>
    <s v="OtsLGRF24S_7709"/>
    <s v="C-07709"/>
    <x v="23"/>
    <n v="18"/>
    <s v="M"/>
    <n v="770"/>
    <x v="8"/>
    <x v="0"/>
    <s v="NA"/>
    <s v="NA"/>
    <s v="NA"/>
    <x v="1"/>
    <x v="1"/>
    <s v="OtsNPFH19S_1_4353"/>
    <s v="OtsNPFH19S_1_4068"/>
    <x v="4"/>
    <x v="3"/>
    <n v="2019"/>
    <s v="FALL"/>
    <n v="0.999999999999999"/>
    <x v="0"/>
    <n v="0.99705232300000002"/>
    <n v="1"/>
    <n v="1"/>
    <x v="1"/>
    <n v="5.5555555555555554"/>
    <n v="5.5585119470427449"/>
    <n v="16.705340194731683"/>
    <s v="Abv"/>
    <n v="2.9563914871895136E-3"/>
  </r>
  <r>
    <s v="OtsLGRF24S"/>
    <s v="OtsLGRF24S_7712"/>
    <s v="C-07712"/>
    <x v="23"/>
    <n v="18"/>
    <s v="M"/>
    <n v="450"/>
    <x v="17"/>
    <x v="0"/>
    <s v="NA"/>
    <s v="NA"/>
    <s v="NA"/>
    <x v="0"/>
    <x v="0"/>
    <s v="OtsLYON22S_1_0047"/>
    <s v="OtsLYON22S_1_2052"/>
    <x v="2"/>
    <x v="1"/>
    <n v="2022"/>
    <s v="FALL"/>
    <n v="1"/>
    <x v="11"/>
    <n v="0.98"/>
    <n v="1"/>
    <n v="1"/>
    <x v="2"/>
    <n v="5.5555555555555554"/>
    <n v="5.5759637188208613"/>
    <n v="16.757789085249826"/>
    <s v="Abv"/>
    <n v="2.0408163265305923E-2"/>
  </r>
  <r>
    <s v="OtsLGRF24S"/>
    <s v="OtsLGRF24S_7715"/>
    <s v="C-07715"/>
    <x v="23"/>
    <n v="18"/>
    <s v="F"/>
    <n v="740"/>
    <x v="2"/>
    <x v="1"/>
    <n v="1"/>
    <s v="3DD.0077A74CB2"/>
    <s v="NA"/>
    <x v="1"/>
    <x v="1"/>
    <s v="OtsLYON20S_1_0298"/>
    <s v="OtsLYON20S_1_1063"/>
    <x v="1"/>
    <x v="0"/>
    <n v="2020"/>
    <s v="FALL"/>
    <n v="1"/>
    <x v="1"/>
    <n v="0.98961045999999997"/>
    <n v="1"/>
    <n v="1"/>
    <x v="1"/>
    <n v="5.5555555555555554"/>
    <n v="5.5660541713442369"/>
    <n v="16.728007308517132"/>
    <s v="Abv"/>
    <n v="1.0498615788681498E-2"/>
  </r>
  <r>
    <s v="OtsLGRF24S"/>
    <s v="OtsLGRF24S_7718"/>
    <s v="C-07718"/>
    <x v="23"/>
    <n v="18"/>
    <s v="F"/>
    <n v="680"/>
    <x v="19"/>
    <x v="0"/>
    <s v="NA"/>
    <s v="NA"/>
    <s v="NA"/>
    <x v="1"/>
    <x v="1"/>
    <s v="NA"/>
    <s v="NA"/>
    <x v="3"/>
    <x v="2"/>
    <s v="U"/>
    <s v="FALL"/>
    <n v="1"/>
    <x v="5"/>
    <n v="1"/>
    <n v="1"/>
    <n v="1.0069930069930071"/>
    <x v="0"/>
    <n v="5.594405594405595"/>
    <n v="5.5531024679032202"/>
    <n v="16.68908275206303"/>
    <s v="blw"/>
    <n v="-4.1303126502374887E-2"/>
  </r>
  <r>
    <s v="OtsLGRF24S"/>
    <s v="OtsLGRF24S_7721"/>
    <s v="C-07721"/>
    <x v="23"/>
    <n v="18"/>
    <s v="M"/>
    <n v="700"/>
    <x v="0"/>
    <x v="1"/>
    <n v="1"/>
    <s v="3DD.0077A51DB8"/>
    <s v="NA"/>
    <x v="0"/>
    <x v="0"/>
    <s v="OtsNPFH20S_1_0794"/>
    <s v="OtsNPFH20S_1_0706"/>
    <x v="0"/>
    <x v="0"/>
    <n v="2020"/>
    <s v="FALL"/>
    <n v="1"/>
    <x v="0"/>
    <n v="0.98845608500000004"/>
    <n v="1"/>
    <n v="1.0057142857142858"/>
    <x v="0"/>
    <n v="5.5873015873015879"/>
    <n v="5.5989803206061639"/>
    <n v="16.826962304020135"/>
    <s v="Abv"/>
    <n v="1.1678733304576028E-2"/>
  </r>
  <r>
    <s v="OtsLGRF24S"/>
    <s v="OtsLGRF24S_7724"/>
    <s v="C-07724"/>
    <x v="23"/>
    <n v="18"/>
    <s v="F"/>
    <n v="640"/>
    <x v="39"/>
    <x v="1"/>
    <n v="1"/>
    <s v="NA"/>
    <s v="NA"/>
    <x v="1"/>
    <x v="1"/>
    <s v="OtsLYON21S_1_0903"/>
    <s v="OtsLYON21S_1_1919"/>
    <x v="6"/>
    <x v="4"/>
    <n v="2021"/>
    <s v="FALL"/>
    <n v="1"/>
    <x v="9"/>
    <n v="0.98140000000000005"/>
    <n v="1"/>
    <n v="1"/>
    <x v="5"/>
    <n v="5.5555555555555554"/>
    <n v="5.5745080723682721"/>
    <n v="16.753414340817248"/>
    <s v="Abv"/>
    <n v="1.8952516812716702E-2"/>
  </r>
  <r>
    <s v="OtsLGRF24S"/>
    <s v="OtsLGRF24S_7727"/>
    <s v="C-07727"/>
    <x v="23"/>
    <n v="18"/>
    <s v="M"/>
    <n v="430"/>
    <x v="53"/>
    <x v="1"/>
    <n v="1"/>
    <s v="NA"/>
    <s v="NA"/>
    <x v="0"/>
    <x v="0"/>
    <s v="OtsLYON22S_1_0488"/>
    <s v="OtsLYON22S_1_4304"/>
    <x v="2"/>
    <x v="1"/>
    <n v="2022"/>
    <s v="FALL"/>
    <n v="0.999999999999998"/>
    <x v="14"/>
    <n v="0.98"/>
    <n v="1"/>
    <n v="1"/>
    <x v="2"/>
    <n v="5.5555555555555554"/>
    <n v="5.5759637188208613"/>
    <n v="16.757789085249826"/>
    <s v="Abv"/>
    <n v="2.0408163265305923E-2"/>
  </r>
  <r>
    <s v="OtsLGRF24S"/>
    <s v="OtsLGRF24S_7730"/>
    <s v="C-07730"/>
    <x v="23"/>
    <n v="18"/>
    <s v="F"/>
    <n v="680"/>
    <x v="19"/>
    <x v="0"/>
    <s v="NA"/>
    <s v="NA"/>
    <s v="NA"/>
    <x v="1"/>
    <x v="1"/>
    <s v="OtsNPFH20S_1_0667"/>
    <s v="OtsNPFH20S_1_0640"/>
    <x v="0"/>
    <x v="0"/>
    <n v="2020"/>
    <s v="FALL"/>
    <n v="0.999999999999998"/>
    <x v="8"/>
    <n v="0.98845608500000004"/>
    <n v="1"/>
    <n v="1.0069930069930071"/>
    <x v="0"/>
    <n v="5.594405594405595"/>
    <n v="5.6060843277101711"/>
    <n v="16.848312416523061"/>
    <s v="Abv"/>
    <n v="1.1678733304576028E-2"/>
  </r>
  <r>
    <s v="OtsLGRF24S"/>
    <s v="OtsLGRF24S_7733"/>
    <s v="C-07733"/>
    <x v="23"/>
    <n v="18"/>
    <s v="F"/>
    <n v="740"/>
    <x v="2"/>
    <x v="1"/>
    <n v="1"/>
    <s v="3DD.0077A5D2E9"/>
    <s v="NA"/>
    <x v="1"/>
    <x v="1"/>
    <s v="OtsLYON19S_1_0702"/>
    <s v="OtsLYON19S_1_0685"/>
    <x v="5"/>
    <x v="3"/>
    <n v="2019"/>
    <s v="FALL"/>
    <n v="1"/>
    <x v="1"/>
    <n v="0.95971980899999998"/>
    <n v="1"/>
    <n v="1"/>
    <x v="1"/>
    <n v="5.5555555555555554"/>
    <n v="5.5975263376757773"/>
    <n v="16.822592559073851"/>
    <s v="Abv"/>
    <n v="4.1970782120221983E-2"/>
  </r>
  <r>
    <s v="OtsLGRF24S"/>
    <s v="OtsLGRF24S_7736"/>
    <s v="C-07736"/>
    <x v="23"/>
    <n v="18"/>
    <s v="F"/>
    <n v="560"/>
    <x v="55"/>
    <x v="1"/>
    <n v="1"/>
    <s v="NA"/>
    <s v="This sample is a duplicate with OtsLGRF24S_3872."/>
    <x v="1"/>
    <x v="1"/>
    <s v="OtsLYON21S_1_0791"/>
    <s v="OtsLYON21S_1_0480"/>
    <x v="6"/>
    <x v="4"/>
    <n v="2021"/>
    <s v="FALL"/>
    <n v="1"/>
    <x v="10"/>
    <n v="0.98140000000000005"/>
    <n v="1"/>
    <n v="1"/>
    <x v="9"/>
    <n v="5.5555555555555554"/>
    <n v="5.5745080723682721"/>
    <n v="16.753414340817248"/>
    <s v="Abv"/>
    <n v="1.8952516812716702E-2"/>
  </r>
  <r>
    <s v="OtsLGRF24S"/>
    <s v="OtsLGRF24S_7739"/>
    <s v="C-07739"/>
    <x v="23"/>
    <n v="18"/>
    <s v="M"/>
    <n v="430"/>
    <x v="53"/>
    <x v="0"/>
    <s v="NA"/>
    <s v="NA"/>
    <s v="NA"/>
    <x v="0"/>
    <x v="0"/>
    <s v="OtsLYON22S_1_0015"/>
    <s v="OtsLYON22S_1_1036"/>
    <x v="2"/>
    <x v="1"/>
    <n v="2022"/>
    <s v="FALL"/>
    <n v="1"/>
    <x v="11"/>
    <n v="0.98"/>
    <n v="1"/>
    <n v="1"/>
    <x v="2"/>
    <n v="5.5555555555555554"/>
    <n v="5.5759637188208613"/>
    <n v="16.757789085249826"/>
    <s v="Abv"/>
    <n v="2.0408163265305923E-2"/>
  </r>
  <r>
    <s v="OtsLGRF24S"/>
    <s v="OtsLGRF24S_7742"/>
    <s v="C-07742"/>
    <x v="23"/>
    <n v="18"/>
    <s v="M"/>
    <n v="720"/>
    <x v="9"/>
    <x v="1"/>
    <n v="1"/>
    <s v="3DD.0077A566F7"/>
    <s v="NA"/>
    <x v="0"/>
    <x v="0"/>
    <s v="OtsLYON19S_1_1387"/>
    <s v="OtsLYON19S_1_1460"/>
    <x v="5"/>
    <x v="3"/>
    <n v="2019"/>
    <s v="FALL"/>
    <n v="1"/>
    <x v="3"/>
    <n v="0.95971980899999998"/>
    <n v="1"/>
    <n v="1.0057142857142858"/>
    <x v="0"/>
    <n v="5.5873015873015879"/>
    <n v="5.6292723694218099"/>
    <n v="16.918000874321311"/>
    <s v="blw"/>
    <n v="4.1970782120221983E-2"/>
  </r>
  <r>
    <s v="OtsLGRF24S"/>
    <s v="OtsLGRF24S_7745"/>
    <s v="C-07745"/>
    <x v="23"/>
    <n v="18"/>
    <s v="M"/>
    <n v="710"/>
    <x v="25"/>
    <x v="0"/>
    <s v="NA"/>
    <s v="3DD.0077A6ED25"/>
    <s v="NA"/>
    <x v="0"/>
    <x v="0"/>
    <s v="NA"/>
    <s v="NA"/>
    <x v="3"/>
    <x v="2"/>
    <s v="U"/>
    <s v="FALL"/>
    <n v="1"/>
    <x v="5"/>
    <n v="1"/>
    <n v="1"/>
    <n v="1.0057142857142858"/>
    <x v="0"/>
    <n v="5.5873015873015879"/>
    <n v="5.545998460799213"/>
    <n v="16.6677326395601"/>
    <s v="Abv"/>
    <n v="-4.1303126502374887E-2"/>
  </r>
  <r>
    <s v="OtsLGRF24S"/>
    <s v="OtsLGRF24S_7748"/>
    <s v="C-07748"/>
    <x v="23"/>
    <n v="18"/>
    <s v="M"/>
    <n v="510"/>
    <x v="40"/>
    <x v="1"/>
    <s v="NA"/>
    <s v="NA"/>
    <s v="NA"/>
    <x v="0"/>
    <x v="0"/>
    <s v="OtsLYON21S_1_0893"/>
    <s v="OtsLYON21S_1_1905"/>
    <x v="6"/>
    <x v="4"/>
    <n v="2021"/>
    <s v="FALL"/>
    <n v="1"/>
    <x v="9"/>
    <n v="0.98140000000000005"/>
    <n v="1"/>
    <n v="1"/>
    <x v="7"/>
    <n v="5.5555555555555554"/>
    <n v="5.5745080723682721"/>
    <n v="16.753414340817248"/>
    <s v="Abv"/>
    <n v="1.8952516812716702E-2"/>
  </r>
  <r>
    <s v="OtsLGRF24S"/>
    <s v="OtsLGRF24S_7751"/>
    <s v="C-07751"/>
    <x v="23"/>
    <n v="18"/>
    <s v="F"/>
    <n v="820"/>
    <x v="6"/>
    <x v="0"/>
    <s v="NA"/>
    <s v="3DD.0077A5B6EF"/>
    <s v="NA"/>
    <x v="1"/>
    <x v="1"/>
    <s v="NA"/>
    <s v="NA"/>
    <x v="3"/>
    <x v="2"/>
    <s v="U"/>
    <s v="FALL"/>
    <n v="1"/>
    <x v="5"/>
    <n v="1"/>
    <n v="1"/>
    <n v="1"/>
    <x v="4"/>
    <n v="5.5555555555555554"/>
    <n v="5.5142524290531805"/>
    <n v="16.572324324312643"/>
    <s v="Abv"/>
    <n v="-4.1303126502374887E-2"/>
  </r>
  <r>
    <s v="OtsLGRF24S"/>
    <s v="OtsLGRF24S_7754"/>
    <s v="C-07754"/>
    <x v="23"/>
    <n v="18"/>
    <s v="F"/>
    <n v="800"/>
    <x v="18"/>
    <x v="0"/>
    <s v="NA"/>
    <s v="3DD.0077A5C7E3"/>
    <s v="NA"/>
    <x v="1"/>
    <x v="1"/>
    <s v="OtsLYON19S_1_0571"/>
    <s v="OtsLYON19S_1_0605"/>
    <x v="5"/>
    <x v="3"/>
    <n v="2019"/>
    <s v="FALL"/>
    <n v="1"/>
    <x v="10"/>
    <n v="0.95971980899999998"/>
    <n v="1"/>
    <n v="1"/>
    <x v="4"/>
    <n v="5.5555555555555554"/>
    <n v="5.5975263376757773"/>
    <n v="16.822592559073851"/>
    <s v="Abv"/>
    <n v="4.1970782120221983E-2"/>
  </r>
  <r>
    <s v="OtsLGRF24S"/>
    <s v="OtsLGRF24S_7757"/>
    <s v="C-07757"/>
    <x v="23"/>
    <n v="18"/>
    <s v="F"/>
    <n v="660"/>
    <x v="36"/>
    <x v="1"/>
    <n v="1"/>
    <s v="NA"/>
    <s v="NA"/>
    <x v="1"/>
    <x v="1"/>
    <s v="OtsLYON19S_1_1333"/>
    <s v="OtsLYON19S_1_1275"/>
    <x v="5"/>
    <x v="3"/>
    <n v="2019"/>
    <s v="FALL"/>
    <n v="0.999999999999998"/>
    <x v="3"/>
    <n v="0.95971980899999998"/>
    <n v="1"/>
    <n v="1"/>
    <x v="5"/>
    <n v="5.5555555555555554"/>
    <n v="5.5975263376757773"/>
    <n v="16.822592559073851"/>
    <s v="blw"/>
    <n v="4.1970782120221983E-2"/>
  </r>
  <r>
    <s v="OtsLGRF24S"/>
    <s v="OtsLGRF24S_7760"/>
    <s v="C-07760"/>
    <x v="23"/>
    <n v="18"/>
    <s v="M"/>
    <n v="480"/>
    <x v="46"/>
    <x v="0"/>
    <s v="NA"/>
    <s v="NA"/>
    <s v="NA"/>
    <x v="0"/>
    <x v="0"/>
    <s v="OtsLYON22S_1_0353"/>
    <s v="OtsLYON22S_1_4071"/>
    <x v="2"/>
    <x v="1"/>
    <n v="2022"/>
    <s v="FALL"/>
    <n v="1"/>
    <x v="4"/>
    <n v="0.98"/>
    <n v="1"/>
    <n v="1"/>
    <x v="7"/>
    <n v="5.5555555555555554"/>
    <n v="5.5759637188208613"/>
    <n v="16.757789085249826"/>
    <s v="Abv"/>
    <n v="2.0408163265305923E-2"/>
  </r>
  <r>
    <s v="OtsLGRF24S"/>
    <s v="OtsLGRF24S_7763"/>
    <s v="C-07763"/>
    <x v="23"/>
    <n v="18"/>
    <s v="F"/>
    <n v="670"/>
    <x v="14"/>
    <x v="1"/>
    <s v="NA"/>
    <s v="NA"/>
    <s v="NA"/>
    <x v="1"/>
    <x v="1"/>
    <s v="OtsPBT20-LWSFa-4773"/>
    <s v="OtsPBT20-LWSFa-4686"/>
    <x v="15"/>
    <x v="0"/>
    <n v="2020"/>
    <s v="FALL"/>
    <n v="1"/>
    <x v="19"/>
    <n v="0.99450000000000005"/>
    <n v="1"/>
    <n v="1"/>
    <x v="5"/>
    <n v="5.5555555555555554"/>
    <n v="5.5610859728506785"/>
    <n v="16.713076073902442"/>
    <s v="Abv"/>
    <n v="5.5304172951231578E-3"/>
  </r>
  <r>
    <s v="OtsLGRF24S"/>
    <s v="OtsLGRF24S_7766"/>
    <s v="C-07766"/>
    <x v="23"/>
    <n v="18"/>
    <s v="F"/>
    <n v="760"/>
    <x v="20"/>
    <x v="1"/>
    <n v="1"/>
    <s v="3DD.003D96D019"/>
    <s v="NA"/>
    <x v="1"/>
    <x v="1"/>
    <s v="OtsLYON20S_1_1389"/>
    <s v="OtsLYON20S_1_0971"/>
    <x v="1"/>
    <x v="0"/>
    <n v="2020"/>
    <s v="FALL"/>
    <n v="0.999999999999999"/>
    <x v="3"/>
    <n v="0.98961045999999997"/>
    <n v="1"/>
    <n v="1"/>
    <x v="1"/>
    <n v="5.5555555555555554"/>
    <n v="5.5660541713442369"/>
    <n v="16.728007308517132"/>
    <s v="blw"/>
    <n v="1.0498615788681498E-2"/>
  </r>
  <r>
    <s v="OtsLGRF24S"/>
    <s v="OtsLGRF24S_7769"/>
    <s v="C-07769"/>
    <x v="23"/>
    <n v="18"/>
    <s v="M"/>
    <n v="780"/>
    <x v="11"/>
    <x v="1"/>
    <n v="1"/>
    <s v="3DD.0077A6A33D"/>
    <s v="NA"/>
    <x v="0"/>
    <x v="0"/>
    <s v="OtsLYON20S_1_0621"/>
    <s v="OtsLYON20S_1_0589"/>
    <x v="1"/>
    <x v="0"/>
    <n v="2020"/>
    <s v="FALL"/>
    <n v="1"/>
    <x v="10"/>
    <n v="0.98961045999999997"/>
    <n v="1"/>
    <n v="1"/>
    <x v="4"/>
    <n v="5.5555555555555554"/>
    <n v="5.5660541713442369"/>
    <n v="16.728007308517132"/>
    <s v="Abv"/>
    <n v="1.0498615788681498E-2"/>
  </r>
  <r>
    <s v="OtsLGRF24S"/>
    <s v="OtsLGRF24S_7772"/>
    <s v="C-07772"/>
    <x v="23"/>
    <n v="18"/>
    <s v="F"/>
    <n v="680"/>
    <x v="19"/>
    <x v="0"/>
    <s v="NA"/>
    <s v="NA"/>
    <s v="This individual failed to genotype"/>
    <x v="2"/>
    <x v="1"/>
    <s v="NG"/>
    <s v="NG"/>
    <x v="8"/>
    <x v="2"/>
    <s v="U"/>
    <s v="NA"/>
    <s v="NA"/>
    <x v="16"/>
    <e v="#N/A"/>
    <n v="1"/>
    <n v="0"/>
    <x v="0"/>
    <n v="0"/>
    <n v="0"/>
    <n v="0"/>
    <s v="Abv"/>
    <n v="0"/>
  </r>
  <r>
    <s v="OtsLGRF24S"/>
    <s v="OtsLGRF24S_7775"/>
    <s v="C-07775"/>
    <x v="23"/>
    <n v="18"/>
    <s v="M"/>
    <n v="690"/>
    <x v="1"/>
    <x v="0"/>
    <s v="NA"/>
    <s v="NA"/>
    <s v="This individual failed to genotype"/>
    <x v="2"/>
    <x v="0"/>
    <s v="NG"/>
    <s v="NG"/>
    <x v="8"/>
    <x v="2"/>
    <s v="U"/>
    <s v="NA"/>
    <s v="NA"/>
    <x v="16"/>
    <e v="#N/A"/>
    <n v="1"/>
    <n v="0"/>
    <x v="0"/>
    <n v="0"/>
    <n v="0"/>
    <n v="0"/>
    <s v="Abv"/>
    <n v="0"/>
  </r>
  <r>
    <s v="OtsLGRF24S"/>
    <s v="OtsLGRF24S_7778"/>
    <s v="C-07778"/>
    <x v="23"/>
    <n v="18"/>
    <s v="M"/>
    <n v="470"/>
    <x v="3"/>
    <x v="1"/>
    <n v="1"/>
    <s v="NA"/>
    <s v="NA"/>
    <x v="0"/>
    <x v="0"/>
    <s v="OtsLYON22S_1_0260"/>
    <s v="OtsLYON22S_1_3268"/>
    <x v="2"/>
    <x v="1"/>
    <n v="2022"/>
    <s v="FALL"/>
    <n v="1"/>
    <x v="6"/>
    <n v="0.98"/>
    <n v="1"/>
    <n v="1"/>
    <x v="2"/>
    <n v="5.5555555555555554"/>
    <n v="5.5759637188208613"/>
    <n v="16.757789085249826"/>
    <s v="Abv"/>
    <n v="2.0408163265305923E-2"/>
  </r>
  <r>
    <s v="OtsLGRF24S"/>
    <s v="OtsLGRF24S_7781"/>
    <s v="C-07781"/>
    <x v="24"/>
    <n v="18"/>
    <s v="M"/>
    <n v="590"/>
    <x v="35"/>
    <x v="0"/>
    <s v="NA"/>
    <s v="NA"/>
    <s v="NA"/>
    <x v="0"/>
    <x v="0"/>
    <s v="NA"/>
    <s v="NA"/>
    <x v="3"/>
    <x v="2"/>
    <s v="U"/>
    <s v="FALL"/>
    <n v="0.999999999999998"/>
    <x v="5"/>
    <n v="1"/>
    <n v="1"/>
    <n v="1.0138888888888888"/>
    <x v="8"/>
    <n v="5.632716049382716"/>
    <n v="5.5914129228803411"/>
    <n v="16.804219534983545"/>
    <s v="Abv"/>
    <n v="-4.1303126502374887E-2"/>
  </r>
  <r>
    <s v="OtsLGRF24S"/>
    <s v="OtsLGRF24S_7784"/>
    <s v="C-07784"/>
    <x v="24"/>
    <n v="18"/>
    <s v="F"/>
    <n v="770"/>
    <x v="8"/>
    <x v="0"/>
    <s v="NA"/>
    <s v="NA"/>
    <s v="NA"/>
    <x v="1"/>
    <x v="1"/>
    <s v="OtsLYON20S_1_1533"/>
    <s v="OtsLYON20S_1_1679"/>
    <x v="1"/>
    <x v="0"/>
    <n v="2020"/>
    <s v="FALL"/>
    <n v="0.999999999999997"/>
    <x v="4"/>
    <n v="0.98961045999999997"/>
    <n v="1"/>
    <n v="1"/>
    <x v="1"/>
    <n v="5.5555555555555554"/>
    <n v="5.5660541713442369"/>
    <n v="16.728007308517132"/>
    <s v="Abv"/>
    <n v="1.0498615788681498E-2"/>
  </r>
  <r>
    <s v="OtsLGRF24S"/>
    <s v="OtsLGRF24S_7787"/>
    <s v="C-07787"/>
    <x v="24"/>
    <n v="18"/>
    <s v="M"/>
    <n v="760"/>
    <x v="20"/>
    <x v="1"/>
    <n v="1"/>
    <s v="3DD.0077A616AA"/>
    <s v="NA"/>
    <x v="0"/>
    <x v="0"/>
    <s v="OtsLYON19S_1_1365"/>
    <s v="OtsLYON19S_1_1299"/>
    <x v="5"/>
    <x v="3"/>
    <n v="2019"/>
    <s v="FALL"/>
    <n v="1"/>
    <x v="3"/>
    <n v="0.95971980899999998"/>
    <n v="1"/>
    <n v="1.0058139534883721"/>
    <x v="1"/>
    <n v="5.5878552971576232"/>
    <n v="5.6298260792778452"/>
    <n v="16.919664972843069"/>
    <s v="blw"/>
    <n v="4.1970782120221983E-2"/>
  </r>
  <r>
    <s v="OtsLGRF24S"/>
    <s v="OtsLGRF24S_7790"/>
    <s v="C-07790"/>
    <x v="24"/>
    <n v="18"/>
    <s v="F"/>
    <n v="850"/>
    <x v="4"/>
    <x v="0"/>
    <s v="NA"/>
    <s v="NA"/>
    <s v="NA"/>
    <x v="1"/>
    <x v="1"/>
    <s v="NA"/>
    <s v="NA"/>
    <x v="3"/>
    <x v="2"/>
    <s v="U"/>
    <s v="FALL"/>
    <n v="0.999999999999997"/>
    <x v="5"/>
    <n v="1"/>
    <n v="1"/>
    <n v="1"/>
    <x v="3"/>
    <n v="5.5555555555555554"/>
    <n v="5.5142524290531805"/>
    <n v="16.572324324312643"/>
    <s v="Abv"/>
    <n v="-4.1303126502374887E-2"/>
  </r>
  <r>
    <s v="OtsLGRF24S"/>
    <s v="OtsLGRF24S_7793"/>
    <s v="C-07793"/>
    <x v="24"/>
    <n v="18"/>
    <s v="M"/>
    <n v="640"/>
    <x v="39"/>
    <x v="1"/>
    <s v="NA"/>
    <s v="NA"/>
    <s v="NA"/>
    <x v="0"/>
    <x v="0"/>
    <s v="OtsNPFH20S_1_0581"/>
    <s v="OtsNPFH20S_1_0542"/>
    <x v="0"/>
    <x v="0"/>
    <n v="2020"/>
    <s v="FALL"/>
    <n v="1"/>
    <x v="7"/>
    <n v="0.98845608500000004"/>
    <n v="1"/>
    <n v="1"/>
    <x v="5"/>
    <n v="5.5555555555555554"/>
    <n v="5.5672342888601314"/>
    <n v="16.731553988772674"/>
    <s v="Abv"/>
    <n v="1.1678733304576028E-2"/>
  </r>
  <r>
    <s v="OtsLGRF24S"/>
    <s v="OtsLGRF24S_7796"/>
    <s v="C-07796"/>
    <x v="24"/>
    <n v="18"/>
    <s v="F"/>
    <n v="720"/>
    <x v="9"/>
    <x v="0"/>
    <s v="NA"/>
    <s v="NA"/>
    <s v="NA"/>
    <x v="1"/>
    <x v="1"/>
    <s v="OtsLYON20S_1_0417"/>
    <s v="OtsLYON20S_1_1069"/>
    <x v="1"/>
    <x v="0"/>
    <n v="2020"/>
    <s v="FALL"/>
    <n v="1"/>
    <x v="1"/>
    <n v="0.98961045999999997"/>
    <n v="1"/>
    <n v="1.0069930069930071"/>
    <x v="0"/>
    <n v="5.594405594405595"/>
    <n v="5.6049042101942765"/>
    <n v="16.844765736267519"/>
    <s v="Abv"/>
    <n v="1.0498615788681498E-2"/>
  </r>
  <r>
    <s v="OtsLGRF24S"/>
    <s v="OtsLGRF24S_7799"/>
    <s v="C-07799"/>
    <x v="24"/>
    <n v="18"/>
    <s v="M"/>
    <n v="660"/>
    <x v="36"/>
    <x v="1"/>
    <n v="1"/>
    <s v="NA"/>
    <s v="NA"/>
    <x v="0"/>
    <x v="0"/>
    <s v="OtsLYON21S_1_0960"/>
    <s v="OtsLYON21S_1_2003"/>
    <x v="6"/>
    <x v="4"/>
    <n v="2021"/>
    <s v="FALL"/>
    <n v="0.999999999999996"/>
    <x v="4"/>
    <n v="0.98140000000000005"/>
    <n v="1"/>
    <n v="1"/>
    <x v="5"/>
    <n v="5.5555555555555554"/>
    <n v="5.5745080723682721"/>
    <n v="16.753414340817248"/>
    <s v="Abv"/>
    <n v="1.8952516812716702E-2"/>
  </r>
  <r>
    <s v="OtsLGRF24S"/>
    <s v="OtsLGRF24S_7802"/>
    <s v="C-07802"/>
    <x v="24"/>
    <n v="18"/>
    <s v="M"/>
    <n v="630"/>
    <x v="31"/>
    <x v="1"/>
    <n v="1"/>
    <s v="NA"/>
    <s v="NA"/>
    <x v="0"/>
    <x v="0"/>
    <s v="OtsLYON21S_1_0723"/>
    <s v="OtsLYON21S_1_0308"/>
    <x v="6"/>
    <x v="4"/>
    <n v="2021"/>
    <s v="FALL"/>
    <n v="1"/>
    <x v="1"/>
    <n v="0.98140000000000005"/>
    <n v="1"/>
    <n v="1"/>
    <x v="5"/>
    <n v="5.5555555555555554"/>
    <n v="5.5745080723682721"/>
    <n v="16.753414340817248"/>
    <s v="Abv"/>
    <n v="1.8952516812716702E-2"/>
  </r>
  <r>
    <s v="OtsLGRF24S"/>
    <s v="OtsLGRF24S_7805"/>
    <s v="C-07805"/>
    <x v="24"/>
    <n v="18"/>
    <s v="M"/>
    <n v="780"/>
    <x v="11"/>
    <x v="0"/>
    <s v="NA"/>
    <s v="3DD.003D81E797"/>
    <s v="NA"/>
    <x v="0"/>
    <x v="0"/>
    <s v="OtsLYON20S_1_0418"/>
    <s v="OtsLYON20S_1_1078"/>
    <x v="1"/>
    <x v="0"/>
    <n v="2020"/>
    <s v="FALL"/>
    <n v="0.999999999999997"/>
    <x v="1"/>
    <n v="0.98961045999999997"/>
    <n v="1"/>
    <n v="1"/>
    <x v="4"/>
    <n v="5.5555555555555554"/>
    <n v="5.5660541713442369"/>
    <n v="16.728007308517132"/>
    <s v="Abv"/>
    <n v="1.0498615788681498E-2"/>
  </r>
  <r>
    <s v="OtsLGRF24S"/>
    <s v="OtsLGRF24S_7808"/>
    <s v="C-07808"/>
    <x v="24"/>
    <n v="18"/>
    <s v="F"/>
    <n v="700"/>
    <x v="0"/>
    <x v="1"/>
    <n v="1"/>
    <s v="NA"/>
    <s v="NA"/>
    <x v="1"/>
    <x v="1"/>
    <s v="OtsLYON20S_1_1407"/>
    <s v="OtsLYON20S_1_0980"/>
    <x v="1"/>
    <x v="0"/>
    <n v="2020"/>
    <s v="FALL"/>
    <n v="1"/>
    <x v="3"/>
    <n v="0.98961045999999997"/>
    <n v="1"/>
    <n v="1.0069930069930071"/>
    <x v="0"/>
    <n v="5.594405594405595"/>
    <n v="5.6049042101942765"/>
    <n v="16.844765736267519"/>
    <s v="blw"/>
    <n v="1.0498615788681498E-2"/>
  </r>
  <r>
    <s v="OtsLGRF24S"/>
    <s v="OtsLGRF24S_7811"/>
    <s v="C-07811"/>
    <x v="24"/>
    <n v="18"/>
    <s v="F"/>
    <n v="690"/>
    <x v="1"/>
    <x v="0"/>
    <s v="NA"/>
    <s v="NA"/>
    <s v="NA"/>
    <x v="1"/>
    <x v="1"/>
    <s v="NA"/>
    <s v="NA"/>
    <x v="3"/>
    <x v="2"/>
    <s v="U"/>
    <s v="FALL"/>
    <n v="0.999999999999997"/>
    <x v="5"/>
    <n v="1"/>
    <n v="1"/>
    <n v="1.0069930069930071"/>
    <x v="0"/>
    <n v="5.594405594405595"/>
    <n v="5.5531024679032202"/>
    <n v="16.68908275206303"/>
    <s v="Abv"/>
    <n v="-4.1303126502374887E-2"/>
  </r>
  <r>
    <s v="OtsLGRF24S"/>
    <s v="OtsLGRF24S_7814"/>
    <s v="C-07814"/>
    <x v="24"/>
    <n v="18"/>
    <s v="M"/>
    <n v="610"/>
    <x v="38"/>
    <x v="0"/>
    <s v="NA"/>
    <s v="NA"/>
    <s v="NA"/>
    <x v="0"/>
    <x v="0"/>
    <s v="NA"/>
    <s v="NA"/>
    <x v="3"/>
    <x v="2"/>
    <s v="U"/>
    <s v="FALL"/>
    <n v="1"/>
    <x v="5"/>
    <n v="1"/>
    <n v="1"/>
    <n v="1.0138888888888888"/>
    <x v="8"/>
    <n v="5.632716049382716"/>
    <n v="5.5914129228803411"/>
    <n v="16.804219534983545"/>
    <s v="Abv"/>
    <n v="-4.1303126502374887E-2"/>
  </r>
  <r>
    <s v="OtsLGRF24S"/>
    <s v="OtsLGRF24S_7817"/>
    <s v="C-07817"/>
    <x v="24"/>
    <n v="18"/>
    <s v="M"/>
    <n v="520"/>
    <x v="29"/>
    <x v="0"/>
    <s v="NA"/>
    <s v="NA"/>
    <s v="NA"/>
    <x v="0"/>
    <x v="0"/>
    <s v="OtsLYON22S_1_0399"/>
    <s v="OtsLYON22S_1_4146"/>
    <x v="2"/>
    <x v="1"/>
    <n v="2022"/>
    <s v="FALL"/>
    <n v="0.999999999999999"/>
    <x v="4"/>
    <n v="0.98"/>
    <n v="1"/>
    <n v="1"/>
    <x v="7"/>
    <n v="5.5555555555555554"/>
    <n v="5.5759637188208613"/>
    <n v="16.757789085249826"/>
    <s v="Abv"/>
    <n v="2.0408163265305923E-2"/>
  </r>
  <r>
    <s v="OtsLGRF24S"/>
    <s v="OtsLGRF24S_7820"/>
    <s v="C-07820"/>
    <x v="24"/>
    <n v="18"/>
    <s v="M"/>
    <n v="740"/>
    <x v="2"/>
    <x v="1"/>
    <n v="1"/>
    <s v="3DD.0077A5D407"/>
    <s v="NA"/>
    <x v="0"/>
    <x v="0"/>
    <s v="OtsLYON20S_1_0315"/>
    <s v="OtsLYON20S_1_0043"/>
    <x v="1"/>
    <x v="0"/>
    <n v="2020"/>
    <s v="FALL"/>
    <n v="0.999999999999998"/>
    <x v="11"/>
    <n v="0.98961045999999997"/>
    <n v="1"/>
    <n v="1.0058139534883721"/>
    <x v="1"/>
    <n v="5.5878552971576232"/>
    <n v="5.5983539129463047"/>
    <n v="16.825079722286347"/>
    <s v="Abv"/>
    <n v="1.0498615788681498E-2"/>
  </r>
  <r>
    <s v="OtsLGRF24S"/>
    <s v="OtsLGRF24S_7823"/>
    <s v="C-07823"/>
    <x v="24"/>
    <n v="18"/>
    <s v="F"/>
    <n v="760"/>
    <x v="20"/>
    <x v="0"/>
    <s v="NA"/>
    <s v="NA"/>
    <s v="NA"/>
    <x v="1"/>
    <x v="1"/>
    <s v="NA"/>
    <s v="NA"/>
    <x v="3"/>
    <x v="2"/>
    <s v="U"/>
    <s v="FALL"/>
    <n v="0.999999999999995"/>
    <x v="5"/>
    <n v="1"/>
    <n v="1"/>
    <n v="1"/>
    <x v="1"/>
    <n v="5.5555555555555554"/>
    <n v="5.5142524290531805"/>
    <n v="16.572324324312643"/>
    <s v="Abv"/>
    <n v="-4.1303126502374887E-2"/>
  </r>
  <r>
    <s v="OtsLGRF24S"/>
    <s v="OtsLGRF24S_7826"/>
    <s v="C-07826"/>
    <x v="24"/>
    <n v="18"/>
    <s v="F"/>
    <n v="680"/>
    <x v="19"/>
    <x v="1"/>
    <n v="1"/>
    <s v="NA"/>
    <s v="NA"/>
    <x v="1"/>
    <x v="1"/>
    <s v="OtsLYON21S_1_0717"/>
    <s v="OtsLYON21S_1_0310"/>
    <x v="6"/>
    <x v="4"/>
    <n v="2021"/>
    <s v="FALL"/>
    <n v="1"/>
    <x v="1"/>
    <n v="0.98140000000000005"/>
    <n v="1"/>
    <n v="1.0069930069930071"/>
    <x v="0"/>
    <n v="5.594405594405595"/>
    <n v="5.6133581112183117"/>
    <n v="16.870172768567635"/>
    <s v="Abv"/>
    <n v="1.8952516812716702E-2"/>
  </r>
  <r>
    <s v="OtsLGRF24S"/>
    <s v="OtsLGRF24S_7829"/>
    <s v="C-07829"/>
    <x v="24"/>
    <n v="18"/>
    <s v="M"/>
    <n v="650"/>
    <x v="28"/>
    <x v="0"/>
    <s v="NA"/>
    <s v="NA"/>
    <s v="This sample is a duplicate with OtsLGRF24S_9572."/>
    <x v="1"/>
    <x v="1"/>
    <s v="OtsLYON21S_1_0769"/>
    <s v="OtsLYON21S_1_0429"/>
    <x v="6"/>
    <x v="4"/>
    <n v="2021"/>
    <s v="FALL"/>
    <n v="1"/>
    <x v="10"/>
    <n v="0.98140000000000005"/>
    <n v="1"/>
    <n v="1"/>
    <x v="5"/>
    <n v="5.5555555555555554"/>
    <n v="5.5745080723682721"/>
    <n v="16.753414340817248"/>
    <s v="Abv"/>
    <n v="1.8952516812716702E-2"/>
  </r>
  <r>
    <s v="OtsLGRF24S"/>
    <s v="OtsLGRF24S_7832"/>
    <s v="C-07832"/>
    <x v="24"/>
    <n v="18"/>
    <s v="M"/>
    <n v="430"/>
    <x v="53"/>
    <x v="0"/>
    <s v="NA"/>
    <s v="NA"/>
    <s v="NA"/>
    <x v="0"/>
    <x v="0"/>
    <s v="OtsNPFH22S_1_0330"/>
    <s v="OtsNPFH22S_1_0249"/>
    <x v="10"/>
    <x v="1"/>
    <n v="2022"/>
    <s v="FALL"/>
    <n v="1"/>
    <x v="12"/>
    <n v="0.98"/>
    <n v="1"/>
    <n v="1"/>
    <x v="2"/>
    <n v="5.5555555555555554"/>
    <n v="5.5759637188208613"/>
    <n v="16.757789085249826"/>
    <s v="Abv"/>
    <n v="2.0408163265305923E-2"/>
  </r>
  <r>
    <s v="OtsLGRF24S"/>
    <s v="OtsLGRF24S_7835"/>
    <s v="C-07835"/>
    <x v="24"/>
    <n v="18"/>
    <s v="F"/>
    <n v="730"/>
    <x v="13"/>
    <x v="0"/>
    <s v="NA"/>
    <s v="NA"/>
    <s v="NA"/>
    <x v="1"/>
    <x v="1"/>
    <s v="NA"/>
    <s v="NA"/>
    <x v="3"/>
    <x v="2"/>
    <s v="U"/>
    <s v="FALL"/>
    <n v="0.999999999999998"/>
    <x v="5"/>
    <n v="1"/>
    <n v="1"/>
    <n v="1"/>
    <x v="1"/>
    <n v="5.5555555555555554"/>
    <n v="5.5142524290531805"/>
    <n v="16.572324324312643"/>
    <s v="blw"/>
    <n v="-4.1303126502374887E-2"/>
  </r>
  <r>
    <s v="OtsLGRF24S"/>
    <s v="OtsLGRF24S_7838"/>
    <s v="C-07838"/>
    <x v="24"/>
    <n v="18"/>
    <s v="F"/>
    <n v="690"/>
    <x v="1"/>
    <x v="1"/>
    <n v="1"/>
    <s v="NA"/>
    <s v="NA"/>
    <x v="1"/>
    <x v="1"/>
    <s v="OtsLYON20S_1_1415"/>
    <s v="OtsLYON20S_1_0995"/>
    <x v="1"/>
    <x v="0"/>
    <n v="2020"/>
    <s v="FALL"/>
    <n v="0.999999999999994"/>
    <x v="3"/>
    <n v="0.98961045999999997"/>
    <n v="1"/>
    <n v="1.0069930069930071"/>
    <x v="0"/>
    <n v="5.594405594405595"/>
    <n v="5.6049042101942765"/>
    <n v="16.844765736267519"/>
    <s v="blw"/>
    <n v="1.0498615788681498E-2"/>
  </r>
  <r>
    <s v="OtsLGRF24S"/>
    <s v="OtsLGRF24S_7841"/>
    <s v="C-07841"/>
    <x v="24"/>
    <n v="18"/>
    <s v="M"/>
    <n v="600"/>
    <x v="44"/>
    <x v="0"/>
    <s v="NA"/>
    <s v="NA"/>
    <s v="NA"/>
    <x v="0"/>
    <x v="0"/>
    <s v="OtsLYON21S_1_0676"/>
    <s v="OtsLYON21S_1_0208"/>
    <x v="6"/>
    <x v="4"/>
    <n v="2021"/>
    <s v="FALL"/>
    <n v="0.999999999999999"/>
    <x v="2"/>
    <n v="0.98140000000000005"/>
    <n v="1"/>
    <n v="1.0138888888888888"/>
    <x v="8"/>
    <n v="5.632716049382716"/>
    <n v="5.6516685661954327"/>
    <n v="16.98530955148815"/>
    <s v="Abv"/>
    <n v="1.8952516812716702E-2"/>
  </r>
  <r>
    <s v="OtsLGRF24S"/>
    <s v="OtsLGRF24S_7844"/>
    <s v="C-07844"/>
    <x v="24"/>
    <n v="18"/>
    <s v="M"/>
    <n v="700"/>
    <x v="0"/>
    <x v="0"/>
    <s v="NA"/>
    <s v="3DD.0077A6478F"/>
    <s v="NA"/>
    <x v="0"/>
    <x v="0"/>
    <s v="OtsLYON20S_1_0285"/>
    <s v="OtsLYON20S_1_1037"/>
    <x v="1"/>
    <x v="0"/>
    <n v="2020"/>
    <s v="FALL"/>
    <n v="0.999999999999999"/>
    <x v="1"/>
    <n v="0.98961045999999997"/>
    <n v="1"/>
    <n v="1.0057142857142858"/>
    <x v="0"/>
    <n v="5.5873015873015879"/>
    <n v="5.5978002030902694"/>
    <n v="16.823415623764589"/>
    <s v="Abv"/>
    <n v="1.0498615788681498E-2"/>
  </r>
  <r>
    <s v="OtsLGRF24S"/>
    <s v="OtsLGRF24S_7847"/>
    <s v="C-07847"/>
    <x v="24"/>
    <n v="18"/>
    <s v="M"/>
    <n v="600"/>
    <x v="44"/>
    <x v="0"/>
    <s v="NA"/>
    <s v="NA"/>
    <s v="NA"/>
    <x v="0"/>
    <x v="0"/>
    <s v="OtsLYON21S_1_0685"/>
    <s v="OtsLYON21S_1_0230"/>
    <x v="6"/>
    <x v="4"/>
    <n v="2021"/>
    <s v="FALL"/>
    <n v="1"/>
    <x v="2"/>
    <n v="0.98140000000000005"/>
    <n v="1"/>
    <n v="1.0138888888888888"/>
    <x v="8"/>
    <n v="5.632716049382716"/>
    <n v="5.6516685661954327"/>
    <n v="16.98530955148815"/>
    <s v="Abv"/>
    <n v="1.8952516812716702E-2"/>
  </r>
  <r>
    <s v="OtsLGRF24S"/>
    <s v="OtsLGRF24S_7850"/>
    <s v="C-07850"/>
    <x v="24"/>
    <n v="18"/>
    <s v="F"/>
    <n v="810"/>
    <x v="15"/>
    <x v="0"/>
    <s v="NA"/>
    <s v="NA"/>
    <s v="NA"/>
    <x v="1"/>
    <x v="1"/>
    <s v="OtsLYON19S_1_0526"/>
    <s v="OtsLYON19S_1_0365"/>
    <x v="5"/>
    <x v="3"/>
    <n v="2019"/>
    <s v="FALL"/>
    <n v="1"/>
    <x v="2"/>
    <n v="0.95971980899999998"/>
    <n v="1"/>
    <n v="1"/>
    <x v="4"/>
    <n v="5.5555555555555554"/>
    <n v="5.5975263376757773"/>
    <n v="16.822592559073851"/>
    <s v="Abv"/>
    <n v="4.1970782120221983E-2"/>
  </r>
  <r>
    <s v="OtsLGRF24S"/>
    <s v="OtsLGRF24S_7853"/>
    <s v="C-07853"/>
    <x v="24"/>
    <n v="18"/>
    <s v="F"/>
    <n v="800"/>
    <x v="18"/>
    <x v="0"/>
    <s v="NA"/>
    <s v="NA"/>
    <s v="NA"/>
    <x v="1"/>
    <x v="1"/>
    <s v="NA"/>
    <s v="NA"/>
    <x v="3"/>
    <x v="2"/>
    <s v="U"/>
    <s v="FALL"/>
    <n v="1"/>
    <x v="5"/>
    <n v="1"/>
    <n v="1"/>
    <n v="1"/>
    <x v="4"/>
    <n v="5.5555555555555554"/>
    <n v="5.5142524290531805"/>
    <n v="16.572324324312643"/>
    <s v="blw"/>
    <n v="-4.1303126502374887E-2"/>
  </r>
  <r>
    <s v="OtsLGRF24S"/>
    <s v="OtsLGRF24S_7856"/>
    <s v="C-07856"/>
    <x v="24"/>
    <n v="18"/>
    <s v="F"/>
    <n v="730"/>
    <x v="13"/>
    <x v="1"/>
    <n v="1"/>
    <s v="NA"/>
    <s v="NA"/>
    <x v="1"/>
    <x v="1"/>
    <s v="OtsLYON20S_1_0251"/>
    <s v="OtsLYON20S_1_0108"/>
    <x v="1"/>
    <x v="0"/>
    <n v="2020"/>
    <s v="FALL"/>
    <n v="0.999999999999997"/>
    <x v="2"/>
    <n v="0.98961045999999997"/>
    <n v="1"/>
    <n v="1"/>
    <x v="1"/>
    <n v="5.5555555555555554"/>
    <n v="5.5660541713442369"/>
    <n v="16.728007308517132"/>
    <s v="Abv"/>
    <n v="1.0498615788681498E-2"/>
  </r>
  <r>
    <s v="OtsLGRF24S"/>
    <s v="OtsLGRF24S_7859"/>
    <s v="C-07859"/>
    <x v="24"/>
    <n v="18"/>
    <s v="F"/>
    <n v="600"/>
    <x v="44"/>
    <x v="0"/>
    <s v="NA"/>
    <s v="NA"/>
    <s v="NA"/>
    <x v="0"/>
    <x v="0"/>
    <s v="OtsLYON21S_1_0922"/>
    <s v="OtsLYON21S_1_1702"/>
    <x v="6"/>
    <x v="4"/>
    <n v="2021"/>
    <s v="FALL"/>
    <n v="1"/>
    <x v="4"/>
    <n v="0.98140000000000005"/>
    <n v="1"/>
    <n v="1.0138888888888888"/>
    <x v="8"/>
    <n v="5.632716049382716"/>
    <n v="5.6516685661954327"/>
    <n v="16.98530955148815"/>
    <s v="Abv"/>
    <n v="1.8952516812716702E-2"/>
  </r>
  <r>
    <s v="OtsLGRF24S"/>
    <s v="OtsLGRF24S_7862"/>
    <s v="C-07862"/>
    <x v="24"/>
    <n v="18"/>
    <s v="F"/>
    <n v="760"/>
    <x v="20"/>
    <x v="1"/>
    <n v="1"/>
    <s v="NA"/>
    <s v="NA"/>
    <x v="0"/>
    <x v="0"/>
    <s v="OtsLYON21S_1_0961"/>
    <s v="OtsLYON21S_1_2010"/>
    <x v="6"/>
    <x v="4"/>
    <n v="2021"/>
    <s v="FALL"/>
    <n v="1"/>
    <x v="4"/>
    <n v="0.98140000000000005"/>
    <n v="1"/>
    <n v="1.0058139534883721"/>
    <x v="1"/>
    <n v="5.5878552971576232"/>
    <n v="5.6068078139703399"/>
    <n v="16.850486754586463"/>
    <s v="Abv"/>
    <n v="1.8952516812716702E-2"/>
  </r>
  <r>
    <s v="OtsLGRF24S"/>
    <s v="OtsLGRF24S_7865"/>
    <s v="C-07865"/>
    <x v="24"/>
    <n v="18"/>
    <s v="F"/>
    <n v="800"/>
    <x v="18"/>
    <x v="1"/>
    <n v="1"/>
    <s v="NA"/>
    <s v="NA"/>
    <x v="1"/>
    <x v="1"/>
    <s v="OtsLYON19S_1_1776"/>
    <s v="OtsLYON19S_1_2042"/>
    <x v="5"/>
    <x v="3"/>
    <n v="2019"/>
    <s v="FALL"/>
    <n v="1"/>
    <x v="14"/>
    <n v="0.95971980899999998"/>
    <n v="1"/>
    <n v="1"/>
    <x v="4"/>
    <n v="5.5555555555555554"/>
    <n v="5.5975263376757773"/>
    <n v="16.822592559073851"/>
    <s v="Abv"/>
    <n v="4.1970782120221983E-2"/>
  </r>
  <r>
    <s v="OtsLGRF24S"/>
    <s v="OtsLGRF24S_7868"/>
    <s v="C-07868"/>
    <x v="24"/>
    <n v="18"/>
    <s v="F"/>
    <n v="650"/>
    <x v="28"/>
    <x v="1"/>
    <n v="1"/>
    <s v="NA"/>
    <s v="NA"/>
    <x v="1"/>
    <x v="1"/>
    <s v="OtsLYON21S_1_0891"/>
    <s v="OtsLYON21S_1_1897"/>
    <x v="6"/>
    <x v="4"/>
    <n v="2021"/>
    <s v="FALL"/>
    <n v="1"/>
    <x v="9"/>
    <n v="0.98140000000000005"/>
    <n v="1"/>
    <n v="1"/>
    <x v="5"/>
    <n v="5.5555555555555554"/>
    <n v="5.5745080723682721"/>
    <n v="16.753414340817248"/>
    <s v="Abv"/>
    <n v="1.8952516812716702E-2"/>
  </r>
  <r>
    <s v="OtsLGRF24S"/>
    <s v="OtsLGRF24S_7871"/>
    <s v="C-07871"/>
    <x v="24"/>
    <n v="18"/>
    <s v="M"/>
    <n v="620"/>
    <x v="26"/>
    <x v="1"/>
    <n v="1"/>
    <s v="NA"/>
    <s v="NA"/>
    <x v="0"/>
    <x v="0"/>
    <s v="OtsNPFH20S_1_0574"/>
    <s v="OtsNPFH20S_1_0534"/>
    <x v="0"/>
    <x v="0"/>
    <n v="2020"/>
    <s v="FALL"/>
    <n v="0.999999999999997"/>
    <x v="7"/>
    <n v="0.98845608500000004"/>
    <n v="1"/>
    <n v="1.0138888888888888"/>
    <x v="8"/>
    <n v="5.632716049382716"/>
    <n v="5.644394782687292"/>
    <n v="16.963449199443577"/>
    <s v="Abv"/>
    <n v="1.1678733304576028E-2"/>
  </r>
  <r>
    <s v="OtsLGRF24S"/>
    <s v="OtsLGRF24S_7874"/>
    <s v="C-07874"/>
    <x v="24"/>
    <n v="18"/>
    <s v="F"/>
    <n v="800"/>
    <x v="18"/>
    <x v="0"/>
    <s v="NA"/>
    <s v="NA"/>
    <s v="NA"/>
    <x v="1"/>
    <x v="1"/>
    <s v="OtsLYON20S_1_0664"/>
    <s v="OtsLYON20S_1_0710"/>
    <x v="1"/>
    <x v="0"/>
    <n v="2020"/>
    <s v="FALL"/>
    <n v="0.999999999999998"/>
    <x v="4"/>
    <n v="0.98961045999999997"/>
    <n v="1"/>
    <n v="1"/>
    <x v="4"/>
    <n v="5.5555555555555554"/>
    <n v="5.5660541713442369"/>
    <n v="16.728007308517132"/>
    <s v="Abv"/>
    <n v="1.0498615788681498E-2"/>
  </r>
  <r>
    <s v="OtsLGRF24S"/>
    <s v="OtsLGRF24S_7877"/>
    <s v="C-07877"/>
    <x v="24"/>
    <n v="18"/>
    <s v="F"/>
    <n v="740"/>
    <x v="2"/>
    <x v="1"/>
    <n v="1"/>
    <s v="NA"/>
    <s v="NA"/>
    <x v="1"/>
    <x v="1"/>
    <s v="NA"/>
    <s v="NA"/>
    <x v="3"/>
    <x v="2"/>
    <s v="U"/>
    <s v="FALL"/>
    <n v="1"/>
    <x v="5"/>
    <n v="1"/>
    <n v="1"/>
    <n v="1"/>
    <x v="1"/>
    <n v="5.5555555555555554"/>
    <n v="5.0392781132050333"/>
    <n v="15.144854597594751"/>
    <s v="blw"/>
    <n v="-0.51627744235052209"/>
  </r>
  <r>
    <s v="OtsLGRF24S"/>
    <s v="OtsLGRF24S_7880"/>
    <s v="C-07880"/>
    <x v="24"/>
    <n v="18"/>
    <s v="F"/>
    <n v="770"/>
    <x v="8"/>
    <x v="1"/>
    <n v="1"/>
    <s v="NA"/>
    <s v="NA"/>
    <x v="1"/>
    <x v="1"/>
    <s v="OtsLYON20S_1_0283"/>
    <s v="OtsLYON20S_1_1029"/>
    <x v="1"/>
    <x v="0"/>
    <n v="2020"/>
    <s v="FALL"/>
    <n v="0.999999999999998"/>
    <x v="1"/>
    <n v="0.98961045999999997"/>
    <n v="1"/>
    <n v="1"/>
    <x v="1"/>
    <n v="5.5555555555555554"/>
    <n v="5.5660541713442369"/>
    <n v="16.728007308517132"/>
    <s v="Abv"/>
    <n v="1.0498615788681498E-2"/>
  </r>
  <r>
    <s v="OtsLGRF24S"/>
    <s v="OtsLGRF24S_7883"/>
    <s v="C-07883"/>
    <x v="24"/>
    <n v="18"/>
    <s v="F"/>
    <n v="690"/>
    <x v="1"/>
    <x v="0"/>
    <s v="NA"/>
    <s v="NA"/>
    <s v="NA"/>
    <x v="1"/>
    <x v="1"/>
    <s v="OtsLYON20S_1_1536"/>
    <s v="OtsLYON20S_1_1701"/>
    <x v="1"/>
    <x v="0"/>
    <n v="2020"/>
    <s v="FALL"/>
    <n v="1"/>
    <x v="4"/>
    <n v="0.98961045999999997"/>
    <n v="1"/>
    <n v="1.0069930069930071"/>
    <x v="0"/>
    <n v="5.594405594405595"/>
    <n v="5.6049042101942765"/>
    <n v="16.844765736267519"/>
    <s v="Abv"/>
    <n v="1.0498615788681498E-2"/>
  </r>
  <r>
    <s v="OtsLGRF24S"/>
    <s v="OtsLGRF24S_7886"/>
    <s v="C-07886"/>
    <x v="24"/>
    <n v="18"/>
    <s v="M"/>
    <n v="660"/>
    <x v="36"/>
    <x v="1"/>
    <n v="1"/>
    <s v="NA"/>
    <s v="NA"/>
    <x v="0"/>
    <x v="0"/>
    <s v="OtsLYON21S_1_0706"/>
    <s v="OtsLYON21S_1_0276"/>
    <x v="6"/>
    <x v="4"/>
    <n v="2021"/>
    <s v="FALL"/>
    <n v="1"/>
    <x v="2"/>
    <n v="0.98140000000000005"/>
    <n v="1"/>
    <n v="1"/>
    <x v="5"/>
    <n v="5.5555555555555554"/>
    <n v="5.5745080723682721"/>
    <n v="16.753414340817248"/>
    <s v="Abv"/>
    <n v="1.8952516812716702E-2"/>
  </r>
  <r>
    <s v="OtsLGRF24S"/>
    <s v="OtsLGRF24S_7889"/>
    <s v="C-07889"/>
    <x v="24"/>
    <n v="18"/>
    <s v="M"/>
    <n v="710"/>
    <x v="25"/>
    <x v="1"/>
    <n v="1"/>
    <s v="3DD.0077A5F405"/>
    <s v="NA"/>
    <x v="0"/>
    <x v="0"/>
    <s v="OtsLYON19S_1_1325"/>
    <s v="OtsLYON19S_1_1422"/>
    <x v="5"/>
    <x v="3"/>
    <n v="2019"/>
    <s v="FALL"/>
    <n v="1"/>
    <x v="3"/>
    <n v="0.95971980899999998"/>
    <n v="1"/>
    <n v="1.0057142857142858"/>
    <x v="0"/>
    <n v="5.5873015873015879"/>
    <n v="5.6292723694218099"/>
    <n v="16.918000874321311"/>
    <s v="blw"/>
    <n v="4.1970782120221983E-2"/>
  </r>
  <r>
    <s v="OtsLGRF24S"/>
    <s v="OtsLGRF24S_7892"/>
    <s v="C-07892"/>
    <x v="24"/>
    <n v="18"/>
    <s v="F"/>
    <n v="680"/>
    <x v="19"/>
    <x v="1"/>
    <n v="1"/>
    <s v="NA"/>
    <s v="NA"/>
    <x v="1"/>
    <x v="1"/>
    <s v="OtsLYON21S_1_0784"/>
    <s v="OtsLYON21S_1_0457"/>
    <x v="6"/>
    <x v="4"/>
    <n v="2021"/>
    <s v="FALL"/>
    <n v="0.999999999999995"/>
    <x v="10"/>
    <n v="0.98140000000000005"/>
    <n v="1"/>
    <n v="1.0069930069930071"/>
    <x v="0"/>
    <n v="5.594405594405595"/>
    <n v="5.6133581112183117"/>
    <n v="16.870172768567635"/>
    <s v="Abv"/>
    <n v="1.8952516812716702E-2"/>
  </r>
  <r>
    <s v="OtsLGRF24S"/>
    <s v="OtsLGRF24S_7895"/>
    <s v="C-07895"/>
    <x v="24"/>
    <n v="18"/>
    <s v="F"/>
    <n v="760"/>
    <x v="20"/>
    <x v="1"/>
    <n v="1"/>
    <s v="NA"/>
    <s v="NA"/>
    <x v="1"/>
    <x v="1"/>
    <s v="OtsLYON20S_1_0299"/>
    <s v="OtsLYON20S_1_1047"/>
    <x v="1"/>
    <x v="0"/>
    <n v="2020"/>
    <s v="FALL"/>
    <n v="1"/>
    <x v="1"/>
    <n v="0.98961045999999997"/>
    <n v="1"/>
    <n v="1"/>
    <x v="1"/>
    <n v="5.5555555555555554"/>
    <n v="5.5660541713442369"/>
    <n v="16.728007308517132"/>
    <s v="Abv"/>
    <n v="1.0498615788681498E-2"/>
  </r>
  <r>
    <s v="OtsLGRF24S"/>
    <s v="OtsLGRF24S_7898"/>
    <s v="C-07898"/>
    <x v="24"/>
    <n v="18"/>
    <s v="M"/>
    <n v="600"/>
    <x v="44"/>
    <x v="1"/>
    <n v="1"/>
    <s v="NA"/>
    <s v="NA"/>
    <x v="0"/>
    <x v="0"/>
    <s v="OtsLYON22S_1_0002"/>
    <s v="OtsLYON22S_1_1005"/>
    <x v="2"/>
    <x v="1"/>
    <n v="2022"/>
    <s v="FALL"/>
    <n v="0.999999999999996"/>
    <x v="11"/>
    <n v="0.98"/>
    <n v="1"/>
    <n v="1.0138888888888888"/>
    <x v="8"/>
    <n v="5.632716049382716"/>
    <n v="5.6531242126480219"/>
    <n v="16.989684295920732"/>
    <s v="Abv"/>
    <n v="2.0408163265305923E-2"/>
  </r>
  <r>
    <s v="OtsLGRF24S"/>
    <s v="OtsLGRF24S_7901"/>
    <s v="C-07901"/>
    <x v="24"/>
    <n v="18"/>
    <s v="F"/>
    <n v="770"/>
    <x v="8"/>
    <x v="0"/>
    <s v="NA"/>
    <s v="NA"/>
    <s v="NA"/>
    <x v="1"/>
    <x v="1"/>
    <s v="OtsLYON20S_1_0443"/>
    <s v="OtsLYON20S_1_1187"/>
    <x v="1"/>
    <x v="0"/>
    <n v="2020"/>
    <s v="FALL"/>
    <n v="0.999999999999998"/>
    <x v="10"/>
    <n v="0.98961045999999997"/>
    <n v="1"/>
    <n v="1"/>
    <x v="1"/>
    <n v="5.5555555555555554"/>
    <n v="5.5660541713442369"/>
    <n v="16.728007308517132"/>
    <s v="Abv"/>
    <n v="1.0498615788681498E-2"/>
  </r>
  <r>
    <s v="OtsLGRF24S"/>
    <s v="OtsLGRF24S_7904"/>
    <s v="C-07904"/>
    <x v="24"/>
    <n v="18"/>
    <s v="F"/>
    <n v="710"/>
    <x v="25"/>
    <x v="0"/>
    <s v="NA"/>
    <s v="NA"/>
    <s v="NA"/>
    <x v="1"/>
    <x v="1"/>
    <s v="NA"/>
    <s v="NA"/>
    <x v="3"/>
    <x v="2"/>
    <s v="U"/>
    <s v="FALL"/>
    <n v="0.999999999999997"/>
    <x v="5"/>
    <n v="1"/>
    <n v="1"/>
    <n v="1.0069930069930071"/>
    <x v="0"/>
    <n v="5.594405594405595"/>
    <n v="5.5531024679032202"/>
    <n v="16.68908275206303"/>
    <s v="Abv"/>
    <n v="-4.1303126502374887E-2"/>
  </r>
  <r>
    <s v="OtsLGRF24S"/>
    <s v="OtsLGRF24S_7907"/>
    <s v="C-07907"/>
    <x v="24"/>
    <n v="18"/>
    <s v="M"/>
    <n v="700"/>
    <x v="0"/>
    <x v="1"/>
    <n v="1"/>
    <s v="3DD.0077A5926C"/>
    <s v="NA"/>
    <x v="0"/>
    <x v="0"/>
    <s v="OtsLYON21S_1_0624"/>
    <s v="OtsLYON21S_1_0048"/>
    <x v="6"/>
    <x v="4"/>
    <n v="2021"/>
    <s v="FALL"/>
    <n v="0.999999999999998"/>
    <x v="11"/>
    <n v="0.98140000000000005"/>
    <n v="1"/>
    <n v="1.0057142857142858"/>
    <x v="0"/>
    <n v="5.5873015873015879"/>
    <n v="5.6062541041143046"/>
    <n v="16.848822656064705"/>
    <s v="Abv"/>
    <n v="1.8952516812716702E-2"/>
  </r>
  <r>
    <s v="OtsLGRF24S"/>
    <s v="OtsLGRF24S_7910"/>
    <s v="C-07910"/>
    <x v="24"/>
    <n v="18"/>
    <s v="F"/>
    <n v="730"/>
    <x v="13"/>
    <x v="0"/>
    <s v="NA"/>
    <s v="NA"/>
    <s v="NA"/>
    <x v="1"/>
    <x v="1"/>
    <s v="OtsNPFH20S_1_0811"/>
    <s v="OtsNPFH20S_1_0737"/>
    <x v="0"/>
    <x v="0"/>
    <n v="2020"/>
    <s v="FALL"/>
    <n v="1"/>
    <x v="12"/>
    <n v="0.98845608500000004"/>
    <n v="1"/>
    <n v="1"/>
    <x v="1"/>
    <n v="5.5555555555555554"/>
    <n v="5.5672342888601314"/>
    <n v="16.731553988772674"/>
    <s v="Abv"/>
    <n v="1.1678733304576028E-2"/>
  </r>
  <r>
    <s v="OtsLGRF24S"/>
    <s v="OtsLGRF24S_7913"/>
    <s v="C-07913"/>
    <x v="24"/>
    <n v="18"/>
    <s v="F"/>
    <n v="810"/>
    <x v="15"/>
    <x v="0"/>
    <s v="NA"/>
    <s v="NA"/>
    <s v="NA"/>
    <x v="1"/>
    <x v="1"/>
    <s v="OtsLYON20S_1_0429"/>
    <s v="OtsLYON20S_1_1133"/>
    <x v="1"/>
    <x v="0"/>
    <n v="2020"/>
    <s v="FALL"/>
    <n v="1"/>
    <x v="1"/>
    <n v="0.98961045999999997"/>
    <n v="1"/>
    <n v="1"/>
    <x v="4"/>
    <n v="5.5555555555555554"/>
    <n v="5.5660541713442369"/>
    <n v="16.728007308517132"/>
    <s v="Abv"/>
    <n v="1.0498615788681498E-2"/>
  </r>
  <r>
    <s v="OtsLGRF24S"/>
    <s v="OtsLGRF24S_7916"/>
    <s v="C-07916"/>
    <x v="24"/>
    <n v="18"/>
    <s v="F"/>
    <n v="670"/>
    <x v="14"/>
    <x v="0"/>
    <s v="NA"/>
    <s v="3DD.003E170F98"/>
    <s v="NA"/>
    <x v="1"/>
    <x v="1"/>
    <s v="OtsLYON21S_1_0807"/>
    <s v="OtsLYON21S_1_1620"/>
    <x v="6"/>
    <x v="4"/>
    <n v="2021"/>
    <s v="FALL"/>
    <n v="0.999999999999999"/>
    <x v="10"/>
    <n v="0.98140000000000005"/>
    <n v="1"/>
    <n v="1"/>
    <x v="5"/>
    <n v="5.5555555555555554"/>
    <n v="5.5745080723682721"/>
    <n v="16.753414340817248"/>
    <s v="Abv"/>
    <n v="1.8952516812716702E-2"/>
  </r>
  <r>
    <s v="OtsLGRF24S"/>
    <s v="OtsLGRF24S_7919"/>
    <s v="C-07919"/>
    <x v="24"/>
    <n v="18"/>
    <s v="F"/>
    <n v="670"/>
    <x v="14"/>
    <x v="0"/>
    <s v="NA"/>
    <s v="NA"/>
    <s v="NA"/>
    <x v="1"/>
    <x v="1"/>
    <s v="OtsLYON20S_1_0291"/>
    <s v="OtsLYON20S_1_0200"/>
    <x v="1"/>
    <x v="0"/>
    <n v="2020"/>
    <s v="FALL"/>
    <n v="0.999999999999999"/>
    <x v="2"/>
    <n v="0.98961045999999997"/>
    <n v="1"/>
    <n v="1"/>
    <x v="5"/>
    <n v="5.5555555555555554"/>
    <n v="5.5660541713442369"/>
    <n v="16.728007308517132"/>
    <s v="Abv"/>
    <n v="1.0498615788681498E-2"/>
  </r>
  <r>
    <s v="OtsLGRF24S"/>
    <s v="OtsLGRF24S_7922"/>
    <s v="C-07922"/>
    <x v="24"/>
    <n v="18"/>
    <s v="M"/>
    <n v="460"/>
    <x v="5"/>
    <x v="0"/>
    <s v="NA"/>
    <s v="NA"/>
    <s v="NA"/>
    <x v="0"/>
    <x v="0"/>
    <s v="OtsLYON22S_1_0154"/>
    <s v="OtsLYON22S_1_3027"/>
    <x v="2"/>
    <x v="1"/>
    <n v="2022"/>
    <s v="FALL"/>
    <n v="1"/>
    <x v="1"/>
    <n v="0.98"/>
    <n v="1"/>
    <n v="1"/>
    <x v="2"/>
    <n v="5.5555555555555554"/>
    <n v="5.5759637188208613"/>
    <n v="16.757789085249826"/>
    <s v="Abv"/>
    <n v="2.0408163265305923E-2"/>
  </r>
  <r>
    <s v="OtsLGRF24S"/>
    <s v="OtsLGRF24S_7925"/>
    <s v="C-07925"/>
    <x v="24"/>
    <n v="18"/>
    <s v="F"/>
    <n v="670"/>
    <x v="14"/>
    <x v="0"/>
    <s v="NA"/>
    <s v="NA"/>
    <s v="NA"/>
    <x v="1"/>
    <x v="1"/>
    <s v="OtsLYON21S_1_0653"/>
    <s v="OtsLYON21S_1_0102"/>
    <x v="6"/>
    <x v="4"/>
    <n v="2021"/>
    <s v="FALL"/>
    <n v="0.999999999999999"/>
    <x v="11"/>
    <n v="0.98140000000000005"/>
    <n v="1"/>
    <n v="1"/>
    <x v="5"/>
    <n v="5.5555555555555554"/>
    <n v="5.5745080723682721"/>
    <n v="16.753414340817248"/>
    <s v="Abv"/>
    <n v="1.8952516812716702E-2"/>
  </r>
  <r>
    <s v="OtsLGRF24S"/>
    <s v="OtsLGRF24S_7928"/>
    <s v="C-07928"/>
    <x v="24"/>
    <n v="18"/>
    <s v="M"/>
    <n v="420"/>
    <x v="45"/>
    <x v="0"/>
    <s v="NA"/>
    <s v="NA"/>
    <s v="NA"/>
    <x v="0"/>
    <x v="0"/>
    <s v="OtsLYON22S_1_0045"/>
    <s v="OtsLYON22S_1_2080"/>
    <x v="2"/>
    <x v="1"/>
    <n v="2022"/>
    <s v="FALL"/>
    <n v="1"/>
    <x v="2"/>
    <n v="0.98"/>
    <n v="1"/>
    <n v="1"/>
    <x v="6"/>
    <n v="5.5555555555555554"/>
    <n v="5.5759637188208613"/>
    <n v="16.757789085249826"/>
    <s v="Abv"/>
    <n v="2.0408163265305923E-2"/>
  </r>
  <r>
    <s v="OtsLGRF24S"/>
    <s v="OtsLGRF24S_7931"/>
    <s v="C-07931"/>
    <x v="24"/>
    <n v="18"/>
    <s v="M"/>
    <n v="640"/>
    <x v="39"/>
    <x v="0"/>
    <s v="NA"/>
    <s v="NA"/>
    <s v="NA"/>
    <x v="0"/>
    <x v="0"/>
    <s v="OtsLYON21S_1_0937"/>
    <s v="OtsLYON21S_1_1735"/>
    <x v="6"/>
    <x v="4"/>
    <n v="2021"/>
    <s v="FALL"/>
    <n v="1"/>
    <x v="4"/>
    <n v="0.98140000000000005"/>
    <n v="1"/>
    <n v="1"/>
    <x v="5"/>
    <n v="5.5555555555555554"/>
    <n v="5.5745080723682721"/>
    <n v="16.753414340817248"/>
    <s v="Abv"/>
    <n v="1.8952516812716702E-2"/>
  </r>
  <r>
    <s v="OtsLGRF24S"/>
    <s v="OtsLGRF24S_7934"/>
    <s v="C-07934"/>
    <x v="24"/>
    <n v="18"/>
    <s v="M"/>
    <n v="820"/>
    <x v="6"/>
    <x v="0"/>
    <s v="NA"/>
    <s v="3DD.0077A6509B"/>
    <s v="NA"/>
    <x v="0"/>
    <x v="0"/>
    <s v="OtsNPFH19S_1_3331"/>
    <s v="OtsNPFH19S_1_3001"/>
    <x v="4"/>
    <x v="3"/>
    <n v="2019"/>
    <s v="FALL"/>
    <n v="1"/>
    <x v="12"/>
    <n v="0.99705232300000002"/>
    <n v="1"/>
    <n v="1"/>
    <x v="4"/>
    <n v="5.5555555555555554"/>
    <n v="5.5585119470427449"/>
    <n v="16.705340194731683"/>
    <s v="Abv"/>
    <n v="2.9563914871895136E-3"/>
  </r>
  <r>
    <s v="OtsLGRF24S"/>
    <s v="OtsLGRF24S_7937"/>
    <s v="C-07937"/>
    <x v="24"/>
    <n v="18"/>
    <s v="M"/>
    <n v="630"/>
    <x v="31"/>
    <x v="0"/>
    <s v="NA"/>
    <s v="NA"/>
    <s v="NA"/>
    <x v="0"/>
    <x v="0"/>
    <s v="OtsLYON21S_1_0652"/>
    <s v="OtsLYON21S_1_0098"/>
    <x v="6"/>
    <x v="4"/>
    <n v="2021"/>
    <s v="FALL"/>
    <n v="1"/>
    <x v="11"/>
    <n v="0.98140000000000005"/>
    <n v="1"/>
    <n v="1"/>
    <x v="5"/>
    <n v="5.5555555555555554"/>
    <n v="5.5745080723682721"/>
    <n v="16.753414340817248"/>
    <s v="Abv"/>
    <n v="1.8952516812716702E-2"/>
  </r>
  <r>
    <s v="OtsLGRF24S"/>
    <s v="OtsLGRF24S_7940"/>
    <s v="C-07940"/>
    <x v="24"/>
    <n v="18"/>
    <s v="M"/>
    <n v="770"/>
    <x v="8"/>
    <x v="0"/>
    <s v="NA"/>
    <s v="3DD.0077A5B81C"/>
    <s v="NA"/>
    <x v="1"/>
    <x v="1"/>
    <s v="OtsNPFH20S_1_0825"/>
    <s v="OtsNPFH20S_1_0759"/>
    <x v="0"/>
    <x v="0"/>
    <n v="2020"/>
    <s v="FALL"/>
    <n v="1"/>
    <x v="0"/>
    <n v="0.98845608500000004"/>
    <n v="1"/>
    <n v="1"/>
    <x v="1"/>
    <n v="5.5555555555555554"/>
    <n v="5.5672342888601314"/>
    <n v="16.731553988772674"/>
    <s v="Abv"/>
    <n v="1.1678733304576028E-2"/>
  </r>
  <r>
    <s v="OtsLGRF24S"/>
    <s v="OtsLGRF24S_7943"/>
    <s v="C-07943"/>
    <x v="24"/>
    <n v="18"/>
    <s v="M"/>
    <n v="770"/>
    <x v="8"/>
    <x v="0"/>
    <s v="NA"/>
    <s v="3DD.0077A5DFEB"/>
    <s v="NA"/>
    <x v="0"/>
    <x v="0"/>
    <s v="NA"/>
    <s v="NA"/>
    <x v="3"/>
    <x v="2"/>
    <s v="U"/>
    <s v="FALL"/>
    <n v="1"/>
    <x v="5"/>
    <n v="1"/>
    <n v="1"/>
    <n v="1.0058139534883721"/>
    <x v="1"/>
    <n v="5.5878552971576232"/>
    <n v="5.5465521706552483"/>
    <n v="16.669396738081858"/>
    <s v="Abv"/>
    <n v="-4.1303126502374887E-2"/>
  </r>
  <r>
    <s v="OtsLGRF24S"/>
    <s v="OtsLGRF24S_7946"/>
    <s v="C-07946"/>
    <x v="24"/>
    <n v="18"/>
    <s v="M"/>
    <n v="870"/>
    <x v="32"/>
    <x v="0"/>
    <s v="NA"/>
    <s v="3DD.0077A512E2"/>
    <s v="NA"/>
    <x v="0"/>
    <x v="0"/>
    <s v="OtsNPFH19S_1_3357"/>
    <s v="OtsNPFH19S_1_3066"/>
    <x v="4"/>
    <x v="3"/>
    <n v="2019"/>
    <s v="FALL"/>
    <n v="1"/>
    <x v="7"/>
    <n v="0.99705232300000002"/>
    <n v="1"/>
    <n v="1"/>
    <x v="3"/>
    <n v="5.5555555555555554"/>
    <n v="5.5585119470427449"/>
    <n v="16.705340194731683"/>
    <s v="Abv"/>
    <n v="2.9563914871895136E-3"/>
  </r>
  <r>
    <s v="OtsLGRF24S"/>
    <s v="OtsLGRF24S_7949"/>
    <s v="C-07949"/>
    <x v="24"/>
    <n v="18"/>
    <s v="M"/>
    <n v="530"/>
    <x v="34"/>
    <x v="1"/>
    <n v="1"/>
    <s v="NA"/>
    <s v="NA"/>
    <x v="0"/>
    <x v="0"/>
    <s v="OtsLYON22S_1_0247"/>
    <s v="OtsLYON22S_1_3246"/>
    <x v="2"/>
    <x v="1"/>
    <n v="2022"/>
    <s v="FALL"/>
    <n v="1"/>
    <x v="6"/>
    <n v="0.98"/>
    <n v="1"/>
    <n v="1.03125"/>
    <x v="9"/>
    <n v="5.729166666666667"/>
    <n v="5.7495748299319729"/>
    <n v="17.279553309259363"/>
    <s v="Abv"/>
    <n v="2.0408163265305923E-2"/>
  </r>
  <r>
    <s v="OtsLGRF24S"/>
    <s v="OtsLGRF24S_7952"/>
    <s v="C-07952"/>
    <x v="24"/>
    <n v="18"/>
    <s v="F"/>
    <n v="760"/>
    <x v="20"/>
    <x v="0"/>
    <s v="NA"/>
    <s v="NA"/>
    <s v="NA"/>
    <x v="1"/>
    <x v="1"/>
    <s v="OtsLYON20S_1_0484"/>
    <s v="OtsLYON20S_1_0529"/>
    <x v="1"/>
    <x v="0"/>
    <n v="2020"/>
    <s v="FALL"/>
    <n v="0.999999999999999"/>
    <x v="10"/>
    <n v="0.98961045999999997"/>
    <n v="1"/>
    <n v="1"/>
    <x v="1"/>
    <n v="5.5555555555555554"/>
    <n v="5.5660541713442369"/>
    <n v="16.728007308517132"/>
    <s v="Abv"/>
    <n v="1.0498615788681498E-2"/>
  </r>
  <r>
    <s v="OtsLGRF24S"/>
    <s v="OtsLGRF24S_7955"/>
    <s v="C-07955"/>
    <x v="24"/>
    <n v="18"/>
    <s v="F"/>
    <n v="780"/>
    <x v="11"/>
    <x v="0"/>
    <s v="NA"/>
    <s v="NA"/>
    <s v="NA"/>
    <x v="1"/>
    <x v="1"/>
    <s v="OtsLYON20S_1_0609"/>
    <s v="OtsLYON20S_1_0578"/>
    <x v="1"/>
    <x v="0"/>
    <n v="2020"/>
    <s v="FALL"/>
    <n v="1"/>
    <x v="10"/>
    <n v="0.98961045999999997"/>
    <n v="1"/>
    <n v="1"/>
    <x v="4"/>
    <n v="5.5555555555555554"/>
    <n v="5.5660541713442369"/>
    <n v="16.728007308517132"/>
    <s v="Abv"/>
    <n v="1.0498615788681498E-2"/>
  </r>
  <r>
    <s v="OtsLGRF24S"/>
    <s v="OtsLGRF24S_7958"/>
    <s v="C-07958"/>
    <x v="24"/>
    <n v="18"/>
    <s v="F"/>
    <n v="770"/>
    <x v="8"/>
    <x v="0"/>
    <s v="NA"/>
    <s v="NA"/>
    <s v="NA"/>
    <x v="1"/>
    <x v="1"/>
    <s v="OtsLYON20S_1_0447"/>
    <s v="OtsLYON20S_1_1155"/>
    <x v="1"/>
    <x v="0"/>
    <n v="2020"/>
    <s v="FALL"/>
    <n v="1"/>
    <x v="10"/>
    <n v="0.98961045999999997"/>
    <n v="1"/>
    <n v="1"/>
    <x v="1"/>
    <n v="5.5555555555555554"/>
    <n v="5.5660541713442369"/>
    <n v="16.728007308517132"/>
    <s v="Abv"/>
    <n v="1.0498615788681498E-2"/>
  </r>
  <r>
    <s v="OtsLGRF24S"/>
    <s v="OtsLGRF24S_7961"/>
    <s v="C-07961"/>
    <x v="24"/>
    <n v="18"/>
    <s v="M"/>
    <n v="610"/>
    <x v="38"/>
    <x v="0"/>
    <s v="NA"/>
    <s v="NA"/>
    <s v="NA"/>
    <x v="0"/>
    <x v="0"/>
    <s v="OtsLYON21S_1_0919"/>
    <s v="OtsLYON21S_1_1985"/>
    <x v="6"/>
    <x v="4"/>
    <n v="2021"/>
    <s v="FALL"/>
    <n v="0.999999999999995"/>
    <x v="4"/>
    <n v="0.98140000000000005"/>
    <n v="1"/>
    <n v="1.0138888888888888"/>
    <x v="8"/>
    <n v="5.632716049382716"/>
    <n v="5.6516685661954327"/>
    <n v="16.98530955148815"/>
    <s v="Abv"/>
    <n v="1.8952516812716702E-2"/>
  </r>
  <r>
    <s v="OtsLGRF24S"/>
    <s v="OtsLGRF24S_7964"/>
    <s v="C-07964"/>
    <x v="24"/>
    <n v="18"/>
    <s v="F"/>
    <n v="730"/>
    <x v="13"/>
    <x v="0"/>
    <s v="NA"/>
    <s v="NA"/>
    <s v="NA"/>
    <x v="1"/>
    <x v="1"/>
    <s v="OtsLYON20S_1_0463"/>
    <s v="OtsLYON20S_1_1195"/>
    <x v="1"/>
    <x v="0"/>
    <n v="2020"/>
    <s v="FALL"/>
    <n v="0.999999999999994"/>
    <x v="10"/>
    <n v="0.98961045999999997"/>
    <n v="1"/>
    <n v="1"/>
    <x v="1"/>
    <n v="5.5555555555555554"/>
    <n v="5.5660541713442369"/>
    <n v="16.728007308517132"/>
    <s v="Abv"/>
    <n v="1.0498615788681498E-2"/>
  </r>
  <r>
    <s v="OtsLGRF24S"/>
    <s v="OtsLGRF24S_7967"/>
    <s v="C-07967"/>
    <x v="24"/>
    <n v="18"/>
    <s v="M"/>
    <n v="550"/>
    <x v="30"/>
    <x v="0"/>
    <s v="NA"/>
    <s v="NA"/>
    <s v="NA"/>
    <x v="0"/>
    <x v="0"/>
    <s v="NA"/>
    <s v="NA"/>
    <x v="3"/>
    <x v="2"/>
    <s v="U"/>
    <s v="FALL"/>
    <n v="1"/>
    <x v="5"/>
    <n v="1"/>
    <n v="1"/>
    <n v="1.03125"/>
    <x v="9"/>
    <n v="5.729166666666667"/>
    <n v="5.6878635401642921"/>
    <n v="17.094088548322176"/>
    <s v="Abv"/>
    <n v="-4.1303126502374887E-2"/>
  </r>
  <r>
    <s v="OtsLGRF24S"/>
    <s v="OtsLGRF24S_7970"/>
    <s v="C-07970"/>
    <x v="24"/>
    <n v="18"/>
    <s v="F"/>
    <n v="800"/>
    <x v="18"/>
    <x v="0"/>
    <s v="NA"/>
    <s v="NA"/>
    <s v="NA"/>
    <x v="1"/>
    <x v="1"/>
    <s v="OtsLYON20S_1_1505"/>
    <s v="OtsLYON20S_1_1634"/>
    <x v="1"/>
    <x v="0"/>
    <n v="2020"/>
    <s v="FALL"/>
    <n v="0.999999999999999"/>
    <x v="4"/>
    <n v="0.98961045999999997"/>
    <n v="1"/>
    <n v="1"/>
    <x v="4"/>
    <n v="5.5555555555555554"/>
    <n v="5.5660541713442369"/>
    <n v="16.728007308517132"/>
    <s v="Abv"/>
    <n v="1.0498615788681498E-2"/>
  </r>
  <r>
    <s v="OtsLGRF24S"/>
    <s v="OtsLGRF24S_7973"/>
    <s v="C-07973"/>
    <x v="24"/>
    <n v="18"/>
    <s v="M"/>
    <n v="410"/>
    <x v="54"/>
    <x v="1"/>
    <n v="1"/>
    <s v="NA"/>
    <s v="NA"/>
    <x v="0"/>
    <x v="0"/>
    <s v="OtsLYON22S_1_0270"/>
    <s v="OtsLYON22S_1_3275"/>
    <x v="2"/>
    <x v="1"/>
    <n v="2022"/>
    <s v="FALL"/>
    <n v="1"/>
    <x v="6"/>
    <n v="0.98"/>
    <n v="1"/>
    <n v="1"/>
    <x v="6"/>
    <n v="5.5555555555555554"/>
    <n v="5.5759637188208613"/>
    <n v="16.757789085249826"/>
    <s v="Abv"/>
    <n v="2.0408163265305923E-2"/>
  </r>
  <r>
    <s v="OtsLGRF24S"/>
    <s v="OtsLGRF24S_7976"/>
    <s v="C-07976"/>
    <x v="24"/>
    <n v="18"/>
    <s v="F"/>
    <n v="680"/>
    <x v="19"/>
    <x v="1"/>
    <n v="1"/>
    <s v="NA"/>
    <s v="NA"/>
    <x v="0"/>
    <x v="0"/>
    <s v="OtsLYON21S_1_0770"/>
    <s v="OtsLYON21S_1_0448"/>
    <x v="6"/>
    <x v="4"/>
    <n v="2021"/>
    <s v="FALL"/>
    <n v="1"/>
    <x v="10"/>
    <n v="0.98140000000000005"/>
    <n v="1"/>
    <n v="1.0057142857142858"/>
    <x v="0"/>
    <n v="5.5873015873015879"/>
    <n v="5.6062541041143046"/>
    <n v="16.848822656064705"/>
    <s v="Abv"/>
    <n v="1.8952516812716702E-2"/>
  </r>
  <r>
    <s v="OtsLGRF24S"/>
    <s v="OtsLGRF24S_7979"/>
    <s v="C-07979"/>
    <x v="24"/>
    <n v="18"/>
    <s v="F"/>
    <n v="670"/>
    <x v="14"/>
    <x v="1"/>
    <n v="1"/>
    <s v="NA"/>
    <s v="This sample is a duplicate with OtsLGRF24S_3182."/>
    <x v="1"/>
    <x v="1"/>
    <s v="OtsLYON20S_1_1409"/>
    <s v="OtsLYON20S_1_0983"/>
    <x v="1"/>
    <x v="0"/>
    <n v="2020"/>
    <s v="FALL"/>
    <n v="1"/>
    <x v="3"/>
    <n v="0.98961045999999997"/>
    <n v="1"/>
    <n v="1"/>
    <x v="5"/>
    <n v="5.5555555555555554"/>
    <n v="5.5660541713442369"/>
    <n v="16.728007308517132"/>
    <s v="blw"/>
    <n v="1.0498615788681498E-2"/>
  </r>
  <r>
    <s v="OtsLGRF24S"/>
    <s v="OtsLGRF24S_7982"/>
    <s v="C-07982"/>
    <x v="24"/>
    <n v="18"/>
    <s v="M"/>
    <n v="530"/>
    <x v="34"/>
    <x v="0"/>
    <s v="NA"/>
    <s v="NA"/>
    <s v="NA"/>
    <x v="0"/>
    <x v="0"/>
    <s v="OtsLYON22S_1_0377"/>
    <s v="OtsLYON22S_1_4111"/>
    <x v="2"/>
    <x v="1"/>
    <n v="2022"/>
    <s v="FALL"/>
    <n v="1"/>
    <x v="4"/>
    <n v="0.98"/>
    <n v="1"/>
    <n v="1.03125"/>
    <x v="9"/>
    <n v="5.729166666666667"/>
    <n v="5.7495748299319729"/>
    <n v="17.279553309259363"/>
    <s v="Abv"/>
    <n v="2.0408163265305923E-2"/>
  </r>
  <r>
    <s v="OtsLGRF24S"/>
    <s v="OtsLGRF24S_7985"/>
    <s v="C-07985"/>
    <x v="24"/>
    <n v="18"/>
    <s v="F"/>
    <n v="740"/>
    <x v="2"/>
    <x v="0"/>
    <s v="NA"/>
    <s v="NA"/>
    <s v="NA"/>
    <x v="1"/>
    <x v="1"/>
    <s v="OtsLYON19S_1_0515"/>
    <s v="OtsLYON19S_1_0329"/>
    <x v="5"/>
    <x v="3"/>
    <n v="2019"/>
    <s v="FALL"/>
    <n v="1"/>
    <x v="2"/>
    <n v="0.95971980899999998"/>
    <n v="1"/>
    <n v="1"/>
    <x v="1"/>
    <n v="5.5555555555555554"/>
    <n v="5.5975263376757773"/>
    <n v="16.822592559073851"/>
    <s v="Abv"/>
    <n v="4.1970782120221983E-2"/>
  </r>
  <r>
    <s v="OtsLGRF24S"/>
    <s v="OtsLGRF24S_7988"/>
    <s v="C-07988"/>
    <x v="24"/>
    <n v="18"/>
    <s v="M"/>
    <n v="700"/>
    <x v="0"/>
    <x v="0"/>
    <s v="NA"/>
    <s v="3DD.0077A67E67"/>
    <s v="NA"/>
    <x v="0"/>
    <x v="0"/>
    <s v="NA"/>
    <s v="NA"/>
    <x v="3"/>
    <x v="2"/>
    <s v="U"/>
    <s v="FALL"/>
    <n v="0.999999999999999"/>
    <x v="5"/>
    <n v="1"/>
    <n v="1"/>
    <n v="1.0057142857142858"/>
    <x v="0"/>
    <n v="5.5873015873015879"/>
    <n v="5.545998460799213"/>
    <n v="16.6677326395601"/>
    <s v="Abv"/>
    <n v="-4.1303126502374887E-2"/>
  </r>
  <r>
    <s v="OtsLGRF24S"/>
    <s v="OtsLGRF24S_7991"/>
    <s v="C-07991"/>
    <x v="24"/>
    <n v="18"/>
    <s v="M"/>
    <n v="520"/>
    <x v="29"/>
    <x v="0"/>
    <s v="NA"/>
    <s v="NA"/>
    <s v="NA"/>
    <x v="0"/>
    <x v="0"/>
    <s v="OtsLYON22S_1_0154"/>
    <s v="OtsLYON22S_1_3027"/>
    <x v="2"/>
    <x v="1"/>
    <n v="2022"/>
    <s v="FALL"/>
    <n v="0.999999999999999"/>
    <x v="1"/>
    <n v="0.98"/>
    <n v="1"/>
    <n v="1"/>
    <x v="7"/>
    <n v="5.5555555555555554"/>
    <n v="5.5759637188208613"/>
    <n v="16.757789085249826"/>
    <s v="Abv"/>
    <n v="2.0408163265305923E-2"/>
  </r>
  <r>
    <s v="OtsLGRF24S"/>
    <s v="OtsLGRF24S_7994"/>
    <s v="C-07994"/>
    <x v="24"/>
    <n v="18"/>
    <s v="F"/>
    <n v="920"/>
    <x v="33"/>
    <x v="0"/>
    <s v="NA"/>
    <s v="NA"/>
    <s v="NA"/>
    <x v="1"/>
    <x v="1"/>
    <s v="NA"/>
    <s v="NA"/>
    <x v="3"/>
    <x v="2"/>
    <s v="U"/>
    <s v="FALL"/>
    <n v="1"/>
    <x v="5"/>
    <n v="1"/>
    <n v="1"/>
    <n v="1"/>
    <x v="10"/>
    <n v="5.5555555555555554"/>
    <n v="5.5142524290531805"/>
    <n v="16.572324324312643"/>
    <s v="Abv"/>
    <n v="-4.1303126502374887E-2"/>
  </r>
  <r>
    <s v="OtsLGRF24S"/>
    <s v="OtsLGRF24S_7997"/>
    <s v="C-07997"/>
    <x v="24"/>
    <n v="18"/>
    <s v="M"/>
    <n v="680"/>
    <x v="19"/>
    <x v="1"/>
    <n v="1"/>
    <s v="NA"/>
    <s v="NA"/>
    <x v="0"/>
    <x v="0"/>
    <s v="OtsLYON21S_1_0928"/>
    <s v="OtsLYON21S_1_1722"/>
    <x v="6"/>
    <x v="4"/>
    <n v="2021"/>
    <s v="FALL"/>
    <n v="0.999999999999996"/>
    <x v="4"/>
    <n v="0.98140000000000005"/>
    <n v="1"/>
    <n v="1.0057142857142858"/>
    <x v="0"/>
    <n v="5.5873015873015879"/>
    <n v="5.6062541041143046"/>
    <n v="16.848822656064705"/>
    <s v="Abv"/>
    <n v="1.8952516812716702E-2"/>
  </r>
  <r>
    <s v="OtsLGRF24S"/>
    <s v="OtsLGRF24S_8000"/>
    <s v="C-08000"/>
    <x v="24"/>
    <n v="18"/>
    <s v="M"/>
    <n v="530"/>
    <x v="34"/>
    <x v="0"/>
    <s v="NA"/>
    <s v="NA"/>
    <s v="NA"/>
    <x v="0"/>
    <x v="0"/>
    <s v="OtsLYON22S_1_0102"/>
    <s v="OtsLYON22S_1_2148"/>
    <x v="2"/>
    <x v="1"/>
    <n v="2022"/>
    <s v="FALL"/>
    <n v="1"/>
    <x v="2"/>
    <n v="0.98"/>
    <n v="1"/>
    <n v="1.03125"/>
    <x v="9"/>
    <n v="5.729166666666667"/>
    <n v="5.7495748299319729"/>
    <n v="17.279553309259363"/>
    <s v="Abv"/>
    <n v="2.0408163265305923E-2"/>
  </r>
  <r>
    <s v="OtsLGRF24S"/>
    <s v="OtsLGRF24S_8003"/>
    <s v="C-08003"/>
    <x v="24"/>
    <n v="18"/>
    <s v="M"/>
    <n v="760"/>
    <x v="20"/>
    <x v="1"/>
    <n v="1"/>
    <s v="3DD.0077A688AC"/>
    <s v="NA"/>
    <x v="0"/>
    <x v="0"/>
    <s v="NA"/>
    <s v="NA"/>
    <x v="3"/>
    <x v="2"/>
    <s v="U"/>
    <s v="FALL"/>
    <n v="1"/>
    <x v="5"/>
    <n v="1"/>
    <n v="1"/>
    <n v="1.0058139534883721"/>
    <x v="1"/>
    <n v="5.5878552971576232"/>
    <n v="5.0715778548071011"/>
    <n v="15.24192701136397"/>
    <s v="Abv"/>
    <n v="-0.51627744235052209"/>
  </r>
  <r>
    <s v="OtsLGRF24S"/>
    <s v="OtsLGRF24S_8006"/>
    <s v="C-08006"/>
    <x v="24"/>
    <n v="18"/>
    <s v="M"/>
    <n v="640"/>
    <x v="39"/>
    <x v="1"/>
    <s v="NA"/>
    <s v="NA"/>
    <s v="NA"/>
    <x v="0"/>
    <x v="0"/>
    <s v="OtsPBT20-LWSFa-5009"/>
    <s v="OtsPBT20-LWSFa-4923"/>
    <x v="15"/>
    <x v="0"/>
    <n v="2020"/>
    <s v="FALL"/>
    <n v="0.999999999999998"/>
    <x v="19"/>
    <n v="0.99450000000000005"/>
    <n v="1"/>
    <n v="1"/>
    <x v="5"/>
    <n v="5.5555555555555554"/>
    <n v="5.5610859728506785"/>
    <n v="16.713076073902442"/>
    <s v="Abv"/>
    <n v="5.5304172951231578E-3"/>
  </r>
  <r>
    <s v="OtsLGRF24S"/>
    <s v="OtsLGRF24S_8009"/>
    <s v="C-08009"/>
    <x v="24"/>
    <n v="18"/>
    <s v="M"/>
    <n v="610"/>
    <x v="38"/>
    <x v="1"/>
    <n v="1"/>
    <s v="NA"/>
    <s v="NA"/>
    <x v="0"/>
    <x v="0"/>
    <s v="OtsLYON20S_1_0639"/>
    <s v="OtsLYON20S_1_0827"/>
    <x v="1"/>
    <x v="0"/>
    <n v="2020"/>
    <s v="FALL"/>
    <n v="0.999999999999999"/>
    <x v="3"/>
    <n v="0.98961045999999997"/>
    <n v="1"/>
    <n v="1.0138888888888888"/>
    <x v="8"/>
    <n v="5.632716049382716"/>
    <n v="5.6432146651713975"/>
    <n v="16.959902519188034"/>
    <s v="blw"/>
    <n v="1.0498615788681498E-2"/>
  </r>
  <r>
    <s v="OtsLGRF24S"/>
    <s v="OtsLGRF24S_8012"/>
    <s v="C-08012"/>
    <x v="24"/>
    <n v="18"/>
    <s v="M"/>
    <n v="480"/>
    <x v="46"/>
    <x v="1"/>
    <n v="1"/>
    <s v="NA"/>
    <s v="NA"/>
    <x v="0"/>
    <x v="0"/>
    <s v="OtsLYON22S_1_0266"/>
    <s v="OtsLYON22S_1_3300"/>
    <x v="2"/>
    <x v="1"/>
    <n v="2022"/>
    <s v="FALL"/>
    <n v="1"/>
    <x v="15"/>
    <n v="0.98"/>
    <n v="1"/>
    <n v="1"/>
    <x v="7"/>
    <n v="5.5555555555555554"/>
    <n v="5.5759637188208613"/>
    <n v="16.757789085249826"/>
    <s v="Abv"/>
    <n v="2.0408163265305923E-2"/>
  </r>
  <r>
    <s v="OtsLGRF24S"/>
    <s v="OtsLGRF24S_8015"/>
    <s v="C-08015"/>
    <x v="24"/>
    <n v="18"/>
    <s v="F"/>
    <n v="740"/>
    <x v="2"/>
    <x v="0"/>
    <s v="NA"/>
    <s v="NA"/>
    <s v="NA"/>
    <x v="1"/>
    <x v="1"/>
    <s v="OtsLYON20S_1_0289"/>
    <s v="OtsLYON20S_1_1019"/>
    <x v="1"/>
    <x v="0"/>
    <n v="2020"/>
    <s v="FALL"/>
    <n v="1"/>
    <x v="2"/>
    <n v="0.98961045999999997"/>
    <n v="1"/>
    <n v="1"/>
    <x v="1"/>
    <n v="5.5555555555555554"/>
    <n v="5.5660541713442369"/>
    <n v="16.728007308517132"/>
    <s v="Abv"/>
    <n v="1.0498615788681498E-2"/>
  </r>
  <r>
    <s v="OtsLGRF24S"/>
    <s v="OtsLGRF24S_8018"/>
    <s v="C-08018"/>
    <x v="24"/>
    <n v="18"/>
    <s v="F"/>
    <n v="810"/>
    <x v="15"/>
    <x v="0"/>
    <s v="NA"/>
    <s v="NA"/>
    <s v="NA"/>
    <x v="1"/>
    <x v="1"/>
    <s v="NA"/>
    <s v="NA"/>
    <x v="3"/>
    <x v="2"/>
    <s v="U"/>
    <s v="FALL"/>
    <n v="1"/>
    <x v="5"/>
    <n v="1"/>
    <n v="1"/>
    <n v="1"/>
    <x v="4"/>
    <n v="5.5555555555555554"/>
    <n v="5.5142524290531805"/>
    <n v="16.572324324312643"/>
    <s v="blw"/>
    <n v="-4.1303126502374887E-2"/>
  </r>
  <r>
    <s v="OtsLGRF24S"/>
    <s v="OtsLGRF24S_8021"/>
    <s v="C-08021"/>
    <x v="24"/>
    <n v="18"/>
    <s v="F"/>
    <n v="740"/>
    <x v="2"/>
    <x v="0"/>
    <s v="NA"/>
    <s v="NA"/>
    <s v="NA"/>
    <x v="1"/>
    <x v="1"/>
    <s v="OtsLYON20S_1_0284"/>
    <s v="OtsLYON20S_1_1044"/>
    <x v="1"/>
    <x v="0"/>
    <n v="2020"/>
    <s v="FALL"/>
    <n v="0.999999999999998"/>
    <x v="1"/>
    <n v="0.98961045999999997"/>
    <n v="1"/>
    <n v="1"/>
    <x v="1"/>
    <n v="5.5555555555555554"/>
    <n v="5.5660541713442369"/>
    <n v="16.728007308517132"/>
    <s v="Abv"/>
    <n v="1.0498615788681498E-2"/>
  </r>
  <r>
    <s v="OtsLGRF24S"/>
    <s v="OtsLGRF24S_8024"/>
    <s v="C-08024"/>
    <x v="24"/>
    <n v="18"/>
    <s v="M"/>
    <n v="650"/>
    <x v="28"/>
    <x v="1"/>
    <n v="1"/>
    <s v="NA"/>
    <s v="NA"/>
    <x v="0"/>
    <x v="0"/>
    <s v="OtsLYON20S_1_0261"/>
    <s v="OtsLYON20S_1_0139"/>
    <x v="1"/>
    <x v="0"/>
    <n v="2020"/>
    <s v="FALL"/>
    <n v="0.999999999999999"/>
    <x v="2"/>
    <n v="0.98961045999999997"/>
    <n v="1"/>
    <n v="1"/>
    <x v="5"/>
    <n v="5.5555555555555554"/>
    <n v="5.5660541713442369"/>
    <n v="16.728007308517132"/>
    <s v="Abv"/>
    <n v="1.0498615788681498E-2"/>
  </r>
  <r>
    <s v="OtsLGRF24S"/>
    <s v="OtsLGRF24S_8027"/>
    <s v="C-08027"/>
    <x v="25"/>
    <n v="18"/>
    <s v="F"/>
    <n v="650"/>
    <x v="28"/>
    <x v="1"/>
    <n v="1"/>
    <s v="NA"/>
    <s v="NA"/>
    <x v="1"/>
    <x v="1"/>
    <s v="OtsLYON21S_1_0838"/>
    <s v="OtsLYON21S_1_1803"/>
    <x v="6"/>
    <x v="4"/>
    <n v="2021"/>
    <s v="FALL"/>
    <n v="1"/>
    <x v="6"/>
    <n v="0.98140000000000005"/>
    <n v="1"/>
    <n v="1"/>
    <x v="5"/>
    <n v="5.5555555555555554"/>
    <n v="5.5745080723682721"/>
    <n v="16.753414340817248"/>
    <s v="Abv"/>
    <n v="1.8952516812716702E-2"/>
  </r>
  <r>
    <s v="OtsLGRF24S"/>
    <s v="OtsLGRF24S_8030"/>
    <s v="C-08030"/>
    <x v="25"/>
    <n v="18"/>
    <s v="M"/>
    <n v="780"/>
    <x v="11"/>
    <x v="0"/>
    <s v="NA"/>
    <s v="3DD.00776462C0"/>
    <s v="NA"/>
    <x v="0"/>
    <x v="0"/>
    <s v="NA"/>
    <s v="NA"/>
    <x v="3"/>
    <x v="2"/>
    <s v="U"/>
    <s v="FALL"/>
    <n v="0.999999999999999"/>
    <x v="5"/>
    <n v="1"/>
    <n v="1"/>
    <n v="1"/>
    <x v="4"/>
    <n v="5.5555555555555554"/>
    <n v="5.5142524290531805"/>
    <n v="16.572324324312643"/>
    <s v="Abv"/>
    <n v="-4.1303126502374887E-2"/>
  </r>
  <r>
    <s v="OtsLGRF24S"/>
    <s v="OtsLGRF24S_8033"/>
    <s v="C-08033"/>
    <x v="25"/>
    <n v="18"/>
    <s v="M"/>
    <n v="560"/>
    <x v="55"/>
    <x v="0"/>
    <s v="NA"/>
    <s v="NA"/>
    <s v="NA"/>
    <x v="0"/>
    <x v="0"/>
    <s v="OtsLYON22S_1_0103"/>
    <s v="OtsLYON22S_1_2168"/>
    <x v="2"/>
    <x v="1"/>
    <n v="2022"/>
    <s v="FALL"/>
    <n v="1"/>
    <x v="2"/>
    <n v="0.98"/>
    <n v="1"/>
    <n v="1.03125"/>
    <x v="9"/>
    <n v="5.729166666666667"/>
    <n v="5.7495748299319729"/>
    <n v="17.279553309259363"/>
    <s v="Abv"/>
    <n v="2.0408163265305923E-2"/>
  </r>
  <r>
    <s v="OtsLGRF24S"/>
    <s v="OtsLGRF24S_8036"/>
    <s v="C-08036"/>
    <x v="25"/>
    <n v="18"/>
    <s v="F"/>
    <n v="720"/>
    <x v="9"/>
    <x v="0"/>
    <s v="NA"/>
    <s v="NA"/>
    <s v="NA"/>
    <x v="1"/>
    <x v="1"/>
    <s v="OtsNPFH20S_1_0380"/>
    <s v="OtsNPFH20S_1_0344"/>
    <x v="0"/>
    <x v="0"/>
    <n v="2020"/>
    <s v="FALL"/>
    <n v="1"/>
    <x v="12"/>
    <n v="0.98845608500000004"/>
    <n v="1"/>
    <n v="1.0069930069930071"/>
    <x v="0"/>
    <n v="5.594405594405595"/>
    <n v="5.6060843277101711"/>
    <n v="16.848312416523061"/>
    <s v="Abv"/>
    <n v="1.1678733304576028E-2"/>
  </r>
  <r>
    <s v="OtsLGRF24S"/>
    <s v="OtsLGRF24S_8039"/>
    <s v="C-08039"/>
    <x v="25"/>
    <n v="18"/>
    <s v="F"/>
    <n v="730"/>
    <x v="13"/>
    <x v="1"/>
    <n v="1"/>
    <s v="NA"/>
    <s v="NA"/>
    <x v="1"/>
    <x v="1"/>
    <s v="OtsLYON20S_1_0602"/>
    <s v="OtsLYON20S_1_0559"/>
    <x v="1"/>
    <x v="0"/>
    <n v="2020"/>
    <s v="FALL"/>
    <n v="0.999999999999999"/>
    <x v="10"/>
    <n v="0.98961045999999997"/>
    <n v="1"/>
    <n v="1"/>
    <x v="1"/>
    <n v="5.5555555555555554"/>
    <n v="5.5660541713442369"/>
    <n v="16.728007308517132"/>
    <s v="Abv"/>
    <n v="1.0498615788681498E-2"/>
  </r>
  <r>
    <s v="OtsLGRF24S"/>
    <s v="OtsLGRF24S_8042"/>
    <s v="C-08042"/>
    <x v="25"/>
    <n v="18"/>
    <s v="F"/>
    <n v="690"/>
    <x v="1"/>
    <x v="1"/>
    <n v="1"/>
    <s v="NA"/>
    <s v="NA"/>
    <x v="1"/>
    <x v="1"/>
    <s v="OtsLYON21S_1_0646"/>
    <s v="OtsLYON21S_1_0090"/>
    <x v="6"/>
    <x v="4"/>
    <n v="2021"/>
    <s v="FALL"/>
    <n v="1.00000000000001"/>
    <x v="11"/>
    <n v="0.98140000000000005"/>
    <n v="1"/>
    <n v="1.0069930069930071"/>
    <x v="0"/>
    <n v="5.594405594405595"/>
    <n v="5.6133581112183117"/>
    <n v="16.870172768567635"/>
    <s v="Abv"/>
    <n v="1.8952516812716702E-2"/>
  </r>
  <r>
    <s v="OtsLGRF24S"/>
    <s v="OtsLGRF24S_8045"/>
    <s v="C-08045"/>
    <x v="25"/>
    <n v="18"/>
    <s v="F"/>
    <n v="780"/>
    <x v="11"/>
    <x v="1"/>
    <n v="1"/>
    <s v="NA"/>
    <s v="NA"/>
    <x v="1"/>
    <x v="1"/>
    <s v="OtsLYON19S_1_0551"/>
    <s v="OtsLYON19S_1_0421"/>
    <x v="5"/>
    <x v="3"/>
    <n v="2019"/>
    <s v="FALL"/>
    <n v="1"/>
    <x v="10"/>
    <n v="0.95971980899999998"/>
    <n v="1"/>
    <n v="1"/>
    <x v="4"/>
    <n v="5.5555555555555554"/>
    <n v="5.5975263376757773"/>
    <n v="16.822592559073851"/>
    <s v="Abv"/>
    <n v="4.1970782120221983E-2"/>
  </r>
  <r>
    <s v="OtsLGRF24S"/>
    <s v="OtsLGRF24S_8048"/>
    <s v="C-08048"/>
    <x v="25"/>
    <n v="18"/>
    <s v="F"/>
    <n v="800"/>
    <x v="18"/>
    <x v="0"/>
    <s v="NA"/>
    <s v="NA"/>
    <s v="NA"/>
    <x v="1"/>
    <x v="1"/>
    <s v="OtsNPFH20S_1_0217"/>
    <s v="OtsNPFH20S_1_0110"/>
    <x v="0"/>
    <x v="0"/>
    <n v="2020"/>
    <s v="FALL"/>
    <n v="1"/>
    <x v="0"/>
    <n v="0.98845608500000004"/>
    <n v="1"/>
    <n v="1"/>
    <x v="4"/>
    <n v="5.5555555555555554"/>
    <n v="5.5672342888601314"/>
    <n v="16.731553988772674"/>
    <s v="Abv"/>
    <n v="1.1678733304576028E-2"/>
  </r>
  <r>
    <s v="OtsLGRF24S"/>
    <s v="OtsLGRF24S_8051"/>
    <s v="C-08051"/>
    <x v="25"/>
    <n v="18"/>
    <s v="F"/>
    <n v="800"/>
    <x v="18"/>
    <x v="0"/>
    <s v="NA"/>
    <s v="NA"/>
    <s v="NA"/>
    <x v="1"/>
    <x v="1"/>
    <s v="OtsLYON20S_1_1538"/>
    <s v="OtsLYON20S_1_1690"/>
    <x v="1"/>
    <x v="0"/>
    <n v="2020"/>
    <s v="FALL"/>
    <n v="1"/>
    <x v="4"/>
    <n v="0.98961045999999997"/>
    <n v="1"/>
    <n v="1"/>
    <x v="4"/>
    <n v="5.5555555555555554"/>
    <n v="5.5660541713442369"/>
    <n v="16.728007308517132"/>
    <s v="Abv"/>
    <n v="1.0498615788681498E-2"/>
  </r>
  <r>
    <s v="OtsLGRF24S"/>
    <s v="OtsLGRF24S_8054"/>
    <s v="C-08054"/>
    <x v="25"/>
    <n v="18"/>
    <s v="M"/>
    <n v="870"/>
    <x v="32"/>
    <x v="0"/>
    <s v="NA"/>
    <s v="3DD.007769A758"/>
    <s v="NA"/>
    <x v="0"/>
    <x v="0"/>
    <s v="OtsNPFH19S_1_4328"/>
    <s v="OtsNPFH19S_1_4056"/>
    <x v="4"/>
    <x v="3"/>
    <n v="2019"/>
    <s v="FALL"/>
    <n v="0.999999999999996"/>
    <x v="0"/>
    <n v="0.99705232300000002"/>
    <n v="1"/>
    <n v="1"/>
    <x v="3"/>
    <n v="5.5555555555555554"/>
    <n v="5.5585119470427449"/>
    <n v="16.705340194731683"/>
    <s v="Abv"/>
    <n v="2.9563914871895136E-3"/>
  </r>
  <r>
    <s v="OtsLGRF24S"/>
    <s v="OtsLGRF24S_8057"/>
    <s v="C-08057"/>
    <x v="25"/>
    <n v="18"/>
    <s v="M"/>
    <n v="640"/>
    <x v="39"/>
    <x v="0"/>
    <s v="NA"/>
    <s v="NA"/>
    <s v="NA"/>
    <x v="0"/>
    <x v="0"/>
    <s v="OtsLYON21S_1_0789"/>
    <s v="OtsLYON21S_1_0473"/>
    <x v="6"/>
    <x v="4"/>
    <n v="2021"/>
    <s v="FALL"/>
    <n v="1"/>
    <x v="10"/>
    <n v="0.98140000000000005"/>
    <n v="1"/>
    <n v="1"/>
    <x v="5"/>
    <n v="5.5555555555555554"/>
    <n v="5.5745080723682721"/>
    <n v="16.753414340817248"/>
    <s v="Abv"/>
    <n v="1.8952516812716702E-2"/>
  </r>
  <r>
    <s v="OtsLGRF24S"/>
    <s v="OtsLGRF24S_8060"/>
    <s v="C-08060"/>
    <x v="25"/>
    <n v="18"/>
    <s v="M"/>
    <n v="680"/>
    <x v="19"/>
    <x v="1"/>
    <n v="1"/>
    <s v="NA"/>
    <s v="NA"/>
    <x v="2"/>
    <x v="0"/>
    <s v="OtsLYON20S_1_1453"/>
    <s v="OtsLYON20S_1_1254"/>
    <x v="1"/>
    <x v="0"/>
    <n v="2020"/>
    <s v="FALL"/>
    <n v="1"/>
    <x v="3"/>
    <n v="0.98961045999999997"/>
    <n v="1"/>
    <n v="1.0057142857142858"/>
    <x v="0"/>
    <n v="5.5873015873015879"/>
    <n v="5.5978002030902694"/>
    <n v="16.823415623764589"/>
    <s v="blw"/>
    <n v="1.0498615788681498E-2"/>
  </r>
  <r>
    <s v="OtsLGRF24S"/>
    <s v="OtsLGRF24S_8063"/>
    <s v="C-08063"/>
    <x v="25"/>
    <n v="18"/>
    <s v="F"/>
    <n v="810"/>
    <x v="15"/>
    <x v="0"/>
    <s v="NA"/>
    <s v="NA"/>
    <s v="NA"/>
    <x v="1"/>
    <x v="1"/>
    <s v="OtsLYON20S_1_0291"/>
    <s v="OtsLYON20S_1_1004"/>
    <x v="1"/>
    <x v="0"/>
    <n v="2020"/>
    <s v="FALL"/>
    <n v="1"/>
    <x v="2"/>
    <n v="0.98961045999999997"/>
    <n v="1"/>
    <n v="1"/>
    <x v="4"/>
    <n v="5.5555555555555554"/>
    <n v="5.5660541713442369"/>
    <n v="16.728007308517132"/>
    <s v="Abv"/>
    <n v="1.0498615788681498E-2"/>
  </r>
  <r>
    <s v="OtsLGRF24S"/>
    <s v="OtsLGRF24S_8066"/>
    <s v="C-08066"/>
    <x v="25"/>
    <n v="18"/>
    <s v="F"/>
    <n v="660"/>
    <x v="36"/>
    <x v="0"/>
    <s v="NA"/>
    <s v="NA"/>
    <s v="NA"/>
    <x v="1"/>
    <x v="1"/>
    <s v="OtsLYON21S_1_0907"/>
    <s v="OtsLYON21S_1_1954"/>
    <x v="6"/>
    <x v="4"/>
    <n v="2021"/>
    <s v="FALL"/>
    <n v="0.999999999999999"/>
    <x v="4"/>
    <n v="0.98140000000000005"/>
    <n v="1"/>
    <n v="1"/>
    <x v="5"/>
    <n v="5.5555555555555554"/>
    <n v="5.5745080723682721"/>
    <n v="16.753414340817248"/>
    <s v="Abv"/>
    <n v="1.8952516812716702E-2"/>
  </r>
  <r>
    <s v="OtsLGRF24S"/>
    <s v="OtsLGRF24S_8069"/>
    <s v="C-08069"/>
    <x v="25"/>
    <n v="18"/>
    <s v="M"/>
    <n v="780"/>
    <x v="11"/>
    <x v="1"/>
    <n v="1"/>
    <s v="3DD.007769CA70"/>
    <s v="NA"/>
    <x v="2"/>
    <x v="0"/>
    <s v="NA"/>
    <s v="NA"/>
    <x v="3"/>
    <x v="2"/>
    <s v="U"/>
    <s v="FALL"/>
    <n v="1"/>
    <x v="5"/>
    <n v="1"/>
    <n v="1"/>
    <n v="1"/>
    <x v="4"/>
    <n v="5.5555555555555554"/>
    <n v="5.0392781132050333"/>
    <n v="15.144854597594751"/>
    <s v="Abv"/>
    <n v="-0.51627744235052209"/>
  </r>
  <r>
    <s v="OtsLGRF24S"/>
    <s v="OtsLGRF24S_8072"/>
    <s v="C-08072"/>
    <x v="25"/>
    <n v="18"/>
    <s v="M"/>
    <n v="670"/>
    <x v="14"/>
    <x v="0"/>
    <s v="NA"/>
    <s v="NA"/>
    <s v="NA"/>
    <x v="2"/>
    <x v="0"/>
    <s v="OtsLYON21S_1_0751"/>
    <s v="OtsLYON21S_1_0381"/>
    <x v="6"/>
    <x v="4"/>
    <n v="2021"/>
    <s v="FALL"/>
    <n v="1.00000000000001"/>
    <x v="1"/>
    <n v="0.98140000000000005"/>
    <n v="1"/>
    <n v="1"/>
    <x v="5"/>
    <n v="5.5555555555555554"/>
    <n v="5.5745080723682721"/>
    <n v="16.753414340817248"/>
    <s v="Abv"/>
    <n v="1.8952516812716702E-2"/>
  </r>
  <r>
    <s v="OtsLGRF24S"/>
    <s v="OtsLGRF24S_8075"/>
    <s v="C-08075"/>
    <x v="25"/>
    <n v="18"/>
    <s v="M"/>
    <n v="650"/>
    <x v="28"/>
    <x v="0"/>
    <s v="NA"/>
    <s v="NA"/>
    <s v="NA"/>
    <x v="0"/>
    <x v="0"/>
    <s v="NA"/>
    <s v="NA"/>
    <x v="3"/>
    <x v="2"/>
    <s v="U"/>
    <s v="FALL"/>
    <n v="1"/>
    <x v="5"/>
    <n v="1"/>
    <n v="1"/>
    <n v="1"/>
    <x v="5"/>
    <n v="5.5555555555555554"/>
    <n v="5.5142524290531805"/>
    <n v="16.572324324312643"/>
    <s v="Abv"/>
    <n v="-4.1303126502374887E-2"/>
  </r>
  <r>
    <s v="OtsLGRF24S"/>
    <s v="OtsLGRF24S_8078"/>
    <s v="C-08078"/>
    <x v="25"/>
    <n v="18"/>
    <s v="M"/>
    <n v="670"/>
    <x v="14"/>
    <x v="1"/>
    <n v="1"/>
    <s v="NA"/>
    <s v="NA"/>
    <x v="0"/>
    <x v="0"/>
    <s v="OtsLYON21S_1_0601"/>
    <s v="OtsLYON21S_1_0002"/>
    <x v="6"/>
    <x v="4"/>
    <n v="2021"/>
    <s v="FALL"/>
    <n v="0.999999999999999"/>
    <x v="11"/>
    <n v="0.98140000000000005"/>
    <n v="1"/>
    <n v="1"/>
    <x v="5"/>
    <n v="5.5555555555555554"/>
    <n v="5.5745080723682721"/>
    <n v="16.753414340817248"/>
    <s v="Abv"/>
    <n v="1.8952516812716702E-2"/>
  </r>
  <r>
    <s v="OtsLGRF24S"/>
    <s v="OtsLGRF24S_8081"/>
    <s v="C-08081"/>
    <x v="25"/>
    <n v="18"/>
    <s v="F"/>
    <n v="780"/>
    <x v="11"/>
    <x v="0"/>
    <s v="NA"/>
    <s v="NA"/>
    <s v="NA"/>
    <x v="1"/>
    <x v="1"/>
    <s v="NA"/>
    <s v="NA"/>
    <x v="3"/>
    <x v="2"/>
    <s v="U"/>
    <s v="FALL"/>
    <n v="1"/>
    <x v="5"/>
    <n v="1"/>
    <n v="1"/>
    <n v="1"/>
    <x v="4"/>
    <n v="5.5555555555555554"/>
    <n v="5.5142524290531805"/>
    <n v="16.572324324312643"/>
    <s v="Abv"/>
    <n v="-4.1303126502374887E-2"/>
  </r>
  <r>
    <s v="OtsLGRF24S"/>
    <s v="OtsLGRF24S_8084"/>
    <s v="C-08084"/>
    <x v="25"/>
    <n v="18"/>
    <s v="M"/>
    <n v="680"/>
    <x v="19"/>
    <x v="1"/>
    <n v="1"/>
    <s v="NA"/>
    <s v="NA"/>
    <x v="0"/>
    <x v="0"/>
    <s v="OtsLYON21S_1_0714"/>
    <s v="OtsLYON21S_1_0292"/>
    <x v="6"/>
    <x v="4"/>
    <n v="2021"/>
    <s v="FALL"/>
    <n v="1"/>
    <x v="1"/>
    <n v="0.98140000000000005"/>
    <n v="1"/>
    <n v="1.0057142857142858"/>
    <x v="0"/>
    <n v="5.5873015873015879"/>
    <n v="5.6062541041143046"/>
    <n v="16.848822656064705"/>
    <s v="Abv"/>
    <n v="1.8952516812716702E-2"/>
  </r>
  <r>
    <s v="OtsLGRF24S"/>
    <s v="OtsLGRF24S_8087"/>
    <s v="C-08087"/>
    <x v="25"/>
    <n v="18"/>
    <s v="M"/>
    <n v="660"/>
    <x v="36"/>
    <x v="1"/>
    <n v="1"/>
    <s v="NA"/>
    <s v="NA"/>
    <x v="0"/>
    <x v="0"/>
    <s v="OtsLYON19S_1_1129"/>
    <s v="OtsLYON19S_1_1001"/>
    <x v="5"/>
    <x v="3"/>
    <n v="2019"/>
    <s v="FALL"/>
    <n v="1"/>
    <x v="15"/>
    <n v="0.95971980899999998"/>
    <n v="1"/>
    <n v="1"/>
    <x v="5"/>
    <n v="5.5555555555555554"/>
    <n v="5.5975263376757773"/>
    <n v="16.822592559073851"/>
    <s v="Abv"/>
    <n v="4.1970782120221983E-2"/>
  </r>
  <r>
    <s v="OtsLGRF24S"/>
    <s v="OtsLGRF24S_8090"/>
    <s v="C-08090"/>
    <x v="25"/>
    <n v="18"/>
    <s v="M"/>
    <n v="650"/>
    <x v="28"/>
    <x v="0"/>
    <s v="NA"/>
    <s v="NA"/>
    <s v="NA"/>
    <x v="0"/>
    <x v="0"/>
    <s v="NA"/>
    <s v="NA"/>
    <x v="3"/>
    <x v="2"/>
    <s v="U"/>
    <s v="FALL"/>
    <n v="0.999999999999999"/>
    <x v="5"/>
    <n v="1"/>
    <n v="1"/>
    <n v="1"/>
    <x v="5"/>
    <n v="5.5555555555555554"/>
    <n v="5.5142524290531805"/>
    <n v="16.572324324312643"/>
    <s v="blw"/>
    <n v="-4.1303126502374887E-2"/>
  </r>
  <r>
    <s v="OtsLGRF24S"/>
    <s v="OtsLGRF24S_8093"/>
    <s v="C-08093"/>
    <x v="25"/>
    <n v="18"/>
    <s v="M"/>
    <n v="890"/>
    <x v="41"/>
    <x v="1"/>
    <n v="1"/>
    <s v="3DD.007767CE9B"/>
    <s v="NA"/>
    <x v="0"/>
    <x v="0"/>
    <s v="OtsNPFH20S_1_0561"/>
    <s v="OtsNPFH20S_1_0518"/>
    <x v="0"/>
    <x v="0"/>
    <n v="2020"/>
    <s v="FALL"/>
    <n v="0.999999999999994"/>
    <x v="12"/>
    <n v="0.98845608500000004"/>
    <n v="1"/>
    <n v="1"/>
    <x v="10"/>
    <n v="5.5555555555555554"/>
    <n v="5.5672342888601314"/>
    <n v="16.731553988772674"/>
    <s v="Abv"/>
    <n v="1.1678733304576028E-2"/>
  </r>
  <r>
    <s v="OtsLGRF24S"/>
    <s v="OtsLGRF24S_8096"/>
    <s v="C-08096"/>
    <x v="25"/>
    <n v="18"/>
    <s v="F"/>
    <n v="680"/>
    <x v="19"/>
    <x v="1"/>
    <n v="1"/>
    <s v="NA"/>
    <s v="NA"/>
    <x v="1"/>
    <x v="1"/>
    <s v="OtsLYON20S_1_1411"/>
    <s v="OtsLYON20S_1_0985"/>
    <x v="1"/>
    <x v="0"/>
    <n v="2020"/>
    <s v="FALL"/>
    <n v="0.999999999999999"/>
    <x v="3"/>
    <n v="0.98961045999999997"/>
    <n v="1"/>
    <n v="1.0069930069930071"/>
    <x v="0"/>
    <n v="5.594405594405595"/>
    <n v="5.6049042101942765"/>
    <n v="16.844765736267519"/>
    <s v="blw"/>
    <n v="1.0498615788681498E-2"/>
  </r>
  <r>
    <s v="OtsLGRF24S"/>
    <s v="OtsLGRF24S_8099"/>
    <s v="C-08099"/>
    <x v="25"/>
    <n v="18"/>
    <s v="M"/>
    <n v="670"/>
    <x v="14"/>
    <x v="0"/>
    <s v="NA"/>
    <s v="NA"/>
    <s v="NA"/>
    <x v="0"/>
    <x v="0"/>
    <s v="OtsLYON21S_1_0670"/>
    <s v="OtsLYON21S_1_0129"/>
    <x v="6"/>
    <x v="4"/>
    <n v="2021"/>
    <s v="FALL"/>
    <n v="1"/>
    <x v="2"/>
    <n v="0.98140000000000005"/>
    <n v="1"/>
    <n v="1"/>
    <x v="5"/>
    <n v="5.5555555555555554"/>
    <n v="5.5745080723682721"/>
    <n v="16.753414340817248"/>
    <s v="Abv"/>
    <n v="1.8952516812716702E-2"/>
  </r>
  <r>
    <s v="OtsLGRF24S"/>
    <s v="OtsLGRF24S_8102"/>
    <s v="C-08102"/>
    <x v="25"/>
    <n v="18"/>
    <s v="M"/>
    <n v="470"/>
    <x v="3"/>
    <x v="1"/>
    <n v="1"/>
    <s v="NA"/>
    <s v="NA"/>
    <x v="0"/>
    <x v="0"/>
    <s v="OtsLYON22S_1_0532"/>
    <s v="OtsLYON22S_1_4367"/>
    <x v="2"/>
    <x v="1"/>
    <n v="2022"/>
    <s v="FALL"/>
    <n v="0.999999999999998"/>
    <x v="14"/>
    <n v="0.98"/>
    <n v="1"/>
    <n v="1"/>
    <x v="2"/>
    <n v="5.5555555555555554"/>
    <n v="5.5759637188208613"/>
    <n v="16.757789085249826"/>
    <s v="Abv"/>
    <n v="2.0408163265305923E-2"/>
  </r>
  <r>
    <s v="OtsLGRF24S"/>
    <s v="OtsLGRF24S_8105"/>
    <s v="C-08105"/>
    <x v="25"/>
    <n v="18"/>
    <s v="F"/>
    <n v="830"/>
    <x v="10"/>
    <x v="1"/>
    <n v="1"/>
    <s v="NA"/>
    <s v="NA"/>
    <x v="1"/>
    <x v="1"/>
    <s v="OtsLYON19S_1_0132"/>
    <s v="OtsLYON19S_1_0087"/>
    <x v="5"/>
    <x v="3"/>
    <n v="2019"/>
    <s v="FALL"/>
    <n v="1"/>
    <x v="11"/>
    <n v="0.95971980899999998"/>
    <n v="1"/>
    <n v="1"/>
    <x v="3"/>
    <n v="5.5555555555555554"/>
    <n v="5.5975263376757773"/>
    <n v="16.822592559073851"/>
    <s v="Abv"/>
    <n v="4.1970782120221983E-2"/>
  </r>
  <r>
    <s v="OtsLGRF24S"/>
    <s v="OtsLGRF24S_8108"/>
    <s v="C-08108"/>
    <x v="25"/>
    <n v="18"/>
    <s v="F"/>
    <n v="760"/>
    <x v="20"/>
    <x v="1"/>
    <n v="1"/>
    <s v="NA"/>
    <s v="NA"/>
    <x v="1"/>
    <x v="1"/>
    <s v="OtsLYON20S_1_0255"/>
    <s v="OtsLYON20S_1_0113"/>
    <x v="1"/>
    <x v="0"/>
    <n v="2020"/>
    <s v="FALL"/>
    <n v="1"/>
    <x v="2"/>
    <n v="0.98961045999999997"/>
    <n v="1"/>
    <n v="1"/>
    <x v="1"/>
    <n v="5.5555555555555554"/>
    <n v="5.5660541713442369"/>
    <n v="16.728007308517132"/>
    <s v="Abv"/>
    <n v="1.0498615788681498E-2"/>
  </r>
  <r>
    <s v="OtsLGRF24S"/>
    <s v="OtsLGRF24S_8111"/>
    <s v="C-08111"/>
    <x v="25"/>
    <n v="18"/>
    <s v="F"/>
    <n v="700"/>
    <x v="0"/>
    <x v="0"/>
    <s v="NA"/>
    <s v="NA"/>
    <s v="NA"/>
    <x v="1"/>
    <x v="1"/>
    <s v="OtsLYON20S_1_1530"/>
    <s v="OtsLYON20S_1_1675"/>
    <x v="1"/>
    <x v="0"/>
    <n v="2020"/>
    <s v="FALL"/>
    <n v="0.999999999999996"/>
    <x v="4"/>
    <n v="0.98961045999999997"/>
    <n v="1"/>
    <n v="1.0069930069930071"/>
    <x v="0"/>
    <n v="5.594405594405595"/>
    <n v="5.6049042101942765"/>
    <n v="16.844765736267519"/>
    <s v="Abv"/>
    <n v="1.0498615788681498E-2"/>
  </r>
  <r>
    <s v="OtsLGRF24S"/>
    <s v="OtsLGRF24S_8114"/>
    <s v="C-08114"/>
    <x v="25"/>
    <n v="18"/>
    <s v="M"/>
    <n v="740"/>
    <x v="2"/>
    <x v="0"/>
    <s v="NA"/>
    <s v="3DD.007769195D"/>
    <s v="NA"/>
    <x v="0"/>
    <x v="0"/>
    <s v="OtsLYON20S_1_0466"/>
    <s v="OtsLYON20S_1_0505"/>
    <x v="1"/>
    <x v="0"/>
    <n v="2020"/>
    <s v="FALL"/>
    <n v="0.999999999999998"/>
    <x v="10"/>
    <n v="0.98961045999999997"/>
    <n v="1"/>
    <n v="1.0058139534883721"/>
    <x v="1"/>
    <n v="5.5878552971576232"/>
    <n v="5.5983539129463047"/>
    <n v="16.825079722286347"/>
    <s v="Abv"/>
    <n v="1.0498615788681498E-2"/>
  </r>
  <r>
    <s v="OtsLGRF24S"/>
    <s v="OtsLGRF24S_8117"/>
    <s v="C-08117"/>
    <x v="25"/>
    <n v="18"/>
    <s v="F"/>
    <n v="810"/>
    <x v="15"/>
    <x v="0"/>
    <s v="NA"/>
    <s v="NA"/>
    <s v="NA"/>
    <x v="1"/>
    <x v="1"/>
    <s v="NA"/>
    <s v="NA"/>
    <x v="3"/>
    <x v="2"/>
    <s v="U"/>
    <s v="FALL"/>
    <n v="1"/>
    <x v="5"/>
    <n v="1"/>
    <n v="1"/>
    <n v="1"/>
    <x v="4"/>
    <n v="5.5555555555555554"/>
    <n v="5.5142524290531805"/>
    <n v="16.572324324312643"/>
    <s v="blw"/>
    <n v="-4.1303126502374887E-2"/>
  </r>
  <r>
    <s v="OtsLGRF24S"/>
    <s v="OtsLGRF24S_8120"/>
    <s v="C-08120"/>
    <x v="25"/>
    <n v="18"/>
    <s v="F"/>
    <n v="790"/>
    <x v="7"/>
    <x v="1"/>
    <n v="1"/>
    <s v="NA"/>
    <s v="NA"/>
    <x v="1"/>
    <x v="1"/>
    <s v="OtsLYON20S_1_0621"/>
    <s v="OtsLYON20S_1_0589"/>
    <x v="1"/>
    <x v="0"/>
    <n v="2020"/>
    <s v="FALL"/>
    <n v="0.999999999999998"/>
    <x v="10"/>
    <n v="0.98961045999999997"/>
    <n v="1"/>
    <n v="1"/>
    <x v="4"/>
    <n v="5.5555555555555554"/>
    <n v="5.5660541713442369"/>
    <n v="16.728007308517132"/>
    <s v="Abv"/>
    <n v="1.0498615788681498E-2"/>
  </r>
  <r>
    <s v="OtsLGRF24S"/>
    <s v="OtsLGRF24S_8123"/>
    <s v="C-08123"/>
    <x v="25"/>
    <n v="18"/>
    <s v="M"/>
    <n v="590"/>
    <x v="35"/>
    <x v="0"/>
    <s v="NA"/>
    <s v="NA"/>
    <s v="NA"/>
    <x v="0"/>
    <x v="0"/>
    <s v="OtsLYON22S_1_0593"/>
    <s v="OtsLYON22S_1_5133"/>
    <x v="2"/>
    <x v="1"/>
    <n v="2022"/>
    <s v="FALL"/>
    <n v="0.999999999999998"/>
    <x v="10"/>
    <n v="0.98"/>
    <n v="1"/>
    <n v="1.0138888888888888"/>
    <x v="8"/>
    <n v="5.632716049382716"/>
    <n v="5.6531242126480219"/>
    <n v="16.989684295920732"/>
    <s v="Abv"/>
    <n v="2.0408163265305923E-2"/>
  </r>
  <r>
    <s v="OtsLGRF24S"/>
    <s v="OtsLGRF24S_8126"/>
    <s v="C-08126"/>
    <x v="25"/>
    <n v="18"/>
    <s v="M"/>
    <n v="690"/>
    <x v="1"/>
    <x v="0"/>
    <s v="NA"/>
    <s v="NA"/>
    <s v="NA"/>
    <x v="0"/>
    <x v="0"/>
    <s v="OtsLYON20S_1_0279"/>
    <s v="OtsLYON20S_1_0169"/>
    <x v="1"/>
    <x v="0"/>
    <n v="2020"/>
    <s v="FALL"/>
    <n v="1"/>
    <x v="2"/>
    <n v="0.98961045999999997"/>
    <n v="1"/>
    <n v="1.0057142857142858"/>
    <x v="0"/>
    <n v="5.5873015873015879"/>
    <n v="5.5978002030902694"/>
    <n v="16.823415623764589"/>
    <s v="Abv"/>
    <n v="1.0498615788681498E-2"/>
  </r>
  <r>
    <s v="OtsLGRF24S"/>
    <s v="OtsLGRF24S_8129"/>
    <s v="C-08129"/>
    <x v="25"/>
    <n v="18"/>
    <s v="M"/>
    <n v="690"/>
    <x v="1"/>
    <x v="0"/>
    <s v="NA"/>
    <s v="NA"/>
    <s v="NA"/>
    <x v="0"/>
    <x v="0"/>
    <s v="OtsLYON21S_1_0907"/>
    <s v="OtsLYON21S_1_1953"/>
    <x v="6"/>
    <x v="4"/>
    <n v="2021"/>
    <s v="FALL"/>
    <n v="0.999999999999999"/>
    <x v="4"/>
    <n v="0.98140000000000005"/>
    <n v="1"/>
    <n v="1.0057142857142858"/>
    <x v="0"/>
    <n v="5.5873015873015879"/>
    <n v="5.6062541041143046"/>
    <n v="16.848822656064705"/>
    <s v="Abv"/>
    <n v="1.8952516812716702E-2"/>
  </r>
  <r>
    <s v="OtsLGRF24S"/>
    <s v="OtsLGRF24S_8132"/>
    <s v="C-08132"/>
    <x v="25"/>
    <n v="18"/>
    <s v="M"/>
    <n v="660"/>
    <x v="36"/>
    <x v="0"/>
    <s v="NA"/>
    <s v="NA"/>
    <s v="NA"/>
    <x v="0"/>
    <x v="0"/>
    <s v="OtsLYON21S_1_0670"/>
    <s v="OtsLYON21S_1_0129"/>
    <x v="6"/>
    <x v="4"/>
    <n v="2021"/>
    <s v="FALL"/>
    <n v="1"/>
    <x v="2"/>
    <n v="0.98140000000000005"/>
    <n v="1"/>
    <n v="1"/>
    <x v="5"/>
    <n v="5.5555555555555554"/>
    <n v="5.5745080723682721"/>
    <n v="16.753414340817248"/>
    <s v="Abv"/>
    <n v="1.8952516812716702E-2"/>
  </r>
  <r>
    <s v="OtsLGRF24S"/>
    <s v="OtsLGRF24S_8135"/>
    <s v="C-08135"/>
    <x v="25"/>
    <n v="18"/>
    <s v="F"/>
    <n v="660"/>
    <x v="36"/>
    <x v="1"/>
    <n v="1"/>
    <s v="NA"/>
    <s v="NA"/>
    <x v="1"/>
    <x v="1"/>
    <s v="OtsLYON21S_1_0929"/>
    <s v="OtsLYON21S_1_1740"/>
    <x v="6"/>
    <x v="4"/>
    <n v="2021"/>
    <s v="FALL"/>
    <n v="0.999999999999997"/>
    <x v="4"/>
    <n v="0.98140000000000005"/>
    <n v="1"/>
    <n v="1"/>
    <x v="5"/>
    <n v="5.5555555555555554"/>
    <n v="5.5745080723682721"/>
    <n v="16.753414340817248"/>
    <s v="Abv"/>
    <n v="1.8952516812716702E-2"/>
  </r>
  <r>
    <s v="OtsLGRF24S"/>
    <s v="OtsLGRF24S_8138"/>
    <s v="C-08138"/>
    <x v="25"/>
    <n v="18"/>
    <s v="M"/>
    <n v="490"/>
    <x v="24"/>
    <x v="0"/>
    <s v="NA"/>
    <s v="NA"/>
    <s v="NA"/>
    <x v="0"/>
    <x v="0"/>
    <s v="OtsLYON22S_1_0443"/>
    <s v="OtsLYON22S_1_4256"/>
    <x v="2"/>
    <x v="1"/>
    <n v="2022"/>
    <s v="FALL"/>
    <n v="0.999999999999998"/>
    <x v="4"/>
    <n v="0.98"/>
    <n v="1"/>
    <n v="1"/>
    <x v="7"/>
    <n v="5.5555555555555554"/>
    <n v="5.5759637188208613"/>
    <n v="16.757789085249826"/>
    <s v="Abv"/>
    <n v="2.0408163265305923E-2"/>
  </r>
  <r>
    <s v="OtsLGRF24S"/>
    <s v="OtsLGRF24S_8141"/>
    <s v="C-08141"/>
    <x v="25"/>
    <n v="18"/>
    <s v="F"/>
    <n v="710"/>
    <x v="25"/>
    <x v="0"/>
    <s v="NA"/>
    <s v="NA"/>
    <s v="NA"/>
    <x v="1"/>
    <x v="1"/>
    <s v="OtsNPFH20S_1_0851"/>
    <s v="OtsNPFH20S_1_0791"/>
    <x v="0"/>
    <x v="0"/>
    <n v="2020"/>
    <s v="FALL"/>
    <n v="1"/>
    <x v="0"/>
    <n v="0.98845608500000004"/>
    <n v="1"/>
    <n v="1.0069930069930071"/>
    <x v="0"/>
    <n v="5.594405594405595"/>
    <n v="5.6060843277101711"/>
    <n v="16.848312416523061"/>
    <s v="Abv"/>
    <n v="1.1678733304576028E-2"/>
  </r>
  <r>
    <s v="OtsLGRF24S"/>
    <s v="OtsLGRF24S_8144"/>
    <s v="C-08144"/>
    <x v="25"/>
    <n v="18"/>
    <s v="M"/>
    <n v="640"/>
    <x v="39"/>
    <x v="1"/>
    <n v="1"/>
    <s v="NA"/>
    <s v="NA"/>
    <x v="0"/>
    <x v="0"/>
    <s v="OtsLYON21S_1_0621"/>
    <s v="OtsLYON21S_1_0045"/>
    <x v="6"/>
    <x v="4"/>
    <n v="2021"/>
    <s v="FALL"/>
    <n v="1"/>
    <x v="11"/>
    <n v="0.98140000000000005"/>
    <n v="1"/>
    <n v="1"/>
    <x v="5"/>
    <n v="5.5555555555555554"/>
    <n v="5.5745080723682721"/>
    <n v="16.753414340817248"/>
    <s v="Abv"/>
    <n v="1.8952516812716702E-2"/>
  </r>
  <r>
    <s v="OtsLGRF24S"/>
    <s v="OtsLGRF24S_8147"/>
    <s v="C-08147"/>
    <x v="25"/>
    <n v="18"/>
    <s v="M"/>
    <n v="730"/>
    <x v="13"/>
    <x v="1"/>
    <n v="1"/>
    <s v="3DD.007769A25A"/>
    <s v="NA"/>
    <x v="0"/>
    <x v="0"/>
    <s v="OtsLYON20S_1_0213"/>
    <s v="OtsLYON20S_1_0010"/>
    <x v="1"/>
    <x v="0"/>
    <n v="2020"/>
    <s v="FALL"/>
    <n v="1"/>
    <x v="11"/>
    <n v="0.98961045999999997"/>
    <n v="1"/>
    <n v="1.0058139534883721"/>
    <x v="1"/>
    <n v="5.5878552971576232"/>
    <n v="5.5983539129463047"/>
    <n v="16.825079722286347"/>
    <s v="Abv"/>
    <n v="1.0498615788681498E-2"/>
  </r>
  <r>
    <s v="OtsLGRF24S"/>
    <s v="OtsLGRF24S_8150"/>
    <s v="C-08150"/>
    <x v="25"/>
    <n v="18"/>
    <s v="M"/>
    <n v="580"/>
    <x v="27"/>
    <x v="1"/>
    <n v="1"/>
    <s v="NA"/>
    <s v="NA"/>
    <x v="0"/>
    <x v="0"/>
    <s v="OtsLYON21S_1_0895"/>
    <s v="OtsLYON21S_1_1911"/>
    <x v="6"/>
    <x v="4"/>
    <n v="2021"/>
    <s v="FALL"/>
    <n v="0.999999999999999"/>
    <x v="9"/>
    <n v="0.98140000000000005"/>
    <n v="1"/>
    <n v="1.0138888888888888"/>
    <x v="8"/>
    <n v="5.632716049382716"/>
    <n v="5.6516685661954327"/>
    <n v="16.98530955148815"/>
    <s v="Abv"/>
    <n v="1.8952516812716702E-2"/>
  </r>
  <r>
    <s v="OtsLGRF24S"/>
    <s v="OtsLGRF24S_8153"/>
    <s v="C-08153"/>
    <x v="25"/>
    <n v="18"/>
    <s v="M"/>
    <n v="510"/>
    <x v="40"/>
    <x v="1"/>
    <n v="1"/>
    <s v="NA"/>
    <s v="NA"/>
    <x v="0"/>
    <x v="0"/>
    <s v="NA"/>
    <s v="NA"/>
    <x v="3"/>
    <x v="2"/>
    <s v="U"/>
    <s v="FALL"/>
    <n v="0.999999999999998"/>
    <x v="5"/>
    <n v="1"/>
    <n v="1"/>
    <n v="1"/>
    <x v="7"/>
    <n v="5.5555555555555554"/>
    <n v="5.0392781132050333"/>
    <n v="15.144854597594751"/>
    <s v="Abv"/>
    <n v="-0.51627744235052209"/>
  </r>
  <r>
    <s v="OtsLGRF24S"/>
    <s v="OtsLGRF24S_8156"/>
    <s v="C-08156"/>
    <x v="25"/>
    <n v="18"/>
    <s v="M"/>
    <n v="690"/>
    <x v="1"/>
    <x v="1"/>
    <n v="1"/>
    <s v="NA"/>
    <s v="NA"/>
    <x v="0"/>
    <x v="0"/>
    <s v="OtsLYON21S_1_0841"/>
    <s v="OtsLYON21S_1_1688"/>
    <x v="6"/>
    <x v="4"/>
    <n v="2021"/>
    <s v="FALL"/>
    <n v="1.00000000000001"/>
    <x v="6"/>
    <n v="0.98140000000000005"/>
    <n v="1"/>
    <n v="1.0057142857142858"/>
    <x v="0"/>
    <n v="5.5873015873015879"/>
    <n v="5.6062541041143046"/>
    <n v="16.848822656064705"/>
    <s v="Abv"/>
    <n v="1.8952516812716702E-2"/>
  </r>
  <r>
    <s v="OtsLGRF24S"/>
    <s v="OtsLGRF24S_8159"/>
    <s v="C-08159"/>
    <x v="25"/>
    <n v="18"/>
    <s v="M"/>
    <n v="640"/>
    <x v="39"/>
    <x v="1"/>
    <n v="1"/>
    <s v="NA"/>
    <s v="NA"/>
    <x v="0"/>
    <x v="0"/>
    <s v="OtsLYON21S_1_0608"/>
    <s v="OtsLYON21S_1_0027"/>
    <x v="6"/>
    <x v="4"/>
    <n v="2021"/>
    <s v="FALL"/>
    <n v="0.999999999999998"/>
    <x v="11"/>
    <n v="0.98140000000000005"/>
    <n v="1"/>
    <n v="1"/>
    <x v="5"/>
    <n v="5.5555555555555554"/>
    <n v="5.5745080723682721"/>
    <n v="16.753414340817248"/>
    <s v="Abv"/>
    <n v="1.8952516812716702E-2"/>
  </r>
  <r>
    <s v="OtsLGRF24S"/>
    <s v="OtsLGRF24S_8162"/>
    <s v="C-08162"/>
    <x v="25"/>
    <n v="18"/>
    <s v="M"/>
    <n v="680"/>
    <x v="19"/>
    <x v="1"/>
    <n v="1"/>
    <s v="NA"/>
    <s v="NA"/>
    <x v="0"/>
    <x v="0"/>
    <s v="OtsLYON21S_1_0894"/>
    <s v="OtsLYON21S_1_1903"/>
    <x v="6"/>
    <x v="4"/>
    <n v="2021"/>
    <s v="FALL"/>
    <n v="1"/>
    <x v="9"/>
    <n v="0.98140000000000005"/>
    <n v="1"/>
    <n v="1.0057142857142858"/>
    <x v="0"/>
    <n v="5.5873015873015879"/>
    <n v="5.6062541041143046"/>
    <n v="16.848822656064705"/>
    <s v="Abv"/>
    <n v="1.8952516812716702E-2"/>
  </r>
  <r>
    <s v="OtsLGRF24S"/>
    <s v="OtsLGRF24S_8165"/>
    <s v="C-08165"/>
    <x v="25"/>
    <n v="18"/>
    <s v="F"/>
    <n v="690"/>
    <x v="1"/>
    <x v="1"/>
    <n v="1"/>
    <s v="NA"/>
    <s v="NA"/>
    <x v="1"/>
    <x v="1"/>
    <s v="OtsLYON20S_1_1404"/>
    <s v="OtsLYON20S_1_0969"/>
    <x v="1"/>
    <x v="0"/>
    <n v="2020"/>
    <s v="FALL"/>
    <n v="1"/>
    <x v="3"/>
    <n v="0.98961045999999997"/>
    <n v="1"/>
    <n v="1.0069930069930071"/>
    <x v="0"/>
    <n v="5.594405594405595"/>
    <n v="5.6049042101942765"/>
    <n v="16.844765736267519"/>
    <s v="blw"/>
    <n v="1.0498615788681498E-2"/>
  </r>
  <r>
    <s v="OtsLGRF24S"/>
    <s v="OtsLGRF24S_8168"/>
    <s v="C-08168"/>
    <x v="25"/>
    <n v="18"/>
    <s v="M"/>
    <n v="460"/>
    <x v="5"/>
    <x v="0"/>
    <s v="NA"/>
    <s v="NA"/>
    <s v="NA"/>
    <x v="0"/>
    <x v="0"/>
    <s v="OtsLYON22S_1_0583"/>
    <s v="OtsLYON22S_1_5108"/>
    <x v="2"/>
    <x v="1"/>
    <n v="2022"/>
    <s v="FALL"/>
    <n v="0.999999999999999"/>
    <x v="10"/>
    <n v="0.98"/>
    <n v="1"/>
    <n v="1"/>
    <x v="2"/>
    <n v="5.5555555555555554"/>
    <n v="5.5759637188208613"/>
    <n v="16.757789085249826"/>
    <s v="Abv"/>
    <n v="2.0408163265305923E-2"/>
  </r>
  <r>
    <s v="OtsLGRF24S"/>
    <s v="OtsLGRF24S_8171"/>
    <s v="C-08171"/>
    <x v="25"/>
    <n v="18"/>
    <s v="F"/>
    <n v="750"/>
    <x v="21"/>
    <x v="0"/>
    <s v="NA"/>
    <s v="NA"/>
    <s v="NA"/>
    <x v="1"/>
    <x v="1"/>
    <s v="OtsNPFH19S_1_3304"/>
    <s v="OtsNPFH19S_1_3064"/>
    <x v="4"/>
    <x v="3"/>
    <n v="2019"/>
    <s v="FALL"/>
    <n v="0.999999999999998"/>
    <x v="7"/>
    <n v="0.99705232300000002"/>
    <n v="1"/>
    <n v="1"/>
    <x v="1"/>
    <n v="5.5555555555555554"/>
    <n v="5.5585119470427449"/>
    <n v="16.705340194731683"/>
    <s v="Abv"/>
    <n v="2.9563914871895136E-3"/>
  </r>
  <r>
    <s v="OtsLGRF24S"/>
    <s v="OtsLGRF24S_8174"/>
    <s v="C-08174"/>
    <x v="25"/>
    <n v="18"/>
    <s v="M"/>
    <n v="760"/>
    <x v="20"/>
    <x v="0"/>
    <s v="NA"/>
    <s v="3DD.0077647878"/>
    <s v="NA"/>
    <x v="0"/>
    <x v="0"/>
    <s v="NA"/>
    <s v="NA"/>
    <x v="3"/>
    <x v="2"/>
    <s v="U"/>
    <s v="FALL"/>
    <n v="0.999999999999997"/>
    <x v="5"/>
    <n v="1"/>
    <n v="1"/>
    <n v="1.0058139534883721"/>
    <x v="1"/>
    <n v="5.5878552971576232"/>
    <n v="5.5465521706552483"/>
    <n v="16.669396738081858"/>
    <s v="Abv"/>
    <n v="-4.1303126502374887E-2"/>
  </r>
  <r>
    <s v="OtsLGRF24S"/>
    <s v="OtsLGRF24S_8177"/>
    <s v="C-08177"/>
    <x v="25"/>
    <n v="18"/>
    <s v="M"/>
    <n v="790"/>
    <x v="7"/>
    <x v="1"/>
    <n v="1"/>
    <s v="3DD.0077689C8D"/>
    <s v="NA"/>
    <x v="0"/>
    <x v="0"/>
    <s v="OtsLYON20S_1_0609"/>
    <s v="OtsLYON20S_1_0578"/>
    <x v="1"/>
    <x v="0"/>
    <n v="2020"/>
    <s v="FALL"/>
    <n v="1"/>
    <x v="10"/>
    <n v="0.98961045999999997"/>
    <n v="1"/>
    <n v="1"/>
    <x v="4"/>
    <n v="5.5555555555555554"/>
    <n v="5.5660541713442369"/>
    <n v="16.728007308517132"/>
    <s v="Abv"/>
    <n v="1.0498615788681498E-2"/>
  </r>
  <r>
    <s v="OtsLGRF24S"/>
    <s v="OtsLGRF24S_8180"/>
    <s v="C-08180"/>
    <x v="25"/>
    <n v="18"/>
    <s v="M"/>
    <n v="790"/>
    <x v="7"/>
    <x v="1"/>
    <n v="1"/>
    <s v="3DD.007769F4CE"/>
    <s v="NA"/>
    <x v="0"/>
    <x v="0"/>
    <s v="OtsLYON20S_1_0417"/>
    <s v="OtsLYON20S_1_1070"/>
    <x v="1"/>
    <x v="0"/>
    <n v="2020"/>
    <s v="FALL"/>
    <n v="1"/>
    <x v="1"/>
    <n v="0.98961045999999997"/>
    <n v="1"/>
    <n v="1"/>
    <x v="4"/>
    <n v="5.5555555555555554"/>
    <n v="5.5660541713442369"/>
    <n v="16.728007308517132"/>
    <s v="Abv"/>
    <n v="1.0498615788681498E-2"/>
  </r>
  <r>
    <s v="OtsLGRF24S"/>
    <s v="OtsLGRF24S_8183"/>
    <s v="C-08183"/>
    <x v="25"/>
    <n v="18"/>
    <s v="M"/>
    <n v="630"/>
    <x v="31"/>
    <x v="1"/>
    <n v="1"/>
    <s v="NA"/>
    <s v="NA"/>
    <x v="0"/>
    <x v="0"/>
    <s v="OtsLYON21S_1_0721"/>
    <s v="OtsLYON21S_1_0305"/>
    <x v="6"/>
    <x v="4"/>
    <n v="2021"/>
    <s v="FALL"/>
    <n v="0.999999999999998"/>
    <x v="1"/>
    <n v="0.98140000000000005"/>
    <n v="1"/>
    <n v="1"/>
    <x v="5"/>
    <n v="5.5555555555555554"/>
    <n v="5.5745080723682721"/>
    <n v="16.753414340817248"/>
    <s v="Abv"/>
    <n v="1.8952516812716702E-2"/>
  </r>
  <r>
    <s v="OtsLGRF24S"/>
    <s v="OtsLGRF24S_8186"/>
    <s v="C-08186"/>
    <x v="25"/>
    <n v="18"/>
    <s v="M"/>
    <n v="470"/>
    <x v="3"/>
    <x v="1"/>
    <n v="1"/>
    <s v="NA"/>
    <s v="NA"/>
    <x v="0"/>
    <x v="0"/>
    <s v="OtsLYON22S_1_0255"/>
    <s v="OtsLYON22S_1_3293"/>
    <x v="2"/>
    <x v="1"/>
    <n v="2022"/>
    <s v="FALL"/>
    <n v="0.999999999999999"/>
    <x v="15"/>
    <n v="0.98"/>
    <n v="1"/>
    <n v="1"/>
    <x v="2"/>
    <n v="5.5555555555555554"/>
    <n v="5.5759637188208613"/>
    <n v="16.757789085249826"/>
    <s v="Abv"/>
    <n v="2.0408163265305923E-2"/>
  </r>
  <r>
    <s v="OtsLGRF24S"/>
    <s v="OtsLGRF24S_8189"/>
    <s v="C-08189"/>
    <x v="25"/>
    <n v="18"/>
    <s v="F"/>
    <n v="820"/>
    <x v="6"/>
    <x v="1"/>
    <n v="1"/>
    <s v="NA"/>
    <s v="NA"/>
    <x v="1"/>
    <x v="1"/>
    <s v="OtsLYON20S_1_0496"/>
    <s v="OtsLYON20S_1_0569"/>
    <x v="1"/>
    <x v="0"/>
    <n v="2020"/>
    <s v="FALL"/>
    <n v="1"/>
    <x v="10"/>
    <n v="0.98961045999999997"/>
    <n v="1"/>
    <n v="1"/>
    <x v="4"/>
    <n v="5.5555555555555554"/>
    <n v="5.5660541713442369"/>
    <n v="16.728007308517132"/>
    <s v="Abv"/>
    <n v="1.0498615788681498E-2"/>
  </r>
  <r>
    <s v="OtsLGRF24S"/>
    <s v="OtsLGRF24S_8192"/>
    <s v="C-08192"/>
    <x v="25"/>
    <n v="18"/>
    <s v="F"/>
    <n v="720"/>
    <x v="9"/>
    <x v="0"/>
    <s v="NA"/>
    <s v="NA"/>
    <s v="NA"/>
    <x v="1"/>
    <x v="1"/>
    <s v="NA"/>
    <s v="NA"/>
    <x v="3"/>
    <x v="2"/>
    <s v="U"/>
    <s v="FALL"/>
    <n v="1"/>
    <x v="5"/>
    <n v="1"/>
    <n v="1"/>
    <n v="1.0069930069930071"/>
    <x v="0"/>
    <n v="5.594405594405595"/>
    <n v="5.5531024679032202"/>
    <n v="16.68908275206303"/>
    <s v="blw"/>
    <n v="-4.1303126502374887E-2"/>
  </r>
  <r>
    <s v="OtsLGRF24S"/>
    <s v="OtsLGRF24S_8195"/>
    <s v="C-08195"/>
    <x v="25"/>
    <n v="18"/>
    <s v="M"/>
    <n v="610"/>
    <x v="38"/>
    <x v="0"/>
    <s v="NA"/>
    <s v="NA"/>
    <s v="NA"/>
    <x v="0"/>
    <x v="0"/>
    <s v="OtsLYON21S_1_0953"/>
    <s v="OtsLYON21S_1_1786"/>
    <x v="6"/>
    <x v="4"/>
    <n v="2021"/>
    <s v="FALL"/>
    <n v="1"/>
    <x v="4"/>
    <n v="0.98140000000000005"/>
    <n v="1"/>
    <n v="1.0138888888888888"/>
    <x v="8"/>
    <n v="5.632716049382716"/>
    <n v="5.6516685661954327"/>
    <n v="16.98530955148815"/>
    <s v="Abv"/>
    <n v="1.8952516812716702E-2"/>
  </r>
  <r>
    <s v="OtsLGRF24S"/>
    <s v="OtsLGRF24S_8198"/>
    <s v="C-08198"/>
    <x v="25"/>
    <n v="18"/>
    <s v="M"/>
    <n v="650"/>
    <x v="28"/>
    <x v="0"/>
    <s v="NA"/>
    <s v="NA"/>
    <s v="NA"/>
    <x v="0"/>
    <x v="0"/>
    <s v="OtsLYON21S_1_0907"/>
    <s v="OtsLYON21S_1_1949"/>
    <x v="6"/>
    <x v="4"/>
    <n v="2021"/>
    <s v="FALL"/>
    <n v="1"/>
    <x v="4"/>
    <n v="0.98140000000000005"/>
    <n v="1"/>
    <n v="1"/>
    <x v="5"/>
    <n v="5.5555555555555554"/>
    <n v="5.5745080723682721"/>
    <n v="16.753414340817248"/>
    <s v="Abv"/>
    <n v="1.8952516812716702E-2"/>
  </r>
  <r>
    <s v="OtsLGRF24S"/>
    <s v="OtsLGRF24S_8201"/>
    <s v="C-08201"/>
    <x v="25"/>
    <n v="18"/>
    <s v="F"/>
    <n v="700"/>
    <x v="0"/>
    <x v="0"/>
    <s v="NA"/>
    <s v="NA"/>
    <s v="NA"/>
    <x v="1"/>
    <x v="1"/>
    <s v="OtsLYON21S_1_0900"/>
    <s v="OtsLYON21S_1_1948"/>
    <x v="6"/>
    <x v="4"/>
    <n v="2021"/>
    <s v="FALL"/>
    <n v="1"/>
    <x v="4"/>
    <n v="0.98140000000000005"/>
    <n v="1"/>
    <n v="1.0069930069930071"/>
    <x v="0"/>
    <n v="5.594405594405595"/>
    <n v="5.6133581112183117"/>
    <n v="16.870172768567635"/>
    <s v="Abv"/>
    <n v="1.8952516812716702E-2"/>
  </r>
  <r>
    <s v="OtsLGRF24S"/>
    <s v="OtsLGRF24S_8204"/>
    <s v="C-08204"/>
    <x v="25"/>
    <n v="18"/>
    <s v="M"/>
    <n v="910"/>
    <x v="50"/>
    <x v="0"/>
    <s v="NA"/>
    <s v="3DD.00776A157E"/>
    <s v="NA"/>
    <x v="0"/>
    <x v="0"/>
    <s v="NA"/>
    <s v="NA"/>
    <x v="3"/>
    <x v="2"/>
    <s v="U"/>
    <s v="FALL"/>
    <n v="1"/>
    <x v="5"/>
    <n v="1"/>
    <n v="1"/>
    <n v="1"/>
    <x v="10"/>
    <n v="5.5555555555555554"/>
    <n v="5.5142524290531805"/>
    <n v="16.572324324312643"/>
    <s v="Abv"/>
    <n v="-4.1303126502374887E-2"/>
  </r>
  <r>
    <s v="OtsLGRF24S"/>
    <s v="OtsLGRF24S_8207"/>
    <s v="C-08207"/>
    <x v="25"/>
    <n v="18"/>
    <s v="F"/>
    <n v="800"/>
    <x v="18"/>
    <x v="0"/>
    <s v="NA"/>
    <s v="NA"/>
    <s v="NA"/>
    <x v="1"/>
    <x v="1"/>
    <s v="NA"/>
    <s v="NA"/>
    <x v="3"/>
    <x v="2"/>
    <s v="U"/>
    <s v="FALL"/>
    <n v="0.999999999999998"/>
    <x v="5"/>
    <n v="1"/>
    <n v="1"/>
    <n v="1"/>
    <x v="4"/>
    <n v="5.5555555555555554"/>
    <n v="5.5142524290531805"/>
    <n v="16.572324324312643"/>
    <s v="Abv"/>
    <n v="-4.1303126502374887E-2"/>
  </r>
  <r>
    <s v="OtsLGRF24S"/>
    <s v="OtsLGRF24S_8210"/>
    <s v="C-08210"/>
    <x v="25"/>
    <n v="18"/>
    <s v="M"/>
    <n v="500"/>
    <x v="23"/>
    <x v="0"/>
    <s v="NA"/>
    <s v="NA"/>
    <s v="NA"/>
    <x v="0"/>
    <x v="0"/>
    <s v="OtsLYON22S_1_0015"/>
    <s v="OtsLYON22S_1_1035"/>
    <x v="2"/>
    <x v="1"/>
    <n v="2022"/>
    <s v="FALL"/>
    <n v="0.999999999999996"/>
    <x v="11"/>
    <n v="0.98"/>
    <n v="1"/>
    <n v="1"/>
    <x v="7"/>
    <n v="5.5555555555555554"/>
    <n v="5.5759637188208613"/>
    <n v="16.757789085249826"/>
    <s v="Abv"/>
    <n v="2.0408163265305923E-2"/>
  </r>
  <r>
    <s v="OtsLGRF24S"/>
    <s v="OtsLGRF24S_8213"/>
    <s v="C-08213"/>
    <x v="25"/>
    <n v="18"/>
    <s v="M"/>
    <n v="480"/>
    <x v="46"/>
    <x v="0"/>
    <s v="NA"/>
    <s v="NA"/>
    <s v="NA"/>
    <x v="2"/>
    <x v="0"/>
    <s v="OtsLYON22S_1_0345"/>
    <s v="OtsLYON22S_1_4010"/>
    <x v="2"/>
    <x v="1"/>
    <n v="2022"/>
    <s v="FALL"/>
    <n v="1"/>
    <x v="4"/>
    <n v="0.98"/>
    <n v="1"/>
    <n v="1"/>
    <x v="7"/>
    <n v="5.5555555555555554"/>
    <n v="5.5759637188208613"/>
    <n v="16.757789085249826"/>
    <s v="Abv"/>
    <n v="2.0408163265305923E-2"/>
  </r>
  <r>
    <s v="OtsLGRF24S"/>
    <s v="OtsLGRF24S_8216"/>
    <s v="C-08216"/>
    <x v="25"/>
    <n v="18"/>
    <s v="F"/>
    <n v="690"/>
    <x v="1"/>
    <x v="1"/>
    <n v="1"/>
    <s v="NA"/>
    <s v="NA"/>
    <x v="1"/>
    <x v="1"/>
    <s v="OtsLYON20S_1_0485"/>
    <s v="OtsLYON20S_1_0531"/>
    <x v="1"/>
    <x v="0"/>
    <n v="2020"/>
    <s v="FALL"/>
    <n v="1"/>
    <x v="10"/>
    <n v="0.98961045999999997"/>
    <n v="1"/>
    <n v="1.0069930069930071"/>
    <x v="0"/>
    <n v="5.594405594405595"/>
    <n v="5.6049042101942765"/>
    <n v="16.844765736267519"/>
    <s v="Abv"/>
    <n v="1.0498615788681498E-2"/>
  </r>
  <r>
    <s v="OtsLGRF24S"/>
    <s v="OtsLGRF24S_8219"/>
    <s v="C-08219"/>
    <x v="25"/>
    <n v="18"/>
    <s v="M"/>
    <n v="590"/>
    <x v="35"/>
    <x v="1"/>
    <n v="1"/>
    <s v="NA"/>
    <s v="NA"/>
    <x v="0"/>
    <x v="0"/>
    <s v="OtsLYON21S_1_0705"/>
    <s v="OtsLYON21S_1_0295"/>
    <x v="6"/>
    <x v="4"/>
    <n v="2021"/>
    <s v="FALL"/>
    <n v="1"/>
    <x v="1"/>
    <n v="0.98140000000000005"/>
    <n v="1"/>
    <n v="1.0138888888888888"/>
    <x v="8"/>
    <n v="5.632716049382716"/>
    <n v="5.6516685661954327"/>
    <n v="16.98530955148815"/>
    <s v="Abv"/>
    <n v="1.8952516812716702E-2"/>
  </r>
  <r>
    <s v="OtsLGRF24S"/>
    <s v="OtsLGRF24S_8222"/>
    <s v="C-08222"/>
    <x v="25"/>
    <n v="18"/>
    <s v="M"/>
    <n v="580"/>
    <x v="27"/>
    <x v="0"/>
    <s v="NA"/>
    <s v="NA"/>
    <s v="NA"/>
    <x v="0"/>
    <x v="0"/>
    <s v="OtsLYON21S_1_0742"/>
    <s v="OtsLYON21S_1_0389"/>
    <x v="6"/>
    <x v="4"/>
    <n v="2021"/>
    <s v="FALL"/>
    <n v="0.999999999999997"/>
    <x v="1"/>
    <n v="0.98140000000000005"/>
    <n v="1"/>
    <n v="1.0138888888888888"/>
    <x v="8"/>
    <n v="5.632716049382716"/>
    <n v="5.6516685661954327"/>
    <n v="16.98530955148815"/>
    <s v="Abv"/>
    <n v="1.8952516812716702E-2"/>
  </r>
  <r>
    <s v="OtsLGRF24S"/>
    <s v="OtsLGRF24S_8225"/>
    <s v="C-08225"/>
    <x v="25"/>
    <n v="18"/>
    <s v="F"/>
    <n v="750"/>
    <x v="21"/>
    <x v="0"/>
    <s v="NA"/>
    <s v="NA"/>
    <s v="NA"/>
    <x v="1"/>
    <x v="1"/>
    <s v="OtsNPFH20S_1_0218"/>
    <s v="OtsNPFH20S_1_0132"/>
    <x v="0"/>
    <x v="0"/>
    <n v="2020"/>
    <s v="FALL"/>
    <n v="1"/>
    <x v="0"/>
    <n v="0.98845608500000004"/>
    <n v="1"/>
    <n v="1"/>
    <x v="1"/>
    <n v="5.5555555555555554"/>
    <n v="5.5672342888601314"/>
    <n v="16.731553988772674"/>
    <s v="Abv"/>
    <n v="1.1678733304576028E-2"/>
  </r>
  <r>
    <s v="OtsLGRF24S"/>
    <s v="OtsLGRF24S_8228"/>
    <s v="C-08228"/>
    <x v="25"/>
    <n v="18"/>
    <s v="F"/>
    <n v="600"/>
    <x v="44"/>
    <x v="1"/>
    <n v="1"/>
    <s v="NA"/>
    <s v="NA"/>
    <x v="1"/>
    <x v="1"/>
    <s v="OtsLYON21S_1_0855"/>
    <s v="OtsLYON21S_1_1830"/>
    <x v="6"/>
    <x v="4"/>
    <n v="2021"/>
    <s v="FALL"/>
    <n v="1"/>
    <x v="15"/>
    <n v="0.98140000000000005"/>
    <n v="1"/>
    <n v="1.0172413793103448"/>
    <x v="8"/>
    <n v="5.6513409961685825"/>
    <n v="5.6702935129812992"/>
    <n v="17.041284257512164"/>
    <s v="Abv"/>
    <n v="1.8952516812716702E-2"/>
  </r>
  <r>
    <s v="OtsLGRF24S"/>
    <s v="OtsLGRF24S_8231"/>
    <s v="C-08231"/>
    <x v="25"/>
    <n v="18"/>
    <s v="F"/>
    <n v="810"/>
    <x v="15"/>
    <x v="0"/>
    <s v="NA"/>
    <s v="NA"/>
    <s v="NA"/>
    <x v="1"/>
    <x v="1"/>
    <s v="OtsNPFH20S_1_0570"/>
    <s v="OtsNPFH20S_1_0530"/>
    <x v="0"/>
    <x v="0"/>
    <n v="2020"/>
    <s v="FALL"/>
    <n v="1.00000000000001"/>
    <x v="7"/>
    <n v="0.98845608500000004"/>
    <n v="1"/>
    <n v="1"/>
    <x v="4"/>
    <n v="5.5555555555555554"/>
    <n v="5.5672342888601314"/>
    <n v="16.731553988772674"/>
    <s v="Abv"/>
    <n v="1.1678733304576028E-2"/>
  </r>
  <r>
    <s v="OtsLGRF24S"/>
    <s v="OtsLGRF24S_8234"/>
    <s v="C-08234"/>
    <x v="25"/>
    <n v="18"/>
    <s v="F"/>
    <n v="750"/>
    <x v="21"/>
    <x v="0"/>
    <s v="NA"/>
    <s v="NA"/>
    <s v="NA"/>
    <x v="1"/>
    <x v="1"/>
    <s v="NA"/>
    <s v="NA"/>
    <x v="3"/>
    <x v="2"/>
    <s v="U"/>
    <s v="FALL"/>
    <n v="0.999999999999998"/>
    <x v="5"/>
    <n v="1"/>
    <n v="1"/>
    <n v="1"/>
    <x v="1"/>
    <n v="5.5555555555555554"/>
    <n v="5.5142524290531805"/>
    <n v="16.572324324312643"/>
    <s v="Abv"/>
    <n v="-4.1303126502374887E-2"/>
  </r>
  <r>
    <s v="OtsLGRF24S"/>
    <s v="OtsLGRF24S_8237"/>
    <s v="C-08237"/>
    <x v="25"/>
    <n v="18"/>
    <s v="M"/>
    <n v="600"/>
    <x v="44"/>
    <x v="1"/>
    <n v="1"/>
    <s v="NA"/>
    <s v="NA"/>
    <x v="0"/>
    <x v="0"/>
    <s v="OtsLYON21S_1_0881"/>
    <s v="OtsLYON21S_1_1860"/>
    <x v="6"/>
    <x v="4"/>
    <n v="2021"/>
    <s v="FALL"/>
    <n v="1"/>
    <x v="15"/>
    <n v="0.98140000000000005"/>
    <n v="1"/>
    <n v="1.0138888888888888"/>
    <x v="8"/>
    <n v="5.632716049382716"/>
    <n v="5.6516685661954327"/>
    <n v="16.98530955148815"/>
    <s v="Abv"/>
    <n v="1.8952516812716702E-2"/>
  </r>
  <r>
    <s v="OtsLGRF24S"/>
    <s v="OtsLGRF24S_8240"/>
    <s v="C-08240"/>
    <x v="25"/>
    <n v="18"/>
    <s v="F"/>
    <n v="730"/>
    <x v="13"/>
    <x v="1"/>
    <n v="1"/>
    <s v="NA"/>
    <s v="NA"/>
    <x v="1"/>
    <x v="1"/>
    <s v="OtsLYON19S_1_1371"/>
    <s v="OtsLYON19S_1_1471"/>
    <x v="5"/>
    <x v="3"/>
    <n v="2019"/>
    <s v="FALL"/>
    <n v="1"/>
    <x v="3"/>
    <n v="0.95971980899999998"/>
    <n v="1"/>
    <n v="1"/>
    <x v="1"/>
    <n v="5.5555555555555554"/>
    <n v="5.5975263376757773"/>
    <n v="16.822592559073851"/>
    <s v="blw"/>
    <n v="4.1970782120221983E-2"/>
  </r>
  <r>
    <s v="OtsLGRF24S"/>
    <s v="OtsLGRF24S_8243"/>
    <s v="C-08243"/>
    <x v="25"/>
    <n v="18"/>
    <s v="M"/>
    <n v="460"/>
    <x v="5"/>
    <x v="1"/>
    <n v="1"/>
    <s v="NA"/>
    <s v="NA"/>
    <x v="0"/>
    <x v="0"/>
    <s v="OtsLYON22S_1_0296"/>
    <s v="OtsLYON22S_1_3368"/>
    <x v="2"/>
    <x v="1"/>
    <n v="2022"/>
    <s v="FALL"/>
    <n v="0.999999999999997"/>
    <x v="9"/>
    <n v="0.98"/>
    <n v="1"/>
    <n v="1"/>
    <x v="2"/>
    <n v="5.5555555555555554"/>
    <n v="5.5759637188208613"/>
    <n v="16.757789085249826"/>
    <s v="Abv"/>
    <n v="2.0408163265305923E-2"/>
  </r>
  <r>
    <s v="OtsLGRF24S"/>
    <s v="OtsLGRF24S_8246"/>
    <s v="C-08246"/>
    <x v="25"/>
    <n v="18"/>
    <s v="F"/>
    <n v="770"/>
    <x v="8"/>
    <x v="0"/>
    <s v="NA"/>
    <s v="NA"/>
    <s v="NA"/>
    <x v="1"/>
    <x v="1"/>
    <s v="OtsLYON20S_1_1565"/>
    <s v="OtsLYON20S_1_1738"/>
    <x v="1"/>
    <x v="0"/>
    <n v="2020"/>
    <s v="FALL"/>
    <n v="1"/>
    <x v="4"/>
    <n v="0.98961045999999997"/>
    <n v="1"/>
    <n v="1"/>
    <x v="1"/>
    <n v="5.5555555555555554"/>
    <n v="5.5660541713442369"/>
    <n v="16.728007308517132"/>
    <s v="Abv"/>
    <n v="1.0498615788681498E-2"/>
  </r>
  <r>
    <s v="OtsLGRF24S"/>
    <s v="OtsLGRF24S_8249"/>
    <s v="C-08249"/>
    <x v="25"/>
    <n v="18"/>
    <s v="F"/>
    <n v="690"/>
    <x v="1"/>
    <x v="1"/>
    <n v="1"/>
    <s v="3DD.003D96BC76"/>
    <s v="NA"/>
    <x v="1"/>
    <x v="1"/>
    <s v="OtsLYON20S_1_1311"/>
    <s v="OtsLYON20S_1_0834"/>
    <x v="1"/>
    <x v="0"/>
    <n v="2020"/>
    <s v="FALL"/>
    <n v="1"/>
    <x v="3"/>
    <n v="0.98961045999999997"/>
    <n v="1"/>
    <n v="1.0069930069930071"/>
    <x v="0"/>
    <n v="5.594405594405595"/>
    <n v="5.6049042101942765"/>
    <n v="16.844765736267519"/>
    <s v="blw"/>
    <n v="1.0498615788681498E-2"/>
  </r>
  <r>
    <s v="OtsLGRF24S"/>
    <s v="OtsLGRF24S_8252"/>
    <s v="C-08252"/>
    <x v="25"/>
    <n v="18"/>
    <s v="M"/>
    <n v="790"/>
    <x v="7"/>
    <x v="0"/>
    <s v="NA"/>
    <s v="3DD.00777AB95B"/>
    <s v="NA"/>
    <x v="0"/>
    <x v="0"/>
    <s v="OtsLYON20S_1_1324"/>
    <s v="OtsLYON20S_1_0845"/>
    <x v="1"/>
    <x v="0"/>
    <n v="2020"/>
    <s v="FALL"/>
    <n v="0.999999999999999"/>
    <x v="14"/>
    <n v="0.98961045999999997"/>
    <n v="1"/>
    <n v="1"/>
    <x v="4"/>
    <n v="5.5555555555555554"/>
    <n v="5.5660541713442369"/>
    <n v="16.728007308517132"/>
    <s v="Abv"/>
    <n v="1.0498615788681498E-2"/>
  </r>
  <r>
    <s v="OtsLGRF24S"/>
    <s v="OtsLGRF24S_8255"/>
    <s v="C-08255"/>
    <x v="25"/>
    <n v="18"/>
    <s v="F"/>
    <n v="760"/>
    <x v="20"/>
    <x v="0"/>
    <s v="NA"/>
    <s v="NA"/>
    <s v="NA"/>
    <x v="0"/>
    <x v="0"/>
    <s v="NA"/>
    <s v="NA"/>
    <x v="3"/>
    <x v="2"/>
    <s v="U"/>
    <s v="FALL"/>
    <n v="0.999999999999999"/>
    <x v="5"/>
    <n v="1"/>
    <n v="1"/>
    <n v="1.0058139534883721"/>
    <x v="1"/>
    <n v="5.5878552971576232"/>
    <n v="5.5465521706552483"/>
    <n v="16.669396738081858"/>
    <s v="Abv"/>
    <n v="-4.1303126502374887E-2"/>
  </r>
  <r>
    <s v="OtsLGRF24S"/>
    <s v="OtsLGRF24S_8258"/>
    <s v="C-08258"/>
    <x v="25"/>
    <n v="18"/>
    <s v="F"/>
    <n v="580"/>
    <x v="27"/>
    <x v="0"/>
    <s v="NA"/>
    <s v="NA"/>
    <s v="NA"/>
    <x v="2"/>
    <x v="1"/>
    <s v="OtsLYON21S_1_0757"/>
    <s v="OtsLYON21S_1_0395"/>
    <x v="6"/>
    <x v="4"/>
    <n v="2021"/>
    <s v="FALL"/>
    <n v="1"/>
    <x v="1"/>
    <n v="0.98140000000000005"/>
    <n v="1"/>
    <n v="1.0172413793103448"/>
    <x v="8"/>
    <n v="5.6513409961685825"/>
    <n v="5.6702935129812992"/>
    <n v="17.041284257512164"/>
    <s v="Abv"/>
    <n v="1.8952516812716702E-2"/>
  </r>
  <r>
    <s v="OtsLGRF24S"/>
    <s v="OtsLGRF24S_8261"/>
    <s v="C-08261"/>
    <x v="25"/>
    <n v="18"/>
    <s v="M"/>
    <n v="510"/>
    <x v="40"/>
    <x v="1"/>
    <n v="1"/>
    <s v="NA"/>
    <s v="NA"/>
    <x v="0"/>
    <x v="0"/>
    <s v="OtsLYON22S_1_0015"/>
    <s v="OtsLYON22S_1_1035"/>
    <x v="2"/>
    <x v="1"/>
    <n v="2022"/>
    <s v="FALL"/>
    <n v="0.999999999999995"/>
    <x v="11"/>
    <n v="0.98"/>
    <n v="1"/>
    <n v="1"/>
    <x v="7"/>
    <n v="5.5555555555555554"/>
    <n v="5.5759637188208613"/>
    <n v="16.757789085249826"/>
    <s v="Abv"/>
    <n v="2.0408163265305923E-2"/>
  </r>
  <r>
    <s v="OtsLGRF24S"/>
    <s v="OtsLGRF24S_8264"/>
    <s v="C-08264"/>
    <x v="25"/>
    <n v="18"/>
    <s v="F"/>
    <n v="750"/>
    <x v="21"/>
    <x v="0"/>
    <s v="NA"/>
    <s v="NA"/>
    <s v="NA"/>
    <x v="1"/>
    <x v="1"/>
    <s v="OtsLYON20S_1_0273"/>
    <s v="OtsLYON20S_1_0166"/>
    <x v="1"/>
    <x v="0"/>
    <n v="2020"/>
    <s v="FALL"/>
    <n v="0.999999999999998"/>
    <x v="2"/>
    <n v="0.98961045999999997"/>
    <n v="1"/>
    <n v="1"/>
    <x v="1"/>
    <n v="5.5555555555555554"/>
    <n v="5.5660541713442369"/>
    <n v="16.728007308517132"/>
    <s v="Abv"/>
    <n v="1.0498615788681498E-2"/>
  </r>
  <r>
    <s v="OtsLGRF24S"/>
    <s v="OtsLGRF24S_8267"/>
    <s v="C-08267"/>
    <x v="25"/>
    <n v="18"/>
    <s v="F"/>
    <n v="830"/>
    <x v="10"/>
    <x v="0"/>
    <s v="NA"/>
    <s v="NA"/>
    <s v="NA"/>
    <x v="1"/>
    <x v="1"/>
    <s v="OtsLYON19S_1_0147"/>
    <s v="OtsLYON19S_1_0213"/>
    <x v="5"/>
    <x v="3"/>
    <n v="2019"/>
    <s v="FALL"/>
    <n v="1"/>
    <x v="2"/>
    <n v="0.95971980899999998"/>
    <n v="1"/>
    <n v="1"/>
    <x v="3"/>
    <n v="5.5555555555555554"/>
    <n v="5.5975263376757773"/>
    <n v="16.822592559073851"/>
    <s v="Abv"/>
    <n v="4.1970782120221983E-2"/>
  </r>
  <r>
    <s v="OtsLGRF24S"/>
    <s v="OtsLGRF24S_8270"/>
    <s v="C-08270"/>
    <x v="25"/>
    <n v="18"/>
    <s v="M"/>
    <n v="660"/>
    <x v="36"/>
    <x v="1"/>
    <n v="1"/>
    <s v="NA"/>
    <s v="NA"/>
    <x v="2"/>
    <x v="0"/>
    <s v="OtsLYON21S_1_0769"/>
    <s v="OtsLYON21S_1_0429"/>
    <x v="6"/>
    <x v="4"/>
    <n v="2021"/>
    <s v="FALL"/>
    <n v="1"/>
    <x v="10"/>
    <n v="0.98140000000000005"/>
    <n v="1"/>
    <n v="1"/>
    <x v="5"/>
    <n v="5.5555555555555554"/>
    <n v="5.5745080723682721"/>
    <n v="16.753414340817248"/>
    <s v="Abv"/>
    <n v="1.8952516812716702E-2"/>
  </r>
  <r>
    <s v="OtsLGRF24S"/>
    <s v="OtsLGRF24S_8273"/>
    <s v="C-08273"/>
    <x v="25"/>
    <n v="18"/>
    <s v="F"/>
    <n v="650"/>
    <x v="28"/>
    <x v="1"/>
    <n v="1"/>
    <s v="NA"/>
    <s v="NA"/>
    <x v="0"/>
    <x v="0"/>
    <s v="OtsLYON21S_1_0889"/>
    <s v="OtsLYON21S_1_1900"/>
    <x v="6"/>
    <x v="4"/>
    <n v="2021"/>
    <s v="FALL"/>
    <n v="1"/>
    <x v="9"/>
    <n v="0.98140000000000005"/>
    <n v="1"/>
    <n v="1"/>
    <x v="5"/>
    <n v="5.5555555555555554"/>
    <n v="5.5745080723682721"/>
    <n v="16.753414340817248"/>
    <s v="Abv"/>
    <n v="1.8952516812716702E-2"/>
  </r>
  <r>
    <s v="OtsLGRF24S"/>
    <s v="OtsLGRF24S_8276"/>
    <s v="C-08276"/>
    <x v="25"/>
    <n v="18"/>
    <s v="M"/>
    <n v="640"/>
    <x v="39"/>
    <x v="0"/>
    <s v="NA"/>
    <s v="NA"/>
    <s v="NA"/>
    <x v="0"/>
    <x v="0"/>
    <s v="OtsLYON21S_1_0907"/>
    <s v="OtsLYON21S_1_1952"/>
    <x v="6"/>
    <x v="4"/>
    <n v="2021"/>
    <s v="FALL"/>
    <n v="0.999999999999997"/>
    <x v="4"/>
    <n v="0.98140000000000005"/>
    <n v="1"/>
    <n v="1"/>
    <x v="5"/>
    <n v="5.5555555555555554"/>
    <n v="5.5745080723682721"/>
    <n v="16.753414340817248"/>
    <s v="Abv"/>
    <n v="1.8952516812716702E-2"/>
  </r>
  <r>
    <s v="OtsLGRF24S"/>
    <s v="OtsLGRF24S_8279"/>
    <s v="C-08279"/>
    <x v="25"/>
    <n v="18"/>
    <s v="M"/>
    <n v="680"/>
    <x v="19"/>
    <x v="0"/>
    <s v="NA"/>
    <s v="NA"/>
    <s v="NA"/>
    <x v="2"/>
    <x v="0"/>
    <s v="NA"/>
    <s v="NA"/>
    <x v="3"/>
    <x v="2"/>
    <s v="U"/>
    <s v="FALL"/>
    <n v="1.00000000000001"/>
    <x v="5"/>
    <n v="1"/>
    <n v="1"/>
    <n v="1.0057142857142858"/>
    <x v="0"/>
    <n v="5.5873015873015879"/>
    <n v="5.545998460799213"/>
    <n v="16.6677326395601"/>
    <s v="Abv"/>
    <n v="-4.1303126502374887E-2"/>
  </r>
  <r>
    <s v="OtsLGRF24S"/>
    <s v="OtsLGRF24S_8282"/>
    <s v="C-08282"/>
    <x v="25"/>
    <n v="18"/>
    <s v="M"/>
    <n v="540"/>
    <x v="37"/>
    <x v="0"/>
    <s v="NA"/>
    <s v="3DD.003E264B2F"/>
    <s v="NA"/>
    <x v="0"/>
    <x v="0"/>
    <s v="OtsLYON22S_1_0047"/>
    <s v="OtsLYON22S_1_2052"/>
    <x v="2"/>
    <x v="1"/>
    <n v="2022"/>
    <s v="FALL"/>
    <n v="1"/>
    <x v="11"/>
    <n v="0.98"/>
    <n v="1"/>
    <n v="1.03125"/>
    <x v="9"/>
    <n v="5.729166666666667"/>
    <n v="5.7495748299319729"/>
    <n v="17.279553309259363"/>
    <s v="Abv"/>
    <n v="2.0408163265305923E-2"/>
  </r>
  <r>
    <s v="OtsLGRF24S"/>
    <s v="OtsLGRF24S_8285"/>
    <s v="C-08285"/>
    <x v="25"/>
    <n v="18"/>
    <s v="M"/>
    <n v="780"/>
    <x v="11"/>
    <x v="1"/>
    <n v="1"/>
    <s v="3DD.0077641510"/>
    <s v="NA"/>
    <x v="0"/>
    <x v="0"/>
    <s v="OtsLYON20S_1_0636"/>
    <s v="OtsLYON20S_1_0790"/>
    <x v="1"/>
    <x v="0"/>
    <n v="2020"/>
    <s v="FALL"/>
    <n v="1"/>
    <x v="6"/>
    <n v="0.98961045999999997"/>
    <n v="1"/>
    <n v="1"/>
    <x v="4"/>
    <n v="5.5555555555555554"/>
    <n v="5.5660541713442369"/>
    <n v="16.728007308517132"/>
    <s v="Abv"/>
    <n v="1.0498615788681498E-2"/>
  </r>
  <r>
    <s v="OtsLGRF24S"/>
    <s v="OtsLGRF24S_8288"/>
    <s v="C-08288"/>
    <x v="25"/>
    <n v="18"/>
    <s v="F"/>
    <n v="790"/>
    <x v="7"/>
    <x v="0"/>
    <s v="NA"/>
    <s v="NA"/>
    <s v="NA"/>
    <x v="1"/>
    <x v="1"/>
    <s v="NA"/>
    <s v="NA"/>
    <x v="3"/>
    <x v="2"/>
    <s v="U"/>
    <s v="FALL"/>
    <n v="1"/>
    <x v="5"/>
    <n v="1"/>
    <n v="1"/>
    <n v="1"/>
    <x v="4"/>
    <n v="5.5555555555555554"/>
    <n v="5.5142524290531805"/>
    <n v="16.572324324312643"/>
    <s v="Abv"/>
    <n v="-4.1303126502374887E-2"/>
  </r>
  <r>
    <s v="OtsLGRF24S"/>
    <s v="OtsLGRF24S_8291"/>
    <s v="C-08291"/>
    <x v="25"/>
    <n v="18"/>
    <s v="M"/>
    <n v="530"/>
    <x v="34"/>
    <x v="0"/>
    <s v="NA"/>
    <s v="NA"/>
    <s v="NA"/>
    <x v="0"/>
    <x v="0"/>
    <s v="OtsLYON22S_1_0121"/>
    <s v="OtsLYON22S_1_2176"/>
    <x v="2"/>
    <x v="1"/>
    <n v="2022"/>
    <s v="FALL"/>
    <n v="0.999999999999997"/>
    <x v="2"/>
    <n v="0.98"/>
    <n v="1"/>
    <n v="1.03125"/>
    <x v="9"/>
    <n v="5.729166666666667"/>
    <n v="5.7495748299319729"/>
    <n v="17.279553309259363"/>
    <s v="Abv"/>
    <n v="2.0408163265305923E-2"/>
  </r>
  <r>
    <s v="OtsLGRF24S"/>
    <s v="OtsLGRF24S_8294"/>
    <s v="C-08294"/>
    <x v="25"/>
    <n v="18"/>
    <s v="F"/>
    <n v="730"/>
    <x v="13"/>
    <x v="1"/>
    <n v="1"/>
    <s v="NA"/>
    <s v="NA"/>
    <x v="1"/>
    <x v="1"/>
    <s v="OtsLYON20S_1_0618"/>
    <s v="OtsLYON20S_1_0595"/>
    <x v="1"/>
    <x v="0"/>
    <n v="2020"/>
    <s v="FALL"/>
    <n v="0.999999999999998"/>
    <x v="9"/>
    <n v="0.98961045999999997"/>
    <n v="1"/>
    <n v="1"/>
    <x v="1"/>
    <n v="5.5555555555555554"/>
    <n v="5.5660541713442369"/>
    <n v="16.728007308517132"/>
    <s v="Abv"/>
    <n v="1.0498615788681498E-2"/>
  </r>
  <r>
    <s v="OtsLGRF24S"/>
    <s v="OtsLGRF24S_8297"/>
    <s v="C-08297"/>
    <x v="25"/>
    <n v="18"/>
    <s v="F"/>
    <n v="740"/>
    <x v="2"/>
    <x v="0"/>
    <s v="NA"/>
    <s v="NA"/>
    <s v="NA"/>
    <x v="1"/>
    <x v="1"/>
    <s v="OtsLYON20S_1_1483"/>
    <s v="OtsLYON20S_1_1622"/>
    <x v="1"/>
    <x v="0"/>
    <n v="2020"/>
    <s v="FALL"/>
    <n v="1"/>
    <x v="4"/>
    <n v="0.98961045999999997"/>
    <n v="1"/>
    <n v="1"/>
    <x v="1"/>
    <n v="5.5555555555555554"/>
    <n v="5.5660541713442369"/>
    <n v="16.728007308517132"/>
    <s v="Abv"/>
    <n v="1.0498615788681498E-2"/>
  </r>
  <r>
    <s v="OtsLGRF24S"/>
    <s v="OtsLGRF24S_8300"/>
    <s v="C-08300"/>
    <x v="25"/>
    <n v="18"/>
    <s v="F"/>
    <n v="730"/>
    <x v="13"/>
    <x v="1"/>
    <n v="1"/>
    <s v="NA"/>
    <s v="NA"/>
    <x v="1"/>
    <x v="1"/>
    <s v="OtsNPFH20S_1_0488"/>
    <s v="OtsNPFH20S_1_0449"/>
    <x v="0"/>
    <x v="0"/>
    <n v="2020"/>
    <s v="FALL"/>
    <n v="1"/>
    <x v="8"/>
    <n v="0.98845608500000004"/>
    <n v="1"/>
    <n v="1"/>
    <x v="1"/>
    <n v="5.5555555555555554"/>
    <n v="5.5672342888601314"/>
    <n v="16.731553988772674"/>
    <s v="Abv"/>
    <n v="1.1678733304576028E-2"/>
  </r>
  <r>
    <s v="OtsLGRF24S"/>
    <s v="OtsLGRF24S_8303"/>
    <s v="C-08303"/>
    <x v="25"/>
    <n v="18"/>
    <s v="M"/>
    <n v="460"/>
    <x v="5"/>
    <x v="0"/>
    <s v="NA"/>
    <s v="NA"/>
    <s v="NA"/>
    <x v="0"/>
    <x v="0"/>
    <s v="OtsLYON22S_1_0121"/>
    <s v="OtsLYON22S_1_2176"/>
    <x v="2"/>
    <x v="1"/>
    <n v="2022"/>
    <s v="FALL"/>
    <n v="1"/>
    <x v="2"/>
    <n v="0.98"/>
    <n v="1"/>
    <n v="1"/>
    <x v="2"/>
    <n v="5.5555555555555554"/>
    <n v="5.5759637188208613"/>
    <n v="16.757789085249826"/>
    <s v="Abv"/>
    <n v="2.0408163265305923E-2"/>
  </r>
  <r>
    <s v="OtsLGRF24S"/>
    <s v="OtsLGRF24S_8306"/>
    <s v="C-08306"/>
    <x v="25"/>
    <n v="18"/>
    <s v="F"/>
    <n v="720"/>
    <x v="9"/>
    <x v="0"/>
    <s v="NA"/>
    <s v="NA"/>
    <s v="NA"/>
    <x v="1"/>
    <x v="1"/>
    <s v="NA"/>
    <s v="NA"/>
    <x v="3"/>
    <x v="2"/>
    <s v="U"/>
    <s v="FALL"/>
    <n v="0.999999999999999"/>
    <x v="5"/>
    <n v="1"/>
    <n v="1"/>
    <n v="1.0069930069930071"/>
    <x v="0"/>
    <n v="5.594405594405595"/>
    <n v="5.5531024679032202"/>
    <n v="16.68908275206303"/>
    <s v="Abv"/>
    <n v="-4.1303126502374887E-2"/>
  </r>
  <r>
    <s v="OtsLGRF24S"/>
    <s v="OtsLGRF24S_8309"/>
    <s v="C-08309"/>
    <x v="25"/>
    <n v="18"/>
    <s v="F"/>
    <n v="840"/>
    <x v="12"/>
    <x v="1"/>
    <n v="1"/>
    <s v="NA"/>
    <s v="NA"/>
    <x v="1"/>
    <x v="1"/>
    <s v="OtsLYON19S_1_1704"/>
    <s v="OtsLYON19S_1_1911"/>
    <x v="5"/>
    <x v="3"/>
    <n v="2019"/>
    <s v="FALL"/>
    <n v="0.999999999999997"/>
    <x v="4"/>
    <n v="0.95971980899999998"/>
    <n v="1"/>
    <n v="1"/>
    <x v="3"/>
    <n v="5.5555555555555554"/>
    <n v="5.5975263376757773"/>
    <n v="16.822592559073851"/>
    <s v="Abv"/>
    <n v="4.1970782120221983E-2"/>
  </r>
  <r>
    <s v="OtsLGRF24S"/>
    <s v="OtsLGRF24S_8312"/>
    <s v="C-08312"/>
    <x v="25"/>
    <n v="18"/>
    <s v="M"/>
    <n v="820"/>
    <x v="6"/>
    <x v="0"/>
    <s v="NA"/>
    <s v="3DD.0077A6B581"/>
    <s v="NA"/>
    <x v="0"/>
    <x v="0"/>
    <s v="NA"/>
    <s v="NA"/>
    <x v="3"/>
    <x v="2"/>
    <s v="U"/>
    <s v="FALL"/>
    <n v="1"/>
    <x v="5"/>
    <n v="1"/>
    <n v="1"/>
    <n v="1"/>
    <x v="4"/>
    <n v="5.5555555555555554"/>
    <n v="5.5142524290531805"/>
    <n v="16.572324324312643"/>
    <s v="Abv"/>
    <n v="-4.1303126502374887E-2"/>
  </r>
  <r>
    <s v="OtsLGRF24S"/>
    <s v="OtsLGRF24S_8315"/>
    <s v="C-08315"/>
    <x v="25"/>
    <n v="18"/>
    <s v="F"/>
    <n v="650"/>
    <x v="28"/>
    <x v="1"/>
    <n v="1"/>
    <s v="NA"/>
    <s v="NA"/>
    <x v="1"/>
    <x v="1"/>
    <s v="OtsLYON21S_1_0889"/>
    <s v="OtsLYON21S_1_1899"/>
    <x v="6"/>
    <x v="4"/>
    <n v="2021"/>
    <s v="FALL"/>
    <n v="0.999999999999998"/>
    <x v="9"/>
    <n v="0.98140000000000005"/>
    <n v="1"/>
    <n v="1"/>
    <x v="5"/>
    <n v="5.5555555555555554"/>
    <n v="5.5745080723682721"/>
    <n v="16.753414340817248"/>
    <s v="Abv"/>
    <n v="1.8952516812716702E-2"/>
  </r>
  <r>
    <s v="OtsLGRF24S"/>
    <s v="OtsLGRF24S_8318"/>
    <s v="C-08318"/>
    <x v="25"/>
    <n v="18"/>
    <s v="F"/>
    <n v="730"/>
    <x v="13"/>
    <x v="0"/>
    <s v="NA"/>
    <s v="NA"/>
    <s v="NA"/>
    <x v="1"/>
    <x v="1"/>
    <s v="OtsLYON20S_1_0429"/>
    <s v="OtsLYON20S_1_1133"/>
    <x v="1"/>
    <x v="0"/>
    <n v="2020"/>
    <s v="FALL"/>
    <n v="1.00000000000001"/>
    <x v="1"/>
    <n v="0.98961045999999997"/>
    <n v="1"/>
    <n v="1"/>
    <x v="1"/>
    <n v="5.5555555555555554"/>
    <n v="5.5660541713442369"/>
    <n v="16.728007308517132"/>
    <s v="Abv"/>
    <n v="1.0498615788681498E-2"/>
  </r>
  <r>
    <s v="OtsLGRF24S"/>
    <s v="OtsLGRF24S_8321"/>
    <s v="C-08321"/>
    <x v="25"/>
    <n v="18"/>
    <s v="M"/>
    <n v="650"/>
    <x v="28"/>
    <x v="0"/>
    <s v="NA"/>
    <s v="NA"/>
    <s v="NA"/>
    <x v="0"/>
    <x v="0"/>
    <s v="OtsNPFH20S_1_0669"/>
    <s v="OtsNPFH20S_1_0646"/>
    <x v="0"/>
    <x v="0"/>
    <n v="2020"/>
    <s v="FALL"/>
    <n v="1"/>
    <x v="8"/>
    <n v="0.98845608500000004"/>
    <n v="1"/>
    <n v="1"/>
    <x v="5"/>
    <n v="5.5555555555555554"/>
    <n v="5.5672342888601314"/>
    <n v="16.731553988772674"/>
    <s v="Abv"/>
    <n v="1.1678733304576028E-2"/>
  </r>
  <r>
    <s v="OtsLGRF24S"/>
    <s v="OtsLGRF24S_8324"/>
    <s v="C-08324"/>
    <x v="25"/>
    <n v="18"/>
    <s v="F"/>
    <n v="680"/>
    <x v="19"/>
    <x v="0"/>
    <s v="NA"/>
    <s v="NA"/>
    <s v="NA"/>
    <x v="1"/>
    <x v="1"/>
    <s v="OtsLYON20S_1_0446"/>
    <s v="OtsLYON20S_1_1181"/>
    <x v="1"/>
    <x v="0"/>
    <n v="2020"/>
    <s v="FALL"/>
    <n v="0.999999999999999"/>
    <x v="10"/>
    <n v="0.98961045999999997"/>
    <n v="1"/>
    <n v="1.0069930069930071"/>
    <x v="0"/>
    <n v="5.594405594405595"/>
    <n v="5.6049042101942765"/>
    <n v="16.844765736267519"/>
    <s v="Abv"/>
    <n v="1.0498615788681498E-2"/>
  </r>
  <r>
    <s v="OtsLGRF24S"/>
    <s v="OtsLGRF24S_8327"/>
    <s v="C-08327"/>
    <x v="25"/>
    <n v="18"/>
    <s v="M"/>
    <n v="600"/>
    <x v="44"/>
    <x v="1"/>
    <n v="1"/>
    <s v="NA"/>
    <s v="NA"/>
    <x v="0"/>
    <x v="0"/>
    <s v="OtsLYON21S_1_0633"/>
    <s v="OtsLYON21S_1_0076"/>
    <x v="6"/>
    <x v="4"/>
    <n v="2021"/>
    <s v="FALL"/>
    <n v="0.999999999999998"/>
    <x v="11"/>
    <n v="0.98140000000000005"/>
    <n v="1"/>
    <n v="1.0138888888888888"/>
    <x v="8"/>
    <n v="5.632716049382716"/>
    <n v="5.6516685661954327"/>
    <n v="16.98530955148815"/>
    <s v="Abv"/>
    <n v="1.8952516812716702E-2"/>
  </r>
  <r>
    <s v="OtsLGRF24S"/>
    <s v="OtsLGRF24S_8330"/>
    <s v="C-08330"/>
    <x v="25"/>
    <n v="18"/>
    <s v="F"/>
    <n v="780"/>
    <x v="11"/>
    <x v="0"/>
    <s v="NA"/>
    <s v="NA"/>
    <s v="NA"/>
    <x v="1"/>
    <x v="1"/>
    <s v="OtsLYON19S_1_1874"/>
    <s v="OtsLYON19S_1_1657"/>
    <x v="5"/>
    <x v="3"/>
    <n v="2019"/>
    <s v="FALL"/>
    <n v="0.999999999999999"/>
    <x v="4"/>
    <n v="0.95971980899999998"/>
    <n v="1"/>
    <n v="1"/>
    <x v="4"/>
    <n v="5.5555555555555554"/>
    <n v="5.5975263376757773"/>
    <n v="16.822592559073851"/>
    <s v="Abv"/>
    <n v="4.1970782120221983E-2"/>
  </r>
  <r>
    <s v="OtsLGRF24S"/>
    <s v="OtsLGRF24S_8333"/>
    <s v="C-08333"/>
    <x v="25"/>
    <n v="18"/>
    <s v="M"/>
    <n v="830"/>
    <x v="10"/>
    <x v="0"/>
    <s v="NA"/>
    <s v="3DD.0077641159"/>
    <s v="NA"/>
    <x v="0"/>
    <x v="0"/>
    <s v="NA"/>
    <s v="NA"/>
    <x v="3"/>
    <x v="2"/>
    <s v="U"/>
    <s v="FALL"/>
    <n v="1"/>
    <x v="5"/>
    <n v="1"/>
    <n v="1"/>
    <n v="1"/>
    <x v="3"/>
    <n v="5.5555555555555554"/>
    <n v="5.5142524290531805"/>
    <n v="16.572324324312643"/>
    <s v="Abv"/>
    <n v="-4.1303126502374887E-2"/>
  </r>
  <r>
    <s v="OtsLGRF24S"/>
    <s v="OtsLGRF24S_8336"/>
    <s v="C-08336"/>
    <x v="25"/>
    <n v="18"/>
    <s v="F"/>
    <n v="740"/>
    <x v="2"/>
    <x v="0"/>
    <s v="NA"/>
    <s v="NA"/>
    <s v="NA"/>
    <x v="1"/>
    <x v="1"/>
    <s v="OtsNPFH20S_1_0817"/>
    <s v="OtsNPFH20S_1_0747"/>
    <x v="0"/>
    <x v="0"/>
    <n v="2020"/>
    <s v="FALL"/>
    <n v="0.999999999999997"/>
    <x v="12"/>
    <n v="0.98845608500000004"/>
    <n v="1"/>
    <n v="1"/>
    <x v="1"/>
    <n v="5.5555555555555554"/>
    <n v="5.5672342888601314"/>
    <n v="16.731553988772674"/>
    <s v="Abv"/>
    <n v="1.1678733304576028E-2"/>
  </r>
  <r>
    <s v="OtsLGRF24S"/>
    <s v="OtsLGRF24S_8339"/>
    <s v="C-08339"/>
    <x v="25"/>
    <n v="18"/>
    <s v="M"/>
    <n v="750"/>
    <x v="21"/>
    <x v="0"/>
    <s v="NA"/>
    <s v="3DD.0077699A08"/>
    <s v="NA"/>
    <x v="0"/>
    <x v="0"/>
    <s v="OtsLYON20S_1_1807"/>
    <s v="OtsLYON20S_1_2026"/>
    <x v="1"/>
    <x v="0"/>
    <n v="2020"/>
    <s v="FALL"/>
    <n v="1"/>
    <x v="17"/>
    <n v="0.98961045999999997"/>
    <n v="1"/>
    <n v="1.0058139534883721"/>
    <x v="1"/>
    <n v="5.5878552971576232"/>
    <n v="5.5983539129463047"/>
    <n v="16.825079722286347"/>
    <s v="Abv"/>
    <n v="1.0498615788681498E-2"/>
  </r>
  <r>
    <s v="OtsLGRF24S"/>
    <s v="OtsLGRF24S_8342"/>
    <s v="C-08342"/>
    <x v="25"/>
    <n v="18"/>
    <s v="M"/>
    <n v="630"/>
    <x v="31"/>
    <x v="0"/>
    <s v="NA"/>
    <s v="NA"/>
    <s v="NA"/>
    <x v="0"/>
    <x v="0"/>
    <s v="OtsLYON21S_1_0934"/>
    <s v="OtsLYON21S_1_1743"/>
    <x v="6"/>
    <x v="4"/>
    <n v="2021"/>
    <s v="FALL"/>
    <n v="0.999999999999999"/>
    <x v="4"/>
    <n v="0.98140000000000005"/>
    <n v="1"/>
    <n v="1"/>
    <x v="5"/>
    <n v="5.5555555555555554"/>
    <n v="5.5745080723682721"/>
    <n v="16.753414340817248"/>
    <s v="Abv"/>
    <n v="1.8952516812716702E-2"/>
  </r>
  <r>
    <s v="OtsLGRF24S"/>
    <s v="OtsLGRF24S_8345"/>
    <s v="C-08345"/>
    <x v="25"/>
    <n v="18"/>
    <s v="F"/>
    <n v="740"/>
    <x v="2"/>
    <x v="0"/>
    <s v="NA"/>
    <s v="NA"/>
    <s v="NA"/>
    <x v="1"/>
    <x v="1"/>
    <s v="NA"/>
    <s v="NA"/>
    <x v="3"/>
    <x v="2"/>
    <s v="U"/>
    <s v="FALL"/>
    <n v="0.999999999999998"/>
    <x v="5"/>
    <n v="1"/>
    <n v="1"/>
    <n v="1"/>
    <x v="1"/>
    <n v="5.5555555555555554"/>
    <n v="5.5142524290531805"/>
    <n v="16.572324324312643"/>
    <s v="Abv"/>
    <n v="-4.1303126502374887E-2"/>
  </r>
  <r>
    <s v="OtsLGRF24S"/>
    <s v="OtsLGRF24S_8348"/>
    <s v="C-08348"/>
    <x v="25"/>
    <n v="18"/>
    <s v="M"/>
    <n v="790"/>
    <x v="7"/>
    <x v="0"/>
    <s v="NA"/>
    <s v="3DD.00777AAAE9"/>
    <s v="NA"/>
    <x v="0"/>
    <x v="0"/>
    <s v="OtsLYON21S_1_0920"/>
    <s v="OtsLYON21S_1_1996"/>
    <x v="6"/>
    <x v="4"/>
    <n v="2021"/>
    <s v="FALL"/>
    <n v="0.999999999999999"/>
    <x v="4"/>
    <n v="0.98140000000000005"/>
    <n v="1"/>
    <n v="1"/>
    <x v="4"/>
    <n v="5.5555555555555554"/>
    <n v="5.5745080723682721"/>
    <n v="16.753414340817248"/>
    <s v="Abv"/>
    <n v="1.8952516812716702E-2"/>
  </r>
  <r>
    <s v="OtsLGRF24S"/>
    <s v="OtsLGRF24S_8351"/>
    <s v="C-08351"/>
    <x v="25"/>
    <n v="18"/>
    <s v="F"/>
    <n v="790"/>
    <x v="7"/>
    <x v="1"/>
    <n v="1"/>
    <s v="NA"/>
    <s v="NA"/>
    <x v="1"/>
    <x v="1"/>
    <s v="OtsLYON21S_1_0794"/>
    <s v="OtsLYON21S_1_0468"/>
    <x v="6"/>
    <x v="4"/>
    <n v="2021"/>
    <s v="FALL"/>
    <n v="0.999999999999999"/>
    <x v="10"/>
    <n v="0.98140000000000005"/>
    <n v="1"/>
    <n v="1"/>
    <x v="4"/>
    <n v="5.5555555555555554"/>
    <n v="5.5745080723682721"/>
    <n v="16.753414340817248"/>
    <s v="Abv"/>
    <n v="1.8952516812716702E-2"/>
  </r>
  <r>
    <s v="OtsLGRF24S"/>
    <s v="OtsLGRF24S_8354"/>
    <s v="C-08354"/>
    <x v="25"/>
    <n v="18"/>
    <s v="F"/>
    <n v="640"/>
    <x v="39"/>
    <x v="1"/>
    <n v="1"/>
    <s v="NA"/>
    <s v="NA"/>
    <x v="1"/>
    <x v="1"/>
    <s v="OtsLYON21S_1_0722"/>
    <s v="OtsLYON21S_1_0301"/>
    <x v="6"/>
    <x v="4"/>
    <n v="2021"/>
    <s v="FALL"/>
    <n v="1"/>
    <x v="1"/>
    <n v="0.98140000000000005"/>
    <n v="1"/>
    <n v="1"/>
    <x v="5"/>
    <n v="5.5555555555555554"/>
    <n v="5.5745080723682721"/>
    <n v="16.753414340817248"/>
    <s v="Abv"/>
    <n v="1.8952516812716702E-2"/>
  </r>
  <r>
    <s v="OtsLGRF24S"/>
    <s v="OtsLGRF24S_8357"/>
    <s v="C-08357"/>
    <x v="26"/>
    <n v="18"/>
    <s v="M"/>
    <n v="840"/>
    <x v="12"/>
    <x v="0"/>
    <s v="NA"/>
    <s v="3DD.0077A6476D"/>
    <s v="NA"/>
    <x v="0"/>
    <x v="0"/>
    <s v="OtsNPFH20S_1_0374"/>
    <s v="OtsNPFH20S_1_0339"/>
    <x v="0"/>
    <x v="0"/>
    <n v="2020"/>
    <s v="FALL"/>
    <n v="0.99999999999999101"/>
    <x v="12"/>
    <n v="0.98845608500000004"/>
    <n v="1"/>
    <n v="1"/>
    <x v="3"/>
    <n v="5.5555555555555554"/>
    <n v="5.5672342888601314"/>
    <n v="16.731553988772674"/>
    <s v="Abv"/>
    <n v="1.1678733304576028E-2"/>
  </r>
  <r>
    <s v="OtsLGRF24S"/>
    <s v="OtsLGRF24S_8360"/>
    <s v="C-08360"/>
    <x v="26"/>
    <n v="18"/>
    <s v="F"/>
    <n v="700"/>
    <x v="0"/>
    <x v="1"/>
    <n v="1"/>
    <s v="NA"/>
    <s v="NA"/>
    <x v="1"/>
    <x v="1"/>
    <s v="OtsLYON20S_1_1416"/>
    <s v="OtsLYON20S_1_1201"/>
    <x v="1"/>
    <x v="0"/>
    <n v="2020"/>
    <s v="FALL"/>
    <n v="0.999999999999998"/>
    <x v="3"/>
    <n v="0.98961045999999997"/>
    <n v="1"/>
    <n v="1.0069930069930071"/>
    <x v="0"/>
    <n v="5.594405594405595"/>
    <n v="5.6049042101942765"/>
    <n v="16.844765736267519"/>
    <s v="blw"/>
    <n v="1.0498615788681498E-2"/>
  </r>
  <r>
    <s v="OtsLGRF24S"/>
    <s v="OtsLGRF24S_8363"/>
    <s v="C-08363"/>
    <x v="26"/>
    <n v="18"/>
    <s v="M"/>
    <n v="700"/>
    <x v="0"/>
    <x v="0"/>
    <s v="NA"/>
    <s v="3DD.00776870F9"/>
    <s v="NA"/>
    <x v="2"/>
    <x v="0"/>
    <s v="NA"/>
    <s v="NA"/>
    <x v="3"/>
    <x v="2"/>
    <s v="U"/>
    <s v="FALL"/>
    <n v="1"/>
    <x v="5"/>
    <n v="1"/>
    <n v="1"/>
    <n v="1.0057142857142858"/>
    <x v="0"/>
    <n v="5.5873015873015879"/>
    <n v="5.545998460799213"/>
    <n v="16.6677326395601"/>
    <s v="blw"/>
    <n v="-4.1303126502374887E-2"/>
  </r>
  <r>
    <s v="OtsLGRF24S"/>
    <s v="OtsLGRF24S_8366"/>
    <s v="C-08366"/>
    <x v="26"/>
    <n v="18"/>
    <s v="F"/>
    <n v="770"/>
    <x v="8"/>
    <x v="0"/>
    <s v="NA"/>
    <s v="NA"/>
    <s v="NA"/>
    <x v="1"/>
    <x v="1"/>
    <s v="OtsLYON19S_1_1395"/>
    <s v="OtsLYON19S_1_1495"/>
    <x v="5"/>
    <x v="3"/>
    <n v="2019"/>
    <s v="FALL"/>
    <n v="1"/>
    <x v="4"/>
    <n v="0.95971980899999998"/>
    <n v="1"/>
    <n v="1"/>
    <x v="1"/>
    <n v="5.5555555555555554"/>
    <n v="5.5975263376757773"/>
    <n v="16.822592559073851"/>
    <s v="Abv"/>
    <n v="4.1970782120221983E-2"/>
  </r>
  <r>
    <s v="OtsLGRF24S"/>
    <s v="OtsLGRF24S_8369"/>
    <s v="C-08369"/>
    <x v="26"/>
    <n v="18"/>
    <s v="M"/>
    <n v="590"/>
    <x v="35"/>
    <x v="1"/>
    <n v="1"/>
    <s v="NA"/>
    <s v="NA"/>
    <x v="0"/>
    <x v="0"/>
    <s v="OtsLYON21S_1_0991"/>
    <s v="OtsLYON21S_1_0524"/>
    <x v="6"/>
    <x v="4"/>
    <n v="2021"/>
    <s v="FALL"/>
    <n v="0.999999999999999"/>
    <x v="3"/>
    <n v="0.98140000000000005"/>
    <n v="1"/>
    <n v="1.0138888888888888"/>
    <x v="8"/>
    <n v="5.632716049382716"/>
    <n v="5.6516685661954327"/>
    <n v="16.98530955148815"/>
    <s v="blw"/>
    <n v="1.8952516812716702E-2"/>
  </r>
  <r>
    <s v="OtsLGRF24S"/>
    <s v="OtsLGRF24S_8372"/>
    <s v="C-08372"/>
    <x v="26"/>
    <n v="18"/>
    <s v="M"/>
    <n v="850"/>
    <x v="4"/>
    <x v="1"/>
    <n v="1"/>
    <s v="3DD.00776981E6"/>
    <s v="NA"/>
    <x v="0"/>
    <x v="0"/>
    <s v="OtsLYON19S_1_0152"/>
    <s v="OtsLYON19S_1_0237"/>
    <x v="5"/>
    <x v="3"/>
    <n v="2019"/>
    <s v="FALL"/>
    <n v="1"/>
    <x v="2"/>
    <n v="0.95971980899999998"/>
    <n v="1"/>
    <n v="1"/>
    <x v="3"/>
    <n v="5.5555555555555554"/>
    <n v="5.5975263376757773"/>
    <n v="16.822592559073851"/>
    <s v="Abv"/>
    <n v="4.1970782120221983E-2"/>
  </r>
  <r>
    <s v="OtsLGRF24S"/>
    <s v="OtsLGRF24S_8375"/>
    <s v="C-08375"/>
    <x v="26"/>
    <n v="18"/>
    <s v="M"/>
    <n v="530"/>
    <x v="34"/>
    <x v="0"/>
    <s v="NA"/>
    <s v="NA"/>
    <s v="NA"/>
    <x v="0"/>
    <x v="0"/>
    <s v="NA"/>
    <s v="NA"/>
    <x v="3"/>
    <x v="2"/>
    <s v="U"/>
    <s v="FALL"/>
    <n v="0.999999999999998"/>
    <x v="5"/>
    <n v="1"/>
    <n v="1"/>
    <n v="1.03125"/>
    <x v="9"/>
    <n v="5.729166666666667"/>
    <n v="5.6878635401642921"/>
    <n v="17.094088548322176"/>
    <s v="Abv"/>
    <n v="-4.1303126502374887E-2"/>
  </r>
  <r>
    <s v="OtsLGRF24S"/>
    <s v="OtsLGRF24S_8378"/>
    <s v="C-08378"/>
    <x v="26"/>
    <n v="18"/>
    <s v="M"/>
    <n v="490"/>
    <x v="24"/>
    <x v="0"/>
    <s v="NA"/>
    <s v="NA"/>
    <s v="NA"/>
    <x v="0"/>
    <x v="0"/>
    <s v="OtsLYON22S_1_0386"/>
    <s v="OtsLYON22S_1_4136"/>
    <x v="2"/>
    <x v="1"/>
    <n v="2022"/>
    <s v="FALL"/>
    <n v="1"/>
    <x v="4"/>
    <n v="0.98"/>
    <n v="1"/>
    <n v="1"/>
    <x v="7"/>
    <n v="5.5555555555555554"/>
    <n v="5.5759637188208613"/>
    <n v="16.757789085249826"/>
    <s v="Abv"/>
    <n v="2.0408163265305923E-2"/>
  </r>
  <r>
    <s v="OtsLGRF24S"/>
    <s v="OtsLGRF24S_8381"/>
    <s v="C-08381"/>
    <x v="26"/>
    <n v="18"/>
    <s v="F"/>
    <n v="800"/>
    <x v="18"/>
    <x v="0"/>
    <s v="NA"/>
    <s v="NA"/>
    <s v="NA"/>
    <x v="1"/>
    <x v="1"/>
    <s v="OtsNPFH20S_1_0593"/>
    <s v="OtsNPFH20S_1_0553"/>
    <x v="0"/>
    <x v="0"/>
    <n v="2020"/>
    <s v="FALL"/>
    <n v="0.999999999999997"/>
    <x v="7"/>
    <n v="0.98845608500000004"/>
    <n v="1"/>
    <n v="1"/>
    <x v="4"/>
    <n v="5.5555555555555554"/>
    <n v="5.5672342888601314"/>
    <n v="16.731553988772674"/>
    <s v="Abv"/>
    <n v="1.1678733304576028E-2"/>
  </r>
  <r>
    <s v="OtsLGRF24S"/>
    <s v="OtsLGRF24S_8384"/>
    <s v="C-08384"/>
    <x v="26"/>
    <n v="18"/>
    <s v="M"/>
    <n v="530"/>
    <x v="34"/>
    <x v="0"/>
    <s v="NA"/>
    <s v="NA"/>
    <s v="NA"/>
    <x v="0"/>
    <x v="0"/>
    <s v="OtsLYON22S_1_0117"/>
    <s v="OtsLYON22S_1_2195"/>
    <x v="2"/>
    <x v="1"/>
    <n v="2022"/>
    <s v="FALL"/>
    <n v="1"/>
    <x v="1"/>
    <n v="0.98"/>
    <n v="1"/>
    <n v="1.03125"/>
    <x v="9"/>
    <n v="5.729166666666667"/>
    <n v="5.7495748299319729"/>
    <n v="17.279553309259363"/>
    <s v="Abv"/>
    <n v="2.0408163265305923E-2"/>
  </r>
  <r>
    <s v="OtsLGRF24S"/>
    <s v="OtsLGRF24S_8387"/>
    <s v="C-08387"/>
    <x v="26"/>
    <n v="18"/>
    <s v="F"/>
    <n v="710"/>
    <x v="25"/>
    <x v="1"/>
    <n v="1"/>
    <s v="NA"/>
    <s v="NA"/>
    <x v="1"/>
    <x v="1"/>
    <s v="OtsLYON20S_1_1319"/>
    <s v="OtsLYON20S_1_0840"/>
    <x v="1"/>
    <x v="0"/>
    <n v="2020"/>
    <s v="FALL"/>
    <n v="1"/>
    <x v="14"/>
    <n v="0.98961045999999997"/>
    <n v="1"/>
    <n v="1.0069930069930071"/>
    <x v="0"/>
    <n v="5.594405594405595"/>
    <n v="5.6049042101942765"/>
    <n v="16.844765736267519"/>
    <s v="Abv"/>
    <n v="1.0498615788681498E-2"/>
  </r>
  <r>
    <s v="OtsLGRF24S"/>
    <s v="OtsLGRF24S_8390"/>
    <s v="C-08390"/>
    <x v="26"/>
    <n v="18"/>
    <s v="M"/>
    <n v="970"/>
    <x v="59"/>
    <x v="1"/>
    <n v="1"/>
    <s v="3DD.00777AED26"/>
    <s v="NA"/>
    <x v="0"/>
    <x v="0"/>
    <s v="OtsLYON20S_1_0313"/>
    <s v="OtsLYON20S_1_0051"/>
    <x v="1"/>
    <x v="0"/>
    <n v="2020"/>
    <s v="FALL"/>
    <n v="1"/>
    <x v="11"/>
    <n v="0.98961045999999997"/>
    <n v="1"/>
    <n v="1"/>
    <x v="12"/>
    <n v="5.5555555555555554"/>
    <n v="5.5660541713442369"/>
    <n v="16.728007308517132"/>
    <s v="Abv"/>
    <n v="1.0498615788681498E-2"/>
  </r>
  <r>
    <s v="OtsLGRF24S"/>
    <s v="OtsLGRF24S_8393"/>
    <s v="C-08393"/>
    <x v="26"/>
    <n v="18"/>
    <s v="F"/>
    <n v="770"/>
    <x v="8"/>
    <x v="0"/>
    <s v="NA"/>
    <s v="NA"/>
    <s v="NA"/>
    <x v="1"/>
    <x v="1"/>
    <s v="OtsLYON19S_1_0537"/>
    <s v="OtsLYON19S_1_0384"/>
    <x v="5"/>
    <x v="3"/>
    <n v="2019"/>
    <s v="FALL"/>
    <n v="1"/>
    <x v="2"/>
    <n v="0.95971980899999998"/>
    <n v="1"/>
    <n v="1"/>
    <x v="1"/>
    <n v="5.5555555555555554"/>
    <n v="5.5975263376757773"/>
    <n v="16.822592559073851"/>
    <s v="Abv"/>
    <n v="4.1970782120221983E-2"/>
  </r>
  <r>
    <s v="OtsLGRF24S"/>
    <s v="OtsLGRF24S_8396"/>
    <s v="C-08396"/>
    <x v="26"/>
    <n v="18"/>
    <s v="F"/>
    <n v="790"/>
    <x v="7"/>
    <x v="0"/>
    <s v="NA"/>
    <s v="NA"/>
    <s v="NA"/>
    <x v="1"/>
    <x v="1"/>
    <s v="NA"/>
    <s v="NA"/>
    <x v="3"/>
    <x v="2"/>
    <s v="U"/>
    <s v="FALL"/>
    <n v="0.999999999999999"/>
    <x v="5"/>
    <n v="1"/>
    <n v="1"/>
    <n v="1"/>
    <x v="4"/>
    <n v="5.5555555555555554"/>
    <n v="5.5142524290531805"/>
    <n v="16.572324324312643"/>
    <s v="Abv"/>
    <n v="-4.1303126502374887E-2"/>
  </r>
  <r>
    <s v="OtsLGRF24S"/>
    <s v="OtsLGRF24S_8399"/>
    <s v="C-08399"/>
    <x v="26"/>
    <n v="18"/>
    <s v="F"/>
    <n v="580"/>
    <x v="27"/>
    <x v="1"/>
    <n v="1"/>
    <s v="NA"/>
    <s v="NA"/>
    <x v="1"/>
    <x v="1"/>
    <s v="OtsLYON21S_1_0864"/>
    <s v="OtsLYON21S_1_1850"/>
    <x v="6"/>
    <x v="4"/>
    <n v="2021"/>
    <s v="FALL"/>
    <n v="0.999999999999999"/>
    <x v="15"/>
    <n v="0.98140000000000005"/>
    <n v="1"/>
    <n v="1.0172413793103448"/>
    <x v="8"/>
    <n v="5.6513409961685825"/>
    <n v="5.6702935129812992"/>
    <n v="17.041284257512164"/>
    <s v="Abv"/>
    <n v="1.8952516812716702E-2"/>
  </r>
  <r>
    <s v="OtsLGRF24S"/>
    <s v="OtsLGRF24S_8402"/>
    <s v="C-08402"/>
    <x v="26"/>
    <n v="18"/>
    <s v="M"/>
    <n v="690"/>
    <x v="1"/>
    <x v="0"/>
    <s v="NA"/>
    <s v="NA"/>
    <s v="NA"/>
    <x v="0"/>
    <x v="0"/>
    <s v="NA"/>
    <s v="NA"/>
    <x v="3"/>
    <x v="2"/>
    <s v="U"/>
    <s v="FALL"/>
    <n v="0.999999999999998"/>
    <x v="5"/>
    <n v="1"/>
    <n v="1"/>
    <n v="1.0057142857142858"/>
    <x v="0"/>
    <n v="5.5873015873015879"/>
    <n v="5.545998460799213"/>
    <n v="16.6677326395601"/>
    <s v="Abv"/>
    <n v="-4.1303126502374887E-2"/>
  </r>
  <r>
    <s v="OtsLGRF24S"/>
    <s v="OtsLGRF24S_8405"/>
    <s v="C-08405"/>
    <x v="26"/>
    <n v="18"/>
    <s v="M"/>
    <n v="740"/>
    <x v="2"/>
    <x v="0"/>
    <s v="NA"/>
    <s v="3DD.0077688BC5"/>
    <s v="This individual failed to genotype"/>
    <x v="2"/>
    <x v="0"/>
    <s v="NG"/>
    <s v="NG"/>
    <x v="8"/>
    <x v="2"/>
    <s v="U"/>
    <s v="NA"/>
    <s v="NA"/>
    <x v="16"/>
    <e v="#N/A"/>
    <n v="1"/>
    <n v="0"/>
    <x v="1"/>
    <n v="0"/>
    <n v="0"/>
    <n v="0"/>
    <s v="Abv"/>
    <n v="0"/>
  </r>
  <r>
    <s v="OtsLGRF24S"/>
    <s v="OtsLGRF24S_8408"/>
    <s v="C-08408"/>
    <x v="26"/>
    <n v="18"/>
    <s v="M"/>
    <n v="570"/>
    <x v="43"/>
    <x v="0"/>
    <s v="NA"/>
    <s v="NA"/>
    <s v="NA"/>
    <x v="0"/>
    <x v="0"/>
    <s v="NA"/>
    <s v="NA"/>
    <x v="3"/>
    <x v="2"/>
    <s v="U"/>
    <s v="FALL"/>
    <n v="0.999999999999998"/>
    <x v="5"/>
    <n v="1"/>
    <n v="1"/>
    <n v="1.03125"/>
    <x v="9"/>
    <n v="5.729166666666667"/>
    <n v="5.6878635401642921"/>
    <n v="17.094088548322176"/>
    <s v="blw"/>
    <n v="-4.1303126502374887E-2"/>
  </r>
  <r>
    <s v="OtsLGRF24S"/>
    <s v="OtsLGRF24S_8411"/>
    <s v="C-08411"/>
    <x v="26"/>
    <n v="18"/>
    <s v="F"/>
    <n v="770"/>
    <x v="8"/>
    <x v="0"/>
    <s v="NA"/>
    <s v="NA"/>
    <s v="NA"/>
    <x v="1"/>
    <x v="1"/>
    <s v="OtsNPFH20S_1_0352"/>
    <s v="OtsNPFH20S_1_0315"/>
    <x v="0"/>
    <x v="0"/>
    <n v="2020"/>
    <s v="FALL"/>
    <n v="0.999999999999994"/>
    <x v="8"/>
    <n v="0.98845608500000004"/>
    <n v="1"/>
    <n v="1"/>
    <x v="1"/>
    <n v="5.5555555555555554"/>
    <n v="5.5672342888601314"/>
    <n v="16.731553988772674"/>
    <s v="Abv"/>
    <n v="1.1678733304576028E-2"/>
  </r>
  <r>
    <s v="OtsLGRF24S"/>
    <s v="OtsLGRF24S_8414"/>
    <s v="C-08414"/>
    <x v="26"/>
    <n v="18"/>
    <s v="F"/>
    <n v="740"/>
    <x v="2"/>
    <x v="0"/>
    <s v="NA"/>
    <s v="NA"/>
    <s v="NA"/>
    <x v="1"/>
    <x v="1"/>
    <s v="OtsLYON20S_1_0259"/>
    <s v="OtsLYON20S_1_0118"/>
    <x v="1"/>
    <x v="0"/>
    <n v="2020"/>
    <s v="FALL"/>
    <n v="0.999999999999999"/>
    <x v="2"/>
    <n v="0.98961045999999997"/>
    <n v="1"/>
    <n v="1"/>
    <x v="1"/>
    <n v="5.5555555555555554"/>
    <n v="5.5660541713442369"/>
    <n v="16.728007308517132"/>
    <s v="Abv"/>
    <n v="1.0498615788681498E-2"/>
  </r>
  <r>
    <s v="OtsLGRF24S"/>
    <s v="OtsLGRF24S_8417"/>
    <s v="C-08417"/>
    <x v="26"/>
    <n v="18"/>
    <s v="F"/>
    <n v="690"/>
    <x v="1"/>
    <x v="1"/>
    <n v="1"/>
    <s v="NA"/>
    <s v="NA"/>
    <x v="1"/>
    <x v="1"/>
    <s v="OtsLYON20S_1_1454"/>
    <s v="OtsLYON20S_1_1248"/>
    <x v="1"/>
    <x v="0"/>
    <n v="2020"/>
    <s v="FALL"/>
    <n v="1"/>
    <x v="3"/>
    <n v="0.98961045999999997"/>
    <n v="1"/>
    <n v="1.0069930069930071"/>
    <x v="0"/>
    <n v="5.594405594405595"/>
    <n v="5.6049042101942765"/>
    <n v="16.844765736267519"/>
    <s v="blw"/>
    <n v="1.0498615788681498E-2"/>
  </r>
  <r>
    <s v="OtsLGRF24S"/>
    <s v="OtsLGRF24S_8420"/>
    <s v="C-08420"/>
    <x v="26"/>
    <n v="18"/>
    <s v="M"/>
    <n v="490"/>
    <x v="24"/>
    <x v="0"/>
    <s v="NA"/>
    <s v="NA"/>
    <s v="NA"/>
    <x v="0"/>
    <x v="0"/>
    <s v="OtsLYON22S_1_0224"/>
    <s v="OtsLYON22S_1_3186"/>
    <x v="2"/>
    <x v="1"/>
    <n v="2022"/>
    <s v="FALL"/>
    <n v="0.999999999999998"/>
    <x v="10"/>
    <n v="0.98"/>
    <n v="1"/>
    <n v="1"/>
    <x v="7"/>
    <n v="5.5555555555555554"/>
    <n v="5.5759637188208613"/>
    <n v="16.757789085249826"/>
    <s v="Abv"/>
    <n v="2.0408163265305923E-2"/>
  </r>
  <r>
    <s v="OtsLGRF24S"/>
    <s v="OtsLGRF24S_8423"/>
    <s v="C-08423"/>
    <x v="26"/>
    <n v="18"/>
    <s v="F"/>
    <n v="790"/>
    <x v="7"/>
    <x v="0"/>
    <s v="NA"/>
    <s v="NA"/>
    <s v="NA"/>
    <x v="1"/>
    <x v="1"/>
    <s v="NA"/>
    <s v="NA"/>
    <x v="3"/>
    <x v="2"/>
    <s v="U"/>
    <s v="FALL"/>
    <n v="0.999999999999999"/>
    <x v="5"/>
    <n v="1"/>
    <n v="1"/>
    <n v="1"/>
    <x v="4"/>
    <n v="5.5555555555555554"/>
    <n v="5.5142524290531805"/>
    <n v="16.572324324312643"/>
    <s v="blw"/>
    <n v="-4.1303126502374887E-2"/>
  </r>
  <r>
    <s v="OtsLGRF24S"/>
    <s v="OtsLGRF24S_8426"/>
    <s v="C-08426"/>
    <x v="26"/>
    <n v="18"/>
    <s v="M"/>
    <n v="640"/>
    <x v="39"/>
    <x v="0"/>
    <s v="NA"/>
    <s v="NA"/>
    <s v="NA"/>
    <x v="0"/>
    <x v="0"/>
    <s v="OtsLYON21S_1_0653"/>
    <s v="OtsLYON21S_1_0102"/>
    <x v="6"/>
    <x v="4"/>
    <n v="2021"/>
    <s v="FALL"/>
    <n v="1"/>
    <x v="11"/>
    <n v="0.98140000000000005"/>
    <n v="1"/>
    <n v="1"/>
    <x v="5"/>
    <n v="5.5555555555555554"/>
    <n v="5.5745080723682721"/>
    <n v="16.753414340817248"/>
    <s v="Abv"/>
    <n v="1.8952516812716702E-2"/>
  </r>
  <r>
    <s v="OtsLGRF24S"/>
    <s v="OtsLGRF24S_8429"/>
    <s v="C-08429"/>
    <x v="26"/>
    <n v="18"/>
    <s v="F"/>
    <n v="700"/>
    <x v="0"/>
    <x v="0"/>
    <s v="NA"/>
    <s v="NA"/>
    <s v="NA"/>
    <x v="1"/>
    <x v="1"/>
    <s v="OtsLYON20S_1_1441"/>
    <s v="OtsLYON20S_1_1231"/>
    <x v="1"/>
    <x v="0"/>
    <n v="2020"/>
    <s v="FALL"/>
    <n v="1"/>
    <x v="3"/>
    <n v="0.98961045999999997"/>
    <n v="1"/>
    <n v="1.0069930069930071"/>
    <x v="0"/>
    <n v="5.594405594405595"/>
    <n v="5.6049042101942765"/>
    <n v="16.844765736267519"/>
    <s v="blw"/>
    <n v="1.0498615788681498E-2"/>
  </r>
  <r>
    <s v="OtsLGRF24S"/>
    <s v="OtsLGRF24S_8432"/>
    <s v="C-08432"/>
    <x v="26"/>
    <n v="18"/>
    <s v="M"/>
    <n v="670"/>
    <x v="14"/>
    <x v="0"/>
    <s v="NA"/>
    <s v="NA"/>
    <s v="NA"/>
    <x v="0"/>
    <x v="0"/>
    <s v="OtsLYON20S_1_1493"/>
    <s v="OtsLYON20S_1_1607"/>
    <x v="1"/>
    <x v="0"/>
    <n v="2020"/>
    <s v="FALL"/>
    <n v="1"/>
    <x v="4"/>
    <n v="0.98961045999999997"/>
    <n v="1"/>
    <n v="1"/>
    <x v="5"/>
    <n v="5.5555555555555554"/>
    <n v="5.5660541713442369"/>
    <n v="16.728007308517132"/>
    <s v="Abv"/>
    <n v="1.0498615788681498E-2"/>
  </r>
  <r>
    <s v="OtsLGRF24S"/>
    <s v="OtsLGRF24S_8435"/>
    <s v="C-08435"/>
    <x v="26"/>
    <n v="18"/>
    <s v="M"/>
    <n v="710"/>
    <x v="25"/>
    <x v="1"/>
    <n v="1"/>
    <s v="3DD.003D96C45C"/>
    <s v="NA"/>
    <x v="0"/>
    <x v="0"/>
    <s v="OtsLYON20S_1_1311"/>
    <s v="OtsLYON20S_1_0834"/>
    <x v="1"/>
    <x v="0"/>
    <n v="2020"/>
    <s v="FALL"/>
    <n v="0.999999999999999"/>
    <x v="3"/>
    <n v="0.98961045999999997"/>
    <n v="1"/>
    <n v="1.0057142857142858"/>
    <x v="0"/>
    <n v="5.5873015873015879"/>
    <n v="5.5978002030902694"/>
    <n v="16.823415623764589"/>
    <s v="blw"/>
    <n v="1.0498615788681498E-2"/>
  </r>
  <r>
    <s v="OtsLGRF24S"/>
    <s v="OtsLGRF24S_8438"/>
    <s v="C-08438"/>
    <x v="26"/>
    <n v="18"/>
    <s v="M"/>
    <n v="710"/>
    <x v="25"/>
    <x v="1"/>
    <n v="1"/>
    <s v="3DD.007768728F"/>
    <s v="NA"/>
    <x v="0"/>
    <x v="0"/>
    <s v="OtsLYON21S_1_0908"/>
    <s v="OtsLYON21S_1_1966"/>
    <x v="6"/>
    <x v="4"/>
    <n v="2021"/>
    <s v="FALL"/>
    <n v="1"/>
    <x v="4"/>
    <n v="0.98140000000000005"/>
    <n v="1"/>
    <n v="1.0057142857142858"/>
    <x v="0"/>
    <n v="5.5873015873015879"/>
    <n v="5.6062541041143046"/>
    <n v="16.848822656064705"/>
    <s v="Abv"/>
    <n v="1.8952516812716702E-2"/>
  </r>
  <r>
    <s v="OtsLGRF24S"/>
    <s v="OtsLGRF24S_8441"/>
    <s v="C-08441"/>
    <x v="26"/>
    <n v="18"/>
    <s v="M"/>
    <n v="660"/>
    <x v="36"/>
    <x v="0"/>
    <s v="NA"/>
    <s v="NA"/>
    <s v="NA"/>
    <x v="0"/>
    <x v="0"/>
    <s v="OtsLYON20S_1_0288"/>
    <s v="OtsLYON20S_1_1007"/>
    <x v="1"/>
    <x v="0"/>
    <n v="2020"/>
    <s v="FALL"/>
    <n v="0.999999999999996"/>
    <x v="2"/>
    <n v="0.98961045999999997"/>
    <n v="1"/>
    <n v="1"/>
    <x v="5"/>
    <n v="5.5555555555555554"/>
    <n v="5.5660541713442369"/>
    <n v="16.728007308517132"/>
    <s v="Abv"/>
    <n v="1.0498615788681498E-2"/>
  </r>
  <r>
    <s v="OtsLGRF24S"/>
    <s v="OtsLGRF24S_8444"/>
    <s v="C-08444"/>
    <x v="26"/>
    <n v="18"/>
    <s v="F"/>
    <n v="670"/>
    <x v="14"/>
    <x v="0"/>
    <s v="NA"/>
    <s v="NA"/>
    <s v="NA"/>
    <x v="1"/>
    <x v="1"/>
    <s v="OtsLYON21S_1_0905"/>
    <s v="OtsLYON21S_1_1945"/>
    <x v="6"/>
    <x v="4"/>
    <n v="2021"/>
    <s v="FALL"/>
    <n v="0.999999999999997"/>
    <x v="4"/>
    <n v="0.98140000000000005"/>
    <n v="1"/>
    <n v="1"/>
    <x v="5"/>
    <n v="5.5555555555555554"/>
    <n v="5.5745080723682721"/>
    <n v="16.753414340817248"/>
    <s v="Abv"/>
    <n v="1.8952516812716702E-2"/>
  </r>
  <r>
    <s v="OtsLGRF24S"/>
    <s v="OtsLGRF24S_8447"/>
    <s v="C-08447"/>
    <x v="26"/>
    <n v="18"/>
    <s v="F"/>
    <n v="710"/>
    <x v="25"/>
    <x v="1"/>
    <n v="1"/>
    <s v="NA"/>
    <s v="NA"/>
    <x v="1"/>
    <x v="1"/>
    <s v="OtsLYON20S_1_0486"/>
    <s v="OtsLYON20S_1_0533"/>
    <x v="1"/>
    <x v="0"/>
    <n v="2020"/>
    <s v="FALL"/>
    <n v="1"/>
    <x v="10"/>
    <n v="0.98961045999999997"/>
    <n v="1"/>
    <n v="1.0069930069930071"/>
    <x v="0"/>
    <n v="5.594405594405595"/>
    <n v="5.6049042101942765"/>
    <n v="16.844765736267519"/>
    <s v="Abv"/>
    <n v="1.0498615788681498E-2"/>
  </r>
  <r>
    <s v="OtsLGRF24S"/>
    <s v="OtsLGRF24S_8450"/>
    <s v="C-08450"/>
    <x v="26"/>
    <n v="18"/>
    <s v="M"/>
    <n v="470"/>
    <x v="3"/>
    <x v="0"/>
    <s v="NA"/>
    <s v="NA"/>
    <s v="NA"/>
    <x v="2"/>
    <x v="0"/>
    <s v="OtsLYON22S_1_0256"/>
    <s v="OtsLYON22S_1_3255"/>
    <x v="2"/>
    <x v="1"/>
    <n v="2022"/>
    <s v="FALL"/>
    <n v="1"/>
    <x v="6"/>
    <n v="0.98"/>
    <n v="1"/>
    <n v="1"/>
    <x v="2"/>
    <n v="5.5555555555555554"/>
    <n v="5.5759637188208613"/>
    <n v="16.757789085249826"/>
    <s v="Abv"/>
    <n v="2.0408163265305923E-2"/>
  </r>
  <r>
    <s v="OtsLGRF24S"/>
    <s v="OtsLGRF24S_8453"/>
    <s v="C-08453"/>
    <x v="26"/>
    <n v="18"/>
    <s v="M"/>
    <n v="720"/>
    <x v="9"/>
    <x v="0"/>
    <s v="NA"/>
    <s v="3DD.007768C3E4"/>
    <s v="NA"/>
    <x v="0"/>
    <x v="0"/>
    <s v="OtsLYON21S_1_0774"/>
    <s v="OtsLYON21S_1_0440"/>
    <x v="6"/>
    <x v="4"/>
    <n v="2021"/>
    <s v="FALL"/>
    <n v="1"/>
    <x v="10"/>
    <n v="0.98140000000000005"/>
    <n v="1"/>
    <n v="1.0057142857142858"/>
    <x v="0"/>
    <n v="5.5873015873015879"/>
    <n v="5.6062541041143046"/>
    <n v="16.848822656064705"/>
    <s v="Abv"/>
    <n v="1.8952516812716702E-2"/>
  </r>
  <r>
    <s v="OtsLGRF24S"/>
    <s v="OtsLGRF24S_8456"/>
    <s v="C-08456"/>
    <x v="26"/>
    <n v="18"/>
    <s v="M"/>
    <n v="510"/>
    <x v="40"/>
    <x v="1"/>
    <n v="1"/>
    <s v="NA"/>
    <s v="NA"/>
    <x v="0"/>
    <x v="0"/>
    <s v="OtsLYON22S_1_0014"/>
    <s v="OtsLYON22S_1_1041"/>
    <x v="2"/>
    <x v="1"/>
    <n v="2022"/>
    <s v="FALL"/>
    <n v="1"/>
    <x v="11"/>
    <n v="0.98"/>
    <n v="1"/>
    <n v="1"/>
    <x v="7"/>
    <n v="5.5555555555555554"/>
    <n v="5.5759637188208613"/>
    <n v="16.757789085249826"/>
    <s v="Abv"/>
    <n v="2.0408163265305923E-2"/>
  </r>
  <r>
    <s v="OtsLGRF24S"/>
    <s v="OtsLGRF24S_8459"/>
    <s v="C-08459"/>
    <x v="26"/>
    <n v="18"/>
    <s v="M"/>
    <n v="780"/>
    <x v="11"/>
    <x v="0"/>
    <s v="NA"/>
    <s v="3DD.0077691902"/>
    <s v="NA"/>
    <x v="0"/>
    <x v="0"/>
    <s v="NA"/>
    <s v="NA"/>
    <x v="3"/>
    <x v="2"/>
    <s v="U"/>
    <s v="FALL"/>
    <n v="1"/>
    <x v="5"/>
    <n v="1"/>
    <n v="1"/>
    <n v="1"/>
    <x v="4"/>
    <n v="5.5555555555555554"/>
    <n v="5.5142524290531805"/>
    <n v="16.572324324312643"/>
    <s v="Abv"/>
    <n v="-4.1303126502374887E-2"/>
  </r>
  <r>
    <s v="OtsLGRF24S"/>
    <s v="OtsLGRF24S_8462"/>
    <s v="C-08462"/>
    <x v="26"/>
    <n v="18"/>
    <s v="F"/>
    <n v="730"/>
    <x v="13"/>
    <x v="0"/>
    <s v="NA"/>
    <s v="NA"/>
    <s v="NA"/>
    <x v="1"/>
    <x v="1"/>
    <s v="OtsLYON20S_1_0645"/>
    <s v="OtsLYON20S_1_0724"/>
    <x v="1"/>
    <x v="0"/>
    <n v="2020"/>
    <s v="FALL"/>
    <n v="0.999999999999999"/>
    <x v="4"/>
    <n v="0.98961045999999997"/>
    <n v="1"/>
    <n v="1"/>
    <x v="1"/>
    <n v="5.5555555555555554"/>
    <n v="5.5660541713442369"/>
    <n v="16.728007308517132"/>
    <s v="Abv"/>
    <n v="1.0498615788681498E-2"/>
  </r>
  <r>
    <s v="OtsLGRF24S"/>
    <s v="OtsLGRF24S_8465"/>
    <s v="C-08465"/>
    <x v="26"/>
    <n v="18"/>
    <s v="F"/>
    <n v="770"/>
    <x v="8"/>
    <x v="0"/>
    <s v="NA"/>
    <s v="NA"/>
    <s v="NA"/>
    <x v="1"/>
    <x v="1"/>
    <s v="NA"/>
    <s v="NA"/>
    <x v="3"/>
    <x v="2"/>
    <s v="U"/>
    <s v="FALL"/>
    <n v="0.999999999999999"/>
    <x v="5"/>
    <n v="1"/>
    <n v="1"/>
    <n v="1"/>
    <x v="1"/>
    <n v="5.5555555555555554"/>
    <n v="5.5142524290531805"/>
    <n v="16.572324324312643"/>
    <s v="blw"/>
    <n v="-4.1303126502374887E-2"/>
  </r>
  <r>
    <s v="OtsLGRF24S"/>
    <s v="OtsLGRF24S_8468"/>
    <s v="C-08468"/>
    <x v="26"/>
    <n v="18"/>
    <s v="F"/>
    <n v="780"/>
    <x v="11"/>
    <x v="0"/>
    <s v="NA"/>
    <s v="NA"/>
    <s v="NA"/>
    <x v="1"/>
    <x v="1"/>
    <s v="OtsLYON20S_1_0444"/>
    <s v="OtsLYON20S_1_1186"/>
    <x v="1"/>
    <x v="0"/>
    <n v="2020"/>
    <s v="FALL"/>
    <n v="0.999999999999998"/>
    <x v="10"/>
    <n v="0.98961045999999997"/>
    <n v="1"/>
    <n v="1"/>
    <x v="4"/>
    <n v="5.5555555555555554"/>
    <n v="5.5660541713442369"/>
    <n v="16.728007308517132"/>
    <s v="Abv"/>
    <n v="1.0498615788681498E-2"/>
  </r>
  <r>
    <s v="OtsLGRF24S"/>
    <s v="OtsLGRF24S_8471"/>
    <s v="C-08471"/>
    <x v="26"/>
    <n v="18"/>
    <s v="F"/>
    <n v="730"/>
    <x v="13"/>
    <x v="0"/>
    <s v="NA"/>
    <s v="NA"/>
    <s v="NA"/>
    <x v="1"/>
    <x v="1"/>
    <s v="NA"/>
    <s v="NA"/>
    <x v="3"/>
    <x v="2"/>
    <s v="U"/>
    <s v="FALL"/>
    <n v="1"/>
    <x v="5"/>
    <n v="1"/>
    <n v="1"/>
    <n v="1"/>
    <x v="1"/>
    <n v="5.5555555555555554"/>
    <n v="5.5142524290531805"/>
    <n v="16.572324324312643"/>
    <s v="Abv"/>
    <n v="-4.1303126502374887E-2"/>
  </r>
  <r>
    <s v="OtsLGRF24S"/>
    <s v="OtsLGRF24S_8474"/>
    <s v="C-08474"/>
    <x v="26"/>
    <n v="18"/>
    <s v="M"/>
    <n v="610"/>
    <x v="38"/>
    <x v="0"/>
    <s v="NA"/>
    <s v="NA"/>
    <s v="NA"/>
    <x v="0"/>
    <x v="0"/>
    <s v="NA"/>
    <s v="NA"/>
    <x v="3"/>
    <x v="2"/>
    <s v="U"/>
    <s v="FALL"/>
    <n v="0.999999999999997"/>
    <x v="5"/>
    <n v="1"/>
    <n v="1"/>
    <n v="1.0138888888888888"/>
    <x v="8"/>
    <n v="5.632716049382716"/>
    <n v="5.5914129228803411"/>
    <n v="16.804219534983545"/>
    <s v="Abv"/>
    <n v="-4.1303126502374887E-2"/>
  </r>
  <r>
    <s v="OtsLGRF24S"/>
    <s v="OtsLGRF24S_8477"/>
    <s v="C-08477"/>
    <x v="26"/>
    <n v="18"/>
    <s v="M"/>
    <n v="770"/>
    <x v="8"/>
    <x v="1"/>
    <n v="1"/>
    <s v="3DD.00777A9D16"/>
    <s v="NA"/>
    <x v="0"/>
    <x v="0"/>
    <s v="OtsNPFH20S_1_0809"/>
    <s v="OtsNPFH20S_1_0733"/>
    <x v="0"/>
    <x v="0"/>
    <n v="2020"/>
    <s v="FALL"/>
    <n v="1"/>
    <x v="0"/>
    <n v="0.98845608500000004"/>
    <n v="1"/>
    <n v="1.0058139534883721"/>
    <x v="1"/>
    <n v="5.5878552971576232"/>
    <n v="5.5995340304621992"/>
    <n v="16.828626402541893"/>
    <s v="Abv"/>
    <n v="1.1678733304576028E-2"/>
  </r>
  <r>
    <s v="OtsLGRF24S"/>
    <s v="OtsLGRF24S_8480"/>
    <s v="C-08480"/>
    <x v="26"/>
    <n v="18"/>
    <s v="F"/>
    <n v="700"/>
    <x v="0"/>
    <x v="1"/>
    <n v="1"/>
    <s v="NA"/>
    <s v="NA"/>
    <x v="1"/>
    <x v="1"/>
    <s v="NA"/>
    <s v="NA"/>
    <x v="3"/>
    <x v="2"/>
    <s v="U"/>
    <s v="FALL"/>
    <n v="1"/>
    <x v="5"/>
    <n v="1"/>
    <n v="1"/>
    <n v="1.0069930069930071"/>
    <x v="0"/>
    <n v="5.594405594405595"/>
    <n v="5.078128152055073"/>
    <n v="15.26161302534514"/>
    <s v="Abv"/>
    <n v="-0.51627744235052209"/>
  </r>
  <r>
    <s v="OtsLGRF24S"/>
    <s v="OtsLGRF24S_8483"/>
    <s v="C-08483"/>
    <x v="26"/>
    <n v="18"/>
    <s v="M"/>
    <n v="680"/>
    <x v="19"/>
    <x v="1"/>
    <n v="1"/>
    <s v="NA"/>
    <s v="NA"/>
    <x v="0"/>
    <x v="0"/>
    <s v="OtsLYON20S_1_1593"/>
    <s v="OtsLYON20S_1_1770"/>
    <x v="1"/>
    <x v="0"/>
    <n v="2020"/>
    <s v="FALL"/>
    <n v="1"/>
    <x v="14"/>
    <n v="0.98961045999999997"/>
    <n v="1"/>
    <n v="1.0057142857142858"/>
    <x v="0"/>
    <n v="5.5873015873015879"/>
    <n v="5.5978002030902694"/>
    <n v="16.823415623764589"/>
    <s v="Abv"/>
    <n v="1.0498615788681498E-2"/>
  </r>
  <r>
    <s v="OtsLGRF24S"/>
    <s v="OtsLGRF24S_8486"/>
    <s v="C-08486"/>
    <x v="26"/>
    <n v="18"/>
    <s v="M"/>
    <n v="750"/>
    <x v="21"/>
    <x v="0"/>
    <s v="NA"/>
    <s v="3DD.00777AECBA"/>
    <s v="NA"/>
    <x v="0"/>
    <x v="0"/>
    <s v="OtsLYON19S_1_0147"/>
    <s v="OtsLYON19S_1_0213"/>
    <x v="5"/>
    <x v="3"/>
    <n v="2019"/>
    <s v="FALL"/>
    <n v="0.999999999999999"/>
    <x v="2"/>
    <n v="0.95971980899999998"/>
    <n v="1"/>
    <n v="1.0058139534883721"/>
    <x v="1"/>
    <n v="5.5878552971576232"/>
    <n v="5.6298260792778452"/>
    <n v="16.919664972843069"/>
    <s v="Abv"/>
    <n v="4.1970782120221983E-2"/>
  </r>
  <r>
    <s v="OtsLGRF24S"/>
    <s v="OtsLGRF24S_8489"/>
    <s v="C-08489"/>
    <x v="26"/>
    <n v="18"/>
    <s v="M"/>
    <n v="750"/>
    <x v="21"/>
    <x v="0"/>
    <s v="NA"/>
    <s v="3DD.0077640782"/>
    <s v="NA"/>
    <x v="0"/>
    <x v="0"/>
    <s v="NA"/>
    <s v="NA"/>
    <x v="3"/>
    <x v="2"/>
    <s v="U"/>
    <s v="FALL"/>
    <n v="1"/>
    <x v="5"/>
    <n v="1"/>
    <n v="1"/>
    <n v="1.0058139534883721"/>
    <x v="1"/>
    <n v="5.5878552971576232"/>
    <n v="5.5465521706552483"/>
    <n v="16.669396738081858"/>
    <s v="blw"/>
    <n v="-4.1303126502374887E-2"/>
  </r>
  <r>
    <s v="OtsLGRF24S"/>
    <s v="OtsLGRF24S_8492"/>
    <s v="C-08492"/>
    <x v="26"/>
    <n v="18"/>
    <s v="M"/>
    <n v="660"/>
    <x v="36"/>
    <x v="1"/>
    <n v="1"/>
    <s v="NA"/>
    <s v="NA"/>
    <x v="0"/>
    <x v="0"/>
    <s v="OtsLYON21S_1_0693"/>
    <s v="OtsLYON21S_1_0250"/>
    <x v="6"/>
    <x v="4"/>
    <n v="2021"/>
    <s v="FALL"/>
    <n v="1"/>
    <x v="2"/>
    <n v="0.98140000000000005"/>
    <n v="1"/>
    <n v="1"/>
    <x v="5"/>
    <n v="5.5555555555555554"/>
    <n v="5.5745080723682721"/>
    <n v="16.753414340817248"/>
    <s v="Abv"/>
    <n v="1.8952516812716702E-2"/>
  </r>
  <r>
    <s v="OtsLGRF24S"/>
    <s v="OtsLGRF24S_8495"/>
    <s v="C-08495"/>
    <x v="26"/>
    <n v="18"/>
    <s v="F"/>
    <n v="750"/>
    <x v="21"/>
    <x v="0"/>
    <s v="NA"/>
    <s v="NA"/>
    <s v="NA"/>
    <x v="1"/>
    <x v="1"/>
    <s v="OtsLYON19S_1_1395"/>
    <s v="OtsLYON19S_1_1496"/>
    <x v="5"/>
    <x v="3"/>
    <n v="2019"/>
    <s v="FALL"/>
    <n v="0.999999999999998"/>
    <x v="4"/>
    <n v="0.95971980899999998"/>
    <n v="1"/>
    <n v="1"/>
    <x v="1"/>
    <n v="5.5555555555555554"/>
    <n v="5.5975263376757773"/>
    <n v="16.822592559073851"/>
    <s v="Abv"/>
    <n v="4.1970782120221983E-2"/>
  </r>
  <r>
    <s v="OtsLGRF24S"/>
    <s v="OtsLGRF24S_8498"/>
    <s v="C-08498"/>
    <x v="26"/>
    <n v="18"/>
    <s v="F"/>
    <n v="770"/>
    <x v="8"/>
    <x v="0"/>
    <s v="NA"/>
    <s v="NA"/>
    <s v="NA"/>
    <x v="1"/>
    <x v="1"/>
    <s v="OtsNPFH19S_1_2302"/>
    <s v="OtsNPFH19S_1_2021"/>
    <x v="4"/>
    <x v="3"/>
    <n v="2019"/>
    <s v="FALL"/>
    <n v="0.999999999999999"/>
    <x v="0"/>
    <n v="0.99705232300000002"/>
    <n v="1"/>
    <n v="1"/>
    <x v="1"/>
    <n v="5.5555555555555554"/>
    <n v="5.5585119470427449"/>
    <n v="16.705340194731683"/>
    <s v="Abv"/>
    <n v="2.9563914871895136E-3"/>
  </r>
  <r>
    <s v="OtsLGRF24S"/>
    <s v="OtsLGRF24S_8501"/>
    <s v="C-08501"/>
    <x v="26"/>
    <n v="18"/>
    <s v="M"/>
    <n v="610"/>
    <x v="38"/>
    <x v="0"/>
    <s v="NA"/>
    <s v="NA"/>
    <s v="NA"/>
    <x v="0"/>
    <x v="0"/>
    <s v="OtsLYON21S_1_0922"/>
    <s v="OtsLYON21S_1_1702"/>
    <x v="6"/>
    <x v="4"/>
    <n v="2021"/>
    <s v="FALL"/>
    <n v="0.999999999999999"/>
    <x v="4"/>
    <n v="0.98140000000000005"/>
    <n v="1"/>
    <n v="1.0138888888888888"/>
    <x v="8"/>
    <n v="5.632716049382716"/>
    <n v="5.6516685661954327"/>
    <n v="16.98530955148815"/>
    <s v="Abv"/>
    <n v="1.8952516812716702E-2"/>
  </r>
  <r>
    <s v="OtsLGRF24S"/>
    <s v="OtsLGRF24S_8504"/>
    <s v="C-08504"/>
    <x v="26"/>
    <n v="18"/>
    <s v="F"/>
    <n v="820"/>
    <x v="6"/>
    <x v="0"/>
    <s v="NA"/>
    <s v="NA"/>
    <s v="NA"/>
    <x v="1"/>
    <x v="1"/>
    <s v="OtsNPFH19S_1_4303"/>
    <s v="OtsNPFH19S_1_4060"/>
    <x v="4"/>
    <x v="3"/>
    <n v="2019"/>
    <s v="FALL"/>
    <n v="1"/>
    <x v="0"/>
    <n v="0.99705232300000002"/>
    <n v="1"/>
    <n v="1"/>
    <x v="4"/>
    <n v="5.5555555555555554"/>
    <n v="5.5585119470427449"/>
    <n v="16.705340194731683"/>
    <s v="Abv"/>
    <n v="2.9563914871895136E-3"/>
  </r>
  <r>
    <s v="OtsLGRF24S"/>
    <s v="OtsLGRF24S_8507"/>
    <s v="C-08507"/>
    <x v="26"/>
    <n v="18"/>
    <s v="F"/>
    <n v="660"/>
    <x v="36"/>
    <x v="0"/>
    <s v="NA"/>
    <s v="NA"/>
    <s v="NA"/>
    <x v="1"/>
    <x v="1"/>
    <s v="OtsLYON21S_1_0653"/>
    <s v="OtsLYON21S_1_0102"/>
    <x v="6"/>
    <x v="4"/>
    <n v="2021"/>
    <s v="FALL"/>
    <n v="1.00000000000001"/>
    <x v="11"/>
    <n v="0.98140000000000005"/>
    <n v="1"/>
    <n v="1"/>
    <x v="5"/>
    <n v="5.5555555555555554"/>
    <n v="5.5745080723682721"/>
    <n v="16.753414340817248"/>
    <s v="Abv"/>
    <n v="1.8952516812716702E-2"/>
  </r>
  <r>
    <s v="OtsLGRF24S"/>
    <s v="OtsLGRF24S_8510"/>
    <s v="C-08510"/>
    <x v="26"/>
    <n v="18"/>
    <s v="F"/>
    <n v="740"/>
    <x v="2"/>
    <x v="1"/>
    <n v="1"/>
    <s v="NA"/>
    <s v="NA"/>
    <x v="1"/>
    <x v="1"/>
    <s v="OtsLYON20S_1_0423"/>
    <s v="OtsLYON20S_1_1122"/>
    <x v="1"/>
    <x v="0"/>
    <n v="2020"/>
    <s v="FALL"/>
    <n v="1"/>
    <x v="1"/>
    <n v="0.98961045999999997"/>
    <n v="1"/>
    <n v="1"/>
    <x v="1"/>
    <n v="5.5555555555555554"/>
    <n v="5.5660541713442369"/>
    <n v="16.728007308517132"/>
    <s v="Abv"/>
    <n v="1.0498615788681498E-2"/>
  </r>
  <r>
    <s v="OtsLGRF24S"/>
    <s v="OtsLGRF24S_8513"/>
    <s v="C-08513"/>
    <x v="26"/>
    <n v="18"/>
    <s v="F"/>
    <n v="790"/>
    <x v="7"/>
    <x v="0"/>
    <s v="NA"/>
    <s v="NA"/>
    <s v="NA"/>
    <x v="1"/>
    <x v="1"/>
    <s v="OtsNPFH19S_1_2306"/>
    <s v="OtsNPFH19S_1_2022"/>
    <x v="4"/>
    <x v="3"/>
    <n v="2019"/>
    <s v="FALL"/>
    <n v="0.999999999999999"/>
    <x v="0"/>
    <n v="0.99705232300000002"/>
    <n v="1"/>
    <n v="1"/>
    <x v="4"/>
    <n v="5.5555555555555554"/>
    <n v="5.5585119470427449"/>
    <n v="16.705340194731683"/>
    <s v="Abv"/>
    <n v="2.9563914871895136E-3"/>
  </r>
  <r>
    <s v="OtsLGRF24S"/>
    <s v="OtsLGRF24S_8516"/>
    <s v="C-08516"/>
    <x v="27"/>
    <n v="18"/>
    <s v="F"/>
    <n v="830"/>
    <x v="10"/>
    <x v="0"/>
    <s v="NA"/>
    <s v="NA"/>
    <s v="NA"/>
    <x v="1"/>
    <x v="1"/>
    <s v="NA"/>
    <s v="NA"/>
    <x v="3"/>
    <x v="2"/>
    <s v="U"/>
    <s v="FALL"/>
    <n v="1"/>
    <x v="5"/>
    <n v="1"/>
    <n v="1"/>
    <n v="1"/>
    <x v="3"/>
    <n v="5.5555555555555554"/>
    <n v="5.5142524290531805"/>
    <n v="16.572324324312643"/>
    <s v="Abv"/>
    <n v="-4.1303126502374887E-2"/>
  </r>
  <r>
    <s v="OtsLGRF24S"/>
    <s v="OtsLGRF24S_8519"/>
    <s v="C-08519"/>
    <x v="27"/>
    <n v="18"/>
    <s v="F"/>
    <n v="680"/>
    <x v="19"/>
    <x v="0"/>
    <s v="NA"/>
    <s v="NA"/>
    <s v="NA"/>
    <x v="1"/>
    <x v="1"/>
    <s v="OtsLYON19S_1_0144"/>
    <s v="OtsLYON19S_1_0201"/>
    <x v="5"/>
    <x v="3"/>
    <n v="2019"/>
    <s v="FALL"/>
    <n v="0.999999999999998"/>
    <x v="11"/>
    <n v="0.95971980899999998"/>
    <n v="1"/>
    <n v="1.0069930069930071"/>
    <x v="0"/>
    <n v="5.594405594405595"/>
    <n v="5.636376376525817"/>
    <n v="16.939350986824238"/>
    <s v="Abv"/>
    <n v="4.1970782120221983E-2"/>
  </r>
  <r>
    <s v="OtsLGRF24S"/>
    <s v="OtsLGRF24S_8522"/>
    <s v="C-08522"/>
    <x v="27"/>
    <n v="18"/>
    <s v="F"/>
    <n v="840"/>
    <x v="12"/>
    <x v="0"/>
    <s v="NA"/>
    <s v="NA"/>
    <s v="NA"/>
    <x v="1"/>
    <x v="1"/>
    <s v="NA"/>
    <s v="NA"/>
    <x v="3"/>
    <x v="2"/>
    <s v="U"/>
    <s v="FALL"/>
    <n v="1"/>
    <x v="5"/>
    <n v="1"/>
    <n v="1"/>
    <n v="1"/>
    <x v="3"/>
    <n v="5.5555555555555554"/>
    <n v="5.5142524290531805"/>
    <n v="16.572324324312643"/>
    <s v="Abv"/>
    <n v="-4.1303126502374887E-2"/>
  </r>
  <r>
    <s v="OtsLGRF24S"/>
    <s v="OtsLGRF24S_8525"/>
    <s v="C-08525"/>
    <x v="27"/>
    <n v="18"/>
    <s v="M"/>
    <n v="630"/>
    <x v="31"/>
    <x v="0"/>
    <s v="NA"/>
    <s v="NA"/>
    <s v="NA"/>
    <x v="0"/>
    <x v="0"/>
    <s v="NA"/>
    <s v="NA"/>
    <x v="3"/>
    <x v="2"/>
    <s v="U"/>
    <s v="FALL"/>
    <n v="1"/>
    <x v="5"/>
    <n v="1"/>
    <n v="1"/>
    <n v="1"/>
    <x v="5"/>
    <n v="5.5555555555555554"/>
    <n v="5.5142524290531805"/>
    <n v="16.572324324312643"/>
    <s v="Abv"/>
    <n v="-4.1303126502374887E-2"/>
  </r>
  <r>
    <s v="OtsLGRF24S"/>
    <s v="OtsLGRF24S_8528"/>
    <s v="C-08528"/>
    <x v="27"/>
    <n v="18"/>
    <s v="M"/>
    <n v="640"/>
    <x v="39"/>
    <x v="0"/>
    <s v="NA"/>
    <s v="NA"/>
    <s v="NA"/>
    <x v="0"/>
    <x v="0"/>
    <s v="OtsLYON21S_1_0960"/>
    <s v="OtsLYON21S_1_2005"/>
    <x v="6"/>
    <x v="4"/>
    <n v="2021"/>
    <s v="FALL"/>
    <n v="0.999999999999996"/>
    <x v="4"/>
    <n v="0.98140000000000005"/>
    <n v="1"/>
    <n v="1"/>
    <x v="5"/>
    <n v="5.5555555555555554"/>
    <n v="5.5745080723682721"/>
    <n v="16.753414340817248"/>
    <s v="Abv"/>
    <n v="1.8952516812716702E-2"/>
  </r>
  <r>
    <s v="OtsLGRF24S"/>
    <s v="OtsLGRF24S_8531"/>
    <s v="C-08531"/>
    <x v="27"/>
    <n v="18"/>
    <s v="F"/>
    <n v="750"/>
    <x v="21"/>
    <x v="1"/>
    <n v="1"/>
    <s v="NA"/>
    <s v="NA"/>
    <x v="1"/>
    <x v="1"/>
    <s v="OtsLYON20S_1_0628"/>
    <s v="OtsLYON20S_1_0701"/>
    <x v="1"/>
    <x v="0"/>
    <n v="2020"/>
    <s v="FALL"/>
    <n v="0.999999999999997"/>
    <x v="9"/>
    <n v="0.98961045999999997"/>
    <n v="1"/>
    <n v="1"/>
    <x v="1"/>
    <n v="5.5555555555555554"/>
    <n v="5.5660541713442369"/>
    <n v="16.728007308517132"/>
    <s v="Abv"/>
    <n v="1.0498615788681498E-2"/>
  </r>
  <r>
    <s v="OtsLGRF24S"/>
    <s v="OtsLGRF24S_8534"/>
    <s v="C-08534"/>
    <x v="27"/>
    <n v="18"/>
    <s v="M"/>
    <n v="700"/>
    <x v="0"/>
    <x v="1"/>
    <n v="1"/>
    <s v="3DD.00777AD3BC"/>
    <s v="NA"/>
    <x v="0"/>
    <x v="0"/>
    <s v="OtsLYON20S_1_1379"/>
    <s v="OtsLYON20S_1_0961"/>
    <x v="1"/>
    <x v="0"/>
    <n v="2020"/>
    <s v="FALL"/>
    <n v="1"/>
    <x v="3"/>
    <n v="0.98961045999999997"/>
    <n v="1"/>
    <n v="1.0057142857142858"/>
    <x v="0"/>
    <n v="5.5873015873015879"/>
    <n v="5.5978002030902694"/>
    <n v="16.823415623764589"/>
    <s v="blw"/>
    <n v="1.0498615788681498E-2"/>
  </r>
  <r>
    <s v="OtsLGRF24S"/>
    <s v="OtsLGRF24S_8537"/>
    <s v="C-08537"/>
    <x v="27"/>
    <n v="18"/>
    <s v="M"/>
    <n v="490"/>
    <x v="24"/>
    <x v="1"/>
    <n v="1"/>
    <s v="NA"/>
    <s v="NA"/>
    <x v="0"/>
    <x v="0"/>
    <s v="OtsLYON20S_1_1322"/>
    <s v="OtsLYON20S_1_0860"/>
    <x v="1"/>
    <x v="0"/>
    <n v="2020"/>
    <s v="FALL"/>
    <n v="0.999999999999995"/>
    <x v="9"/>
    <n v="0.98961045999999997"/>
    <n v="1"/>
    <n v="1"/>
    <x v="7"/>
    <n v="5.5555555555555554"/>
    <n v="5.5660541713442369"/>
    <n v="16.728007308517132"/>
    <s v="Abv"/>
    <n v="1.0498615788681498E-2"/>
  </r>
  <r>
    <s v="OtsLGRF24S"/>
    <s v="OtsLGRF24S_8540"/>
    <s v="C-08540"/>
    <x v="27"/>
    <n v="18"/>
    <s v="M"/>
    <n v="660"/>
    <x v="36"/>
    <x v="1"/>
    <n v="1"/>
    <s v="NA"/>
    <s v="NA"/>
    <x v="0"/>
    <x v="0"/>
    <s v="OtsLYON21S_1_0923"/>
    <s v="OtsLYON21S_1_1715"/>
    <x v="6"/>
    <x v="4"/>
    <n v="2021"/>
    <s v="FALL"/>
    <n v="0.999999999999996"/>
    <x v="4"/>
    <n v="0.98140000000000005"/>
    <n v="1"/>
    <n v="1"/>
    <x v="5"/>
    <n v="5.5555555555555554"/>
    <n v="5.5745080723682721"/>
    <n v="16.753414340817248"/>
    <s v="Abv"/>
    <n v="1.8952516812716702E-2"/>
  </r>
  <r>
    <s v="OtsLGRF24S"/>
    <s v="OtsLGRF24S_8543"/>
    <s v="C-08543"/>
    <x v="27"/>
    <n v="18"/>
    <s v="M"/>
    <n v="450"/>
    <x v="17"/>
    <x v="0"/>
    <s v="NA"/>
    <s v="NA"/>
    <s v="NA"/>
    <x v="0"/>
    <x v="0"/>
    <s v="OtsLYON22S_1_0517"/>
    <s v="OtsLYON22S_1_4372"/>
    <x v="2"/>
    <x v="1"/>
    <n v="2022"/>
    <s v="FALL"/>
    <n v="1"/>
    <x v="1"/>
    <n v="0.98"/>
    <n v="1"/>
    <n v="1"/>
    <x v="2"/>
    <n v="5.5555555555555554"/>
    <n v="5.5759637188208613"/>
    <n v="16.757789085249826"/>
    <s v="Abv"/>
    <n v="2.0408163265305923E-2"/>
  </r>
  <r>
    <s v="OtsLGRF24S"/>
    <s v="OtsLGRF24S_8546"/>
    <s v="C-08546"/>
    <x v="27"/>
    <n v="18"/>
    <s v="M"/>
    <n v="520"/>
    <x v="29"/>
    <x v="0"/>
    <s v="NA"/>
    <s v="NA"/>
    <s v="NA"/>
    <x v="0"/>
    <x v="0"/>
    <s v="OtsLYON22S_1_0186"/>
    <s v="OtsLYON22S_1_3117"/>
    <x v="2"/>
    <x v="1"/>
    <n v="2022"/>
    <s v="FALL"/>
    <n v="1"/>
    <x v="10"/>
    <n v="0.98"/>
    <n v="1"/>
    <n v="1"/>
    <x v="7"/>
    <n v="5.5555555555555554"/>
    <n v="5.5759637188208613"/>
    <n v="16.757789085249826"/>
    <s v="Abv"/>
    <n v="2.0408163265305923E-2"/>
  </r>
  <r>
    <s v="OtsLGRF24S"/>
    <s v="OtsLGRF24S_8549"/>
    <s v="C-08549"/>
    <x v="27"/>
    <n v="18"/>
    <s v="M"/>
    <n v="660"/>
    <x v="36"/>
    <x v="1"/>
    <n v="1"/>
    <s v="NA"/>
    <s v="NA"/>
    <x v="0"/>
    <x v="0"/>
    <s v="OtsLYON21S_1_0746"/>
    <s v="OtsLYON21S_1_0366"/>
    <x v="6"/>
    <x v="4"/>
    <n v="2021"/>
    <s v="FALL"/>
    <n v="0.999999999999996"/>
    <x v="1"/>
    <n v="0.98140000000000005"/>
    <n v="1"/>
    <n v="1"/>
    <x v="5"/>
    <n v="5.5555555555555554"/>
    <n v="5.5745080723682721"/>
    <n v="16.753414340817248"/>
    <s v="Abv"/>
    <n v="1.8952516812716702E-2"/>
  </r>
  <r>
    <s v="OtsLGRF24S"/>
    <s v="OtsLGRF24S_8552"/>
    <s v="C-08552"/>
    <x v="27"/>
    <n v="18"/>
    <s v="M"/>
    <n v="640"/>
    <x v="39"/>
    <x v="1"/>
    <n v="1"/>
    <s v="NA"/>
    <s v="NA"/>
    <x v="1"/>
    <x v="1"/>
    <s v="OtsLYON21S_1_0904"/>
    <s v="OtsLYON21S_1_1935"/>
    <x v="6"/>
    <x v="4"/>
    <n v="2021"/>
    <s v="FALL"/>
    <n v="0.999999999999996"/>
    <x v="9"/>
    <n v="0.98140000000000005"/>
    <n v="1"/>
    <n v="1"/>
    <x v="5"/>
    <n v="5.5555555555555554"/>
    <n v="5.5745080723682721"/>
    <n v="16.753414340817248"/>
    <s v="Abv"/>
    <n v="1.8952516812716702E-2"/>
  </r>
  <r>
    <s v="OtsLGRF24S"/>
    <s v="OtsLGRF24S_8555"/>
    <s v="C-08555"/>
    <x v="27"/>
    <n v="18"/>
    <s v="F"/>
    <n v="750"/>
    <x v="21"/>
    <x v="1"/>
    <n v="1"/>
    <s v="NA"/>
    <s v="NA"/>
    <x v="1"/>
    <x v="1"/>
    <s v="OtsLYON19S_1_1834"/>
    <s v="OtsLYON19S_1_1567"/>
    <x v="5"/>
    <x v="3"/>
    <n v="2019"/>
    <s v="FALL"/>
    <n v="0.999999999999998"/>
    <x v="4"/>
    <n v="0.95971980899999998"/>
    <n v="1"/>
    <n v="1"/>
    <x v="1"/>
    <n v="5.5555555555555554"/>
    <n v="5.5975263376757773"/>
    <n v="16.822592559073851"/>
    <s v="Abv"/>
    <n v="4.1970782120221983E-2"/>
  </r>
  <r>
    <s v="OtsLGRF24S"/>
    <s v="OtsLGRF24S_8558"/>
    <s v="C-08558"/>
    <x v="27"/>
    <n v="18"/>
    <s v="F"/>
    <n v="640"/>
    <x v="39"/>
    <x v="1"/>
    <n v="1"/>
    <s v="NA"/>
    <s v="NA"/>
    <x v="1"/>
    <x v="1"/>
    <s v="OtsLYON21S_1_0919"/>
    <s v="OtsLYON21S_1_1985"/>
    <x v="6"/>
    <x v="4"/>
    <n v="2021"/>
    <s v="FALL"/>
    <n v="0.999999999999999"/>
    <x v="4"/>
    <n v="0.98140000000000005"/>
    <n v="1"/>
    <n v="1"/>
    <x v="5"/>
    <n v="5.5555555555555554"/>
    <n v="5.5745080723682721"/>
    <n v="16.753414340817248"/>
    <s v="Abv"/>
    <n v="1.8952516812716702E-2"/>
  </r>
  <r>
    <s v="OtsLGRF24S"/>
    <s v="OtsLGRF24S_8561"/>
    <s v="C-08561"/>
    <x v="27"/>
    <n v="18"/>
    <s v="M"/>
    <n v="440"/>
    <x v="49"/>
    <x v="0"/>
    <s v="NA"/>
    <s v="NA"/>
    <s v="NA"/>
    <x v="0"/>
    <x v="0"/>
    <s v="OtsLYON22S_1_0367"/>
    <s v="OtsLYON22S_1_4074"/>
    <x v="2"/>
    <x v="1"/>
    <n v="2022"/>
    <s v="FALL"/>
    <n v="0.999999999999999"/>
    <x v="4"/>
    <n v="0.98"/>
    <n v="1"/>
    <n v="1"/>
    <x v="2"/>
    <n v="5.5555555555555554"/>
    <n v="5.5759637188208613"/>
    <n v="16.757789085249826"/>
    <s v="Abv"/>
    <n v="2.0408163265305923E-2"/>
  </r>
  <r>
    <s v="OtsLGRF24S"/>
    <s v="OtsLGRF24S_8564"/>
    <s v="C-08564"/>
    <x v="27"/>
    <n v="18"/>
    <s v="M"/>
    <n v="700"/>
    <x v="0"/>
    <x v="0"/>
    <s v="NA"/>
    <s v="3DD.00777AB83B"/>
    <s v="NA"/>
    <x v="1"/>
    <x v="1"/>
    <s v="OtsLYON21S_1_0819"/>
    <s v="OtsLYON21S_1_1655"/>
    <x v="6"/>
    <x v="4"/>
    <n v="2021"/>
    <s v="FALL"/>
    <n v="1"/>
    <x v="10"/>
    <n v="0.98140000000000005"/>
    <n v="1"/>
    <n v="1.0069930069930071"/>
    <x v="0"/>
    <n v="5.594405594405595"/>
    <n v="5.6133581112183117"/>
    <n v="16.870172768567635"/>
    <s v="Abv"/>
    <n v="1.8952516812716702E-2"/>
  </r>
  <r>
    <s v="OtsLGRF24S"/>
    <s v="OtsLGRF24S_8567"/>
    <s v="C-08567"/>
    <x v="27"/>
    <n v="18"/>
    <s v="M"/>
    <n v="780"/>
    <x v="11"/>
    <x v="0"/>
    <s v="NA"/>
    <s v="3DD.0077699057"/>
    <s v="NA"/>
    <x v="0"/>
    <x v="0"/>
    <s v="NA"/>
    <s v="NA"/>
    <x v="3"/>
    <x v="2"/>
    <s v="U"/>
    <s v="FALL"/>
    <n v="1"/>
    <x v="5"/>
    <n v="1"/>
    <n v="1"/>
    <n v="1"/>
    <x v="4"/>
    <n v="5.5555555555555554"/>
    <n v="5.5142524290531805"/>
    <n v="16.572324324312643"/>
    <s v="Abv"/>
    <n v="-4.1303126502374887E-2"/>
  </r>
  <r>
    <s v="OtsLGRF24S"/>
    <s v="OtsLGRF24S_8570"/>
    <s v="C-08570"/>
    <x v="27"/>
    <n v="18"/>
    <s v="M"/>
    <n v="590"/>
    <x v="35"/>
    <x v="0"/>
    <s v="NA"/>
    <s v="NA"/>
    <s v="This sample is a duplicate with OtsLGRF24S_10895."/>
    <x v="0"/>
    <x v="0"/>
    <s v="OtsPBT21-LWSFa-5318"/>
    <s v="OtsPBT21-LWSFa-5460"/>
    <x v="12"/>
    <x v="4"/>
    <n v="2021"/>
    <s v="FALL"/>
    <n v="1"/>
    <x v="19"/>
    <n v="0.98870000000000002"/>
    <n v="1"/>
    <n v="1.0138888888888888"/>
    <x v="8"/>
    <n v="5.632716049382716"/>
    <n v="5.6441451987708016"/>
    <n v="16.962699109442543"/>
    <s v="Abv"/>
    <n v="1.1429149388085591E-2"/>
  </r>
  <r>
    <s v="OtsLGRF24S"/>
    <s v="OtsLGRF24S_8573"/>
    <s v="C-08573"/>
    <x v="27"/>
    <n v="18"/>
    <s v="M"/>
    <n v="470"/>
    <x v="3"/>
    <x v="1"/>
    <n v="1"/>
    <s v="NA"/>
    <s v="NA"/>
    <x v="0"/>
    <x v="0"/>
    <s v="OtsLYON22S_1_0502"/>
    <s v="OtsLYON22S_1_4342"/>
    <x v="2"/>
    <x v="1"/>
    <n v="2022"/>
    <s v="FALL"/>
    <n v="0.999999999999998"/>
    <x v="14"/>
    <n v="0.98"/>
    <n v="1"/>
    <n v="1"/>
    <x v="2"/>
    <n v="5.5555555555555554"/>
    <n v="5.5759637188208613"/>
    <n v="16.757789085249826"/>
    <s v="Abv"/>
    <n v="2.0408163265305923E-2"/>
  </r>
  <r>
    <s v="OtsLGRF24S"/>
    <s v="OtsLGRF24S_8576"/>
    <s v="C-08576"/>
    <x v="27"/>
    <n v="18"/>
    <s v="M"/>
    <n v="720"/>
    <x v="9"/>
    <x v="1"/>
    <n v="1"/>
    <s v="3DD.00776927D5"/>
    <s v="NA"/>
    <x v="0"/>
    <x v="0"/>
    <s v="OtsLYON21S_1_0770"/>
    <s v="OtsLYON21S_1_0449"/>
    <x v="6"/>
    <x v="4"/>
    <n v="2021"/>
    <s v="FALL"/>
    <n v="0.999999999999999"/>
    <x v="10"/>
    <n v="0.98140000000000005"/>
    <n v="1"/>
    <n v="1.0057142857142858"/>
    <x v="0"/>
    <n v="5.5873015873015879"/>
    <n v="5.6062541041143046"/>
    <n v="16.848822656064705"/>
    <s v="Abv"/>
    <n v="1.8952516812716702E-2"/>
  </r>
  <r>
    <s v="OtsLGRF24S"/>
    <s v="OtsLGRF24S_8579"/>
    <s v="C-08579"/>
    <x v="27"/>
    <n v="18"/>
    <s v="M"/>
    <n v="680"/>
    <x v="19"/>
    <x v="0"/>
    <s v="NA"/>
    <s v="NA"/>
    <s v="NA"/>
    <x v="0"/>
    <x v="0"/>
    <s v="OtsNPFH21S_1_1122"/>
    <s v="OtsNPFH21S_1_1440"/>
    <x v="9"/>
    <x v="4"/>
    <n v="2021"/>
    <s v="FALL"/>
    <n v="0.999999999999998"/>
    <x v="8"/>
    <n v="0.98260000000000003"/>
    <n v="1"/>
    <n v="1.0057142857142858"/>
    <x v="0"/>
    <n v="5.5873015873015879"/>
    <n v="5.6050097086123962"/>
    <n v="16.84508279719704"/>
    <s v="Abv"/>
    <n v="1.7708121310808345E-2"/>
  </r>
  <r>
    <s v="OtsLGRF24S"/>
    <s v="OtsLGRF24S_8582"/>
    <s v="C-08582"/>
    <x v="27"/>
    <n v="18"/>
    <s v="F"/>
    <n v="710"/>
    <x v="25"/>
    <x v="1"/>
    <n v="1"/>
    <s v="NA"/>
    <s v="NA"/>
    <x v="1"/>
    <x v="1"/>
    <s v="OtsLYON20S_1_0484"/>
    <s v="OtsLYON20S_1_0528"/>
    <x v="1"/>
    <x v="0"/>
    <n v="2020"/>
    <s v="FALL"/>
    <n v="0.999999999999997"/>
    <x v="10"/>
    <n v="0.98961045999999997"/>
    <n v="1"/>
    <n v="1.0069930069930071"/>
    <x v="0"/>
    <n v="5.594405594405595"/>
    <n v="5.6049042101942765"/>
    <n v="16.844765736267519"/>
    <s v="Abv"/>
    <n v="1.0498615788681498E-2"/>
  </r>
  <r>
    <s v="OtsLGRF24S"/>
    <s v="OtsLGRF24S_8585"/>
    <s v="C-08585"/>
    <x v="27"/>
    <n v="18"/>
    <s v="F"/>
    <n v="780"/>
    <x v="11"/>
    <x v="0"/>
    <s v="NA"/>
    <s v="NA"/>
    <s v="NA"/>
    <x v="1"/>
    <x v="1"/>
    <s v="OtsNPFH20S_1_0815"/>
    <s v="OtsNPFH20S_1_0744"/>
    <x v="0"/>
    <x v="0"/>
    <n v="2020"/>
    <s v="FALL"/>
    <n v="0.999999999999998"/>
    <x v="12"/>
    <n v="0.98845608500000004"/>
    <n v="1"/>
    <n v="1"/>
    <x v="4"/>
    <n v="5.5555555555555554"/>
    <n v="5.5672342888601314"/>
    <n v="16.731553988772674"/>
    <s v="Abv"/>
    <n v="1.1678733304576028E-2"/>
  </r>
  <r>
    <s v="OtsLGRF24S"/>
    <s v="OtsLGRF24S_8588"/>
    <s v="C-08588"/>
    <x v="27"/>
    <n v="18"/>
    <s v="F"/>
    <n v="800"/>
    <x v="18"/>
    <x v="0"/>
    <s v="NA"/>
    <s v="NA"/>
    <s v="NA"/>
    <x v="1"/>
    <x v="1"/>
    <s v="NA"/>
    <s v="NA"/>
    <x v="3"/>
    <x v="2"/>
    <s v="U"/>
    <s v="FALL"/>
    <n v="0.999999999999999"/>
    <x v="5"/>
    <n v="1"/>
    <n v="1"/>
    <n v="1"/>
    <x v="4"/>
    <n v="5.5555555555555554"/>
    <n v="5.5142524290531805"/>
    <n v="16.572324324312643"/>
    <s v="Abv"/>
    <n v="-4.1303126502374887E-2"/>
  </r>
  <r>
    <s v="OtsLGRF24S"/>
    <s v="OtsLGRF24S_8591"/>
    <s v="C-08591"/>
    <x v="27"/>
    <n v="18"/>
    <s v="M"/>
    <n v="760"/>
    <x v="20"/>
    <x v="1"/>
    <n v="1"/>
    <s v="3DD.003D81DC93"/>
    <s v="NA"/>
    <x v="0"/>
    <x v="0"/>
    <s v="OtsLYON20S_1_0426"/>
    <s v="OtsLYON20S_1_1124"/>
    <x v="1"/>
    <x v="0"/>
    <n v="2020"/>
    <s v="FALL"/>
    <n v="0.999999999999999"/>
    <x v="1"/>
    <n v="0.98961045999999997"/>
    <n v="1"/>
    <n v="1.0058139534883721"/>
    <x v="1"/>
    <n v="5.5878552971576232"/>
    <n v="5.5983539129463047"/>
    <n v="16.825079722286347"/>
    <s v="Abv"/>
    <n v="1.0498615788681498E-2"/>
  </r>
  <r>
    <s v="OtsLGRF24S"/>
    <s v="OtsLGRF24S_8594"/>
    <s v="C-08594"/>
    <x v="27"/>
    <n v="18"/>
    <s v="F"/>
    <n v="720"/>
    <x v="9"/>
    <x v="0"/>
    <s v="NA"/>
    <s v="NA"/>
    <s v="NA"/>
    <x v="1"/>
    <x v="1"/>
    <s v="OtsLYON19S_1_2309"/>
    <s v="OtsLYON19S_1_2090"/>
    <x v="5"/>
    <x v="3"/>
    <n v="2019"/>
    <s v="FALL"/>
    <n v="0.99999999999999301"/>
    <x v="17"/>
    <n v="0.95971980899999998"/>
    <n v="1"/>
    <n v="1.0069930069930071"/>
    <x v="0"/>
    <n v="5.594405594405595"/>
    <n v="5.636376376525817"/>
    <n v="16.939350986824238"/>
    <s v="Abv"/>
    <n v="4.1970782120221983E-2"/>
  </r>
  <r>
    <s v="OtsLGRF24S"/>
    <s v="OtsLGRF24S_8597"/>
    <s v="C-08597"/>
    <x v="27"/>
    <n v="18"/>
    <s v="M"/>
    <n v="700"/>
    <x v="0"/>
    <x v="0"/>
    <s v="NA"/>
    <s v="3DD.0077640CFB"/>
    <s v="NA"/>
    <x v="0"/>
    <x v="0"/>
    <s v="OtsNPFH20S_1_0372"/>
    <s v="OtsNPFH20S_1_0337"/>
    <x v="0"/>
    <x v="0"/>
    <n v="2020"/>
    <s v="FALL"/>
    <n v="1"/>
    <x v="12"/>
    <n v="0.98845608500000004"/>
    <n v="1"/>
    <n v="1.0057142857142858"/>
    <x v="0"/>
    <n v="5.5873015873015879"/>
    <n v="5.5989803206061639"/>
    <n v="16.826962304020135"/>
    <s v="Abv"/>
    <n v="1.1678733304576028E-2"/>
  </r>
  <r>
    <s v="OtsLGRF24S"/>
    <s v="OtsLGRF24S_8600"/>
    <s v="C-08600"/>
    <x v="27"/>
    <n v="18"/>
    <s v="F"/>
    <n v="710"/>
    <x v="25"/>
    <x v="1"/>
    <n v="1"/>
    <s v="NA"/>
    <s v="NA"/>
    <x v="1"/>
    <x v="1"/>
    <s v="OtsLYON20S_1_1337"/>
    <s v="OtsLYON20S_1_0880"/>
    <x v="1"/>
    <x v="0"/>
    <n v="2020"/>
    <s v="FALL"/>
    <n v="1"/>
    <x v="9"/>
    <n v="0.98961045999999997"/>
    <n v="1"/>
    <n v="1.0069930069930071"/>
    <x v="0"/>
    <n v="5.594405594405595"/>
    <n v="5.6049042101942765"/>
    <n v="16.844765736267519"/>
    <s v="Abv"/>
    <n v="1.0498615788681498E-2"/>
  </r>
  <r>
    <s v="OtsLGRF24S"/>
    <s v="OtsLGRF24S_8603"/>
    <s v="C-08603"/>
    <x v="27"/>
    <n v="18"/>
    <s v="F"/>
    <n v="630"/>
    <x v="31"/>
    <x v="1"/>
    <n v="1"/>
    <s v="NA"/>
    <s v="NA"/>
    <x v="1"/>
    <x v="1"/>
    <s v="OtsLYON21S_1_0974"/>
    <s v="OtsLYON21S_1_0509"/>
    <x v="6"/>
    <x v="4"/>
    <n v="2021"/>
    <s v="FALL"/>
    <n v="1"/>
    <x v="3"/>
    <n v="0.98140000000000005"/>
    <n v="1"/>
    <n v="1"/>
    <x v="5"/>
    <n v="5.5555555555555554"/>
    <n v="5.5745080723682721"/>
    <n v="16.753414340817248"/>
    <s v="blw"/>
    <n v="1.8952516812716702E-2"/>
  </r>
  <r>
    <s v="OtsLGRF24S"/>
    <s v="OtsLGRF24S_8606"/>
    <s v="C-08606"/>
    <x v="27"/>
    <n v="18"/>
    <s v="M"/>
    <n v="650"/>
    <x v="28"/>
    <x v="0"/>
    <s v="NA"/>
    <s v="NA"/>
    <s v="NA"/>
    <x v="0"/>
    <x v="0"/>
    <s v="NA"/>
    <s v="NA"/>
    <x v="3"/>
    <x v="2"/>
    <s v="U"/>
    <s v="FALL"/>
    <n v="0.999999999999995"/>
    <x v="5"/>
    <n v="1"/>
    <n v="1"/>
    <n v="1"/>
    <x v="5"/>
    <n v="5.5555555555555554"/>
    <n v="5.5142524290531805"/>
    <n v="16.572324324312643"/>
    <s v="blw"/>
    <n v="-4.1303126502374887E-2"/>
  </r>
  <r>
    <s v="OtsLGRF24S"/>
    <s v="OtsLGRF24S_8609"/>
    <s v="C-08609"/>
    <x v="27"/>
    <n v="18"/>
    <s v="M"/>
    <n v="470"/>
    <x v="3"/>
    <x v="0"/>
    <s v="NA"/>
    <s v="NA"/>
    <s v="NA"/>
    <x v="0"/>
    <x v="0"/>
    <s v="OtsLYON22S_1_0387"/>
    <s v="OtsLYON22S_1_4117"/>
    <x v="2"/>
    <x v="1"/>
    <n v="2022"/>
    <s v="FALL"/>
    <n v="0.999999999999998"/>
    <x v="4"/>
    <n v="0.98"/>
    <n v="1"/>
    <n v="1"/>
    <x v="2"/>
    <n v="5.5555555555555554"/>
    <n v="5.5759637188208613"/>
    <n v="16.757789085249826"/>
    <s v="Abv"/>
    <n v="2.0408163265305923E-2"/>
  </r>
  <r>
    <s v="OtsLGRF24S"/>
    <s v="OtsLGRF24S_8612"/>
    <s v="C-08612"/>
    <x v="27"/>
    <n v="18"/>
    <s v="F"/>
    <n v="710"/>
    <x v="25"/>
    <x v="1"/>
    <n v="1"/>
    <s v="NA"/>
    <s v="NA"/>
    <x v="1"/>
    <x v="1"/>
    <s v="OtsLYON19S_1_1309"/>
    <s v="OtsLYON19S_1_1276"/>
    <x v="5"/>
    <x v="3"/>
    <n v="2019"/>
    <s v="FALL"/>
    <n v="0.999999999999998"/>
    <x v="3"/>
    <n v="0.95971980899999998"/>
    <n v="1"/>
    <n v="1.0069930069930071"/>
    <x v="0"/>
    <n v="5.594405594405595"/>
    <n v="5.636376376525817"/>
    <n v="16.939350986824238"/>
    <s v="blw"/>
    <n v="4.1970782120221983E-2"/>
  </r>
  <r>
    <s v="OtsLGRF24S"/>
    <s v="OtsLGRF24S_8615"/>
    <s v="C-08615"/>
    <x v="27"/>
    <n v="18"/>
    <s v="F"/>
    <n v="790"/>
    <x v="7"/>
    <x v="0"/>
    <s v="NA"/>
    <s v="NA"/>
    <s v="NA"/>
    <x v="1"/>
    <x v="1"/>
    <s v="OtsLYON19S_1_0582"/>
    <s v="OtsLYON19S_1_0620"/>
    <x v="5"/>
    <x v="3"/>
    <n v="2019"/>
    <s v="FALL"/>
    <n v="1"/>
    <x v="1"/>
    <n v="0.95971980899999998"/>
    <n v="1"/>
    <n v="1"/>
    <x v="4"/>
    <n v="5.5555555555555554"/>
    <n v="5.5975263376757773"/>
    <n v="16.822592559073851"/>
    <s v="Abv"/>
    <n v="4.1970782120221983E-2"/>
  </r>
  <r>
    <s v="OtsLGRF24S"/>
    <s v="OtsLGRF24S_8618"/>
    <s v="C-08618"/>
    <x v="27"/>
    <n v="18"/>
    <s v="F"/>
    <n v="750"/>
    <x v="21"/>
    <x v="0"/>
    <s v="NA"/>
    <s v="NA"/>
    <s v="NA"/>
    <x v="1"/>
    <x v="1"/>
    <s v="NA"/>
    <s v="NA"/>
    <x v="3"/>
    <x v="2"/>
    <s v="U"/>
    <s v="FALL"/>
    <n v="0.999999999999998"/>
    <x v="5"/>
    <n v="1"/>
    <n v="1"/>
    <n v="1"/>
    <x v="1"/>
    <n v="5.5555555555555554"/>
    <n v="5.5142524290531805"/>
    <n v="16.572324324312643"/>
    <s v="Abv"/>
    <n v="-4.1303126502374887E-2"/>
  </r>
  <r>
    <s v="OtsLGRF24S"/>
    <s v="OtsLGRF24S_8621"/>
    <s v="C-08621"/>
    <x v="28"/>
    <n v="18"/>
    <s v="M"/>
    <n v="680"/>
    <x v="19"/>
    <x v="0"/>
    <s v="NA"/>
    <s v="NA"/>
    <s v="NA"/>
    <x v="1"/>
    <x v="1"/>
    <s v="OtsLYON21S_1_0699"/>
    <s v="OtsLYON21S_1_0258"/>
    <x v="6"/>
    <x v="4"/>
    <n v="2021"/>
    <s v="FALL"/>
    <n v="0.999999999999997"/>
    <x v="2"/>
    <n v="0.98140000000000005"/>
    <n v="1"/>
    <n v="1.0069930069930071"/>
    <x v="0"/>
    <n v="5.594405594405595"/>
    <n v="5.6133581112183117"/>
    <n v="16.870172768567635"/>
    <s v="Abv"/>
    <n v="1.8952516812716702E-2"/>
  </r>
  <r>
    <s v="OtsLGRF24S"/>
    <s v="OtsLGRF24S_8624"/>
    <s v="C-08624"/>
    <x v="28"/>
    <n v="18"/>
    <s v="M"/>
    <n v="660"/>
    <x v="36"/>
    <x v="1"/>
    <n v="1"/>
    <s v="NA"/>
    <s v="NA"/>
    <x v="0"/>
    <x v="0"/>
    <s v="OtsPBT20-UmaFa-0297"/>
    <s v="OtsPBT20-UmaFa-0042"/>
    <x v="16"/>
    <x v="0"/>
    <n v="2020"/>
    <s v="FALL"/>
    <n v="0.999999999999995"/>
    <x v="21"/>
    <n v="0.89080000000000004"/>
    <n v="1"/>
    <n v="1"/>
    <x v="5"/>
    <n v="5.5555555555555554"/>
    <n v="5.6781419947113703"/>
    <n v="17.064871785714335"/>
    <s v="blw"/>
    <n v="0.12258643915581491"/>
  </r>
  <r>
    <s v="OtsLGRF24S"/>
    <s v="OtsLGRF24S_8627"/>
    <s v="C-08627"/>
    <x v="28"/>
    <n v="18"/>
    <s v="F"/>
    <n v="730"/>
    <x v="13"/>
    <x v="0"/>
    <s v="NA"/>
    <s v="NA"/>
    <s v="NA"/>
    <x v="1"/>
    <x v="1"/>
    <s v="OtsLYON20S_1_1537"/>
    <s v="OtsLYON20S_1_1669"/>
    <x v="1"/>
    <x v="0"/>
    <n v="2020"/>
    <s v="FALL"/>
    <n v="1"/>
    <x v="4"/>
    <n v="0.98961045999999997"/>
    <n v="1"/>
    <n v="1"/>
    <x v="1"/>
    <n v="5.5555555555555554"/>
    <n v="5.5660541713442369"/>
    <n v="16.728007308517132"/>
    <s v="Abv"/>
    <n v="1.0498615788681498E-2"/>
  </r>
  <r>
    <s v="OtsLGRF24S"/>
    <s v="OtsLGRF24S_8630"/>
    <s v="C-08630"/>
    <x v="28"/>
    <n v="18"/>
    <s v="M"/>
    <n v="480"/>
    <x v="46"/>
    <x v="0"/>
    <s v="NA"/>
    <s v="NA"/>
    <s v="NA"/>
    <x v="0"/>
    <x v="0"/>
    <s v="OtsLYON22S_1_0431"/>
    <s v="OtsLYON22S_1_4215"/>
    <x v="2"/>
    <x v="1"/>
    <n v="2022"/>
    <s v="FALL"/>
    <n v="0.999999999999997"/>
    <x v="4"/>
    <n v="0.98"/>
    <n v="1"/>
    <n v="1"/>
    <x v="7"/>
    <n v="5.5555555555555554"/>
    <n v="5.5759637188208613"/>
    <n v="16.757789085249826"/>
    <s v="Abv"/>
    <n v="2.0408163265305923E-2"/>
  </r>
  <r>
    <s v="OtsLGRF24S"/>
    <s v="OtsLGRF24S_8633"/>
    <s v="C-08633"/>
    <x v="28"/>
    <n v="18"/>
    <s v="F"/>
    <n v="730"/>
    <x v="13"/>
    <x v="0"/>
    <s v="NA"/>
    <s v="NA"/>
    <s v="NA"/>
    <x v="1"/>
    <x v="1"/>
    <s v="OtsLYON20S_1_0265"/>
    <s v="OtsLYON20S_1_0131"/>
    <x v="1"/>
    <x v="0"/>
    <n v="2020"/>
    <s v="FALL"/>
    <n v="0.999999999999999"/>
    <x v="2"/>
    <n v="0.98961045999999997"/>
    <n v="1"/>
    <n v="1"/>
    <x v="1"/>
    <n v="5.5555555555555554"/>
    <n v="5.5660541713442369"/>
    <n v="16.728007308517132"/>
    <s v="Abv"/>
    <n v="1.0498615788681498E-2"/>
  </r>
  <r>
    <s v="OtsLGRF24S"/>
    <s v="OtsLGRF24S_8636"/>
    <s v="C-08636"/>
    <x v="28"/>
    <n v="18"/>
    <s v="M"/>
    <n v="830"/>
    <x v="10"/>
    <x v="0"/>
    <s v="NA"/>
    <s v="3DD.0077688D7F"/>
    <s v="NA"/>
    <x v="0"/>
    <x v="0"/>
    <s v="NA"/>
    <s v="NA"/>
    <x v="3"/>
    <x v="2"/>
    <s v="U"/>
    <s v="FALL"/>
    <n v="0.999999999999997"/>
    <x v="5"/>
    <n v="1"/>
    <n v="1"/>
    <n v="1"/>
    <x v="3"/>
    <n v="5.5555555555555554"/>
    <n v="5.5142524290531805"/>
    <n v="16.572324324312643"/>
    <s v="Abv"/>
    <n v="-4.1303126502374887E-2"/>
  </r>
  <r>
    <s v="OtsLGRF24S"/>
    <s v="OtsLGRF24S_8639"/>
    <s v="C-08639"/>
    <x v="28"/>
    <n v="18"/>
    <s v="F"/>
    <n v="670"/>
    <x v="14"/>
    <x v="1"/>
    <n v="1"/>
    <s v="NA"/>
    <s v="NA"/>
    <x v="1"/>
    <x v="1"/>
    <s v="OtsLYON20S_1_0239"/>
    <s v="OtsLYON20S_1_0086"/>
    <x v="1"/>
    <x v="0"/>
    <n v="2020"/>
    <s v="FALL"/>
    <n v="0.999999999999995"/>
    <x v="11"/>
    <n v="0.98961045999999997"/>
    <n v="1"/>
    <n v="1"/>
    <x v="5"/>
    <n v="5.5555555555555554"/>
    <n v="5.5660541713442369"/>
    <n v="16.728007308517132"/>
    <s v="Abv"/>
    <n v="1.0498615788681498E-2"/>
  </r>
  <r>
    <s v="OtsLGRF24S"/>
    <s v="OtsLGRF24S_8642"/>
    <s v="C-08642"/>
    <x v="28"/>
    <n v="18"/>
    <s v="F"/>
    <n v="620"/>
    <x v="26"/>
    <x v="0"/>
    <s v="NA"/>
    <s v="NA"/>
    <s v="NA"/>
    <x v="1"/>
    <x v="1"/>
    <s v="OtsLYON21S_1_0651"/>
    <s v="OtsLYON21S_1_0101"/>
    <x v="6"/>
    <x v="4"/>
    <n v="2021"/>
    <s v="FALL"/>
    <n v="0.999999999999998"/>
    <x v="11"/>
    <n v="0.98140000000000005"/>
    <n v="1"/>
    <n v="1.0172413793103448"/>
    <x v="8"/>
    <n v="5.6513409961685825"/>
    <n v="5.6702935129812992"/>
    <n v="17.041284257512164"/>
    <s v="Abv"/>
    <n v="1.8952516812716702E-2"/>
  </r>
  <r>
    <s v="OtsLGRF24S"/>
    <s v="OtsLGRF24S_8645"/>
    <s v="C-08645"/>
    <x v="28"/>
    <n v="18"/>
    <s v="M"/>
    <n v="760"/>
    <x v="20"/>
    <x v="1"/>
    <n v="1"/>
    <s v="3DD.0077690B17"/>
    <s v="This sample is a duplicate with OtsLGRF24S_6116."/>
    <x v="0"/>
    <x v="0"/>
    <s v="OtsNPFH20S_1_0802"/>
    <s v="OtsNPFH20S_1_0717"/>
    <x v="0"/>
    <x v="0"/>
    <n v="2020"/>
    <s v="FALL"/>
    <n v="0.999999999999998"/>
    <x v="0"/>
    <n v="0.98845608500000004"/>
    <n v="1"/>
    <n v="1.0058139534883721"/>
    <x v="1"/>
    <n v="5.5878552971576232"/>
    <n v="5.5995340304621992"/>
    <n v="16.828626402541893"/>
    <s v="Abv"/>
    <n v="1.1678733304576028E-2"/>
  </r>
  <r>
    <s v="OtsLGRF24S"/>
    <s v="OtsLGRF24S_8648"/>
    <s v="C-08648"/>
    <x v="28"/>
    <n v="18"/>
    <s v="M"/>
    <n v="660"/>
    <x v="36"/>
    <x v="0"/>
    <s v="NA"/>
    <s v="3DD.003D81EA05"/>
    <s v="NA"/>
    <x v="0"/>
    <x v="0"/>
    <s v="OtsLYON20S_1_0414"/>
    <s v="OtsLYON20S_1_1081"/>
    <x v="1"/>
    <x v="0"/>
    <n v="2020"/>
    <s v="FALL"/>
    <n v="0.999999999999997"/>
    <x v="1"/>
    <n v="0.98961045999999997"/>
    <n v="1"/>
    <n v="1"/>
    <x v="5"/>
    <n v="5.5555555555555554"/>
    <n v="5.5660541713442369"/>
    <n v="16.728007308517132"/>
    <s v="Abv"/>
    <n v="1.0498615788681498E-2"/>
  </r>
  <r>
    <s v="OtsLGRF24S"/>
    <s v="OtsLGRF24S_8651"/>
    <s v="C-08651"/>
    <x v="28"/>
    <n v="18"/>
    <s v="M"/>
    <n v="590"/>
    <x v="35"/>
    <x v="1"/>
    <n v="1"/>
    <s v="NA"/>
    <s v="NA"/>
    <x v="0"/>
    <x v="0"/>
    <s v="OtsLYON21S_1_0875"/>
    <s v="OtsLYON21S_1_1861"/>
    <x v="6"/>
    <x v="4"/>
    <n v="2021"/>
    <s v="FALL"/>
    <n v="1"/>
    <x v="15"/>
    <n v="0.98140000000000005"/>
    <n v="1"/>
    <n v="1.0138888888888888"/>
    <x v="8"/>
    <n v="5.632716049382716"/>
    <n v="5.6516685661954327"/>
    <n v="16.98530955148815"/>
    <s v="Abv"/>
    <n v="1.8952516812716702E-2"/>
  </r>
  <r>
    <s v="OtsLGRF24S"/>
    <s v="OtsLGRF24S_8654"/>
    <s v="C-08654"/>
    <x v="28"/>
    <n v="18"/>
    <s v="F"/>
    <n v="650"/>
    <x v="28"/>
    <x v="0"/>
    <s v="NA"/>
    <s v="NA"/>
    <s v="NA"/>
    <x v="1"/>
    <x v="1"/>
    <s v="OtsLYON21S_1_0759"/>
    <s v="OtsLYON21S_1_0407"/>
    <x v="6"/>
    <x v="4"/>
    <n v="2021"/>
    <s v="FALL"/>
    <n v="1"/>
    <x v="1"/>
    <n v="0.98140000000000005"/>
    <n v="1"/>
    <n v="1"/>
    <x v="5"/>
    <n v="5.5555555555555554"/>
    <n v="5.5745080723682721"/>
    <n v="16.753414340817248"/>
    <s v="Abv"/>
    <n v="1.8952516812716702E-2"/>
  </r>
  <r>
    <s v="OtsLGRF24S"/>
    <s v="OtsLGRF24S_8657"/>
    <s v="C-08657"/>
    <x v="28"/>
    <n v="18"/>
    <s v="F"/>
    <n v="760"/>
    <x v="20"/>
    <x v="0"/>
    <s v="NA"/>
    <s v="NA"/>
    <s v="NA"/>
    <x v="1"/>
    <x v="1"/>
    <s v="OtsLYON19S_1_1325"/>
    <s v="OtsLYON19S_1_1422"/>
    <x v="5"/>
    <x v="3"/>
    <n v="2019"/>
    <s v="FALL"/>
    <n v="0.999999999999994"/>
    <x v="3"/>
    <n v="0.95971980899999998"/>
    <n v="1"/>
    <n v="1"/>
    <x v="1"/>
    <n v="5.5555555555555554"/>
    <n v="5.5975263376757773"/>
    <n v="16.822592559073851"/>
    <s v="blw"/>
    <n v="4.1970782120221983E-2"/>
  </r>
  <r>
    <s v="OtsLGRF24S"/>
    <s v="OtsLGRF24S_8660"/>
    <s v="C-08660"/>
    <x v="28"/>
    <n v="18"/>
    <s v="M"/>
    <n v="730"/>
    <x v="13"/>
    <x v="0"/>
    <s v="NA"/>
    <s v="3DD.007763FECF"/>
    <s v="NA"/>
    <x v="0"/>
    <x v="0"/>
    <s v="NA"/>
    <s v="NA"/>
    <x v="3"/>
    <x v="2"/>
    <s v="U"/>
    <s v="FALL"/>
    <n v="0.999999999999998"/>
    <x v="5"/>
    <n v="1"/>
    <n v="1"/>
    <n v="1.0058139534883721"/>
    <x v="1"/>
    <n v="5.5878552971576232"/>
    <n v="5.5465521706552483"/>
    <n v="16.669396738081858"/>
    <s v="Abv"/>
    <n v="-4.1303126502374887E-2"/>
  </r>
  <r>
    <s v="OtsLGRF24S"/>
    <s v="OtsLGRF24S_8663"/>
    <s v="C-08663"/>
    <x v="28"/>
    <n v="18"/>
    <s v="M"/>
    <n v="780"/>
    <x v="11"/>
    <x v="0"/>
    <s v="NA"/>
    <s v="3DD.0077698F5F"/>
    <s v="NA"/>
    <x v="0"/>
    <x v="0"/>
    <s v="OtsLYON20S_1_0222"/>
    <s v="OtsLYON20S_1_0047"/>
    <x v="1"/>
    <x v="0"/>
    <n v="2020"/>
    <s v="FALL"/>
    <n v="1"/>
    <x v="11"/>
    <n v="0.98961045999999997"/>
    <n v="1"/>
    <n v="1"/>
    <x v="4"/>
    <n v="5.5555555555555554"/>
    <n v="5.5660541713442369"/>
    <n v="16.728007308517132"/>
    <s v="Abv"/>
    <n v="1.0498615788681498E-2"/>
  </r>
  <r>
    <s v="OtsLGRF24S"/>
    <s v="OtsLGRF24S_8666"/>
    <s v="C-08666"/>
    <x v="28"/>
    <n v="18"/>
    <s v="M"/>
    <n v="740"/>
    <x v="2"/>
    <x v="0"/>
    <s v="NA"/>
    <s v="3DD.00777A9C81"/>
    <s v="NA"/>
    <x v="0"/>
    <x v="0"/>
    <s v="NA"/>
    <s v="NA"/>
    <x v="3"/>
    <x v="2"/>
    <s v="U"/>
    <s v="FALL"/>
    <n v="0.99999999999999301"/>
    <x v="5"/>
    <n v="1"/>
    <n v="1"/>
    <n v="1.0058139534883721"/>
    <x v="1"/>
    <n v="5.5878552971576232"/>
    <n v="5.5465521706552483"/>
    <n v="16.669396738081858"/>
    <s v="blw"/>
    <n v="-4.1303126502374887E-2"/>
  </r>
  <r>
    <s v="OtsLGRF24S"/>
    <s v="OtsLGRF24S_8669"/>
    <s v="C-08669"/>
    <x v="28"/>
    <n v="18"/>
    <s v="M"/>
    <n v="620"/>
    <x v="26"/>
    <x v="1"/>
    <n v="1"/>
    <s v="NA"/>
    <s v="NA"/>
    <x v="0"/>
    <x v="0"/>
    <s v="NA"/>
    <s v="NA"/>
    <x v="3"/>
    <x v="2"/>
    <s v="U"/>
    <s v="FALL"/>
    <n v="1"/>
    <x v="5"/>
    <n v="1"/>
    <n v="1"/>
    <n v="1.0138888888888888"/>
    <x v="8"/>
    <n v="5.632716049382716"/>
    <n v="5.1164386070321939"/>
    <n v="15.376749808265656"/>
    <s v="Abv"/>
    <n v="-0.51627744235052209"/>
  </r>
  <r>
    <s v="OtsLGRF24S"/>
    <s v="OtsLGRF24S_8672"/>
    <s v="C-08672"/>
    <x v="28"/>
    <n v="18"/>
    <s v="F"/>
    <n v="730"/>
    <x v="13"/>
    <x v="0"/>
    <s v="NA"/>
    <s v="NA"/>
    <s v="NA"/>
    <x v="1"/>
    <x v="1"/>
    <s v="OtsLYON19S_1_0143"/>
    <s v="OtsLYON19S_1_0207"/>
    <x v="5"/>
    <x v="3"/>
    <n v="2019"/>
    <s v="FALL"/>
    <n v="0.999999999999998"/>
    <x v="2"/>
    <n v="0.95971980899999998"/>
    <n v="1"/>
    <n v="1"/>
    <x v="1"/>
    <n v="5.5555555555555554"/>
    <n v="5.5975263376757773"/>
    <n v="16.822592559073851"/>
    <s v="Abv"/>
    <n v="4.1970782120221983E-2"/>
  </r>
  <r>
    <s v="OtsLGRF24S"/>
    <s v="OtsLGRF24S_8675"/>
    <s v="C-08675"/>
    <x v="28"/>
    <n v="18"/>
    <s v="M"/>
    <n v="690"/>
    <x v="1"/>
    <x v="0"/>
    <s v="NA"/>
    <s v="NA"/>
    <s v="NA"/>
    <x v="0"/>
    <x v="0"/>
    <s v="NA"/>
    <s v="NA"/>
    <x v="3"/>
    <x v="2"/>
    <s v="U"/>
    <s v="FALL"/>
    <n v="1"/>
    <x v="5"/>
    <n v="1"/>
    <n v="1"/>
    <n v="1.0057142857142858"/>
    <x v="0"/>
    <n v="5.5873015873015879"/>
    <n v="5.545998460799213"/>
    <n v="16.6677326395601"/>
    <s v="Abv"/>
    <n v="-4.1303126502374887E-2"/>
  </r>
  <r>
    <s v="OtsLGRF24S"/>
    <s v="OtsLGRF24S_8678"/>
    <s v="C-08678"/>
    <x v="28"/>
    <n v="18"/>
    <s v="M"/>
    <n v="710"/>
    <x v="25"/>
    <x v="0"/>
    <s v="NA"/>
    <s v="3DD.007769DE19"/>
    <s v="NA"/>
    <x v="0"/>
    <x v="0"/>
    <s v="OtsLYON19S_1_1880"/>
    <s v="OtsLYON19S_1_1663"/>
    <x v="5"/>
    <x v="3"/>
    <n v="2019"/>
    <s v="FALL"/>
    <n v="1"/>
    <x v="4"/>
    <n v="0.95971980899999998"/>
    <n v="1"/>
    <n v="1.0057142857142858"/>
    <x v="0"/>
    <n v="5.5873015873015879"/>
    <n v="5.6292723694218099"/>
    <n v="16.918000874321311"/>
    <s v="Abv"/>
    <n v="4.1970782120221983E-2"/>
  </r>
  <r>
    <s v="OtsLGRF24S"/>
    <s v="OtsLGRF24S_8681"/>
    <s v="C-08681"/>
    <x v="28"/>
    <n v="18"/>
    <s v="M"/>
    <n v="510"/>
    <x v="40"/>
    <x v="0"/>
    <s v="NA"/>
    <s v="NA"/>
    <s v="NA"/>
    <x v="0"/>
    <x v="0"/>
    <s v="OtsLYON22S_1_0399"/>
    <s v="OtsLYON22S_1_4146"/>
    <x v="2"/>
    <x v="1"/>
    <n v="2022"/>
    <s v="FALL"/>
    <n v="0.999999999999998"/>
    <x v="4"/>
    <n v="0.98"/>
    <n v="1"/>
    <n v="1"/>
    <x v="7"/>
    <n v="5.5555555555555554"/>
    <n v="5.5759637188208613"/>
    <n v="16.757789085249826"/>
    <s v="Abv"/>
    <n v="2.0408163265305923E-2"/>
  </r>
  <r>
    <s v="OtsLGRF24S"/>
    <s v="OtsLGRF24S_8684"/>
    <s v="C-08684"/>
    <x v="28"/>
    <n v="18"/>
    <s v="M"/>
    <n v="450"/>
    <x v="17"/>
    <x v="1"/>
    <n v="1"/>
    <s v="NA"/>
    <s v="NA"/>
    <x v="0"/>
    <x v="0"/>
    <s v="OtsLYON22S_1_0444"/>
    <s v="OtsLYON22S_1_4224"/>
    <x v="2"/>
    <x v="1"/>
    <n v="2022"/>
    <s v="FALL"/>
    <n v="1"/>
    <x v="4"/>
    <n v="0.98"/>
    <n v="1"/>
    <n v="1"/>
    <x v="2"/>
    <n v="5.5555555555555554"/>
    <n v="5.5759637188208613"/>
    <n v="16.757789085249826"/>
    <s v="Abv"/>
    <n v="2.0408163265305923E-2"/>
  </r>
  <r>
    <s v="OtsLGRF24S"/>
    <s v="OtsLGRF24S_8687"/>
    <s v="C-08687"/>
    <x v="28"/>
    <n v="18"/>
    <s v="M"/>
    <n v="740"/>
    <x v="2"/>
    <x v="0"/>
    <s v="NA"/>
    <s v="3DD.0077688C4E"/>
    <s v="NA"/>
    <x v="0"/>
    <x v="0"/>
    <s v="OtsLYON21S_1_0940"/>
    <s v="OtsLYON21S_1_1755"/>
    <x v="6"/>
    <x v="4"/>
    <n v="2021"/>
    <s v="FALL"/>
    <n v="0.999999999999996"/>
    <x v="4"/>
    <n v="0.98140000000000005"/>
    <n v="1"/>
    <n v="1.0058139534883721"/>
    <x v="1"/>
    <n v="5.5878552971576232"/>
    <n v="5.6068078139703399"/>
    <n v="16.850486754586463"/>
    <s v="Abv"/>
    <n v="1.8952516812716702E-2"/>
  </r>
  <r>
    <s v="OtsLGRF24S"/>
    <s v="OtsLGRF24S_8690"/>
    <s v="C-08690"/>
    <x v="28"/>
    <n v="18"/>
    <s v="F"/>
    <n v="700"/>
    <x v="0"/>
    <x v="1"/>
    <s v="NA"/>
    <s v="NA"/>
    <s v="NA"/>
    <x v="1"/>
    <x v="1"/>
    <s v="OtsLYON19S_1_0127"/>
    <s v="OtsLYON19S_1_0076"/>
    <x v="5"/>
    <x v="3"/>
    <n v="2019"/>
    <s v="FALL"/>
    <n v="0.999999999999999"/>
    <x v="11"/>
    <n v="0.95971980899999998"/>
    <n v="1"/>
    <n v="1.0069930069930071"/>
    <x v="0"/>
    <n v="5.594405594405595"/>
    <n v="5.636376376525817"/>
    <n v="16.939350986824238"/>
    <s v="Abv"/>
    <n v="4.1970782120221983E-2"/>
  </r>
  <r>
    <s v="OtsLGRF24S"/>
    <s v="OtsLGRF24S_8693"/>
    <s v="C-08693"/>
    <x v="28"/>
    <n v="18"/>
    <s v="M"/>
    <n v="850"/>
    <x v="4"/>
    <x v="0"/>
    <s v="NA"/>
    <s v="3DD.007768A7BE"/>
    <s v="NA"/>
    <x v="0"/>
    <x v="0"/>
    <s v="OtsLYON19S_1_0560"/>
    <s v="OtsLYON19S_1_0461"/>
    <x v="5"/>
    <x v="3"/>
    <n v="2019"/>
    <s v="FALL"/>
    <n v="0.999999999999998"/>
    <x v="10"/>
    <n v="0.95971980899999998"/>
    <n v="1"/>
    <n v="1"/>
    <x v="3"/>
    <n v="5.5555555555555554"/>
    <n v="5.5975263376757773"/>
    <n v="16.822592559073851"/>
    <s v="Abv"/>
    <n v="4.1970782120221983E-2"/>
  </r>
  <r>
    <s v="OtsLGRF24S"/>
    <s v="OtsLGRF24S_8696"/>
    <s v="C-08696"/>
    <x v="28"/>
    <n v="18"/>
    <s v="F"/>
    <n v="780"/>
    <x v="11"/>
    <x v="0"/>
    <s v="NA"/>
    <s v="NA"/>
    <s v="NA"/>
    <x v="1"/>
    <x v="1"/>
    <s v="OtsLYON20S_1_0428"/>
    <s v="OtsLYON20S_1_1131"/>
    <x v="1"/>
    <x v="0"/>
    <n v="2020"/>
    <s v="FALL"/>
    <n v="0.999999999999998"/>
    <x v="1"/>
    <n v="0.98961045999999997"/>
    <n v="1"/>
    <n v="1"/>
    <x v="4"/>
    <n v="5.5555555555555554"/>
    <n v="5.5660541713442369"/>
    <n v="16.728007308517132"/>
    <s v="Abv"/>
    <n v="1.0498615788681498E-2"/>
  </r>
  <r>
    <s v="OtsLGRF24S"/>
    <s v="OtsLGRF24S_8699"/>
    <s v="C-08699"/>
    <x v="28"/>
    <n v="18"/>
    <s v="M"/>
    <n v="690"/>
    <x v="1"/>
    <x v="0"/>
    <s v="NA"/>
    <s v="NA"/>
    <s v="NA"/>
    <x v="1"/>
    <x v="1"/>
    <s v="OtsLYON20S_1_1572"/>
    <s v="OtsLYON20S_1_1751"/>
    <x v="1"/>
    <x v="0"/>
    <n v="2020"/>
    <s v="FALL"/>
    <n v="0.999999999999997"/>
    <x v="4"/>
    <n v="0.98961045999999997"/>
    <n v="1"/>
    <n v="1.0069930069930071"/>
    <x v="0"/>
    <n v="5.594405594405595"/>
    <n v="5.6049042101942765"/>
    <n v="16.844765736267519"/>
    <s v="Abv"/>
    <n v="1.0498615788681498E-2"/>
  </r>
  <r>
    <s v="OtsLGRF24S"/>
    <s v="OtsLGRF24S_8702"/>
    <s v="C-08702"/>
    <x v="28"/>
    <n v="18"/>
    <s v="M"/>
    <n v="550"/>
    <x v="30"/>
    <x v="1"/>
    <n v="1"/>
    <s v="NA"/>
    <s v="NA"/>
    <x v="0"/>
    <x v="0"/>
    <s v="OtsLYON20S_1_1426"/>
    <s v="OtsLYON20S_1_1209"/>
    <x v="1"/>
    <x v="0"/>
    <n v="2020"/>
    <s v="FALL"/>
    <n v="1"/>
    <x v="3"/>
    <n v="0.98961045999999997"/>
    <n v="1"/>
    <n v="1.03125"/>
    <x v="9"/>
    <n v="5.729166666666667"/>
    <n v="5.7396652824553485"/>
    <n v="17.249771532526665"/>
    <s v="blw"/>
    <n v="1.0498615788681498E-2"/>
  </r>
  <r>
    <s v="OtsLGRF24S"/>
    <s v="OtsLGRF24S_8705"/>
    <s v="C-08705"/>
    <x v="28"/>
    <n v="18"/>
    <s v="F"/>
    <n v="740"/>
    <x v="2"/>
    <x v="0"/>
    <s v="NA"/>
    <s v="NA"/>
    <s v="NA"/>
    <x v="1"/>
    <x v="1"/>
    <s v="NA"/>
    <s v="NA"/>
    <x v="3"/>
    <x v="2"/>
    <s v="U"/>
    <s v="FALL"/>
    <n v="0.999999999999998"/>
    <x v="5"/>
    <n v="1"/>
    <n v="1"/>
    <n v="1"/>
    <x v="1"/>
    <n v="5.5555555555555554"/>
    <n v="5.5142524290531805"/>
    <n v="16.572324324312643"/>
    <s v="Abv"/>
    <n v="-4.1303126502374887E-2"/>
  </r>
  <r>
    <s v="OtsLGRF24S"/>
    <s v="OtsLGRF24S_8708"/>
    <s v="C-08708"/>
    <x v="28"/>
    <n v="18"/>
    <s v="F"/>
    <n v="750"/>
    <x v="21"/>
    <x v="0"/>
    <s v="NA"/>
    <s v="NA"/>
    <s v="NA"/>
    <x v="1"/>
    <x v="1"/>
    <s v="NA"/>
    <s v="NA"/>
    <x v="3"/>
    <x v="2"/>
    <s v="U"/>
    <s v="FALL"/>
    <n v="1"/>
    <x v="5"/>
    <n v="1"/>
    <n v="1"/>
    <n v="1"/>
    <x v="1"/>
    <n v="5.5555555555555554"/>
    <n v="5.5142524290531805"/>
    <n v="16.572324324312643"/>
    <s v="Abv"/>
    <n v="-4.1303126502374887E-2"/>
  </r>
  <r>
    <s v="OtsLGRF24S"/>
    <s v="OtsLGRF24S_8711"/>
    <s v="C-08711"/>
    <x v="28"/>
    <n v="18"/>
    <s v="F"/>
    <n v="680"/>
    <x v="19"/>
    <x v="0"/>
    <s v="NA"/>
    <s v="NA"/>
    <s v="NA"/>
    <x v="1"/>
    <x v="1"/>
    <s v="OtsLYON21S_1_0754"/>
    <s v="OtsLYON21S_1_0390"/>
    <x v="6"/>
    <x v="4"/>
    <n v="2021"/>
    <s v="FALL"/>
    <n v="1"/>
    <x v="1"/>
    <n v="0.98140000000000005"/>
    <n v="1"/>
    <n v="1.0069930069930071"/>
    <x v="0"/>
    <n v="5.594405594405595"/>
    <n v="5.6133581112183117"/>
    <n v="16.870172768567635"/>
    <s v="Abv"/>
    <n v="1.8952516812716702E-2"/>
  </r>
  <r>
    <s v="OtsLGRF24S"/>
    <s v="OtsLGRF24S_8714"/>
    <s v="C-08714"/>
    <x v="28"/>
    <n v="18"/>
    <s v="F"/>
    <n v="600"/>
    <x v="44"/>
    <x v="1"/>
    <n v="1"/>
    <s v="NA"/>
    <s v="NA"/>
    <x v="1"/>
    <x v="1"/>
    <s v="OtsLYON21S_1_1080"/>
    <s v="OtsLYON21S_1_1288"/>
    <x v="6"/>
    <x v="4"/>
    <n v="2021"/>
    <s v="FALL"/>
    <n v="0.999999999999996"/>
    <x v="3"/>
    <n v="0.98140000000000005"/>
    <n v="1"/>
    <n v="1.0172413793103448"/>
    <x v="8"/>
    <n v="5.6513409961685825"/>
    <n v="5.6702935129812992"/>
    <n v="17.041284257512164"/>
    <s v="blw"/>
    <n v="1.8952516812716702E-2"/>
  </r>
  <r>
    <s v="OtsLGRF24S"/>
    <s v="OtsLGRF24S_8717"/>
    <s v="C-08717"/>
    <x v="28"/>
    <n v="18"/>
    <s v="F"/>
    <n v="660"/>
    <x v="36"/>
    <x v="0"/>
    <s v="NA"/>
    <s v="NA"/>
    <s v="NA"/>
    <x v="1"/>
    <x v="1"/>
    <s v="NA"/>
    <s v="NA"/>
    <x v="3"/>
    <x v="2"/>
    <s v="U"/>
    <s v="FALL"/>
    <n v="1"/>
    <x v="5"/>
    <n v="1"/>
    <n v="1"/>
    <n v="1"/>
    <x v="5"/>
    <n v="5.5555555555555554"/>
    <n v="5.5142524290531805"/>
    <n v="16.572324324312643"/>
    <s v="Abv"/>
    <n v="-4.1303126502374887E-2"/>
  </r>
  <r>
    <s v="OtsLGRF24S"/>
    <s v="OtsLGRF24S_8720"/>
    <s v="C-08720"/>
    <x v="28"/>
    <n v="18"/>
    <s v="M"/>
    <n v="510"/>
    <x v="40"/>
    <x v="0"/>
    <s v="NA"/>
    <s v="NA"/>
    <s v="NA"/>
    <x v="0"/>
    <x v="0"/>
    <s v="OtsLYON22S_1_0121"/>
    <s v="OtsLYON22S_1_2176"/>
    <x v="2"/>
    <x v="1"/>
    <n v="2022"/>
    <s v="FALL"/>
    <n v="1"/>
    <x v="2"/>
    <n v="0.98"/>
    <n v="1"/>
    <n v="1"/>
    <x v="7"/>
    <n v="5.5555555555555554"/>
    <n v="5.5759637188208613"/>
    <n v="16.757789085249826"/>
    <s v="Abv"/>
    <n v="2.0408163265305923E-2"/>
  </r>
  <r>
    <s v="OtsLGRF24S"/>
    <s v="OtsLGRF24S_8723"/>
    <s v="C-08723"/>
    <x v="28"/>
    <n v="18"/>
    <s v="M"/>
    <n v="620"/>
    <x v="26"/>
    <x v="1"/>
    <n v="1"/>
    <s v="NA"/>
    <s v="NA"/>
    <x v="0"/>
    <x v="0"/>
    <s v="OtsLYON21S_1_0922"/>
    <s v="OtsLYON21S_1_1702"/>
    <x v="6"/>
    <x v="4"/>
    <n v="2021"/>
    <s v="FALL"/>
    <n v="1"/>
    <x v="4"/>
    <n v="0.98140000000000005"/>
    <n v="1"/>
    <n v="1.0138888888888888"/>
    <x v="8"/>
    <n v="5.632716049382716"/>
    <n v="5.6516685661954327"/>
    <n v="16.98530955148815"/>
    <s v="Abv"/>
    <n v="1.8952516812716702E-2"/>
  </r>
  <r>
    <s v="OtsLGRF24S"/>
    <s v="OtsLGRF24S_8726"/>
    <s v="C-08726"/>
    <x v="28"/>
    <n v="18"/>
    <s v="F"/>
    <n v="710"/>
    <x v="25"/>
    <x v="0"/>
    <s v="NA"/>
    <s v="NA"/>
    <s v="NA"/>
    <x v="1"/>
    <x v="1"/>
    <s v="OtsLYON20S_1_0665"/>
    <s v="OtsLYON20S_1_0721"/>
    <x v="1"/>
    <x v="0"/>
    <n v="2020"/>
    <s v="FALL"/>
    <n v="0.999999999999999"/>
    <x v="4"/>
    <n v="0.98961045999999997"/>
    <n v="1"/>
    <n v="1.0069930069930071"/>
    <x v="0"/>
    <n v="5.594405594405595"/>
    <n v="5.6049042101942765"/>
    <n v="16.844765736267519"/>
    <s v="Abv"/>
    <n v="1.0498615788681498E-2"/>
  </r>
  <r>
    <s v="OtsLGRF24S"/>
    <s v="OtsLGRF24S_8729"/>
    <s v="C-08729"/>
    <x v="28"/>
    <n v="18"/>
    <s v="M"/>
    <n v="660"/>
    <x v="36"/>
    <x v="0"/>
    <s v="NA"/>
    <s v="NA"/>
    <s v="NA"/>
    <x v="0"/>
    <x v="0"/>
    <s v="NA"/>
    <s v="NA"/>
    <x v="3"/>
    <x v="2"/>
    <s v="U"/>
    <s v="FALL"/>
    <n v="0.999999999999997"/>
    <x v="5"/>
    <n v="1"/>
    <n v="1"/>
    <n v="1"/>
    <x v="5"/>
    <n v="5.5555555555555554"/>
    <n v="5.5142524290531805"/>
    <n v="16.572324324312643"/>
    <s v="Abv"/>
    <n v="-4.1303126502374887E-2"/>
  </r>
  <r>
    <s v="OtsLGRF24S"/>
    <s v="OtsLGRF24S_8732"/>
    <s v="C-08732"/>
    <x v="28"/>
    <n v="18"/>
    <s v="M"/>
    <n v="610"/>
    <x v="38"/>
    <x v="1"/>
    <n v="1"/>
    <s v="NA"/>
    <s v="NA"/>
    <x v="0"/>
    <x v="0"/>
    <s v="OtsLYON21S_1_0894"/>
    <s v="OtsLYON21S_1_1902"/>
    <x v="6"/>
    <x v="4"/>
    <n v="2021"/>
    <s v="FALL"/>
    <n v="1"/>
    <x v="9"/>
    <n v="0.98140000000000005"/>
    <n v="1"/>
    <n v="1.0138888888888888"/>
    <x v="8"/>
    <n v="5.632716049382716"/>
    <n v="5.6516685661954327"/>
    <n v="16.98530955148815"/>
    <s v="Abv"/>
    <n v="1.8952516812716702E-2"/>
  </r>
  <r>
    <s v="OtsLGRF24S"/>
    <s v="OtsLGRF24S_8735"/>
    <s v="C-08735"/>
    <x v="28"/>
    <n v="18"/>
    <s v="M"/>
    <n v="710"/>
    <x v="25"/>
    <x v="0"/>
    <s v="NA"/>
    <s v="3DD.00776A01B1"/>
    <s v="NA"/>
    <x v="0"/>
    <x v="0"/>
    <s v="OtsLYON20S_1_1533"/>
    <s v="OtsLYON20S_1_1680"/>
    <x v="1"/>
    <x v="0"/>
    <n v="2020"/>
    <s v="FALL"/>
    <n v="0.999999999999998"/>
    <x v="4"/>
    <n v="0.98961045999999997"/>
    <n v="1"/>
    <n v="1.0057142857142858"/>
    <x v="0"/>
    <n v="5.5873015873015879"/>
    <n v="5.5978002030902694"/>
    <n v="16.823415623764589"/>
    <s v="Abv"/>
    <n v="1.0498615788681498E-2"/>
  </r>
  <r>
    <s v="OtsLGRF24S"/>
    <s v="OtsLGRF24S_8738"/>
    <s v="C-08738"/>
    <x v="28"/>
    <n v="18"/>
    <s v="M"/>
    <n v="880"/>
    <x v="42"/>
    <x v="0"/>
    <s v="NA"/>
    <s v="3DD.007763FF66"/>
    <s v="NA"/>
    <x v="0"/>
    <x v="0"/>
    <s v="OtsLYON19S_1_2312"/>
    <s v="OtsLYON19S_1_2087"/>
    <x v="5"/>
    <x v="3"/>
    <n v="2019"/>
    <s v="FALL"/>
    <n v="0.999999999999999"/>
    <x v="17"/>
    <n v="0.95971980899999998"/>
    <n v="1"/>
    <n v="1"/>
    <x v="10"/>
    <n v="5.5555555555555554"/>
    <n v="5.5975263376757773"/>
    <n v="16.822592559073851"/>
    <s v="Abv"/>
    <n v="4.1970782120221983E-2"/>
  </r>
  <r>
    <s v="OtsLGRF24S"/>
    <s v="OtsLGRF24S_8741"/>
    <s v="C-08741"/>
    <x v="28"/>
    <n v="18"/>
    <s v="M"/>
    <n v="670"/>
    <x v="14"/>
    <x v="0"/>
    <s v="NA"/>
    <s v="NA"/>
    <s v="NA"/>
    <x v="0"/>
    <x v="0"/>
    <s v="OtsLYON21S_1_0946"/>
    <s v="OtsLYON21S_1_1779"/>
    <x v="6"/>
    <x v="4"/>
    <n v="2021"/>
    <s v="FALL"/>
    <n v="0.999999999999999"/>
    <x v="4"/>
    <n v="0.98140000000000005"/>
    <n v="1"/>
    <n v="1"/>
    <x v="5"/>
    <n v="5.5555555555555554"/>
    <n v="5.5745080723682721"/>
    <n v="16.753414340817248"/>
    <s v="Abv"/>
    <n v="1.8952516812716702E-2"/>
  </r>
  <r>
    <s v="OtsLGRF24S"/>
    <s v="OtsLGRF24S_8744"/>
    <s v="C-08744"/>
    <x v="28"/>
    <n v="18"/>
    <s v="M"/>
    <n v="630"/>
    <x v="31"/>
    <x v="0"/>
    <s v="NA"/>
    <s v="NA"/>
    <s v="NA"/>
    <x v="0"/>
    <x v="0"/>
    <s v="OtsLYON21S_1_0951"/>
    <s v="OtsLYON21S_1_1791"/>
    <x v="6"/>
    <x v="4"/>
    <n v="2021"/>
    <s v="FALL"/>
    <n v="0.999999999999997"/>
    <x v="4"/>
    <n v="0.98140000000000005"/>
    <n v="1"/>
    <n v="1"/>
    <x v="5"/>
    <n v="5.5555555555555554"/>
    <n v="5.5745080723682721"/>
    <n v="16.753414340817248"/>
    <s v="Abv"/>
    <n v="1.8952516812716702E-2"/>
  </r>
  <r>
    <s v="OtsLGRF24S"/>
    <s v="OtsLGRF24S_8747"/>
    <s v="C-08747"/>
    <x v="28"/>
    <n v="18"/>
    <s v="M"/>
    <n v="700"/>
    <x v="0"/>
    <x v="0"/>
    <s v="NA"/>
    <s v="3DD.007769964A"/>
    <s v="NA"/>
    <x v="0"/>
    <x v="0"/>
    <s v="OtsNPFH21S_1_0473"/>
    <s v="OtsNPFH21S_1_0401"/>
    <x v="9"/>
    <x v="4"/>
    <n v="2021"/>
    <s v="FALL"/>
    <n v="1"/>
    <x v="7"/>
    <n v="0.98260000000000003"/>
    <n v="1"/>
    <n v="1.0057142857142858"/>
    <x v="0"/>
    <n v="5.5873015873015879"/>
    <n v="5.6050097086123962"/>
    <n v="16.84508279719704"/>
    <s v="Abv"/>
    <n v="1.7708121310808345E-2"/>
  </r>
  <r>
    <s v="OtsLGRF24S"/>
    <s v="OtsLGRF24S_8750"/>
    <s v="C-08750"/>
    <x v="28"/>
    <n v="18"/>
    <s v="M"/>
    <n v="480"/>
    <x v="46"/>
    <x v="1"/>
    <n v="1"/>
    <s v="NA"/>
    <s v="NA"/>
    <x v="0"/>
    <x v="0"/>
    <s v="OtsLYON22S_1_0533"/>
    <s v="OtsLYON22S_1_4357"/>
    <x v="2"/>
    <x v="1"/>
    <n v="2022"/>
    <s v="FALL"/>
    <n v="0.999999999999997"/>
    <x v="14"/>
    <n v="0.98"/>
    <n v="1"/>
    <n v="1"/>
    <x v="7"/>
    <n v="5.5555555555555554"/>
    <n v="5.5759637188208613"/>
    <n v="16.757789085249826"/>
    <s v="Abv"/>
    <n v="2.0408163265305923E-2"/>
  </r>
  <r>
    <s v="OtsLGRF24S"/>
    <s v="OtsLGRF24S_8753"/>
    <s v="C-08753"/>
    <x v="28"/>
    <n v="18"/>
    <s v="F"/>
    <n v="770"/>
    <x v="8"/>
    <x v="0"/>
    <s v="NA"/>
    <s v="NA"/>
    <s v="NA"/>
    <x v="1"/>
    <x v="1"/>
    <s v="NA"/>
    <s v="NA"/>
    <x v="3"/>
    <x v="2"/>
    <s v="U"/>
    <s v="FALL"/>
    <n v="0.999999999999999"/>
    <x v="5"/>
    <n v="1"/>
    <n v="1"/>
    <n v="1"/>
    <x v="1"/>
    <n v="5.5555555555555554"/>
    <n v="5.5142524290531805"/>
    <n v="16.572324324312643"/>
    <s v="Abv"/>
    <n v="-4.1303126502374887E-2"/>
  </r>
  <r>
    <s v="OtsLGRF24S"/>
    <s v="OtsLGRF24S_8756"/>
    <s v="C-08756"/>
    <x v="28"/>
    <n v="18"/>
    <s v="M"/>
    <n v="690"/>
    <x v="1"/>
    <x v="0"/>
    <s v="NA"/>
    <s v="NA"/>
    <s v="NA"/>
    <x v="0"/>
    <x v="0"/>
    <s v="OtsLYON20S_1_1530"/>
    <s v="OtsLYON20S_1_1676"/>
    <x v="1"/>
    <x v="0"/>
    <n v="2020"/>
    <s v="FALL"/>
    <n v="0.999999999999998"/>
    <x v="4"/>
    <n v="0.98961045999999997"/>
    <n v="1"/>
    <n v="1.0057142857142858"/>
    <x v="0"/>
    <n v="5.5873015873015879"/>
    <n v="5.5978002030902694"/>
    <n v="16.823415623764589"/>
    <s v="Abv"/>
    <n v="1.0498615788681498E-2"/>
  </r>
  <r>
    <s v="OtsLGRF24S"/>
    <s v="OtsLGRF24S_8759"/>
    <s v="C-08759"/>
    <x v="28"/>
    <n v="18"/>
    <s v="F"/>
    <n v="710"/>
    <x v="25"/>
    <x v="0"/>
    <s v="NA"/>
    <s v="NA"/>
    <s v="NA"/>
    <x v="1"/>
    <x v="1"/>
    <s v="OtsNPFH20S_1_0070"/>
    <s v="OtsNPFH20S_1_0030"/>
    <x v="0"/>
    <x v="0"/>
    <n v="2020"/>
    <s v="FALL"/>
    <n v="0.999999999999997"/>
    <x v="0"/>
    <n v="0.98845608500000004"/>
    <n v="1"/>
    <n v="1.0069930069930071"/>
    <x v="0"/>
    <n v="5.594405594405595"/>
    <n v="5.6060843277101711"/>
    <n v="16.848312416523061"/>
    <s v="Abv"/>
    <n v="1.1678733304576028E-2"/>
  </r>
  <r>
    <s v="OtsLGRF24S"/>
    <s v="OtsLGRF24S_8762"/>
    <s v="C-08762"/>
    <x v="28"/>
    <n v="18"/>
    <s v="M"/>
    <n v="620"/>
    <x v="26"/>
    <x v="1"/>
    <n v="1"/>
    <s v="NA"/>
    <s v="NA"/>
    <x v="0"/>
    <x v="0"/>
    <s v="OtsNPFH20S_1_0482"/>
    <s v="OtsNPFH20S_1_0442"/>
    <x v="0"/>
    <x v="0"/>
    <n v="2020"/>
    <s v="FALL"/>
    <n v="1"/>
    <x v="8"/>
    <n v="0.98845608500000004"/>
    <n v="1"/>
    <n v="1.0138888888888888"/>
    <x v="8"/>
    <n v="5.632716049382716"/>
    <n v="5.644394782687292"/>
    <n v="16.963449199443577"/>
    <s v="Abv"/>
    <n v="1.1678733304576028E-2"/>
  </r>
  <r>
    <s v="OtsLGRF24S"/>
    <s v="OtsLGRF24S_8765"/>
    <s v="C-08765"/>
    <x v="28"/>
    <n v="18"/>
    <s v="M"/>
    <n v="450"/>
    <x v="17"/>
    <x v="0"/>
    <s v="NA"/>
    <s v="NA"/>
    <s v="NA"/>
    <x v="0"/>
    <x v="0"/>
    <s v="OtsLYON22S_1_0065"/>
    <s v="OtsLYON22S_1_2092"/>
    <x v="2"/>
    <x v="1"/>
    <n v="2022"/>
    <s v="FALL"/>
    <n v="1"/>
    <x v="2"/>
    <n v="0.98"/>
    <n v="1"/>
    <n v="1"/>
    <x v="2"/>
    <n v="5.5555555555555554"/>
    <n v="5.5759637188208613"/>
    <n v="16.757789085249826"/>
    <s v="Abv"/>
    <n v="2.0408163265305923E-2"/>
  </r>
  <r>
    <s v="OtsLGRF24S"/>
    <s v="OtsLGRF24S_8768"/>
    <s v="C-08768"/>
    <x v="28"/>
    <n v="18"/>
    <s v="F"/>
    <n v="710"/>
    <x v="25"/>
    <x v="1"/>
    <n v="1"/>
    <s v="NA"/>
    <s v="NA"/>
    <x v="1"/>
    <x v="1"/>
    <s v="OtsLYON20S_1_1356"/>
    <s v="OtsLYON20S_1_0908"/>
    <x v="1"/>
    <x v="0"/>
    <n v="2020"/>
    <s v="FALL"/>
    <n v="0.999999999999999"/>
    <x v="15"/>
    <n v="0.98961045999999997"/>
    <n v="1"/>
    <n v="1.0069930069930071"/>
    <x v="0"/>
    <n v="5.594405594405595"/>
    <n v="5.6049042101942765"/>
    <n v="16.844765736267519"/>
    <s v="Abv"/>
    <n v="1.0498615788681498E-2"/>
  </r>
  <r>
    <s v="OtsLGRF24S"/>
    <s v="OtsLGRF24S_8771"/>
    <s v="C-08771"/>
    <x v="28"/>
    <n v="18"/>
    <s v="F"/>
    <n v="700"/>
    <x v="0"/>
    <x v="0"/>
    <s v="NA"/>
    <s v="NA"/>
    <s v="NA"/>
    <x v="1"/>
    <x v="1"/>
    <s v="OtsLYON21S_1_0924"/>
    <s v="OtsLYON21S_1_1713"/>
    <x v="6"/>
    <x v="4"/>
    <n v="2021"/>
    <s v="FALL"/>
    <n v="0.999999999999996"/>
    <x v="4"/>
    <n v="0.98140000000000005"/>
    <n v="1"/>
    <n v="1.0069930069930071"/>
    <x v="0"/>
    <n v="5.594405594405595"/>
    <n v="5.6133581112183117"/>
    <n v="16.870172768567635"/>
    <s v="Abv"/>
    <n v="1.8952516812716702E-2"/>
  </r>
  <r>
    <s v="OtsLGRF24S"/>
    <s v="OtsLGRF24S_8774"/>
    <s v="C-08774"/>
    <x v="28"/>
    <n v="18"/>
    <s v="F"/>
    <n v="750"/>
    <x v="21"/>
    <x v="0"/>
    <s v="NA"/>
    <s v="NA"/>
    <s v="NA"/>
    <x v="1"/>
    <x v="1"/>
    <s v="OtsLYON20S_1_0621"/>
    <s v="OtsLYON20S_1_0589"/>
    <x v="1"/>
    <x v="0"/>
    <n v="2020"/>
    <s v="FALL"/>
    <n v="0.999999999999999"/>
    <x v="10"/>
    <n v="0.98961045999999997"/>
    <n v="1"/>
    <n v="1"/>
    <x v="1"/>
    <n v="5.5555555555555554"/>
    <n v="5.5660541713442369"/>
    <n v="16.728007308517132"/>
    <s v="Abv"/>
    <n v="1.0498615788681498E-2"/>
  </r>
  <r>
    <s v="OtsLGRF24S"/>
    <s v="OtsLGRF24S_8777"/>
    <s v="C-08777"/>
    <x v="28"/>
    <n v="18"/>
    <s v="F"/>
    <n v="730"/>
    <x v="13"/>
    <x v="1"/>
    <n v="1"/>
    <s v="NA"/>
    <s v="NA"/>
    <x v="1"/>
    <x v="1"/>
    <s v="OtsLYON19S_1_1802"/>
    <s v="OtsLYON19S_1_1505"/>
    <x v="5"/>
    <x v="3"/>
    <n v="2019"/>
    <s v="FALL"/>
    <n v="1"/>
    <x v="4"/>
    <n v="0.95971980899999998"/>
    <n v="1"/>
    <n v="1"/>
    <x v="1"/>
    <n v="5.5555555555555554"/>
    <n v="5.5975263376757773"/>
    <n v="16.822592559073851"/>
    <s v="Abv"/>
    <n v="4.1970782120221983E-2"/>
  </r>
  <r>
    <s v="OtsLGRF24S"/>
    <s v="OtsLGRF24S_8780"/>
    <s v="C-08780"/>
    <x v="28"/>
    <n v="18"/>
    <s v="M"/>
    <n v="590"/>
    <x v="35"/>
    <x v="0"/>
    <s v="NA"/>
    <s v="NA"/>
    <s v="NA"/>
    <x v="0"/>
    <x v="0"/>
    <s v="OtsNPFH20S_1_0075"/>
    <s v="OtsNPFH20S_1_0017"/>
    <x v="0"/>
    <x v="0"/>
    <n v="2020"/>
    <s v="FALL"/>
    <n v="1"/>
    <x v="0"/>
    <n v="0.98845608500000004"/>
    <n v="1"/>
    <n v="1.0138888888888888"/>
    <x v="8"/>
    <n v="5.632716049382716"/>
    <n v="5.644394782687292"/>
    <n v="16.963449199443577"/>
    <s v="Abv"/>
    <n v="1.1678733304576028E-2"/>
  </r>
  <r>
    <s v="OtsLGRF24S"/>
    <s v="OtsLGRF24S_8783"/>
    <s v="C-08783"/>
    <x v="28"/>
    <n v="18"/>
    <s v="M"/>
    <n v="410"/>
    <x v="54"/>
    <x v="0"/>
    <s v="NA"/>
    <s v="NA"/>
    <s v="NA"/>
    <x v="2"/>
    <x v="0"/>
    <s v="OtsLYON22S_1_0465"/>
    <s v="OtsLYON22S_1_4278"/>
    <x v="2"/>
    <x v="1"/>
    <n v="2022"/>
    <s v="FALL"/>
    <n v="0.999999999999999"/>
    <x v="4"/>
    <n v="0.98"/>
    <n v="1"/>
    <n v="1"/>
    <x v="6"/>
    <n v="5.5555555555555554"/>
    <n v="5.5759637188208613"/>
    <n v="16.757789085249826"/>
    <s v="Abv"/>
    <n v="2.0408163265305923E-2"/>
  </r>
  <r>
    <s v="OtsLGRF24S"/>
    <s v="OtsLGRF24S_8786"/>
    <s v="C-08786"/>
    <x v="28"/>
    <n v="18"/>
    <s v="F"/>
    <n v="820"/>
    <x v="6"/>
    <x v="1"/>
    <n v="1"/>
    <s v="NA"/>
    <s v="NA"/>
    <x v="1"/>
    <x v="1"/>
    <s v="OtsLYON19S_1_0541"/>
    <s v="OtsLYON19S_1_0403"/>
    <x v="5"/>
    <x v="3"/>
    <n v="2019"/>
    <s v="FALL"/>
    <n v="1"/>
    <x v="10"/>
    <n v="0.95971980899999998"/>
    <n v="1"/>
    <n v="1"/>
    <x v="4"/>
    <n v="5.5555555555555554"/>
    <n v="5.5975263376757773"/>
    <n v="16.822592559073851"/>
    <s v="Abv"/>
    <n v="4.1970782120221983E-2"/>
  </r>
  <r>
    <s v="OtsLGRF24S"/>
    <s v="OtsLGRF24S_8789"/>
    <s v="C-08789"/>
    <x v="28"/>
    <n v="18"/>
    <s v="F"/>
    <n v="690"/>
    <x v="1"/>
    <x v="1"/>
    <n v="1"/>
    <s v="NA"/>
    <s v="NA"/>
    <x v="1"/>
    <x v="1"/>
    <s v="OtsLYON19S_1_1379"/>
    <s v="OtsLYON19S_1_1448"/>
    <x v="5"/>
    <x v="3"/>
    <n v="2019"/>
    <s v="FALL"/>
    <n v="1"/>
    <x v="3"/>
    <n v="0.95971980899999998"/>
    <n v="1"/>
    <n v="1.0069930069930071"/>
    <x v="0"/>
    <n v="5.594405594405595"/>
    <n v="5.636376376525817"/>
    <n v="16.939350986824238"/>
    <s v="blw"/>
    <n v="4.1970782120221983E-2"/>
  </r>
  <r>
    <s v="OtsLGRF24S"/>
    <s v="OtsLGRF24S_8792"/>
    <s v="C-08792"/>
    <x v="28"/>
    <n v="18"/>
    <s v="F"/>
    <n v="670"/>
    <x v="14"/>
    <x v="1"/>
    <n v="1"/>
    <s v="NA"/>
    <s v="NA"/>
    <x v="1"/>
    <x v="1"/>
    <s v="OtsLYON20S_1_0257"/>
    <s v="OtsLYON20S_1_0115"/>
    <x v="1"/>
    <x v="0"/>
    <n v="2020"/>
    <s v="FALL"/>
    <n v="1"/>
    <x v="2"/>
    <n v="0.98961045999999997"/>
    <n v="1"/>
    <n v="1"/>
    <x v="5"/>
    <n v="5.5555555555555554"/>
    <n v="5.5660541713442369"/>
    <n v="16.728007308517132"/>
    <s v="Abv"/>
    <n v="1.0498615788681498E-2"/>
  </r>
  <r>
    <s v="OtsLGRF24S"/>
    <s v="OtsLGRF24S_8795"/>
    <s v="C-08795"/>
    <x v="28"/>
    <n v="18"/>
    <s v="M"/>
    <n v="600"/>
    <x v="44"/>
    <x v="0"/>
    <s v="NA"/>
    <s v="NA"/>
    <s v="NA"/>
    <x v="0"/>
    <x v="0"/>
    <s v="OtsLYON21S_1_0737"/>
    <s v="OtsLYON21S_1_0349"/>
    <x v="6"/>
    <x v="4"/>
    <n v="2021"/>
    <s v="FALL"/>
    <n v="1"/>
    <x v="1"/>
    <n v="0.98140000000000005"/>
    <n v="1"/>
    <n v="1.0138888888888888"/>
    <x v="8"/>
    <n v="5.632716049382716"/>
    <n v="5.6516685661954327"/>
    <n v="16.98530955148815"/>
    <s v="Abv"/>
    <n v="1.8952516812716702E-2"/>
  </r>
  <r>
    <s v="OtsLGRF24S"/>
    <s v="OtsLGRF24S_8798"/>
    <s v="C-08798"/>
    <x v="28"/>
    <n v="18"/>
    <s v="M"/>
    <n v="710"/>
    <x v="25"/>
    <x v="0"/>
    <s v="NA"/>
    <s v="3DD.007769AF3A"/>
    <s v="NA"/>
    <x v="0"/>
    <x v="0"/>
    <s v="NA"/>
    <s v="NA"/>
    <x v="3"/>
    <x v="2"/>
    <s v="U"/>
    <s v="FALL"/>
    <n v="1"/>
    <x v="5"/>
    <n v="1"/>
    <n v="1"/>
    <n v="1.0057142857142858"/>
    <x v="0"/>
    <n v="5.5873015873015879"/>
    <n v="5.545998460799213"/>
    <n v="16.6677326395601"/>
    <s v="blw"/>
    <n v="-4.1303126502374887E-2"/>
  </r>
  <r>
    <s v="OtsLGRF24S"/>
    <s v="OtsLGRF24S_8801"/>
    <s v="C-08801"/>
    <x v="28"/>
    <n v="18"/>
    <s v="F"/>
    <n v="830"/>
    <x v="10"/>
    <x v="0"/>
    <s v="NA"/>
    <s v="NA"/>
    <s v="NA"/>
    <x v="1"/>
    <x v="1"/>
    <s v="NA"/>
    <s v="NA"/>
    <x v="3"/>
    <x v="2"/>
    <s v="U"/>
    <s v="FALL"/>
    <n v="1"/>
    <x v="5"/>
    <n v="1"/>
    <n v="1"/>
    <n v="1"/>
    <x v="3"/>
    <n v="5.5555555555555554"/>
    <n v="5.5142524290531805"/>
    <n v="16.572324324312643"/>
    <s v="blw"/>
    <n v="-4.1303126502374887E-2"/>
  </r>
  <r>
    <s v="OtsLGRF24S"/>
    <s v="OtsLGRF24S_8804"/>
    <s v="C-08804"/>
    <x v="28"/>
    <n v="18"/>
    <s v="F"/>
    <n v="740"/>
    <x v="2"/>
    <x v="1"/>
    <n v="1"/>
    <s v="NA"/>
    <s v="NA"/>
    <x v="1"/>
    <x v="1"/>
    <s v="OtsLYON19S_1_0710"/>
    <s v="OtsLYON19S_1_0682"/>
    <x v="5"/>
    <x v="3"/>
    <n v="2019"/>
    <s v="FALL"/>
    <n v="1"/>
    <x v="1"/>
    <n v="0.95971980899999998"/>
    <n v="1"/>
    <n v="1"/>
    <x v="1"/>
    <n v="5.5555555555555554"/>
    <n v="5.5975263376757773"/>
    <n v="16.822592559073851"/>
    <s v="Abv"/>
    <n v="4.1970782120221983E-2"/>
  </r>
  <r>
    <s v="OtsLGRF24S"/>
    <s v="OtsLGRF24S_8807"/>
    <s v="C-08807"/>
    <x v="28"/>
    <n v="18"/>
    <s v="M"/>
    <n v="560"/>
    <x v="55"/>
    <x v="0"/>
    <s v="NA"/>
    <s v="NA"/>
    <s v="NA"/>
    <x v="0"/>
    <x v="0"/>
    <s v="NA"/>
    <s v="NA"/>
    <x v="3"/>
    <x v="2"/>
    <s v="U"/>
    <s v="FALL"/>
    <n v="1"/>
    <x v="5"/>
    <n v="1"/>
    <n v="1"/>
    <n v="1.03125"/>
    <x v="9"/>
    <n v="5.729166666666667"/>
    <n v="5.6878635401642921"/>
    <n v="17.094088548322176"/>
    <s v="Abv"/>
    <n v="-4.1303126502374887E-2"/>
  </r>
  <r>
    <s v="OtsLGRF24S"/>
    <s v="OtsLGRF24S_8810"/>
    <s v="C-08810"/>
    <x v="28"/>
    <n v="18"/>
    <s v="M"/>
    <n v="570"/>
    <x v="43"/>
    <x v="0"/>
    <s v="NA"/>
    <s v="NA"/>
    <s v="NA"/>
    <x v="2"/>
    <x v="0"/>
    <s v="NA"/>
    <s v="NA"/>
    <x v="3"/>
    <x v="2"/>
    <s v="U"/>
    <s v="FALL"/>
    <n v="0.999999999999998"/>
    <x v="5"/>
    <n v="1"/>
    <n v="1"/>
    <n v="1.03125"/>
    <x v="9"/>
    <n v="5.729166666666667"/>
    <n v="5.6878635401642921"/>
    <n v="17.094088548322176"/>
    <s v="Abv"/>
    <n v="-4.1303126502374887E-2"/>
  </r>
  <r>
    <s v="OtsLGRF24S"/>
    <s v="OtsLGRF24S_8813"/>
    <s v="C-08813"/>
    <x v="28"/>
    <n v="18"/>
    <s v="F"/>
    <n v="710"/>
    <x v="25"/>
    <x v="0"/>
    <s v="NA"/>
    <s v="NA"/>
    <s v="NA"/>
    <x v="1"/>
    <x v="1"/>
    <s v="OtsLYON20S_1_1533"/>
    <s v="OtsLYON20S_1_1679"/>
    <x v="1"/>
    <x v="0"/>
    <n v="2020"/>
    <s v="FALL"/>
    <n v="1"/>
    <x v="4"/>
    <n v="0.98961045999999997"/>
    <n v="1"/>
    <n v="1.0069930069930071"/>
    <x v="0"/>
    <n v="5.594405594405595"/>
    <n v="5.6049042101942765"/>
    <n v="16.844765736267519"/>
    <s v="Abv"/>
    <n v="1.0498615788681498E-2"/>
  </r>
  <r>
    <s v="OtsLGRF24S"/>
    <s v="OtsLGRF24S_8816"/>
    <s v="C-08816"/>
    <x v="28"/>
    <n v="18"/>
    <s v="F"/>
    <n v="820"/>
    <x v="6"/>
    <x v="0"/>
    <s v="NA"/>
    <s v="NA"/>
    <s v="NA"/>
    <x v="1"/>
    <x v="1"/>
    <s v="NA"/>
    <s v="NA"/>
    <x v="3"/>
    <x v="2"/>
    <s v="U"/>
    <s v="FALL"/>
    <n v="1.00000000000001"/>
    <x v="5"/>
    <n v="1"/>
    <n v="1"/>
    <n v="1"/>
    <x v="4"/>
    <n v="5.5555555555555554"/>
    <n v="5.5142524290531805"/>
    <n v="16.572324324312643"/>
    <s v="Abv"/>
    <n v="-4.1303126502374887E-2"/>
  </r>
  <r>
    <s v="OtsLGRF24S"/>
    <s v="OtsLGRF24S_8819"/>
    <s v="C-08819"/>
    <x v="28"/>
    <n v="18"/>
    <s v="F"/>
    <n v="700"/>
    <x v="0"/>
    <x v="1"/>
    <n v="1"/>
    <s v="NA"/>
    <s v="NA"/>
    <x v="1"/>
    <x v="1"/>
    <s v="OtsLYON21S_1_0894"/>
    <s v="OtsLYON21S_1_1901"/>
    <x v="6"/>
    <x v="4"/>
    <n v="2021"/>
    <s v="FALL"/>
    <n v="0.999999999999995"/>
    <x v="9"/>
    <n v="0.98140000000000005"/>
    <n v="1"/>
    <n v="1.0069930069930071"/>
    <x v="0"/>
    <n v="5.594405594405595"/>
    <n v="5.6133581112183117"/>
    <n v="16.870172768567635"/>
    <s v="Abv"/>
    <n v="1.8952516812716702E-2"/>
  </r>
  <r>
    <s v="OtsLGRF24S"/>
    <s v="OtsLGRF24S_8822"/>
    <s v="C-08822"/>
    <x v="28"/>
    <n v="18"/>
    <s v="F"/>
    <n v="610"/>
    <x v="38"/>
    <x v="1"/>
    <n v="1"/>
    <s v="NA"/>
    <s v="NA"/>
    <x v="1"/>
    <x v="1"/>
    <s v="OtsLYON21S_1_0840"/>
    <s v="OtsLYON21S_1_1684"/>
    <x v="6"/>
    <x v="4"/>
    <n v="2021"/>
    <s v="FALL"/>
    <n v="1"/>
    <x v="6"/>
    <n v="0.98140000000000005"/>
    <n v="1"/>
    <n v="1.0172413793103448"/>
    <x v="8"/>
    <n v="5.6513409961685825"/>
    <n v="5.6702935129812992"/>
    <n v="17.041284257512164"/>
    <s v="Abv"/>
    <n v="1.8952516812716702E-2"/>
  </r>
  <r>
    <s v="OtsLGRF24S"/>
    <s v="OtsLGRF24S_8825"/>
    <s v="C-08825"/>
    <x v="28"/>
    <n v="18"/>
    <s v="M"/>
    <n v="810"/>
    <x v="15"/>
    <x v="1"/>
    <s v="NA"/>
    <s v="3DD.0077687E60"/>
    <s v="NA"/>
    <x v="0"/>
    <x v="0"/>
    <s v="OtsNPFH20S_1_0804"/>
    <s v="OtsNPFH20S_1_0720"/>
    <x v="0"/>
    <x v="0"/>
    <n v="2020"/>
    <s v="FALL"/>
    <n v="0.999999999999997"/>
    <x v="0"/>
    <n v="0.98845608500000004"/>
    <n v="1"/>
    <n v="1"/>
    <x v="4"/>
    <n v="5.5555555555555554"/>
    <n v="5.5672342888601314"/>
    <n v="16.731553988772674"/>
    <s v="Abv"/>
    <n v="1.1678733304576028E-2"/>
  </r>
  <r>
    <s v="OtsLGRF24S"/>
    <s v="OtsLGRF24S_8828"/>
    <s v="C-08828"/>
    <x v="28"/>
    <n v="18"/>
    <s v="F"/>
    <n v="810"/>
    <x v="15"/>
    <x v="0"/>
    <s v="NA"/>
    <s v="NA"/>
    <s v="NA"/>
    <x v="1"/>
    <x v="1"/>
    <s v="OtsNPFH20S_1_0472"/>
    <s v="OtsNPFH20S_1_0427"/>
    <x v="0"/>
    <x v="0"/>
    <n v="2020"/>
    <s v="FALL"/>
    <n v="0.99999999999999201"/>
    <x v="8"/>
    <n v="0.98845608500000004"/>
    <n v="1"/>
    <n v="1"/>
    <x v="4"/>
    <n v="5.5555555555555554"/>
    <n v="5.5672342888601314"/>
    <n v="16.731553988772674"/>
    <s v="Abv"/>
    <n v="1.1678733304576028E-2"/>
  </r>
  <r>
    <s v="OtsLGRF24S"/>
    <s v="OtsLGRF24S_8831"/>
    <s v="C-08831"/>
    <x v="28"/>
    <n v="18"/>
    <s v="F"/>
    <n v="650"/>
    <x v="28"/>
    <x v="0"/>
    <s v="NA"/>
    <s v="NA"/>
    <s v="NA"/>
    <x v="1"/>
    <x v="1"/>
    <s v="OtsLYON21S_1_0928"/>
    <s v="OtsLYON21S_1_1724"/>
    <x v="6"/>
    <x v="4"/>
    <n v="2021"/>
    <s v="FALL"/>
    <n v="1"/>
    <x v="4"/>
    <n v="0.98140000000000005"/>
    <n v="1"/>
    <n v="1"/>
    <x v="5"/>
    <n v="5.5555555555555554"/>
    <n v="5.5745080723682721"/>
    <n v="16.753414340817248"/>
    <s v="Abv"/>
    <n v="1.8952516812716702E-2"/>
  </r>
  <r>
    <s v="OtsLGRF24S"/>
    <s v="OtsLGRF24S_8834"/>
    <s v="C-08834"/>
    <x v="28"/>
    <n v="18"/>
    <s v="M"/>
    <n v="660"/>
    <x v="36"/>
    <x v="1"/>
    <n v="1"/>
    <s v="NA"/>
    <s v="NA"/>
    <x v="0"/>
    <x v="0"/>
    <s v="OtsLYON21S_1_0747"/>
    <s v="OtsLYON21S_1_0369"/>
    <x v="6"/>
    <x v="4"/>
    <n v="2021"/>
    <s v="FALL"/>
    <n v="1"/>
    <x v="1"/>
    <n v="0.98140000000000005"/>
    <n v="1"/>
    <n v="1"/>
    <x v="5"/>
    <n v="5.5555555555555554"/>
    <n v="5.5745080723682721"/>
    <n v="16.753414340817248"/>
    <s v="Abv"/>
    <n v="1.8952516812716702E-2"/>
  </r>
  <r>
    <s v="OtsLGRF24S"/>
    <s v="OtsLGRF24S_8837"/>
    <s v="C-08837"/>
    <x v="28"/>
    <n v="18"/>
    <s v="M"/>
    <n v="680"/>
    <x v="19"/>
    <x v="0"/>
    <s v="NA"/>
    <s v="NA"/>
    <s v="NA"/>
    <x v="0"/>
    <x v="0"/>
    <s v="OtsNPFH21S_1_1635"/>
    <s v="OtsNPFH21S_1_1554"/>
    <x v="9"/>
    <x v="4"/>
    <n v="2021"/>
    <s v="FALL"/>
    <n v="0.999999999999999"/>
    <x v="12"/>
    <n v="0.98260000000000003"/>
    <n v="1"/>
    <n v="1.0057142857142858"/>
    <x v="0"/>
    <n v="5.5873015873015879"/>
    <n v="5.6050097086123962"/>
    <n v="16.84508279719704"/>
    <s v="Abv"/>
    <n v="1.7708121310808345E-2"/>
  </r>
  <r>
    <s v="OtsLGRF24S"/>
    <s v="OtsLGRF24S_8840"/>
    <s v="C-08840"/>
    <x v="28"/>
    <n v="18"/>
    <s v="F"/>
    <n v="710"/>
    <x v="25"/>
    <x v="1"/>
    <n v="1"/>
    <s v="NA"/>
    <s v="NA"/>
    <x v="1"/>
    <x v="1"/>
    <s v="OtsLYON21S_1_0890"/>
    <s v="OtsLYON21S_1_1893"/>
    <x v="6"/>
    <x v="4"/>
    <n v="2021"/>
    <s v="FALL"/>
    <n v="0.999999999999997"/>
    <x v="9"/>
    <n v="0.98140000000000005"/>
    <n v="1"/>
    <n v="1.0069930069930071"/>
    <x v="0"/>
    <n v="5.594405594405595"/>
    <n v="5.6133581112183117"/>
    <n v="16.870172768567635"/>
    <s v="Abv"/>
    <n v="1.8952516812716702E-2"/>
  </r>
  <r>
    <s v="OtsLGRF24S"/>
    <s v="OtsLGRF24S_8843"/>
    <s v="C-08843"/>
    <x v="28"/>
    <n v="18"/>
    <s v="F"/>
    <n v="840"/>
    <x v="12"/>
    <x v="0"/>
    <s v="NA"/>
    <s v="NA"/>
    <s v="NA"/>
    <x v="1"/>
    <x v="1"/>
    <s v="OtsLYON19S_1_0719"/>
    <s v="OtsLYON19S_1_0815"/>
    <x v="5"/>
    <x v="3"/>
    <n v="2019"/>
    <s v="FALL"/>
    <n v="1"/>
    <x v="1"/>
    <n v="0.95971980899999998"/>
    <n v="1"/>
    <n v="1"/>
    <x v="3"/>
    <n v="5.5555555555555554"/>
    <n v="5.5975263376757773"/>
    <n v="16.822592559073851"/>
    <s v="Abv"/>
    <n v="4.1970782120221983E-2"/>
  </r>
  <r>
    <s v="OtsLGRF24S"/>
    <s v="OtsLGRF24S_8846"/>
    <s v="C-08846"/>
    <x v="28"/>
    <n v="18"/>
    <s v="M"/>
    <n v="690"/>
    <x v="1"/>
    <x v="0"/>
    <s v="NA"/>
    <s v="NA"/>
    <s v="NA"/>
    <x v="0"/>
    <x v="0"/>
    <s v="OtsLYON20S_1_1539"/>
    <s v="OtsLYON20S_1_1696"/>
    <x v="1"/>
    <x v="0"/>
    <n v="2020"/>
    <s v="FALL"/>
    <n v="0.999999999999995"/>
    <x v="4"/>
    <n v="0.98961045999999997"/>
    <n v="1"/>
    <n v="1.0057142857142858"/>
    <x v="0"/>
    <n v="5.5873015873015879"/>
    <n v="5.5978002030902694"/>
    <n v="16.823415623764589"/>
    <s v="Abv"/>
    <n v="1.0498615788681498E-2"/>
  </r>
  <r>
    <s v="OtsLGRF24S"/>
    <s v="OtsLGRF24S_8849"/>
    <s v="C-08849"/>
    <x v="28"/>
    <n v="18"/>
    <s v="F"/>
    <n v="670"/>
    <x v="14"/>
    <x v="1"/>
    <n v="1"/>
    <s v="NA"/>
    <s v="NA"/>
    <x v="1"/>
    <x v="1"/>
    <s v="OtsLYON21S_1_0843"/>
    <s v="OtsLYON21S_1_1686"/>
    <x v="6"/>
    <x v="4"/>
    <n v="2021"/>
    <s v="FALL"/>
    <n v="1"/>
    <x v="6"/>
    <n v="0.98140000000000005"/>
    <n v="1"/>
    <n v="1"/>
    <x v="5"/>
    <n v="5.5555555555555554"/>
    <n v="5.5745080723682721"/>
    <n v="16.753414340817248"/>
    <s v="Abv"/>
    <n v="1.8952516812716702E-2"/>
  </r>
  <r>
    <s v="OtsLGRF24S"/>
    <s v="OtsLGRF24S_8852"/>
    <s v="C-08852"/>
    <x v="29"/>
    <n v="18"/>
    <s v="F"/>
    <n v="710"/>
    <x v="25"/>
    <x v="0"/>
    <s v="NA"/>
    <s v="NA"/>
    <s v="NA"/>
    <x v="1"/>
    <x v="1"/>
    <s v="OtsLYON20S_1_0613"/>
    <s v="OtsLYON20S_1_0580"/>
    <x v="1"/>
    <x v="0"/>
    <n v="2020"/>
    <s v="FALL"/>
    <n v="1"/>
    <x v="10"/>
    <n v="0.98961045999999997"/>
    <n v="1"/>
    <n v="1.0069930069930071"/>
    <x v="0"/>
    <n v="5.594405594405595"/>
    <n v="5.6049042101942765"/>
    <n v="16.844765736267519"/>
    <s v="Abv"/>
    <n v="1.0498615788681498E-2"/>
  </r>
  <r>
    <s v="OtsLGRF24S"/>
    <s v="OtsLGRF24S_8855"/>
    <s v="C-08855"/>
    <x v="29"/>
    <n v="18"/>
    <s v="F"/>
    <n v="760"/>
    <x v="20"/>
    <x v="0"/>
    <s v="NA"/>
    <s v="NA"/>
    <s v="NA"/>
    <x v="1"/>
    <x v="1"/>
    <s v="OtsLYON20S_1_1507"/>
    <s v="OtsLYON20S_1_1626"/>
    <x v="1"/>
    <x v="0"/>
    <n v="2020"/>
    <s v="FALL"/>
    <n v="1"/>
    <x v="4"/>
    <n v="0.98961045999999997"/>
    <n v="1"/>
    <n v="1"/>
    <x v="1"/>
    <n v="5.5555555555555554"/>
    <n v="5.5660541713442369"/>
    <n v="16.728007308517132"/>
    <s v="Abv"/>
    <n v="1.0498615788681498E-2"/>
  </r>
  <r>
    <s v="OtsLGRF24S"/>
    <s v="OtsLGRF24S_8858"/>
    <s v="C-08858"/>
    <x v="29"/>
    <n v="18"/>
    <s v="M"/>
    <n v="780"/>
    <x v="11"/>
    <x v="1"/>
    <n v="1"/>
    <s v="3DD.00777A8F22"/>
    <s v="NA"/>
    <x v="0"/>
    <x v="0"/>
    <s v="OtsLYON19S_1_1105"/>
    <s v="OtsLYON19S_1_0930"/>
    <x v="5"/>
    <x v="3"/>
    <n v="2019"/>
    <s v="FALL"/>
    <n v="0.999999999999998"/>
    <x v="9"/>
    <n v="0.95971980899999998"/>
    <n v="1"/>
    <n v="1"/>
    <x v="4"/>
    <n v="5.5555555555555554"/>
    <n v="5.5975263376757773"/>
    <n v="16.822592559073851"/>
    <s v="Abv"/>
    <n v="4.1970782120221983E-2"/>
  </r>
  <r>
    <s v="OtsLGRF24S"/>
    <s v="OtsLGRF24S_8861"/>
    <s v="C-08861"/>
    <x v="29"/>
    <n v="18"/>
    <s v="M"/>
    <n v="610"/>
    <x v="38"/>
    <x v="1"/>
    <n v="1"/>
    <s v="NA"/>
    <s v="NA"/>
    <x v="0"/>
    <x v="0"/>
    <s v="OtsLYON21S_1_0894"/>
    <s v="OtsLYON21S_1_1901"/>
    <x v="6"/>
    <x v="4"/>
    <n v="2021"/>
    <s v="FALL"/>
    <n v="1"/>
    <x v="9"/>
    <n v="0.98140000000000005"/>
    <n v="1"/>
    <n v="1.0138888888888888"/>
    <x v="8"/>
    <n v="5.632716049382716"/>
    <n v="5.6516685661954327"/>
    <n v="16.98530955148815"/>
    <s v="Abv"/>
    <n v="1.8952516812716702E-2"/>
  </r>
  <r>
    <s v="OtsLGRF24S"/>
    <s v="OtsLGRF24S_8864"/>
    <s v="C-08864"/>
    <x v="29"/>
    <n v="18"/>
    <s v="M"/>
    <n v="570"/>
    <x v="43"/>
    <x v="0"/>
    <s v="NA"/>
    <s v="NA"/>
    <s v="NA"/>
    <x v="0"/>
    <x v="0"/>
    <s v="NA"/>
    <s v="NA"/>
    <x v="3"/>
    <x v="2"/>
    <s v="U"/>
    <s v="FALL"/>
    <n v="1"/>
    <x v="5"/>
    <n v="1"/>
    <n v="1"/>
    <n v="1.03125"/>
    <x v="9"/>
    <n v="5.729166666666667"/>
    <n v="5.6878635401642921"/>
    <n v="17.094088548322176"/>
    <s v="Abv"/>
    <n v="-4.1303126502374887E-2"/>
  </r>
  <r>
    <s v="OtsLGRF24S"/>
    <s v="OtsLGRF24S_8867"/>
    <s v="C-08867"/>
    <x v="29"/>
    <n v="18"/>
    <s v="F"/>
    <n v="780"/>
    <x v="11"/>
    <x v="0"/>
    <s v="NA"/>
    <s v="NA"/>
    <s v="NA"/>
    <x v="1"/>
    <x v="1"/>
    <s v="OtsNPFH19S_1_1309"/>
    <s v="OtsNPFH19S_1_1009"/>
    <x v="4"/>
    <x v="3"/>
    <n v="2019"/>
    <s v="FALL"/>
    <n v="1"/>
    <x v="0"/>
    <n v="0.99705232300000002"/>
    <n v="1"/>
    <n v="1"/>
    <x v="4"/>
    <n v="5.5555555555555554"/>
    <n v="5.5585119470427449"/>
    <n v="16.705340194731683"/>
    <s v="Abv"/>
    <n v="2.9563914871895136E-3"/>
  </r>
  <r>
    <s v="OtsLGRF24S"/>
    <s v="OtsLGRF24S_8870"/>
    <s v="C-08870"/>
    <x v="29"/>
    <n v="18"/>
    <s v="F"/>
    <n v="670"/>
    <x v="14"/>
    <x v="1"/>
    <n v="1"/>
    <s v="NA"/>
    <s v="NA"/>
    <x v="1"/>
    <x v="1"/>
    <s v="OtsLYON20S_1_0419"/>
    <s v="OtsLYON20S_1_1117"/>
    <x v="1"/>
    <x v="0"/>
    <n v="2020"/>
    <s v="FALL"/>
    <n v="1.00000000000001"/>
    <x v="1"/>
    <n v="0.98961045999999997"/>
    <n v="1"/>
    <n v="1"/>
    <x v="5"/>
    <n v="5.5555555555555554"/>
    <n v="5.5660541713442369"/>
    <n v="16.728007308517132"/>
    <s v="Abv"/>
    <n v="1.0498615788681498E-2"/>
  </r>
  <r>
    <s v="OtsLGRF24S"/>
    <s v="OtsLGRF24S_8873"/>
    <s v="C-08873"/>
    <x v="29"/>
    <n v="18"/>
    <s v="F"/>
    <n v="740"/>
    <x v="2"/>
    <x v="0"/>
    <s v="NA"/>
    <s v="NA"/>
    <s v="NA"/>
    <x v="1"/>
    <x v="1"/>
    <s v="OtsLYON20S_1_0633"/>
    <s v="OtsLYON20S_1_0723"/>
    <x v="1"/>
    <x v="0"/>
    <n v="2020"/>
    <s v="FALL"/>
    <n v="1"/>
    <x v="4"/>
    <n v="0.98961045999999997"/>
    <n v="1"/>
    <n v="1"/>
    <x v="1"/>
    <n v="5.5555555555555554"/>
    <n v="5.5660541713442369"/>
    <n v="16.728007308517132"/>
    <s v="Abv"/>
    <n v="1.0498615788681498E-2"/>
  </r>
  <r>
    <s v="OtsLGRF24S"/>
    <s v="OtsLGRF24S_8876"/>
    <s v="C-08876"/>
    <x v="29"/>
    <n v="18"/>
    <s v="M"/>
    <n v="890"/>
    <x v="41"/>
    <x v="0"/>
    <s v="NA"/>
    <s v="3DD.00776A0FE3"/>
    <s v="NA"/>
    <x v="0"/>
    <x v="0"/>
    <s v="NA"/>
    <s v="NA"/>
    <x v="3"/>
    <x v="2"/>
    <s v="U"/>
    <s v="FALL"/>
    <n v="1"/>
    <x v="5"/>
    <n v="1"/>
    <n v="1"/>
    <n v="1"/>
    <x v="10"/>
    <n v="5.5555555555555554"/>
    <n v="5.5142524290531805"/>
    <n v="16.572324324312643"/>
    <s v="Abv"/>
    <n v="-4.1303126502374887E-2"/>
  </r>
  <r>
    <s v="OtsLGRF24S"/>
    <s v="OtsLGRF24S_8879"/>
    <s v="C-08879"/>
    <x v="29"/>
    <n v="18"/>
    <s v="F"/>
    <n v="790"/>
    <x v="7"/>
    <x v="0"/>
    <s v="NA"/>
    <s v="3DD.003E28CE60"/>
    <s v="NA"/>
    <x v="1"/>
    <x v="1"/>
    <s v="OtsNPFH20S_1_0836"/>
    <s v="OtsNPFH20S_1_0776"/>
    <x v="0"/>
    <x v="0"/>
    <n v="2020"/>
    <s v="FALL"/>
    <n v="1"/>
    <x v="0"/>
    <n v="0.98845608500000004"/>
    <n v="1"/>
    <n v="1"/>
    <x v="4"/>
    <n v="5.5555555555555554"/>
    <n v="5.5672342888601314"/>
    <n v="16.731553988772674"/>
    <s v="Abv"/>
    <n v="1.1678733304576028E-2"/>
  </r>
  <r>
    <s v="OtsLGRF24S"/>
    <s v="OtsLGRF24S_8882"/>
    <s v="C-08882"/>
    <x v="29"/>
    <n v="18"/>
    <s v="F"/>
    <n v="670"/>
    <x v="14"/>
    <x v="1"/>
    <n v="1"/>
    <s v="NA"/>
    <s v="NA"/>
    <x v="1"/>
    <x v="1"/>
    <s v="OtsLYON20S_1_0283"/>
    <s v="OtsLYON20S_1_1031"/>
    <x v="1"/>
    <x v="0"/>
    <n v="2020"/>
    <s v="FALL"/>
    <n v="0.999999999999999"/>
    <x v="1"/>
    <n v="0.98961045999999997"/>
    <n v="1"/>
    <n v="1"/>
    <x v="5"/>
    <n v="5.5555555555555554"/>
    <n v="5.5660541713442369"/>
    <n v="16.728007308517132"/>
    <s v="Abv"/>
    <n v="1.0498615788681498E-2"/>
  </r>
  <r>
    <s v="OtsLGRF24S"/>
    <s v="OtsLGRF24S_8885"/>
    <s v="C-08885"/>
    <x v="29"/>
    <n v="18"/>
    <s v="F"/>
    <n v="790"/>
    <x v="7"/>
    <x v="0"/>
    <s v="NA"/>
    <s v="NA"/>
    <s v="NA"/>
    <x v="1"/>
    <x v="1"/>
    <s v="NA"/>
    <s v="NA"/>
    <x v="3"/>
    <x v="2"/>
    <s v="U"/>
    <s v="FALL"/>
    <n v="1"/>
    <x v="5"/>
    <n v="1"/>
    <n v="1"/>
    <n v="1"/>
    <x v="4"/>
    <n v="5.5555555555555554"/>
    <n v="5.5142524290531805"/>
    <n v="16.572324324312643"/>
    <s v="Abv"/>
    <n v="-4.1303126502374887E-2"/>
  </r>
  <r>
    <s v="OtsLGRF24S"/>
    <s v="OtsLGRF24S_8888"/>
    <s v="C-08888"/>
    <x v="29"/>
    <n v="18"/>
    <s v="M"/>
    <n v="640"/>
    <x v="39"/>
    <x v="0"/>
    <s v="NA"/>
    <s v="NA"/>
    <s v="NA"/>
    <x v="0"/>
    <x v="0"/>
    <s v="NA"/>
    <s v="NA"/>
    <x v="3"/>
    <x v="2"/>
    <s v="U"/>
    <s v="FALL"/>
    <n v="0.999999999999997"/>
    <x v="5"/>
    <n v="1"/>
    <n v="1"/>
    <n v="1"/>
    <x v="5"/>
    <n v="5.5555555555555554"/>
    <n v="5.5142524290531805"/>
    <n v="16.572324324312643"/>
    <s v="Abv"/>
    <n v="-4.1303126502374887E-2"/>
  </r>
  <r>
    <s v="OtsLGRF24S"/>
    <s v="OtsLGRF24S_8891"/>
    <s v="C-08891"/>
    <x v="29"/>
    <n v="18"/>
    <s v="F"/>
    <n v="750"/>
    <x v="21"/>
    <x v="1"/>
    <n v="1"/>
    <s v="NA"/>
    <s v="NA"/>
    <x v="1"/>
    <x v="1"/>
    <s v="OtsLYON20S_1_0675"/>
    <s v="OtsLYON20S_1_0804"/>
    <x v="1"/>
    <x v="0"/>
    <n v="2020"/>
    <s v="FALL"/>
    <n v="1"/>
    <x v="6"/>
    <n v="0.98961045999999997"/>
    <n v="1"/>
    <n v="1"/>
    <x v="1"/>
    <n v="5.5555555555555554"/>
    <n v="5.5660541713442369"/>
    <n v="16.728007308517132"/>
    <s v="Abv"/>
    <n v="1.0498615788681498E-2"/>
  </r>
  <r>
    <s v="OtsLGRF24S"/>
    <s v="OtsLGRF24S_8894"/>
    <s v="C-08894"/>
    <x v="29"/>
    <n v="18"/>
    <s v="M"/>
    <n v="700"/>
    <x v="0"/>
    <x v="1"/>
    <n v="1"/>
    <s v="3DD.007769E754"/>
    <s v="NA"/>
    <x v="0"/>
    <x v="0"/>
    <s v="OtsLYON20S_1_1457"/>
    <s v="OtsLYON20S_1_1262"/>
    <x v="1"/>
    <x v="0"/>
    <n v="2020"/>
    <s v="FALL"/>
    <n v="1"/>
    <x v="4"/>
    <n v="0.98961045999999997"/>
    <n v="1"/>
    <n v="1.0057142857142858"/>
    <x v="0"/>
    <n v="5.5873015873015879"/>
    <n v="5.5978002030902694"/>
    <n v="16.823415623764589"/>
    <s v="Abv"/>
    <n v="1.0498615788681498E-2"/>
  </r>
  <r>
    <s v="OtsLGRF24S"/>
    <s v="OtsLGRF24S_8897"/>
    <s v="C-08897"/>
    <x v="29"/>
    <n v="18"/>
    <s v="F"/>
    <n v="720"/>
    <x v="9"/>
    <x v="0"/>
    <s v="NA"/>
    <s v="3DD.003D73E7CE"/>
    <s v="NA"/>
    <x v="1"/>
    <x v="1"/>
    <s v="OtsNPFH20S_1_0376"/>
    <s v="OtsNPFH20S_1_0341"/>
    <x v="0"/>
    <x v="0"/>
    <n v="2020"/>
    <s v="FALL"/>
    <n v="0.999999999999995"/>
    <x v="12"/>
    <n v="0.98845608500000004"/>
    <n v="1"/>
    <n v="1.0069930069930071"/>
    <x v="0"/>
    <n v="5.594405594405595"/>
    <n v="5.6060843277101711"/>
    <n v="16.848312416523061"/>
    <s v="Abv"/>
    <n v="1.1678733304576028E-2"/>
  </r>
  <r>
    <s v="OtsLGRF24S"/>
    <s v="OtsLGRF24S_8900"/>
    <s v="C-08900"/>
    <x v="29"/>
    <n v="18"/>
    <s v="M"/>
    <n v="670"/>
    <x v="14"/>
    <x v="0"/>
    <s v="NA"/>
    <s v="NA"/>
    <s v="NA"/>
    <x v="0"/>
    <x v="0"/>
    <s v="OtsLYON21S_1_0951"/>
    <s v="OtsLYON21S_1_1792"/>
    <x v="6"/>
    <x v="4"/>
    <n v="2021"/>
    <s v="FALL"/>
    <n v="1"/>
    <x v="4"/>
    <n v="0.98140000000000005"/>
    <n v="1"/>
    <n v="1"/>
    <x v="5"/>
    <n v="5.5555555555555554"/>
    <n v="5.5745080723682721"/>
    <n v="16.753414340817248"/>
    <s v="Abv"/>
    <n v="1.8952516812716702E-2"/>
  </r>
  <r>
    <s v="OtsLGRF24S"/>
    <s v="OtsLGRF24S_8903"/>
    <s v="C-08903"/>
    <x v="29"/>
    <n v="18"/>
    <s v="M"/>
    <n v="620"/>
    <x v="26"/>
    <x v="1"/>
    <n v="1"/>
    <s v="NA"/>
    <s v="NA"/>
    <x v="0"/>
    <x v="0"/>
    <s v="OtsLYON21S_1_0789"/>
    <s v="OtsLYON21S_1_0474"/>
    <x v="6"/>
    <x v="4"/>
    <n v="2021"/>
    <s v="FALL"/>
    <n v="0.999999999999999"/>
    <x v="10"/>
    <n v="0.98140000000000005"/>
    <n v="1"/>
    <n v="1.0138888888888888"/>
    <x v="8"/>
    <n v="5.632716049382716"/>
    <n v="5.6516685661954327"/>
    <n v="16.98530955148815"/>
    <s v="Abv"/>
    <n v="1.8952516812716702E-2"/>
  </r>
  <r>
    <s v="OtsLGRF24S"/>
    <s v="OtsLGRF24S_8906"/>
    <s v="C-08906"/>
    <x v="29"/>
    <n v="18"/>
    <s v="M"/>
    <n v="650"/>
    <x v="28"/>
    <x v="1"/>
    <n v="1"/>
    <s v="NA"/>
    <s v="NA"/>
    <x v="0"/>
    <x v="0"/>
    <s v="OtsLYON20S_1_1586"/>
    <s v="OtsLYON20S_1_1782"/>
    <x v="1"/>
    <x v="0"/>
    <n v="2020"/>
    <s v="FALL"/>
    <n v="0.999999999999999"/>
    <x v="14"/>
    <n v="0.98961045999999997"/>
    <n v="1"/>
    <n v="1"/>
    <x v="5"/>
    <n v="5.5555555555555554"/>
    <n v="5.5660541713442369"/>
    <n v="16.728007308517132"/>
    <s v="Abv"/>
    <n v="1.0498615788681498E-2"/>
  </r>
  <r>
    <s v="OtsLGRF24S"/>
    <s v="OtsLGRF24S_8909"/>
    <s v="C-08909"/>
    <x v="29"/>
    <n v="18"/>
    <s v="F"/>
    <n v="650"/>
    <x v="28"/>
    <x v="0"/>
    <s v="NA"/>
    <s v="NA"/>
    <s v="NA"/>
    <x v="1"/>
    <x v="1"/>
    <s v="OtsLYON21S_1_0832"/>
    <s v="OtsLYON21S_1_1679"/>
    <x v="6"/>
    <x v="4"/>
    <n v="2021"/>
    <s v="FALL"/>
    <n v="0.999999999999999"/>
    <x v="4"/>
    <n v="0.98140000000000005"/>
    <n v="1"/>
    <n v="1"/>
    <x v="5"/>
    <n v="5.5555555555555554"/>
    <n v="5.5745080723682721"/>
    <n v="16.753414340817248"/>
    <s v="Abv"/>
    <n v="1.8952516812716702E-2"/>
  </r>
  <r>
    <s v="OtsLGRF24S"/>
    <s v="OtsLGRF24S_8912"/>
    <s v="C-08912"/>
    <x v="29"/>
    <n v="18"/>
    <s v="F"/>
    <n v="780"/>
    <x v="11"/>
    <x v="0"/>
    <s v="NA"/>
    <s v="NA"/>
    <s v="NA"/>
    <x v="1"/>
    <x v="1"/>
    <s v="OtsLYON19S_1_1797"/>
    <s v="OtsLYON19S_1_2064"/>
    <x v="5"/>
    <x v="3"/>
    <n v="2019"/>
    <s v="FALL"/>
    <n v="1"/>
    <x v="17"/>
    <n v="0.95971980899999998"/>
    <n v="1"/>
    <n v="1"/>
    <x v="4"/>
    <n v="5.5555555555555554"/>
    <n v="5.5975263376757773"/>
    <n v="16.822592559073851"/>
    <s v="Abv"/>
    <n v="4.1970782120221983E-2"/>
  </r>
  <r>
    <s v="OtsLGRF24S"/>
    <s v="OtsLGRF24S_8915"/>
    <s v="C-08915"/>
    <x v="29"/>
    <n v="18"/>
    <s v="F"/>
    <n v="760"/>
    <x v="20"/>
    <x v="0"/>
    <s v="NA"/>
    <s v="NA"/>
    <s v="NA"/>
    <x v="1"/>
    <x v="1"/>
    <s v="OtsLYON19S_1_1823"/>
    <s v="OtsLYON19S_1_1551"/>
    <x v="5"/>
    <x v="3"/>
    <n v="2019"/>
    <s v="FALL"/>
    <n v="0.999999999999998"/>
    <x v="4"/>
    <n v="0.95971980899999998"/>
    <n v="1"/>
    <n v="1"/>
    <x v="1"/>
    <n v="5.5555555555555554"/>
    <n v="5.5975263376757773"/>
    <n v="16.822592559073851"/>
    <s v="Abv"/>
    <n v="4.1970782120221983E-2"/>
  </r>
  <r>
    <s v="OtsLGRF24S"/>
    <s v="OtsLGRF24S_8918"/>
    <s v="C-08918"/>
    <x v="29"/>
    <n v="18"/>
    <s v="F"/>
    <n v="740"/>
    <x v="2"/>
    <x v="1"/>
    <n v="1"/>
    <s v="NA"/>
    <s v="NA"/>
    <x v="1"/>
    <x v="1"/>
    <s v="OtsLYON20S_1_1357"/>
    <s v="OtsLYON20S_1_0910"/>
    <x v="1"/>
    <x v="0"/>
    <n v="2020"/>
    <s v="FALL"/>
    <n v="1"/>
    <x v="15"/>
    <n v="0.98961045999999997"/>
    <n v="1"/>
    <n v="1"/>
    <x v="1"/>
    <n v="5.5555555555555554"/>
    <n v="5.5660541713442369"/>
    <n v="16.728007308517132"/>
    <s v="Abv"/>
    <n v="1.0498615788681498E-2"/>
  </r>
  <r>
    <s v="OtsLGRF24S"/>
    <s v="OtsLGRF24S_8921"/>
    <s v="C-08921"/>
    <x v="29"/>
    <n v="18"/>
    <s v="F"/>
    <n v="680"/>
    <x v="19"/>
    <x v="1"/>
    <n v="1"/>
    <s v="NA"/>
    <s v="NA"/>
    <x v="1"/>
    <x v="1"/>
    <s v="OtsLYON20S_1_0499"/>
    <s v="OtsLYON20S_1_0555"/>
    <x v="1"/>
    <x v="0"/>
    <n v="2020"/>
    <s v="FALL"/>
    <n v="1"/>
    <x v="10"/>
    <n v="0.98961045999999997"/>
    <n v="1"/>
    <n v="1.0069930069930071"/>
    <x v="0"/>
    <n v="5.594405594405595"/>
    <n v="5.6049042101942765"/>
    <n v="16.844765736267519"/>
    <s v="Abv"/>
    <n v="1.0498615788681498E-2"/>
  </r>
  <r>
    <s v="OtsLGRF24S"/>
    <s v="OtsLGRF24S_8924"/>
    <s v="C-08924"/>
    <x v="29"/>
    <n v="18"/>
    <s v="F"/>
    <n v="840"/>
    <x v="12"/>
    <x v="0"/>
    <s v="NA"/>
    <s v="NA"/>
    <s v="NA"/>
    <x v="1"/>
    <x v="1"/>
    <s v="OtsLYON20S_1_0407"/>
    <s v="OtsLYON20S_1_1091"/>
    <x v="1"/>
    <x v="0"/>
    <n v="2020"/>
    <s v="FALL"/>
    <n v="1"/>
    <x v="1"/>
    <n v="0.98961045999999997"/>
    <n v="1"/>
    <n v="1"/>
    <x v="3"/>
    <n v="5.5555555555555554"/>
    <n v="5.5660541713442369"/>
    <n v="16.728007308517132"/>
    <s v="Abv"/>
    <n v="1.0498615788681498E-2"/>
  </r>
  <r>
    <s v="OtsLGRF24S"/>
    <s v="OtsLGRF24S_8927"/>
    <s v="C-08927"/>
    <x v="29"/>
    <n v="18"/>
    <s v="F"/>
    <n v="720"/>
    <x v="9"/>
    <x v="1"/>
    <n v="1"/>
    <s v="NA"/>
    <s v="NA"/>
    <x v="1"/>
    <x v="1"/>
    <s v="OtsLYON20S_1_1455"/>
    <s v="OtsLYON20S_1_1249"/>
    <x v="1"/>
    <x v="0"/>
    <n v="2020"/>
    <s v="FALL"/>
    <n v="1"/>
    <x v="3"/>
    <n v="0.98961045999999997"/>
    <n v="1"/>
    <n v="1.0069930069930071"/>
    <x v="0"/>
    <n v="5.594405594405595"/>
    <n v="5.6049042101942765"/>
    <n v="16.844765736267519"/>
    <s v="blw"/>
    <n v="1.0498615788681498E-2"/>
  </r>
  <r>
    <s v="OtsLGRF24S"/>
    <s v="OtsLGRF24S_8930"/>
    <s v="C-08930"/>
    <x v="29"/>
    <n v="18"/>
    <s v="M"/>
    <n v="600"/>
    <x v="44"/>
    <x v="1"/>
    <n v="1"/>
    <s v="NA"/>
    <s v="NA"/>
    <x v="0"/>
    <x v="0"/>
    <s v="OtsLYON21S_1_0785"/>
    <s v="OtsLYON21S_1_0453"/>
    <x v="6"/>
    <x v="4"/>
    <n v="2021"/>
    <s v="FALL"/>
    <n v="0.999999999999998"/>
    <x v="10"/>
    <n v="0.98140000000000005"/>
    <n v="1"/>
    <n v="1.0138888888888888"/>
    <x v="8"/>
    <n v="5.632716049382716"/>
    <n v="5.6516685661954327"/>
    <n v="16.98530955148815"/>
    <s v="Abv"/>
    <n v="1.8952516812716702E-2"/>
  </r>
  <r>
    <s v="OtsLGRF24S"/>
    <s v="OtsLGRF24S_8933"/>
    <s v="C-08933"/>
    <x v="29"/>
    <n v="18"/>
    <s v="M"/>
    <n v="670"/>
    <x v="14"/>
    <x v="1"/>
    <n v="1"/>
    <s v="NA"/>
    <s v="NA"/>
    <x v="0"/>
    <x v="0"/>
    <s v="OtsLYON21S_1_0874"/>
    <s v="OtsLYON21S_1_1853"/>
    <x v="6"/>
    <x v="4"/>
    <n v="2021"/>
    <s v="FALL"/>
    <n v="0.999999999999999"/>
    <x v="15"/>
    <n v="0.98140000000000005"/>
    <n v="1"/>
    <n v="1"/>
    <x v="5"/>
    <n v="5.5555555555555554"/>
    <n v="5.5745080723682721"/>
    <n v="16.753414340817248"/>
    <s v="Abv"/>
    <n v="1.8952516812716702E-2"/>
  </r>
  <r>
    <s v="OtsLGRF24S"/>
    <s v="OtsLGRF24S_8936"/>
    <s v="C-08936"/>
    <x v="29"/>
    <n v="18"/>
    <s v="M"/>
    <n v="880"/>
    <x v="42"/>
    <x v="0"/>
    <s v="NA"/>
    <s v="3DD.0077687149"/>
    <s v="NA"/>
    <x v="0"/>
    <x v="0"/>
    <s v="NA"/>
    <s v="NA"/>
    <x v="3"/>
    <x v="2"/>
    <s v="U"/>
    <s v="FALL"/>
    <n v="1"/>
    <x v="5"/>
    <n v="1"/>
    <n v="1"/>
    <n v="1"/>
    <x v="10"/>
    <n v="5.5555555555555554"/>
    <n v="5.5142524290531805"/>
    <n v="16.572324324312643"/>
    <s v="Abv"/>
    <n v="-4.1303126502374887E-2"/>
  </r>
  <r>
    <s v="OtsLGRF24S"/>
    <s v="OtsLGRF24S_8939"/>
    <s v="C-08939"/>
    <x v="29"/>
    <n v="18"/>
    <s v="F"/>
    <n v="720"/>
    <x v="9"/>
    <x v="0"/>
    <s v="NA"/>
    <s v="NA"/>
    <s v="NA"/>
    <x v="1"/>
    <x v="1"/>
    <s v="OtsLYON20S_1_0287"/>
    <s v="OtsLYON20S_1_1027"/>
    <x v="1"/>
    <x v="0"/>
    <n v="2020"/>
    <s v="FALL"/>
    <n v="1"/>
    <x v="1"/>
    <n v="0.98961045999999997"/>
    <n v="1"/>
    <n v="1.0069930069930071"/>
    <x v="0"/>
    <n v="5.594405594405595"/>
    <n v="5.6049042101942765"/>
    <n v="16.844765736267519"/>
    <s v="Abv"/>
    <n v="1.0498615788681498E-2"/>
  </r>
  <r>
    <s v="OtsLGRF24S"/>
    <s v="OtsLGRF24S_8942"/>
    <s v="C-08942"/>
    <x v="29"/>
    <n v="18"/>
    <s v="M"/>
    <n v="440"/>
    <x v="49"/>
    <x v="0"/>
    <s v="NA"/>
    <s v="NA"/>
    <s v="NA"/>
    <x v="0"/>
    <x v="0"/>
    <s v="OtsLYON22S_1_0117"/>
    <s v="OtsLYON22S_1_2195"/>
    <x v="2"/>
    <x v="1"/>
    <n v="2022"/>
    <s v="FALL"/>
    <n v="1"/>
    <x v="1"/>
    <n v="0.98"/>
    <n v="1"/>
    <n v="1"/>
    <x v="2"/>
    <n v="5.5555555555555554"/>
    <n v="5.5759637188208613"/>
    <n v="16.757789085249826"/>
    <s v="Abv"/>
    <n v="2.0408163265305923E-2"/>
  </r>
  <r>
    <s v="OtsLGRF24S"/>
    <s v="OtsLGRF24S_8945"/>
    <s v="C-08945"/>
    <x v="29"/>
    <n v="18"/>
    <s v="F"/>
    <n v="860"/>
    <x v="16"/>
    <x v="1"/>
    <n v="1"/>
    <s v="NA"/>
    <s v="NA"/>
    <x v="1"/>
    <x v="1"/>
    <s v="OtsLYON19S_1_0520"/>
    <s v="OtsLYON19S_1_0341"/>
    <x v="5"/>
    <x v="3"/>
    <n v="2019"/>
    <s v="FALL"/>
    <n v="0.999999999999999"/>
    <x v="2"/>
    <n v="0.95971980899999998"/>
    <n v="1"/>
    <n v="1"/>
    <x v="3"/>
    <n v="5.5555555555555554"/>
    <n v="5.5975263376757773"/>
    <n v="16.822592559073851"/>
    <s v="Abv"/>
    <n v="4.1970782120221983E-2"/>
  </r>
  <r>
    <s v="OtsLGRF24S"/>
    <s v="OtsLGRF24S_8948"/>
    <s v="C-08948"/>
    <x v="29"/>
    <n v="18"/>
    <s v="M"/>
    <n v="750"/>
    <x v="21"/>
    <x v="0"/>
    <s v="NA"/>
    <s v="3DD.0077757901"/>
    <s v="NA"/>
    <x v="0"/>
    <x v="0"/>
    <s v="NA"/>
    <s v="NA"/>
    <x v="3"/>
    <x v="2"/>
    <s v="U"/>
    <s v="FALL"/>
    <n v="1"/>
    <x v="5"/>
    <n v="1"/>
    <n v="1"/>
    <n v="1.0058139534883721"/>
    <x v="1"/>
    <n v="5.5878552971576232"/>
    <n v="5.5465521706552483"/>
    <n v="16.669396738081858"/>
    <s v="Abv"/>
    <n v="-4.1303126502374887E-2"/>
  </r>
  <r>
    <s v="OtsLGRF24S"/>
    <s v="OtsLGRF24S_8951"/>
    <s v="C-08951"/>
    <x v="29"/>
    <n v="18"/>
    <s v="M"/>
    <n v="590"/>
    <x v="35"/>
    <x v="0"/>
    <s v="NA"/>
    <s v="NA"/>
    <s v="NA"/>
    <x v="0"/>
    <x v="0"/>
    <s v="OtsLYON21S_1_0603"/>
    <s v="OtsLYON21S_1_0005"/>
    <x v="6"/>
    <x v="4"/>
    <n v="2021"/>
    <s v="FALL"/>
    <n v="0.999999999999999"/>
    <x v="11"/>
    <n v="0.98140000000000005"/>
    <n v="1"/>
    <n v="1.0138888888888888"/>
    <x v="8"/>
    <n v="5.632716049382716"/>
    <n v="5.6516685661954327"/>
    <n v="16.98530955148815"/>
    <s v="Abv"/>
    <n v="1.8952516812716702E-2"/>
  </r>
  <r>
    <s v="OtsLGRF24S"/>
    <s v="OtsLGRF24S_8954"/>
    <s v="C-08954"/>
    <x v="29"/>
    <n v="18"/>
    <s v="F"/>
    <n v="820"/>
    <x v="6"/>
    <x v="0"/>
    <s v="NA"/>
    <s v="NA"/>
    <s v="NA"/>
    <x v="1"/>
    <x v="1"/>
    <s v="OtsLYON19S_1_0716"/>
    <s v="OtsLYON19S_1_0825"/>
    <x v="5"/>
    <x v="3"/>
    <n v="2019"/>
    <s v="FALL"/>
    <n v="0.999999999999998"/>
    <x v="1"/>
    <n v="0.95971980899999998"/>
    <n v="1"/>
    <n v="1"/>
    <x v="4"/>
    <n v="5.5555555555555554"/>
    <n v="5.5975263376757773"/>
    <n v="16.822592559073851"/>
    <s v="Abv"/>
    <n v="4.1970782120221983E-2"/>
  </r>
  <r>
    <s v="OtsLGRF24S"/>
    <s v="OtsLGRF24S_8957"/>
    <s v="C-08957"/>
    <x v="29"/>
    <n v="18"/>
    <s v="F"/>
    <n v="730"/>
    <x v="13"/>
    <x v="1"/>
    <n v="1"/>
    <s v="NA"/>
    <s v="NA"/>
    <x v="1"/>
    <x v="1"/>
    <s v="OtsLYON20S_1_0602"/>
    <s v="OtsLYON20S_1_0558"/>
    <x v="1"/>
    <x v="0"/>
    <n v="2020"/>
    <s v="FALL"/>
    <n v="1"/>
    <x v="10"/>
    <n v="0.98961045999999997"/>
    <n v="1"/>
    <n v="1"/>
    <x v="1"/>
    <n v="5.5555555555555554"/>
    <n v="5.5660541713442369"/>
    <n v="16.728007308517132"/>
    <s v="Abv"/>
    <n v="1.0498615788681498E-2"/>
  </r>
  <r>
    <s v="OtsLGRF24S"/>
    <s v="OtsLGRF24S_8960"/>
    <s v="C-08960"/>
    <x v="29"/>
    <n v="18"/>
    <s v="M"/>
    <n v="650"/>
    <x v="28"/>
    <x v="0"/>
    <s v="NA"/>
    <s v="NA"/>
    <s v="NA"/>
    <x v="0"/>
    <x v="0"/>
    <s v="NA"/>
    <s v="NA"/>
    <x v="3"/>
    <x v="2"/>
    <s v="U"/>
    <s v="FALL"/>
    <n v="0.999999999999997"/>
    <x v="5"/>
    <n v="1"/>
    <n v="1"/>
    <n v="1"/>
    <x v="5"/>
    <n v="5.5555555555555554"/>
    <n v="5.5142524290531805"/>
    <n v="16.572324324312643"/>
    <s v="Abv"/>
    <n v="-4.1303126502374887E-2"/>
  </r>
  <r>
    <s v="OtsLGRF24S"/>
    <s v="OtsLGRF24S_8963"/>
    <s v="C-08963"/>
    <x v="29"/>
    <n v="18"/>
    <s v="F"/>
    <n v="480"/>
    <x v="46"/>
    <x v="0"/>
    <s v="NA"/>
    <s v="NA"/>
    <s v="NA"/>
    <x v="1"/>
    <x v="1"/>
    <s v="OtsLYON21S_1_0683"/>
    <s v="OtsLYON21S_1_0227"/>
    <x v="6"/>
    <x v="4"/>
    <n v="2021"/>
    <s v="FALL"/>
    <n v="0.999999999999999"/>
    <x v="2"/>
    <n v="0.98140000000000005"/>
    <n v="1"/>
    <n v="1"/>
    <x v="7"/>
    <n v="5.5555555555555554"/>
    <n v="5.5745080723682721"/>
    <n v="16.753414340817248"/>
    <s v="Abv"/>
    <n v="1.8952516812716702E-2"/>
  </r>
  <r>
    <s v="OtsLGRF24S"/>
    <s v="OtsLGRF24S_8966"/>
    <s v="C-08966"/>
    <x v="29"/>
    <n v="18"/>
    <s v="M"/>
    <n v="670"/>
    <x v="14"/>
    <x v="1"/>
    <n v="1"/>
    <s v="NA"/>
    <s v="NA"/>
    <x v="0"/>
    <x v="0"/>
    <s v="OtsLYON20S_1_1445"/>
    <s v="OtsLYON20S_1_1244"/>
    <x v="1"/>
    <x v="0"/>
    <n v="2020"/>
    <s v="FALL"/>
    <n v="1.00000000000001"/>
    <x v="3"/>
    <n v="0.98961045999999997"/>
    <n v="1"/>
    <n v="1"/>
    <x v="5"/>
    <n v="5.5555555555555554"/>
    <n v="5.5660541713442369"/>
    <n v="16.728007308517132"/>
    <s v="blw"/>
    <n v="1.0498615788681498E-2"/>
  </r>
  <r>
    <s v="OtsLGRF24S"/>
    <s v="OtsLGRF24S_8969"/>
    <s v="C-08969"/>
    <x v="29"/>
    <n v="18"/>
    <s v="M"/>
    <n v="760"/>
    <x v="20"/>
    <x v="1"/>
    <s v="NA"/>
    <s v="3DD.007769A73C"/>
    <s v="NA"/>
    <x v="0"/>
    <x v="0"/>
    <s v="OtsPBT20-LWSFa-4709"/>
    <s v="OtsPBT20-LWSFa-4622"/>
    <x v="15"/>
    <x v="0"/>
    <n v="2020"/>
    <s v="FALL"/>
    <n v="0.999999999999998"/>
    <x v="19"/>
    <n v="0.99450000000000005"/>
    <n v="1"/>
    <n v="1.0058139534883721"/>
    <x v="1"/>
    <n v="5.5878552971576232"/>
    <n v="5.5933857144527463"/>
    <n v="16.810148487671658"/>
    <s v="Abv"/>
    <n v="5.5304172951231578E-3"/>
  </r>
  <r>
    <s v="OtsLGRF24S"/>
    <s v="OtsLGRF24S_8972"/>
    <s v="C-08972"/>
    <x v="29"/>
    <n v="18"/>
    <s v="F"/>
    <n v="660"/>
    <x v="36"/>
    <x v="0"/>
    <s v="NA"/>
    <s v="NA"/>
    <s v="NA"/>
    <x v="1"/>
    <x v="1"/>
    <s v="OtsLYON21S_1_0803"/>
    <s v="OtsLYON21S_1_1610"/>
    <x v="6"/>
    <x v="4"/>
    <n v="2021"/>
    <s v="FALL"/>
    <n v="1"/>
    <x v="10"/>
    <n v="0.98140000000000005"/>
    <n v="1"/>
    <n v="1"/>
    <x v="5"/>
    <n v="5.5555555555555554"/>
    <n v="5.5745080723682721"/>
    <n v="16.753414340817248"/>
    <s v="Abv"/>
    <n v="1.8952516812716702E-2"/>
  </r>
  <r>
    <s v="OtsLGRF24S"/>
    <s v="OtsLGRF24S_8975"/>
    <s v="C-08975"/>
    <x v="29"/>
    <n v="18"/>
    <s v="M"/>
    <n v="470"/>
    <x v="3"/>
    <x v="0"/>
    <s v="NA"/>
    <s v="3DD.003DA5E218"/>
    <s v="NA"/>
    <x v="0"/>
    <x v="0"/>
    <s v="OtsLYON22S_1_0209"/>
    <s v="OtsLYON22S_1_3179"/>
    <x v="2"/>
    <x v="1"/>
    <n v="2022"/>
    <s v="FALL"/>
    <n v="1"/>
    <x v="10"/>
    <n v="0.98"/>
    <n v="1"/>
    <n v="1"/>
    <x v="2"/>
    <n v="5.5555555555555554"/>
    <n v="5.5759637188208613"/>
    <n v="16.757789085249826"/>
    <s v="Abv"/>
    <n v="2.0408163265305923E-2"/>
  </r>
  <r>
    <s v="OtsLGRF24S"/>
    <s v="OtsLGRF24S_8978"/>
    <s v="C-08978"/>
    <x v="29"/>
    <n v="18"/>
    <s v="M"/>
    <n v="730"/>
    <x v="13"/>
    <x v="0"/>
    <s v="NA"/>
    <s v="3DD.007775D5C2"/>
    <s v="NA"/>
    <x v="0"/>
    <x v="0"/>
    <s v="OtsLYON20S_1_0246"/>
    <s v="OtsLYON20S_1_0110"/>
    <x v="1"/>
    <x v="0"/>
    <n v="2020"/>
    <s v="FALL"/>
    <n v="1"/>
    <x v="2"/>
    <n v="0.98961045999999997"/>
    <n v="1"/>
    <n v="1.0058139534883721"/>
    <x v="1"/>
    <n v="5.5878552971576232"/>
    <n v="5.5983539129463047"/>
    <n v="16.825079722286347"/>
    <s v="Abv"/>
    <n v="1.0498615788681498E-2"/>
  </r>
  <r>
    <s v="OtsLGRF24S"/>
    <s v="OtsLGRF24S_8981"/>
    <s v="C-08981"/>
    <x v="29"/>
    <n v="18"/>
    <s v="F"/>
    <n v="760"/>
    <x v="20"/>
    <x v="0"/>
    <s v="NA"/>
    <s v="NA"/>
    <s v="NA"/>
    <x v="1"/>
    <x v="1"/>
    <s v="NA"/>
    <s v="NA"/>
    <x v="3"/>
    <x v="2"/>
    <s v="U"/>
    <s v="FALL"/>
    <n v="0.999999999999998"/>
    <x v="5"/>
    <n v="1"/>
    <n v="1"/>
    <n v="1"/>
    <x v="1"/>
    <n v="5.5555555555555554"/>
    <n v="5.5142524290531805"/>
    <n v="16.572324324312643"/>
    <s v="Abv"/>
    <n v="-4.1303126502374887E-2"/>
  </r>
  <r>
    <s v="OtsLGRF24S"/>
    <s v="OtsLGRF24S_8984"/>
    <s v="C-08984"/>
    <x v="29"/>
    <n v="18"/>
    <s v="F"/>
    <n v="840"/>
    <x v="12"/>
    <x v="1"/>
    <n v="1"/>
    <s v="NA"/>
    <s v="NA"/>
    <x v="0"/>
    <x v="0"/>
    <s v="OtsNPFH20S_1_0559"/>
    <s v="OtsNPFH20S_1_0511"/>
    <x v="0"/>
    <x v="0"/>
    <n v="2020"/>
    <s v="FALL"/>
    <n v="1"/>
    <x v="12"/>
    <n v="0.98845608500000004"/>
    <n v="1"/>
    <n v="1"/>
    <x v="3"/>
    <n v="5.5555555555555554"/>
    <n v="5.5672342888601314"/>
    <n v="16.731553988772674"/>
    <s v="Abv"/>
    <n v="1.1678733304576028E-2"/>
  </r>
  <r>
    <s v="OtsLGRF24S"/>
    <s v="OtsLGRF24S_8987"/>
    <s v="C-08987"/>
    <x v="29"/>
    <n v="18"/>
    <s v="F"/>
    <n v="770"/>
    <x v="8"/>
    <x v="0"/>
    <s v="NA"/>
    <s v="NA"/>
    <s v="NA"/>
    <x v="1"/>
    <x v="1"/>
    <s v="OtsLYON20S_1_0464"/>
    <s v="OtsLYON20S_1_0503"/>
    <x v="1"/>
    <x v="0"/>
    <n v="2020"/>
    <s v="FALL"/>
    <n v="1"/>
    <x v="10"/>
    <n v="0.98961045999999997"/>
    <n v="1"/>
    <n v="1"/>
    <x v="1"/>
    <n v="5.5555555555555554"/>
    <n v="5.5660541713442369"/>
    <n v="16.728007308517132"/>
    <s v="Abv"/>
    <n v="1.0498615788681498E-2"/>
  </r>
  <r>
    <s v="OtsLGRF24S"/>
    <s v="OtsLGRF24S_8990"/>
    <s v="C-08990"/>
    <x v="29"/>
    <n v="18"/>
    <s v="F"/>
    <n v="700"/>
    <x v="0"/>
    <x v="0"/>
    <s v="NA"/>
    <s v="NA"/>
    <s v="NA"/>
    <x v="1"/>
    <x v="1"/>
    <s v="NA"/>
    <s v="NA"/>
    <x v="3"/>
    <x v="2"/>
    <s v="U"/>
    <s v="FALL"/>
    <n v="0.999999999999998"/>
    <x v="5"/>
    <n v="1"/>
    <n v="1"/>
    <n v="1.0069930069930071"/>
    <x v="0"/>
    <n v="5.594405594405595"/>
    <n v="5.5531024679032202"/>
    <n v="16.68908275206303"/>
    <s v="Abv"/>
    <n v="-4.1303126502374887E-2"/>
  </r>
  <r>
    <s v="OtsLGRF24S"/>
    <s v="OtsLGRF24S_8993"/>
    <s v="C-08993"/>
    <x v="29"/>
    <n v="18"/>
    <s v="M"/>
    <n v="490"/>
    <x v="24"/>
    <x v="0"/>
    <s v="NA"/>
    <s v="NA"/>
    <s v="NA"/>
    <x v="0"/>
    <x v="0"/>
    <s v="OtsLYON22S_1_0367"/>
    <s v="OtsLYON22S_1_4074"/>
    <x v="2"/>
    <x v="1"/>
    <n v="2022"/>
    <s v="FALL"/>
    <n v="1"/>
    <x v="4"/>
    <n v="0.98"/>
    <n v="1"/>
    <n v="1"/>
    <x v="7"/>
    <n v="5.5555555555555554"/>
    <n v="5.5759637188208613"/>
    <n v="16.757789085249826"/>
    <s v="Abv"/>
    <n v="2.0408163265305923E-2"/>
  </r>
  <r>
    <s v="OtsLGRF24S"/>
    <s v="OtsLGRF24S_8996"/>
    <s v="C-08996"/>
    <x v="29"/>
    <n v="18"/>
    <s v="M"/>
    <n v="540"/>
    <x v="37"/>
    <x v="1"/>
    <n v="1"/>
    <s v="NA"/>
    <s v="NA"/>
    <x v="0"/>
    <x v="0"/>
    <s v="OtsLYON22S_1_0275"/>
    <s v="OtsLYON22S_1_3280"/>
    <x v="2"/>
    <x v="1"/>
    <n v="2022"/>
    <s v="FALL"/>
    <n v="0.999999999999995"/>
    <x v="15"/>
    <n v="0.98"/>
    <n v="1"/>
    <n v="1.03125"/>
    <x v="9"/>
    <n v="5.729166666666667"/>
    <n v="5.7495748299319729"/>
    <n v="17.279553309259363"/>
    <s v="Abv"/>
    <n v="2.0408163265305923E-2"/>
  </r>
  <r>
    <s v="OtsLGRF24S"/>
    <s v="OtsLGRF24S_8999"/>
    <s v="C-08999"/>
    <x v="29"/>
    <n v="18"/>
    <s v="F"/>
    <n v="730"/>
    <x v="13"/>
    <x v="0"/>
    <s v="NA"/>
    <s v="NA"/>
    <s v="NA"/>
    <x v="1"/>
    <x v="1"/>
    <s v="NA"/>
    <s v="NA"/>
    <x v="3"/>
    <x v="2"/>
    <s v="U"/>
    <s v="FALL"/>
    <n v="1"/>
    <x v="5"/>
    <n v="1"/>
    <n v="1"/>
    <n v="1"/>
    <x v="1"/>
    <n v="5.5555555555555554"/>
    <n v="5.5142524290531805"/>
    <n v="16.572324324312643"/>
    <s v="Abv"/>
    <n v="-4.1303126502374887E-2"/>
  </r>
  <r>
    <s v="OtsLGRF24S"/>
    <s v="OtsLGRF24S_9002"/>
    <s v="C-09002"/>
    <x v="29"/>
    <n v="18"/>
    <s v="M"/>
    <n v="780"/>
    <x v="11"/>
    <x v="0"/>
    <s v="NA"/>
    <s v="3DD.00777AC5CD"/>
    <s v="NA"/>
    <x v="0"/>
    <x v="0"/>
    <s v="OtsLYON20S_1_1555"/>
    <s v="OtsLYON20S_1_1723"/>
    <x v="1"/>
    <x v="0"/>
    <n v="2020"/>
    <s v="FALL"/>
    <n v="1"/>
    <x v="4"/>
    <n v="0.98961045999999997"/>
    <n v="1"/>
    <n v="1"/>
    <x v="4"/>
    <n v="5.5555555555555554"/>
    <n v="5.5660541713442369"/>
    <n v="16.728007308517132"/>
    <s v="Abv"/>
    <n v="1.0498615788681498E-2"/>
  </r>
  <r>
    <s v="OtsLGRF24S"/>
    <s v="OtsLGRF24S_9005"/>
    <s v="C-09005"/>
    <x v="29"/>
    <n v="18"/>
    <s v="F"/>
    <n v="670"/>
    <x v="14"/>
    <x v="0"/>
    <s v="NA"/>
    <s v="NA"/>
    <s v="NA"/>
    <x v="1"/>
    <x v="1"/>
    <s v="OtsNPFH21S_1_1648"/>
    <s v="OtsNPFH21S_1_1573"/>
    <x v="9"/>
    <x v="4"/>
    <n v="2021"/>
    <s v="FALL"/>
    <n v="1"/>
    <x v="12"/>
    <n v="0.98260000000000003"/>
    <n v="1"/>
    <n v="1"/>
    <x v="5"/>
    <n v="5.5555555555555554"/>
    <n v="5.5732636768663637"/>
    <n v="16.749674481949583"/>
    <s v="Abv"/>
    <n v="1.7708121310808345E-2"/>
  </r>
  <r>
    <s v="OtsLGRF24S"/>
    <s v="OtsLGRF24S_9008"/>
    <s v="C-09008"/>
    <x v="29"/>
    <n v="18"/>
    <s v="M"/>
    <n v="710"/>
    <x v="25"/>
    <x v="1"/>
    <s v="NA"/>
    <s v="3DD.007774E7EC"/>
    <s v="NA"/>
    <x v="0"/>
    <x v="0"/>
    <s v="OtsPBT20-UmaFa-0185"/>
    <s v="OtsPBT20-UmaFa-0180"/>
    <x v="16"/>
    <x v="0"/>
    <n v="2020"/>
    <s v="FALL"/>
    <n v="1"/>
    <x v="21"/>
    <n v="0.89080000000000004"/>
    <n v="1"/>
    <n v="1.0057142857142858"/>
    <x v="0"/>
    <n v="5.5873015873015879"/>
    <n v="5.7098880264574028"/>
    <n v="17.160280100961792"/>
    <s v="blw"/>
    <n v="0.12258643915581491"/>
  </r>
  <r>
    <s v="OtsLGRF24S"/>
    <s v="OtsLGRF24S_9011"/>
    <s v="C-09011"/>
    <x v="29"/>
    <n v="18"/>
    <s v="M"/>
    <n v="580"/>
    <x v="27"/>
    <x v="0"/>
    <s v="NA"/>
    <s v="NA"/>
    <s v="NA"/>
    <x v="2"/>
    <x v="0"/>
    <s v="NA"/>
    <s v="NA"/>
    <x v="3"/>
    <x v="2"/>
    <s v="U"/>
    <s v="FALL"/>
    <n v="1"/>
    <x v="5"/>
    <n v="1"/>
    <n v="1"/>
    <n v="1.0138888888888888"/>
    <x v="8"/>
    <n v="5.632716049382716"/>
    <n v="5.5914129228803411"/>
    <n v="16.804219534983545"/>
    <s v="Abv"/>
    <n v="-4.1303126502374887E-2"/>
  </r>
  <r>
    <s v="OtsLGRF24S"/>
    <s v="OtsLGRF24S_9014"/>
    <s v="C-09014"/>
    <x v="29"/>
    <n v="18"/>
    <s v="M"/>
    <n v="660"/>
    <x v="36"/>
    <x v="0"/>
    <s v="NA"/>
    <s v="NA"/>
    <s v="NA"/>
    <x v="0"/>
    <x v="0"/>
    <s v="OtsLYON21S_1_0944"/>
    <s v="OtsLYON21S_1_1773"/>
    <x v="6"/>
    <x v="4"/>
    <n v="2021"/>
    <s v="FALL"/>
    <n v="0.999999999999997"/>
    <x v="4"/>
    <n v="0.98140000000000005"/>
    <n v="1"/>
    <n v="1"/>
    <x v="5"/>
    <n v="5.5555555555555554"/>
    <n v="5.5745080723682721"/>
    <n v="16.753414340817248"/>
    <s v="Abv"/>
    <n v="1.8952516812716702E-2"/>
  </r>
  <r>
    <s v="OtsLGRF24S"/>
    <s v="OtsLGRF24S_9017"/>
    <s v="C-09017"/>
    <x v="29"/>
    <n v="18"/>
    <s v="M"/>
    <n v="520"/>
    <x v="29"/>
    <x v="1"/>
    <n v="1"/>
    <s v="NA"/>
    <s v="NA"/>
    <x v="0"/>
    <x v="0"/>
    <s v="OtsLYON21S_1_1028"/>
    <s v="OtsLYON21S_1_0577"/>
    <x v="6"/>
    <x v="4"/>
    <n v="2021"/>
    <s v="FALL"/>
    <n v="0.999999999999999"/>
    <x v="3"/>
    <n v="0.98140000000000005"/>
    <n v="1"/>
    <n v="1"/>
    <x v="7"/>
    <n v="5.5555555555555554"/>
    <n v="5.5745080723682721"/>
    <n v="16.753414340817248"/>
    <s v="blw"/>
    <n v="1.8952516812716702E-2"/>
  </r>
  <r>
    <s v="OtsLGRF24S"/>
    <s v="OtsLGRF24S_9020"/>
    <s v="C-09020"/>
    <x v="29"/>
    <n v="18"/>
    <s v="F"/>
    <n v="660"/>
    <x v="36"/>
    <x v="1"/>
    <n v="1"/>
    <s v="NA"/>
    <s v="NA"/>
    <x v="1"/>
    <x v="1"/>
    <s v="OtsLYON21S_1_0897"/>
    <s v="OtsLYON21S_1_1926"/>
    <x v="6"/>
    <x v="4"/>
    <n v="2021"/>
    <s v="FALL"/>
    <n v="1"/>
    <x v="9"/>
    <n v="0.98140000000000005"/>
    <n v="1"/>
    <n v="1"/>
    <x v="5"/>
    <n v="5.5555555555555554"/>
    <n v="5.5745080723682721"/>
    <n v="16.753414340817248"/>
    <s v="Abv"/>
    <n v="1.8952516812716702E-2"/>
  </r>
  <r>
    <s v="OtsLGRF24S"/>
    <s v="OtsLGRF24S_9023"/>
    <s v="C-09023"/>
    <x v="29"/>
    <n v="18"/>
    <s v="F"/>
    <n v="710"/>
    <x v="25"/>
    <x v="1"/>
    <n v="1"/>
    <s v="NA"/>
    <s v="NA"/>
    <x v="1"/>
    <x v="1"/>
    <s v="OtsPBT20-LWSFa-3496"/>
    <s v="OtsPBT20-LWSFa-3598"/>
    <x v="15"/>
    <x v="0"/>
    <n v="2020"/>
    <s v="FALL"/>
    <n v="0.999999999999999"/>
    <x v="19"/>
    <n v="0.99450000000000005"/>
    <n v="1"/>
    <n v="1.0069930069930071"/>
    <x v="0"/>
    <n v="5.594405594405595"/>
    <n v="5.5999360117007182"/>
    <n v="16.829834501652829"/>
    <s v="Abv"/>
    <n v="5.5304172951231578E-3"/>
  </r>
  <r>
    <s v="OtsLGRF24S"/>
    <s v="OtsLGRF24S_9026"/>
    <s v="C-09026"/>
    <x v="29"/>
    <n v="18"/>
    <s v="F"/>
    <n v="710"/>
    <x v="25"/>
    <x v="1"/>
    <s v="NA"/>
    <s v="NA"/>
    <s v="NA"/>
    <x v="1"/>
    <x v="1"/>
    <s v="OtsPBT19-UmaFa-0045"/>
    <s v="OtsPBT19-UmaFa-0060"/>
    <x v="17"/>
    <x v="3"/>
    <n v="2019"/>
    <s v="FALL"/>
    <n v="0.999999999999996"/>
    <x v="21"/>
    <n v="1"/>
    <n v="1"/>
    <n v="1.0069930069930071"/>
    <x v="0"/>
    <n v="5.594405594405595"/>
    <n v="5.594405594405595"/>
    <n v="16.813213596055423"/>
    <s v="blw"/>
    <n v="0"/>
  </r>
  <r>
    <s v="OtsLGRF24S"/>
    <s v="OtsLGRF24S_9029"/>
    <s v="C-09029"/>
    <x v="29"/>
    <n v="18"/>
    <s v="M"/>
    <n v="700"/>
    <x v="0"/>
    <x v="0"/>
    <s v="NA"/>
    <s v="3DD.00776A17D1"/>
    <s v="NA"/>
    <x v="0"/>
    <x v="0"/>
    <s v="OtsLYON20S_1_0283"/>
    <s v="OtsLYON20S_1_1030"/>
    <x v="1"/>
    <x v="0"/>
    <n v="2020"/>
    <s v="FALL"/>
    <n v="1"/>
    <x v="1"/>
    <n v="0.98961045999999997"/>
    <n v="1"/>
    <n v="1.0057142857142858"/>
    <x v="0"/>
    <n v="5.5873015873015879"/>
    <n v="5.5978002030902694"/>
    <n v="16.823415623764589"/>
    <s v="Abv"/>
    <n v="1.0498615788681498E-2"/>
  </r>
  <r>
    <s v="OtsLGRF24S"/>
    <s v="OtsLGRF24S_9032"/>
    <s v="C-09032"/>
    <x v="29"/>
    <n v="18"/>
    <s v="M"/>
    <n v="640"/>
    <x v="39"/>
    <x v="0"/>
    <s v="NA"/>
    <s v="NA"/>
    <s v="NA"/>
    <x v="2"/>
    <x v="0"/>
    <s v="NA"/>
    <s v="NA"/>
    <x v="3"/>
    <x v="2"/>
    <s v="U"/>
    <s v="FALL"/>
    <n v="1"/>
    <x v="5"/>
    <n v="1"/>
    <n v="1"/>
    <n v="1"/>
    <x v="5"/>
    <n v="5.5555555555555554"/>
    <n v="5.5142524290531805"/>
    <n v="16.572324324312643"/>
    <s v="Abv"/>
    <n v="-4.1303126502374887E-2"/>
  </r>
  <r>
    <s v="OtsLGRF24S"/>
    <s v="OtsLGRF24S_9035"/>
    <s v="C-09035"/>
    <x v="29"/>
    <n v="18"/>
    <s v="M"/>
    <n v="680"/>
    <x v="19"/>
    <x v="1"/>
    <n v="1"/>
    <s v="NA"/>
    <s v="NA"/>
    <x v="0"/>
    <x v="0"/>
    <s v="OtsLYON21S_1_0904"/>
    <s v="OtsLYON21S_1_1935"/>
    <x v="6"/>
    <x v="4"/>
    <n v="2021"/>
    <s v="FALL"/>
    <n v="1"/>
    <x v="9"/>
    <n v="0.98140000000000005"/>
    <n v="1"/>
    <n v="1.0057142857142858"/>
    <x v="0"/>
    <n v="5.5873015873015879"/>
    <n v="5.6062541041143046"/>
    <n v="16.848822656064705"/>
    <s v="Abv"/>
    <n v="1.8952516812716702E-2"/>
  </r>
  <r>
    <s v="OtsLGRF24S"/>
    <s v="OtsLGRF24S_9038"/>
    <s v="C-09038"/>
    <x v="29"/>
    <n v="18"/>
    <s v="F"/>
    <n v="830"/>
    <x v="10"/>
    <x v="0"/>
    <s v="NA"/>
    <s v="NA"/>
    <s v="NA"/>
    <x v="1"/>
    <x v="1"/>
    <s v="NA"/>
    <s v="NA"/>
    <x v="3"/>
    <x v="2"/>
    <s v="U"/>
    <s v="FALL"/>
    <n v="0.999999999999998"/>
    <x v="5"/>
    <n v="1"/>
    <n v="1"/>
    <n v="1"/>
    <x v="3"/>
    <n v="5.5555555555555554"/>
    <n v="5.5142524290531805"/>
    <n v="16.572324324312643"/>
    <s v="Abv"/>
    <n v="-4.1303126502374887E-2"/>
  </r>
  <r>
    <s v="OtsLGRF24S"/>
    <s v="OtsLGRF24S_9041"/>
    <s v="C-09041"/>
    <x v="29"/>
    <n v="18"/>
    <s v="M"/>
    <n v="680"/>
    <x v="19"/>
    <x v="0"/>
    <s v="NA"/>
    <s v="NA"/>
    <s v="NA"/>
    <x v="0"/>
    <x v="0"/>
    <s v="OtsLYON21S_1_0926"/>
    <s v="OtsLYON21S_1_1725"/>
    <x v="6"/>
    <x v="4"/>
    <n v="2021"/>
    <s v="FALL"/>
    <n v="1"/>
    <x v="4"/>
    <n v="0.98140000000000005"/>
    <n v="1"/>
    <n v="1.0057142857142858"/>
    <x v="0"/>
    <n v="5.5873015873015879"/>
    <n v="5.6062541041143046"/>
    <n v="16.848822656064705"/>
    <s v="Abv"/>
    <n v="1.8952516812716702E-2"/>
  </r>
  <r>
    <s v="OtsLGRF24S"/>
    <s v="OtsLGRF24S_9044"/>
    <s v="C-09044"/>
    <x v="29"/>
    <n v="18"/>
    <s v="F"/>
    <n v="620"/>
    <x v="26"/>
    <x v="0"/>
    <s v="NA"/>
    <s v="NA"/>
    <s v="NA"/>
    <x v="1"/>
    <x v="1"/>
    <s v="OtsLYON21S_1_1194"/>
    <s v="OtsLYON21S_1_2336"/>
    <x v="6"/>
    <x v="4"/>
    <n v="2021"/>
    <s v="FALL"/>
    <n v="1"/>
    <x v="4"/>
    <n v="0.98140000000000005"/>
    <n v="1"/>
    <n v="1.0172413793103448"/>
    <x v="8"/>
    <n v="5.6513409961685825"/>
    <n v="5.6702935129812992"/>
    <n v="17.041284257512164"/>
    <s v="Abv"/>
    <n v="1.8952516812716702E-2"/>
  </r>
  <r>
    <s v="OtsLGRF24S"/>
    <s v="OtsLGRF24S_9047"/>
    <s v="C-09047"/>
    <x v="29"/>
    <n v="18"/>
    <s v="F"/>
    <n v="720"/>
    <x v="9"/>
    <x v="0"/>
    <s v="NA"/>
    <s v="3DD.003D8B6A48"/>
    <s v="NA"/>
    <x v="1"/>
    <x v="1"/>
    <s v="OtsLYON20S_1_1559"/>
    <s v="OtsLYON20S_1_1729"/>
    <x v="1"/>
    <x v="0"/>
    <n v="2020"/>
    <s v="FALL"/>
    <n v="1"/>
    <x v="4"/>
    <n v="0.98961045999999997"/>
    <n v="1"/>
    <n v="1.0069930069930071"/>
    <x v="0"/>
    <n v="5.594405594405595"/>
    <n v="5.6049042101942765"/>
    <n v="16.844765736267519"/>
    <s v="Abv"/>
    <n v="1.0498615788681498E-2"/>
  </r>
  <r>
    <s v="OtsLGRF24S"/>
    <s v="OtsLGRF24S_9050"/>
    <s v="C-09050"/>
    <x v="29"/>
    <n v="18"/>
    <s v="M"/>
    <n v="640"/>
    <x v="39"/>
    <x v="0"/>
    <s v="NA"/>
    <s v="NA"/>
    <s v="NA"/>
    <x v="0"/>
    <x v="0"/>
    <s v="OtsLYON20S_1_1814"/>
    <s v="OtsLYON20S_1_2020"/>
    <x v="1"/>
    <x v="0"/>
    <n v="2020"/>
    <s v="FALL"/>
    <n v="1"/>
    <x v="17"/>
    <n v="0.98961045999999997"/>
    <n v="1"/>
    <n v="1"/>
    <x v="5"/>
    <n v="5.5555555555555554"/>
    <n v="5.5660541713442369"/>
    <n v="16.728007308517132"/>
    <s v="Abv"/>
    <n v="1.0498615788681498E-2"/>
  </r>
  <r>
    <s v="OtsLGRF24S"/>
    <s v="OtsLGRF24S_9053"/>
    <s v="C-09053"/>
    <x v="29"/>
    <n v="18"/>
    <s v="M"/>
    <n v="560"/>
    <x v="55"/>
    <x v="1"/>
    <n v="1"/>
    <s v="NA"/>
    <s v="NA"/>
    <x v="0"/>
    <x v="0"/>
    <s v="OtsLYON21S_1_0785"/>
    <s v="OtsLYON21S_1_0453"/>
    <x v="6"/>
    <x v="4"/>
    <n v="2021"/>
    <s v="FALL"/>
    <n v="1"/>
    <x v="10"/>
    <n v="0.98140000000000005"/>
    <n v="1"/>
    <n v="1.03125"/>
    <x v="9"/>
    <n v="5.729166666666667"/>
    <n v="5.7481191834793837"/>
    <n v="17.275178564826781"/>
    <s v="Abv"/>
    <n v="1.8952516812716702E-2"/>
  </r>
  <r>
    <s v="OtsLGRF24S"/>
    <s v="OtsLGRF24S_9056"/>
    <s v="C-09056"/>
    <x v="29"/>
    <n v="18"/>
    <s v="M"/>
    <n v="730"/>
    <x v="13"/>
    <x v="1"/>
    <n v="1"/>
    <s v="NA"/>
    <s v="NA"/>
    <x v="0"/>
    <x v="0"/>
    <s v="OtsNPFH21S_1_1142"/>
    <s v="OtsNPFH21S_1_1472"/>
    <x v="9"/>
    <x v="4"/>
    <n v="2021"/>
    <s v="FALL"/>
    <n v="1"/>
    <x v="7"/>
    <n v="0.98260000000000003"/>
    <n v="1"/>
    <n v="1.0058139534883721"/>
    <x v="1"/>
    <n v="5.5878552971576232"/>
    <n v="5.6055634184684315"/>
    <n v="16.846746895718798"/>
    <s v="Abv"/>
    <n v="1.7708121310808345E-2"/>
  </r>
  <r>
    <s v="OtsLGRF24S"/>
    <s v="OtsLGRF24S_9059"/>
    <s v="C-09059"/>
    <x v="29"/>
    <n v="18"/>
    <s v="M"/>
    <n v="700"/>
    <x v="0"/>
    <x v="1"/>
    <n v="1"/>
    <s v="NA"/>
    <s v="NA"/>
    <x v="1"/>
    <x v="1"/>
    <s v="OtsLYON21S_1_0962"/>
    <s v="OtsLYON21S_1_2009"/>
    <x v="6"/>
    <x v="4"/>
    <n v="2021"/>
    <s v="FALL"/>
    <n v="0.999999999999997"/>
    <x v="4"/>
    <n v="0.98140000000000005"/>
    <n v="1"/>
    <n v="1.0069930069930071"/>
    <x v="0"/>
    <n v="5.594405594405595"/>
    <n v="5.6133581112183117"/>
    <n v="16.870172768567635"/>
    <s v="Abv"/>
    <n v="1.8952516812716702E-2"/>
  </r>
  <r>
    <s v="OtsLGRF24S"/>
    <s v="OtsLGRF24S_9062"/>
    <s v="C-09062"/>
    <x v="29"/>
    <n v="18"/>
    <s v="M"/>
    <n v="620"/>
    <x v="26"/>
    <x v="0"/>
    <s v="NA"/>
    <s v="NA"/>
    <s v="NA"/>
    <x v="0"/>
    <x v="0"/>
    <s v="NA"/>
    <s v="NA"/>
    <x v="3"/>
    <x v="2"/>
    <s v="U"/>
    <s v="FALL"/>
    <n v="0.999999999999996"/>
    <x v="5"/>
    <n v="1"/>
    <n v="1"/>
    <n v="1.0138888888888888"/>
    <x v="8"/>
    <n v="5.632716049382716"/>
    <n v="5.5914129228803411"/>
    <n v="16.804219534983545"/>
    <s v="Abv"/>
    <n v="-4.1303126502374887E-2"/>
  </r>
  <r>
    <s v="OtsLGRF24S"/>
    <s v="OtsLGRF24S_9065"/>
    <s v="C-09065"/>
    <x v="29"/>
    <n v="18"/>
    <s v="F"/>
    <n v="680"/>
    <x v="19"/>
    <x v="0"/>
    <s v="NA"/>
    <s v="NA"/>
    <s v="NA"/>
    <x v="1"/>
    <x v="1"/>
    <s v="OtsLYON21S_1_0940"/>
    <s v="OtsLYON21S_1_1755"/>
    <x v="6"/>
    <x v="4"/>
    <n v="2021"/>
    <s v="FALL"/>
    <n v="1"/>
    <x v="4"/>
    <n v="0.98140000000000005"/>
    <n v="1"/>
    <n v="1.0069930069930071"/>
    <x v="0"/>
    <n v="5.594405594405595"/>
    <n v="5.6133581112183117"/>
    <n v="16.870172768567635"/>
    <s v="Abv"/>
    <n v="1.8952516812716702E-2"/>
  </r>
  <r>
    <s v="OtsLGRF24S"/>
    <s v="OtsLGRF24S_9068"/>
    <s v="C-09068"/>
    <x v="29"/>
    <n v="18"/>
    <s v="M"/>
    <n v="500"/>
    <x v="23"/>
    <x v="1"/>
    <n v="1"/>
    <s v="NA"/>
    <s v="NA"/>
    <x v="0"/>
    <x v="0"/>
    <s v="OtsLYON22S_1_0090"/>
    <s v="OtsLYON22S_1_2124"/>
    <x v="2"/>
    <x v="1"/>
    <n v="2022"/>
    <s v="FALL"/>
    <n v="1"/>
    <x v="2"/>
    <n v="0.98"/>
    <n v="1"/>
    <n v="1"/>
    <x v="7"/>
    <n v="5.5555555555555554"/>
    <n v="5.5759637188208613"/>
    <n v="16.757789085249826"/>
    <s v="Abv"/>
    <n v="2.0408163265305923E-2"/>
  </r>
  <r>
    <s v="OtsLGRF24S"/>
    <s v="OtsLGRF24S_9071"/>
    <s v="C-09071"/>
    <x v="29"/>
    <n v="18"/>
    <s v="M"/>
    <n v="640"/>
    <x v="39"/>
    <x v="0"/>
    <s v="NA"/>
    <s v="NA"/>
    <s v="NA"/>
    <x v="0"/>
    <x v="0"/>
    <s v="OtsLYON21S_1_0669"/>
    <s v="OtsLYON21S_1_0137"/>
    <x v="6"/>
    <x v="4"/>
    <n v="2021"/>
    <s v="FALL"/>
    <n v="1"/>
    <x v="2"/>
    <n v="0.98140000000000005"/>
    <n v="1"/>
    <n v="1"/>
    <x v="5"/>
    <n v="5.5555555555555554"/>
    <n v="5.5745080723682721"/>
    <n v="16.753414340817248"/>
    <s v="Abv"/>
    <n v="1.8952516812716702E-2"/>
  </r>
  <r>
    <s v="OtsLGRF24S"/>
    <s v="OtsLGRF24S_9074"/>
    <s v="C-09074"/>
    <x v="29"/>
    <n v="18"/>
    <s v="F"/>
    <n v="680"/>
    <x v="19"/>
    <x v="0"/>
    <s v="NA"/>
    <s v="NA"/>
    <s v="NA"/>
    <x v="1"/>
    <x v="1"/>
    <s v="OtsLYON20S_1_0457"/>
    <s v="OtsLYON20S_1_1196"/>
    <x v="1"/>
    <x v="0"/>
    <n v="2020"/>
    <s v="FALL"/>
    <n v="1"/>
    <x v="10"/>
    <n v="0.98961045999999997"/>
    <n v="1"/>
    <n v="1.0069930069930071"/>
    <x v="0"/>
    <n v="5.594405594405595"/>
    <n v="5.6049042101942765"/>
    <n v="16.844765736267519"/>
    <s v="Abv"/>
    <n v="1.0498615788681498E-2"/>
  </r>
  <r>
    <s v="OtsLGRF24S"/>
    <s v="OtsLGRF24S_9077"/>
    <s v="C-09077"/>
    <x v="29"/>
    <n v="18"/>
    <s v="F"/>
    <n v="700"/>
    <x v="0"/>
    <x v="0"/>
    <s v="NA"/>
    <s v="NA"/>
    <s v="NA"/>
    <x v="1"/>
    <x v="1"/>
    <s v="OtsLYON20S_1_1536"/>
    <s v="OtsLYON20S_1_1701"/>
    <x v="1"/>
    <x v="0"/>
    <n v="2020"/>
    <s v="FALL"/>
    <n v="1"/>
    <x v="4"/>
    <n v="0.98961045999999997"/>
    <n v="1"/>
    <n v="1.0069930069930071"/>
    <x v="0"/>
    <n v="5.594405594405595"/>
    <n v="5.6049042101942765"/>
    <n v="16.844765736267519"/>
    <s v="Abv"/>
    <n v="1.0498615788681498E-2"/>
  </r>
  <r>
    <s v="OtsLGRF24S"/>
    <s v="OtsLGRF24S_9080"/>
    <s v="C-09080"/>
    <x v="29"/>
    <n v="18"/>
    <s v="M"/>
    <n v="550"/>
    <x v="30"/>
    <x v="0"/>
    <s v="NA"/>
    <s v="NA"/>
    <s v="NA"/>
    <x v="0"/>
    <x v="0"/>
    <s v="OtsLYON22S_1_0393"/>
    <s v="OtsLYON22S_1_4124"/>
    <x v="2"/>
    <x v="1"/>
    <n v="2022"/>
    <s v="FALL"/>
    <n v="1"/>
    <x v="4"/>
    <n v="0.98"/>
    <n v="1"/>
    <n v="1.03125"/>
    <x v="9"/>
    <n v="5.729166666666667"/>
    <n v="5.7495748299319729"/>
    <n v="17.279553309259363"/>
    <s v="Abv"/>
    <n v="2.0408163265305923E-2"/>
  </r>
  <r>
    <s v="OtsLGRF24S"/>
    <s v="OtsLGRF24S_9083"/>
    <s v="C-09083"/>
    <x v="29"/>
    <n v="18"/>
    <s v="F"/>
    <n v="660"/>
    <x v="36"/>
    <x v="1"/>
    <n v="1"/>
    <s v="NA"/>
    <s v="NA"/>
    <x v="1"/>
    <x v="1"/>
    <s v="OtsLYON21S_1_0849"/>
    <s v="OtsLYON21S_1_1811"/>
    <x v="6"/>
    <x v="4"/>
    <n v="2021"/>
    <s v="FALL"/>
    <n v="0.999999999999998"/>
    <x v="6"/>
    <n v="0.98140000000000005"/>
    <n v="1"/>
    <n v="1"/>
    <x v="5"/>
    <n v="5.5555555555555554"/>
    <n v="5.5745080723682721"/>
    <n v="16.753414340817248"/>
    <s v="Abv"/>
    <n v="1.8952516812716702E-2"/>
  </r>
  <r>
    <s v="OtsLGRF24S"/>
    <s v="OtsLGRF24S_9086"/>
    <s v="C-09086"/>
    <x v="29"/>
    <n v="18"/>
    <s v="M"/>
    <n v="640"/>
    <x v="39"/>
    <x v="1"/>
    <n v="1"/>
    <s v="NA"/>
    <s v="NA"/>
    <x v="0"/>
    <x v="0"/>
    <s v="OtsLYON21S_1_0680"/>
    <s v="OtsLYON21S_1_0217"/>
    <x v="6"/>
    <x v="4"/>
    <n v="2021"/>
    <s v="FALL"/>
    <n v="1"/>
    <x v="2"/>
    <n v="0.98140000000000005"/>
    <n v="1"/>
    <n v="1"/>
    <x v="5"/>
    <n v="5.5555555555555554"/>
    <n v="5.5745080723682721"/>
    <n v="16.753414340817248"/>
    <s v="Abv"/>
    <n v="1.8952516812716702E-2"/>
  </r>
  <r>
    <s v="OtsLGRF24S"/>
    <s v="OtsLGRF24S_9089"/>
    <s v="C-09089"/>
    <x v="29"/>
    <n v="18"/>
    <s v="M"/>
    <n v="500"/>
    <x v="23"/>
    <x v="1"/>
    <n v="1"/>
    <s v="NA"/>
    <s v="NA"/>
    <x v="0"/>
    <x v="0"/>
    <s v="OtsLYON21S_1_1155"/>
    <s v="OtsLYON21S_1_2307"/>
    <x v="6"/>
    <x v="4"/>
    <n v="2021"/>
    <s v="FALL"/>
    <n v="1"/>
    <x v="3"/>
    <n v="0.98140000000000005"/>
    <n v="1"/>
    <n v="1"/>
    <x v="7"/>
    <n v="5.5555555555555554"/>
    <n v="5.5745080723682721"/>
    <n v="16.753414340817248"/>
    <s v="blw"/>
    <n v="1.8952516812716702E-2"/>
  </r>
  <r>
    <s v="OtsLGRF24S"/>
    <s v="OtsLGRF24S_9092"/>
    <s v="C-09092"/>
    <x v="29"/>
    <n v="18"/>
    <s v="F"/>
    <n v="780"/>
    <x v="11"/>
    <x v="1"/>
    <n v="1"/>
    <s v="NA"/>
    <s v="NA"/>
    <x v="1"/>
    <x v="1"/>
    <s v="OtsLYON20S_1_1579"/>
    <s v="OtsLYON20S_1_1764"/>
    <x v="1"/>
    <x v="0"/>
    <n v="2020"/>
    <s v="FALL"/>
    <n v="1"/>
    <x v="14"/>
    <n v="0.98961045999999997"/>
    <n v="1"/>
    <n v="1"/>
    <x v="4"/>
    <n v="5.5555555555555554"/>
    <n v="5.5660541713442369"/>
    <n v="16.728007308517132"/>
    <s v="Abv"/>
    <n v="1.0498615788681498E-2"/>
  </r>
  <r>
    <s v="OtsLGRF24S"/>
    <s v="OtsLGRF24S_9095"/>
    <s v="C-09095"/>
    <x v="29"/>
    <n v="18"/>
    <s v="F"/>
    <n v="770"/>
    <x v="8"/>
    <x v="1"/>
    <n v="1"/>
    <s v="NA"/>
    <s v="NA"/>
    <x v="1"/>
    <x v="1"/>
    <s v="OtsNPFH20S_1_0558"/>
    <s v="OtsNPFH20S_1_0506"/>
    <x v="0"/>
    <x v="0"/>
    <n v="2020"/>
    <s v="FALL"/>
    <n v="1"/>
    <x v="12"/>
    <n v="0.98845608500000004"/>
    <n v="1"/>
    <n v="1"/>
    <x v="1"/>
    <n v="5.5555555555555554"/>
    <n v="5.5672342888601314"/>
    <n v="16.731553988772674"/>
    <s v="Abv"/>
    <n v="1.1678733304576028E-2"/>
  </r>
  <r>
    <s v="OtsLGRF24S"/>
    <s v="OtsLGRF24S_9098"/>
    <s v="C-09098"/>
    <x v="29"/>
    <n v="18"/>
    <s v="F"/>
    <n v="820"/>
    <x v="6"/>
    <x v="1"/>
    <n v="1"/>
    <s v="NA"/>
    <s v="NA"/>
    <x v="1"/>
    <x v="1"/>
    <s v="OtsNPFH19S_1_5341"/>
    <s v="OtsNPFH19S_1_5044"/>
    <x v="4"/>
    <x v="3"/>
    <n v="2019"/>
    <s v="FALL"/>
    <n v="1"/>
    <x v="0"/>
    <n v="0.99705232300000002"/>
    <n v="1"/>
    <n v="1"/>
    <x v="4"/>
    <n v="5.5555555555555554"/>
    <n v="5.5585119470427449"/>
    <n v="16.705340194731683"/>
    <s v="Abv"/>
    <n v="2.9563914871895136E-3"/>
  </r>
  <r>
    <s v="OtsLGRF24S"/>
    <s v="OtsLGRF24S_9101"/>
    <s v="C-09101"/>
    <x v="29"/>
    <n v="18"/>
    <s v="F"/>
    <n v="730"/>
    <x v="13"/>
    <x v="0"/>
    <s v="NA"/>
    <s v="NA"/>
    <s v="NA"/>
    <x v="1"/>
    <x v="1"/>
    <s v="OtsLYON19S_1_1818"/>
    <s v="OtsLYON19S_1_1540"/>
    <x v="5"/>
    <x v="3"/>
    <n v="2019"/>
    <s v="FALL"/>
    <n v="0.999999999999997"/>
    <x v="4"/>
    <n v="0.95971980899999998"/>
    <n v="1"/>
    <n v="1"/>
    <x v="1"/>
    <n v="5.5555555555555554"/>
    <n v="5.5975263376757773"/>
    <n v="16.822592559073851"/>
    <s v="Abv"/>
    <n v="4.1970782120221983E-2"/>
  </r>
  <r>
    <s v="OtsLGRF24S"/>
    <s v="OtsLGRF24S_9104"/>
    <s v="C-09104"/>
    <x v="29"/>
    <n v="18"/>
    <s v="M"/>
    <n v="670"/>
    <x v="14"/>
    <x v="0"/>
    <s v="NA"/>
    <s v="NA"/>
    <s v="NA"/>
    <x v="0"/>
    <x v="0"/>
    <s v="OtsNPFH21S_1_0492"/>
    <s v="OtsNPFH21S_1_0441"/>
    <x v="9"/>
    <x v="4"/>
    <n v="2021"/>
    <s v="FALL"/>
    <n v="0.999999999999999"/>
    <x v="8"/>
    <n v="0.98260000000000003"/>
    <n v="1"/>
    <n v="1"/>
    <x v="5"/>
    <n v="5.5555555555555554"/>
    <n v="5.5732636768663637"/>
    <n v="16.749674481949583"/>
    <s v="Abv"/>
    <n v="1.7708121310808345E-2"/>
  </r>
  <r>
    <s v="OtsLGRF24S"/>
    <s v="OtsLGRF24S_9107"/>
    <s v="C-09107"/>
    <x v="29"/>
    <n v="18"/>
    <s v="M"/>
    <n v="470"/>
    <x v="3"/>
    <x v="0"/>
    <n v="1"/>
    <s v="NA"/>
    <s v="NA"/>
    <x v="0"/>
    <x v="0"/>
    <s v="OtsLYON22S_1_0025"/>
    <s v="OtsLYON22S_1_1055"/>
    <x v="2"/>
    <x v="1"/>
    <n v="2022"/>
    <s v="FALL"/>
    <n v="1"/>
    <x v="11"/>
    <n v="0.98"/>
    <n v="1"/>
    <n v="1"/>
    <x v="2"/>
    <n v="5.5555555555555554"/>
    <n v="5.5759637188208613"/>
    <n v="16.757789085249826"/>
    <s v="Abv"/>
    <n v="2.0408163265305923E-2"/>
  </r>
  <r>
    <s v="OtsLGRF24S"/>
    <s v="OtsLGRF24S_9110"/>
    <s v="C-09110"/>
    <x v="30"/>
    <n v="18"/>
    <s v="M"/>
    <n v="720"/>
    <x v="9"/>
    <x v="1"/>
    <n v="1"/>
    <s v="NA"/>
    <s v="NA"/>
    <x v="0"/>
    <x v="0"/>
    <s v="OtsLYON19S_1_1302"/>
    <s v="OtsLYON19S_1_1239"/>
    <x v="5"/>
    <x v="3"/>
    <n v="2019"/>
    <s v="FALL"/>
    <n v="1"/>
    <x v="6"/>
    <n v="0.95971980899999998"/>
    <n v="1"/>
    <n v="1.0057142857142858"/>
    <x v="0"/>
    <n v="5.5873015873015879"/>
    <n v="5.6292723694218099"/>
    <n v="16.918000874321311"/>
    <s v="Abv"/>
    <n v="4.1970782120221983E-2"/>
  </r>
  <r>
    <s v="OtsLGRF24S"/>
    <s v="OtsLGRF24S_9113"/>
    <s v="C-09113"/>
    <x v="30"/>
    <n v="18"/>
    <s v="M"/>
    <n v="620"/>
    <x v="26"/>
    <x v="1"/>
    <s v="NA"/>
    <s v="NA"/>
    <s v="NA"/>
    <x v="0"/>
    <x v="0"/>
    <s v="OtsPBT21-UmaFa-3023"/>
    <s v="OtsPBT21-UmaFa-3022"/>
    <x v="18"/>
    <x v="4"/>
    <n v="2021"/>
    <s v="FALL"/>
    <n v="1"/>
    <x v="21"/>
    <n v="0.79749999999999999"/>
    <n v="1"/>
    <n v="1.0138888888888888"/>
    <x v="8"/>
    <n v="5.632716049382716"/>
    <n v="5.8866345446805219"/>
    <n v="17.691467358141729"/>
    <s v="blw"/>
    <n v="0.25391849529780597"/>
  </r>
  <r>
    <s v="OtsLGRF24S"/>
    <s v="OtsLGRF24S_9116"/>
    <s v="C-09116"/>
    <x v="30"/>
    <n v="18"/>
    <s v="M"/>
    <n v="670"/>
    <x v="14"/>
    <x v="0"/>
    <s v="NA"/>
    <s v="NA"/>
    <s v="NA"/>
    <x v="0"/>
    <x v="0"/>
    <s v="NA"/>
    <s v="NA"/>
    <x v="3"/>
    <x v="2"/>
    <s v="U"/>
    <s v="FALL"/>
    <n v="1"/>
    <x v="5"/>
    <n v="1"/>
    <n v="1"/>
    <n v="1"/>
    <x v="5"/>
    <n v="5.5555555555555554"/>
    <n v="5.5142524290531805"/>
    <n v="16.572324324312643"/>
    <s v="Abv"/>
    <n v="-4.1303126502374887E-2"/>
  </r>
  <r>
    <s v="OtsLGRF24S"/>
    <s v="OtsLGRF24S_9119"/>
    <s v="C-09119"/>
    <x v="30"/>
    <n v="18"/>
    <s v="F"/>
    <n v="830"/>
    <x v="10"/>
    <x v="0"/>
    <s v="NA"/>
    <s v="NA"/>
    <s v="NA"/>
    <x v="1"/>
    <x v="1"/>
    <s v="NA"/>
    <s v="NA"/>
    <x v="3"/>
    <x v="2"/>
    <s v="U"/>
    <s v="FALL"/>
    <n v="1"/>
    <x v="5"/>
    <n v="1"/>
    <n v="1"/>
    <n v="1"/>
    <x v="3"/>
    <n v="5.5555555555555554"/>
    <n v="5.5142524290531805"/>
    <n v="16.572324324312643"/>
    <s v="Abv"/>
    <n v="-4.1303126502374887E-2"/>
  </r>
  <r>
    <s v="OtsLGRF24S"/>
    <s v="OtsLGRF24S_9122"/>
    <s v="C-09122"/>
    <x v="30"/>
    <n v="18"/>
    <s v="M"/>
    <n v="910"/>
    <x v="50"/>
    <x v="0"/>
    <s v="NA"/>
    <s v="NA"/>
    <s v="NA"/>
    <x v="0"/>
    <x v="0"/>
    <s v="NA"/>
    <s v="NA"/>
    <x v="3"/>
    <x v="2"/>
    <s v="U"/>
    <s v="FALL"/>
    <n v="1"/>
    <x v="5"/>
    <n v="1"/>
    <n v="1"/>
    <n v="1"/>
    <x v="10"/>
    <n v="5.5555555555555554"/>
    <n v="5.5142524290531805"/>
    <n v="16.572324324312643"/>
    <s v="Abv"/>
    <n v="-4.1303126502374887E-2"/>
  </r>
  <r>
    <s v="OtsLGRF24S"/>
    <s v="OtsLGRF24S_9125"/>
    <s v="C-09125"/>
    <x v="30"/>
    <n v="18"/>
    <s v="F"/>
    <n v="700"/>
    <x v="0"/>
    <x v="1"/>
    <n v="1"/>
    <s v="NA"/>
    <s v="NA"/>
    <x v="1"/>
    <x v="1"/>
    <s v="OtsLYON20S_1_1423"/>
    <s v="OtsLYON20S_1_1206"/>
    <x v="1"/>
    <x v="0"/>
    <n v="2020"/>
    <s v="FALL"/>
    <n v="1.00000000000001"/>
    <x v="3"/>
    <n v="0.98961045999999997"/>
    <n v="1"/>
    <n v="1.0069930069930071"/>
    <x v="0"/>
    <n v="5.594405594405595"/>
    <n v="5.6049042101942765"/>
    <n v="16.844765736267519"/>
    <s v="blw"/>
    <n v="1.0498615788681498E-2"/>
  </r>
  <r>
    <s v="OtsLGRF24S"/>
    <s v="OtsLGRF24S_9128"/>
    <s v="C-09128"/>
    <x v="30"/>
    <n v="18"/>
    <s v="M"/>
    <n v="530"/>
    <x v="34"/>
    <x v="1"/>
    <n v="1"/>
    <s v="NA"/>
    <s v="NA"/>
    <x v="0"/>
    <x v="0"/>
    <s v="OtsLYON21S_1_0747"/>
    <s v="OtsLYON21S_1_0367"/>
    <x v="6"/>
    <x v="4"/>
    <n v="2021"/>
    <s v="FALL"/>
    <n v="0.999999999999998"/>
    <x v="1"/>
    <n v="0.98140000000000005"/>
    <n v="1"/>
    <n v="1.03125"/>
    <x v="9"/>
    <n v="5.729166666666667"/>
    <n v="5.7481191834793837"/>
    <n v="17.275178564826781"/>
    <s v="Abv"/>
    <n v="1.8952516812716702E-2"/>
  </r>
  <r>
    <s v="OtsLGRF24S"/>
    <s v="OtsLGRF24S_9131"/>
    <s v="C-09131"/>
    <x v="30"/>
    <n v="18"/>
    <s v="F"/>
    <n v="860"/>
    <x v="16"/>
    <x v="0"/>
    <s v="NA"/>
    <s v="NA"/>
    <s v="NA"/>
    <x v="1"/>
    <x v="1"/>
    <s v="NA"/>
    <s v="NA"/>
    <x v="3"/>
    <x v="2"/>
    <s v="U"/>
    <s v="FALL"/>
    <n v="0.999999999999996"/>
    <x v="5"/>
    <n v="1"/>
    <n v="1"/>
    <n v="1"/>
    <x v="3"/>
    <n v="5.5555555555555554"/>
    <n v="5.5142524290531805"/>
    <n v="16.572324324312643"/>
    <s v="Abv"/>
    <n v="-4.1303126502374887E-2"/>
  </r>
  <r>
    <s v="OtsLGRF24S"/>
    <s v="OtsLGRF24S_9134"/>
    <s v="C-09134"/>
    <x v="30"/>
    <n v="18"/>
    <s v="M"/>
    <n v="670"/>
    <x v="14"/>
    <x v="0"/>
    <s v="NA"/>
    <s v="NA"/>
    <s v="NA"/>
    <x v="0"/>
    <x v="0"/>
    <s v="OtsLYON20S_1_1559"/>
    <s v="OtsLYON20S_1_1729"/>
    <x v="1"/>
    <x v="0"/>
    <n v="2020"/>
    <s v="FALL"/>
    <n v="1"/>
    <x v="4"/>
    <n v="0.98961045999999997"/>
    <n v="1"/>
    <n v="1"/>
    <x v="5"/>
    <n v="5.5555555555555554"/>
    <n v="5.5660541713442369"/>
    <n v="16.728007308517132"/>
    <s v="Abv"/>
    <n v="1.0498615788681498E-2"/>
  </r>
  <r>
    <s v="OtsLGRF24S"/>
    <s v="OtsLGRF24S_9137"/>
    <s v="C-09137"/>
    <x v="30"/>
    <n v="18"/>
    <s v="F"/>
    <n v="830"/>
    <x v="10"/>
    <x v="1"/>
    <n v="1"/>
    <s v="NA"/>
    <s v="NA"/>
    <x v="1"/>
    <x v="1"/>
    <s v="OtsLYON19S_1_0560"/>
    <s v="OtsLYON19S_1_0463"/>
    <x v="5"/>
    <x v="3"/>
    <n v="2019"/>
    <s v="FALL"/>
    <n v="1"/>
    <x v="10"/>
    <n v="0.95971980899999998"/>
    <n v="1"/>
    <n v="1"/>
    <x v="3"/>
    <n v="5.5555555555555554"/>
    <n v="5.5975263376757773"/>
    <n v="16.822592559073851"/>
    <s v="Abv"/>
    <n v="4.1970782120221983E-2"/>
  </r>
  <r>
    <s v="OtsLGRF24S"/>
    <s v="OtsLGRF24S_9140"/>
    <s v="C-09140"/>
    <x v="30"/>
    <n v="18"/>
    <s v="M"/>
    <n v="750"/>
    <x v="21"/>
    <x v="1"/>
    <n v="1"/>
    <s v="NA"/>
    <s v="NA"/>
    <x v="2"/>
    <x v="0"/>
    <s v="OtsLYON20S_1_1445"/>
    <s v="OtsLYON20S_1_1244"/>
    <x v="1"/>
    <x v="0"/>
    <n v="2020"/>
    <s v="FALL"/>
    <n v="1"/>
    <x v="3"/>
    <n v="0.98961045999999997"/>
    <n v="1"/>
    <n v="1.0058139534883721"/>
    <x v="1"/>
    <n v="5.5878552971576232"/>
    <n v="5.5983539129463047"/>
    <n v="16.825079722286347"/>
    <s v="blw"/>
    <n v="1.0498615788681498E-2"/>
  </r>
  <r>
    <s v="OtsLGRF24S"/>
    <s v="OtsLGRF24S_9143"/>
    <s v="C-09143"/>
    <x v="30"/>
    <n v="18"/>
    <s v="F"/>
    <n v="720"/>
    <x v="9"/>
    <x v="0"/>
    <s v="NA"/>
    <s v="NA"/>
    <s v="NA"/>
    <x v="1"/>
    <x v="1"/>
    <s v="OtsLYON19S_1_1836"/>
    <s v="OtsLYON19S_1_1576"/>
    <x v="5"/>
    <x v="3"/>
    <n v="2019"/>
    <s v="FALL"/>
    <n v="0.999999999999994"/>
    <x v="4"/>
    <n v="0.95971980899999998"/>
    <n v="1"/>
    <n v="1.0069930069930071"/>
    <x v="0"/>
    <n v="5.594405594405595"/>
    <n v="5.636376376525817"/>
    <n v="16.939350986824238"/>
    <s v="Abv"/>
    <n v="4.1970782120221983E-2"/>
  </r>
  <r>
    <s v="OtsLGRF24S"/>
    <s v="OtsLGRF24S_9146"/>
    <s v="C-09146"/>
    <x v="30"/>
    <n v="18"/>
    <s v="M"/>
    <n v="560"/>
    <x v="55"/>
    <x v="1"/>
    <n v="1"/>
    <s v="NA"/>
    <s v="NA"/>
    <x v="0"/>
    <x v="0"/>
    <s v="OtsLYON21S_1_0601"/>
    <s v="OtsLYON21S_1_0002"/>
    <x v="6"/>
    <x v="4"/>
    <n v="2021"/>
    <s v="FALL"/>
    <n v="0.999999999999998"/>
    <x v="11"/>
    <n v="0.98140000000000005"/>
    <n v="1"/>
    <n v="1.03125"/>
    <x v="9"/>
    <n v="5.729166666666667"/>
    <n v="5.7481191834793837"/>
    <n v="17.275178564826781"/>
    <s v="Abv"/>
    <n v="1.8952516812716702E-2"/>
  </r>
  <r>
    <s v="OtsLGRF24S"/>
    <s v="OtsLGRF24S_9149"/>
    <s v="C-09149"/>
    <x v="30"/>
    <n v="18"/>
    <s v="F"/>
    <n v="720"/>
    <x v="9"/>
    <x v="0"/>
    <s v="NA"/>
    <s v="NA"/>
    <s v="NA"/>
    <x v="1"/>
    <x v="1"/>
    <s v="NA"/>
    <s v="NA"/>
    <x v="3"/>
    <x v="2"/>
    <s v="U"/>
    <s v="FALL"/>
    <n v="0.99999999999999301"/>
    <x v="5"/>
    <n v="1"/>
    <n v="1"/>
    <n v="1.0069930069930071"/>
    <x v="0"/>
    <n v="5.594405594405595"/>
    <n v="5.5531024679032202"/>
    <n v="16.68908275206303"/>
    <s v="Abv"/>
    <n v="-4.1303126502374887E-2"/>
  </r>
  <r>
    <s v="OtsLGRF24S"/>
    <s v="OtsLGRF24S_9152"/>
    <s v="C-09152"/>
    <x v="30"/>
    <n v="18"/>
    <s v="F"/>
    <n v="820"/>
    <x v="6"/>
    <x v="1"/>
    <n v="1"/>
    <s v="NA"/>
    <s v="NA"/>
    <x v="1"/>
    <x v="1"/>
    <s v="OtsLYON20S_1_0266"/>
    <s v="OtsLYON20S_1_0126"/>
    <x v="1"/>
    <x v="0"/>
    <n v="2020"/>
    <s v="FALL"/>
    <n v="1"/>
    <x v="2"/>
    <n v="0.98961045999999997"/>
    <n v="1"/>
    <n v="1"/>
    <x v="4"/>
    <n v="5.5555555555555554"/>
    <n v="5.5660541713442369"/>
    <n v="16.728007308517132"/>
    <s v="Abv"/>
    <n v="1.0498615788681498E-2"/>
  </r>
  <r>
    <s v="OtsLGRF24S"/>
    <s v="OtsLGRF24S_9155"/>
    <s v="C-09155"/>
    <x v="30"/>
    <n v="18"/>
    <s v="M"/>
    <n v="640"/>
    <x v="39"/>
    <x v="1"/>
    <s v="NA"/>
    <s v="NA"/>
    <s v="NA"/>
    <x v="0"/>
    <x v="0"/>
    <s v="OtsLYON22S_1_0368"/>
    <s v="OtsLYON22S_1_4067"/>
    <x v="2"/>
    <x v="1"/>
    <n v="2022"/>
    <s v="FALL"/>
    <n v="1"/>
    <x v="4"/>
    <n v="0.98"/>
    <n v="1"/>
    <n v="1"/>
    <x v="5"/>
    <n v="5.5555555555555554"/>
    <n v="5.5759637188208613"/>
    <n v="16.757789085249826"/>
    <s v="Abv"/>
    <n v="2.0408163265305923E-2"/>
  </r>
  <r>
    <s v="OtsLGRF24S"/>
    <s v="OtsLGRF24S_9158"/>
    <s v="C-09158"/>
    <x v="30"/>
    <n v="18"/>
    <s v="M"/>
    <n v="540"/>
    <x v="37"/>
    <x v="1"/>
    <n v="1"/>
    <s v="NA"/>
    <s v="NA"/>
    <x v="0"/>
    <x v="0"/>
    <s v="OtsLYON22S_1_0272"/>
    <s v="OtsLYON22S_1_3330"/>
    <x v="2"/>
    <x v="1"/>
    <n v="2022"/>
    <s v="FALL"/>
    <n v="1"/>
    <x v="15"/>
    <n v="0.98"/>
    <n v="1"/>
    <n v="1.03125"/>
    <x v="9"/>
    <n v="5.729166666666667"/>
    <n v="5.7495748299319729"/>
    <n v="17.279553309259363"/>
    <s v="Abv"/>
    <n v="2.0408163265305923E-2"/>
  </r>
  <r>
    <s v="OtsLGRF24S"/>
    <s v="OtsLGRF24S_9161"/>
    <s v="C-09161"/>
    <x v="30"/>
    <n v="18"/>
    <s v="F"/>
    <n v="740"/>
    <x v="2"/>
    <x v="0"/>
    <s v="NA"/>
    <s v="NA"/>
    <s v="NA"/>
    <x v="1"/>
    <x v="1"/>
    <s v="NA"/>
    <s v="NA"/>
    <x v="3"/>
    <x v="2"/>
    <s v="U"/>
    <s v="FALL"/>
    <n v="0.999999999999998"/>
    <x v="5"/>
    <n v="1"/>
    <n v="1"/>
    <n v="1"/>
    <x v="1"/>
    <n v="5.5555555555555554"/>
    <n v="5.5142524290531805"/>
    <n v="16.572324324312643"/>
    <s v="Abv"/>
    <n v="-4.1303126502374887E-2"/>
  </r>
  <r>
    <s v="OtsLGRF24S"/>
    <s v="OtsLGRF24S_9164"/>
    <s v="C-09164"/>
    <x v="30"/>
    <n v="18"/>
    <s v="F"/>
    <n v="620"/>
    <x v="26"/>
    <x v="0"/>
    <s v="NA"/>
    <s v="NA"/>
    <s v="NA"/>
    <x v="1"/>
    <x v="1"/>
    <s v="OtsLYON21S_1_0814"/>
    <s v="OtsLYON21S_1_1641"/>
    <x v="6"/>
    <x v="4"/>
    <n v="2021"/>
    <s v="FALL"/>
    <n v="1"/>
    <x v="10"/>
    <n v="0.98140000000000005"/>
    <n v="1"/>
    <n v="1.0172413793103448"/>
    <x v="8"/>
    <n v="5.6513409961685825"/>
    <n v="5.6702935129812992"/>
    <n v="17.041284257512164"/>
    <s v="Abv"/>
    <n v="1.8952516812716702E-2"/>
  </r>
  <r>
    <s v="OtsLGRF24S"/>
    <s v="OtsLGRF24S_9167"/>
    <s v="C-09167"/>
    <x v="30"/>
    <n v="18"/>
    <s v="M"/>
    <n v="630"/>
    <x v="31"/>
    <x v="1"/>
    <n v="1"/>
    <s v="NA"/>
    <s v="NA"/>
    <x v="0"/>
    <x v="0"/>
    <s v="OtsLYON21S_1_0881"/>
    <s v="OtsLYON21S_1_1860"/>
    <x v="6"/>
    <x v="4"/>
    <n v="2021"/>
    <s v="FALL"/>
    <n v="1"/>
    <x v="15"/>
    <n v="0.98140000000000005"/>
    <n v="1"/>
    <n v="1"/>
    <x v="5"/>
    <n v="5.5555555555555554"/>
    <n v="5.5745080723682721"/>
    <n v="16.753414340817248"/>
    <s v="Abv"/>
    <n v="1.8952516812716702E-2"/>
  </r>
  <r>
    <s v="OtsLGRF24S"/>
    <s v="OtsLGRF24S_9170"/>
    <s v="C-09170"/>
    <x v="30"/>
    <n v="18"/>
    <s v="M"/>
    <n v="420"/>
    <x v="45"/>
    <x v="0"/>
    <s v="NA"/>
    <s v="NA"/>
    <s v="NA"/>
    <x v="0"/>
    <x v="0"/>
    <s v="OtsLYON22S_1_0379"/>
    <s v="OtsLYON22S_1_4109"/>
    <x v="2"/>
    <x v="1"/>
    <n v="2022"/>
    <s v="FALL"/>
    <n v="1"/>
    <x v="4"/>
    <n v="0.98"/>
    <n v="1"/>
    <n v="1"/>
    <x v="6"/>
    <n v="5.5555555555555554"/>
    <n v="5.5759637188208613"/>
    <n v="16.757789085249826"/>
    <s v="Abv"/>
    <n v="2.0408163265305923E-2"/>
  </r>
  <r>
    <s v="OtsLGRF24S"/>
    <s v="OtsLGRF24S_9173"/>
    <s v="C-09173"/>
    <x v="30"/>
    <n v="18"/>
    <s v="F"/>
    <n v="700"/>
    <x v="0"/>
    <x v="1"/>
    <n v="1"/>
    <s v="NA"/>
    <s v="NA"/>
    <x v="1"/>
    <x v="1"/>
    <s v="OtsLYON20S_1_1833"/>
    <s v="OtsLYON20S_1_2009"/>
    <x v="1"/>
    <x v="0"/>
    <n v="2020"/>
    <s v="FALL"/>
    <n v="0.999999999999998"/>
    <x v="14"/>
    <n v="0.98961045999999997"/>
    <n v="1"/>
    <n v="1.0069930069930071"/>
    <x v="0"/>
    <n v="5.594405594405595"/>
    <n v="5.6049042101942765"/>
    <n v="16.844765736267519"/>
    <s v="Abv"/>
    <n v="1.0498615788681498E-2"/>
  </r>
  <r>
    <s v="OtsLGRF24S"/>
    <s v="OtsLGRF24S_9176"/>
    <s v="C-09176"/>
    <x v="30"/>
    <n v="18"/>
    <s v="M"/>
    <n v="510"/>
    <x v="40"/>
    <x v="0"/>
    <s v="NA"/>
    <s v="NA"/>
    <s v="NA"/>
    <x v="0"/>
    <x v="0"/>
    <s v="OtsLYON22S_1_0399"/>
    <s v="OtsLYON22S_1_4147"/>
    <x v="2"/>
    <x v="1"/>
    <n v="2022"/>
    <s v="FALL"/>
    <n v="1"/>
    <x v="4"/>
    <n v="0.98"/>
    <n v="1"/>
    <n v="1"/>
    <x v="7"/>
    <n v="5.5555555555555554"/>
    <n v="5.5759637188208613"/>
    <n v="16.757789085249826"/>
    <s v="Abv"/>
    <n v="2.0408163265305923E-2"/>
  </r>
  <r>
    <s v="OtsLGRF24S"/>
    <s v="OtsLGRF24S_9179"/>
    <s v="C-09179"/>
    <x v="30"/>
    <n v="18"/>
    <s v="F"/>
    <n v="770"/>
    <x v="8"/>
    <x v="0"/>
    <s v="NA"/>
    <s v="NA"/>
    <s v="NA"/>
    <x v="1"/>
    <x v="1"/>
    <s v="NA"/>
    <s v="NA"/>
    <x v="3"/>
    <x v="2"/>
    <s v="U"/>
    <s v="FALL"/>
    <n v="1"/>
    <x v="5"/>
    <n v="1"/>
    <n v="1"/>
    <n v="1"/>
    <x v="1"/>
    <n v="5.5555555555555554"/>
    <n v="5.5142524290531805"/>
    <n v="16.572324324312643"/>
    <s v="Abv"/>
    <n v="-4.1303126502374887E-2"/>
  </r>
  <r>
    <s v="OtsLGRF24S"/>
    <s v="OtsLGRF24S_9182"/>
    <s v="C-09182"/>
    <x v="30"/>
    <n v="18"/>
    <s v="F"/>
    <n v="690"/>
    <x v="1"/>
    <x v="0"/>
    <s v="NA"/>
    <s v="NA"/>
    <s v="NA"/>
    <x v="1"/>
    <x v="1"/>
    <s v="OtsLYON21S_1_0928"/>
    <s v="OtsLYON21S_1_1723"/>
    <x v="6"/>
    <x v="4"/>
    <n v="2021"/>
    <s v="FALL"/>
    <n v="1"/>
    <x v="4"/>
    <n v="0.98140000000000005"/>
    <n v="1"/>
    <n v="1.0069930069930071"/>
    <x v="0"/>
    <n v="5.594405594405595"/>
    <n v="5.6133581112183117"/>
    <n v="16.870172768567635"/>
    <s v="Abv"/>
    <n v="1.8952516812716702E-2"/>
  </r>
  <r>
    <s v="OtsLGRF24S"/>
    <s v="OtsLGRF24S_9185"/>
    <s v="C-09185"/>
    <x v="30"/>
    <n v="18"/>
    <s v="M"/>
    <n v="480"/>
    <x v="46"/>
    <x v="0"/>
    <s v="NA"/>
    <s v="NA"/>
    <s v="NA"/>
    <x v="0"/>
    <x v="0"/>
    <s v="OtsLYON22S_1_0485"/>
    <s v="OtsLYON22S_1_4287"/>
    <x v="2"/>
    <x v="1"/>
    <n v="2022"/>
    <s v="FALL"/>
    <n v="1"/>
    <x v="4"/>
    <n v="0.98"/>
    <n v="1"/>
    <n v="1"/>
    <x v="7"/>
    <n v="5.5555555555555554"/>
    <n v="5.5759637188208613"/>
    <n v="16.757789085249826"/>
    <s v="Abv"/>
    <n v="2.0408163265305923E-2"/>
  </r>
  <r>
    <s v="OtsLGRF24S"/>
    <s v="OtsLGRF24S_9188"/>
    <s v="C-09188"/>
    <x v="30"/>
    <n v="18"/>
    <s v="F"/>
    <n v="760"/>
    <x v="20"/>
    <x v="1"/>
    <n v="1"/>
    <s v="NA"/>
    <s v="NA"/>
    <x v="1"/>
    <x v="1"/>
    <s v="OtsLYON20S_1_0663"/>
    <s v="OtsLYON20S_1_0763"/>
    <x v="1"/>
    <x v="0"/>
    <n v="2020"/>
    <s v="FALL"/>
    <n v="0.999999999999997"/>
    <x v="6"/>
    <n v="0.98961045999999997"/>
    <n v="1"/>
    <n v="1"/>
    <x v="1"/>
    <n v="5.5555555555555554"/>
    <n v="5.5660541713442369"/>
    <n v="16.728007308517132"/>
    <s v="Abv"/>
    <n v="1.0498615788681498E-2"/>
  </r>
  <r>
    <s v="OtsLGRF24S"/>
    <s v="OtsLGRF24S_9191"/>
    <s v="C-09191"/>
    <x v="30"/>
    <n v="18"/>
    <s v="M"/>
    <n v="630"/>
    <x v="31"/>
    <x v="0"/>
    <s v="NA"/>
    <s v="NA"/>
    <s v="NA"/>
    <x v="0"/>
    <x v="0"/>
    <s v="OtsLYON21S_1_0662"/>
    <s v="OtsLYON21S_1_0124"/>
    <x v="6"/>
    <x v="4"/>
    <n v="2021"/>
    <s v="FALL"/>
    <n v="1"/>
    <x v="2"/>
    <n v="0.98140000000000005"/>
    <n v="1"/>
    <n v="1"/>
    <x v="5"/>
    <n v="5.5555555555555554"/>
    <n v="5.5745080723682721"/>
    <n v="16.753414340817248"/>
    <s v="Abv"/>
    <n v="1.8952516812716702E-2"/>
  </r>
  <r>
    <s v="OtsLGRF24S"/>
    <s v="OtsLGRF24S_9194"/>
    <s v="C-09194"/>
    <x v="30"/>
    <n v="18"/>
    <s v="F"/>
    <n v="650"/>
    <x v="28"/>
    <x v="0"/>
    <s v="NA"/>
    <s v="NA"/>
    <s v="NA"/>
    <x v="1"/>
    <x v="1"/>
    <s v="OtsLYON21S_1_0622"/>
    <s v="OtsLYON21S_1_0042"/>
    <x v="6"/>
    <x v="4"/>
    <n v="2021"/>
    <s v="FALL"/>
    <n v="1"/>
    <x v="11"/>
    <n v="0.98140000000000005"/>
    <n v="1"/>
    <n v="1"/>
    <x v="5"/>
    <n v="5.5555555555555554"/>
    <n v="5.5745080723682721"/>
    <n v="16.753414340817248"/>
    <s v="Abv"/>
    <n v="1.8952516812716702E-2"/>
  </r>
  <r>
    <s v="OtsLGRF24S"/>
    <s v="OtsLGRF24S_9197"/>
    <s v="C-09197"/>
    <x v="30"/>
    <n v="18"/>
    <s v="F"/>
    <n v="800"/>
    <x v="18"/>
    <x v="0"/>
    <s v="NA"/>
    <s v="NA"/>
    <s v="NA"/>
    <x v="1"/>
    <x v="1"/>
    <s v="OtsPBT19-PRHFa-1212"/>
    <s v="OtsPBT19-PRHFa-1147"/>
    <x v="11"/>
    <x v="3"/>
    <n v="2019"/>
    <s v="FALL"/>
    <n v="0.999999999999997"/>
    <x v="18"/>
    <n v="0.96152300000000002"/>
    <n v="1"/>
    <n v="1"/>
    <x v="4"/>
    <n v="5.5555555555555554"/>
    <n v="5.5955722790244691"/>
    <n v="16.816719905593647"/>
    <s v="blw"/>
    <n v="4.0016723468913717E-2"/>
  </r>
  <r>
    <s v="OtsLGRF24S"/>
    <s v="OtsLGRF24S_9200"/>
    <s v="C-09200"/>
    <x v="30"/>
    <n v="18"/>
    <s v="F"/>
    <n v="640"/>
    <x v="39"/>
    <x v="1"/>
    <n v="1"/>
    <s v="NA"/>
    <s v="NA"/>
    <x v="1"/>
    <x v="1"/>
    <s v="OtsLYON19S_1_1383"/>
    <s v="OtsLYON19S_1_1455"/>
    <x v="5"/>
    <x v="3"/>
    <n v="2019"/>
    <s v="FALL"/>
    <n v="0.999999999999999"/>
    <x v="3"/>
    <n v="0.95971980899999998"/>
    <n v="1"/>
    <n v="1"/>
    <x v="5"/>
    <n v="5.5555555555555554"/>
    <n v="5.5975263376757773"/>
    <n v="16.822592559073851"/>
    <s v="blw"/>
    <n v="4.1970782120221983E-2"/>
  </r>
  <r>
    <s v="OtsLGRF24S"/>
    <s v="OtsLGRF24S_9203"/>
    <s v="C-09203"/>
    <x v="30"/>
    <n v="18"/>
    <s v="M"/>
    <n v="680"/>
    <x v="19"/>
    <x v="1"/>
    <n v="1"/>
    <s v="NA"/>
    <s v="NA"/>
    <x v="0"/>
    <x v="0"/>
    <s v="OtsLYON20S_1_0491"/>
    <s v="OtsLYON20S_1_0546"/>
    <x v="1"/>
    <x v="0"/>
    <n v="2020"/>
    <s v="FALL"/>
    <n v="1"/>
    <x v="10"/>
    <n v="0.98961045999999997"/>
    <n v="1"/>
    <n v="1.0057142857142858"/>
    <x v="0"/>
    <n v="5.5873015873015879"/>
    <n v="5.5978002030902694"/>
    <n v="16.823415623764589"/>
    <s v="Abv"/>
    <n v="1.0498615788681498E-2"/>
  </r>
  <r>
    <s v="OtsLGRF24S"/>
    <s v="OtsLGRF24S_9206"/>
    <s v="C-09206"/>
    <x v="31"/>
    <n v="18"/>
    <s v="M"/>
    <n v="540"/>
    <x v="37"/>
    <x v="1"/>
    <n v="1"/>
    <s v="NA"/>
    <s v="NA"/>
    <x v="0"/>
    <x v="0"/>
    <s v="OtsLYON22S_1_0147"/>
    <s v="OtsLYON22S_1_3018"/>
    <x v="2"/>
    <x v="1"/>
    <n v="2022"/>
    <s v="FALL"/>
    <n v="0.999999999999999"/>
    <x v="1"/>
    <n v="0.98"/>
    <n v="1"/>
    <n v="1.03125"/>
    <x v="9"/>
    <n v="5.729166666666667"/>
    <n v="5.7495748299319729"/>
    <n v="17.279553309259363"/>
    <s v="Abv"/>
    <n v="2.0408163265305923E-2"/>
  </r>
  <r>
    <s v="OtsLGRF24S"/>
    <s v="OtsLGRF24S_9209"/>
    <s v="C-09209"/>
    <x v="31"/>
    <n v="18"/>
    <s v="M"/>
    <n v="650"/>
    <x v="28"/>
    <x v="1"/>
    <n v="1"/>
    <s v="NA"/>
    <s v="NA"/>
    <x v="0"/>
    <x v="0"/>
    <s v="OtsLYON19S_1_1344"/>
    <s v="OtsLYON19S_1_1295"/>
    <x v="5"/>
    <x v="3"/>
    <n v="2019"/>
    <s v="FALL"/>
    <n v="1"/>
    <x v="3"/>
    <n v="0.95971980899999998"/>
    <n v="1"/>
    <n v="1"/>
    <x v="5"/>
    <n v="5.5555555555555554"/>
    <n v="5.5975263376757773"/>
    <n v="16.822592559073851"/>
    <s v="blw"/>
    <n v="4.1970782120221983E-2"/>
  </r>
  <r>
    <s v="OtsLGRF24S"/>
    <s v="OtsLGRF24S_9212"/>
    <s v="C-09212"/>
    <x v="31"/>
    <n v="18"/>
    <s v="F"/>
    <n v="800"/>
    <x v="18"/>
    <x v="1"/>
    <n v="1"/>
    <s v="3DD.003D73274B"/>
    <s v="NA"/>
    <x v="1"/>
    <x v="1"/>
    <s v="OtsLYON19S_1_1374"/>
    <s v="OtsLYON19S_1_1401"/>
    <x v="5"/>
    <x v="3"/>
    <n v="2019"/>
    <s v="FALL"/>
    <n v="1.00000000000001"/>
    <x v="3"/>
    <n v="0.95971980899999998"/>
    <n v="1"/>
    <n v="1"/>
    <x v="4"/>
    <n v="5.5555555555555554"/>
    <n v="5.5975263376757773"/>
    <n v="16.822592559073851"/>
    <s v="blw"/>
    <n v="4.1970782120221983E-2"/>
  </r>
  <r>
    <s v="OtsLGRF24S"/>
    <s v="OtsLGRF24S_9215"/>
    <s v="C-09215"/>
    <x v="31"/>
    <n v="18"/>
    <s v="M"/>
    <n v="700"/>
    <x v="0"/>
    <x v="1"/>
    <n v="1"/>
    <s v="NA"/>
    <s v="NA"/>
    <x v="0"/>
    <x v="0"/>
    <s v="OtsLYON21S_1_0737"/>
    <s v="OtsLYON21S_1_0350"/>
    <x v="6"/>
    <x v="4"/>
    <n v="2021"/>
    <s v="FALL"/>
    <n v="1"/>
    <x v="1"/>
    <n v="0.98140000000000005"/>
    <n v="1"/>
    <n v="1.0057142857142858"/>
    <x v="0"/>
    <n v="5.5873015873015879"/>
    <n v="5.6062541041143046"/>
    <n v="16.848822656064705"/>
    <s v="Abv"/>
    <n v="1.8952516812716702E-2"/>
  </r>
  <r>
    <s v="OtsLGRF24S"/>
    <s v="OtsLGRF24S_9218"/>
    <s v="C-09218"/>
    <x v="31"/>
    <n v="18"/>
    <s v="F"/>
    <n v="620"/>
    <x v="26"/>
    <x v="1"/>
    <n v="1"/>
    <s v="NA"/>
    <s v="NA"/>
    <x v="1"/>
    <x v="1"/>
    <s v="OtsLYON21S_1_0839"/>
    <s v="OtsLYON21S_1_1801"/>
    <x v="6"/>
    <x v="4"/>
    <n v="2021"/>
    <s v="FALL"/>
    <n v="1"/>
    <x v="6"/>
    <n v="0.98140000000000005"/>
    <n v="1"/>
    <n v="1.0172413793103448"/>
    <x v="8"/>
    <n v="5.6513409961685825"/>
    <n v="5.6702935129812992"/>
    <n v="17.041284257512164"/>
    <s v="Abv"/>
    <n v="1.8952516812716702E-2"/>
  </r>
  <r>
    <s v="OtsLGRF24S"/>
    <s v="OtsLGRF24S_9221"/>
    <s v="C-09221"/>
    <x v="31"/>
    <n v="18"/>
    <s v="F"/>
    <n v="740"/>
    <x v="2"/>
    <x v="1"/>
    <n v="1"/>
    <s v="NA"/>
    <s v="NA"/>
    <x v="0"/>
    <x v="0"/>
    <s v="NA"/>
    <s v="NA"/>
    <x v="3"/>
    <x v="2"/>
    <s v="U"/>
    <s v="FALL"/>
    <n v="1"/>
    <x v="5"/>
    <n v="1"/>
    <n v="1"/>
    <n v="1.0058139534883721"/>
    <x v="1"/>
    <n v="5.5878552971576232"/>
    <n v="5.0715778548071011"/>
    <n v="15.24192701136397"/>
    <s v="Abv"/>
    <n v="-0.51627744235052209"/>
  </r>
  <r>
    <s v="OtsLGRF24S"/>
    <s v="OtsLGRF24S_9224"/>
    <s v="C-09224"/>
    <x v="31"/>
    <n v="18"/>
    <s v="M"/>
    <n v="630"/>
    <x v="31"/>
    <x v="0"/>
    <s v="NA"/>
    <s v="NA"/>
    <s v="NA"/>
    <x v="0"/>
    <x v="0"/>
    <s v="OtsLYON21S_1_0706"/>
    <s v="OtsLYON21S_1_0276"/>
    <x v="6"/>
    <x v="4"/>
    <n v="2021"/>
    <s v="FALL"/>
    <n v="0.999999999999998"/>
    <x v="2"/>
    <n v="0.98140000000000005"/>
    <n v="1"/>
    <n v="1"/>
    <x v="5"/>
    <n v="5.5555555555555554"/>
    <n v="5.5745080723682721"/>
    <n v="16.753414340817248"/>
    <s v="Abv"/>
    <n v="1.8952516812716702E-2"/>
  </r>
  <r>
    <s v="OtsLGRF24S"/>
    <s v="OtsLGRF24S_9227"/>
    <s v="C-09227"/>
    <x v="31"/>
    <n v="18"/>
    <s v="F"/>
    <n v="610"/>
    <x v="38"/>
    <x v="0"/>
    <s v="NA"/>
    <s v="NA"/>
    <s v="NA"/>
    <x v="1"/>
    <x v="1"/>
    <s v="OtsLYON21S_1_0822"/>
    <s v="OtsLYON21S_1_1653"/>
    <x v="6"/>
    <x v="4"/>
    <n v="2021"/>
    <s v="FALL"/>
    <n v="0.999999999999999"/>
    <x v="10"/>
    <n v="0.98140000000000005"/>
    <n v="1"/>
    <n v="1.0172413793103448"/>
    <x v="8"/>
    <n v="5.6513409961685825"/>
    <n v="5.6702935129812992"/>
    <n v="17.041284257512164"/>
    <s v="Abv"/>
    <n v="1.8952516812716702E-2"/>
  </r>
  <r>
    <s v="OtsLGRF24S"/>
    <s v="OtsLGRF24S_9230"/>
    <s v="C-09230"/>
    <x v="31"/>
    <n v="18"/>
    <s v="M"/>
    <n v="590"/>
    <x v="35"/>
    <x v="0"/>
    <s v="NA"/>
    <s v="NA"/>
    <s v="NA"/>
    <x v="0"/>
    <x v="0"/>
    <s v="OtsLYON21S_1_0789"/>
    <s v="OtsLYON21S_1_0474"/>
    <x v="6"/>
    <x v="4"/>
    <n v="2021"/>
    <s v="FALL"/>
    <n v="0.999999999999999"/>
    <x v="10"/>
    <n v="0.98140000000000005"/>
    <n v="1"/>
    <n v="1.0138888888888888"/>
    <x v="8"/>
    <n v="5.632716049382716"/>
    <n v="5.6516685661954327"/>
    <n v="16.98530955148815"/>
    <s v="Abv"/>
    <n v="1.8952516812716702E-2"/>
  </r>
  <r>
    <s v="OtsLGRF24S"/>
    <s v="OtsLGRF24S_9233"/>
    <s v="C-09233"/>
    <x v="31"/>
    <n v="18"/>
    <s v="F"/>
    <n v="680"/>
    <x v="19"/>
    <x v="1"/>
    <n v="1"/>
    <s v="NA"/>
    <s v="NA"/>
    <x v="1"/>
    <x v="1"/>
    <s v="OtsLYON20S_1_1423"/>
    <s v="OtsLYON20S_1_1205"/>
    <x v="1"/>
    <x v="0"/>
    <n v="2020"/>
    <s v="FALL"/>
    <n v="1"/>
    <x v="3"/>
    <n v="0.98961045999999997"/>
    <n v="1"/>
    <n v="1.0069930069930071"/>
    <x v="0"/>
    <n v="5.594405594405595"/>
    <n v="5.6049042101942765"/>
    <n v="16.844765736267519"/>
    <s v="blw"/>
    <n v="1.0498615788681498E-2"/>
  </r>
  <r>
    <s v="OtsLGRF24S"/>
    <s v="OtsLGRF24S_9236"/>
    <s v="C-09236"/>
    <x v="31"/>
    <n v="18"/>
    <s v="F"/>
    <n v="720"/>
    <x v="9"/>
    <x v="1"/>
    <n v="1"/>
    <s v="NA"/>
    <s v="NA"/>
    <x v="1"/>
    <x v="1"/>
    <s v="OtsLYON20S_1_0685"/>
    <s v="OtsLYON20S_1_0805"/>
    <x v="1"/>
    <x v="0"/>
    <n v="2020"/>
    <s v="FALL"/>
    <n v="1"/>
    <x v="6"/>
    <n v="0.98961045999999997"/>
    <n v="1"/>
    <n v="1.0069930069930071"/>
    <x v="0"/>
    <n v="5.594405594405595"/>
    <n v="5.6049042101942765"/>
    <n v="16.844765736267519"/>
    <s v="Abv"/>
    <n v="1.0498615788681498E-2"/>
  </r>
  <r>
    <s v="OtsLGRF24S"/>
    <s v="OtsLGRF24S_9239"/>
    <s v="C-09239"/>
    <x v="31"/>
    <n v="18"/>
    <s v="F"/>
    <n v="700"/>
    <x v="0"/>
    <x v="0"/>
    <s v="NA"/>
    <s v="NA"/>
    <s v="NA"/>
    <x v="1"/>
    <x v="1"/>
    <s v="OtsLYON20S_1_1550"/>
    <s v="OtsLYON20S_1_1709"/>
    <x v="1"/>
    <x v="0"/>
    <n v="2020"/>
    <s v="FALL"/>
    <n v="1"/>
    <x v="4"/>
    <n v="0.98961045999999997"/>
    <n v="1"/>
    <n v="1.0069930069930071"/>
    <x v="0"/>
    <n v="5.594405594405595"/>
    <n v="5.6049042101942765"/>
    <n v="16.844765736267519"/>
    <s v="Abv"/>
    <n v="1.0498615788681498E-2"/>
  </r>
  <r>
    <s v="OtsLGRF24S"/>
    <s v="OtsLGRF24S_9242"/>
    <s v="C-09242"/>
    <x v="31"/>
    <n v="18"/>
    <s v="F"/>
    <n v="760"/>
    <x v="20"/>
    <x v="0"/>
    <s v="NA"/>
    <s v="NA"/>
    <s v="NA"/>
    <x v="1"/>
    <x v="1"/>
    <s v="NA"/>
    <s v="NA"/>
    <x v="3"/>
    <x v="2"/>
    <s v="U"/>
    <s v="FALL"/>
    <n v="0.999999999999999"/>
    <x v="5"/>
    <n v="1"/>
    <n v="1"/>
    <n v="1"/>
    <x v="1"/>
    <n v="5.5555555555555554"/>
    <n v="5.5142524290531805"/>
    <n v="16.572324324312643"/>
    <s v="blw"/>
    <n v="-4.1303126502374887E-2"/>
  </r>
  <r>
    <s v="OtsLGRF24S"/>
    <s v="OtsLGRF24S_9245"/>
    <s v="C-09245"/>
    <x v="31"/>
    <n v="18"/>
    <s v="M"/>
    <n v="540"/>
    <x v="37"/>
    <x v="0"/>
    <s v="NA"/>
    <s v="NA"/>
    <s v="NA"/>
    <x v="2"/>
    <x v="0"/>
    <s v="NA"/>
    <s v="NA"/>
    <x v="3"/>
    <x v="2"/>
    <s v="U"/>
    <s v="FALL"/>
    <n v="1"/>
    <x v="5"/>
    <n v="1"/>
    <n v="1"/>
    <n v="1.03125"/>
    <x v="9"/>
    <n v="5.729166666666667"/>
    <n v="5.6878635401642921"/>
    <n v="17.094088548322176"/>
    <s v="Abv"/>
    <n v="-4.1303126502374887E-2"/>
  </r>
  <r>
    <s v="OtsLGRF24S"/>
    <s v="OtsLGRF24S_9248"/>
    <s v="C-09248"/>
    <x v="31"/>
    <n v="18"/>
    <s v="M"/>
    <n v="630"/>
    <x v="31"/>
    <x v="0"/>
    <s v="NA"/>
    <s v="NA"/>
    <s v="NA"/>
    <x v="0"/>
    <x v="0"/>
    <s v="NA"/>
    <s v="NA"/>
    <x v="3"/>
    <x v="2"/>
    <s v="U"/>
    <s v="FALL"/>
    <n v="0.999999999999997"/>
    <x v="5"/>
    <n v="1"/>
    <n v="1"/>
    <n v="1"/>
    <x v="5"/>
    <n v="5.5555555555555554"/>
    <n v="5.5142524290531805"/>
    <n v="16.572324324312643"/>
    <s v="Abv"/>
    <n v="-4.1303126502374887E-2"/>
  </r>
  <r>
    <s v="OtsLGRF24S"/>
    <s v="OtsLGRF24S_9251"/>
    <s v="C-09251"/>
    <x v="31"/>
    <n v="18"/>
    <s v="F"/>
    <n v="790"/>
    <x v="7"/>
    <x v="0"/>
    <s v="NA"/>
    <s v="NA"/>
    <s v="NA"/>
    <x v="0"/>
    <x v="0"/>
    <s v="OtsLYON20S_1_0292"/>
    <s v="OtsLYON20S_1_0188"/>
    <x v="1"/>
    <x v="0"/>
    <n v="2020"/>
    <s v="FALL"/>
    <n v="1"/>
    <x v="2"/>
    <n v="0.98961045999999997"/>
    <n v="1"/>
    <n v="1"/>
    <x v="4"/>
    <n v="5.5555555555555554"/>
    <n v="5.5660541713442369"/>
    <n v="16.728007308517132"/>
    <s v="Abv"/>
    <n v="1.0498615788681498E-2"/>
  </r>
  <r>
    <s v="OtsLGRF24S"/>
    <s v="OtsLGRF24S_9254"/>
    <s v="C-09254"/>
    <x v="31"/>
    <n v="18"/>
    <s v="F"/>
    <n v="670"/>
    <x v="14"/>
    <x v="0"/>
    <s v="NA"/>
    <s v="NA"/>
    <s v="NA"/>
    <x v="1"/>
    <x v="1"/>
    <s v="OtsLYON21S_1_0940"/>
    <s v="OtsLYON21S_1_1752"/>
    <x v="6"/>
    <x v="4"/>
    <n v="2021"/>
    <s v="FALL"/>
    <n v="1"/>
    <x v="4"/>
    <n v="0.98140000000000005"/>
    <n v="1"/>
    <n v="1"/>
    <x v="5"/>
    <n v="5.5555555555555554"/>
    <n v="5.5745080723682721"/>
    <n v="16.753414340817248"/>
    <s v="Abv"/>
    <n v="1.8952516812716702E-2"/>
  </r>
  <r>
    <s v="OtsLGRF24S"/>
    <s v="OtsLGRF24S_9257"/>
    <s v="C-09257"/>
    <x v="31"/>
    <n v="18"/>
    <s v="M"/>
    <n v="500"/>
    <x v="23"/>
    <x v="1"/>
    <n v="1"/>
    <s v="NA"/>
    <s v="NA"/>
    <x v="0"/>
    <x v="0"/>
    <s v="OtsLYON21S_1_0627"/>
    <s v="OtsLYON21S_1_0055"/>
    <x v="6"/>
    <x v="4"/>
    <n v="2021"/>
    <s v="FALL"/>
    <n v="0.999999999999995"/>
    <x v="11"/>
    <n v="0.98140000000000005"/>
    <n v="1"/>
    <n v="1"/>
    <x v="7"/>
    <n v="5.5555555555555554"/>
    <n v="5.5745080723682721"/>
    <n v="16.753414340817248"/>
    <s v="Abv"/>
    <n v="1.8952516812716702E-2"/>
  </r>
  <r>
    <s v="OtsLGRF24S"/>
    <s v="OtsLGRF24S_9260"/>
    <s v="C-09260"/>
    <x v="31"/>
    <n v="18"/>
    <s v="M"/>
    <n v="440"/>
    <x v="49"/>
    <x v="1"/>
    <n v="1"/>
    <s v="NA"/>
    <s v="NA"/>
    <x v="0"/>
    <x v="0"/>
    <s v="OtsLYON22S_1_0171"/>
    <s v="OtsLYON22S_1_3058"/>
    <x v="2"/>
    <x v="1"/>
    <n v="2022"/>
    <s v="FALL"/>
    <n v="1"/>
    <x v="1"/>
    <n v="0.98"/>
    <n v="1"/>
    <n v="1"/>
    <x v="2"/>
    <n v="5.5555555555555554"/>
    <n v="5.5759637188208613"/>
    <n v="16.757789085249826"/>
    <s v="Abv"/>
    <n v="2.0408163265305923E-2"/>
  </r>
  <r>
    <s v="OtsLGRF24S"/>
    <s v="OtsLGRF24S_9263"/>
    <s v="C-09263"/>
    <x v="31"/>
    <n v="18"/>
    <s v="F"/>
    <n v="740"/>
    <x v="2"/>
    <x v="0"/>
    <s v="NA"/>
    <s v="NA"/>
    <s v="NA"/>
    <x v="1"/>
    <x v="1"/>
    <s v="OtsNPFH20S_1_0200"/>
    <s v="OtsNPFH20S_1_0130"/>
    <x v="0"/>
    <x v="0"/>
    <n v="2020"/>
    <s v="FALL"/>
    <n v="1"/>
    <x v="0"/>
    <n v="0.98845608500000004"/>
    <n v="1"/>
    <n v="1"/>
    <x v="1"/>
    <n v="5.5555555555555554"/>
    <n v="5.5672342888601314"/>
    <n v="16.731553988772674"/>
    <s v="Abv"/>
    <n v="1.1678733304576028E-2"/>
  </r>
  <r>
    <s v="OtsLGRF24S"/>
    <s v="OtsLGRF24S_9266"/>
    <s v="C-09266"/>
    <x v="31"/>
    <n v="18"/>
    <s v="F"/>
    <n v="680"/>
    <x v="19"/>
    <x v="1"/>
    <n v="1"/>
    <s v="NA"/>
    <s v="NA"/>
    <x v="1"/>
    <x v="1"/>
    <s v="OtsNPFH20S_1_0794"/>
    <s v="OtsNPFH20S_1_0706"/>
    <x v="0"/>
    <x v="0"/>
    <n v="2020"/>
    <s v="FALL"/>
    <n v="1"/>
    <x v="0"/>
    <n v="0.98845608500000004"/>
    <n v="1"/>
    <n v="1.0069930069930071"/>
    <x v="0"/>
    <n v="5.594405594405595"/>
    <n v="5.6060843277101711"/>
    <n v="16.848312416523061"/>
    <s v="Abv"/>
    <n v="1.1678733304576028E-2"/>
  </r>
  <r>
    <s v="OtsLGRF24S"/>
    <s v="OtsLGRF24S_9269"/>
    <s v="C-09269"/>
    <x v="31"/>
    <n v="18"/>
    <s v="M"/>
    <n v="440"/>
    <x v="49"/>
    <x v="1"/>
    <n v="1"/>
    <s v="NA"/>
    <s v="NA"/>
    <x v="0"/>
    <x v="0"/>
    <s v="OtsLYON22S_1_0257"/>
    <s v="OtsLYON22S_1_3260"/>
    <x v="2"/>
    <x v="1"/>
    <n v="2022"/>
    <s v="FALL"/>
    <n v="0.999999999999999"/>
    <x v="6"/>
    <n v="0.98"/>
    <n v="1"/>
    <n v="1"/>
    <x v="2"/>
    <n v="5.5555555555555554"/>
    <n v="5.5759637188208613"/>
    <n v="16.757789085249826"/>
    <s v="Abv"/>
    <n v="2.0408163265305923E-2"/>
  </r>
  <r>
    <s v="OtsLGRF24S"/>
    <s v="OtsLGRF24S_9272"/>
    <s v="C-09272"/>
    <x v="31"/>
    <n v="18"/>
    <s v="M"/>
    <n v="610"/>
    <x v="38"/>
    <x v="1"/>
    <n v="1"/>
    <s v="NA"/>
    <s v="NA"/>
    <x v="0"/>
    <x v="0"/>
    <s v="OtsLYON21S_1_0854"/>
    <s v="OtsLYON21S_1_1822"/>
    <x v="6"/>
    <x v="4"/>
    <n v="2021"/>
    <s v="FALL"/>
    <n v="1"/>
    <x v="15"/>
    <n v="0.98140000000000005"/>
    <n v="1"/>
    <n v="1.0138888888888888"/>
    <x v="8"/>
    <n v="5.632716049382716"/>
    <n v="5.6516685661954327"/>
    <n v="16.98530955148815"/>
    <s v="Abv"/>
    <n v="1.8952516812716702E-2"/>
  </r>
  <r>
    <s v="OtsLGRF24S"/>
    <s v="OtsLGRF24S_9275"/>
    <s v="C-09275"/>
    <x v="31"/>
    <n v="18"/>
    <s v="M"/>
    <n v="550"/>
    <x v="30"/>
    <x v="1"/>
    <n v="1"/>
    <s v="NA"/>
    <s v="NA"/>
    <x v="0"/>
    <x v="0"/>
    <s v="OtsLYON21S_1_0850"/>
    <s v="OtsLYON21S_1_1808"/>
    <x v="6"/>
    <x v="4"/>
    <n v="2021"/>
    <s v="FALL"/>
    <n v="0.999999999999998"/>
    <x v="6"/>
    <n v="0.98140000000000005"/>
    <n v="1"/>
    <n v="1.03125"/>
    <x v="9"/>
    <n v="5.729166666666667"/>
    <n v="5.7481191834793837"/>
    <n v="17.275178564826781"/>
    <s v="Abv"/>
    <n v="1.8952516812716702E-2"/>
  </r>
  <r>
    <s v="OtsLGRF24S"/>
    <s v="OtsLGRF24S_9278"/>
    <s v="C-09278"/>
    <x v="31"/>
    <n v="18"/>
    <s v="M"/>
    <n v="700"/>
    <x v="0"/>
    <x v="0"/>
    <s v="NA"/>
    <s v="NA"/>
    <s v="NA"/>
    <x v="0"/>
    <x v="0"/>
    <s v="OtsLYON21S_1_0751"/>
    <s v="OtsLYON21S_1_0381"/>
    <x v="6"/>
    <x v="4"/>
    <n v="2021"/>
    <s v="FALL"/>
    <n v="0.999999999999999"/>
    <x v="1"/>
    <n v="0.98140000000000005"/>
    <n v="1"/>
    <n v="1.0057142857142858"/>
    <x v="0"/>
    <n v="5.5873015873015879"/>
    <n v="5.6062541041143046"/>
    <n v="16.848822656064705"/>
    <s v="Abv"/>
    <n v="1.8952516812716702E-2"/>
  </r>
  <r>
    <s v="OtsLGRF24S"/>
    <s v="OtsLGRF24S_9281"/>
    <s v="C-09281"/>
    <x v="31"/>
    <n v="18"/>
    <s v="F"/>
    <n v="760"/>
    <x v="20"/>
    <x v="1"/>
    <n v="1"/>
    <s v="NA"/>
    <s v="NA"/>
    <x v="1"/>
    <x v="1"/>
    <s v="OtsLYON20S_1_0217"/>
    <s v="OtsLYON20S_1_0040"/>
    <x v="1"/>
    <x v="0"/>
    <n v="2020"/>
    <s v="FALL"/>
    <n v="1"/>
    <x v="11"/>
    <n v="0.98961045999999997"/>
    <n v="1"/>
    <n v="1"/>
    <x v="1"/>
    <n v="5.5555555555555554"/>
    <n v="5.5660541713442369"/>
    <n v="16.728007308517132"/>
    <s v="Abv"/>
    <n v="1.0498615788681498E-2"/>
  </r>
  <r>
    <s v="OtsLGRF24S"/>
    <s v="OtsLGRF24S_9284"/>
    <s v="C-09284"/>
    <x v="31"/>
    <n v="18"/>
    <s v="F"/>
    <n v="680"/>
    <x v="19"/>
    <x v="0"/>
    <s v="NA"/>
    <s v="NA"/>
    <s v="NA"/>
    <x v="1"/>
    <x v="1"/>
    <s v="OtsLYON21S_1_0680"/>
    <s v="OtsLYON21S_1_0218"/>
    <x v="6"/>
    <x v="4"/>
    <n v="2021"/>
    <s v="FALL"/>
    <n v="1"/>
    <x v="2"/>
    <n v="0.98140000000000005"/>
    <n v="1"/>
    <n v="1.0069930069930071"/>
    <x v="0"/>
    <n v="5.594405594405595"/>
    <n v="5.6133581112183117"/>
    <n v="16.870172768567635"/>
    <s v="Abv"/>
    <n v="1.8952516812716702E-2"/>
  </r>
  <r>
    <s v="OtsLGRF24S"/>
    <s v="OtsLGRF24S_9287"/>
    <s v="C-09287"/>
    <x v="31"/>
    <n v="18"/>
    <s v="M"/>
    <n v="640"/>
    <x v="39"/>
    <x v="0"/>
    <s v="NA"/>
    <s v="NA"/>
    <s v="NA"/>
    <x v="0"/>
    <x v="0"/>
    <s v="OtsLYON21S_1_0944"/>
    <s v="OtsLYON21S_1_1773"/>
    <x v="6"/>
    <x v="4"/>
    <n v="2021"/>
    <s v="FALL"/>
    <n v="0.999999999999998"/>
    <x v="4"/>
    <n v="0.98140000000000005"/>
    <n v="1"/>
    <n v="1"/>
    <x v="5"/>
    <n v="5.5555555555555554"/>
    <n v="5.5745080723682721"/>
    <n v="16.753414340817248"/>
    <s v="Abv"/>
    <n v="1.8952516812716702E-2"/>
  </r>
  <r>
    <s v="OtsLGRF24S"/>
    <s v="OtsLGRF24S_9290"/>
    <s v="C-09290"/>
    <x v="31"/>
    <n v="18"/>
    <s v="M"/>
    <n v="670"/>
    <x v="14"/>
    <x v="1"/>
    <n v="1"/>
    <s v="NA"/>
    <s v="NA"/>
    <x v="0"/>
    <x v="0"/>
    <s v="OtsLYON19S_1_1764"/>
    <s v="OtsLYON19S_1_2016"/>
    <x v="5"/>
    <x v="3"/>
    <n v="2019"/>
    <s v="FALL"/>
    <n v="1"/>
    <x v="14"/>
    <n v="0.95971980899999998"/>
    <n v="1"/>
    <n v="1"/>
    <x v="5"/>
    <n v="5.5555555555555554"/>
    <n v="5.5975263376757773"/>
    <n v="16.822592559073851"/>
    <s v="Abv"/>
    <n v="4.1970782120221983E-2"/>
  </r>
  <r>
    <s v="OtsLGRF24S"/>
    <s v="OtsLGRF24S_9293"/>
    <s v="C-09293"/>
    <x v="31"/>
    <n v="18"/>
    <s v="F"/>
    <n v="650"/>
    <x v="28"/>
    <x v="1"/>
    <n v="1"/>
    <s v="NA"/>
    <s v="NA"/>
    <x v="1"/>
    <x v="1"/>
    <s v="OtsLYON21S_1_0940"/>
    <s v="OtsLYON21S_1_1754"/>
    <x v="6"/>
    <x v="4"/>
    <n v="2021"/>
    <s v="FALL"/>
    <n v="0.999999999999996"/>
    <x v="4"/>
    <n v="0.98140000000000005"/>
    <n v="1"/>
    <n v="1"/>
    <x v="5"/>
    <n v="5.5555555555555554"/>
    <n v="5.5745080723682721"/>
    <n v="16.753414340817248"/>
    <s v="Abv"/>
    <n v="1.8952516812716702E-2"/>
  </r>
  <r>
    <s v="OtsLGRF24S"/>
    <s v="OtsLGRF24S_9296"/>
    <s v="C-09296"/>
    <x v="31"/>
    <n v="18"/>
    <s v="F"/>
    <n v="720"/>
    <x v="9"/>
    <x v="0"/>
    <s v="NA"/>
    <s v="NA"/>
    <s v="NA"/>
    <x v="1"/>
    <x v="1"/>
    <s v="OtsLYON20S_1_0674"/>
    <s v="OtsLYON20S_1_0743"/>
    <x v="1"/>
    <x v="0"/>
    <n v="2020"/>
    <s v="FALL"/>
    <n v="0.999999999999997"/>
    <x v="4"/>
    <n v="0.98961045999999997"/>
    <n v="1"/>
    <n v="1.0069930069930071"/>
    <x v="0"/>
    <n v="5.594405594405595"/>
    <n v="5.6049042101942765"/>
    <n v="16.844765736267519"/>
    <s v="Abv"/>
    <n v="1.0498615788681498E-2"/>
  </r>
  <r>
    <s v="OtsLGRF24S"/>
    <s v="OtsLGRF24S_9299"/>
    <s v="C-09299"/>
    <x v="31"/>
    <n v="18"/>
    <s v="M"/>
    <n v="480"/>
    <x v="46"/>
    <x v="0"/>
    <s v="NA"/>
    <s v="NA"/>
    <s v="NA"/>
    <x v="0"/>
    <x v="0"/>
    <s v="OtsLYON22S_1_0383"/>
    <s v="OtsLYON22S_1_4103"/>
    <x v="2"/>
    <x v="1"/>
    <n v="2022"/>
    <s v="FALL"/>
    <n v="1.00000000000001"/>
    <x v="4"/>
    <n v="0.98"/>
    <n v="1"/>
    <n v="1"/>
    <x v="7"/>
    <n v="5.5555555555555554"/>
    <n v="5.5759637188208613"/>
    <n v="16.757789085249826"/>
    <s v="Abv"/>
    <n v="2.0408163265305923E-2"/>
  </r>
  <r>
    <s v="OtsLGRF24S"/>
    <s v="OtsLGRF24S_9302"/>
    <s v="C-09302"/>
    <x v="31"/>
    <n v="18"/>
    <s v="M"/>
    <n v="560"/>
    <x v="55"/>
    <x v="0"/>
    <s v="NA"/>
    <s v="NA"/>
    <s v="NA"/>
    <x v="0"/>
    <x v="0"/>
    <s v="OtsLYON22S_1_0592"/>
    <s v="OtsLYON22S_1_5130"/>
    <x v="2"/>
    <x v="1"/>
    <n v="2022"/>
    <s v="FALL"/>
    <n v="1"/>
    <x v="10"/>
    <n v="0.98"/>
    <n v="1"/>
    <n v="1.03125"/>
    <x v="9"/>
    <n v="5.729166666666667"/>
    <n v="5.7495748299319729"/>
    <n v="17.279553309259363"/>
    <s v="Abv"/>
    <n v="2.0408163265305923E-2"/>
  </r>
  <r>
    <s v="OtsLGRF24S"/>
    <s v="OtsLGRF24S_9305"/>
    <s v="C-09305"/>
    <x v="31"/>
    <n v="18"/>
    <s v="M"/>
    <n v="580"/>
    <x v="27"/>
    <x v="1"/>
    <n v="1"/>
    <s v="NA"/>
    <s v="NA"/>
    <x v="0"/>
    <x v="0"/>
    <s v="OtsLYON21S_1_0789"/>
    <s v="OtsLYON21S_1_0474"/>
    <x v="6"/>
    <x v="4"/>
    <n v="2021"/>
    <s v="FALL"/>
    <n v="0.999999999999999"/>
    <x v="10"/>
    <n v="0.98140000000000005"/>
    <n v="1"/>
    <n v="1.0138888888888888"/>
    <x v="8"/>
    <n v="5.632716049382716"/>
    <n v="5.6516685661954327"/>
    <n v="16.98530955148815"/>
    <s v="Abv"/>
    <n v="1.8952516812716702E-2"/>
  </r>
  <r>
    <s v="OtsLGRF24S"/>
    <s v="OtsLGRF24S_9308"/>
    <s v="C-09308"/>
    <x v="31"/>
    <n v="18"/>
    <s v="M"/>
    <n v="450"/>
    <x v="17"/>
    <x v="1"/>
    <n v="1"/>
    <s v="3DD.003E2664CC"/>
    <s v="NA"/>
    <x v="0"/>
    <x v="0"/>
    <s v="OtsLYON22S_1_0026"/>
    <s v="OtsLYON22S_1_1053"/>
    <x v="2"/>
    <x v="1"/>
    <n v="2022"/>
    <s v="FALL"/>
    <n v="1"/>
    <x v="11"/>
    <n v="0.98"/>
    <n v="1"/>
    <n v="1"/>
    <x v="2"/>
    <n v="5.5555555555555554"/>
    <n v="5.5759637188208613"/>
    <n v="16.757789085249826"/>
    <s v="Abv"/>
    <n v="2.0408163265305923E-2"/>
  </r>
  <r>
    <s v="OtsLGRF24S"/>
    <s v="OtsLGRF24S_9311"/>
    <s v="C-09311"/>
    <x v="31"/>
    <n v="18"/>
    <s v="M"/>
    <n v="510"/>
    <x v="40"/>
    <x v="0"/>
    <s v="NA"/>
    <s v="NA"/>
    <s v="NA"/>
    <x v="0"/>
    <x v="0"/>
    <s v="OtsLYON22S_1_0121"/>
    <s v="OtsLYON22S_1_2176"/>
    <x v="2"/>
    <x v="1"/>
    <n v="2022"/>
    <s v="FALL"/>
    <n v="0.999999999999999"/>
    <x v="2"/>
    <n v="0.98"/>
    <n v="1"/>
    <n v="1"/>
    <x v="7"/>
    <n v="5.5555555555555554"/>
    <n v="5.5759637188208613"/>
    <n v="16.757789085249826"/>
    <s v="Abv"/>
    <n v="2.0408163265305923E-2"/>
  </r>
  <r>
    <s v="OtsLGRF24S"/>
    <s v="OtsLGRF24S_9314"/>
    <s v="C-09314"/>
    <x v="31"/>
    <n v="18"/>
    <s v="M"/>
    <n v="710"/>
    <x v="25"/>
    <x v="0"/>
    <s v="NA"/>
    <s v="NA"/>
    <s v="NA"/>
    <x v="0"/>
    <x v="0"/>
    <s v="NA"/>
    <s v="NA"/>
    <x v="3"/>
    <x v="2"/>
    <s v="U"/>
    <s v="FALL"/>
    <n v="1"/>
    <x v="5"/>
    <n v="1"/>
    <n v="1"/>
    <n v="1.0057142857142858"/>
    <x v="0"/>
    <n v="5.5873015873015879"/>
    <n v="5.545998460799213"/>
    <n v="16.6677326395601"/>
    <s v="Abv"/>
    <n v="-4.1303126502374887E-2"/>
  </r>
  <r>
    <s v="OtsLGRF24S"/>
    <s v="OtsLGRF24S_9317"/>
    <s v="C-09317"/>
    <x v="31"/>
    <n v="18"/>
    <s v="F"/>
    <n v="820"/>
    <x v="6"/>
    <x v="0"/>
    <s v="NA"/>
    <s v="NA"/>
    <s v="NA"/>
    <x v="1"/>
    <x v="1"/>
    <s v="OtsLYON20S_1_0467"/>
    <s v="OtsLYON20S_1_0522"/>
    <x v="1"/>
    <x v="0"/>
    <n v="2020"/>
    <s v="FALL"/>
    <n v="1"/>
    <x v="10"/>
    <n v="0.98961045999999997"/>
    <n v="1"/>
    <n v="1"/>
    <x v="4"/>
    <n v="5.5555555555555554"/>
    <n v="5.5660541713442369"/>
    <n v="16.728007308517132"/>
    <s v="Abv"/>
    <n v="1.0498615788681498E-2"/>
  </r>
  <r>
    <s v="OtsLGRF24S"/>
    <s v="OtsLGRF24S_9320"/>
    <s v="C-09320"/>
    <x v="31"/>
    <n v="18"/>
    <s v="F"/>
    <n v="720"/>
    <x v="9"/>
    <x v="0"/>
    <s v="NA"/>
    <s v="NA"/>
    <s v="NA"/>
    <x v="1"/>
    <x v="1"/>
    <s v="OtsNPFH20S_1_0350"/>
    <s v="OtsNPFH20S_1_0305"/>
    <x v="0"/>
    <x v="0"/>
    <n v="2020"/>
    <s v="FALL"/>
    <n v="1"/>
    <x v="8"/>
    <n v="0.98845608500000004"/>
    <n v="1"/>
    <n v="1.0069930069930071"/>
    <x v="0"/>
    <n v="5.594405594405595"/>
    <n v="5.6060843277101711"/>
    <n v="16.848312416523061"/>
    <s v="Abv"/>
    <n v="1.1678733304576028E-2"/>
  </r>
  <r>
    <s v="OtsLGRF24S"/>
    <s v="OtsLGRF24S_9323"/>
    <s v="C-09323"/>
    <x v="31"/>
    <n v="18"/>
    <s v="M"/>
    <n v="500"/>
    <x v="23"/>
    <x v="0"/>
    <s v="NA"/>
    <s v="NA"/>
    <s v="NA"/>
    <x v="0"/>
    <x v="0"/>
    <s v="OtsLYON22S_1_0091"/>
    <s v="OtsLYON22S_1_2125"/>
    <x v="2"/>
    <x v="1"/>
    <n v="2022"/>
    <s v="FALL"/>
    <n v="1"/>
    <x v="2"/>
    <n v="0.98"/>
    <n v="1"/>
    <n v="1"/>
    <x v="7"/>
    <n v="5.5555555555555554"/>
    <n v="5.5759637188208613"/>
    <n v="16.757789085249826"/>
    <s v="Abv"/>
    <n v="2.0408163265305923E-2"/>
  </r>
  <r>
    <s v="OtsLGRF24S"/>
    <s v="OtsLGRF24S_9326"/>
    <s v="C-09326"/>
    <x v="31"/>
    <n v="18"/>
    <s v="F"/>
    <n v="700"/>
    <x v="0"/>
    <x v="0"/>
    <s v="NA"/>
    <s v="NA"/>
    <s v="NA"/>
    <x v="1"/>
    <x v="1"/>
    <s v="OtsLYON19S_1_0564"/>
    <s v="OtsLYON19S_1_0477"/>
    <x v="5"/>
    <x v="3"/>
    <n v="2019"/>
    <s v="FALL"/>
    <n v="0.999999999999997"/>
    <x v="10"/>
    <n v="0.95971980899999998"/>
    <n v="1"/>
    <n v="1.0069930069930071"/>
    <x v="0"/>
    <n v="5.594405594405595"/>
    <n v="5.636376376525817"/>
    <n v="16.939350986824238"/>
    <s v="Abv"/>
    <n v="4.1970782120221983E-2"/>
  </r>
  <r>
    <s v="OtsLGRF24S"/>
    <s v="OtsLGRF24S_9329"/>
    <s v="C-09329"/>
    <x v="31"/>
    <n v="18"/>
    <s v="M"/>
    <n v="510"/>
    <x v="40"/>
    <x v="0"/>
    <s v="NA"/>
    <s v="NA"/>
    <s v="NA"/>
    <x v="0"/>
    <x v="0"/>
    <s v="OtsNPFH22S_1_0585"/>
    <s v="OtsNPFH22S_1_0547"/>
    <x v="10"/>
    <x v="1"/>
    <n v="2022"/>
    <s v="FALL"/>
    <n v="0.999999999999997"/>
    <x v="7"/>
    <n v="0.98"/>
    <n v="1"/>
    <n v="1"/>
    <x v="7"/>
    <n v="5.5555555555555554"/>
    <n v="5.5759637188208613"/>
    <n v="16.757789085249826"/>
    <s v="Abv"/>
    <n v="2.0408163265305923E-2"/>
  </r>
  <r>
    <s v="OtsLGRF24S"/>
    <s v="OtsLGRF24S_9332"/>
    <s v="C-09332"/>
    <x v="31"/>
    <n v="18"/>
    <s v="F"/>
    <n v="830"/>
    <x v="10"/>
    <x v="1"/>
    <s v="NA"/>
    <s v="NA"/>
    <s v="NA"/>
    <x v="1"/>
    <x v="1"/>
    <s v="OtsLYON20S_1_0273"/>
    <s v="OtsLYON20S_1_0168"/>
    <x v="1"/>
    <x v="0"/>
    <n v="2020"/>
    <s v="FALL"/>
    <n v="0.999999999999998"/>
    <x v="2"/>
    <n v="0.98961045999999997"/>
    <n v="1"/>
    <n v="1"/>
    <x v="3"/>
    <n v="5.5555555555555554"/>
    <n v="5.5660541713442369"/>
    <n v="16.728007308517132"/>
    <s v="Abv"/>
    <n v="1.0498615788681498E-2"/>
  </r>
  <r>
    <s v="OtsLGRF24S"/>
    <s v="OtsLGRF24S_9335"/>
    <s v="C-09335"/>
    <x v="31"/>
    <n v="18"/>
    <s v="M"/>
    <n v="560"/>
    <x v="55"/>
    <x v="0"/>
    <s v="NA"/>
    <s v="NA"/>
    <s v="NA"/>
    <x v="0"/>
    <x v="0"/>
    <s v="OtsLYON21S_1_0662"/>
    <s v="OtsLYON21S_1_0124"/>
    <x v="6"/>
    <x v="4"/>
    <n v="2021"/>
    <s v="FALL"/>
    <n v="1"/>
    <x v="2"/>
    <n v="0.98140000000000005"/>
    <n v="1"/>
    <n v="1.03125"/>
    <x v="9"/>
    <n v="5.729166666666667"/>
    <n v="5.7481191834793837"/>
    <n v="17.275178564826781"/>
    <s v="Abv"/>
    <n v="1.8952516812716702E-2"/>
  </r>
  <r>
    <s v="OtsLGRF24S"/>
    <s v="OtsLGRF24S_9338"/>
    <s v="C-09338"/>
    <x v="31"/>
    <n v="18"/>
    <s v="F"/>
    <n v="760"/>
    <x v="20"/>
    <x v="1"/>
    <n v="1"/>
    <s v="NA"/>
    <s v="NA"/>
    <x v="1"/>
    <x v="1"/>
    <s v="OtsLYON19S_1_1313"/>
    <s v="OtsLYON19S_1_1224"/>
    <x v="5"/>
    <x v="3"/>
    <n v="2019"/>
    <s v="FALL"/>
    <n v="0.999999999999998"/>
    <x v="6"/>
    <n v="0.95971980899999998"/>
    <n v="1"/>
    <n v="1"/>
    <x v="1"/>
    <n v="5.5555555555555554"/>
    <n v="5.5975263376757773"/>
    <n v="16.822592559073851"/>
    <s v="Abv"/>
    <n v="4.1970782120221983E-2"/>
  </r>
  <r>
    <s v="OtsLGRF24S"/>
    <s v="OtsLGRF24S_9341"/>
    <s v="C-09341"/>
    <x v="31"/>
    <n v="18"/>
    <s v="M"/>
    <n v="900"/>
    <x v="47"/>
    <x v="0"/>
    <s v="NA"/>
    <s v="NA"/>
    <s v="NA"/>
    <x v="0"/>
    <x v="0"/>
    <s v="OtsLYON19S_1_0118"/>
    <s v="OtsLYON19S_1_0053"/>
    <x v="5"/>
    <x v="3"/>
    <n v="2019"/>
    <s v="FALL"/>
    <n v="0.999999999999999"/>
    <x v="11"/>
    <n v="0.95971980899999998"/>
    <n v="1"/>
    <n v="1"/>
    <x v="10"/>
    <n v="5.5555555555555554"/>
    <n v="5.5975263376757773"/>
    <n v="16.822592559073851"/>
    <s v="Abv"/>
    <n v="4.1970782120221983E-2"/>
  </r>
  <r>
    <s v="OtsLGRF24S"/>
    <s v="OtsLGRF24S_9344"/>
    <s v="C-09344"/>
    <x v="31"/>
    <n v="18"/>
    <s v="M"/>
    <n v="490"/>
    <x v="24"/>
    <x v="1"/>
    <n v="1"/>
    <s v="NA"/>
    <s v="NA"/>
    <x v="0"/>
    <x v="0"/>
    <s v="OtsLYON21S_1_0873"/>
    <s v="OtsLYON21S_1_1847"/>
    <x v="6"/>
    <x v="4"/>
    <n v="2021"/>
    <s v="FALL"/>
    <n v="1"/>
    <x v="15"/>
    <n v="0.98140000000000005"/>
    <n v="1"/>
    <n v="1"/>
    <x v="7"/>
    <n v="5.5555555555555554"/>
    <n v="5.5745080723682721"/>
    <n v="16.753414340817248"/>
    <s v="Abv"/>
    <n v="1.8952516812716702E-2"/>
  </r>
  <r>
    <s v="OtsLGRF24S"/>
    <s v="OtsLGRF24S_9347"/>
    <s v="C-09347"/>
    <x v="31"/>
    <n v="18"/>
    <s v="M"/>
    <n v="430"/>
    <x v="53"/>
    <x v="0"/>
    <s v="NA"/>
    <s v="NA"/>
    <s v="NA"/>
    <x v="0"/>
    <x v="0"/>
    <s v="OtsLYON22S_1_0315"/>
    <s v="OtsLYON22S_1_3397"/>
    <x v="2"/>
    <x v="1"/>
    <n v="2022"/>
    <s v="FALL"/>
    <n v="0.999999999999994"/>
    <x v="9"/>
    <n v="0.98"/>
    <n v="1"/>
    <n v="1"/>
    <x v="2"/>
    <n v="5.5555555555555554"/>
    <n v="5.5759637188208613"/>
    <n v="16.757789085249826"/>
    <s v="Abv"/>
    <n v="2.0408163265305923E-2"/>
  </r>
  <r>
    <s v="OtsLGRF24S"/>
    <s v="OtsLGRF24S_9350"/>
    <s v="C-09350"/>
    <x v="31"/>
    <n v="18"/>
    <s v="M"/>
    <n v="650"/>
    <x v="28"/>
    <x v="1"/>
    <n v="1"/>
    <s v="NA"/>
    <s v="NA"/>
    <x v="0"/>
    <x v="0"/>
    <s v="OtsLYON21S_1_0617"/>
    <s v="OtsLYON21S_1_0029"/>
    <x v="6"/>
    <x v="4"/>
    <n v="2021"/>
    <s v="FALL"/>
    <n v="0.999999999999995"/>
    <x v="11"/>
    <n v="0.98140000000000005"/>
    <n v="1"/>
    <n v="1"/>
    <x v="5"/>
    <n v="5.5555555555555554"/>
    <n v="5.5745080723682721"/>
    <n v="16.753414340817248"/>
    <s v="Abv"/>
    <n v="1.8952516812716702E-2"/>
  </r>
  <r>
    <s v="OtsLGRF24S"/>
    <s v="OtsLGRF24S_9353"/>
    <s v="C-09353"/>
    <x v="31"/>
    <n v="18"/>
    <s v="F"/>
    <n v="720"/>
    <x v="9"/>
    <x v="0"/>
    <s v="NA"/>
    <s v="NA"/>
    <s v="NA"/>
    <x v="1"/>
    <x v="1"/>
    <s v="OtsLYON20S_1_1807"/>
    <s v="OtsLYON20S_1_2026"/>
    <x v="1"/>
    <x v="0"/>
    <n v="2020"/>
    <s v="FALL"/>
    <n v="1"/>
    <x v="17"/>
    <n v="0.98961045999999997"/>
    <n v="1"/>
    <n v="1.0069930069930071"/>
    <x v="0"/>
    <n v="5.594405594405595"/>
    <n v="5.6049042101942765"/>
    <n v="16.844765736267519"/>
    <s v="Abv"/>
    <n v="1.0498615788681498E-2"/>
  </r>
  <r>
    <s v="OtsLGRF24S"/>
    <s v="OtsLGRF24S_9356"/>
    <s v="C-09356"/>
    <x v="31"/>
    <n v="18"/>
    <s v="M"/>
    <n v="550"/>
    <x v="30"/>
    <x v="0"/>
    <s v="NA"/>
    <s v="NA"/>
    <s v="NA"/>
    <x v="0"/>
    <x v="0"/>
    <s v="OtsLYON21S_1_0755"/>
    <s v="OtsLYON21S_1_0398"/>
    <x v="6"/>
    <x v="4"/>
    <n v="2021"/>
    <s v="FALL"/>
    <n v="0.999999999999997"/>
    <x v="1"/>
    <n v="0.98140000000000005"/>
    <n v="1"/>
    <n v="1.03125"/>
    <x v="9"/>
    <n v="5.729166666666667"/>
    <n v="5.7481191834793837"/>
    <n v="17.275178564826781"/>
    <s v="Abv"/>
    <n v="1.8952516812716702E-2"/>
  </r>
  <r>
    <s v="OtsLGRF24S"/>
    <s v="OtsLGRF24S_9359"/>
    <s v="C-09359"/>
    <x v="31"/>
    <n v="18"/>
    <s v="F"/>
    <n v="700"/>
    <x v="0"/>
    <x v="1"/>
    <n v="1"/>
    <s v="NA"/>
    <s v="NA"/>
    <x v="1"/>
    <x v="1"/>
    <s v="OtsLYON20S_1_1381"/>
    <s v="OtsLYON20S_1_0962"/>
    <x v="1"/>
    <x v="0"/>
    <n v="2020"/>
    <s v="FALL"/>
    <n v="0.999999999999997"/>
    <x v="3"/>
    <n v="0.98961045999999997"/>
    <n v="1"/>
    <n v="1.0069930069930071"/>
    <x v="0"/>
    <n v="5.594405594405595"/>
    <n v="5.6049042101942765"/>
    <n v="16.844765736267519"/>
    <s v="blw"/>
    <n v="1.0498615788681498E-2"/>
  </r>
  <r>
    <s v="OtsLGRF24S"/>
    <s v="OtsLGRF24S_9362"/>
    <s v="C-09362"/>
    <x v="31"/>
    <n v="18"/>
    <s v="M"/>
    <n v="600"/>
    <x v="44"/>
    <x v="0"/>
    <s v="NA"/>
    <s v="NA"/>
    <s v="NA"/>
    <x v="0"/>
    <x v="0"/>
    <s v="OtsLYON21S_1_0938"/>
    <s v="OtsLYON21S_1_1749"/>
    <x v="6"/>
    <x v="4"/>
    <n v="2021"/>
    <s v="FALL"/>
    <n v="1.00000000000001"/>
    <x v="4"/>
    <n v="0.98140000000000005"/>
    <n v="1"/>
    <n v="1.0138888888888888"/>
    <x v="8"/>
    <n v="5.632716049382716"/>
    <n v="5.6516685661954327"/>
    <n v="16.98530955148815"/>
    <s v="Abv"/>
    <n v="1.8952516812716702E-2"/>
  </r>
  <r>
    <s v="OtsLGRF24S"/>
    <s v="OtsLGRF24S_9365"/>
    <s v="C-09365"/>
    <x v="31"/>
    <n v="18"/>
    <s v="M"/>
    <n v="640"/>
    <x v="39"/>
    <x v="1"/>
    <n v="1"/>
    <s v="NA"/>
    <s v="NA"/>
    <x v="0"/>
    <x v="0"/>
    <s v="OtsLYON21S_1_0915"/>
    <s v="OtsLYON21S_1_1971"/>
    <x v="6"/>
    <x v="4"/>
    <n v="2021"/>
    <s v="FALL"/>
    <n v="1"/>
    <x v="4"/>
    <n v="0.98140000000000005"/>
    <n v="1"/>
    <n v="1"/>
    <x v="5"/>
    <n v="5.5555555555555554"/>
    <n v="5.5745080723682721"/>
    <n v="16.753414340817248"/>
    <s v="Abv"/>
    <n v="1.8952516812716702E-2"/>
  </r>
  <r>
    <s v="OtsLGRF24S"/>
    <s v="OtsLGRF24S_9368"/>
    <s v="C-09368"/>
    <x v="31"/>
    <n v="18"/>
    <s v="F"/>
    <n v="630"/>
    <x v="31"/>
    <x v="1"/>
    <n v="1"/>
    <s v="3DD.003D97C785"/>
    <s v="NA"/>
    <x v="1"/>
    <x v="1"/>
    <s v="OtsNPFH21S_1_1167"/>
    <s v="OtsNPFH21S_1_1216"/>
    <x v="9"/>
    <x v="4"/>
    <n v="2021"/>
    <s v="FALL"/>
    <n v="0.999999999999999"/>
    <x v="7"/>
    <n v="0.98260000000000003"/>
    <n v="1"/>
    <n v="1"/>
    <x v="5"/>
    <n v="5.5555555555555554"/>
    <n v="5.5732636768663637"/>
    <n v="16.749674481949583"/>
    <s v="Abv"/>
    <n v="1.7708121310808345E-2"/>
  </r>
  <r>
    <s v="OtsLGRF24S"/>
    <s v="OtsLGRF24S_9371"/>
    <s v="C-09371"/>
    <x v="31"/>
    <n v="18"/>
    <s v="F"/>
    <n v="660"/>
    <x v="36"/>
    <x v="0"/>
    <s v="NA"/>
    <s v="NA"/>
    <s v="NA"/>
    <x v="1"/>
    <x v="1"/>
    <s v="OtsLYON21S_1_0661"/>
    <s v="OtsLYON21S_1_0120"/>
    <x v="6"/>
    <x v="4"/>
    <n v="2021"/>
    <s v="FALL"/>
    <n v="1"/>
    <x v="2"/>
    <n v="0.98140000000000005"/>
    <n v="1"/>
    <n v="1"/>
    <x v="5"/>
    <n v="5.5555555555555554"/>
    <n v="5.5745080723682721"/>
    <n v="16.753414340817248"/>
    <s v="Abv"/>
    <n v="1.8952516812716702E-2"/>
  </r>
  <r>
    <s v="OtsLGRF24S"/>
    <s v="OtsLGRF24S_9374"/>
    <s v="C-09374"/>
    <x v="31"/>
    <n v="18"/>
    <s v="M"/>
    <n v="420"/>
    <x v="45"/>
    <x v="0"/>
    <s v="NA"/>
    <s v="NA"/>
    <s v="NA"/>
    <x v="0"/>
    <x v="0"/>
    <s v="OtsLYON22S_1_0232"/>
    <s v="OtsLYON22S_1_3197"/>
    <x v="2"/>
    <x v="1"/>
    <n v="2022"/>
    <s v="FALL"/>
    <n v="1.00000000000001"/>
    <x v="10"/>
    <n v="0.98"/>
    <n v="1"/>
    <n v="1"/>
    <x v="6"/>
    <n v="5.5555555555555554"/>
    <n v="5.5759637188208613"/>
    <n v="16.757789085249826"/>
    <s v="Abv"/>
    <n v="2.0408163265305923E-2"/>
  </r>
  <r>
    <s v="OtsLGRF24S"/>
    <s v="OtsLGRF24S_9377"/>
    <s v="C-09377"/>
    <x v="31"/>
    <n v="18"/>
    <s v="F"/>
    <n v="800"/>
    <x v="18"/>
    <x v="0"/>
    <s v="NA"/>
    <s v="NA"/>
    <s v="NA"/>
    <x v="1"/>
    <x v="1"/>
    <s v="NA"/>
    <s v="NA"/>
    <x v="3"/>
    <x v="2"/>
    <s v="U"/>
    <s v="FALL"/>
    <n v="1"/>
    <x v="5"/>
    <n v="1"/>
    <n v="1"/>
    <n v="1"/>
    <x v="4"/>
    <n v="5.5555555555555554"/>
    <n v="5.5142524290531805"/>
    <n v="16.572324324312643"/>
    <s v="Abv"/>
    <n v="-4.1303126502374887E-2"/>
  </r>
  <r>
    <s v="OtsLGRF24S"/>
    <s v="OtsLGRF24S_9380"/>
    <s v="C-09380"/>
    <x v="31"/>
    <n v="18"/>
    <s v="M"/>
    <n v="640"/>
    <x v="39"/>
    <x v="1"/>
    <n v="1"/>
    <s v="NA"/>
    <s v="NA"/>
    <x v="0"/>
    <x v="0"/>
    <s v="OtsLYON21S_1_0855"/>
    <s v="OtsLYON21S_1_1830"/>
    <x v="6"/>
    <x v="4"/>
    <n v="2021"/>
    <s v="FALL"/>
    <n v="1.00000000000001"/>
    <x v="15"/>
    <n v="0.98140000000000005"/>
    <n v="1"/>
    <n v="1"/>
    <x v="5"/>
    <n v="5.5555555555555554"/>
    <n v="5.5745080723682721"/>
    <n v="16.753414340817248"/>
    <s v="Abv"/>
    <n v="1.8952516812716702E-2"/>
  </r>
  <r>
    <s v="OtsLGRF24S"/>
    <s v="OtsLGRF24S_9383"/>
    <s v="C-09383"/>
    <x v="31"/>
    <n v="18"/>
    <s v="F"/>
    <n v="750"/>
    <x v="21"/>
    <x v="0"/>
    <s v="NA"/>
    <s v="NA"/>
    <s v="NA"/>
    <x v="1"/>
    <x v="1"/>
    <s v="OtsNPFH20S_1_0068"/>
    <s v="OtsNPFH20S_1_0039"/>
    <x v="0"/>
    <x v="0"/>
    <n v="2020"/>
    <s v="FALL"/>
    <n v="0.999999999999999"/>
    <x v="0"/>
    <n v="0.98845608500000004"/>
    <n v="1"/>
    <n v="1"/>
    <x v="1"/>
    <n v="5.5555555555555554"/>
    <n v="5.5672342888601314"/>
    <n v="16.731553988772674"/>
    <s v="Abv"/>
    <n v="1.1678733304576028E-2"/>
  </r>
  <r>
    <s v="OtsLGRF24S"/>
    <s v="OtsLGRF24S_9386"/>
    <s v="C-09386"/>
    <x v="31"/>
    <n v="18"/>
    <s v="M"/>
    <n v="600"/>
    <x v="44"/>
    <x v="0"/>
    <s v="NA"/>
    <s v="NA"/>
    <s v="NA"/>
    <x v="0"/>
    <x v="0"/>
    <s v="NA"/>
    <s v="NA"/>
    <x v="3"/>
    <x v="2"/>
    <s v="U"/>
    <s v="FALL"/>
    <n v="1"/>
    <x v="5"/>
    <n v="1"/>
    <n v="1"/>
    <n v="1.0138888888888888"/>
    <x v="8"/>
    <n v="5.632716049382716"/>
    <n v="5.5914129228803411"/>
    <n v="16.804219534983545"/>
    <s v="Abv"/>
    <n v="-4.1303126502374887E-2"/>
  </r>
  <r>
    <s v="OtsLGRF24S"/>
    <s v="OtsLGRF24S_9389"/>
    <s v="C-09389"/>
    <x v="31"/>
    <n v="18"/>
    <s v="M"/>
    <n v="730"/>
    <x v="13"/>
    <x v="1"/>
    <n v="1"/>
    <s v="NA"/>
    <s v="NA"/>
    <x v="0"/>
    <x v="0"/>
    <s v="OtsLYON21S_1_0677"/>
    <s v="OtsLYON21S_1_0205"/>
    <x v="6"/>
    <x v="4"/>
    <n v="2021"/>
    <s v="FALL"/>
    <n v="1"/>
    <x v="2"/>
    <n v="0.98140000000000005"/>
    <n v="1"/>
    <n v="1.0058139534883721"/>
    <x v="1"/>
    <n v="5.5878552971576232"/>
    <n v="5.6068078139703399"/>
    <n v="16.850486754586463"/>
    <s v="Abv"/>
    <n v="1.8952516812716702E-2"/>
  </r>
  <r>
    <s v="OtsLGRF24S"/>
    <s v="OtsLGRF24S_9392"/>
    <s v="C-09392"/>
    <x v="31"/>
    <n v="18"/>
    <s v="F"/>
    <n v="710"/>
    <x v="25"/>
    <x v="0"/>
    <s v="NA"/>
    <s v="NA"/>
    <s v="NA"/>
    <x v="1"/>
    <x v="1"/>
    <s v="OtsLYON21S_1_0919"/>
    <s v="OtsLYON21S_1_1987"/>
    <x v="6"/>
    <x v="4"/>
    <n v="2021"/>
    <s v="FALL"/>
    <n v="0.999999999999994"/>
    <x v="4"/>
    <n v="0.98140000000000005"/>
    <n v="1"/>
    <n v="1.0069930069930071"/>
    <x v="0"/>
    <n v="5.594405594405595"/>
    <n v="5.6133581112183117"/>
    <n v="16.870172768567635"/>
    <s v="Abv"/>
    <n v="1.8952516812716702E-2"/>
  </r>
  <r>
    <s v="OtsLGRF24S"/>
    <s v="OtsLGRF24S_9395"/>
    <s v="C-09395"/>
    <x v="32"/>
    <n v="18"/>
    <s v="M"/>
    <n v="680"/>
    <x v="19"/>
    <x v="0"/>
    <s v="NA"/>
    <s v="NA"/>
    <s v="NA"/>
    <x v="0"/>
    <x v="0"/>
    <s v="OtsLYON21S_1_0928"/>
    <s v="OtsLYON21S_1_1722"/>
    <x v="6"/>
    <x v="4"/>
    <n v="2021"/>
    <s v="FALL"/>
    <n v="0.999999999999998"/>
    <x v="4"/>
    <n v="0.98140000000000005"/>
    <n v="1"/>
    <n v="1.0057142857142858"/>
    <x v="0"/>
    <n v="5.5873015873015879"/>
    <n v="5.6062541041143046"/>
    <n v="16.848822656064705"/>
    <s v="Abv"/>
    <n v="1.8952516812716702E-2"/>
  </r>
  <r>
    <s v="OtsLGRF24S"/>
    <s v="OtsLGRF24S_9398"/>
    <s v="C-09398"/>
    <x v="32"/>
    <n v="18"/>
    <s v="F"/>
    <n v="740"/>
    <x v="2"/>
    <x v="1"/>
    <n v="1"/>
    <s v="3DD.003D6E2241"/>
    <s v="NA"/>
    <x v="1"/>
    <x v="1"/>
    <s v="OtsLYON20S_1_1378"/>
    <s v="OtsLYON20S_1_0931"/>
    <x v="1"/>
    <x v="0"/>
    <n v="2020"/>
    <s v="FALL"/>
    <n v="0.999999999999999"/>
    <x v="15"/>
    <n v="0.98961045999999997"/>
    <n v="1"/>
    <n v="1"/>
    <x v="1"/>
    <n v="5.5555555555555554"/>
    <n v="5.5660541713442369"/>
    <n v="16.728007308517132"/>
    <s v="Abv"/>
    <n v="1.0498615788681498E-2"/>
  </r>
  <r>
    <s v="OtsLGRF24S"/>
    <s v="OtsLGRF24S_9401"/>
    <s v="C-09401"/>
    <x v="32"/>
    <n v="18"/>
    <s v="M"/>
    <n v="640"/>
    <x v="39"/>
    <x v="0"/>
    <s v="NA"/>
    <s v="NA"/>
    <s v="NA"/>
    <x v="0"/>
    <x v="0"/>
    <s v="NA"/>
    <s v="NA"/>
    <x v="3"/>
    <x v="2"/>
    <s v="U"/>
    <s v="FALL"/>
    <n v="1"/>
    <x v="5"/>
    <n v="1"/>
    <n v="1"/>
    <n v="1"/>
    <x v="5"/>
    <n v="5.5555555555555554"/>
    <n v="5.5142524290531805"/>
    <n v="16.572324324312643"/>
    <s v="Abv"/>
    <n v="-4.1303126502374887E-2"/>
  </r>
  <r>
    <s v="OtsLGRF24S"/>
    <s v="OtsLGRF24S_9404"/>
    <s v="C-09404"/>
    <x v="32"/>
    <n v="18"/>
    <s v="F"/>
    <n v="760"/>
    <x v="20"/>
    <x v="0"/>
    <s v="NA"/>
    <s v="NA"/>
    <s v="NA"/>
    <x v="1"/>
    <x v="1"/>
    <s v="OtsLYON20S_1_0280"/>
    <s v="OtsLYON20S_1_0185"/>
    <x v="1"/>
    <x v="0"/>
    <n v="2020"/>
    <s v="FALL"/>
    <n v="0.999999999999998"/>
    <x v="2"/>
    <n v="0.98961045999999997"/>
    <n v="1"/>
    <n v="1"/>
    <x v="1"/>
    <n v="5.5555555555555554"/>
    <n v="5.5660541713442369"/>
    <n v="16.728007308517132"/>
    <s v="Abv"/>
    <n v="1.0498615788681498E-2"/>
  </r>
  <r>
    <s v="OtsLGRF24S"/>
    <s v="OtsLGRF24S_9407"/>
    <s v="C-09407"/>
    <x v="32"/>
    <n v="18"/>
    <s v="M"/>
    <n v="700"/>
    <x v="0"/>
    <x v="1"/>
    <n v="1"/>
    <s v="NA"/>
    <s v="NA"/>
    <x v="0"/>
    <x v="0"/>
    <s v="OtsLYON21S_1_0882"/>
    <s v="OtsLYON21S_1_1881"/>
    <x v="6"/>
    <x v="4"/>
    <n v="2021"/>
    <s v="FALL"/>
    <n v="1"/>
    <x v="15"/>
    <n v="0.98140000000000005"/>
    <n v="1"/>
    <n v="1.0057142857142858"/>
    <x v="0"/>
    <n v="5.5873015873015879"/>
    <n v="5.6062541041143046"/>
    <n v="16.848822656064705"/>
    <s v="Abv"/>
    <n v="1.8952516812716702E-2"/>
  </r>
  <r>
    <s v="OtsLGRF24S"/>
    <s v="OtsLGRF24S_9410"/>
    <s v="C-09410"/>
    <x v="32"/>
    <n v="18"/>
    <s v="M"/>
    <n v="740"/>
    <x v="2"/>
    <x v="1"/>
    <n v="1"/>
    <s v="NA"/>
    <s v="NA"/>
    <x v="2"/>
    <x v="0"/>
    <s v="OtsLYON21S_1_0747"/>
    <s v="OtsLYON21S_1_0368"/>
    <x v="6"/>
    <x v="4"/>
    <n v="2021"/>
    <s v="FALL"/>
    <n v="1"/>
    <x v="1"/>
    <n v="0.98140000000000005"/>
    <n v="1"/>
    <n v="1.0058139534883721"/>
    <x v="1"/>
    <n v="5.5878552971576232"/>
    <n v="5.6068078139703399"/>
    <n v="16.850486754586463"/>
    <s v="Abv"/>
    <n v="1.8952516812716702E-2"/>
  </r>
  <r>
    <s v="OtsLGRF24S"/>
    <s v="OtsLGRF24S_9413"/>
    <s v="C-09413"/>
    <x v="32"/>
    <n v="18"/>
    <s v="F"/>
    <n v="670"/>
    <x v="14"/>
    <x v="0"/>
    <s v="NA"/>
    <s v="NA"/>
    <s v="NA"/>
    <x v="0"/>
    <x v="0"/>
    <s v="OtsLYON21S_1_0712"/>
    <s v="OtsLYON21S_1_0297"/>
    <x v="6"/>
    <x v="4"/>
    <n v="2021"/>
    <s v="FALL"/>
    <n v="0.999999999999997"/>
    <x v="1"/>
    <n v="0.98140000000000005"/>
    <n v="1"/>
    <n v="1"/>
    <x v="5"/>
    <n v="5.5555555555555554"/>
    <n v="5.5745080723682721"/>
    <n v="16.753414340817248"/>
    <s v="Abv"/>
    <n v="1.8952516812716702E-2"/>
  </r>
  <r>
    <s v="OtsLGRF24S"/>
    <s v="OtsLGRF24S_9416"/>
    <s v="C-09416"/>
    <x v="32"/>
    <n v="18"/>
    <s v="F"/>
    <n v="700"/>
    <x v="0"/>
    <x v="0"/>
    <s v="NA"/>
    <s v="NA"/>
    <s v="NA"/>
    <x v="1"/>
    <x v="1"/>
    <s v="NA"/>
    <s v="NA"/>
    <x v="3"/>
    <x v="2"/>
    <s v="U"/>
    <s v="FALL"/>
    <n v="1"/>
    <x v="5"/>
    <n v="1"/>
    <n v="1"/>
    <n v="1.0069930069930071"/>
    <x v="0"/>
    <n v="5.594405594405595"/>
    <n v="5.5531024679032202"/>
    <n v="16.68908275206303"/>
    <s v="Abv"/>
    <n v="-4.1303126502374887E-2"/>
  </r>
  <r>
    <s v="OtsLGRF24S"/>
    <s v="OtsLGRF24S_9419"/>
    <s v="C-09419"/>
    <x v="32"/>
    <n v="18"/>
    <s v="M"/>
    <n v="710"/>
    <x v="25"/>
    <x v="1"/>
    <n v="1"/>
    <s v="NA"/>
    <s v="NA"/>
    <x v="0"/>
    <x v="0"/>
    <s v="OtsNPFH20S_1_0802"/>
    <s v="OtsNPFH20S_1_0715"/>
    <x v="0"/>
    <x v="0"/>
    <n v="2020"/>
    <s v="FALL"/>
    <n v="1"/>
    <x v="0"/>
    <n v="0.98845608500000004"/>
    <n v="1"/>
    <n v="1.0057142857142858"/>
    <x v="0"/>
    <n v="5.5873015873015879"/>
    <n v="5.5989803206061639"/>
    <n v="16.826962304020135"/>
    <s v="Abv"/>
    <n v="1.1678733304576028E-2"/>
  </r>
  <r>
    <s v="OtsLGRF24S"/>
    <s v="OtsLGRF24S_9422"/>
    <s v="C-09422"/>
    <x v="32"/>
    <n v="18"/>
    <s v="M"/>
    <n v="660"/>
    <x v="36"/>
    <x v="0"/>
    <s v="NA"/>
    <s v="NA"/>
    <s v="NA"/>
    <x v="0"/>
    <x v="0"/>
    <s v="NA"/>
    <s v="NA"/>
    <x v="3"/>
    <x v="2"/>
    <s v="U"/>
    <s v="FALL"/>
    <n v="0.999999999999999"/>
    <x v="5"/>
    <n v="1"/>
    <n v="1"/>
    <n v="1"/>
    <x v="5"/>
    <n v="5.5555555555555554"/>
    <n v="5.5142524290531805"/>
    <n v="16.572324324312643"/>
    <s v="Abv"/>
    <n v="-4.1303126502374887E-2"/>
  </r>
  <r>
    <s v="OtsLGRF24S"/>
    <s v="OtsLGRF24S_9425"/>
    <s v="C-09425"/>
    <x v="32"/>
    <n v="18"/>
    <s v="F"/>
    <n v="690"/>
    <x v="1"/>
    <x v="1"/>
    <n v="1"/>
    <s v="NA"/>
    <s v="NA"/>
    <x v="1"/>
    <x v="1"/>
    <s v="OtsLYON21S_1_0734"/>
    <s v="OtsLYON21S_1_0341"/>
    <x v="6"/>
    <x v="4"/>
    <n v="2021"/>
    <s v="FALL"/>
    <n v="0.999999999999999"/>
    <x v="1"/>
    <n v="0.98140000000000005"/>
    <n v="1"/>
    <n v="1.0069930069930071"/>
    <x v="0"/>
    <n v="5.594405594405595"/>
    <n v="5.6133581112183117"/>
    <n v="16.870172768567635"/>
    <s v="Abv"/>
    <n v="1.8952516812716702E-2"/>
  </r>
  <r>
    <s v="OtsLGRF24S"/>
    <s v="OtsLGRF24S_9428"/>
    <s v="C-09428"/>
    <x v="32"/>
    <n v="18"/>
    <s v="M"/>
    <n v="670"/>
    <x v="14"/>
    <x v="0"/>
    <s v="NA"/>
    <s v="NA"/>
    <s v="NA"/>
    <x v="0"/>
    <x v="0"/>
    <s v="NA"/>
    <s v="NA"/>
    <x v="3"/>
    <x v="2"/>
    <s v="U"/>
    <s v="FALL"/>
    <n v="0.999999999999997"/>
    <x v="5"/>
    <n v="1"/>
    <n v="1"/>
    <n v="1"/>
    <x v="5"/>
    <n v="5.5555555555555554"/>
    <n v="5.5142524290531805"/>
    <n v="16.572324324312643"/>
    <s v="blw"/>
    <n v="-4.1303126502374887E-2"/>
  </r>
  <r>
    <s v="OtsLGRF24S"/>
    <s v="OtsLGRF24S_9431"/>
    <s v="C-09431"/>
    <x v="32"/>
    <n v="18"/>
    <s v="F"/>
    <n v="710"/>
    <x v="25"/>
    <x v="0"/>
    <s v="NA"/>
    <s v="NA"/>
    <s v="NA"/>
    <x v="1"/>
    <x v="1"/>
    <s v="OtsLYON20S_1_0456"/>
    <s v="OtsLYON20S_1_1198"/>
    <x v="1"/>
    <x v="0"/>
    <n v="2020"/>
    <s v="FALL"/>
    <n v="1"/>
    <x v="10"/>
    <n v="0.98961045999999997"/>
    <n v="1"/>
    <n v="1.0069930069930071"/>
    <x v="0"/>
    <n v="5.594405594405595"/>
    <n v="5.6049042101942765"/>
    <n v="16.844765736267519"/>
    <s v="Abv"/>
    <n v="1.0498615788681498E-2"/>
  </r>
  <r>
    <s v="OtsLGRF24S"/>
    <s v="OtsLGRF24S_9434"/>
    <s v="C-09434"/>
    <x v="32"/>
    <n v="18"/>
    <s v="F"/>
    <n v="690"/>
    <x v="1"/>
    <x v="0"/>
    <s v="NA"/>
    <s v="3D6.1D59A1D1C1"/>
    <s v="NA"/>
    <x v="1"/>
    <x v="1"/>
    <s v="NA"/>
    <s v="NA"/>
    <x v="3"/>
    <x v="2"/>
    <s v="U"/>
    <s v="FALL"/>
    <n v="1"/>
    <x v="5"/>
    <n v="1"/>
    <n v="1"/>
    <n v="1.0069930069930071"/>
    <x v="0"/>
    <n v="5.594405594405595"/>
    <n v="5.5531024679032202"/>
    <n v="16.68908275206303"/>
    <s v="Abv"/>
    <n v="-4.1303126502374887E-2"/>
  </r>
  <r>
    <s v="OtsLGRF24S"/>
    <s v="OtsLGRF24S_9437"/>
    <s v="C-09437"/>
    <x v="32"/>
    <n v="18"/>
    <s v="F"/>
    <n v="730"/>
    <x v="13"/>
    <x v="0"/>
    <s v="NA"/>
    <s v="NA"/>
    <s v="NA"/>
    <x v="1"/>
    <x v="1"/>
    <s v="NA"/>
    <s v="NA"/>
    <x v="3"/>
    <x v="2"/>
    <s v="U"/>
    <s v="FALL"/>
    <n v="1"/>
    <x v="5"/>
    <n v="1"/>
    <n v="1"/>
    <n v="1"/>
    <x v="1"/>
    <n v="5.5555555555555554"/>
    <n v="5.5142524290531805"/>
    <n v="16.572324324312643"/>
    <s v="Abv"/>
    <n v="-4.1303126502374887E-2"/>
  </r>
  <r>
    <s v="OtsLGRF24S"/>
    <s v="OtsLGRF24S_9440"/>
    <s v="C-09440"/>
    <x v="32"/>
    <n v="18"/>
    <s v="M"/>
    <n v="470"/>
    <x v="3"/>
    <x v="0"/>
    <s v="NA"/>
    <s v="NA"/>
    <s v="NA"/>
    <x v="0"/>
    <x v="0"/>
    <s v="NA"/>
    <s v="NA"/>
    <x v="3"/>
    <x v="2"/>
    <s v="U"/>
    <s v="FALL"/>
    <n v="1"/>
    <x v="5"/>
    <n v="1"/>
    <n v="1"/>
    <n v="1"/>
    <x v="2"/>
    <n v="5.5555555555555554"/>
    <n v="5.5142524290531805"/>
    <n v="16.572324324312643"/>
    <s v="Abv"/>
    <n v="-4.1303126502374887E-2"/>
  </r>
  <r>
    <s v="OtsLGRF24S"/>
    <s v="OtsLGRF24S_9443"/>
    <s v="C-09443"/>
    <x v="32"/>
    <n v="18"/>
    <s v="F"/>
    <n v="700"/>
    <x v="0"/>
    <x v="0"/>
    <s v="NA"/>
    <s v="NA"/>
    <s v="NA"/>
    <x v="1"/>
    <x v="1"/>
    <s v="NA"/>
    <s v="NA"/>
    <x v="3"/>
    <x v="2"/>
    <s v="U"/>
    <s v="FALL"/>
    <n v="1"/>
    <x v="5"/>
    <n v="1"/>
    <n v="1"/>
    <n v="1.0069930069930071"/>
    <x v="0"/>
    <n v="5.594405594405595"/>
    <n v="5.5531024679032202"/>
    <n v="16.68908275206303"/>
    <s v="Abv"/>
    <n v="-4.1303126502374887E-2"/>
  </r>
  <r>
    <s v="OtsLGRF24S"/>
    <s v="OtsLGRF24S_9446"/>
    <s v="C-09446"/>
    <x v="32"/>
    <n v="18"/>
    <s v="F"/>
    <n v="740"/>
    <x v="2"/>
    <x v="1"/>
    <n v="1"/>
    <s v="NA"/>
    <s v="NA"/>
    <x v="1"/>
    <x v="1"/>
    <s v="OtsNPFH20S_1_0485"/>
    <s v="OtsNPFH20S_1_0445"/>
    <x v="0"/>
    <x v="0"/>
    <n v="2020"/>
    <s v="FALL"/>
    <n v="0.999999999999999"/>
    <x v="8"/>
    <n v="0.98845608500000004"/>
    <n v="1"/>
    <n v="1"/>
    <x v="1"/>
    <n v="5.5555555555555554"/>
    <n v="5.5672342888601314"/>
    <n v="16.731553988772674"/>
    <s v="Abv"/>
    <n v="1.1678733304576028E-2"/>
  </r>
  <r>
    <s v="OtsLGRF24S"/>
    <s v="OtsLGRF24S_9449"/>
    <s v="C-09449"/>
    <x v="32"/>
    <n v="18"/>
    <s v="M"/>
    <n v="760"/>
    <x v="20"/>
    <x v="1"/>
    <n v="1"/>
    <s v="NA"/>
    <s v="NA"/>
    <x v="0"/>
    <x v="0"/>
    <s v="OtsLYON20S_1_0273"/>
    <s v="OtsLYON20S_1_0167"/>
    <x v="1"/>
    <x v="0"/>
    <n v="2020"/>
    <s v="FALL"/>
    <n v="1"/>
    <x v="2"/>
    <n v="0.98961045999999997"/>
    <n v="1"/>
    <n v="1.0058139534883721"/>
    <x v="1"/>
    <n v="5.5878552971576232"/>
    <n v="5.5983539129463047"/>
    <n v="16.825079722286347"/>
    <s v="Abv"/>
    <n v="1.0498615788681498E-2"/>
  </r>
  <r>
    <s v="OtsLGRF24S"/>
    <s v="OtsLGRF24S_9452"/>
    <s v="C-09452"/>
    <x v="32"/>
    <n v="18"/>
    <s v="F"/>
    <n v="680"/>
    <x v="19"/>
    <x v="1"/>
    <n v="1"/>
    <s v="NA"/>
    <s v="NA"/>
    <x v="1"/>
    <x v="1"/>
    <s v="OtsPBt19-PRHFa-7452"/>
    <s v="OtsPBT19-PRHFa-7597"/>
    <x v="11"/>
    <x v="3"/>
    <n v="2019"/>
    <s v="FALL"/>
    <n v="1"/>
    <x v="18"/>
    <n v="0.96152300000000002"/>
    <n v="1"/>
    <n v="1.0069930069930071"/>
    <x v="0"/>
    <n v="5.594405594405595"/>
    <n v="5.6344223178745088"/>
    <n v="16.933478333344034"/>
    <s v="blw"/>
    <n v="4.0016723468913717E-2"/>
  </r>
  <r>
    <s v="OtsLGRF24S"/>
    <s v="OtsLGRF24S_9455"/>
    <s v="C-09455"/>
    <x v="32"/>
    <n v="18"/>
    <s v="M"/>
    <n v="670"/>
    <x v="14"/>
    <x v="1"/>
    <n v="1"/>
    <s v="NA"/>
    <s v="NA"/>
    <x v="1"/>
    <x v="1"/>
    <s v="OtsLYON21S_1_1196"/>
    <s v="OtsLYON21S_1_2328"/>
    <x v="6"/>
    <x v="4"/>
    <n v="2021"/>
    <s v="FALL"/>
    <n v="1"/>
    <x v="4"/>
    <n v="0.98140000000000005"/>
    <n v="1"/>
    <n v="1"/>
    <x v="5"/>
    <n v="5.5555555555555554"/>
    <n v="5.5745080723682721"/>
    <n v="16.753414340817248"/>
    <s v="Abv"/>
    <n v="1.8952516812716702E-2"/>
  </r>
  <r>
    <s v="OtsLGRF24S"/>
    <s v="OtsLGRF24S_9458"/>
    <s v="C-09458"/>
    <x v="32"/>
    <n v="18"/>
    <s v="F"/>
    <n v="780"/>
    <x v="11"/>
    <x v="0"/>
    <s v="NA"/>
    <s v="NA"/>
    <s v="NA"/>
    <x v="1"/>
    <x v="1"/>
    <s v="OtsNPFH20S_1_0210"/>
    <s v="OtsNPFH20S_1_0111"/>
    <x v="0"/>
    <x v="0"/>
    <n v="2020"/>
    <s v="FALL"/>
    <n v="1"/>
    <x v="0"/>
    <n v="0.98845608500000004"/>
    <n v="1"/>
    <n v="1"/>
    <x v="4"/>
    <n v="5.5555555555555554"/>
    <n v="5.5672342888601314"/>
    <n v="16.731553988772674"/>
    <s v="Abv"/>
    <n v="1.1678733304576028E-2"/>
  </r>
  <r>
    <s v="OtsLGRF24S"/>
    <s v="OtsLGRF24S_9461"/>
    <s v="C-09461"/>
    <x v="32"/>
    <n v="18"/>
    <s v="F"/>
    <n v="780"/>
    <x v="11"/>
    <x v="0"/>
    <s v="NA"/>
    <s v="NA"/>
    <s v="NA"/>
    <x v="1"/>
    <x v="1"/>
    <s v="OtsLYON19S_1_1867"/>
    <s v="OtsLYON19S_1_1634"/>
    <x v="5"/>
    <x v="3"/>
    <n v="2019"/>
    <s v="FALL"/>
    <n v="1.00000000000001"/>
    <x v="4"/>
    <n v="0.95971980899999998"/>
    <n v="1"/>
    <n v="1"/>
    <x v="4"/>
    <n v="5.5555555555555554"/>
    <n v="5.5975263376757773"/>
    <n v="16.822592559073851"/>
    <s v="Abv"/>
    <n v="4.1970782120221983E-2"/>
  </r>
  <r>
    <s v="OtsLGRF24S"/>
    <s v="OtsLGRF24S_9464"/>
    <s v="C-09464"/>
    <x v="32"/>
    <n v="18"/>
    <s v="M"/>
    <n v="620"/>
    <x v="26"/>
    <x v="0"/>
    <s v="NA"/>
    <s v="NA"/>
    <s v="NA"/>
    <x v="0"/>
    <x v="0"/>
    <s v="OtsLYON21S_1_0907"/>
    <s v="OtsLYON21S_1_1951"/>
    <x v="6"/>
    <x v="4"/>
    <n v="2021"/>
    <s v="FALL"/>
    <n v="1"/>
    <x v="4"/>
    <n v="0.98140000000000005"/>
    <n v="1"/>
    <n v="1.0138888888888888"/>
    <x v="8"/>
    <n v="5.632716049382716"/>
    <n v="5.6516685661954327"/>
    <n v="16.98530955148815"/>
    <s v="Abv"/>
    <n v="1.8952516812716702E-2"/>
  </r>
  <r>
    <s v="OtsLGRF24S"/>
    <s v="OtsLGRF24S_9467"/>
    <s v="C-09467"/>
    <x v="32"/>
    <n v="18"/>
    <s v="M"/>
    <n v="440"/>
    <x v="49"/>
    <x v="1"/>
    <n v="1"/>
    <s v="NA"/>
    <s v="NA"/>
    <x v="0"/>
    <x v="0"/>
    <s v="OtsLYON22S_1_0045"/>
    <s v="OtsLYON22S_1_2079"/>
    <x v="2"/>
    <x v="1"/>
    <n v="2022"/>
    <s v="FALL"/>
    <n v="1"/>
    <x v="2"/>
    <n v="0.98"/>
    <n v="1"/>
    <n v="1"/>
    <x v="2"/>
    <n v="5.5555555555555554"/>
    <n v="5.5759637188208613"/>
    <n v="16.757789085249826"/>
    <s v="Abv"/>
    <n v="2.0408163265305923E-2"/>
  </r>
  <r>
    <s v="OtsLGRF24S"/>
    <s v="OtsLGRF24S_9470"/>
    <s v="C-09470"/>
    <x v="32"/>
    <n v="18"/>
    <s v="F"/>
    <n v="780"/>
    <x v="11"/>
    <x v="1"/>
    <n v="1"/>
    <s v="NA"/>
    <s v="NA"/>
    <x v="1"/>
    <x v="1"/>
    <s v="OtsLYON20S_1_0482"/>
    <s v="OtsLYON20S_1_0519"/>
    <x v="1"/>
    <x v="0"/>
    <n v="2020"/>
    <s v="FALL"/>
    <n v="0.999999999999998"/>
    <x v="10"/>
    <n v="0.98961045999999997"/>
    <n v="1"/>
    <n v="1"/>
    <x v="4"/>
    <n v="5.5555555555555554"/>
    <n v="5.5660541713442369"/>
    <n v="16.728007308517132"/>
    <s v="Abv"/>
    <n v="1.0498615788681498E-2"/>
  </r>
  <r>
    <s v="OtsLGRF24S"/>
    <s v="OtsLGRF24S_9473"/>
    <s v="C-09473"/>
    <x v="32"/>
    <n v="18"/>
    <s v="F"/>
    <n v="750"/>
    <x v="21"/>
    <x v="0"/>
    <s v="NA"/>
    <s v="NA"/>
    <s v="NA"/>
    <x v="1"/>
    <x v="1"/>
    <s v="OtsLYON19S_1_2310"/>
    <s v="OtsLYON19S_1_2100"/>
    <x v="5"/>
    <x v="3"/>
    <n v="2019"/>
    <s v="FALL"/>
    <n v="1"/>
    <x v="17"/>
    <n v="0.95971980899999998"/>
    <n v="1"/>
    <n v="1"/>
    <x v="1"/>
    <n v="5.5555555555555554"/>
    <n v="5.5975263376757773"/>
    <n v="16.822592559073851"/>
    <s v="Abv"/>
    <n v="4.1970782120221983E-2"/>
  </r>
  <r>
    <s v="OtsLGRF24S"/>
    <s v="OtsLGRF24S_9476"/>
    <s v="C-09476"/>
    <x v="32"/>
    <n v="18"/>
    <s v="M"/>
    <n v="790"/>
    <x v="7"/>
    <x v="0"/>
    <s v="NA"/>
    <s v="NA"/>
    <s v="NA"/>
    <x v="0"/>
    <x v="0"/>
    <s v="OtsNPFH20S_1_0671"/>
    <s v="OtsNPFH20S_1_0648"/>
    <x v="0"/>
    <x v="0"/>
    <n v="2020"/>
    <s v="FALL"/>
    <n v="0.999999999999999"/>
    <x v="0"/>
    <n v="0.98845608500000004"/>
    <n v="1"/>
    <n v="1"/>
    <x v="4"/>
    <n v="5.5555555555555554"/>
    <n v="5.5672342888601314"/>
    <n v="16.731553988772674"/>
    <s v="Abv"/>
    <n v="1.1678733304576028E-2"/>
  </r>
  <r>
    <s v="OtsLGRF24S"/>
    <s v="OtsLGRF24S_9479"/>
    <s v="C-09479"/>
    <x v="32"/>
    <n v="18"/>
    <s v="F"/>
    <n v="720"/>
    <x v="9"/>
    <x v="0"/>
    <s v="NA"/>
    <s v="NA"/>
    <s v="NA"/>
    <x v="1"/>
    <x v="1"/>
    <s v="OtsNPFH20S_1_0350"/>
    <s v="OtsNPFH20S_1_0307"/>
    <x v="0"/>
    <x v="0"/>
    <n v="2020"/>
    <s v="FALL"/>
    <n v="1"/>
    <x v="8"/>
    <n v="0.98845608500000004"/>
    <n v="1"/>
    <n v="1.0069930069930071"/>
    <x v="0"/>
    <n v="5.594405594405595"/>
    <n v="5.6060843277101711"/>
    <n v="16.848312416523061"/>
    <s v="Abv"/>
    <n v="1.1678733304576028E-2"/>
  </r>
  <r>
    <s v="OtsLGRF24S"/>
    <s v="OtsLGRF24S_9482"/>
    <s v="C-09482"/>
    <x v="32"/>
    <n v="18"/>
    <s v="M"/>
    <n v="630"/>
    <x v="31"/>
    <x v="1"/>
    <n v="1"/>
    <s v="NA"/>
    <s v="NA"/>
    <x v="0"/>
    <x v="0"/>
    <s v="OtsPBT21-PRHFa-0754"/>
    <s v="OtsPBT21-PRHFa-0810"/>
    <x v="14"/>
    <x v="4"/>
    <n v="2021"/>
    <s v="FALL"/>
    <n v="1"/>
    <x v="18"/>
    <n v="0.96"/>
    <n v="1"/>
    <n v="1"/>
    <x v="5"/>
    <n v="5.5555555555555554"/>
    <n v="5.5972222222222223"/>
    <n v="16.821678582067321"/>
    <s v="blw"/>
    <n v="4.1666666666666963E-2"/>
  </r>
  <r>
    <s v="OtsLGRF24S"/>
    <s v="OtsLGRF24S_9485"/>
    <s v="C-09485"/>
    <x v="32"/>
    <n v="18"/>
    <s v="F"/>
    <n v="660"/>
    <x v="36"/>
    <x v="0"/>
    <s v="NA"/>
    <s v="NA"/>
    <s v="NA"/>
    <x v="0"/>
    <x v="0"/>
    <s v="NA"/>
    <s v="NA"/>
    <x v="3"/>
    <x v="2"/>
    <s v="U"/>
    <s v="FALL"/>
    <n v="0.999999999999996"/>
    <x v="5"/>
    <n v="1"/>
    <n v="1"/>
    <n v="1"/>
    <x v="5"/>
    <n v="5.5555555555555554"/>
    <n v="5.5142524290531805"/>
    <n v="16.572324324312643"/>
    <s v="blw"/>
    <n v="-4.1303126502374887E-2"/>
  </r>
  <r>
    <s v="OtsLGRF24S"/>
    <s v="OtsLGRF24S_9488"/>
    <s v="C-09488"/>
    <x v="32"/>
    <n v="18"/>
    <s v="M"/>
    <n v="350"/>
    <x v="60"/>
    <x v="1"/>
    <n v="1"/>
    <s v="NA"/>
    <s v="NA"/>
    <x v="0"/>
    <x v="0"/>
    <s v="OtsLYON22S_1_0568"/>
    <s v="OtsLYON22S_1_5093"/>
    <x v="2"/>
    <x v="1"/>
    <n v="2022"/>
    <s v="FALL"/>
    <n v="1"/>
    <x v="3"/>
    <n v="0.98"/>
    <n v="1"/>
    <n v="1"/>
    <x v="6"/>
    <n v="5.5555555555555554"/>
    <n v="5.5759637188208613"/>
    <n v="16.757789085249826"/>
    <s v="blw"/>
    <n v="2.0408163265305923E-2"/>
  </r>
  <r>
    <s v="OtsLGRF24S"/>
    <s v="OtsLGRF24S_9491"/>
    <s v="C-09491"/>
    <x v="32"/>
    <n v="18"/>
    <s v="M"/>
    <n v="600"/>
    <x v="44"/>
    <x v="1"/>
    <n v="1"/>
    <s v="NA"/>
    <s v="NA"/>
    <x v="0"/>
    <x v="0"/>
    <s v="OtsLYON21S_1_0767"/>
    <s v="OtsLYON21S_1_0426"/>
    <x v="6"/>
    <x v="4"/>
    <n v="2021"/>
    <s v="FALL"/>
    <n v="1"/>
    <x v="10"/>
    <n v="0.98140000000000005"/>
    <n v="1"/>
    <n v="1.0138888888888888"/>
    <x v="8"/>
    <n v="5.632716049382716"/>
    <n v="5.6516685661954327"/>
    <n v="16.98530955148815"/>
    <s v="Abv"/>
    <n v="1.8952516812716702E-2"/>
  </r>
  <r>
    <s v="OtsLGRF24S"/>
    <s v="OtsLGRF24S_9494"/>
    <s v="C-09494"/>
    <x v="32"/>
    <n v="18"/>
    <s v="F"/>
    <n v="720"/>
    <x v="9"/>
    <x v="0"/>
    <s v="NA"/>
    <s v="NA"/>
    <s v="NA"/>
    <x v="1"/>
    <x v="1"/>
    <s v="OtsLYON20S_1_1518"/>
    <s v="OtsLYON20S_1_1641"/>
    <x v="1"/>
    <x v="0"/>
    <n v="2020"/>
    <s v="FALL"/>
    <n v="0.999999999999997"/>
    <x v="4"/>
    <n v="0.98961045999999997"/>
    <n v="1"/>
    <n v="1.0069930069930071"/>
    <x v="0"/>
    <n v="5.594405594405595"/>
    <n v="5.6049042101942765"/>
    <n v="16.844765736267519"/>
    <s v="Abv"/>
    <n v="1.0498615788681498E-2"/>
  </r>
  <r>
    <s v="OtsLGRF24S"/>
    <s v="OtsLGRF24S_9497"/>
    <s v="C-09497"/>
    <x v="32"/>
    <n v="18"/>
    <s v="M"/>
    <n v="670"/>
    <x v="14"/>
    <x v="1"/>
    <n v="1"/>
    <s v="NA"/>
    <s v="NA"/>
    <x v="0"/>
    <x v="0"/>
    <s v="OtsLYON21S_1_0690"/>
    <s v="OtsLYON21S_1_0236"/>
    <x v="6"/>
    <x v="4"/>
    <n v="2021"/>
    <s v="FALL"/>
    <n v="1"/>
    <x v="2"/>
    <n v="0.98140000000000005"/>
    <n v="1"/>
    <n v="1"/>
    <x v="5"/>
    <n v="5.5555555555555554"/>
    <n v="5.5745080723682721"/>
    <n v="16.753414340817248"/>
    <s v="Abv"/>
    <n v="1.8952516812716702E-2"/>
  </r>
  <r>
    <s v="OtsLGRF24S"/>
    <s v="OtsLGRF24S_9500"/>
    <s v="C-09500"/>
    <x v="32"/>
    <n v="18"/>
    <s v="M"/>
    <n v="680"/>
    <x v="19"/>
    <x v="1"/>
    <n v="1"/>
    <s v="NA"/>
    <s v="NA"/>
    <x v="0"/>
    <x v="0"/>
    <s v="OtsLYON21S_1_0787"/>
    <s v="OtsLYON21S_1_0477"/>
    <x v="6"/>
    <x v="4"/>
    <n v="2021"/>
    <s v="FALL"/>
    <n v="1"/>
    <x v="10"/>
    <n v="0.98140000000000005"/>
    <n v="1"/>
    <n v="1.0057142857142858"/>
    <x v="0"/>
    <n v="5.5873015873015879"/>
    <n v="5.6062541041143046"/>
    <n v="16.848822656064705"/>
    <s v="Abv"/>
    <n v="1.8952516812716702E-2"/>
  </r>
  <r>
    <s v="OtsLGRF24S"/>
    <s v="OtsLGRF24S_9503"/>
    <s v="C-09503"/>
    <x v="32"/>
    <n v="18"/>
    <s v="M"/>
    <n v="670"/>
    <x v="14"/>
    <x v="0"/>
    <s v="NA"/>
    <s v="NA"/>
    <s v="NA"/>
    <x v="0"/>
    <x v="0"/>
    <s v="NA"/>
    <s v="NA"/>
    <x v="3"/>
    <x v="2"/>
    <s v="U"/>
    <s v="FALL"/>
    <n v="0.999999999999999"/>
    <x v="5"/>
    <n v="1"/>
    <n v="1"/>
    <n v="1"/>
    <x v="5"/>
    <n v="5.5555555555555554"/>
    <n v="5.5142524290531805"/>
    <n v="16.572324324312643"/>
    <s v="Abv"/>
    <n v="-4.1303126502374887E-2"/>
  </r>
  <r>
    <s v="OtsLGRF24S"/>
    <s v="OtsLGRF24S_9506"/>
    <s v="C-09506"/>
    <x v="32"/>
    <n v="18"/>
    <s v="F"/>
    <n v="690"/>
    <x v="1"/>
    <x v="0"/>
    <s v="NA"/>
    <s v="NA"/>
    <s v="NA"/>
    <x v="1"/>
    <x v="1"/>
    <s v="OtsLYON21S_1_0647"/>
    <s v="OtsLYON21S_1_0096"/>
    <x v="6"/>
    <x v="4"/>
    <n v="2021"/>
    <s v="FALL"/>
    <n v="1"/>
    <x v="11"/>
    <n v="0.98140000000000005"/>
    <n v="1"/>
    <n v="1.0069930069930071"/>
    <x v="0"/>
    <n v="5.594405594405595"/>
    <n v="5.6133581112183117"/>
    <n v="16.870172768567635"/>
    <s v="Abv"/>
    <n v="1.8952516812716702E-2"/>
  </r>
  <r>
    <s v="OtsLGRF24S"/>
    <s v="OtsLGRF24S_9509"/>
    <s v="C-09509"/>
    <x v="32"/>
    <n v="18"/>
    <s v="F"/>
    <n v="730"/>
    <x v="13"/>
    <x v="0"/>
    <s v="NA"/>
    <s v="NA"/>
    <s v="NA"/>
    <x v="1"/>
    <x v="1"/>
    <s v="OtsNPFH20S_1_0349"/>
    <s v="OtsNPFH20S_1_0304"/>
    <x v="0"/>
    <x v="0"/>
    <n v="2020"/>
    <s v="FALL"/>
    <n v="0.999999999999997"/>
    <x v="8"/>
    <n v="0.98845608500000004"/>
    <n v="1"/>
    <n v="1"/>
    <x v="1"/>
    <n v="5.5555555555555554"/>
    <n v="5.5672342888601314"/>
    <n v="16.731553988772674"/>
    <s v="Abv"/>
    <n v="1.1678733304576028E-2"/>
  </r>
  <r>
    <s v="OtsLGRF24S"/>
    <s v="OtsLGRF24S_9512"/>
    <s v="C-09512"/>
    <x v="32"/>
    <n v="18"/>
    <s v="F"/>
    <n v="690"/>
    <x v="1"/>
    <x v="0"/>
    <s v="NA"/>
    <s v="NA"/>
    <s v="NA"/>
    <x v="0"/>
    <x v="0"/>
    <s v="NA"/>
    <s v="NA"/>
    <x v="3"/>
    <x v="2"/>
    <s v="U"/>
    <s v="FALL"/>
    <n v="1"/>
    <x v="5"/>
    <n v="1"/>
    <n v="1"/>
    <n v="1.0057142857142858"/>
    <x v="0"/>
    <n v="5.5873015873015879"/>
    <n v="5.545998460799213"/>
    <n v="16.6677326395601"/>
    <s v="Abv"/>
    <n v="-4.1303126502374887E-2"/>
  </r>
  <r>
    <s v="OtsLGRF24S"/>
    <s v="OtsLGRF24S_9515"/>
    <s v="C-09515"/>
    <x v="32"/>
    <n v="18"/>
    <s v="F"/>
    <n v="790"/>
    <x v="7"/>
    <x v="1"/>
    <n v="1"/>
    <s v="NA"/>
    <s v="NA"/>
    <x v="1"/>
    <x v="1"/>
    <s v="OtsLYON20S_1_1351"/>
    <s v="OtsLYON20S_1_0893"/>
    <x v="1"/>
    <x v="0"/>
    <n v="2020"/>
    <s v="FALL"/>
    <n v="1"/>
    <x v="9"/>
    <n v="0.98961045999999997"/>
    <n v="1"/>
    <n v="1"/>
    <x v="4"/>
    <n v="5.5555555555555554"/>
    <n v="5.5660541713442369"/>
    <n v="16.728007308517132"/>
    <s v="Abv"/>
    <n v="1.0498615788681498E-2"/>
  </r>
  <r>
    <s v="OtsLGRF24S"/>
    <s v="OtsLGRF24S_9518"/>
    <s v="C-09518"/>
    <x v="32"/>
    <n v="18"/>
    <s v="F"/>
    <n v="650"/>
    <x v="28"/>
    <x v="0"/>
    <s v="NA"/>
    <s v="NA"/>
    <s v="NA"/>
    <x v="1"/>
    <x v="1"/>
    <s v="OtsLYON20S_1_1492"/>
    <s v="OtsLYON20S_1_1605"/>
    <x v="1"/>
    <x v="0"/>
    <n v="2020"/>
    <s v="FALL"/>
    <n v="0.999999999999997"/>
    <x v="4"/>
    <n v="0.98961045999999997"/>
    <n v="1"/>
    <n v="1"/>
    <x v="5"/>
    <n v="5.5555555555555554"/>
    <n v="5.5660541713442369"/>
    <n v="16.728007308517132"/>
    <s v="Abv"/>
    <n v="1.0498615788681498E-2"/>
  </r>
  <r>
    <s v="OtsLGRF24S"/>
    <s v="OtsLGRF24S_9521"/>
    <s v="C-09521"/>
    <x v="32"/>
    <n v="18"/>
    <s v="M"/>
    <n v="670"/>
    <x v="14"/>
    <x v="0"/>
    <s v="NA"/>
    <s v="NA"/>
    <s v="NA"/>
    <x v="0"/>
    <x v="0"/>
    <s v="OtsLYON19S_1_2308"/>
    <s v="OtsLYON19S_1_2086"/>
    <x v="5"/>
    <x v="3"/>
    <n v="2019"/>
    <s v="FALL"/>
    <n v="1"/>
    <x v="17"/>
    <n v="0.95971980899999998"/>
    <n v="1"/>
    <n v="1"/>
    <x v="5"/>
    <n v="5.5555555555555554"/>
    <n v="5.5975263376757773"/>
    <n v="16.822592559073851"/>
    <s v="Abv"/>
    <n v="4.1970782120221983E-2"/>
  </r>
  <r>
    <s v="OtsLGRF24S"/>
    <s v="OtsLGRF24S_9524"/>
    <s v="C-09524"/>
    <x v="32"/>
    <n v="18"/>
    <s v="M"/>
    <n v="650"/>
    <x v="28"/>
    <x v="0"/>
    <s v="NA"/>
    <s v="NA"/>
    <s v="NA"/>
    <x v="0"/>
    <x v="0"/>
    <s v="OtsLYON21S_1_0919"/>
    <s v="OtsLYON21S_1_1985"/>
    <x v="6"/>
    <x v="4"/>
    <n v="2021"/>
    <s v="FALL"/>
    <n v="1"/>
    <x v="4"/>
    <n v="0.98140000000000005"/>
    <n v="1"/>
    <n v="1"/>
    <x v="5"/>
    <n v="5.5555555555555554"/>
    <n v="5.5745080723682721"/>
    <n v="16.753414340817248"/>
    <s v="Abv"/>
    <n v="1.8952516812716702E-2"/>
  </r>
  <r>
    <s v="OtsLGRF24S"/>
    <s v="OtsLGRF24S_9527"/>
    <s v="C-09527"/>
    <x v="32"/>
    <n v="18"/>
    <s v="M"/>
    <n v="690"/>
    <x v="1"/>
    <x v="0"/>
    <s v="NA"/>
    <s v="NA"/>
    <s v="NA"/>
    <x v="0"/>
    <x v="0"/>
    <s v="NA"/>
    <s v="NA"/>
    <x v="3"/>
    <x v="2"/>
    <s v="U"/>
    <s v="FALL"/>
    <n v="1"/>
    <x v="5"/>
    <n v="1"/>
    <n v="1"/>
    <n v="1.0057142857142858"/>
    <x v="0"/>
    <n v="5.5873015873015879"/>
    <n v="5.545998460799213"/>
    <n v="16.6677326395601"/>
    <s v="Abv"/>
    <n v="-4.1303126502374887E-2"/>
  </r>
  <r>
    <s v="OtsLGRF24S"/>
    <s v="OtsLGRF24S_9530"/>
    <s v="C-09530"/>
    <x v="32"/>
    <n v="18"/>
    <s v="M"/>
    <n v="490"/>
    <x v="24"/>
    <x v="0"/>
    <s v="NA"/>
    <s v="NA"/>
    <s v="NA"/>
    <x v="0"/>
    <x v="0"/>
    <s v="NA"/>
    <s v="NA"/>
    <x v="3"/>
    <x v="2"/>
    <s v="U"/>
    <s v="FALL"/>
    <n v="0.999999999999998"/>
    <x v="5"/>
    <n v="1"/>
    <n v="1"/>
    <n v="1"/>
    <x v="7"/>
    <n v="5.5555555555555554"/>
    <n v="5.5142524290531805"/>
    <n v="16.572324324312643"/>
    <s v="Abv"/>
    <n v="-4.1303126502374887E-2"/>
  </r>
  <r>
    <s v="OtsLGRF24S"/>
    <s v="OtsLGRF24S_9533"/>
    <s v="C-09533"/>
    <x v="32"/>
    <n v="18"/>
    <s v="F"/>
    <n v="700"/>
    <x v="0"/>
    <x v="0"/>
    <s v="NA"/>
    <s v="NA"/>
    <s v="NA"/>
    <x v="1"/>
    <x v="1"/>
    <s v="NA"/>
    <s v="NA"/>
    <x v="3"/>
    <x v="2"/>
    <s v="U"/>
    <s v="FALL"/>
    <n v="0.999999999999999"/>
    <x v="5"/>
    <n v="1"/>
    <n v="1"/>
    <n v="1.0069930069930071"/>
    <x v="0"/>
    <n v="5.594405594405595"/>
    <n v="5.5531024679032202"/>
    <n v="16.68908275206303"/>
    <s v="Abv"/>
    <n v="-4.1303126502374887E-2"/>
  </r>
  <r>
    <s v="OtsLGRF24S"/>
    <s v="OtsLGRF24S_9536"/>
    <s v="C-09536"/>
    <x v="33"/>
    <n v="18"/>
    <s v="M"/>
    <n v="660"/>
    <x v="36"/>
    <x v="0"/>
    <s v="NA"/>
    <s v="NA"/>
    <s v="NA"/>
    <x v="0"/>
    <x v="0"/>
    <s v="OtsLYON21S_1_0943"/>
    <s v="OtsLYON21S_1_1768"/>
    <x v="6"/>
    <x v="4"/>
    <n v="2021"/>
    <s v="FALL"/>
    <n v="0.99999999999999301"/>
    <x v="4"/>
    <n v="0.98140000000000005"/>
    <n v="1"/>
    <n v="1"/>
    <x v="5"/>
    <n v="5.5555555555555554"/>
    <n v="5.5745080723682721"/>
    <n v="16.753414340817248"/>
    <s v="Abv"/>
    <n v="1.8952516812716702E-2"/>
  </r>
  <r>
    <s v="OtsLGRF24S"/>
    <s v="OtsLGRF24S_9539"/>
    <s v="C-09539"/>
    <x v="33"/>
    <n v="18"/>
    <s v="M"/>
    <n v="630"/>
    <x v="31"/>
    <x v="0"/>
    <s v="NA"/>
    <s v="NA"/>
    <s v="NA"/>
    <x v="0"/>
    <x v="0"/>
    <s v="OtsLYON21S_1_0718"/>
    <s v="OtsLYON21S_1_0300"/>
    <x v="6"/>
    <x v="4"/>
    <n v="2021"/>
    <s v="FALL"/>
    <n v="0.999999999999998"/>
    <x v="1"/>
    <n v="0.98140000000000005"/>
    <n v="1"/>
    <n v="1"/>
    <x v="5"/>
    <n v="5.5555555555555554"/>
    <n v="5.5745080723682721"/>
    <n v="16.753414340817248"/>
    <s v="Abv"/>
    <n v="1.8952516812716702E-2"/>
  </r>
  <r>
    <s v="OtsLGRF24S"/>
    <s v="OtsLGRF24S_9542"/>
    <s v="C-09542"/>
    <x v="33"/>
    <n v="18"/>
    <s v="M"/>
    <n v="610"/>
    <x v="38"/>
    <x v="1"/>
    <n v="1"/>
    <s v="3DD.003D9E5A0A"/>
    <s v="NA"/>
    <x v="0"/>
    <x v="0"/>
    <s v="OtsLYON21S_1_0734"/>
    <s v="OtsLYON21S_1_0341"/>
    <x v="6"/>
    <x v="4"/>
    <n v="2021"/>
    <s v="FALL"/>
    <n v="1"/>
    <x v="1"/>
    <n v="0.98140000000000005"/>
    <n v="1"/>
    <n v="1.0138888888888888"/>
    <x v="8"/>
    <n v="5.632716049382716"/>
    <n v="5.6516685661954327"/>
    <n v="16.98530955148815"/>
    <s v="Abv"/>
    <n v="1.8952516812716702E-2"/>
  </r>
  <r>
    <s v="OtsLGRF24S"/>
    <s v="OtsLGRF24S_9545"/>
    <s v="C-09545"/>
    <x v="33"/>
    <n v="18"/>
    <s v="F"/>
    <n v="750"/>
    <x v="21"/>
    <x v="1"/>
    <n v="1"/>
    <s v="NA"/>
    <s v="NA"/>
    <x v="1"/>
    <x v="1"/>
    <s v="OtsLYON20S_1_1456"/>
    <s v="OtsLYON20S_1_1255"/>
    <x v="1"/>
    <x v="0"/>
    <n v="2020"/>
    <s v="FALL"/>
    <n v="1"/>
    <x v="3"/>
    <n v="0.98961045999999997"/>
    <n v="1"/>
    <n v="1"/>
    <x v="1"/>
    <n v="5.5555555555555554"/>
    <n v="5.5660541713442369"/>
    <n v="16.728007308517132"/>
    <s v="blw"/>
    <n v="1.0498615788681498E-2"/>
  </r>
  <r>
    <s v="OtsLGRF24S"/>
    <s v="OtsLGRF24S_9548"/>
    <s v="C-09548"/>
    <x v="33"/>
    <n v="18"/>
    <s v="M"/>
    <n v="520"/>
    <x v="29"/>
    <x v="0"/>
    <s v="NA"/>
    <s v="NA"/>
    <s v="NA"/>
    <x v="0"/>
    <x v="0"/>
    <s v="NA"/>
    <s v="NA"/>
    <x v="3"/>
    <x v="2"/>
    <s v="U"/>
    <s v="FALL"/>
    <n v="1"/>
    <x v="5"/>
    <n v="1"/>
    <n v="1"/>
    <n v="1"/>
    <x v="7"/>
    <n v="5.5555555555555554"/>
    <n v="5.5142524290531805"/>
    <n v="16.572324324312643"/>
    <s v="Abv"/>
    <n v="-4.1303126502374887E-2"/>
  </r>
  <r>
    <s v="OtsLGRF24S"/>
    <s v="OtsLGRF24S_9551"/>
    <s v="C-09551"/>
    <x v="33"/>
    <n v="18"/>
    <s v="F"/>
    <n v="670"/>
    <x v="14"/>
    <x v="0"/>
    <s v="NA"/>
    <s v="NA"/>
    <s v="NA"/>
    <x v="0"/>
    <x v="0"/>
    <s v="OtsNPFH21S_1_0492"/>
    <s v="OtsNPFH21S_1_0441"/>
    <x v="9"/>
    <x v="4"/>
    <n v="2021"/>
    <s v="FALL"/>
    <n v="1"/>
    <x v="8"/>
    <n v="0.98260000000000003"/>
    <n v="1"/>
    <n v="1"/>
    <x v="5"/>
    <n v="5.5555555555555554"/>
    <n v="5.5732636768663637"/>
    <n v="16.749674481949583"/>
    <s v="Abv"/>
    <n v="1.7708121310808345E-2"/>
  </r>
  <r>
    <s v="OtsLGRF24S"/>
    <s v="OtsLGRF24S_9554"/>
    <s v="C-09554"/>
    <x v="33"/>
    <n v="18"/>
    <s v="M"/>
    <n v="700"/>
    <x v="0"/>
    <x v="0"/>
    <s v="NA"/>
    <s v="NA"/>
    <s v="NA"/>
    <x v="0"/>
    <x v="0"/>
    <s v="OtsNPFH21S_1_0473"/>
    <s v="OtsNPFH21S_1_0402"/>
    <x v="9"/>
    <x v="4"/>
    <n v="2021"/>
    <s v="FALL"/>
    <n v="0.999999999999998"/>
    <x v="7"/>
    <n v="0.98260000000000003"/>
    <n v="1"/>
    <n v="1.0057142857142858"/>
    <x v="0"/>
    <n v="5.5873015873015879"/>
    <n v="5.6050097086123962"/>
    <n v="16.84508279719704"/>
    <s v="Abv"/>
    <n v="1.7708121310808345E-2"/>
  </r>
  <r>
    <s v="OtsLGRF24S"/>
    <s v="OtsLGRF24S_9557"/>
    <s v="C-09557"/>
    <x v="33"/>
    <n v="18"/>
    <s v="M"/>
    <n v="750"/>
    <x v="21"/>
    <x v="1"/>
    <n v="1"/>
    <s v="NA"/>
    <s v="NA"/>
    <x v="0"/>
    <x v="0"/>
    <s v="OtsLYON20S_1_1431"/>
    <s v="OtsLYON20S_1_1218"/>
    <x v="1"/>
    <x v="0"/>
    <n v="2020"/>
    <s v="FALL"/>
    <n v="1"/>
    <x v="3"/>
    <n v="0.98961045999999997"/>
    <n v="1"/>
    <n v="1.0058139534883721"/>
    <x v="1"/>
    <n v="5.5878552971576232"/>
    <n v="5.5983539129463047"/>
    <n v="16.825079722286347"/>
    <s v="blw"/>
    <n v="1.0498615788681498E-2"/>
  </r>
  <r>
    <s v="OtsLGRF24S"/>
    <s v="OtsLGRF24S_9560"/>
    <s v="C-09560"/>
    <x v="33"/>
    <n v="18"/>
    <s v="F"/>
    <n v="740"/>
    <x v="2"/>
    <x v="0"/>
    <s v="NA"/>
    <s v="NA"/>
    <s v="NA"/>
    <x v="1"/>
    <x v="1"/>
    <s v="OtsLYON20S_1_1559"/>
    <s v="OtsLYON20S_1_1729"/>
    <x v="1"/>
    <x v="0"/>
    <n v="2020"/>
    <s v="FALL"/>
    <n v="1"/>
    <x v="4"/>
    <n v="0.98961045999999997"/>
    <n v="1"/>
    <n v="1"/>
    <x v="1"/>
    <n v="5.5555555555555554"/>
    <n v="5.5660541713442369"/>
    <n v="16.728007308517132"/>
    <s v="Abv"/>
    <n v="1.0498615788681498E-2"/>
  </r>
  <r>
    <s v="OtsLGRF24S"/>
    <s v="OtsLGRF24S_9563"/>
    <s v="C-09563"/>
    <x v="33"/>
    <n v="18"/>
    <s v="M"/>
    <n v="520"/>
    <x v="29"/>
    <x v="0"/>
    <s v="NA"/>
    <s v="NA"/>
    <s v="NA"/>
    <x v="0"/>
    <x v="0"/>
    <s v="OtsLYON22S_1_0218"/>
    <s v="OtsLYON22S_1_3183"/>
    <x v="2"/>
    <x v="1"/>
    <n v="2022"/>
    <s v="FALL"/>
    <n v="1"/>
    <x v="10"/>
    <n v="0.98"/>
    <n v="1"/>
    <n v="1"/>
    <x v="7"/>
    <n v="5.5555555555555554"/>
    <n v="5.5759637188208613"/>
    <n v="16.757789085249826"/>
    <s v="Abv"/>
    <n v="2.0408163265305923E-2"/>
  </r>
  <r>
    <s v="OtsLGRF24S"/>
    <s v="OtsLGRF24S_9566"/>
    <s v="C-09566"/>
    <x v="33"/>
    <n v="18"/>
    <s v="F"/>
    <n v="750"/>
    <x v="21"/>
    <x v="0"/>
    <s v="NA"/>
    <s v="NA"/>
    <s v="NA"/>
    <x v="1"/>
    <x v="1"/>
    <s v="OtsLYON20S_1_0425"/>
    <s v="OtsLYON20S_1_1109"/>
    <x v="1"/>
    <x v="0"/>
    <n v="2020"/>
    <s v="FALL"/>
    <n v="1.00000000000001"/>
    <x v="1"/>
    <n v="0.98961045999999997"/>
    <n v="1"/>
    <n v="1"/>
    <x v="1"/>
    <n v="5.5555555555555554"/>
    <n v="5.5660541713442369"/>
    <n v="16.728007308517132"/>
    <s v="Abv"/>
    <n v="1.0498615788681498E-2"/>
  </r>
  <r>
    <s v="OtsLGRF24S"/>
    <s v="OtsLGRF24S_9569"/>
    <s v="C-09569"/>
    <x v="33"/>
    <n v="18"/>
    <s v="M"/>
    <n v="710"/>
    <x v="25"/>
    <x v="0"/>
    <s v="NA"/>
    <s v="NA"/>
    <s v="NA"/>
    <x v="0"/>
    <x v="0"/>
    <s v="OtsLYON19S_1_1846"/>
    <s v="OtsLYON19S_1_1601"/>
    <x v="5"/>
    <x v="3"/>
    <n v="2019"/>
    <s v="FALL"/>
    <n v="0.999999999999999"/>
    <x v="4"/>
    <n v="0.95971980899999998"/>
    <n v="1"/>
    <n v="1.0057142857142858"/>
    <x v="0"/>
    <n v="5.5873015873015879"/>
    <n v="5.6292723694218099"/>
    <n v="16.918000874321311"/>
    <s v="Abv"/>
    <n v="4.1970782120221983E-2"/>
  </r>
  <r>
    <s v="OtsLGRF24S"/>
    <s v="OtsLGRF24S_9572"/>
    <s v="C-09572"/>
    <x v="33"/>
    <n v="18"/>
    <s v="F"/>
    <n v="650"/>
    <x v="28"/>
    <x v="0"/>
    <s v="NA"/>
    <s v="NA"/>
    <s v="This sample is a duplicate with OtsLGRF24S_7829."/>
    <x v="1"/>
    <x v="1"/>
    <s v="OtsLYON21S_1_0769"/>
    <s v="OtsLYON21S_1_0429"/>
    <x v="6"/>
    <x v="4"/>
    <n v="2021"/>
    <s v="FALL"/>
    <n v="1"/>
    <x v="10"/>
    <n v="0.98140000000000005"/>
    <n v="1"/>
    <n v="1"/>
    <x v="5"/>
    <n v="5.5555555555555554"/>
    <n v="5.5745080723682721"/>
    <n v="16.753414340817248"/>
    <s v="Abv"/>
    <n v="1.8952516812716702E-2"/>
  </r>
  <r>
    <s v="OtsLGRF24S"/>
    <s v="OtsLGRF24S_9575"/>
    <s v="C-09575"/>
    <x v="33"/>
    <n v="18"/>
    <s v="F"/>
    <n v="710"/>
    <x v="25"/>
    <x v="0"/>
    <s v="NA"/>
    <s v="NA"/>
    <s v="NA"/>
    <x v="1"/>
    <x v="1"/>
    <s v="NA"/>
    <s v="NA"/>
    <x v="3"/>
    <x v="2"/>
    <s v="U"/>
    <s v="FALL"/>
    <n v="0.999999999999997"/>
    <x v="5"/>
    <n v="1"/>
    <n v="1"/>
    <n v="1.0069930069930071"/>
    <x v="0"/>
    <n v="5.594405594405595"/>
    <n v="5.5531024679032202"/>
    <n v="16.68908275206303"/>
    <s v="Abv"/>
    <n v="-4.1303126502374887E-2"/>
  </r>
  <r>
    <s v="OtsLGRF24S"/>
    <s v="OtsLGRF24S_9578"/>
    <s v="C-09578"/>
    <x v="33"/>
    <n v="18"/>
    <s v="M"/>
    <n v="590"/>
    <x v="35"/>
    <x v="0"/>
    <s v="NA"/>
    <s v="NA"/>
    <s v="NA"/>
    <x v="0"/>
    <x v="0"/>
    <s v="NA"/>
    <s v="NA"/>
    <x v="3"/>
    <x v="2"/>
    <s v="U"/>
    <s v="FALL"/>
    <n v="0.999999999999998"/>
    <x v="5"/>
    <n v="1"/>
    <n v="1"/>
    <n v="1.0138888888888888"/>
    <x v="8"/>
    <n v="5.632716049382716"/>
    <n v="5.5914129228803411"/>
    <n v="16.804219534983545"/>
    <s v="Abv"/>
    <n v="-4.1303126502374887E-2"/>
  </r>
  <r>
    <s v="OtsLGRF24S"/>
    <s v="OtsLGRF24S_9581"/>
    <s v="C-09581"/>
    <x v="33"/>
    <n v="18"/>
    <s v="M"/>
    <n v="840"/>
    <x v="12"/>
    <x v="0"/>
    <s v="NA"/>
    <s v="NA"/>
    <s v="NA"/>
    <x v="0"/>
    <x v="0"/>
    <s v="NA"/>
    <s v="NA"/>
    <x v="3"/>
    <x v="2"/>
    <s v="U"/>
    <s v="FALL"/>
    <n v="1"/>
    <x v="5"/>
    <n v="1"/>
    <n v="1"/>
    <n v="1"/>
    <x v="3"/>
    <n v="5.5555555555555554"/>
    <n v="5.5142524290531805"/>
    <n v="16.572324324312643"/>
    <s v="Abv"/>
    <n v="-4.1303126502374887E-2"/>
  </r>
  <r>
    <s v="OtsLGRF24S"/>
    <s v="OtsLGRF24S_9584"/>
    <s v="C-09584"/>
    <x v="33"/>
    <n v="18"/>
    <s v="F"/>
    <n v="700"/>
    <x v="0"/>
    <x v="0"/>
    <s v="NA"/>
    <s v="NA"/>
    <s v="NA"/>
    <x v="1"/>
    <x v="1"/>
    <s v="OtsLYON21S_1_0898"/>
    <s v="OtsLYON21S_1_1941"/>
    <x v="6"/>
    <x v="4"/>
    <n v="2021"/>
    <s v="FALL"/>
    <n v="0.999999999999998"/>
    <x v="4"/>
    <n v="0.98140000000000005"/>
    <n v="1"/>
    <n v="1.0069930069930071"/>
    <x v="0"/>
    <n v="5.594405594405595"/>
    <n v="5.6133581112183117"/>
    <n v="16.870172768567635"/>
    <s v="Abv"/>
    <n v="1.8952516812716702E-2"/>
  </r>
  <r>
    <s v="OtsLGRF24S"/>
    <s v="OtsLGRF24S_9587"/>
    <s v="C-09587"/>
    <x v="33"/>
    <n v="18"/>
    <s v="M"/>
    <n v="720"/>
    <x v="9"/>
    <x v="0"/>
    <n v="1"/>
    <s v="NA"/>
    <s v="NA"/>
    <x v="1"/>
    <x v="1"/>
    <s v="OtsLYON20S_1_1413"/>
    <s v="OtsLYON20S_1_0988"/>
    <x v="1"/>
    <x v="0"/>
    <n v="2020"/>
    <s v="FALL"/>
    <n v="1"/>
    <x v="3"/>
    <n v="0.98961045999999997"/>
    <n v="1"/>
    <n v="1.0069930069930071"/>
    <x v="0"/>
    <n v="5.594405594405595"/>
    <n v="5.6049042101942765"/>
    <n v="16.844765736267519"/>
    <s v="blw"/>
    <n v="1.0498615788681498E-2"/>
  </r>
  <r>
    <s v="OtsLGRF24S"/>
    <s v="OtsLGRF24S_9590"/>
    <s v="C-09590"/>
    <x v="33"/>
    <n v="18"/>
    <s v="F"/>
    <n v="690"/>
    <x v="1"/>
    <x v="0"/>
    <s v="NA"/>
    <s v="NA"/>
    <s v="NA"/>
    <x v="1"/>
    <x v="1"/>
    <s v="OtsLYON20S_1_0425"/>
    <s v="OtsLYON20S_1_1107"/>
    <x v="1"/>
    <x v="0"/>
    <n v="2020"/>
    <s v="FALL"/>
    <n v="0.999999999999997"/>
    <x v="1"/>
    <n v="0.98961045999999997"/>
    <n v="1"/>
    <n v="1.0069930069930071"/>
    <x v="0"/>
    <n v="5.594405594405595"/>
    <n v="5.6049042101942765"/>
    <n v="16.844765736267519"/>
    <s v="Abv"/>
    <n v="1.0498615788681498E-2"/>
  </r>
  <r>
    <s v="OtsLGRF24S"/>
    <s v="OtsLGRF24S_9593"/>
    <s v="C-09593"/>
    <x v="33"/>
    <n v="18"/>
    <s v="M"/>
    <n v="610"/>
    <x v="38"/>
    <x v="1"/>
    <n v="1"/>
    <s v="NA"/>
    <s v="NA"/>
    <x v="0"/>
    <x v="0"/>
    <s v="OtsLYON21S_1_0850"/>
    <s v="OtsLYON21S_1_1808"/>
    <x v="6"/>
    <x v="4"/>
    <n v="2021"/>
    <s v="FALL"/>
    <n v="0.999999999999997"/>
    <x v="6"/>
    <n v="0.98140000000000005"/>
    <n v="1"/>
    <n v="1.0138888888888888"/>
    <x v="8"/>
    <n v="5.632716049382716"/>
    <n v="5.6516685661954327"/>
    <n v="16.98530955148815"/>
    <s v="Abv"/>
    <n v="1.8952516812716702E-2"/>
  </r>
  <r>
    <s v="OtsLGRF24S"/>
    <s v="OtsLGRF24S_9596"/>
    <s v="C-09596"/>
    <x v="33"/>
    <n v="18"/>
    <s v="M"/>
    <n v="730"/>
    <x v="13"/>
    <x v="0"/>
    <s v="NA"/>
    <s v="NA"/>
    <s v="NA"/>
    <x v="0"/>
    <x v="0"/>
    <s v="OtsLYON20S_1_0290"/>
    <s v="OtsLYON20S_1_1039"/>
    <x v="1"/>
    <x v="0"/>
    <n v="2020"/>
    <s v="FALL"/>
    <n v="0.999999999999996"/>
    <x v="1"/>
    <n v="0.98961045999999997"/>
    <n v="1"/>
    <n v="1.0058139534883721"/>
    <x v="1"/>
    <n v="5.5878552971576232"/>
    <n v="5.5983539129463047"/>
    <n v="16.825079722286347"/>
    <s v="Abv"/>
    <n v="1.0498615788681498E-2"/>
  </r>
  <r>
    <s v="OtsLGRF24S"/>
    <s v="OtsLGRF24S_9599"/>
    <s v="C-09599"/>
    <x v="33"/>
    <n v="18"/>
    <s v="F"/>
    <n v="800"/>
    <x v="18"/>
    <x v="1"/>
    <n v="1"/>
    <s v="NA"/>
    <s v="NA"/>
    <x v="1"/>
    <x v="1"/>
    <s v="OtsLYON19S_1_1341"/>
    <s v="OtsLYON19S_1_1413"/>
    <x v="5"/>
    <x v="3"/>
    <n v="2019"/>
    <s v="FALL"/>
    <n v="1"/>
    <x v="3"/>
    <n v="0.95971980899999998"/>
    <n v="1"/>
    <n v="1"/>
    <x v="4"/>
    <n v="5.5555555555555554"/>
    <n v="5.5975263376757773"/>
    <n v="16.822592559073851"/>
    <s v="blw"/>
    <n v="4.1970782120221983E-2"/>
  </r>
  <r>
    <s v="OtsLGRF24S"/>
    <s v="OtsLGRF24S_9602"/>
    <s v="C-09602"/>
    <x v="33"/>
    <n v="18"/>
    <s v="M"/>
    <n v="460"/>
    <x v="5"/>
    <x v="1"/>
    <n v="1"/>
    <s v="NA"/>
    <s v="NA"/>
    <x v="0"/>
    <x v="0"/>
    <s v="OtsLYON21S_1_0624"/>
    <s v="OtsLYON21S_1_0048"/>
    <x v="6"/>
    <x v="4"/>
    <n v="2021"/>
    <s v="FALL"/>
    <n v="0.999999999999998"/>
    <x v="11"/>
    <n v="0.98140000000000005"/>
    <n v="1"/>
    <n v="1"/>
    <x v="2"/>
    <n v="5.5555555555555554"/>
    <n v="5.5745080723682721"/>
    <n v="16.753414340817248"/>
    <s v="Abv"/>
    <n v="1.8952516812716702E-2"/>
  </r>
  <r>
    <s v="OtsLGRF24S"/>
    <s v="OtsLGRF24S_9605"/>
    <s v="C-09605"/>
    <x v="33"/>
    <n v="18"/>
    <s v="M"/>
    <n v="750"/>
    <x v="21"/>
    <x v="0"/>
    <s v="NA"/>
    <s v="NA"/>
    <s v="NA"/>
    <x v="0"/>
    <x v="0"/>
    <s v="OtsLYON20S_1_1549"/>
    <s v="OtsLYON20S_1_1717"/>
    <x v="1"/>
    <x v="0"/>
    <n v="2020"/>
    <s v="FALL"/>
    <n v="0.999999999999998"/>
    <x v="4"/>
    <n v="0.98961045999999997"/>
    <n v="1"/>
    <n v="1.0058139534883721"/>
    <x v="1"/>
    <n v="5.5878552971576232"/>
    <n v="5.5983539129463047"/>
    <n v="16.825079722286347"/>
    <s v="Abv"/>
    <n v="1.0498615788681498E-2"/>
  </r>
  <r>
    <s v="OtsLGRF24S"/>
    <s v="OtsLGRF24S_9608"/>
    <s v="C-09608"/>
    <x v="33"/>
    <n v="18"/>
    <s v="F"/>
    <n v="710"/>
    <x v="25"/>
    <x v="0"/>
    <s v="NA"/>
    <s v="NA"/>
    <s v="NA"/>
    <x v="1"/>
    <x v="1"/>
    <s v="OtsLYON19S_1_1104"/>
    <s v="OtsLYON19S_1_0914"/>
    <x v="5"/>
    <x v="3"/>
    <n v="2019"/>
    <s v="FALL"/>
    <n v="1.00000000000001"/>
    <x v="1"/>
    <n v="0.95971980899999998"/>
    <n v="1"/>
    <n v="1.0069930069930071"/>
    <x v="0"/>
    <n v="5.594405594405595"/>
    <n v="5.636376376525817"/>
    <n v="16.939350986824238"/>
    <s v="Abv"/>
    <n v="4.1970782120221983E-2"/>
  </r>
  <r>
    <s v="OtsLGRF24S"/>
    <s v="OtsLGRF24S_9611"/>
    <s v="C-09611"/>
    <x v="33"/>
    <n v="18"/>
    <s v="M"/>
    <n v="680"/>
    <x v="19"/>
    <x v="0"/>
    <s v="NA"/>
    <s v="NA"/>
    <s v="NA"/>
    <x v="0"/>
    <x v="0"/>
    <s v="OtsLYON21S_1_0653"/>
    <s v="OtsLYON21S_1_0102"/>
    <x v="6"/>
    <x v="4"/>
    <n v="2021"/>
    <s v="FALL"/>
    <n v="0.999999999999997"/>
    <x v="11"/>
    <n v="0.98140000000000005"/>
    <n v="1"/>
    <n v="1.0057142857142858"/>
    <x v="0"/>
    <n v="5.5873015873015879"/>
    <n v="5.6062541041143046"/>
    <n v="16.848822656064705"/>
    <s v="Abv"/>
    <n v="1.8952516812716702E-2"/>
  </r>
  <r>
    <s v="OtsLGRF24S"/>
    <s v="OtsLGRF24S_9614"/>
    <s v="C-09614"/>
    <x v="33"/>
    <n v="18"/>
    <s v="M"/>
    <n v="510"/>
    <x v="40"/>
    <x v="0"/>
    <s v="NA"/>
    <s v="NA"/>
    <s v="NA"/>
    <x v="0"/>
    <x v="0"/>
    <s v="OtsLYON22S_1_0128"/>
    <s v="OtsLYON22S_1_2204"/>
    <x v="2"/>
    <x v="1"/>
    <n v="2022"/>
    <s v="FALL"/>
    <n v="1"/>
    <x v="1"/>
    <n v="0.98"/>
    <n v="1"/>
    <n v="1"/>
    <x v="7"/>
    <n v="5.5555555555555554"/>
    <n v="5.5759637188208613"/>
    <n v="16.757789085249826"/>
    <s v="Abv"/>
    <n v="2.0408163265305923E-2"/>
  </r>
  <r>
    <s v="OtsLGRF24S"/>
    <s v="OtsLGRF24S_9617"/>
    <s v="C-09617"/>
    <x v="33"/>
    <n v="18"/>
    <s v="M"/>
    <n v="710"/>
    <x v="25"/>
    <x v="1"/>
    <s v="NA"/>
    <s v="NA"/>
    <s v="NA"/>
    <x v="0"/>
    <x v="0"/>
    <s v="OtsPBT20-UmaFa-0150"/>
    <s v="OtsPBT20-UmaFa-0046"/>
    <x v="16"/>
    <x v="0"/>
    <n v="2020"/>
    <s v="FALL"/>
    <n v="1"/>
    <x v="21"/>
    <n v="0.89080000000000004"/>
    <n v="1"/>
    <n v="1.0057142857142858"/>
    <x v="0"/>
    <n v="5.5873015873015879"/>
    <n v="5.7098880264574028"/>
    <n v="17.160280100961792"/>
    <s v="blw"/>
    <n v="0.12258643915581491"/>
  </r>
  <r>
    <s v="OtsLGRF24S"/>
    <s v="OtsLGRF24S_9620"/>
    <s v="C-09620"/>
    <x v="33"/>
    <n v="18"/>
    <s v="M"/>
    <n v="610"/>
    <x v="38"/>
    <x v="0"/>
    <s v="NA"/>
    <s v="NA"/>
    <s v="NA"/>
    <x v="0"/>
    <x v="0"/>
    <s v="NA"/>
    <s v="NA"/>
    <x v="3"/>
    <x v="2"/>
    <s v="U"/>
    <s v="FALL"/>
    <n v="1"/>
    <x v="5"/>
    <n v="1"/>
    <n v="1"/>
    <n v="1.0138888888888888"/>
    <x v="8"/>
    <n v="5.632716049382716"/>
    <n v="5.5914129228803411"/>
    <n v="16.804219534983545"/>
    <s v="Abv"/>
    <n v="-4.1303126502374887E-2"/>
  </r>
  <r>
    <s v="OtsLGRF24S"/>
    <s v="OtsLGRF24S_9623"/>
    <s v="C-09623"/>
    <x v="33"/>
    <n v="18"/>
    <s v="M"/>
    <n v="470"/>
    <x v="3"/>
    <x v="0"/>
    <s v="NA"/>
    <s v="NA"/>
    <s v="NA"/>
    <x v="0"/>
    <x v="0"/>
    <s v="NA"/>
    <s v="NA"/>
    <x v="3"/>
    <x v="2"/>
    <s v="U"/>
    <s v="FALL"/>
    <n v="1"/>
    <x v="5"/>
    <n v="1"/>
    <n v="1"/>
    <n v="1"/>
    <x v="2"/>
    <n v="5.5555555555555554"/>
    <n v="5.5142524290531805"/>
    <n v="16.572324324312643"/>
    <s v="Abv"/>
    <n v="-4.1303126502374887E-2"/>
  </r>
  <r>
    <s v="OtsLGRF24S"/>
    <s v="OtsLGRF24S_9626"/>
    <s v="C-09626"/>
    <x v="33"/>
    <n v="18"/>
    <s v="F"/>
    <n v="800"/>
    <x v="18"/>
    <x v="0"/>
    <s v="NA"/>
    <s v="NA"/>
    <s v="NA"/>
    <x v="1"/>
    <x v="1"/>
    <s v="NA"/>
    <s v="NA"/>
    <x v="3"/>
    <x v="2"/>
    <s v="U"/>
    <s v="FALL"/>
    <n v="1"/>
    <x v="5"/>
    <n v="1"/>
    <n v="1"/>
    <n v="1"/>
    <x v="4"/>
    <n v="5.5555555555555554"/>
    <n v="5.5142524290531805"/>
    <n v="16.572324324312643"/>
    <s v="Abv"/>
    <n v="-4.1303126502374887E-2"/>
  </r>
  <r>
    <s v="OtsLGRF24S"/>
    <s v="OtsLGRF24S_9629"/>
    <s v="C-09629"/>
    <x v="33"/>
    <n v="18"/>
    <s v="M"/>
    <n v="850"/>
    <x v="4"/>
    <x v="0"/>
    <s v="NA"/>
    <s v="NA"/>
    <s v="NA"/>
    <x v="1"/>
    <x v="1"/>
    <s v="OtsNPFH20S_1_0661"/>
    <s v="OtsNPFH20S_1_0624"/>
    <x v="0"/>
    <x v="0"/>
    <n v="2020"/>
    <s v="FALL"/>
    <n v="0.999999999999999"/>
    <x v="7"/>
    <n v="0.98845608500000004"/>
    <n v="1"/>
    <n v="1"/>
    <x v="3"/>
    <n v="5.5555555555555554"/>
    <n v="5.5672342888601314"/>
    <n v="16.731553988772674"/>
    <s v="Abv"/>
    <n v="1.1678733304576028E-2"/>
  </r>
  <r>
    <s v="OtsLGRF24S"/>
    <s v="OtsLGRF24S_9632"/>
    <s v="C-09632"/>
    <x v="33"/>
    <n v="18"/>
    <s v="F"/>
    <n v="680"/>
    <x v="19"/>
    <x v="1"/>
    <n v="1"/>
    <s v="NA"/>
    <s v="NA"/>
    <x v="1"/>
    <x v="1"/>
    <s v="OtsLYON21S_1_0688"/>
    <s v="OtsLYON21S_1_0269"/>
    <x v="6"/>
    <x v="4"/>
    <n v="2021"/>
    <s v="FALL"/>
    <n v="1"/>
    <x v="2"/>
    <n v="0.98140000000000005"/>
    <n v="1"/>
    <n v="1.0069930069930071"/>
    <x v="0"/>
    <n v="5.594405594405595"/>
    <n v="5.6133581112183117"/>
    <n v="16.870172768567635"/>
    <s v="Abv"/>
    <n v="1.8952516812716702E-2"/>
  </r>
  <r>
    <s v="OtsLGRF24S"/>
    <s v="OtsLGRF24S_9635"/>
    <s v="C-09635"/>
    <x v="33"/>
    <n v="18"/>
    <s v="F"/>
    <n v="730"/>
    <x v="13"/>
    <x v="0"/>
    <s v="NA"/>
    <s v="NA"/>
    <s v="NA"/>
    <x v="1"/>
    <x v="1"/>
    <s v="NA"/>
    <s v="NA"/>
    <x v="3"/>
    <x v="2"/>
    <s v="U"/>
    <s v="FALL"/>
    <n v="0.999999999999998"/>
    <x v="5"/>
    <n v="1"/>
    <n v="1"/>
    <n v="1"/>
    <x v="1"/>
    <n v="5.5555555555555554"/>
    <n v="5.5142524290531805"/>
    <n v="16.572324324312643"/>
    <s v="Abv"/>
    <n v="-4.1303126502374887E-2"/>
  </r>
  <r>
    <s v="OtsLGRF24S"/>
    <s v="OtsLGRF24S_9638"/>
    <s v="C-09638"/>
    <x v="33"/>
    <n v="18"/>
    <s v="M"/>
    <n v="880"/>
    <x v="42"/>
    <x v="1"/>
    <n v="1"/>
    <s v="3DD.003D817E9B"/>
    <s v="NA"/>
    <x v="0"/>
    <x v="0"/>
    <s v="NA"/>
    <s v="NA"/>
    <x v="3"/>
    <x v="2"/>
    <s v="U"/>
    <s v="FALL"/>
    <n v="0.999999999999999"/>
    <x v="5"/>
    <n v="1"/>
    <n v="1"/>
    <n v="1"/>
    <x v="10"/>
    <n v="5.5555555555555554"/>
    <n v="5.0392781132050333"/>
    <n v="15.144854597594751"/>
    <s v="Abv"/>
    <n v="-0.51627744235052209"/>
  </r>
  <r>
    <s v="OtsLGRF24S"/>
    <s v="OtsLGRF24S_9641"/>
    <s v="C-09641"/>
    <x v="33"/>
    <n v="18"/>
    <s v="F"/>
    <n v="810"/>
    <x v="15"/>
    <x v="0"/>
    <s v="NA"/>
    <s v="NA"/>
    <s v="NA"/>
    <x v="1"/>
    <x v="1"/>
    <s v="OtsLYON19S_1_0568"/>
    <s v="OtsLYON19S_1_0475"/>
    <x v="5"/>
    <x v="3"/>
    <n v="2019"/>
    <s v="FALL"/>
    <n v="0.999999999999994"/>
    <x v="10"/>
    <n v="0.95971980899999998"/>
    <n v="1"/>
    <n v="1"/>
    <x v="4"/>
    <n v="5.5555555555555554"/>
    <n v="5.5975263376757773"/>
    <n v="16.822592559073851"/>
    <s v="Abv"/>
    <n v="4.1970782120221983E-2"/>
  </r>
  <r>
    <s v="OtsLGRF24S"/>
    <s v="OtsLGRF24S_9644"/>
    <s v="C-09644"/>
    <x v="33"/>
    <n v="18"/>
    <s v="F"/>
    <n v="680"/>
    <x v="19"/>
    <x v="0"/>
    <s v="NA"/>
    <s v="NA"/>
    <s v="NA"/>
    <x v="1"/>
    <x v="1"/>
    <s v="NA"/>
    <s v="NA"/>
    <x v="3"/>
    <x v="2"/>
    <s v="U"/>
    <s v="FALL"/>
    <n v="1"/>
    <x v="5"/>
    <n v="1"/>
    <n v="1"/>
    <n v="1.0069930069930071"/>
    <x v="0"/>
    <n v="5.594405594405595"/>
    <n v="5.5531024679032202"/>
    <n v="16.68908275206303"/>
    <s v="Abv"/>
    <n v="-4.1303126502374887E-2"/>
  </r>
  <r>
    <s v="OtsLGRF24S"/>
    <s v="OtsLGRF24S_9647"/>
    <s v="C-09647"/>
    <x v="33"/>
    <n v="18"/>
    <s v="M"/>
    <n v="630"/>
    <x v="31"/>
    <x v="1"/>
    <n v="1"/>
    <s v="NA"/>
    <s v="NA"/>
    <x v="0"/>
    <x v="0"/>
    <s v="OtsLYON20S_1_1387"/>
    <s v="OtsLYON20S_1_0965"/>
    <x v="1"/>
    <x v="0"/>
    <n v="2020"/>
    <s v="FALL"/>
    <n v="1"/>
    <x v="3"/>
    <n v="0.98961045999999997"/>
    <n v="1"/>
    <n v="1"/>
    <x v="5"/>
    <n v="5.5555555555555554"/>
    <n v="5.5660541713442369"/>
    <n v="16.728007308517132"/>
    <s v="blw"/>
    <n v="1.0498615788681498E-2"/>
  </r>
  <r>
    <s v="OtsLGRF24S"/>
    <s v="OtsLGRF24S_9650"/>
    <s v="C-09650"/>
    <x v="33"/>
    <n v="18"/>
    <s v="M"/>
    <n v="620"/>
    <x v="26"/>
    <x v="0"/>
    <s v="NA"/>
    <s v="NA"/>
    <s v="NA"/>
    <x v="0"/>
    <x v="0"/>
    <s v="OtsNPFH21S_1_1601"/>
    <s v="OtsNPFH21S_1_1501"/>
    <x v="9"/>
    <x v="4"/>
    <n v="2021"/>
    <s v="FALL"/>
    <n v="0.999999999999999"/>
    <x v="8"/>
    <n v="0.98260000000000003"/>
    <n v="1"/>
    <n v="1.0138888888888888"/>
    <x v="8"/>
    <n v="5.632716049382716"/>
    <n v="5.6504241706935243"/>
    <n v="16.981569692620486"/>
    <s v="Abv"/>
    <n v="1.7708121310808345E-2"/>
  </r>
  <r>
    <s v="OtsLGRF24S"/>
    <s v="OtsLGRF24S_9653"/>
    <s v="C-09653"/>
    <x v="33"/>
    <n v="18"/>
    <s v="M"/>
    <n v="760"/>
    <x v="20"/>
    <x v="0"/>
    <s v="NA"/>
    <s v="NA"/>
    <s v="NA"/>
    <x v="0"/>
    <x v="0"/>
    <s v="OtsLYON20S_1_0472"/>
    <s v="OtsLYON20S_1_1199"/>
    <x v="1"/>
    <x v="0"/>
    <n v="2020"/>
    <s v="FALL"/>
    <n v="1"/>
    <x v="10"/>
    <n v="0.98961045999999997"/>
    <n v="1"/>
    <n v="1.0058139534883721"/>
    <x v="1"/>
    <n v="5.5878552971576232"/>
    <n v="5.5983539129463047"/>
    <n v="16.825079722286347"/>
    <s v="Abv"/>
    <n v="1.0498615788681498E-2"/>
  </r>
  <r>
    <s v="OtsLGRF24S"/>
    <s v="OtsLGRF24S_9656"/>
    <s v="C-09656"/>
    <x v="33"/>
    <n v="18"/>
    <s v="M"/>
    <n v="720"/>
    <x v="9"/>
    <x v="1"/>
    <n v="1"/>
    <s v="NA"/>
    <s v="NA"/>
    <x v="0"/>
    <x v="0"/>
    <s v="OtsLYON20S_1_1438"/>
    <s v="OtsLYON20S_1_1233"/>
    <x v="1"/>
    <x v="0"/>
    <n v="2020"/>
    <s v="FALL"/>
    <n v="1"/>
    <x v="3"/>
    <n v="0.98961045999999997"/>
    <n v="1"/>
    <n v="1.0057142857142858"/>
    <x v="0"/>
    <n v="5.5873015873015879"/>
    <n v="5.5978002030902694"/>
    <n v="16.823415623764589"/>
    <s v="blw"/>
    <n v="1.0498615788681498E-2"/>
  </r>
  <r>
    <s v="OtsLGRF24S"/>
    <s v="OtsLGRF24S_9659"/>
    <s v="C-09659"/>
    <x v="33"/>
    <n v="18"/>
    <s v="F"/>
    <n v="850"/>
    <x v="4"/>
    <x v="0"/>
    <s v="NA"/>
    <s v="NA"/>
    <s v="NA"/>
    <x v="1"/>
    <x v="1"/>
    <s v="NA"/>
    <s v="NA"/>
    <x v="3"/>
    <x v="2"/>
    <s v="U"/>
    <s v="FALL"/>
    <n v="0.999999999999998"/>
    <x v="5"/>
    <n v="1"/>
    <n v="1"/>
    <n v="1"/>
    <x v="3"/>
    <n v="5.5555555555555554"/>
    <n v="5.5142524290531805"/>
    <n v="16.572324324312643"/>
    <s v="Abv"/>
    <n v="-4.1303126502374887E-2"/>
  </r>
  <r>
    <s v="OtsLGRF24S"/>
    <s v="OtsLGRF24S_9662"/>
    <s v="C-09662"/>
    <x v="33"/>
    <n v="18"/>
    <s v="M"/>
    <n v="720"/>
    <x v="9"/>
    <x v="0"/>
    <s v="NA"/>
    <s v="NA"/>
    <s v="NA"/>
    <x v="0"/>
    <x v="0"/>
    <s v="OtsNPFH20S_1_0196"/>
    <s v="OtsNPFH20S_1_0156"/>
    <x v="0"/>
    <x v="0"/>
    <n v="2020"/>
    <s v="FALL"/>
    <n v="0.999999999999998"/>
    <x v="0"/>
    <n v="0.98845608500000004"/>
    <n v="1"/>
    <n v="1.0057142857142858"/>
    <x v="0"/>
    <n v="5.5873015873015879"/>
    <n v="5.5989803206061639"/>
    <n v="16.826962304020135"/>
    <s v="Abv"/>
    <n v="1.1678733304576028E-2"/>
  </r>
  <r>
    <s v="OtsLGRF24S"/>
    <s v="OtsLGRF24S_9665"/>
    <s v="C-09665"/>
    <x v="33"/>
    <n v="18"/>
    <s v="F"/>
    <n v="650"/>
    <x v="28"/>
    <x v="0"/>
    <s v="NA"/>
    <s v="NA"/>
    <s v="NA"/>
    <x v="1"/>
    <x v="1"/>
    <s v="OtsLYON21S_1_0940"/>
    <s v="OtsLYON21S_1_1753"/>
    <x v="6"/>
    <x v="4"/>
    <n v="2021"/>
    <s v="FALL"/>
    <n v="0.999999999999997"/>
    <x v="4"/>
    <n v="0.98140000000000005"/>
    <n v="1"/>
    <n v="1"/>
    <x v="5"/>
    <n v="5.5555555555555554"/>
    <n v="5.5745080723682721"/>
    <n v="16.753414340817248"/>
    <s v="Abv"/>
    <n v="1.8952516812716702E-2"/>
  </r>
  <r>
    <s v="OtsLGRF24S"/>
    <s v="OtsLGRF24S_9668"/>
    <s v="C-09668"/>
    <x v="33"/>
    <n v="18"/>
    <s v="M"/>
    <n v="530"/>
    <x v="34"/>
    <x v="1"/>
    <n v="1"/>
    <s v="NA"/>
    <s v="NA"/>
    <x v="0"/>
    <x v="0"/>
    <s v="OtsLYON22S_1_0353"/>
    <s v="OtsLYON22S_1_4072"/>
    <x v="2"/>
    <x v="1"/>
    <n v="2022"/>
    <s v="FALL"/>
    <n v="0.999999999999998"/>
    <x v="4"/>
    <n v="0.98"/>
    <n v="1"/>
    <n v="1.03125"/>
    <x v="9"/>
    <n v="5.729166666666667"/>
    <n v="5.7495748299319729"/>
    <n v="17.279553309259363"/>
    <s v="Abv"/>
    <n v="2.0408163265305923E-2"/>
  </r>
  <r>
    <s v="OtsLGRF24S"/>
    <s v="OtsLGRF24S_9671"/>
    <s v="C-09671"/>
    <x v="33"/>
    <n v="18"/>
    <s v="F"/>
    <n v="790"/>
    <x v="7"/>
    <x v="0"/>
    <s v="NA"/>
    <s v="NA"/>
    <s v="NA"/>
    <x v="1"/>
    <x v="1"/>
    <s v="OtsLYON19S_1_0708"/>
    <s v="OtsLYON19S_1_0677"/>
    <x v="5"/>
    <x v="3"/>
    <n v="2019"/>
    <s v="FALL"/>
    <n v="0.999999999999995"/>
    <x v="1"/>
    <n v="0.95971980899999998"/>
    <n v="1"/>
    <n v="1"/>
    <x v="4"/>
    <n v="5.5555555555555554"/>
    <n v="5.5975263376757773"/>
    <n v="16.822592559073851"/>
    <s v="Abv"/>
    <n v="4.1970782120221983E-2"/>
  </r>
  <r>
    <s v="OtsLGRF24S"/>
    <s v="OtsLGRF24S_9674"/>
    <s v="C-09674"/>
    <x v="33"/>
    <n v="18"/>
    <s v="M"/>
    <n v="530"/>
    <x v="34"/>
    <x v="0"/>
    <s v="NA"/>
    <s v="NA"/>
    <s v="NA"/>
    <x v="0"/>
    <x v="0"/>
    <s v="OtsLYON22S_1_0361"/>
    <s v="OtsLYON22S_1_4049"/>
    <x v="2"/>
    <x v="1"/>
    <n v="2022"/>
    <s v="FALL"/>
    <n v="1"/>
    <x v="4"/>
    <n v="0.98"/>
    <n v="1"/>
    <n v="1.03125"/>
    <x v="9"/>
    <n v="5.729166666666667"/>
    <n v="5.7495748299319729"/>
    <n v="17.279553309259363"/>
    <s v="Abv"/>
    <n v="2.0408163265305923E-2"/>
  </r>
  <r>
    <s v="OtsLGRF24S"/>
    <s v="OtsLGRF24S_9677"/>
    <s v="C-09677"/>
    <x v="33"/>
    <n v="18"/>
    <s v="F"/>
    <n v="750"/>
    <x v="21"/>
    <x v="0"/>
    <s v="NA"/>
    <s v="NA"/>
    <s v="NA"/>
    <x v="1"/>
    <x v="1"/>
    <s v="NA"/>
    <s v="NA"/>
    <x v="3"/>
    <x v="2"/>
    <s v="U"/>
    <s v="FALL"/>
    <n v="0.999999999999998"/>
    <x v="5"/>
    <n v="1"/>
    <n v="1"/>
    <n v="1"/>
    <x v="1"/>
    <n v="5.5555555555555554"/>
    <n v="5.5142524290531805"/>
    <n v="16.572324324312643"/>
    <s v="Abv"/>
    <n v="-4.1303126502374887E-2"/>
  </r>
  <r>
    <s v="OtsLGRF24S"/>
    <s v="OtsLGRF24S_9680"/>
    <s v="C-09680"/>
    <x v="33"/>
    <n v="18"/>
    <s v="M"/>
    <n v="730"/>
    <x v="13"/>
    <x v="0"/>
    <s v="NA"/>
    <s v="NA"/>
    <s v="NA"/>
    <x v="0"/>
    <x v="0"/>
    <s v="NA"/>
    <s v="NA"/>
    <x v="3"/>
    <x v="2"/>
    <s v="U"/>
    <s v="FALL"/>
    <n v="1"/>
    <x v="5"/>
    <n v="1"/>
    <n v="1"/>
    <n v="1.0058139534883721"/>
    <x v="1"/>
    <n v="5.5878552971576232"/>
    <n v="5.5465521706552483"/>
    <n v="16.669396738081858"/>
    <s v="Abv"/>
    <n v="-4.1303126502374887E-2"/>
  </r>
  <r>
    <s v="OtsLGRF24S"/>
    <s v="OtsLGRF24S_9683"/>
    <s v="C-09683"/>
    <x v="33"/>
    <n v="18"/>
    <s v="M"/>
    <n v="690"/>
    <x v="1"/>
    <x v="0"/>
    <s v="NA"/>
    <s v="NA"/>
    <s v="NA"/>
    <x v="0"/>
    <x v="0"/>
    <s v="OtsLYON21S_1_0822"/>
    <s v="OtsLYON21S_1_1653"/>
    <x v="6"/>
    <x v="4"/>
    <n v="2021"/>
    <s v="FALL"/>
    <n v="0.999999999999998"/>
    <x v="10"/>
    <n v="0.98140000000000005"/>
    <n v="1"/>
    <n v="1.0057142857142858"/>
    <x v="0"/>
    <n v="5.5873015873015879"/>
    <n v="5.6062541041143046"/>
    <n v="16.848822656064705"/>
    <s v="Abv"/>
    <n v="1.8952516812716702E-2"/>
  </r>
  <r>
    <s v="OtsLGRF24S"/>
    <s v="OtsLGRF24S_9686"/>
    <s v="C-09686"/>
    <x v="33"/>
    <n v="18"/>
    <s v="M"/>
    <n v="830"/>
    <x v="10"/>
    <x v="0"/>
    <s v="NA"/>
    <s v="NA"/>
    <s v="NA"/>
    <x v="0"/>
    <x v="0"/>
    <s v="OtsLYON19S_1_2312"/>
    <s v="OtsLYON19S_1_2087"/>
    <x v="5"/>
    <x v="3"/>
    <n v="2019"/>
    <s v="FALL"/>
    <n v="0.999999999999998"/>
    <x v="17"/>
    <n v="0.95971980899999998"/>
    <n v="1"/>
    <n v="1"/>
    <x v="3"/>
    <n v="5.5555555555555554"/>
    <n v="5.5975263376757773"/>
    <n v="16.822592559073851"/>
    <s v="Abv"/>
    <n v="4.1970782120221983E-2"/>
  </r>
  <r>
    <s v="OtsLGRF24S"/>
    <s v="OtsLGRF24S_9689"/>
    <s v="C-09689"/>
    <x v="33"/>
    <n v="18"/>
    <s v="F"/>
    <n v="700"/>
    <x v="0"/>
    <x v="1"/>
    <n v="1"/>
    <s v="NA"/>
    <s v="NA"/>
    <x v="1"/>
    <x v="1"/>
    <s v="OtsLYON19S_1_1333"/>
    <s v="OtsLYON19S_1_1275"/>
    <x v="5"/>
    <x v="3"/>
    <n v="2019"/>
    <s v="FALL"/>
    <n v="0.999999999999999"/>
    <x v="3"/>
    <n v="0.95971980899999998"/>
    <n v="1"/>
    <n v="1.0069930069930071"/>
    <x v="0"/>
    <n v="5.594405594405595"/>
    <n v="5.636376376525817"/>
    <n v="16.939350986824238"/>
    <s v="blw"/>
    <n v="4.1970782120221983E-2"/>
  </r>
  <r>
    <s v="OtsLGRF24S"/>
    <s v="OtsLGRF24S_9692"/>
    <s v="C-09692"/>
    <x v="33"/>
    <n v="18"/>
    <s v="F"/>
    <n v="690"/>
    <x v="1"/>
    <x v="1"/>
    <n v="1"/>
    <s v="NA"/>
    <s v="NA"/>
    <x v="1"/>
    <x v="1"/>
    <s v="OtsLYON20S_1_1445"/>
    <s v="OtsLYON20S_1_1244"/>
    <x v="1"/>
    <x v="0"/>
    <n v="2020"/>
    <s v="FALL"/>
    <n v="1"/>
    <x v="3"/>
    <n v="0.98961045999999997"/>
    <n v="1"/>
    <n v="1.0069930069930071"/>
    <x v="0"/>
    <n v="5.594405594405595"/>
    <n v="5.6049042101942765"/>
    <n v="16.844765736267519"/>
    <s v="blw"/>
    <n v="1.0498615788681498E-2"/>
  </r>
  <r>
    <s v="OtsLGRF24S"/>
    <s v="OtsLGRF24S_9695"/>
    <s v="C-09695"/>
    <x v="33"/>
    <n v="18"/>
    <s v="M"/>
    <n v="750"/>
    <x v="21"/>
    <x v="1"/>
    <n v="1"/>
    <s v="NA"/>
    <s v="NA"/>
    <x v="0"/>
    <x v="0"/>
    <s v="NA"/>
    <s v="NA"/>
    <x v="3"/>
    <x v="2"/>
    <s v="U"/>
    <s v="FALL"/>
    <n v="1"/>
    <x v="5"/>
    <n v="1"/>
    <n v="1"/>
    <n v="1.0058139534883721"/>
    <x v="1"/>
    <n v="5.5878552971576232"/>
    <n v="5.0715778548071011"/>
    <n v="15.24192701136397"/>
    <s v="Abv"/>
    <n v="-0.51627744235052209"/>
  </r>
  <r>
    <s v="OtsLGRF24S"/>
    <s v="OtsLGRF24S_9698"/>
    <s v="C-09698"/>
    <x v="33"/>
    <n v="18"/>
    <s v="F"/>
    <n v="790"/>
    <x v="7"/>
    <x v="0"/>
    <s v="NA"/>
    <s v="NA"/>
    <s v="NA"/>
    <x v="1"/>
    <x v="1"/>
    <s v="OtsNPFH20S_1_0346"/>
    <s v="OtsNPFH20S_1_0301"/>
    <x v="0"/>
    <x v="0"/>
    <n v="2020"/>
    <s v="FALL"/>
    <n v="1"/>
    <x v="8"/>
    <n v="0.98845608500000004"/>
    <n v="1"/>
    <n v="1"/>
    <x v="4"/>
    <n v="5.5555555555555554"/>
    <n v="5.5672342888601314"/>
    <n v="16.731553988772674"/>
    <s v="Abv"/>
    <n v="1.1678733304576028E-2"/>
  </r>
  <r>
    <s v="OtsLGRF24S"/>
    <s v="OtsLGRF24S_9701"/>
    <s v="C-09701"/>
    <x v="33"/>
    <n v="18"/>
    <s v="M"/>
    <n v="670"/>
    <x v="14"/>
    <x v="1"/>
    <s v="NA"/>
    <s v="NA"/>
    <s v="NA"/>
    <x v="0"/>
    <x v="0"/>
    <s v="OtsPBT20-LWSFa-3662"/>
    <s v="OtsPBT20-LWSFa-3736"/>
    <x v="15"/>
    <x v="0"/>
    <n v="2020"/>
    <s v="FALL"/>
    <n v="0.999999999999998"/>
    <x v="19"/>
    <n v="0.99450000000000005"/>
    <n v="1"/>
    <n v="1"/>
    <x v="5"/>
    <n v="5.5555555555555554"/>
    <n v="5.5610859728506785"/>
    <n v="16.713076073902442"/>
    <s v="Abv"/>
    <n v="5.5304172951231578E-3"/>
  </r>
  <r>
    <s v="OtsLGRF24S"/>
    <s v="OtsLGRF24S_9704"/>
    <s v="C-09704"/>
    <x v="33"/>
    <n v="18"/>
    <s v="M"/>
    <n v="720"/>
    <x v="9"/>
    <x v="0"/>
    <s v="NA"/>
    <s v="NA"/>
    <s v="NA"/>
    <x v="0"/>
    <x v="0"/>
    <s v="NA"/>
    <s v="NA"/>
    <x v="3"/>
    <x v="2"/>
    <s v="U"/>
    <s v="FALL"/>
    <n v="0.99999999999999301"/>
    <x v="5"/>
    <n v="1"/>
    <n v="1"/>
    <n v="1.0057142857142858"/>
    <x v="0"/>
    <n v="5.5873015873015879"/>
    <n v="5.545998460799213"/>
    <n v="16.6677326395601"/>
    <s v="Abv"/>
    <n v="-4.1303126502374887E-2"/>
  </r>
  <r>
    <s v="OtsLGRF24S"/>
    <s v="OtsLGRF24S_9707"/>
    <s v="C-09707"/>
    <x v="33"/>
    <n v="18"/>
    <s v="M"/>
    <n v="550"/>
    <x v="30"/>
    <x v="1"/>
    <n v="1"/>
    <s v="NA"/>
    <s v="NA"/>
    <x v="0"/>
    <x v="0"/>
    <s v="OtsLYON21S_1_1013"/>
    <s v="OtsLYON21S_1_0565"/>
    <x v="6"/>
    <x v="4"/>
    <n v="2021"/>
    <s v="FALL"/>
    <n v="1"/>
    <x v="3"/>
    <n v="0.98140000000000005"/>
    <n v="1"/>
    <n v="1.03125"/>
    <x v="9"/>
    <n v="5.729166666666667"/>
    <n v="5.7481191834793837"/>
    <n v="17.275178564826781"/>
    <s v="blw"/>
    <n v="1.8952516812716702E-2"/>
  </r>
  <r>
    <s v="OtsLGRF24S"/>
    <s v="OtsLGRF24S_9710"/>
    <s v="C-09710"/>
    <x v="33"/>
    <n v="18"/>
    <s v="F"/>
    <n v="690"/>
    <x v="1"/>
    <x v="1"/>
    <n v="1"/>
    <s v="NA"/>
    <s v="NA"/>
    <x v="1"/>
    <x v="1"/>
    <s v="OtsLYON21S_1_0905"/>
    <s v="OtsLYON21S_1_1940"/>
    <x v="6"/>
    <x v="4"/>
    <n v="2021"/>
    <s v="FALL"/>
    <n v="1"/>
    <x v="9"/>
    <n v="0.98140000000000005"/>
    <n v="1"/>
    <n v="1.0069930069930071"/>
    <x v="0"/>
    <n v="5.594405594405595"/>
    <n v="5.6133581112183117"/>
    <n v="16.870172768567635"/>
    <s v="Abv"/>
    <n v="1.8952516812716702E-2"/>
  </r>
  <r>
    <s v="OtsLGRF24S"/>
    <s v="OtsLGRF24S_9713"/>
    <s v="C-09713"/>
    <x v="33"/>
    <n v="18"/>
    <s v="M"/>
    <n v="660"/>
    <x v="36"/>
    <x v="1"/>
    <n v="1"/>
    <s v="NA"/>
    <s v="NA"/>
    <x v="0"/>
    <x v="0"/>
    <s v="OtsLYON20S_1_1403"/>
    <s v="OtsLYON20S_1_0968"/>
    <x v="1"/>
    <x v="0"/>
    <n v="2020"/>
    <s v="FALL"/>
    <n v="0.999999999999997"/>
    <x v="3"/>
    <n v="0.98961045999999997"/>
    <n v="1"/>
    <n v="1"/>
    <x v="5"/>
    <n v="5.5555555555555554"/>
    <n v="5.5660541713442369"/>
    <n v="16.728007308517132"/>
    <s v="blw"/>
    <n v="1.0498615788681498E-2"/>
  </r>
  <r>
    <s v="OtsLGRF24S"/>
    <s v="OtsLGRF24S_9716"/>
    <s v="C-09716"/>
    <x v="33"/>
    <n v="18"/>
    <s v="F"/>
    <n v="720"/>
    <x v="9"/>
    <x v="0"/>
    <s v="NA"/>
    <s v="NA"/>
    <s v="NA"/>
    <x v="1"/>
    <x v="1"/>
    <s v="OtsPBT19-LWSFa-3713"/>
    <s v="OtsPBT19-LWSFa-3614"/>
    <x v="19"/>
    <x v="3"/>
    <n v="2019"/>
    <s v="FALL"/>
    <n v="0.999999999999998"/>
    <x v="19"/>
    <n v="1"/>
    <n v="1"/>
    <n v="1.0069930069930071"/>
    <x v="0"/>
    <n v="5.594405594405595"/>
    <n v="5.594405594405595"/>
    <n v="16.813213596055423"/>
    <s v="Abv"/>
    <n v="0"/>
  </r>
  <r>
    <s v="OtsLGRF24S"/>
    <s v="OtsLGRF24S_9719"/>
    <s v="C-09719"/>
    <x v="33"/>
    <n v="18"/>
    <s v="M"/>
    <n v="490"/>
    <x v="24"/>
    <x v="0"/>
    <s v="NA"/>
    <s v="NA"/>
    <s v="NA"/>
    <x v="0"/>
    <x v="0"/>
    <s v="OtsLYON22S_1_0439"/>
    <s v="OtsLYON22S_1_4248"/>
    <x v="2"/>
    <x v="1"/>
    <n v="2022"/>
    <s v="FALL"/>
    <n v="1"/>
    <x v="4"/>
    <n v="0.98"/>
    <n v="1"/>
    <n v="1"/>
    <x v="7"/>
    <n v="5.5555555555555554"/>
    <n v="5.5759637188208613"/>
    <n v="16.757789085249826"/>
    <s v="Abv"/>
    <n v="2.0408163265305923E-2"/>
  </r>
  <r>
    <s v="OtsLGRF24S"/>
    <s v="OtsLGRF24S_9722"/>
    <s v="C-09722"/>
    <x v="33"/>
    <n v="18"/>
    <s v="M"/>
    <n v="690"/>
    <x v="1"/>
    <x v="1"/>
    <n v="1"/>
    <s v="NA"/>
    <s v="NA"/>
    <x v="0"/>
    <x v="0"/>
    <s v="OtsLYON21S_1_0631"/>
    <s v="OtsLYON21S_1_0064"/>
    <x v="6"/>
    <x v="4"/>
    <n v="2021"/>
    <s v="FALL"/>
    <n v="0.999999999999999"/>
    <x v="11"/>
    <n v="0.98140000000000005"/>
    <n v="1"/>
    <n v="1.0057142857142858"/>
    <x v="0"/>
    <n v="5.5873015873015879"/>
    <n v="5.6062541041143046"/>
    <n v="16.848822656064705"/>
    <s v="Abv"/>
    <n v="1.8952516812716702E-2"/>
  </r>
  <r>
    <s v="OtsLGRF24S"/>
    <s v="OtsLGRF24S_9725"/>
    <s v="C-09725"/>
    <x v="33"/>
    <n v="18"/>
    <s v="F"/>
    <n v="740"/>
    <x v="2"/>
    <x v="1"/>
    <n v="1"/>
    <s v="NA"/>
    <s v="NA"/>
    <x v="1"/>
    <x v="1"/>
    <s v="OtsLYON20S_1_0283"/>
    <s v="OtsLYON20S_1_1034"/>
    <x v="1"/>
    <x v="0"/>
    <n v="2020"/>
    <s v="FALL"/>
    <n v="0.999999999999998"/>
    <x v="1"/>
    <n v="0.98961045999999997"/>
    <n v="1"/>
    <n v="1"/>
    <x v="1"/>
    <n v="5.5555555555555554"/>
    <n v="5.5660541713442369"/>
    <n v="16.728007308517132"/>
    <s v="Abv"/>
    <n v="1.0498615788681498E-2"/>
  </r>
  <r>
    <s v="OtsLGRF24S"/>
    <s v="OtsLGRF24S_9728"/>
    <s v="C-09728"/>
    <x v="33"/>
    <n v="18"/>
    <s v="F"/>
    <n v="850"/>
    <x v="4"/>
    <x v="0"/>
    <s v="NA"/>
    <s v="NA"/>
    <s v="NA"/>
    <x v="1"/>
    <x v="1"/>
    <s v="OtsLYON19S_1_1813"/>
    <s v="OtsLYON19S_1_1527"/>
    <x v="5"/>
    <x v="3"/>
    <n v="2019"/>
    <s v="FALL"/>
    <n v="1"/>
    <x v="4"/>
    <n v="0.95971980899999998"/>
    <n v="1"/>
    <n v="1"/>
    <x v="3"/>
    <n v="5.5555555555555554"/>
    <n v="5.5975263376757773"/>
    <n v="16.822592559073851"/>
    <s v="Abv"/>
    <n v="4.1970782120221983E-2"/>
  </r>
  <r>
    <s v="OtsLGRF24S"/>
    <s v="OtsLGRF24S_9731"/>
    <s v="C-09731"/>
    <x v="33"/>
    <n v="18"/>
    <s v="F"/>
    <n v="690"/>
    <x v="1"/>
    <x v="1"/>
    <n v="1"/>
    <s v="NA"/>
    <s v="NA"/>
    <x v="2"/>
    <x v="1"/>
    <s v="NA"/>
    <s v="NA"/>
    <x v="3"/>
    <x v="2"/>
    <s v="U"/>
    <s v="FALL"/>
    <n v="1"/>
    <x v="5"/>
    <n v="1"/>
    <n v="1"/>
    <n v="1.0069930069930071"/>
    <x v="0"/>
    <n v="5.594405594405595"/>
    <n v="5.078128152055073"/>
    <n v="15.26161302534514"/>
    <s v="Abv"/>
    <n v="-0.51627744235052209"/>
  </r>
  <r>
    <s v="OtsLGRF24S"/>
    <s v="OtsLGRF24S_9734"/>
    <s v="C-09734"/>
    <x v="33"/>
    <n v="18"/>
    <s v="F"/>
    <n v="790"/>
    <x v="7"/>
    <x v="0"/>
    <s v="NA"/>
    <s v="NA"/>
    <s v="NA"/>
    <x v="1"/>
    <x v="1"/>
    <s v="OtsNPFH20S_1_0667"/>
    <s v="OtsNPFH20S_1_0638"/>
    <x v="0"/>
    <x v="0"/>
    <n v="2020"/>
    <s v="FALL"/>
    <n v="1"/>
    <x v="7"/>
    <n v="0.98845608500000004"/>
    <n v="1"/>
    <n v="1"/>
    <x v="4"/>
    <n v="5.5555555555555554"/>
    <n v="5.5672342888601314"/>
    <n v="16.731553988772674"/>
    <s v="Abv"/>
    <n v="1.1678733304576028E-2"/>
  </r>
  <r>
    <s v="OtsLGRF24S"/>
    <s v="OtsLGRF24S_9737"/>
    <s v="C-09737"/>
    <x v="33"/>
    <n v="18"/>
    <s v="M"/>
    <n v="670"/>
    <x v="14"/>
    <x v="1"/>
    <n v="1"/>
    <s v="NA"/>
    <s v="NA"/>
    <x v="0"/>
    <x v="0"/>
    <s v="OtsLYON21S_1_0858"/>
    <s v="OtsLYON21S_1_1821"/>
    <x v="6"/>
    <x v="4"/>
    <n v="2021"/>
    <s v="FALL"/>
    <n v="0.999999999999997"/>
    <x v="15"/>
    <n v="0.98140000000000005"/>
    <n v="1"/>
    <n v="1"/>
    <x v="5"/>
    <n v="5.5555555555555554"/>
    <n v="5.5745080723682721"/>
    <n v="16.753414340817248"/>
    <s v="Abv"/>
    <n v="1.8952516812716702E-2"/>
  </r>
  <r>
    <s v="OtsLGRF24S"/>
    <s v="OtsLGRF24S_9740"/>
    <s v="C-09740"/>
    <x v="33"/>
    <n v="18"/>
    <s v="M"/>
    <n v="630"/>
    <x v="31"/>
    <x v="1"/>
    <s v="NA"/>
    <s v="NA"/>
    <s v="NA"/>
    <x v="0"/>
    <x v="0"/>
    <s v="OtsPBT21-PRHFa-0741"/>
    <s v="OtsPBT21-PRHFa-0678"/>
    <x v="14"/>
    <x v="4"/>
    <n v="2021"/>
    <s v="FALL"/>
    <n v="1"/>
    <x v="18"/>
    <n v="0.96"/>
    <n v="1"/>
    <n v="1"/>
    <x v="5"/>
    <n v="5.5555555555555554"/>
    <n v="5.5972222222222223"/>
    <n v="16.821678582067321"/>
    <s v="blw"/>
    <n v="4.1666666666666963E-2"/>
  </r>
  <r>
    <s v="OtsLGRF24S"/>
    <s v="OtsLGRF24S_9743"/>
    <s v="C-09743"/>
    <x v="33"/>
    <n v="18"/>
    <s v="M"/>
    <n v="700"/>
    <x v="0"/>
    <x v="1"/>
    <n v="1"/>
    <s v="NA"/>
    <s v="NA"/>
    <x v="0"/>
    <x v="0"/>
    <s v="OtsLYON20S_1_1447"/>
    <s v="OtsLYON20S_1_1242"/>
    <x v="1"/>
    <x v="0"/>
    <n v="2020"/>
    <s v="FALL"/>
    <n v="1"/>
    <x v="3"/>
    <n v="0.98961045999999997"/>
    <n v="1"/>
    <n v="1.0057142857142858"/>
    <x v="0"/>
    <n v="5.5873015873015879"/>
    <n v="5.5978002030902694"/>
    <n v="16.823415623764589"/>
    <s v="blw"/>
    <n v="1.0498615788681498E-2"/>
  </r>
  <r>
    <s v="OtsLGRF24S"/>
    <s v="OtsLGRF24S_9746"/>
    <s v="C-09746"/>
    <x v="33"/>
    <n v="18"/>
    <s v="M"/>
    <n v="750"/>
    <x v="21"/>
    <x v="0"/>
    <s v="NA"/>
    <s v="NA"/>
    <s v="NA"/>
    <x v="0"/>
    <x v="0"/>
    <s v="NA"/>
    <s v="NA"/>
    <x v="3"/>
    <x v="2"/>
    <s v="U"/>
    <s v="FALL"/>
    <n v="1"/>
    <x v="5"/>
    <n v="1"/>
    <n v="1"/>
    <n v="1.0058139534883721"/>
    <x v="1"/>
    <n v="5.5878552971576232"/>
    <n v="5.5465521706552483"/>
    <n v="16.669396738081858"/>
    <s v="blw"/>
    <n v="-4.1303126502374887E-2"/>
  </r>
  <r>
    <s v="OtsLGRF24S"/>
    <s v="OtsLGRF24S_9749"/>
    <s v="C-09749"/>
    <x v="34"/>
    <n v="18"/>
    <s v="F"/>
    <n v="730"/>
    <x v="13"/>
    <x v="1"/>
    <n v="1"/>
    <s v="NA"/>
    <s v="NA"/>
    <x v="1"/>
    <x v="1"/>
    <s v="OtsLYON20S_1_0610"/>
    <s v="OtsLYON20S_1_0582"/>
    <x v="1"/>
    <x v="0"/>
    <n v="2020"/>
    <s v="FALL"/>
    <n v="1"/>
    <x v="10"/>
    <n v="0.98961045999999997"/>
    <n v="1"/>
    <n v="1"/>
    <x v="1"/>
    <n v="5.5555555555555554"/>
    <n v="5.5660541713442369"/>
    <n v="16.728007308517132"/>
    <s v="Abv"/>
    <n v="1.0498615788681498E-2"/>
  </r>
  <r>
    <s v="OtsLGRF24S"/>
    <s v="OtsLGRF24S_9752"/>
    <s v="C-09752"/>
    <x v="34"/>
    <n v="18"/>
    <s v="M"/>
    <n v="640"/>
    <x v="39"/>
    <x v="1"/>
    <s v="NA"/>
    <s v="NA"/>
    <s v="NA"/>
    <x v="0"/>
    <x v="0"/>
    <s v="OtsPBT20-LWSFa-3625"/>
    <s v="OtsPBT20-LWSFa-3727"/>
    <x v="15"/>
    <x v="0"/>
    <n v="2020"/>
    <s v="FALL"/>
    <n v="1"/>
    <x v="19"/>
    <n v="0.99450000000000005"/>
    <n v="1"/>
    <n v="1"/>
    <x v="5"/>
    <n v="5.5555555555555554"/>
    <n v="5.5610859728506785"/>
    <n v="16.713076073902442"/>
    <s v="Abv"/>
    <n v="5.5304172951231578E-3"/>
  </r>
  <r>
    <s v="OtsLGRF24S"/>
    <s v="OtsLGRF24S_9755"/>
    <s v="C-09755"/>
    <x v="34"/>
    <n v="18"/>
    <s v="F"/>
    <n v="720"/>
    <x v="9"/>
    <x v="1"/>
    <n v="1"/>
    <s v="NA"/>
    <s v="NA"/>
    <x v="1"/>
    <x v="1"/>
    <s v="OtsLYON20S_1_0602"/>
    <s v="OtsLYON20S_1_0558"/>
    <x v="1"/>
    <x v="0"/>
    <n v="2020"/>
    <s v="FALL"/>
    <n v="1"/>
    <x v="10"/>
    <n v="0.98961045999999997"/>
    <n v="1"/>
    <n v="1.0069930069930071"/>
    <x v="0"/>
    <n v="5.594405594405595"/>
    <n v="5.6049042101942765"/>
    <n v="16.844765736267519"/>
    <s v="Abv"/>
    <n v="1.0498615788681498E-2"/>
  </r>
  <r>
    <s v="OtsLGRF24S"/>
    <s v="OtsLGRF24S_9758"/>
    <s v="C-09758"/>
    <x v="34"/>
    <n v="18"/>
    <s v="F"/>
    <n v="690"/>
    <x v="1"/>
    <x v="1"/>
    <n v="1"/>
    <s v="NA"/>
    <s v="NA"/>
    <x v="1"/>
    <x v="1"/>
    <s v="OtsLYON21S_1_0631"/>
    <s v="OtsLYON21S_1_0064"/>
    <x v="6"/>
    <x v="4"/>
    <n v="2021"/>
    <s v="FALL"/>
    <n v="1"/>
    <x v="11"/>
    <n v="0.98140000000000005"/>
    <n v="1"/>
    <n v="1.0069930069930071"/>
    <x v="0"/>
    <n v="5.594405594405595"/>
    <n v="5.6133581112183117"/>
    <n v="16.870172768567635"/>
    <s v="Abv"/>
    <n v="1.8952516812716702E-2"/>
  </r>
  <r>
    <s v="OtsLGRF24S"/>
    <s v="OtsLGRF24S_9761"/>
    <s v="C-09761"/>
    <x v="34"/>
    <n v="18"/>
    <s v="F"/>
    <n v="690"/>
    <x v="1"/>
    <x v="0"/>
    <s v="NA"/>
    <s v="NA"/>
    <s v="NA"/>
    <x v="1"/>
    <x v="1"/>
    <s v="OtsLYON21S_1_0940"/>
    <s v="OtsLYON21S_1_1756"/>
    <x v="6"/>
    <x v="4"/>
    <n v="2021"/>
    <s v="FALL"/>
    <n v="0.999999999999998"/>
    <x v="4"/>
    <n v="0.98140000000000005"/>
    <n v="1"/>
    <n v="1.0069930069930071"/>
    <x v="0"/>
    <n v="5.594405594405595"/>
    <n v="5.6133581112183117"/>
    <n v="16.870172768567635"/>
    <s v="Abv"/>
    <n v="1.8952516812716702E-2"/>
  </r>
  <r>
    <s v="OtsLGRF24S"/>
    <s v="OtsLGRF24S_9764"/>
    <s v="C-09764"/>
    <x v="34"/>
    <n v="18"/>
    <s v="M"/>
    <n v="500"/>
    <x v="23"/>
    <x v="1"/>
    <n v="1"/>
    <s v="NA"/>
    <s v="NA"/>
    <x v="0"/>
    <x v="0"/>
    <s v="OtsLYON22S_1_0353"/>
    <s v="OtsLYON22S_1_4071"/>
    <x v="2"/>
    <x v="1"/>
    <n v="2022"/>
    <s v="FALL"/>
    <n v="1"/>
    <x v="4"/>
    <n v="0.98"/>
    <n v="1"/>
    <n v="1"/>
    <x v="7"/>
    <n v="5.5555555555555554"/>
    <n v="5.5759637188208613"/>
    <n v="16.757789085249826"/>
    <s v="Abv"/>
    <n v="2.0408163265305923E-2"/>
  </r>
  <r>
    <s v="OtsLGRF24S"/>
    <s v="OtsLGRF24S_9767"/>
    <s v="C-09767"/>
    <x v="34"/>
    <n v="18"/>
    <s v="M"/>
    <n v="670"/>
    <x v="14"/>
    <x v="1"/>
    <s v="NA"/>
    <s v="NA"/>
    <s v="NA"/>
    <x v="0"/>
    <x v="0"/>
    <s v="NA"/>
    <s v="NA"/>
    <x v="3"/>
    <x v="2"/>
    <s v="U"/>
    <s v="FALL"/>
    <n v="1"/>
    <x v="5"/>
    <n v="1"/>
    <n v="1"/>
    <n v="1"/>
    <x v="5"/>
    <n v="5.5555555555555554"/>
    <n v="5.0392781132050333"/>
    <n v="15.144854597594751"/>
    <s v="blw"/>
    <n v="-0.51627744235052209"/>
  </r>
  <r>
    <s v="OtsLGRF24S"/>
    <s v="OtsLGRF24S_9770"/>
    <s v="C-09770"/>
    <x v="34"/>
    <n v="18"/>
    <s v="M"/>
    <n v="700"/>
    <x v="0"/>
    <x v="0"/>
    <s v="NA"/>
    <s v="NA"/>
    <s v="NA"/>
    <x v="0"/>
    <x v="0"/>
    <s v="NA"/>
    <s v="NA"/>
    <x v="3"/>
    <x v="2"/>
    <s v="U"/>
    <s v="FALL"/>
    <n v="1"/>
    <x v="5"/>
    <n v="1"/>
    <n v="1"/>
    <n v="1.0057142857142858"/>
    <x v="0"/>
    <n v="5.5873015873015879"/>
    <n v="5.545998460799213"/>
    <n v="16.6677326395601"/>
    <s v="Abv"/>
    <n v="-4.1303126502374887E-2"/>
  </r>
  <r>
    <s v="OtsLGRF24S"/>
    <s v="OtsLGRF24S_9773"/>
    <s v="C-09773"/>
    <x v="34"/>
    <n v="18"/>
    <s v="M"/>
    <n v="610"/>
    <x v="38"/>
    <x v="0"/>
    <s v="NA"/>
    <s v="NA"/>
    <s v="NA"/>
    <x v="0"/>
    <x v="0"/>
    <s v="OtsLYON21S_1_1180"/>
    <s v="OtsLYON21S_1_2361"/>
    <x v="6"/>
    <x v="4"/>
    <n v="2021"/>
    <s v="FALL"/>
    <n v="1"/>
    <x v="4"/>
    <n v="0.98140000000000005"/>
    <n v="1"/>
    <n v="1.0138888888888888"/>
    <x v="8"/>
    <n v="5.632716049382716"/>
    <n v="5.6516685661954327"/>
    <n v="16.98530955148815"/>
    <s v="Abv"/>
    <n v="1.8952516812716702E-2"/>
  </r>
  <r>
    <s v="OtsLGRF24S"/>
    <s v="OtsLGRF24S_9776"/>
    <s v="C-09776"/>
    <x v="34"/>
    <n v="18"/>
    <s v="F"/>
    <n v="610"/>
    <x v="38"/>
    <x v="0"/>
    <s v="NA"/>
    <s v="NA"/>
    <s v="NA"/>
    <x v="1"/>
    <x v="1"/>
    <s v="OtsLYON21S_1_0697"/>
    <s v="OtsLYON21S_1_0263"/>
    <x v="6"/>
    <x v="4"/>
    <n v="2021"/>
    <s v="FALL"/>
    <n v="1"/>
    <x v="2"/>
    <n v="0.98140000000000005"/>
    <n v="1"/>
    <n v="1.0172413793103448"/>
    <x v="8"/>
    <n v="5.6513409961685825"/>
    <n v="5.6702935129812992"/>
    <n v="17.041284257512164"/>
    <s v="Abv"/>
    <n v="1.8952516812716702E-2"/>
  </r>
  <r>
    <s v="OtsLGRF24S"/>
    <s v="OtsLGRF24S_9779"/>
    <s v="C-09779"/>
    <x v="34"/>
    <n v="18"/>
    <s v="F"/>
    <n v="770"/>
    <x v="8"/>
    <x v="0"/>
    <s v="NA"/>
    <s v="NA"/>
    <s v="NA"/>
    <x v="1"/>
    <x v="1"/>
    <s v="NA"/>
    <s v="NA"/>
    <x v="3"/>
    <x v="2"/>
    <s v="U"/>
    <s v="FALL"/>
    <n v="1"/>
    <x v="5"/>
    <n v="1"/>
    <n v="1"/>
    <n v="1"/>
    <x v="1"/>
    <n v="5.5555555555555554"/>
    <n v="5.5142524290531805"/>
    <n v="16.572324324312643"/>
    <s v="Abv"/>
    <n v="-4.1303126502374887E-2"/>
  </r>
  <r>
    <s v="OtsLGRF24S"/>
    <s v="OtsLGRF24S_9782"/>
    <s v="C-09782"/>
    <x v="34"/>
    <n v="18"/>
    <s v="F"/>
    <n v="750"/>
    <x v="21"/>
    <x v="1"/>
    <n v="1"/>
    <s v="NA"/>
    <s v="NA"/>
    <x v="1"/>
    <x v="1"/>
    <s v="OtsLYON20S_1_1452"/>
    <s v="OtsLYON20S_1_1253"/>
    <x v="1"/>
    <x v="0"/>
    <n v="2020"/>
    <s v="FALL"/>
    <n v="0.999999999999999"/>
    <x v="3"/>
    <n v="0.98961045999999997"/>
    <n v="1"/>
    <n v="1"/>
    <x v="1"/>
    <n v="5.5555555555555554"/>
    <n v="5.5660541713442369"/>
    <n v="16.728007308517132"/>
    <s v="blw"/>
    <n v="1.0498615788681498E-2"/>
  </r>
  <r>
    <s v="OtsLGRF24S"/>
    <s v="OtsLGRF24S_9785"/>
    <s v="C-09785"/>
    <x v="34"/>
    <n v="18"/>
    <s v="M"/>
    <n v="650"/>
    <x v="28"/>
    <x v="0"/>
    <s v="NA"/>
    <s v="NA"/>
    <s v="NA"/>
    <x v="0"/>
    <x v="0"/>
    <s v="OtsLYON21S_1_0750"/>
    <s v="OtsLYON21S_1_0376"/>
    <x v="6"/>
    <x v="4"/>
    <n v="2021"/>
    <s v="FALL"/>
    <n v="1"/>
    <x v="1"/>
    <n v="0.98140000000000005"/>
    <n v="1"/>
    <n v="1"/>
    <x v="5"/>
    <n v="5.5555555555555554"/>
    <n v="5.5745080723682721"/>
    <n v="16.753414340817248"/>
    <s v="Abv"/>
    <n v="1.8952516812716702E-2"/>
  </r>
  <r>
    <s v="OtsLGRF24S"/>
    <s v="OtsLGRF24S_9788"/>
    <s v="C-09788"/>
    <x v="34"/>
    <n v="18"/>
    <s v="M"/>
    <n v="520"/>
    <x v="29"/>
    <x v="1"/>
    <n v="1"/>
    <s v="NA"/>
    <s v="NA"/>
    <x v="0"/>
    <x v="0"/>
    <s v="OtsLYON21S_1_0791"/>
    <s v="OtsLYON21S_1_0480"/>
    <x v="6"/>
    <x v="4"/>
    <n v="2021"/>
    <s v="FALL"/>
    <n v="1"/>
    <x v="10"/>
    <n v="0.98140000000000005"/>
    <n v="1"/>
    <n v="1"/>
    <x v="7"/>
    <n v="5.5555555555555554"/>
    <n v="5.5745080723682721"/>
    <n v="16.753414340817248"/>
    <s v="Abv"/>
    <n v="1.8952516812716702E-2"/>
  </r>
  <r>
    <s v="OtsLGRF24S"/>
    <s v="OtsLGRF24S_9791"/>
    <s v="C-09791"/>
    <x v="34"/>
    <n v="18"/>
    <s v="F"/>
    <n v="760"/>
    <x v="20"/>
    <x v="0"/>
    <s v="NA"/>
    <s v="NA"/>
    <s v="NA"/>
    <x v="1"/>
    <x v="1"/>
    <s v="NA"/>
    <s v="NA"/>
    <x v="3"/>
    <x v="2"/>
    <s v="U"/>
    <s v="FALL"/>
    <n v="0.999999999999999"/>
    <x v="5"/>
    <n v="1"/>
    <n v="1"/>
    <n v="1"/>
    <x v="1"/>
    <n v="5.5555555555555554"/>
    <n v="5.5142524290531805"/>
    <n v="16.572324324312643"/>
    <s v="Abv"/>
    <n v="-4.1303126502374887E-2"/>
  </r>
  <r>
    <s v="OtsLGRF24S"/>
    <s v="OtsLGRF24S_9794"/>
    <s v="C-09794"/>
    <x v="34"/>
    <n v="18"/>
    <s v="M"/>
    <n v="730"/>
    <x v="13"/>
    <x v="0"/>
    <s v="NA"/>
    <s v="NA"/>
    <s v="NA"/>
    <x v="0"/>
    <x v="0"/>
    <s v="OtsLYON20S_1_0430"/>
    <s v="OtsLYON20S_1_1138"/>
    <x v="1"/>
    <x v="0"/>
    <n v="2020"/>
    <s v="FALL"/>
    <n v="0.999999999999998"/>
    <x v="1"/>
    <n v="0.98961045999999997"/>
    <n v="1"/>
    <n v="1.0058139534883721"/>
    <x v="1"/>
    <n v="5.5878552971576232"/>
    <n v="5.5983539129463047"/>
    <n v="16.825079722286347"/>
    <s v="Abv"/>
    <n v="1.0498615788681498E-2"/>
  </r>
  <r>
    <s v="OtsLGRF24S"/>
    <s v="OtsLGRF24S_9797"/>
    <s v="C-09797"/>
    <x v="34"/>
    <n v="18"/>
    <s v="M"/>
    <n v="640"/>
    <x v="39"/>
    <x v="0"/>
    <n v="1"/>
    <s v="NA"/>
    <s v="NA"/>
    <x v="0"/>
    <x v="0"/>
    <s v="OtsLYON19S_1_1357"/>
    <s v="OtsLYON19S_1_1440"/>
    <x v="5"/>
    <x v="3"/>
    <n v="2019"/>
    <s v="FALL"/>
    <n v="1"/>
    <x v="3"/>
    <n v="0.95971980899999998"/>
    <n v="1"/>
    <n v="1"/>
    <x v="5"/>
    <n v="5.5555555555555554"/>
    <n v="5.5975263376757773"/>
    <n v="16.822592559073851"/>
    <s v="blw"/>
    <n v="4.1970782120221983E-2"/>
  </r>
  <r>
    <s v="OtsLGRF24S"/>
    <s v="OtsLGRF24S_9800"/>
    <s v="C-09800"/>
    <x v="34"/>
    <n v="18"/>
    <s v="M"/>
    <n v="800"/>
    <x v="18"/>
    <x v="0"/>
    <s v="NA"/>
    <s v="NA"/>
    <s v="NA"/>
    <x v="0"/>
    <x v="0"/>
    <s v="OtsPBT19-PRHFa-5464"/>
    <s v="OtsPBT19-PRHFa-5339"/>
    <x v="11"/>
    <x v="3"/>
    <n v="2019"/>
    <s v="FALL"/>
    <n v="1"/>
    <x v="18"/>
    <n v="0.96152300000000002"/>
    <n v="1"/>
    <n v="1"/>
    <x v="4"/>
    <n v="5.5555555555555554"/>
    <n v="5.5955722790244691"/>
    <n v="16.816719905593647"/>
    <s v="blw"/>
    <n v="4.0016723468913717E-2"/>
  </r>
  <r>
    <s v="OtsLGRF24S"/>
    <s v="OtsLGRF24S_9803"/>
    <s v="C-09803"/>
    <x v="34"/>
    <n v="18"/>
    <s v="F"/>
    <n v="790"/>
    <x v="7"/>
    <x v="0"/>
    <s v="NA"/>
    <s v="NA"/>
    <s v="NA"/>
    <x v="1"/>
    <x v="1"/>
    <s v="NA"/>
    <s v="NA"/>
    <x v="3"/>
    <x v="2"/>
    <s v="U"/>
    <s v="FALL"/>
    <n v="1"/>
    <x v="5"/>
    <n v="1"/>
    <n v="1"/>
    <n v="1"/>
    <x v="4"/>
    <n v="5.5555555555555554"/>
    <n v="5.5142524290531805"/>
    <n v="16.572324324312643"/>
    <s v="Abv"/>
    <n v="-4.1303126502374887E-2"/>
  </r>
  <r>
    <s v="OtsLGRF24S"/>
    <s v="OtsLGRF24S_9806"/>
    <s v="C-09806"/>
    <x v="34"/>
    <n v="18"/>
    <s v="F"/>
    <n v="710"/>
    <x v="25"/>
    <x v="0"/>
    <s v="NA"/>
    <s v="NA"/>
    <s v="NA"/>
    <x v="1"/>
    <x v="1"/>
    <s v="OtsNPFH21S_1_1648"/>
    <s v="OtsNPFH21S_1_1574"/>
    <x v="9"/>
    <x v="4"/>
    <n v="2021"/>
    <s v="FALL"/>
    <n v="1"/>
    <x v="12"/>
    <n v="0.98260000000000003"/>
    <n v="1"/>
    <n v="1.0069930069930071"/>
    <x v="0"/>
    <n v="5.594405594405595"/>
    <n v="5.6121137157164034"/>
    <n v="16.86643290969997"/>
    <s v="Abv"/>
    <n v="1.7708121310808345E-2"/>
  </r>
  <r>
    <s v="OtsLGRF24S"/>
    <s v="OtsLGRF24S_9809"/>
    <s v="C-09809"/>
    <x v="34"/>
    <n v="18"/>
    <s v="F"/>
    <n v="820"/>
    <x v="6"/>
    <x v="1"/>
    <n v="1"/>
    <s v="NA"/>
    <s v="NA"/>
    <x v="1"/>
    <x v="1"/>
    <s v="NA"/>
    <s v="NA"/>
    <x v="3"/>
    <x v="2"/>
    <s v="U"/>
    <s v="FALL"/>
    <n v="0.999999999999999"/>
    <x v="5"/>
    <n v="1"/>
    <n v="1"/>
    <n v="1"/>
    <x v="4"/>
    <n v="5.5555555555555554"/>
    <n v="5.0392781132050333"/>
    <n v="15.144854597594751"/>
    <s v="Abv"/>
    <n v="-0.51627744235052209"/>
  </r>
  <r>
    <s v="OtsLGRF24S"/>
    <s v="OtsLGRF24S_9812"/>
    <s v="C-09812"/>
    <x v="34"/>
    <n v="18"/>
    <s v="F"/>
    <n v="730"/>
    <x v="13"/>
    <x v="0"/>
    <s v="NA"/>
    <s v="NA"/>
    <s v="NA"/>
    <x v="1"/>
    <x v="1"/>
    <s v="OtsLYON20S_1_1567"/>
    <s v="OtsLYON20S_1_1749"/>
    <x v="1"/>
    <x v="0"/>
    <n v="2020"/>
    <s v="FALL"/>
    <n v="0.999999999999999"/>
    <x v="4"/>
    <n v="0.98961045999999997"/>
    <n v="1"/>
    <n v="1"/>
    <x v="1"/>
    <n v="5.5555555555555554"/>
    <n v="5.5660541713442369"/>
    <n v="16.728007308517132"/>
    <s v="Abv"/>
    <n v="1.0498615788681498E-2"/>
  </r>
  <r>
    <s v="OtsLGRF24S"/>
    <s v="OtsLGRF24S_9815"/>
    <s v="C-09815"/>
    <x v="34"/>
    <n v="18"/>
    <s v="F"/>
    <n v="700"/>
    <x v="0"/>
    <x v="1"/>
    <n v="1"/>
    <s v="NA"/>
    <s v="NA"/>
    <x v="1"/>
    <x v="1"/>
    <s v="OtsLYON20S_1_1817"/>
    <s v="OtsLYON20S_1_2013"/>
    <x v="1"/>
    <x v="0"/>
    <n v="2020"/>
    <s v="FALL"/>
    <n v="0.999999999999996"/>
    <x v="14"/>
    <n v="0.98961045999999997"/>
    <n v="1"/>
    <n v="1.0069930069930071"/>
    <x v="0"/>
    <n v="5.594405594405595"/>
    <n v="5.6049042101942765"/>
    <n v="16.844765736267519"/>
    <s v="Abv"/>
    <n v="1.0498615788681498E-2"/>
  </r>
  <r>
    <s v="OtsLGRF24S"/>
    <s v="OtsLGRF24S_9818"/>
    <s v="C-09818"/>
    <x v="34"/>
    <n v="18"/>
    <s v="M"/>
    <n v="500"/>
    <x v="23"/>
    <x v="1"/>
    <s v="NA"/>
    <s v="NA"/>
    <s v="NA"/>
    <x v="0"/>
    <x v="0"/>
    <s v="OtsLYON22S_1_0015"/>
    <s v="OtsLYON22S_1_1035"/>
    <x v="2"/>
    <x v="1"/>
    <n v="2022"/>
    <s v="FALL"/>
    <n v="1"/>
    <x v="11"/>
    <n v="0.98"/>
    <n v="1"/>
    <n v="1"/>
    <x v="7"/>
    <n v="5.5555555555555554"/>
    <n v="5.5759637188208613"/>
    <n v="16.757789085249826"/>
    <s v="Abv"/>
    <n v="2.0408163265305923E-2"/>
  </r>
  <r>
    <s v="OtsLGRF24S"/>
    <s v="OtsLGRF24S_9821"/>
    <s v="C-09821"/>
    <x v="34"/>
    <n v="18"/>
    <s v="F"/>
    <n v="780"/>
    <x v="11"/>
    <x v="0"/>
    <s v="NA"/>
    <s v="NA"/>
    <s v="NA"/>
    <x v="1"/>
    <x v="1"/>
    <s v="OtsLYON20S_1_0226"/>
    <s v="OtsLYON20S_1_0064"/>
    <x v="1"/>
    <x v="0"/>
    <n v="2020"/>
    <s v="FALL"/>
    <n v="0.999999999999996"/>
    <x v="11"/>
    <n v="0.98961045999999997"/>
    <n v="1"/>
    <n v="1"/>
    <x v="4"/>
    <n v="5.5555555555555554"/>
    <n v="5.5660541713442369"/>
    <n v="16.728007308517132"/>
    <s v="Abv"/>
    <n v="1.0498615788681498E-2"/>
  </r>
  <r>
    <s v="OtsLGRF24S"/>
    <s v="OtsLGRF24S_9824"/>
    <s v="C-09824"/>
    <x v="34"/>
    <n v="18"/>
    <s v="M"/>
    <n v="630"/>
    <x v="31"/>
    <x v="1"/>
    <n v="1"/>
    <s v="NA"/>
    <s v="NA"/>
    <x v="0"/>
    <x v="0"/>
    <s v="OtsLYON21S_1_0836"/>
    <s v="OtsLYON21S_1_1682"/>
    <x v="6"/>
    <x v="4"/>
    <n v="2021"/>
    <s v="FALL"/>
    <n v="0.999999999999994"/>
    <x v="6"/>
    <n v="0.98140000000000005"/>
    <n v="1"/>
    <n v="1"/>
    <x v="5"/>
    <n v="5.5555555555555554"/>
    <n v="5.5745080723682721"/>
    <n v="16.753414340817248"/>
    <s v="Abv"/>
    <n v="1.8952516812716702E-2"/>
  </r>
  <r>
    <s v="OtsLGRF24S"/>
    <s v="OtsLGRF24S_9827"/>
    <s v="C-09827"/>
    <x v="34"/>
    <n v="18"/>
    <s v="F"/>
    <n v="690"/>
    <x v="1"/>
    <x v="0"/>
    <s v="NA"/>
    <s v="NA"/>
    <s v="NA"/>
    <x v="1"/>
    <x v="1"/>
    <s v="OtsLYON20S_1_0265"/>
    <s v="OtsLYON20S_1_0131"/>
    <x v="1"/>
    <x v="0"/>
    <n v="2020"/>
    <s v="FALL"/>
    <n v="0.999999999999998"/>
    <x v="2"/>
    <n v="0.98961045999999997"/>
    <n v="1"/>
    <n v="1.0069930069930071"/>
    <x v="0"/>
    <n v="5.594405594405595"/>
    <n v="5.6049042101942765"/>
    <n v="16.844765736267519"/>
    <s v="Abv"/>
    <n v="1.0498615788681498E-2"/>
  </r>
  <r>
    <s v="OtsLGRF24S"/>
    <s v="OtsLGRF24S_9830"/>
    <s v="C-09830"/>
    <x v="34"/>
    <n v="18"/>
    <s v="F"/>
    <n v="600"/>
    <x v="44"/>
    <x v="1"/>
    <n v="1"/>
    <s v="NA"/>
    <s v="NA"/>
    <x v="1"/>
    <x v="1"/>
    <s v="OtsLYON21S_1_0998"/>
    <s v="OtsLYON21S_1_0531"/>
    <x v="6"/>
    <x v="4"/>
    <n v="2021"/>
    <s v="FALL"/>
    <n v="1"/>
    <x v="3"/>
    <n v="0.98140000000000005"/>
    <n v="1"/>
    <n v="1.0172413793103448"/>
    <x v="8"/>
    <n v="5.6513409961685825"/>
    <n v="5.6702935129812992"/>
    <n v="17.041284257512164"/>
    <s v="blw"/>
    <n v="1.8952516812716702E-2"/>
  </r>
  <r>
    <s v="OtsLGRF24S"/>
    <s v="OtsLGRF24S_9833"/>
    <s v="C-09833"/>
    <x v="34"/>
    <n v="18"/>
    <s v="M"/>
    <n v="620"/>
    <x v="26"/>
    <x v="1"/>
    <n v="1"/>
    <s v="NA"/>
    <s v="NA"/>
    <x v="0"/>
    <x v="0"/>
    <s v="OtsLYON21S_1_0672"/>
    <s v="OtsLYON21S_1_0202"/>
    <x v="6"/>
    <x v="4"/>
    <n v="2021"/>
    <s v="FALL"/>
    <n v="1"/>
    <x v="2"/>
    <n v="0.98140000000000005"/>
    <n v="1"/>
    <n v="1.0138888888888888"/>
    <x v="8"/>
    <n v="5.632716049382716"/>
    <n v="5.6516685661954327"/>
    <n v="16.98530955148815"/>
    <s v="Abv"/>
    <n v="1.8952516812716702E-2"/>
  </r>
  <r>
    <s v="OtsLGRF24S"/>
    <s v="OtsLGRF24S_9836"/>
    <s v="C-09836"/>
    <x v="34"/>
    <n v="18"/>
    <s v="M"/>
    <n v="590"/>
    <x v="35"/>
    <x v="0"/>
    <s v="NA"/>
    <s v="NA"/>
    <s v="NA"/>
    <x v="0"/>
    <x v="0"/>
    <s v="NA"/>
    <s v="NA"/>
    <x v="3"/>
    <x v="2"/>
    <s v="U"/>
    <s v="FALL"/>
    <n v="0.999999999999999"/>
    <x v="5"/>
    <n v="1"/>
    <n v="1"/>
    <n v="1.0138888888888888"/>
    <x v="8"/>
    <n v="5.632716049382716"/>
    <n v="5.5914129228803411"/>
    <n v="16.804219534983545"/>
    <s v="Abv"/>
    <n v="-4.1303126502374887E-2"/>
  </r>
  <r>
    <s v="OtsLGRF24S"/>
    <s v="OtsLGRF24S_9839"/>
    <s v="C-09839"/>
    <x v="34"/>
    <n v="18"/>
    <s v="F"/>
    <n v="750"/>
    <x v="21"/>
    <x v="0"/>
    <s v="NA"/>
    <s v="NA"/>
    <s v="NA"/>
    <x v="1"/>
    <x v="1"/>
    <s v="NA"/>
    <s v="NA"/>
    <x v="3"/>
    <x v="2"/>
    <s v="U"/>
    <s v="FALL"/>
    <n v="1"/>
    <x v="5"/>
    <n v="1"/>
    <n v="1"/>
    <n v="1"/>
    <x v="1"/>
    <n v="5.5555555555555554"/>
    <n v="5.5142524290531805"/>
    <n v="16.572324324312643"/>
    <s v="Abv"/>
    <n v="-4.1303126502374887E-2"/>
  </r>
  <r>
    <s v="OtsLGRF24S"/>
    <s v="OtsLGRF24S_9842"/>
    <s v="C-09842"/>
    <x v="34"/>
    <n v="18"/>
    <s v="M"/>
    <n v="610"/>
    <x v="38"/>
    <x v="0"/>
    <s v="NA"/>
    <s v="NA"/>
    <s v="NA"/>
    <x v="0"/>
    <x v="0"/>
    <s v="NA"/>
    <s v="NA"/>
    <x v="3"/>
    <x v="2"/>
    <s v="U"/>
    <s v="FALL"/>
    <n v="1"/>
    <x v="5"/>
    <n v="1"/>
    <n v="1"/>
    <n v="1.0138888888888888"/>
    <x v="8"/>
    <n v="5.632716049382716"/>
    <n v="5.5914129228803411"/>
    <n v="16.804219534983545"/>
    <s v="Abv"/>
    <n v="-4.1303126502374887E-2"/>
  </r>
  <r>
    <s v="OtsLGRF24S"/>
    <s v="OtsLGRF24S_9845"/>
    <s v="C-09845"/>
    <x v="34"/>
    <n v="18"/>
    <s v="F"/>
    <n v="740"/>
    <x v="2"/>
    <x v="1"/>
    <n v="1"/>
    <s v="NA"/>
    <s v="NA"/>
    <x v="1"/>
    <x v="1"/>
    <s v="OtsLYON20S_1_1596"/>
    <s v="OtsLYON20S_1_1784"/>
    <x v="1"/>
    <x v="0"/>
    <n v="2020"/>
    <s v="FALL"/>
    <n v="0.999999999999999"/>
    <x v="14"/>
    <n v="0.98961045999999997"/>
    <n v="1"/>
    <n v="1"/>
    <x v="1"/>
    <n v="5.5555555555555554"/>
    <n v="5.5660541713442369"/>
    <n v="16.728007308517132"/>
    <s v="Abv"/>
    <n v="1.0498615788681498E-2"/>
  </r>
  <r>
    <s v="OtsLGRF24S"/>
    <s v="OtsLGRF24S_9848"/>
    <s v="C-09848"/>
    <x v="34"/>
    <n v="18"/>
    <s v="F"/>
    <n v="740"/>
    <x v="2"/>
    <x v="0"/>
    <s v="NA"/>
    <s v="NA"/>
    <s v="NA"/>
    <x v="1"/>
    <x v="1"/>
    <s v="NA"/>
    <s v="NA"/>
    <x v="3"/>
    <x v="2"/>
    <s v="U"/>
    <s v="FALL"/>
    <n v="1"/>
    <x v="5"/>
    <n v="1"/>
    <n v="1"/>
    <n v="1"/>
    <x v="1"/>
    <n v="5.5555555555555554"/>
    <n v="5.5142524290531805"/>
    <n v="16.572324324312643"/>
    <s v="Abv"/>
    <n v="-4.1303126502374887E-2"/>
  </r>
  <r>
    <s v="OtsLGRF24S"/>
    <s v="OtsLGRF24S_9851"/>
    <s v="C-09851"/>
    <x v="34"/>
    <n v="18"/>
    <s v="M"/>
    <n v="410"/>
    <x v="54"/>
    <x v="1"/>
    <n v="1"/>
    <s v="NA"/>
    <s v="NA"/>
    <x v="0"/>
    <x v="0"/>
    <s v="OtsLYON22S_1_0303"/>
    <s v="OtsLYON22S_1_3359"/>
    <x v="2"/>
    <x v="1"/>
    <n v="2022"/>
    <s v="FALL"/>
    <n v="1"/>
    <x v="9"/>
    <n v="0.98"/>
    <n v="1"/>
    <n v="1"/>
    <x v="6"/>
    <n v="5.5555555555555554"/>
    <n v="5.5759637188208613"/>
    <n v="16.757789085249826"/>
    <s v="Abv"/>
    <n v="2.0408163265305923E-2"/>
  </r>
  <r>
    <s v="OtsLGRF24S"/>
    <s v="OtsLGRF24S_9854"/>
    <s v="C-09854"/>
    <x v="34"/>
    <n v="18"/>
    <s v="F"/>
    <n v="720"/>
    <x v="9"/>
    <x v="1"/>
    <n v="1"/>
    <s v="NA"/>
    <s v="NA"/>
    <x v="1"/>
    <x v="1"/>
    <s v="OtsLYON20S_1_1302"/>
    <s v="OtsLYON20S_1_0822"/>
    <x v="1"/>
    <x v="0"/>
    <n v="2020"/>
    <s v="FALL"/>
    <n v="1"/>
    <x v="3"/>
    <n v="0.98961045999999997"/>
    <n v="1"/>
    <n v="1.0069930069930071"/>
    <x v="0"/>
    <n v="5.594405594405595"/>
    <n v="5.6049042101942765"/>
    <n v="16.844765736267519"/>
    <s v="blw"/>
    <n v="1.0498615788681498E-2"/>
  </r>
  <r>
    <s v="OtsLGRF24S"/>
    <s v="OtsLGRF24S_9858"/>
    <s v="C-09858"/>
    <x v="34"/>
    <n v="18"/>
    <s v="M"/>
    <n v="470"/>
    <x v="3"/>
    <x v="0"/>
    <s v="NA"/>
    <s v="NA"/>
    <s v="NA"/>
    <x v="0"/>
    <x v="0"/>
    <s v="NA"/>
    <s v="NA"/>
    <x v="3"/>
    <x v="2"/>
    <s v="U"/>
    <s v="FALL"/>
    <n v="1"/>
    <x v="5"/>
    <n v="1"/>
    <n v="1"/>
    <n v="1"/>
    <x v="2"/>
    <n v="5.5555555555555554"/>
    <n v="5.5142524290531805"/>
    <n v="16.572324324312643"/>
    <s v="Abv"/>
    <n v="-4.1303126502374887E-2"/>
  </r>
  <r>
    <s v="OtsLGRF24S"/>
    <s v="OtsLGRF24S_9860"/>
    <s v="C-09860"/>
    <x v="34"/>
    <n v="18"/>
    <s v="M"/>
    <n v="640"/>
    <x v="39"/>
    <x v="0"/>
    <s v="NA"/>
    <s v="NA"/>
    <s v="NA"/>
    <x v="0"/>
    <x v="0"/>
    <s v="NA"/>
    <s v="NA"/>
    <x v="3"/>
    <x v="2"/>
    <s v="U"/>
    <s v="FALL"/>
    <n v="1"/>
    <x v="5"/>
    <n v="1"/>
    <n v="1"/>
    <n v="1"/>
    <x v="5"/>
    <n v="5.5555555555555554"/>
    <n v="5.5142524290531805"/>
    <n v="16.572324324312643"/>
    <s v="Abv"/>
    <n v="-4.1303126502374887E-2"/>
  </r>
  <r>
    <s v="OtsLGRF24S"/>
    <s v="OtsLGRF24S_9863"/>
    <s v="C-09863"/>
    <x v="34"/>
    <n v="18"/>
    <s v="F"/>
    <n v="660"/>
    <x v="36"/>
    <x v="1"/>
    <n v="1"/>
    <s v="NA"/>
    <s v="NA"/>
    <x v="1"/>
    <x v="1"/>
    <s v="OtsNPFH20S_1_0575"/>
    <s v="OtsNPFH20S_1_0535"/>
    <x v="0"/>
    <x v="0"/>
    <n v="2020"/>
    <s v="FALL"/>
    <n v="0.999999999999998"/>
    <x v="7"/>
    <n v="0.98845608500000004"/>
    <n v="1"/>
    <n v="1"/>
    <x v="5"/>
    <n v="5.5555555555555554"/>
    <n v="5.5672342888601314"/>
    <n v="16.731553988772674"/>
    <s v="Abv"/>
    <n v="1.1678733304576028E-2"/>
  </r>
  <r>
    <s v="OtsLGRF24S"/>
    <s v="OtsLGRF24S_9866"/>
    <s v="C-09866"/>
    <x v="34"/>
    <n v="18"/>
    <s v="M"/>
    <n v="490"/>
    <x v="24"/>
    <x v="0"/>
    <s v="NA"/>
    <s v="NA"/>
    <s v="NA"/>
    <x v="0"/>
    <x v="0"/>
    <s v="OtsLYON22S_1_0383"/>
    <s v="OtsLYON22S_1_4104"/>
    <x v="2"/>
    <x v="1"/>
    <n v="2022"/>
    <s v="FALL"/>
    <n v="1"/>
    <x v="4"/>
    <n v="0.98"/>
    <n v="1"/>
    <n v="1"/>
    <x v="7"/>
    <n v="5.5555555555555554"/>
    <n v="5.5759637188208613"/>
    <n v="16.757789085249826"/>
    <s v="Abv"/>
    <n v="2.0408163265305923E-2"/>
  </r>
  <r>
    <s v="OtsLGRF24S"/>
    <s v="OtsLGRF24S_9869"/>
    <s v="C-09869"/>
    <x v="34"/>
    <n v="18"/>
    <s v="M"/>
    <n v="360"/>
    <x v="61"/>
    <x v="1"/>
    <n v="1"/>
    <s v="NA"/>
    <s v="NA"/>
    <x v="0"/>
    <x v="0"/>
    <s v="OtsLYON22S_1_0557"/>
    <s v="OtsLYON22S_1_5051"/>
    <x v="2"/>
    <x v="1"/>
    <n v="2022"/>
    <s v="FALL"/>
    <n v="1"/>
    <x v="3"/>
    <n v="0.98"/>
    <n v="1"/>
    <n v="1"/>
    <x v="6"/>
    <n v="5.5555555555555554"/>
    <n v="5.5759637188208613"/>
    <n v="16.757789085249826"/>
    <s v="blw"/>
    <n v="2.0408163265305923E-2"/>
  </r>
  <r>
    <s v="OtsLGRF24S"/>
    <s v="OtsLGRF24S_9872"/>
    <s v="C-09872"/>
    <x v="34"/>
    <n v="18"/>
    <s v="M"/>
    <n v="960"/>
    <x v="52"/>
    <x v="0"/>
    <s v="NA"/>
    <s v="NA"/>
    <s v="NA"/>
    <x v="0"/>
    <x v="0"/>
    <s v="NA"/>
    <s v="NA"/>
    <x v="3"/>
    <x v="2"/>
    <s v="U"/>
    <s v="FALL"/>
    <n v="1"/>
    <x v="5"/>
    <n v="1"/>
    <n v="1"/>
    <n v="1"/>
    <x v="11"/>
    <n v="5.5555555555555554"/>
    <n v="5.5142524290531805"/>
    <n v="16.572324324312643"/>
    <s v="blw"/>
    <n v="-4.1303126502374887E-2"/>
  </r>
  <r>
    <s v="OtsLGRF24S"/>
    <s v="OtsLGRF24S_9875"/>
    <s v="C-09875"/>
    <x v="34"/>
    <n v="18"/>
    <s v="M"/>
    <n v="640"/>
    <x v="39"/>
    <x v="0"/>
    <s v="NA"/>
    <s v="NA"/>
    <s v="NA"/>
    <x v="0"/>
    <x v="0"/>
    <s v="OtsLYON21S_1_0816"/>
    <s v="OtsLYON21S_1_1638"/>
    <x v="6"/>
    <x v="4"/>
    <n v="2021"/>
    <s v="FALL"/>
    <n v="1"/>
    <x v="10"/>
    <n v="0.98140000000000005"/>
    <n v="1"/>
    <n v="1"/>
    <x v="5"/>
    <n v="5.5555555555555554"/>
    <n v="5.5745080723682721"/>
    <n v="16.753414340817248"/>
    <s v="Abv"/>
    <n v="1.8952516812716702E-2"/>
  </r>
  <r>
    <s v="OtsLGRF24S"/>
    <s v="OtsLGRF24S_9878"/>
    <s v="C-09878"/>
    <x v="34"/>
    <n v="18"/>
    <s v="M"/>
    <n v="420"/>
    <x v="45"/>
    <x v="1"/>
    <n v="1"/>
    <s v="NA"/>
    <s v="NA"/>
    <x v="0"/>
    <x v="0"/>
    <s v="OtsLYON22S_1_0270"/>
    <s v="OtsLYON22S_1_3274"/>
    <x v="2"/>
    <x v="1"/>
    <n v="2022"/>
    <s v="FALL"/>
    <n v="0.999999999999997"/>
    <x v="6"/>
    <n v="0.98"/>
    <n v="1"/>
    <n v="1"/>
    <x v="6"/>
    <n v="5.5555555555555554"/>
    <n v="5.5759637188208613"/>
    <n v="16.757789085249826"/>
    <s v="Abv"/>
    <n v="2.0408163265305923E-2"/>
  </r>
  <r>
    <s v="OtsLGRF24S"/>
    <s v="OtsLGRF24S_9881"/>
    <s v="C-09881"/>
    <x v="34"/>
    <n v="18"/>
    <s v="F"/>
    <n v="740"/>
    <x v="2"/>
    <x v="0"/>
    <s v="NA"/>
    <s v="NA"/>
    <s v="NA"/>
    <x v="1"/>
    <x v="1"/>
    <s v="NA"/>
    <s v="NA"/>
    <x v="3"/>
    <x v="2"/>
    <s v="U"/>
    <s v="FALL"/>
    <n v="1"/>
    <x v="5"/>
    <n v="1"/>
    <n v="1"/>
    <n v="1"/>
    <x v="1"/>
    <n v="5.5555555555555554"/>
    <n v="5.5142524290531805"/>
    <n v="16.572324324312643"/>
    <s v="Abv"/>
    <n v="-4.1303126502374887E-2"/>
  </r>
  <r>
    <s v="OtsLGRF24S"/>
    <s v="OtsLGRF24S_9884"/>
    <s v="C-09884"/>
    <x v="34"/>
    <n v="18"/>
    <s v="M"/>
    <n v="720"/>
    <x v="9"/>
    <x v="0"/>
    <s v="NA"/>
    <s v="NA"/>
    <s v="NA"/>
    <x v="0"/>
    <x v="0"/>
    <s v="OtsLYON20S_1_1548"/>
    <s v="OtsLYON20S_1_1707"/>
    <x v="1"/>
    <x v="0"/>
    <n v="2020"/>
    <s v="FALL"/>
    <n v="0.999999999999998"/>
    <x v="4"/>
    <n v="0.98961045999999997"/>
    <n v="1"/>
    <n v="1.0057142857142858"/>
    <x v="0"/>
    <n v="5.5873015873015879"/>
    <n v="5.5978002030902694"/>
    <n v="16.823415623764589"/>
    <s v="Abv"/>
    <n v="1.0498615788681498E-2"/>
  </r>
  <r>
    <s v="OtsLGRF24S"/>
    <s v="OtsLGRF24S_9887"/>
    <s v="C-09887"/>
    <x v="34"/>
    <n v="18"/>
    <s v="M"/>
    <n v="780"/>
    <x v="11"/>
    <x v="1"/>
    <n v="1"/>
    <s v="NA"/>
    <s v="NA"/>
    <x v="0"/>
    <x v="0"/>
    <s v="OtsNPFH20S_1_0806"/>
    <s v="OtsNPFH20S_1_0725"/>
    <x v="0"/>
    <x v="0"/>
    <n v="2020"/>
    <s v="FALL"/>
    <n v="1"/>
    <x v="0"/>
    <n v="0.98845608500000004"/>
    <n v="1"/>
    <n v="1"/>
    <x v="4"/>
    <n v="5.5555555555555554"/>
    <n v="5.5672342888601314"/>
    <n v="16.731553988772674"/>
    <s v="Abv"/>
    <n v="1.1678733304576028E-2"/>
  </r>
  <r>
    <s v="OtsLGRF24S"/>
    <s v="OtsLGRF24S_9890"/>
    <s v="C-09890"/>
    <x v="34"/>
    <n v="18"/>
    <s v="F"/>
    <n v="690"/>
    <x v="1"/>
    <x v="1"/>
    <n v="1"/>
    <s v="NA"/>
    <s v="This sample is a duplicate with OtsLGRF24S_11299."/>
    <x v="1"/>
    <x v="1"/>
    <s v="OtsLYON20S_1_0482"/>
    <s v="OtsLYON20S_1_0518"/>
    <x v="1"/>
    <x v="0"/>
    <n v="2020"/>
    <s v="FALL"/>
    <n v="1"/>
    <x v="10"/>
    <n v="0.98961045999999997"/>
    <n v="1"/>
    <n v="1.0069930069930071"/>
    <x v="0"/>
    <n v="5.594405594405595"/>
    <n v="5.6049042101942765"/>
    <n v="16.844765736267519"/>
    <s v="Abv"/>
    <n v="1.0498615788681498E-2"/>
  </r>
  <r>
    <s v="OtsLGRF24S"/>
    <s v="OtsLGRF24S_9893"/>
    <s v="C-09893"/>
    <x v="34"/>
    <n v="18"/>
    <s v="M"/>
    <n v="660"/>
    <x v="36"/>
    <x v="1"/>
    <n v="1"/>
    <s v="NA"/>
    <s v="NA"/>
    <x v="0"/>
    <x v="0"/>
    <s v="OtsLYON21S_1_0922"/>
    <s v="OtsLYON21S_1_1702"/>
    <x v="6"/>
    <x v="4"/>
    <n v="2021"/>
    <s v="FALL"/>
    <n v="0.999999999999999"/>
    <x v="4"/>
    <n v="0.98140000000000005"/>
    <n v="1"/>
    <n v="1"/>
    <x v="5"/>
    <n v="5.5555555555555554"/>
    <n v="5.5745080723682721"/>
    <n v="16.753414340817248"/>
    <s v="Abv"/>
    <n v="1.8952516812716702E-2"/>
  </r>
  <r>
    <s v="OtsLGRF24S"/>
    <s v="OtsLGRF24S_9896"/>
    <s v="C-09896"/>
    <x v="34"/>
    <n v="18"/>
    <s v="F"/>
    <n v="770"/>
    <x v="8"/>
    <x v="1"/>
    <n v="1"/>
    <s v="NA"/>
    <s v="NA"/>
    <x v="1"/>
    <x v="1"/>
    <s v="OtsLYON20S_1_0493"/>
    <s v="OtsLYON20S_1_0543"/>
    <x v="1"/>
    <x v="0"/>
    <n v="2020"/>
    <s v="FALL"/>
    <n v="1.00000000000001"/>
    <x v="10"/>
    <n v="0.98961045999999997"/>
    <n v="1"/>
    <n v="1"/>
    <x v="1"/>
    <n v="5.5555555555555554"/>
    <n v="5.5660541713442369"/>
    <n v="16.728007308517132"/>
    <s v="Abv"/>
    <n v="1.0498615788681498E-2"/>
  </r>
  <r>
    <s v="OtsLGRF24S"/>
    <s v="OtsLGRF24S_9899"/>
    <s v="C-09899"/>
    <x v="34"/>
    <n v="18"/>
    <s v="M"/>
    <n v="660"/>
    <x v="36"/>
    <x v="1"/>
    <n v="1"/>
    <s v="NA"/>
    <s v="NA"/>
    <x v="0"/>
    <x v="0"/>
    <s v="OtsLYON21S_1_0841"/>
    <s v="OtsLYON21S_1_1688"/>
    <x v="6"/>
    <x v="4"/>
    <n v="2021"/>
    <s v="FALL"/>
    <n v="0.999999999999996"/>
    <x v="6"/>
    <n v="0.98140000000000005"/>
    <n v="1"/>
    <n v="1"/>
    <x v="5"/>
    <n v="5.5555555555555554"/>
    <n v="5.5745080723682721"/>
    <n v="16.753414340817248"/>
    <s v="Abv"/>
    <n v="1.8952516812716702E-2"/>
  </r>
  <r>
    <s v="OtsLGRF24S"/>
    <s v="OtsLGRF24S_9902"/>
    <s v="C-09902"/>
    <x v="34"/>
    <n v="18"/>
    <s v="M"/>
    <n v="610"/>
    <x v="38"/>
    <x v="1"/>
    <n v="1"/>
    <s v="NA"/>
    <s v="NA"/>
    <x v="0"/>
    <x v="0"/>
    <s v="OtsLYON21S_1_0831"/>
    <s v="OtsLYON21S_1_1680"/>
    <x v="6"/>
    <x v="4"/>
    <n v="2021"/>
    <s v="FALL"/>
    <n v="0.999999999999995"/>
    <x v="6"/>
    <n v="0.98140000000000005"/>
    <n v="1"/>
    <n v="1.0138888888888888"/>
    <x v="8"/>
    <n v="5.632716049382716"/>
    <n v="5.6516685661954327"/>
    <n v="16.98530955148815"/>
    <s v="Abv"/>
    <n v="1.8952516812716702E-2"/>
  </r>
  <r>
    <s v="OtsLGRF24S"/>
    <s v="OtsLGRF24S_9905"/>
    <s v="C-09905"/>
    <x v="34"/>
    <n v="18"/>
    <s v="M"/>
    <n v="670"/>
    <x v="14"/>
    <x v="0"/>
    <s v="NA"/>
    <s v="NA"/>
    <s v="NA"/>
    <x v="0"/>
    <x v="0"/>
    <s v="OtsLYON21S_1_0732"/>
    <s v="OtsLYON21S_1_0334"/>
    <x v="6"/>
    <x v="4"/>
    <n v="2021"/>
    <s v="FALL"/>
    <n v="1"/>
    <x v="1"/>
    <n v="0.98140000000000005"/>
    <n v="1"/>
    <n v="1"/>
    <x v="5"/>
    <n v="5.5555555555555554"/>
    <n v="5.5745080723682721"/>
    <n v="16.753414340817248"/>
    <s v="Abv"/>
    <n v="1.8952516812716702E-2"/>
  </r>
  <r>
    <s v="OtsLGRF24S"/>
    <s v="OtsLGRF24S_9908"/>
    <s v="C-09908"/>
    <x v="34"/>
    <n v="18"/>
    <s v="F"/>
    <n v="620"/>
    <x v="26"/>
    <x v="1"/>
    <n v="1"/>
    <s v="NA"/>
    <s v="NA"/>
    <x v="1"/>
    <x v="1"/>
    <s v="OtsLYON19S_1_1354"/>
    <s v="OtsLYON19S_1_1434"/>
    <x v="5"/>
    <x v="3"/>
    <n v="2019"/>
    <s v="FALL"/>
    <n v="1"/>
    <x v="3"/>
    <n v="0.95971980899999998"/>
    <n v="1"/>
    <n v="1.0172413793103448"/>
    <x v="8"/>
    <n v="5.6513409961685825"/>
    <n v="5.6933117782888045"/>
    <n v="17.110462475768767"/>
    <s v="blw"/>
    <n v="4.1970782120221983E-2"/>
  </r>
  <r>
    <s v="OtsLGRF24S"/>
    <s v="OtsLGRF24S_9911"/>
    <s v="C-09911"/>
    <x v="34"/>
    <n v="18"/>
    <s v="F"/>
    <n v="810"/>
    <x v="15"/>
    <x v="1"/>
    <n v="1"/>
    <s v="NA"/>
    <s v="NA"/>
    <x v="1"/>
    <x v="1"/>
    <s v="OtsNPFH19S_1_5345"/>
    <s v="OtsNPFH19S_1_5038"/>
    <x v="4"/>
    <x v="3"/>
    <n v="2019"/>
    <s v="FALL"/>
    <n v="1"/>
    <x v="0"/>
    <n v="0.99705232300000002"/>
    <n v="1"/>
    <n v="1"/>
    <x v="4"/>
    <n v="5.5555555555555554"/>
    <n v="5.5585119470427449"/>
    <n v="16.705340194731683"/>
    <s v="Abv"/>
    <n v="2.9563914871895136E-3"/>
  </r>
  <r>
    <s v="OtsLGRF24S"/>
    <s v="OtsLGRF24S_9914"/>
    <s v="C-09914"/>
    <x v="34"/>
    <n v="18"/>
    <s v="F"/>
    <n v="770"/>
    <x v="8"/>
    <x v="0"/>
    <s v="NA"/>
    <s v="NA"/>
    <s v="NA"/>
    <x v="1"/>
    <x v="1"/>
    <s v="NA"/>
    <s v="NA"/>
    <x v="3"/>
    <x v="2"/>
    <s v="U"/>
    <s v="FALL"/>
    <n v="0.999999999999998"/>
    <x v="5"/>
    <n v="1"/>
    <n v="1"/>
    <n v="1"/>
    <x v="1"/>
    <n v="5.5555555555555554"/>
    <n v="5.5142524290531805"/>
    <n v="16.572324324312643"/>
    <s v="Abv"/>
    <n v="-4.1303126502374887E-2"/>
  </r>
  <r>
    <s v="OtsLGRF24S"/>
    <s v="OtsLGRF24S_9917"/>
    <s v="C-09917"/>
    <x v="34"/>
    <n v="18"/>
    <s v="M"/>
    <n v="490"/>
    <x v="24"/>
    <x v="1"/>
    <n v="1"/>
    <s v="NA"/>
    <s v="NA"/>
    <x v="0"/>
    <x v="0"/>
    <s v="OtsNPFH22S_1_0500"/>
    <s v="OtsNPFH22S_1_0445"/>
    <x v="10"/>
    <x v="1"/>
    <n v="2022"/>
    <s v="FALL"/>
    <n v="1"/>
    <x v="7"/>
    <n v="0.98"/>
    <n v="1"/>
    <n v="1"/>
    <x v="7"/>
    <n v="5.5555555555555554"/>
    <n v="5.5759637188208613"/>
    <n v="16.757789085249826"/>
    <s v="Abv"/>
    <n v="2.0408163265305923E-2"/>
  </r>
  <r>
    <s v="OtsLGRF24S"/>
    <s v="OtsLGRF24S_9920"/>
    <s v="C-09920"/>
    <x v="34"/>
    <n v="18"/>
    <s v="F"/>
    <n v="720"/>
    <x v="9"/>
    <x v="0"/>
    <s v="NA"/>
    <s v="NA"/>
    <s v="NA"/>
    <x v="1"/>
    <x v="1"/>
    <s v="OtsLYON19S_1_0708"/>
    <s v="OtsLYON19S_1_0677"/>
    <x v="5"/>
    <x v="3"/>
    <n v="2019"/>
    <s v="FALL"/>
    <n v="0.999999999999996"/>
    <x v="1"/>
    <n v="0.95971980899999998"/>
    <n v="1"/>
    <n v="1.0069930069930071"/>
    <x v="0"/>
    <n v="5.594405594405595"/>
    <n v="5.636376376525817"/>
    <n v="16.939350986824238"/>
    <s v="Abv"/>
    <n v="4.1970782120221983E-2"/>
  </r>
  <r>
    <s v="OtsLGRF24S"/>
    <s v="OtsLGRF24S_9923"/>
    <s v="C-09923"/>
    <x v="34"/>
    <n v="18"/>
    <s v="M"/>
    <n v="720"/>
    <x v="9"/>
    <x v="0"/>
    <s v="NA"/>
    <s v="NA"/>
    <s v="NA"/>
    <x v="0"/>
    <x v="0"/>
    <s v="OtsLYON21S_1_0926"/>
    <s v="OtsLYON21S_1_1727"/>
    <x v="6"/>
    <x v="4"/>
    <n v="2021"/>
    <s v="FALL"/>
    <n v="0.999999999999997"/>
    <x v="4"/>
    <n v="0.98140000000000005"/>
    <n v="1"/>
    <n v="1.0057142857142858"/>
    <x v="0"/>
    <n v="5.5873015873015879"/>
    <n v="5.6062541041143046"/>
    <n v="16.848822656064705"/>
    <s v="Abv"/>
    <n v="1.8952516812716702E-2"/>
  </r>
  <r>
    <s v="OtsLGRF24S"/>
    <s v="OtsLGRF24S_9926"/>
    <s v="C-09926"/>
    <x v="34"/>
    <n v="18"/>
    <s v="M"/>
    <n v="470"/>
    <x v="3"/>
    <x v="1"/>
    <n v="1"/>
    <s v="NA"/>
    <s v="NA"/>
    <x v="0"/>
    <x v="0"/>
    <s v="OtsLYON22S_1_0154"/>
    <s v="OtsLYON22S_1_3028"/>
    <x v="2"/>
    <x v="1"/>
    <n v="2022"/>
    <s v="FALL"/>
    <n v="1"/>
    <x v="1"/>
    <n v="0.98"/>
    <n v="1"/>
    <n v="1"/>
    <x v="2"/>
    <n v="5.5555555555555554"/>
    <n v="5.5759637188208613"/>
    <n v="16.757789085249826"/>
    <s v="Abv"/>
    <n v="2.0408163265305923E-2"/>
  </r>
  <r>
    <s v="OtsLGRF24S"/>
    <s v="OtsLGRF24S_9929"/>
    <s v="C-09929"/>
    <x v="34"/>
    <n v="18"/>
    <s v="M"/>
    <n v="610"/>
    <x v="38"/>
    <x v="0"/>
    <s v="NA"/>
    <s v="NA"/>
    <s v="NA"/>
    <x v="0"/>
    <x v="0"/>
    <s v="OtsLYON21S_1_0655"/>
    <s v="OtsLYON21S_1_0117"/>
    <x v="6"/>
    <x v="4"/>
    <n v="2021"/>
    <s v="FALL"/>
    <n v="1"/>
    <x v="11"/>
    <n v="0.98140000000000005"/>
    <n v="1"/>
    <n v="1.0138888888888888"/>
    <x v="8"/>
    <n v="5.632716049382716"/>
    <n v="5.6516685661954327"/>
    <n v="16.98530955148815"/>
    <s v="Abv"/>
    <n v="1.8952516812716702E-2"/>
  </r>
  <r>
    <s v="OtsLGRF24S"/>
    <s v="OtsLGRF24S_9932"/>
    <s v="C-09932"/>
    <x v="34"/>
    <n v="18"/>
    <s v="F"/>
    <n v="760"/>
    <x v="20"/>
    <x v="1"/>
    <n v="1"/>
    <s v="NA"/>
    <s v="NA"/>
    <x v="1"/>
    <x v="1"/>
    <s v="OtsNPFH20S_1_0482"/>
    <s v="OtsNPFH20S_1_0442"/>
    <x v="0"/>
    <x v="0"/>
    <n v="2020"/>
    <s v="FALL"/>
    <n v="1"/>
    <x v="8"/>
    <n v="0.98845608500000004"/>
    <n v="1"/>
    <n v="1"/>
    <x v="1"/>
    <n v="5.5555555555555554"/>
    <n v="5.5672342888601314"/>
    <n v="16.731553988772674"/>
    <s v="Abv"/>
    <n v="1.1678733304576028E-2"/>
  </r>
  <r>
    <s v="OtsLGRF24S"/>
    <s v="OtsLGRF24S_9935"/>
    <s v="C-09935"/>
    <x v="34"/>
    <n v="18"/>
    <s v="M"/>
    <n v="660"/>
    <x v="36"/>
    <x v="0"/>
    <s v="NA"/>
    <s v="NA"/>
    <s v="NA"/>
    <x v="0"/>
    <x v="0"/>
    <s v="OtsLYON21S_1_0928"/>
    <s v="OtsLYON21S_1_1724"/>
    <x v="6"/>
    <x v="4"/>
    <n v="2021"/>
    <s v="FALL"/>
    <n v="1"/>
    <x v="4"/>
    <n v="0.98140000000000005"/>
    <n v="1"/>
    <n v="1"/>
    <x v="5"/>
    <n v="5.5555555555555554"/>
    <n v="5.5745080723682721"/>
    <n v="16.753414340817248"/>
    <s v="Abv"/>
    <n v="1.8952516812716702E-2"/>
  </r>
  <r>
    <s v="OtsLGRF24S"/>
    <s v="OtsLGRF24S_9938"/>
    <s v="C-09938"/>
    <x v="34"/>
    <n v="18"/>
    <s v="F"/>
    <n v="750"/>
    <x v="21"/>
    <x v="0"/>
    <s v="NA"/>
    <s v="NA"/>
    <s v="This sample is a duplicate with OtsLGRF24S_11393."/>
    <x v="1"/>
    <x v="1"/>
    <s v="OtsLYON19S_1_1796"/>
    <s v="OtsLYON19S_1_2066"/>
    <x v="5"/>
    <x v="3"/>
    <n v="2019"/>
    <s v="FALL"/>
    <n v="0.999999999999997"/>
    <x v="17"/>
    <n v="0.95971980899999998"/>
    <n v="1"/>
    <n v="1"/>
    <x v="1"/>
    <n v="5.5555555555555554"/>
    <n v="5.5975263376757773"/>
    <n v="16.822592559073851"/>
    <s v="Abv"/>
    <n v="4.1970782120221983E-2"/>
  </r>
  <r>
    <s v="OtsLGRF24S"/>
    <s v="OtsLGRF24S_9941"/>
    <s v="C-09941"/>
    <x v="34"/>
    <n v="18"/>
    <s v="M"/>
    <n v="400"/>
    <x v="62"/>
    <x v="0"/>
    <s v="NA"/>
    <s v="NA"/>
    <s v="NA"/>
    <x v="0"/>
    <x v="0"/>
    <s v="OtsLYON22S_1_0344"/>
    <s v="OtsLYON22S_1_4026"/>
    <x v="2"/>
    <x v="1"/>
    <n v="2022"/>
    <s v="FALL"/>
    <n v="0.999999999999999"/>
    <x v="4"/>
    <n v="0.98"/>
    <n v="1"/>
    <n v="1"/>
    <x v="6"/>
    <n v="5.5555555555555554"/>
    <n v="5.5759637188208613"/>
    <n v="16.757789085249826"/>
    <s v="Abv"/>
    <n v="2.0408163265305923E-2"/>
  </r>
  <r>
    <s v="OtsLGRF24S"/>
    <s v="OtsLGRF24S_9944"/>
    <s v="C-09944"/>
    <x v="34"/>
    <n v="18"/>
    <s v="F"/>
    <n v="760"/>
    <x v="20"/>
    <x v="1"/>
    <n v="1"/>
    <s v="NA"/>
    <s v="NA"/>
    <x v="1"/>
    <x v="1"/>
    <s v="OtsLYON19S_1_1128"/>
    <s v="OtsLYON19S_1_1003"/>
    <x v="5"/>
    <x v="3"/>
    <n v="2019"/>
    <s v="FALL"/>
    <n v="1"/>
    <x v="15"/>
    <n v="0.95971980899999998"/>
    <n v="1"/>
    <n v="1"/>
    <x v="1"/>
    <n v="5.5555555555555554"/>
    <n v="5.5975263376757773"/>
    <n v="16.822592559073851"/>
    <s v="Abv"/>
    <n v="4.1970782120221983E-2"/>
  </r>
  <r>
    <s v="OtsLGRF24S"/>
    <s v="OtsLGRF24S_9947"/>
    <s v="C-09947"/>
    <x v="34"/>
    <n v="18"/>
    <s v="M"/>
    <n v="660"/>
    <x v="36"/>
    <x v="1"/>
    <n v="1"/>
    <s v="NA"/>
    <s v="NA"/>
    <x v="0"/>
    <x v="0"/>
    <s v="OtsLYON20S_1_0299"/>
    <s v="OtsLYON20S_1_1047"/>
    <x v="1"/>
    <x v="0"/>
    <n v="2020"/>
    <s v="FALL"/>
    <n v="0.999999999999998"/>
    <x v="1"/>
    <n v="0.98961045999999997"/>
    <n v="1"/>
    <n v="1"/>
    <x v="5"/>
    <n v="5.5555555555555554"/>
    <n v="5.5660541713442369"/>
    <n v="16.728007308517132"/>
    <s v="Abv"/>
    <n v="1.0498615788681498E-2"/>
  </r>
  <r>
    <s v="OtsLGRF24S"/>
    <s v="OtsLGRF24S_9950"/>
    <s v="C-09950"/>
    <x v="34"/>
    <n v="18"/>
    <s v="M"/>
    <n v="710"/>
    <x v="25"/>
    <x v="0"/>
    <s v="NA"/>
    <s v="NA"/>
    <s v="NA"/>
    <x v="0"/>
    <x v="0"/>
    <s v="NA"/>
    <s v="NA"/>
    <x v="3"/>
    <x v="2"/>
    <s v="U"/>
    <s v="FALL"/>
    <n v="1"/>
    <x v="5"/>
    <n v="1"/>
    <n v="1"/>
    <n v="1.0057142857142858"/>
    <x v="0"/>
    <n v="5.5873015873015879"/>
    <n v="5.545998460799213"/>
    <n v="16.6677326395601"/>
    <s v="Abv"/>
    <n v="-4.1303126502374887E-2"/>
  </r>
  <r>
    <s v="OtsLGRF24S"/>
    <s v="OtsLGRF24S_9953"/>
    <s v="C-09953"/>
    <x v="34"/>
    <n v="18"/>
    <s v="M"/>
    <n v="710"/>
    <x v="25"/>
    <x v="0"/>
    <s v="NA"/>
    <s v="NA"/>
    <s v="NA"/>
    <x v="0"/>
    <x v="0"/>
    <s v="OtsNPFH20S_1_0181"/>
    <s v="OtsNPFH20S_1_0124"/>
    <x v="0"/>
    <x v="0"/>
    <n v="2020"/>
    <s v="FALL"/>
    <n v="0.999999999999994"/>
    <x v="0"/>
    <n v="0.98845608500000004"/>
    <n v="1"/>
    <n v="1.0057142857142858"/>
    <x v="0"/>
    <n v="5.5873015873015879"/>
    <n v="5.5989803206061639"/>
    <n v="16.826962304020135"/>
    <s v="Abv"/>
    <n v="1.1678733304576028E-2"/>
  </r>
  <r>
    <s v="OtsLGRF24S"/>
    <s v="OtsLGRF24S_9956"/>
    <s v="C-09956"/>
    <x v="35"/>
    <n v="18"/>
    <s v="F"/>
    <n v="750"/>
    <x v="21"/>
    <x v="0"/>
    <s v="NA"/>
    <s v="NA"/>
    <s v="NA"/>
    <x v="1"/>
    <x v="1"/>
    <s v="NA"/>
    <s v="NA"/>
    <x v="3"/>
    <x v="2"/>
    <s v="U"/>
    <s v="FALL"/>
    <n v="1"/>
    <x v="5"/>
    <n v="1"/>
    <n v="1"/>
    <n v="1"/>
    <x v="1"/>
    <n v="5.5555555555555554"/>
    <n v="5.5142524290531805"/>
    <n v="16.572324324312643"/>
    <s v="Abv"/>
    <n v="-4.1303126502374887E-2"/>
  </r>
  <r>
    <s v="OtsLGRF24S"/>
    <s v="OtsLGRF24S_9959"/>
    <s v="C-09959"/>
    <x v="35"/>
    <n v="18"/>
    <s v="M"/>
    <n v="750"/>
    <x v="21"/>
    <x v="0"/>
    <s v="NA"/>
    <s v="NA"/>
    <s v="NA"/>
    <x v="0"/>
    <x v="0"/>
    <s v="OtsNPFH19S_1_4331"/>
    <s v="OtsNPFH19S_1_4014"/>
    <x v="4"/>
    <x v="3"/>
    <n v="2019"/>
    <s v="FALL"/>
    <n v="1"/>
    <x v="7"/>
    <n v="0.99705232300000002"/>
    <n v="1"/>
    <n v="1.0058139534883721"/>
    <x v="1"/>
    <n v="5.5878552971576232"/>
    <n v="5.5908116886448127"/>
    <n v="16.802412608500898"/>
    <s v="Abv"/>
    <n v="2.9563914871895136E-3"/>
  </r>
  <r>
    <s v="OtsLGRF24S"/>
    <s v="OtsLGRF24S_9962"/>
    <s v="C-09962"/>
    <x v="35"/>
    <n v="18"/>
    <s v="F"/>
    <n v="840"/>
    <x v="12"/>
    <x v="1"/>
    <n v="1"/>
    <s v="NA"/>
    <s v="NA"/>
    <x v="1"/>
    <x v="1"/>
    <s v="OtsLYON20S_1_1396"/>
    <s v="OtsLYON20S_1_0948"/>
    <x v="1"/>
    <x v="0"/>
    <n v="2020"/>
    <s v="FALL"/>
    <n v="1"/>
    <x v="15"/>
    <n v="0.98961045999999997"/>
    <n v="1"/>
    <n v="1"/>
    <x v="3"/>
    <n v="5.5555555555555554"/>
    <n v="5.5660541713442369"/>
    <n v="16.728007308517132"/>
    <s v="Abv"/>
    <n v="1.0498615788681498E-2"/>
  </r>
  <r>
    <s v="OtsLGRF24S"/>
    <s v="OtsLGRF24S_9965"/>
    <s v="C-09965"/>
    <x v="35"/>
    <n v="18"/>
    <s v="M"/>
    <n v="700"/>
    <x v="0"/>
    <x v="0"/>
    <s v="NA"/>
    <s v="NA"/>
    <s v="NA"/>
    <x v="0"/>
    <x v="0"/>
    <s v="NA"/>
    <s v="NA"/>
    <x v="3"/>
    <x v="2"/>
    <s v="U"/>
    <s v="FALL"/>
    <n v="0.999999999999999"/>
    <x v="5"/>
    <n v="1"/>
    <n v="1"/>
    <n v="1.0057142857142858"/>
    <x v="0"/>
    <n v="5.5873015873015879"/>
    <n v="5.545998460799213"/>
    <n v="16.6677326395601"/>
    <s v="Abv"/>
    <n v="-4.1303126502374887E-2"/>
  </r>
  <r>
    <s v="OtsLGRF24S"/>
    <s v="OtsLGRF24S_9968"/>
    <s v="C-09968"/>
    <x v="35"/>
    <n v="18"/>
    <s v="M"/>
    <n v="630"/>
    <x v="31"/>
    <x v="0"/>
    <s v="NA"/>
    <s v="NA"/>
    <s v="NA"/>
    <x v="0"/>
    <x v="0"/>
    <s v="NA"/>
    <s v="NA"/>
    <x v="3"/>
    <x v="2"/>
    <s v="U"/>
    <s v="FALL"/>
    <n v="1"/>
    <x v="5"/>
    <n v="1"/>
    <n v="1"/>
    <n v="1"/>
    <x v="5"/>
    <n v="5.5555555555555554"/>
    <n v="5.5142524290531805"/>
    <n v="16.572324324312643"/>
    <s v="Abv"/>
    <n v="-4.1303126502374887E-2"/>
  </r>
  <r>
    <s v="OtsLGRF24S"/>
    <s v="OtsLGRF24S_9971"/>
    <s v="C-09971"/>
    <x v="35"/>
    <n v="18"/>
    <s v="F"/>
    <n v="720"/>
    <x v="9"/>
    <x v="1"/>
    <n v="1"/>
    <s v="NA"/>
    <s v="NA"/>
    <x v="1"/>
    <x v="1"/>
    <s v="OtsLYON19S_1_1130"/>
    <s v="OtsLYON19S_1_1009"/>
    <x v="5"/>
    <x v="3"/>
    <n v="2019"/>
    <s v="FALL"/>
    <n v="1"/>
    <x v="15"/>
    <n v="0.95971980899999998"/>
    <n v="1"/>
    <n v="1.0069930069930071"/>
    <x v="0"/>
    <n v="5.594405594405595"/>
    <n v="5.636376376525817"/>
    <n v="16.939350986824238"/>
    <s v="Abv"/>
    <n v="4.1970782120221983E-2"/>
  </r>
  <r>
    <s v="OtsLGRF24S"/>
    <s v="OtsLGRF24S_9974"/>
    <s v="C-09974"/>
    <x v="35"/>
    <n v="18"/>
    <s v="F"/>
    <n v="800"/>
    <x v="18"/>
    <x v="0"/>
    <s v="NA"/>
    <s v="NA"/>
    <s v="NA"/>
    <x v="1"/>
    <x v="1"/>
    <s v="NA"/>
    <s v="NA"/>
    <x v="3"/>
    <x v="2"/>
    <s v="U"/>
    <s v="FALL"/>
    <n v="1"/>
    <x v="5"/>
    <n v="1"/>
    <n v="1"/>
    <n v="1"/>
    <x v="4"/>
    <n v="5.5555555555555554"/>
    <n v="5.5142524290531805"/>
    <n v="16.572324324312643"/>
    <s v="Abv"/>
    <n v="-4.1303126502374887E-2"/>
  </r>
  <r>
    <s v="OtsLGRF24S"/>
    <s v="OtsLGRF24S_9977"/>
    <s v="C-09977"/>
    <x v="35"/>
    <n v="18"/>
    <s v="M"/>
    <n v="690"/>
    <x v="1"/>
    <x v="1"/>
    <n v="1"/>
    <s v="NA"/>
    <s v="NA"/>
    <x v="0"/>
    <x v="0"/>
    <s v="OtsLYON20S_1_0263"/>
    <s v="OtsLYON20S_1_0152"/>
    <x v="1"/>
    <x v="0"/>
    <n v="2020"/>
    <s v="FALL"/>
    <n v="0.999999999999999"/>
    <x v="2"/>
    <n v="0.98961045999999997"/>
    <n v="1"/>
    <n v="1.0057142857142858"/>
    <x v="0"/>
    <n v="5.5873015873015879"/>
    <n v="5.5978002030902694"/>
    <n v="16.823415623764589"/>
    <s v="Abv"/>
    <n v="1.0498615788681498E-2"/>
  </r>
  <r>
    <s v="OtsLGRF24S"/>
    <s v="OtsLGRF24S_9980"/>
    <s v="C-09980"/>
    <x v="35"/>
    <n v="18"/>
    <s v="M"/>
    <n v="530"/>
    <x v="34"/>
    <x v="1"/>
    <n v="1"/>
    <s v="NA"/>
    <s v="NA"/>
    <x v="0"/>
    <x v="0"/>
    <s v="OtsLYON21S_1_1163"/>
    <s v="OtsLYON21S_1_2301"/>
    <x v="6"/>
    <x v="4"/>
    <n v="2021"/>
    <s v="FALL"/>
    <n v="1"/>
    <x v="3"/>
    <n v="0.98140000000000005"/>
    <n v="1"/>
    <n v="1.03125"/>
    <x v="9"/>
    <n v="5.729166666666667"/>
    <n v="5.7481191834793837"/>
    <n v="17.275178564826781"/>
    <s v="blw"/>
    <n v="1.8952516812716702E-2"/>
  </r>
  <r>
    <s v="OtsLGRF24S"/>
    <s v="OtsLGRF24S_9983"/>
    <s v="C-09983"/>
    <x v="35"/>
    <n v="18"/>
    <s v="F"/>
    <n v="640"/>
    <x v="39"/>
    <x v="0"/>
    <s v="NA"/>
    <s v="NA"/>
    <s v="NA"/>
    <x v="1"/>
    <x v="1"/>
    <s v="OtsLYON21S_1_1188"/>
    <s v="OtsLYON21S_1_2338"/>
    <x v="6"/>
    <x v="4"/>
    <n v="2021"/>
    <s v="FALL"/>
    <n v="1"/>
    <x v="4"/>
    <n v="0.98140000000000005"/>
    <n v="1"/>
    <n v="1"/>
    <x v="5"/>
    <n v="5.5555555555555554"/>
    <n v="5.5745080723682721"/>
    <n v="16.753414340817248"/>
    <s v="Abv"/>
    <n v="1.8952516812716702E-2"/>
  </r>
  <r>
    <s v="OtsLGRF24S"/>
    <s v="OtsLGRF24S_9986"/>
    <s v="C-09986"/>
    <x v="35"/>
    <n v="18"/>
    <s v="F"/>
    <n v="760"/>
    <x v="20"/>
    <x v="0"/>
    <s v="NA"/>
    <s v="NA"/>
    <s v="NA"/>
    <x v="1"/>
    <x v="1"/>
    <s v="NA"/>
    <s v="NA"/>
    <x v="3"/>
    <x v="2"/>
    <s v="U"/>
    <s v="FALL"/>
    <n v="0.999999999999996"/>
    <x v="5"/>
    <n v="1"/>
    <n v="1"/>
    <n v="1"/>
    <x v="1"/>
    <n v="5.5555555555555554"/>
    <n v="5.5142524290531805"/>
    <n v="16.572324324312643"/>
    <s v="Abv"/>
    <n v="-4.1303126502374887E-2"/>
  </r>
  <r>
    <s v="OtsLGRF24S"/>
    <s v="OtsLGRF24S_9989"/>
    <s v="C-09989"/>
    <x v="35"/>
    <n v="18"/>
    <s v="F"/>
    <n v="610"/>
    <x v="38"/>
    <x v="1"/>
    <n v="1"/>
    <s v="NA"/>
    <s v="NA"/>
    <x v="1"/>
    <x v="1"/>
    <s v="OtsLYON20S_1_1305"/>
    <s v="OtsLYON20S_1_0831"/>
    <x v="1"/>
    <x v="0"/>
    <n v="2020"/>
    <s v="FALL"/>
    <n v="0.999999999999998"/>
    <x v="3"/>
    <n v="0.98961045999999997"/>
    <n v="1"/>
    <n v="1.0172413793103448"/>
    <x v="8"/>
    <n v="5.6513409961685825"/>
    <n v="5.661839611957264"/>
    <n v="17.015877225212044"/>
    <s v="blw"/>
    <n v="1.0498615788681498E-2"/>
  </r>
  <r>
    <s v="OtsLGRF24S"/>
    <s v="OtsLGRF24S_9992"/>
    <s v="C-09992"/>
    <x v="35"/>
    <n v="18"/>
    <s v="F"/>
    <n v="760"/>
    <x v="20"/>
    <x v="1"/>
    <s v="NA"/>
    <s v="NA"/>
    <s v="NA"/>
    <x v="1"/>
    <x v="1"/>
    <s v="OtsPBT19-PRHFa-4415"/>
    <s v="OtsPBT19-PRHFa-4539"/>
    <x v="11"/>
    <x v="3"/>
    <n v="2019"/>
    <s v="FALL"/>
    <n v="1"/>
    <x v="18"/>
    <n v="0.96152300000000002"/>
    <n v="1"/>
    <n v="1"/>
    <x v="1"/>
    <n v="5.5555555555555554"/>
    <n v="5.5955722790244691"/>
    <n v="16.816719905593647"/>
    <s v="blw"/>
    <n v="4.0016723468913717E-2"/>
  </r>
  <r>
    <s v="OtsLGRF24S"/>
    <s v="OtsLGRF24S_9995"/>
    <s v="C-09995"/>
    <x v="35"/>
    <n v="18"/>
    <s v="M"/>
    <n v="600"/>
    <x v="44"/>
    <x v="1"/>
    <n v="1"/>
    <s v="NA"/>
    <s v="NA"/>
    <x v="0"/>
    <x v="0"/>
    <s v="OtsLYON21S_1_0704"/>
    <s v="OtsLYON21S_1_0273"/>
    <x v="6"/>
    <x v="4"/>
    <n v="2021"/>
    <s v="FALL"/>
    <n v="1"/>
    <x v="2"/>
    <n v="0.98140000000000005"/>
    <n v="1"/>
    <n v="1.0138888888888888"/>
    <x v="8"/>
    <n v="5.632716049382716"/>
    <n v="5.6516685661954327"/>
    <n v="16.98530955148815"/>
    <s v="Abv"/>
    <n v="1.8952516812716702E-2"/>
  </r>
  <r>
    <s v="OtsLGRF24S"/>
    <s v="OtsLGRF24S_9998"/>
    <s v="C-09998"/>
    <x v="35"/>
    <n v="18"/>
    <s v="M"/>
    <n v="870"/>
    <x v="32"/>
    <x v="0"/>
    <s v="NA"/>
    <s v="NA"/>
    <s v="NA"/>
    <x v="0"/>
    <x v="0"/>
    <s v="OtsLYON19S_1_2312"/>
    <s v="OtsLYON19S_1_2088"/>
    <x v="5"/>
    <x v="3"/>
    <n v="2019"/>
    <s v="FALL"/>
    <n v="0.999999999999994"/>
    <x v="17"/>
    <n v="0.95971980899999998"/>
    <n v="1"/>
    <n v="1"/>
    <x v="3"/>
    <n v="5.5555555555555554"/>
    <n v="5.5975263376757773"/>
    <n v="16.822592559073851"/>
    <s v="Abv"/>
    <n v="4.1970782120221983E-2"/>
  </r>
  <r>
    <s v="OtsLGRF24S"/>
    <s v="OtsLGRF24S_10001"/>
    <s v="C-10001"/>
    <x v="35"/>
    <n v="18"/>
    <s v="F"/>
    <n v="750"/>
    <x v="21"/>
    <x v="1"/>
    <n v="1"/>
    <s v="NA"/>
    <s v="NA"/>
    <x v="1"/>
    <x v="1"/>
    <s v="OtsLYON20S_1_0474"/>
    <s v="OtsLYON20S_1_0512"/>
    <x v="1"/>
    <x v="0"/>
    <n v="2020"/>
    <s v="FALL"/>
    <n v="0.999999999999998"/>
    <x v="10"/>
    <n v="0.98961045999999997"/>
    <n v="1"/>
    <n v="1"/>
    <x v="1"/>
    <n v="5.5555555555555554"/>
    <n v="5.5660541713442369"/>
    <n v="16.728007308517132"/>
    <s v="Abv"/>
    <n v="1.0498615788681498E-2"/>
  </r>
  <r>
    <s v="OtsLGRF24S"/>
    <s v="OtsLGRF24S_10004"/>
    <s v="C-10004"/>
    <x v="35"/>
    <n v="18"/>
    <s v="M"/>
    <n v="530"/>
    <x v="34"/>
    <x v="0"/>
    <s v="NA"/>
    <s v="NA"/>
    <s v="NA"/>
    <x v="0"/>
    <x v="0"/>
    <s v="OtsLYON21S_1_1157"/>
    <s v="OtsLYON21S_1_2354"/>
    <x v="6"/>
    <x v="4"/>
    <n v="2021"/>
    <s v="FALL"/>
    <n v="1"/>
    <x v="4"/>
    <n v="0.98140000000000005"/>
    <n v="1"/>
    <n v="1.03125"/>
    <x v="9"/>
    <n v="5.729166666666667"/>
    <n v="5.7481191834793837"/>
    <n v="17.275178564826781"/>
    <s v="Abv"/>
    <n v="1.8952516812716702E-2"/>
  </r>
  <r>
    <s v="OtsLGRF24S"/>
    <s v="OtsLGRF24S_10007"/>
    <s v="C-10007"/>
    <x v="35"/>
    <n v="18"/>
    <s v="F"/>
    <n v="720"/>
    <x v="9"/>
    <x v="0"/>
    <s v="NA"/>
    <s v="NA"/>
    <s v="NA"/>
    <x v="1"/>
    <x v="1"/>
    <s v="OtsLYON20S_1_1454"/>
    <s v="OtsLYON20S_1_1247"/>
    <x v="1"/>
    <x v="0"/>
    <n v="2020"/>
    <s v="FALL"/>
    <n v="0.999999999999997"/>
    <x v="3"/>
    <n v="0.98961045999999997"/>
    <n v="1"/>
    <n v="1.0069930069930071"/>
    <x v="0"/>
    <n v="5.594405594405595"/>
    <n v="5.6049042101942765"/>
    <n v="16.844765736267519"/>
    <s v="blw"/>
    <n v="1.0498615788681498E-2"/>
  </r>
  <r>
    <s v="OtsLGRF24S"/>
    <s v="OtsLGRF24S_10010"/>
    <s v="C-10010"/>
    <x v="35"/>
    <n v="18"/>
    <s v="M"/>
    <n v="630"/>
    <x v="31"/>
    <x v="0"/>
    <s v="NA"/>
    <s v="NA"/>
    <s v="NA"/>
    <x v="0"/>
    <x v="0"/>
    <s v="NA"/>
    <s v="NA"/>
    <x v="3"/>
    <x v="2"/>
    <s v="U"/>
    <s v="FALL"/>
    <n v="0.999999999999997"/>
    <x v="5"/>
    <n v="1"/>
    <n v="1"/>
    <n v="1"/>
    <x v="5"/>
    <n v="5.5555555555555554"/>
    <n v="5.5142524290531805"/>
    <n v="16.572324324312643"/>
    <s v="Abv"/>
    <n v="-4.1303126502374887E-2"/>
  </r>
  <r>
    <s v="OtsLGRF24S"/>
    <s v="OtsLGRF24S_10013"/>
    <s v="C-10013"/>
    <x v="35"/>
    <n v="18"/>
    <s v="M"/>
    <n v="700"/>
    <x v="0"/>
    <x v="0"/>
    <s v="NA"/>
    <s v="NA"/>
    <s v="NA"/>
    <x v="0"/>
    <x v="0"/>
    <s v="NA"/>
    <s v="NA"/>
    <x v="3"/>
    <x v="2"/>
    <s v="U"/>
    <s v="FALL"/>
    <n v="0.999999999999996"/>
    <x v="5"/>
    <n v="1"/>
    <n v="1"/>
    <n v="1.0057142857142858"/>
    <x v="0"/>
    <n v="5.5873015873015879"/>
    <n v="5.545998460799213"/>
    <n v="16.6677326395601"/>
    <s v="Abv"/>
    <n v="-4.1303126502374887E-2"/>
  </r>
  <r>
    <s v="OtsLGRF24S"/>
    <s v="OtsLGRF24S_10016"/>
    <s v="C-10016"/>
    <x v="35"/>
    <n v="18"/>
    <s v="M"/>
    <n v="700"/>
    <x v="0"/>
    <x v="0"/>
    <s v="NA"/>
    <s v="NA"/>
    <s v="NA"/>
    <x v="0"/>
    <x v="0"/>
    <s v="NA"/>
    <s v="NA"/>
    <x v="3"/>
    <x v="2"/>
    <s v="U"/>
    <s v="FALL"/>
    <n v="1"/>
    <x v="5"/>
    <n v="1"/>
    <n v="1"/>
    <n v="1.0057142857142858"/>
    <x v="0"/>
    <n v="5.5873015873015879"/>
    <n v="5.545998460799213"/>
    <n v="16.6677326395601"/>
    <s v="Abv"/>
    <n v="-4.1303126502374887E-2"/>
  </r>
  <r>
    <s v="OtsLGRF24S"/>
    <s v="OtsLGRF24S_10019"/>
    <s v="C-10019"/>
    <x v="35"/>
    <n v="18"/>
    <s v="F"/>
    <n v="740"/>
    <x v="2"/>
    <x v="1"/>
    <n v="1"/>
    <s v="NA"/>
    <s v="NA"/>
    <x v="1"/>
    <x v="1"/>
    <s v="OtsLYON19S_1_1379"/>
    <s v="OtsLYON19S_1_1447"/>
    <x v="5"/>
    <x v="3"/>
    <n v="2019"/>
    <s v="FALL"/>
    <n v="1"/>
    <x v="3"/>
    <n v="0.95971980899999998"/>
    <n v="1"/>
    <n v="1"/>
    <x v="1"/>
    <n v="5.5555555555555554"/>
    <n v="5.5975263376757773"/>
    <n v="16.822592559073851"/>
    <s v="blw"/>
    <n v="4.1970782120221983E-2"/>
  </r>
  <r>
    <s v="OtsLGRF24S"/>
    <s v="OtsLGRF24S_10022"/>
    <s v="C-10022"/>
    <x v="35"/>
    <n v="18"/>
    <s v="M"/>
    <n v="490"/>
    <x v="24"/>
    <x v="0"/>
    <s v="NA"/>
    <s v="NA"/>
    <s v="NA"/>
    <x v="0"/>
    <x v="0"/>
    <s v="NA"/>
    <s v="NA"/>
    <x v="3"/>
    <x v="2"/>
    <s v="U"/>
    <s v="FALL"/>
    <n v="1"/>
    <x v="5"/>
    <n v="1"/>
    <n v="1"/>
    <n v="1"/>
    <x v="7"/>
    <n v="5.5555555555555554"/>
    <n v="5.5142524290531805"/>
    <n v="16.572324324312643"/>
    <s v="Abv"/>
    <n v="-4.1303126502374887E-2"/>
  </r>
  <r>
    <s v="OtsLGRF24S"/>
    <s v="OtsLGRF24S_10025"/>
    <s v="C-10025"/>
    <x v="35"/>
    <n v="18"/>
    <s v="M"/>
    <n v="690"/>
    <x v="1"/>
    <x v="0"/>
    <s v="NA"/>
    <s v="NA"/>
    <s v="NA"/>
    <x v="0"/>
    <x v="0"/>
    <s v="OtsLYON21S_1_0671"/>
    <s v="OtsLYON21S_1_0132"/>
    <x v="6"/>
    <x v="4"/>
    <n v="2021"/>
    <s v="FALL"/>
    <n v="0.999999999999999"/>
    <x v="2"/>
    <n v="0.98140000000000005"/>
    <n v="1"/>
    <n v="1.0057142857142858"/>
    <x v="0"/>
    <n v="5.5873015873015879"/>
    <n v="5.6062541041143046"/>
    <n v="16.848822656064705"/>
    <s v="Abv"/>
    <n v="1.8952516812716702E-2"/>
  </r>
  <r>
    <s v="OtsLGRF24S"/>
    <s v="OtsLGRF24S_10028"/>
    <s v="C-10028"/>
    <x v="35"/>
    <n v="18"/>
    <s v="M"/>
    <n v="740"/>
    <x v="2"/>
    <x v="0"/>
    <s v="NA"/>
    <s v="NA"/>
    <s v="NA"/>
    <x v="0"/>
    <x v="0"/>
    <s v="NA"/>
    <s v="NA"/>
    <x v="3"/>
    <x v="2"/>
    <s v="U"/>
    <s v="FALL"/>
    <n v="0.999999999999995"/>
    <x v="5"/>
    <n v="1"/>
    <n v="1"/>
    <n v="1.0058139534883721"/>
    <x v="1"/>
    <n v="5.5878552971576232"/>
    <n v="5.5465521706552483"/>
    <n v="16.669396738081858"/>
    <s v="Abv"/>
    <n v="-4.1303126502374887E-2"/>
  </r>
  <r>
    <s v="OtsLGRF24S"/>
    <s v="OtsLGRF24S_10031"/>
    <s v="C-10031"/>
    <x v="35"/>
    <n v="18"/>
    <s v="F"/>
    <n v="730"/>
    <x v="13"/>
    <x v="1"/>
    <n v="1"/>
    <s v="NA"/>
    <s v="NA"/>
    <x v="1"/>
    <x v="1"/>
    <s v="OtsLYON19S_1_1313"/>
    <s v="OtsLYON19S_1_1224"/>
    <x v="5"/>
    <x v="3"/>
    <n v="2019"/>
    <s v="FALL"/>
    <n v="1"/>
    <x v="6"/>
    <n v="0.95971980899999998"/>
    <n v="1"/>
    <n v="1"/>
    <x v="1"/>
    <n v="5.5555555555555554"/>
    <n v="5.5975263376757773"/>
    <n v="16.822592559073851"/>
    <s v="Abv"/>
    <n v="4.1970782120221983E-2"/>
  </r>
  <r>
    <s v="OtsLGRF24S"/>
    <s v="OtsLGRF24S_10034"/>
    <s v="C-10034"/>
    <x v="35"/>
    <n v="18"/>
    <s v="M"/>
    <n v="670"/>
    <x v="14"/>
    <x v="1"/>
    <n v="1"/>
    <s v="NA"/>
    <s v="NA"/>
    <x v="0"/>
    <x v="0"/>
    <s v="OtsLYON21S_1_0847"/>
    <s v="OtsLYON21S_1_1804"/>
    <x v="6"/>
    <x v="4"/>
    <n v="2021"/>
    <s v="FALL"/>
    <n v="1"/>
    <x v="6"/>
    <n v="0.98140000000000005"/>
    <n v="1"/>
    <n v="1"/>
    <x v="5"/>
    <n v="5.5555555555555554"/>
    <n v="5.5745080723682721"/>
    <n v="16.753414340817248"/>
    <s v="Abv"/>
    <n v="1.8952516812716702E-2"/>
  </r>
  <r>
    <s v="OtsLGRF24S"/>
    <s v="OtsLGRF24S_10037"/>
    <s v="C-10037"/>
    <x v="35"/>
    <n v="18"/>
    <s v="M"/>
    <n v="710"/>
    <x v="25"/>
    <x v="0"/>
    <s v="NA"/>
    <s v="NA"/>
    <s v="NA"/>
    <x v="0"/>
    <x v="0"/>
    <s v="NA"/>
    <s v="NA"/>
    <x v="3"/>
    <x v="2"/>
    <s v="U"/>
    <s v="FALL"/>
    <n v="0.999999999999996"/>
    <x v="5"/>
    <n v="1"/>
    <n v="1"/>
    <n v="1.0057142857142858"/>
    <x v="0"/>
    <n v="5.5873015873015879"/>
    <n v="5.545998460799213"/>
    <n v="16.6677326395601"/>
    <s v="Abv"/>
    <n v="-4.1303126502374887E-2"/>
  </r>
  <r>
    <s v="OtsLGRF24S"/>
    <s v="OtsLGRF24S_10040"/>
    <s v="C-10040"/>
    <x v="35"/>
    <n v="18"/>
    <s v="F"/>
    <n v="780"/>
    <x v="11"/>
    <x v="1"/>
    <n v="1"/>
    <s v="NA"/>
    <s v="NA"/>
    <x v="1"/>
    <x v="1"/>
    <s v="OtsLYON19S_1_1374"/>
    <s v="OtsLYON19S_1_1401"/>
    <x v="5"/>
    <x v="3"/>
    <n v="2019"/>
    <s v="FALL"/>
    <n v="1"/>
    <x v="3"/>
    <n v="0.95971980899999998"/>
    <n v="1"/>
    <n v="1"/>
    <x v="4"/>
    <n v="5.5555555555555554"/>
    <n v="5.5975263376757773"/>
    <n v="16.822592559073851"/>
    <s v="blw"/>
    <n v="4.1970782120221983E-2"/>
  </r>
  <r>
    <s v="OtsLGRF24S"/>
    <s v="OtsLGRF24S_10043"/>
    <s v="C-10043"/>
    <x v="35"/>
    <n v="18"/>
    <s v="M"/>
    <n v="480"/>
    <x v="46"/>
    <x v="1"/>
    <n v="1"/>
    <s v="NA"/>
    <s v="NA"/>
    <x v="0"/>
    <x v="0"/>
    <s v="OtsLYON22S_1_0534"/>
    <s v="OtsLYON22S_1_4381"/>
    <x v="2"/>
    <x v="1"/>
    <n v="2022"/>
    <s v="FALL"/>
    <n v="0.999999999999998"/>
    <x v="1"/>
    <n v="0.98"/>
    <n v="1"/>
    <n v="1"/>
    <x v="7"/>
    <n v="5.5555555555555554"/>
    <n v="5.5759637188208613"/>
    <n v="16.757789085249826"/>
    <s v="Abv"/>
    <n v="2.0408163265305923E-2"/>
  </r>
  <r>
    <s v="OtsLGRF24S"/>
    <s v="OtsLGRF24S_10046"/>
    <s v="C-10046"/>
    <x v="35"/>
    <n v="18"/>
    <s v="M"/>
    <n v="320"/>
    <x v="63"/>
    <x v="1"/>
    <n v="1"/>
    <s v="NA"/>
    <s v="NA"/>
    <x v="0"/>
    <x v="0"/>
    <s v="OtsLYON22S_1_0309"/>
    <s v="OtsLYON22S_1_3411"/>
    <x v="2"/>
    <x v="1"/>
    <n v="2022"/>
    <s v="FALL"/>
    <n v="1"/>
    <x v="3"/>
    <n v="0.98"/>
    <n v="1"/>
    <n v="1"/>
    <x v="6"/>
    <n v="5.5555555555555554"/>
    <n v="5.5759637188208613"/>
    <n v="16.757789085249826"/>
    <s v="blw"/>
    <n v="2.0408163265305923E-2"/>
  </r>
  <r>
    <s v="OtsLGRF24S"/>
    <s v="OtsLGRF24S_10049"/>
    <s v="C-10049"/>
    <x v="35"/>
    <n v="18"/>
    <s v="M"/>
    <n v="680"/>
    <x v="19"/>
    <x v="1"/>
    <n v="1"/>
    <s v="NA"/>
    <s v="NA"/>
    <x v="0"/>
    <x v="0"/>
    <s v="OtsLYON21S_1_0871"/>
    <s v="OtsLYON21S_1_1828"/>
    <x v="6"/>
    <x v="4"/>
    <n v="2021"/>
    <s v="FALL"/>
    <n v="1"/>
    <x v="15"/>
    <n v="0.98140000000000005"/>
    <n v="1"/>
    <n v="1.0057142857142858"/>
    <x v="0"/>
    <n v="5.5873015873015879"/>
    <n v="5.6062541041143046"/>
    <n v="16.848822656064705"/>
    <s v="Abv"/>
    <n v="1.8952516812716702E-2"/>
  </r>
  <r>
    <s v="OtsLGRF24S"/>
    <s v="OtsLGRF24S_10052"/>
    <s v="C-10052"/>
    <x v="35"/>
    <n v="18"/>
    <s v="M"/>
    <n v="710"/>
    <x v="25"/>
    <x v="1"/>
    <n v="1"/>
    <s v="NA"/>
    <s v="NA"/>
    <x v="0"/>
    <x v="0"/>
    <s v="OtsLYON20S_1_0622"/>
    <s v="OtsLYON20S_1_0596"/>
    <x v="1"/>
    <x v="0"/>
    <n v="2020"/>
    <s v="FALL"/>
    <n v="0.999999999999996"/>
    <x v="9"/>
    <n v="0.98961045999999997"/>
    <n v="1"/>
    <n v="1.0057142857142858"/>
    <x v="0"/>
    <n v="5.5873015873015879"/>
    <n v="5.5978002030902694"/>
    <n v="16.823415623764589"/>
    <s v="Abv"/>
    <n v="1.0498615788681498E-2"/>
  </r>
  <r>
    <s v="OtsLGRF24S"/>
    <s v="OtsLGRF24S_10055"/>
    <s v="C-10055"/>
    <x v="35"/>
    <n v="18"/>
    <s v="F"/>
    <n v="750"/>
    <x v="21"/>
    <x v="1"/>
    <n v="1"/>
    <s v="NA"/>
    <s v="NA"/>
    <x v="1"/>
    <x v="1"/>
    <s v="OtsNPFH20S_1_0490"/>
    <s v="OtsNPFH20S_1_0451"/>
    <x v="0"/>
    <x v="0"/>
    <n v="2020"/>
    <s v="FALL"/>
    <n v="1"/>
    <x v="8"/>
    <n v="0.98845608500000004"/>
    <n v="1"/>
    <n v="1"/>
    <x v="1"/>
    <n v="5.5555555555555554"/>
    <n v="5.5672342888601314"/>
    <n v="16.731553988772674"/>
    <s v="Abv"/>
    <n v="1.1678733304576028E-2"/>
  </r>
  <r>
    <s v="OtsLGRF24S"/>
    <s v="OtsLGRF24S_10058"/>
    <s v="C-10058"/>
    <x v="35"/>
    <n v="18"/>
    <s v="M"/>
    <n v="640"/>
    <x v="39"/>
    <x v="1"/>
    <n v="1"/>
    <s v="NA"/>
    <s v="NA"/>
    <x v="0"/>
    <x v="0"/>
    <s v="OtsLYON21S_1_0921"/>
    <s v="OtsLYON21S_1_1707"/>
    <x v="6"/>
    <x v="4"/>
    <n v="2021"/>
    <s v="FALL"/>
    <n v="1"/>
    <x v="4"/>
    <n v="0.98140000000000005"/>
    <n v="1"/>
    <n v="1"/>
    <x v="5"/>
    <n v="5.5555555555555554"/>
    <n v="5.5745080723682721"/>
    <n v="16.753414340817248"/>
    <s v="Abv"/>
    <n v="1.8952516812716702E-2"/>
  </r>
  <r>
    <s v="OtsLGRF24S"/>
    <s v="OtsLGRF24S_10061"/>
    <s v="C-10061"/>
    <x v="35"/>
    <n v="18"/>
    <s v="F"/>
    <n v="750"/>
    <x v="21"/>
    <x v="1"/>
    <n v="1"/>
    <s v="NA"/>
    <s v="NA"/>
    <x v="1"/>
    <x v="1"/>
    <s v="OtsLYON20S_1_0609"/>
    <s v="OtsLYON20S_1_0578"/>
    <x v="1"/>
    <x v="0"/>
    <n v="2020"/>
    <s v="FALL"/>
    <n v="0.999999999999999"/>
    <x v="10"/>
    <n v="0.98961045999999997"/>
    <n v="1"/>
    <n v="1"/>
    <x v="1"/>
    <n v="5.5555555555555554"/>
    <n v="5.5660541713442369"/>
    <n v="16.728007308517132"/>
    <s v="Abv"/>
    <n v="1.0498615788681498E-2"/>
  </r>
  <r>
    <s v="OtsLGRF24S"/>
    <s v="OtsLGRF24S_10064"/>
    <s v="C-10064"/>
    <x v="35"/>
    <n v="18"/>
    <s v="M"/>
    <n v="370"/>
    <x v="64"/>
    <x v="1"/>
    <n v="1"/>
    <s v="NA"/>
    <s v="NA"/>
    <x v="0"/>
    <x v="0"/>
    <s v="OtsLYON22S_1_0309"/>
    <s v="OtsLYON22S_1_3411"/>
    <x v="2"/>
    <x v="1"/>
    <n v="2022"/>
    <s v="FALL"/>
    <n v="0.999999999999999"/>
    <x v="3"/>
    <n v="0.98"/>
    <n v="1"/>
    <n v="1"/>
    <x v="6"/>
    <n v="5.5555555555555554"/>
    <n v="5.5759637188208613"/>
    <n v="16.757789085249826"/>
    <s v="blw"/>
    <n v="2.0408163265305923E-2"/>
  </r>
  <r>
    <s v="OtsLGRF24S"/>
    <s v="OtsLGRF24S_10067"/>
    <s v="C-10067"/>
    <x v="35"/>
    <n v="18"/>
    <s v="M"/>
    <n v="500"/>
    <x v="23"/>
    <x v="1"/>
    <n v="1"/>
    <s v="NA"/>
    <s v="NA"/>
    <x v="0"/>
    <x v="0"/>
    <s v="OtsLYON21S_1_1060"/>
    <s v="OtsLYON21S_1_1239"/>
    <x v="6"/>
    <x v="4"/>
    <n v="2021"/>
    <s v="FALL"/>
    <n v="0.999999999999999"/>
    <x v="3"/>
    <n v="0.98140000000000005"/>
    <n v="1"/>
    <n v="1"/>
    <x v="7"/>
    <n v="5.5555555555555554"/>
    <n v="5.5745080723682721"/>
    <n v="16.753414340817248"/>
    <s v="blw"/>
    <n v="1.8952516812716702E-2"/>
  </r>
  <r>
    <s v="OtsLGRF24S"/>
    <s v="OtsLGRF24S_10070"/>
    <s v="C-10070"/>
    <x v="35"/>
    <n v="18"/>
    <s v="F"/>
    <n v="790"/>
    <x v="7"/>
    <x v="0"/>
    <s v="NA"/>
    <s v="3DD.0078E4143F"/>
    <s v="NA"/>
    <x v="1"/>
    <x v="1"/>
    <s v="NA"/>
    <s v="NA"/>
    <x v="3"/>
    <x v="2"/>
    <s v="U"/>
    <s v="FALL"/>
    <n v="0.999999999999997"/>
    <x v="5"/>
    <n v="1"/>
    <n v="1"/>
    <n v="1"/>
    <x v="4"/>
    <n v="5.5555555555555554"/>
    <n v="5.5142524290531805"/>
    <n v="16.572324324312643"/>
    <s v="blw"/>
    <n v="-4.1303126502374887E-2"/>
  </r>
  <r>
    <s v="OtsLGRF24S"/>
    <s v="OtsLGRF24S_10073"/>
    <s v="C-10073"/>
    <x v="35"/>
    <n v="18"/>
    <s v="M"/>
    <n v="570"/>
    <x v="43"/>
    <x v="0"/>
    <s v="NA"/>
    <s v="3DD.003E171013"/>
    <s v="NA"/>
    <x v="0"/>
    <x v="0"/>
    <s v="OtsLYON21S_1_0818"/>
    <s v="OtsLYON21S_1_1645"/>
    <x v="6"/>
    <x v="4"/>
    <n v="2021"/>
    <s v="FALL"/>
    <n v="0.999999999999999"/>
    <x v="10"/>
    <n v="0.98140000000000005"/>
    <n v="1"/>
    <n v="1.03125"/>
    <x v="9"/>
    <n v="5.729166666666667"/>
    <n v="5.7481191834793837"/>
    <n v="17.275178564826781"/>
    <s v="Abv"/>
    <n v="1.8952516812716702E-2"/>
  </r>
  <r>
    <s v="OtsLGRF24S"/>
    <s v="OtsLGRF24S_10076"/>
    <s v="C-10076"/>
    <x v="36"/>
    <n v="18"/>
    <s v="F"/>
    <n v="730"/>
    <x v="13"/>
    <x v="1"/>
    <s v="NA"/>
    <s v="NA"/>
    <s v="NA"/>
    <x v="1"/>
    <x v="1"/>
    <s v="OtsPBT19-PRHFa-4135"/>
    <s v="OtsPBT19-PRHFa-4270"/>
    <x v="11"/>
    <x v="3"/>
    <n v="2019"/>
    <s v="FALL"/>
    <n v="1"/>
    <x v="18"/>
    <n v="0.96152300000000002"/>
    <n v="1"/>
    <n v="1"/>
    <x v="1"/>
    <n v="5.5555555555555554"/>
    <n v="5.5955722790244691"/>
    <n v="16.816719905593647"/>
    <s v="blw"/>
    <n v="4.0016723468913717E-2"/>
  </r>
  <r>
    <s v="OtsLGRF24S"/>
    <s v="OtsLGRF24S_10079"/>
    <s v="C-10079"/>
    <x v="36"/>
    <n v="18"/>
    <s v="M"/>
    <n v="830"/>
    <x v="10"/>
    <x v="0"/>
    <s v="NA"/>
    <s v="NA"/>
    <s v="NA"/>
    <x v="0"/>
    <x v="0"/>
    <s v="OtsNPFH19S_1_2302"/>
    <s v="OtsNPFH19S_1_2021"/>
    <x v="4"/>
    <x v="3"/>
    <n v="2019"/>
    <s v="FALL"/>
    <n v="0.99999999999999301"/>
    <x v="0"/>
    <n v="0.99705232300000002"/>
    <n v="1"/>
    <n v="1"/>
    <x v="3"/>
    <n v="5.5555555555555554"/>
    <n v="5.5585119470427449"/>
    <n v="16.705340194731683"/>
    <s v="Abv"/>
    <n v="2.9563914871895136E-3"/>
  </r>
  <r>
    <s v="OtsLGRF24S"/>
    <s v="OtsLGRF24S_10082"/>
    <s v="C-10082"/>
    <x v="36"/>
    <n v="18"/>
    <s v="F"/>
    <n v="690"/>
    <x v="1"/>
    <x v="0"/>
    <s v="NA"/>
    <s v="NA"/>
    <s v="NA"/>
    <x v="1"/>
    <x v="1"/>
    <s v="OtsLYON21S_1_0924"/>
    <s v="OtsLYON21S_1_1710"/>
    <x v="6"/>
    <x v="4"/>
    <n v="2021"/>
    <s v="FALL"/>
    <n v="1"/>
    <x v="4"/>
    <n v="0.98140000000000005"/>
    <n v="1"/>
    <n v="1.0069930069930071"/>
    <x v="0"/>
    <n v="5.594405594405595"/>
    <n v="5.6133581112183117"/>
    <n v="16.870172768567635"/>
    <s v="Abv"/>
    <n v="1.8952516812716702E-2"/>
  </r>
  <r>
    <s v="OtsLGRF24S"/>
    <s v="OtsLGRF24S_10085"/>
    <s v="C-10085"/>
    <x v="36"/>
    <n v="18"/>
    <s v="F"/>
    <n v="770"/>
    <x v="8"/>
    <x v="1"/>
    <n v="1"/>
    <s v="NA"/>
    <s v="NA"/>
    <x v="1"/>
    <x v="1"/>
    <s v="OtsLYON20S_1_0413"/>
    <s v="OtsLYON20S_1_1114"/>
    <x v="1"/>
    <x v="0"/>
    <n v="2020"/>
    <s v="FALL"/>
    <n v="1"/>
    <x v="1"/>
    <n v="0.98961045999999997"/>
    <n v="1"/>
    <n v="1"/>
    <x v="1"/>
    <n v="5.5555555555555554"/>
    <n v="5.5660541713442369"/>
    <n v="16.728007308517132"/>
    <s v="Abv"/>
    <n v="1.0498615788681498E-2"/>
  </r>
  <r>
    <s v="OtsLGRF24S"/>
    <s v="OtsLGRF24S_10088"/>
    <s v="C-10088"/>
    <x v="36"/>
    <n v="18"/>
    <s v="M"/>
    <n v="680"/>
    <x v="19"/>
    <x v="0"/>
    <s v="NA"/>
    <s v="NA"/>
    <s v="NA"/>
    <x v="0"/>
    <x v="0"/>
    <s v="OtsLYON21S_1_0791"/>
    <s v="OtsLYON21S_1_0481"/>
    <x v="6"/>
    <x v="4"/>
    <n v="2021"/>
    <s v="FALL"/>
    <n v="1"/>
    <x v="10"/>
    <n v="0.98140000000000005"/>
    <n v="1"/>
    <n v="1.0057142857142858"/>
    <x v="0"/>
    <n v="5.5873015873015879"/>
    <n v="5.6062541041143046"/>
    <n v="16.848822656064705"/>
    <s v="Abv"/>
    <n v="1.8952516812716702E-2"/>
  </r>
  <r>
    <s v="OtsLGRF24S"/>
    <s v="OtsLGRF24S_10091"/>
    <s v="C-10091"/>
    <x v="36"/>
    <n v="18"/>
    <s v="F"/>
    <n v="680"/>
    <x v="19"/>
    <x v="1"/>
    <n v="1"/>
    <s v="NA"/>
    <s v="NA"/>
    <x v="1"/>
    <x v="1"/>
    <s v="OtsNPFH20S_1_0794"/>
    <s v="OtsNPFH20S_1_0706"/>
    <x v="0"/>
    <x v="0"/>
    <n v="2020"/>
    <s v="FALL"/>
    <n v="1"/>
    <x v="0"/>
    <n v="0.98845608500000004"/>
    <n v="1"/>
    <n v="1.0069930069930071"/>
    <x v="0"/>
    <n v="5.594405594405595"/>
    <n v="5.6060843277101711"/>
    <n v="16.848312416523061"/>
    <s v="Abv"/>
    <n v="1.1678733304576028E-2"/>
  </r>
  <r>
    <s v="OtsLGRF24S"/>
    <s v="OtsLGRF24S_10094"/>
    <s v="C-10094"/>
    <x v="36"/>
    <n v="18"/>
    <s v="M"/>
    <n v="520"/>
    <x v="29"/>
    <x v="1"/>
    <n v="1"/>
    <s v="NA"/>
    <s v="NA"/>
    <x v="0"/>
    <x v="0"/>
    <s v="OtsLYON22S_1_0354"/>
    <s v="OtsLYON22S_1_4081"/>
    <x v="2"/>
    <x v="1"/>
    <n v="2022"/>
    <s v="FALL"/>
    <n v="0.999999999999997"/>
    <x v="4"/>
    <n v="0.98"/>
    <n v="1"/>
    <n v="1"/>
    <x v="7"/>
    <n v="5.5555555555555554"/>
    <n v="5.5759637188208613"/>
    <n v="16.757789085249826"/>
    <s v="Abv"/>
    <n v="2.0408163265305923E-2"/>
  </r>
  <r>
    <s v="OtsLGRF24S"/>
    <s v="OtsLGRF24S_10097"/>
    <s v="C-10097"/>
    <x v="36"/>
    <n v="18"/>
    <s v="F"/>
    <n v="690"/>
    <x v="1"/>
    <x v="1"/>
    <n v="1"/>
    <s v="NA"/>
    <s v="NA"/>
    <x v="1"/>
    <x v="1"/>
    <s v="OtsNPFH20S_1_0805"/>
    <s v="OtsNPFH20S_1_0723"/>
    <x v="0"/>
    <x v="0"/>
    <n v="2020"/>
    <s v="FALL"/>
    <n v="1"/>
    <x v="0"/>
    <n v="0.98845608500000004"/>
    <n v="1"/>
    <n v="1.0069930069930071"/>
    <x v="0"/>
    <n v="5.594405594405595"/>
    <n v="5.6060843277101711"/>
    <n v="16.848312416523061"/>
    <s v="Abv"/>
    <n v="1.1678733304576028E-2"/>
  </r>
  <r>
    <s v="OtsLGRF24S"/>
    <s v="OtsLGRF24S_10100"/>
    <s v="C-10100"/>
    <x v="36"/>
    <n v="18"/>
    <s v="F"/>
    <n v="760"/>
    <x v="20"/>
    <x v="0"/>
    <s v="NA"/>
    <s v="NA"/>
    <s v="NA"/>
    <x v="1"/>
    <x v="1"/>
    <s v="NA"/>
    <s v="NA"/>
    <x v="3"/>
    <x v="2"/>
    <s v="U"/>
    <s v="FALL"/>
    <n v="1"/>
    <x v="5"/>
    <n v="1"/>
    <n v="1"/>
    <n v="1"/>
    <x v="1"/>
    <n v="5.5555555555555554"/>
    <n v="5.5142524290531805"/>
    <n v="16.572324324312643"/>
    <s v="Abv"/>
    <n v="-4.1303126502374887E-2"/>
  </r>
  <r>
    <s v="OtsLGRF24S"/>
    <s v="OtsLGRF24S_10103"/>
    <s v="C-10103"/>
    <x v="36"/>
    <n v="18"/>
    <s v="M"/>
    <n v="430"/>
    <x v="53"/>
    <x v="0"/>
    <s v="NA"/>
    <s v="NA"/>
    <s v="NA"/>
    <x v="0"/>
    <x v="0"/>
    <s v="OtsLYON22S_1_0260"/>
    <s v="OtsLYON22S_1_3268"/>
    <x v="2"/>
    <x v="1"/>
    <n v="2022"/>
    <s v="FALL"/>
    <n v="0.999999999999994"/>
    <x v="6"/>
    <n v="0.98"/>
    <n v="1"/>
    <n v="1"/>
    <x v="2"/>
    <n v="5.5555555555555554"/>
    <n v="5.5759637188208613"/>
    <n v="16.757789085249826"/>
    <s v="Abv"/>
    <n v="2.0408163265305923E-2"/>
  </r>
  <r>
    <s v="OtsLGRF24S"/>
    <s v="OtsLGRF24S_10106"/>
    <s v="C-10106"/>
    <x v="36"/>
    <n v="18"/>
    <s v="M"/>
    <n v="810"/>
    <x v="15"/>
    <x v="1"/>
    <n v="1"/>
    <s v="NA"/>
    <s v="NA"/>
    <x v="0"/>
    <x v="0"/>
    <s v="OtsLYON19S_1_0598"/>
    <s v="OtsLYON19S_1_0666"/>
    <x v="5"/>
    <x v="3"/>
    <n v="2019"/>
    <s v="FALL"/>
    <n v="1"/>
    <x v="1"/>
    <n v="0.95971980899999998"/>
    <n v="1"/>
    <n v="1"/>
    <x v="4"/>
    <n v="5.5555555555555554"/>
    <n v="5.5975263376757773"/>
    <n v="16.822592559073851"/>
    <s v="Abv"/>
    <n v="4.1970782120221983E-2"/>
  </r>
  <r>
    <s v="OtsLGRF24S"/>
    <s v="OtsLGRF24S_10109"/>
    <s v="C-10109"/>
    <x v="36"/>
    <n v="18"/>
    <s v="F"/>
    <n v="700"/>
    <x v="0"/>
    <x v="1"/>
    <n v="1"/>
    <s v="NA"/>
    <s v="NA"/>
    <x v="0"/>
    <x v="0"/>
    <s v="OtsPBt19-PRHFa-7226"/>
    <s v="OtsPBt19-PRHFa-7143"/>
    <x v="11"/>
    <x v="3"/>
    <n v="2019"/>
    <s v="FALL"/>
    <n v="1"/>
    <x v="18"/>
    <n v="0.96152300000000002"/>
    <n v="1"/>
    <n v="1.0057142857142858"/>
    <x v="0"/>
    <n v="5.5873015873015879"/>
    <n v="5.6273183107705016"/>
    <n v="16.912128220841105"/>
    <s v="blw"/>
    <n v="4.0016723468913717E-2"/>
  </r>
  <r>
    <s v="OtsLGRF24S"/>
    <s v="OtsLGRF24S_10112"/>
    <s v="C-10112"/>
    <x v="36"/>
    <n v="18"/>
    <s v="F"/>
    <n v="650"/>
    <x v="28"/>
    <x v="1"/>
    <n v="1"/>
    <s v="NA"/>
    <s v="NA"/>
    <x v="1"/>
    <x v="1"/>
    <s v="OtsLYON21S_1_0783"/>
    <s v="OtsLYON21S_1_0462"/>
    <x v="6"/>
    <x v="4"/>
    <n v="2021"/>
    <s v="FALL"/>
    <n v="1"/>
    <x v="10"/>
    <n v="0.98140000000000005"/>
    <n v="1"/>
    <n v="1"/>
    <x v="5"/>
    <n v="5.5555555555555554"/>
    <n v="5.5745080723682721"/>
    <n v="16.753414340817248"/>
    <s v="Abv"/>
    <n v="1.8952516812716702E-2"/>
  </r>
  <r>
    <s v="OtsLGRF24S"/>
    <s v="OtsLGRF24S_10115"/>
    <s v="C-10115"/>
    <x v="36"/>
    <n v="18"/>
    <s v="M"/>
    <n v="650"/>
    <x v="28"/>
    <x v="0"/>
    <s v="NA"/>
    <s v="NA"/>
    <s v="NA"/>
    <x v="0"/>
    <x v="0"/>
    <s v="OtsLYON21S_1_0947"/>
    <s v="OtsLYON21S_1_1760"/>
    <x v="6"/>
    <x v="4"/>
    <n v="2021"/>
    <s v="FALL"/>
    <n v="1"/>
    <x v="4"/>
    <n v="0.98140000000000005"/>
    <n v="1"/>
    <n v="1"/>
    <x v="5"/>
    <n v="5.5555555555555554"/>
    <n v="5.5745080723682721"/>
    <n v="16.753414340817248"/>
    <s v="Abv"/>
    <n v="1.8952516812716702E-2"/>
  </r>
  <r>
    <s v="OtsLGRF24S"/>
    <s v="OtsLGRF24S_10118"/>
    <s v="C-10118"/>
    <x v="36"/>
    <n v="18"/>
    <s v="M"/>
    <n v="680"/>
    <x v="19"/>
    <x v="0"/>
    <s v="NA"/>
    <s v="NA"/>
    <s v="NA"/>
    <x v="0"/>
    <x v="0"/>
    <s v="OtsLYON20S_1_1471"/>
    <s v="OtsLYON20S_1_1280"/>
    <x v="1"/>
    <x v="0"/>
    <n v="2020"/>
    <s v="FALL"/>
    <n v="1"/>
    <x v="4"/>
    <n v="0.98961045999999997"/>
    <n v="1"/>
    <n v="1.0057142857142858"/>
    <x v="0"/>
    <n v="5.5873015873015879"/>
    <n v="5.5978002030902694"/>
    <n v="16.823415623764589"/>
    <s v="Abv"/>
    <n v="1.0498615788681498E-2"/>
  </r>
  <r>
    <s v="OtsLGRF24S"/>
    <s v="OtsLGRF24S_10121"/>
    <s v="C-10121"/>
    <x v="36"/>
    <n v="18"/>
    <s v="M"/>
    <n v="650"/>
    <x v="28"/>
    <x v="1"/>
    <n v="1"/>
    <s v="NA"/>
    <s v="NA"/>
    <x v="0"/>
    <x v="0"/>
    <s v="OtsNPFH21S_1_1142"/>
    <s v="OtsNPFH21S_1_1472"/>
    <x v="9"/>
    <x v="4"/>
    <n v="2021"/>
    <s v="FALL"/>
    <n v="0.999999999999997"/>
    <x v="7"/>
    <n v="0.98260000000000003"/>
    <n v="1"/>
    <n v="1"/>
    <x v="5"/>
    <n v="5.5555555555555554"/>
    <n v="5.5732636768663637"/>
    <n v="16.749674481949583"/>
    <s v="Abv"/>
    <n v="1.7708121310808345E-2"/>
  </r>
  <r>
    <s v="OtsLGRF24S"/>
    <s v="OtsLGRF24S_10124"/>
    <s v="C-10124"/>
    <x v="36"/>
    <n v="18"/>
    <s v="M"/>
    <n v="640"/>
    <x v="39"/>
    <x v="1"/>
    <s v="NA"/>
    <s v="NA"/>
    <s v="NA"/>
    <x v="0"/>
    <x v="0"/>
    <s v="OtsPBT20-LWSFa-4547"/>
    <s v="OtsPBT20-LWSFa-4852"/>
    <x v="15"/>
    <x v="0"/>
    <n v="2020"/>
    <s v="FALL"/>
    <n v="1"/>
    <x v="19"/>
    <n v="0.99450000000000005"/>
    <n v="1"/>
    <n v="1"/>
    <x v="5"/>
    <n v="5.5555555555555554"/>
    <n v="5.5610859728506785"/>
    <n v="16.713076073902442"/>
    <s v="Abv"/>
    <n v="5.5304172951231578E-3"/>
  </r>
  <r>
    <s v="OtsLGRF24S"/>
    <s v="OtsLGRF24S_10127"/>
    <s v="C-10127"/>
    <x v="36"/>
    <n v="18"/>
    <s v="F"/>
    <n v="770"/>
    <x v="8"/>
    <x v="1"/>
    <n v="1"/>
    <s v="NA"/>
    <s v="NA"/>
    <x v="1"/>
    <x v="1"/>
    <s v="OtsLYON19S_1_0584"/>
    <s v="OtsLYON19S_1_0632"/>
    <x v="5"/>
    <x v="3"/>
    <n v="2019"/>
    <s v="FALL"/>
    <n v="0.999999999999998"/>
    <x v="1"/>
    <n v="0.95971980899999998"/>
    <n v="1"/>
    <n v="1"/>
    <x v="1"/>
    <n v="5.5555555555555554"/>
    <n v="5.5975263376757773"/>
    <n v="16.822592559073851"/>
    <s v="Abv"/>
    <n v="4.1970782120221983E-2"/>
  </r>
  <r>
    <s v="OtsLGRF24S"/>
    <s v="OtsLGRF24S_10130"/>
    <s v="C-10130"/>
    <x v="36"/>
    <n v="18"/>
    <s v="M"/>
    <n v="430"/>
    <x v="53"/>
    <x v="0"/>
    <s v="NA"/>
    <s v="NA"/>
    <s v="NA"/>
    <x v="0"/>
    <x v="0"/>
    <s v="NA"/>
    <s v="NA"/>
    <x v="3"/>
    <x v="2"/>
    <s v="U"/>
    <s v="FALL"/>
    <n v="1"/>
    <x v="5"/>
    <n v="1"/>
    <n v="1"/>
    <n v="1"/>
    <x v="2"/>
    <n v="5.5555555555555554"/>
    <n v="5.5142524290531805"/>
    <n v="16.572324324312643"/>
    <s v="Abv"/>
    <n v="-4.1303126502374887E-2"/>
  </r>
  <r>
    <s v="OtsLGRF24S"/>
    <s v="OtsLGRF24S_10133"/>
    <s v="C-10133"/>
    <x v="36"/>
    <n v="18"/>
    <s v="F"/>
    <n v="760"/>
    <x v="20"/>
    <x v="0"/>
    <s v="NA"/>
    <s v="NA"/>
    <s v="NA"/>
    <x v="1"/>
    <x v="1"/>
    <s v="OtsNPFH20S_1_0823"/>
    <s v="OtsNPFH20S_1_0757"/>
    <x v="0"/>
    <x v="0"/>
    <n v="2020"/>
    <s v="FALL"/>
    <n v="1"/>
    <x v="0"/>
    <n v="0.98845608500000004"/>
    <n v="1"/>
    <n v="1"/>
    <x v="1"/>
    <n v="5.5555555555555554"/>
    <n v="5.5672342888601314"/>
    <n v="16.731553988772674"/>
    <s v="Abv"/>
    <n v="1.1678733304576028E-2"/>
  </r>
  <r>
    <s v="OtsLGRF24S"/>
    <s v="OtsLGRF24S_10136"/>
    <s v="C-10136"/>
    <x v="36"/>
    <n v="18"/>
    <s v="F"/>
    <n v="830"/>
    <x v="10"/>
    <x v="0"/>
    <s v="NA"/>
    <s v="NA"/>
    <s v="NA"/>
    <x v="1"/>
    <x v="1"/>
    <s v="NA"/>
    <s v="NA"/>
    <x v="3"/>
    <x v="2"/>
    <s v="U"/>
    <s v="FALL"/>
    <n v="1"/>
    <x v="5"/>
    <n v="1"/>
    <n v="1"/>
    <n v="1"/>
    <x v="3"/>
    <n v="5.5555555555555554"/>
    <n v="5.5142524290531805"/>
    <n v="16.572324324312643"/>
    <s v="blw"/>
    <n v="-4.1303126502374887E-2"/>
  </r>
  <r>
    <s v="OtsLGRF24S"/>
    <s v="OtsLGRF24S_10139"/>
    <s v="C-10139"/>
    <x v="36"/>
    <n v="18"/>
    <s v="M"/>
    <n v="830"/>
    <x v="10"/>
    <x v="0"/>
    <s v="NA"/>
    <s v="NA"/>
    <s v="NA"/>
    <x v="0"/>
    <x v="0"/>
    <s v="NA"/>
    <s v="NA"/>
    <x v="3"/>
    <x v="2"/>
    <s v="U"/>
    <s v="FALL"/>
    <n v="1"/>
    <x v="5"/>
    <n v="1"/>
    <n v="1"/>
    <n v="1"/>
    <x v="3"/>
    <n v="5.5555555555555554"/>
    <n v="5.5142524290531805"/>
    <n v="16.572324324312643"/>
    <s v="Abv"/>
    <n v="-4.1303126502374887E-2"/>
  </r>
  <r>
    <s v="OtsLGRF24S"/>
    <s v="OtsLGRF24S_10142"/>
    <s v="C-10142"/>
    <x v="36"/>
    <n v="18"/>
    <s v="M"/>
    <n v="610"/>
    <x v="38"/>
    <x v="1"/>
    <n v="1"/>
    <s v="NA"/>
    <s v="NA"/>
    <x v="0"/>
    <x v="0"/>
    <s v="OtsLYON21S_1_0874"/>
    <s v="OtsLYON21S_1_1854"/>
    <x v="6"/>
    <x v="4"/>
    <n v="2021"/>
    <s v="FALL"/>
    <n v="1"/>
    <x v="15"/>
    <n v="0.98140000000000005"/>
    <n v="1"/>
    <n v="1.0138888888888888"/>
    <x v="8"/>
    <n v="5.632716049382716"/>
    <n v="5.6516685661954327"/>
    <n v="16.98530955148815"/>
    <s v="Abv"/>
    <n v="1.8952516812716702E-2"/>
  </r>
  <r>
    <s v="OtsLGRF24S"/>
    <s v="OtsLGRF24S_10145"/>
    <s v="C-10145"/>
    <x v="36"/>
    <n v="18"/>
    <s v="F"/>
    <n v="780"/>
    <x v="11"/>
    <x v="0"/>
    <s v="NA"/>
    <s v="NA"/>
    <s v="NA"/>
    <x v="1"/>
    <x v="1"/>
    <s v="NA"/>
    <s v="NA"/>
    <x v="3"/>
    <x v="2"/>
    <s v="U"/>
    <s v="FALL"/>
    <n v="1"/>
    <x v="5"/>
    <n v="1"/>
    <n v="1"/>
    <n v="1"/>
    <x v="4"/>
    <n v="5.5555555555555554"/>
    <n v="5.5142524290531805"/>
    <n v="16.572324324312643"/>
    <s v="Abv"/>
    <n v="-4.1303126502374887E-2"/>
  </r>
  <r>
    <s v="OtsLGRF24S"/>
    <s v="OtsLGRF24S_10148"/>
    <s v="C-10148"/>
    <x v="36"/>
    <n v="18"/>
    <s v="M"/>
    <n v="470"/>
    <x v="3"/>
    <x v="1"/>
    <n v="1"/>
    <s v="NA"/>
    <s v="NA"/>
    <x v="0"/>
    <x v="0"/>
    <s v="OtsLYON22S_1_0489"/>
    <s v="OtsLYON22S_1_4331"/>
    <x v="2"/>
    <x v="1"/>
    <n v="2022"/>
    <s v="FALL"/>
    <n v="0.999999999999998"/>
    <x v="14"/>
    <n v="0.98"/>
    <n v="1"/>
    <n v="1"/>
    <x v="2"/>
    <n v="5.5555555555555554"/>
    <n v="5.5759637188208613"/>
    <n v="16.757789085249826"/>
    <s v="Abv"/>
    <n v="2.0408163265305923E-2"/>
  </r>
  <r>
    <s v="OtsLGRF24S"/>
    <s v="OtsLGRF24S_10151"/>
    <s v="C-10151"/>
    <x v="36"/>
    <n v="18"/>
    <s v="F"/>
    <n v="680"/>
    <x v="19"/>
    <x v="1"/>
    <n v="1"/>
    <s v="NA"/>
    <s v="NA"/>
    <x v="1"/>
    <x v="1"/>
    <s v="OtsLYON19S_1_1115"/>
    <s v="OtsLYON19S_1_0949"/>
    <x v="5"/>
    <x v="3"/>
    <n v="2019"/>
    <s v="FALL"/>
    <n v="0.999999999999996"/>
    <x v="9"/>
    <n v="0.95971980899999998"/>
    <n v="1"/>
    <n v="1.0069930069930071"/>
    <x v="0"/>
    <n v="5.594405594405595"/>
    <n v="5.636376376525817"/>
    <n v="16.939350986824238"/>
    <s v="Abv"/>
    <n v="4.1970782120221983E-2"/>
  </r>
  <r>
    <s v="OtsLGRF24S"/>
    <s v="OtsLGRF24S_10154"/>
    <s v="C-10154"/>
    <x v="36"/>
    <n v="18"/>
    <s v="M"/>
    <n v="390"/>
    <x v="65"/>
    <x v="0"/>
    <n v="1"/>
    <s v="NA"/>
    <s v="NA"/>
    <x v="0"/>
    <x v="0"/>
    <s v="OtsLYON22S_1_0325"/>
    <s v="OtsLYON22S_1_3427"/>
    <x v="2"/>
    <x v="1"/>
    <n v="2022"/>
    <s v="FALL"/>
    <n v="0.999999999999999"/>
    <x v="3"/>
    <n v="0.98"/>
    <n v="1"/>
    <n v="1"/>
    <x v="6"/>
    <n v="5.5555555555555554"/>
    <n v="5.5759637188208613"/>
    <n v="16.757789085249826"/>
    <s v="blw"/>
    <n v="2.0408163265305923E-2"/>
  </r>
  <r>
    <s v="OtsLGRF24S"/>
    <s v="OtsLGRF24S_10157"/>
    <s v="C-10157"/>
    <x v="36"/>
    <n v="18"/>
    <s v="M"/>
    <n v="700"/>
    <x v="0"/>
    <x v="0"/>
    <s v="NA"/>
    <s v="NA"/>
    <s v="NA"/>
    <x v="0"/>
    <x v="0"/>
    <s v="NA"/>
    <s v="NA"/>
    <x v="3"/>
    <x v="2"/>
    <s v="U"/>
    <s v="FALL"/>
    <n v="1"/>
    <x v="5"/>
    <n v="1"/>
    <n v="1"/>
    <n v="1.0057142857142858"/>
    <x v="0"/>
    <n v="5.5873015873015879"/>
    <n v="5.545998460799213"/>
    <n v="16.6677326395601"/>
    <s v="blw"/>
    <n v="-4.1303126502374887E-2"/>
  </r>
  <r>
    <s v="OtsLGRF24S"/>
    <s v="OtsLGRF24S_10160"/>
    <s v="C-10160"/>
    <x v="36"/>
    <n v="18"/>
    <s v="M"/>
    <n v="530"/>
    <x v="34"/>
    <x v="0"/>
    <s v="NA"/>
    <s v="NA"/>
    <s v="NA"/>
    <x v="0"/>
    <x v="0"/>
    <s v="OtsLYON22S_1_0598"/>
    <s v="OtsLYON22S_1_5146"/>
    <x v="2"/>
    <x v="1"/>
    <n v="2022"/>
    <s v="FALL"/>
    <n v="1"/>
    <x v="10"/>
    <n v="0.98"/>
    <n v="1"/>
    <n v="1.03125"/>
    <x v="9"/>
    <n v="5.729166666666667"/>
    <n v="5.7495748299319729"/>
    <n v="17.279553309259363"/>
    <s v="Abv"/>
    <n v="2.0408163265305923E-2"/>
  </r>
  <r>
    <s v="OtsLGRF24S"/>
    <s v="OtsLGRF24S_10163"/>
    <s v="C-10163"/>
    <x v="36"/>
    <n v="18"/>
    <s v="M"/>
    <n v="370"/>
    <x v="64"/>
    <x v="0"/>
    <s v="NA"/>
    <s v="NA"/>
    <s v="NA"/>
    <x v="0"/>
    <x v="0"/>
    <s v="NA"/>
    <s v="NA"/>
    <x v="3"/>
    <x v="2"/>
    <s v="U"/>
    <s v="FALL"/>
    <n v="1.00000000000001"/>
    <x v="5"/>
    <n v="1"/>
    <n v="1"/>
    <n v="1"/>
    <x v="6"/>
    <n v="5.5555555555555554"/>
    <n v="5.5142524290531805"/>
    <n v="16.572324324312643"/>
    <s v="Abv"/>
    <n v="-4.1303126502374887E-2"/>
  </r>
  <r>
    <s v="OtsLGRF24S"/>
    <s v="OtsLGRF24S_10166"/>
    <s v="C-10166"/>
    <x v="36"/>
    <n v="18"/>
    <s v="F"/>
    <n v="700"/>
    <x v="0"/>
    <x v="0"/>
    <s v="NA"/>
    <s v="NA"/>
    <s v="NA"/>
    <x v="1"/>
    <x v="1"/>
    <s v="NA"/>
    <s v="NA"/>
    <x v="3"/>
    <x v="2"/>
    <s v="U"/>
    <s v="FALL"/>
    <n v="0.999999999999997"/>
    <x v="5"/>
    <n v="1"/>
    <n v="1"/>
    <n v="1.0069930069930071"/>
    <x v="0"/>
    <n v="5.594405594405595"/>
    <n v="5.5531024679032202"/>
    <n v="16.68908275206303"/>
    <s v="blw"/>
    <n v="-4.1303126502374887E-2"/>
  </r>
  <r>
    <s v="OtsLGRF24S"/>
    <s v="OtsLGRF24S_10169"/>
    <s v="C-10169"/>
    <x v="36"/>
    <n v="18"/>
    <s v="M"/>
    <n v="700"/>
    <x v="0"/>
    <x v="0"/>
    <s v="NA"/>
    <s v="NA"/>
    <s v="NA"/>
    <x v="0"/>
    <x v="0"/>
    <s v="OtsNPFH20S_1_0662"/>
    <s v="OtsNPFH20S_1_0627"/>
    <x v="0"/>
    <x v="0"/>
    <n v="2020"/>
    <s v="FALL"/>
    <n v="0.999999999999998"/>
    <x v="7"/>
    <n v="0.98845608500000004"/>
    <n v="1"/>
    <n v="1.0057142857142858"/>
    <x v="0"/>
    <n v="5.5873015873015879"/>
    <n v="5.5989803206061639"/>
    <n v="16.826962304020135"/>
    <s v="Abv"/>
    <n v="1.1678733304576028E-2"/>
  </r>
  <r>
    <s v="OtsLGRF24S"/>
    <s v="OtsLGRF24S_10172"/>
    <s v="C-10172"/>
    <x v="36"/>
    <n v="18"/>
    <s v="M"/>
    <n v="420"/>
    <x v="45"/>
    <x v="0"/>
    <s v="NA"/>
    <s v="NA"/>
    <s v="NA"/>
    <x v="0"/>
    <x v="0"/>
    <s v="OtsLYON22S_1_0377"/>
    <s v="OtsLYON22S_1_4111"/>
    <x v="2"/>
    <x v="1"/>
    <n v="2022"/>
    <s v="FALL"/>
    <n v="1"/>
    <x v="4"/>
    <n v="0.98"/>
    <n v="1"/>
    <n v="1"/>
    <x v="6"/>
    <n v="5.5555555555555554"/>
    <n v="5.5759637188208613"/>
    <n v="16.757789085249826"/>
    <s v="Abv"/>
    <n v="2.0408163265305923E-2"/>
  </r>
  <r>
    <s v="OtsLGRF24S"/>
    <s v="OtsLGRF24S_10175"/>
    <s v="C-10175"/>
    <x v="36"/>
    <n v="18"/>
    <s v="M"/>
    <n v="620"/>
    <x v="26"/>
    <x v="1"/>
    <n v="1"/>
    <s v="NA"/>
    <s v="NA"/>
    <x v="0"/>
    <x v="0"/>
    <s v="OtsLYON20S_1_1387"/>
    <s v="OtsLYON20S_1_0965"/>
    <x v="1"/>
    <x v="0"/>
    <n v="2020"/>
    <s v="FALL"/>
    <n v="0.999999999999998"/>
    <x v="3"/>
    <n v="0.98961045999999997"/>
    <n v="1"/>
    <n v="1.0138888888888888"/>
    <x v="8"/>
    <n v="5.632716049382716"/>
    <n v="5.6432146651713975"/>
    <n v="16.959902519188034"/>
    <s v="blw"/>
    <n v="1.0498615788681498E-2"/>
  </r>
  <r>
    <s v="OtsLGRF24S"/>
    <s v="OtsLGRF24S_10178"/>
    <s v="C-10178"/>
    <x v="37"/>
    <n v="18"/>
    <s v="F"/>
    <n v="710"/>
    <x v="25"/>
    <x v="1"/>
    <s v="NA"/>
    <s v="NA"/>
    <s v="NA"/>
    <x v="1"/>
    <x v="1"/>
    <s v="OtsPBT20-RSHFa-1334"/>
    <s v="OtsPBT20-RSHFa-1250"/>
    <x v="20"/>
    <x v="0"/>
    <n v="2020"/>
    <s v="FALL"/>
    <n v="1"/>
    <x v="20"/>
    <n v="0.92010000000000003"/>
    <n v="1"/>
    <n v="1.0069930069930071"/>
    <x v="0"/>
    <n v="5.594405594405595"/>
    <n v="5.6812439815374285"/>
    <n v="17.074194378829645"/>
    <s v="blw"/>
    <n v="8.683838713183345E-2"/>
  </r>
  <r>
    <s v="OtsLGRF24S"/>
    <s v="OtsLGRF24S_10181"/>
    <s v="C-10181"/>
    <x v="37"/>
    <n v="18"/>
    <s v="M"/>
    <n v="640"/>
    <x v="39"/>
    <x v="1"/>
    <n v="1"/>
    <s v="NA"/>
    <s v="NA"/>
    <x v="0"/>
    <x v="0"/>
    <s v="OtsLYON21S_1_0927"/>
    <s v="OtsLYON21S_1_1718"/>
    <x v="6"/>
    <x v="4"/>
    <n v="2021"/>
    <s v="FALL"/>
    <n v="1"/>
    <x v="4"/>
    <n v="0.98140000000000005"/>
    <n v="1"/>
    <n v="1"/>
    <x v="5"/>
    <n v="5.5555555555555554"/>
    <n v="5.5745080723682721"/>
    <n v="16.753414340817248"/>
    <s v="Abv"/>
    <n v="1.8952516812716702E-2"/>
  </r>
  <r>
    <s v="OtsLGRF24S"/>
    <s v="OtsLGRF24S_10184"/>
    <s v="C-10184"/>
    <x v="37"/>
    <n v="18"/>
    <s v="F"/>
    <n v="680"/>
    <x v="19"/>
    <x v="1"/>
    <n v="1"/>
    <s v="3DD.003D9DD988"/>
    <s v="NA"/>
    <x v="1"/>
    <x v="1"/>
    <s v="OtsLYON21S_1_0620"/>
    <s v="OtsLYON21S_1_0040"/>
    <x v="6"/>
    <x v="4"/>
    <n v="2021"/>
    <s v="FALL"/>
    <n v="1"/>
    <x v="11"/>
    <n v="0.98140000000000005"/>
    <n v="1"/>
    <n v="1.0069930069930071"/>
    <x v="0"/>
    <n v="5.594405594405595"/>
    <n v="5.6133581112183117"/>
    <n v="16.870172768567635"/>
    <s v="Abv"/>
    <n v="1.8952516812716702E-2"/>
  </r>
  <r>
    <s v="OtsLGRF24S"/>
    <s v="OtsLGRF24S_10187"/>
    <s v="C-10187"/>
    <x v="37"/>
    <n v="18"/>
    <s v="F"/>
    <n v="800"/>
    <x v="18"/>
    <x v="0"/>
    <s v="NA"/>
    <s v="NA"/>
    <s v="NA"/>
    <x v="1"/>
    <x v="1"/>
    <s v="NA"/>
    <s v="NA"/>
    <x v="3"/>
    <x v="2"/>
    <s v="U"/>
    <s v="FALL"/>
    <n v="1"/>
    <x v="5"/>
    <n v="1"/>
    <n v="1"/>
    <n v="1"/>
    <x v="4"/>
    <n v="5.5555555555555554"/>
    <n v="5.5142524290531805"/>
    <n v="16.572324324312643"/>
    <s v="Abv"/>
    <n v="-4.1303126502374887E-2"/>
  </r>
  <r>
    <s v="OtsLGRF24S"/>
    <s v="OtsLGRF24S_10190"/>
    <s v="C-10190"/>
    <x v="37"/>
    <n v="18"/>
    <s v="M"/>
    <n v="780"/>
    <x v="11"/>
    <x v="1"/>
    <n v="1"/>
    <s v="NA"/>
    <s v="NA"/>
    <x v="0"/>
    <x v="0"/>
    <s v="OtsLYON20S_1_1414"/>
    <s v="OtsLYON20S_1_0991"/>
    <x v="1"/>
    <x v="0"/>
    <n v="2020"/>
    <s v="FALL"/>
    <n v="0.999999999999999"/>
    <x v="3"/>
    <n v="0.98961045999999997"/>
    <n v="1"/>
    <n v="1"/>
    <x v="4"/>
    <n v="5.5555555555555554"/>
    <n v="5.5660541713442369"/>
    <n v="16.728007308517132"/>
    <s v="blw"/>
    <n v="1.0498615788681498E-2"/>
  </r>
  <r>
    <s v="OtsLGRF24S"/>
    <s v="OtsLGRF24S_10193"/>
    <s v="C-10193"/>
    <x v="37"/>
    <n v="18"/>
    <s v="M"/>
    <n v="710"/>
    <x v="25"/>
    <x v="1"/>
    <s v="NA"/>
    <s v="NA"/>
    <s v="NA"/>
    <x v="0"/>
    <x v="0"/>
    <s v="OtsPBT20-LWSFa-4552"/>
    <s v="OtsPBT20-LWSFa-4857"/>
    <x v="15"/>
    <x v="0"/>
    <n v="2020"/>
    <s v="FALL"/>
    <n v="0.999999999999999"/>
    <x v="19"/>
    <n v="0.99450000000000005"/>
    <n v="1"/>
    <n v="1.0057142857142858"/>
    <x v="0"/>
    <n v="5.5873015873015879"/>
    <n v="5.592832004596711"/>
    <n v="16.8084843891499"/>
    <s v="Abv"/>
    <n v="5.5304172951231578E-3"/>
  </r>
  <r>
    <s v="OtsLGRF24S"/>
    <s v="OtsLGRF24S_10196"/>
    <s v="C-10196"/>
    <x v="37"/>
    <n v="18"/>
    <s v="M"/>
    <n v="540"/>
    <x v="37"/>
    <x v="0"/>
    <s v="NA"/>
    <s v="NA"/>
    <s v="NA"/>
    <x v="0"/>
    <x v="0"/>
    <s v="OtsLYON21S_1_0703"/>
    <s v="OtsLYON21S_1_0277"/>
    <x v="6"/>
    <x v="4"/>
    <n v="2021"/>
    <s v="FALL"/>
    <n v="0.999999999999999"/>
    <x v="2"/>
    <n v="0.98140000000000005"/>
    <n v="1"/>
    <n v="1.03125"/>
    <x v="9"/>
    <n v="5.729166666666667"/>
    <n v="5.7481191834793837"/>
    <n v="17.275178564826781"/>
    <s v="Abv"/>
    <n v="1.8952516812716702E-2"/>
  </r>
  <r>
    <s v="OtsLGRF24S"/>
    <s v="OtsLGRF24S_10199"/>
    <s v="C-10199"/>
    <x v="37"/>
    <n v="18"/>
    <s v="F"/>
    <n v="750"/>
    <x v="21"/>
    <x v="0"/>
    <s v="NA"/>
    <s v="NA"/>
    <s v="NA"/>
    <x v="1"/>
    <x v="1"/>
    <s v="OtsNPFH20S_1_0662"/>
    <s v="OtsNPFH20S_1_0626"/>
    <x v="0"/>
    <x v="0"/>
    <n v="2020"/>
    <s v="FALL"/>
    <n v="1"/>
    <x v="7"/>
    <n v="0.98845608500000004"/>
    <n v="1"/>
    <n v="1"/>
    <x v="1"/>
    <n v="5.5555555555555554"/>
    <n v="5.5672342888601314"/>
    <n v="16.731553988772674"/>
    <s v="Abv"/>
    <n v="1.1678733304576028E-2"/>
  </r>
  <r>
    <s v="OtsLGRF24S"/>
    <s v="OtsLGRF24S_10202"/>
    <s v="C-10202"/>
    <x v="37"/>
    <n v="18"/>
    <s v="F"/>
    <n v="680"/>
    <x v="19"/>
    <x v="0"/>
    <s v="NA"/>
    <s v="NA"/>
    <s v="NA"/>
    <x v="1"/>
    <x v="1"/>
    <s v="OtsNPFH20S_1_0668"/>
    <s v="OtsNPFH20S_1_0645"/>
    <x v="0"/>
    <x v="0"/>
    <n v="2020"/>
    <s v="FALL"/>
    <n v="0.999999999999999"/>
    <x v="8"/>
    <n v="0.98845608500000004"/>
    <n v="1"/>
    <n v="1.0069930069930071"/>
    <x v="0"/>
    <n v="5.594405594405595"/>
    <n v="5.6060843277101711"/>
    <n v="16.848312416523061"/>
    <s v="Abv"/>
    <n v="1.1678733304576028E-2"/>
  </r>
  <r>
    <s v="OtsLGRF24S"/>
    <s v="OtsLGRF24S_10205"/>
    <s v="C-10205"/>
    <x v="37"/>
    <n v="18"/>
    <s v="M"/>
    <n v="600"/>
    <x v="44"/>
    <x v="0"/>
    <s v="NA"/>
    <s v="NA"/>
    <s v="NA"/>
    <x v="0"/>
    <x v="0"/>
    <s v="OtsNPFH21S_1_0492"/>
    <s v="OtsNPFH21S_1_0441"/>
    <x v="9"/>
    <x v="4"/>
    <n v="2021"/>
    <s v="FALL"/>
    <n v="1"/>
    <x v="8"/>
    <n v="0.98260000000000003"/>
    <n v="1"/>
    <n v="1.0138888888888888"/>
    <x v="8"/>
    <n v="5.632716049382716"/>
    <n v="5.6504241706935243"/>
    <n v="16.981569692620486"/>
    <s v="Abv"/>
    <n v="1.7708121310808345E-2"/>
  </r>
  <r>
    <s v="OtsLGRF24S"/>
    <s v="OtsLGRF24S_10208"/>
    <s v="C-10208"/>
    <x v="37"/>
    <n v="18"/>
    <s v="M"/>
    <n v="570"/>
    <x v="43"/>
    <x v="0"/>
    <s v="NA"/>
    <s v="NA"/>
    <s v="NA"/>
    <x v="0"/>
    <x v="0"/>
    <s v="NA"/>
    <s v="NA"/>
    <x v="3"/>
    <x v="2"/>
    <s v="U"/>
    <s v="FALL"/>
    <n v="1"/>
    <x v="5"/>
    <n v="1"/>
    <n v="1"/>
    <n v="1.03125"/>
    <x v="9"/>
    <n v="5.729166666666667"/>
    <n v="5.6878635401642921"/>
    <n v="17.094088548322176"/>
    <s v="Abv"/>
    <n v="-4.1303126502374887E-2"/>
  </r>
  <r>
    <s v="OtsLGRF24S"/>
    <s v="OtsLGRF24S_10211"/>
    <s v="C-10211"/>
    <x v="37"/>
    <n v="18"/>
    <s v="M"/>
    <n v="640"/>
    <x v="39"/>
    <x v="0"/>
    <s v="NA"/>
    <s v="NA"/>
    <s v="NA"/>
    <x v="0"/>
    <x v="0"/>
    <s v="NA"/>
    <s v="NA"/>
    <x v="3"/>
    <x v="2"/>
    <s v="U"/>
    <s v="FALL"/>
    <n v="0.999999999999998"/>
    <x v="5"/>
    <n v="1"/>
    <n v="1"/>
    <n v="1"/>
    <x v="5"/>
    <n v="5.5555555555555554"/>
    <n v="5.5142524290531805"/>
    <n v="16.572324324312643"/>
    <s v="Abv"/>
    <n v="-4.1303126502374887E-2"/>
  </r>
  <r>
    <s v="OtsLGRF24S"/>
    <s v="OtsLGRF24S_10214"/>
    <s v="C-10214"/>
    <x v="37"/>
    <n v="18"/>
    <s v="F"/>
    <n v="750"/>
    <x v="21"/>
    <x v="1"/>
    <n v="1"/>
    <s v="NA"/>
    <s v="NA"/>
    <x v="1"/>
    <x v="1"/>
    <s v="OtsLYON19S_1_0550"/>
    <s v="OtsLYON19S_1_0435"/>
    <x v="5"/>
    <x v="3"/>
    <n v="2019"/>
    <s v="FALL"/>
    <n v="0.999999999999999"/>
    <x v="10"/>
    <n v="0.95971980899999998"/>
    <n v="1"/>
    <n v="1"/>
    <x v="1"/>
    <n v="5.5555555555555554"/>
    <n v="5.5975263376757773"/>
    <n v="16.822592559073851"/>
    <s v="Abv"/>
    <n v="4.1970782120221983E-2"/>
  </r>
  <r>
    <s v="OtsLGRF24S"/>
    <s v="OtsLGRF24S_10217"/>
    <s v="C-10217"/>
    <x v="37"/>
    <n v="18"/>
    <s v="M"/>
    <n v="690"/>
    <x v="1"/>
    <x v="0"/>
    <s v="NA"/>
    <s v="NA"/>
    <s v="NA"/>
    <x v="0"/>
    <x v="0"/>
    <s v="NA"/>
    <s v="NA"/>
    <x v="3"/>
    <x v="2"/>
    <s v="U"/>
    <s v="FALL"/>
    <n v="1"/>
    <x v="5"/>
    <n v="1"/>
    <n v="1"/>
    <n v="1.0057142857142858"/>
    <x v="0"/>
    <n v="5.5873015873015879"/>
    <n v="5.545998460799213"/>
    <n v="16.6677326395601"/>
    <s v="Abv"/>
    <n v="-4.1303126502374887E-2"/>
  </r>
  <r>
    <s v="OtsLGRF24S"/>
    <s v="OtsLGRF24S_10220"/>
    <s v="C-10220"/>
    <x v="37"/>
    <n v="18"/>
    <s v="F"/>
    <n v="750"/>
    <x v="21"/>
    <x v="1"/>
    <n v="1"/>
    <s v="NA"/>
    <s v="NA"/>
    <x v="1"/>
    <x v="1"/>
    <s v="OtsLYON20S_1_1392"/>
    <s v="OtsLYON20S_1_0940"/>
    <x v="1"/>
    <x v="0"/>
    <n v="2020"/>
    <s v="FALL"/>
    <n v="0.999999999999997"/>
    <x v="15"/>
    <n v="0.98961045999999997"/>
    <n v="1"/>
    <n v="1"/>
    <x v="1"/>
    <n v="5.5555555555555554"/>
    <n v="5.5660541713442369"/>
    <n v="16.728007308517132"/>
    <s v="Abv"/>
    <n v="1.0498615788681498E-2"/>
  </r>
  <r>
    <s v="OtsLGRF24S"/>
    <s v="OtsLGRF24S_10223"/>
    <s v="C-10223"/>
    <x v="37"/>
    <n v="18"/>
    <s v="M"/>
    <n v="650"/>
    <x v="28"/>
    <x v="1"/>
    <n v="1"/>
    <s v="NA"/>
    <s v="NA"/>
    <x v="0"/>
    <x v="0"/>
    <s v="OtsLYON21S_1_0720"/>
    <s v="OtsLYON21S_1_0320"/>
    <x v="6"/>
    <x v="4"/>
    <n v="2021"/>
    <s v="FALL"/>
    <n v="1"/>
    <x v="1"/>
    <n v="0.98140000000000005"/>
    <n v="1"/>
    <n v="1"/>
    <x v="5"/>
    <n v="5.5555555555555554"/>
    <n v="5.5745080723682721"/>
    <n v="16.753414340817248"/>
    <s v="Abv"/>
    <n v="1.8952516812716702E-2"/>
  </r>
  <r>
    <s v="OtsLGRF24S"/>
    <s v="OtsLGRF24S_10226"/>
    <s v="C-10226"/>
    <x v="37"/>
    <n v="18"/>
    <s v="M"/>
    <n v="580"/>
    <x v="27"/>
    <x v="1"/>
    <n v="1"/>
    <s v="NA"/>
    <s v="NA"/>
    <x v="0"/>
    <x v="0"/>
    <s v="OtsLYON21S_1_0740"/>
    <s v="OtsLYON21S_1_0355"/>
    <x v="6"/>
    <x v="4"/>
    <n v="2021"/>
    <s v="FALL"/>
    <n v="1"/>
    <x v="1"/>
    <n v="0.98140000000000005"/>
    <n v="1"/>
    <n v="1.0138888888888888"/>
    <x v="8"/>
    <n v="5.632716049382716"/>
    <n v="5.6516685661954327"/>
    <n v="16.98530955148815"/>
    <s v="Abv"/>
    <n v="1.8952516812716702E-2"/>
  </r>
  <r>
    <s v="OtsLGRF24S"/>
    <s v="OtsLGRF24S_10229"/>
    <s v="C-10229"/>
    <x v="37"/>
    <n v="18"/>
    <s v="F"/>
    <n v="680"/>
    <x v="19"/>
    <x v="1"/>
    <n v="1"/>
    <s v="NA"/>
    <s v="NA"/>
    <x v="1"/>
    <x v="1"/>
    <s v="OtsLYON21S_1_0926"/>
    <s v="OtsLYON21S_1_1726"/>
    <x v="6"/>
    <x v="4"/>
    <n v="2021"/>
    <s v="FALL"/>
    <n v="1"/>
    <x v="4"/>
    <n v="0.98140000000000005"/>
    <n v="1"/>
    <n v="1.0069930069930071"/>
    <x v="0"/>
    <n v="5.594405594405595"/>
    <n v="5.6133581112183117"/>
    <n v="16.870172768567635"/>
    <s v="Abv"/>
    <n v="1.8952516812716702E-2"/>
  </r>
  <r>
    <s v="OtsLGRF24S"/>
    <s v="OtsLGRF24S_10232"/>
    <s v="C-10232"/>
    <x v="37"/>
    <n v="18"/>
    <s v="M"/>
    <n v="560"/>
    <x v="55"/>
    <x v="1"/>
    <n v="1"/>
    <s v="NA"/>
    <s v="NA"/>
    <x v="2"/>
    <x v="0"/>
    <s v="OtsLYON21S_1_0979"/>
    <s v="OtsLYON21S_1_0586"/>
    <x v="6"/>
    <x v="4"/>
    <n v="2021"/>
    <s v="FALL"/>
    <n v="1"/>
    <x v="3"/>
    <n v="0.98140000000000005"/>
    <n v="1"/>
    <n v="1.03125"/>
    <x v="9"/>
    <n v="5.729166666666667"/>
    <n v="5.7481191834793837"/>
    <n v="17.275178564826781"/>
    <s v="blw"/>
    <n v="1.8952516812716702E-2"/>
  </r>
  <r>
    <s v="OtsLGRF24S"/>
    <s v="OtsLGRF24S_10235"/>
    <s v="C-10235"/>
    <x v="37"/>
    <n v="18"/>
    <s v="M"/>
    <n v="670"/>
    <x v="14"/>
    <x v="1"/>
    <n v="1"/>
    <s v="NA"/>
    <s v="NA"/>
    <x v="0"/>
    <x v="0"/>
    <s v="OtsLYON21S_1_0787"/>
    <s v="OtsLYON21S_1_0478"/>
    <x v="6"/>
    <x v="4"/>
    <n v="2021"/>
    <s v="FALL"/>
    <n v="0.99999999999999301"/>
    <x v="10"/>
    <n v="0.98140000000000005"/>
    <n v="1"/>
    <n v="1"/>
    <x v="5"/>
    <n v="5.5555555555555554"/>
    <n v="5.5745080723682721"/>
    <n v="16.753414340817248"/>
    <s v="Abv"/>
    <n v="1.8952516812716702E-2"/>
  </r>
  <r>
    <s v="OtsLGRF24S"/>
    <s v="OtsLGRF24S_10238"/>
    <s v="C-10238"/>
    <x v="37"/>
    <n v="18"/>
    <s v="M"/>
    <n v="470"/>
    <x v="3"/>
    <x v="1"/>
    <n v="1"/>
    <s v="NA"/>
    <s v="NA"/>
    <x v="0"/>
    <x v="0"/>
    <s v="OtsNPFH22S_1_0510"/>
    <s v="OtsNPFH22S_1_0455"/>
    <x v="10"/>
    <x v="1"/>
    <n v="2022"/>
    <s v="FALL"/>
    <n v="0.999999999999995"/>
    <x v="7"/>
    <n v="0.98"/>
    <n v="1"/>
    <n v="1"/>
    <x v="2"/>
    <n v="5.5555555555555554"/>
    <n v="5.5759637188208613"/>
    <n v="16.757789085249826"/>
    <s v="Abv"/>
    <n v="2.0408163265305923E-2"/>
  </r>
  <r>
    <s v="OtsLGRF24S"/>
    <s v="OtsLGRF24S_10241"/>
    <s v="C-10241"/>
    <x v="37"/>
    <n v="18"/>
    <s v="M"/>
    <n v="660"/>
    <x v="36"/>
    <x v="0"/>
    <s v="NA"/>
    <s v="NA"/>
    <s v="NA"/>
    <x v="0"/>
    <x v="0"/>
    <s v="NA"/>
    <s v="NA"/>
    <x v="3"/>
    <x v="2"/>
    <s v="U"/>
    <s v="FALL"/>
    <n v="1"/>
    <x v="5"/>
    <n v="1"/>
    <n v="1"/>
    <n v="1"/>
    <x v="5"/>
    <n v="5.5555555555555554"/>
    <n v="5.5142524290531805"/>
    <n v="16.572324324312643"/>
    <s v="Abv"/>
    <n v="-4.1303126502374887E-2"/>
  </r>
  <r>
    <s v="OtsLGRF24S"/>
    <s v="OtsLGRF24S_10244"/>
    <s v="C-10244"/>
    <x v="37"/>
    <n v="18"/>
    <s v="M"/>
    <n v="680"/>
    <x v="19"/>
    <x v="0"/>
    <s v="NA"/>
    <s v="NA"/>
    <s v="NA"/>
    <x v="0"/>
    <x v="0"/>
    <s v="NA"/>
    <s v="NA"/>
    <x v="3"/>
    <x v="2"/>
    <s v="U"/>
    <s v="FALL"/>
    <n v="0.999999999999996"/>
    <x v="5"/>
    <n v="1"/>
    <n v="1"/>
    <n v="1.0057142857142858"/>
    <x v="0"/>
    <n v="5.5873015873015879"/>
    <n v="5.545998460799213"/>
    <n v="16.6677326395601"/>
    <s v="blw"/>
    <n v="-4.1303126502374887E-2"/>
  </r>
  <r>
    <s v="OtsLGRF24S"/>
    <s v="OtsLGRF24S_10247"/>
    <s v="C-10247"/>
    <x v="37"/>
    <n v="18"/>
    <s v="F"/>
    <n v="700"/>
    <x v="0"/>
    <x v="1"/>
    <n v="1"/>
    <s v="NA"/>
    <s v="NA"/>
    <x v="1"/>
    <x v="1"/>
    <s v="OtsLYON20S_1_0607"/>
    <s v="OtsLYON20S_1_0563"/>
    <x v="1"/>
    <x v="0"/>
    <n v="2020"/>
    <s v="FALL"/>
    <n v="1.00000000000001"/>
    <x v="10"/>
    <n v="0.98961045999999997"/>
    <n v="1"/>
    <n v="1.0069930069930071"/>
    <x v="0"/>
    <n v="5.594405594405595"/>
    <n v="5.6049042101942765"/>
    <n v="16.844765736267519"/>
    <s v="Abv"/>
    <n v="1.0498615788681498E-2"/>
  </r>
  <r>
    <s v="OtsLGRF24S"/>
    <s v="OtsLGRF24S_10250"/>
    <s v="C-10250"/>
    <x v="37"/>
    <n v="18"/>
    <s v="F"/>
    <n v="680"/>
    <x v="19"/>
    <x v="0"/>
    <s v="NA"/>
    <s v="NA"/>
    <s v="NA"/>
    <x v="1"/>
    <x v="1"/>
    <s v="OtsLYON21S_1_0962"/>
    <s v="OtsLYON21S_1_2007"/>
    <x v="6"/>
    <x v="4"/>
    <n v="2021"/>
    <s v="FALL"/>
    <n v="1"/>
    <x v="4"/>
    <n v="0.98140000000000005"/>
    <n v="1"/>
    <n v="1.0069930069930071"/>
    <x v="0"/>
    <n v="5.594405594405595"/>
    <n v="5.6133581112183117"/>
    <n v="16.870172768567635"/>
    <s v="Abv"/>
    <n v="1.8952516812716702E-2"/>
  </r>
  <r>
    <s v="OtsLGRF24S"/>
    <s v="OtsLGRF24S_10253"/>
    <s v="C-10253"/>
    <x v="37"/>
    <n v="18"/>
    <s v="M"/>
    <n v="670"/>
    <x v="14"/>
    <x v="0"/>
    <s v="NA"/>
    <s v="NA"/>
    <s v="NA"/>
    <x v="0"/>
    <x v="0"/>
    <s v="NA"/>
    <s v="NA"/>
    <x v="3"/>
    <x v="2"/>
    <s v="U"/>
    <s v="FALL"/>
    <n v="1"/>
    <x v="5"/>
    <n v="1"/>
    <n v="1"/>
    <n v="1"/>
    <x v="5"/>
    <n v="5.5555555555555554"/>
    <n v="5.5142524290531805"/>
    <n v="16.572324324312643"/>
    <s v="Abv"/>
    <n v="-4.1303126502374887E-2"/>
  </r>
  <r>
    <s v="OtsLGRF24S"/>
    <s v="OtsLGRF24S_10256"/>
    <s v="C-10256"/>
    <x v="37"/>
    <n v="18"/>
    <s v="M"/>
    <n v="690"/>
    <x v="1"/>
    <x v="1"/>
    <n v="1"/>
    <s v="NA"/>
    <s v="NA"/>
    <x v="0"/>
    <x v="0"/>
    <s v="OtsLYON20S_1_0491"/>
    <s v="OtsLYON20S_1_0546"/>
    <x v="1"/>
    <x v="0"/>
    <n v="2020"/>
    <s v="FALL"/>
    <n v="1"/>
    <x v="10"/>
    <n v="0.98961045999999997"/>
    <n v="1"/>
    <n v="1.0057142857142858"/>
    <x v="0"/>
    <n v="5.5873015873015879"/>
    <n v="5.5978002030902694"/>
    <n v="16.823415623764589"/>
    <s v="Abv"/>
    <n v="1.0498615788681498E-2"/>
  </r>
  <r>
    <s v="OtsLGRF24S"/>
    <s v="OtsLGRF24S_10259"/>
    <s v="C-10259"/>
    <x v="37"/>
    <n v="18"/>
    <s v="F"/>
    <n v="790"/>
    <x v="7"/>
    <x v="0"/>
    <s v="NA"/>
    <s v="NA"/>
    <s v="NA"/>
    <x v="1"/>
    <x v="1"/>
    <s v="NA"/>
    <s v="NA"/>
    <x v="3"/>
    <x v="2"/>
    <s v="U"/>
    <s v="FALL"/>
    <n v="1"/>
    <x v="5"/>
    <n v="1"/>
    <n v="1"/>
    <n v="1"/>
    <x v="4"/>
    <n v="5.5555555555555554"/>
    <n v="5.5142524290531805"/>
    <n v="16.572324324312643"/>
    <s v="Abv"/>
    <n v="-4.1303126502374887E-2"/>
  </r>
  <r>
    <s v="OtsLGRF24S"/>
    <s v="OtsLGRF24S_10262"/>
    <s v="C-10262"/>
    <x v="37"/>
    <n v="18"/>
    <s v="M"/>
    <n v="380"/>
    <x v="22"/>
    <x v="1"/>
    <n v="1"/>
    <s v="NA"/>
    <s v="NA"/>
    <x v="0"/>
    <x v="0"/>
    <s v="OtsLYON22S_1_0309"/>
    <s v="OtsLYON22S_1_3411"/>
    <x v="2"/>
    <x v="1"/>
    <n v="2022"/>
    <s v="FALL"/>
    <n v="0.999999999999995"/>
    <x v="3"/>
    <n v="0.98"/>
    <n v="1"/>
    <n v="1"/>
    <x v="6"/>
    <n v="5.5555555555555554"/>
    <n v="5.5759637188208613"/>
    <n v="16.757789085249826"/>
    <s v="blw"/>
    <n v="2.0408163265305923E-2"/>
  </r>
  <r>
    <s v="OtsLGRF24S"/>
    <s v="OtsLGRF24S_10265"/>
    <s v="C-10265"/>
    <x v="37"/>
    <n v="18"/>
    <s v="M"/>
    <n v="740"/>
    <x v="2"/>
    <x v="0"/>
    <s v="NA"/>
    <s v="NA"/>
    <s v="NA"/>
    <x v="2"/>
    <x v="0"/>
    <s v="OtsLYON20S_1_0472"/>
    <s v="OtsLYON20S_1_1199"/>
    <x v="1"/>
    <x v="0"/>
    <n v="2020"/>
    <s v="FALL"/>
    <n v="0.999999999999996"/>
    <x v="10"/>
    <n v="0.98961045999999997"/>
    <n v="1"/>
    <n v="1.0058139534883721"/>
    <x v="1"/>
    <n v="5.5878552971576232"/>
    <n v="5.5983539129463047"/>
    <n v="16.825079722286347"/>
    <s v="Abv"/>
    <n v="1.0498615788681498E-2"/>
  </r>
  <r>
    <s v="OtsLGRF24S"/>
    <s v="OtsLGRF24S_10268"/>
    <s v="C-10268"/>
    <x v="37"/>
    <n v="18"/>
    <s v="M"/>
    <n v="630"/>
    <x v="31"/>
    <x v="0"/>
    <s v="NA"/>
    <s v="NA"/>
    <s v="NA"/>
    <x v="2"/>
    <x v="0"/>
    <s v="NA"/>
    <s v="NA"/>
    <x v="3"/>
    <x v="2"/>
    <s v="U"/>
    <s v="FALL"/>
    <n v="0.999999999999996"/>
    <x v="5"/>
    <n v="1"/>
    <n v="1"/>
    <n v="1"/>
    <x v="5"/>
    <n v="5.5555555555555554"/>
    <n v="5.5142524290531805"/>
    <n v="16.572324324312643"/>
    <s v="Abv"/>
    <n v="-4.1303126502374887E-2"/>
  </r>
  <r>
    <s v="OtsLGRF24S"/>
    <s v="OtsLGRF24S_10271"/>
    <s v="C-10271"/>
    <x v="37"/>
    <n v="18"/>
    <s v="M"/>
    <n v="730"/>
    <x v="13"/>
    <x v="0"/>
    <s v="NA"/>
    <s v="NA"/>
    <s v="NA"/>
    <x v="0"/>
    <x v="0"/>
    <s v="OtsPBT19-LWSFa-4772"/>
    <s v="OtsPBT19-LWSFa-4958"/>
    <x v="19"/>
    <x v="3"/>
    <n v="2019"/>
    <s v="FALL"/>
    <n v="1.00000000000001"/>
    <x v="19"/>
    <n v="1"/>
    <n v="1"/>
    <n v="1.0058139534883721"/>
    <x v="1"/>
    <n v="5.5878552971576232"/>
    <n v="5.5878552971576232"/>
    <n v="16.793527582074251"/>
    <s v="Abv"/>
    <n v="0"/>
  </r>
  <r>
    <s v="OtsLGRF24S"/>
    <s v="OtsLGRF24S_10274"/>
    <s v="C-10274"/>
    <x v="37"/>
    <n v="18"/>
    <s v="F"/>
    <n v="640"/>
    <x v="39"/>
    <x v="0"/>
    <s v="NA"/>
    <s v="NA"/>
    <s v="NA"/>
    <x v="1"/>
    <x v="1"/>
    <s v="OtsLYON21S_1_0659"/>
    <s v="OtsLYON21S_1_0107"/>
    <x v="6"/>
    <x v="4"/>
    <n v="2021"/>
    <s v="FALL"/>
    <n v="0.999999999999999"/>
    <x v="11"/>
    <n v="0.98140000000000005"/>
    <n v="1"/>
    <n v="1"/>
    <x v="5"/>
    <n v="5.5555555555555554"/>
    <n v="5.5745080723682721"/>
    <n v="16.753414340817248"/>
    <s v="Abv"/>
    <n v="1.8952516812716702E-2"/>
  </r>
  <r>
    <s v="OtsLGRF24S"/>
    <s v="OtsLGRF24S_10277"/>
    <s v="C-10277"/>
    <x v="37"/>
    <n v="18"/>
    <s v="M"/>
    <n v="570"/>
    <x v="43"/>
    <x v="1"/>
    <n v="1"/>
    <s v="NA"/>
    <s v="NA"/>
    <x v="0"/>
    <x v="0"/>
    <s v="OtsLYON20S_1_1437"/>
    <s v="OtsLYON20S_1_1227"/>
    <x v="1"/>
    <x v="0"/>
    <n v="2020"/>
    <s v="FALL"/>
    <n v="0.999999999999999"/>
    <x v="3"/>
    <n v="0.98961045999999997"/>
    <n v="1"/>
    <n v="1.03125"/>
    <x v="9"/>
    <n v="5.729166666666667"/>
    <n v="5.7396652824553485"/>
    <n v="17.249771532526665"/>
    <s v="blw"/>
    <n v="1.0498615788681498E-2"/>
  </r>
  <r>
    <s v="OtsLGRF24S"/>
    <s v="OtsLGRF24S_10280"/>
    <s v="C-10280"/>
    <x v="37"/>
    <n v="18"/>
    <s v="M"/>
    <n v="470"/>
    <x v="3"/>
    <x v="0"/>
    <s v="NA"/>
    <s v="NA"/>
    <s v="NA"/>
    <x v="0"/>
    <x v="0"/>
    <s v="NA"/>
    <s v="NA"/>
    <x v="3"/>
    <x v="2"/>
    <s v="U"/>
    <s v="FALL"/>
    <n v="0.999999999999999"/>
    <x v="5"/>
    <n v="1"/>
    <n v="1"/>
    <n v="1"/>
    <x v="2"/>
    <n v="5.5555555555555554"/>
    <n v="5.5142524290531805"/>
    <n v="16.572324324312643"/>
    <s v="Abv"/>
    <n v="-4.1303126502374887E-2"/>
  </r>
  <r>
    <s v="OtsLGRF24S"/>
    <s v="OtsLGRF24S_10283"/>
    <s v="C-10283"/>
    <x v="37"/>
    <n v="18"/>
    <s v="F"/>
    <n v="750"/>
    <x v="21"/>
    <x v="1"/>
    <n v="1"/>
    <s v="NA"/>
    <s v="NA"/>
    <x v="1"/>
    <x v="1"/>
    <s v="OtsLYON20S_1_1396"/>
    <s v="OtsLYON20S_1_0947"/>
    <x v="1"/>
    <x v="0"/>
    <n v="2020"/>
    <s v="FALL"/>
    <n v="0.999999999999996"/>
    <x v="15"/>
    <n v="0.98961045999999997"/>
    <n v="1"/>
    <n v="1"/>
    <x v="1"/>
    <n v="5.5555555555555554"/>
    <n v="5.5660541713442369"/>
    <n v="16.728007308517132"/>
    <s v="Abv"/>
    <n v="1.0498615788681498E-2"/>
  </r>
  <r>
    <s v="OtsLGRF24S"/>
    <s v="OtsLGRF24S_10286"/>
    <s v="C-10286"/>
    <x v="37"/>
    <n v="18"/>
    <s v="M"/>
    <n v="640"/>
    <x v="39"/>
    <x v="1"/>
    <n v="1"/>
    <s v="NA"/>
    <s v="NA"/>
    <x v="0"/>
    <x v="0"/>
    <s v="OtsLYON20S_1_1403"/>
    <s v="OtsLYON20S_1_0968"/>
    <x v="1"/>
    <x v="0"/>
    <n v="2020"/>
    <s v="FALL"/>
    <n v="1"/>
    <x v="3"/>
    <n v="0.98961045999999997"/>
    <n v="1"/>
    <n v="1"/>
    <x v="5"/>
    <n v="5.5555555555555554"/>
    <n v="5.5660541713442369"/>
    <n v="16.728007308517132"/>
    <s v="blw"/>
    <n v="1.0498615788681498E-2"/>
  </r>
  <r>
    <s v="OtsLGRF24S"/>
    <s v="OtsLGRF24S_10289"/>
    <s v="C-10289"/>
    <x v="37"/>
    <n v="18"/>
    <s v="M"/>
    <n v="630"/>
    <x v="31"/>
    <x v="0"/>
    <s v="NA"/>
    <s v="NA"/>
    <s v="NA"/>
    <x v="0"/>
    <x v="0"/>
    <s v="OtsLYON21S_1_0943"/>
    <s v="OtsLYON21S_1_1767"/>
    <x v="6"/>
    <x v="4"/>
    <n v="2021"/>
    <s v="FALL"/>
    <n v="1.00000000000001"/>
    <x v="4"/>
    <n v="0.98140000000000005"/>
    <n v="1"/>
    <n v="1"/>
    <x v="5"/>
    <n v="5.5555555555555554"/>
    <n v="5.5745080723682721"/>
    <n v="16.753414340817248"/>
    <s v="Abv"/>
    <n v="1.8952516812716702E-2"/>
  </r>
  <r>
    <s v="OtsLGRF24S"/>
    <s v="OtsLGRF24S_10292"/>
    <s v="C-10292"/>
    <x v="37"/>
    <n v="18"/>
    <s v="M"/>
    <n v="630"/>
    <x v="31"/>
    <x v="1"/>
    <n v="1"/>
    <s v="NA"/>
    <s v="NA"/>
    <x v="0"/>
    <x v="0"/>
    <s v="OtsLYON21S_1_0736"/>
    <s v="OtsLYON21S_1_0352"/>
    <x v="6"/>
    <x v="4"/>
    <n v="2021"/>
    <s v="FALL"/>
    <n v="0.999999999999995"/>
    <x v="1"/>
    <n v="0.98140000000000005"/>
    <n v="1"/>
    <n v="1"/>
    <x v="5"/>
    <n v="5.5555555555555554"/>
    <n v="5.5745080723682721"/>
    <n v="16.753414340817248"/>
    <s v="Abv"/>
    <n v="1.8952516812716702E-2"/>
  </r>
  <r>
    <s v="OtsLGRF24S"/>
    <s v="OtsLGRF24S_10295"/>
    <s v="C-10295"/>
    <x v="37"/>
    <n v="18"/>
    <s v="M"/>
    <n v="700"/>
    <x v="0"/>
    <x v="1"/>
    <n v="1"/>
    <s v="NA"/>
    <s v="NA"/>
    <x v="0"/>
    <x v="0"/>
    <s v="OtsLYON20S_1_1387"/>
    <s v="OtsLYON20S_1_0965"/>
    <x v="1"/>
    <x v="0"/>
    <n v="2020"/>
    <s v="FALL"/>
    <n v="1"/>
    <x v="3"/>
    <n v="0.98961045999999997"/>
    <n v="1"/>
    <n v="1.0057142857142858"/>
    <x v="0"/>
    <n v="5.5873015873015879"/>
    <n v="5.5978002030902694"/>
    <n v="16.823415623764589"/>
    <s v="blw"/>
    <n v="1.0498615788681498E-2"/>
  </r>
  <r>
    <s v="OtsLGRF24S"/>
    <s v="OtsLGRF24S_10298"/>
    <s v="C-10298"/>
    <x v="37"/>
    <n v="18"/>
    <s v="M"/>
    <n v="430"/>
    <x v="53"/>
    <x v="0"/>
    <s v="NA"/>
    <s v="NA"/>
    <s v="NA"/>
    <x v="0"/>
    <x v="0"/>
    <s v="NA"/>
    <s v="NA"/>
    <x v="3"/>
    <x v="2"/>
    <s v="U"/>
    <s v="FALL"/>
    <n v="0.999999999999995"/>
    <x v="5"/>
    <n v="1"/>
    <n v="1"/>
    <n v="1"/>
    <x v="2"/>
    <n v="5.5555555555555554"/>
    <n v="5.5142524290531805"/>
    <n v="16.572324324312643"/>
    <s v="blw"/>
    <n v="-4.1303126502374887E-2"/>
  </r>
  <r>
    <s v="OtsLGRF24S"/>
    <s v="OtsLGRF24S_10301"/>
    <s v="C-10301"/>
    <x v="37"/>
    <n v="18"/>
    <s v="F"/>
    <n v="780"/>
    <x v="11"/>
    <x v="0"/>
    <s v="NA"/>
    <s v="NA"/>
    <s v="NA"/>
    <x v="1"/>
    <x v="1"/>
    <s v="NA"/>
    <s v="NA"/>
    <x v="3"/>
    <x v="2"/>
    <s v="U"/>
    <s v="FALL"/>
    <n v="0.999999999999998"/>
    <x v="5"/>
    <n v="1"/>
    <n v="1"/>
    <n v="1"/>
    <x v="4"/>
    <n v="5.5555555555555554"/>
    <n v="5.5142524290531805"/>
    <n v="16.572324324312643"/>
    <s v="Abv"/>
    <n v="-4.1303126502374887E-2"/>
  </r>
  <r>
    <s v="OtsLGRF24S"/>
    <s v="OtsLGRF24S_10304"/>
    <s v="C-10304"/>
    <x v="37"/>
    <n v="18"/>
    <s v="M"/>
    <n v="690"/>
    <x v="1"/>
    <x v="0"/>
    <s v="NA"/>
    <s v="NA"/>
    <s v="NA"/>
    <x v="2"/>
    <x v="0"/>
    <s v="NA"/>
    <s v="NA"/>
    <x v="3"/>
    <x v="2"/>
    <s v="U"/>
    <s v="FALL"/>
    <n v="1"/>
    <x v="5"/>
    <n v="1"/>
    <n v="1"/>
    <n v="1.0057142857142858"/>
    <x v="0"/>
    <n v="5.5873015873015879"/>
    <n v="5.545998460799213"/>
    <n v="16.6677326395601"/>
    <s v="Abv"/>
    <n v="-4.1303126502374887E-2"/>
  </r>
  <r>
    <s v="OtsLGRF24S"/>
    <s v="OtsLGRF24S_10307"/>
    <s v="C-10307"/>
    <x v="37"/>
    <n v="18"/>
    <s v="F"/>
    <n v="850"/>
    <x v="4"/>
    <x v="0"/>
    <s v="NA"/>
    <s v="NA"/>
    <s v="NA"/>
    <x v="1"/>
    <x v="1"/>
    <s v="NA"/>
    <s v="NA"/>
    <x v="3"/>
    <x v="2"/>
    <s v="U"/>
    <s v="FALL"/>
    <n v="1"/>
    <x v="5"/>
    <n v="1"/>
    <n v="1"/>
    <n v="1"/>
    <x v="3"/>
    <n v="5.5555555555555554"/>
    <n v="5.5142524290531805"/>
    <n v="16.572324324312643"/>
    <s v="Abv"/>
    <n v="-4.1303126502374887E-2"/>
  </r>
  <r>
    <s v="OtsLGRF24S"/>
    <s v="OtsLGRF24S_10310"/>
    <s v="C-10310"/>
    <x v="38"/>
    <n v="18"/>
    <s v="M"/>
    <n v="700"/>
    <x v="0"/>
    <x v="0"/>
    <s v="NA"/>
    <s v="NA"/>
    <s v="NA"/>
    <x v="1"/>
    <x v="1"/>
    <s v="NA"/>
    <s v="NA"/>
    <x v="3"/>
    <x v="2"/>
    <s v="U"/>
    <s v="FALL"/>
    <n v="0.999999999999995"/>
    <x v="5"/>
    <n v="1"/>
    <n v="1"/>
    <n v="1.0069930069930071"/>
    <x v="0"/>
    <n v="5.594405594405595"/>
    <n v="5.5531024679032202"/>
    <n v="16.68908275206303"/>
    <s v="Abv"/>
    <n v="-4.1303126502374887E-2"/>
  </r>
  <r>
    <s v="OtsLGRF24S"/>
    <s v="OtsLGRF24S_10313"/>
    <s v="C-10313"/>
    <x v="38"/>
    <n v="18"/>
    <s v="M"/>
    <n v="650"/>
    <x v="28"/>
    <x v="0"/>
    <s v="NA"/>
    <s v="NA"/>
    <s v="NA"/>
    <x v="0"/>
    <x v="0"/>
    <s v="NA"/>
    <s v="NA"/>
    <x v="3"/>
    <x v="2"/>
    <s v="U"/>
    <s v="FALL"/>
    <n v="0.999999999999995"/>
    <x v="5"/>
    <n v="1"/>
    <n v="1"/>
    <n v="1"/>
    <x v="5"/>
    <n v="5.5555555555555554"/>
    <n v="5.5142524290531805"/>
    <n v="16.572324324312643"/>
    <s v="Abv"/>
    <n v="-4.1303126502374887E-2"/>
  </r>
  <r>
    <s v="OtsLGRF24S"/>
    <s v="OtsLGRF24S_10316"/>
    <s v="C-10316"/>
    <x v="38"/>
    <n v="18"/>
    <s v="M"/>
    <n v="410"/>
    <x v="54"/>
    <x v="1"/>
    <n v="1"/>
    <s v="NA"/>
    <s v="NA"/>
    <x v="0"/>
    <x v="0"/>
    <s v="OtsLYON22S_1_0260"/>
    <s v="OtsLYON22S_1_3267"/>
    <x v="2"/>
    <x v="1"/>
    <n v="2022"/>
    <s v="FALL"/>
    <n v="0.999999999999998"/>
    <x v="6"/>
    <n v="0.98"/>
    <n v="1"/>
    <n v="1"/>
    <x v="6"/>
    <n v="5.5555555555555554"/>
    <n v="5.5759637188208613"/>
    <n v="16.757789085249826"/>
    <s v="Abv"/>
    <n v="2.0408163265305923E-2"/>
  </r>
  <r>
    <s v="OtsLGRF24S"/>
    <s v="OtsLGRF24S_10319"/>
    <s v="C-10319"/>
    <x v="38"/>
    <n v="18"/>
    <s v="M"/>
    <n v="640"/>
    <x v="39"/>
    <x v="0"/>
    <s v="NA"/>
    <s v="NA"/>
    <s v="NA"/>
    <x v="0"/>
    <x v="0"/>
    <s v="OtsLYON21S_1_0933"/>
    <s v="OtsLYON21S_1_1746"/>
    <x v="6"/>
    <x v="4"/>
    <n v="2021"/>
    <s v="FALL"/>
    <n v="1"/>
    <x v="4"/>
    <n v="0.98140000000000005"/>
    <n v="1"/>
    <n v="1"/>
    <x v="5"/>
    <n v="5.5555555555555554"/>
    <n v="5.5745080723682721"/>
    <n v="16.753414340817248"/>
    <s v="Abv"/>
    <n v="1.8952516812716702E-2"/>
  </r>
  <r>
    <s v="OtsLGRF24S"/>
    <s v="OtsLGRF24S_10322"/>
    <s v="C-10322"/>
    <x v="38"/>
    <n v="18"/>
    <s v="F"/>
    <n v="690"/>
    <x v="1"/>
    <x v="1"/>
    <n v="1"/>
    <s v="NA"/>
    <s v="NA"/>
    <x v="1"/>
    <x v="1"/>
    <s v="OtsNPFH19S_1_4316"/>
    <s v="OtsNPFH19S_1_4045"/>
    <x v="4"/>
    <x v="3"/>
    <n v="2019"/>
    <s v="FALL"/>
    <n v="1"/>
    <x v="7"/>
    <n v="0.99705232300000002"/>
    <n v="1"/>
    <n v="1.0069930069930071"/>
    <x v="0"/>
    <n v="5.594405594405595"/>
    <n v="5.5973619858927846"/>
    <n v="16.82209862248207"/>
    <s v="Abv"/>
    <n v="2.9563914871895136E-3"/>
  </r>
  <r>
    <s v="OtsLGRF24S"/>
    <s v="OtsLGRF24S_10325"/>
    <s v="C-10325"/>
    <x v="38"/>
    <n v="18"/>
    <s v="F"/>
    <n v="780"/>
    <x v="11"/>
    <x v="0"/>
    <s v="NA"/>
    <s v="NA"/>
    <s v="NA"/>
    <x v="1"/>
    <x v="1"/>
    <s v="OtsLYON19S_1_0569"/>
    <s v="OtsLYON19S_1_0472"/>
    <x v="5"/>
    <x v="3"/>
    <n v="2019"/>
    <s v="FALL"/>
    <n v="0.999999999999999"/>
    <x v="10"/>
    <n v="0.95971980899999998"/>
    <n v="1"/>
    <n v="1"/>
    <x v="4"/>
    <n v="5.5555555555555554"/>
    <n v="5.5975263376757773"/>
    <n v="16.822592559073851"/>
    <s v="Abv"/>
    <n v="4.1970782120221983E-2"/>
  </r>
  <r>
    <s v="OtsLGRF24S"/>
    <s v="OtsLGRF24S_10328"/>
    <s v="C-10328"/>
    <x v="38"/>
    <n v="18"/>
    <s v="M"/>
    <n v="360"/>
    <x v="61"/>
    <x v="1"/>
    <n v="1"/>
    <s v="NA"/>
    <s v="NA"/>
    <x v="0"/>
    <x v="0"/>
    <s v="OtsLYON22S_1_0541"/>
    <s v="OtsLYON22S_1_5013"/>
    <x v="2"/>
    <x v="1"/>
    <n v="2022"/>
    <s v="FALL"/>
    <n v="1.00000000000001"/>
    <x v="3"/>
    <n v="0.98"/>
    <n v="1"/>
    <n v="1"/>
    <x v="6"/>
    <n v="5.5555555555555554"/>
    <n v="5.5759637188208613"/>
    <n v="16.757789085249826"/>
    <s v="blw"/>
    <n v="2.0408163265305923E-2"/>
  </r>
  <r>
    <s v="OtsLGRF24S"/>
    <s v="OtsLGRF24S_10331"/>
    <s v="C-10331"/>
    <x v="38"/>
    <n v="18"/>
    <s v="M"/>
    <n v="670"/>
    <x v="14"/>
    <x v="0"/>
    <s v="NA"/>
    <s v="NA"/>
    <s v="NA"/>
    <x v="0"/>
    <x v="0"/>
    <s v="OtsNPFH21S_1_1134"/>
    <s v="OtsNPFH21S_1_1462"/>
    <x v="9"/>
    <x v="4"/>
    <n v="2021"/>
    <s v="FALL"/>
    <n v="1"/>
    <x v="7"/>
    <n v="0.98260000000000003"/>
    <n v="1"/>
    <n v="1"/>
    <x v="5"/>
    <n v="5.5555555555555554"/>
    <n v="5.5732636768663637"/>
    <n v="16.749674481949583"/>
    <s v="Abv"/>
    <n v="1.7708121310808345E-2"/>
  </r>
  <r>
    <s v="OtsLGRF24S"/>
    <s v="OtsLGRF24S_10334"/>
    <s v="C-10334"/>
    <x v="38"/>
    <n v="18"/>
    <s v="F"/>
    <n v="790"/>
    <x v="7"/>
    <x v="0"/>
    <s v="NA"/>
    <s v="NA"/>
    <s v="NA"/>
    <x v="1"/>
    <x v="1"/>
    <s v="OtsNPFH20S_1_0567"/>
    <s v="OtsNPFH20S_1_0527"/>
    <x v="0"/>
    <x v="0"/>
    <n v="2020"/>
    <s v="FALL"/>
    <n v="0.999999999999999"/>
    <x v="7"/>
    <n v="0.98845608500000004"/>
    <n v="1"/>
    <n v="1"/>
    <x v="4"/>
    <n v="5.5555555555555554"/>
    <n v="5.5672342888601314"/>
    <n v="16.731553988772674"/>
    <s v="Abv"/>
    <n v="1.1678733304576028E-2"/>
  </r>
  <r>
    <s v="OtsLGRF24S"/>
    <s v="OtsLGRF24S_10337"/>
    <s v="C-10337"/>
    <x v="38"/>
    <n v="18"/>
    <s v="F"/>
    <n v="770"/>
    <x v="8"/>
    <x v="0"/>
    <s v="NA"/>
    <s v="NA"/>
    <s v="NA"/>
    <x v="1"/>
    <x v="1"/>
    <s v="OtsLYON20S_1_1497"/>
    <s v="OtsLYON20S_1_1609"/>
    <x v="1"/>
    <x v="0"/>
    <n v="2020"/>
    <s v="FALL"/>
    <n v="1"/>
    <x v="4"/>
    <n v="0.98961045999999997"/>
    <n v="1"/>
    <n v="1"/>
    <x v="1"/>
    <n v="5.5555555555555554"/>
    <n v="5.5660541713442369"/>
    <n v="16.728007308517132"/>
    <s v="Abv"/>
    <n v="1.0498615788681498E-2"/>
  </r>
  <r>
    <s v="OtsLGRF24S"/>
    <s v="OtsLGRF24S_10340"/>
    <s v="C-10340"/>
    <x v="38"/>
    <n v="18"/>
    <s v="F"/>
    <n v="760"/>
    <x v="20"/>
    <x v="0"/>
    <s v="NA"/>
    <s v="NA"/>
    <s v="NA"/>
    <x v="1"/>
    <x v="1"/>
    <s v="NA"/>
    <s v="NA"/>
    <x v="3"/>
    <x v="2"/>
    <s v="U"/>
    <s v="FALL"/>
    <n v="0.999999999999997"/>
    <x v="5"/>
    <n v="1"/>
    <n v="1"/>
    <n v="1"/>
    <x v="1"/>
    <n v="5.5555555555555554"/>
    <n v="5.5142524290531805"/>
    <n v="16.572324324312643"/>
    <s v="Abv"/>
    <n v="-4.1303126502374887E-2"/>
  </r>
  <r>
    <s v="OtsLGRF24S"/>
    <s v="OtsLGRF24S_10343"/>
    <s v="C-10343"/>
    <x v="38"/>
    <n v="18"/>
    <s v="M"/>
    <n v="540"/>
    <x v="37"/>
    <x v="0"/>
    <s v="NA"/>
    <s v="NA"/>
    <s v="NA"/>
    <x v="0"/>
    <x v="0"/>
    <s v="NA"/>
    <s v="NA"/>
    <x v="3"/>
    <x v="2"/>
    <s v="U"/>
    <s v="FALL"/>
    <n v="0.999999999999996"/>
    <x v="5"/>
    <n v="1"/>
    <n v="1"/>
    <n v="1.03125"/>
    <x v="9"/>
    <n v="5.729166666666667"/>
    <n v="5.6878635401642921"/>
    <n v="17.094088548322176"/>
    <s v="Abv"/>
    <n v="-4.1303126502374887E-2"/>
  </r>
  <r>
    <s v="OtsLGRF24S"/>
    <s v="OtsLGRF24S_10346"/>
    <s v="C-10346"/>
    <x v="38"/>
    <n v="18"/>
    <s v="M"/>
    <n v="590"/>
    <x v="35"/>
    <x v="1"/>
    <n v="1"/>
    <s v="NA"/>
    <s v="NA"/>
    <x v="0"/>
    <x v="0"/>
    <s v="OtsLYON20S_1_0481"/>
    <s v="OtsLYON20S_1_0540"/>
    <x v="1"/>
    <x v="0"/>
    <n v="2020"/>
    <s v="FALL"/>
    <n v="1"/>
    <x v="10"/>
    <n v="0.98961045999999997"/>
    <n v="1"/>
    <n v="1.0138888888888888"/>
    <x v="8"/>
    <n v="5.632716049382716"/>
    <n v="5.6432146651713975"/>
    <n v="16.959902519188034"/>
    <s v="Abv"/>
    <n v="1.0498615788681498E-2"/>
  </r>
  <r>
    <s v="OtsLGRF24S"/>
    <s v="OtsLGRF24S_10349"/>
    <s v="C-10349"/>
    <x v="38"/>
    <n v="18"/>
    <s v="M"/>
    <n v="670"/>
    <x v="14"/>
    <x v="0"/>
    <s v="NA"/>
    <s v="NA"/>
    <s v="NA"/>
    <x v="0"/>
    <x v="0"/>
    <s v="OtsLYON21S_1_0921"/>
    <s v="OtsLYON21S_1_1708"/>
    <x v="6"/>
    <x v="4"/>
    <n v="2021"/>
    <s v="FALL"/>
    <n v="0.999999999999999"/>
    <x v="4"/>
    <n v="0.98140000000000005"/>
    <n v="1"/>
    <n v="1"/>
    <x v="5"/>
    <n v="5.5555555555555554"/>
    <n v="5.5745080723682721"/>
    <n v="16.753414340817248"/>
    <s v="Abv"/>
    <n v="1.8952516812716702E-2"/>
  </r>
  <r>
    <s v="OtsLGRF24S"/>
    <s v="OtsLGRF24S_10352"/>
    <s v="C-10352"/>
    <x v="38"/>
    <n v="18"/>
    <s v="M"/>
    <n v="690"/>
    <x v="1"/>
    <x v="0"/>
    <s v="NA"/>
    <s v="NA"/>
    <s v="NA"/>
    <x v="2"/>
    <x v="0"/>
    <s v="OtsLYON20S_1_1465"/>
    <s v="OtsLYON20S_1_1269"/>
    <x v="1"/>
    <x v="0"/>
    <n v="2020"/>
    <s v="FALL"/>
    <n v="1"/>
    <x v="4"/>
    <n v="0.98961045999999997"/>
    <n v="1"/>
    <n v="1.0057142857142858"/>
    <x v="0"/>
    <n v="5.5873015873015879"/>
    <n v="5.5978002030902694"/>
    <n v="16.823415623764589"/>
    <s v="Abv"/>
    <n v="1.0498615788681498E-2"/>
  </r>
  <r>
    <s v="OtsLGRF24S"/>
    <s v="OtsLGRF24S_10355"/>
    <s v="C-10355"/>
    <x v="38"/>
    <n v="18"/>
    <s v="F"/>
    <n v="720"/>
    <x v="9"/>
    <x v="0"/>
    <s v="NA"/>
    <s v="NA"/>
    <s v="NA"/>
    <x v="1"/>
    <x v="1"/>
    <s v="NA"/>
    <s v="NA"/>
    <x v="3"/>
    <x v="2"/>
    <s v="U"/>
    <s v="FALL"/>
    <n v="1"/>
    <x v="5"/>
    <n v="1"/>
    <n v="1"/>
    <n v="1.0069930069930071"/>
    <x v="0"/>
    <n v="5.594405594405595"/>
    <n v="5.5531024679032202"/>
    <n v="16.68908275206303"/>
    <s v="Abv"/>
    <n v="-4.1303126502374887E-2"/>
  </r>
  <r>
    <s v="OtsLGRF24S"/>
    <s v="OtsLGRF24S_10358"/>
    <s v="C-10358"/>
    <x v="38"/>
    <n v="18"/>
    <s v="M"/>
    <n v="400"/>
    <x v="62"/>
    <x v="0"/>
    <s v="NA"/>
    <s v="NA"/>
    <s v="NA"/>
    <x v="0"/>
    <x v="0"/>
    <s v="NA"/>
    <s v="NA"/>
    <x v="3"/>
    <x v="2"/>
    <s v="U"/>
    <s v="FALL"/>
    <n v="0.999999999999997"/>
    <x v="5"/>
    <n v="1"/>
    <n v="1"/>
    <n v="1"/>
    <x v="6"/>
    <n v="5.5555555555555554"/>
    <n v="5.5142524290531805"/>
    <n v="16.572324324312643"/>
    <s v="Abv"/>
    <n v="-4.1303126502374887E-2"/>
  </r>
  <r>
    <s v="OtsLGRF24S"/>
    <s v="OtsLGRF24S_10361"/>
    <s v="C-10361"/>
    <x v="38"/>
    <n v="18"/>
    <s v="M"/>
    <n v="620"/>
    <x v="26"/>
    <x v="0"/>
    <s v="NA"/>
    <s v="NA"/>
    <s v="NA"/>
    <x v="0"/>
    <x v="0"/>
    <s v="OtsLYON21S_1_0633"/>
    <s v="OtsLYON21S_1_0075"/>
    <x v="6"/>
    <x v="4"/>
    <n v="2021"/>
    <s v="FALL"/>
    <n v="0.999999999999999"/>
    <x v="11"/>
    <n v="0.98140000000000005"/>
    <n v="1"/>
    <n v="1.0138888888888888"/>
    <x v="8"/>
    <n v="5.632716049382716"/>
    <n v="5.6516685661954327"/>
    <n v="16.98530955148815"/>
    <s v="Abv"/>
    <n v="1.8952516812716702E-2"/>
  </r>
  <r>
    <s v="OtsLGRF24S"/>
    <s v="OtsLGRF24S_10364"/>
    <s v="C-10364"/>
    <x v="38"/>
    <n v="18"/>
    <s v="F"/>
    <n v="830"/>
    <x v="10"/>
    <x v="0"/>
    <s v="NA"/>
    <s v="NA"/>
    <s v="NA"/>
    <x v="1"/>
    <x v="1"/>
    <s v="OtsLYON19S_1_0540"/>
    <s v="OtsLYON19S_1_0401"/>
    <x v="5"/>
    <x v="3"/>
    <n v="2019"/>
    <s v="FALL"/>
    <n v="0.999999999999997"/>
    <x v="10"/>
    <n v="0.95971980899999998"/>
    <n v="1"/>
    <n v="1"/>
    <x v="3"/>
    <n v="5.5555555555555554"/>
    <n v="5.5975263376757773"/>
    <n v="16.822592559073851"/>
    <s v="Abv"/>
    <n v="4.1970782120221983E-2"/>
  </r>
  <r>
    <s v="OtsLGRF24S"/>
    <s v="OtsLGRF24S_10367"/>
    <s v="C-10367"/>
    <x v="38"/>
    <n v="18"/>
    <s v="M"/>
    <n v="470"/>
    <x v="3"/>
    <x v="0"/>
    <s v="NA"/>
    <s v="NA"/>
    <s v="NA"/>
    <x v="0"/>
    <x v="0"/>
    <s v="OtsLYON22S_1_0448"/>
    <s v="OtsLYON22S_1_4253"/>
    <x v="2"/>
    <x v="1"/>
    <n v="2022"/>
    <s v="FALL"/>
    <n v="1"/>
    <x v="4"/>
    <n v="0.98"/>
    <n v="1"/>
    <n v="1"/>
    <x v="2"/>
    <n v="5.5555555555555554"/>
    <n v="5.5759637188208613"/>
    <n v="16.757789085249826"/>
    <s v="Abv"/>
    <n v="2.0408163265305923E-2"/>
  </r>
  <r>
    <s v="OtsLGRF24S"/>
    <s v="OtsLGRF24S_10370"/>
    <s v="C-10370"/>
    <x v="38"/>
    <n v="18"/>
    <s v="F"/>
    <n v="670"/>
    <x v="14"/>
    <x v="1"/>
    <n v="1"/>
    <s v="NA"/>
    <s v="NA"/>
    <x v="1"/>
    <x v="1"/>
    <s v="OtsLYON20S_1_1301"/>
    <s v="OtsLYON20S_1_0820"/>
    <x v="1"/>
    <x v="0"/>
    <n v="2020"/>
    <s v="FALL"/>
    <n v="1"/>
    <x v="3"/>
    <n v="0.98961045999999997"/>
    <n v="1"/>
    <n v="1"/>
    <x v="5"/>
    <n v="5.5555555555555554"/>
    <n v="5.5660541713442369"/>
    <n v="16.728007308517132"/>
    <s v="blw"/>
    <n v="1.0498615788681498E-2"/>
  </r>
  <r>
    <s v="OtsLGRF24S"/>
    <s v="OtsLGRF24S_10373"/>
    <s v="C-10373"/>
    <x v="38"/>
    <n v="18"/>
    <s v="M"/>
    <n v="660"/>
    <x v="36"/>
    <x v="1"/>
    <n v="1"/>
    <s v="NA"/>
    <s v="NA"/>
    <x v="2"/>
    <x v="0"/>
    <s v="OtsLYON20S_1_1450"/>
    <s v="OtsLYON20S_1_1252"/>
    <x v="1"/>
    <x v="0"/>
    <n v="2020"/>
    <s v="FALL"/>
    <n v="0.99999999999999101"/>
    <x v="3"/>
    <n v="0.98961045999999997"/>
    <n v="1"/>
    <n v="1"/>
    <x v="5"/>
    <n v="5.5555555555555554"/>
    <n v="5.5660541713442369"/>
    <n v="16.728007308517132"/>
    <s v="blw"/>
    <n v="1.0498615788681498E-2"/>
  </r>
  <r>
    <s v="OtsLGRF24S"/>
    <s v="OtsLGRF24S_10376"/>
    <s v="C-10376"/>
    <x v="38"/>
    <n v="18"/>
    <s v="F"/>
    <n v="720"/>
    <x v="9"/>
    <x v="0"/>
    <s v="NA"/>
    <s v="NA"/>
    <s v="NA"/>
    <x v="1"/>
    <x v="1"/>
    <s v="NA"/>
    <s v="NA"/>
    <x v="3"/>
    <x v="2"/>
    <s v="U"/>
    <s v="FALL"/>
    <n v="1"/>
    <x v="5"/>
    <n v="1"/>
    <n v="1"/>
    <n v="1.0069930069930071"/>
    <x v="0"/>
    <n v="5.594405594405595"/>
    <n v="5.5531024679032202"/>
    <n v="16.68908275206303"/>
    <s v="Abv"/>
    <n v="-4.1303126502374887E-2"/>
  </r>
  <r>
    <s v="OtsLGRF24S"/>
    <s v="OtsLGRF24S_10379"/>
    <s v="C-10379"/>
    <x v="38"/>
    <n v="18"/>
    <s v="M"/>
    <n v="470"/>
    <x v="3"/>
    <x v="1"/>
    <n v="1"/>
    <s v="NA"/>
    <s v="NA"/>
    <x v="0"/>
    <x v="0"/>
    <s v="OtsLYON22S_1_0015"/>
    <s v="OtsLYON22S_1_1035"/>
    <x v="2"/>
    <x v="1"/>
    <n v="2022"/>
    <s v="FALL"/>
    <n v="0.999999999999998"/>
    <x v="11"/>
    <n v="0.98"/>
    <n v="1"/>
    <n v="1"/>
    <x v="2"/>
    <n v="5.5555555555555554"/>
    <n v="5.5759637188208613"/>
    <n v="16.757789085249826"/>
    <s v="Abv"/>
    <n v="2.0408163265305923E-2"/>
  </r>
  <r>
    <s v="OtsLGRF24S"/>
    <s v="OtsLGRF24S_10382"/>
    <s v="C-10382"/>
    <x v="38"/>
    <n v="18"/>
    <s v="F"/>
    <n v="760"/>
    <x v="20"/>
    <x v="1"/>
    <s v="NA"/>
    <s v="NA"/>
    <s v="NA"/>
    <x v="1"/>
    <x v="1"/>
    <s v="OtsLYON19S_1_1343"/>
    <s v="OtsLYON19S_1_1257"/>
    <x v="5"/>
    <x v="3"/>
    <n v="2019"/>
    <s v="FALL"/>
    <n v="1"/>
    <x v="6"/>
    <n v="0.95971980899999998"/>
    <n v="1"/>
    <n v="1"/>
    <x v="1"/>
    <n v="5.5555555555555554"/>
    <n v="5.5975263376757773"/>
    <n v="16.822592559073851"/>
    <s v="Abv"/>
    <n v="4.1970782120221983E-2"/>
  </r>
  <r>
    <s v="OtsLGRF24S"/>
    <s v="OtsLGRF24S_10385"/>
    <s v="C-10385"/>
    <x v="38"/>
    <n v="18"/>
    <s v="M"/>
    <n v="500"/>
    <x v="23"/>
    <x v="0"/>
    <s v="NA"/>
    <s v="NA"/>
    <s v="NA"/>
    <x v="0"/>
    <x v="0"/>
    <s v="OtsLYON22S_1_0383"/>
    <s v="OtsLYON22S_1_4104"/>
    <x v="2"/>
    <x v="1"/>
    <n v="2022"/>
    <s v="FALL"/>
    <n v="1"/>
    <x v="4"/>
    <n v="0.98"/>
    <n v="1"/>
    <n v="1"/>
    <x v="7"/>
    <n v="5.5555555555555554"/>
    <n v="5.5759637188208613"/>
    <n v="16.757789085249826"/>
    <s v="Abv"/>
    <n v="2.0408163265305923E-2"/>
  </r>
  <r>
    <s v="OtsLGRF24S"/>
    <s v="OtsLGRF24S_10388"/>
    <s v="C-10388"/>
    <x v="38"/>
    <n v="18"/>
    <s v="M"/>
    <n v="620"/>
    <x v="26"/>
    <x v="0"/>
    <s v="NA"/>
    <s v="NA"/>
    <s v="NA"/>
    <x v="0"/>
    <x v="0"/>
    <s v="OtsLYON21S_1_0804"/>
    <s v="OtsLYON21S_1_1617"/>
    <x v="6"/>
    <x v="4"/>
    <n v="2021"/>
    <s v="FALL"/>
    <n v="1"/>
    <x v="10"/>
    <n v="0.98140000000000005"/>
    <n v="1"/>
    <n v="1.0138888888888888"/>
    <x v="8"/>
    <n v="5.632716049382716"/>
    <n v="5.6516685661954327"/>
    <n v="16.98530955148815"/>
    <s v="Abv"/>
    <n v="1.8952516812716702E-2"/>
  </r>
  <r>
    <s v="OtsLGRF24S"/>
    <s v="OtsLGRF24S_10391"/>
    <s v="C-10391"/>
    <x v="38"/>
    <n v="18"/>
    <s v="F"/>
    <n v="670"/>
    <x v="14"/>
    <x v="1"/>
    <n v="1"/>
    <s v="NA"/>
    <s v="NA"/>
    <x v="1"/>
    <x v="1"/>
    <s v="OtsLYON20S_1_1579"/>
    <s v="OtsLYON20S_1_1764"/>
    <x v="1"/>
    <x v="0"/>
    <n v="2020"/>
    <s v="FALL"/>
    <n v="0.999999999999995"/>
    <x v="14"/>
    <n v="0.98961045999999997"/>
    <n v="1"/>
    <n v="1"/>
    <x v="5"/>
    <n v="5.5555555555555554"/>
    <n v="5.5660541713442369"/>
    <n v="16.728007308517132"/>
    <s v="Abv"/>
    <n v="1.0498615788681498E-2"/>
  </r>
  <r>
    <s v="OtsLGRF24S"/>
    <s v="OtsLGRF24S_10394"/>
    <s v="C-10394"/>
    <x v="38"/>
    <n v="18"/>
    <s v="F"/>
    <n v="670"/>
    <x v="14"/>
    <x v="1"/>
    <n v="1"/>
    <s v="NA"/>
    <s v="NA"/>
    <x v="1"/>
    <x v="1"/>
    <s v="OtsLYON20S_1_0639"/>
    <s v="OtsLYON20S_1_0826"/>
    <x v="1"/>
    <x v="0"/>
    <n v="2020"/>
    <s v="FALL"/>
    <n v="1"/>
    <x v="3"/>
    <n v="0.98961045999999997"/>
    <n v="1"/>
    <n v="1"/>
    <x v="5"/>
    <n v="5.5555555555555554"/>
    <n v="5.5660541713442369"/>
    <n v="16.728007308517132"/>
    <s v="blw"/>
    <n v="1.0498615788681498E-2"/>
  </r>
  <r>
    <s v="OtsLGRF24S"/>
    <s v="OtsLGRF24S_10397"/>
    <s v="C-10397"/>
    <x v="38"/>
    <n v="18"/>
    <s v="M"/>
    <n v="640"/>
    <x v="39"/>
    <x v="1"/>
    <s v="NA"/>
    <s v="NA"/>
    <s v="NA"/>
    <x v="0"/>
    <x v="0"/>
    <s v="OtsPBT21-PRHFa-2747"/>
    <s v="OtsPBT21-PRHFa-2898"/>
    <x v="14"/>
    <x v="4"/>
    <n v="2021"/>
    <s v="FALL"/>
    <n v="0.999999999999999"/>
    <x v="18"/>
    <n v="0.96"/>
    <n v="1"/>
    <n v="1"/>
    <x v="5"/>
    <n v="5.5555555555555554"/>
    <n v="5.5972222222222223"/>
    <n v="16.821678582067321"/>
    <s v="blw"/>
    <n v="4.1666666666666963E-2"/>
  </r>
  <r>
    <s v="OtsLGRF24S"/>
    <s v="OtsLGRF24S_10400"/>
    <s v="C-10400"/>
    <x v="38"/>
    <n v="18"/>
    <s v="F"/>
    <n v="720"/>
    <x v="9"/>
    <x v="1"/>
    <n v="1"/>
    <s v="NA"/>
    <s v="NA"/>
    <x v="1"/>
    <x v="1"/>
    <s v="OtsLYON19S_1_1130"/>
    <s v="OtsLYON19S_1_1010"/>
    <x v="5"/>
    <x v="3"/>
    <n v="2019"/>
    <s v="FALL"/>
    <n v="0.999999999999996"/>
    <x v="15"/>
    <n v="0.95971980899999998"/>
    <n v="1"/>
    <n v="1.0069930069930071"/>
    <x v="0"/>
    <n v="5.594405594405595"/>
    <n v="5.636376376525817"/>
    <n v="16.939350986824238"/>
    <s v="Abv"/>
    <n v="4.1970782120221983E-2"/>
  </r>
  <r>
    <s v="OtsLGRF24S"/>
    <s v="OtsLGRF24S_10403"/>
    <s v="C-10403"/>
    <x v="38"/>
    <n v="18"/>
    <s v="M"/>
    <n v="680"/>
    <x v="19"/>
    <x v="1"/>
    <n v="1"/>
    <s v="NA"/>
    <s v="This sample is a duplicate with OtsLGRF24S_1805."/>
    <x v="0"/>
    <x v="0"/>
    <s v="OtsLYON20S_1_1424"/>
    <s v="OtsLYON20S_1_1213"/>
    <x v="1"/>
    <x v="0"/>
    <n v="2020"/>
    <s v="FALL"/>
    <n v="1"/>
    <x v="3"/>
    <n v="0.98961045999999997"/>
    <n v="1"/>
    <n v="1.0057142857142858"/>
    <x v="0"/>
    <n v="5.5873015873015879"/>
    <n v="5.5978002030902694"/>
    <n v="16.823415623764589"/>
    <s v="blw"/>
    <n v="1.0498615788681498E-2"/>
  </r>
  <r>
    <s v="OtsLGRF24S"/>
    <s v="OtsLGRF24S_10406"/>
    <s v="C-10406"/>
    <x v="38"/>
    <n v="18"/>
    <s v="M"/>
    <n v="470"/>
    <x v="3"/>
    <x v="0"/>
    <s v="NA"/>
    <s v="NA"/>
    <s v="NA"/>
    <x v="0"/>
    <x v="0"/>
    <s v="OtsLYON22S_1_0154"/>
    <s v="OtsLYON22S_1_3027"/>
    <x v="2"/>
    <x v="1"/>
    <n v="2022"/>
    <s v="FALL"/>
    <n v="1"/>
    <x v="1"/>
    <n v="0.98"/>
    <n v="1"/>
    <n v="1"/>
    <x v="2"/>
    <n v="5.5555555555555554"/>
    <n v="5.5759637188208613"/>
    <n v="16.757789085249826"/>
    <s v="Abv"/>
    <n v="2.0408163265305923E-2"/>
  </r>
  <r>
    <s v="OtsLGRF24S"/>
    <s v="OtsLGRF24S_10409"/>
    <s v="C-10409"/>
    <x v="38"/>
    <n v="18"/>
    <s v="M"/>
    <n v="580"/>
    <x v="27"/>
    <x v="1"/>
    <s v="NA"/>
    <s v="NA"/>
    <s v="NA"/>
    <x v="2"/>
    <x v="0"/>
    <s v="OtsPBT21-LWSFa-6019"/>
    <s v="OtsPBT21-LWSFa-6242"/>
    <x v="12"/>
    <x v="4"/>
    <n v="2021"/>
    <s v="FALL"/>
    <n v="0.999999999999995"/>
    <x v="19"/>
    <n v="0.98870000000000002"/>
    <n v="1"/>
    <n v="1.0138888888888888"/>
    <x v="8"/>
    <n v="5.632716049382716"/>
    <n v="5.6441451987708016"/>
    <n v="16.962699109442543"/>
    <s v="Abv"/>
    <n v="1.1429149388085591E-2"/>
  </r>
  <r>
    <s v="OtsLGRF24S"/>
    <s v="OtsLGRF24S_10412"/>
    <s v="C-10412"/>
    <x v="38"/>
    <n v="18"/>
    <s v="M"/>
    <n v="420"/>
    <x v="45"/>
    <x v="1"/>
    <n v="1"/>
    <s v="NA"/>
    <s v="NA"/>
    <x v="0"/>
    <x v="0"/>
    <s v="OtsLYON22S_1_0294"/>
    <s v="OtsLYON22S_1_3338"/>
    <x v="2"/>
    <x v="1"/>
    <n v="2022"/>
    <s v="FALL"/>
    <n v="0.999999999999999"/>
    <x v="9"/>
    <n v="0.98"/>
    <n v="1"/>
    <n v="1"/>
    <x v="6"/>
    <n v="5.5555555555555554"/>
    <n v="5.5759637188208613"/>
    <n v="16.757789085249826"/>
    <s v="Abv"/>
    <n v="2.0408163265305923E-2"/>
  </r>
  <r>
    <s v="OtsLGRF24S"/>
    <s v="OtsLGRF24S_10415"/>
    <s v="C-10415"/>
    <x v="38"/>
    <n v="18"/>
    <s v="F"/>
    <n v="710"/>
    <x v="25"/>
    <x v="0"/>
    <s v="NA"/>
    <s v="NA"/>
    <s v="NA"/>
    <x v="1"/>
    <x v="1"/>
    <s v="NA"/>
    <s v="NA"/>
    <x v="3"/>
    <x v="2"/>
    <s v="U"/>
    <s v="FALL"/>
    <n v="1"/>
    <x v="5"/>
    <n v="1"/>
    <n v="1"/>
    <n v="1.0069930069930071"/>
    <x v="0"/>
    <n v="5.594405594405595"/>
    <n v="5.5531024679032202"/>
    <n v="16.68908275206303"/>
    <s v="Abv"/>
    <n v="-4.1303126502374887E-2"/>
  </r>
  <r>
    <s v="OtsLGRF24S"/>
    <s v="OtsLGRF24S_10418"/>
    <s v="C-10418"/>
    <x v="38"/>
    <n v="18"/>
    <s v="M"/>
    <n v="620"/>
    <x v="26"/>
    <x v="1"/>
    <n v="1"/>
    <s v="NA"/>
    <s v="NA"/>
    <x v="0"/>
    <x v="0"/>
    <s v="OtsLYON21S_1_0897"/>
    <s v="OtsLYON21S_1_1925"/>
    <x v="6"/>
    <x v="4"/>
    <n v="2021"/>
    <s v="FALL"/>
    <n v="1"/>
    <x v="9"/>
    <n v="0.98140000000000005"/>
    <n v="1"/>
    <n v="1.0138888888888888"/>
    <x v="8"/>
    <n v="5.632716049382716"/>
    <n v="5.6516685661954327"/>
    <n v="16.98530955148815"/>
    <s v="Abv"/>
    <n v="1.8952516812716702E-2"/>
  </r>
  <r>
    <s v="OtsLGRF24S"/>
    <s v="OtsLGRF24S_10421"/>
    <s v="C-10421"/>
    <x v="38"/>
    <n v="18"/>
    <s v="F"/>
    <n v="780"/>
    <x v="11"/>
    <x v="0"/>
    <s v="NA"/>
    <s v="NA"/>
    <s v="NA"/>
    <x v="1"/>
    <x v="1"/>
    <s v="NA"/>
    <s v="NA"/>
    <x v="3"/>
    <x v="2"/>
    <s v="U"/>
    <s v="FALL"/>
    <n v="1"/>
    <x v="5"/>
    <n v="1"/>
    <n v="1"/>
    <n v="1"/>
    <x v="4"/>
    <n v="5.5555555555555554"/>
    <n v="5.5142524290531805"/>
    <n v="16.572324324312643"/>
    <s v="blw"/>
    <n v="-4.1303126502374887E-2"/>
  </r>
  <r>
    <s v="OtsLGRF24S"/>
    <s v="OtsLGRF24S_10424"/>
    <s v="C-10424"/>
    <x v="38"/>
    <n v="18"/>
    <s v="M"/>
    <n v="470"/>
    <x v="3"/>
    <x v="0"/>
    <s v="NA"/>
    <s v="NA"/>
    <s v="NA"/>
    <x v="2"/>
    <x v="0"/>
    <s v="OtsLYON22S_1_0598"/>
    <s v="OtsLYON22S_1_5146"/>
    <x v="2"/>
    <x v="1"/>
    <n v="2022"/>
    <s v="FALL"/>
    <n v="1"/>
    <x v="10"/>
    <n v="0.98"/>
    <n v="1"/>
    <n v="1"/>
    <x v="2"/>
    <n v="5.5555555555555554"/>
    <n v="5.5759637188208613"/>
    <n v="16.757789085249826"/>
    <s v="Abv"/>
    <n v="2.0408163265305923E-2"/>
  </r>
  <r>
    <s v="OtsLGRF24S"/>
    <s v="OtsLGRF24S_10427"/>
    <s v="C-10427"/>
    <x v="38"/>
    <n v="18"/>
    <s v="M"/>
    <n v="650"/>
    <x v="28"/>
    <x v="0"/>
    <s v="NA"/>
    <s v="NA"/>
    <s v="NA"/>
    <x v="2"/>
    <x v="0"/>
    <s v="OtsLYON21S_1_0769"/>
    <s v="OtsLYON21S_1_0428"/>
    <x v="6"/>
    <x v="4"/>
    <n v="2021"/>
    <s v="FALL"/>
    <n v="1"/>
    <x v="10"/>
    <n v="0.98140000000000005"/>
    <n v="1"/>
    <n v="1"/>
    <x v="5"/>
    <n v="5.5555555555555554"/>
    <n v="5.5745080723682721"/>
    <n v="16.753414340817248"/>
    <s v="Abv"/>
    <n v="1.8952516812716702E-2"/>
  </r>
  <r>
    <s v="OtsLGRF24S"/>
    <s v="OtsLGRF24S_10430"/>
    <s v="C-10430"/>
    <x v="38"/>
    <n v="18"/>
    <s v="F"/>
    <n v="810"/>
    <x v="15"/>
    <x v="0"/>
    <s v="NA"/>
    <s v="NA"/>
    <s v="NA"/>
    <x v="1"/>
    <x v="1"/>
    <s v="OtsLYON19S_1_0115"/>
    <s v="OtsLYON19S_1_0060"/>
    <x v="5"/>
    <x v="3"/>
    <n v="2019"/>
    <s v="FALL"/>
    <n v="1"/>
    <x v="11"/>
    <n v="0.95971980899999998"/>
    <n v="1"/>
    <n v="1"/>
    <x v="4"/>
    <n v="5.5555555555555554"/>
    <n v="5.5975263376757773"/>
    <n v="16.822592559073851"/>
    <s v="Abv"/>
    <n v="4.1970782120221983E-2"/>
  </r>
  <r>
    <s v="OtsLGRF24S"/>
    <s v="OtsLGRF24S_10433"/>
    <s v="C-10433"/>
    <x v="38"/>
    <n v="18"/>
    <s v="F"/>
    <n v="840"/>
    <x v="12"/>
    <x v="0"/>
    <s v="NA"/>
    <s v="NA"/>
    <s v="NA"/>
    <x v="1"/>
    <x v="1"/>
    <s v="NA"/>
    <s v="NA"/>
    <x v="3"/>
    <x v="2"/>
    <s v="U"/>
    <s v="FALL"/>
    <n v="0.999999999999998"/>
    <x v="5"/>
    <n v="1"/>
    <n v="1"/>
    <n v="1"/>
    <x v="3"/>
    <n v="5.5555555555555554"/>
    <n v="5.5142524290531805"/>
    <n v="16.572324324312643"/>
    <s v="Abv"/>
    <n v="-4.1303126502374887E-2"/>
  </r>
  <r>
    <s v="OtsLGRF24S"/>
    <s v="OtsLGRF24S_10436"/>
    <s v="C-10436"/>
    <x v="38"/>
    <n v="18"/>
    <s v="F"/>
    <n v="730"/>
    <x v="13"/>
    <x v="1"/>
    <n v="1"/>
    <s v="NA"/>
    <s v="NA"/>
    <x v="1"/>
    <x v="1"/>
    <s v="OtsLYON20S_1_0621"/>
    <s v="OtsLYON20S_1_0589"/>
    <x v="1"/>
    <x v="0"/>
    <n v="2020"/>
    <s v="FALL"/>
    <n v="1"/>
    <x v="10"/>
    <n v="0.98961045999999997"/>
    <n v="1"/>
    <n v="1"/>
    <x v="1"/>
    <n v="5.5555555555555554"/>
    <n v="5.5660541713442369"/>
    <n v="16.728007308517132"/>
    <s v="Abv"/>
    <n v="1.0498615788681498E-2"/>
  </r>
  <r>
    <s v="OtsLGRF24S"/>
    <s v="OtsLGRF24S_10439"/>
    <s v="C-10439"/>
    <x v="38"/>
    <n v="18"/>
    <s v="F"/>
    <n v="660"/>
    <x v="36"/>
    <x v="1"/>
    <n v="1"/>
    <s v="NA"/>
    <s v="NA"/>
    <x v="1"/>
    <x v="1"/>
    <s v="OtsLYON20S_1_1387"/>
    <s v="OtsLYON20S_1_0965"/>
    <x v="1"/>
    <x v="0"/>
    <n v="2020"/>
    <s v="FALL"/>
    <n v="0.999999999999995"/>
    <x v="3"/>
    <n v="0.98961045999999997"/>
    <n v="1"/>
    <n v="1"/>
    <x v="5"/>
    <n v="5.5555555555555554"/>
    <n v="5.5660541713442369"/>
    <n v="16.728007308517132"/>
    <s v="blw"/>
    <n v="1.0498615788681498E-2"/>
  </r>
  <r>
    <s v="OtsLGRF24S"/>
    <s v="OtsLGRF24S_10442"/>
    <s v="C-10442"/>
    <x v="38"/>
    <n v="18"/>
    <s v="M"/>
    <n v="800"/>
    <x v="18"/>
    <x v="1"/>
    <n v="1"/>
    <s v="NA"/>
    <s v="NA"/>
    <x v="0"/>
    <x v="0"/>
    <s v="OtsLYON19S_1_1139"/>
    <s v="OtsLYON19S_1_1023"/>
    <x v="5"/>
    <x v="3"/>
    <n v="2019"/>
    <s v="FALL"/>
    <n v="1"/>
    <x v="15"/>
    <n v="0.95971980899999998"/>
    <n v="1"/>
    <n v="1"/>
    <x v="4"/>
    <n v="5.5555555555555554"/>
    <n v="5.5975263376757773"/>
    <n v="16.822592559073851"/>
    <s v="Abv"/>
    <n v="4.1970782120221983E-2"/>
  </r>
  <r>
    <s v="OtsLGRF24S"/>
    <s v="OtsLGRF24S_10445"/>
    <s v="C-10445"/>
    <x v="38"/>
    <n v="18"/>
    <s v="M"/>
    <n v="720"/>
    <x v="9"/>
    <x v="0"/>
    <s v="NA"/>
    <s v="NA"/>
    <s v="NA"/>
    <x v="2"/>
    <x v="0"/>
    <s v="NA"/>
    <s v="NA"/>
    <x v="3"/>
    <x v="2"/>
    <s v="U"/>
    <s v="FALL"/>
    <n v="1"/>
    <x v="5"/>
    <n v="1"/>
    <n v="1"/>
    <n v="1.0057142857142858"/>
    <x v="0"/>
    <n v="5.5873015873015879"/>
    <n v="5.545998460799213"/>
    <n v="16.6677326395601"/>
    <s v="Abv"/>
    <n v="-4.1303126502374887E-2"/>
  </r>
  <r>
    <s v="OtsLGRF24S"/>
    <s v="OtsLGRF24S_10448"/>
    <s v="C-10448"/>
    <x v="39"/>
    <n v="18"/>
    <s v="M"/>
    <n v="620"/>
    <x v="26"/>
    <x v="0"/>
    <s v="NA"/>
    <s v="NA"/>
    <s v="NA"/>
    <x v="0"/>
    <x v="0"/>
    <s v="OtsLYON21S_1_0806"/>
    <s v="OtsLYON21S_1_1603"/>
    <x v="6"/>
    <x v="4"/>
    <n v="2021"/>
    <s v="FALL"/>
    <n v="1"/>
    <x v="10"/>
    <n v="0.98140000000000005"/>
    <n v="1"/>
    <n v="1.0138888888888888"/>
    <x v="8"/>
    <n v="5.632716049382716"/>
    <n v="5.6516685661954327"/>
    <n v="16.98530955148815"/>
    <s v="Abv"/>
    <n v="1.8952516812716702E-2"/>
  </r>
  <r>
    <s v="OtsLGRF24S"/>
    <s v="OtsLGRF24S_10451"/>
    <s v="C-10451"/>
    <x v="39"/>
    <n v="18"/>
    <s v="F"/>
    <n v="750"/>
    <x v="21"/>
    <x v="0"/>
    <s v="NA"/>
    <s v="NA"/>
    <s v="NA"/>
    <x v="1"/>
    <x v="1"/>
    <s v="OtsLYON19S_1_1844"/>
    <s v="OtsLYON19S_1_1596"/>
    <x v="5"/>
    <x v="3"/>
    <n v="2019"/>
    <s v="FALL"/>
    <n v="1"/>
    <x v="4"/>
    <n v="0.95971980899999998"/>
    <n v="1"/>
    <n v="1"/>
    <x v="1"/>
    <n v="5.5555555555555554"/>
    <n v="5.5975263376757773"/>
    <n v="16.822592559073851"/>
    <s v="Abv"/>
    <n v="4.1970782120221983E-2"/>
  </r>
  <r>
    <s v="OtsLGRF24S"/>
    <s v="OtsLGRF24S_10454"/>
    <s v="C-10454"/>
    <x v="39"/>
    <n v="18"/>
    <s v="F"/>
    <n v="670"/>
    <x v="14"/>
    <x v="1"/>
    <n v="1"/>
    <s v="NA"/>
    <s v="NA"/>
    <x v="1"/>
    <x v="1"/>
    <s v="OtsLYON19S_1_1136"/>
    <s v="OtsLYON19S_1_1026"/>
    <x v="5"/>
    <x v="3"/>
    <n v="2019"/>
    <s v="FALL"/>
    <n v="1"/>
    <x v="15"/>
    <n v="0.95971980899999998"/>
    <n v="1"/>
    <n v="1"/>
    <x v="5"/>
    <n v="5.5555555555555554"/>
    <n v="5.5975263376757773"/>
    <n v="16.822592559073851"/>
    <s v="Abv"/>
    <n v="4.1970782120221983E-2"/>
  </r>
  <r>
    <s v="OtsLGRF24S"/>
    <s v="OtsLGRF24S_10457"/>
    <s v="C-10457"/>
    <x v="39"/>
    <n v="18"/>
    <s v="F"/>
    <n v="740"/>
    <x v="2"/>
    <x v="0"/>
    <s v="NA"/>
    <s v="NA"/>
    <s v="NA"/>
    <x v="1"/>
    <x v="1"/>
    <s v="OtsLYON20S_1_0247"/>
    <s v="OtsLYON20S_1_0102"/>
    <x v="1"/>
    <x v="0"/>
    <n v="2020"/>
    <s v="FALL"/>
    <n v="0.999999999999998"/>
    <x v="11"/>
    <n v="0.98961045999999997"/>
    <n v="1"/>
    <n v="1"/>
    <x v="1"/>
    <n v="5.5555555555555554"/>
    <n v="5.5660541713442369"/>
    <n v="16.728007308517132"/>
    <s v="Abv"/>
    <n v="1.0498615788681498E-2"/>
  </r>
  <r>
    <s v="OtsLGRF24S"/>
    <s v="OtsLGRF24S_10460"/>
    <s v="C-10460"/>
    <x v="39"/>
    <n v="18"/>
    <s v="M"/>
    <n v="600"/>
    <x v="44"/>
    <x v="1"/>
    <n v="1"/>
    <s v="NA"/>
    <s v="NA"/>
    <x v="0"/>
    <x v="0"/>
    <s v="OtsPBT21-UmaFa-3383"/>
    <s v="OtsPBT21-UmaFa-3381"/>
    <x v="18"/>
    <x v="4"/>
    <n v="2021"/>
    <s v="FALL"/>
    <n v="0.999999999999999"/>
    <x v="21"/>
    <n v="0.79749999999999999"/>
    <n v="1"/>
    <n v="1.0138888888888888"/>
    <x v="8"/>
    <n v="5.632716049382716"/>
    <n v="5.8866345446805219"/>
    <n v="17.691467358141729"/>
    <s v="blw"/>
    <n v="0.25391849529780597"/>
  </r>
  <r>
    <s v="OtsLGRF24S"/>
    <s v="OtsLGRF24S_10463"/>
    <s v="C-10463"/>
    <x v="39"/>
    <n v="18"/>
    <s v="M"/>
    <n v="370"/>
    <x v="64"/>
    <x v="1"/>
    <s v="NA"/>
    <s v="NA"/>
    <s v="NA"/>
    <x v="0"/>
    <x v="0"/>
    <s v="OtsLYON22S_1_0574"/>
    <s v="OtsLYON22S_1_5096"/>
    <x v="2"/>
    <x v="1"/>
    <n v="2022"/>
    <s v="FALL"/>
    <n v="0.999999999999996"/>
    <x v="3"/>
    <n v="0.98"/>
    <n v="1"/>
    <n v="1"/>
    <x v="6"/>
    <n v="5.5555555555555554"/>
    <n v="5.5759637188208613"/>
    <n v="16.757789085249826"/>
    <s v="blw"/>
    <n v="2.0408163265305923E-2"/>
  </r>
  <r>
    <s v="OtsLGRF24S"/>
    <s v="OtsLGRF24S_10466"/>
    <s v="C-10466"/>
    <x v="39"/>
    <n v="18"/>
    <s v="M"/>
    <n v="720"/>
    <x v="9"/>
    <x v="1"/>
    <n v="1"/>
    <s v="NA"/>
    <s v="NA"/>
    <x v="0"/>
    <x v="0"/>
    <s v="OtsLYON20S_1_0298"/>
    <s v="OtsLYON20S_1_1064"/>
    <x v="1"/>
    <x v="0"/>
    <n v="2020"/>
    <s v="FALL"/>
    <n v="1.00000000000001"/>
    <x v="1"/>
    <n v="0.98961045999999997"/>
    <n v="1"/>
    <n v="1.0057142857142858"/>
    <x v="0"/>
    <n v="5.5873015873015879"/>
    <n v="5.5978002030902694"/>
    <n v="16.823415623764589"/>
    <s v="Abv"/>
    <n v="1.0498615788681498E-2"/>
  </r>
  <r>
    <s v="OtsLGRF24S"/>
    <s v="OtsLGRF24S_10469"/>
    <s v="C-10469"/>
    <x v="39"/>
    <n v="18"/>
    <s v="M"/>
    <n v="740"/>
    <x v="2"/>
    <x v="0"/>
    <s v="NA"/>
    <s v="NA"/>
    <s v="NA"/>
    <x v="0"/>
    <x v="0"/>
    <s v="OtsLYON21S_1_0940"/>
    <s v="OtsLYON21S_1_1752"/>
    <x v="6"/>
    <x v="4"/>
    <n v="2021"/>
    <s v="FALL"/>
    <n v="1"/>
    <x v="4"/>
    <n v="0.98140000000000005"/>
    <n v="1"/>
    <n v="1.0058139534883721"/>
    <x v="1"/>
    <n v="5.5878552971576232"/>
    <n v="5.6068078139703399"/>
    <n v="16.850486754586463"/>
    <s v="Abv"/>
    <n v="1.8952516812716702E-2"/>
  </r>
  <r>
    <s v="OtsLGRF24S"/>
    <s v="OtsLGRF24S_10472"/>
    <s v="C-10472"/>
    <x v="39"/>
    <n v="18"/>
    <s v="M"/>
    <n v="800"/>
    <x v="18"/>
    <x v="0"/>
    <s v="NA"/>
    <s v="NA"/>
    <s v="NA"/>
    <x v="0"/>
    <x v="0"/>
    <s v="NA"/>
    <s v="NA"/>
    <x v="3"/>
    <x v="2"/>
    <s v="U"/>
    <s v="FALL"/>
    <n v="1"/>
    <x v="5"/>
    <n v="1"/>
    <n v="1"/>
    <n v="1"/>
    <x v="4"/>
    <n v="5.5555555555555554"/>
    <n v="5.5142524290531805"/>
    <n v="16.572324324312643"/>
    <s v="blw"/>
    <n v="-4.1303126502374887E-2"/>
  </r>
  <r>
    <s v="OtsLGRF24S"/>
    <s v="OtsLGRF24S_10475"/>
    <s v="C-10475"/>
    <x v="39"/>
    <n v="18"/>
    <s v="M"/>
    <n v="410"/>
    <x v="54"/>
    <x v="0"/>
    <s v="NA"/>
    <s v="NA"/>
    <s v="NA"/>
    <x v="0"/>
    <x v="0"/>
    <s v="OtsLYON22S_1_0233"/>
    <s v="OtsLYON22S_1_3204"/>
    <x v="2"/>
    <x v="1"/>
    <n v="2022"/>
    <s v="FALL"/>
    <n v="1"/>
    <x v="10"/>
    <n v="0.98"/>
    <n v="1"/>
    <n v="1"/>
    <x v="6"/>
    <n v="5.5555555555555554"/>
    <n v="5.5759637188208613"/>
    <n v="16.757789085249826"/>
    <s v="Abv"/>
    <n v="2.0408163265305923E-2"/>
  </r>
  <r>
    <s v="OtsLGRF24S"/>
    <s v="OtsLGRF24S_10478"/>
    <s v="C-10478"/>
    <x v="39"/>
    <n v="18"/>
    <s v="M"/>
    <n v="570"/>
    <x v="43"/>
    <x v="0"/>
    <s v="NA"/>
    <s v="NA"/>
    <s v="NA"/>
    <x v="0"/>
    <x v="0"/>
    <s v="OtsLYON21S_1_0921"/>
    <s v="OtsLYON21S_1_1707"/>
    <x v="6"/>
    <x v="4"/>
    <n v="2021"/>
    <s v="FALL"/>
    <n v="1"/>
    <x v="4"/>
    <n v="0.98140000000000005"/>
    <n v="1"/>
    <n v="1.03125"/>
    <x v="9"/>
    <n v="5.729166666666667"/>
    <n v="5.7481191834793837"/>
    <n v="17.275178564826781"/>
    <s v="Abv"/>
    <n v="1.8952516812716702E-2"/>
  </r>
  <r>
    <s v="OtsLGRF24S"/>
    <s v="OtsLGRF24S_10481"/>
    <s v="C-10481"/>
    <x v="39"/>
    <n v="18"/>
    <s v="M"/>
    <n v="640"/>
    <x v="39"/>
    <x v="1"/>
    <s v="NA"/>
    <s v="NA"/>
    <s v="NA"/>
    <x v="2"/>
    <x v="0"/>
    <s v="OtsPBT21-UmaFa-3011"/>
    <s v="OtsPBT21-UmaFa-3010"/>
    <x v="18"/>
    <x v="4"/>
    <n v="2021"/>
    <s v="FALL"/>
    <n v="1"/>
    <x v="21"/>
    <n v="0.79749999999999999"/>
    <n v="1"/>
    <n v="1"/>
    <x v="5"/>
    <n v="5.5555555555555554"/>
    <n v="5.8094740508533613"/>
    <n v="17.459572147470826"/>
    <s v="blw"/>
    <n v="0.25391849529780597"/>
  </r>
  <r>
    <s v="OtsLGRF24S"/>
    <s v="OtsLGRF24S_10484"/>
    <s v="C-10484"/>
    <x v="39"/>
    <n v="18"/>
    <s v="M"/>
    <n v="520"/>
    <x v="29"/>
    <x v="0"/>
    <s v="NA"/>
    <s v="NA"/>
    <s v="NA"/>
    <x v="2"/>
    <x v="0"/>
    <s v="NA"/>
    <s v="NA"/>
    <x v="3"/>
    <x v="2"/>
    <s v="U"/>
    <s v="FALL"/>
    <n v="0.999999999999999"/>
    <x v="5"/>
    <n v="1"/>
    <n v="1"/>
    <n v="1"/>
    <x v="7"/>
    <n v="5.5555555555555554"/>
    <n v="5.5142524290531805"/>
    <n v="16.572324324312643"/>
    <s v="Abv"/>
    <n v="-4.1303126502374887E-2"/>
  </r>
  <r>
    <s v="OtsLGRF24S"/>
    <s v="OtsLGRF24S_10487"/>
    <s v="C-10487"/>
    <x v="39"/>
    <n v="18"/>
    <s v="M"/>
    <n v="600"/>
    <x v="44"/>
    <x v="1"/>
    <n v="1"/>
    <s v="NA"/>
    <s v="NA"/>
    <x v="0"/>
    <x v="0"/>
    <s v="OtsLYON21S_1_0837"/>
    <s v="OtsLYON21S_1_1690"/>
    <x v="6"/>
    <x v="4"/>
    <n v="2021"/>
    <s v="FALL"/>
    <n v="0.999999999999999"/>
    <x v="6"/>
    <n v="0.98140000000000005"/>
    <n v="1"/>
    <n v="1.0138888888888888"/>
    <x v="8"/>
    <n v="5.632716049382716"/>
    <n v="5.6516685661954327"/>
    <n v="16.98530955148815"/>
    <s v="Abv"/>
    <n v="1.8952516812716702E-2"/>
  </r>
  <r>
    <s v="OtsLGRF24S"/>
    <s v="OtsLGRF24S_10490"/>
    <s v="C-10490"/>
    <x v="39"/>
    <n v="18"/>
    <s v="F"/>
    <n v="720"/>
    <x v="9"/>
    <x v="1"/>
    <n v="1"/>
    <s v="NA"/>
    <s v="NA"/>
    <x v="1"/>
    <x v="1"/>
    <s v="OtsPBT20-RSHFa-1311"/>
    <s v="OtsPBT20-RSHFa-1241"/>
    <x v="20"/>
    <x v="0"/>
    <n v="2020"/>
    <s v="FALL"/>
    <n v="1"/>
    <x v="20"/>
    <n v="0.92010000000000003"/>
    <n v="1"/>
    <n v="1.0069930069930071"/>
    <x v="0"/>
    <n v="5.594405594405595"/>
    <n v="5.6812439815374285"/>
    <n v="17.074194378829645"/>
    <s v="blw"/>
    <n v="8.683838713183345E-2"/>
  </r>
  <r>
    <s v="OtsLGRF24S"/>
    <s v="OtsLGRF24S_10493"/>
    <s v="C-10493"/>
    <x v="39"/>
    <n v="18"/>
    <s v="M"/>
    <n v="630"/>
    <x v="31"/>
    <x v="1"/>
    <n v="1"/>
    <s v="NA"/>
    <s v="NA"/>
    <x v="0"/>
    <x v="0"/>
    <s v="OtsLYON21S_1_0920"/>
    <s v="OtsLYON21S_1_1994"/>
    <x v="6"/>
    <x v="4"/>
    <n v="2021"/>
    <s v="FALL"/>
    <n v="1"/>
    <x v="4"/>
    <n v="0.98140000000000005"/>
    <n v="1"/>
    <n v="1"/>
    <x v="5"/>
    <n v="5.5555555555555554"/>
    <n v="5.5745080723682721"/>
    <n v="16.753414340817248"/>
    <s v="Abv"/>
    <n v="1.8952516812716702E-2"/>
  </r>
  <r>
    <s v="OtsLGRF24S"/>
    <s v="OtsLGRF24S_10496"/>
    <s v="C-10496"/>
    <x v="39"/>
    <n v="18"/>
    <s v="F"/>
    <n v="750"/>
    <x v="21"/>
    <x v="0"/>
    <s v="NA"/>
    <s v="NA"/>
    <s v="NA"/>
    <x v="1"/>
    <x v="1"/>
    <s v="OtsLYON19S_1_1873"/>
    <s v="OtsLYON19S_1_1646"/>
    <x v="5"/>
    <x v="3"/>
    <n v="2019"/>
    <s v="FALL"/>
    <n v="0.999999999999999"/>
    <x v="4"/>
    <n v="0.95971980899999998"/>
    <n v="1"/>
    <n v="1"/>
    <x v="1"/>
    <n v="5.5555555555555554"/>
    <n v="5.5975263376757773"/>
    <n v="16.822592559073851"/>
    <s v="Abv"/>
    <n v="4.1970782120221983E-2"/>
  </r>
  <r>
    <s v="OtsLGRF24S"/>
    <s v="OtsLGRF24S_10499"/>
    <s v="C-10499"/>
    <x v="39"/>
    <n v="18"/>
    <s v="M"/>
    <n v="540"/>
    <x v="37"/>
    <x v="0"/>
    <s v="NA"/>
    <s v="NA"/>
    <s v="NA"/>
    <x v="0"/>
    <x v="0"/>
    <s v="OtsNPFH22S_1_0583"/>
    <s v="OtsNPFH22S_1_0545"/>
    <x v="10"/>
    <x v="1"/>
    <n v="2022"/>
    <s v="FALL"/>
    <n v="1"/>
    <x v="7"/>
    <n v="0.98"/>
    <n v="1"/>
    <n v="1.03125"/>
    <x v="9"/>
    <n v="5.729166666666667"/>
    <n v="5.7495748299319729"/>
    <n v="17.279553309259363"/>
    <s v="Abv"/>
    <n v="2.0408163265305923E-2"/>
  </r>
  <r>
    <s v="OtsLGRF24S"/>
    <s v="OtsLGRF24S_10502"/>
    <s v="C-10502"/>
    <x v="39"/>
    <n v="18"/>
    <s v="F"/>
    <n v="730"/>
    <x v="13"/>
    <x v="1"/>
    <n v="1"/>
    <s v="NA"/>
    <s v="NA"/>
    <x v="1"/>
    <x v="1"/>
    <s v="OtsLYON20S_1_1305"/>
    <s v="OtsLYON20S_1_0830"/>
    <x v="1"/>
    <x v="0"/>
    <n v="2020"/>
    <s v="FALL"/>
    <n v="1"/>
    <x v="3"/>
    <n v="0.98961045999999997"/>
    <n v="1"/>
    <n v="1"/>
    <x v="1"/>
    <n v="5.5555555555555554"/>
    <n v="5.5660541713442369"/>
    <n v="16.728007308517132"/>
    <s v="blw"/>
    <n v="1.0498615788681498E-2"/>
  </r>
  <r>
    <s v="OtsLGRF24S"/>
    <s v="OtsLGRF24S_10505"/>
    <s v="C-10505"/>
    <x v="39"/>
    <n v="18"/>
    <s v="M"/>
    <n v="620"/>
    <x v="26"/>
    <x v="0"/>
    <s v="NA"/>
    <s v="NA"/>
    <s v="NA"/>
    <x v="0"/>
    <x v="0"/>
    <s v="NA"/>
    <s v="NA"/>
    <x v="3"/>
    <x v="2"/>
    <s v="U"/>
    <s v="FALL"/>
    <n v="1"/>
    <x v="5"/>
    <n v="1"/>
    <n v="1"/>
    <n v="1.0138888888888888"/>
    <x v="8"/>
    <n v="5.632716049382716"/>
    <n v="5.5914129228803411"/>
    <n v="16.804219534983545"/>
    <s v="Abv"/>
    <n v="-4.1303126502374887E-2"/>
  </r>
  <r>
    <s v="OtsLGRF24S"/>
    <s v="OtsLGRF24S_10508"/>
    <s v="C-10508"/>
    <x v="39"/>
    <n v="18"/>
    <s v="M"/>
    <n v="620"/>
    <x v="26"/>
    <x v="0"/>
    <s v="NA"/>
    <s v="NA"/>
    <s v="NA"/>
    <x v="0"/>
    <x v="0"/>
    <s v="OtsLYON21S_1_0619"/>
    <s v="OtsLYON21S_1_0031"/>
    <x v="6"/>
    <x v="4"/>
    <n v="2021"/>
    <s v="FALL"/>
    <n v="1"/>
    <x v="11"/>
    <n v="0.98140000000000005"/>
    <n v="1"/>
    <n v="1.0138888888888888"/>
    <x v="8"/>
    <n v="5.632716049382716"/>
    <n v="5.6516685661954327"/>
    <n v="16.98530955148815"/>
    <s v="Abv"/>
    <n v="1.8952516812716702E-2"/>
  </r>
  <r>
    <s v="OtsLGRF24S"/>
    <s v="OtsLGRF24S_10511"/>
    <s v="C-10511"/>
    <x v="39"/>
    <n v="18"/>
    <s v="M"/>
    <n v="560"/>
    <x v="55"/>
    <x v="1"/>
    <n v="1"/>
    <s v="NA"/>
    <s v="NA"/>
    <x v="0"/>
    <x v="0"/>
    <s v="OtsLYON21S_1_1098"/>
    <s v="OtsLYON21S_1_1312"/>
    <x v="6"/>
    <x v="4"/>
    <n v="2021"/>
    <s v="FALL"/>
    <n v="1"/>
    <x v="3"/>
    <n v="0.98140000000000005"/>
    <n v="1"/>
    <n v="1.03125"/>
    <x v="9"/>
    <n v="5.729166666666667"/>
    <n v="5.7481191834793837"/>
    <n v="17.275178564826781"/>
    <s v="blw"/>
    <n v="1.8952516812716702E-2"/>
  </r>
  <r>
    <s v="OtsLGRF24S"/>
    <s v="OtsLGRF24S_10514"/>
    <s v="C-10514"/>
    <x v="39"/>
    <n v="18"/>
    <s v="M"/>
    <n v="580"/>
    <x v="27"/>
    <x v="1"/>
    <n v="1"/>
    <s v="NA"/>
    <s v="NA"/>
    <x v="0"/>
    <x v="0"/>
    <s v="OtsLYON22S_1_0073"/>
    <s v="OtsLYON22S_1_2102"/>
    <x v="2"/>
    <x v="1"/>
    <n v="2022"/>
    <s v="FALL"/>
    <n v="0.999999999999999"/>
    <x v="2"/>
    <n v="0.98"/>
    <n v="1"/>
    <n v="1.0138888888888888"/>
    <x v="8"/>
    <n v="5.632716049382716"/>
    <n v="5.6531242126480219"/>
    <n v="16.989684295920732"/>
    <s v="Abv"/>
    <n v="2.0408163265305923E-2"/>
  </r>
  <r>
    <s v="OtsLGRF24S"/>
    <s v="OtsLGRF24S_10517"/>
    <s v="C-10517"/>
    <x v="39"/>
    <n v="18"/>
    <s v="F"/>
    <n v="770"/>
    <x v="8"/>
    <x v="0"/>
    <s v="NA"/>
    <s v="NA"/>
    <s v="NA"/>
    <x v="1"/>
    <x v="1"/>
    <s v="OtsLYON20S_1_1466"/>
    <s v="OtsLYON20S_1_1270"/>
    <x v="1"/>
    <x v="0"/>
    <n v="2020"/>
    <s v="FALL"/>
    <n v="1"/>
    <x v="4"/>
    <n v="0.98961045999999997"/>
    <n v="1"/>
    <n v="1"/>
    <x v="1"/>
    <n v="5.5555555555555554"/>
    <n v="5.5660541713442369"/>
    <n v="16.728007308517132"/>
    <s v="Abv"/>
    <n v="1.0498615788681498E-2"/>
  </r>
  <r>
    <s v="OtsLGRF24S"/>
    <s v="OtsLGRF24S_10520"/>
    <s v="C-10520"/>
    <x v="39"/>
    <n v="18"/>
    <s v="M"/>
    <n v="500"/>
    <x v="23"/>
    <x v="0"/>
    <s v="NA"/>
    <s v="NA"/>
    <s v="NA"/>
    <x v="0"/>
    <x v="0"/>
    <s v="OtsPBT22-PRHFa-3412"/>
    <s v="OtsPBT22-PRHFa-3321"/>
    <x v="21"/>
    <x v="1"/>
    <n v="2022"/>
    <s v="FALL"/>
    <n v="0.999999999999994"/>
    <x v="18"/>
    <n v="0.96"/>
    <n v="1"/>
    <n v="1"/>
    <x v="7"/>
    <n v="5.5555555555555554"/>
    <n v="5.5972222222222223"/>
    <n v="16.821678582067321"/>
    <s v="blw"/>
    <n v="4.1666666666666963E-2"/>
  </r>
  <r>
    <s v="OtsLGRF24S"/>
    <s v="OtsLGRF24S_10523"/>
    <s v="C-10523"/>
    <x v="39"/>
    <n v="18"/>
    <s v="F"/>
    <n v="790"/>
    <x v="7"/>
    <x v="1"/>
    <n v="1"/>
    <s v="NA"/>
    <s v="NA"/>
    <x v="1"/>
    <x v="1"/>
    <s v="OtsLYON19S_1_1352"/>
    <s v="OtsLYON19S_1_1264"/>
    <x v="5"/>
    <x v="3"/>
    <n v="2019"/>
    <s v="FALL"/>
    <n v="1"/>
    <x v="3"/>
    <n v="0.95971980899999998"/>
    <n v="1"/>
    <n v="1"/>
    <x v="4"/>
    <n v="5.5555555555555554"/>
    <n v="5.5975263376757773"/>
    <n v="16.822592559073851"/>
    <s v="blw"/>
    <n v="4.1970782120221983E-2"/>
  </r>
  <r>
    <s v="OtsLGRF24S"/>
    <s v="OtsLGRF24S_10526"/>
    <s v="C-10526"/>
    <x v="39"/>
    <n v="18"/>
    <s v="M"/>
    <n v="520"/>
    <x v="29"/>
    <x v="1"/>
    <s v="NA"/>
    <s v="NA"/>
    <s v="NA"/>
    <x v="0"/>
    <x v="0"/>
    <s v="OtsPBT21-LWSFa-6367"/>
    <s v="OtsPBT21-LWSFa-6430"/>
    <x v="12"/>
    <x v="4"/>
    <n v="2021"/>
    <s v="FALL"/>
    <n v="0.999999999999998"/>
    <x v="19"/>
    <n v="0.98870000000000002"/>
    <n v="1"/>
    <n v="1"/>
    <x v="7"/>
    <n v="5.5555555555555554"/>
    <n v="5.5669847049436409"/>
    <n v="16.73080389877164"/>
    <s v="Abv"/>
    <n v="1.1429149388085591E-2"/>
  </r>
  <r>
    <s v="OtsLGRF24S"/>
    <s v="OtsLGRF24S_10529"/>
    <s v="C-10529"/>
    <x v="39"/>
    <n v="18"/>
    <s v="F"/>
    <n v="730"/>
    <x v="13"/>
    <x v="0"/>
    <s v="NA"/>
    <s v="NA"/>
    <s v="NA"/>
    <x v="1"/>
    <x v="1"/>
    <s v="OtsLYON19S_1_0588"/>
    <s v="OtsLYON19S_1_0647"/>
    <x v="5"/>
    <x v="3"/>
    <n v="2019"/>
    <s v="FALL"/>
    <n v="0.999999999999999"/>
    <x v="1"/>
    <n v="0.95971980899999998"/>
    <n v="1"/>
    <n v="1"/>
    <x v="1"/>
    <n v="5.5555555555555554"/>
    <n v="5.5975263376757773"/>
    <n v="16.822592559073851"/>
    <s v="Abv"/>
    <n v="4.1970782120221983E-2"/>
  </r>
  <r>
    <s v="OtsLGRF24S"/>
    <s v="OtsLGRF24S_10532"/>
    <s v="C-10532"/>
    <x v="39"/>
    <n v="18"/>
    <s v="F"/>
    <n v="650"/>
    <x v="28"/>
    <x v="0"/>
    <s v="NA"/>
    <s v="NA"/>
    <s v="NA"/>
    <x v="1"/>
    <x v="1"/>
    <s v="OtsLYON21S_1_0647"/>
    <s v="OtsLYON21S_1_0097"/>
    <x v="6"/>
    <x v="4"/>
    <n v="2021"/>
    <s v="FALL"/>
    <n v="1"/>
    <x v="11"/>
    <n v="0.98140000000000005"/>
    <n v="1"/>
    <n v="1"/>
    <x v="5"/>
    <n v="5.5555555555555554"/>
    <n v="5.5745080723682721"/>
    <n v="16.753414340817248"/>
    <s v="Abv"/>
    <n v="1.8952516812716702E-2"/>
  </r>
  <r>
    <s v="OtsLGRF24S"/>
    <s v="OtsLGRF24S_10535"/>
    <s v="C-10535"/>
    <x v="39"/>
    <n v="18"/>
    <s v="M"/>
    <n v="340"/>
    <x v="66"/>
    <x v="1"/>
    <n v="1"/>
    <s v="NA"/>
    <s v="NA"/>
    <x v="0"/>
    <x v="0"/>
    <s v="OtsLYON22S_1_0309"/>
    <s v="OtsLYON22S_1_3412"/>
    <x v="2"/>
    <x v="1"/>
    <n v="2022"/>
    <s v="FALL"/>
    <n v="0.999999999999999"/>
    <x v="3"/>
    <n v="0.98"/>
    <n v="1"/>
    <n v="1"/>
    <x v="6"/>
    <n v="5.5555555555555554"/>
    <n v="5.5759637188208613"/>
    <n v="16.757789085249826"/>
    <s v="blw"/>
    <n v="2.0408163265305923E-2"/>
  </r>
  <r>
    <s v="OtsLGRF24S"/>
    <s v="OtsLGRF24S_10538"/>
    <s v="C-10538"/>
    <x v="39"/>
    <n v="18"/>
    <s v="M"/>
    <n v="680"/>
    <x v="19"/>
    <x v="0"/>
    <s v="NA"/>
    <s v="NA"/>
    <s v="NA"/>
    <x v="0"/>
    <x v="0"/>
    <s v="OtsLYON21S_1_0658"/>
    <s v="OtsLYON21S_1_0115"/>
    <x v="6"/>
    <x v="4"/>
    <n v="2021"/>
    <s v="FALL"/>
    <n v="1"/>
    <x v="11"/>
    <n v="0.98140000000000005"/>
    <n v="1"/>
    <n v="1.0057142857142858"/>
    <x v="0"/>
    <n v="5.5873015873015879"/>
    <n v="5.6062541041143046"/>
    <n v="16.848822656064705"/>
    <s v="Abv"/>
    <n v="1.8952516812716702E-2"/>
  </r>
  <r>
    <s v="OtsLGRF24S"/>
    <s v="OtsLGRF24S_10541"/>
    <s v="C-10541"/>
    <x v="39"/>
    <n v="18"/>
    <s v="M"/>
    <n v="530"/>
    <x v="34"/>
    <x v="1"/>
    <n v="1"/>
    <s v="NA"/>
    <s v="NA"/>
    <x v="0"/>
    <x v="0"/>
    <s v="OtsLYON22S_1_0271"/>
    <s v="OtsLYON22S_1_3307"/>
    <x v="2"/>
    <x v="1"/>
    <n v="2022"/>
    <s v="FALL"/>
    <n v="0.999999999999998"/>
    <x v="15"/>
    <n v="0.98"/>
    <n v="1"/>
    <n v="1.03125"/>
    <x v="9"/>
    <n v="5.729166666666667"/>
    <n v="5.7495748299319729"/>
    <n v="17.279553309259363"/>
    <s v="Abv"/>
    <n v="2.0408163265305923E-2"/>
  </r>
  <r>
    <s v="OtsLGRF24S"/>
    <s v="OtsLGRF24S_10544"/>
    <s v="C-10544"/>
    <x v="40"/>
    <n v="18"/>
    <s v="F"/>
    <n v="730"/>
    <x v="13"/>
    <x v="0"/>
    <s v="NA"/>
    <s v="NA"/>
    <s v="NA"/>
    <x v="1"/>
    <x v="1"/>
    <s v="OtsLYON20S_1_0444"/>
    <s v="OtsLYON20S_1_1186"/>
    <x v="1"/>
    <x v="0"/>
    <n v="2020"/>
    <s v="FALL"/>
    <n v="0.999999999999999"/>
    <x v="10"/>
    <n v="0.98961045999999997"/>
    <n v="1"/>
    <n v="1"/>
    <x v="1"/>
    <n v="5.5555555555555554"/>
    <n v="5.5660541713442369"/>
    <n v="16.728007308517132"/>
    <s v="Abv"/>
    <n v="1.0498615788681498E-2"/>
  </r>
  <r>
    <s v="OtsLGRF24S"/>
    <s v="OtsLGRF24S_10547"/>
    <s v="C-10547"/>
    <x v="40"/>
    <n v="18"/>
    <s v="M"/>
    <n v="380"/>
    <x v="22"/>
    <x v="1"/>
    <n v="1"/>
    <s v="NA"/>
    <s v="NA"/>
    <x v="0"/>
    <x v="0"/>
    <s v="OtsLYON22S_1_0270"/>
    <s v="OtsLYON22S_1_3275"/>
    <x v="2"/>
    <x v="1"/>
    <n v="2022"/>
    <s v="FALL"/>
    <n v="1"/>
    <x v="6"/>
    <n v="0.98"/>
    <n v="1"/>
    <n v="1"/>
    <x v="6"/>
    <n v="5.5555555555555554"/>
    <n v="5.5759637188208613"/>
    <n v="16.757789085249826"/>
    <s v="Abv"/>
    <n v="2.0408163265305923E-2"/>
  </r>
  <r>
    <s v="OtsLGRF24S"/>
    <s v="OtsLGRF24S_10550"/>
    <s v="C-10550"/>
    <x v="40"/>
    <n v="18"/>
    <s v="F"/>
    <n v="720"/>
    <x v="9"/>
    <x v="1"/>
    <s v="NA"/>
    <s v="NA"/>
    <s v="NA"/>
    <x v="1"/>
    <x v="1"/>
    <s v="NA"/>
    <s v="NA"/>
    <x v="3"/>
    <x v="2"/>
    <s v="U"/>
    <s v="FALL"/>
    <n v="1"/>
    <x v="5"/>
    <n v="1"/>
    <n v="1"/>
    <n v="1.0069930069930071"/>
    <x v="0"/>
    <n v="5.594405594405595"/>
    <n v="5.078128152055073"/>
    <n v="15.26161302534514"/>
    <s v="Abv"/>
    <n v="-0.51627744235052209"/>
  </r>
  <r>
    <s v="OtsLGRF24S"/>
    <s v="OtsLGRF24S_10553"/>
    <s v="C-10553"/>
    <x v="40"/>
    <n v="18"/>
    <s v="M"/>
    <n v="650"/>
    <x v="28"/>
    <x v="1"/>
    <n v="1"/>
    <s v="NA"/>
    <s v="NA"/>
    <x v="0"/>
    <x v="0"/>
    <s v="OtsLYON21S_1_0904"/>
    <s v="OtsLYON21S_1_1934"/>
    <x v="6"/>
    <x v="4"/>
    <n v="2021"/>
    <s v="FALL"/>
    <n v="0.999999999999996"/>
    <x v="9"/>
    <n v="0.98140000000000005"/>
    <n v="1"/>
    <n v="1"/>
    <x v="5"/>
    <n v="5.5555555555555554"/>
    <n v="5.5745080723682721"/>
    <n v="16.753414340817248"/>
    <s v="Abv"/>
    <n v="1.8952516812716702E-2"/>
  </r>
  <r>
    <s v="OtsLGRF24S"/>
    <s v="OtsLGRF24S_10556"/>
    <s v="C-10556"/>
    <x v="40"/>
    <n v="18"/>
    <s v="F"/>
    <n v="840"/>
    <x v="12"/>
    <x v="0"/>
    <s v="NA"/>
    <s v="NA"/>
    <s v="NA"/>
    <x v="1"/>
    <x v="1"/>
    <s v="NA"/>
    <s v="NA"/>
    <x v="3"/>
    <x v="2"/>
    <s v="U"/>
    <s v="FALL"/>
    <n v="1"/>
    <x v="5"/>
    <n v="1"/>
    <n v="1"/>
    <n v="1"/>
    <x v="3"/>
    <n v="5.5555555555555554"/>
    <n v="5.5142524290531805"/>
    <n v="16.572324324312643"/>
    <s v="Abv"/>
    <n v="-4.1303126502374887E-2"/>
  </r>
  <r>
    <s v="OtsLGRF24S"/>
    <s v="OtsLGRF24S_10559"/>
    <s v="C-10559"/>
    <x v="40"/>
    <n v="18"/>
    <s v="F"/>
    <n v="710"/>
    <x v="25"/>
    <x v="1"/>
    <n v="1"/>
    <s v="NA"/>
    <s v="NA"/>
    <x v="1"/>
    <x v="1"/>
    <s v="OtsLYON19S_1_1329"/>
    <s v="OtsLYON19S_1_1281"/>
    <x v="5"/>
    <x v="3"/>
    <n v="2019"/>
    <s v="FALL"/>
    <n v="1"/>
    <x v="3"/>
    <n v="0.95971980899999998"/>
    <n v="1"/>
    <n v="1.0069930069930071"/>
    <x v="0"/>
    <n v="5.594405594405595"/>
    <n v="5.636376376525817"/>
    <n v="16.939350986824238"/>
    <s v="blw"/>
    <n v="4.1970782120221983E-2"/>
  </r>
  <r>
    <s v="OtsLGRF24S"/>
    <s v="OtsLGRF24S_10562"/>
    <s v="C-10562"/>
    <x v="40"/>
    <n v="18"/>
    <s v="F"/>
    <n v="770"/>
    <x v="8"/>
    <x v="0"/>
    <s v="NA"/>
    <s v="NA"/>
    <s v="NA"/>
    <x v="1"/>
    <x v="1"/>
    <s v="NA"/>
    <s v="NA"/>
    <x v="3"/>
    <x v="2"/>
    <s v="U"/>
    <s v="FALL"/>
    <n v="1"/>
    <x v="5"/>
    <n v="1"/>
    <n v="1"/>
    <n v="1"/>
    <x v="1"/>
    <n v="5.5555555555555554"/>
    <n v="5.5142524290531805"/>
    <n v="16.572324324312643"/>
    <s v="Abv"/>
    <n v="-4.1303126502374887E-2"/>
  </r>
  <r>
    <s v="OtsLGRF24S"/>
    <s v="OtsLGRF24S_10565"/>
    <s v="C-10565"/>
    <x v="40"/>
    <n v="18"/>
    <s v="F"/>
    <n v="710"/>
    <x v="25"/>
    <x v="1"/>
    <n v="1"/>
    <s v="NA"/>
    <s v="NA"/>
    <x v="1"/>
    <x v="1"/>
    <s v="OtsLYON21S_1_0627"/>
    <s v="OtsLYON21S_1_0055"/>
    <x v="6"/>
    <x v="4"/>
    <n v="2021"/>
    <s v="FALL"/>
    <n v="0.999999999999999"/>
    <x v="11"/>
    <n v="0.98140000000000005"/>
    <n v="1"/>
    <n v="1.0069930069930071"/>
    <x v="0"/>
    <n v="5.594405594405595"/>
    <n v="5.6133581112183117"/>
    <n v="16.870172768567635"/>
    <s v="Abv"/>
    <n v="1.8952516812716702E-2"/>
  </r>
  <r>
    <s v="OtsLGRF24S"/>
    <s v="OtsLGRF24S_10568"/>
    <s v="C-10568"/>
    <x v="40"/>
    <n v="18"/>
    <s v="F"/>
    <n v="630"/>
    <x v="31"/>
    <x v="1"/>
    <s v="NA"/>
    <s v="NA"/>
    <s v="NA"/>
    <x v="1"/>
    <x v="1"/>
    <s v="OtsPBT19-LWSFa-7581"/>
    <s v="OtsPBT19-LWSFa-7498"/>
    <x v="19"/>
    <x v="3"/>
    <n v="2019"/>
    <s v="FALL"/>
    <n v="1.00000000000001"/>
    <x v="19"/>
    <n v="1"/>
    <n v="1"/>
    <n v="1"/>
    <x v="5"/>
    <n v="5.5555555555555554"/>
    <n v="5.5555555555555554"/>
    <n v="16.696455168305032"/>
    <s v="Abv"/>
    <n v="0"/>
  </r>
  <r>
    <s v="OtsLGRF24S"/>
    <s v="OtsLGRF24S_10571"/>
    <s v="C-10571"/>
    <x v="40"/>
    <n v="18"/>
    <s v="F"/>
    <n v="740"/>
    <x v="2"/>
    <x v="0"/>
    <s v="NA"/>
    <s v="NA"/>
    <s v="NA"/>
    <x v="1"/>
    <x v="1"/>
    <s v="OtsPBT19-RSHFa-0737"/>
    <s v="OtsPBT19-RSHFa-0830"/>
    <x v="13"/>
    <x v="3"/>
    <n v="2019"/>
    <s v="FALL"/>
    <n v="1"/>
    <x v="20"/>
    <n v="0.96016800000000002"/>
    <n v="1"/>
    <n v="1"/>
    <x v="1"/>
    <n v="5.5555555555555554"/>
    <n v="5.5970399624510154"/>
    <n v="16.821130825489512"/>
    <s v="blw"/>
    <n v="4.1484406895460069E-2"/>
  </r>
  <r>
    <s v="OtsLGRF24S"/>
    <s v="OtsLGRF24S_10574"/>
    <s v="C-10574"/>
    <x v="40"/>
    <n v="18"/>
    <s v="M"/>
    <n v="620"/>
    <x v="26"/>
    <x v="1"/>
    <n v="1"/>
    <s v="NA"/>
    <s v="NA"/>
    <x v="0"/>
    <x v="0"/>
    <s v="OtsLYON20S_1_1360"/>
    <s v="OtsLYON20S_1_0923"/>
    <x v="1"/>
    <x v="0"/>
    <n v="2020"/>
    <s v="FALL"/>
    <n v="1"/>
    <x v="15"/>
    <n v="0.98961045999999997"/>
    <n v="1"/>
    <n v="1.0138888888888888"/>
    <x v="8"/>
    <n v="5.632716049382716"/>
    <n v="5.6432146651713975"/>
    <n v="16.959902519188034"/>
    <s v="Abv"/>
    <n v="1.0498615788681498E-2"/>
  </r>
  <r>
    <s v="OtsLGRF24S"/>
    <s v="OtsLGRF24S_10577"/>
    <s v="C-10577"/>
    <x v="40"/>
    <n v="18"/>
    <s v="M"/>
    <n v="550"/>
    <x v="30"/>
    <x v="0"/>
    <s v="NA"/>
    <s v="NA"/>
    <s v="This individual failed to genotype"/>
    <x v="2"/>
    <x v="0"/>
    <s v="NG"/>
    <s v="NG"/>
    <x v="8"/>
    <x v="2"/>
    <s v="U"/>
    <s v="NA"/>
    <s v="NA"/>
    <x v="16"/>
    <e v="#N/A"/>
    <n v="1"/>
    <n v="0"/>
    <x v="9"/>
    <n v="0"/>
    <n v="0"/>
    <n v="0"/>
    <s v="Abv"/>
    <n v="0"/>
  </r>
  <r>
    <s v="OtsLGRF24S"/>
    <s v="OtsLGRF24S_10580"/>
    <s v="C-10580"/>
    <x v="40"/>
    <n v="18"/>
    <s v="M"/>
    <n v="350"/>
    <x v="60"/>
    <x v="1"/>
    <n v="1"/>
    <s v="NA"/>
    <s v="This sample is a duplicate with OtsLGRF24S_10925."/>
    <x v="0"/>
    <x v="0"/>
    <s v="OtsLYON22S_1_0562"/>
    <s v="OtsLYON22S_1_5048"/>
    <x v="2"/>
    <x v="1"/>
    <n v="2022"/>
    <s v="FALL"/>
    <n v="1"/>
    <x v="3"/>
    <n v="0.98"/>
    <n v="1"/>
    <n v="1"/>
    <x v="6"/>
    <n v="5.5555555555555554"/>
    <n v="5.5759637188208613"/>
    <n v="16.757789085249826"/>
    <s v="blw"/>
    <n v="2.0408163265305923E-2"/>
  </r>
  <r>
    <s v="OtsLGRF24S"/>
    <s v="OtsLGRF24S_10583"/>
    <s v="C-10583"/>
    <x v="40"/>
    <n v="18"/>
    <s v="M"/>
    <n v="650"/>
    <x v="28"/>
    <x v="0"/>
    <s v="NA"/>
    <s v="NA"/>
    <s v="NA"/>
    <x v="0"/>
    <x v="0"/>
    <s v="NA"/>
    <s v="NA"/>
    <x v="3"/>
    <x v="2"/>
    <s v="U"/>
    <s v="FALL"/>
    <n v="1"/>
    <x v="5"/>
    <n v="1"/>
    <n v="1"/>
    <n v="1"/>
    <x v="5"/>
    <n v="5.5555555555555554"/>
    <n v="5.5142524290531805"/>
    <n v="16.572324324312643"/>
    <s v="Abv"/>
    <n v="-4.1303126502374887E-2"/>
  </r>
  <r>
    <s v="OtsLGRF24S"/>
    <s v="OtsLGRF24S_10586"/>
    <s v="C-10586"/>
    <x v="40"/>
    <n v="18"/>
    <s v="M"/>
    <n v="670"/>
    <x v="14"/>
    <x v="0"/>
    <s v="NA"/>
    <s v="NA"/>
    <s v="NA"/>
    <x v="0"/>
    <x v="0"/>
    <s v="NA"/>
    <s v="NA"/>
    <x v="3"/>
    <x v="2"/>
    <s v="U"/>
    <s v="FALL"/>
    <n v="1"/>
    <x v="5"/>
    <n v="1"/>
    <n v="1"/>
    <n v="1"/>
    <x v="5"/>
    <n v="5.5555555555555554"/>
    <n v="5.5142524290531805"/>
    <n v="16.572324324312643"/>
    <s v="Abv"/>
    <n v="-4.1303126502374887E-2"/>
  </r>
  <r>
    <s v="OtsLGRF24S"/>
    <s v="OtsLGRF24S_10589"/>
    <s v="C-10589"/>
    <x v="40"/>
    <n v="18"/>
    <s v="M"/>
    <n v="410"/>
    <x v="54"/>
    <x v="0"/>
    <s v="NA"/>
    <s v="NA"/>
    <s v="NA"/>
    <x v="0"/>
    <x v="0"/>
    <s v="OtsLYON22S_1_0257"/>
    <s v="OtsLYON22S_1_3260"/>
    <x v="2"/>
    <x v="1"/>
    <n v="2022"/>
    <s v="FALL"/>
    <n v="0.999999999999998"/>
    <x v="6"/>
    <n v="0.98"/>
    <n v="1"/>
    <n v="1"/>
    <x v="6"/>
    <n v="5.5555555555555554"/>
    <n v="5.5759637188208613"/>
    <n v="16.757789085249826"/>
    <s v="Abv"/>
    <n v="2.0408163265305923E-2"/>
  </r>
  <r>
    <s v="OtsLGRF24S"/>
    <s v="OtsLGRF24S_10592"/>
    <s v="C-10592"/>
    <x v="40"/>
    <n v="18"/>
    <s v="M"/>
    <n v="600"/>
    <x v="44"/>
    <x v="1"/>
    <s v="NA"/>
    <s v="NA"/>
    <s v="NA"/>
    <x v="0"/>
    <x v="0"/>
    <s v="OtsPBT21-UmaFa-3146"/>
    <s v="OtsPBT21-UmaFa-3145"/>
    <x v="18"/>
    <x v="4"/>
    <n v="2021"/>
    <s v="FALL"/>
    <n v="0.999999999999997"/>
    <x v="21"/>
    <n v="0.79749999999999999"/>
    <n v="1"/>
    <n v="1.0138888888888888"/>
    <x v="8"/>
    <n v="5.632716049382716"/>
    <n v="5.8866345446805219"/>
    <n v="17.691467358141729"/>
    <s v="blw"/>
    <n v="0.25391849529780597"/>
  </r>
  <r>
    <s v="OtsLGRF24S"/>
    <s v="OtsLGRF24S_10595"/>
    <s v="C-10595"/>
    <x v="40"/>
    <n v="18"/>
    <s v="F"/>
    <n v="710"/>
    <x v="25"/>
    <x v="0"/>
    <s v="NA"/>
    <s v="NA"/>
    <s v="NA"/>
    <x v="1"/>
    <x v="1"/>
    <s v="NA"/>
    <s v="NA"/>
    <x v="3"/>
    <x v="2"/>
    <s v="U"/>
    <s v="FALL"/>
    <n v="1"/>
    <x v="5"/>
    <n v="1"/>
    <n v="1"/>
    <n v="1.0069930069930071"/>
    <x v="0"/>
    <n v="5.594405594405595"/>
    <n v="5.5531024679032202"/>
    <n v="16.68908275206303"/>
    <s v="Abv"/>
    <n v="-4.1303126502374887E-2"/>
  </r>
  <r>
    <s v="OtsLGRF24S"/>
    <s v="OtsLGRF24S_10598"/>
    <s v="C-10598"/>
    <x v="40"/>
    <n v="18"/>
    <s v="M"/>
    <n v="690"/>
    <x v="1"/>
    <x v="1"/>
    <s v="NA"/>
    <s v="NA"/>
    <s v="NA"/>
    <x v="0"/>
    <x v="0"/>
    <s v="OtsPBT20-LWSFa-3635"/>
    <s v="OtsPBT20-LWSFa-3746"/>
    <x v="15"/>
    <x v="0"/>
    <n v="2020"/>
    <s v="FALL"/>
    <n v="1"/>
    <x v="19"/>
    <n v="0.99450000000000005"/>
    <n v="1"/>
    <n v="1.0057142857142858"/>
    <x v="0"/>
    <n v="5.5873015873015879"/>
    <n v="5.592832004596711"/>
    <n v="16.8084843891499"/>
    <s v="Abv"/>
    <n v="5.5304172951231578E-3"/>
  </r>
  <r>
    <s v="OtsLGRF24S"/>
    <s v="OtsLGRF24S_10601"/>
    <s v="C-10601"/>
    <x v="40"/>
    <n v="18"/>
    <s v="M"/>
    <n v="600"/>
    <x v="44"/>
    <x v="0"/>
    <s v="NA"/>
    <s v="NA"/>
    <s v="NA"/>
    <x v="0"/>
    <x v="0"/>
    <s v="OtsLYON21S_1_0820"/>
    <s v="OtsLYON21S_1_1649"/>
    <x v="6"/>
    <x v="4"/>
    <n v="2021"/>
    <s v="FALL"/>
    <n v="1"/>
    <x v="10"/>
    <n v="0.98140000000000005"/>
    <n v="1"/>
    <n v="1.0138888888888888"/>
    <x v="8"/>
    <n v="5.632716049382716"/>
    <n v="5.6516685661954327"/>
    <n v="16.98530955148815"/>
    <s v="Abv"/>
    <n v="1.8952516812716702E-2"/>
  </r>
  <r>
    <s v="OtsLGRF24S"/>
    <s v="OtsLGRF24S_10604"/>
    <s v="C-10604"/>
    <x v="40"/>
    <n v="18"/>
    <s v="M"/>
    <n v="460"/>
    <x v="5"/>
    <x v="1"/>
    <s v="NA"/>
    <s v="NA"/>
    <s v="NA"/>
    <x v="0"/>
    <x v="0"/>
    <s v="NA"/>
    <s v="NA"/>
    <x v="3"/>
    <x v="2"/>
    <s v="U"/>
    <s v="FALL"/>
    <n v="0.999999999999998"/>
    <x v="5"/>
    <n v="1"/>
    <n v="1"/>
    <n v="1"/>
    <x v="2"/>
    <n v="5.5555555555555554"/>
    <n v="5.0392781132050333"/>
    <n v="15.144854597594751"/>
    <s v="Abv"/>
    <n v="-0.51627744235052209"/>
  </r>
  <r>
    <s v="OtsLGRF24S"/>
    <s v="OtsLGRF24S_10607"/>
    <s v="C-10607"/>
    <x v="40"/>
    <n v="18"/>
    <s v="M"/>
    <n v="620"/>
    <x v="26"/>
    <x v="0"/>
    <s v="NA"/>
    <s v="NA"/>
    <s v="NA"/>
    <x v="2"/>
    <x v="0"/>
    <s v="OtsLYON21S_1_0769"/>
    <s v="OtsLYON21S_1_0429"/>
    <x v="6"/>
    <x v="4"/>
    <n v="2021"/>
    <s v="FALL"/>
    <n v="0.999999999999999"/>
    <x v="10"/>
    <n v="0.98140000000000005"/>
    <n v="1"/>
    <n v="1.0138888888888888"/>
    <x v="8"/>
    <n v="5.632716049382716"/>
    <n v="5.6516685661954327"/>
    <n v="16.98530955148815"/>
    <s v="Abv"/>
    <n v="1.8952516812716702E-2"/>
  </r>
  <r>
    <s v="OtsLGRF24S"/>
    <s v="OtsLGRF24S_10610"/>
    <s v="C-10610"/>
    <x v="40"/>
    <n v="18"/>
    <s v="M"/>
    <n v="630"/>
    <x v="31"/>
    <x v="0"/>
    <s v="NA"/>
    <s v="NA"/>
    <s v="NA"/>
    <x v="0"/>
    <x v="0"/>
    <s v="OtsLYON21S_1_0614"/>
    <s v="OtsLYON21S_1_0025"/>
    <x v="6"/>
    <x v="4"/>
    <n v="2021"/>
    <s v="FALL"/>
    <n v="1"/>
    <x v="11"/>
    <n v="0.98140000000000005"/>
    <n v="1"/>
    <n v="1"/>
    <x v="5"/>
    <n v="5.5555555555555554"/>
    <n v="5.5745080723682721"/>
    <n v="16.753414340817248"/>
    <s v="Abv"/>
    <n v="1.8952516812716702E-2"/>
  </r>
  <r>
    <s v="OtsLGRF24S"/>
    <s v="OtsLGRF24S_10613"/>
    <s v="C-10613"/>
    <x v="40"/>
    <n v="18"/>
    <s v="M"/>
    <n v="670"/>
    <x v="14"/>
    <x v="1"/>
    <n v="1"/>
    <s v="NA"/>
    <s v="NA"/>
    <x v="0"/>
    <x v="0"/>
    <s v="OtsLYON19S_1_1382"/>
    <s v="OtsLYON19S_1_1445"/>
    <x v="5"/>
    <x v="3"/>
    <n v="2019"/>
    <s v="FALL"/>
    <n v="0.999999999999999"/>
    <x v="3"/>
    <n v="0.95971980899999998"/>
    <n v="1"/>
    <n v="1"/>
    <x v="5"/>
    <n v="5.5555555555555554"/>
    <n v="5.5975263376757773"/>
    <n v="16.822592559073851"/>
    <s v="blw"/>
    <n v="4.1970782120221983E-2"/>
  </r>
  <r>
    <s v="OtsLGRF24S"/>
    <s v="OtsLGRF24S_10616"/>
    <s v="C-10616"/>
    <x v="41"/>
    <n v="18"/>
    <s v="M"/>
    <n v="700"/>
    <x v="0"/>
    <x v="0"/>
    <s v="NA"/>
    <s v="NA"/>
    <s v="NA"/>
    <x v="0"/>
    <x v="0"/>
    <s v="OtsLYON20S_1_1321"/>
    <s v="OtsLYON20S_1_0852"/>
    <x v="1"/>
    <x v="0"/>
    <n v="2020"/>
    <s v="FALL"/>
    <n v="0.999999999999997"/>
    <x v="14"/>
    <n v="0.98961045999999997"/>
    <n v="1"/>
    <n v="1.0057142857142858"/>
    <x v="0"/>
    <n v="5.5873015873015879"/>
    <n v="5.5978002030902694"/>
    <n v="16.823415623764589"/>
    <s v="Abv"/>
    <n v="1.0498615788681498E-2"/>
  </r>
  <r>
    <s v="OtsLGRF24S"/>
    <s v="OtsLGRF24S_10619"/>
    <s v="C-10619"/>
    <x v="41"/>
    <n v="18"/>
    <s v="M"/>
    <n v="610"/>
    <x v="38"/>
    <x v="1"/>
    <n v="1"/>
    <s v="NA"/>
    <s v="NA"/>
    <x v="0"/>
    <x v="0"/>
    <s v="OtsLYON21S_1_0641"/>
    <s v="OtsLYON21S_1_0086"/>
    <x v="6"/>
    <x v="4"/>
    <n v="2021"/>
    <s v="FALL"/>
    <n v="1"/>
    <x v="11"/>
    <n v="0.98140000000000005"/>
    <n v="1"/>
    <n v="1.0138888888888888"/>
    <x v="8"/>
    <n v="5.632716049382716"/>
    <n v="5.6516685661954327"/>
    <n v="16.98530955148815"/>
    <s v="Abv"/>
    <n v="1.8952516812716702E-2"/>
  </r>
  <r>
    <s v="OtsLGRF24S"/>
    <s v="OtsLGRF24S_10622"/>
    <s v="C-10622"/>
    <x v="41"/>
    <n v="18"/>
    <s v="M"/>
    <n v="740"/>
    <x v="2"/>
    <x v="1"/>
    <n v="1"/>
    <s v="NA"/>
    <s v="NA"/>
    <x v="0"/>
    <x v="0"/>
    <s v="OtsLYON20S_1_0469"/>
    <s v="OtsLYON20S_1_0510"/>
    <x v="1"/>
    <x v="0"/>
    <n v="2020"/>
    <s v="FALL"/>
    <n v="1"/>
    <x v="10"/>
    <n v="0.98961045999999997"/>
    <n v="1"/>
    <n v="1.0058139534883721"/>
    <x v="1"/>
    <n v="5.5878552971576232"/>
    <n v="5.5983539129463047"/>
    <n v="16.825079722286347"/>
    <s v="Abv"/>
    <n v="1.0498615788681498E-2"/>
  </r>
  <r>
    <s v="OtsLGRF24S"/>
    <s v="OtsLGRF24S_10625"/>
    <s v="C-10625"/>
    <x v="41"/>
    <n v="18"/>
    <s v="M"/>
    <n v="420"/>
    <x v="45"/>
    <x v="0"/>
    <s v="NA"/>
    <s v="NA"/>
    <s v="This sample is a duplicate with OtsLGRF24S_10703."/>
    <x v="0"/>
    <x v="0"/>
    <s v="NA"/>
    <s v="NA"/>
    <x v="3"/>
    <x v="2"/>
    <s v="U"/>
    <s v="FALL"/>
    <n v="1"/>
    <x v="5"/>
    <n v="1"/>
    <n v="1"/>
    <n v="1"/>
    <x v="6"/>
    <n v="5.5555555555555554"/>
    <n v="5.5142524290531805"/>
    <n v="16.572324324312643"/>
    <s v="Abv"/>
    <n v="-4.1303126502374887E-2"/>
  </r>
  <r>
    <s v="OtsLGRF24S"/>
    <s v="OtsLGRF24S_10628"/>
    <s v="C-10628"/>
    <x v="41"/>
    <n v="18"/>
    <s v="M"/>
    <n v="600"/>
    <x v="44"/>
    <x v="1"/>
    <s v="NA"/>
    <s v="NA"/>
    <s v="NA"/>
    <x v="0"/>
    <x v="0"/>
    <s v="OtsPBT21-LWSFa-6331"/>
    <s v="OtsPBT21-LWSFa-6255"/>
    <x v="12"/>
    <x v="4"/>
    <n v="2021"/>
    <s v="FALL"/>
    <n v="0.999999999999998"/>
    <x v="19"/>
    <n v="0.98870000000000002"/>
    <n v="1"/>
    <n v="1.0138888888888888"/>
    <x v="8"/>
    <n v="5.632716049382716"/>
    <n v="5.6441451987708016"/>
    <n v="16.962699109442543"/>
    <s v="Abv"/>
    <n v="1.1429149388085591E-2"/>
  </r>
  <r>
    <s v="OtsLGRF24S"/>
    <s v="OtsLGRF24S_10631"/>
    <s v="C-10631"/>
    <x v="41"/>
    <n v="18"/>
    <s v="M"/>
    <n v="650"/>
    <x v="28"/>
    <x v="0"/>
    <s v="NA"/>
    <s v="NA"/>
    <s v="NA"/>
    <x v="0"/>
    <x v="0"/>
    <s v="OtsLYON21S_1_0827"/>
    <s v="OtsLYON21S_1_1657"/>
    <x v="6"/>
    <x v="4"/>
    <n v="2021"/>
    <s v="FALL"/>
    <n v="1"/>
    <x v="10"/>
    <n v="0.98140000000000005"/>
    <n v="1"/>
    <n v="1"/>
    <x v="5"/>
    <n v="5.5555555555555554"/>
    <n v="5.5745080723682721"/>
    <n v="16.753414340817248"/>
    <s v="Abv"/>
    <n v="1.8952516812716702E-2"/>
  </r>
  <r>
    <s v="OtsLGRF24S"/>
    <s v="OtsLGRF24S_10634"/>
    <s v="C-10634"/>
    <x v="41"/>
    <n v="18"/>
    <s v="F"/>
    <n v="670"/>
    <x v="14"/>
    <x v="0"/>
    <s v="NA"/>
    <s v="NA"/>
    <s v="NA"/>
    <x v="1"/>
    <x v="1"/>
    <s v="OtsLYON21S_1_0819"/>
    <s v="OtsLYON21S_1_1655"/>
    <x v="6"/>
    <x v="4"/>
    <n v="2021"/>
    <s v="FALL"/>
    <n v="1"/>
    <x v="10"/>
    <n v="0.98140000000000005"/>
    <n v="1"/>
    <n v="1"/>
    <x v="5"/>
    <n v="5.5555555555555554"/>
    <n v="5.5745080723682721"/>
    <n v="16.753414340817248"/>
    <s v="Abv"/>
    <n v="1.8952516812716702E-2"/>
  </r>
  <r>
    <s v="OtsLGRF24S"/>
    <s v="OtsLGRF24S_10637"/>
    <s v="C-10637"/>
    <x v="41"/>
    <n v="18"/>
    <s v="F"/>
    <n v="730"/>
    <x v="13"/>
    <x v="1"/>
    <n v="1"/>
    <s v="NA"/>
    <s v="NA"/>
    <x v="1"/>
    <x v="1"/>
    <s v="OtsLYON19S_1_1378"/>
    <s v="OtsLYON19S_1_1463"/>
    <x v="5"/>
    <x v="3"/>
    <n v="2019"/>
    <s v="FALL"/>
    <n v="1"/>
    <x v="3"/>
    <n v="0.95971980899999998"/>
    <n v="1"/>
    <n v="1"/>
    <x v="1"/>
    <n v="5.5555555555555554"/>
    <n v="5.5975263376757773"/>
    <n v="16.822592559073851"/>
    <s v="blw"/>
    <n v="4.1970782120221983E-2"/>
  </r>
  <r>
    <s v="OtsLGRF24S"/>
    <s v="OtsLGRF24S_10640"/>
    <s v="C-10640"/>
    <x v="41"/>
    <n v="18"/>
    <s v="F"/>
    <n v="720"/>
    <x v="9"/>
    <x v="0"/>
    <s v="NA"/>
    <s v="NA"/>
    <s v="NA"/>
    <x v="2"/>
    <x v="1"/>
    <s v="NA"/>
    <s v="NA"/>
    <x v="3"/>
    <x v="2"/>
    <s v="U"/>
    <s v="FALL"/>
    <n v="0.999999999999998"/>
    <x v="5"/>
    <n v="1"/>
    <n v="1"/>
    <n v="1.0069930069930071"/>
    <x v="0"/>
    <n v="5.594405594405595"/>
    <n v="5.5531024679032202"/>
    <n v="16.68908275206303"/>
    <s v="blw"/>
    <n v="-4.1303126502374887E-2"/>
  </r>
  <r>
    <s v="OtsLGRF24S"/>
    <s v="OtsLGRF24S_10643"/>
    <s v="C-10643"/>
    <x v="41"/>
    <n v="18"/>
    <s v="M"/>
    <n v="460"/>
    <x v="5"/>
    <x v="1"/>
    <n v="1"/>
    <s v="NA"/>
    <s v="NA"/>
    <x v="0"/>
    <x v="0"/>
    <s v="OtsLYON22S_1_0054"/>
    <s v="OtsLYON22S_1_2055"/>
    <x v="2"/>
    <x v="1"/>
    <n v="2022"/>
    <s v="FALL"/>
    <n v="1"/>
    <x v="2"/>
    <n v="0.98"/>
    <n v="1"/>
    <n v="1"/>
    <x v="2"/>
    <n v="5.5555555555555554"/>
    <n v="5.5759637188208613"/>
    <n v="16.757789085249826"/>
    <s v="Abv"/>
    <n v="2.0408163265305923E-2"/>
  </r>
  <r>
    <s v="OtsLGRF24S"/>
    <s v="OtsLGRF24S_10646"/>
    <s v="C-10646"/>
    <x v="41"/>
    <n v="18"/>
    <s v="M"/>
    <n v="590"/>
    <x v="35"/>
    <x v="0"/>
    <s v="NA"/>
    <s v="NA"/>
    <s v="NA"/>
    <x v="0"/>
    <x v="0"/>
    <s v="NA"/>
    <s v="NA"/>
    <x v="3"/>
    <x v="2"/>
    <s v="U"/>
    <s v="FALL"/>
    <n v="1"/>
    <x v="5"/>
    <n v="1"/>
    <n v="1"/>
    <n v="1.0138888888888888"/>
    <x v="8"/>
    <n v="5.632716049382716"/>
    <n v="5.5914129228803411"/>
    <n v="16.804219534983545"/>
    <s v="blw"/>
    <n v="-4.1303126502374887E-2"/>
  </r>
  <r>
    <s v="OtsLGRF24S"/>
    <s v="OtsLGRF24S_10649"/>
    <s v="C-10649"/>
    <x v="41"/>
    <n v="18"/>
    <s v="M"/>
    <n v="850"/>
    <x v="4"/>
    <x v="0"/>
    <s v="NA"/>
    <s v="NA"/>
    <s v="NA"/>
    <x v="0"/>
    <x v="0"/>
    <s v="OtsLYON20S_1_0489"/>
    <s v="OtsLYON20S_1_0537"/>
    <x v="1"/>
    <x v="0"/>
    <n v="2020"/>
    <s v="FALL"/>
    <n v="0.999999999999995"/>
    <x v="10"/>
    <n v="0.98961045999999997"/>
    <n v="1"/>
    <n v="1"/>
    <x v="3"/>
    <n v="5.5555555555555554"/>
    <n v="5.5660541713442369"/>
    <n v="16.728007308517132"/>
    <s v="Abv"/>
    <n v="1.0498615788681498E-2"/>
  </r>
  <r>
    <s v="OtsLGRF24S"/>
    <s v="OtsLGRF24S_10652"/>
    <s v="C-10652"/>
    <x v="41"/>
    <n v="18"/>
    <s v="F"/>
    <n v="660"/>
    <x v="36"/>
    <x v="1"/>
    <n v="1"/>
    <s v="NA"/>
    <s v="NA"/>
    <x v="1"/>
    <x v="1"/>
    <s v="OtsLYON20S_1_1435"/>
    <s v="OtsLYON20S_1_1223"/>
    <x v="1"/>
    <x v="0"/>
    <n v="2020"/>
    <s v="FALL"/>
    <n v="1"/>
    <x v="3"/>
    <n v="0.98961045999999997"/>
    <n v="1"/>
    <n v="1"/>
    <x v="5"/>
    <n v="5.5555555555555554"/>
    <n v="5.5660541713442369"/>
    <n v="16.728007308517132"/>
    <s v="blw"/>
    <n v="1.0498615788681498E-2"/>
  </r>
  <r>
    <s v="OtsLGRF24S"/>
    <s v="OtsLGRF24S_10655"/>
    <s v="C-10655"/>
    <x v="41"/>
    <n v="18"/>
    <s v="M"/>
    <n v="610"/>
    <x v="38"/>
    <x v="0"/>
    <s v="NA"/>
    <s v="NA"/>
    <s v="This individual failed to genotype"/>
    <x v="2"/>
    <x v="0"/>
    <s v="NG"/>
    <s v="NG"/>
    <x v="8"/>
    <x v="2"/>
    <s v="U"/>
    <s v="NA"/>
    <s v="NA"/>
    <x v="16"/>
    <e v="#N/A"/>
    <n v="1"/>
    <n v="0"/>
    <x v="8"/>
    <n v="0"/>
    <n v="0"/>
    <n v="0"/>
    <s v="Abv"/>
    <n v="0"/>
  </r>
  <r>
    <s v="OtsLGRF24S"/>
    <s v="OtsLGRF24S_10658"/>
    <s v="C-10658"/>
    <x v="41"/>
    <n v="18"/>
    <s v="M"/>
    <n v="790"/>
    <x v="7"/>
    <x v="0"/>
    <s v="NA"/>
    <s v="NA"/>
    <s v="NA"/>
    <x v="0"/>
    <x v="0"/>
    <s v="OtsLYON20S_1_1826"/>
    <s v="OtsLYON20S_1_2024"/>
    <x v="1"/>
    <x v="0"/>
    <n v="2020"/>
    <s v="FALL"/>
    <n v="1"/>
    <x v="17"/>
    <n v="0.98961045999999997"/>
    <n v="1"/>
    <n v="1"/>
    <x v="4"/>
    <n v="5.5555555555555554"/>
    <n v="5.5660541713442369"/>
    <n v="16.728007308517132"/>
    <s v="Abv"/>
    <n v="1.0498615788681498E-2"/>
  </r>
  <r>
    <s v="OtsLGRF24S"/>
    <s v="OtsLGRF24S_10661"/>
    <s v="C-10661"/>
    <x v="41"/>
    <n v="18"/>
    <s v="F"/>
    <n v="770"/>
    <x v="8"/>
    <x v="0"/>
    <s v="NA"/>
    <s v="NA"/>
    <s v="NA"/>
    <x v="1"/>
    <x v="1"/>
    <s v="NA"/>
    <s v="NA"/>
    <x v="3"/>
    <x v="2"/>
    <s v="U"/>
    <s v="FALL"/>
    <n v="1"/>
    <x v="5"/>
    <n v="1"/>
    <n v="1"/>
    <n v="1"/>
    <x v="1"/>
    <n v="5.5555555555555554"/>
    <n v="5.5142524290531805"/>
    <n v="16.572324324312643"/>
    <s v="Abv"/>
    <n v="-4.1303126502374887E-2"/>
  </r>
  <r>
    <s v="OtsLGRF24S"/>
    <s v="OtsLGRF24S_10664"/>
    <s v="C-10664"/>
    <x v="41"/>
    <n v="18"/>
    <s v="M"/>
    <n v="830"/>
    <x v="10"/>
    <x v="1"/>
    <n v="1"/>
    <s v="NA"/>
    <s v="NA"/>
    <x v="0"/>
    <x v="0"/>
    <s v="OtsLYON20S_1_0446"/>
    <s v="OtsLYON20S_1_1181"/>
    <x v="1"/>
    <x v="0"/>
    <n v="2020"/>
    <s v="FALL"/>
    <n v="1"/>
    <x v="10"/>
    <n v="0.98961045999999997"/>
    <n v="1"/>
    <n v="1"/>
    <x v="3"/>
    <n v="5.5555555555555554"/>
    <n v="5.5660541713442369"/>
    <n v="16.728007308517132"/>
    <s v="Abv"/>
    <n v="1.0498615788681498E-2"/>
  </r>
  <r>
    <s v="OtsLGRF24S"/>
    <s v="OtsLGRF24S_10667"/>
    <s v="C-10667"/>
    <x v="41"/>
    <n v="18"/>
    <s v="M"/>
    <n v="300"/>
    <x v="67"/>
    <x v="1"/>
    <n v="1"/>
    <s v="NA"/>
    <s v="NA"/>
    <x v="0"/>
    <x v="0"/>
    <s v="OtsLYON22S_1_0558"/>
    <s v="OtsLYON22S_1_5054"/>
    <x v="2"/>
    <x v="1"/>
    <n v="2022"/>
    <s v="FALL"/>
    <n v="1"/>
    <x v="3"/>
    <n v="0.98"/>
    <n v="1"/>
    <n v="1"/>
    <x v="6"/>
    <n v="5.5555555555555554"/>
    <n v="5.5759637188208613"/>
    <n v="16.757789085249826"/>
    <s v="blw"/>
    <n v="2.0408163265305923E-2"/>
  </r>
  <r>
    <s v="OtsLGRF24S"/>
    <s v="OtsLGRF24S_10670"/>
    <s v="C-10670"/>
    <x v="41"/>
    <n v="18"/>
    <s v="U"/>
    <n v="850"/>
    <x v="4"/>
    <x v="1"/>
    <n v="1"/>
    <s v="NA"/>
    <s v="NA"/>
    <x v="0"/>
    <x v="0"/>
    <s v="OtsLYON19S_1_1760"/>
    <s v="OtsLYON19S_1_2019"/>
    <x v="5"/>
    <x v="3"/>
    <n v="2019"/>
    <s v="FALL"/>
    <n v="1"/>
    <x v="14"/>
    <n v="0.95971980899999998"/>
    <n v="1"/>
    <n v="1"/>
    <x v="3"/>
    <n v="5.5555555555555554"/>
    <n v="5.5975263376757773"/>
    <n v="16.822592559073851"/>
    <s v="Abv"/>
    <n v="4.1970782120221983E-2"/>
  </r>
  <r>
    <s v="OtsLGRF24S"/>
    <s v="OtsLGRF24S_10673"/>
    <s v="C-10673"/>
    <x v="42"/>
    <n v="18"/>
    <s v="F"/>
    <n v="770"/>
    <x v="8"/>
    <x v="0"/>
    <s v="NA"/>
    <s v="NA"/>
    <s v="NA"/>
    <x v="1"/>
    <x v="1"/>
    <s v="OtsLYON19S_1_1705"/>
    <s v="OtsLYON19S_1_2104"/>
    <x v="5"/>
    <x v="3"/>
    <n v="2019"/>
    <s v="FALL"/>
    <n v="0.999999999999998"/>
    <x v="17"/>
    <n v="0.95971980899999998"/>
    <n v="1"/>
    <n v="1"/>
    <x v="1"/>
    <n v="5.5555555555555554"/>
    <n v="5.5975263376757773"/>
    <n v="16.822592559073851"/>
    <s v="Abv"/>
    <n v="4.1970782120221983E-2"/>
  </r>
  <r>
    <s v="OtsLGRF24S"/>
    <s v="OtsLGRF24S_10676"/>
    <s v="C-10676"/>
    <x v="42"/>
    <n v="18"/>
    <s v="F"/>
    <n v="700"/>
    <x v="0"/>
    <x v="1"/>
    <n v="1"/>
    <s v="NA"/>
    <s v="NA"/>
    <x v="1"/>
    <x v="1"/>
    <s v="OtsLYON20S_1_0489"/>
    <s v="OtsLYON20S_1_0537"/>
    <x v="1"/>
    <x v="0"/>
    <n v="2020"/>
    <s v="FALL"/>
    <n v="0.999999999999996"/>
    <x v="10"/>
    <n v="0.98961045999999997"/>
    <n v="1"/>
    <n v="1.0069930069930071"/>
    <x v="0"/>
    <n v="5.594405594405595"/>
    <n v="5.6049042101942765"/>
    <n v="16.844765736267519"/>
    <s v="Abv"/>
    <n v="1.0498615788681498E-2"/>
  </r>
  <r>
    <s v="OtsLGRF24S"/>
    <s v="OtsLGRF24S_10679"/>
    <s v="C-10679"/>
    <x v="42"/>
    <n v="18"/>
    <s v="M"/>
    <n v="430"/>
    <x v="53"/>
    <x v="0"/>
    <s v="NA"/>
    <s v="NA"/>
    <s v="NA"/>
    <x v="0"/>
    <x v="0"/>
    <s v="NA"/>
    <s v="NA"/>
    <x v="3"/>
    <x v="2"/>
    <s v="U"/>
    <s v="FALL"/>
    <n v="0.999999999999999"/>
    <x v="5"/>
    <n v="1"/>
    <n v="1"/>
    <n v="1"/>
    <x v="2"/>
    <n v="5.5555555555555554"/>
    <n v="5.5142524290531805"/>
    <n v="16.572324324312643"/>
    <s v="blw"/>
    <n v="-4.1303126502374887E-2"/>
  </r>
  <r>
    <s v="OtsLGRF24S"/>
    <s v="OtsLGRF24S_10682"/>
    <s v="C-10682"/>
    <x v="42"/>
    <n v="18"/>
    <s v="M"/>
    <n v="340"/>
    <x v="66"/>
    <x v="1"/>
    <n v="1"/>
    <s v="NA"/>
    <s v="NA"/>
    <x v="0"/>
    <x v="0"/>
    <s v="NA"/>
    <s v="NA"/>
    <x v="3"/>
    <x v="2"/>
    <s v="U"/>
    <s v="FALL"/>
    <n v="1"/>
    <x v="5"/>
    <n v="1"/>
    <n v="1"/>
    <n v="1"/>
    <x v="6"/>
    <n v="5.5555555555555554"/>
    <n v="5.0392781132050333"/>
    <n v="15.144854597594751"/>
    <s v="Abv"/>
    <n v="-0.51627744235052209"/>
  </r>
  <r>
    <s v="OtsLGRF24S"/>
    <s v="OtsLGRF24S_10685"/>
    <s v="C-10685"/>
    <x v="42"/>
    <n v="18"/>
    <s v="M"/>
    <n v="450"/>
    <x v="17"/>
    <x v="0"/>
    <s v="NA"/>
    <s v="NA"/>
    <s v="NA"/>
    <x v="2"/>
    <x v="0"/>
    <s v="OtsNPFH22S_1_0356"/>
    <s v="OtsNPFH22S_1_0293"/>
    <x v="10"/>
    <x v="1"/>
    <n v="2022"/>
    <s v="FALL"/>
    <n v="0.99999999999999301"/>
    <x v="8"/>
    <n v="0.98"/>
    <n v="1"/>
    <n v="1"/>
    <x v="2"/>
    <n v="5.5555555555555554"/>
    <n v="5.5759637188208613"/>
    <n v="16.757789085249826"/>
    <s v="Abv"/>
    <n v="2.0408163265305923E-2"/>
  </r>
  <r>
    <s v="OtsLGRF24S"/>
    <s v="OtsLGRF24S_10688"/>
    <s v="C-10688"/>
    <x v="42"/>
    <n v="18"/>
    <s v="F"/>
    <n v="720"/>
    <x v="9"/>
    <x v="0"/>
    <s v="NA"/>
    <s v="NA"/>
    <s v="NA"/>
    <x v="1"/>
    <x v="1"/>
    <s v="OtsLYON21S_1_0816"/>
    <s v="OtsLYON21S_1_1638"/>
    <x v="6"/>
    <x v="4"/>
    <n v="2021"/>
    <s v="FALL"/>
    <n v="0.999999999999997"/>
    <x v="10"/>
    <n v="0.98140000000000005"/>
    <n v="1"/>
    <n v="1.0069930069930071"/>
    <x v="0"/>
    <n v="5.594405594405595"/>
    <n v="5.6133581112183117"/>
    <n v="16.870172768567635"/>
    <s v="Abv"/>
    <n v="1.8952516812716702E-2"/>
  </r>
  <r>
    <s v="OtsLGRF24S"/>
    <s v="OtsLGRF24S_10691"/>
    <s v="C-10691"/>
    <x v="42"/>
    <n v="18"/>
    <s v="F"/>
    <n v="820"/>
    <x v="6"/>
    <x v="0"/>
    <s v="NA"/>
    <s v="NA"/>
    <s v="NA"/>
    <x v="1"/>
    <x v="1"/>
    <s v="NA"/>
    <s v="NA"/>
    <x v="3"/>
    <x v="2"/>
    <s v="U"/>
    <s v="FALL"/>
    <n v="1"/>
    <x v="5"/>
    <n v="1"/>
    <n v="1"/>
    <n v="1"/>
    <x v="4"/>
    <n v="5.5555555555555554"/>
    <n v="5.5142524290531805"/>
    <n v="16.572324324312643"/>
    <s v="Abv"/>
    <n v="-4.1303126502374887E-2"/>
  </r>
  <r>
    <s v="OtsLGRF24S"/>
    <s v="OtsLGRF24S_10694"/>
    <s v="C-10694"/>
    <x v="42"/>
    <n v="18"/>
    <s v="F"/>
    <n v="790"/>
    <x v="7"/>
    <x v="0"/>
    <s v="NA"/>
    <s v="NA"/>
    <s v="NA"/>
    <x v="1"/>
    <x v="1"/>
    <s v="NA"/>
    <s v="NA"/>
    <x v="3"/>
    <x v="2"/>
    <s v="U"/>
    <s v="FALL"/>
    <n v="0.999999999999998"/>
    <x v="5"/>
    <n v="1"/>
    <n v="1"/>
    <n v="1"/>
    <x v="4"/>
    <n v="5.5555555555555554"/>
    <n v="5.5142524290531805"/>
    <n v="16.572324324312643"/>
    <s v="Abv"/>
    <n v="-4.1303126502374887E-2"/>
  </r>
  <r>
    <s v="OtsLGRF24S"/>
    <s v="OtsLGRF24S_10697"/>
    <s v="C-10697"/>
    <x v="42"/>
    <n v="18"/>
    <s v="M"/>
    <n v="570"/>
    <x v="43"/>
    <x v="0"/>
    <s v="NA"/>
    <s v="NA"/>
    <s v="NA"/>
    <x v="0"/>
    <x v="0"/>
    <s v="NA"/>
    <s v="NA"/>
    <x v="3"/>
    <x v="2"/>
    <s v="U"/>
    <s v="FALL"/>
    <n v="0.999999999999999"/>
    <x v="5"/>
    <n v="1"/>
    <n v="1"/>
    <n v="1.03125"/>
    <x v="9"/>
    <n v="5.729166666666667"/>
    <n v="5.6878635401642921"/>
    <n v="17.094088548322176"/>
    <s v="Abv"/>
    <n v="-4.1303126502374887E-2"/>
  </r>
  <r>
    <s v="OtsLGRF24S"/>
    <s v="OtsLGRF24S_10700"/>
    <s v="C-10700"/>
    <x v="42"/>
    <n v="18"/>
    <s v="F"/>
    <n v="660"/>
    <x v="36"/>
    <x v="0"/>
    <s v="NA"/>
    <s v="NA"/>
    <s v="NA"/>
    <x v="1"/>
    <x v="1"/>
    <s v="OtsNPFH21S_1_1336"/>
    <s v="OtsNPFH21S_1_1056"/>
    <x v="9"/>
    <x v="4"/>
    <n v="2021"/>
    <s v="FALL"/>
    <n v="1"/>
    <x v="0"/>
    <n v="0.98260000000000003"/>
    <n v="1"/>
    <n v="1"/>
    <x v="5"/>
    <n v="5.5555555555555554"/>
    <n v="5.5732636768663637"/>
    <n v="16.749674481949583"/>
    <s v="Abv"/>
    <n v="1.7708121310808345E-2"/>
  </r>
  <r>
    <s v="OtsLGRF24S"/>
    <s v="OtsLGRF24S_10703"/>
    <s v="C-10703"/>
    <x v="42"/>
    <n v="18"/>
    <s v="M"/>
    <n v="410"/>
    <x v="54"/>
    <x v="0"/>
    <s v="NA"/>
    <s v="NA"/>
    <s v="This sample is a duplicate with OtsLGRF24S_10625."/>
    <x v="0"/>
    <x v="0"/>
    <s v="NA"/>
    <s v="NA"/>
    <x v="3"/>
    <x v="2"/>
    <s v="U"/>
    <s v="FALL"/>
    <n v="1"/>
    <x v="5"/>
    <n v="1"/>
    <n v="1"/>
    <n v="1"/>
    <x v="6"/>
    <n v="5.5555555555555554"/>
    <n v="5.5142524290531805"/>
    <n v="16.572324324312643"/>
    <s v="Abv"/>
    <n v="-4.1303126502374887E-2"/>
  </r>
  <r>
    <s v="OtsLGRF24S"/>
    <s v="OtsLGRF24S_10706"/>
    <s v="C-10706"/>
    <x v="42"/>
    <n v="18"/>
    <s v="F"/>
    <n v="870"/>
    <x v="32"/>
    <x v="0"/>
    <s v="NA"/>
    <s v="NA"/>
    <s v="NA"/>
    <x v="1"/>
    <x v="1"/>
    <s v="OtsLYON19S_1_1390"/>
    <s v="OtsLYON19S_1_1483"/>
    <x v="5"/>
    <x v="3"/>
    <n v="2019"/>
    <s v="FALL"/>
    <n v="0.999999999999999"/>
    <x v="4"/>
    <n v="0.95971980899999998"/>
    <n v="1"/>
    <n v="1"/>
    <x v="3"/>
    <n v="5.5555555555555554"/>
    <n v="5.5975263376757773"/>
    <n v="16.822592559073851"/>
    <s v="Abv"/>
    <n v="4.1970782120221983E-2"/>
  </r>
  <r>
    <s v="OtsLGRF24S"/>
    <s v="OtsLGRF24S_10709"/>
    <s v="C-10709"/>
    <x v="42"/>
    <n v="18"/>
    <s v="M"/>
    <n v="340"/>
    <x v="66"/>
    <x v="1"/>
    <n v="1"/>
    <s v="NA"/>
    <s v="NA"/>
    <x v="0"/>
    <x v="0"/>
    <s v="OtsLYON22S_1_0557"/>
    <s v="OtsLYON22S_1_5051"/>
    <x v="2"/>
    <x v="1"/>
    <n v="2022"/>
    <s v="FALL"/>
    <n v="1"/>
    <x v="3"/>
    <n v="0.98"/>
    <n v="1"/>
    <n v="1"/>
    <x v="6"/>
    <n v="5.5555555555555554"/>
    <n v="5.5759637188208613"/>
    <n v="16.757789085249826"/>
    <s v="blw"/>
    <n v="2.0408163265305923E-2"/>
  </r>
  <r>
    <s v="OtsLGRF24S"/>
    <s v="OtsLGRF24S_10712"/>
    <s v="C-10712"/>
    <x v="42"/>
    <n v="18"/>
    <s v="M"/>
    <n v="650"/>
    <x v="28"/>
    <x v="1"/>
    <s v="NA"/>
    <s v="NA"/>
    <s v="NA"/>
    <x v="0"/>
    <x v="0"/>
    <s v="OtsPBT21-RSHFa-0347"/>
    <s v="OtsPBT21-RSHFa-0941"/>
    <x v="22"/>
    <x v="4"/>
    <n v="2021"/>
    <s v="FALL"/>
    <n v="0.999999999999999"/>
    <x v="20"/>
    <n v="0.7621"/>
    <n v="1"/>
    <n v="1"/>
    <x v="5"/>
    <n v="5.5555555555555554"/>
    <n v="5.8677193135925583"/>
    <n v="17.634620242727234"/>
    <s v="blw"/>
    <n v="0.31216375803700291"/>
  </r>
  <r>
    <s v="OtsLGRF24S"/>
    <s v="OtsLGRF24S_10715"/>
    <s v="C-10715"/>
    <x v="42"/>
    <n v="18"/>
    <s v="M"/>
    <n v="690"/>
    <x v="1"/>
    <x v="1"/>
    <n v="1"/>
    <s v="NA"/>
    <s v="NA"/>
    <x v="0"/>
    <x v="0"/>
    <s v="OtsLYON20S_1_1455"/>
    <s v="OtsLYON20S_1_1250"/>
    <x v="1"/>
    <x v="0"/>
    <n v="2020"/>
    <s v="FALL"/>
    <n v="1"/>
    <x v="3"/>
    <n v="0.98961045999999997"/>
    <n v="1"/>
    <n v="1.0057142857142858"/>
    <x v="0"/>
    <n v="5.5873015873015879"/>
    <n v="5.5978002030902694"/>
    <n v="16.823415623764589"/>
    <s v="blw"/>
    <n v="1.0498615788681498E-2"/>
  </r>
  <r>
    <s v="OtsLGRF24S"/>
    <s v="OtsLGRF24S_10718"/>
    <s v="C-10718"/>
    <x v="42"/>
    <n v="18"/>
    <s v="M"/>
    <n v="830"/>
    <x v="10"/>
    <x v="0"/>
    <s v="NA"/>
    <s v="NA"/>
    <s v="NA"/>
    <x v="0"/>
    <x v="0"/>
    <s v="OtsLYON20S_1_0413"/>
    <s v="OtsLYON20S_1_1113"/>
    <x v="1"/>
    <x v="0"/>
    <n v="2020"/>
    <s v="FALL"/>
    <n v="1"/>
    <x v="1"/>
    <n v="0.98961045999999997"/>
    <n v="1"/>
    <n v="1"/>
    <x v="3"/>
    <n v="5.5555555555555554"/>
    <n v="5.5660541713442369"/>
    <n v="16.728007308517132"/>
    <s v="Abv"/>
    <n v="1.0498615788681498E-2"/>
  </r>
  <r>
    <s v="OtsLGRF24S"/>
    <s v="OtsLGRF24S_10721"/>
    <s v="C-10721"/>
    <x v="42"/>
    <n v="18"/>
    <s v="F"/>
    <n v="640"/>
    <x v="39"/>
    <x v="0"/>
    <s v="NA"/>
    <s v="NA"/>
    <s v="NA"/>
    <x v="1"/>
    <x v="1"/>
    <s v="OtsLYON21S_1_1174"/>
    <s v="OtsLYON21S_1_2346"/>
    <x v="6"/>
    <x v="4"/>
    <n v="2021"/>
    <s v="FALL"/>
    <n v="0.999999999999999"/>
    <x v="4"/>
    <n v="0.98140000000000005"/>
    <n v="1"/>
    <n v="1"/>
    <x v="5"/>
    <n v="5.5555555555555554"/>
    <n v="5.5745080723682721"/>
    <n v="16.753414340817248"/>
    <s v="Abv"/>
    <n v="1.8952516812716702E-2"/>
  </r>
  <r>
    <s v="OtsLGRF24S"/>
    <s v="OtsLGRF24S_10724"/>
    <s v="C-10724"/>
    <x v="42"/>
    <n v="18"/>
    <s v="F"/>
    <n v="810"/>
    <x v="15"/>
    <x v="1"/>
    <n v="1"/>
    <s v="NA"/>
    <s v="NA"/>
    <x v="1"/>
    <x v="1"/>
    <s v="OtsLYON20S_1_0496"/>
    <s v="OtsLYON20S_1_0569"/>
    <x v="1"/>
    <x v="0"/>
    <n v="2020"/>
    <s v="FALL"/>
    <n v="1"/>
    <x v="10"/>
    <n v="0.98961045999999997"/>
    <n v="1"/>
    <n v="1"/>
    <x v="4"/>
    <n v="5.5555555555555554"/>
    <n v="5.5660541713442369"/>
    <n v="16.728007308517132"/>
    <s v="Abv"/>
    <n v="1.0498615788681498E-2"/>
  </r>
  <r>
    <s v="OtsLGRF24S"/>
    <s v="OtsLGRF24S_10727"/>
    <s v="C-10727"/>
    <x v="42"/>
    <n v="18"/>
    <s v="M"/>
    <n v="650"/>
    <x v="28"/>
    <x v="1"/>
    <n v="1"/>
    <s v="NA"/>
    <s v="NA"/>
    <x v="0"/>
    <x v="0"/>
    <s v="OtsLYON21S_1_0780"/>
    <s v="OtsLYON21S_1_0451"/>
    <x v="6"/>
    <x v="4"/>
    <n v="2021"/>
    <s v="FALL"/>
    <n v="0.999999999999996"/>
    <x v="10"/>
    <n v="0.98140000000000005"/>
    <n v="1"/>
    <n v="1"/>
    <x v="5"/>
    <n v="5.5555555555555554"/>
    <n v="5.5745080723682721"/>
    <n v="16.753414340817248"/>
    <s v="Abv"/>
    <n v="1.8952516812716702E-2"/>
  </r>
  <r>
    <s v="OtsLGRF24S"/>
    <s v="OtsLGRF24S_10730"/>
    <s v="C-10730"/>
    <x v="42"/>
    <n v="18"/>
    <s v="F"/>
    <n v="750"/>
    <x v="21"/>
    <x v="0"/>
    <s v="NA"/>
    <s v="NA"/>
    <s v="NA"/>
    <x v="1"/>
    <x v="1"/>
    <s v="OtsLYON19S_1_0559"/>
    <s v="OtsLYON19S_1_0608"/>
    <x v="5"/>
    <x v="3"/>
    <n v="2019"/>
    <s v="FALL"/>
    <n v="0.999999999999996"/>
    <x v="10"/>
    <n v="0.95971980899999998"/>
    <n v="1"/>
    <n v="1"/>
    <x v="1"/>
    <n v="5.5555555555555554"/>
    <n v="5.5975263376757773"/>
    <n v="16.822592559073851"/>
    <s v="Abv"/>
    <n v="4.1970782120221983E-2"/>
  </r>
  <r>
    <s v="OtsLGRF24S"/>
    <s v="OtsLGRF24S_10733"/>
    <s v="C-10733"/>
    <x v="42"/>
    <n v="18"/>
    <s v="F"/>
    <n v="560"/>
    <x v="55"/>
    <x v="1"/>
    <n v="1"/>
    <s v="NA"/>
    <s v="NA"/>
    <x v="1"/>
    <x v="1"/>
    <s v="OtsLYON21S_1_1093"/>
    <s v="OtsLYON21S_1_1296"/>
    <x v="6"/>
    <x v="4"/>
    <n v="2021"/>
    <s v="FALL"/>
    <n v="1.00000000000001"/>
    <x v="3"/>
    <n v="0.98140000000000005"/>
    <n v="1"/>
    <n v="1"/>
    <x v="9"/>
    <n v="5.5555555555555554"/>
    <n v="5.5745080723682721"/>
    <n v="16.753414340817248"/>
    <s v="blw"/>
    <n v="1.8952516812716702E-2"/>
  </r>
  <r>
    <s v="OtsLGRF24S"/>
    <s v="OtsLGRF24S_10736"/>
    <s v="C-10736"/>
    <x v="42"/>
    <n v="18"/>
    <s v="M"/>
    <n v="740"/>
    <x v="2"/>
    <x v="1"/>
    <n v="1"/>
    <s v="NA"/>
    <s v="NA"/>
    <x v="0"/>
    <x v="0"/>
    <s v="OtsLYON20S_1_1529"/>
    <s v="OtsLYON20S_1_1673"/>
    <x v="1"/>
    <x v="0"/>
    <n v="2020"/>
    <s v="FALL"/>
    <n v="1"/>
    <x v="4"/>
    <n v="0.98961045999999997"/>
    <n v="1"/>
    <n v="1.0058139534883721"/>
    <x v="1"/>
    <n v="5.5878552971576232"/>
    <n v="5.5983539129463047"/>
    <n v="16.825079722286347"/>
    <s v="Abv"/>
    <n v="1.0498615788681498E-2"/>
  </r>
  <r>
    <s v="OtsLGRF24S"/>
    <s v="OtsLGRF24S_10739"/>
    <s v="C-10739"/>
    <x v="42"/>
    <n v="18"/>
    <s v="F"/>
    <n v="800"/>
    <x v="18"/>
    <x v="0"/>
    <s v="NA"/>
    <s v="NA"/>
    <s v="NA"/>
    <x v="1"/>
    <x v="1"/>
    <s v="NA"/>
    <s v="NA"/>
    <x v="3"/>
    <x v="2"/>
    <s v="U"/>
    <s v="FALL"/>
    <n v="1"/>
    <x v="5"/>
    <n v="1"/>
    <n v="1"/>
    <n v="1"/>
    <x v="4"/>
    <n v="5.5555555555555554"/>
    <n v="5.5142524290531805"/>
    <n v="16.572324324312643"/>
    <s v="Abv"/>
    <n v="-4.1303126502374887E-2"/>
  </r>
  <r>
    <s v="OtsLGRF24S"/>
    <s v="OtsLGRF24S_10742"/>
    <s v="C-10742"/>
    <x v="42"/>
    <n v="18"/>
    <s v="F"/>
    <n v="690"/>
    <x v="1"/>
    <x v="0"/>
    <s v="NA"/>
    <s v="NA"/>
    <s v="NA"/>
    <x v="1"/>
    <x v="1"/>
    <s v="OtsLYON19S_1_1705"/>
    <s v="OtsLYON19S_1_2106"/>
    <x v="5"/>
    <x v="3"/>
    <n v="2019"/>
    <s v="FALL"/>
    <n v="1"/>
    <x v="17"/>
    <n v="0.95971980899999998"/>
    <n v="1"/>
    <n v="1.0069930069930071"/>
    <x v="0"/>
    <n v="5.594405594405595"/>
    <n v="5.636376376525817"/>
    <n v="16.939350986824238"/>
    <s v="Abv"/>
    <n v="4.1970782120221983E-2"/>
  </r>
  <r>
    <s v="OtsLGRF24S"/>
    <s v="OtsLGRF24S_10745"/>
    <s v="C-10745"/>
    <x v="42"/>
    <n v="18"/>
    <s v="M"/>
    <n v="570"/>
    <x v="43"/>
    <x v="0"/>
    <s v="NA"/>
    <s v="NA"/>
    <s v="NA"/>
    <x v="0"/>
    <x v="0"/>
    <s v="OtsNPFH21S_1_1648"/>
    <s v="OtsNPFH21S_1_1571"/>
    <x v="9"/>
    <x v="4"/>
    <n v="2021"/>
    <s v="FALL"/>
    <n v="1"/>
    <x v="12"/>
    <n v="0.98260000000000003"/>
    <n v="1"/>
    <n v="1.03125"/>
    <x v="9"/>
    <n v="5.729166666666667"/>
    <n v="5.7468747879774753"/>
    <n v="17.271438705959117"/>
    <s v="Abv"/>
    <n v="1.7708121310808345E-2"/>
  </r>
  <r>
    <s v="OtsLGRF24S"/>
    <s v="OtsLGRF24S_10748"/>
    <s v="C-10748"/>
    <x v="42"/>
    <n v="18"/>
    <s v="M"/>
    <n v="610"/>
    <x v="38"/>
    <x v="1"/>
    <s v="NA"/>
    <s v="NA"/>
    <s v="NA"/>
    <x v="0"/>
    <x v="0"/>
    <s v="OtsPBT21-UmaFa-3287"/>
    <s v="OtsPBT21-UmaFa-3286"/>
    <x v="18"/>
    <x v="4"/>
    <n v="2021"/>
    <s v="FALL"/>
    <n v="1"/>
    <x v="21"/>
    <n v="0.79749999999999999"/>
    <n v="1"/>
    <n v="1.0138888888888888"/>
    <x v="8"/>
    <n v="5.632716049382716"/>
    <n v="5.8866345446805219"/>
    <n v="17.691467358141729"/>
    <s v="blw"/>
    <n v="0.25391849529780597"/>
  </r>
  <r>
    <s v="OtsLGRF24S"/>
    <s v="OtsLGRF24S_10751"/>
    <s v="C-10751"/>
    <x v="42"/>
    <n v="18"/>
    <s v="M"/>
    <n v="620"/>
    <x v="26"/>
    <x v="0"/>
    <s v="NA"/>
    <s v="NA"/>
    <s v="NA"/>
    <x v="0"/>
    <x v="0"/>
    <s v="OtsNPFH21S_1_1609"/>
    <s v="OtsNPFH21S_1_1521"/>
    <x v="9"/>
    <x v="4"/>
    <n v="2021"/>
    <s v="FALL"/>
    <n v="1"/>
    <x v="7"/>
    <n v="0.98260000000000003"/>
    <n v="1"/>
    <n v="1.0138888888888888"/>
    <x v="8"/>
    <n v="5.632716049382716"/>
    <n v="5.6504241706935243"/>
    <n v="16.981569692620486"/>
    <s v="Abv"/>
    <n v="1.7708121310808345E-2"/>
  </r>
  <r>
    <s v="OtsLGRF24S"/>
    <s v="OtsLGRF24S_10754"/>
    <s v="C-10754"/>
    <x v="43"/>
    <n v="18"/>
    <s v="F"/>
    <n v="690"/>
    <x v="1"/>
    <x v="1"/>
    <n v="1"/>
    <s v="NA"/>
    <s v="NA"/>
    <x v="1"/>
    <x v="1"/>
    <s v="OtsLYON20S_1_1452"/>
    <s v="OtsLYON20S_1_1253"/>
    <x v="1"/>
    <x v="0"/>
    <n v="2020"/>
    <s v="FALL"/>
    <n v="0.999999999999999"/>
    <x v="3"/>
    <n v="0.98961045999999997"/>
    <n v="1"/>
    <n v="1.0069930069930071"/>
    <x v="0"/>
    <n v="5.594405594405595"/>
    <n v="5.6049042101942765"/>
    <n v="16.844765736267519"/>
    <s v="blw"/>
    <n v="1.0498615788681498E-2"/>
  </r>
  <r>
    <s v="OtsLGRF24S"/>
    <s v="OtsLGRF24S_10757"/>
    <s v="C-10757"/>
    <x v="43"/>
    <n v="18"/>
    <s v="F"/>
    <n v="690"/>
    <x v="1"/>
    <x v="1"/>
    <n v="1"/>
    <s v="NA"/>
    <s v="NA"/>
    <x v="1"/>
    <x v="1"/>
    <s v="OtsLYON21S_1_0894"/>
    <s v="OtsLYON21S_1_1902"/>
    <x v="6"/>
    <x v="4"/>
    <n v="2021"/>
    <s v="FALL"/>
    <n v="0.999999999999997"/>
    <x v="9"/>
    <n v="0.98140000000000005"/>
    <n v="1"/>
    <n v="1.0069930069930071"/>
    <x v="0"/>
    <n v="5.594405594405595"/>
    <n v="5.6133581112183117"/>
    <n v="16.870172768567635"/>
    <s v="Abv"/>
    <n v="1.8952516812716702E-2"/>
  </r>
  <r>
    <s v="OtsLGRF24S"/>
    <s v="OtsLGRF24S_10760"/>
    <s v="C-10760"/>
    <x v="43"/>
    <n v="18"/>
    <s v="F"/>
    <n v="770"/>
    <x v="8"/>
    <x v="0"/>
    <s v="NA"/>
    <s v="NA"/>
    <s v="NA"/>
    <x v="1"/>
    <x v="1"/>
    <s v="NA"/>
    <s v="NA"/>
    <x v="3"/>
    <x v="2"/>
    <s v="U"/>
    <s v="FALL"/>
    <n v="0.999999999999996"/>
    <x v="5"/>
    <n v="1"/>
    <n v="1"/>
    <n v="1"/>
    <x v="1"/>
    <n v="5.5555555555555554"/>
    <n v="5.5142524290531805"/>
    <n v="16.572324324312643"/>
    <s v="Abv"/>
    <n v="-4.1303126502374887E-2"/>
  </r>
  <r>
    <s v="OtsLGRF24S"/>
    <s v="OtsLGRF24S_10763"/>
    <s v="C-10763"/>
    <x v="43"/>
    <n v="18"/>
    <s v="F"/>
    <n v="610"/>
    <x v="38"/>
    <x v="1"/>
    <n v="1"/>
    <s v="NA"/>
    <s v="NA"/>
    <x v="1"/>
    <x v="1"/>
    <s v="OtsLYON20S_1_1413"/>
    <s v="OtsLYON20S_1_0988"/>
    <x v="1"/>
    <x v="0"/>
    <n v="2020"/>
    <s v="FALL"/>
    <n v="0.999999999999998"/>
    <x v="3"/>
    <n v="0.98961045999999997"/>
    <n v="1"/>
    <n v="1.0172413793103448"/>
    <x v="8"/>
    <n v="5.6513409961685825"/>
    <n v="5.661839611957264"/>
    <n v="17.015877225212044"/>
    <s v="blw"/>
    <n v="1.0498615788681498E-2"/>
  </r>
  <r>
    <s v="OtsLGRF24S"/>
    <s v="OtsLGRF24S_10766"/>
    <s v="C-10766"/>
    <x v="43"/>
    <n v="18"/>
    <s v="F"/>
    <n v="750"/>
    <x v="21"/>
    <x v="0"/>
    <s v="NA"/>
    <s v="NA"/>
    <s v="NA"/>
    <x v="1"/>
    <x v="1"/>
    <s v="NA"/>
    <s v="NA"/>
    <x v="3"/>
    <x v="2"/>
    <s v="U"/>
    <s v="FALL"/>
    <n v="0.999999999999998"/>
    <x v="5"/>
    <n v="1"/>
    <n v="1"/>
    <n v="1"/>
    <x v="1"/>
    <n v="5.5555555555555554"/>
    <n v="5.5142524290531805"/>
    <n v="16.572324324312643"/>
    <s v="Abv"/>
    <n v="-4.1303126502374887E-2"/>
  </r>
  <r>
    <s v="OtsLGRF24S"/>
    <s v="OtsLGRF24S_10769"/>
    <s v="C-10769"/>
    <x v="43"/>
    <n v="18"/>
    <s v="M"/>
    <n v="450"/>
    <x v="17"/>
    <x v="0"/>
    <s v="NA"/>
    <s v="NA"/>
    <s v="NA"/>
    <x v="0"/>
    <x v="0"/>
    <s v="OtsLYON22S_1_0118"/>
    <s v="OtsLYON22S_1_2179"/>
    <x v="2"/>
    <x v="1"/>
    <n v="2022"/>
    <s v="FALL"/>
    <n v="1"/>
    <x v="2"/>
    <n v="0.98"/>
    <n v="1"/>
    <n v="1"/>
    <x v="2"/>
    <n v="5.5555555555555554"/>
    <n v="5.5759637188208613"/>
    <n v="16.757789085249826"/>
    <s v="Abv"/>
    <n v="2.0408163265305923E-2"/>
  </r>
  <r>
    <s v="OtsLGRF24S"/>
    <s v="OtsLGRF24S_10772"/>
    <s v="C-10772"/>
    <x v="43"/>
    <n v="18"/>
    <s v="F"/>
    <n v="720"/>
    <x v="9"/>
    <x v="0"/>
    <s v="NA"/>
    <s v="NA"/>
    <s v="NA"/>
    <x v="1"/>
    <x v="1"/>
    <s v="OtsNPFH20S_1_0676"/>
    <s v="OtsNPFH20S_1_0653"/>
    <x v="0"/>
    <x v="0"/>
    <n v="2020"/>
    <s v="FALL"/>
    <n v="1"/>
    <x v="0"/>
    <n v="0.98845608500000004"/>
    <n v="1"/>
    <n v="1.0069930069930071"/>
    <x v="0"/>
    <n v="5.594405594405595"/>
    <n v="5.6060843277101711"/>
    <n v="16.848312416523061"/>
    <s v="Abv"/>
    <n v="1.1678733304576028E-2"/>
  </r>
  <r>
    <s v="OtsLGRF24S"/>
    <s v="OtsLGRF24S_10775"/>
    <s v="C-10775"/>
    <x v="43"/>
    <n v="18"/>
    <s v="M"/>
    <n v="800"/>
    <x v="18"/>
    <x v="1"/>
    <n v="1"/>
    <s v="NA"/>
    <s v="NA"/>
    <x v="0"/>
    <x v="0"/>
    <s v="OtsLYON19S_1_1370"/>
    <s v="OtsLYON19S_1_1473"/>
    <x v="5"/>
    <x v="3"/>
    <n v="2019"/>
    <s v="FALL"/>
    <n v="1"/>
    <x v="3"/>
    <n v="0.95971980899999998"/>
    <n v="1"/>
    <n v="1"/>
    <x v="4"/>
    <n v="5.5555555555555554"/>
    <n v="5.5975263376757773"/>
    <n v="16.822592559073851"/>
    <s v="blw"/>
    <n v="4.1970782120221983E-2"/>
  </r>
  <r>
    <s v="OtsLGRF24S"/>
    <s v="OtsLGRF24S_10778"/>
    <s v="C-10778"/>
    <x v="43"/>
    <n v="18"/>
    <s v="M"/>
    <n v="600"/>
    <x v="44"/>
    <x v="1"/>
    <n v="1"/>
    <s v="NA"/>
    <s v="NA"/>
    <x v="0"/>
    <x v="0"/>
    <s v="OtsLYON20S_1_1437"/>
    <s v="OtsLYON20S_1_1227"/>
    <x v="1"/>
    <x v="0"/>
    <n v="2020"/>
    <s v="FALL"/>
    <n v="0.999999999999999"/>
    <x v="3"/>
    <n v="0.98961045999999997"/>
    <n v="1"/>
    <n v="1.0138888888888888"/>
    <x v="8"/>
    <n v="5.632716049382716"/>
    <n v="5.6432146651713975"/>
    <n v="16.959902519188034"/>
    <s v="blw"/>
    <n v="1.0498615788681498E-2"/>
  </r>
  <r>
    <s v="OtsLGRF24S"/>
    <s v="OtsLGRF24S_10781"/>
    <s v="C-10781"/>
    <x v="43"/>
    <n v="18"/>
    <s v="F"/>
    <n v="690"/>
    <x v="1"/>
    <x v="1"/>
    <s v="NA"/>
    <s v="NA"/>
    <s v="NA"/>
    <x v="1"/>
    <x v="1"/>
    <s v="OtsPBT19-PRHFa-1532"/>
    <s v="OtsPBT19-PRHFa-1483"/>
    <x v="11"/>
    <x v="3"/>
    <n v="2019"/>
    <s v="FALL"/>
    <n v="1"/>
    <x v="18"/>
    <n v="0.96152300000000002"/>
    <n v="1"/>
    <n v="1.0069930069930071"/>
    <x v="0"/>
    <n v="5.594405594405595"/>
    <n v="5.6344223178745088"/>
    <n v="16.933478333344034"/>
    <s v="blw"/>
    <n v="4.0016723468913717E-2"/>
  </r>
  <r>
    <s v="OtsLGRF24S"/>
    <s v="OtsLGRF24S_10784"/>
    <s v="C-10784"/>
    <x v="43"/>
    <n v="18"/>
    <s v="F"/>
    <n v="630"/>
    <x v="31"/>
    <x v="1"/>
    <n v="1"/>
    <s v="NA"/>
    <s v="NA"/>
    <x v="1"/>
    <x v="1"/>
    <s v="OtsLYON21S_1_0785"/>
    <s v="OtsLYON21S_1_0453"/>
    <x v="6"/>
    <x v="4"/>
    <n v="2021"/>
    <s v="FALL"/>
    <n v="1"/>
    <x v="10"/>
    <n v="0.98140000000000005"/>
    <n v="1"/>
    <n v="1"/>
    <x v="5"/>
    <n v="5.5555555555555554"/>
    <n v="5.5745080723682721"/>
    <n v="16.753414340817248"/>
    <s v="Abv"/>
    <n v="1.8952516812716702E-2"/>
  </r>
  <r>
    <s v="OtsLGRF24S"/>
    <s v="OtsLGRF24S_10787"/>
    <s v="C-10787"/>
    <x v="43"/>
    <n v="18"/>
    <s v="M"/>
    <n v="300"/>
    <x v="67"/>
    <x v="1"/>
    <s v="NA"/>
    <s v="NA"/>
    <s v="NA"/>
    <x v="0"/>
    <x v="0"/>
    <s v="NA"/>
    <s v="NA"/>
    <x v="3"/>
    <x v="2"/>
    <s v="U"/>
    <s v="FALL"/>
    <n v="1"/>
    <x v="5"/>
    <n v="1"/>
    <n v="1"/>
    <n v="1"/>
    <x v="6"/>
    <n v="5.5555555555555554"/>
    <n v="5.0392781132050333"/>
    <n v="15.144854597594751"/>
    <s v="Abv"/>
    <n v="-0.51627744235052209"/>
  </r>
  <r>
    <s v="OtsLGRF24S"/>
    <s v="OtsLGRF24S_10790"/>
    <s v="C-10790"/>
    <x v="43"/>
    <n v="18"/>
    <s v="M"/>
    <n v="450"/>
    <x v="17"/>
    <x v="1"/>
    <n v="1"/>
    <s v="NA"/>
    <s v="NA"/>
    <x v="0"/>
    <x v="0"/>
    <s v="OtsLYON22S_1_0184"/>
    <s v="OtsLYON22S_1_3133"/>
    <x v="2"/>
    <x v="1"/>
    <n v="2022"/>
    <s v="FALL"/>
    <n v="1"/>
    <x v="10"/>
    <n v="0.98"/>
    <n v="1"/>
    <n v="1"/>
    <x v="2"/>
    <n v="5.5555555555555554"/>
    <n v="5.5759637188208613"/>
    <n v="16.757789085249826"/>
    <s v="Abv"/>
    <n v="2.0408163265305923E-2"/>
  </r>
  <r>
    <s v="OtsLGRF24S"/>
    <s v="OtsLGRF24S_10793"/>
    <s v="C-10793"/>
    <x v="43"/>
    <n v="18"/>
    <s v="M"/>
    <n v="730"/>
    <x v="13"/>
    <x v="0"/>
    <s v="NA"/>
    <s v="NA"/>
    <s v="NA"/>
    <x v="0"/>
    <x v="0"/>
    <s v="NA"/>
    <s v="NA"/>
    <x v="3"/>
    <x v="2"/>
    <s v="U"/>
    <s v="FALL"/>
    <n v="1"/>
    <x v="5"/>
    <n v="1"/>
    <n v="1"/>
    <n v="1.0058139534883721"/>
    <x v="1"/>
    <n v="5.5878552971576232"/>
    <n v="5.5465521706552483"/>
    <n v="16.669396738081858"/>
    <s v="Abv"/>
    <n v="-4.1303126502374887E-2"/>
  </r>
  <r>
    <s v="OtsLGRF24S"/>
    <s v="OtsLGRF24S_10796"/>
    <s v="C-10796"/>
    <x v="43"/>
    <n v="18"/>
    <s v="F"/>
    <n v="730"/>
    <x v="13"/>
    <x v="0"/>
    <s v="NA"/>
    <s v="NA"/>
    <s v="NA"/>
    <x v="1"/>
    <x v="1"/>
    <s v="OtsLYON20S_1_0689"/>
    <s v="OtsLYON20S_1_0756"/>
    <x v="1"/>
    <x v="0"/>
    <n v="2020"/>
    <s v="FALL"/>
    <n v="1"/>
    <x v="4"/>
    <n v="0.98961045999999997"/>
    <n v="1"/>
    <n v="1"/>
    <x v="1"/>
    <n v="5.5555555555555554"/>
    <n v="5.5660541713442369"/>
    <n v="16.728007308517132"/>
    <s v="Abv"/>
    <n v="1.0498615788681498E-2"/>
  </r>
  <r>
    <s v="OtsLGRF24S"/>
    <s v="OtsLGRF24S_10799"/>
    <s v="C-10799"/>
    <x v="43"/>
    <n v="18"/>
    <s v="F"/>
    <n v="740"/>
    <x v="2"/>
    <x v="1"/>
    <n v="1"/>
    <s v="NA"/>
    <s v="NA"/>
    <x v="1"/>
    <x v="1"/>
    <s v="OtsLYON21S_1_0946"/>
    <s v="OtsLYON21S_1_1778"/>
    <x v="6"/>
    <x v="4"/>
    <n v="2021"/>
    <s v="FALL"/>
    <n v="0.999999999999999"/>
    <x v="4"/>
    <n v="0.98140000000000005"/>
    <n v="1"/>
    <n v="1"/>
    <x v="1"/>
    <n v="5.5555555555555554"/>
    <n v="5.5745080723682721"/>
    <n v="16.753414340817248"/>
    <s v="Abv"/>
    <n v="1.8952516812716702E-2"/>
  </r>
  <r>
    <s v="OtsLGRF24S"/>
    <s v="OtsLGRF24S_10802"/>
    <s v="C-10802"/>
    <x v="43"/>
    <n v="18"/>
    <s v="M"/>
    <n v="640"/>
    <x v="39"/>
    <x v="1"/>
    <n v="1"/>
    <s v="NA"/>
    <s v="NA"/>
    <x v="0"/>
    <x v="0"/>
    <s v="OtsLYON21S_1_1056"/>
    <s v="OtsLYON21S_1_1258"/>
    <x v="6"/>
    <x v="4"/>
    <n v="2021"/>
    <s v="FALL"/>
    <n v="0.999999999999996"/>
    <x v="3"/>
    <n v="0.98140000000000005"/>
    <n v="1"/>
    <n v="1"/>
    <x v="5"/>
    <n v="5.5555555555555554"/>
    <n v="5.5745080723682721"/>
    <n v="16.753414340817248"/>
    <s v="blw"/>
    <n v="1.8952516812716702E-2"/>
  </r>
  <r>
    <s v="OtsLGRF24S"/>
    <s v="OtsLGRF24S_10805"/>
    <s v="C-10805"/>
    <x v="43"/>
    <n v="18"/>
    <s v="F"/>
    <n v="700"/>
    <x v="0"/>
    <x v="1"/>
    <n v="1"/>
    <s v="NA"/>
    <s v="NA"/>
    <x v="1"/>
    <x v="1"/>
    <s v="OtsLYON20S_1_1578"/>
    <s v="OtsLYON20S_1_1757"/>
    <x v="1"/>
    <x v="0"/>
    <n v="2020"/>
    <s v="FALL"/>
    <n v="1"/>
    <x v="14"/>
    <n v="0.98961045999999997"/>
    <n v="1"/>
    <n v="1.0069930069930071"/>
    <x v="0"/>
    <n v="5.594405594405595"/>
    <n v="5.6049042101942765"/>
    <n v="16.844765736267519"/>
    <s v="Abv"/>
    <n v="1.0498615788681498E-2"/>
  </r>
  <r>
    <s v="OtsLGRF24S"/>
    <s v="OtsLGRF24S_10808"/>
    <s v="C-10808"/>
    <x v="44"/>
    <n v="18"/>
    <s v="F"/>
    <n v="780"/>
    <x v="11"/>
    <x v="0"/>
    <s v="NA"/>
    <s v="NA"/>
    <s v="NA"/>
    <x v="1"/>
    <x v="1"/>
    <s v="OtsLYON20S_1_0496"/>
    <s v="OtsLYON20S_1_0569"/>
    <x v="1"/>
    <x v="0"/>
    <n v="2020"/>
    <s v="FALL"/>
    <n v="0.999999999999998"/>
    <x v="10"/>
    <n v="0.98961045999999997"/>
    <n v="1"/>
    <n v="1"/>
    <x v="4"/>
    <n v="5.5555555555555554"/>
    <n v="5.5660541713442369"/>
    <n v="16.728007308517132"/>
    <s v="Abv"/>
    <n v="1.0498615788681498E-2"/>
  </r>
  <r>
    <s v="OtsLGRF24S"/>
    <s v="OtsLGRF24S_10811"/>
    <s v="C-10811"/>
    <x v="44"/>
    <n v="18"/>
    <s v="M"/>
    <n v="530"/>
    <x v="34"/>
    <x v="1"/>
    <n v="1"/>
    <s v="NA"/>
    <s v="This sample is a duplicate with OtsLGRF24S_11186."/>
    <x v="0"/>
    <x v="0"/>
    <s v="OtsLYON21S_1_0772"/>
    <s v="OtsLYON21S_1_0447"/>
    <x v="6"/>
    <x v="4"/>
    <n v="2021"/>
    <s v="FALL"/>
    <n v="0.999999999999999"/>
    <x v="10"/>
    <n v="0.98140000000000005"/>
    <n v="1"/>
    <n v="1.03125"/>
    <x v="9"/>
    <n v="5.729166666666667"/>
    <n v="5.7481191834793837"/>
    <n v="17.275178564826781"/>
    <s v="Abv"/>
    <n v="1.8952516812716702E-2"/>
  </r>
  <r>
    <s v="OtsLGRF24S"/>
    <s v="OtsLGRF24S_10814"/>
    <s v="C-10814"/>
    <x v="44"/>
    <n v="18"/>
    <s v="F"/>
    <n v="720"/>
    <x v="9"/>
    <x v="0"/>
    <s v="NA"/>
    <s v="NA"/>
    <s v="NA"/>
    <x v="1"/>
    <x v="1"/>
    <s v="NA"/>
    <s v="NA"/>
    <x v="3"/>
    <x v="2"/>
    <s v="U"/>
    <s v="FALL"/>
    <n v="0.999999999999999"/>
    <x v="5"/>
    <n v="1"/>
    <n v="1"/>
    <n v="1.0069930069930071"/>
    <x v="0"/>
    <n v="5.594405594405595"/>
    <n v="5.5531024679032202"/>
    <n v="16.68908275206303"/>
    <s v="Abv"/>
    <n v="-4.1303126502374887E-2"/>
  </r>
  <r>
    <s v="OtsLGRF24S"/>
    <s v="OtsLGRF24S_10817"/>
    <s v="C-10817"/>
    <x v="44"/>
    <n v="18"/>
    <s v="M"/>
    <n v="620"/>
    <x v="26"/>
    <x v="1"/>
    <s v="NA"/>
    <s v="NA"/>
    <s v="NA"/>
    <x v="0"/>
    <x v="0"/>
    <s v="OtsPBT21-UmaFa-3287"/>
    <s v="OtsPBT21-UmaFa-3286"/>
    <x v="18"/>
    <x v="4"/>
    <n v="2021"/>
    <s v="FALL"/>
    <n v="0.999999999999996"/>
    <x v="21"/>
    <n v="0.79749999999999999"/>
    <n v="1"/>
    <n v="1.0138888888888888"/>
    <x v="8"/>
    <n v="5.632716049382716"/>
    <n v="5.8866345446805219"/>
    <n v="17.691467358141729"/>
    <s v="blw"/>
    <n v="0.25391849529780597"/>
  </r>
  <r>
    <s v="OtsLGRF24S"/>
    <s v="OtsLGRF24S_10820"/>
    <s v="C-10820"/>
    <x v="44"/>
    <n v="18"/>
    <s v="M"/>
    <n v="630"/>
    <x v="31"/>
    <x v="1"/>
    <n v="1"/>
    <s v="NA"/>
    <s v="NA"/>
    <x v="0"/>
    <x v="0"/>
    <s v="OtsLYON21S_1_0628"/>
    <s v="OtsLYON21S_1_0056"/>
    <x v="6"/>
    <x v="4"/>
    <n v="2021"/>
    <s v="FALL"/>
    <n v="0.999999999999999"/>
    <x v="11"/>
    <n v="0.98140000000000005"/>
    <n v="1"/>
    <n v="1"/>
    <x v="5"/>
    <n v="5.5555555555555554"/>
    <n v="5.5745080723682721"/>
    <n v="16.753414340817248"/>
    <s v="Abv"/>
    <n v="1.8952516812716702E-2"/>
  </r>
  <r>
    <s v="OtsLGRF24S"/>
    <s v="OtsLGRF24S_10823"/>
    <s v="C-10823"/>
    <x v="44"/>
    <n v="18"/>
    <s v="F"/>
    <n v="760"/>
    <x v="20"/>
    <x v="0"/>
    <s v="NA"/>
    <s v="NA"/>
    <s v="NA"/>
    <x v="1"/>
    <x v="1"/>
    <s v="NA"/>
    <s v="NA"/>
    <x v="3"/>
    <x v="2"/>
    <s v="U"/>
    <s v="FALL"/>
    <n v="1"/>
    <x v="5"/>
    <n v="1"/>
    <n v="1"/>
    <n v="1"/>
    <x v="1"/>
    <n v="5.5555555555555554"/>
    <n v="5.5142524290531805"/>
    <n v="16.572324324312643"/>
    <s v="Abv"/>
    <n v="-4.1303126502374887E-2"/>
  </r>
  <r>
    <s v="OtsLGRF24S"/>
    <s v="OtsLGRF24S_10826"/>
    <s v="C-10826"/>
    <x v="44"/>
    <n v="18"/>
    <s v="M"/>
    <n v="660"/>
    <x v="36"/>
    <x v="1"/>
    <n v="1"/>
    <s v="NA"/>
    <s v="NA"/>
    <x v="0"/>
    <x v="0"/>
    <s v="OtsPBT20-LWSFa-4714"/>
    <s v="OtsPBT20-LWSFa-4627"/>
    <x v="15"/>
    <x v="0"/>
    <n v="2020"/>
    <s v="FALL"/>
    <n v="1"/>
    <x v="19"/>
    <n v="0.99450000000000005"/>
    <n v="1"/>
    <n v="1"/>
    <x v="5"/>
    <n v="5.5555555555555554"/>
    <n v="5.5610859728506785"/>
    <n v="16.713076073902442"/>
    <s v="Abv"/>
    <n v="5.5304172951231578E-3"/>
  </r>
  <r>
    <s v="OtsLGRF24S"/>
    <s v="OtsLGRF24S_10829"/>
    <s v="C-10829"/>
    <x v="44"/>
    <n v="18"/>
    <s v="F"/>
    <n v="740"/>
    <x v="2"/>
    <x v="1"/>
    <n v="1"/>
    <s v="NA"/>
    <s v="NA"/>
    <x v="1"/>
    <x v="1"/>
    <s v="OtsNPFH20S_1_0803"/>
    <s v="OtsNPFH20S_1_0719"/>
    <x v="0"/>
    <x v="0"/>
    <n v="2020"/>
    <s v="FALL"/>
    <n v="0.999999999999998"/>
    <x v="0"/>
    <n v="0.98845608500000004"/>
    <n v="1"/>
    <n v="1"/>
    <x v="1"/>
    <n v="5.5555555555555554"/>
    <n v="5.5672342888601314"/>
    <n v="16.731553988772674"/>
    <s v="Abv"/>
    <n v="1.1678733304576028E-2"/>
  </r>
  <r>
    <s v="OtsLGRF24S"/>
    <s v="OtsLGRF24S_10832"/>
    <s v="C-10832"/>
    <x v="44"/>
    <n v="18"/>
    <s v="M"/>
    <n v="490"/>
    <x v="24"/>
    <x v="1"/>
    <n v="1"/>
    <s v="NA"/>
    <s v="NA"/>
    <x v="0"/>
    <x v="0"/>
    <s v="OtsLYON22S_1_0171"/>
    <s v="OtsLYON22S_1_3057"/>
    <x v="2"/>
    <x v="1"/>
    <n v="2022"/>
    <s v="FALL"/>
    <n v="1"/>
    <x v="1"/>
    <n v="0.98"/>
    <n v="1"/>
    <n v="1"/>
    <x v="7"/>
    <n v="5.5555555555555554"/>
    <n v="5.5759637188208613"/>
    <n v="16.757789085249826"/>
    <s v="Abv"/>
    <n v="2.0408163265305923E-2"/>
  </r>
  <r>
    <s v="OtsLGRF24S"/>
    <s v="OtsLGRF24S_10835"/>
    <s v="C-10835"/>
    <x v="44"/>
    <n v="18"/>
    <s v="F"/>
    <n v="730"/>
    <x v="13"/>
    <x v="0"/>
    <s v="NA"/>
    <s v="NA"/>
    <s v="NA"/>
    <x v="1"/>
    <x v="1"/>
    <s v="OtsLYON20S_1_0464"/>
    <s v="OtsLYON20S_1_0503"/>
    <x v="1"/>
    <x v="0"/>
    <n v="2020"/>
    <s v="FALL"/>
    <n v="0.999999999999995"/>
    <x v="10"/>
    <n v="0.98961045999999997"/>
    <n v="1"/>
    <n v="1"/>
    <x v="1"/>
    <n v="5.5555555555555554"/>
    <n v="5.5660541713442369"/>
    <n v="16.728007308517132"/>
    <s v="Abv"/>
    <n v="1.0498615788681498E-2"/>
  </r>
  <r>
    <s v="OtsLGRF24S"/>
    <s v="OtsLGRF24S_10838"/>
    <s v="C-10838"/>
    <x v="44"/>
    <n v="18"/>
    <s v="M"/>
    <n v="430"/>
    <x v="53"/>
    <x v="0"/>
    <s v="NA"/>
    <s v="NA"/>
    <s v="NA"/>
    <x v="0"/>
    <x v="0"/>
    <s v="OtsLYON22S_1_0583"/>
    <s v="OtsLYON22S_1_5109"/>
    <x v="2"/>
    <x v="1"/>
    <n v="2022"/>
    <s v="FALL"/>
    <n v="1"/>
    <x v="10"/>
    <n v="0.98"/>
    <n v="1"/>
    <n v="1"/>
    <x v="2"/>
    <n v="5.5555555555555554"/>
    <n v="5.5759637188208613"/>
    <n v="16.757789085249826"/>
    <s v="Abv"/>
    <n v="2.0408163265305923E-2"/>
  </r>
  <r>
    <s v="OtsLGRF24S"/>
    <s v="OtsLGRF24S_10841"/>
    <s v="C-10841"/>
    <x v="44"/>
    <n v="18"/>
    <s v="M"/>
    <n v="340"/>
    <x v="66"/>
    <x v="1"/>
    <n v="1"/>
    <s v="NA"/>
    <s v="NA"/>
    <x v="0"/>
    <x v="0"/>
    <s v="OtsLYON22S_1_0309"/>
    <s v="OtsLYON22S_1_3411"/>
    <x v="2"/>
    <x v="1"/>
    <n v="2022"/>
    <s v="FALL"/>
    <n v="0.999999999999998"/>
    <x v="3"/>
    <n v="0.98"/>
    <n v="1"/>
    <n v="1"/>
    <x v="6"/>
    <n v="5.5555555555555554"/>
    <n v="5.5759637188208613"/>
    <n v="16.757789085249826"/>
    <s v="blw"/>
    <n v="2.0408163265305923E-2"/>
  </r>
  <r>
    <s v="OtsLGRF24S"/>
    <s v="OtsLGRF24S_10844"/>
    <s v="C-10844"/>
    <x v="44"/>
    <n v="18"/>
    <s v="M"/>
    <n v="450"/>
    <x v="17"/>
    <x v="0"/>
    <s v="NA"/>
    <s v="NA"/>
    <s v="NA"/>
    <x v="0"/>
    <x v="0"/>
    <s v="OtsLYON22S_1_0193"/>
    <s v="OtsLYON22S_1_3108"/>
    <x v="2"/>
    <x v="1"/>
    <n v="2022"/>
    <s v="FALL"/>
    <n v="0.999999999999999"/>
    <x v="10"/>
    <n v="0.98"/>
    <n v="1"/>
    <n v="1"/>
    <x v="2"/>
    <n v="5.5555555555555554"/>
    <n v="5.5759637188208613"/>
    <n v="16.757789085249826"/>
    <s v="Abv"/>
    <n v="2.0408163265305923E-2"/>
  </r>
  <r>
    <s v="OtsLGRF24S"/>
    <s v="OtsLGRF24S_10847"/>
    <s v="C-10847"/>
    <x v="45"/>
    <n v="18"/>
    <s v="M"/>
    <n v="660"/>
    <x v="36"/>
    <x v="1"/>
    <n v="1"/>
    <s v="NA"/>
    <s v="NA"/>
    <x v="0"/>
    <x v="0"/>
    <s v="OtsLYON20S_1_1390"/>
    <s v="OtsLYON20S_1_0943"/>
    <x v="1"/>
    <x v="0"/>
    <n v="2020"/>
    <s v="FALL"/>
    <n v="1"/>
    <x v="15"/>
    <n v="0.98961045999999997"/>
    <n v="1"/>
    <n v="1"/>
    <x v="5"/>
    <n v="5.5555555555555554"/>
    <n v="5.5660541713442369"/>
    <n v="16.728007308517132"/>
    <s v="Abv"/>
    <n v="1.0498615788681498E-2"/>
  </r>
  <r>
    <s v="OtsLGRF24S"/>
    <s v="OtsLGRF24S_10850"/>
    <s v="C-10850"/>
    <x v="45"/>
    <n v="18"/>
    <s v="F"/>
    <n v="700"/>
    <x v="0"/>
    <x v="0"/>
    <s v="NA"/>
    <s v="NA"/>
    <s v="NA"/>
    <x v="1"/>
    <x v="1"/>
    <s v="NA"/>
    <s v="NA"/>
    <x v="3"/>
    <x v="2"/>
    <s v="U"/>
    <s v="FALL"/>
    <n v="0.999999999999999"/>
    <x v="5"/>
    <n v="1"/>
    <n v="1"/>
    <n v="1.0069930069930071"/>
    <x v="0"/>
    <n v="5.594405594405595"/>
    <n v="5.5531024679032202"/>
    <n v="16.68908275206303"/>
    <s v="Abv"/>
    <n v="-4.1303126502374887E-2"/>
  </r>
  <r>
    <s v="OtsLGRF24S"/>
    <s v="OtsLGRF24S_10853"/>
    <s v="C-10853"/>
    <x v="45"/>
    <n v="18"/>
    <s v="M"/>
    <n v="530"/>
    <x v="34"/>
    <x v="1"/>
    <n v="1"/>
    <s v="NA"/>
    <s v="NA"/>
    <x v="0"/>
    <x v="0"/>
    <s v="OtsLYON21S_1_0707"/>
    <s v="OtsLYON21S_1_0282"/>
    <x v="6"/>
    <x v="4"/>
    <n v="2021"/>
    <s v="FALL"/>
    <n v="1"/>
    <x v="2"/>
    <n v="0.98140000000000005"/>
    <n v="1"/>
    <n v="1.03125"/>
    <x v="9"/>
    <n v="5.729166666666667"/>
    <n v="5.7481191834793837"/>
    <n v="17.275178564826781"/>
    <s v="Abv"/>
    <n v="1.8952516812716702E-2"/>
  </r>
  <r>
    <s v="OtsLGRF24S"/>
    <s v="OtsLGRF24S_10856"/>
    <s v="C-10856"/>
    <x v="45"/>
    <n v="18"/>
    <s v="F"/>
    <n v="800"/>
    <x v="18"/>
    <x v="0"/>
    <s v="NA"/>
    <s v="NA"/>
    <s v="NA"/>
    <x v="1"/>
    <x v="1"/>
    <s v="OtsLYON19S_1_1719"/>
    <s v="OtsLYON19S_1_1935"/>
    <x v="5"/>
    <x v="3"/>
    <n v="2019"/>
    <s v="FALL"/>
    <n v="0.999999999999998"/>
    <x v="4"/>
    <n v="0.95971980899999998"/>
    <n v="1"/>
    <n v="1"/>
    <x v="4"/>
    <n v="5.5555555555555554"/>
    <n v="5.5975263376757773"/>
    <n v="16.822592559073851"/>
    <s v="Abv"/>
    <n v="4.1970782120221983E-2"/>
  </r>
  <r>
    <s v="OtsLGRF24S"/>
    <s v="OtsLGRF24S_10859"/>
    <s v="C-10859"/>
    <x v="45"/>
    <n v="18"/>
    <s v="M"/>
    <n v="650"/>
    <x v="28"/>
    <x v="1"/>
    <n v="1"/>
    <s v="NA"/>
    <s v="NA"/>
    <x v="0"/>
    <x v="0"/>
    <s v="OtsLYON21S_1_0841"/>
    <s v="OtsLYON21S_1_1689"/>
    <x v="6"/>
    <x v="4"/>
    <n v="2021"/>
    <s v="FALL"/>
    <n v="0.999999999999999"/>
    <x v="6"/>
    <n v="0.98140000000000005"/>
    <n v="1"/>
    <n v="1"/>
    <x v="5"/>
    <n v="5.5555555555555554"/>
    <n v="5.5745080723682721"/>
    <n v="16.753414340817248"/>
    <s v="Abv"/>
    <n v="1.8952516812716702E-2"/>
  </r>
  <r>
    <s v="OtsLGRF24S"/>
    <s v="OtsLGRF24S_10862"/>
    <s v="C-10862"/>
    <x v="45"/>
    <n v="18"/>
    <s v="M"/>
    <n v="780"/>
    <x v="11"/>
    <x v="1"/>
    <n v="1"/>
    <s v="NA"/>
    <s v="NA"/>
    <x v="0"/>
    <x v="0"/>
    <s v="OtsLYON20S_1_0609"/>
    <s v="OtsLYON20S_1_0578"/>
    <x v="1"/>
    <x v="0"/>
    <n v="2020"/>
    <s v="FALL"/>
    <n v="1"/>
    <x v="10"/>
    <n v="0.98961045999999997"/>
    <n v="1"/>
    <n v="1"/>
    <x v="4"/>
    <n v="5.5555555555555554"/>
    <n v="5.5660541713442369"/>
    <n v="16.728007308517132"/>
    <s v="Abv"/>
    <n v="1.0498615788681498E-2"/>
  </r>
  <r>
    <s v="OtsLGRF24S"/>
    <s v="OtsLGRF24S_10865"/>
    <s v="C-10865"/>
    <x v="45"/>
    <n v="18"/>
    <s v="M"/>
    <n v="670"/>
    <x v="14"/>
    <x v="0"/>
    <s v="NA"/>
    <s v="NA"/>
    <s v="NA"/>
    <x v="0"/>
    <x v="0"/>
    <s v="OtsLYON21S_1_0818"/>
    <s v="OtsLYON21S_1_1645"/>
    <x v="6"/>
    <x v="4"/>
    <n v="2021"/>
    <s v="FALL"/>
    <n v="0.999999999999997"/>
    <x v="10"/>
    <n v="0.98140000000000005"/>
    <n v="1"/>
    <n v="1"/>
    <x v="5"/>
    <n v="5.5555555555555554"/>
    <n v="5.5745080723682721"/>
    <n v="16.753414340817248"/>
    <s v="Abv"/>
    <n v="1.8952516812716702E-2"/>
  </r>
  <r>
    <s v="OtsLGRF24S"/>
    <s v="OtsLGRF24S_10868"/>
    <s v="C-10868"/>
    <x v="45"/>
    <n v="18"/>
    <s v="M"/>
    <n v="440"/>
    <x v="49"/>
    <x v="1"/>
    <s v="NA"/>
    <s v="NA"/>
    <s v="NA"/>
    <x v="0"/>
    <x v="0"/>
    <s v="OtsLYON22S_1_0303"/>
    <s v="OtsLYON22S_1_3358"/>
    <x v="2"/>
    <x v="1"/>
    <n v="2022"/>
    <s v="FALL"/>
    <n v="0.999999999999999"/>
    <x v="9"/>
    <n v="0.98"/>
    <n v="1"/>
    <n v="1"/>
    <x v="2"/>
    <n v="5.5555555555555554"/>
    <n v="5.5759637188208613"/>
    <n v="16.757789085249826"/>
    <s v="Abv"/>
    <n v="2.0408163265305923E-2"/>
  </r>
  <r>
    <s v="OtsLGRF24S"/>
    <s v="OtsLGRF24S_10871"/>
    <s v="C-10871"/>
    <x v="45"/>
    <n v="18"/>
    <s v="F"/>
    <n v="740"/>
    <x v="2"/>
    <x v="1"/>
    <n v="1"/>
    <s v="3DD.003D96D47A"/>
    <s v="NA"/>
    <x v="1"/>
    <x v="1"/>
    <s v="OtsLYON20S_1_1429"/>
    <s v="OtsLYON20S_1_1217"/>
    <x v="1"/>
    <x v="0"/>
    <n v="2020"/>
    <s v="FALL"/>
    <n v="1"/>
    <x v="3"/>
    <n v="0.98961045999999997"/>
    <n v="1"/>
    <n v="1"/>
    <x v="1"/>
    <n v="5.5555555555555554"/>
    <n v="5.5660541713442369"/>
    <n v="16.728007308517132"/>
    <s v="blw"/>
    <n v="1.0498615788681498E-2"/>
  </r>
  <r>
    <s v="OtsLGRF24S"/>
    <s v="OtsLGRF24S_10874"/>
    <s v="C-10874"/>
    <x v="45"/>
    <n v="18"/>
    <s v="M"/>
    <n v="660"/>
    <x v="36"/>
    <x v="1"/>
    <n v="1"/>
    <s v="NA"/>
    <s v="NA"/>
    <x v="0"/>
    <x v="0"/>
    <s v="OtsLYON20S_1_1401"/>
    <s v="OtsLYON20S_1_0976"/>
    <x v="1"/>
    <x v="0"/>
    <n v="2020"/>
    <s v="FALL"/>
    <n v="1"/>
    <x v="3"/>
    <n v="0.98961045999999997"/>
    <n v="1"/>
    <n v="1"/>
    <x v="5"/>
    <n v="5.5555555555555554"/>
    <n v="5.5660541713442369"/>
    <n v="16.728007308517132"/>
    <s v="blw"/>
    <n v="1.0498615788681498E-2"/>
  </r>
  <r>
    <s v="OtsLGRF24S"/>
    <s v="OtsLGRF24S_10877"/>
    <s v="C-10877"/>
    <x v="45"/>
    <n v="18"/>
    <s v="M"/>
    <n v="760"/>
    <x v="20"/>
    <x v="0"/>
    <s v="NA"/>
    <s v="NA"/>
    <s v="NA"/>
    <x v="0"/>
    <x v="0"/>
    <s v="NA"/>
    <s v="NA"/>
    <x v="3"/>
    <x v="2"/>
    <s v="U"/>
    <s v="FALL"/>
    <n v="0.999999999999996"/>
    <x v="5"/>
    <n v="1"/>
    <n v="1"/>
    <n v="1.0058139534883721"/>
    <x v="1"/>
    <n v="5.5878552971576232"/>
    <n v="5.5465521706552483"/>
    <n v="16.669396738081858"/>
    <s v="Abv"/>
    <n v="-4.1303126502374887E-2"/>
  </r>
  <r>
    <s v="OtsLGRF24S"/>
    <s v="OtsLGRF24S_10880"/>
    <s v="C-10880"/>
    <x v="45"/>
    <n v="18"/>
    <s v="M"/>
    <n v="330"/>
    <x v="56"/>
    <x v="1"/>
    <s v="NA"/>
    <s v="NA"/>
    <s v="NA"/>
    <x v="0"/>
    <x v="0"/>
    <s v="OtsPBT22-PRHFa-8559"/>
    <s v="OtsPBT22-PRHFa-8725"/>
    <x v="21"/>
    <x v="1"/>
    <n v="2022"/>
    <s v="FALL"/>
    <n v="0.999999999999999"/>
    <x v="18"/>
    <n v="0.96"/>
    <n v="1"/>
    <n v="1"/>
    <x v="6"/>
    <n v="5.5555555555555554"/>
    <n v="5.5972222222222223"/>
    <n v="16.821678582067321"/>
    <s v="blw"/>
    <n v="4.1666666666666963E-2"/>
  </r>
  <r>
    <s v="OtsLGRF24S"/>
    <s v="OtsLGRF24S_10883"/>
    <s v="C-10883"/>
    <x v="45"/>
    <n v="18"/>
    <s v="M"/>
    <n v="880"/>
    <x v="42"/>
    <x v="1"/>
    <n v="1"/>
    <s v="NA"/>
    <s v="NA"/>
    <x v="0"/>
    <x v="0"/>
    <s v="OtsLYON20S_1_0499"/>
    <s v="OtsLYON20S_1_0555"/>
    <x v="1"/>
    <x v="0"/>
    <n v="2020"/>
    <s v="FALL"/>
    <n v="1"/>
    <x v="10"/>
    <n v="0.98961045999999997"/>
    <n v="1"/>
    <n v="1"/>
    <x v="10"/>
    <n v="5.5555555555555554"/>
    <n v="5.5660541713442369"/>
    <n v="16.728007308517132"/>
    <s v="Abv"/>
    <n v="1.0498615788681498E-2"/>
  </r>
  <r>
    <s v="OtsLGRF24S"/>
    <s v="OtsLGRF24S_10886"/>
    <s v="C-10886"/>
    <x v="45"/>
    <n v="18"/>
    <s v="M"/>
    <n v="590"/>
    <x v="35"/>
    <x v="1"/>
    <n v="1"/>
    <s v="NA"/>
    <s v="NA"/>
    <x v="0"/>
    <x v="0"/>
    <s v="OtsLYON20S_1_1407"/>
    <s v="OtsLYON20S_1_0980"/>
    <x v="1"/>
    <x v="0"/>
    <n v="2020"/>
    <s v="FALL"/>
    <n v="1"/>
    <x v="3"/>
    <n v="0.98961045999999997"/>
    <n v="1"/>
    <n v="1.0138888888888888"/>
    <x v="8"/>
    <n v="5.632716049382716"/>
    <n v="5.6432146651713975"/>
    <n v="16.959902519188034"/>
    <s v="blw"/>
    <n v="1.0498615788681498E-2"/>
  </r>
  <r>
    <s v="OtsLGRF24S"/>
    <s v="OtsLGRF24S_10889"/>
    <s v="C-10889"/>
    <x v="45"/>
    <n v="18"/>
    <s v="F"/>
    <n v="750"/>
    <x v="21"/>
    <x v="1"/>
    <n v="1"/>
    <s v="NA"/>
    <s v="NA"/>
    <x v="1"/>
    <x v="1"/>
    <s v="OtsPBT20-UmaFa-0145"/>
    <s v="OtsPBT20-UmaFa-0048"/>
    <x v="16"/>
    <x v="0"/>
    <n v="2020"/>
    <s v="FALL"/>
    <n v="0.999999999999999"/>
    <x v="21"/>
    <n v="0.89080000000000004"/>
    <n v="1"/>
    <n v="1"/>
    <x v="1"/>
    <n v="5.5555555555555554"/>
    <n v="5.6781419947113703"/>
    <n v="17.064871785714335"/>
    <s v="blw"/>
    <n v="0.12258643915581491"/>
  </r>
  <r>
    <s v="OtsLGRF24S"/>
    <s v="OtsLGRF24S_10892"/>
    <s v="C-10892"/>
    <x v="45"/>
    <n v="18"/>
    <s v="M"/>
    <n v="730"/>
    <x v="13"/>
    <x v="0"/>
    <s v="NA"/>
    <s v="NA"/>
    <s v="NA"/>
    <x v="0"/>
    <x v="0"/>
    <s v="OtsLYON20S_1_1810"/>
    <s v="OtsLYON20S_1_2029"/>
    <x v="1"/>
    <x v="0"/>
    <n v="2020"/>
    <s v="FALL"/>
    <n v="1"/>
    <x v="17"/>
    <n v="0.98961045999999997"/>
    <n v="1"/>
    <n v="1.0058139534883721"/>
    <x v="1"/>
    <n v="5.5878552971576232"/>
    <n v="5.5983539129463047"/>
    <n v="16.825079722286347"/>
    <s v="Abv"/>
    <n v="1.0498615788681498E-2"/>
  </r>
  <r>
    <s v="OtsLGRF24S"/>
    <s v="OtsLGRF24S_10895"/>
    <s v="C-10895"/>
    <x v="45"/>
    <n v="18"/>
    <s v="M"/>
    <n v="590"/>
    <x v="35"/>
    <x v="0"/>
    <s v="NA"/>
    <s v="NA"/>
    <s v="This sample is a duplicate with OtsLGRF24S_8570."/>
    <x v="0"/>
    <x v="0"/>
    <s v="OtsPBT21-LWSFa-5318"/>
    <s v="OtsPBT21-LWSFa-5460"/>
    <x v="12"/>
    <x v="4"/>
    <n v="2021"/>
    <s v="FALL"/>
    <n v="1"/>
    <x v="19"/>
    <n v="0.98870000000000002"/>
    <n v="1"/>
    <n v="1.0138888888888888"/>
    <x v="8"/>
    <n v="5.632716049382716"/>
    <n v="5.6441451987708016"/>
    <n v="16.962699109442543"/>
    <s v="Abv"/>
    <n v="1.1429149388085591E-2"/>
  </r>
  <r>
    <s v="OtsLGRF24S"/>
    <s v="OtsLGRF24S_10898"/>
    <s v="C-10898"/>
    <x v="45"/>
    <n v="18"/>
    <s v="M"/>
    <n v="640"/>
    <x v="39"/>
    <x v="1"/>
    <n v="1"/>
    <s v="NA"/>
    <s v="NA"/>
    <x v="0"/>
    <x v="0"/>
    <s v="OtsPBT20-LWSFa-3625"/>
    <s v="OtsPBT20-LWSFa-3727"/>
    <x v="15"/>
    <x v="0"/>
    <n v="2020"/>
    <s v="FALL"/>
    <n v="1"/>
    <x v="19"/>
    <n v="0.99450000000000005"/>
    <n v="1"/>
    <n v="1"/>
    <x v="5"/>
    <n v="5.5555555555555554"/>
    <n v="5.5610859728506785"/>
    <n v="16.713076073902442"/>
    <s v="Abv"/>
    <n v="5.5304172951231578E-3"/>
  </r>
  <r>
    <s v="OtsLGRF24S"/>
    <s v="OtsLGRF24S_10901"/>
    <s v="C-10901"/>
    <x v="45"/>
    <n v="18"/>
    <s v="M"/>
    <n v="510"/>
    <x v="40"/>
    <x v="1"/>
    <n v="1"/>
    <s v="NA"/>
    <s v="NA"/>
    <x v="0"/>
    <x v="0"/>
    <s v="OtsLYON21S_1_1108"/>
    <s v="OtsLYON21S_1_1334"/>
    <x v="6"/>
    <x v="4"/>
    <n v="2021"/>
    <s v="FALL"/>
    <n v="0.999999999999998"/>
    <x v="3"/>
    <n v="0.98140000000000005"/>
    <n v="1"/>
    <n v="1"/>
    <x v="7"/>
    <n v="5.5555555555555554"/>
    <n v="5.5745080723682721"/>
    <n v="16.753414340817248"/>
    <s v="blw"/>
    <n v="1.8952516812716702E-2"/>
  </r>
  <r>
    <s v="OtsLGRF24S"/>
    <s v="OtsLGRF24S_10907"/>
    <s v="C-10907"/>
    <x v="46"/>
    <n v="18"/>
    <s v="F"/>
    <n v="770"/>
    <x v="8"/>
    <x v="1"/>
    <n v="1"/>
    <s v="NA"/>
    <s v="NA"/>
    <x v="0"/>
    <x v="0"/>
    <s v="OtsPBT20-RSHFa-0965"/>
    <s v="OtsPBT20-RSHFa-1037"/>
    <x v="20"/>
    <x v="0"/>
    <n v="2020"/>
    <s v="FALL"/>
    <n v="0.999999999999999"/>
    <x v="20"/>
    <n v="0.92010000000000003"/>
    <n v="1"/>
    <n v="1.0058139534883721"/>
    <x v="1"/>
    <n v="5.5878552971576232"/>
    <n v="5.6746936842894566"/>
    <n v="17.054508364848473"/>
    <s v="blw"/>
    <n v="8.683838713183345E-2"/>
  </r>
  <r>
    <s v="OtsLGRF24S"/>
    <s v="OtsLGRF24S_10910"/>
    <s v="C-10910"/>
    <x v="46"/>
    <n v="18"/>
    <s v="F"/>
    <n v="670"/>
    <x v="14"/>
    <x v="0"/>
    <s v="NA"/>
    <s v="NA"/>
    <s v="NA"/>
    <x v="1"/>
    <x v="1"/>
    <s v="OtsLYON20S_1_0428"/>
    <s v="OtsLYON20S_1_1132"/>
    <x v="1"/>
    <x v="0"/>
    <n v="2020"/>
    <s v="FALL"/>
    <n v="0.999999999999999"/>
    <x v="1"/>
    <n v="0.98961045999999997"/>
    <n v="1"/>
    <n v="1"/>
    <x v="5"/>
    <n v="5.5555555555555554"/>
    <n v="5.5660541713442369"/>
    <n v="16.728007308517132"/>
    <s v="Abv"/>
    <n v="1.0498615788681498E-2"/>
  </r>
  <r>
    <s v="OtsLGRF24S"/>
    <s v="OtsLGRF24S_10913"/>
    <s v="C-10913"/>
    <x v="46"/>
    <n v="18"/>
    <s v="M"/>
    <n v="470"/>
    <x v="3"/>
    <x v="1"/>
    <n v="1"/>
    <s v="NA"/>
    <s v="NA"/>
    <x v="0"/>
    <x v="0"/>
    <s v="OtsNPFH22S_1_0561"/>
    <s v="OtsNPFH22S_1_0520"/>
    <x v="10"/>
    <x v="1"/>
    <n v="2022"/>
    <s v="FALL"/>
    <n v="0.999999999999997"/>
    <x v="8"/>
    <n v="0.98"/>
    <n v="1"/>
    <n v="1"/>
    <x v="2"/>
    <n v="5.5555555555555554"/>
    <n v="5.5759637188208613"/>
    <n v="16.757789085249826"/>
    <s v="Abv"/>
    <n v="2.0408163265305923E-2"/>
  </r>
  <r>
    <s v="OtsLGRF24S"/>
    <s v="OtsLGRF24S_10916"/>
    <s v="C-10916"/>
    <x v="46"/>
    <n v="18"/>
    <s v="M"/>
    <n v="650"/>
    <x v="28"/>
    <x v="0"/>
    <s v="NA"/>
    <s v="NA"/>
    <s v="NA"/>
    <x v="0"/>
    <x v="0"/>
    <s v="OtsLYON21S_1_0789"/>
    <s v="OtsLYON21S_1_0475"/>
    <x v="6"/>
    <x v="4"/>
    <n v="2021"/>
    <s v="FALL"/>
    <n v="0.999999999999999"/>
    <x v="10"/>
    <n v="0.98140000000000005"/>
    <n v="1"/>
    <n v="1"/>
    <x v="5"/>
    <n v="5.5555555555555554"/>
    <n v="5.5745080723682721"/>
    <n v="16.753414340817248"/>
    <s v="Abv"/>
    <n v="1.8952516812716702E-2"/>
  </r>
  <r>
    <s v="OtsLGRF24S"/>
    <s v="OtsLGRF24S_10919"/>
    <s v="C-10919"/>
    <x v="46"/>
    <n v="18"/>
    <s v="M"/>
    <n v="580"/>
    <x v="27"/>
    <x v="1"/>
    <n v="1"/>
    <s v="NA"/>
    <s v="NA"/>
    <x v="0"/>
    <x v="0"/>
    <s v="OtsLYON22S_1_0376"/>
    <s v="OtsLYON22S_1_4097"/>
    <x v="2"/>
    <x v="1"/>
    <n v="2022"/>
    <s v="FALL"/>
    <n v="0.999999999999998"/>
    <x v="4"/>
    <n v="0.98"/>
    <n v="1"/>
    <n v="1.0138888888888888"/>
    <x v="8"/>
    <n v="5.632716049382716"/>
    <n v="5.6531242126480219"/>
    <n v="16.989684295920732"/>
    <s v="Abv"/>
    <n v="2.0408163265305923E-2"/>
  </r>
  <r>
    <s v="OtsLGRF24S"/>
    <s v="OtsLGRF24S_10922"/>
    <s v="C-10922"/>
    <x v="46"/>
    <n v="18"/>
    <s v="M"/>
    <n v="740"/>
    <x v="2"/>
    <x v="0"/>
    <s v="NA"/>
    <s v="NA"/>
    <s v="NA"/>
    <x v="0"/>
    <x v="0"/>
    <s v="OtsLYON20S_1_0278"/>
    <s v="OtsLYON20S_1_1015"/>
    <x v="1"/>
    <x v="0"/>
    <n v="2020"/>
    <s v="FALL"/>
    <n v="1"/>
    <x v="2"/>
    <n v="0.98961045999999997"/>
    <n v="1"/>
    <n v="1.0058139534883721"/>
    <x v="1"/>
    <n v="5.5878552971576232"/>
    <n v="5.5983539129463047"/>
    <n v="16.825079722286347"/>
    <s v="Abv"/>
    <n v="1.0498615788681498E-2"/>
  </r>
  <r>
    <s v="OtsLGRF24S"/>
    <s v="OtsLGRF24S_10925"/>
    <s v="C-10925"/>
    <x v="46"/>
    <n v="18"/>
    <s v="M"/>
    <n v="360"/>
    <x v="61"/>
    <x v="1"/>
    <n v="1"/>
    <s v="NA"/>
    <s v="This sample is a duplicate with OtsLGRF24S_10580."/>
    <x v="0"/>
    <x v="0"/>
    <s v="OtsLYON22S_1_0562"/>
    <s v="OtsLYON22S_1_5048"/>
    <x v="2"/>
    <x v="1"/>
    <n v="2022"/>
    <s v="FALL"/>
    <n v="1"/>
    <x v="3"/>
    <n v="0.98"/>
    <n v="1"/>
    <n v="1"/>
    <x v="6"/>
    <n v="5.5555555555555554"/>
    <n v="5.5759637188208613"/>
    <n v="16.757789085249826"/>
    <s v="blw"/>
    <n v="2.0408163265305923E-2"/>
  </r>
  <r>
    <s v="OtsLGRF24S"/>
    <s v="OtsLGRF24S_10928"/>
    <s v="C-10928"/>
    <x v="46"/>
    <n v="18"/>
    <s v="M"/>
    <n v="840"/>
    <x v="12"/>
    <x v="0"/>
    <s v="NA"/>
    <s v="NA"/>
    <s v="NA"/>
    <x v="0"/>
    <x v="0"/>
    <s v="OtsLYON21S_1_0962"/>
    <s v="OtsLYON21S_1_2009"/>
    <x v="6"/>
    <x v="4"/>
    <n v="2021"/>
    <s v="FALL"/>
    <n v="0.999999999999998"/>
    <x v="4"/>
    <n v="0.98140000000000005"/>
    <n v="1"/>
    <n v="1"/>
    <x v="3"/>
    <n v="5.5555555555555554"/>
    <n v="5.5745080723682721"/>
    <n v="16.753414340817248"/>
    <s v="Abv"/>
    <n v="1.8952516812716702E-2"/>
  </r>
  <r>
    <s v="OtsLGRF24S"/>
    <s v="OtsLGRF24S_10931"/>
    <s v="C-10931"/>
    <x v="46"/>
    <n v="18"/>
    <s v="M"/>
    <n v="660"/>
    <x v="36"/>
    <x v="0"/>
    <s v="NA"/>
    <s v="NA"/>
    <s v="NA"/>
    <x v="0"/>
    <x v="0"/>
    <s v="NA"/>
    <s v="NA"/>
    <x v="3"/>
    <x v="2"/>
    <s v="U"/>
    <s v="FALL"/>
    <n v="1"/>
    <x v="5"/>
    <n v="1"/>
    <n v="1"/>
    <n v="1"/>
    <x v="5"/>
    <n v="5.5555555555555554"/>
    <n v="5.5142524290531805"/>
    <n v="16.572324324312643"/>
    <s v="Abv"/>
    <n v="-4.1303126502374887E-2"/>
  </r>
  <r>
    <s v="OtsLGRF24S"/>
    <s v="OtsLGRF24S_10934"/>
    <s v="C-10934"/>
    <x v="46"/>
    <n v="18"/>
    <s v="F"/>
    <n v="720"/>
    <x v="9"/>
    <x v="1"/>
    <n v="1"/>
    <s v="NA"/>
    <s v="NA"/>
    <x v="1"/>
    <x v="1"/>
    <s v="OtsLYON20S_1_0475"/>
    <s v="OtsLYON20S_1_0524"/>
    <x v="1"/>
    <x v="0"/>
    <n v="2020"/>
    <s v="FALL"/>
    <n v="1"/>
    <x v="10"/>
    <n v="0.98961045999999997"/>
    <n v="1"/>
    <n v="1.0069930069930071"/>
    <x v="0"/>
    <n v="5.594405594405595"/>
    <n v="5.6049042101942765"/>
    <n v="16.844765736267519"/>
    <s v="Abv"/>
    <n v="1.0498615788681498E-2"/>
  </r>
  <r>
    <s v="OtsLGRF24S"/>
    <s v="OtsLGRF24S_10937"/>
    <s v="C-10937"/>
    <x v="46"/>
    <n v="18"/>
    <s v="M"/>
    <n v="840"/>
    <x v="12"/>
    <x v="0"/>
    <s v="NA"/>
    <s v="NA"/>
    <s v="NA"/>
    <x v="0"/>
    <x v="0"/>
    <s v="OtsLYON20S_1_1574"/>
    <s v="OtsLYON20S_1_1753"/>
    <x v="1"/>
    <x v="0"/>
    <n v="2020"/>
    <s v="FALL"/>
    <n v="0.999999999999995"/>
    <x v="4"/>
    <n v="0.98961045999999997"/>
    <n v="1"/>
    <n v="1"/>
    <x v="3"/>
    <n v="5.5555555555555554"/>
    <n v="5.5660541713442369"/>
    <n v="16.728007308517132"/>
    <s v="Abv"/>
    <n v="1.0498615788681498E-2"/>
  </r>
  <r>
    <s v="OtsLGRF24S"/>
    <s v="OtsLGRF24S_10940"/>
    <s v="C-10940"/>
    <x v="46"/>
    <n v="18"/>
    <s v="M"/>
    <n v="670"/>
    <x v="14"/>
    <x v="0"/>
    <s v="NA"/>
    <s v="NA"/>
    <s v="NA"/>
    <x v="0"/>
    <x v="0"/>
    <s v="NA"/>
    <s v="NA"/>
    <x v="3"/>
    <x v="2"/>
    <s v="U"/>
    <s v="FALL"/>
    <n v="1"/>
    <x v="5"/>
    <n v="1"/>
    <n v="1"/>
    <n v="1"/>
    <x v="5"/>
    <n v="5.5555555555555554"/>
    <n v="5.5142524290531805"/>
    <n v="16.572324324312643"/>
    <s v="Abv"/>
    <n v="-4.1303126502374887E-2"/>
  </r>
  <r>
    <s v="OtsLGRF24S"/>
    <s v="OtsLGRF24S_10942"/>
    <s v="C-10942"/>
    <x v="46"/>
    <n v="18"/>
    <s v="M"/>
    <n v="700"/>
    <x v="0"/>
    <x v="1"/>
    <n v="1"/>
    <s v="NA"/>
    <s v="NA"/>
    <x v="0"/>
    <x v="0"/>
    <s v="OtsLYON20S_1_1393"/>
    <s v="OtsLYON20S_1_0972"/>
    <x v="1"/>
    <x v="0"/>
    <n v="2020"/>
    <s v="FALL"/>
    <n v="0.999999999999999"/>
    <x v="3"/>
    <n v="0.98961045999999997"/>
    <n v="1"/>
    <n v="1.0057142857142858"/>
    <x v="0"/>
    <n v="5.5873015873015879"/>
    <n v="5.5978002030902694"/>
    <n v="16.823415623764589"/>
    <s v="blw"/>
    <n v="1.0498615788681498E-2"/>
  </r>
  <r>
    <s v="OtsLGRF24S"/>
    <s v="OtsLGRF24S_10946"/>
    <s v="C-10946"/>
    <x v="47"/>
    <n v="18"/>
    <s v="M"/>
    <n v="480"/>
    <x v="46"/>
    <x v="0"/>
    <s v="NA"/>
    <s v="NA"/>
    <s v="NA"/>
    <x v="0"/>
    <x v="0"/>
    <s v="OtsLYON22S_1_0598"/>
    <s v="OtsLYON22S_1_5146"/>
    <x v="2"/>
    <x v="1"/>
    <n v="2022"/>
    <s v="FALL"/>
    <n v="1"/>
    <x v="10"/>
    <n v="0.98"/>
    <n v="1"/>
    <n v="1"/>
    <x v="7"/>
    <n v="5.5555555555555554"/>
    <n v="5.5759637188208613"/>
    <n v="16.757789085249826"/>
    <s v="Abv"/>
    <n v="2.0408163265305923E-2"/>
  </r>
  <r>
    <s v="OtsLGRF24S"/>
    <s v="OtsLGRF24S_10949"/>
    <s v="C-10949"/>
    <x v="47"/>
    <n v="18"/>
    <s v="M"/>
    <n v="360"/>
    <x v="61"/>
    <x v="1"/>
    <s v="NA"/>
    <s v="NA"/>
    <s v="NA"/>
    <x v="0"/>
    <x v="0"/>
    <s v="OtsPBT22-PRHFa-8554"/>
    <s v="OtsPBT22-PRHFa-8666"/>
    <x v="21"/>
    <x v="1"/>
    <n v="2022"/>
    <s v="FALL"/>
    <n v="0.999999999999997"/>
    <x v="18"/>
    <n v="0.96"/>
    <n v="1"/>
    <n v="1"/>
    <x v="6"/>
    <n v="5.5555555555555554"/>
    <n v="5.5972222222222223"/>
    <n v="16.821678582067321"/>
    <s v="blw"/>
    <n v="4.1666666666666963E-2"/>
  </r>
  <r>
    <s v="OtsLGRF24S"/>
    <s v="OtsLGRF24S_10952"/>
    <s v="C-10952"/>
    <x v="47"/>
    <n v="18"/>
    <s v="F"/>
    <n v="700"/>
    <x v="0"/>
    <x v="1"/>
    <n v="1"/>
    <s v="NA"/>
    <s v="NA"/>
    <x v="1"/>
    <x v="1"/>
    <s v="OtsLYON20S_1_1397"/>
    <s v="OtsLYON20S_1_0974"/>
    <x v="1"/>
    <x v="0"/>
    <n v="2020"/>
    <s v="FALL"/>
    <n v="0.999999999999998"/>
    <x v="3"/>
    <n v="0.98961045999999997"/>
    <n v="1"/>
    <n v="1.0069930069930071"/>
    <x v="0"/>
    <n v="5.594405594405595"/>
    <n v="5.6049042101942765"/>
    <n v="16.844765736267519"/>
    <s v="blw"/>
    <n v="1.0498615788681498E-2"/>
  </r>
  <r>
    <s v="OtsLGRF24S"/>
    <s v="OtsLGRF24S_10955"/>
    <s v="C-10955"/>
    <x v="47"/>
    <n v="18"/>
    <s v="M"/>
    <n v="710"/>
    <x v="25"/>
    <x v="1"/>
    <n v="1"/>
    <s v="NA"/>
    <s v="NA"/>
    <x v="0"/>
    <x v="0"/>
    <s v="OtsLYON20S_1_1303"/>
    <s v="OtsLYON20S_1_0825"/>
    <x v="1"/>
    <x v="0"/>
    <n v="2020"/>
    <s v="FALL"/>
    <n v="1.00000000000001"/>
    <x v="3"/>
    <n v="0.98961045999999997"/>
    <n v="1"/>
    <n v="1.0057142857142858"/>
    <x v="0"/>
    <n v="5.5873015873015879"/>
    <n v="5.5978002030902694"/>
    <n v="16.823415623764589"/>
    <s v="blw"/>
    <n v="1.0498615788681498E-2"/>
  </r>
  <r>
    <s v="OtsLGRF24S"/>
    <s v="OtsLGRF24S_10958"/>
    <s v="C-10958"/>
    <x v="47"/>
    <n v="18"/>
    <s v="F"/>
    <n v="610"/>
    <x v="38"/>
    <x v="1"/>
    <n v="1"/>
    <s v="NA"/>
    <s v="NA"/>
    <x v="1"/>
    <x v="1"/>
    <s v="OtsLYON21S_1_0899"/>
    <s v="OtsLYON21S_1_1908"/>
    <x v="6"/>
    <x v="4"/>
    <n v="2021"/>
    <s v="FALL"/>
    <n v="1"/>
    <x v="9"/>
    <n v="0.98140000000000005"/>
    <n v="1"/>
    <n v="1.0172413793103448"/>
    <x v="8"/>
    <n v="5.6513409961685825"/>
    <n v="5.6702935129812992"/>
    <n v="17.041284257512164"/>
    <s v="Abv"/>
    <n v="1.8952516812716702E-2"/>
  </r>
  <r>
    <s v="OtsLGRF24S"/>
    <s v="OtsLGRF24S_10961"/>
    <s v="C-10961"/>
    <x v="47"/>
    <n v="18"/>
    <s v="M"/>
    <n v="760"/>
    <x v="20"/>
    <x v="0"/>
    <s v="NA"/>
    <s v="NA"/>
    <s v="NA"/>
    <x v="0"/>
    <x v="0"/>
    <s v="NA"/>
    <s v="NA"/>
    <x v="3"/>
    <x v="2"/>
    <s v="U"/>
    <s v="FALL"/>
    <n v="0.999999999999999"/>
    <x v="5"/>
    <n v="1"/>
    <n v="1"/>
    <n v="1.0058139534883721"/>
    <x v="1"/>
    <n v="5.5878552971576232"/>
    <n v="5.5465521706552483"/>
    <n v="16.669396738081858"/>
    <s v="Abv"/>
    <n v="-4.1303126502374887E-2"/>
  </r>
  <r>
    <s v="OtsLGRF24S"/>
    <s v="OtsLGRF24S_10964"/>
    <s v="C-10964"/>
    <x v="47"/>
    <n v="18"/>
    <s v="M"/>
    <n v="620"/>
    <x v="26"/>
    <x v="1"/>
    <n v="1"/>
    <s v="NA"/>
    <s v="NA"/>
    <x v="0"/>
    <x v="0"/>
    <s v="OtsLYON19S_1_1387"/>
    <s v="OtsLYON19S_1_1459"/>
    <x v="5"/>
    <x v="3"/>
    <n v="2019"/>
    <s v="FALL"/>
    <n v="0.999999999999997"/>
    <x v="3"/>
    <n v="0.95971980899999998"/>
    <n v="1"/>
    <n v="1.0138888888888888"/>
    <x v="8"/>
    <n v="5.632716049382716"/>
    <n v="5.674686831502938"/>
    <n v="17.054487769744753"/>
    <s v="blw"/>
    <n v="4.1970782120221983E-2"/>
  </r>
  <r>
    <s v="OtsLGRF24S"/>
    <s v="OtsLGRF24S_10967"/>
    <s v="C-10967"/>
    <x v="47"/>
    <n v="18"/>
    <s v="F"/>
    <n v="720"/>
    <x v="9"/>
    <x v="1"/>
    <n v="1"/>
    <s v="NA"/>
    <s v="NA"/>
    <x v="1"/>
    <x v="1"/>
    <s v="OtsLYON21S_1_0791"/>
    <s v="OtsLYON21S_1_0497"/>
    <x v="6"/>
    <x v="4"/>
    <n v="2021"/>
    <s v="FALL"/>
    <n v="1"/>
    <x v="10"/>
    <n v="0.98140000000000005"/>
    <n v="1"/>
    <n v="1.0069930069930071"/>
    <x v="0"/>
    <n v="5.594405594405595"/>
    <n v="5.6133581112183117"/>
    <n v="16.870172768567635"/>
    <s v="Abv"/>
    <n v="1.8952516812716702E-2"/>
  </r>
  <r>
    <s v="OtsLGRF24S"/>
    <s v="OtsLGRF24S_10970"/>
    <s v="C-10970"/>
    <x v="47"/>
    <n v="18"/>
    <s v="F"/>
    <n v="750"/>
    <x v="21"/>
    <x v="0"/>
    <s v="NA"/>
    <s v="NA"/>
    <s v="NA"/>
    <x v="1"/>
    <x v="1"/>
    <s v="OtsLYON19S_1_1342"/>
    <s v="OtsLYON19S_1_1293"/>
    <x v="5"/>
    <x v="3"/>
    <n v="2019"/>
    <s v="FALL"/>
    <n v="0.999999999999997"/>
    <x v="3"/>
    <n v="0.95971980899999998"/>
    <n v="1"/>
    <n v="1"/>
    <x v="1"/>
    <n v="5.5555555555555554"/>
    <n v="5.5975263376757773"/>
    <n v="16.822592559073851"/>
    <s v="blw"/>
    <n v="4.1970782120221983E-2"/>
  </r>
  <r>
    <s v="OtsLGRF24S"/>
    <s v="OtsLGRF24S_10973"/>
    <s v="C-10973"/>
    <x v="47"/>
    <n v="18"/>
    <s v="M"/>
    <n v="590"/>
    <x v="35"/>
    <x v="0"/>
    <s v="NA"/>
    <s v="NA"/>
    <s v="NA"/>
    <x v="0"/>
    <x v="0"/>
    <s v="OtsLYON21S_1_0826"/>
    <s v="OtsLYON21S_1_1659"/>
    <x v="6"/>
    <x v="4"/>
    <n v="2021"/>
    <s v="FALL"/>
    <n v="0.999999999999998"/>
    <x v="10"/>
    <n v="0.98140000000000005"/>
    <n v="1"/>
    <n v="1.0138888888888888"/>
    <x v="8"/>
    <n v="5.632716049382716"/>
    <n v="5.6516685661954327"/>
    <n v="16.98530955148815"/>
    <s v="Abv"/>
    <n v="1.8952516812716702E-2"/>
  </r>
  <r>
    <s v="OtsLGRF24S"/>
    <s v="OtsLGRF24S_10976"/>
    <s v="C-10976"/>
    <x v="47"/>
    <n v="18"/>
    <s v="M"/>
    <n v="800"/>
    <x v="18"/>
    <x v="0"/>
    <s v="NA"/>
    <s v="NA"/>
    <s v="NA"/>
    <x v="0"/>
    <x v="0"/>
    <s v="OtsLYON19S_1_1821"/>
    <s v="OtsLYON19S_1_1544"/>
    <x v="5"/>
    <x v="3"/>
    <n v="2019"/>
    <s v="FALL"/>
    <n v="0.999999999999998"/>
    <x v="4"/>
    <n v="0.95971980899999998"/>
    <n v="1"/>
    <n v="1"/>
    <x v="4"/>
    <n v="5.5555555555555554"/>
    <n v="5.5975263376757773"/>
    <n v="16.822592559073851"/>
    <s v="Abv"/>
    <n v="4.1970782120221983E-2"/>
  </r>
  <r>
    <s v="OtsLGRF24S"/>
    <s v="OtsLGRF24S_10979"/>
    <s v="C-10979"/>
    <x v="47"/>
    <n v="18"/>
    <s v="F"/>
    <n v="800"/>
    <x v="18"/>
    <x v="0"/>
    <s v="NA"/>
    <s v="NA"/>
    <s v="NA"/>
    <x v="1"/>
    <x v="1"/>
    <s v="OtsLYON19S_1_0570"/>
    <s v="OtsLYON19S_1_0484"/>
    <x v="5"/>
    <x v="3"/>
    <n v="2019"/>
    <s v="FALL"/>
    <n v="1"/>
    <x v="10"/>
    <n v="0.95971980899999998"/>
    <n v="1"/>
    <n v="1"/>
    <x v="4"/>
    <n v="5.5555555555555554"/>
    <n v="5.5975263376757773"/>
    <n v="16.822592559073851"/>
    <s v="Abv"/>
    <n v="4.1970782120221983E-2"/>
  </r>
  <r>
    <s v="OtsLGRF24S"/>
    <s v="OtsLGRF24S_10982"/>
    <s v="C-10982"/>
    <x v="48"/>
    <n v="18"/>
    <s v="F"/>
    <n v="630"/>
    <x v="31"/>
    <x v="1"/>
    <s v="NA"/>
    <s v="NA"/>
    <s v="NA"/>
    <x v="1"/>
    <x v="1"/>
    <s v="OtsPBT20-RSHFa-1305"/>
    <s v="OtsPBT20-RSHFa-1212"/>
    <x v="20"/>
    <x v="0"/>
    <n v="2020"/>
    <s v="FALL"/>
    <n v="0.999999999999997"/>
    <x v="20"/>
    <n v="0.92010000000000003"/>
    <n v="1"/>
    <n v="1"/>
    <x v="5"/>
    <n v="5.5555555555555554"/>
    <n v="5.6423939426873888"/>
    <n v="16.957435951079258"/>
    <s v="blw"/>
    <n v="8.683838713183345E-2"/>
  </r>
  <r>
    <s v="OtsLGRF24S"/>
    <s v="OtsLGRF24S_10985"/>
    <s v="C-10985"/>
    <x v="48"/>
    <n v="18"/>
    <s v="F"/>
    <n v="720"/>
    <x v="9"/>
    <x v="0"/>
    <s v="NA"/>
    <s v="NA"/>
    <s v="NA"/>
    <x v="1"/>
    <x v="1"/>
    <s v="OtsLYON21S_1_0929"/>
    <s v="OtsLYON21S_1_1740"/>
    <x v="6"/>
    <x v="4"/>
    <n v="2021"/>
    <s v="FALL"/>
    <n v="1"/>
    <x v="4"/>
    <n v="0.98140000000000005"/>
    <n v="1"/>
    <n v="1.0069930069930071"/>
    <x v="0"/>
    <n v="5.594405594405595"/>
    <n v="5.6133581112183117"/>
    <n v="16.870172768567635"/>
    <s v="Abv"/>
    <n v="1.8952516812716702E-2"/>
  </r>
  <r>
    <s v="OtsLGRF24S"/>
    <s v="OtsLGRF24S_10988"/>
    <s v="C-10988"/>
    <x v="48"/>
    <n v="18"/>
    <s v="M"/>
    <n v="730"/>
    <x v="13"/>
    <x v="1"/>
    <n v="1"/>
    <s v="NA"/>
    <s v="NA"/>
    <x v="0"/>
    <x v="0"/>
    <s v="OtsLYON19S_1_1346"/>
    <s v="OtsLYON19S_1_1285"/>
    <x v="5"/>
    <x v="3"/>
    <n v="2019"/>
    <s v="FALL"/>
    <n v="1"/>
    <x v="3"/>
    <n v="0.95971980899999998"/>
    <n v="1"/>
    <n v="1.0058139534883721"/>
    <x v="1"/>
    <n v="5.5878552971576232"/>
    <n v="5.6298260792778452"/>
    <n v="16.919664972843069"/>
    <s v="blw"/>
    <n v="4.1970782120221983E-2"/>
  </r>
  <r>
    <s v="OtsLGRF24S"/>
    <s v="OtsLGRF24S_10991"/>
    <s v="C-10991"/>
    <x v="48"/>
    <n v="18"/>
    <s v="M"/>
    <n v="600"/>
    <x v="44"/>
    <x v="1"/>
    <s v="NA"/>
    <s v="NA"/>
    <s v="NA"/>
    <x v="0"/>
    <x v="0"/>
    <s v="OtsPBT21-RSHFa-0031"/>
    <s v="OtsPBT21-RSHFa-0925"/>
    <x v="22"/>
    <x v="4"/>
    <n v="2021"/>
    <s v="FALL"/>
    <n v="1"/>
    <x v="20"/>
    <n v="0.7621"/>
    <n v="1"/>
    <n v="1.0138888888888888"/>
    <x v="8"/>
    <n v="5.632716049382716"/>
    <n v="5.9448798074197189"/>
    <n v="17.866515453398137"/>
    <s v="blw"/>
    <n v="0.31216375803700291"/>
  </r>
  <r>
    <s v="OtsLGRF24S"/>
    <s v="OtsLGRF24S_10994"/>
    <s v="C-10994"/>
    <x v="48"/>
    <n v="18"/>
    <s v="F"/>
    <n v="680"/>
    <x v="19"/>
    <x v="0"/>
    <s v="NA"/>
    <s v="NA"/>
    <s v="NA"/>
    <x v="0"/>
    <x v="0"/>
    <s v="NA"/>
    <s v="NA"/>
    <x v="3"/>
    <x v="2"/>
    <s v="U"/>
    <s v="FALL"/>
    <n v="1"/>
    <x v="5"/>
    <n v="1"/>
    <n v="1"/>
    <n v="1.0057142857142858"/>
    <x v="0"/>
    <n v="5.5873015873015879"/>
    <n v="5.545998460799213"/>
    <n v="16.6677326395601"/>
    <s v="Abv"/>
    <n v="-4.1303126502374887E-2"/>
  </r>
  <r>
    <s v="OtsLGRF24S"/>
    <s v="OtsLGRF24S_10997"/>
    <s v="C-10997"/>
    <x v="48"/>
    <n v="18"/>
    <s v="F"/>
    <n v="630"/>
    <x v="31"/>
    <x v="1"/>
    <n v="1"/>
    <s v="NA"/>
    <s v="NA"/>
    <x v="0"/>
    <x v="0"/>
    <s v="OtsLYON21S_1_0876"/>
    <s v="OtsLYON21S_1_1856"/>
    <x v="6"/>
    <x v="4"/>
    <n v="2021"/>
    <s v="FALL"/>
    <n v="1"/>
    <x v="15"/>
    <n v="0.98140000000000005"/>
    <n v="1"/>
    <n v="1"/>
    <x v="5"/>
    <n v="5.5555555555555554"/>
    <n v="5.5745080723682721"/>
    <n v="16.753414340817248"/>
    <s v="Abv"/>
    <n v="1.8952516812716702E-2"/>
  </r>
  <r>
    <s v="OtsLGRF24S"/>
    <s v="OtsLGRF24S_11000"/>
    <s v="C-11000"/>
    <x v="48"/>
    <n v="18"/>
    <s v="M"/>
    <n v="660"/>
    <x v="36"/>
    <x v="1"/>
    <n v="1"/>
    <s v="NA"/>
    <s v="This sample is a duplicate with OtsLGRF24S_11399."/>
    <x v="2"/>
    <x v="0"/>
    <s v="OtsLYON21S_1_0769"/>
    <s v="OtsLYON21S_1_0429"/>
    <x v="6"/>
    <x v="4"/>
    <n v="2021"/>
    <s v="FALL"/>
    <n v="1"/>
    <x v="10"/>
    <n v="0.98140000000000005"/>
    <n v="1"/>
    <n v="1"/>
    <x v="5"/>
    <n v="5.5555555555555554"/>
    <n v="5.5745080723682721"/>
    <n v="16.753414340817248"/>
    <s v="Abv"/>
    <n v="1.8952516812716702E-2"/>
  </r>
  <r>
    <s v="OtsLGRF24S"/>
    <s v="OtsLGRF24S_11003"/>
    <s v="C-11003"/>
    <x v="48"/>
    <n v="18"/>
    <s v="F"/>
    <n v="740"/>
    <x v="2"/>
    <x v="0"/>
    <s v="NA"/>
    <s v="NA"/>
    <s v="NA"/>
    <x v="1"/>
    <x v="1"/>
    <s v="OtsLYON20S_1_1821"/>
    <s v="OtsLYON20S_1_2023"/>
    <x v="1"/>
    <x v="0"/>
    <n v="2020"/>
    <s v="FALL"/>
    <n v="1"/>
    <x v="17"/>
    <n v="0.98961045999999997"/>
    <n v="1"/>
    <n v="1"/>
    <x v="1"/>
    <n v="5.5555555555555554"/>
    <n v="5.5660541713442369"/>
    <n v="16.728007308517132"/>
    <s v="Abv"/>
    <n v="1.0498615788681498E-2"/>
  </r>
  <r>
    <s v="OtsLGRF24S"/>
    <s v="OtsLGRF24S_11006"/>
    <s v="C-11006"/>
    <x v="48"/>
    <n v="18"/>
    <s v="M"/>
    <n v="680"/>
    <x v="19"/>
    <x v="0"/>
    <s v="NA"/>
    <s v="NA"/>
    <s v="NA"/>
    <x v="0"/>
    <x v="0"/>
    <s v="OtsLYON21S_1_0816"/>
    <s v="OtsLYON21S_1_1638"/>
    <x v="6"/>
    <x v="4"/>
    <n v="2021"/>
    <s v="FALL"/>
    <n v="1"/>
    <x v="10"/>
    <n v="0.98140000000000005"/>
    <n v="1"/>
    <n v="1.0057142857142858"/>
    <x v="0"/>
    <n v="5.5873015873015879"/>
    <n v="5.6062541041143046"/>
    <n v="16.848822656064705"/>
    <s v="Abv"/>
    <n v="1.8952516812716702E-2"/>
  </r>
  <r>
    <s v="OtsLGRF24S"/>
    <s v="OtsLGRF24S_11009"/>
    <s v="C-11009"/>
    <x v="48"/>
    <n v="18"/>
    <s v="M"/>
    <n v="710"/>
    <x v="25"/>
    <x v="0"/>
    <s v="NA"/>
    <s v="NA"/>
    <s v="NA"/>
    <x v="0"/>
    <x v="0"/>
    <s v="OtsLYON21S_1_0827"/>
    <s v="OtsLYON21S_1_1657"/>
    <x v="6"/>
    <x v="4"/>
    <n v="2021"/>
    <s v="FALL"/>
    <n v="0.999999999999995"/>
    <x v="10"/>
    <n v="0.98140000000000005"/>
    <n v="1"/>
    <n v="1.0057142857142858"/>
    <x v="0"/>
    <n v="5.5873015873015879"/>
    <n v="5.6062541041143046"/>
    <n v="16.848822656064705"/>
    <s v="Abv"/>
    <n v="1.8952516812716702E-2"/>
  </r>
  <r>
    <s v="OtsLGRF24S"/>
    <s v="OtsLGRF24S_11012"/>
    <s v="C-11012"/>
    <x v="48"/>
    <n v="18"/>
    <s v="F"/>
    <n v="750"/>
    <x v="21"/>
    <x v="0"/>
    <s v="NA"/>
    <s v="NA"/>
    <s v="NA"/>
    <x v="1"/>
    <x v="1"/>
    <s v="NA"/>
    <s v="NA"/>
    <x v="3"/>
    <x v="2"/>
    <s v="U"/>
    <s v="FALL"/>
    <n v="1"/>
    <x v="5"/>
    <n v="1"/>
    <n v="1"/>
    <n v="1"/>
    <x v="1"/>
    <n v="5.5555555555555554"/>
    <n v="5.5142524290531805"/>
    <n v="16.572324324312643"/>
    <s v="Abv"/>
    <n v="-4.1303126502374887E-2"/>
  </r>
  <r>
    <s v="OtsLGRF24S"/>
    <s v="OtsLGRF24S_11015"/>
    <s v="C-11015"/>
    <x v="49"/>
    <n v="18"/>
    <s v="M"/>
    <n v="310"/>
    <x v="68"/>
    <x v="1"/>
    <s v="NA"/>
    <s v="NA"/>
    <s v="NA"/>
    <x v="0"/>
    <x v="0"/>
    <s v="OtsPBT22-PRHFa-8566"/>
    <s v="OtsPBT22-PRHFa-8678"/>
    <x v="21"/>
    <x v="1"/>
    <n v="2022"/>
    <s v="FALL"/>
    <n v="1"/>
    <x v="18"/>
    <n v="0.96"/>
    <n v="1"/>
    <n v="1"/>
    <x v="6"/>
    <n v="5.5555555555555554"/>
    <n v="5.5972222222222223"/>
    <n v="16.821678582067321"/>
    <s v="blw"/>
    <n v="4.1666666666666963E-2"/>
  </r>
  <r>
    <s v="OtsLGRF24S"/>
    <s v="OtsLGRF24S_11018"/>
    <s v="C-11018"/>
    <x v="49"/>
    <n v="18"/>
    <s v="F"/>
    <n v="650"/>
    <x v="28"/>
    <x v="1"/>
    <n v="1"/>
    <s v="NA"/>
    <s v="NA"/>
    <x v="1"/>
    <x v="1"/>
    <s v="OtsLYON20S_1_1428"/>
    <s v="OtsLYON20S_1_1216"/>
    <x v="1"/>
    <x v="0"/>
    <n v="2020"/>
    <s v="FALL"/>
    <n v="0.999999999999999"/>
    <x v="3"/>
    <n v="0.98961045999999997"/>
    <n v="1"/>
    <n v="1"/>
    <x v="5"/>
    <n v="5.5555555555555554"/>
    <n v="5.5660541713442369"/>
    <n v="16.728007308517132"/>
    <s v="blw"/>
    <n v="1.0498615788681498E-2"/>
  </r>
  <r>
    <s v="OtsLGRF24S"/>
    <s v="OtsLGRF24S_11021"/>
    <s v="C-11021"/>
    <x v="49"/>
    <n v="18"/>
    <s v="F"/>
    <n v="780"/>
    <x v="11"/>
    <x v="0"/>
    <s v="NA"/>
    <s v="NA"/>
    <s v="NA"/>
    <x v="1"/>
    <x v="1"/>
    <s v="OtsLYON20S_1_0466"/>
    <s v="OtsLYON20S_1_0504"/>
    <x v="1"/>
    <x v="0"/>
    <n v="2020"/>
    <s v="FALL"/>
    <n v="0.999999999999998"/>
    <x v="10"/>
    <n v="0.98961045999999997"/>
    <n v="1"/>
    <n v="1"/>
    <x v="4"/>
    <n v="5.5555555555555554"/>
    <n v="5.5660541713442369"/>
    <n v="16.728007308517132"/>
    <s v="Abv"/>
    <n v="1.0498615788681498E-2"/>
  </r>
  <r>
    <s v="OtsLGRF24S"/>
    <s v="OtsLGRF24S_11024"/>
    <s v="C-11024"/>
    <x v="49"/>
    <n v="18"/>
    <s v="M"/>
    <n v="690"/>
    <x v="1"/>
    <x v="0"/>
    <s v="NA"/>
    <s v="NA"/>
    <s v="NA"/>
    <x v="0"/>
    <x v="0"/>
    <s v="OtsLYON21S_1_0809"/>
    <s v="OtsLYON21S_1_1643"/>
    <x v="6"/>
    <x v="4"/>
    <n v="2021"/>
    <s v="FALL"/>
    <n v="0.999999999999999"/>
    <x v="10"/>
    <n v="0.98140000000000005"/>
    <n v="1"/>
    <n v="1.0057142857142858"/>
    <x v="0"/>
    <n v="5.5873015873015879"/>
    <n v="5.6062541041143046"/>
    <n v="16.848822656064705"/>
    <s v="Abv"/>
    <n v="1.8952516812716702E-2"/>
  </r>
  <r>
    <s v="OtsLGRF24S"/>
    <s v="OtsLGRF24S_11027"/>
    <s v="C-11027"/>
    <x v="49"/>
    <n v="18"/>
    <s v="M"/>
    <n v="510"/>
    <x v="40"/>
    <x v="0"/>
    <s v="NA"/>
    <s v="NA"/>
    <s v="NA"/>
    <x v="0"/>
    <x v="0"/>
    <s v="OtsLYON22S_1_0128"/>
    <s v="OtsLYON22S_1_2204"/>
    <x v="2"/>
    <x v="1"/>
    <n v="2022"/>
    <s v="FALL"/>
    <n v="1"/>
    <x v="1"/>
    <n v="0.98"/>
    <n v="1"/>
    <n v="1"/>
    <x v="7"/>
    <n v="5.5555555555555554"/>
    <n v="5.5759637188208613"/>
    <n v="16.757789085249826"/>
    <s v="Abv"/>
    <n v="2.0408163265305923E-2"/>
  </r>
  <r>
    <s v="OtsLGRF24S"/>
    <s v="OtsLGRF24S_11030"/>
    <s v="C-11030"/>
    <x v="49"/>
    <n v="18"/>
    <s v="F"/>
    <n v="750"/>
    <x v="21"/>
    <x v="0"/>
    <s v="NA"/>
    <s v="NA"/>
    <s v="NA"/>
    <x v="1"/>
    <x v="1"/>
    <s v="OtsNPFH20S_1_0816"/>
    <s v="OtsNPFH20S_1_0745"/>
    <x v="0"/>
    <x v="0"/>
    <n v="2020"/>
    <s v="FALL"/>
    <n v="0.999999999999997"/>
    <x v="12"/>
    <n v="0.98845608500000004"/>
    <n v="1"/>
    <n v="1"/>
    <x v="1"/>
    <n v="5.5555555555555554"/>
    <n v="5.5672342888601314"/>
    <n v="16.731553988772674"/>
    <s v="Abv"/>
    <n v="1.1678733304576028E-2"/>
  </r>
  <r>
    <s v="OtsLGRF24S"/>
    <s v="OtsLGRF24S_11033"/>
    <s v="C-11033"/>
    <x v="49"/>
    <n v="18"/>
    <s v="F"/>
    <n v="720"/>
    <x v="9"/>
    <x v="1"/>
    <n v="1"/>
    <s v="NA"/>
    <s v="NA"/>
    <x v="1"/>
    <x v="1"/>
    <s v="OtsLYON20S_1_1336"/>
    <s v="OtsLYON20S_1_0866"/>
    <x v="1"/>
    <x v="0"/>
    <n v="2020"/>
    <s v="FALL"/>
    <n v="0.999999999999999"/>
    <x v="9"/>
    <n v="0.98961045999999997"/>
    <n v="1"/>
    <n v="1.0069930069930071"/>
    <x v="0"/>
    <n v="5.594405594405595"/>
    <n v="5.6049042101942765"/>
    <n v="16.844765736267519"/>
    <s v="Abv"/>
    <n v="1.0498615788681498E-2"/>
  </r>
  <r>
    <s v="OtsLGRF24S"/>
    <s v="OtsLGRF24S_11036"/>
    <s v="C-11036"/>
    <x v="49"/>
    <n v="18"/>
    <s v="M"/>
    <n v="430"/>
    <x v="53"/>
    <x v="0"/>
    <s v="NA"/>
    <s v="NA"/>
    <s v="NA"/>
    <x v="0"/>
    <x v="0"/>
    <s v="OtsLYON22S_1_0241"/>
    <s v="OtsLYON22S_1_3216"/>
    <x v="2"/>
    <x v="1"/>
    <n v="2022"/>
    <s v="FALL"/>
    <n v="1"/>
    <x v="10"/>
    <n v="0.98"/>
    <n v="1"/>
    <n v="1"/>
    <x v="2"/>
    <n v="5.5555555555555554"/>
    <n v="5.5759637188208613"/>
    <n v="16.757789085249826"/>
    <s v="Abv"/>
    <n v="2.0408163265305923E-2"/>
  </r>
  <r>
    <s v="OtsLGRF24S"/>
    <s v="OtsLGRF24S_11039"/>
    <s v="C-11039"/>
    <x v="49"/>
    <n v="18"/>
    <s v="M"/>
    <n v="460"/>
    <x v="5"/>
    <x v="0"/>
    <s v="NA"/>
    <s v="NA"/>
    <s v="NA"/>
    <x v="0"/>
    <x v="0"/>
    <s v="OtsLYON22S_1_0358"/>
    <s v="OtsLYON22S_1_4039"/>
    <x v="2"/>
    <x v="1"/>
    <n v="2022"/>
    <s v="FALL"/>
    <n v="0.999999999999997"/>
    <x v="4"/>
    <n v="0.98"/>
    <n v="1"/>
    <n v="1"/>
    <x v="2"/>
    <n v="5.5555555555555554"/>
    <n v="5.5759637188208613"/>
    <n v="16.757789085249826"/>
    <s v="Abv"/>
    <n v="2.0408163265305923E-2"/>
  </r>
  <r>
    <s v="OtsLGRF24S"/>
    <s v="OtsLGRF24S_11042"/>
    <s v="C-11042"/>
    <x v="49"/>
    <n v="18"/>
    <s v="F"/>
    <n v="690"/>
    <x v="1"/>
    <x v="1"/>
    <n v="1"/>
    <s v="NA"/>
    <s v="NA"/>
    <x v="1"/>
    <x v="1"/>
    <s v="OtsLYON20S_1_1307"/>
    <s v="OtsLYON20S_1_0832"/>
    <x v="1"/>
    <x v="0"/>
    <n v="2020"/>
    <s v="FALL"/>
    <n v="1"/>
    <x v="3"/>
    <n v="0.98961045999999997"/>
    <n v="1"/>
    <n v="1.0069930069930071"/>
    <x v="0"/>
    <n v="5.594405594405595"/>
    <n v="5.6049042101942765"/>
    <n v="16.844765736267519"/>
    <s v="blw"/>
    <n v="1.0498615788681498E-2"/>
  </r>
  <r>
    <s v="OtsLGRF24S"/>
    <s v="OtsLGRF24S_11045"/>
    <s v="C-11045"/>
    <x v="49"/>
    <n v="18"/>
    <s v="M"/>
    <n v="620"/>
    <x v="26"/>
    <x v="0"/>
    <s v="NA"/>
    <s v="NA"/>
    <s v="NA"/>
    <x v="2"/>
    <x v="0"/>
    <s v="OtsLYON21S_1_0769"/>
    <s v="OtsLYON21S_1_0430"/>
    <x v="6"/>
    <x v="4"/>
    <n v="2021"/>
    <s v="FALL"/>
    <n v="1"/>
    <x v="10"/>
    <n v="0.98140000000000005"/>
    <n v="1"/>
    <n v="1.0138888888888888"/>
    <x v="8"/>
    <n v="5.632716049382716"/>
    <n v="5.6516685661954327"/>
    <n v="16.98530955148815"/>
    <s v="Abv"/>
    <n v="1.8952516812716702E-2"/>
  </r>
  <r>
    <s v="OtsLGRF24S"/>
    <s v="OtsLGRF24S_11048"/>
    <s v="C-11048"/>
    <x v="49"/>
    <n v="18"/>
    <s v="F"/>
    <n v="720"/>
    <x v="9"/>
    <x v="0"/>
    <s v="NA"/>
    <s v="NA"/>
    <s v="NA"/>
    <x v="1"/>
    <x v="1"/>
    <s v="NA"/>
    <s v="NA"/>
    <x v="3"/>
    <x v="2"/>
    <s v="U"/>
    <s v="FALL"/>
    <n v="1"/>
    <x v="5"/>
    <n v="1"/>
    <n v="1"/>
    <n v="1.0069930069930071"/>
    <x v="0"/>
    <n v="5.594405594405595"/>
    <n v="5.5531024679032202"/>
    <n v="16.68908275206303"/>
    <s v="Abv"/>
    <n v="-4.1303126502374887E-2"/>
  </r>
  <r>
    <s v="OtsLGRF24S"/>
    <s v="OtsLGRF24S_11051"/>
    <s v="C-11051"/>
    <x v="49"/>
    <n v="18"/>
    <s v="F"/>
    <n v="630"/>
    <x v="31"/>
    <x v="1"/>
    <n v="1"/>
    <s v="NA"/>
    <s v="NA"/>
    <x v="1"/>
    <x v="1"/>
    <s v="OtsLYON20S_1_1425"/>
    <s v="OtsLYON20S_1_1208"/>
    <x v="1"/>
    <x v="0"/>
    <n v="2020"/>
    <s v="FALL"/>
    <n v="1"/>
    <x v="3"/>
    <n v="0.98961045999999997"/>
    <n v="1"/>
    <n v="1"/>
    <x v="5"/>
    <n v="5.5555555555555554"/>
    <n v="5.5660541713442369"/>
    <n v="16.728007308517132"/>
    <s v="blw"/>
    <n v="1.0498615788681498E-2"/>
  </r>
  <r>
    <s v="OtsLGRF24S"/>
    <s v="OtsLGRF24S_11054"/>
    <s v="C-11054"/>
    <x v="49"/>
    <n v="18"/>
    <s v="M"/>
    <n v="520"/>
    <x v="29"/>
    <x v="0"/>
    <s v="NA"/>
    <s v="NA"/>
    <s v="NA"/>
    <x v="0"/>
    <x v="0"/>
    <s v="NA"/>
    <s v="NA"/>
    <x v="3"/>
    <x v="2"/>
    <s v="U"/>
    <s v="FALL"/>
    <n v="1"/>
    <x v="5"/>
    <n v="1"/>
    <n v="1"/>
    <n v="1"/>
    <x v="7"/>
    <n v="5.5555555555555554"/>
    <n v="5.5142524290531805"/>
    <n v="16.572324324312643"/>
    <s v="Abv"/>
    <n v="-4.1303126502374887E-2"/>
  </r>
  <r>
    <s v="OtsLGRF24S"/>
    <s v="OtsLGRF24S_11057"/>
    <s v="C-11057"/>
    <x v="50"/>
    <n v="18"/>
    <s v="F"/>
    <n v="730"/>
    <x v="13"/>
    <x v="1"/>
    <n v="1"/>
    <s v="NA"/>
    <s v="NA"/>
    <x v="1"/>
    <x v="1"/>
    <s v="OtsLYON20S_1_1411"/>
    <s v="OtsLYON20S_1_0986"/>
    <x v="1"/>
    <x v="0"/>
    <n v="2020"/>
    <s v="FALL"/>
    <n v="0.999999999999998"/>
    <x v="3"/>
    <n v="0.98961045999999997"/>
    <n v="1"/>
    <n v="1"/>
    <x v="1"/>
    <n v="5.5555555555555554"/>
    <n v="5.5660541713442369"/>
    <n v="16.728007308517132"/>
    <s v="blw"/>
    <n v="1.0498615788681498E-2"/>
  </r>
  <r>
    <s v="OtsLGRF24S"/>
    <s v="OtsLGRF24S_11060"/>
    <s v="C-11060"/>
    <x v="50"/>
    <n v="18"/>
    <s v="M"/>
    <n v="420"/>
    <x v="45"/>
    <x v="0"/>
    <s v="NA"/>
    <s v="NA"/>
    <s v="NA"/>
    <x v="0"/>
    <x v="0"/>
    <s v="NA"/>
    <s v="NA"/>
    <x v="3"/>
    <x v="2"/>
    <s v="U"/>
    <s v="FALL"/>
    <n v="1"/>
    <x v="5"/>
    <n v="1"/>
    <n v="1"/>
    <n v="1"/>
    <x v="6"/>
    <n v="5.5555555555555554"/>
    <n v="5.5142524290531805"/>
    <n v="16.572324324312643"/>
    <s v="Abv"/>
    <n v="-4.1303126502374887E-2"/>
  </r>
  <r>
    <s v="OtsLGRF24S"/>
    <s v="OtsLGRF24S_11063"/>
    <s v="C-11063"/>
    <x v="50"/>
    <n v="18"/>
    <s v="M"/>
    <n v="650"/>
    <x v="28"/>
    <x v="0"/>
    <s v="NA"/>
    <s v="NA"/>
    <s v="NA"/>
    <x v="0"/>
    <x v="0"/>
    <s v="OtsLYON21S_1_0655"/>
    <s v="OtsLYON21S_1_0116"/>
    <x v="6"/>
    <x v="4"/>
    <n v="2021"/>
    <s v="FALL"/>
    <n v="1"/>
    <x v="11"/>
    <n v="0.98140000000000005"/>
    <n v="1"/>
    <n v="1"/>
    <x v="5"/>
    <n v="5.5555555555555554"/>
    <n v="5.5745080723682721"/>
    <n v="16.753414340817248"/>
    <s v="Abv"/>
    <n v="1.8952516812716702E-2"/>
  </r>
  <r>
    <s v="OtsLGRF24S"/>
    <s v="OtsLGRF24S_11066"/>
    <s v="C-11066"/>
    <x v="50"/>
    <n v="18"/>
    <s v="M"/>
    <n v="650"/>
    <x v="28"/>
    <x v="0"/>
    <s v="NA"/>
    <s v="NA"/>
    <s v="NA"/>
    <x v="0"/>
    <x v="0"/>
    <s v="NA"/>
    <s v="NA"/>
    <x v="3"/>
    <x v="2"/>
    <s v="U"/>
    <s v="FALL"/>
    <n v="0.999999999999999"/>
    <x v="5"/>
    <n v="1"/>
    <n v="1"/>
    <n v="1"/>
    <x v="5"/>
    <n v="5.5555555555555554"/>
    <n v="5.5142524290531805"/>
    <n v="16.572324324312643"/>
    <s v="blw"/>
    <n v="-4.1303126502374887E-2"/>
  </r>
  <r>
    <s v="OtsLGRF24S"/>
    <s v="OtsLGRF24S_11069"/>
    <s v="C-11069"/>
    <x v="50"/>
    <n v="18"/>
    <s v="M"/>
    <n v="630"/>
    <x v="31"/>
    <x v="1"/>
    <n v="1"/>
    <s v="NA"/>
    <s v="NA"/>
    <x v="0"/>
    <x v="0"/>
    <s v="OtsLYON21S_1_1035"/>
    <s v="OtsLYON21S_1_0592"/>
    <x v="6"/>
    <x v="4"/>
    <n v="2021"/>
    <s v="FALL"/>
    <n v="1"/>
    <x v="3"/>
    <n v="0.98140000000000005"/>
    <n v="1"/>
    <n v="1"/>
    <x v="5"/>
    <n v="5.5555555555555554"/>
    <n v="5.5745080723682721"/>
    <n v="16.753414340817248"/>
    <s v="blw"/>
    <n v="1.8952516812716702E-2"/>
  </r>
  <r>
    <s v="OtsLGRF24S"/>
    <s v="OtsLGRF24S_11072"/>
    <s v="C-11072"/>
    <x v="50"/>
    <n v="18"/>
    <s v="F"/>
    <n v="620"/>
    <x v="26"/>
    <x v="1"/>
    <n v="1"/>
    <s v="NA"/>
    <s v="NA"/>
    <x v="1"/>
    <x v="1"/>
    <s v="OtsLYON20S_1_1315"/>
    <s v="OtsLYON20S_1_0819"/>
    <x v="1"/>
    <x v="0"/>
    <n v="2020"/>
    <s v="FALL"/>
    <n v="1"/>
    <x v="3"/>
    <n v="0.98961045999999997"/>
    <n v="1"/>
    <n v="1.0172413793103448"/>
    <x v="8"/>
    <n v="5.6513409961685825"/>
    <n v="5.661839611957264"/>
    <n v="17.015877225212044"/>
    <s v="blw"/>
    <n v="1.0498615788681498E-2"/>
  </r>
  <r>
    <s v="OtsLGRF24S"/>
    <s v="OtsLGRF24S_11075"/>
    <s v="C-11075"/>
    <x v="50"/>
    <n v="18"/>
    <s v="F"/>
    <n v="620"/>
    <x v="26"/>
    <x v="0"/>
    <s v="NA"/>
    <s v="NA"/>
    <s v="NA"/>
    <x v="1"/>
    <x v="1"/>
    <s v="OtsLYON21S_1_0669"/>
    <s v="OtsLYON21S_1_0137"/>
    <x v="6"/>
    <x v="4"/>
    <n v="2021"/>
    <s v="FALL"/>
    <n v="1"/>
    <x v="2"/>
    <n v="0.98140000000000005"/>
    <n v="1"/>
    <n v="1.0172413793103448"/>
    <x v="8"/>
    <n v="5.6513409961685825"/>
    <n v="5.6702935129812992"/>
    <n v="17.041284257512164"/>
    <s v="Abv"/>
    <n v="1.8952516812716702E-2"/>
  </r>
  <r>
    <s v="OtsLGRF24S"/>
    <s v="OtsLGRF24S_11078"/>
    <s v="C-11078"/>
    <x v="50"/>
    <n v="18"/>
    <s v="F"/>
    <n v="860"/>
    <x v="16"/>
    <x v="0"/>
    <s v="NA"/>
    <s v="NA"/>
    <s v="NA"/>
    <x v="1"/>
    <x v="1"/>
    <s v="OtsLYON19S_1_1837"/>
    <s v="OtsLYON19S_1_1581"/>
    <x v="5"/>
    <x v="3"/>
    <n v="2019"/>
    <s v="FALL"/>
    <n v="1"/>
    <x v="4"/>
    <n v="0.95971980899999998"/>
    <n v="1"/>
    <n v="1"/>
    <x v="3"/>
    <n v="5.5555555555555554"/>
    <n v="5.5975263376757773"/>
    <n v="16.822592559073851"/>
    <s v="Abv"/>
    <n v="4.1970782120221983E-2"/>
  </r>
  <r>
    <s v="OtsLGRF24S"/>
    <s v="OtsLGRF24S_11081"/>
    <s v="C-11081"/>
    <x v="50"/>
    <n v="18"/>
    <s v="M"/>
    <n v="670"/>
    <x v="14"/>
    <x v="1"/>
    <n v="1"/>
    <s v="NA"/>
    <s v="NA"/>
    <x v="0"/>
    <x v="0"/>
    <s v="OtsLYON21S_1_0770"/>
    <s v="OtsLYON21S_1_0449"/>
    <x v="6"/>
    <x v="4"/>
    <n v="2021"/>
    <s v="FALL"/>
    <n v="1"/>
    <x v="10"/>
    <n v="0.98140000000000005"/>
    <n v="1"/>
    <n v="1"/>
    <x v="5"/>
    <n v="5.5555555555555554"/>
    <n v="5.5745080723682721"/>
    <n v="16.753414340817248"/>
    <s v="Abv"/>
    <n v="1.8952516812716702E-2"/>
  </r>
  <r>
    <s v="OtsLGRF24S"/>
    <s v="OtsLGRF24S_11084"/>
    <s v="C-11084"/>
    <x v="51"/>
    <n v="18"/>
    <s v="M"/>
    <n v="610"/>
    <x v="38"/>
    <x v="1"/>
    <s v="NA"/>
    <s v="NA"/>
    <s v="NA"/>
    <x v="2"/>
    <x v="0"/>
    <s v="NA"/>
    <s v="NA"/>
    <x v="3"/>
    <x v="2"/>
    <s v="U"/>
    <s v="FALL"/>
    <n v="1"/>
    <x v="5"/>
    <n v="1"/>
    <n v="1"/>
    <n v="1.0138888888888888"/>
    <x v="8"/>
    <n v="5.632716049382716"/>
    <n v="5.1164386070321939"/>
    <n v="15.376749808265656"/>
    <s v="Abv"/>
    <n v="-0.51627744235052209"/>
  </r>
  <r>
    <s v="OtsLGRF24S"/>
    <s v="OtsLGRF24S_11087"/>
    <s v="C-11087"/>
    <x v="51"/>
    <n v="18"/>
    <s v="F"/>
    <n v="700"/>
    <x v="0"/>
    <x v="1"/>
    <s v="NA"/>
    <s v="NA"/>
    <s v="NA"/>
    <x v="1"/>
    <x v="1"/>
    <s v="OtsPBT21-UmaFa-3104"/>
    <s v="OtsPBT21-UmaFa-3103"/>
    <x v="18"/>
    <x v="4"/>
    <n v="2021"/>
    <s v="FALL"/>
    <n v="1"/>
    <x v="21"/>
    <n v="0.79749999999999999"/>
    <n v="1"/>
    <n v="1.0069930069930071"/>
    <x v="0"/>
    <n v="5.594405594405595"/>
    <n v="5.848324089703401"/>
    <n v="17.576330575221213"/>
    <s v="blw"/>
    <n v="0.25391849529780597"/>
  </r>
  <r>
    <s v="OtsLGRF24S"/>
    <s v="OtsLGRF24S_11090"/>
    <s v="C-11090"/>
    <x v="51"/>
    <n v="18"/>
    <s v="M"/>
    <n v="650"/>
    <x v="28"/>
    <x v="0"/>
    <s v="NA"/>
    <s v="NA"/>
    <s v="NA"/>
    <x v="0"/>
    <x v="0"/>
    <s v="NA"/>
    <s v="NA"/>
    <x v="3"/>
    <x v="2"/>
    <s v="U"/>
    <s v="FALL"/>
    <n v="0.999999999999999"/>
    <x v="5"/>
    <n v="1"/>
    <n v="1"/>
    <n v="1"/>
    <x v="5"/>
    <n v="5.5555555555555554"/>
    <n v="5.5142524290531805"/>
    <n v="16.572324324312643"/>
    <s v="Abv"/>
    <n v="-4.1303126502374887E-2"/>
  </r>
  <r>
    <s v="OtsLGRF24S"/>
    <s v="OtsLGRF24S_11093"/>
    <s v="C-11093"/>
    <x v="51"/>
    <n v="18"/>
    <s v="M"/>
    <n v="450"/>
    <x v="17"/>
    <x v="0"/>
    <s v="NA"/>
    <s v="NA"/>
    <s v="NA"/>
    <x v="0"/>
    <x v="0"/>
    <s v="NA"/>
    <s v="NA"/>
    <x v="3"/>
    <x v="2"/>
    <s v="U"/>
    <s v="FALL"/>
    <n v="1"/>
    <x v="5"/>
    <n v="1"/>
    <n v="1"/>
    <n v="1"/>
    <x v="2"/>
    <n v="5.5555555555555554"/>
    <n v="5.5142524290531805"/>
    <n v="16.572324324312643"/>
    <s v="Abv"/>
    <n v="-4.1303126502374887E-2"/>
  </r>
  <r>
    <s v="OtsLGRF24S"/>
    <s v="OtsLGRF24S_11096"/>
    <s v="C-11096"/>
    <x v="51"/>
    <n v="18"/>
    <s v="F"/>
    <n v="710"/>
    <x v="25"/>
    <x v="1"/>
    <n v="1"/>
    <s v="NA"/>
    <s v="NA"/>
    <x v="1"/>
    <x v="1"/>
    <s v="OtsLYON20S_1_0642"/>
    <s v="OtsLYON20S_1_0767"/>
    <x v="1"/>
    <x v="0"/>
    <n v="2020"/>
    <s v="FALL"/>
    <n v="1"/>
    <x v="6"/>
    <n v="0.98961045999999997"/>
    <n v="1"/>
    <n v="1.0069930069930071"/>
    <x v="0"/>
    <n v="5.594405594405595"/>
    <n v="5.6049042101942765"/>
    <n v="16.844765736267519"/>
    <s v="Abv"/>
    <n v="1.0498615788681498E-2"/>
  </r>
  <r>
    <s v="OtsLGRF24S"/>
    <s v="OtsLGRF24S_11099"/>
    <s v="C-11099"/>
    <x v="51"/>
    <n v="18"/>
    <s v="M"/>
    <n v="350"/>
    <x v="60"/>
    <x v="1"/>
    <n v="1"/>
    <s v="NA"/>
    <s v="NA"/>
    <x v="0"/>
    <x v="0"/>
    <s v="OtsLYON22S_1_0318"/>
    <s v="OtsLYON22S_1_3413"/>
    <x v="2"/>
    <x v="1"/>
    <n v="2022"/>
    <s v="FALL"/>
    <n v="0.999999999999999"/>
    <x v="3"/>
    <n v="0.98"/>
    <n v="1"/>
    <n v="1"/>
    <x v="6"/>
    <n v="5.5555555555555554"/>
    <n v="5.5759637188208613"/>
    <n v="16.757789085249826"/>
    <s v="blw"/>
    <n v="2.0408163265305923E-2"/>
  </r>
  <r>
    <s v="OtsLGRF24S"/>
    <s v="OtsLGRF24S_11102"/>
    <s v="C-11102"/>
    <x v="51"/>
    <n v="18"/>
    <s v="F"/>
    <n v="680"/>
    <x v="19"/>
    <x v="1"/>
    <n v="1"/>
    <s v="NA"/>
    <s v="NA"/>
    <x v="1"/>
    <x v="1"/>
    <s v="OtsLYON19S_1_1329"/>
    <s v="OtsLYON19S_1_1280"/>
    <x v="5"/>
    <x v="3"/>
    <n v="2019"/>
    <s v="FALL"/>
    <n v="1"/>
    <x v="3"/>
    <n v="0.95971980899999998"/>
    <n v="1"/>
    <n v="1.0069930069930071"/>
    <x v="0"/>
    <n v="5.594405594405595"/>
    <n v="5.636376376525817"/>
    <n v="16.939350986824238"/>
    <s v="blw"/>
    <n v="4.1970782120221983E-2"/>
  </r>
  <r>
    <s v="OtsLGRF24S"/>
    <s v="OtsLGRF24S_11105"/>
    <s v="C-11105"/>
    <x v="51"/>
    <n v="18"/>
    <s v="M"/>
    <n v="830"/>
    <x v="10"/>
    <x v="0"/>
    <s v="NA"/>
    <s v="NA"/>
    <s v="NA"/>
    <x v="0"/>
    <x v="0"/>
    <s v="OtsLYON19S_1_0568"/>
    <s v="OtsLYON19S_1_0473"/>
    <x v="5"/>
    <x v="3"/>
    <n v="2019"/>
    <s v="FALL"/>
    <n v="1"/>
    <x v="10"/>
    <n v="0.95971980899999998"/>
    <n v="1"/>
    <n v="1"/>
    <x v="3"/>
    <n v="5.5555555555555554"/>
    <n v="5.5975263376757773"/>
    <n v="16.822592559073851"/>
    <s v="Abv"/>
    <n v="4.1970782120221983E-2"/>
  </r>
  <r>
    <s v="OtsLGRF24S"/>
    <s v="OtsLGRF24S_11108"/>
    <s v="C-11108"/>
    <x v="51"/>
    <n v="18"/>
    <s v="F"/>
    <n v="720"/>
    <x v="9"/>
    <x v="0"/>
    <s v="NA"/>
    <s v="NA"/>
    <s v="NA"/>
    <x v="1"/>
    <x v="1"/>
    <s v="OtsLYON19S_1_1793"/>
    <s v="OtsLYON19S_1_2072"/>
    <x v="5"/>
    <x v="3"/>
    <n v="2019"/>
    <s v="FALL"/>
    <n v="1.00000000000001"/>
    <x v="17"/>
    <n v="0.95971980899999998"/>
    <n v="1"/>
    <n v="1.0069930069930071"/>
    <x v="0"/>
    <n v="5.594405594405595"/>
    <n v="5.636376376525817"/>
    <n v="16.939350986824238"/>
    <s v="Abv"/>
    <n v="4.1970782120221983E-2"/>
  </r>
  <r>
    <s v="OtsLGRF24S"/>
    <s v="OtsLGRF24S_11111"/>
    <s v="C-11111"/>
    <x v="51"/>
    <n v="18"/>
    <s v="F"/>
    <n v="680"/>
    <x v="19"/>
    <x v="0"/>
    <s v="NA"/>
    <s v="NA"/>
    <s v="NA"/>
    <x v="1"/>
    <x v="1"/>
    <s v="OtsLYON19S_1_0576"/>
    <s v="OtsLYON19S_1_0494"/>
    <x v="5"/>
    <x v="3"/>
    <n v="2019"/>
    <s v="FALL"/>
    <n v="1"/>
    <x v="10"/>
    <n v="0.95971980899999998"/>
    <n v="1"/>
    <n v="1.0069930069930071"/>
    <x v="0"/>
    <n v="5.594405594405595"/>
    <n v="5.636376376525817"/>
    <n v="16.939350986824238"/>
    <s v="Abv"/>
    <n v="4.1970782120221983E-2"/>
  </r>
  <r>
    <s v="OtsLGRF24S"/>
    <s v="OtsLGRF24S_11114"/>
    <s v="C-11114"/>
    <x v="51"/>
    <n v="18"/>
    <s v="M"/>
    <n v="500"/>
    <x v="23"/>
    <x v="1"/>
    <n v="1"/>
    <s v="NA"/>
    <s v="NA"/>
    <x v="2"/>
    <x v="0"/>
    <s v="OtsLYON21S_1_1152"/>
    <s v="OtsLYON21S_1_2313"/>
    <x v="6"/>
    <x v="4"/>
    <n v="2021"/>
    <s v="FALL"/>
    <n v="1.00000000000001"/>
    <x v="3"/>
    <n v="0.98140000000000005"/>
    <n v="1"/>
    <n v="1"/>
    <x v="7"/>
    <n v="5.5555555555555554"/>
    <n v="5.5745080723682721"/>
    <n v="16.753414340817248"/>
    <s v="blw"/>
    <n v="1.8952516812716702E-2"/>
  </r>
  <r>
    <s v="OtsLGRF24S"/>
    <s v="OtsLGRF24S_11117"/>
    <s v="C-11117"/>
    <x v="51"/>
    <n v="18"/>
    <s v="F"/>
    <n v="740"/>
    <x v="2"/>
    <x v="1"/>
    <n v="1"/>
    <s v="NA"/>
    <s v="NA"/>
    <x v="1"/>
    <x v="1"/>
    <s v="OtsLYON19S_1_0701"/>
    <s v="OtsLYON19S_1_0687"/>
    <x v="5"/>
    <x v="3"/>
    <n v="2019"/>
    <s v="FALL"/>
    <n v="1"/>
    <x v="1"/>
    <n v="0.95971980899999998"/>
    <n v="1"/>
    <n v="1"/>
    <x v="1"/>
    <n v="5.5555555555555554"/>
    <n v="5.5975263376757773"/>
    <n v="16.822592559073851"/>
    <s v="Abv"/>
    <n v="4.1970782120221983E-2"/>
  </r>
  <r>
    <s v="OtsLGRF24S"/>
    <s v="OtsLGRF24S_11120"/>
    <s v="C-11120"/>
    <x v="51"/>
    <n v="18"/>
    <s v="M"/>
    <n v="640"/>
    <x v="39"/>
    <x v="1"/>
    <n v="1"/>
    <s v="NA"/>
    <s v="NA"/>
    <x v="0"/>
    <x v="0"/>
    <s v="NA"/>
    <s v="NA"/>
    <x v="3"/>
    <x v="2"/>
    <s v="U"/>
    <s v="FALL"/>
    <n v="0.999999999999997"/>
    <x v="5"/>
    <n v="1"/>
    <n v="1"/>
    <n v="1"/>
    <x v="5"/>
    <n v="5.5555555555555554"/>
    <n v="5.0392781132050333"/>
    <n v="15.144854597594751"/>
    <s v="Abv"/>
    <n v="-0.51627744235052209"/>
  </r>
  <r>
    <s v="OtsLGRF24S"/>
    <s v="OtsLGRF24S_11123"/>
    <s v="C-11123"/>
    <x v="51"/>
    <n v="18"/>
    <s v="F"/>
    <n v="720"/>
    <x v="9"/>
    <x v="0"/>
    <s v="NA"/>
    <s v="NA"/>
    <s v="NA"/>
    <x v="1"/>
    <x v="1"/>
    <s v="OtsLYON20S_1_0457"/>
    <s v="OtsLYON20S_1_1196"/>
    <x v="1"/>
    <x v="0"/>
    <n v="2020"/>
    <s v="FALL"/>
    <n v="0.999999999999996"/>
    <x v="10"/>
    <n v="0.98961045999999997"/>
    <n v="1"/>
    <n v="1.0069930069930071"/>
    <x v="0"/>
    <n v="5.594405594405595"/>
    <n v="5.6049042101942765"/>
    <n v="16.844765736267519"/>
    <s v="Abv"/>
    <n v="1.0498615788681498E-2"/>
  </r>
  <r>
    <s v="OtsLGRF24S"/>
    <s v="OtsLGRF24S_11126"/>
    <s v="C-11126"/>
    <x v="51"/>
    <n v="18"/>
    <s v="M"/>
    <n v="420"/>
    <x v="45"/>
    <x v="0"/>
    <s v="NA"/>
    <s v="NA"/>
    <s v="NA"/>
    <x v="0"/>
    <x v="0"/>
    <s v="NA"/>
    <s v="NA"/>
    <x v="3"/>
    <x v="2"/>
    <s v="U"/>
    <s v="FALL"/>
    <n v="1.00000000000001"/>
    <x v="5"/>
    <n v="1"/>
    <n v="1"/>
    <n v="1"/>
    <x v="6"/>
    <n v="5.5555555555555554"/>
    <n v="5.5142524290531805"/>
    <n v="16.572324324312643"/>
    <s v="Abv"/>
    <n v="-4.1303126502374887E-2"/>
  </r>
  <r>
    <s v="OtsLGRF24S"/>
    <s v="OtsLGRF24S_11129"/>
    <s v="C-11129"/>
    <x v="52"/>
    <n v="18"/>
    <s v="M"/>
    <n v="490"/>
    <x v="24"/>
    <x v="0"/>
    <s v="NA"/>
    <s v="NA"/>
    <s v="NA"/>
    <x v="0"/>
    <x v="0"/>
    <s v="OtsLYON22S_1_0224"/>
    <s v="OtsLYON22S_1_3186"/>
    <x v="2"/>
    <x v="1"/>
    <n v="2022"/>
    <s v="FALL"/>
    <n v="0.999999999999998"/>
    <x v="10"/>
    <n v="0.98"/>
    <n v="1"/>
    <n v="1"/>
    <x v="7"/>
    <n v="5.5555555555555554"/>
    <n v="5.5759637188208613"/>
    <n v="16.757789085249826"/>
    <s v="Abv"/>
    <n v="2.0408163265305923E-2"/>
  </r>
  <r>
    <s v="OtsLGRF24S"/>
    <s v="OtsLGRF24S_11132"/>
    <s v="C-11132"/>
    <x v="52"/>
    <n v="18"/>
    <s v="F"/>
    <n v="670"/>
    <x v="14"/>
    <x v="1"/>
    <n v="1"/>
    <s v="NA"/>
    <s v="NA"/>
    <x v="1"/>
    <x v="1"/>
    <s v="OtsLYON20S_1_1400"/>
    <s v="OtsLYON20S_1_0957"/>
    <x v="1"/>
    <x v="0"/>
    <n v="2020"/>
    <s v="FALL"/>
    <n v="1"/>
    <x v="3"/>
    <n v="0.98961045999999997"/>
    <n v="1"/>
    <n v="1"/>
    <x v="5"/>
    <n v="5.5555555555555554"/>
    <n v="5.5660541713442369"/>
    <n v="16.728007308517132"/>
    <s v="blw"/>
    <n v="1.0498615788681498E-2"/>
  </r>
  <r>
    <s v="OtsLGRF24S"/>
    <s v="OtsLGRF24S_11135"/>
    <s v="C-11135"/>
    <x v="52"/>
    <n v="18"/>
    <s v="M"/>
    <n v="770"/>
    <x v="8"/>
    <x v="0"/>
    <s v="NA"/>
    <s v="NA"/>
    <s v="NA"/>
    <x v="0"/>
    <x v="0"/>
    <s v="NA"/>
    <s v="NA"/>
    <x v="3"/>
    <x v="2"/>
    <s v="U"/>
    <s v="FALL"/>
    <n v="0.999999999999998"/>
    <x v="5"/>
    <n v="1"/>
    <n v="1"/>
    <n v="1.0058139534883721"/>
    <x v="1"/>
    <n v="5.5878552971576232"/>
    <n v="5.5465521706552483"/>
    <n v="16.669396738081858"/>
    <s v="Abv"/>
    <n v="-4.1303126502374887E-2"/>
  </r>
  <r>
    <s v="OtsLGRF24S"/>
    <s v="OtsLGRF24S_11138"/>
    <s v="C-11138"/>
    <x v="52"/>
    <n v="18"/>
    <s v="F"/>
    <n v="760"/>
    <x v="20"/>
    <x v="1"/>
    <n v="1"/>
    <s v="NA"/>
    <s v="NA"/>
    <x v="1"/>
    <x v="1"/>
    <s v="OtsLYON20S_1_0469"/>
    <s v="OtsLYON20S_1_0510"/>
    <x v="1"/>
    <x v="0"/>
    <n v="2020"/>
    <s v="FALL"/>
    <n v="1"/>
    <x v="10"/>
    <n v="0.98961045999999997"/>
    <n v="1"/>
    <n v="1"/>
    <x v="1"/>
    <n v="5.5555555555555554"/>
    <n v="5.5660541713442369"/>
    <n v="16.728007308517132"/>
    <s v="Abv"/>
    <n v="1.0498615788681498E-2"/>
  </r>
  <r>
    <s v="OtsLGRF24S"/>
    <s v="OtsLGRF24S_11141"/>
    <s v="C-11141"/>
    <x v="52"/>
    <n v="18"/>
    <s v="F"/>
    <n v="620"/>
    <x v="26"/>
    <x v="0"/>
    <s v="NA"/>
    <s v="NA"/>
    <s v="NA"/>
    <x v="1"/>
    <x v="1"/>
    <s v="OtsLYON21S_1_0804"/>
    <s v="OtsLYON21S_1_1617"/>
    <x v="6"/>
    <x v="4"/>
    <n v="2021"/>
    <s v="FALL"/>
    <n v="0.999999999999998"/>
    <x v="10"/>
    <n v="0.98140000000000005"/>
    <n v="1"/>
    <n v="1.0172413793103448"/>
    <x v="8"/>
    <n v="5.6513409961685825"/>
    <n v="5.6702935129812992"/>
    <n v="17.041284257512164"/>
    <s v="Abv"/>
    <n v="1.8952516812716702E-2"/>
  </r>
  <r>
    <s v="OtsLGRF24S"/>
    <s v="OtsLGRF24S_11144"/>
    <s v="C-11144"/>
    <x v="52"/>
    <n v="18"/>
    <s v="M"/>
    <n v="400"/>
    <x v="62"/>
    <x v="1"/>
    <n v="1"/>
    <s v="NA"/>
    <s v="NA"/>
    <x v="0"/>
    <x v="0"/>
    <s v="OtsLYON22S_1_0574"/>
    <s v="OtsLYON22S_1_5096"/>
    <x v="2"/>
    <x v="1"/>
    <n v="2022"/>
    <s v="FALL"/>
    <n v="1"/>
    <x v="3"/>
    <n v="0.98"/>
    <n v="1"/>
    <n v="1"/>
    <x v="6"/>
    <n v="5.5555555555555554"/>
    <n v="5.5759637188208613"/>
    <n v="16.757789085249826"/>
    <s v="blw"/>
    <n v="2.0408163265305923E-2"/>
  </r>
  <r>
    <s v="OtsLGRF24S"/>
    <s v="OtsLGRF24S_11147"/>
    <s v="C-11147"/>
    <x v="52"/>
    <n v="18"/>
    <s v="M"/>
    <n v="410"/>
    <x v="54"/>
    <x v="0"/>
    <s v="NA"/>
    <s v="NA"/>
    <s v="NA"/>
    <x v="0"/>
    <x v="0"/>
    <s v="OtsLYON22S_1_0233"/>
    <s v="OtsLYON22S_1_3202"/>
    <x v="2"/>
    <x v="1"/>
    <n v="2022"/>
    <s v="FALL"/>
    <n v="0.999999999999996"/>
    <x v="10"/>
    <n v="0.98"/>
    <n v="1"/>
    <n v="1"/>
    <x v="6"/>
    <n v="5.5555555555555554"/>
    <n v="5.5759637188208613"/>
    <n v="16.757789085249826"/>
    <s v="Abv"/>
    <n v="2.0408163265305923E-2"/>
  </r>
  <r>
    <s v="OtsLGRF24S"/>
    <s v="OtsLGRF24S_11150"/>
    <s v="C-11150"/>
    <x v="52"/>
    <n v="18"/>
    <s v="F"/>
    <n v="680"/>
    <x v="19"/>
    <x v="0"/>
    <s v="NA"/>
    <s v="3DD.003D4775D3"/>
    <s v="NA"/>
    <x v="1"/>
    <x v="1"/>
    <s v="OtsLYON19S_1_2308"/>
    <s v="OtsLYON19S_1_2086"/>
    <x v="5"/>
    <x v="3"/>
    <n v="2019"/>
    <s v="FALL"/>
    <n v="1"/>
    <x v="17"/>
    <n v="0.95971980899999998"/>
    <n v="1"/>
    <n v="1.0069930069930071"/>
    <x v="0"/>
    <n v="5.594405594405595"/>
    <n v="5.636376376525817"/>
    <n v="16.939350986824238"/>
    <s v="Abv"/>
    <n v="4.1970782120221983E-2"/>
  </r>
  <r>
    <s v="OtsLGRF24S"/>
    <s v="OtsLGRF24S_11153"/>
    <s v="C-11153"/>
    <x v="52"/>
    <n v="18"/>
    <s v="M"/>
    <n v="690"/>
    <x v="1"/>
    <x v="0"/>
    <s v="NA"/>
    <s v="NA"/>
    <s v="NA"/>
    <x v="0"/>
    <x v="0"/>
    <s v="NA"/>
    <s v="NA"/>
    <x v="3"/>
    <x v="2"/>
    <s v="U"/>
    <s v="FALL"/>
    <n v="0.999999999999998"/>
    <x v="5"/>
    <n v="1"/>
    <n v="1"/>
    <n v="1.0057142857142858"/>
    <x v="0"/>
    <n v="5.5873015873015879"/>
    <n v="5.545998460799213"/>
    <n v="16.6677326395601"/>
    <s v="Abv"/>
    <n v="-4.1303126502374887E-2"/>
  </r>
  <r>
    <s v="OtsLGRF24S"/>
    <s v="OtsLGRF24S_11156"/>
    <s v="C-11156"/>
    <x v="52"/>
    <n v="18"/>
    <s v="F"/>
    <n v="640"/>
    <x v="39"/>
    <x v="0"/>
    <s v="NA"/>
    <s v="NA"/>
    <s v="NA"/>
    <x v="1"/>
    <x v="1"/>
    <s v="OtsNPFH21S_1_1644"/>
    <s v="OtsNPFH21S_1_1566"/>
    <x v="9"/>
    <x v="4"/>
    <n v="2021"/>
    <s v="FALL"/>
    <n v="0.999999999999996"/>
    <x v="12"/>
    <n v="0.98260000000000003"/>
    <n v="1"/>
    <n v="1"/>
    <x v="5"/>
    <n v="5.5555555555555554"/>
    <n v="5.5732636768663637"/>
    <n v="16.749674481949583"/>
    <s v="Abv"/>
    <n v="1.7708121310808345E-2"/>
  </r>
  <r>
    <s v="OtsLGRF24S"/>
    <s v="OtsLGRF24S_11159"/>
    <s v="C-11159"/>
    <x v="52"/>
    <n v="18"/>
    <s v="M"/>
    <n v="650"/>
    <x v="28"/>
    <x v="1"/>
    <n v="1"/>
    <s v="NA"/>
    <s v="NA"/>
    <x v="0"/>
    <x v="0"/>
    <s v="OtsLYON21S_1_0958"/>
    <s v="OtsLYON21S_1_1794"/>
    <x v="6"/>
    <x v="4"/>
    <n v="2021"/>
    <s v="FALL"/>
    <n v="0.999999999999997"/>
    <x v="4"/>
    <n v="0.98140000000000005"/>
    <n v="1"/>
    <n v="1"/>
    <x v="5"/>
    <n v="5.5555555555555554"/>
    <n v="5.5745080723682721"/>
    <n v="16.753414340817248"/>
    <s v="Abv"/>
    <n v="1.8952516812716702E-2"/>
  </r>
  <r>
    <s v="OtsLGRF24S"/>
    <s v="OtsLGRF24S_11162"/>
    <s v="C-11162"/>
    <x v="52"/>
    <n v="18"/>
    <s v="M"/>
    <n v="650"/>
    <x v="28"/>
    <x v="1"/>
    <s v="NA"/>
    <s v="NA"/>
    <s v="NA"/>
    <x v="0"/>
    <x v="0"/>
    <s v="OtsPBT20-LWSFa-3601"/>
    <s v="OtsPBT20-LWSFa-3574"/>
    <x v="15"/>
    <x v="0"/>
    <n v="2020"/>
    <s v="FALL"/>
    <n v="0.999999999999998"/>
    <x v="19"/>
    <n v="0.99450000000000005"/>
    <n v="1"/>
    <n v="1"/>
    <x v="5"/>
    <n v="5.5555555555555554"/>
    <n v="5.5610859728506785"/>
    <n v="16.713076073902442"/>
    <s v="Abv"/>
    <n v="5.5304172951231578E-3"/>
  </r>
  <r>
    <s v="OtsLGRF24S"/>
    <s v="OtsLGRF24S_11165"/>
    <s v="C-11165"/>
    <x v="52"/>
    <n v="18"/>
    <s v="M"/>
    <n v="610"/>
    <x v="38"/>
    <x v="0"/>
    <s v="NA"/>
    <s v="NA"/>
    <s v="This individual failed to genotype"/>
    <x v="2"/>
    <x v="0"/>
    <s v="NG"/>
    <s v="NG"/>
    <x v="8"/>
    <x v="2"/>
    <s v="U"/>
    <s v="NA"/>
    <s v="NA"/>
    <x v="16"/>
    <e v="#N/A"/>
    <n v="1"/>
    <n v="0"/>
    <x v="8"/>
    <n v="0"/>
    <n v="0"/>
    <n v="0"/>
    <s v="blw"/>
    <n v="0"/>
  </r>
  <r>
    <s v="OtsLGRF24S"/>
    <s v="OtsLGRF24S_11168"/>
    <s v="C-11168"/>
    <x v="53"/>
    <n v="18"/>
    <s v="U"/>
    <n v="650"/>
    <x v="28"/>
    <x v="0"/>
    <s v="NA"/>
    <s v="NA"/>
    <s v="NA"/>
    <x v="0"/>
    <x v="0"/>
    <s v="OtsPBT21-PRHFa-5236"/>
    <s v="OtsPBT21-PRHFa-5371"/>
    <x v="14"/>
    <x v="4"/>
    <n v="2021"/>
    <s v="FALL"/>
    <n v="0.999999999999994"/>
    <x v="18"/>
    <n v="0.96"/>
    <n v="1"/>
    <n v="1"/>
    <x v="5"/>
    <n v="5.5555555555555554"/>
    <n v="5.5972222222222223"/>
    <n v="16.821678582067321"/>
    <s v="blw"/>
    <n v="4.1666666666666963E-2"/>
  </r>
  <r>
    <s v="OtsLGRF24S"/>
    <s v="OtsLGRF24S_11171"/>
    <s v="C-11171"/>
    <x v="53"/>
    <n v="18"/>
    <s v="M"/>
    <n v="720"/>
    <x v="9"/>
    <x v="0"/>
    <s v="NA"/>
    <s v="NA"/>
    <s v="NA"/>
    <x v="2"/>
    <x v="0"/>
    <s v="NA"/>
    <s v="NA"/>
    <x v="3"/>
    <x v="2"/>
    <s v="U"/>
    <s v="FALL"/>
    <n v="1"/>
    <x v="5"/>
    <n v="1"/>
    <n v="1"/>
    <n v="1.0057142857142858"/>
    <x v="0"/>
    <n v="5.5873015873015879"/>
    <n v="5.545998460799213"/>
    <n v="16.6677326395601"/>
    <s v="blw"/>
    <n v="-4.1303126502374887E-2"/>
  </r>
  <r>
    <s v="OtsLGRF24S"/>
    <s v="OtsLGRF24S_11174"/>
    <s v="C-11174"/>
    <x v="53"/>
    <n v="18"/>
    <s v="F"/>
    <n v="800"/>
    <x v="18"/>
    <x v="1"/>
    <n v="1"/>
    <s v="NA"/>
    <s v="NA"/>
    <x v="1"/>
    <x v="1"/>
    <s v="NA"/>
    <s v="NA"/>
    <x v="3"/>
    <x v="2"/>
    <s v="U"/>
    <s v="FALL"/>
    <n v="0.999999999999999"/>
    <x v="5"/>
    <n v="1"/>
    <n v="1"/>
    <n v="1"/>
    <x v="4"/>
    <n v="5.5555555555555554"/>
    <n v="5.0392781132050333"/>
    <n v="15.144854597594751"/>
    <s v="Abv"/>
    <n v="-0.51627744235052209"/>
  </r>
  <r>
    <s v="OtsLGRF24S"/>
    <s v="OtsLGRF24S_11177"/>
    <s v="C-11177"/>
    <x v="53"/>
    <n v="18"/>
    <s v="F"/>
    <n v="730"/>
    <x v="13"/>
    <x v="0"/>
    <s v="NA"/>
    <s v="NA"/>
    <s v="NA"/>
    <x v="1"/>
    <x v="1"/>
    <s v="OtsLYON20S_1_1488"/>
    <s v="OtsLYON20S_1_1296"/>
    <x v="1"/>
    <x v="0"/>
    <n v="2020"/>
    <s v="FALL"/>
    <n v="0.99999999999999301"/>
    <x v="4"/>
    <n v="0.98961045999999997"/>
    <n v="1"/>
    <n v="1"/>
    <x v="1"/>
    <n v="5.5555555555555554"/>
    <n v="5.5660541713442369"/>
    <n v="16.728007308517132"/>
    <s v="Abv"/>
    <n v="1.0498615788681498E-2"/>
  </r>
  <r>
    <s v="OtsLGRF24S"/>
    <s v="OtsLGRF24S_11180"/>
    <s v="C-11180"/>
    <x v="53"/>
    <n v="18"/>
    <s v="F"/>
    <n v="790"/>
    <x v="7"/>
    <x v="0"/>
    <s v="NA"/>
    <s v="NA"/>
    <s v="NA"/>
    <x v="1"/>
    <x v="1"/>
    <s v="NA"/>
    <s v="NA"/>
    <x v="3"/>
    <x v="2"/>
    <s v="U"/>
    <s v="FALL"/>
    <n v="0.999999999999998"/>
    <x v="5"/>
    <n v="1"/>
    <n v="1"/>
    <n v="1"/>
    <x v="4"/>
    <n v="5.5555555555555554"/>
    <n v="5.5142524290531805"/>
    <n v="16.572324324312643"/>
    <s v="Abv"/>
    <n v="-4.1303126502374887E-2"/>
  </r>
  <r>
    <s v="OtsLGRF24S"/>
    <s v="OtsLGRF24S_11183"/>
    <s v="C-11183"/>
    <x v="53"/>
    <n v="18"/>
    <s v="M"/>
    <n v="640"/>
    <x v="39"/>
    <x v="1"/>
    <s v="NA"/>
    <s v="NA"/>
    <s v="NA"/>
    <x v="0"/>
    <x v="0"/>
    <s v="OtsPBT21-PRHFa-1752"/>
    <s v="OtsPBT21-PRHFa-2137"/>
    <x v="14"/>
    <x v="4"/>
    <n v="2021"/>
    <s v="FALL"/>
    <n v="1"/>
    <x v="18"/>
    <n v="0.96"/>
    <n v="1"/>
    <n v="1"/>
    <x v="5"/>
    <n v="5.5555555555555554"/>
    <n v="5.5972222222222223"/>
    <n v="16.821678582067321"/>
    <s v="blw"/>
    <n v="4.1666666666666963E-2"/>
  </r>
  <r>
    <s v="OtsLGRF24S"/>
    <s v="OtsLGRF24S_11186"/>
    <s v="C-11186"/>
    <x v="53"/>
    <n v="18"/>
    <s v="M"/>
    <n v="530"/>
    <x v="34"/>
    <x v="1"/>
    <n v="1"/>
    <s v="NA"/>
    <s v="This sample is a duplicate with OtsLGRF24S_10811."/>
    <x v="0"/>
    <x v="0"/>
    <s v="OtsLYON21S_1_0772"/>
    <s v="OtsLYON21S_1_0447"/>
    <x v="6"/>
    <x v="4"/>
    <n v="2021"/>
    <s v="FALL"/>
    <n v="0.999999999999999"/>
    <x v="10"/>
    <n v="0.98140000000000005"/>
    <n v="1"/>
    <n v="1.03125"/>
    <x v="9"/>
    <n v="5.729166666666667"/>
    <n v="5.7481191834793837"/>
    <n v="17.275178564826781"/>
    <s v="Abv"/>
    <n v="1.8952516812716702E-2"/>
  </r>
  <r>
    <s v="OtsLGRF24S"/>
    <s v="OtsLGRF24S_11189"/>
    <s v="C-11189"/>
    <x v="53"/>
    <n v="18"/>
    <s v="M"/>
    <n v="570"/>
    <x v="43"/>
    <x v="1"/>
    <n v="1"/>
    <s v="NA"/>
    <s v="This sample is a duplicate with OtsLGRF24S_11360."/>
    <x v="0"/>
    <x v="0"/>
    <s v="OtsLYON20S_1_1426"/>
    <s v="OtsLYON20S_1_1210"/>
    <x v="1"/>
    <x v="0"/>
    <n v="2020"/>
    <s v="FALL"/>
    <n v="0.999999999999998"/>
    <x v="3"/>
    <n v="0.98961045999999997"/>
    <n v="1"/>
    <n v="1.03125"/>
    <x v="9"/>
    <n v="5.729166666666667"/>
    <n v="5.7396652824553485"/>
    <n v="17.249771532526665"/>
    <s v="blw"/>
    <n v="1.0498615788681498E-2"/>
  </r>
  <r>
    <s v="OtsLGRF24S"/>
    <s v="OtsLGRF24S_11192"/>
    <s v="C-11192"/>
    <x v="53"/>
    <n v="18"/>
    <s v="F"/>
    <n v="750"/>
    <x v="21"/>
    <x v="1"/>
    <n v="1"/>
    <s v="NA"/>
    <s v="NA"/>
    <x v="1"/>
    <x v="1"/>
    <s v="OtsLYON20S_1_0610"/>
    <s v="OtsLYON20S_1_0582"/>
    <x v="1"/>
    <x v="0"/>
    <n v="2020"/>
    <s v="FALL"/>
    <n v="1"/>
    <x v="10"/>
    <n v="0.98961045999999997"/>
    <n v="1"/>
    <n v="1"/>
    <x v="1"/>
    <n v="5.5555555555555554"/>
    <n v="5.5660541713442369"/>
    <n v="16.728007308517132"/>
    <s v="Abv"/>
    <n v="1.0498615788681498E-2"/>
  </r>
  <r>
    <s v="OtsLGRF24S"/>
    <s v="OtsLGRF24S_11195"/>
    <s v="C-11195"/>
    <x v="53"/>
    <n v="18"/>
    <s v="F"/>
    <n v="760"/>
    <x v="20"/>
    <x v="0"/>
    <s v="NA"/>
    <s v="NA"/>
    <s v="NA"/>
    <x v="1"/>
    <x v="1"/>
    <s v="OtsLYON20S_1_0412"/>
    <s v="OtsLYON20S_1_1100"/>
    <x v="1"/>
    <x v="0"/>
    <n v="2020"/>
    <s v="FALL"/>
    <n v="0.999999999999997"/>
    <x v="1"/>
    <n v="0.98961045999999997"/>
    <n v="1"/>
    <n v="1"/>
    <x v="1"/>
    <n v="5.5555555555555554"/>
    <n v="5.5660541713442369"/>
    <n v="16.728007308517132"/>
    <s v="Abv"/>
    <n v="1.0498615788681498E-2"/>
  </r>
  <r>
    <s v="OtsLGRF24S"/>
    <s v="OtsLGRF24S_11198"/>
    <s v="C-11198"/>
    <x v="53"/>
    <n v="18"/>
    <s v="M"/>
    <n v="660"/>
    <x v="36"/>
    <x v="1"/>
    <n v="1"/>
    <s v="NA"/>
    <s v="NA"/>
    <x v="0"/>
    <x v="0"/>
    <s v="OtsLYON20S_1_1450"/>
    <s v="OtsLYON20S_1_1252"/>
    <x v="1"/>
    <x v="0"/>
    <n v="2020"/>
    <s v="FALL"/>
    <n v="0.999999999999999"/>
    <x v="3"/>
    <n v="0.98961045999999997"/>
    <n v="1"/>
    <n v="1"/>
    <x v="5"/>
    <n v="5.5555555555555554"/>
    <n v="5.5660541713442369"/>
    <n v="16.728007308517132"/>
    <s v="blw"/>
    <n v="1.0498615788681498E-2"/>
  </r>
  <r>
    <s v="OtsLGRF24S"/>
    <s v="OtsLGRF24S_11201"/>
    <s v="C-11201"/>
    <x v="53"/>
    <n v="18"/>
    <s v="F"/>
    <n v="770"/>
    <x v="8"/>
    <x v="1"/>
    <s v="NA"/>
    <s v="NA"/>
    <s v="NA"/>
    <x v="1"/>
    <x v="1"/>
    <s v="OtsPBT19-RSHFa-0350"/>
    <s v="OtsPBT19-RSHFa-0248"/>
    <x v="13"/>
    <x v="3"/>
    <n v="2019"/>
    <s v="FALL"/>
    <n v="1"/>
    <x v="20"/>
    <n v="0.96016800000000002"/>
    <n v="1"/>
    <n v="1"/>
    <x v="1"/>
    <n v="5.5555555555555554"/>
    <n v="5.5970399624510154"/>
    <n v="16.821130825489512"/>
    <s v="blw"/>
    <n v="4.1484406895460069E-2"/>
  </r>
  <r>
    <s v="OtsLGRF24S"/>
    <s v="OtsLGRF24S_11204"/>
    <s v="C-11204"/>
    <x v="53"/>
    <n v="18"/>
    <s v="F"/>
    <n v="730"/>
    <x v="13"/>
    <x v="1"/>
    <s v="NA"/>
    <s v="NA"/>
    <s v="NA"/>
    <x v="1"/>
    <x v="1"/>
    <s v="OtsPBt19-PRHFa-7481"/>
    <s v="OtsPBT19-PRHFa-7653"/>
    <x v="11"/>
    <x v="3"/>
    <n v="2019"/>
    <s v="FALL"/>
    <n v="0.999999999999999"/>
    <x v="18"/>
    <n v="0.96152300000000002"/>
    <n v="1"/>
    <n v="1"/>
    <x v="1"/>
    <n v="5.5555555555555554"/>
    <n v="5.5955722790244691"/>
    <n v="16.816719905593647"/>
    <s v="blw"/>
    <n v="4.0016723468913717E-2"/>
  </r>
  <r>
    <s v="OtsLGRF24S"/>
    <s v="OtsLGRF24S_11207"/>
    <s v="C-11207"/>
    <x v="53"/>
    <n v="18"/>
    <s v="F"/>
    <n v="760"/>
    <x v="20"/>
    <x v="1"/>
    <n v="1"/>
    <s v="NA"/>
    <s v="NA"/>
    <x v="1"/>
    <x v="1"/>
    <s v="OtsNPFH20S_1_0562"/>
    <s v="OtsNPFH20S_1_0520"/>
    <x v="0"/>
    <x v="0"/>
    <n v="2020"/>
    <s v="FALL"/>
    <n v="1"/>
    <x v="12"/>
    <n v="0.98845608500000004"/>
    <n v="1"/>
    <n v="1"/>
    <x v="1"/>
    <n v="5.5555555555555554"/>
    <n v="5.5672342888601314"/>
    <n v="16.731553988772674"/>
    <s v="Abv"/>
    <n v="1.1678733304576028E-2"/>
  </r>
  <r>
    <s v="OtsLGRF24S"/>
    <s v="OtsLGRF24S_11210"/>
    <s v="C-11210"/>
    <x v="53"/>
    <n v="18"/>
    <s v="M"/>
    <n v="450"/>
    <x v="17"/>
    <x v="0"/>
    <s v="NA"/>
    <s v="NA"/>
    <s v="NA"/>
    <x v="0"/>
    <x v="0"/>
    <s v="OtsLYON22S_1_0583"/>
    <s v="OtsLYON22S_1_5108"/>
    <x v="2"/>
    <x v="1"/>
    <n v="2022"/>
    <s v="FALL"/>
    <n v="1"/>
    <x v="10"/>
    <n v="0.98"/>
    <n v="1"/>
    <n v="1"/>
    <x v="2"/>
    <n v="5.5555555555555554"/>
    <n v="5.5759637188208613"/>
    <n v="16.757789085249826"/>
    <s v="Abv"/>
    <n v="2.0408163265305923E-2"/>
  </r>
  <r>
    <s v="OtsLGRF24S"/>
    <s v="OtsLGRF24S_11213"/>
    <s v="C-11213"/>
    <x v="54"/>
    <n v="18"/>
    <s v="F"/>
    <n v="710"/>
    <x v="25"/>
    <x v="1"/>
    <n v="1"/>
    <s v="NA"/>
    <s v="NA"/>
    <x v="1"/>
    <x v="1"/>
    <s v="OtsLYON19S_1_1383"/>
    <s v="OtsLYON19S_1_1454"/>
    <x v="5"/>
    <x v="3"/>
    <n v="2019"/>
    <s v="FALL"/>
    <n v="0.999999999999999"/>
    <x v="3"/>
    <n v="0.95971980899999998"/>
    <n v="1"/>
    <n v="1.0069930069930071"/>
    <x v="0"/>
    <n v="5.594405594405595"/>
    <n v="5.636376376525817"/>
    <n v="16.939350986824238"/>
    <s v="blw"/>
    <n v="4.1970782120221983E-2"/>
  </r>
  <r>
    <s v="OtsLGRF24S"/>
    <s v="OtsLGRF24S_11216"/>
    <s v="C-11216"/>
    <x v="54"/>
    <n v="18"/>
    <s v="M"/>
    <n v="540"/>
    <x v="37"/>
    <x v="1"/>
    <n v="1"/>
    <s v="NA"/>
    <s v="NA"/>
    <x v="0"/>
    <x v="0"/>
    <s v="OtsLYON21S_1_1093"/>
    <s v="OtsLYON21S_1_1296"/>
    <x v="6"/>
    <x v="4"/>
    <n v="2021"/>
    <s v="FALL"/>
    <n v="1"/>
    <x v="3"/>
    <n v="0.98140000000000005"/>
    <n v="1"/>
    <n v="1.03125"/>
    <x v="9"/>
    <n v="5.729166666666667"/>
    <n v="5.7481191834793837"/>
    <n v="17.275178564826781"/>
    <s v="blw"/>
    <n v="1.8952516812716702E-2"/>
  </r>
  <r>
    <s v="OtsLGRF24S"/>
    <s v="OtsLGRF24S_11219"/>
    <s v="C-11219"/>
    <x v="54"/>
    <n v="18"/>
    <s v="M"/>
    <n v="790"/>
    <x v="7"/>
    <x v="0"/>
    <s v="NA"/>
    <s v="NA"/>
    <s v="NA"/>
    <x v="0"/>
    <x v="0"/>
    <s v="NA"/>
    <s v="NA"/>
    <x v="3"/>
    <x v="2"/>
    <s v="U"/>
    <s v="FALL"/>
    <n v="1"/>
    <x v="5"/>
    <n v="1"/>
    <n v="1"/>
    <n v="1"/>
    <x v="4"/>
    <n v="5.5555555555555554"/>
    <n v="5.5142524290531805"/>
    <n v="16.572324324312643"/>
    <s v="Abv"/>
    <n v="-4.1303126502374887E-2"/>
  </r>
  <r>
    <s v="OtsLGRF24S"/>
    <s v="OtsLGRF24S_11222"/>
    <s v="C-11222"/>
    <x v="54"/>
    <n v="18"/>
    <s v="F"/>
    <n v="760"/>
    <x v="20"/>
    <x v="1"/>
    <n v="1"/>
    <s v="NA"/>
    <s v="NA"/>
    <x v="1"/>
    <x v="1"/>
    <s v="OtsLYON19S_1_1139"/>
    <s v="OtsLYON19S_1_1023"/>
    <x v="5"/>
    <x v="3"/>
    <n v="2019"/>
    <s v="FALL"/>
    <n v="1"/>
    <x v="15"/>
    <n v="0.95971980899999998"/>
    <n v="1"/>
    <n v="1"/>
    <x v="1"/>
    <n v="5.5555555555555554"/>
    <n v="5.5975263376757773"/>
    <n v="16.822592559073851"/>
    <s v="Abv"/>
    <n v="4.1970782120221983E-2"/>
  </r>
  <r>
    <s v="OtsLGRF24S"/>
    <s v="OtsLGRF24S_11225"/>
    <s v="C-11225"/>
    <x v="54"/>
    <n v="18"/>
    <s v="M"/>
    <n v="650"/>
    <x v="28"/>
    <x v="0"/>
    <s v="NA"/>
    <s v="NA"/>
    <s v="NA"/>
    <x v="0"/>
    <x v="0"/>
    <s v="OtsNPFH21S_1_0489"/>
    <s v="OtsNPFH21S_1_0435"/>
    <x v="9"/>
    <x v="4"/>
    <n v="2021"/>
    <s v="FALL"/>
    <n v="1"/>
    <x v="7"/>
    <n v="0.98260000000000003"/>
    <n v="1"/>
    <n v="1"/>
    <x v="5"/>
    <n v="5.5555555555555554"/>
    <n v="5.5732636768663637"/>
    <n v="16.749674481949583"/>
    <s v="Abv"/>
    <n v="1.7708121310808345E-2"/>
  </r>
  <r>
    <s v="OtsLGRF24S"/>
    <s v="OtsLGRF24S_11228"/>
    <s v="C-11228"/>
    <x v="54"/>
    <n v="18"/>
    <s v="F"/>
    <n v="750"/>
    <x v="21"/>
    <x v="1"/>
    <n v="1"/>
    <s v="NA"/>
    <s v="NA"/>
    <x v="1"/>
    <x v="1"/>
    <s v="OtsLYON20S_1_0461"/>
    <s v="OtsLYON20S_1_0508"/>
    <x v="1"/>
    <x v="0"/>
    <n v="2020"/>
    <s v="FALL"/>
    <n v="1"/>
    <x v="10"/>
    <n v="0.98961045999999997"/>
    <n v="1"/>
    <n v="1"/>
    <x v="1"/>
    <n v="5.5555555555555554"/>
    <n v="5.5660541713442369"/>
    <n v="16.728007308517132"/>
    <s v="Abv"/>
    <n v="1.0498615788681498E-2"/>
  </r>
  <r>
    <s v="OtsLGRF24S"/>
    <s v="OtsLGRF24S_11231"/>
    <s v="C-11231"/>
    <x v="54"/>
    <n v="18"/>
    <s v="F"/>
    <n v="720"/>
    <x v="9"/>
    <x v="0"/>
    <s v="NA"/>
    <s v="NA"/>
    <s v="NA"/>
    <x v="1"/>
    <x v="1"/>
    <s v="OtsLYON21S_1_0940"/>
    <s v="OtsLYON21S_1_1754"/>
    <x v="6"/>
    <x v="4"/>
    <n v="2021"/>
    <s v="FALL"/>
    <n v="1"/>
    <x v="4"/>
    <n v="0.98140000000000005"/>
    <n v="1"/>
    <n v="1.0069930069930071"/>
    <x v="0"/>
    <n v="5.594405594405595"/>
    <n v="5.6133581112183117"/>
    <n v="16.870172768567635"/>
    <s v="Abv"/>
    <n v="1.8952516812716702E-2"/>
  </r>
  <r>
    <s v="OtsLGRF24S"/>
    <s v="OtsLGRF24S_11233"/>
    <s v="C-11233"/>
    <x v="55"/>
    <n v="9"/>
    <s v="F"/>
    <n v="780"/>
    <x v="11"/>
    <x v="0"/>
    <s v="NA"/>
    <s v="NA"/>
    <s v="NA"/>
    <x v="1"/>
    <x v="1"/>
    <s v="OtsPBT19-LWSFa-6699"/>
    <s v="OtsPBT19-LWSFa-6705"/>
    <x v="19"/>
    <x v="3"/>
    <n v="2019"/>
    <s v="FALL"/>
    <n v="0.999999999999998"/>
    <x v="19"/>
    <n v="1"/>
    <n v="1"/>
    <n v="1"/>
    <x v="4"/>
    <n v="11.111111111111111"/>
    <n v="11.111111111111111"/>
    <n v="17.087542087542086"/>
    <s v="Abv"/>
    <n v="0"/>
  </r>
  <r>
    <s v="OtsLGRF24S"/>
    <s v="OtsLGRF24S_11234"/>
    <s v="C-11234"/>
    <x v="55"/>
    <n v="9"/>
    <s v="M"/>
    <n v="470"/>
    <x v="3"/>
    <x v="0"/>
    <s v="NA"/>
    <s v="NA"/>
    <s v="NA"/>
    <x v="0"/>
    <x v="0"/>
    <s v="OtsPBT22-LWSFa-8156"/>
    <s v="OtsPBT22-LWSFa-8226"/>
    <x v="23"/>
    <x v="1"/>
    <n v="2022"/>
    <s v="FALL"/>
    <n v="0.999999999999997"/>
    <x v="19"/>
    <n v="0.98"/>
    <n v="1"/>
    <n v="1"/>
    <x v="2"/>
    <n v="11.111111111111111"/>
    <n v="11.131519274376418"/>
    <n v="17.11892736892737"/>
    <s v="Abv"/>
    <n v="2.0408163265306811E-2"/>
  </r>
  <r>
    <s v="OtsLGRF24S"/>
    <s v="OtsLGRF24S_11236"/>
    <s v="C-11236"/>
    <x v="55"/>
    <n v="9"/>
    <s v="M"/>
    <n v="500"/>
    <x v="23"/>
    <x v="0"/>
    <s v="NA"/>
    <s v="NA"/>
    <s v="NA"/>
    <x v="0"/>
    <x v="0"/>
    <s v="OtsLYON22S_1_0390"/>
    <s v="OtsLYON22S_1_4119"/>
    <x v="2"/>
    <x v="1"/>
    <n v="2022"/>
    <s v="FALL"/>
    <n v="1"/>
    <x v="4"/>
    <n v="0.98"/>
    <n v="1"/>
    <n v="1"/>
    <x v="7"/>
    <n v="11.111111111111111"/>
    <n v="11.131519274376418"/>
    <n v="17.11892736892737"/>
    <s v="Abv"/>
    <n v="2.0408163265306811E-2"/>
  </r>
  <r>
    <s v="OtsLGRF24S"/>
    <s v="OtsLGRF24S_11237"/>
    <s v="C-11237"/>
    <x v="55"/>
    <n v="9"/>
    <s v="M"/>
    <n v="600"/>
    <x v="44"/>
    <x v="0"/>
    <s v="NA"/>
    <s v="NA"/>
    <s v="NA"/>
    <x v="0"/>
    <x v="0"/>
    <s v="OtsLYON21S_1_0813"/>
    <s v="OtsLYON21S_1_1631"/>
    <x v="6"/>
    <x v="4"/>
    <n v="2021"/>
    <s v="FALL"/>
    <n v="0.999999999999998"/>
    <x v="10"/>
    <n v="0.98140000000000005"/>
    <n v="1"/>
    <n v="1.125"/>
    <x v="8"/>
    <n v="12.5"/>
    <n v="12.518952516812716"/>
    <n v="19.25263152206804"/>
    <s v="Abv"/>
    <n v="1.8952516812715814E-2"/>
  </r>
  <r>
    <s v="OtsLGRF24S"/>
    <s v="OtsLGRF24S_11239"/>
    <s v="C-11239"/>
    <x v="55"/>
    <n v="9"/>
    <s v="F"/>
    <n v="850"/>
    <x v="4"/>
    <x v="1"/>
    <n v="1"/>
    <s v="NA"/>
    <s v="NA"/>
    <x v="1"/>
    <x v="1"/>
    <s v="NA"/>
    <s v="NA"/>
    <x v="3"/>
    <x v="2"/>
    <s v="U"/>
    <s v="FALL"/>
    <n v="1"/>
    <x v="5"/>
    <n v="1"/>
    <n v="1"/>
    <n v="1"/>
    <x v="3"/>
    <n v="11.111111111111111"/>
    <n v="10.594833668760588"/>
    <n v="16.293569960290903"/>
    <s v="Abv"/>
    <n v="-0.51627744235052297"/>
  </r>
  <r>
    <s v="OtsLGRF24S"/>
    <s v="OtsLGRF24S_11240"/>
    <s v="C-11240"/>
    <x v="55"/>
    <n v="9"/>
    <s v="F"/>
    <n v="800"/>
    <x v="18"/>
    <x v="1"/>
    <s v="NA"/>
    <s v="NA"/>
    <s v="NA"/>
    <x v="1"/>
    <x v="1"/>
    <s v="OtsPBT20-UmaFa-0500"/>
    <s v="OtsPBT20-UmaFa-0412"/>
    <x v="16"/>
    <x v="0"/>
    <n v="2020"/>
    <s v="FALL"/>
    <n v="1"/>
    <x v="21"/>
    <n v="0.89080000000000004"/>
    <n v="1"/>
    <n v="1"/>
    <x v="4"/>
    <n v="11.111111111111111"/>
    <n v="11.233697550266927"/>
    <n v="17.27606517200141"/>
    <s v="blw"/>
    <n v="0.1225864391558158"/>
  </r>
  <r>
    <s v="OtsLGRF24S"/>
    <s v="OtsLGRF24S_11242"/>
    <s v="C-11242"/>
    <x v="56"/>
    <n v="9"/>
    <s v="F"/>
    <n v="740"/>
    <x v="2"/>
    <x v="1"/>
    <n v="1"/>
    <s v="NA"/>
    <s v="NA"/>
    <x v="1"/>
    <x v="1"/>
    <s v="OtsLYON20S_1_0208"/>
    <s v="OtsLYON20S_1_0035"/>
    <x v="1"/>
    <x v="0"/>
    <n v="2020"/>
    <s v="FALL"/>
    <n v="1"/>
    <x v="11"/>
    <n v="0.98961045999999997"/>
    <n v="1"/>
    <n v="1"/>
    <x v="1"/>
    <n v="11.111111111111111"/>
    <n v="11.121609726899791"/>
    <n v="17.103687686065587"/>
    <s v="Abv"/>
    <n v="1.049861578868061E-2"/>
  </r>
  <r>
    <s v="OtsLGRF24S"/>
    <s v="OtsLGRF24S_11243"/>
    <s v="C-11243"/>
    <x v="56"/>
    <n v="9"/>
    <s v="F"/>
    <n v="750"/>
    <x v="21"/>
    <x v="0"/>
    <s v="NA"/>
    <s v="NA"/>
    <s v="This sample is a duplicate with OtsLGRF24S_11321."/>
    <x v="1"/>
    <x v="1"/>
    <s v="OtsLYON20S_1_0443"/>
    <s v="OtsLYON20S_1_1187"/>
    <x v="1"/>
    <x v="0"/>
    <n v="2020"/>
    <s v="FALL"/>
    <n v="1"/>
    <x v="10"/>
    <n v="0.98961045999999997"/>
    <n v="1"/>
    <n v="1"/>
    <x v="1"/>
    <n v="11.111111111111111"/>
    <n v="11.121609726899791"/>
    <n v="17.103687686065587"/>
    <s v="Abv"/>
    <n v="1.049861578868061E-2"/>
  </r>
  <r>
    <s v="OtsLGRF24S"/>
    <s v="OtsLGRF24S_11245"/>
    <s v="C-11245"/>
    <x v="56"/>
    <n v="9"/>
    <s v="M"/>
    <n v="380"/>
    <x v="22"/>
    <x v="1"/>
    <n v="1"/>
    <s v="NA"/>
    <s v="NA"/>
    <x v="0"/>
    <x v="0"/>
    <s v="OtsLYON22S_1_0552"/>
    <s v="OtsLYON22S_1_5068"/>
    <x v="2"/>
    <x v="1"/>
    <n v="2022"/>
    <s v="FALL"/>
    <n v="1"/>
    <x v="3"/>
    <n v="0.98"/>
    <n v="1"/>
    <n v="1"/>
    <x v="6"/>
    <n v="11.111111111111111"/>
    <n v="11.131519274376418"/>
    <n v="17.11892736892737"/>
    <s v="blw"/>
    <n v="2.0408163265306811E-2"/>
  </r>
  <r>
    <s v="OtsLGRF24S"/>
    <s v="OtsLGRF24S_11246"/>
    <s v="C-11246"/>
    <x v="56"/>
    <n v="9"/>
    <s v="M"/>
    <n v="540"/>
    <x v="37"/>
    <x v="1"/>
    <s v="NA"/>
    <s v="NA"/>
    <s v="NA"/>
    <x v="0"/>
    <x v="0"/>
    <s v="OtsPBT21-PRHFa-0382"/>
    <s v="OtsPBT21-PRHFa-0521"/>
    <x v="14"/>
    <x v="4"/>
    <n v="2021"/>
    <s v="FALL"/>
    <n v="1"/>
    <x v="18"/>
    <n v="0.96"/>
    <n v="1"/>
    <n v="1"/>
    <x v="9"/>
    <n v="11.111111111111111"/>
    <n v="11.152777777777777"/>
    <n v="17.15162037037037"/>
    <s v="blw"/>
    <n v="4.1666666666666075E-2"/>
  </r>
  <r>
    <s v="OtsLGRF24S"/>
    <s v="OtsLGRF24S_11248"/>
    <s v="C-11248"/>
    <x v="56"/>
    <n v="9"/>
    <s v="F"/>
    <n v="700"/>
    <x v="0"/>
    <x v="0"/>
    <s v="NA"/>
    <s v="NA"/>
    <s v="NA"/>
    <x v="1"/>
    <x v="1"/>
    <s v="OtsNPFH20S_1_0055"/>
    <s v="OtsNPFH20S_1_0016"/>
    <x v="0"/>
    <x v="0"/>
    <n v="2020"/>
    <s v="FALL"/>
    <n v="1"/>
    <x v="0"/>
    <n v="0.98845608500000004"/>
    <n v="1"/>
    <n v="1"/>
    <x v="0"/>
    <n v="11.111111111111111"/>
    <n v="11.122789844415687"/>
    <n v="17.105502563760488"/>
    <s v="Abv"/>
    <n v="1.1678733304576028E-2"/>
  </r>
  <r>
    <s v="OtsLGRF24S"/>
    <s v="OtsLGRF24S_11249"/>
    <s v="C-11249"/>
    <x v="56"/>
    <n v="9"/>
    <s v="M"/>
    <n v="560"/>
    <x v="55"/>
    <x v="1"/>
    <n v="1"/>
    <s v="NA"/>
    <s v="NA"/>
    <x v="0"/>
    <x v="0"/>
    <s v="OtsPBT21-UmaFa-3063"/>
    <s v="OtsPBT21-UmaFa-3062"/>
    <x v="18"/>
    <x v="4"/>
    <n v="2021"/>
    <s v="FALL"/>
    <n v="1"/>
    <x v="21"/>
    <n v="0.79749999999999999"/>
    <n v="1"/>
    <n v="1"/>
    <x v="9"/>
    <n v="11.111111111111111"/>
    <n v="11.365029606408916"/>
    <n v="17.478037955310683"/>
    <s v="blw"/>
    <n v="0.25391849529780508"/>
  </r>
  <r>
    <s v="OtsLGRF24S"/>
    <s v="OtsLGRF24S_11251"/>
    <s v="C-11251"/>
    <x v="56"/>
    <n v="9"/>
    <s v="M"/>
    <n v="530"/>
    <x v="34"/>
    <x v="0"/>
    <s v="NA"/>
    <s v="NA"/>
    <s v="NA"/>
    <x v="0"/>
    <x v="0"/>
    <s v="OtsLYON22S_1_0376"/>
    <s v="OtsLYON22S_1_4097"/>
    <x v="2"/>
    <x v="1"/>
    <n v="2022"/>
    <s v="FALL"/>
    <n v="0.999999999999997"/>
    <x v="4"/>
    <n v="0.98"/>
    <n v="1"/>
    <n v="1"/>
    <x v="9"/>
    <n v="11.111111111111111"/>
    <n v="11.131519274376418"/>
    <n v="17.11892736892737"/>
    <s v="Abv"/>
    <n v="2.0408163265306811E-2"/>
  </r>
  <r>
    <s v="OtsLGRF24S"/>
    <s v="OtsLGRF24S_11252"/>
    <s v="C-11252"/>
    <x v="57"/>
    <n v="9"/>
    <s v="M"/>
    <n v="360"/>
    <x v="61"/>
    <x v="1"/>
    <n v="1"/>
    <s v="NA"/>
    <s v="NA"/>
    <x v="0"/>
    <x v="0"/>
    <s v="OtsLYON22S_1_0550"/>
    <s v="OtsLYON22S_1_5029"/>
    <x v="2"/>
    <x v="1"/>
    <n v="2022"/>
    <s v="FALL"/>
    <n v="0.999999999999998"/>
    <x v="3"/>
    <n v="0.98"/>
    <n v="1"/>
    <n v="1"/>
    <x v="6"/>
    <n v="11.111111111111111"/>
    <n v="11.131519274376418"/>
    <n v="17.11892736892737"/>
    <s v="blw"/>
    <n v="2.0408163265306811E-2"/>
  </r>
  <r>
    <s v="OtsLGRF24S"/>
    <s v="OtsLGRF24S_11254"/>
    <s v="C-11254"/>
    <x v="57"/>
    <n v="9"/>
    <s v="M"/>
    <n v="580"/>
    <x v="27"/>
    <x v="1"/>
    <s v="NA"/>
    <s v="NA"/>
    <s v="NA"/>
    <x v="0"/>
    <x v="0"/>
    <s v="OtsPBT21-LWSFa-6051"/>
    <s v="OtsPBT21-LWSFa-6171"/>
    <x v="12"/>
    <x v="4"/>
    <n v="2021"/>
    <s v="FALL"/>
    <n v="0.999999999999999"/>
    <x v="19"/>
    <n v="0.98870000000000002"/>
    <n v="1"/>
    <n v="1.125"/>
    <x v="8"/>
    <n v="12.5"/>
    <n v="12.511429149388086"/>
    <n v="19.241061494892282"/>
    <s v="Abv"/>
    <n v="1.1429149388085591E-2"/>
  </r>
  <r>
    <s v="OtsLGRF24S"/>
    <s v="OtsLGRF24S_11255"/>
    <s v="C-11255"/>
    <x v="57"/>
    <n v="9"/>
    <s v="F"/>
    <n v="750"/>
    <x v="21"/>
    <x v="1"/>
    <s v="NA"/>
    <s v="NA"/>
    <s v="NA"/>
    <x v="1"/>
    <x v="1"/>
    <s v="OtsLYON20S_1_0622"/>
    <s v="OtsLYON20S_1_0597"/>
    <x v="1"/>
    <x v="0"/>
    <n v="2020"/>
    <s v="FALL"/>
    <n v="1"/>
    <x v="9"/>
    <n v="0.98961045999999997"/>
    <n v="1"/>
    <n v="1"/>
    <x v="1"/>
    <n v="11.111111111111111"/>
    <n v="11.121609726899791"/>
    <n v="17.103687686065587"/>
    <s v="Abv"/>
    <n v="1.049861578868061E-2"/>
  </r>
  <r>
    <s v="OtsLGRF24S"/>
    <s v="OtsLGRF24S_11257"/>
    <s v="C-11257"/>
    <x v="57"/>
    <n v="9"/>
    <s v="F"/>
    <n v="800"/>
    <x v="18"/>
    <x v="1"/>
    <n v="1"/>
    <s v="NA"/>
    <s v="NA"/>
    <x v="1"/>
    <x v="1"/>
    <s v="OtsLYON19S_1_0544"/>
    <s v="OtsLYON19S_1_0427"/>
    <x v="5"/>
    <x v="3"/>
    <n v="2019"/>
    <s v="FALL"/>
    <n v="0.99999999999999301"/>
    <x v="10"/>
    <n v="0.95971980899999998"/>
    <n v="1"/>
    <n v="1"/>
    <x v="4"/>
    <n v="11.111111111111111"/>
    <n v="11.153081893231333"/>
    <n v="17.15208806307546"/>
    <s v="Abv"/>
    <n v="4.1970782120221983E-2"/>
  </r>
  <r>
    <s v="OtsLGRF24S"/>
    <s v="OtsLGRF24S_11258"/>
    <s v="C-11258"/>
    <x v="57"/>
    <n v="9"/>
    <s v="M"/>
    <n v="330"/>
    <x v="56"/>
    <x v="1"/>
    <s v="NA"/>
    <s v="NA"/>
    <s v="NA"/>
    <x v="0"/>
    <x v="0"/>
    <s v="OtsLYON22S_1_0541"/>
    <s v="OtsLYON22S_1_5013"/>
    <x v="2"/>
    <x v="1"/>
    <n v="2022"/>
    <s v="FALL"/>
    <n v="0.999999999999999"/>
    <x v="3"/>
    <n v="0.98"/>
    <n v="1"/>
    <n v="1"/>
    <x v="6"/>
    <n v="11.111111111111111"/>
    <n v="11.131519274376418"/>
    <n v="17.11892736892737"/>
    <s v="blw"/>
    <n v="2.0408163265306811E-2"/>
  </r>
  <r>
    <s v="OtsLGRF24S"/>
    <s v="OtsLGRF24S_11260"/>
    <s v="C-11260"/>
    <x v="58"/>
    <n v="9"/>
    <s v="M"/>
    <n v="550"/>
    <x v="30"/>
    <x v="0"/>
    <s v="NA"/>
    <s v="NA"/>
    <s v="NA"/>
    <x v="2"/>
    <x v="0"/>
    <s v="NA"/>
    <s v="NA"/>
    <x v="3"/>
    <x v="2"/>
    <s v="U"/>
    <s v="FALL"/>
    <n v="1"/>
    <x v="5"/>
    <n v="1"/>
    <n v="1"/>
    <n v="1"/>
    <x v="9"/>
    <n v="11.111111111111111"/>
    <n v="11.069807984608735"/>
    <n v="17.024022885421008"/>
    <s v="blw"/>
    <n v="-4.1303126502375775E-2"/>
  </r>
  <r>
    <s v="OtsLGRF24S"/>
    <s v="OtsLGRF24S_11261"/>
    <s v="C-11261"/>
    <x v="58"/>
    <n v="9"/>
    <s v="M"/>
    <n v="660"/>
    <x v="36"/>
    <x v="0"/>
    <s v="NA"/>
    <s v="NA"/>
    <s v="NA"/>
    <x v="0"/>
    <x v="0"/>
    <s v="OtsLYON21S_1_0653"/>
    <s v="OtsLYON21S_1_0102"/>
    <x v="6"/>
    <x v="4"/>
    <n v="2021"/>
    <s v="FALL"/>
    <n v="1"/>
    <x v="11"/>
    <n v="0.98140000000000005"/>
    <n v="1"/>
    <n v="1"/>
    <x v="5"/>
    <n v="11.111111111111111"/>
    <n v="11.130063627923827"/>
    <n v="17.116688761125278"/>
    <s v="Abv"/>
    <n v="1.8952516812715814E-2"/>
  </r>
  <r>
    <s v="OtsLGRF24S"/>
    <s v="OtsLGRF24S_11263"/>
    <s v="C-11263"/>
    <x v="58"/>
    <n v="9"/>
    <s v="M"/>
    <n v="470"/>
    <x v="3"/>
    <x v="1"/>
    <s v="NA"/>
    <s v="NA"/>
    <s v="NA"/>
    <x v="0"/>
    <x v="0"/>
    <s v="OtsNPFH22S_1_0461"/>
    <s v="OtsNPFH22S_1_0389"/>
    <x v="10"/>
    <x v="1"/>
    <n v="2022"/>
    <s v="FALL"/>
    <n v="1"/>
    <x v="12"/>
    <n v="0.98"/>
    <n v="1"/>
    <n v="1"/>
    <x v="2"/>
    <n v="11.111111111111111"/>
    <n v="11.131519274376418"/>
    <n v="17.11892736892737"/>
    <s v="Abv"/>
    <n v="2.0408163265306811E-2"/>
  </r>
  <r>
    <s v="OtsLGRF24S"/>
    <s v="OtsLGRF24S_11264"/>
    <s v="C-11264"/>
    <x v="58"/>
    <n v="9"/>
    <s v="F"/>
    <n v="700"/>
    <x v="0"/>
    <x v="1"/>
    <n v="1"/>
    <s v="NA"/>
    <s v="NA"/>
    <x v="1"/>
    <x v="1"/>
    <s v="OtsLYON20S_1_0484"/>
    <s v="OtsLYON20S_1_0528"/>
    <x v="1"/>
    <x v="0"/>
    <n v="2020"/>
    <s v="FALL"/>
    <n v="1"/>
    <x v="10"/>
    <n v="0.98961045999999997"/>
    <n v="1"/>
    <n v="1"/>
    <x v="0"/>
    <n v="11.111111111111111"/>
    <n v="11.121609726899791"/>
    <n v="17.103687686065587"/>
    <s v="Abv"/>
    <n v="1.049861578868061E-2"/>
  </r>
  <r>
    <s v="OtsLGRF24S"/>
    <s v="OtsLGRF24S_11266"/>
    <s v="C-11266"/>
    <x v="58"/>
    <n v="9"/>
    <s v="F"/>
    <n v="710"/>
    <x v="25"/>
    <x v="0"/>
    <s v="NA"/>
    <s v="NA"/>
    <s v="NA"/>
    <x v="1"/>
    <x v="1"/>
    <s v="OtsLYON20S_1_0429"/>
    <s v="OtsLYON20S_1_1133"/>
    <x v="1"/>
    <x v="0"/>
    <n v="2020"/>
    <s v="FALL"/>
    <n v="1"/>
    <x v="1"/>
    <n v="0.98961045999999997"/>
    <n v="1"/>
    <n v="1"/>
    <x v="0"/>
    <n v="11.111111111111111"/>
    <n v="11.121609726899791"/>
    <n v="17.103687686065587"/>
    <s v="Abv"/>
    <n v="1.049861578868061E-2"/>
  </r>
  <r>
    <s v="OtsLGRF24S"/>
    <s v="OtsLGRF24S_11267"/>
    <s v="C-11267"/>
    <x v="58"/>
    <n v="9"/>
    <s v="F"/>
    <n v="630"/>
    <x v="31"/>
    <x v="1"/>
    <n v="1"/>
    <s v="NA"/>
    <s v="NA"/>
    <x v="1"/>
    <x v="1"/>
    <s v="OtsLYON21S_1_1124"/>
    <s v="OtsLYON21S_1_1400"/>
    <x v="6"/>
    <x v="4"/>
    <n v="2021"/>
    <s v="FALL"/>
    <n v="1"/>
    <x v="3"/>
    <n v="0.98140000000000005"/>
    <n v="1"/>
    <n v="1"/>
    <x v="5"/>
    <n v="11.111111111111111"/>
    <n v="11.130063627923827"/>
    <n v="17.116688761125278"/>
    <s v="blw"/>
    <n v="1.8952516812715814E-2"/>
  </r>
  <r>
    <s v="OtsLGRF24S"/>
    <s v="OtsLGRF24S_11269"/>
    <s v="C-11269"/>
    <x v="58"/>
    <n v="9"/>
    <s v="M"/>
    <n v="730"/>
    <x v="13"/>
    <x v="0"/>
    <s v="NA"/>
    <s v="NA"/>
    <s v="NA"/>
    <x v="0"/>
    <x v="0"/>
    <s v="OtsLYON19S_1_0567"/>
    <s v="OtsLYON19S_1_0479"/>
    <x v="5"/>
    <x v="3"/>
    <n v="2019"/>
    <s v="FALL"/>
    <n v="1"/>
    <x v="10"/>
    <n v="0.95971980899999998"/>
    <n v="1"/>
    <n v="1"/>
    <x v="1"/>
    <n v="11.111111111111111"/>
    <n v="11.153081893231333"/>
    <n v="17.15208806307546"/>
    <s v="Abv"/>
    <n v="4.1970782120221983E-2"/>
  </r>
  <r>
    <s v="OtsLGRF24S"/>
    <s v="OtsLGRF24S_11270"/>
    <s v="C-11270"/>
    <x v="58"/>
    <n v="9"/>
    <s v="M"/>
    <n v="800"/>
    <x v="18"/>
    <x v="0"/>
    <s v="NA"/>
    <s v="NA"/>
    <s v="NA"/>
    <x v="0"/>
    <x v="0"/>
    <s v="OtsLYON19S_1_0716"/>
    <s v="OtsLYON19S_1_0825"/>
    <x v="5"/>
    <x v="3"/>
    <n v="2019"/>
    <s v="FALL"/>
    <n v="0.999999999999996"/>
    <x v="1"/>
    <n v="0.95971980899999998"/>
    <n v="1"/>
    <n v="1"/>
    <x v="4"/>
    <n v="11.111111111111111"/>
    <n v="11.153081893231333"/>
    <n v="17.15208806307546"/>
    <s v="Abv"/>
    <n v="4.1970782120221983E-2"/>
  </r>
  <r>
    <s v="OtsLGRF24S"/>
    <s v="OtsLGRF24S_11272"/>
    <s v="C-11272"/>
    <x v="58"/>
    <n v="9"/>
    <s v="F"/>
    <n v="690"/>
    <x v="1"/>
    <x v="1"/>
    <s v="NA"/>
    <s v="NA"/>
    <s v="NA"/>
    <x v="1"/>
    <x v="1"/>
    <s v="OtsLYON19S_1_1130"/>
    <s v="OtsLYON19S_1_1008"/>
    <x v="5"/>
    <x v="3"/>
    <n v="2019"/>
    <s v="FALL"/>
    <n v="1"/>
    <x v="15"/>
    <n v="0.95971980899999998"/>
    <n v="1"/>
    <n v="1"/>
    <x v="0"/>
    <n v="11.111111111111111"/>
    <n v="11.153081893231333"/>
    <n v="17.15208806307546"/>
    <s v="Abv"/>
    <n v="4.1970782120221983E-2"/>
  </r>
  <r>
    <s v="OtsLGRF24S"/>
    <s v="OtsLGRF24S_11273"/>
    <s v="C-11273"/>
    <x v="59"/>
    <n v="9"/>
    <s v="M"/>
    <n v="590"/>
    <x v="35"/>
    <x v="1"/>
    <s v="NA"/>
    <s v="NA"/>
    <s v="NA"/>
    <x v="1"/>
    <x v="1"/>
    <s v="OtsPBT21-UmaFa-3108"/>
    <s v="OtsPBT21-UmaFa-3107"/>
    <x v="18"/>
    <x v="4"/>
    <n v="2021"/>
    <s v="FALL"/>
    <n v="0.999999999999995"/>
    <x v="21"/>
    <n v="0.79749999999999999"/>
    <n v="1"/>
    <n v="1"/>
    <x v="8"/>
    <n v="11.111111111111111"/>
    <n v="11.365029606408916"/>
    <n v="17.478037955310683"/>
    <s v="blw"/>
    <n v="0.25391849529780508"/>
  </r>
  <r>
    <s v="OtsLGRF24S"/>
    <s v="OtsLGRF24S_11275"/>
    <s v="C-11275"/>
    <x v="59"/>
    <n v="9"/>
    <s v="M"/>
    <n v="380"/>
    <x v="22"/>
    <x v="0"/>
    <n v="1"/>
    <s v="NA"/>
    <s v="NA"/>
    <x v="0"/>
    <x v="0"/>
    <s v="OtsPBT21-UmaFa-3057"/>
    <s v="OtsPBT21-UmaFa-3056"/>
    <x v="18"/>
    <x v="4"/>
    <n v="2021"/>
    <s v="FALL"/>
    <n v="0.999999999999998"/>
    <x v="21"/>
    <n v="0.79749999999999999"/>
    <n v="1"/>
    <n v="1"/>
    <x v="6"/>
    <n v="11.111111111111111"/>
    <n v="11.365029606408916"/>
    <n v="17.478037955310683"/>
    <s v="blw"/>
    <n v="0.25391849529780508"/>
  </r>
  <r>
    <s v="OtsLGRF24S"/>
    <s v="OtsLGRF24S_11276"/>
    <s v="C-11276"/>
    <x v="59"/>
    <n v="9"/>
    <s v="M"/>
    <n v="770"/>
    <x v="8"/>
    <x v="0"/>
    <s v="NA"/>
    <s v="NA"/>
    <s v="NA"/>
    <x v="1"/>
    <x v="1"/>
    <s v="OtsLYON20S_1_0609"/>
    <s v="OtsLYON20S_1_0578"/>
    <x v="1"/>
    <x v="0"/>
    <n v="2020"/>
    <s v="FALL"/>
    <n v="1.00000000000001"/>
    <x v="10"/>
    <n v="0.98961045999999997"/>
    <n v="1"/>
    <n v="1"/>
    <x v="1"/>
    <n v="11.111111111111111"/>
    <n v="11.121609726899791"/>
    <n v="17.103687686065587"/>
    <s v="Abv"/>
    <n v="1.049861578868061E-2"/>
  </r>
  <r>
    <s v="OtsLGRF24S"/>
    <s v="OtsLGRF24S_11278"/>
    <s v="C-11278"/>
    <x v="60"/>
    <n v="9"/>
    <s v="F"/>
    <n v="680"/>
    <x v="19"/>
    <x v="1"/>
    <n v="1"/>
    <s v="NA"/>
    <s v="NA"/>
    <x v="1"/>
    <x v="1"/>
    <s v="OtsLYON21S_1_0710"/>
    <s v="OtsLYON21S_1_0289"/>
    <x v="6"/>
    <x v="4"/>
    <n v="2021"/>
    <s v="FALL"/>
    <n v="0.999999999999994"/>
    <x v="1"/>
    <n v="0.98140000000000005"/>
    <n v="1"/>
    <n v="1"/>
    <x v="0"/>
    <n v="11.111111111111111"/>
    <n v="11.130063627923827"/>
    <n v="17.116688761125278"/>
    <s v="Abv"/>
    <n v="1.8952516812715814E-2"/>
  </r>
  <r>
    <s v="OtsLGRF24S"/>
    <s v="OtsLGRF24S_11279"/>
    <s v="C-11279"/>
    <x v="60"/>
    <n v="9"/>
    <s v="M"/>
    <n v="600"/>
    <x v="44"/>
    <x v="1"/>
    <n v="1"/>
    <s v="NA"/>
    <s v="NA"/>
    <x v="0"/>
    <x v="0"/>
    <s v="OtsLYON20S_1_1449"/>
    <s v="OtsLYON20S_1_1251"/>
    <x v="1"/>
    <x v="0"/>
    <n v="2020"/>
    <s v="FALL"/>
    <n v="0.999999999999999"/>
    <x v="3"/>
    <n v="0.98961045999999997"/>
    <n v="1"/>
    <n v="1.125"/>
    <x v="8"/>
    <n v="12.5"/>
    <n v="12.510498615788681"/>
    <n v="19.239630447008349"/>
    <s v="blw"/>
    <n v="1.049861578868061E-2"/>
  </r>
  <r>
    <s v="OtsLGRF24S"/>
    <s v="OtsLGRF24S_11281"/>
    <s v="C-11281"/>
    <x v="60"/>
    <n v="9"/>
    <s v="M"/>
    <n v="500"/>
    <x v="23"/>
    <x v="0"/>
    <s v="NA"/>
    <s v="NA"/>
    <s v="NA"/>
    <x v="0"/>
    <x v="0"/>
    <s v="OtsLYON22S_1_0367"/>
    <s v="OtsLYON22S_1_4073"/>
    <x v="2"/>
    <x v="1"/>
    <n v="2022"/>
    <s v="FALL"/>
    <n v="1"/>
    <x v="4"/>
    <n v="0.98"/>
    <n v="1"/>
    <n v="1"/>
    <x v="7"/>
    <n v="11.111111111111111"/>
    <n v="11.131519274376418"/>
    <n v="17.11892736892737"/>
    <s v="Abv"/>
    <n v="2.0408163265306811E-2"/>
  </r>
  <r>
    <s v="OtsLGRF24S"/>
    <s v="OtsLGRF24S_11282"/>
    <s v="C-11282"/>
    <x v="60"/>
    <n v="9"/>
    <s v="M"/>
    <n v="330"/>
    <x v="56"/>
    <x v="1"/>
    <s v="NA"/>
    <s v="NA"/>
    <s v="This sample is a duplicate with OtsLGRF24S_11428."/>
    <x v="0"/>
    <x v="0"/>
    <s v="NA"/>
    <s v="NA"/>
    <x v="3"/>
    <x v="2"/>
    <s v="U"/>
    <s v="FALL"/>
    <n v="1"/>
    <x v="5"/>
    <n v="1"/>
    <n v="1"/>
    <n v="1"/>
    <x v="6"/>
    <n v="11.111111111111111"/>
    <n v="10.594833668760588"/>
    <n v="16.293569960290903"/>
    <s v="Abv"/>
    <n v="-0.51627744235052297"/>
  </r>
  <r>
    <s v="OtsLGRF24S"/>
    <s v="OtsLGRF24S_11284"/>
    <s v="C-11284"/>
    <x v="60"/>
    <n v="9"/>
    <s v="M"/>
    <n v="510"/>
    <x v="40"/>
    <x v="1"/>
    <n v="1"/>
    <s v="NA"/>
    <s v="NA"/>
    <x v="0"/>
    <x v="0"/>
    <s v="OtsLYON21S_1_1083"/>
    <s v="OtsLYON21S_1_1300"/>
    <x v="6"/>
    <x v="4"/>
    <n v="2021"/>
    <s v="FALL"/>
    <n v="1"/>
    <x v="3"/>
    <n v="0.98140000000000005"/>
    <n v="1"/>
    <n v="1"/>
    <x v="7"/>
    <n v="11.111111111111111"/>
    <n v="11.130063627923827"/>
    <n v="17.116688761125278"/>
    <s v="blw"/>
    <n v="1.8952516812715814E-2"/>
  </r>
  <r>
    <s v="OtsLGRF24S"/>
    <s v="OtsLGRF24S_11285"/>
    <s v="C-11285"/>
    <x v="61"/>
    <n v="9"/>
    <s v="F"/>
    <n v="830"/>
    <x v="10"/>
    <x v="1"/>
    <n v="1"/>
    <s v="NA"/>
    <s v="NA"/>
    <x v="1"/>
    <x v="1"/>
    <s v="OtsLYON19S_1_0551"/>
    <s v="OtsLYON19S_1_0421"/>
    <x v="5"/>
    <x v="3"/>
    <n v="2019"/>
    <s v="FALL"/>
    <n v="1"/>
    <x v="10"/>
    <n v="0.95971980899999998"/>
    <n v="1"/>
    <n v="1"/>
    <x v="3"/>
    <n v="11.111111111111111"/>
    <n v="11.153081893231333"/>
    <n v="17.15208806307546"/>
    <s v="Abv"/>
    <n v="4.1970782120221983E-2"/>
  </r>
  <r>
    <s v="OtsLGRF24S"/>
    <s v="OtsLGRF24S_11287"/>
    <s v="C-11287"/>
    <x v="62"/>
    <n v="9"/>
    <s v="M"/>
    <n v="610"/>
    <x v="38"/>
    <x v="1"/>
    <s v="NA"/>
    <s v="NA"/>
    <s v="NA"/>
    <x v="0"/>
    <x v="0"/>
    <s v="OtsPBT21-LWSFa-0141"/>
    <s v="OtsPBT21-LWSFa-0041"/>
    <x v="12"/>
    <x v="4"/>
    <n v="2021"/>
    <s v="FALL"/>
    <n v="1"/>
    <x v="19"/>
    <n v="0.98870000000000002"/>
    <n v="1"/>
    <n v="1.125"/>
    <x v="8"/>
    <n v="12.5"/>
    <n v="12.511429149388086"/>
    <n v="19.241061494892282"/>
    <s v="Abv"/>
    <n v="1.1429149388085591E-2"/>
  </r>
  <r>
    <s v="OtsLGRF24S"/>
    <s v="OtsLGRF24S_11288"/>
    <s v="C-11288"/>
    <x v="62"/>
    <n v="9"/>
    <s v="M"/>
    <n v="630"/>
    <x v="31"/>
    <x v="1"/>
    <n v="1"/>
    <s v="NA"/>
    <s v="NA"/>
    <x v="0"/>
    <x v="0"/>
    <s v="OtsLYON21S_1_0789"/>
    <s v="OtsLYON21S_1_0473"/>
    <x v="6"/>
    <x v="4"/>
    <n v="2021"/>
    <s v="FALL"/>
    <n v="1"/>
    <x v="10"/>
    <n v="0.98140000000000005"/>
    <n v="1"/>
    <n v="1"/>
    <x v="5"/>
    <n v="11.111111111111111"/>
    <n v="11.130063627923827"/>
    <n v="17.116688761125278"/>
    <s v="Abv"/>
    <n v="1.8952516812715814E-2"/>
  </r>
  <r>
    <s v="OtsLGRF24S"/>
    <s v="OtsLGRF24S_11290"/>
    <s v="C-11290"/>
    <x v="62"/>
    <n v="9"/>
    <s v="M"/>
    <n v="720"/>
    <x v="9"/>
    <x v="0"/>
    <s v="NA"/>
    <s v="NA"/>
    <s v="NA"/>
    <x v="0"/>
    <x v="0"/>
    <s v="OtsLYON21S_1_0792"/>
    <s v="OtsLYON21S_1_0491"/>
    <x v="6"/>
    <x v="4"/>
    <n v="2021"/>
    <s v="FALL"/>
    <n v="1"/>
    <x v="10"/>
    <n v="0.98140000000000005"/>
    <n v="1"/>
    <n v="1.0833333333333333"/>
    <x v="0"/>
    <n v="12.037037037037036"/>
    <n v="12.055989553849752"/>
    <n v="18.540650601753786"/>
    <s v="Abv"/>
    <n v="1.8952516812715814E-2"/>
  </r>
  <r>
    <s v="OtsLGRF24S"/>
    <s v="OtsLGRF24S_11291"/>
    <s v="C-11291"/>
    <x v="62"/>
    <n v="9"/>
    <s v="M"/>
    <n v="610"/>
    <x v="38"/>
    <x v="0"/>
    <s v="NA"/>
    <s v="NA"/>
    <s v="NA"/>
    <x v="0"/>
    <x v="0"/>
    <s v="NA"/>
    <s v="NA"/>
    <x v="3"/>
    <x v="2"/>
    <s v="U"/>
    <s v="FALL"/>
    <n v="0.999999999999999"/>
    <x v="5"/>
    <n v="1"/>
    <n v="1"/>
    <n v="1.125"/>
    <x v="8"/>
    <n v="12.5"/>
    <n v="12.458696873497624"/>
    <n v="19.159965646363773"/>
    <s v="Abv"/>
    <n v="-4.1303126502375775E-2"/>
  </r>
  <r>
    <s v="OtsLGRF24S"/>
    <s v="OtsLGRF24S_11293"/>
    <s v="C-11293"/>
    <x v="63"/>
    <n v="9"/>
    <s v="M"/>
    <n v="620"/>
    <x v="26"/>
    <x v="0"/>
    <s v="NA"/>
    <s v="NA"/>
    <s v="NA"/>
    <x v="0"/>
    <x v="0"/>
    <s v="NA"/>
    <s v="NA"/>
    <x v="3"/>
    <x v="2"/>
    <s v="U"/>
    <s v="FALL"/>
    <n v="1"/>
    <x v="5"/>
    <n v="1"/>
    <n v="1"/>
    <n v="1.125"/>
    <x v="8"/>
    <n v="12.5"/>
    <n v="12.458696873497624"/>
    <n v="19.159965646363773"/>
    <s v="Abv"/>
    <n v="-4.1303126502375775E-2"/>
  </r>
  <r>
    <s v="OtsLGRF24S"/>
    <s v="OtsLGRF24S_11294"/>
    <s v="C-11294"/>
    <x v="63"/>
    <n v="9"/>
    <s v="M"/>
    <n v="810"/>
    <x v="15"/>
    <x v="0"/>
    <s v="NA"/>
    <s v="NA"/>
    <s v="NA"/>
    <x v="0"/>
    <x v="0"/>
    <s v="OtsLYON19S_1_0551"/>
    <s v="OtsLYON19S_1_0418"/>
    <x v="5"/>
    <x v="3"/>
    <n v="2019"/>
    <s v="FALL"/>
    <n v="0.999999999999999"/>
    <x v="10"/>
    <n v="0.95971980899999998"/>
    <n v="1"/>
    <n v="1"/>
    <x v="4"/>
    <n v="11.111111111111111"/>
    <n v="11.153081893231333"/>
    <n v="17.15208806307546"/>
    <s v="Abv"/>
    <n v="4.1970782120221983E-2"/>
  </r>
  <r>
    <s v="OtsLGRF24S"/>
    <s v="OtsLGRF24S_11296"/>
    <s v="C-11296"/>
    <x v="63"/>
    <n v="9"/>
    <s v="F"/>
    <n v="750"/>
    <x v="21"/>
    <x v="0"/>
    <s v="NA"/>
    <s v="NA"/>
    <s v="NA"/>
    <x v="1"/>
    <x v="1"/>
    <s v="OtsLYON19S_1_1840"/>
    <s v="OtsLYON19S_1_1587"/>
    <x v="5"/>
    <x v="3"/>
    <n v="2019"/>
    <s v="FALL"/>
    <n v="0.999999999999999"/>
    <x v="4"/>
    <n v="0.95971980899999998"/>
    <n v="1"/>
    <n v="1"/>
    <x v="1"/>
    <n v="11.111111111111111"/>
    <n v="11.153081893231333"/>
    <n v="17.15208806307546"/>
    <s v="Abv"/>
    <n v="4.1970782120221983E-2"/>
  </r>
  <r>
    <s v="OtsLGRF24S"/>
    <s v="OtsLGRF24S_11297"/>
    <s v="C-11297"/>
    <x v="63"/>
    <n v="9"/>
    <s v="M"/>
    <n v="730"/>
    <x v="13"/>
    <x v="0"/>
    <s v="NA"/>
    <s v="NA"/>
    <s v="NA"/>
    <x v="0"/>
    <x v="0"/>
    <s v="NA"/>
    <s v="NA"/>
    <x v="3"/>
    <x v="2"/>
    <s v="U"/>
    <s v="FALL"/>
    <n v="0.999999999999999"/>
    <x v="5"/>
    <n v="1"/>
    <n v="1"/>
    <n v="1"/>
    <x v="1"/>
    <n v="11.111111111111111"/>
    <n v="11.069807984608735"/>
    <n v="17.024022885421008"/>
    <s v="Abv"/>
    <n v="-4.1303126502375775E-2"/>
  </r>
  <r>
    <s v="OtsLGRF24S"/>
    <s v="OtsLGRF24S_11299"/>
    <s v="C-11299"/>
    <x v="64"/>
    <n v="9"/>
    <s v="F"/>
    <n v="690"/>
    <x v="1"/>
    <x v="1"/>
    <n v="1"/>
    <s v="NA"/>
    <s v="This sample is a duplicate with OtsLGRF24S_9890."/>
    <x v="1"/>
    <x v="1"/>
    <s v="OtsLYON20S_1_0482"/>
    <s v="OtsLYON20S_1_0518"/>
    <x v="1"/>
    <x v="0"/>
    <n v="2020"/>
    <s v="FALL"/>
    <n v="1"/>
    <x v="10"/>
    <n v="0.98961045999999997"/>
    <n v="1"/>
    <n v="1"/>
    <x v="0"/>
    <n v="11.111111111111111"/>
    <n v="11.121609726899791"/>
    <n v="17.103687686065587"/>
    <s v="Abv"/>
    <n v="1.049861578868061E-2"/>
  </r>
  <r>
    <s v="OtsLGRF24S"/>
    <s v="OtsLGRF24S_11300"/>
    <s v="C-11300"/>
    <x v="64"/>
    <n v="9"/>
    <s v="M"/>
    <n v="460"/>
    <x v="5"/>
    <x v="1"/>
    <n v="1"/>
    <s v="NA"/>
    <s v="NA"/>
    <x v="0"/>
    <x v="0"/>
    <s v="OtsLYON22S_1_0263"/>
    <s v="OtsLYON22S_1_3270"/>
    <x v="2"/>
    <x v="1"/>
    <n v="2022"/>
    <s v="FALL"/>
    <n v="1"/>
    <x v="6"/>
    <n v="0.98"/>
    <n v="1"/>
    <n v="1"/>
    <x v="2"/>
    <n v="11.111111111111111"/>
    <n v="11.131519274376418"/>
    <n v="17.11892736892737"/>
    <s v="Abv"/>
    <n v="2.0408163265306811E-2"/>
  </r>
  <r>
    <s v="OtsLGRF24S"/>
    <s v="OtsLGRF24S_11302"/>
    <s v="C-11302"/>
    <x v="64"/>
    <n v="9"/>
    <s v="M"/>
    <n v="610"/>
    <x v="38"/>
    <x v="1"/>
    <s v="NA"/>
    <s v="NA"/>
    <s v="This individual failed to genotype"/>
    <x v="2"/>
    <x v="0"/>
    <s v="NG"/>
    <s v="NG"/>
    <x v="8"/>
    <x v="2"/>
    <s v="U"/>
    <s v="NA"/>
    <s v="NA"/>
    <x v="16"/>
    <e v="#N/A"/>
    <n v="1"/>
    <n v="0"/>
    <x v="8"/>
    <n v="0"/>
    <n v="0"/>
    <n v="0"/>
    <s v="Abv"/>
    <n v="0"/>
  </r>
  <r>
    <s v="OtsLGRF24S"/>
    <s v="OtsLGRF24S_11303"/>
    <s v="C-11303"/>
    <x v="64"/>
    <n v="9"/>
    <s v="M"/>
    <n v="340"/>
    <x v="66"/>
    <x v="1"/>
    <s v="NA"/>
    <s v="NA"/>
    <s v="NA"/>
    <x v="0"/>
    <x v="0"/>
    <s v="OtsPBT22-PRHFa-8577"/>
    <s v="OtsPBT22-PRHFa-8627"/>
    <x v="21"/>
    <x v="1"/>
    <n v="2022"/>
    <s v="FALL"/>
    <n v="1"/>
    <x v="18"/>
    <n v="0.96"/>
    <n v="1"/>
    <n v="1"/>
    <x v="6"/>
    <n v="11.111111111111111"/>
    <n v="11.152777777777777"/>
    <n v="17.15162037037037"/>
    <s v="blw"/>
    <n v="4.1666666666666075E-2"/>
  </r>
  <r>
    <s v="OtsLGRF24S"/>
    <s v="OtsLGRF24S_11305"/>
    <s v="C-11305"/>
    <x v="64"/>
    <n v="9"/>
    <s v="M"/>
    <n v="410"/>
    <x v="54"/>
    <x v="1"/>
    <n v="1"/>
    <s v="NA"/>
    <s v="NA"/>
    <x v="0"/>
    <x v="0"/>
    <s v="OtsLYON22S_1_0289"/>
    <s v="OtsLYON22S_1_3344"/>
    <x v="2"/>
    <x v="1"/>
    <n v="2022"/>
    <s v="FALL"/>
    <n v="1"/>
    <x v="9"/>
    <n v="0.98"/>
    <n v="1"/>
    <n v="1"/>
    <x v="6"/>
    <n v="11.111111111111111"/>
    <n v="11.131519274376418"/>
    <n v="17.11892736892737"/>
    <s v="Abv"/>
    <n v="2.0408163265306811E-2"/>
  </r>
  <r>
    <s v="OtsLGRF24S"/>
    <s v="OtsLGRF24S_11306"/>
    <s v="C-11306"/>
    <x v="65"/>
    <n v="9"/>
    <s v="M"/>
    <n v="610"/>
    <x v="38"/>
    <x v="1"/>
    <s v="NA"/>
    <s v="NA"/>
    <s v="NA"/>
    <x v="0"/>
    <x v="0"/>
    <s v="OtsPBT21-LWSFa-6512"/>
    <s v="OtsPBT21-LWSFa-6438"/>
    <x v="12"/>
    <x v="4"/>
    <n v="2021"/>
    <s v="FALL"/>
    <n v="1"/>
    <x v="19"/>
    <n v="0.98870000000000002"/>
    <n v="1"/>
    <n v="1.125"/>
    <x v="8"/>
    <n v="12.5"/>
    <n v="12.511429149388086"/>
    <n v="19.241061494892282"/>
    <s v="Abv"/>
    <n v="1.1429149388085591E-2"/>
  </r>
  <r>
    <s v="OtsLGRF24S"/>
    <s v="OtsLGRF24S_11308"/>
    <s v="C-11308"/>
    <x v="65"/>
    <n v="9"/>
    <s v="M"/>
    <n v="650"/>
    <x v="28"/>
    <x v="0"/>
    <s v="NA"/>
    <s v="NA"/>
    <s v="NA"/>
    <x v="0"/>
    <x v="0"/>
    <s v="OtsLYON21S_1_0797"/>
    <s v="OtsLYON21S_1_1614"/>
    <x v="6"/>
    <x v="4"/>
    <n v="2021"/>
    <s v="FALL"/>
    <n v="0.999999999999999"/>
    <x v="10"/>
    <n v="0.98140000000000005"/>
    <n v="1"/>
    <n v="1"/>
    <x v="5"/>
    <n v="11.111111111111111"/>
    <n v="11.130063627923827"/>
    <n v="17.116688761125278"/>
    <s v="Abv"/>
    <n v="1.8952516812715814E-2"/>
  </r>
  <r>
    <s v="OtsLGRF24S"/>
    <s v="OtsLGRF24S_11309"/>
    <s v="C-11309"/>
    <x v="65"/>
    <n v="9"/>
    <s v="F"/>
    <n v="740"/>
    <x v="2"/>
    <x v="1"/>
    <n v="1"/>
    <s v="NA"/>
    <s v="NA"/>
    <x v="1"/>
    <x v="1"/>
    <s v="OtsLYON19S_1_1355"/>
    <s v="OtsLYON19S_1_1267"/>
    <x v="5"/>
    <x v="3"/>
    <n v="2019"/>
    <s v="FALL"/>
    <n v="1"/>
    <x v="3"/>
    <n v="0.95971980899999998"/>
    <n v="1"/>
    <n v="1"/>
    <x v="1"/>
    <n v="11.111111111111111"/>
    <n v="11.153081893231333"/>
    <n v="17.15208806307546"/>
    <s v="blw"/>
    <n v="4.1970782120221983E-2"/>
  </r>
  <r>
    <s v="OtsLGRF24S"/>
    <s v="OtsLGRF24S_11311"/>
    <s v="C-11311"/>
    <x v="66"/>
    <n v="9"/>
    <s v="M"/>
    <n v="680"/>
    <x v="19"/>
    <x v="1"/>
    <n v="1"/>
    <s v="NA"/>
    <s v="NA"/>
    <x v="0"/>
    <x v="0"/>
    <s v="NA"/>
    <s v="NA"/>
    <x v="3"/>
    <x v="2"/>
    <s v="U"/>
    <s v="FALL"/>
    <n v="1"/>
    <x v="5"/>
    <n v="1"/>
    <n v="1"/>
    <n v="1.0833333333333333"/>
    <x v="0"/>
    <n v="12.037037037037036"/>
    <n v="11.520759594686513"/>
    <n v="17.71753180091941"/>
    <s v="Abv"/>
    <n v="-0.51627744235052297"/>
  </r>
  <r>
    <s v="OtsLGRF24S"/>
    <s v="OtsLGRF24S_11312"/>
    <s v="C-11312"/>
    <x v="66"/>
    <n v="9"/>
    <s v="F"/>
    <n v="780"/>
    <x v="11"/>
    <x v="1"/>
    <n v="1"/>
    <s v="NA"/>
    <s v="NA"/>
    <x v="1"/>
    <x v="1"/>
    <s v="OtsLYON19S_1_1302"/>
    <s v="OtsLYON19S_1_1240"/>
    <x v="5"/>
    <x v="3"/>
    <n v="2019"/>
    <s v="FALL"/>
    <n v="0.999999999999998"/>
    <x v="6"/>
    <n v="0.95971980899999998"/>
    <n v="1"/>
    <n v="1"/>
    <x v="4"/>
    <n v="11.111111111111111"/>
    <n v="11.153081893231333"/>
    <n v="17.15208806307546"/>
    <s v="Abv"/>
    <n v="4.1970782120221983E-2"/>
  </r>
  <r>
    <s v="OtsLGRF24S"/>
    <s v="OtsLGRF24S_11314"/>
    <s v="C-11314"/>
    <x v="67"/>
    <n v="9"/>
    <s v="F"/>
    <n v="710"/>
    <x v="25"/>
    <x v="1"/>
    <n v="1"/>
    <s v="NA"/>
    <s v="NA"/>
    <x v="1"/>
    <x v="1"/>
    <s v="OtsLYON20S_1_1315"/>
    <s v="OtsLYON20S_1_0818"/>
    <x v="1"/>
    <x v="0"/>
    <n v="2020"/>
    <s v="FALL"/>
    <n v="1"/>
    <x v="3"/>
    <n v="0.98961045999999997"/>
    <n v="1"/>
    <n v="1"/>
    <x v="0"/>
    <n v="11.111111111111111"/>
    <n v="11.121609726899791"/>
    <n v="17.103687686065587"/>
    <s v="blw"/>
    <n v="1.049861578868061E-2"/>
  </r>
  <r>
    <s v="OtsLGRF24S"/>
    <s v="OtsLGRF24S_11315"/>
    <s v="C-11315"/>
    <x v="67"/>
    <n v="9"/>
    <s v="F"/>
    <n v="740"/>
    <x v="2"/>
    <x v="1"/>
    <n v="1"/>
    <s v="NA"/>
    <s v="NA"/>
    <x v="1"/>
    <x v="1"/>
    <s v="OtsLYON19S_1_1328"/>
    <s v="OtsLYON19S_1_1282"/>
    <x v="5"/>
    <x v="3"/>
    <n v="2019"/>
    <s v="FALL"/>
    <n v="1"/>
    <x v="3"/>
    <n v="0.95971980899999998"/>
    <n v="1"/>
    <n v="1"/>
    <x v="1"/>
    <n v="11.111111111111111"/>
    <n v="11.153081893231333"/>
    <n v="17.15208806307546"/>
    <s v="blw"/>
    <n v="4.1970782120221983E-2"/>
  </r>
  <r>
    <s v="OtsLGRF24S"/>
    <s v="OtsLGRF24S_11317"/>
    <s v="C-11317"/>
    <x v="67"/>
    <n v="9"/>
    <s v="M"/>
    <n v="440"/>
    <x v="49"/>
    <x v="0"/>
    <s v="NA"/>
    <s v="NA"/>
    <s v="NA"/>
    <x v="0"/>
    <x v="0"/>
    <s v="OtsLYON22S_1_0237"/>
    <s v="OtsLYON22S_1_3207"/>
    <x v="2"/>
    <x v="1"/>
    <n v="2022"/>
    <s v="FALL"/>
    <n v="1.00000000000001"/>
    <x v="10"/>
    <n v="0.98"/>
    <n v="1"/>
    <n v="1"/>
    <x v="2"/>
    <n v="11.111111111111111"/>
    <n v="11.131519274376418"/>
    <n v="17.11892736892737"/>
    <s v="Abv"/>
    <n v="2.0408163265306811E-2"/>
  </r>
  <r>
    <s v="OtsLGRF24S"/>
    <s v="OtsLGRF24S_11318"/>
    <s v="C-11318"/>
    <x v="67"/>
    <n v="9"/>
    <s v="M"/>
    <n v="570"/>
    <x v="43"/>
    <x v="0"/>
    <s v="NA"/>
    <s v="NA"/>
    <s v="NA"/>
    <x v="0"/>
    <x v="0"/>
    <s v="OtsLYON21S_1_0804"/>
    <s v="OtsLYON21S_1_1617"/>
    <x v="6"/>
    <x v="4"/>
    <n v="2021"/>
    <s v="FALL"/>
    <n v="0.999999999999999"/>
    <x v="10"/>
    <n v="0.98140000000000005"/>
    <n v="1"/>
    <n v="1"/>
    <x v="9"/>
    <n v="11.111111111111111"/>
    <n v="11.130063627923827"/>
    <n v="17.116688761125278"/>
    <s v="Abv"/>
    <n v="1.8952516812715814E-2"/>
  </r>
  <r>
    <s v="OtsLGRF24S"/>
    <s v="OtsLGRF24S_11320"/>
    <s v="C-11320"/>
    <x v="67"/>
    <n v="9"/>
    <s v="F"/>
    <n v="780"/>
    <x v="11"/>
    <x v="1"/>
    <n v="1"/>
    <s v="NA"/>
    <s v="NA"/>
    <x v="1"/>
    <x v="1"/>
    <s v="OtsPBT19-RSHFa-0777"/>
    <s v="OtsPBT19-RSHFa-0492"/>
    <x v="13"/>
    <x v="3"/>
    <n v="2019"/>
    <s v="FALL"/>
    <n v="0.999999999999999"/>
    <x v="20"/>
    <n v="0.96016800000000002"/>
    <n v="1"/>
    <n v="1"/>
    <x v="4"/>
    <n v="11.111111111111111"/>
    <n v="11.152595518006571"/>
    <n v="17.151340076934346"/>
    <s v="blw"/>
    <n v="4.1484406895460069E-2"/>
  </r>
  <r>
    <s v="OtsLGRF24S"/>
    <s v="OtsLGRF24S_11321"/>
    <s v="C-11321"/>
    <x v="67"/>
    <n v="9"/>
    <s v="F"/>
    <n v="760"/>
    <x v="20"/>
    <x v="0"/>
    <s v="NA"/>
    <s v="NA"/>
    <s v="This sample is a duplicate with OtsLGRF24S_11243."/>
    <x v="1"/>
    <x v="1"/>
    <s v="OtsLYON20S_1_0443"/>
    <s v="OtsLYON20S_1_1187"/>
    <x v="1"/>
    <x v="0"/>
    <n v="2020"/>
    <s v="FALL"/>
    <n v="1"/>
    <x v="10"/>
    <n v="0.98961045999999997"/>
    <n v="1"/>
    <n v="1"/>
    <x v="1"/>
    <n v="11.111111111111111"/>
    <n v="11.121609726899791"/>
    <n v="17.103687686065587"/>
    <s v="Abv"/>
    <n v="1.049861578868061E-2"/>
  </r>
  <r>
    <s v="OtsLGRF24S"/>
    <s v="OtsLGRF24S_11323"/>
    <s v="C-11323"/>
    <x v="68"/>
    <n v="9"/>
    <s v="M"/>
    <n v="750"/>
    <x v="21"/>
    <x v="0"/>
    <s v="NA"/>
    <s v="NA"/>
    <s v="NA"/>
    <x v="0"/>
    <x v="0"/>
    <s v="OtsLYON20S_1_0463"/>
    <s v="OtsLYON20S_1_1195"/>
    <x v="1"/>
    <x v="0"/>
    <n v="2020"/>
    <s v="FALL"/>
    <n v="1"/>
    <x v="10"/>
    <n v="0.98961045999999997"/>
    <n v="1"/>
    <n v="1"/>
    <x v="1"/>
    <n v="11.111111111111111"/>
    <n v="11.121609726899791"/>
    <n v="17.103687686065587"/>
    <s v="Abv"/>
    <n v="1.049861578868061E-2"/>
  </r>
  <r>
    <s v="OtsLGRF24S"/>
    <s v="OtsLGRF24S_11324"/>
    <s v="C-11324"/>
    <x v="68"/>
    <n v="9"/>
    <s v="M"/>
    <n v="650"/>
    <x v="28"/>
    <x v="0"/>
    <s v="NA"/>
    <s v="NA"/>
    <s v="NA"/>
    <x v="0"/>
    <x v="0"/>
    <s v="OtsLYON21S_1_0816"/>
    <s v="OtsLYON21S_1_1639"/>
    <x v="6"/>
    <x v="4"/>
    <n v="2021"/>
    <s v="FALL"/>
    <n v="1"/>
    <x v="10"/>
    <n v="0.98140000000000005"/>
    <n v="1"/>
    <n v="1"/>
    <x v="5"/>
    <n v="11.111111111111111"/>
    <n v="11.130063627923827"/>
    <n v="17.116688761125278"/>
    <s v="Abv"/>
    <n v="1.8952516812715814E-2"/>
  </r>
  <r>
    <s v="OtsLGRF24S"/>
    <s v="OtsLGRF24S_11326"/>
    <s v="C-11326"/>
    <x v="69"/>
    <n v="9"/>
    <s v="F"/>
    <n v="660"/>
    <x v="36"/>
    <x v="1"/>
    <n v="1"/>
    <s v="NA"/>
    <s v="NA"/>
    <x v="1"/>
    <x v="1"/>
    <s v="OtsLYON19S_1_0529"/>
    <s v="OtsLYON19S_1_0372"/>
    <x v="5"/>
    <x v="3"/>
    <n v="2019"/>
    <s v="FALL"/>
    <n v="1"/>
    <x v="10"/>
    <n v="0.95971980899999998"/>
    <n v="1"/>
    <n v="1"/>
    <x v="5"/>
    <n v="11.111111111111111"/>
    <n v="11.153081893231333"/>
    <n v="17.15208806307546"/>
    <s v="Abv"/>
    <n v="4.1970782120221983E-2"/>
  </r>
  <r>
    <s v="OtsLGRF24S"/>
    <s v="OtsLGRF24S_11327"/>
    <s v="C-11327"/>
    <x v="69"/>
    <n v="9"/>
    <s v="M"/>
    <n v="610"/>
    <x v="38"/>
    <x v="0"/>
    <s v="NA"/>
    <s v="NA"/>
    <s v="NA"/>
    <x v="2"/>
    <x v="0"/>
    <s v="NA"/>
    <s v="NA"/>
    <x v="3"/>
    <x v="2"/>
    <s v="U"/>
    <s v="FALL"/>
    <n v="1"/>
    <x v="5"/>
    <n v="1"/>
    <n v="1"/>
    <n v="1.125"/>
    <x v="8"/>
    <n v="12.5"/>
    <n v="12.458696873497624"/>
    <n v="19.159965646363773"/>
    <s v="Abv"/>
    <n v="-4.1303126502375775E-2"/>
  </r>
  <r>
    <s v="OtsLGRF24S"/>
    <s v="OtsLGRF24S_11329"/>
    <s v="C-11329"/>
    <x v="69"/>
    <n v="9"/>
    <s v="M"/>
    <n v="630"/>
    <x v="31"/>
    <x v="1"/>
    <n v="1"/>
    <s v="NA"/>
    <s v="NA"/>
    <x v="0"/>
    <x v="0"/>
    <s v="OtsLYON21S_1_0762"/>
    <s v="OtsLYON21S_1_0434"/>
    <x v="6"/>
    <x v="4"/>
    <n v="2021"/>
    <s v="FALL"/>
    <n v="1"/>
    <x v="10"/>
    <n v="0.98140000000000005"/>
    <n v="1"/>
    <n v="1"/>
    <x v="5"/>
    <n v="11.111111111111111"/>
    <n v="11.130063627923827"/>
    <n v="17.116688761125278"/>
    <s v="Abv"/>
    <n v="1.8952516812715814E-2"/>
  </r>
  <r>
    <s v="OtsLGRF24S"/>
    <s v="OtsLGRF24S_11330"/>
    <s v="C-11330"/>
    <x v="69"/>
    <n v="9"/>
    <s v="F"/>
    <n v="740"/>
    <x v="2"/>
    <x v="1"/>
    <n v="1"/>
    <s v="NA"/>
    <s v="NA"/>
    <x v="1"/>
    <x v="1"/>
    <s v="OtsLYON20S_1_0500"/>
    <s v="OtsLYON20S_1_0556"/>
    <x v="1"/>
    <x v="0"/>
    <n v="2020"/>
    <s v="FALL"/>
    <n v="1"/>
    <x v="10"/>
    <n v="0.98961045999999997"/>
    <n v="1"/>
    <n v="1"/>
    <x v="1"/>
    <n v="11.111111111111111"/>
    <n v="11.121609726899791"/>
    <n v="17.103687686065587"/>
    <s v="Abv"/>
    <n v="1.049861578868061E-2"/>
  </r>
  <r>
    <s v="OtsLGRF24S"/>
    <s v="OtsLGRF24S_11332"/>
    <s v="C-11332"/>
    <x v="69"/>
    <n v="9"/>
    <s v="M"/>
    <n v="660"/>
    <x v="36"/>
    <x v="0"/>
    <s v="NA"/>
    <s v="NA"/>
    <s v="NA"/>
    <x v="0"/>
    <x v="0"/>
    <s v="NA"/>
    <s v="NA"/>
    <x v="3"/>
    <x v="2"/>
    <s v="U"/>
    <s v="FALL"/>
    <n v="0.999999999999996"/>
    <x v="5"/>
    <n v="1"/>
    <n v="1"/>
    <n v="1"/>
    <x v="5"/>
    <n v="11.111111111111111"/>
    <n v="11.069807984608735"/>
    <n v="17.024022885421008"/>
    <s v="Abv"/>
    <n v="-4.1303126502375775E-2"/>
  </r>
  <r>
    <s v="OtsLGRF24S"/>
    <s v="OtsLGRF24S_11333"/>
    <s v="C-11333"/>
    <x v="69"/>
    <n v="9"/>
    <s v="F"/>
    <n v="740"/>
    <x v="2"/>
    <x v="1"/>
    <n v="1"/>
    <s v="NA"/>
    <s v="NA"/>
    <x v="1"/>
    <x v="1"/>
    <s v="OtsLYON20S_1_0489"/>
    <s v="OtsLYON20S_1_0536"/>
    <x v="1"/>
    <x v="0"/>
    <n v="2020"/>
    <s v="FALL"/>
    <n v="1"/>
    <x v="10"/>
    <n v="0.98961045999999997"/>
    <n v="1"/>
    <n v="1"/>
    <x v="1"/>
    <n v="11.111111111111111"/>
    <n v="11.121609726899791"/>
    <n v="17.103687686065587"/>
    <s v="Abv"/>
    <n v="1.049861578868061E-2"/>
  </r>
  <r>
    <s v="OtsLGRF24S"/>
    <s v="OtsLGRF24S_11335"/>
    <s v="C-11335"/>
    <x v="69"/>
    <n v="9"/>
    <s v="M"/>
    <n v="500"/>
    <x v="23"/>
    <x v="1"/>
    <n v="1"/>
    <s v="NA"/>
    <s v="NA"/>
    <x v="0"/>
    <x v="0"/>
    <s v="OtsLYON21S_1_2108"/>
    <s v="OtsLYON21S_1_2314"/>
    <x v="6"/>
    <x v="4"/>
    <n v="2021"/>
    <s v="FALL"/>
    <n v="0.999999999999999"/>
    <x v="3"/>
    <n v="0.98140000000000005"/>
    <n v="1"/>
    <n v="1"/>
    <x v="7"/>
    <n v="11.111111111111111"/>
    <n v="11.130063627923827"/>
    <n v="17.116688761125278"/>
    <s v="blw"/>
    <n v="1.8952516812715814E-2"/>
  </r>
  <r>
    <s v="OtsLGRF24S"/>
    <s v="OtsLGRF24S_11336"/>
    <s v="C-11336"/>
    <x v="69"/>
    <n v="9"/>
    <s v="M"/>
    <n v="710"/>
    <x v="25"/>
    <x v="1"/>
    <s v="NA"/>
    <s v="NA"/>
    <s v="This individual failed to genotype"/>
    <x v="2"/>
    <x v="0"/>
    <s v="NG"/>
    <s v="NG"/>
    <x v="8"/>
    <x v="2"/>
    <s v="U"/>
    <s v="NA"/>
    <s v="NA"/>
    <x v="16"/>
    <e v="#N/A"/>
    <n v="1"/>
    <n v="0"/>
    <x v="0"/>
    <n v="0"/>
    <n v="0"/>
    <n v="0"/>
    <s v="Abv"/>
    <n v="0"/>
  </r>
  <r>
    <s v="OtsLGRF24S"/>
    <s v="OtsLGRF24S_11338"/>
    <s v="C-11338"/>
    <x v="70"/>
    <n v="9"/>
    <s v="F"/>
    <n v="690"/>
    <x v="1"/>
    <x v="1"/>
    <n v="1"/>
    <s v="NA"/>
    <s v="NA"/>
    <x v="1"/>
    <x v="1"/>
    <s v="OtsLYON20S_1_1315"/>
    <s v="OtsLYON20S_1_0818"/>
    <x v="1"/>
    <x v="0"/>
    <n v="2020"/>
    <s v="FALL"/>
    <n v="0.999999999999999"/>
    <x v="3"/>
    <n v="0.98961045999999997"/>
    <n v="1"/>
    <n v="1"/>
    <x v="0"/>
    <n v="11.111111111111111"/>
    <n v="11.121609726899791"/>
    <n v="17.103687686065587"/>
    <s v="blw"/>
    <n v="1.049861578868061E-2"/>
  </r>
  <r>
    <s v="OtsLGRF24S"/>
    <s v="OtsLGRF24S_11339"/>
    <s v="C-11339"/>
    <x v="70"/>
    <n v="9"/>
    <s v="M"/>
    <n v="610"/>
    <x v="38"/>
    <x v="1"/>
    <n v="1"/>
    <s v="NA"/>
    <s v="NA"/>
    <x v="0"/>
    <x v="0"/>
    <s v="OtsLYON21S_1_0790"/>
    <s v="OtsLYON21S_1_0486"/>
    <x v="6"/>
    <x v="4"/>
    <n v="2021"/>
    <s v="FALL"/>
    <n v="0.999999999999997"/>
    <x v="10"/>
    <n v="0.98140000000000005"/>
    <n v="1"/>
    <n v="1.125"/>
    <x v="8"/>
    <n v="12.5"/>
    <n v="12.518952516812716"/>
    <n v="19.25263152206804"/>
    <s v="Abv"/>
    <n v="1.8952516812715814E-2"/>
  </r>
  <r>
    <s v="OtsLGRF24S"/>
    <s v="OtsLGRF24S_11341"/>
    <s v="C-11341"/>
    <x v="70"/>
    <n v="9"/>
    <s v="F"/>
    <n v="690"/>
    <x v="1"/>
    <x v="0"/>
    <s v="NA"/>
    <s v="NA"/>
    <s v="NA"/>
    <x v="1"/>
    <x v="1"/>
    <s v="OtsLYON21S_1_0816"/>
    <s v="OtsLYON21S_1_1638"/>
    <x v="6"/>
    <x v="4"/>
    <n v="2021"/>
    <s v="FALL"/>
    <n v="1"/>
    <x v="10"/>
    <n v="0.98140000000000005"/>
    <n v="1"/>
    <n v="1"/>
    <x v="0"/>
    <n v="11.111111111111111"/>
    <n v="11.130063627923827"/>
    <n v="17.116688761125278"/>
    <s v="Abv"/>
    <n v="1.8952516812715814E-2"/>
  </r>
  <r>
    <s v="OtsLGRF24S"/>
    <s v="OtsLGRF24S_11342"/>
    <s v="C-11342"/>
    <x v="70"/>
    <n v="9"/>
    <s v="F"/>
    <n v="800"/>
    <x v="18"/>
    <x v="1"/>
    <n v="1"/>
    <s v="NA"/>
    <s v="NA"/>
    <x v="1"/>
    <x v="1"/>
    <s v="OtsPBt19-PRHFa-7250"/>
    <s v="OtsPBt19-PRHFa-7197"/>
    <x v="11"/>
    <x v="3"/>
    <n v="2019"/>
    <s v="FALL"/>
    <n v="0.999999999999999"/>
    <x v="18"/>
    <n v="0.96152300000000002"/>
    <n v="1"/>
    <n v="1"/>
    <x v="4"/>
    <n v="11.111111111111111"/>
    <n v="11.151127834580024"/>
    <n v="17.149082957725341"/>
    <s v="blw"/>
    <n v="4.0016723468912829E-2"/>
  </r>
  <r>
    <s v="OtsLGRF24S"/>
    <s v="OtsLGRF24S_11344"/>
    <s v="C-11344"/>
    <x v="70"/>
    <n v="9"/>
    <s v="F"/>
    <n v="660"/>
    <x v="36"/>
    <x v="1"/>
    <n v="1"/>
    <s v="NA"/>
    <s v="NA"/>
    <x v="1"/>
    <x v="1"/>
    <s v="OtsLYON20S_1_1391"/>
    <s v="OtsLYON20S_1_0954"/>
    <x v="1"/>
    <x v="0"/>
    <n v="2020"/>
    <s v="FALL"/>
    <n v="0.999999999999997"/>
    <x v="3"/>
    <n v="0.98961045999999997"/>
    <n v="1"/>
    <n v="1"/>
    <x v="5"/>
    <n v="11.111111111111111"/>
    <n v="11.121609726899791"/>
    <n v="17.103687686065587"/>
    <s v="blw"/>
    <n v="1.049861578868061E-2"/>
  </r>
  <r>
    <s v="OtsLGRF24S"/>
    <s v="OtsLGRF24S_11345"/>
    <s v="C-11345"/>
    <x v="70"/>
    <n v="9"/>
    <s v="M"/>
    <n v="610"/>
    <x v="38"/>
    <x v="0"/>
    <s v="NA"/>
    <s v="NA"/>
    <s v="NA"/>
    <x v="0"/>
    <x v="0"/>
    <s v="NA"/>
    <s v="NA"/>
    <x v="3"/>
    <x v="2"/>
    <s v="U"/>
    <s v="FALL"/>
    <n v="1"/>
    <x v="5"/>
    <n v="1"/>
    <n v="1"/>
    <n v="1.125"/>
    <x v="8"/>
    <n v="12.5"/>
    <n v="12.458696873497624"/>
    <n v="19.159965646363773"/>
    <s v="Abv"/>
    <n v="-4.1303126502375775E-2"/>
  </r>
  <r>
    <s v="OtsLGRF24S"/>
    <s v="OtsLGRF24S_11347"/>
    <s v="C-11347"/>
    <x v="70"/>
    <n v="9"/>
    <s v="M"/>
    <n v="480"/>
    <x v="46"/>
    <x v="1"/>
    <n v="1"/>
    <s v="NA"/>
    <s v="NA"/>
    <x v="0"/>
    <x v="0"/>
    <s v="OtsPBT21-LWSFa-6514"/>
    <s v="OtsPBT21-LWSFa-6601"/>
    <x v="12"/>
    <x v="4"/>
    <n v="2021"/>
    <s v="FALL"/>
    <n v="1"/>
    <x v="19"/>
    <n v="0.98870000000000002"/>
    <n v="1"/>
    <n v="1"/>
    <x v="7"/>
    <n v="11.111111111111111"/>
    <n v="11.122540260499196"/>
    <n v="17.105118733949521"/>
    <s v="Abv"/>
    <n v="1.1429149388085591E-2"/>
  </r>
  <r>
    <s v="OtsLGRF24S"/>
    <s v="OtsLGRF24S_11348"/>
    <s v="C-11348"/>
    <x v="70"/>
    <n v="9"/>
    <s v="M"/>
    <n v="630"/>
    <x v="31"/>
    <x v="0"/>
    <s v="NA"/>
    <s v="NA"/>
    <s v="NA"/>
    <x v="0"/>
    <x v="0"/>
    <s v="OtsLYON21S_1_0810"/>
    <s v="OtsLYON21S_1_1632"/>
    <x v="6"/>
    <x v="4"/>
    <n v="2021"/>
    <s v="FALL"/>
    <n v="1"/>
    <x v="10"/>
    <n v="0.98140000000000005"/>
    <n v="1"/>
    <n v="1"/>
    <x v="5"/>
    <n v="11.111111111111111"/>
    <n v="11.130063627923827"/>
    <n v="17.116688761125278"/>
    <s v="Abv"/>
    <n v="1.8952516812715814E-2"/>
  </r>
  <r>
    <s v="OtsLGRF24S"/>
    <s v="OtsLGRF24S_11350"/>
    <s v="C-11350"/>
    <x v="71"/>
    <n v="9"/>
    <s v="M"/>
    <n v="860"/>
    <x v="16"/>
    <x v="0"/>
    <s v="NA"/>
    <s v="NA"/>
    <s v="NA"/>
    <x v="0"/>
    <x v="0"/>
    <s v="NA"/>
    <s v="NA"/>
    <x v="3"/>
    <x v="2"/>
    <s v="U"/>
    <s v="FALL"/>
    <n v="0.999999999999997"/>
    <x v="5"/>
    <n v="1"/>
    <n v="1"/>
    <n v="1"/>
    <x v="3"/>
    <n v="11.111111111111111"/>
    <n v="11.069807984608735"/>
    <n v="17.024022885421008"/>
    <s v="Abv"/>
    <n v="-4.1303126502375775E-2"/>
  </r>
  <r>
    <s v="OtsLGRF24S"/>
    <s v="OtsLGRF24S_11351"/>
    <s v="C-11351"/>
    <x v="71"/>
    <n v="9"/>
    <s v="F"/>
    <n v="670"/>
    <x v="14"/>
    <x v="1"/>
    <n v="1"/>
    <s v="NA"/>
    <s v="NA"/>
    <x v="1"/>
    <x v="1"/>
    <s v="OtsLYON19S_1_1329"/>
    <s v="OtsLYON19S_1_1281"/>
    <x v="5"/>
    <x v="3"/>
    <n v="2019"/>
    <s v="FALL"/>
    <n v="0.999999999999999"/>
    <x v="3"/>
    <n v="0.95971980899999998"/>
    <n v="1"/>
    <n v="1"/>
    <x v="5"/>
    <n v="11.111111111111111"/>
    <n v="11.153081893231333"/>
    <n v="17.15208806307546"/>
    <s v="blw"/>
    <n v="4.1970782120221983E-2"/>
  </r>
  <r>
    <s v="OtsLGRF24S"/>
    <s v="OtsLGRF24S_11353"/>
    <s v="C-11353"/>
    <x v="71"/>
    <n v="9"/>
    <s v="M"/>
    <n v="330"/>
    <x v="56"/>
    <x v="1"/>
    <n v="1"/>
    <s v="NA"/>
    <s v="NA"/>
    <x v="0"/>
    <x v="0"/>
    <s v="OtsLYON22S_1_0329"/>
    <s v="OtsLYON22S_1_3418"/>
    <x v="2"/>
    <x v="1"/>
    <n v="2022"/>
    <s v="FALL"/>
    <n v="0.999999999999999"/>
    <x v="3"/>
    <n v="0.98"/>
    <n v="1"/>
    <n v="1"/>
    <x v="6"/>
    <n v="11.111111111111111"/>
    <n v="11.131519274376418"/>
    <n v="17.11892736892737"/>
    <s v="blw"/>
    <n v="2.0408163265306811E-2"/>
  </r>
  <r>
    <s v="OtsLGRF24S"/>
    <s v="OtsLGRF24S_11354"/>
    <s v="C-11354"/>
    <x v="71"/>
    <n v="9"/>
    <s v="M"/>
    <n v="670"/>
    <x v="14"/>
    <x v="0"/>
    <s v="NA"/>
    <s v="NA"/>
    <s v="NA"/>
    <x v="0"/>
    <x v="0"/>
    <s v="OtsLYON21S_1_0816"/>
    <s v="OtsLYON21S_1_1638"/>
    <x v="6"/>
    <x v="4"/>
    <n v="2021"/>
    <s v="FALL"/>
    <n v="0.999999999999998"/>
    <x v="10"/>
    <n v="0.98140000000000005"/>
    <n v="1"/>
    <n v="1"/>
    <x v="5"/>
    <n v="11.111111111111111"/>
    <n v="11.130063627923827"/>
    <n v="17.116688761125278"/>
    <s v="Abv"/>
    <n v="1.8952516812715814E-2"/>
  </r>
  <r>
    <s v="OtsLGRF24S"/>
    <s v="OtsLGRF24S_11356"/>
    <s v="C-11356"/>
    <x v="71"/>
    <n v="9"/>
    <s v="M"/>
    <n v="760"/>
    <x v="20"/>
    <x v="0"/>
    <s v="NA"/>
    <s v="NA"/>
    <s v="NA"/>
    <x v="0"/>
    <x v="0"/>
    <s v="OtsLYON19S_1_0572"/>
    <s v="OtsLYON19S_1_0487"/>
    <x v="5"/>
    <x v="3"/>
    <n v="2019"/>
    <s v="FALL"/>
    <n v="1"/>
    <x v="10"/>
    <n v="0.95971980899999998"/>
    <n v="1"/>
    <n v="1"/>
    <x v="1"/>
    <n v="11.111111111111111"/>
    <n v="11.153081893231333"/>
    <n v="17.15208806307546"/>
    <s v="Abv"/>
    <n v="4.1970782120221983E-2"/>
  </r>
  <r>
    <s v="OtsLGRF24S"/>
    <s v="OtsLGRF24S_11357"/>
    <s v="C-11357"/>
    <x v="71"/>
    <n v="9"/>
    <s v="M"/>
    <n v="530"/>
    <x v="34"/>
    <x v="1"/>
    <n v="1"/>
    <s v="NA"/>
    <s v="NA"/>
    <x v="0"/>
    <x v="0"/>
    <s v="OtsLYON21S_1_0975"/>
    <s v="OtsLYON21S_1_0514"/>
    <x v="6"/>
    <x v="4"/>
    <n v="2021"/>
    <s v="FALL"/>
    <n v="1"/>
    <x v="3"/>
    <n v="0.98140000000000005"/>
    <n v="1"/>
    <n v="1"/>
    <x v="9"/>
    <n v="11.111111111111111"/>
    <n v="11.130063627923827"/>
    <n v="17.116688761125278"/>
    <s v="blw"/>
    <n v="1.8952516812715814E-2"/>
  </r>
  <r>
    <s v="OtsLGRF24S"/>
    <s v="OtsLGRF24S_11359"/>
    <s v="C-11359"/>
    <x v="72"/>
    <n v="9"/>
    <s v="M"/>
    <n v="770"/>
    <x v="8"/>
    <x v="1"/>
    <n v="1"/>
    <s v="NA"/>
    <s v="NA"/>
    <x v="0"/>
    <x v="0"/>
    <s v="OtsLYON20S_1_0607"/>
    <s v="OtsLYON20S_1_0563"/>
    <x v="1"/>
    <x v="0"/>
    <n v="2020"/>
    <s v="FALL"/>
    <n v="1"/>
    <x v="10"/>
    <n v="0.98961045999999997"/>
    <n v="1"/>
    <n v="1"/>
    <x v="1"/>
    <n v="11.111111111111111"/>
    <n v="11.121609726899791"/>
    <n v="17.103687686065587"/>
    <s v="Abv"/>
    <n v="1.049861578868061E-2"/>
  </r>
  <r>
    <s v="OtsLGRF24S"/>
    <s v="OtsLGRF24S_11360"/>
    <s v="C-11360"/>
    <x v="72"/>
    <n v="9"/>
    <s v="M"/>
    <n v="570"/>
    <x v="43"/>
    <x v="1"/>
    <n v="1"/>
    <s v="NA"/>
    <s v="This sample is a duplicate with OtsLGRF24S_11189."/>
    <x v="0"/>
    <x v="0"/>
    <s v="OtsLYON20S_1_1426"/>
    <s v="OtsLYON20S_1_1210"/>
    <x v="1"/>
    <x v="0"/>
    <n v="2020"/>
    <s v="FALL"/>
    <n v="0.999999999999998"/>
    <x v="3"/>
    <n v="0.98961045999999997"/>
    <n v="1"/>
    <n v="1"/>
    <x v="9"/>
    <n v="11.111111111111111"/>
    <n v="11.121609726899791"/>
    <n v="17.103687686065587"/>
    <s v="blw"/>
    <n v="1.049861578868061E-2"/>
  </r>
  <r>
    <s v="OtsLGRF24S"/>
    <s v="OtsLGRF24S_11362"/>
    <s v="C-11362"/>
    <x v="72"/>
    <n v="9"/>
    <s v="M"/>
    <n v="610"/>
    <x v="38"/>
    <x v="0"/>
    <s v="NA"/>
    <s v="NA"/>
    <s v="NA"/>
    <x v="0"/>
    <x v="0"/>
    <s v="OtsLYON22S_1_0213"/>
    <s v="OtsLYON22S_1_3158"/>
    <x v="2"/>
    <x v="1"/>
    <n v="2022"/>
    <s v="FALL"/>
    <n v="1"/>
    <x v="10"/>
    <n v="0.98"/>
    <n v="1"/>
    <n v="1.125"/>
    <x v="8"/>
    <n v="12.5"/>
    <n v="12.520408163265307"/>
    <n v="19.254870129870131"/>
    <s v="Abv"/>
    <n v="2.0408163265306811E-2"/>
  </r>
  <r>
    <s v="OtsLGRF24S"/>
    <s v="OtsLGRF24S_11363"/>
    <s v="C-11363"/>
    <x v="72"/>
    <n v="9"/>
    <s v="M"/>
    <n v="640"/>
    <x v="39"/>
    <x v="1"/>
    <n v="1"/>
    <s v="3DD.003D96DDAD"/>
    <s v="NA"/>
    <x v="0"/>
    <x v="0"/>
    <s v="OtsLYON21S_1_0784"/>
    <s v="OtsLYON21S_1_0457"/>
    <x v="6"/>
    <x v="4"/>
    <n v="2021"/>
    <s v="FALL"/>
    <n v="0.999999999999999"/>
    <x v="10"/>
    <n v="0.98140000000000005"/>
    <n v="1"/>
    <n v="1"/>
    <x v="5"/>
    <n v="11.111111111111111"/>
    <n v="11.130063627923827"/>
    <n v="17.116688761125278"/>
    <s v="Abv"/>
    <n v="1.8952516812715814E-2"/>
  </r>
  <r>
    <s v="OtsLGRF24S"/>
    <s v="OtsLGRF24S_11365"/>
    <s v="C-11365"/>
    <x v="72"/>
    <n v="9"/>
    <s v="F"/>
    <n v="680"/>
    <x v="19"/>
    <x v="1"/>
    <n v="1"/>
    <s v="NA"/>
    <s v="NA"/>
    <x v="1"/>
    <x v="1"/>
    <s v="OtsLYON21S_1_0790"/>
    <s v="OtsLYON21S_1_0487"/>
    <x v="6"/>
    <x v="4"/>
    <n v="2021"/>
    <s v="FALL"/>
    <n v="0.999999999999995"/>
    <x v="10"/>
    <n v="0.98140000000000005"/>
    <n v="1"/>
    <n v="1"/>
    <x v="0"/>
    <n v="11.111111111111111"/>
    <n v="11.130063627923827"/>
    <n v="17.116688761125278"/>
    <s v="Abv"/>
    <n v="1.8952516812715814E-2"/>
  </r>
  <r>
    <s v="OtsLGRF24S"/>
    <s v="OtsLGRF24S_11366"/>
    <s v="C-11366"/>
    <x v="72"/>
    <n v="9"/>
    <s v="M"/>
    <n v="590"/>
    <x v="35"/>
    <x v="0"/>
    <s v="NA"/>
    <s v="NA"/>
    <s v="NA"/>
    <x v="0"/>
    <x v="0"/>
    <s v="OtsLYON21S_1_0810"/>
    <s v="OtsLYON21S_1_1633"/>
    <x v="6"/>
    <x v="4"/>
    <n v="2021"/>
    <s v="FALL"/>
    <n v="0.999999999999997"/>
    <x v="10"/>
    <n v="0.98140000000000005"/>
    <n v="1"/>
    <n v="1.125"/>
    <x v="8"/>
    <n v="12.5"/>
    <n v="12.518952516812716"/>
    <n v="19.25263152206804"/>
    <s v="Abv"/>
    <n v="1.8952516812715814E-2"/>
  </r>
  <r>
    <s v="OtsLGRF24S"/>
    <s v="OtsLGRF24S_11368"/>
    <s v="C-11368"/>
    <x v="72"/>
    <n v="9"/>
    <s v="F"/>
    <n v="670"/>
    <x v="14"/>
    <x v="1"/>
    <s v="NA"/>
    <s v="NA"/>
    <s v="NA"/>
    <x v="1"/>
    <x v="1"/>
    <s v="OtsPBT21-UmaFa-3340"/>
    <s v="OtsPBT21-UmaFa-3339"/>
    <x v="18"/>
    <x v="4"/>
    <n v="2021"/>
    <s v="FALL"/>
    <n v="1"/>
    <x v="21"/>
    <n v="0.79749999999999999"/>
    <n v="1"/>
    <n v="1"/>
    <x v="5"/>
    <n v="11.111111111111111"/>
    <n v="11.365029606408916"/>
    <n v="17.478037955310683"/>
    <s v="blw"/>
    <n v="0.25391849529780508"/>
  </r>
  <r>
    <s v="OtsLGRF24S"/>
    <s v="OtsLGRF24S_11369"/>
    <s v="C-11369"/>
    <x v="73"/>
    <n v="9"/>
    <s v="F"/>
    <n v="730"/>
    <x v="13"/>
    <x v="0"/>
    <s v="NA"/>
    <s v="NA"/>
    <s v="NA"/>
    <x v="1"/>
    <x v="1"/>
    <s v="NA"/>
    <s v="NA"/>
    <x v="3"/>
    <x v="2"/>
    <s v="U"/>
    <s v="FALL"/>
    <n v="0.999999999999999"/>
    <x v="5"/>
    <n v="1"/>
    <n v="1"/>
    <n v="1"/>
    <x v="1"/>
    <n v="11.111111111111111"/>
    <n v="11.069807984608735"/>
    <n v="17.024022885421008"/>
    <s v="Abv"/>
    <n v="-4.1303126502375775E-2"/>
  </r>
  <r>
    <s v="OtsLGRF24S"/>
    <s v="OtsLGRF24S_11371"/>
    <s v="C-11371"/>
    <x v="73"/>
    <n v="9"/>
    <s v="F"/>
    <n v="730"/>
    <x v="13"/>
    <x v="0"/>
    <s v="NA"/>
    <s v="NA"/>
    <s v="NA"/>
    <x v="1"/>
    <x v="1"/>
    <s v="OtsLYON20S_1_0466"/>
    <s v="OtsLYON20S_1_0505"/>
    <x v="1"/>
    <x v="0"/>
    <n v="2020"/>
    <s v="FALL"/>
    <n v="0.999999999999996"/>
    <x v="10"/>
    <n v="0.98961045999999997"/>
    <n v="1"/>
    <n v="1"/>
    <x v="1"/>
    <n v="11.111111111111111"/>
    <n v="11.121609726899791"/>
    <n v="17.103687686065587"/>
    <s v="Abv"/>
    <n v="1.049861578868061E-2"/>
  </r>
  <r>
    <s v="OtsLGRF24S"/>
    <s v="OtsLGRF24S_11372"/>
    <s v="C-11372"/>
    <x v="73"/>
    <n v="9"/>
    <s v="M"/>
    <n v="860"/>
    <x v="16"/>
    <x v="1"/>
    <n v="1"/>
    <s v="NA"/>
    <s v="NA"/>
    <x v="0"/>
    <x v="0"/>
    <s v="OtsLYON20S_1_1379"/>
    <s v="OtsLYON20S_1_0961"/>
    <x v="1"/>
    <x v="0"/>
    <n v="2020"/>
    <s v="FALL"/>
    <n v="1"/>
    <x v="3"/>
    <n v="0.98961045999999997"/>
    <n v="1"/>
    <n v="1"/>
    <x v="3"/>
    <n v="11.111111111111111"/>
    <n v="11.121609726899791"/>
    <n v="17.103687686065587"/>
    <s v="blw"/>
    <n v="1.049861578868061E-2"/>
  </r>
  <r>
    <s v="OtsLGRF24S"/>
    <s v="OtsLGRF24S_11374"/>
    <s v="C-11374"/>
    <x v="73"/>
    <n v="9"/>
    <s v="F"/>
    <n v="730"/>
    <x v="13"/>
    <x v="0"/>
    <s v="NA"/>
    <s v="NA"/>
    <s v="NA"/>
    <x v="1"/>
    <x v="1"/>
    <s v="NA"/>
    <s v="NA"/>
    <x v="3"/>
    <x v="2"/>
    <s v="U"/>
    <s v="FALL"/>
    <n v="1.00000000000001"/>
    <x v="5"/>
    <n v="1"/>
    <n v="1"/>
    <n v="1"/>
    <x v="1"/>
    <n v="11.111111111111111"/>
    <n v="11.069807984608735"/>
    <n v="17.024022885421008"/>
    <s v="Abv"/>
    <n v="-4.1303126502375775E-2"/>
  </r>
  <r>
    <s v="OtsLGRF24S"/>
    <s v="OtsLGRF24S_11375"/>
    <s v="C-11375"/>
    <x v="73"/>
    <n v="9"/>
    <s v="F"/>
    <n v="720"/>
    <x v="9"/>
    <x v="1"/>
    <n v="1"/>
    <s v="NA"/>
    <s v="NA"/>
    <x v="1"/>
    <x v="1"/>
    <s v="OtsLYON19S_1_1383"/>
    <s v="OtsLYON19S_1_1454"/>
    <x v="5"/>
    <x v="3"/>
    <n v="2019"/>
    <s v="FALL"/>
    <n v="1"/>
    <x v="3"/>
    <n v="0.95971980899999998"/>
    <n v="1"/>
    <n v="1"/>
    <x v="0"/>
    <n v="11.111111111111111"/>
    <n v="11.153081893231333"/>
    <n v="17.15208806307546"/>
    <s v="blw"/>
    <n v="4.1970782120221983E-2"/>
  </r>
  <r>
    <s v="OtsLGRF24S"/>
    <s v="OtsLGRF24S_11377"/>
    <s v="C-11377"/>
    <x v="73"/>
    <n v="9"/>
    <s v="M"/>
    <n v="480"/>
    <x v="46"/>
    <x v="1"/>
    <n v="1"/>
    <s v="NA"/>
    <s v="NA"/>
    <x v="0"/>
    <x v="0"/>
    <s v="OtsLYON21S_1_2108"/>
    <s v="OtsLYON21S_1_2314"/>
    <x v="6"/>
    <x v="4"/>
    <n v="2021"/>
    <s v="FALL"/>
    <n v="0.999999999999998"/>
    <x v="3"/>
    <n v="0.98140000000000005"/>
    <n v="1"/>
    <n v="1"/>
    <x v="7"/>
    <n v="11.111111111111111"/>
    <n v="11.130063627923827"/>
    <n v="17.116688761125278"/>
    <s v="blw"/>
    <n v="1.8952516812715814E-2"/>
  </r>
  <r>
    <s v="OtsLGRF24S"/>
    <s v="OtsLGRF24S_11378"/>
    <s v="C-11378"/>
    <x v="74"/>
    <n v="9"/>
    <s v="M"/>
    <n v="650"/>
    <x v="28"/>
    <x v="0"/>
    <s v="NA"/>
    <s v="NA"/>
    <s v="NA"/>
    <x v="0"/>
    <x v="0"/>
    <s v="NA"/>
    <s v="NA"/>
    <x v="3"/>
    <x v="2"/>
    <s v="U"/>
    <s v="FALL"/>
    <n v="0.999999999999997"/>
    <x v="5"/>
    <n v="1"/>
    <n v="1"/>
    <n v="1"/>
    <x v="5"/>
    <n v="11.111111111111111"/>
    <n v="11.069807984608735"/>
    <n v="17.024022885421008"/>
    <s v="Abv"/>
    <n v="-4.1303126502375775E-2"/>
  </r>
  <r>
    <s v="OtsLGRF24S"/>
    <s v="OtsLGRF24S_11380"/>
    <s v="C-11380"/>
    <x v="74"/>
    <n v="9"/>
    <s v="F"/>
    <n v="720"/>
    <x v="9"/>
    <x v="1"/>
    <n v="1"/>
    <s v="NA"/>
    <s v="NA"/>
    <x v="1"/>
    <x v="1"/>
    <s v="NA"/>
    <s v="NA"/>
    <x v="3"/>
    <x v="2"/>
    <s v="U"/>
    <s v="FALL"/>
    <n v="0.999999999999999"/>
    <x v="5"/>
    <n v="1"/>
    <n v="1"/>
    <n v="1"/>
    <x v="0"/>
    <n v="11.111111111111111"/>
    <n v="10.594833668760588"/>
    <n v="16.293569960290903"/>
    <s v="Abv"/>
    <n v="-0.51627744235052297"/>
  </r>
  <r>
    <s v="OtsLGRF24S"/>
    <s v="OtsLGRF24S_11381"/>
    <s v="C-11381"/>
    <x v="74"/>
    <n v="9"/>
    <s v="F"/>
    <n v="680"/>
    <x v="19"/>
    <x v="1"/>
    <n v="1"/>
    <s v="NA"/>
    <s v="NA"/>
    <x v="1"/>
    <x v="1"/>
    <s v="OtsLYON20S_1_1309"/>
    <s v="OtsLYON20S_1_0833"/>
    <x v="1"/>
    <x v="0"/>
    <n v="2020"/>
    <s v="FALL"/>
    <n v="1"/>
    <x v="3"/>
    <n v="0.98961045999999997"/>
    <n v="1"/>
    <n v="1"/>
    <x v="0"/>
    <n v="11.111111111111111"/>
    <n v="11.121609726899791"/>
    <n v="17.103687686065587"/>
    <s v="blw"/>
    <n v="1.049861578868061E-2"/>
  </r>
  <r>
    <s v="OtsLGRF24S"/>
    <s v="OtsLGRF24S_11383"/>
    <s v="C-11383"/>
    <x v="74"/>
    <n v="9"/>
    <s v="F"/>
    <n v="710"/>
    <x v="25"/>
    <x v="0"/>
    <s v="NA"/>
    <s v="NA"/>
    <s v="NA"/>
    <x v="1"/>
    <x v="1"/>
    <s v="OtsLYON20S_1_0440"/>
    <s v="OtsLYON20S_1_1164"/>
    <x v="1"/>
    <x v="0"/>
    <n v="2020"/>
    <s v="FALL"/>
    <n v="0.999999999999999"/>
    <x v="10"/>
    <n v="0.98961045999999997"/>
    <n v="1"/>
    <n v="1"/>
    <x v="0"/>
    <n v="11.111111111111111"/>
    <n v="11.121609726899791"/>
    <n v="17.103687686065587"/>
    <s v="Abv"/>
    <n v="1.049861578868061E-2"/>
  </r>
  <r>
    <s v="OtsLGRF24S"/>
    <s v="OtsLGRF24S_11384"/>
    <s v="C-11384"/>
    <x v="74"/>
    <n v="9"/>
    <s v="F"/>
    <n v="690"/>
    <x v="1"/>
    <x v="1"/>
    <n v="1"/>
    <s v="NA"/>
    <s v="NA"/>
    <x v="1"/>
    <x v="1"/>
    <s v="OtsLYON21S_1_0772"/>
    <s v="OtsLYON21S_1_0446"/>
    <x v="6"/>
    <x v="4"/>
    <n v="2021"/>
    <s v="FALL"/>
    <n v="0.999999999999994"/>
    <x v="10"/>
    <n v="0.98140000000000005"/>
    <n v="1"/>
    <n v="1"/>
    <x v="0"/>
    <n v="11.111111111111111"/>
    <n v="11.130063627923827"/>
    <n v="17.116688761125278"/>
    <s v="Abv"/>
    <n v="1.8952516812715814E-2"/>
  </r>
  <r>
    <s v="OtsLGRF24S"/>
    <s v="OtsLGRF24S_11386"/>
    <s v="C-11386"/>
    <x v="74"/>
    <n v="9"/>
    <s v="M"/>
    <n v="510"/>
    <x v="40"/>
    <x v="1"/>
    <n v="1"/>
    <s v="NA"/>
    <s v="NA"/>
    <x v="0"/>
    <x v="0"/>
    <s v="OtsLYON21S_1_2106"/>
    <s v="OtsLYON21S_1_2302"/>
    <x v="6"/>
    <x v="4"/>
    <n v="2021"/>
    <s v="FALL"/>
    <n v="1"/>
    <x v="3"/>
    <n v="0.98140000000000005"/>
    <n v="1"/>
    <n v="1"/>
    <x v="7"/>
    <n v="11.111111111111111"/>
    <n v="11.130063627923827"/>
    <n v="17.116688761125278"/>
    <s v="blw"/>
    <n v="1.8952516812715814E-2"/>
  </r>
  <r>
    <s v="OtsLGRF24S"/>
    <s v="OtsLGRF24S_11387"/>
    <s v="C-11387"/>
    <x v="75"/>
    <n v="9"/>
    <s v="M"/>
    <n v="350"/>
    <x v="60"/>
    <x v="1"/>
    <n v="1"/>
    <s v="NA"/>
    <s v="NA"/>
    <x v="0"/>
    <x v="0"/>
    <s v="OtsLYON22S_1_0546"/>
    <s v="OtsLYON22S_1_5011"/>
    <x v="2"/>
    <x v="1"/>
    <n v="2022"/>
    <s v="FALL"/>
    <n v="1"/>
    <x v="3"/>
    <n v="0.98"/>
    <n v="1"/>
    <n v="1"/>
    <x v="6"/>
    <n v="11.111111111111111"/>
    <n v="11.131519274376418"/>
    <n v="17.11892736892737"/>
    <s v="blw"/>
    <n v="2.0408163265306811E-2"/>
  </r>
  <r>
    <s v="OtsLGRF24S"/>
    <s v="OtsLGRF24S_11389"/>
    <s v="C-11389"/>
    <x v="75"/>
    <n v="9"/>
    <s v="M"/>
    <n v="610"/>
    <x v="38"/>
    <x v="1"/>
    <n v="1"/>
    <s v="NA"/>
    <s v="NA"/>
    <x v="0"/>
    <x v="0"/>
    <s v="OtsLYON20S_1_0616"/>
    <s v="OtsLYON20S_1_0585"/>
    <x v="1"/>
    <x v="0"/>
    <n v="2020"/>
    <s v="FALL"/>
    <n v="1"/>
    <x v="10"/>
    <n v="0.98961045999999997"/>
    <n v="1"/>
    <n v="1.125"/>
    <x v="8"/>
    <n v="12.5"/>
    <n v="12.510498615788681"/>
    <n v="19.239630447008349"/>
    <s v="Abv"/>
    <n v="1.049861578868061E-2"/>
  </r>
  <r>
    <s v="OtsLGRF24S"/>
    <s v="OtsLGRF24S_11390"/>
    <s v="C-11390"/>
    <x v="75"/>
    <n v="9"/>
    <s v="M"/>
    <n v="540"/>
    <x v="37"/>
    <x v="1"/>
    <n v="1"/>
    <s v="NA"/>
    <s v="NA"/>
    <x v="0"/>
    <x v="0"/>
    <s v="OtsLYON21S_1_0993"/>
    <s v="OtsLYON21S_1_0535"/>
    <x v="6"/>
    <x v="4"/>
    <n v="2021"/>
    <s v="FALL"/>
    <n v="1"/>
    <x v="3"/>
    <n v="0.98140000000000005"/>
    <n v="1"/>
    <n v="1"/>
    <x v="9"/>
    <n v="11.111111111111111"/>
    <n v="11.130063627923827"/>
    <n v="17.116688761125278"/>
    <s v="blw"/>
    <n v="1.8952516812715814E-2"/>
  </r>
  <r>
    <s v="OtsLGRF24S"/>
    <s v="OtsLGRF24S_11392"/>
    <s v="C-11392"/>
    <x v="76"/>
    <n v="9"/>
    <s v="M"/>
    <n v="570"/>
    <x v="43"/>
    <x v="0"/>
    <s v="NA"/>
    <s v="NA"/>
    <s v="NA"/>
    <x v="0"/>
    <x v="0"/>
    <s v="OtsPBT22-LWSFa-8156"/>
    <s v="OtsPBT22-LWSFa-8226"/>
    <x v="23"/>
    <x v="1"/>
    <n v="2022"/>
    <s v="FALL"/>
    <n v="1"/>
    <x v="19"/>
    <n v="0.98"/>
    <n v="1"/>
    <n v="1"/>
    <x v="9"/>
    <n v="11.111111111111111"/>
    <n v="11.131519274376418"/>
    <n v="17.11892736892737"/>
    <s v="Abv"/>
    <n v="2.0408163265306811E-2"/>
  </r>
  <r>
    <s v="OtsLGRF24S"/>
    <s v="OtsLGRF24S_11393"/>
    <s v="C-11393"/>
    <x v="77"/>
    <n v="9"/>
    <s v="F"/>
    <n v="760"/>
    <x v="20"/>
    <x v="0"/>
    <s v="NA"/>
    <s v="NA"/>
    <s v="This sample is a duplicate with OtsLGRF24S_9938."/>
    <x v="1"/>
    <x v="1"/>
    <s v="OtsLYON19S_1_1796"/>
    <s v="OtsLYON19S_1_2066"/>
    <x v="5"/>
    <x v="3"/>
    <n v="2019"/>
    <s v="FALL"/>
    <n v="0.999999999999997"/>
    <x v="17"/>
    <n v="0.95971980899999998"/>
    <n v="1"/>
    <n v="1"/>
    <x v="1"/>
    <n v="11.111111111111111"/>
    <n v="11.153081893231333"/>
    <n v="17.15208806307546"/>
    <s v="Abv"/>
    <n v="4.1970782120221983E-2"/>
  </r>
  <r>
    <s v="OtsLGRF24S"/>
    <s v="OtsLGRF24S_11395"/>
    <s v="C-11395"/>
    <x v="77"/>
    <n v="9"/>
    <s v="M"/>
    <n v="490"/>
    <x v="24"/>
    <x v="1"/>
    <s v="NA"/>
    <s v="NA"/>
    <s v="NA"/>
    <x v="0"/>
    <x v="0"/>
    <s v="NA"/>
    <s v="NA"/>
    <x v="3"/>
    <x v="2"/>
    <s v="U"/>
    <s v="FALL"/>
    <n v="0.999999999999994"/>
    <x v="5"/>
    <n v="1"/>
    <n v="1"/>
    <n v="1"/>
    <x v="7"/>
    <n v="11.111111111111111"/>
    <n v="10.594833668760588"/>
    <n v="16.293569960290903"/>
    <s v="Abv"/>
    <n v="-0.51627744235052297"/>
  </r>
  <r>
    <s v="OtsLGRF24S"/>
    <s v="OtsLGRF24S_11396"/>
    <s v="C-11396"/>
    <x v="77"/>
    <n v="9"/>
    <s v="M"/>
    <n v="440"/>
    <x v="49"/>
    <x v="0"/>
    <s v="NA"/>
    <s v="NA"/>
    <s v="NA"/>
    <x v="0"/>
    <x v="0"/>
    <s v="OtsLYON22S_1_0589"/>
    <s v="OtsLYON22S_1_5127"/>
    <x v="2"/>
    <x v="1"/>
    <n v="2022"/>
    <s v="FALL"/>
    <n v="1"/>
    <x v="10"/>
    <n v="0.98"/>
    <n v="1"/>
    <n v="1"/>
    <x v="2"/>
    <n v="11.111111111111111"/>
    <n v="11.131519274376418"/>
    <n v="17.11892736892737"/>
    <s v="Abv"/>
    <n v="2.0408163265306811E-2"/>
  </r>
  <r>
    <s v="OtsLGRF24S"/>
    <s v="OtsLGRF24S_11398"/>
    <s v="C-11398"/>
    <x v="77"/>
    <n v="9"/>
    <s v="F"/>
    <n v="690"/>
    <x v="1"/>
    <x v="0"/>
    <s v="NA"/>
    <s v="NA"/>
    <s v="NA"/>
    <x v="1"/>
    <x v="1"/>
    <s v="OtsLYON21S_1_0816"/>
    <s v="OtsLYON21S_1_1638"/>
    <x v="6"/>
    <x v="4"/>
    <n v="2021"/>
    <s v="FALL"/>
    <n v="1"/>
    <x v="10"/>
    <n v="0.98140000000000005"/>
    <n v="1"/>
    <n v="1"/>
    <x v="0"/>
    <n v="11.111111111111111"/>
    <n v="11.130063627923827"/>
    <n v="17.116688761125278"/>
    <s v="Abv"/>
    <n v="1.8952516812715814E-2"/>
  </r>
  <r>
    <s v="OtsLGRF24S"/>
    <s v="OtsLGRF24S_11399"/>
    <s v="C-11399"/>
    <x v="77"/>
    <n v="9"/>
    <s v="M"/>
    <n v="660"/>
    <x v="36"/>
    <x v="1"/>
    <s v="NA"/>
    <s v="NA"/>
    <s v="This sample is a duplicate with OtsLGRF24S_11000."/>
    <x v="2"/>
    <x v="0"/>
    <s v="OtsLYON21S_1_0769"/>
    <s v="OtsLYON21S_1_0429"/>
    <x v="6"/>
    <x v="4"/>
    <n v="2021"/>
    <s v="FALL"/>
    <n v="1"/>
    <x v="10"/>
    <n v="0.98140000000000005"/>
    <n v="1"/>
    <n v="1"/>
    <x v="5"/>
    <n v="11.111111111111111"/>
    <n v="11.130063627923827"/>
    <n v="17.116688761125278"/>
    <s v="Abv"/>
    <n v="1.8952516812715814E-2"/>
  </r>
  <r>
    <s v="OtsLGRF24S"/>
    <s v="OtsLGRF24S_11401"/>
    <s v="C-11401"/>
    <x v="77"/>
    <n v="9"/>
    <s v="M"/>
    <n v="560"/>
    <x v="55"/>
    <x v="1"/>
    <n v="1"/>
    <s v="NA"/>
    <s v="NA"/>
    <x v="0"/>
    <x v="0"/>
    <s v="OtsLYON21S_1_0993"/>
    <s v="OtsLYON21S_1_0536"/>
    <x v="6"/>
    <x v="4"/>
    <n v="2021"/>
    <s v="FALL"/>
    <n v="0.999999999999996"/>
    <x v="3"/>
    <n v="0.98140000000000005"/>
    <n v="1"/>
    <n v="1"/>
    <x v="9"/>
    <n v="11.111111111111111"/>
    <n v="11.130063627923827"/>
    <n v="17.116688761125278"/>
    <s v="blw"/>
    <n v="1.8952516812715814E-2"/>
  </r>
  <r>
    <s v="OtsLGRF24S"/>
    <s v="OtsLGRF24S_11402"/>
    <s v="C-11402"/>
    <x v="77"/>
    <n v="9"/>
    <s v="F"/>
    <n v="740"/>
    <x v="2"/>
    <x v="1"/>
    <n v="1"/>
    <s v="NA"/>
    <s v="NA"/>
    <x v="1"/>
    <x v="1"/>
    <s v="OtsLYON20S_1_1437"/>
    <s v="OtsLYON20S_1_1228"/>
    <x v="1"/>
    <x v="0"/>
    <n v="2020"/>
    <s v="FALL"/>
    <n v="0.999999999999996"/>
    <x v="3"/>
    <n v="0.98961045999999997"/>
    <n v="1"/>
    <n v="1"/>
    <x v="1"/>
    <n v="11.111111111111111"/>
    <n v="11.121609726899791"/>
    <n v="17.103687686065587"/>
    <s v="blw"/>
    <n v="1.049861578868061E-2"/>
  </r>
  <r>
    <s v="OtsLGRF24S"/>
    <s v="OtsLGRF24S_11404"/>
    <s v="C-11404"/>
    <x v="78"/>
    <n v="9"/>
    <s v="M"/>
    <n v="550"/>
    <x v="30"/>
    <x v="1"/>
    <n v="1"/>
    <s v="NA"/>
    <s v="NA"/>
    <x v="2"/>
    <x v="0"/>
    <s v="OtsLYON21S_1_1077"/>
    <s v="OtsLYON21S_1_1271"/>
    <x v="6"/>
    <x v="4"/>
    <n v="2021"/>
    <s v="FALL"/>
    <n v="0.999999999999999"/>
    <x v="3"/>
    <n v="0.98140000000000005"/>
    <n v="1"/>
    <n v="1"/>
    <x v="9"/>
    <n v="11.111111111111111"/>
    <n v="11.130063627923827"/>
    <n v="17.116688761125278"/>
    <s v="blw"/>
    <n v="1.8952516812715814E-2"/>
  </r>
  <r>
    <s v="OtsLGRF24S"/>
    <s v="OtsLGRF24S_11405"/>
    <s v="C-11405"/>
    <x v="78"/>
    <n v="9"/>
    <s v="F"/>
    <n v="640"/>
    <x v="39"/>
    <x v="0"/>
    <s v="NA"/>
    <s v="NA"/>
    <s v="NA"/>
    <x v="1"/>
    <x v="1"/>
    <s v="OtsLYON21S_1_0823"/>
    <s v="OtsLYON21S_1_1663"/>
    <x v="6"/>
    <x v="4"/>
    <n v="2021"/>
    <s v="FALL"/>
    <n v="0.999999999999999"/>
    <x v="10"/>
    <n v="0.98140000000000005"/>
    <n v="1"/>
    <n v="1"/>
    <x v="5"/>
    <n v="11.111111111111111"/>
    <n v="11.130063627923827"/>
    <n v="17.116688761125278"/>
    <s v="Abv"/>
    <n v="1.8952516812715814E-2"/>
  </r>
  <r>
    <s v="OtsLGRF24S"/>
    <s v="OtsLGRF24S_11407"/>
    <s v="C-11407"/>
    <x v="78"/>
    <n v="9"/>
    <s v="M"/>
    <n v="720"/>
    <x v="9"/>
    <x v="1"/>
    <s v="NA"/>
    <s v="NA"/>
    <s v="NA"/>
    <x v="0"/>
    <x v="0"/>
    <s v="OtsPBT19-PRHFa-1514"/>
    <s v="OtsPBT19-PRHFa-1439"/>
    <x v="11"/>
    <x v="3"/>
    <n v="2019"/>
    <s v="FALL"/>
    <n v="1"/>
    <x v="18"/>
    <n v="0.96152300000000002"/>
    <n v="1"/>
    <n v="1.0833333333333333"/>
    <x v="0"/>
    <n v="12.037037037037036"/>
    <n v="12.077053760505949"/>
    <n v="18.573044798353848"/>
    <s v="blw"/>
    <n v="4.0016723468912829E-2"/>
  </r>
  <r>
    <s v="OtsLGRF24S"/>
    <s v="OtsLGRF24S_11408"/>
    <s v="C-11408"/>
    <x v="79"/>
    <n v="9"/>
    <s v="M"/>
    <n v="640"/>
    <x v="39"/>
    <x v="0"/>
    <s v="NA"/>
    <s v="NA"/>
    <s v="NA"/>
    <x v="0"/>
    <x v="0"/>
    <s v="NA"/>
    <s v="NA"/>
    <x v="3"/>
    <x v="2"/>
    <s v="U"/>
    <s v="FALL"/>
    <n v="0.999999999999998"/>
    <x v="5"/>
    <n v="1"/>
    <n v="1"/>
    <n v="1"/>
    <x v="5"/>
    <n v="11.111111111111111"/>
    <n v="11.069807984608735"/>
    <n v="17.024022885421008"/>
    <s v="Abv"/>
    <n v="-4.1303126502375775E-2"/>
  </r>
  <r>
    <s v="OtsLGRF24S"/>
    <s v="OtsLGRF24S_11410"/>
    <s v="C-11410"/>
    <x v="80"/>
    <n v="9"/>
    <s v="M"/>
    <n v="490"/>
    <x v="24"/>
    <x v="0"/>
    <s v="NA"/>
    <s v="NA"/>
    <s v="NA"/>
    <x v="2"/>
    <x v="0"/>
    <s v="NA"/>
    <s v="NA"/>
    <x v="3"/>
    <x v="2"/>
    <s v="U"/>
    <s v="FALL"/>
    <n v="1"/>
    <x v="5"/>
    <n v="1"/>
    <n v="1"/>
    <n v="1"/>
    <x v="7"/>
    <n v="11.111111111111111"/>
    <n v="11.069807984608735"/>
    <n v="17.024022885421008"/>
    <s v="Abv"/>
    <n v="-4.1303126502375775E-2"/>
  </r>
  <r>
    <s v="OtsLGRF24S"/>
    <s v="OtsLGRF24S_11411"/>
    <s v="C-11411"/>
    <x v="80"/>
    <n v="9"/>
    <s v="M"/>
    <n v="530"/>
    <x v="34"/>
    <x v="1"/>
    <s v="NA"/>
    <s v="NA"/>
    <s v="NA"/>
    <x v="2"/>
    <x v="0"/>
    <s v="OtsPBT21-RSHFa-Unk0011"/>
    <s v="OtsPBT21-RSHFa-0972"/>
    <x v="22"/>
    <x v="4"/>
    <n v="2021"/>
    <s v="FALL"/>
    <n v="0.999999999999999"/>
    <x v="20"/>
    <n v="0.7621"/>
    <n v="1"/>
    <n v="1"/>
    <x v="9"/>
    <n v="11.111111111111111"/>
    <n v="11.423274869148115"/>
    <n v="17.567612109371723"/>
    <s v="blw"/>
    <n v="0.3121637580370038"/>
  </r>
  <r>
    <s v="OtsLGRF24S"/>
    <s v="OtsLGRF24S_11413"/>
    <s v="C-11413"/>
    <x v="80"/>
    <n v="9"/>
    <s v="M"/>
    <n v="510"/>
    <x v="40"/>
    <x v="0"/>
    <s v="NA"/>
    <s v="NA"/>
    <s v="NA"/>
    <x v="0"/>
    <x v="0"/>
    <s v="OtsLYON22S_1_0236"/>
    <s v="OtsLYON22S_1_3206"/>
    <x v="2"/>
    <x v="1"/>
    <n v="2022"/>
    <s v="FALL"/>
    <n v="0.999999999999995"/>
    <x v="10"/>
    <n v="0.98"/>
    <n v="1"/>
    <n v="1"/>
    <x v="7"/>
    <n v="11.111111111111111"/>
    <n v="11.131519274376418"/>
    <n v="17.11892736892737"/>
    <s v="Abv"/>
    <n v="2.0408163265306811E-2"/>
  </r>
  <r>
    <s v="OtsLGRF24S"/>
    <s v="OtsLGRF24S_11414"/>
    <s v="C-11414"/>
    <x v="81"/>
    <n v="9"/>
    <s v="F"/>
    <n v="700"/>
    <x v="0"/>
    <x v="1"/>
    <n v="1"/>
    <s v="NA"/>
    <s v="NA"/>
    <x v="1"/>
    <x v="1"/>
    <s v="OtsLYON20S_1_1399"/>
    <s v="OtsLYON20S_1_0956"/>
    <x v="1"/>
    <x v="0"/>
    <n v="2020"/>
    <s v="FALL"/>
    <n v="0.999999999999997"/>
    <x v="3"/>
    <n v="0.98961045999999997"/>
    <n v="1"/>
    <n v="1"/>
    <x v="0"/>
    <n v="11.111111111111111"/>
    <n v="11.121609726899791"/>
    <n v="17.103687686065587"/>
    <s v="blw"/>
    <n v="1.049861578868061E-2"/>
  </r>
  <r>
    <s v="OtsLGRF24S"/>
    <s v="OtsLGRF24S_11416"/>
    <s v="C-11416"/>
    <x v="82"/>
    <n v="9"/>
    <s v="F"/>
    <n v="570"/>
    <x v="43"/>
    <x v="1"/>
    <s v="NA"/>
    <s v="NA"/>
    <s v="NA"/>
    <x v="1"/>
    <x v="1"/>
    <s v="OtsLYON19S_1_1386"/>
    <s v="OtsLYON19S_1_1470"/>
    <x v="5"/>
    <x v="3"/>
    <n v="2019"/>
    <s v="FALL"/>
    <n v="0.999999999999999"/>
    <x v="3"/>
    <n v="0.95971980899999998"/>
    <n v="1"/>
    <n v="1"/>
    <x v="9"/>
    <n v="11.111111111111111"/>
    <n v="11.153081893231333"/>
    <n v="17.15208806307546"/>
    <s v="blw"/>
    <n v="4.1970782120221983E-2"/>
  </r>
  <r>
    <s v="OtsLGRF24S"/>
    <s v="OtsLGRF24S_11417"/>
    <s v="C-11417"/>
    <x v="83"/>
    <n v="9"/>
    <s v="M"/>
    <n v="460"/>
    <x v="5"/>
    <x v="0"/>
    <s v="NA"/>
    <s v="NA"/>
    <s v="NA"/>
    <x v="0"/>
    <x v="0"/>
    <s v="OtsLYON22S_1_0154"/>
    <s v="OtsLYON22S_1_3028"/>
    <x v="2"/>
    <x v="1"/>
    <n v="2022"/>
    <s v="FALL"/>
    <n v="0.999999999999999"/>
    <x v="1"/>
    <n v="0.98"/>
    <n v="1"/>
    <n v="1"/>
    <x v="2"/>
    <n v="11.111111111111111"/>
    <n v="11.131519274376418"/>
    <n v="17.11892736892737"/>
    <s v="Abv"/>
    <n v="2.0408163265306811E-2"/>
  </r>
  <r>
    <s v="OtsLGRF24S"/>
    <s v="OtsLGRF24S_11419"/>
    <s v="C-11419"/>
    <x v="83"/>
    <n v="9"/>
    <s v="F"/>
    <n v="730"/>
    <x v="13"/>
    <x v="0"/>
    <s v="NA"/>
    <s v="NA"/>
    <s v="NA"/>
    <x v="1"/>
    <x v="1"/>
    <s v="OtsLYON20S_1_0291"/>
    <s v="OtsLYON20S_1_1003"/>
    <x v="1"/>
    <x v="0"/>
    <n v="2020"/>
    <s v="FALL"/>
    <n v="0.999999999999997"/>
    <x v="2"/>
    <n v="0.98961045999999997"/>
    <n v="1"/>
    <n v="1"/>
    <x v="1"/>
    <n v="11.111111111111111"/>
    <n v="11.121609726899791"/>
    <n v="17.103687686065587"/>
    <s v="Abv"/>
    <n v="1.049861578868061E-2"/>
  </r>
  <r>
    <s v="OtsLGRF24S"/>
    <s v="OtsLGRF24S_11420"/>
    <s v="C-11420"/>
    <x v="84"/>
    <n v="9"/>
    <s v="F"/>
    <n v="790"/>
    <x v="7"/>
    <x v="0"/>
    <s v="NA"/>
    <s v="NA"/>
    <s v="NA"/>
    <x v="1"/>
    <x v="1"/>
    <s v="OtsLYON20S_1_0277"/>
    <s v="OtsLYON20S_1_0182"/>
    <x v="1"/>
    <x v="0"/>
    <n v="2020"/>
    <s v="FALL"/>
    <n v="1"/>
    <x v="2"/>
    <n v="0.98961045999999997"/>
    <n v="1"/>
    <n v="1"/>
    <x v="4"/>
    <n v="11.111111111111111"/>
    <n v="11.121609726899791"/>
    <n v="17.103687686065587"/>
    <s v="Abv"/>
    <n v="1.049861578868061E-2"/>
  </r>
  <r>
    <s v="OtsLGRF24S"/>
    <s v="OtsLGRF24S_11422"/>
    <s v="C-11422"/>
    <x v="85"/>
    <n v="9"/>
    <s v="M"/>
    <n v="720"/>
    <x v="9"/>
    <x v="1"/>
    <n v="1"/>
    <s v="NA"/>
    <s v="NA"/>
    <x v="0"/>
    <x v="0"/>
    <s v="OtsLYON20S_1_1397"/>
    <s v="OtsLYON20S_1_0974"/>
    <x v="1"/>
    <x v="0"/>
    <n v="2020"/>
    <s v="FALL"/>
    <n v="0.999999999999999"/>
    <x v="3"/>
    <n v="0.98961045999999997"/>
    <n v="1"/>
    <n v="1.0833333333333333"/>
    <x v="0"/>
    <n v="12.037037037037036"/>
    <n v="12.047535652825717"/>
    <n v="18.527649526694095"/>
    <s v="blw"/>
    <n v="1.049861578868061E-2"/>
  </r>
  <r>
    <s v="OtsLGRF24S"/>
    <s v="OtsLGRF24S_11423"/>
    <s v="C-11423"/>
    <x v="85"/>
    <n v="9"/>
    <s v="F"/>
    <n v="750"/>
    <x v="21"/>
    <x v="1"/>
    <n v="1"/>
    <s v="NA"/>
    <s v="NA"/>
    <x v="1"/>
    <x v="1"/>
    <s v="OtsLYON20S_1_0468"/>
    <s v="OtsLYON20S_1_0507"/>
    <x v="1"/>
    <x v="0"/>
    <n v="2020"/>
    <s v="FALL"/>
    <n v="1.00000000000001"/>
    <x v="10"/>
    <n v="0.98961045999999997"/>
    <n v="1"/>
    <n v="1"/>
    <x v="1"/>
    <n v="11.111111111111111"/>
    <n v="11.121609726899791"/>
    <n v="17.103687686065587"/>
    <s v="Abv"/>
    <n v="1.049861578868061E-2"/>
  </r>
  <r>
    <s v="OtsLGRF24S"/>
    <s v="OtsLGRF24S_11425"/>
    <s v="C-11425"/>
    <x v="85"/>
    <n v="9"/>
    <s v="F"/>
    <n v="610"/>
    <x v="38"/>
    <x v="1"/>
    <n v="1"/>
    <s v="NA"/>
    <s v="NA"/>
    <x v="1"/>
    <x v="1"/>
    <s v="OtsLYON19S_1_1362"/>
    <s v="OtsLYON19S_1_1290"/>
    <x v="5"/>
    <x v="3"/>
    <n v="2019"/>
    <s v="FALL"/>
    <n v="1"/>
    <x v="3"/>
    <n v="0.95971980899999998"/>
    <n v="1"/>
    <n v="1"/>
    <x v="8"/>
    <n v="11.111111111111111"/>
    <n v="11.153081893231333"/>
    <n v="17.15208806307546"/>
    <s v="blw"/>
    <n v="4.1970782120221983E-2"/>
  </r>
  <r>
    <s v="OtsLGRF24S"/>
    <s v="OtsLGRF24S_11426"/>
    <s v="C-11426"/>
    <x v="85"/>
    <n v="9"/>
    <s v="F"/>
    <n v="550"/>
    <x v="30"/>
    <x v="1"/>
    <n v="1"/>
    <s v="NA"/>
    <s v="NA"/>
    <x v="1"/>
    <x v="1"/>
    <s v="OtsLYON21S_1_1042"/>
    <s v="OtsLYON21S_1_1220"/>
    <x v="6"/>
    <x v="4"/>
    <n v="2021"/>
    <s v="FALL"/>
    <n v="1"/>
    <x v="3"/>
    <n v="0.98140000000000005"/>
    <n v="1"/>
    <n v="1"/>
    <x v="9"/>
    <n v="11.111111111111111"/>
    <n v="11.130063627923827"/>
    <n v="17.116688761125278"/>
    <s v="blw"/>
    <n v="1.8952516812715814E-2"/>
  </r>
  <r>
    <s v="OtsLGRF24S"/>
    <s v="OtsLGRF24S_11428"/>
    <s v="C-11428"/>
    <x v="86"/>
    <n v="9"/>
    <s v="M"/>
    <n v="350"/>
    <x v="60"/>
    <x v="1"/>
    <s v="NA"/>
    <s v="NA"/>
    <s v="This sample is a duplicate with OtsLGRF24S_11282."/>
    <x v="0"/>
    <x v="0"/>
    <s v="NA"/>
    <s v="NA"/>
    <x v="3"/>
    <x v="2"/>
    <s v="U"/>
    <s v="FALL"/>
    <n v="1"/>
    <x v="5"/>
    <n v="1"/>
    <n v="1"/>
    <n v="1"/>
    <x v="6"/>
    <n v="11.111111111111111"/>
    <n v="10.594833668760588"/>
    <n v="16.293569960290903"/>
    <s v="Abv"/>
    <n v="-0.51627744235052297"/>
  </r>
  <r>
    <s v="OtsLGRF24S"/>
    <s v="OtsLGRF24S_11429"/>
    <s v="C-11429"/>
    <x v="86"/>
    <n v="9"/>
    <s v="F"/>
    <n v="800"/>
    <x v="18"/>
    <x v="0"/>
    <s v="NA"/>
    <s v="NA"/>
    <s v="NA"/>
    <x v="1"/>
    <x v="1"/>
    <s v="OtsLYON19S_1_1705"/>
    <s v="OtsLYON19S_1_2104"/>
    <x v="5"/>
    <x v="3"/>
    <n v="2019"/>
    <s v="FALL"/>
    <n v="0.999999999999999"/>
    <x v="17"/>
    <n v="0.95971980899999998"/>
    <n v="1"/>
    <n v="1"/>
    <x v="4"/>
    <n v="11.111111111111111"/>
    <n v="11.153081893231333"/>
    <n v="17.15208806307546"/>
    <s v="Abv"/>
    <n v="4.1970782120221983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E3AF76-2D3B-4BD3-9489-A61DFA7F5941}" name="PivotTable1" cacheId="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4:H18" firstHeaderRow="1" firstDataRow="2" firstDataCol="1"/>
  <pivotFields count="33">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70">
        <item x="67"/>
        <item x="68"/>
        <item x="63"/>
        <item x="56"/>
        <item x="66"/>
        <item x="60"/>
        <item x="61"/>
        <item x="64"/>
        <item x="22"/>
        <item x="65"/>
        <item x="62"/>
        <item x="54"/>
        <item x="45"/>
        <item x="53"/>
        <item x="49"/>
        <item x="17"/>
        <item x="5"/>
        <item x="3"/>
        <item x="46"/>
        <item x="24"/>
        <item x="23"/>
        <item x="40"/>
        <item x="29"/>
        <item x="34"/>
        <item x="37"/>
        <item x="30"/>
        <item x="55"/>
        <item x="43"/>
        <item x="27"/>
        <item x="35"/>
        <item x="44"/>
        <item x="38"/>
        <item x="26"/>
        <item x="31"/>
        <item x="39"/>
        <item x="28"/>
        <item x="36"/>
        <item x="14"/>
        <item x="19"/>
        <item x="1"/>
        <item x="0"/>
        <item x="25"/>
        <item x="9"/>
        <item x="13"/>
        <item x="2"/>
        <item x="21"/>
        <item x="20"/>
        <item x="8"/>
        <item x="11"/>
        <item x="7"/>
        <item x="18"/>
        <item x="15"/>
        <item x="6"/>
        <item x="10"/>
        <item x="12"/>
        <item x="4"/>
        <item x="16"/>
        <item x="32"/>
        <item x="42"/>
        <item x="41"/>
        <item x="47"/>
        <item x="50"/>
        <item x="33"/>
        <item x="48"/>
        <item x="51"/>
        <item x="57"/>
        <item x="52"/>
        <item x="59"/>
        <item x="58"/>
        <item t="default"/>
      </items>
      <extLst>
        <ext xmlns:x14="http://schemas.microsoft.com/office/spreadsheetml/2009/9/main" uri="{2946ED86-A175-432a-8AC1-64E0C546D7DE}">
          <x14:pivotField fillDownLabels="1"/>
        </ext>
      </extLst>
    </pivotField>
    <pivotField compact="0" outline="0" showAll="0">
      <items count="3">
        <item x="1"/>
        <item x="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4">
        <item x="1"/>
        <item x="0"/>
        <item x="2"/>
        <item t="default"/>
      </items>
      <extLst>
        <ext xmlns:x14="http://schemas.microsoft.com/office/spreadsheetml/2009/9/main" uri="{2946ED86-A175-432a-8AC1-64E0C546D7DE}">
          <x14:pivotField fillDownLabels="1"/>
        </ext>
      </extLst>
    </pivotField>
    <pivotField compact="0" outline="0" showAll="0" defaultSubtotal="0">
      <items count="2">
        <item x="1"/>
        <item x="0"/>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multipleItemSelectionAllowed="1" showAll="0" defaultSubtotal="0">
      <items count="24">
        <item x="5"/>
        <item x="1"/>
        <item x="6"/>
        <item x="4"/>
        <item x="0"/>
        <item x="9"/>
        <item x="19"/>
        <item x="11"/>
        <item x="13"/>
        <item x="17"/>
        <item x="15"/>
        <item x="16"/>
        <item x="22"/>
        <item x="18"/>
        <item x="3"/>
        <item x="2"/>
        <item x="7"/>
        <item x="8"/>
        <item x="10"/>
        <item x="12"/>
        <item x="14"/>
        <item x="20"/>
        <item x="21"/>
        <item x="23"/>
      </items>
      <extLst>
        <ext xmlns:x14="http://schemas.microsoft.com/office/spreadsheetml/2009/9/main" uri="{2946ED86-A175-432a-8AC1-64E0C546D7DE}">
          <x14:pivotField fillDownLabels="1"/>
        </ext>
      </extLst>
    </pivotField>
    <pivotField compact="0" outline="0" showAll="0" defaultSubtotal="0">
      <items count="5">
        <item x="1"/>
        <item x="4"/>
        <item x="0"/>
        <item x="3"/>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sortType="ascending" defaultSubtotal="0">
      <items count="22">
        <item x="2"/>
        <item x="15"/>
        <item h="1" x="8"/>
        <item x="1"/>
        <item x="6"/>
        <item h="1" x="14"/>
        <item h="1" x="4"/>
        <item h="1" x="17"/>
        <item h="1" x="10"/>
        <item h="1" x="3"/>
        <item h="1" x="12"/>
        <item h="1" x="19"/>
        <item h="1" x="5"/>
        <item h="1" x="16"/>
        <item h="1" x="7"/>
        <item h="1" x="0"/>
        <item x="11"/>
        <item x="9"/>
        <item h="1" x="18"/>
        <item h="1" x="20"/>
        <item h="1" x="21"/>
        <item h="1" x="13"/>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numFmtId="1" outline="0" showAll="0">
      <items count="14">
        <item x="6"/>
        <item x="2"/>
        <item x="7"/>
        <item x="9"/>
        <item x="8"/>
        <item x="5"/>
        <item x="0"/>
        <item x="1"/>
        <item x="4"/>
        <item x="3"/>
        <item x="10"/>
        <item x="11"/>
        <item x="12"/>
        <item t="default"/>
      </items>
      <extLst>
        <ext xmlns:x14="http://schemas.microsoft.com/office/spreadsheetml/2009/9/main" uri="{2946ED86-A175-432a-8AC1-64E0C546D7DE}">
          <x14:pivotField fillDownLabels="1"/>
        </ext>
      </extLst>
    </pivotField>
    <pivotField compact="0" numFmtId="166"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66"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65" outline="0" showAll="0">
      <extLst>
        <ext xmlns:x14="http://schemas.microsoft.com/office/spreadsheetml/2009/9/main" uri="{2946ED86-A175-432a-8AC1-64E0C546D7DE}">
          <x14:pivotField fillDownLabels="1"/>
        </ext>
      </extLst>
    </pivotField>
    <pivotField compact="0" outline="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extLst>
        <ext xmlns:x14="http://schemas.microsoft.com/office/spreadsheetml/2009/9/main" uri="{2946ED86-A175-432a-8AC1-64E0C546D7DE}">
          <x14:pivotField fillDownLabels="1"/>
        </ext>
      </extLst>
    </pivotField>
    <pivotField compact="0" outline="0" showAll="0">
      <items count="15">
        <item sd="0" x="0"/>
        <item sd="0" x="1"/>
        <item sd="0" x="2"/>
        <item sd="0" x="3"/>
        <item sd="0" x="4"/>
        <item sd="0" x="5"/>
        <item sd="0" x="6"/>
        <item sd="0" x="7"/>
        <item x="8"/>
        <item x="9"/>
        <item x="10"/>
        <item x="11"/>
        <item sd="0" x="12"/>
        <item sd="0" x="13"/>
        <item t="default"/>
      </items>
      <extLst>
        <ext xmlns:x14="http://schemas.microsoft.com/office/spreadsheetml/2009/9/main" uri="{2946ED86-A175-432a-8AC1-64E0C546D7DE}">
          <x14:pivotField fillDownLabels="1"/>
        </ext>
      </extLst>
    </pivotField>
  </pivotFields>
  <rowFields count="1">
    <field x="25"/>
  </rowFields>
  <rowItems count="13">
    <i>
      <x/>
    </i>
    <i>
      <x v="1"/>
    </i>
    <i>
      <x v="2"/>
    </i>
    <i>
      <x v="3"/>
    </i>
    <i>
      <x v="4"/>
    </i>
    <i>
      <x v="5"/>
    </i>
    <i>
      <x v="6"/>
    </i>
    <i>
      <x v="7"/>
    </i>
    <i>
      <x v="8"/>
    </i>
    <i>
      <x v="9"/>
    </i>
    <i>
      <x v="10"/>
    </i>
    <i>
      <x v="12"/>
    </i>
    <i t="grand">
      <x/>
    </i>
  </rowItems>
  <colFields count="1">
    <field x="21"/>
  </colFields>
  <colItems count="7">
    <i>
      <x/>
    </i>
    <i>
      <x v="1"/>
    </i>
    <i>
      <x v="3"/>
    </i>
    <i>
      <x v="4"/>
    </i>
    <i>
      <x v="16"/>
    </i>
    <i>
      <x v="17"/>
    </i>
    <i t="grand">
      <x/>
    </i>
  </colItems>
  <dataFields count="1">
    <dataField name="Count of Individual" fld="1" subtotal="count" baseField="0" baseItem="0" numFmtId="1"/>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1" dT="2024-10-24T21:05:47.31" personId="{2FB414C6-960C-4C17-9889-8D563F86F415}" id="{2DF5CD4E-5C53-40E2-8818-096A3486753E}">
    <text># trapped/window</text>
  </threadedComment>
  <threadedComment ref="AG2" dT="2025-02-18T18:28:49.30" personId="{2FB414C6-960C-4C17-9889-8D563F86F415}" id="{2490F5BB-7F75-4FDA-A77E-D318FC400A33}">
    <text>Applied to hatchery returns based on adult/jack and release location above or below LGR.  Strays were considered released below.</text>
  </threadedComment>
  <threadedComment ref="AL2" dT="2025-02-18T18:26:04.83" personId="{2FB414C6-960C-4C17-9889-8D563F86F415}" id="{91C44F2B-01D4-4D18-A0B4-8E1B8C2DE0E4}">
    <text>Applied to escapement above LGR, does not affect returns at LGR. Applied after hauled fish are subtracted from returns to LGR.</text>
  </threadedComment>
  <threadedComment ref="F5" dT="2025-01-21T18:38:36.89" personId="{EECF4BA7-C454-4E34-9D5D-6EAD2C04AC29}" id="{7C3ADB15-3F93-44F7-ADFA-FCDE35699EA2}">
    <text>Hi! I noticed that the trap rates weren't updated to the correct date, but didn't want to mess with any of your formulas</text>
  </threadedComment>
  <threadedComment ref="L6" dT="2024-03-18T17:52:04.34" personId="{2FB414C6-960C-4C17-9889-8D563F86F415}" id="{01ECF837-5741-4E05-9DB7-7FEBA8B9BB5B}">
    <text xml:space="preserve">Duplicate samples: deleted samples duplicated at LGR and a hatchery. These were double sampled/PBT. Did not delete samples duplicated at LGR. These represent fallback and reascension events and are adjusted by the reascension rate calculation. </text>
  </threadedComment>
  <threadedComment ref="N6" dT="2023-04-21T19:08:16.70" personId="{2FB414C6-960C-4C17-9889-8D563F86F415}" id="{C6FFDA18-48AD-4505-ACC1-BBDE766725EC}">
    <text>Red letters were changed from "U" to "M" or "F" based on sex ratio at each length</text>
  </threadedComment>
  <threadedComment ref="Y6" dT="2025-02-18T18:32:48.46" personId="{2FB414C6-960C-4C17-9889-8D563F86F415}" id="{F2DB66ED-8642-470D-B08A-5420DD830CBE}">
    <text>NG indicated no genotype from lost sample or DNA not amplified. NG fish were proportioned to all non-NG fish based on sex, FL and sample rate. See "NG proportion table" on this sheet (cols AF -AK).</text>
  </threadedComment>
  <threadedComment ref="Z6" dT="2025-02-18T18:34:31.89" personId="{2FB414C6-960C-4C17-9889-8D563F86F415}" id="{1E4766AE-EEB6-430C-B823-D238DC8E0D72}">
    <text>Pooled to 5 cm bins. Set up to split jacks and adults by FL. Jacks were &lt; 57 cm.</text>
  </threadedComment>
  <threadedComment ref="AB6" dT="2024-01-18T16:59:19.05" personId="{2FB414C6-960C-4C17-9889-8D563F86F415}" id="{53CEA846-89E2-4C9C-8E63-18140F65A8E4}">
    <text>Tag rate expansion - use adjustment on the "PBT tag rates" sheet by adding values to each individual based on tag group. Known Hat fish increase to account for tag rate less than 1. Unassociated fish include unmarked (AI) and marked AD and these decrease because tag rate associated fish are included as unassociated with tag rates less than 1 for both AD and AI.</text>
  </threadedComment>
  <threadedComment ref="AC6" dT="2025-03-05T19:13:37.90" personId="{2FB414C6-960C-4C17-9889-8D563F86F415}" id="{A0BCD224-6C3D-41A7-A98A-8A19094CA1A0}">
    <text>Apply estimated genotype rate from cells I1:I5. Genotype rate equals #genotyped/#trapped, by trapping period. No difference by sex, size or origin.</text>
  </threadedComment>
</ThreadedComments>
</file>

<file path=xl/threadedComments/threadedComment2.xml><?xml version="1.0" encoding="utf-8"?>
<ThreadedComments xmlns="http://schemas.microsoft.com/office/spreadsheetml/2018/threadedcomments" xmlns:x="http://schemas.openxmlformats.org/spreadsheetml/2006/main">
  <threadedComment ref="AA11" dT="2024-02-05T18:24:57.31" personId="{2FB414C6-960C-4C17-9889-8D563F86F415}" id="{6C01A528-D1B5-4BE2-8C4B-16B6E1E3B3CD}">
    <text>From "MASTER TABLE CHNK SY2009-2023 SCOBI EASE…."file. Generated by IDFG during summer period trapping/sampling at LGR</text>
  </threadedComment>
  <threadedComment ref="C33" dT="2024-02-05T18:54:01.10" personId="{2FB414C6-960C-4C17-9889-8D563F86F415}" id="{B38D8073-787D-4552-913D-1EC8F2ACE5D8}">
    <text xml:space="preserve">Includes fish returns prior to Aug 18, from cells AA28 to AD37 </text>
  </threadedComment>
</ThreadedComments>
</file>

<file path=xl/threadedComments/threadedComment3.xml><?xml version="1.0" encoding="utf-8"?>
<ThreadedComments xmlns="http://schemas.microsoft.com/office/spreadsheetml/2018/threadedcomments" xmlns:x="http://schemas.openxmlformats.org/spreadsheetml/2006/main">
  <threadedComment ref="O6" dT="2024-03-18T21:08:25.23" personId="{2FB414C6-960C-4C17-9889-8D563F86F415}" id="{93B31C86-897E-4A75-A5DD-CCBB600D04AD}">
    <text>Converted to zero is negative number.  Not proportioning to a total then eliminating zero values is not an issue</text>
  </threadedComment>
</ThreadedComments>
</file>

<file path=xl/threadedComments/threadedComment4.xml><?xml version="1.0" encoding="utf-8"?>
<ThreadedComments xmlns="http://schemas.microsoft.com/office/spreadsheetml/2018/threadedcomments" xmlns:x="http://schemas.openxmlformats.org/spreadsheetml/2006/main">
  <threadedComment ref="K4" dT="2024-10-31T15:39:45.64" personId="{2FB414C6-960C-4C17-9889-8D563F86F415}" id="{2DA53246-83BE-46FD-A1A8-DF17C3CE8D86}">
    <text>Add to each known hatchery fish to adjust for tag rate</text>
  </threadedComment>
  <threadedComment ref="A54" dT="2024-10-31T15:20:31.03" personId="{2FB414C6-960C-4C17-9889-8D563F86F415}" id="{A9935ABC-56A4-4F41-823D-BC00B1AB30D7}">
    <text>Included to validate total count. NG fish were proportioned already and not used in these calculations</text>
  </threadedComment>
</ThreadedComments>
</file>

<file path=xl/threadedComments/threadedComment5.xml><?xml version="1.0" encoding="utf-8"?>
<ThreadedComments xmlns="http://schemas.microsoft.com/office/spreadsheetml/2018/threadedcomments" xmlns:x="http://schemas.openxmlformats.org/spreadsheetml/2006/main">
  <threadedComment ref="F26" dT="2023-01-24T18:49:59.51" personId="{2FB414C6-960C-4C17-9889-8D563F86F415}" id="{02F22A34-861B-4B75-B26B-28D820B5C092}">
    <text>Use 5 yr ave. LGR data didn't include summer calls</text>
  </threadedComment>
  <threadedComment ref="O38" dT="2024-10-24T21:05:47.31" personId="{2FB414C6-960C-4C17-9889-8D563F86F415}" id="{17FF2CC7-2B36-4CF7-B2E2-A6EAE76C2106}">
    <text># trapped/window</text>
  </threadedComment>
  <threadedComment ref="Q38" dT="2024-10-21T18:58:58.87" personId="{272843EA-6B75-4E65-9EE2-7FE9DF2A3D1B}" id="{FFD86B08-9A5F-4360-BF6F-34581409EBD7}">
    <text xml:space="preserve">Adults + Jacks
</text>
  </threadedComment>
  <threadedComment ref="R38" dT="2024-10-21T18:59:08.54" personId="{272843EA-6B75-4E65-9EE2-7FE9DF2A3D1B}" id="{1AB435B8-C0D8-4FAE-AF13-464AAFC5A84D}">
    <text>From LGR Data</text>
  </threadedComment>
</ThreadedComment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4" Type="http://schemas.microsoft.com/office/2017/10/relationships/threadedComment" Target="../threadedComments/threadedComment2.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 Id="rId4" Type="http://schemas.microsoft.com/office/2017/10/relationships/threadedComment" Target="../threadedComments/threadedComment4.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xml"/><Relationship Id="rId1" Type="http://schemas.openxmlformats.org/officeDocument/2006/relationships/printerSettings" Target="../printerSettings/printerSettings8.bin"/><Relationship Id="rId5" Type="http://schemas.microsoft.com/office/2017/10/relationships/threadedComment" Target="../threadedComments/threadedComment5.xml"/><Relationship Id="rId4" Type="http://schemas.openxmlformats.org/officeDocument/2006/relationships/comments" Target="../comments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7"/>
  <sheetViews>
    <sheetView workbookViewId="0">
      <selection activeCell="B24" sqref="B24"/>
    </sheetView>
  </sheetViews>
  <sheetFormatPr defaultRowHeight="15" x14ac:dyDescent="0.25"/>
  <cols>
    <col min="1" max="1" width="22.42578125" bestFit="1" customWidth="1"/>
    <col min="2" max="2" width="70.42578125" bestFit="1" customWidth="1"/>
  </cols>
  <sheetData>
    <row r="1" spans="1:2" x14ac:dyDescent="0.25">
      <c r="A1" s="2" t="s">
        <v>152</v>
      </c>
      <c r="B1" s="2" t="s">
        <v>153</v>
      </c>
    </row>
    <row r="2" spans="1:2" x14ac:dyDescent="0.25">
      <c r="A2" t="s">
        <v>142</v>
      </c>
      <c r="B2" t="s">
        <v>154</v>
      </c>
    </row>
    <row r="3" spans="1:2" x14ac:dyDescent="0.25">
      <c r="A3" t="s">
        <v>143</v>
      </c>
      <c r="B3" t="s">
        <v>155</v>
      </c>
    </row>
    <row r="4" spans="1:2" x14ac:dyDescent="0.25">
      <c r="A4" t="s">
        <v>144</v>
      </c>
      <c r="B4" t="s">
        <v>156</v>
      </c>
    </row>
    <row r="5" spans="1:2" x14ac:dyDescent="0.25">
      <c r="A5" t="s">
        <v>0</v>
      </c>
      <c r="B5" t="s">
        <v>157</v>
      </c>
    </row>
    <row r="6" spans="1:2" x14ac:dyDescent="0.25">
      <c r="A6" t="s">
        <v>145</v>
      </c>
      <c r="B6" t="s">
        <v>158</v>
      </c>
    </row>
    <row r="7" spans="1:2" x14ac:dyDescent="0.25">
      <c r="A7" t="s">
        <v>146</v>
      </c>
      <c r="B7" t="s">
        <v>159</v>
      </c>
    </row>
    <row r="8" spans="1:2" x14ac:dyDescent="0.25">
      <c r="A8" t="s">
        <v>147</v>
      </c>
      <c r="B8" t="s">
        <v>160</v>
      </c>
    </row>
    <row r="9" spans="1:2" x14ac:dyDescent="0.25">
      <c r="A9" t="s">
        <v>148</v>
      </c>
      <c r="B9" t="s">
        <v>161</v>
      </c>
    </row>
    <row r="10" spans="1:2" x14ac:dyDescent="0.25">
      <c r="A10" t="s">
        <v>1</v>
      </c>
      <c r="B10" t="s">
        <v>162</v>
      </c>
    </row>
    <row r="11" spans="1:2" x14ac:dyDescent="0.25">
      <c r="A11" t="s">
        <v>2</v>
      </c>
      <c r="B11" t="s">
        <v>163</v>
      </c>
    </row>
    <row r="12" spans="1:2" x14ac:dyDescent="0.25">
      <c r="A12" t="s">
        <v>3</v>
      </c>
      <c r="B12" t="s">
        <v>164</v>
      </c>
    </row>
    <row r="13" spans="1:2" x14ac:dyDescent="0.25">
      <c r="A13" t="s">
        <v>4</v>
      </c>
      <c r="B13" t="s">
        <v>165</v>
      </c>
    </row>
    <row r="14" spans="1:2" x14ac:dyDescent="0.25">
      <c r="A14" t="s">
        <v>149</v>
      </c>
      <c r="B14" t="s">
        <v>166</v>
      </c>
    </row>
    <row r="15" spans="1:2" x14ac:dyDescent="0.25">
      <c r="A15" t="s">
        <v>5</v>
      </c>
      <c r="B15" t="s">
        <v>167</v>
      </c>
    </row>
    <row r="16" spans="1:2" x14ac:dyDescent="0.25">
      <c r="A16" t="s">
        <v>150</v>
      </c>
      <c r="B16" t="s">
        <v>168</v>
      </c>
    </row>
    <row r="17" spans="1:2" x14ac:dyDescent="0.25">
      <c r="A17" t="s">
        <v>151</v>
      </c>
      <c r="B17" t="s">
        <v>169</v>
      </c>
    </row>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F7111-1AEB-4D1B-A716-B55D5F766938}">
  <dimension ref="A4:H18"/>
  <sheetViews>
    <sheetView workbookViewId="0">
      <selection activeCell="D22" sqref="D22"/>
    </sheetView>
  </sheetViews>
  <sheetFormatPr defaultRowHeight="15" x14ac:dyDescent="0.25"/>
  <cols>
    <col min="1" max="1" width="18.140625" bestFit="1" customWidth="1"/>
    <col min="2" max="7" width="13.140625" bestFit="1" customWidth="1"/>
    <col min="8" max="10" width="11.28515625" bestFit="1" customWidth="1"/>
    <col min="11" max="23" width="13.140625" bestFit="1" customWidth="1"/>
    <col min="24" max="24" width="11.28515625" bestFit="1" customWidth="1"/>
    <col min="25" max="27" width="11.85546875" bestFit="1" customWidth="1"/>
    <col min="28" max="28" width="11.28515625" bestFit="1" customWidth="1"/>
    <col min="29" max="30" width="5" bestFit="1" customWidth="1"/>
    <col min="31" max="31" width="7.85546875" bestFit="1" customWidth="1"/>
    <col min="32" max="33" width="4" bestFit="1" customWidth="1"/>
    <col min="34" max="34" width="7.85546875" bestFit="1" customWidth="1"/>
    <col min="35" max="36" width="4" bestFit="1" customWidth="1"/>
    <col min="37" max="37" width="7.85546875" bestFit="1" customWidth="1"/>
    <col min="38" max="39" width="4" bestFit="1" customWidth="1"/>
    <col min="40" max="40" width="8.85546875" bestFit="1" customWidth="1"/>
    <col min="41" max="41" width="11.28515625" bestFit="1" customWidth="1"/>
    <col min="42" max="51" width="5" bestFit="1" customWidth="1"/>
    <col min="52" max="52" width="7.7109375" bestFit="1" customWidth="1"/>
    <col min="53" max="53" width="11.28515625" bestFit="1" customWidth="1"/>
    <col min="54" max="56" width="4.7109375" bestFit="1" customWidth="1"/>
    <col min="57" max="57" width="7.85546875" bestFit="1" customWidth="1"/>
    <col min="58" max="60" width="4.7109375" bestFit="1" customWidth="1"/>
    <col min="61" max="61" width="8.85546875" bestFit="1" customWidth="1"/>
    <col min="62" max="62" width="11.28515625" bestFit="1" customWidth="1"/>
  </cols>
  <sheetData>
    <row r="4" spans="1:8" x14ac:dyDescent="0.25">
      <c r="A4" s="250" t="s">
        <v>15304</v>
      </c>
      <c r="B4" s="250" t="s">
        <v>679</v>
      </c>
    </row>
    <row r="5" spans="1:8" x14ac:dyDescent="0.25">
      <c r="A5" s="250" t="s">
        <v>655</v>
      </c>
      <c r="B5" t="s">
        <v>888</v>
      </c>
      <c r="C5" t="s">
        <v>941</v>
      </c>
      <c r="D5" t="s">
        <v>892</v>
      </c>
      <c r="E5" t="s">
        <v>919</v>
      </c>
      <c r="F5" t="s">
        <v>889</v>
      </c>
      <c r="G5" t="s">
        <v>945</v>
      </c>
      <c r="H5" t="s">
        <v>15305</v>
      </c>
    </row>
    <row r="6" spans="1:8" x14ac:dyDescent="0.25">
      <c r="A6" s="11">
        <v>42</v>
      </c>
      <c r="B6" s="11">
        <v>1</v>
      </c>
      <c r="C6" s="11"/>
      <c r="D6" s="11">
        <v>1</v>
      </c>
      <c r="E6" s="11">
        <v>5</v>
      </c>
      <c r="F6" s="11"/>
      <c r="G6" s="11">
        <v>3</v>
      </c>
      <c r="H6" s="11">
        <v>10</v>
      </c>
    </row>
    <row r="7" spans="1:8" x14ac:dyDescent="0.25">
      <c r="A7" s="11">
        <v>47</v>
      </c>
      <c r="B7" s="11">
        <v>9</v>
      </c>
      <c r="C7" s="11">
        <v>1</v>
      </c>
      <c r="D7" s="11">
        <v>13</v>
      </c>
      <c r="E7" s="11">
        <v>9</v>
      </c>
      <c r="F7" s="11">
        <v>8</v>
      </c>
      <c r="G7" s="11">
        <v>7</v>
      </c>
      <c r="H7" s="11">
        <v>47</v>
      </c>
    </row>
    <row r="8" spans="1:8" x14ac:dyDescent="0.25">
      <c r="A8" s="11">
        <v>52</v>
      </c>
      <c r="B8" s="11">
        <v>9</v>
      </c>
      <c r="C8" s="11">
        <v>3</v>
      </c>
      <c r="D8" s="11">
        <v>9</v>
      </c>
      <c r="E8" s="11">
        <v>3</v>
      </c>
      <c r="F8" s="11">
        <v>12</v>
      </c>
      <c r="G8" s="11">
        <v>5</v>
      </c>
      <c r="H8" s="11">
        <v>41</v>
      </c>
    </row>
    <row r="9" spans="1:8" x14ac:dyDescent="0.25">
      <c r="A9" s="11">
        <v>57</v>
      </c>
      <c r="B9" s="11">
        <v>10</v>
      </c>
      <c r="C9" s="11">
        <v>3</v>
      </c>
      <c r="D9" s="11">
        <v>6</v>
      </c>
      <c r="E9" s="11">
        <v>2</v>
      </c>
      <c r="F9" s="11">
        <v>5</v>
      </c>
      <c r="G9" s="11"/>
      <c r="H9" s="11">
        <v>26</v>
      </c>
    </row>
    <row r="10" spans="1:8" x14ac:dyDescent="0.25">
      <c r="A10" s="11">
        <v>62</v>
      </c>
      <c r="B10" s="11">
        <v>21</v>
      </c>
      <c r="C10" s="11">
        <v>13</v>
      </c>
      <c r="D10" s="11">
        <v>14</v>
      </c>
      <c r="E10" s="11">
        <v>8</v>
      </c>
      <c r="F10" s="11">
        <v>14</v>
      </c>
      <c r="G10" s="11">
        <v>8</v>
      </c>
      <c r="H10" s="11">
        <v>78</v>
      </c>
    </row>
    <row r="11" spans="1:8" x14ac:dyDescent="0.25">
      <c r="A11" s="11">
        <v>67</v>
      </c>
      <c r="B11" s="11">
        <v>34</v>
      </c>
      <c r="C11" s="11">
        <v>15</v>
      </c>
      <c r="D11" s="11">
        <v>40</v>
      </c>
      <c r="E11" s="11">
        <v>14</v>
      </c>
      <c r="F11" s="11">
        <v>43</v>
      </c>
      <c r="G11" s="11">
        <v>10</v>
      </c>
      <c r="H11" s="11">
        <v>156</v>
      </c>
    </row>
    <row r="12" spans="1:8" x14ac:dyDescent="0.25">
      <c r="A12" s="11">
        <v>72</v>
      </c>
      <c r="B12" s="11">
        <v>30</v>
      </c>
      <c r="C12" s="11">
        <v>13</v>
      </c>
      <c r="D12" s="11">
        <v>43</v>
      </c>
      <c r="E12" s="11">
        <v>7</v>
      </c>
      <c r="F12" s="11">
        <v>34</v>
      </c>
      <c r="G12" s="11">
        <v>17</v>
      </c>
      <c r="H12" s="11">
        <v>144</v>
      </c>
    </row>
    <row r="13" spans="1:8" x14ac:dyDescent="0.25">
      <c r="A13" s="11">
        <v>77</v>
      </c>
      <c r="B13" s="11">
        <v>41</v>
      </c>
      <c r="C13" s="11">
        <v>9</v>
      </c>
      <c r="D13" s="11">
        <v>64</v>
      </c>
      <c r="E13" s="11">
        <v>12</v>
      </c>
      <c r="F13" s="11">
        <v>27</v>
      </c>
      <c r="G13" s="11">
        <v>14</v>
      </c>
      <c r="H13" s="11">
        <v>167</v>
      </c>
    </row>
    <row r="14" spans="1:8" x14ac:dyDescent="0.25">
      <c r="A14" s="11">
        <v>82</v>
      </c>
      <c r="B14" s="11">
        <v>18</v>
      </c>
      <c r="C14" s="11">
        <v>4</v>
      </c>
      <c r="D14" s="11">
        <v>27</v>
      </c>
      <c r="E14" s="11">
        <v>9</v>
      </c>
      <c r="F14" s="11">
        <v>14</v>
      </c>
      <c r="G14" s="11">
        <v>6</v>
      </c>
      <c r="H14" s="11">
        <v>78</v>
      </c>
    </row>
    <row r="15" spans="1:8" x14ac:dyDescent="0.25">
      <c r="A15" s="11">
        <v>87</v>
      </c>
      <c r="B15" s="11">
        <v>7</v>
      </c>
      <c r="C15" s="11">
        <v>4</v>
      </c>
      <c r="D15" s="11">
        <v>13</v>
      </c>
      <c r="E15" s="11"/>
      <c r="F15" s="11">
        <v>9</v>
      </c>
      <c r="G15" s="11">
        <v>2</v>
      </c>
      <c r="H15" s="11">
        <v>35</v>
      </c>
    </row>
    <row r="16" spans="1:8" x14ac:dyDescent="0.25">
      <c r="A16" s="11">
        <v>92</v>
      </c>
      <c r="B16" s="11"/>
      <c r="C16" s="11"/>
      <c r="D16" s="11">
        <v>2</v>
      </c>
      <c r="E16" s="11"/>
      <c r="F16" s="11">
        <v>3</v>
      </c>
      <c r="G16" s="11"/>
      <c r="H16" s="11">
        <v>5</v>
      </c>
    </row>
    <row r="17" spans="1:8" x14ac:dyDescent="0.25">
      <c r="A17" s="11">
        <v>100</v>
      </c>
      <c r="B17" s="11"/>
      <c r="C17" s="11"/>
      <c r="D17" s="11"/>
      <c r="E17" s="11"/>
      <c r="F17" s="11">
        <v>1</v>
      </c>
      <c r="G17" s="11"/>
      <c r="H17" s="11">
        <v>1</v>
      </c>
    </row>
    <row r="18" spans="1:8" x14ac:dyDescent="0.25">
      <c r="A18" s="11" t="s">
        <v>15305</v>
      </c>
      <c r="B18" s="11">
        <v>180</v>
      </c>
      <c r="C18" s="11">
        <v>65</v>
      </c>
      <c r="D18" s="11">
        <v>232</v>
      </c>
      <c r="E18" s="11">
        <v>69</v>
      </c>
      <c r="F18" s="11">
        <v>170</v>
      </c>
      <c r="G18" s="11">
        <v>72</v>
      </c>
      <c r="H18" s="11">
        <v>788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tint="0.59999389629810485"/>
  </sheetPr>
  <dimension ref="A1:AS5545"/>
  <sheetViews>
    <sheetView topLeftCell="U1" workbookViewId="0">
      <selection activeCell="AH9" sqref="AH9"/>
    </sheetView>
  </sheetViews>
  <sheetFormatPr defaultRowHeight="15" x14ac:dyDescent="0.25"/>
  <cols>
    <col min="1" max="1" width="14.7109375" bestFit="1" customWidth="1"/>
    <col min="2" max="2" width="19.140625" bestFit="1" customWidth="1"/>
    <col min="3" max="3" width="12" customWidth="1"/>
    <col min="4" max="4" width="11.140625" customWidth="1"/>
    <col min="5" max="5" width="9.7109375" customWidth="1"/>
    <col min="6" max="6" width="9.140625" customWidth="1"/>
    <col min="7" max="7" width="7.28515625" customWidth="1"/>
    <col min="8" max="8" width="8.7109375" customWidth="1"/>
    <col min="9" max="9" width="8.85546875" customWidth="1"/>
    <col min="10" max="10" width="9.28515625" bestFit="1" customWidth="1"/>
    <col min="11" max="11" width="18.85546875" customWidth="1"/>
    <col min="12" max="12" width="13.5703125" customWidth="1"/>
    <col min="13" max="13" width="7.7109375" bestFit="1" customWidth="1"/>
    <col min="14" max="14" width="7.7109375" customWidth="1"/>
    <col min="15" max="16" width="21" bestFit="1" customWidth="1"/>
    <col min="17" max="17" width="17.5703125" customWidth="1"/>
    <col min="18" max="18" width="7.42578125" bestFit="1" customWidth="1"/>
    <col min="19" max="19" width="7.42578125" customWidth="1"/>
    <col min="20" max="20" width="9.28515625" bestFit="1" customWidth="1"/>
    <col min="21" max="21" width="9.85546875" customWidth="1"/>
    <col min="22" max="22" width="14.5703125" customWidth="1"/>
    <col min="25" max="25" width="10.5703125" customWidth="1"/>
    <col min="26" max="26" width="10.85546875" customWidth="1"/>
    <col min="27" max="27" width="11.28515625" customWidth="1"/>
    <col min="28" max="28" width="19.42578125" customWidth="1"/>
    <col min="29" max="29" width="11.7109375" customWidth="1"/>
    <col min="30" max="31" width="10.5703125" customWidth="1"/>
    <col min="32" max="32" width="6.140625" customWidth="1"/>
    <col min="33" max="33" width="6" customWidth="1"/>
    <col min="34" max="34" width="6.85546875" customWidth="1"/>
    <col min="35" max="35" width="7" customWidth="1"/>
    <col min="36" max="39" width="6.5703125" customWidth="1"/>
  </cols>
  <sheetData>
    <row r="1" spans="1:45" ht="45.75" thickBot="1" x14ac:dyDescent="0.3">
      <c r="C1" s="178" t="s">
        <v>2055</v>
      </c>
      <c r="D1" s="170" t="s">
        <v>2056</v>
      </c>
      <c r="E1" s="170" t="s">
        <v>2057</v>
      </c>
      <c r="F1" s="170" t="s">
        <v>9060</v>
      </c>
      <c r="G1" s="214" t="s">
        <v>9058</v>
      </c>
      <c r="H1" s="214" t="s">
        <v>9059</v>
      </c>
      <c r="I1" s="214" t="s">
        <v>9061</v>
      </c>
      <c r="AC1" s="43" t="s">
        <v>788</v>
      </c>
      <c r="AD1" s="214" t="s">
        <v>9066</v>
      </c>
      <c r="AE1" s="214"/>
      <c r="AP1" t="s">
        <v>15306</v>
      </c>
      <c r="AQ1" t="s">
        <v>15307</v>
      </c>
      <c r="AR1" t="s">
        <v>15308</v>
      </c>
    </row>
    <row r="2" spans="1:45" x14ac:dyDescent="0.25">
      <c r="A2" s="17"/>
      <c r="C2" s="184">
        <v>70</v>
      </c>
      <c r="D2" s="43">
        <v>0.7</v>
      </c>
      <c r="E2" s="171">
        <f>'LGD window'!O39</f>
        <v>0.65333638025594154</v>
      </c>
      <c r="F2" s="182">
        <v>45522</v>
      </c>
      <c r="G2">
        <v>286</v>
      </c>
      <c r="H2">
        <v>2892</v>
      </c>
      <c r="I2" s="8">
        <f>G2/H2</f>
        <v>9.8893499308437063E-2</v>
      </c>
      <c r="U2" t="s">
        <v>394</v>
      </c>
      <c r="V2">
        <f>COUNTIF(V7:V5545,"NG")</f>
        <v>36</v>
      </c>
      <c r="X2" s="43" t="s">
        <v>787</v>
      </c>
      <c r="Y2" s="43" t="s">
        <v>787</v>
      </c>
      <c r="Z2" s="43" t="s">
        <v>787</v>
      </c>
      <c r="AA2" s="104">
        <f>SUM(AA7:AA5545)</f>
        <v>11786.583873183788</v>
      </c>
      <c r="AB2" s="104">
        <f>SUM(AB7:AB5545)</f>
        <v>11786.710397050578</v>
      </c>
      <c r="AC2" s="104">
        <f>SUM(AC7:AC5545)</f>
        <v>41063.154850598738</v>
      </c>
      <c r="AD2" s="43">
        <f>SUM('LGD window'!Q39:Q42)</f>
        <v>2559</v>
      </c>
      <c r="AG2" s="260" t="s">
        <v>789</v>
      </c>
      <c r="AH2" s="261"/>
      <c r="AI2" s="262"/>
      <c r="AL2" s="260" t="s">
        <v>830</v>
      </c>
      <c r="AM2" s="261"/>
      <c r="AN2" s="262"/>
      <c r="AP2">
        <v>70</v>
      </c>
      <c r="AQ2" s="104">
        <f>SUMIF($E$7:$E$2565,"70",$AC$7:$AC$2565)</f>
        <v>4129.4150903201771</v>
      </c>
      <c r="AR2">
        <v>4376</v>
      </c>
    </row>
    <row r="3" spans="1:45" ht="15" customHeight="1" x14ac:dyDescent="0.3">
      <c r="A3" s="17"/>
      <c r="C3" s="184">
        <v>40</v>
      </c>
      <c r="D3" s="43">
        <v>0.4</v>
      </c>
      <c r="E3" s="171">
        <f>'LGD window'!O40</f>
        <v>0.39762975071516143</v>
      </c>
      <c r="F3" s="182">
        <v>45531</v>
      </c>
      <c r="G3">
        <v>649</v>
      </c>
      <c r="H3">
        <v>3909</v>
      </c>
      <c r="I3" s="8">
        <f t="shared" ref="I3:I5" si="0">G3/H3</f>
        <v>0.16602711690969557</v>
      </c>
      <c r="S3" s="157" t="s">
        <v>777</v>
      </c>
      <c r="U3" t="s">
        <v>663</v>
      </c>
      <c r="V3">
        <f>SUM(X7:X5545)</f>
        <v>2559</v>
      </c>
      <c r="X3" s="104">
        <f>SUM(X7:X5545)</f>
        <v>2559</v>
      </c>
      <c r="Y3" s="104">
        <f>SUM(Y7:Y5545)</f>
        <v>2559.323924882453</v>
      </c>
      <c r="Z3" s="62"/>
      <c r="AD3" s="43"/>
      <c r="AG3" s="122"/>
      <c r="AH3" t="s">
        <v>662</v>
      </c>
      <c r="AI3" s="40" t="s">
        <v>661</v>
      </c>
      <c r="AL3" s="122"/>
      <c r="AM3" t="s">
        <v>662</v>
      </c>
      <c r="AN3" s="40" t="s">
        <v>661</v>
      </c>
      <c r="AP3">
        <v>40</v>
      </c>
      <c r="AQ3" s="104">
        <f>SUMIF($E$7:$E$2565,"40",$AC$7:$AC$2565)</f>
        <v>9758.8034944484152</v>
      </c>
      <c r="AR3">
        <v>9788</v>
      </c>
    </row>
    <row r="4" spans="1:45" ht="18.75" x14ac:dyDescent="0.3">
      <c r="A4" s="17"/>
      <c r="C4" s="184">
        <v>18</v>
      </c>
      <c r="D4" s="43">
        <v>0.18</v>
      </c>
      <c r="E4" s="171">
        <f>'LGD window'!O41</f>
        <v>0.1787524444267071</v>
      </c>
      <c r="F4" s="182">
        <v>45542</v>
      </c>
      <c r="G4">
        <v>1492</v>
      </c>
      <c r="H4">
        <v>4484</v>
      </c>
      <c r="I4" s="8">
        <f t="shared" si="0"/>
        <v>0.3327386262265834</v>
      </c>
      <c r="S4" s="157">
        <v>2024</v>
      </c>
      <c r="U4" t="s">
        <v>2052</v>
      </c>
      <c r="V4" s="8">
        <f>V2/V3</f>
        <v>1.4067995310668231E-2</v>
      </c>
      <c r="AA4" s="8"/>
      <c r="AB4" s="3"/>
      <c r="AC4" s="146"/>
      <c r="AG4" s="39" t="s">
        <v>677</v>
      </c>
      <c r="AH4" s="150">
        <v>7.3999999999999996E-2</v>
      </c>
      <c r="AI4" s="151">
        <v>2.4E-2</v>
      </c>
      <c r="AL4" s="39" t="s">
        <v>677</v>
      </c>
      <c r="AM4" s="150">
        <v>0</v>
      </c>
      <c r="AN4" s="151">
        <v>0</v>
      </c>
      <c r="AP4">
        <v>18</v>
      </c>
      <c r="AQ4" s="104">
        <f>SUMIF($E$7:$E$2565,"18",$AC$7:$AC$2565)</f>
        <v>24919.995154060718</v>
      </c>
      <c r="AR4">
        <v>24930</v>
      </c>
    </row>
    <row r="5" spans="1:45" ht="15.75" thickBot="1" x14ac:dyDescent="0.3">
      <c r="A5" s="17"/>
      <c r="C5" s="185">
        <v>9</v>
      </c>
      <c r="D5" s="179">
        <v>0.09</v>
      </c>
      <c r="E5" s="180">
        <f>'LGD window'!O42</f>
        <v>8.4124830393487116E-2</v>
      </c>
      <c r="F5" s="181">
        <v>45577</v>
      </c>
      <c r="G5">
        <v>132</v>
      </c>
      <c r="H5">
        <v>203</v>
      </c>
      <c r="I5" s="8">
        <f t="shared" si="0"/>
        <v>0.65024630541871919</v>
      </c>
      <c r="AB5">
        <v>0</v>
      </c>
      <c r="AC5" s="146"/>
      <c r="AG5" s="123" t="s">
        <v>676</v>
      </c>
      <c r="AH5" s="152">
        <v>0.28999999999999998</v>
      </c>
      <c r="AI5" s="153">
        <v>0.33</v>
      </c>
      <c r="AL5" s="123" t="s">
        <v>676</v>
      </c>
      <c r="AM5" s="152">
        <v>0.36</v>
      </c>
      <c r="AN5" s="153">
        <v>0.19</v>
      </c>
      <c r="AO5" s="9"/>
      <c r="AP5">
        <v>9</v>
      </c>
      <c r="AQ5" s="104">
        <f>SUMIF($E$7:$E$2565,"9",$AC$7:$AC$2565)</f>
        <v>2254.9411117694772</v>
      </c>
      <c r="AR5">
        <v>2163</v>
      </c>
    </row>
    <row r="6" spans="1:45" s="3" customFormat="1" ht="48" customHeight="1" x14ac:dyDescent="0.25">
      <c r="A6" s="209" t="s">
        <v>142</v>
      </c>
      <c r="B6" s="209" t="s">
        <v>143</v>
      </c>
      <c r="C6" s="209" t="s">
        <v>144</v>
      </c>
      <c r="D6" s="209" t="s">
        <v>0</v>
      </c>
      <c r="E6" s="3" t="s">
        <v>689</v>
      </c>
      <c r="F6" s="209" t="s">
        <v>145</v>
      </c>
      <c r="G6" s="209" t="s">
        <v>657</v>
      </c>
      <c r="H6" s="3" t="s">
        <v>656</v>
      </c>
      <c r="I6" s="209" t="s">
        <v>147</v>
      </c>
      <c r="J6" s="209" t="s">
        <v>148</v>
      </c>
      <c r="K6" s="209" t="s">
        <v>885</v>
      </c>
      <c r="L6" s="209" t="s">
        <v>1</v>
      </c>
      <c r="M6" s="209" t="s">
        <v>2</v>
      </c>
      <c r="N6" s="3" t="s">
        <v>673</v>
      </c>
      <c r="O6" s="209" t="s">
        <v>3</v>
      </c>
      <c r="P6" s="209" t="s">
        <v>4</v>
      </c>
      <c r="Q6" s="209" t="s">
        <v>149</v>
      </c>
      <c r="R6" s="209" t="s">
        <v>5</v>
      </c>
      <c r="S6" s="3" t="s">
        <v>696</v>
      </c>
      <c r="T6" s="209" t="s">
        <v>150</v>
      </c>
      <c r="U6" s="209" t="s">
        <v>151</v>
      </c>
      <c r="V6" s="209" t="s">
        <v>679</v>
      </c>
      <c r="W6" s="3" t="s">
        <v>653</v>
      </c>
      <c r="X6" s="23" t="s">
        <v>654</v>
      </c>
      <c r="Y6" s="23" t="s">
        <v>2066</v>
      </c>
      <c r="Z6" s="3" t="s">
        <v>655</v>
      </c>
      <c r="AA6" s="124" t="s">
        <v>785</v>
      </c>
      <c r="AB6" s="3" t="s">
        <v>2073</v>
      </c>
      <c r="AC6" s="147" t="s">
        <v>786</v>
      </c>
      <c r="AD6" s="3" t="s">
        <v>675</v>
      </c>
      <c r="AH6" s="19"/>
      <c r="AI6" s="19"/>
      <c r="AN6" s="19"/>
      <c r="AO6" s="19"/>
    </row>
    <row r="7" spans="1:45" x14ac:dyDescent="0.25">
      <c r="A7" t="s">
        <v>2078</v>
      </c>
      <c r="B7" t="s">
        <v>2079</v>
      </c>
      <c r="C7" t="s">
        <v>887</v>
      </c>
      <c r="D7" s="1">
        <v>45522</v>
      </c>
      <c r="E7">
        <f>IF(AND(D7&gt;=$F$2,D7&lt;$F$3),70,IF(AND(D7&gt;=$F$3,D7&lt;$F$4),40,IF(AND(D7&gt;=$F$4,D7&lt;$F$5),18,9)))</f>
        <v>70</v>
      </c>
      <c r="F7" t="s">
        <v>6</v>
      </c>
      <c r="G7">
        <v>700</v>
      </c>
      <c r="H7">
        <f t="shared" ref="H7:H118" si="1">G7/10</f>
        <v>70</v>
      </c>
      <c r="I7" t="s">
        <v>7</v>
      </c>
      <c r="J7" t="s">
        <v>8</v>
      </c>
      <c r="K7" t="s">
        <v>6479</v>
      </c>
      <c r="L7" t="s">
        <v>8</v>
      </c>
      <c r="M7" t="s">
        <v>6</v>
      </c>
      <c r="N7" t="str">
        <f>IF(M7="U",F7,M7)</f>
        <v>M</v>
      </c>
      <c r="O7" t="s">
        <v>7192</v>
      </c>
      <c r="P7" t="s">
        <v>7193</v>
      </c>
      <c r="Q7" t="s">
        <v>476</v>
      </c>
      <c r="R7">
        <v>4</v>
      </c>
      <c r="S7">
        <f>IFERROR($S$4-R7,"U")</f>
        <v>2020</v>
      </c>
      <c r="T7" t="s">
        <v>12</v>
      </c>
      <c r="U7">
        <v>1</v>
      </c>
      <c r="V7" t="s">
        <v>658</v>
      </c>
      <c r="W7">
        <f>VLOOKUP(Q7,'PBT Tag Rates'!$A$6:$D$67,4,FALSE)</f>
        <v>0.98845608500000004</v>
      </c>
      <c r="X7">
        <v>1</v>
      </c>
      <c r="Y7" s="8">
        <f>IF(V7="ng",0,X7+(SUMIFS($AK$24:$AK$127,$AG$24:$AG$127,$N7,$AH$24:$AH$127,$Z7,$AF$24:$AF$127,$E7)))</f>
        <v>1.0952380952380953</v>
      </c>
      <c r="Z7" s="10">
        <f>IFERROR(LOOKUP(H7,{30,43,48,53,58,63,68,73,78,83,88,93,97},{42,47,52,57,62,67,72,77,82,87,92,99,100}),999)</f>
        <v>72</v>
      </c>
      <c r="AA7" s="9">
        <f>Y7/(VLOOKUP(E7,$C$2:$I$5,2,FALSE))</f>
        <v>1.5646258503401362</v>
      </c>
      <c r="AB7" s="9">
        <f>IFERROR(IF(I7="AI",AA7-VLOOKUP(Q7,'PBT Tag Rates'!$A$6:$L$53,11,FALSE),AA7-VLOOKUP(Q7,'PBT Tag Rates'!$A$6:$L$53,12,FALSE)),0)</f>
        <v>1.576304583644712</v>
      </c>
      <c r="AC7" s="9">
        <f>AB7/(VLOOKUP(E7,$C$2:$I$5,7,FALSE))</f>
        <v>15.939415580071705</v>
      </c>
      <c r="AD7" s="12" t="s">
        <v>1969</v>
      </c>
      <c r="AE7" s="8"/>
      <c r="AH7" s="149" t="s">
        <v>15309</v>
      </c>
    </row>
    <row r="8" spans="1:45" x14ac:dyDescent="0.25">
      <c r="A8" t="s">
        <v>2078</v>
      </c>
      <c r="B8" t="s">
        <v>2080</v>
      </c>
      <c r="C8" t="s">
        <v>890</v>
      </c>
      <c r="D8" s="1">
        <v>45522</v>
      </c>
      <c r="E8">
        <f t="shared" ref="E8:E71" si="2">IF(AND(D8&gt;=$F$2,D8&lt;$F$3),70,IF(AND(D8&gt;=$F$3,D8&lt;$F$4),40,IF(AND(D8&gt;=$F$4,D8&lt;$F$5),18,9)))</f>
        <v>70</v>
      </c>
      <c r="F8" t="s">
        <v>14</v>
      </c>
      <c r="G8">
        <v>690</v>
      </c>
      <c r="H8">
        <f t="shared" si="1"/>
        <v>69</v>
      </c>
      <c r="I8" t="s">
        <v>9</v>
      </c>
      <c r="J8">
        <v>1</v>
      </c>
      <c r="K8" t="s">
        <v>8</v>
      </c>
      <c r="L8" t="s">
        <v>8</v>
      </c>
      <c r="M8" t="s">
        <v>14</v>
      </c>
      <c r="N8" t="str">
        <f t="shared" ref="N8:N71" si="3">IF(M8="U",F8,M8)</f>
        <v>F</v>
      </c>
      <c r="O8" t="s">
        <v>1477</v>
      </c>
      <c r="P8" t="s">
        <v>1543</v>
      </c>
      <c r="Q8" t="s">
        <v>295</v>
      </c>
      <c r="R8">
        <v>4</v>
      </c>
      <c r="S8">
        <f>IFERROR($S$4-R8,"U")</f>
        <v>2020</v>
      </c>
      <c r="T8" t="s">
        <v>12</v>
      </c>
      <c r="U8">
        <v>1</v>
      </c>
      <c r="V8" t="s">
        <v>892</v>
      </c>
      <c r="W8">
        <f>VLOOKUP(Q8,'PBT Tag Rates'!$A$6:$D$67,4,FALSE)</f>
        <v>0.98961045999999997</v>
      </c>
      <c r="X8">
        <v>1</v>
      </c>
      <c r="Y8" s="8">
        <f t="shared" ref="Y8:Y71" si="4">IF(V8="ng",0,X8+(SUMIFS($AK$24:$AK$127,$AG$24:$AG$127,$N8,$AH$24:$AH$127,$Z8,$AF$24:$AF$127,$E8)))</f>
        <v>1.0666666666666667</v>
      </c>
      <c r="Z8" s="10">
        <f>IFERROR(LOOKUP(H8,{30,43,48,53,58,63,68,73,78,83,88,93,97},{42,47,52,57,62,67,72,77,82,87,92,99,100}),999)</f>
        <v>72</v>
      </c>
      <c r="AA8" s="9">
        <f t="shared" ref="AA8:AA71" si="5">Y8/(VLOOKUP(E8,$C$2:$I$5,2,FALSE))</f>
        <v>1.5238095238095239</v>
      </c>
      <c r="AB8" s="9">
        <f>IFERROR(IF(I8="AI",AA8-VLOOKUP(Q8,'PBT Tag Rates'!$A$6:$L$53,11,FALSE),AA8-VLOOKUP(Q8,'PBT Tag Rates'!$A$6:$L$53,12,FALSE)),0)</f>
        <v>1.5343081395982052</v>
      </c>
      <c r="AC8" s="9">
        <f t="shared" ref="AC8:AC71" si="6">AB8/(VLOOKUP(E8,$C$2:$I$5,7,FALSE))</f>
        <v>15.514752236776257</v>
      </c>
      <c r="AD8" s="12" t="s">
        <v>1969</v>
      </c>
      <c r="AE8" s="8"/>
      <c r="AF8" s="18"/>
      <c r="AH8" s="148" t="s">
        <v>15310</v>
      </c>
      <c r="AI8" s="9"/>
      <c r="AL8" s="18"/>
      <c r="AN8" s="9"/>
      <c r="AO8" s="9"/>
    </row>
    <row r="9" spans="1:45" x14ac:dyDescent="0.25">
      <c r="A9" t="s">
        <v>2078</v>
      </c>
      <c r="B9" t="s">
        <v>2081</v>
      </c>
      <c r="C9" t="s">
        <v>2082</v>
      </c>
      <c r="D9" s="1">
        <v>45522</v>
      </c>
      <c r="E9">
        <f t="shared" si="2"/>
        <v>70</v>
      </c>
      <c r="F9" t="s">
        <v>6</v>
      </c>
      <c r="G9">
        <v>740</v>
      </c>
      <c r="H9">
        <f t="shared" si="1"/>
        <v>74</v>
      </c>
      <c r="I9" t="s">
        <v>7</v>
      </c>
      <c r="J9" t="s">
        <v>8</v>
      </c>
      <c r="K9" t="s">
        <v>6480</v>
      </c>
      <c r="L9" t="s">
        <v>8</v>
      </c>
      <c r="M9" t="s">
        <v>6</v>
      </c>
      <c r="N9" t="str">
        <f t="shared" si="3"/>
        <v>M</v>
      </c>
      <c r="O9" t="s">
        <v>7194</v>
      </c>
      <c r="P9" t="s">
        <v>7195</v>
      </c>
      <c r="Q9" t="s">
        <v>295</v>
      </c>
      <c r="R9">
        <v>4</v>
      </c>
      <c r="S9">
        <f t="shared" ref="S9:S71" si="7">IFERROR($S$4-R9,"U")</f>
        <v>2020</v>
      </c>
      <c r="T9" t="s">
        <v>12</v>
      </c>
      <c r="U9">
        <v>1</v>
      </c>
      <c r="V9" t="s">
        <v>888</v>
      </c>
      <c r="W9">
        <f>VLOOKUP(Q9,'PBT Tag Rates'!$A$6:$D$67,4,FALSE)</f>
        <v>0.98961045999999997</v>
      </c>
      <c r="X9">
        <v>1</v>
      </c>
      <c r="Y9" s="8">
        <f>IF(V9="ng",0,X9+(SUMIFS($AK$24:$AK$127,$AG$24:$AG$127,$N9,$AH$24:$AH$127,$Z9,$AF$24:$AF$127,$E9)))</f>
        <v>1.0555555555555556</v>
      </c>
      <c r="Z9" s="10">
        <f>IFERROR(LOOKUP(H9,{30,43,48,53,58,63,68,73,78,83,88,93,97},{42,47,52,57,62,67,72,77,82,87,92,99,100}),999)</f>
        <v>77</v>
      </c>
      <c r="AA9" s="9">
        <f t="shared" si="5"/>
        <v>1.5079365079365081</v>
      </c>
      <c r="AB9" s="9">
        <f>IFERROR(IF(I9="AI",AA9-VLOOKUP(Q9,'PBT Tag Rates'!$A$6:$L$53,11,FALSE),AA9-VLOOKUP(Q9,'PBT Tag Rates'!$A$6:$L$53,12,FALSE)),0)</f>
        <v>1.5184351237251894</v>
      </c>
      <c r="AC9" s="9">
        <f t="shared" si="6"/>
        <v>15.354246076270098</v>
      </c>
      <c r="AD9" s="12" t="s">
        <v>1969</v>
      </c>
      <c r="AE9" s="8"/>
      <c r="AF9" s="18"/>
      <c r="AH9" s="148"/>
      <c r="AI9" s="9"/>
      <c r="AL9" s="18"/>
      <c r="AN9" s="9"/>
      <c r="AO9" s="9"/>
    </row>
    <row r="10" spans="1:45" x14ac:dyDescent="0.25">
      <c r="A10" t="s">
        <v>2078</v>
      </c>
      <c r="B10" t="s">
        <v>2083</v>
      </c>
      <c r="C10" t="s">
        <v>895</v>
      </c>
      <c r="D10" s="1">
        <v>45522</v>
      </c>
      <c r="E10">
        <f t="shared" si="2"/>
        <v>70</v>
      </c>
      <c r="F10" t="s">
        <v>6</v>
      </c>
      <c r="G10">
        <v>700</v>
      </c>
      <c r="H10">
        <f t="shared" si="1"/>
        <v>70</v>
      </c>
      <c r="I10" t="s">
        <v>9</v>
      </c>
      <c r="J10">
        <v>1</v>
      </c>
      <c r="K10" t="s">
        <v>6481</v>
      </c>
      <c r="L10" t="s">
        <v>8</v>
      </c>
      <c r="M10" t="s">
        <v>6</v>
      </c>
      <c r="N10" t="str">
        <f t="shared" si="3"/>
        <v>M</v>
      </c>
      <c r="O10" t="s">
        <v>7196</v>
      </c>
      <c r="P10" t="s">
        <v>7197</v>
      </c>
      <c r="Q10" t="s">
        <v>295</v>
      </c>
      <c r="R10">
        <v>4</v>
      </c>
      <c r="S10">
        <f t="shared" si="7"/>
        <v>2020</v>
      </c>
      <c r="T10" t="s">
        <v>12</v>
      </c>
      <c r="U10">
        <v>1</v>
      </c>
      <c r="V10" t="s">
        <v>949</v>
      </c>
      <c r="W10">
        <f>VLOOKUP(Q10,'PBT Tag Rates'!$A$6:$D$67,4,FALSE)</f>
        <v>0.98961045999999997</v>
      </c>
      <c r="X10">
        <v>1</v>
      </c>
      <c r="Y10" s="8">
        <f>IF(V10="ng",0,X10+(SUMIFS($AK$24:$AK$127,$AG$24:$AG$127,$N10,$AH$24:$AH$127,$Z10,$AF$24:$AF$127,$E10)))</f>
        <v>1.0952380952380953</v>
      </c>
      <c r="Z10" s="10">
        <f>IFERROR(LOOKUP(H10,{30,43,48,53,58,63,68,73,78,83,88,93,97},{42,47,52,57,62,67,72,77,82,87,92,99,100}),999)</f>
        <v>72</v>
      </c>
      <c r="AA10" s="9">
        <f t="shared" si="5"/>
        <v>1.5646258503401362</v>
      </c>
      <c r="AB10" s="9">
        <f>IFERROR(IF(I10="AI",AA10-VLOOKUP(Q10,'PBT Tag Rates'!$A$6:$L$53,11,FALSE),AA10-VLOOKUP(Q10,'PBT Tag Rates'!$A$6:$L$53,12,FALSE)),0)</f>
        <v>1.5751244661288175</v>
      </c>
      <c r="AC10" s="9">
        <f t="shared" si="6"/>
        <v>15.9274823637921</v>
      </c>
      <c r="AD10" s="12" t="s">
        <v>676</v>
      </c>
      <c r="AE10" s="8"/>
      <c r="AF10" s="18"/>
      <c r="AH10" s="9"/>
      <c r="AI10" s="9"/>
      <c r="AL10" s="18"/>
      <c r="AN10" s="9"/>
      <c r="AO10" s="9"/>
    </row>
    <row r="11" spans="1:45" x14ac:dyDescent="0.25">
      <c r="A11" t="s">
        <v>2078</v>
      </c>
      <c r="B11" t="s">
        <v>2084</v>
      </c>
      <c r="C11" t="s">
        <v>896</v>
      </c>
      <c r="D11" s="1">
        <v>45522</v>
      </c>
      <c r="E11">
        <f t="shared" si="2"/>
        <v>70</v>
      </c>
      <c r="F11" t="s">
        <v>6</v>
      </c>
      <c r="G11">
        <v>470</v>
      </c>
      <c r="H11">
        <f t="shared" si="1"/>
        <v>47</v>
      </c>
      <c r="I11" t="s">
        <v>7</v>
      </c>
      <c r="J11" t="s">
        <v>8</v>
      </c>
      <c r="K11" t="s">
        <v>8</v>
      </c>
      <c r="L11" t="s">
        <v>8</v>
      </c>
      <c r="M11" t="s">
        <v>6</v>
      </c>
      <c r="N11" t="str">
        <f t="shared" si="3"/>
        <v>M</v>
      </c>
      <c r="O11" t="s">
        <v>7198</v>
      </c>
      <c r="P11" t="s">
        <v>7199</v>
      </c>
      <c r="Q11" t="s">
        <v>7200</v>
      </c>
      <c r="R11">
        <v>2</v>
      </c>
      <c r="S11">
        <f t="shared" si="7"/>
        <v>2022</v>
      </c>
      <c r="T11" t="s">
        <v>12</v>
      </c>
      <c r="U11">
        <v>1</v>
      </c>
      <c r="V11" t="s">
        <v>886</v>
      </c>
      <c r="W11">
        <f>VLOOKUP(Q11,'PBT Tag Rates'!$A$6:$D$67,4,FALSE)</f>
        <v>0.98</v>
      </c>
      <c r="X11">
        <v>1</v>
      </c>
      <c r="Y11" s="8">
        <f t="shared" si="4"/>
        <v>1</v>
      </c>
      <c r="Z11" s="10">
        <f>IFERROR(LOOKUP(H11,{30,43,48,53,58,63,68,73,78,83,88,93,97},{42,47,52,57,62,67,72,77,82,87,92,99,100}),999)</f>
        <v>47</v>
      </c>
      <c r="AA11" s="9">
        <f t="shared" si="5"/>
        <v>1.4285714285714286</v>
      </c>
      <c r="AB11" s="9">
        <f>IFERROR(IF(I11="AI",AA11-VLOOKUP(Q11,'PBT Tag Rates'!$A$6:$L$53,11,FALSE),AA11-VLOOKUP(Q11,'PBT Tag Rates'!$A$6:$L$53,12,FALSE)),0)</f>
        <v>1.4489795918367347</v>
      </c>
      <c r="AC11" s="9">
        <f t="shared" si="6"/>
        <v>14.651919509062367</v>
      </c>
      <c r="AD11" s="12" t="s">
        <v>1969</v>
      </c>
      <c r="AE11" s="8"/>
      <c r="AF11" s="18"/>
      <c r="AH11" s="9"/>
      <c r="AI11" s="9"/>
      <c r="AL11" s="18"/>
      <c r="AN11" s="9"/>
      <c r="AO11" s="9"/>
    </row>
    <row r="12" spans="1:45" x14ac:dyDescent="0.25">
      <c r="A12" t="s">
        <v>2078</v>
      </c>
      <c r="B12" t="s">
        <v>2085</v>
      </c>
      <c r="C12" t="s">
        <v>2086</v>
      </c>
      <c r="D12" s="1">
        <v>45522</v>
      </c>
      <c r="E12">
        <f t="shared" si="2"/>
        <v>70</v>
      </c>
      <c r="F12" t="s">
        <v>14</v>
      </c>
      <c r="G12">
        <v>850</v>
      </c>
      <c r="H12">
        <f t="shared" si="1"/>
        <v>85</v>
      </c>
      <c r="I12" t="s">
        <v>7</v>
      </c>
      <c r="J12" t="s">
        <v>8</v>
      </c>
      <c r="K12" t="s">
        <v>6482</v>
      </c>
      <c r="L12" t="s">
        <v>8</v>
      </c>
      <c r="M12" t="s">
        <v>14</v>
      </c>
      <c r="N12" t="str">
        <f t="shared" si="3"/>
        <v>F</v>
      </c>
      <c r="O12" t="s">
        <v>8</v>
      </c>
      <c r="P12" t="s">
        <v>8</v>
      </c>
      <c r="Q12" s="4" t="s">
        <v>11</v>
      </c>
      <c r="R12" t="s">
        <v>8</v>
      </c>
      <c r="S12" t="str">
        <f t="shared" si="7"/>
        <v>U</v>
      </c>
      <c r="T12" t="s">
        <v>12</v>
      </c>
      <c r="U12">
        <v>0.999999999999999</v>
      </c>
      <c r="V12" t="s">
        <v>8</v>
      </c>
      <c r="W12">
        <f>VLOOKUP(Q12,'PBT Tag Rates'!$A$6:$D$67,4,FALSE)</f>
        <v>1</v>
      </c>
      <c r="X12">
        <v>1</v>
      </c>
      <c r="Y12" s="8">
        <f t="shared" si="4"/>
        <v>1</v>
      </c>
      <c r="Z12" s="10">
        <f>IFERROR(LOOKUP(H12,{30,43,48,53,58,63,68,73,78,83,88,93,97},{42,47,52,57,62,67,72,77,82,87,92,99,100}),999)</f>
        <v>87</v>
      </c>
      <c r="AA12" s="9">
        <f t="shared" si="5"/>
        <v>1.4285714285714286</v>
      </c>
      <c r="AB12" s="9">
        <f>IFERROR(IF(I12="AI",AA12-VLOOKUP(Q12,'PBT Tag Rates'!$A$6:$L$53,11,FALSE),AA12-VLOOKUP(Q12,'PBT Tag Rates'!$A$6:$L$53,12,FALSE)),0)</f>
        <v>1.3872683020690537</v>
      </c>
      <c r="AC12" s="9">
        <f t="shared" si="6"/>
        <v>14.02790185169127</v>
      </c>
      <c r="AD12" s="12" t="s">
        <v>1969</v>
      </c>
      <c r="AE12" s="8"/>
      <c r="AF12" s="18"/>
      <c r="AH12" s="9"/>
      <c r="AI12" s="9"/>
      <c r="AL12" s="18"/>
      <c r="AN12" s="9"/>
      <c r="AO12" s="9"/>
      <c r="AS12" s="9"/>
    </row>
    <row r="13" spans="1:45" x14ac:dyDescent="0.25">
      <c r="A13" t="s">
        <v>2078</v>
      </c>
      <c r="B13" t="s">
        <v>2087</v>
      </c>
      <c r="C13" t="s">
        <v>899</v>
      </c>
      <c r="D13" s="1">
        <v>45522</v>
      </c>
      <c r="E13">
        <f t="shared" si="2"/>
        <v>70</v>
      </c>
      <c r="F13" t="s">
        <v>6</v>
      </c>
      <c r="G13">
        <v>460</v>
      </c>
      <c r="H13">
        <f t="shared" si="1"/>
        <v>46</v>
      </c>
      <c r="I13" t="s">
        <v>9</v>
      </c>
      <c r="J13">
        <v>1</v>
      </c>
      <c r="K13" t="s">
        <v>8</v>
      </c>
      <c r="L13" t="s">
        <v>8</v>
      </c>
      <c r="M13" t="s">
        <v>6</v>
      </c>
      <c r="N13" t="str">
        <f t="shared" si="3"/>
        <v>M</v>
      </c>
      <c r="O13" t="s">
        <v>7201</v>
      </c>
      <c r="P13" t="s">
        <v>7202</v>
      </c>
      <c r="Q13" t="s">
        <v>7200</v>
      </c>
      <c r="R13">
        <v>2</v>
      </c>
      <c r="S13">
        <f t="shared" si="7"/>
        <v>2022</v>
      </c>
      <c r="T13" t="s">
        <v>12</v>
      </c>
      <c r="U13">
        <v>0.999999999999998</v>
      </c>
      <c r="V13" t="s">
        <v>919</v>
      </c>
      <c r="W13">
        <f>VLOOKUP(Q13,'PBT Tag Rates'!$A$6:$D$67,4,FALSE)</f>
        <v>0.98</v>
      </c>
      <c r="X13">
        <v>1</v>
      </c>
      <c r="Y13" s="8">
        <f t="shared" si="4"/>
        <v>1</v>
      </c>
      <c r="Z13" s="10">
        <f>IFERROR(LOOKUP(H13,{30,43,48,53,58,63,68,73,78,83,88,93,97},{42,47,52,57,62,67,72,77,82,87,92,99,100}),999)</f>
        <v>47</v>
      </c>
      <c r="AA13" s="9">
        <f t="shared" si="5"/>
        <v>1.4285714285714286</v>
      </c>
      <c r="AB13" s="9">
        <f>IFERROR(IF(I13="AI",AA13-VLOOKUP(Q13,'PBT Tag Rates'!$A$6:$L$53,11,FALSE),AA13-VLOOKUP(Q13,'PBT Tag Rates'!$A$6:$L$53,12,FALSE)),0)</f>
        <v>1.4489795918367347</v>
      </c>
      <c r="AC13" s="9">
        <f t="shared" si="6"/>
        <v>14.651919509062367</v>
      </c>
      <c r="AD13" s="12" t="s">
        <v>1969</v>
      </c>
      <c r="AE13" s="8"/>
      <c r="AF13" s="18"/>
      <c r="AH13" s="9"/>
      <c r="AI13" s="9"/>
      <c r="AL13" s="18"/>
      <c r="AN13" s="9"/>
      <c r="AO13" s="9"/>
      <c r="AS13" s="9"/>
    </row>
    <row r="14" spans="1:45" x14ac:dyDescent="0.25">
      <c r="A14" t="s">
        <v>2078</v>
      </c>
      <c r="B14" t="s">
        <v>2088</v>
      </c>
      <c r="C14" t="s">
        <v>902</v>
      </c>
      <c r="D14" s="1">
        <v>45522</v>
      </c>
      <c r="E14">
        <f t="shared" si="2"/>
        <v>70</v>
      </c>
      <c r="F14" t="s">
        <v>6</v>
      </c>
      <c r="G14">
        <v>820</v>
      </c>
      <c r="H14">
        <f t="shared" si="1"/>
        <v>82</v>
      </c>
      <c r="I14" t="s">
        <v>7</v>
      </c>
      <c r="J14" t="s">
        <v>8</v>
      </c>
      <c r="K14" t="s">
        <v>6483</v>
      </c>
      <c r="L14" t="s">
        <v>8</v>
      </c>
      <c r="M14" t="s">
        <v>6</v>
      </c>
      <c r="N14" t="str">
        <f t="shared" si="3"/>
        <v>M</v>
      </c>
      <c r="O14" t="s">
        <v>8</v>
      </c>
      <c r="P14" t="s">
        <v>8</v>
      </c>
      <c r="Q14" t="s">
        <v>11</v>
      </c>
      <c r="R14" t="s">
        <v>8</v>
      </c>
      <c r="S14" t="str">
        <f t="shared" si="7"/>
        <v>U</v>
      </c>
      <c r="T14" t="s">
        <v>12</v>
      </c>
      <c r="U14">
        <v>1</v>
      </c>
      <c r="V14" t="s">
        <v>8</v>
      </c>
      <c r="W14">
        <f>VLOOKUP(Q14,'PBT Tag Rates'!$A$6:$D$67,4,FALSE)</f>
        <v>1</v>
      </c>
      <c r="X14">
        <v>1</v>
      </c>
      <c r="Y14" s="8">
        <f t="shared" si="4"/>
        <v>1.0249999999999999</v>
      </c>
      <c r="Z14" s="10">
        <f>IFERROR(LOOKUP(H14,{30,43,48,53,58,63,68,73,78,83,88,93,97},{42,47,52,57,62,67,72,77,82,87,92,99,100}),999)</f>
        <v>82</v>
      </c>
      <c r="AA14" s="9">
        <f t="shared" si="5"/>
        <v>1.4642857142857142</v>
      </c>
      <c r="AB14" s="9">
        <f>IFERROR(IF(I14="AI",AA14-VLOOKUP(Q14,'PBT Tag Rates'!$A$6:$L$53,11,FALSE),AA14-VLOOKUP(Q14,'PBT Tag Rates'!$A$6:$L$53,12,FALSE)),0)</f>
        <v>1.4229825877833393</v>
      </c>
      <c r="AC14" s="9">
        <f t="shared" si="6"/>
        <v>14.389040712830131</v>
      </c>
      <c r="AD14" s="12" t="s">
        <v>1969</v>
      </c>
      <c r="AE14" s="8"/>
      <c r="AF14" s="18"/>
      <c r="AH14" s="9"/>
      <c r="AI14" s="9"/>
      <c r="AL14" s="18"/>
      <c r="AN14" s="9"/>
      <c r="AO14" s="9"/>
      <c r="AS14" s="9"/>
    </row>
    <row r="15" spans="1:45" x14ac:dyDescent="0.25">
      <c r="A15" t="s">
        <v>2078</v>
      </c>
      <c r="B15" t="s">
        <v>2089</v>
      </c>
      <c r="C15" t="s">
        <v>2090</v>
      </c>
      <c r="D15" s="1">
        <v>45522</v>
      </c>
      <c r="E15">
        <f t="shared" si="2"/>
        <v>70</v>
      </c>
      <c r="F15" t="s">
        <v>14</v>
      </c>
      <c r="G15">
        <v>790</v>
      </c>
      <c r="H15">
        <f t="shared" si="1"/>
        <v>79</v>
      </c>
      <c r="I15" t="s">
        <v>9</v>
      </c>
      <c r="J15">
        <v>1</v>
      </c>
      <c r="K15" t="s">
        <v>6484</v>
      </c>
      <c r="L15" t="s">
        <v>8</v>
      </c>
      <c r="M15" t="s">
        <v>14</v>
      </c>
      <c r="N15" t="str">
        <f t="shared" si="3"/>
        <v>F</v>
      </c>
      <c r="O15" t="s">
        <v>390</v>
      </c>
      <c r="P15" t="s">
        <v>1127</v>
      </c>
      <c r="Q15" t="s">
        <v>178</v>
      </c>
      <c r="R15">
        <v>5</v>
      </c>
      <c r="S15">
        <f t="shared" si="7"/>
        <v>2019</v>
      </c>
      <c r="T15" t="s">
        <v>12</v>
      </c>
      <c r="U15">
        <v>1</v>
      </c>
      <c r="V15" t="s">
        <v>741</v>
      </c>
      <c r="W15">
        <f>VLOOKUP(Q15,'PBT Tag Rates'!$A$6:$D$67,4,FALSE)</f>
        <v>0.99705232300000002</v>
      </c>
      <c r="X15">
        <v>1</v>
      </c>
      <c r="Y15" s="8">
        <f t="shared" si="4"/>
        <v>1.1379310344827587</v>
      </c>
      <c r="Z15" s="10">
        <f>IFERROR(LOOKUP(H15,{30,43,48,53,58,63,68,73,78,83,88,93,97},{42,47,52,57,62,67,72,77,82,87,92,99,100}),999)</f>
        <v>82</v>
      </c>
      <c r="AA15" s="9">
        <f t="shared" si="5"/>
        <v>1.6256157635467983</v>
      </c>
      <c r="AB15" s="9">
        <f>IFERROR(IF(I15="AI",AA15-VLOOKUP(Q15,'PBT Tag Rates'!$A$6:$L$53,11,FALSE),AA15-VLOOKUP(Q15,'PBT Tag Rates'!$A$6:$L$53,12,FALSE)),0)</f>
        <v>1.628572155033988</v>
      </c>
      <c r="AC15" s="9">
        <f t="shared" si="6"/>
        <v>16.467939413840188</v>
      </c>
      <c r="AD15" s="12" t="s">
        <v>1969</v>
      </c>
      <c r="AE15" s="8"/>
      <c r="AF15" s="18"/>
      <c r="AH15" s="9"/>
      <c r="AI15" s="9"/>
      <c r="AL15" s="18"/>
      <c r="AN15" s="9"/>
      <c r="AO15" s="9"/>
    </row>
    <row r="16" spans="1:45" x14ac:dyDescent="0.25">
      <c r="A16" t="s">
        <v>2078</v>
      </c>
      <c r="B16" t="s">
        <v>2091</v>
      </c>
      <c r="C16" t="s">
        <v>905</v>
      </c>
      <c r="D16" s="1">
        <v>45522</v>
      </c>
      <c r="E16">
        <f t="shared" si="2"/>
        <v>70</v>
      </c>
      <c r="F16" t="s">
        <v>6</v>
      </c>
      <c r="G16">
        <v>770</v>
      </c>
      <c r="H16">
        <f t="shared" si="1"/>
        <v>77</v>
      </c>
      <c r="I16" t="s">
        <v>7</v>
      </c>
      <c r="J16" t="s">
        <v>8</v>
      </c>
      <c r="K16" t="s">
        <v>6485</v>
      </c>
      <c r="L16" t="s">
        <v>8</v>
      </c>
      <c r="M16" t="s">
        <v>6</v>
      </c>
      <c r="N16" t="str">
        <f t="shared" si="3"/>
        <v>M</v>
      </c>
      <c r="O16" t="s">
        <v>7203</v>
      </c>
      <c r="P16" t="s">
        <v>7204</v>
      </c>
      <c r="Q16" t="s">
        <v>476</v>
      </c>
      <c r="R16">
        <v>4</v>
      </c>
      <c r="S16">
        <f t="shared" si="7"/>
        <v>2020</v>
      </c>
      <c r="T16" t="s">
        <v>12</v>
      </c>
      <c r="U16">
        <v>1</v>
      </c>
      <c r="V16" t="s">
        <v>742</v>
      </c>
      <c r="W16">
        <f>VLOOKUP(Q16,'PBT Tag Rates'!$A$6:$D$67,4,FALSE)</f>
        <v>0.98845608500000004</v>
      </c>
      <c r="X16">
        <v>1</v>
      </c>
      <c r="Y16" s="8">
        <f t="shared" si="4"/>
        <v>1.0555555555555556</v>
      </c>
      <c r="Z16" s="10">
        <f>IFERROR(LOOKUP(H16,{30,43,48,53,58,63,68,73,78,83,88,93,97},{42,47,52,57,62,67,72,77,82,87,92,99,100}),999)</f>
        <v>77</v>
      </c>
      <c r="AA16" s="9">
        <f t="shared" si="5"/>
        <v>1.5079365079365081</v>
      </c>
      <c r="AB16" s="9">
        <f>IFERROR(IF(I16="AI",AA16-VLOOKUP(Q16,'PBT Tag Rates'!$A$6:$L$53,11,FALSE),AA16-VLOOKUP(Q16,'PBT Tag Rates'!$A$6:$L$53,12,FALSE)),0)</f>
        <v>1.5196152412410839</v>
      </c>
      <c r="AC16" s="9">
        <f t="shared" si="6"/>
        <v>15.366179292549702</v>
      </c>
      <c r="AD16" s="12" t="s">
        <v>1969</v>
      </c>
      <c r="AE16" s="8"/>
      <c r="AF16" s="18"/>
      <c r="AH16" s="9"/>
      <c r="AI16" s="9"/>
      <c r="AL16" s="18"/>
      <c r="AN16" s="9"/>
      <c r="AO16" s="9"/>
    </row>
    <row r="17" spans="1:41" x14ac:dyDescent="0.25">
      <c r="A17" t="s">
        <v>2078</v>
      </c>
      <c r="B17" t="s">
        <v>2092</v>
      </c>
      <c r="C17" t="s">
        <v>909</v>
      </c>
      <c r="D17" s="1">
        <v>45522</v>
      </c>
      <c r="E17">
        <f t="shared" si="2"/>
        <v>70</v>
      </c>
      <c r="F17" t="s">
        <v>6</v>
      </c>
      <c r="G17">
        <v>700</v>
      </c>
      <c r="H17">
        <f t="shared" si="1"/>
        <v>70</v>
      </c>
      <c r="I17" t="s">
        <v>9</v>
      </c>
      <c r="J17">
        <v>1</v>
      </c>
      <c r="K17" t="s">
        <v>6486</v>
      </c>
      <c r="L17" t="s">
        <v>8</v>
      </c>
      <c r="M17" t="s">
        <v>6</v>
      </c>
      <c r="N17" t="str">
        <f t="shared" si="3"/>
        <v>M</v>
      </c>
      <c r="O17" t="s">
        <v>7205</v>
      </c>
      <c r="P17" t="s">
        <v>7206</v>
      </c>
      <c r="Q17" t="s">
        <v>295</v>
      </c>
      <c r="R17">
        <v>4</v>
      </c>
      <c r="S17">
        <f t="shared" si="7"/>
        <v>2020</v>
      </c>
      <c r="T17" t="s">
        <v>12</v>
      </c>
      <c r="U17">
        <v>1</v>
      </c>
      <c r="V17" t="s">
        <v>945</v>
      </c>
      <c r="W17">
        <f>VLOOKUP(Q17,'PBT Tag Rates'!$A$6:$D$67,4,FALSE)</f>
        <v>0.98961045999999997</v>
      </c>
      <c r="X17">
        <v>1</v>
      </c>
      <c r="Y17" s="8">
        <f t="shared" si="4"/>
        <v>1.0952380952380953</v>
      </c>
      <c r="Z17" s="10">
        <f>IFERROR(LOOKUP(H17,{30,43,48,53,58,63,68,73,78,83,88,93,97},{42,47,52,57,62,67,72,77,82,87,92,99,100}),999)</f>
        <v>72</v>
      </c>
      <c r="AA17" s="9">
        <f t="shared" si="5"/>
        <v>1.5646258503401362</v>
      </c>
      <c r="AB17" s="9">
        <f>IFERROR(IF(I17="AI",AA17-VLOOKUP(Q17,'PBT Tag Rates'!$A$6:$L$53,11,FALSE),AA17-VLOOKUP(Q17,'PBT Tag Rates'!$A$6:$L$53,12,FALSE)),0)</f>
        <v>1.5751244661288175</v>
      </c>
      <c r="AC17" s="9">
        <f t="shared" si="6"/>
        <v>15.9274823637921</v>
      </c>
      <c r="AD17" s="12" t="s">
        <v>1969</v>
      </c>
      <c r="AE17" s="8"/>
      <c r="AF17" s="18"/>
      <c r="AH17" s="9"/>
      <c r="AI17" s="9"/>
      <c r="AL17" s="18"/>
      <c r="AN17" s="9"/>
      <c r="AO17" s="9"/>
    </row>
    <row r="18" spans="1:41" x14ac:dyDescent="0.25">
      <c r="A18" t="s">
        <v>2078</v>
      </c>
      <c r="B18" t="s">
        <v>2093</v>
      </c>
      <c r="C18" t="s">
        <v>913</v>
      </c>
      <c r="D18" s="1">
        <v>45522</v>
      </c>
      <c r="E18">
        <f t="shared" si="2"/>
        <v>70</v>
      </c>
      <c r="F18" t="s">
        <v>6</v>
      </c>
      <c r="G18">
        <v>720</v>
      </c>
      <c r="H18">
        <f t="shared" si="1"/>
        <v>72</v>
      </c>
      <c r="I18" t="s">
        <v>7</v>
      </c>
      <c r="J18" t="s">
        <v>8</v>
      </c>
      <c r="K18" t="s">
        <v>6487</v>
      </c>
      <c r="L18" t="s">
        <v>8</v>
      </c>
      <c r="M18" t="s">
        <v>6</v>
      </c>
      <c r="N18" t="str">
        <f t="shared" si="3"/>
        <v>M</v>
      </c>
      <c r="O18" t="s">
        <v>8</v>
      </c>
      <c r="P18" t="s">
        <v>8</v>
      </c>
      <c r="Q18" t="s">
        <v>11</v>
      </c>
      <c r="R18" t="s">
        <v>8</v>
      </c>
      <c r="S18" t="str">
        <f t="shared" si="7"/>
        <v>U</v>
      </c>
      <c r="T18" t="s">
        <v>12</v>
      </c>
      <c r="U18">
        <v>0.999999999999998</v>
      </c>
      <c r="V18" t="s">
        <v>8</v>
      </c>
      <c r="W18">
        <f>VLOOKUP(Q18,'PBT Tag Rates'!$A$6:$D$67,4,FALSE)</f>
        <v>1</v>
      </c>
      <c r="X18">
        <v>1</v>
      </c>
      <c r="Y18" s="8">
        <f t="shared" si="4"/>
        <v>1.0952380952380953</v>
      </c>
      <c r="Z18" s="10">
        <f>IFERROR(LOOKUP(H18,{30,43,48,53,58,63,68,73,78,83,88,93,97},{42,47,52,57,62,67,72,77,82,87,92,99,100}),999)</f>
        <v>72</v>
      </c>
      <c r="AA18" s="9">
        <f t="shared" si="5"/>
        <v>1.5646258503401362</v>
      </c>
      <c r="AB18" s="9">
        <f>IFERROR(IF(I18="AI",AA18-VLOOKUP(Q18,'PBT Tag Rates'!$A$6:$L$53,11,FALSE),AA18-VLOOKUP(Q18,'PBT Tag Rates'!$A$6:$L$53,12,FALSE)),0)</f>
        <v>1.5233227238377613</v>
      </c>
      <c r="AC18" s="9">
        <f t="shared" si="6"/>
        <v>15.403668941744076</v>
      </c>
      <c r="AD18" s="12" t="s">
        <v>1969</v>
      </c>
      <c r="AE18" s="8"/>
      <c r="AF18" s="18"/>
      <c r="AH18" s="9"/>
      <c r="AI18" s="9"/>
      <c r="AL18" s="18"/>
      <c r="AN18" s="9"/>
      <c r="AO18" s="9"/>
    </row>
    <row r="19" spans="1:41" x14ac:dyDescent="0.25">
      <c r="A19" t="s">
        <v>2078</v>
      </c>
      <c r="B19" t="s">
        <v>2094</v>
      </c>
      <c r="C19" t="s">
        <v>916</v>
      </c>
      <c r="D19" s="1">
        <v>45522</v>
      </c>
      <c r="E19">
        <f t="shared" si="2"/>
        <v>70</v>
      </c>
      <c r="F19" t="s">
        <v>6</v>
      </c>
      <c r="G19">
        <v>830</v>
      </c>
      <c r="H19">
        <f t="shared" si="1"/>
        <v>83</v>
      </c>
      <c r="I19" t="s">
        <v>7</v>
      </c>
      <c r="J19" t="s">
        <v>8</v>
      </c>
      <c r="K19" t="s">
        <v>6488</v>
      </c>
      <c r="L19" t="s">
        <v>8</v>
      </c>
      <c r="M19" t="s">
        <v>6</v>
      </c>
      <c r="N19" t="str">
        <f t="shared" si="3"/>
        <v>M</v>
      </c>
      <c r="O19" t="s">
        <v>1207</v>
      </c>
      <c r="P19" t="s">
        <v>7207</v>
      </c>
      <c r="Q19" t="s">
        <v>295</v>
      </c>
      <c r="R19">
        <v>4</v>
      </c>
      <c r="S19">
        <f t="shared" si="7"/>
        <v>2020</v>
      </c>
      <c r="T19" t="s">
        <v>12</v>
      </c>
      <c r="U19">
        <v>1</v>
      </c>
      <c r="V19" t="s">
        <v>892</v>
      </c>
      <c r="W19">
        <f>VLOOKUP(Q19,'PBT Tag Rates'!$A$6:$D$67,4,FALSE)</f>
        <v>0.98961045999999997</v>
      </c>
      <c r="X19">
        <v>1</v>
      </c>
      <c r="Y19" s="8">
        <f t="shared" si="4"/>
        <v>1</v>
      </c>
      <c r="Z19" s="10">
        <f>IFERROR(LOOKUP(H19,{30,43,48,53,58,63,68,73,78,83,88,93,97},{42,47,52,57,62,67,72,77,82,87,92,99,100}),999)</f>
        <v>87</v>
      </c>
      <c r="AA19" s="9">
        <f t="shared" si="5"/>
        <v>1.4285714285714286</v>
      </c>
      <c r="AB19" s="9">
        <f>IFERROR(IF(I19="AI",AA19-VLOOKUP(Q19,'PBT Tag Rates'!$A$6:$L$53,11,FALSE),AA19-VLOOKUP(Q19,'PBT Tag Rates'!$A$6:$L$53,12,FALSE)),0)</f>
        <v>1.4390700443601099</v>
      </c>
      <c r="AC19" s="9">
        <f t="shared" si="6"/>
        <v>14.551715273739294</v>
      </c>
      <c r="AD19" s="12" t="s">
        <v>1969</v>
      </c>
      <c r="AE19" s="8"/>
      <c r="AF19" s="18"/>
      <c r="AH19" s="9"/>
      <c r="AI19" s="9"/>
      <c r="AL19" s="18"/>
      <c r="AN19" s="9"/>
      <c r="AO19" s="9"/>
    </row>
    <row r="20" spans="1:41" ht="15.75" thickBot="1" x14ac:dyDescent="0.3">
      <c r="A20" t="s">
        <v>2078</v>
      </c>
      <c r="B20" t="s">
        <v>2095</v>
      </c>
      <c r="C20" t="s">
        <v>2096</v>
      </c>
      <c r="D20" s="1">
        <v>45522</v>
      </c>
      <c r="E20">
        <f t="shared" si="2"/>
        <v>70</v>
      </c>
      <c r="F20" t="s">
        <v>14</v>
      </c>
      <c r="G20">
        <v>780</v>
      </c>
      <c r="H20">
        <f t="shared" si="1"/>
        <v>78</v>
      </c>
      <c r="I20" t="s">
        <v>9</v>
      </c>
      <c r="J20" t="s">
        <v>8</v>
      </c>
      <c r="K20" t="s">
        <v>6489</v>
      </c>
      <c r="L20" t="s">
        <v>8</v>
      </c>
      <c r="M20" t="s">
        <v>14</v>
      </c>
      <c r="N20" t="str">
        <f t="shared" si="3"/>
        <v>F</v>
      </c>
      <c r="O20" t="s">
        <v>443</v>
      </c>
      <c r="P20" t="s">
        <v>7208</v>
      </c>
      <c r="Q20" t="s">
        <v>171</v>
      </c>
      <c r="R20">
        <v>5</v>
      </c>
      <c r="S20">
        <f t="shared" si="7"/>
        <v>2019</v>
      </c>
      <c r="T20" t="s">
        <v>12</v>
      </c>
      <c r="U20">
        <v>1</v>
      </c>
      <c r="V20" t="s">
        <v>919</v>
      </c>
      <c r="W20">
        <f>VLOOKUP(Q20,'PBT Tag Rates'!$A$6:$D$67,4,FALSE)</f>
        <v>0.95971980899999998</v>
      </c>
      <c r="X20">
        <v>1</v>
      </c>
      <c r="Y20" s="8">
        <f t="shared" si="4"/>
        <v>1.1379310344827587</v>
      </c>
      <c r="Z20" s="10">
        <f>IFERROR(LOOKUP(H20,{30,43,48,53,58,63,68,73,78,83,88,93,97},{42,47,52,57,62,67,72,77,82,87,92,99,100}),999)</f>
        <v>82</v>
      </c>
      <c r="AA20" s="9">
        <f t="shared" si="5"/>
        <v>1.6256157635467983</v>
      </c>
      <c r="AB20" s="9">
        <f>IFERROR(IF(I20="AI",AA20-VLOOKUP(Q20,'PBT Tag Rates'!$A$6:$L$53,11,FALSE),AA20-VLOOKUP(Q20,'PBT Tag Rates'!$A$6:$L$53,12,FALSE)),0)</f>
        <v>1.6675865456670202</v>
      </c>
      <c r="AC20" s="9">
        <f t="shared" si="6"/>
        <v>16.862448566674903</v>
      </c>
      <c r="AD20" s="12" t="s">
        <v>1969</v>
      </c>
      <c r="AE20" s="8"/>
      <c r="AF20" s="18"/>
      <c r="AH20" s="9"/>
      <c r="AI20" s="9"/>
      <c r="AL20" s="18"/>
      <c r="AN20" s="9"/>
      <c r="AO20" s="9"/>
    </row>
    <row r="21" spans="1:41" x14ac:dyDescent="0.25">
      <c r="A21" t="s">
        <v>2078</v>
      </c>
      <c r="B21" t="s">
        <v>2097</v>
      </c>
      <c r="C21" t="s">
        <v>2098</v>
      </c>
      <c r="D21" s="1">
        <v>45522</v>
      </c>
      <c r="E21">
        <f t="shared" si="2"/>
        <v>70</v>
      </c>
      <c r="F21" t="s">
        <v>14</v>
      </c>
      <c r="G21">
        <v>820</v>
      </c>
      <c r="H21">
        <f t="shared" si="1"/>
        <v>82</v>
      </c>
      <c r="I21" t="s">
        <v>7</v>
      </c>
      <c r="J21" t="s">
        <v>8</v>
      </c>
      <c r="K21" t="s">
        <v>6490</v>
      </c>
      <c r="L21" t="s">
        <v>8</v>
      </c>
      <c r="M21" t="s">
        <v>14</v>
      </c>
      <c r="N21" t="str">
        <f t="shared" si="3"/>
        <v>F</v>
      </c>
      <c r="O21" t="s">
        <v>8</v>
      </c>
      <c r="P21" t="s">
        <v>8</v>
      </c>
      <c r="Q21" t="s">
        <v>11</v>
      </c>
      <c r="R21" t="s">
        <v>8</v>
      </c>
      <c r="S21" t="str">
        <f t="shared" si="7"/>
        <v>U</v>
      </c>
      <c r="T21" t="s">
        <v>12</v>
      </c>
      <c r="U21">
        <v>1</v>
      </c>
      <c r="V21" t="s">
        <v>8</v>
      </c>
      <c r="W21">
        <f>VLOOKUP(Q21,'PBT Tag Rates'!$A$6:$D$67,4,FALSE)</f>
        <v>1</v>
      </c>
      <c r="X21">
        <v>1</v>
      </c>
      <c r="Y21" s="8">
        <f t="shared" si="4"/>
        <v>1.1379310344827587</v>
      </c>
      <c r="Z21" s="10">
        <f>IFERROR(LOOKUP(H21,{30,43,48,53,58,63,68,73,78,83,88,93,97},{42,47,52,57,62,67,72,77,82,87,92,99,100}),999)</f>
        <v>82</v>
      </c>
      <c r="AA21" s="9">
        <f t="shared" si="5"/>
        <v>1.6256157635467983</v>
      </c>
      <c r="AB21" s="9">
        <f>IFERROR(IF(I21="AI",AA21-VLOOKUP(Q21,'PBT Tag Rates'!$A$6:$L$53,11,FALSE),AA21-VLOOKUP(Q21,'PBT Tag Rates'!$A$6:$L$53,12,FALSE)),0)</f>
        <v>1.5843126370444234</v>
      </c>
      <c r="AC21" s="9">
        <f t="shared" si="6"/>
        <v>16.02039212004361</v>
      </c>
      <c r="AD21" s="12" t="s">
        <v>1969</v>
      </c>
      <c r="AE21" s="8"/>
      <c r="AF21" s="264" t="s">
        <v>15274</v>
      </c>
      <c r="AG21" s="265"/>
      <c r="AH21" s="265"/>
      <c r="AI21" s="265"/>
      <c r="AJ21" s="265"/>
      <c r="AK21" s="266"/>
      <c r="AL21" s="18"/>
      <c r="AN21" s="9"/>
      <c r="AO21" s="9"/>
    </row>
    <row r="22" spans="1:41" x14ac:dyDescent="0.25">
      <c r="A22" t="s">
        <v>2078</v>
      </c>
      <c r="B22" t="s">
        <v>2099</v>
      </c>
      <c r="C22" t="s">
        <v>922</v>
      </c>
      <c r="D22" s="1">
        <v>45522</v>
      </c>
      <c r="E22">
        <f t="shared" si="2"/>
        <v>70</v>
      </c>
      <c r="F22" t="s">
        <v>14</v>
      </c>
      <c r="G22">
        <v>830</v>
      </c>
      <c r="H22">
        <f t="shared" si="1"/>
        <v>83</v>
      </c>
      <c r="I22" t="s">
        <v>7</v>
      </c>
      <c r="J22" t="s">
        <v>8</v>
      </c>
      <c r="K22" t="s">
        <v>6491</v>
      </c>
      <c r="L22" t="s">
        <v>8</v>
      </c>
      <c r="M22" t="s">
        <v>14</v>
      </c>
      <c r="N22" t="str">
        <f t="shared" si="3"/>
        <v>F</v>
      </c>
      <c r="O22" t="s">
        <v>8</v>
      </c>
      <c r="P22" t="s">
        <v>8</v>
      </c>
      <c r="Q22" t="s">
        <v>11</v>
      </c>
      <c r="R22" t="s">
        <v>8</v>
      </c>
      <c r="S22" t="str">
        <f t="shared" si="7"/>
        <v>U</v>
      </c>
      <c r="T22" t="s">
        <v>12</v>
      </c>
      <c r="U22">
        <v>1</v>
      </c>
      <c r="V22" t="s">
        <v>8</v>
      </c>
      <c r="W22">
        <f>VLOOKUP(Q22,'PBT Tag Rates'!$A$6:$D$67,4,FALSE)</f>
        <v>1</v>
      </c>
      <c r="X22">
        <v>1</v>
      </c>
      <c r="Y22" s="8">
        <f t="shared" si="4"/>
        <v>1</v>
      </c>
      <c r="Z22" s="10">
        <f>IFERROR(LOOKUP(H22,{30,43,48,53,58,63,68,73,78,83,88,93,97},{42,47,52,57,62,67,72,77,82,87,92,99,100}),999)</f>
        <v>87</v>
      </c>
      <c r="AA22" s="9">
        <f t="shared" si="5"/>
        <v>1.4285714285714286</v>
      </c>
      <c r="AB22" s="9">
        <f>IFERROR(IF(I22="AI",AA22-VLOOKUP(Q22,'PBT Tag Rates'!$A$6:$L$53,11,FALSE),AA22-VLOOKUP(Q22,'PBT Tag Rates'!$A$6:$L$53,12,FALSE)),0)</f>
        <v>1.3872683020690537</v>
      </c>
      <c r="AC22" s="9">
        <f t="shared" si="6"/>
        <v>14.02790185169127</v>
      </c>
      <c r="AD22" s="12" t="s">
        <v>1969</v>
      </c>
      <c r="AE22" s="8"/>
      <c r="AF22" s="228"/>
      <c r="AH22" s="9"/>
      <c r="AI22" s="11">
        <f>SUM(AI24:AI127)</f>
        <v>36</v>
      </c>
      <c r="AJ22" s="11">
        <f>SUM(AJ24:AJ127)</f>
        <v>2558</v>
      </c>
      <c r="AK22" s="127">
        <f>SUM(AK24:AK127)</f>
        <v>2.0599975947081957</v>
      </c>
      <c r="AL22" s="11"/>
      <c r="AM22" s="11">
        <f t="shared" ref="AM22" si="8">SUM(AM24:AM127)</f>
        <v>36</v>
      </c>
      <c r="AN22" s="9"/>
      <c r="AO22" s="9"/>
    </row>
    <row r="23" spans="1:41" x14ac:dyDescent="0.25">
      <c r="A23" t="s">
        <v>2078</v>
      </c>
      <c r="B23" t="s">
        <v>2100</v>
      </c>
      <c r="C23" t="s">
        <v>925</v>
      </c>
      <c r="D23" s="1">
        <v>45522</v>
      </c>
      <c r="E23">
        <f t="shared" si="2"/>
        <v>70</v>
      </c>
      <c r="F23" t="s">
        <v>6</v>
      </c>
      <c r="G23">
        <v>840</v>
      </c>
      <c r="H23">
        <f t="shared" si="1"/>
        <v>84</v>
      </c>
      <c r="I23" t="s">
        <v>9</v>
      </c>
      <c r="J23" t="s">
        <v>8</v>
      </c>
      <c r="K23" t="s">
        <v>6492</v>
      </c>
      <c r="L23" t="s">
        <v>8</v>
      </c>
      <c r="M23" t="s">
        <v>6</v>
      </c>
      <c r="N23" t="str">
        <f t="shared" si="3"/>
        <v>M</v>
      </c>
      <c r="O23" t="s">
        <v>547</v>
      </c>
      <c r="P23" t="s">
        <v>565</v>
      </c>
      <c r="Q23" t="s">
        <v>171</v>
      </c>
      <c r="R23">
        <v>5</v>
      </c>
      <c r="S23">
        <f t="shared" si="7"/>
        <v>2019</v>
      </c>
      <c r="T23" t="s">
        <v>12</v>
      </c>
      <c r="U23">
        <v>0.999999999999999</v>
      </c>
      <c r="V23" t="s">
        <v>893</v>
      </c>
      <c r="W23">
        <f>VLOOKUP(Q23,'PBT Tag Rates'!$A$6:$D$67,4,FALSE)</f>
        <v>0.95971980899999998</v>
      </c>
      <c r="X23">
        <v>1</v>
      </c>
      <c r="Y23" s="8">
        <f t="shared" si="4"/>
        <v>1</v>
      </c>
      <c r="Z23" s="10">
        <f>IFERROR(LOOKUP(H23,{30,43,48,53,58,63,68,73,78,83,88,93,97},{42,47,52,57,62,67,72,77,82,87,92,99,100}),999)</f>
        <v>87</v>
      </c>
      <c r="AA23" s="9">
        <f t="shared" si="5"/>
        <v>1.4285714285714286</v>
      </c>
      <c r="AB23" s="9">
        <f>IFERROR(IF(I23="AI",AA23-VLOOKUP(Q23,'PBT Tag Rates'!$A$6:$L$53,11,FALSE),AA23-VLOOKUP(Q23,'PBT Tag Rates'!$A$6:$L$53,12,FALSE)),0)</f>
        <v>1.4705422106916506</v>
      </c>
      <c r="AC23" s="9">
        <f t="shared" si="6"/>
        <v>14.869958298322565</v>
      </c>
      <c r="AD23" s="12" t="s">
        <v>1969</v>
      </c>
      <c r="AE23" s="8"/>
      <c r="AF23" s="228"/>
      <c r="AH23" s="9"/>
      <c r="AI23" s="9" t="s">
        <v>394</v>
      </c>
      <c r="AJ23" s="9" t="s">
        <v>663</v>
      </c>
      <c r="AK23" s="229" t="s">
        <v>2067</v>
      </c>
      <c r="AL23" s="18"/>
      <c r="AM23" s="9" t="s">
        <v>9067</v>
      </c>
      <c r="AN23" s="9"/>
      <c r="AO23" s="9"/>
    </row>
    <row r="24" spans="1:41" x14ac:dyDescent="0.25">
      <c r="A24" t="s">
        <v>2078</v>
      </c>
      <c r="B24" t="s">
        <v>2101</v>
      </c>
      <c r="C24" t="s">
        <v>929</v>
      </c>
      <c r="D24" s="1">
        <v>45522</v>
      </c>
      <c r="E24">
        <f t="shared" si="2"/>
        <v>70</v>
      </c>
      <c r="F24" t="s">
        <v>6</v>
      </c>
      <c r="G24">
        <v>690</v>
      </c>
      <c r="H24">
        <f t="shared" si="1"/>
        <v>69</v>
      </c>
      <c r="I24" t="s">
        <v>7</v>
      </c>
      <c r="J24" t="s">
        <v>8</v>
      </c>
      <c r="K24" t="s">
        <v>8</v>
      </c>
      <c r="L24" t="s">
        <v>8</v>
      </c>
      <c r="M24" t="s">
        <v>6</v>
      </c>
      <c r="N24" t="str">
        <f t="shared" si="3"/>
        <v>M</v>
      </c>
      <c r="O24" t="s">
        <v>1954</v>
      </c>
      <c r="P24" t="s">
        <v>1955</v>
      </c>
      <c r="Q24" t="s">
        <v>940</v>
      </c>
      <c r="R24">
        <v>3</v>
      </c>
      <c r="S24">
        <f t="shared" si="7"/>
        <v>2021</v>
      </c>
      <c r="T24" t="s">
        <v>12</v>
      </c>
      <c r="U24">
        <v>0.999999999999998</v>
      </c>
      <c r="V24" t="s">
        <v>893</v>
      </c>
      <c r="W24">
        <f>VLOOKUP(Q24,'PBT Tag Rates'!$A$6:$D$67,4,FALSE)</f>
        <v>0.98140000000000005</v>
      </c>
      <c r="X24">
        <v>1</v>
      </c>
      <c r="Y24" s="8">
        <f t="shared" si="4"/>
        <v>1.0952380952380953</v>
      </c>
      <c r="Z24" s="10">
        <f>IFERROR(LOOKUP(H24,{30,43,48,53,58,63,68,73,78,83,88,93,97},{42,47,52,57,62,67,72,77,82,87,92,99,100}),999)</f>
        <v>72</v>
      </c>
      <c r="AA24" s="9">
        <f t="shared" si="5"/>
        <v>1.5646258503401362</v>
      </c>
      <c r="AB24" s="9">
        <f>IFERROR(IF(I24="AI",AA24-VLOOKUP(Q24,'PBT Tag Rates'!$A$6:$L$53,11,FALSE),AA24-VLOOKUP(Q24,'PBT Tag Rates'!$A$6:$L$53,12,FALSE)),0)</f>
        <v>1.5835783671528527</v>
      </c>
      <c r="AC24" s="9">
        <f t="shared" si="6"/>
        <v>16.012967265056119</v>
      </c>
      <c r="AD24" s="12" t="s">
        <v>1969</v>
      </c>
      <c r="AE24" s="8"/>
      <c r="AF24" s="39">
        <v>18</v>
      </c>
      <c r="AG24" t="s">
        <v>14</v>
      </c>
      <c r="AH24">
        <v>42</v>
      </c>
      <c r="AI24" s="11">
        <f>SUMIFS($X$7:$X$5545,$Z$7:$Z$5545,$AH24,$N$6:$N$5544,$AG24,$E$6:$E$5544,$AF24,$V$7:$V$5545,"NG")</f>
        <v>0</v>
      </c>
      <c r="AJ24" s="11">
        <f>(SUMIFS($X$7:$X$5545,$Z$7:$Z$5545,$AH24,$N$6:$N$5544,$AG24,$E$6:$E$5544,$AF24))</f>
        <v>21</v>
      </c>
      <c r="AK24" s="40">
        <f>IFERROR(AI24/AJ24,0)</f>
        <v>0</v>
      </c>
      <c r="AM24" s="12">
        <f>AJ24*AK24</f>
        <v>0</v>
      </c>
      <c r="AN24" s="9"/>
      <c r="AO24" s="9"/>
    </row>
    <row r="25" spans="1:41" x14ac:dyDescent="0.25">
      <c r="A25" t="s">
        <v>2078</v>
      </c>
      <c r="B25" t="s">
        <v>2102</v>
      </c>
      <c r="C25" t="s">
        <v>2103</v>
      </c>
      <c r="D25" s="1">
        <v>45522</v>
      </c>
      <c r="E25">
        <f t="shared" si="2"/>
        <v>70</v>
      </c>
      <c r="F25" t="s">
        <v>14</v>
      </c>
      <c r="G25">
        <v>730</v>
      </c>
      <c r="H25">
        <f t="shared" si="1"/>
        <v>73</v>
      </c>
      <c r="I25" t="s">
        <v>7</v>
      </c>
      <c r="J25" t="s">
        <v>8</v>
      </c>
      <c r="K25" t="s">
        <v>6493</v>
      </c>
      <c r="L25" t="s">
        <v>8</v>
      </c>
      <c r="M25" t="s">
        <v>14</v>
      </c>
      <c r="N25" t="str">
        <f t="shared" si="3"/>
        <v>F</v>
      </c>
      <c r="O25" t="s">
        <v>286</v>
      </c>
      <c r="P25" t="s">
        <v>950</v>
      </c>
      <c r="Q25" t="s">
        <v>171</v>
      </c>
      <c r="R25">
        <v>5</v>
      </c>
      <c r="S25">
        <f t="shared" si="7"/>
        <v>2019</v>
      </c>
      <c r="T25" t="s">
        <v>12</v>
      </c>
      <c r="U25">
        <v>0.999999999999997</v>
      </c>
      <c r="V25" t="s">
        <v>888</v>
      </c>
      <c r="W25">
        <f>VLOOKUP(Q25,'PBT Tag Rates'!$A$6:$D$67,4,FALSE)</f>
        <v>0.95971980899999998</v>
      </c>
      <c r="X25">
        <v>1</v>
      </c>
      <c r="Y25" s="8">
        <f t="shared" si="4"/>
        <v>1.1428571428571428</v>
      </c>
      <c r="Z25" s="10">
        <f>IFERROR(LOOKUP(H25,{30,43,48,53,58,63,68,73,78,83,88,93,97},{42,47,52,57,62,67,72,77,82,87,92,99,100}),999)</f>
        <v>77</v>
      </c>
      <c r="AA25" s="9">
        <f t="shared" si="5"/>
        <v>1.6326530612244898</v>
      </c>
      <c r="AB25" s="9">
        <f>IFERROR(IF(I25="AI",AA25-VLOOKUP(Q25,'PBT Tag Rates'!$A$6:$L$53,11,FALSE),AA25-VLOOKUP(Q25,'PBT Tag Rates'!$A$6:$L$53,12,FALSE)),0)</f>
        <v>1.6746238433447118</v>
      </c>
      <c r="AC25" s="9">
        <f t="shared" si="6"/>
        <v>16.933608933401771</v>
      </c>
      <c r="AD25" s="12" t="s">
        <v>1969</v>
      </c>
      <c r="AE25" s="8"/>
      <c r="AF25" s="39">
        <v>18</v>
      </c>
      <c r="AG25" t="s">
        <v>14</v>
      </c>
      <c r="AH25">
        <v>47</v>
      </c>
      <c r="AI25" s="11">
        <f t="shared" ref="AI25:AI88" si="9">SUMIFS($X$7:$X$5545,$Z$7:$Z$5545,$AH25,$N$6:$N$5544,$AG25,$E$6:$E$5544,$AF25,$V$7:$V$5545,"NG")</f>
        <v>0</v>
      </c>
      <c r="AJ25" s="11">
        <f t="shared" ref="AJ25:AJ88" si="10">(SUMIFS($X$7:$X$5545,$Z$7:$Z$5545,$AH25,$N$6:$N$5544,$AG25,$E$6:$E$5544,$AF25))</f>
        <v>33</v>
      </c>
      <c r="AK25" s="40">
        <f t="shared" ref="AK25:AK75" si="11">IFERROR(AI25/AJ25,0)</f>
        <v>0</v>
      </c>
      <c r="AM25" s="12">
        <f t="shared" ref="AM25:AM49" si="12">AJ25*AK25</f>
        <v>0</v>
      </c>
      <c r="AN25" s="9"/>
      <c r="AO25" s="9"/>
    </row>
    <row r="26" spans="1:41" x14ac:dyDescent="0.25">
      <c r="A26" t="s">
        <v>2078</v>
      </c>
      <c r="B26" t="s">
        <v>2104</v>
      </c>
      <c r="C26" t="s">
        <v>932</v>
      </c>
      <c r="D26" s="1">
        <v>45522</v>
      </c>
      <c r="E26">
        <f t="shared" si="2"/>
        <v>70</v>
      </c>
      <c r="F26" t="s">
        <v>6</v>
      </c>
      <c r="G26">
        <v>730</v>
      </c>
      <c r="H26">
        <f t="shared" si="1"/>
        <v>73</v>
      </c>
      <c r="I26" t="s">
        <v>7</v>
      </c>
      <c r="J26" t="s">
        <v>8</v>
      </c>
      <c r="K26" t="s">
        <v>6494</v>
      </c>
      <c r="L26" t="s">
        <v>8</v>
      </c>
      <c r="M26" t="s">
        <v>6</v>
      </c>
      <c r="N26" t="str">
        <f t="shared" si="3"/>
        <v>M</v>
      </c>
      <c r="O26" t="s">
        <v>1482</v>
      </c>
      <c r="P26" t="s">
        <v>1483</v>
      </c>
      <c r="Q26" t="s">
        <v>295</v>
      </c>
      <c r="R26">
        <v>4</v>
      </c>
      <c r="S26">
        <f t="shared" si="7"/>
        <v>2020</v>
      </c>
      <c r="T26" t="s">
        <v>12</v>
      </c>
      <c r="U26">
        <v>1</v>
      </c>
      <c r="V26" t="s">
        <v>889</v>
      </c>
      <c r="W26">
        <f>VLOOKUP(Q26,'PBT Tag Rates'!$A$6:$D$67,4,FALSE)</f>
        <v>0.98961045999999997</v>
      </c>
      <c r="X26">
        <v>1</v>
      </c>
      <c r="Y26" s="8">
        <f t="shared" si="4"/>
        <v>1.0555555555555556</v>
      </c>
      <c r="Z26" s="10">
        <f>IFERROR(LOOKUP(H26,{30,43,48,53,58,63,68,73,78,83,88,93,97},{42,47,52,57,62,67,72,77,82,87,92,99,100}),999)</f>
        <v>77</v>
      </c>
      <c r="AA26" s="9">
        <f t="shared" si="5"/>
        <v>1.5079365079365081</v>
      </c>
      <c r="AB26" s="9">
        <f>IFERROR(IF(I26="AI",AA26-VLOOKUP(Q26,'PBT Tag Rates'!$A$6:$L$53,11,FALSE),AA26-VLOOKUP(Q26,'PBT Tag Rates'!$A$6:$L$53,12,FALSE)),0)</f>
        <v>1.5184351237251894</v>
      </c>
      <c r="AC26" s="9">
        <f t="shared" si="6"/>
        <v>15.354246076270098</v>
      </c>
      <c r="AD26" s="12" t="s">
        <v>1969</v>
      </c>
      <c r="AE26" s="8"/>
      <c r="AF26" s="39">
        <v>18</v>
      </c>
      <c r="AG26" t="s">
        <v>14</v>
      </c>
      <c r="AH26">
        <v>52</v>
      </c>
      <c r="AI26" s="11">
        <f t="shared" si="9"/>
        <v>0</v>
      </c>
      <c r="AJ26" s="11">
        <f t="shared" si="10"/>
        <v>39</v>
      </c>
      <c r="AK26" s="40">
        <f t="shared" si="11"/>
        <v>0</v>
      </c>
      <c r="AM26" s="12">
        <f>AJ26*AK26</f>
        <v>0</v>
      </c>
      <c r="AN26" s="9"/>
      <c r="AO26" s="9"/>
    </row>
    <row r="27" spans="1:41" x14ac:dyDescent="0.25">
      <c r="A27" t="s">
        <v>2078</v>
      </c>
      <c r="B27" t="s">
        <v>2105</v>
      </c>
      <c r="C27" t="s">
        <v>2106</v>
      </c>
      <c r="D27" s="1">
        <v>45522</v>
      </c>
      <c r="E27">
        <f t="shared" si="2"/>
        <v>70</v>
      </c>
      <c r="F27" t="s">
        <v>14</v>
      </c>
      <c r="G27">
        <v>770</v>
      </c>
      <c r="H27">
        <f t="shared" si="1"/>
        <v>77</v>
      </c>
      <c r="I27" t="s">
        <v>7</v>
      </c>
      <c r="J27" t="s">
        <v>8</v>
      </c>
      <c r="K27" t="s">
        <v>6495</v>
      </c>
      <c r="L27" t="s">
        <v>8</v>
      </c>
      <c r="M27" t="s">
        <v>14</v>
      </c>
      <c r="N27" t="str">
        <f t="shared" si="3"/>
        <v>F</v>
      </c>
      <c r="O27" t="s">
        <v>1649</v>
      </c>
      <c r="P27" t="s">
        <v>7209</v>
      </c>
      <c r="Q27" t="s">
        <v>295</v>
      </c>
      <c r="R27">
        <v>4</v>
      </c>
      <c r="S27">
        <f t="shared" si="7"/>
        <v>2020</v>
      </c>
      <c r="T27" t="s">
        <v>12</v>
      </c>
      <c r="U27">
        <v>0.999999999999998</v>
      </c>
      <c r="V27" t="s">
        <v>889</v>
      </c>
      <c r="W27">
        <f>VLOOKUP(Q27,'PBT Tag Rates'!$A$6:$D$67,4,FALSE)</f>
        <v>0.98961045999999997</v>
      </c>
      <c r="X27">
        <v>1</v>
      </c>
      <c r="Y27" s="8">
        <f t="shared" si="4"/>
        <v>1.1428571428571428</v>
      </c>
      <c r="Z27" s="10">
        <f>IFERROR(LOOKUP(H27,{30,43,48,53,58,63,68,73,78,83,88,93,97},{42,47,52,57,62,67,72,77,82,87,92,99,100}),999)</f>
        <v>77</v>
      </c>
      <c r="AA27" s="9">
        <f t="shared" si="5"/>
        <v>1.6326530612244898</v>
      </c>
      <c r="AB27" s="9">
        <f>IFERROR(IF(I27="AI",AA27-VLOOKUP(Q27,'PBT Tag Rates'!$A$6:$L$53,11,FALSE),AA27-VLOOKUP(Q27,'PBT Tag Rates'!$A$6:$L$53,12,FALSE)),0)</f>
        <v>1.6431516770131711</v>
      </c>
      <c r="AC27" s="9">
        <f t="shared" si="6"/>
        <v>16.6153659088185</v>
      </c>
      <c r="AD27" s="12" t="s">
        <v>1969</v>
      </c>
      <c r="AE27" s="8"/>
      <c r="AF27" s="39">
        <v>18</v>
      </c>
      <c r="AG27" t="s">
        <v>14</v>
      </c>
      <c r="AH27">
        <v>57</v>
      </c>
      <c r="AI27" s="11">
        <f t="shared" si="9"/>
        <v>0</v>
      </c>
      <c r="AJ27" s="11">
        <f t="shared" si="10"/>
        <v>28</v>
      </c>
      <c r="AK27" s="40">
        <f t="shared" si="11"/>
        <v>0</v>
      </c>
      <c r="AM27" s="12">
        <f t="shared" si="12"/>
        <v>0</v>
      </c>
      <c r="AN27" s="9"/>
      <c r="AO27" s="9"/>
    </row>
    <row r="28" spans="1:41" x14ac:dyDescent="0.25">
      <c r="A28" t="s">
        <v>2078</v>
      </c>
      <c r="B28" t="s">
        <v>2107</v>
      </c>
      <c r="C28" t="s">
        <v>934</v>
      </c>
      <c r="D28" s="1">
        <v>45523</v>
      </c>
      <c r="E28">
        <f t="shared" si="2"/>
        <v>70</v>
      </c>
      <c r="F28" t="s">
        <v>6</v>
      </c>
      <c r="G28">
        <v>670</v>
      </c>
      <c r="H28">
        <f t="shared" si="1"/>
        <v>67</v>
      </c>
      <c r="I28" t="s">
        <v>7</v>
      </c>
      <c r="J28" t="s">
        <v>8</v>
      </c>
      <c r="K28" t="s">
        <v>8</v>
      </c>
      <c r="L28" t="s">
        <v>8</v>
      </c>
      <c r="M28" t="s">
        <v>6</v>
      </c>
      <c r="N28" t="str">
        <f t="shared" si="3"/>
        <v>M</v>
      </c>
      <c r="O28" t="s">
        <v>1251</v>
      </c>
      <c r="P28" t="s">
        <v>7210</v>
      </c>
      <c r="Q28" t="s">
        <v>295</v>
      </c>
      <c r="R28">
        <v>4</v>
      </c>
      <c r="S28">
        <f t="shared" si="7"/>
        <v>2020</v>
      </c>
      <c r="T28" t="s">
        <v>12</v>
      </c>
      <c r="U28">
        <v>1</v>
      </c>
      <c r="V28" t="s">
        <v>886</v>
      </c>
      <c r="W28">
        <f>VLOOKUP(Q28,'PBT Tag Rates'!$A$6:$D$67,4,FALSE)</f>
        <v>0.98961045999999997</v>
      </c>
      <c r="X28">
        <v>1</v>
      </c>
      <c r="Y28" s="8">
        <f t="shared" si="4"/>
        <v>1.0833333333333333</v>
      </c>
      <c r="Z28" s="10">
        <f>IFERROR(LOOKUP(H28,{30,43,48,53,58,63,68,73,78,83,88,93,97},{42,47,52,57,62,67,72,77,82,87,92,99,100}),999)</f>
        <v>67</v>
      </c>
      <c r="AA28" s="9">
        <f t="shared" si="5"/>
        <v>1.5476190476190477</v>
      </c>
      <c r="AB28" s="9">
        <f>IFERROR(IF(I28="AI",AA28-VLOOKUP(Q28,'PBT Tag Rates'!$A$6:$L$53,11,FALSE),AA28-VLOOKUP(Q28,'PBT Tag Rates'!$A$6:$L$53,12,FALSE)),0)</f>
        <v>1.5581176634077289</v>
      </c>
      <c r="AC28" s="9">
        <f t="shared" si="6"/>
        <v>15.755511477535498</v>
      </c>
      <c r="AD28" s="12" t="s">
        <v>1969</v>
      </c>
      <c r="AE28" s="8"/>
      <c r="AF28" s="39">
        <v>18</v>
      </c>
      <c r="AG28" t="s">
        <v>14</v>
      </c>
      <c r="AH28">
        <v>62</v>
      </c>
      <c r="AI28" s="11">
        <f t="shared" si="9"/>
        <v>1</v>
      </c>
      <c r="AJ28" s="11">
        <f t="shared" si="10"/>
        <v>58</v>
      </c>
      <c r="AK28" s="40">
        <f>IFERROR(AI28/AJ28,0)</f>
        <v>1.7241379310344827E-2</v>
      </c>
      <c r="AM28" s="12">
        <f t="shared" si="12"/>
        <v>1</v>
      </c>
      <c r="AN28" s="9"/>
      <c r="AO28" s="9"/>
    </row>
    <row r="29" spans="1:41" x14ac:dyDescent="0.25">
      <c r="A29" t="s">
        <v>2078</v>
      </c>
      <c r="B29" t="s">
        <v>2108</v>
      </c>
      <c r="C29" t="s">
        <v>936</v>
      </c>
      <c r="D29" s="1">
        <v>45523</v>
      </c>
      <c r="E29">
        <f t="shared" si="2"/>
        <v>70</v>
      </c>
      <c r="F29" t="s">
        <v>6</v>
      </c>
      <c r="G29">
        <v>700</v>
      </c>
      <c r="H29">
        <f t="shared" si="1"/>
        <v>70</v>
      </c>
      <c r="I29" t="s">
        <v>9</v>
      </c>
      <c r="J29">
        <v>1</v>
      </c>
      <c r="K29" t="s">
        <v>6496</v>
      </c>
      <c r="L29" t="s">
        <v>8</v>
      </c>
      <c r="M29" t="s">
        <v>6</v>
      </c>
      <c r="N29" t="str">
        <f t="shared" si="3"/>
        <v>M</v>
      </c>
      <c r="O29" t="s">
        <v>8</v>
      </c>
      <c r="P29" t="s">
        <v>8</v>
      </c>
      <c r="Q29" t="s">
        <v>11</v>
      </c>
      <c r="R29" t="s">
        <v>8</v>
      </c>
      <c r="S29" t="str">
        <f t="shared" si="7"/>
        <v>U</v>
      </c>
      <c r="T29" t="s">
        <v>12</v>
      </c>
      <c r="U29">
        <v>0.999999999999999</v>
      </c>
      <c r="V29" t="s">
        <v>8</v>
      </c>
      <c r="W29">
        <f>VLOOKUP(Q29,'PBT Tag Rates'!$A$6:$D$67,4,FALSE)</f>
        <v>1</v>
      </c>
      <c r="X29">
        <v>1</v>
      </c>
      <c r="Y29" s="8">
        <f t="shared" si="4"/>
        <v>1.0952380952380953</v>
      </c>
      <c r="Z29" s="10">
        <f>IFERROR(LOOKUP(H29,{30,43,48,53,58,63,68,73,78,83,88,93,97},{42,47,52,57,62,67,72,77,82,87,92,99,100}),999)</f>
        <v>72</v>
      </c>
      <c r="AA29" s="9">
        <f t="shared" si="5"/>
        <v>1.5646258503401362</v>
      </c>
      <c r="AB29" s="9">
        <f>IFERROR(IF(I29="AI",AA29-VLOOKUP(Q29,'PBT Tag Rates'!$A$6:$L$53,11,FALSE),AA29-VLOOKUP(Q29,'PBT Tag Rates'!$A$6:$L$53,12,FALSE)),0)</f>
        <v>1.0483484079896139</v>
      </c>
      <c r="AC29" s="9">
        <f t="shared" si="6"/>
        <v>10.600781803867006</v>
      </c>
      <c r="AD29" s="12" t="s">
        <v>1969</v>
      </c>
      <c r="AE29" s="8"/>
      <c r="AF29" s="39">
        <v>18</v>
      </c>
      <c r="AG29" t="s">
        <v>14</v>
      </c>
      <c r="AH29">
        <v>67</v>
      </c>
      <c r="AI29" s="11">
        <f>SUMIFS($X$7:$X$5545,$Z$7:$Z$5545,$AH29,$N$6:$N$5544,$AG29,$E$6:$E$5544,$AF29,$V$7:$V$5545,"NG")</f>
        <v>0</v>
      </c>
      <c r="AJ29" s="11">
        <f t="shared" si="10"/>
        <v>119</v>
      </c>
      <c r="AK29" s="40">
        <f t="shared" si="11"/>
        <v>0</v>
      </c>
      <c r="AL29" s="18"/>
      <c r="AM29" s="12">
        <f t="shared" si="12"/>
        <v>0</v>
      </c>
      <c r="AN29" s="9"/>
      <c r="AO29" s="9"/>
    </row>
    <row r="30" spans="1:41" x14ac:dyDescent="0.25">
      <c r="A30" t="s">
        <v>2078</v>
      </c>
      <c r="B30" t="s">
        <v>2109</v>
      </c>
      <c r="C30" t="s">
        <v>272</v>
      </c>
      <c r="D30" s="1">
        <v>45523</v>
      </c>
      <c r="E30">
        <f t="shared" si="2"/>
        <v>70</v>
      </c>
      <c r="F30" t="s">
        <v>14</v>
      </c>
      <c r="G30">
        <v>810</v>
      </c>
      <c r="H30">
        <f t="shared" si="1"/>
        <v>81</v>
      </c>
      <c r="I30" t="s">
        <v>7</v>
      </c>
      <c r="J30" t="s">
        <v>8</v>
      </c>
      <c r="K30" t="s">
        <v>6497</v>
      </c>
      <c r="L30" t="s">
        <v>8</v>
      </c>
      <c r="M30" t="s">
        <v>14</v>
      </c>
      <c r="N30" t="str">
        <f t="shared" si="3"/>
        <v>F</v>
      </c>
      <c r="O30" t="s">
        <v>1046</v>
      </c>
      <c r="P30" t="s">
        <v>7211</v>
      </c>
      <c r="Q30" t="s">
        <v>178</v>
      </c>
      <c r="R30">
        <v>5</v>
      </c>
      <c r="S30">
        <f t="shared" si="7"/>
        <v>2019</v>
      </c>
      <c r="T30" t="s">
        <v>12</v>
      </c>
      <c r="U30">
        <v>1</v>
      </c>
      <c r="V30" t="s">
        <v>658</v>
      </c>
      <c r="W30">
        <f>VLOOKUP(Q30,'PBT Tag Rates'!$A$6:$D$67,4,FALSE)</f>
        <v>0.99705232300000002</v>
      </c>
      <c r="X30">
        <v>1</v>
      </c>
      <c r="Y30" s="8">
        <f t="shared" si="4"/>
        <v>1.1379310344827587</v>
      </c>
      <c r="Z30" s="10">
        <f>IFERROR(LOOKUP(H30,{30,43,48,53,58,63,68,73,78,83,88,93,97},{42,47,52,57,62,67,72,77,82,87,92,99,100}),999)</f>
        <v>82</v>
      </c>
      <c r="AA30" s="9">
        <f t="shared" si="5"/>
        <v>1.6256157635467983</v>
      </c>
      <c r="AB30" s="9">
        <f>IFERROR(IF(I30="AI",AA30-VLOOKUP(Q30,'PBT Tag Rates'!$A$6:$L$53,11,FALSE),AA30-VLOOKUP(Q30,'PBT Tag Rates'!$A$6:$L$53,12,FALSE)),0)</f>
        <v>1.628572155033988</v>
      </c>
      <c r="AC30" s="9">
        <f t="shared" si="6"/>
        <v>16.467939413840188</v>
      </c>
      <c r="AD30" s="12" t="s">
        <v>1969</v>
      </c>
      <c r="AE30" s="8"/>
      <c r="AF30" s="39">
        <v>18</v>
      </c>
      <c r="AG30" t="s">
        <v>14</v>
      </c>
      <c r="AH30">
        <v>72</v>
      </c>
      <c r="AI30" s="11">
        <f t="shared" si="9"/>
        <v>1</v>
      </c>
      <c r="AJ30" s="11">
        <f t="shared" si="10"/>
        <v>143</v>
      </c>
      <c r="AK30" s="40">
        <f t="shared" si="11"/>
        <v>6.993006993006993E-3</v>
      </c>
      <c r="AM30" s="12">
        <f>AJ30*AK30</f>
        <v>1</v>
      </c>
      <c r="AN30" s="9"/>
      <c r="AO30" s="9"/>
    </row>
    <row r="31" spans="1:41" x14ac:dyDescent="0.25">
      <c r="A31" t="s">
        <v>2078</v>
      </c>
      <c r="B31" t="s">
        <v>2110</v>
      </c>
      <c r="C31" t="s">
        <v>2111</v>
      </c>
      <c r="D31" s="1">
        <v>45523</v>
      </c>
      <c r="E31">
        <f t="shared" si="2"/>
        <v>70</v>
      </c>
      <c r="F31" t="s">
        <v>14</v>
      </c>
      <c r="G31">
        <v>860</v>
      </c>
      <c r="H31">
        <f t="shared" si="1"/>
        <v>86</v>
      </c>
      <c r="I31" t="s">
        <v>7</v>
      </c>
      <c r="J31" t="s">
        <v>8</v>
      </c>
      <c r="K31" t="s">
        <v>6498</v>
      </c>
      <c r="L31" t="s">
        <v>8</v>
      </c>
      <c r="M31" t="s">
        <v>14</v>
      </c>
      <c r="N31" t="str">
        <f t="shared" si="3"/>
        <v>F</v>
      </c>
      <c r="O31" t="s">
        <v>8</v>
      </c>
      <c r="P31" t="s">
        <v>8</v>
      </c>
      <c r="Q31" t="s">
        <v>11</v>
      </c>
      <c r="R31" t="s">
        <v>8</v>
      </c>
      <c r="S31" t="str">
        <f t="shared" si="7"/>
        <v>U</v>
      </c>
      <c r="T31" t="s">
        <v>12</v>
      </c>
      <c r="U31">
        <v>1</v>
      </c>
      <c r="V31" t="s">
        <v>8</v>
      </c>
      <c r="W31">
        <f>VLOOKUP(Q31,'PBT Tag Rates'!$A$6:$D$67,4,FALSE)</f>
        <v>1</v>
      </c>
      <c r="X31">
        <v>1</v>
      </c>
      <c r="Y31" s="8">
        <f t="shared" si="4"/>
        <v>1</v>
      </c>
      <c r="Z31" s="10">
        <f>IFERROR(LOOKUP(H31,{30,43,48,53,58,63,68,73,78,83,88,93,97},{42,47,52,57,62,67,72,77,82,87,92,99,100}),999)</f>
        <v>87</v>
      </c>
      <c r="AA31" s="9">
        <f t="shared" si="5"/>
        <v>1.4285714285714286</v>
      </c>
      <c r="AB31" s="9">
        <f>IFERROR(IF(I31="AI",AA31-VLOOKUP(Q31,'PBT Tag Rates'!$A$6:$L$53,11,FALSE),AA31-VLOOKUP(Q31,'PBT Tag Rates'!$A$6:$L$53,12,FALSE)),0)</f>
        <v>1.3872683020690537</v>
      </c>
      <c r="AC31" s="9">
        <f t="shared" si="6"/>
        <v>14.02790185169127</v>
      </c>
      <c r="AD31" s="12" t="s">
        <v>1969</v>
      </c>
      <c r="AE31" s="8"/>
      <c r="AF31" s="39">
        <v>18</v>
      </c>
      <c r="AG31" t="s">
        <v>14</v>
      </c>
      <c r="AH31">
        <v>77</v>
      </c>
      <c r="AI31" s="11">
        <f t="shared" si="9"/>
        <v>0</v>
      </c>
      <c r="AJ31" s="11">
        <f t="shared" si="10"/>
        <v>120</v>
      </c>
      <c r="AK31" s="40">
        <f t="shared" si="11"/>
        <v>0</v>
      </c>
      <c r="AM31" s="12">
        <f t="shared" si="12"/>
        <v>0</v>
      </c>
      <c r="AN31" s="9"/>
      <c r="AO31" s="9"/>
    </row>
    <row r="32" spans="1:41" x14ac:dyDescent="0.25">
      <c r="A32" t="s">
        <v>2078</v>
      </c>
      <c r="B32" t="s">
        <v>2112</v>
      </c>
      <c r="C32" t="s">
        <v>942</v>
      </c>
      <c r="D32" s="1">
        <v>45523</v>
      </c>
      <c r="E32">
        <f t="shared" si="2"/>
        <v>70</v>
      </c>
      <c r="F32" t="s">
        <v>14</v>
      </c>
      <c r="G32">
        <v>730</v>
      </c>
      <c r="H32">
        <f t="shared" si="1"/>
        <v>73</v>
      </c>
      <c r="I32" t="s">
        <v>9</v>
      </c>
      <c r="J32">
        <v>1</v>
      </c>
      <c r="K32" t="s">
        <v>6499</v>
      </c>
      <c r="L32" t="s">
        <v>8</v>
      </c>
      <c r="M32" t="s">
        <v>14</v>
      </c>
      <c r="N32" t="str">
        <f t="shared" si="3"/>
        <v>F</v>
      </c>
      <c r="O32" t="s">
        <v>7212</v>
      </c>
      <c r="P32" t="s">
        <v>7213</v>
      </c>
      <c r="Q32" t="s">
        <v>476</v>
      </c>
      <c r="R32">
        <v>4</v>
      </c>
      <c r="S32">
        <f t="shared" si="7"/>
        <v>2020</v>
      </c>
      <c r="T32" t="s">
        <v>12</v>
      </c>
      <c r="U32">
        <v>1</v>
      </c>
      <c r="V32" t="s">
        <v>743</v>
      </c>
      <c r="W32">
        <f>VLOOKUP(Q32,'PBT Tag Rates'!$A$6:$D$67,4,FALSE)</f>
        <v>0.98845608500000004</v>
      </c>
      <c r="X32">
        <v>1</v>
      </c>
      <c r="Y32" s="8">
        <f t="shared" si="4"/>
        <v>1.1428571428571428</v>
      </c>
      <c r="Z32" s="10">
        <f>IFERROR(LOOKUP(H32,{30,43,48,53,58,63,68,73,78,83,88,93,97},{42,47,52,57,62,67,72,77,82,87,92,99,100}),999)</f>
        <v>77</v>
      </c>
      <c r="AA32" s="9">
        <f t="shared" si="5"/>
        <v>1.6326530612244898</v>
      </c>
      <c r="AB32" s="9">
        <f>IFERROR(IF(I32="AI",AA32-VLOOKUP(Q32,'PBT Tag Rates'!$A$6:$L$53,11,FALSE),AA32-VLOOKUP(Q32,'PBT Tag Rates'!$A$6:$L$53,12,FALSE)),0)</f>
        <v>1.6443317945290654</v>
      </c>
      <c r="AC32" s="9">
        <f t="shared" si="6"/>
        <v>16.627299125098101</v>
      </c>
      <c r="AD32" s="12" t="s">
        <v>1969</v>
      </c>
      <c r="AE32" s="8"/>
      <c r="AF32" s="39">
        <v>18</v>
      </c>
      <c r="AG32" t="s">
        <v>14</v>
      </c>
      <c r="AH32">
        <v>82</v>
      </c>
      <c r="AI32" s="11">
        <f t="shared" si="9"/>
        <v>0</v>
      </c>
      <c r="AJ32" s="11">
        <f t="shared" si="10"/>
        <v>67</v>
      </c>
      <c r="AK32" s="40">
        <f t="shared" si="11"/>
        <v>0</v>
      </c>
      <c r="AM32" s="12">
        <f t="shared" si="12"/>
        <v>0</v>
      </c>
      <c r="AN32" s="9"/>
      <c r="AO32" s="9"/>
    </row>
    <row r="33" spans="1:41" x14ac:dyDescent="0.25">
      <c r="A33" t="s">
        <v>2078</v>
      </c>
      <c r="B33" t="s">
        <v>2113</v>
      </c>
      <c r="C33" t="s">
        <v>943</v>
      </c>
      <c r="D33" s="1">
        <v>45523</v>
      </c>
      <c r="E33">
        <f t="shared" si="2"/>
        <v>70</v>
      </c>
      <c r="F33" t="s">
        <v>14</v>
      </c>
      <c r="G33">
        <v>740</v>
      </c>
      <c r="H33">
        <f t="shared" si="1"/>
        <v>74</v>
      </c>
      <c r="I33" t="s">
        <v>7</v>
      </c>
      <c r="J33" t="s">
        <v>8</v>
      </c>
      <c r="K33" t="s">
        <v>6500</v>
      </c>
      <c r="L33" t="s">
        <v>8</v>
      </c>
      <c r="M33" t="s">
        <v>14</v>
      </c>
      <c r="N33" t="str">
        <f t="shared" si="3"/>
        <v>F</v>
      </c>
      <c r="O33" t="s">
        <v>8</v>
      </c>
      <c r="P33" t="s">
        <v>8</v>
      </c>
      <c r="Q33" t="s">
        <v>11</v>
      </c>
      <c r="R33" t="s">
        <v>8</v>
      </c>
      <c r="S33" t="str">
        <f t="shared" si="7"/>
        <v>U</v>
      </c>
      <c r="T33" t="s">
        <v>12</v>
      </c>
      <c r="U33">
        <v>0.999999999999995</v>
      </c>
      <c r="V33" t="s">
        <v>8</v>
      </c>
      <c r="W33">
        <f>VLOOKUP(Q33,'PBT Tag Rates'!$A$6:$D$67,4,FALSE)</f>
        <v>1</v>
      </c>
      <c r="X33">
        <v>1</v>
      </c>
      <c r="Y33" s="8">
        <f t="shared" si="4"/>
        <v>1.1428571428571428</v>
      </c>
      <c r="Z33" s="10">
        <f>IFERROR(LOOKUP(H33,{30,43,48,53,58,63,68,73,78,83,88,93,97},{42,47,52,57,62,67,72,77,82,87,92,99,100}),999)</f>
        <v>77</v>
      </c>
      <c r="AA33" s="9">
        <f t="shared" si="5"/>
        <v>1.6326530612244898</v>
      </c>
      <c r="AB33" s="9">
        <f>IFERROR(IF(I33="AI",AA33-VLOOKUP(Q33,'PBT Tag Rates'!$A$6:$L$53,11,FALSE),AA33-VLOOKUP(Q33,'PBT Tag Rates'!$A$6:$L$53,12,FALSE)),0)</f>
        <v>1.5913499347221149</v>
      </c>
      <c r="AC33" s="9">
        <f t="shared" si="6"/>
        <v>16.091552486770478</v>
      </c>
      <c r="AD33" s="12" t="s">
        <v>1969</v>
      </c>
      <c r="AE33" s="8"/>
      <c r="AF33" s="39">
        <v>18</v>
      </c>
      <c r="AG33" t="s">
        <v>14</v>
      </c>
      <c r="AH33">
        <v>87</v>
      </c>
      <c r="AI33" s="11">
        <f t="shared" si="9"/>
        <v>0</v>
      </c>
      <c r="AJ33" s="11">
        <f t="shared" si="10"/>
        <v>30</v>
      </c>
      <c r="AK33" s="40">
        <f t="shared" si="11"/>
        <v>0</v>
      </c>
      <c r="AM33" s="12">
        <f t="shared" si="12"/>
        <v>0</v>
      </c>
      <c r="AN33" s="9"/>
      <c r="AO33" s="9"/>
    </row>
    <row r="34" spans="1:41" x14ac:dyDescent="0.25">
      <c r="A34" t="s">
        <v>2078</v>
      </c>
      <c r="B34" t="s">
        <v>2114</v>
      </c>
      <c r="C34" t="s">
        <v>944</v>
      </c>
      <c r="D34" s="1">
        <v>45523</v>
      </c>
      <c r="E34">
        <f t="shared" si="2"/>
        <v>70</v>
      </c>
      <c r="F34" t="s">
        <v>6</v>
      </c>
      <c r="G34">
        <v>450</v>
      </c>
      <c r="H34">
        <f t="shared" si="1"/>
        <v>45</v>
      </c>
      <c r="I34" t="s">
        <v>7</v>
      </c>
      <c r="J34" t="s">
        <v>8</v>
      </c>
      <c r="K34" t="s">
        <v>8</v>
      </c>
      <c r="L34" t="s">
        <v>8</v>
      </c>
      <c r="M34" t="s">
        <v>6</v>
      </c>
      <c r="N34" t="str">
        <f t="shared" si="3"/>
        <v>M</v>
      </c>
      <c r="O34" t="s">
        <v>7214</v>
      </c>
      <c r="P34" t="s">
        <v>7215</v>
      </c>
      <c r="Q34" t="s">
        <v>7200</v>
      </c>
      <c r="R34">
        <v>2</v>
      </c>
      <c r="S34">
        <f t="shared" si="7"/>
        <v>2022</v>
      </c>
      <c r="T34" t="s">
        <v>12</v>
      </c>
      <c r="U34">
        <v>0.999999999999995</v>
      </c>
      <c r="V34" t="s">
        <v>886</v>
      </c>
      <c r="W34">
        <f>VLOOKUP(Q34,'PBT Tag Rates'!$A$6:$D$67,4,FALSE)</f>
        <v>0.98</v>
      </c>
      <c r="X34">
        <v>1</v>
      </c>
      <c r="Y34" s="8">
        <f t="shared" si="4"/>
        <v>1</v>
      </c>
      <c r="Z34" s="10">
        <f>IFERROR(LOOKUP(H34,{30,43,48,53,58,63,68,73,78,83,88,93,97},{42,47,52,57,62,67,72,77,82,87,92,99,100}),999)</f>
        <v>47</v>
      </c>
      <c r="AA34" s="9">
        <f t="shared" si="5"/>
        <v>1.4285714285714286</v>
      </c>
      <c r="AB34" s="9">
        <f>IFERROR(IF(I34="AI",AA34-VLOOKUP(Q34,'PBT Tag Rates'!$A$6:$L$53,11,FALSE),AA34-VLOOKUP(Q34,'PBT Tag Rates'!$A$6:$L$53,12,FALSE)),0)</f>
        <v>1.4489795918367347</v>
      </c>
      <c r="AC34" s="9">
        <f t="shared" si="6"/>
        <v>14.651919509062367</v>
      </c>
      <c r="AD34" s="12" t="s">
        <v>1969</v>
      </c>
      <c r="AE34" s="8"/>
      <c r="AF34" s="39">
        <v>18</v>
      </c>
      <c r="AG34" t="s">
        <v>14</v>
      </c>
      <c r="AH34">
        <v>92</v>
      </c>
      <c r="AI34" s="11">
        <f t="shared" si="9"/>
        <v>0</v>
      </c>
      <c r="AJ34" s="11">
        <f t="shared" si="10"/>
        <v>8</v>
      </c>
      <c r="AK34" s="40">
        <f t="shared" si="11"/>
        <v>0</v>
      </c>
      <c r="AM34" s="12">
        <f t="shared" si="12"/>
        <v>0</v>
      </c>
    </row>
    <row r="35" spans="1:41" x14ac:dyDescent="0.25">
      <c r="A35" t="s">
        <v>2078</v>
      </c>
      <c r="B35" t="s">
        <v>2115</v>
      </c>
      <c r="C35" t="s">
        <v>946</v>
      </c>
      <c r="D35" s="1">
        <v>45523</v>
      </c>
      <c r="E35">
        <f t="shared" si="2"/>
        <v>70</v>
      </c>
      <c r="F35" t="s">
        <v>14</v>
      </c>
      <c r="G35">
        <v>770</v>
      </c>
      <c r="H35">
        <f t="shared" si="1"/>
        <v>77</v>
      </c>
      <c r="I35" t="s">
        <v>9</v>
      </c>
      <c r="J35">
        <v>1</v>
      </c>
      <c r="K35" t="s">
        <v>6501</v>
      </c>
      <c r="L35" t="s">
        <v>8</v>
      </c>
      <c r="M35" t="s">
        <v>14</v>
      </c>
      <c r="N35" t="str">
        <f t="shared" si="3"/>
        <v>F</v>
      </c>
      <c r="O35" t="s">
        <v>347</v>
      </c>
      <c r="P35" t="s">
        <v>1102</v>
      </c>
      <c r="Q35" t="s">
        <v>295</v>
      </c>
      <c r="R35">
        <v>4</v>
      </c>
      <c r="S35">
        <f t="shared" si="7"/>
        <v>2020</v>
      </c>
      <c r="T35" t="s">
        <v>12</v>
      </c>
      <c r="U35">
        <v>1</v>
      </c>
      <c r="V35" t="s">
        <v>889</v>
      </c>
      <c r="W35">
        <f>VLOOKUP(Q35,'PBT Tag Rates'!$A$6:$D$67,4,FALSE)</f>
        <v>0.98961045999999997</v>
      </c>
      <c r="X35">
        <v>1</v>
      </c>
      <c r="Y35" s="8">
        <f t="shared" si="4"/>
        <v>1.1428571428571428</v>
      </c>
      <c r="Z35" s="10">
        <f>IFERROR(LOOKUP(H35,{30,43,48,53,58,63,68,73,78,83,88,93,97},{42,47,52,57,62,67,72,77,82,87,92,99,100}),999)</f>
        <v>77</v>
      </c>
      <c r="AA35" s="9">
        <f t="shared" si="5"/>
        <v>1.6326530612244898</v>
      </c>
      <c r="AB35" s="9">
        <f>IFERROR(IF(I35="AI",AA35-VLOOKUP(Q35,'PBT Tag Rates'!$A$6:$L$53,11,FALSE),AA35-VLOOKUP(Q35,'PBT Tag Rates'!$A$6:$L$53,12,FALSE)),0)</f>
        <v>1.6431516770131711</v>
      </c>
      <c r="AC35" s="9">
        <f t="shared" si="6"/>
        <v>16.6153659088185</v>
      </c>
      <c r="AD35" s="12" t="s">
        <v>1969</v>
      </c>
      <c r="AE35" s="8"/>
      <c r="AF35" s="39">
        <v>18</v>
      </c>
      <c r="AG35" t="s">
        <v>14</v>
      </c>
      <c r="AH35">
        <v>99</v>
      </c>
      <c r="AI35" s="11">
        <f t="shared" si="9"/>
        <v>0</v>
      </c>
      <c r="AJ35" s="11">
        <f t="shared" si="10"/>
        <v>0</v>
      </c>
      <c r="AK35" s="40">
        <f t="shared" si="11"/>
        <v>0</v>
      </c>
      <c r="AM35" s="12">
        <f t="shared" si="12"/>
        <v>0</v>
      </c>
      <c r="AN35" s="11"/>
      <c r="AO35" s="11"/>
    </row>
    <row r="36" spans="1:41" x14ac:dyDescent="0.25">
      <c r="A36" t="s">
        <v>2078</v>
      </c>
      <c r="B36" t="s">
        <v>2116</v>
      </c>
      <c r="C36" t="s">
        <v>947</v>
      </c>
      <c r="D36" s="1">
        <v>45523</v>
      </c>
      <c r="E36">
        <f t="shared" si="2"/>
        <v>70</v>
      </c>
      <c r="F36" t="s">
        <v>6</v>
      </c>
      <c r="G36">
        <v>720</v>
      </c>
      <c r="H36">
        <f t="shared" si="1"/>
        <v>72</v>
      </c>
      <c r="I36" t="s">
        <v>7</v>
      </c>
      <c r="J36" t="s">
        <v>8</v>
      </c>
      <c r="K36" t="s">
        <v>6502</v>
      </c>
      <c r="L36" t="s">
        <v>8</v>
      </c>
      <c r="M36" t="s">
        <v>6</v>
      </c>
      <c r="N36" t="str">
        <f t="shared" si="3"/>
        <v>M</v>
      </c>
      <c r="O36" t="s">
        <v>8</v>
      </c>
      <c r="P36" t="s">
        <v>8</v>
      </c>
      <c r="Q36" t="s">
        <v>11</v>
      </c>
      <c r="R36" t="s">
        <v>8</v>
      </c>
      <c r="S36" t="str">
        <f t="shared" si="7"/>
        <v>U</v>
      </c>
      <c r="T36" t="s">
        <v>12</v>
      </c>
      <c r="U36">
        <v>1</v>
      </c>
      <c r="V36" t="s">
        <v>8</v>
      </c>
      <c r="W36">
        <f>VLOOKUP(Q36,'PBT Tag Rates'!$A$6:$D$67,4,FALSE)</f>
        <v>1</v>
      </c>
      <c r="X36">
        <v>1</v>
      </c>
      <c r="Y36" s="8">
        <f t="shared" si="4"/>
        <v>1.0952380952380953</v>
      </c>
      <c r="Z36" s="10">
        <f>IFERROR(LOOKUP(H36,{30,43,48,53,58,63,68,73,78,83,88,93,97},{42,47,52,57,62,67,72,77,82,87,92,99,100}),999)</f>
        <v>72</v>
      </c>
      <c r="AA36" s="9">
        <f t="shared" si="5"/>
        <v>1.5646258503401362</v>
      </c>
      <c r="AB36" s="9">
        <f>IFERROR(IF(I36="AI",AA36-VLOOKUP(Q36,'PBT Tag Rates'!$A$6:$L$53,11,FALSE),AA36-VLOOKUP(Q36,'PBT Tag Rates'!$A$6:$L$53,12,FALSE)),0)</f>
        <v>1.5233227238377613</v>
      </c>
      <c r="AC36" s="9">
        <f t="shared" si="6"/>
        <v>15.403668941744076</v>
      </c>
      <c r="AD36" s="12" t="s">
        <v>1969</v>
      </c>
      <c r="AE36" s="8"/>
      <c r="AF36" s="39">
        <v>18</v>
      </c>
      <c r="AG36" t="s">
        <v>14</v>
      </c>
      <c r="AH36">
        <v>100</v>
      </c>
      <c r="AI36" s="11">
        <f t="shared" si="9"/>
        <v>0</v>
      </c>
      <c r="AJ36" s="11">
        <f t="shared" si="10"/>
        <v>1</v>
      </c>
      <c r="AK36" s="40">
        <f t="shared" si="11"/>
        <v>0</v>
      </c>
      <c r="AM36" s="12">
        <f t="shared" si="12"/>
        <v>0</v>
      </c>
    </row>
    <row r="37" spans="1:41" x14ac:dyDescent="0.25">
      <c r="A37" t="s">
        <v>2078</v>
      </c>
      <c r="B37" t="s">
        <v>2117</v>
      </c>
      <c r="C37" t="s">
        <v>2118</v>
      </c>
      <c r="D37" s="1">
        <v>45523</v>
      </c>
      <c r="E37">
        <f t="shared" si="2"/>
        <v>70</v>
      </c>
      <c r="F37" t="s">
        <v>14</v>
      </c>
      <c r="G37">
        <v>800</v>
      </c>
      <c r="H37">
        <f t="shared" si="1"/>
        <v>80</v>
      </c>
      <c r="I37" t="s">
        <v>9</v>
      </c>
      <c r="J37">
        <v>1</v>
      </c>
      <c r="K37" t="s">
        <v>6503</v>
      </c>
      <c r="L37" t="s">
        <v>8</v>
      </c>
      <c r="M37" t="s">
        <v>14</v>
      </c>
      <c r="N37" t="str">
        <f t="shared" si="3"/>
        <v>F</v>
      </c>
      <c r="O37" t="s">
        <v>7216</v>
      </c>
      <c r="P37" t="s">
        <v>7217</v>
      </c>
      <c r="Q37" t="s">
        <v>295</v>
      </c>
      <c r="R37">
        <v>4</v>
      </c>
      <c r="S37">
        <f t="shared" si="7"/>
        <v>2020</v>
      </c>
      <c r="T37" t="s">
        <v>12</v>
      </c>
      <c r="U37">
        <v>1</v>
      </c>
      <c r="V37" t="s">
        <v>893</v>
      </c>
      <c r="W37">
        <f>VLOOKUP(Q37,'PBT Tag Rates'!$A$6:$D$67,4,FALSE)</f>
        <v>0.98961045999999997</v>
      </c>
      <c r="X37">
        <v>1</v>
      </c>
      <c r="Y37" s="8">
        <f t="shared" si="4"/>
        <v>1.1379310344827587</v>
      </c>
      <c r="Z37" s="10">
        <f>IFERROR(LOOKUP(H37,{30,43,48,53,58,63,68,73,78,83,88,93,97},{42,47,52,57,62,67,72,77,82,87,92,99,100}),999)</f>
        <v>82</v>
      </c>
      <c r="AA37" s="9">
        <f t="shared" si="5"/>
        <v>1.6256157635467983</v>
      </c>
      <c r="AB37" s="9">
        <f>IFERROR(IF(I37="AI",AA37-VLOOKUP(Q37,'PBT Tag Rates'!$A$6:$L$53,11,FALSE),AA37-VLOOKUP(Q37,'PBT Tag Rates'!$A$6:$L$53,12,FALSE)),0)</f>
        <v>1.6361143793354795</v>
      </c>
      <c r="AC37" s="9">
        <f t="shared" si="6"/>
        <v>16.544205542091632</v>
      </c>
      <c r="AD37" s="12" t="s">
        <v>1969</v>
      </c>
      <c r="AE37" s="8"/>
      <c r="AF37" s="39">
        <v>18</v>
      </c>
      <c r="AG37" t="s">
        <v>6</v>
      </c>
      <c r="AH37">
        <v>42</v>
      </c>
      <c r="AI37" s="11">
        <f t="shared" si="9"/>
        <v>0</v>
      </c>
      <c r="AJ37" s="11">
        <f t="shared" si="10"/>
        <v>27</v>
      </c>
      <c r="AK37" s="40">
        <f t="shared" si="11"/>
        <v>0</v>
      </c>
      <c r="AM37" s="12">
        <f t="shared" si="12"/>
        <v>0</v>
      </c>
      <c r="AN37" s="9"/>
    </row>
    <row r="38" spans="1:41" x14ac:dyDescent="0.25">
      <c r="A38" t="s">
        <v>2078</v>
      </c>
      <c r="B38" t="s">
        <v>2119</v>
      </c>
      <c r="C38" t="s">
        <v>948</v>
      </c>
      <c r="D38" s="1">
        <v>45523</v>
      </c>
      <c r="E38">
        <f t="shared" si="2"/>
        <v>70</v>
      </c>
      <c r="F38" t="s">
        <v>6</v>
      </c>
      <c r="G38">
        <v>680</v>
      </c>
      <c r="H38">
        <f t="shared" si="1"/>
        <v>68</v>
      </c>
      <c r="I38" t="s">
        <v>7</v>
      </c>
      <c r="J38" t="s">
        <v>8</v>
      </c>
      <c r="K38" t="s">
        <v>8</v>
      </c>
      <c r="L38" t="s">
        <v>8</v>
      </c>
      <c r="M38" t="s">
        <v>6</v>
      </c>
      <c r="N38" t="str">
        <f t="shared" si="3"/>
        <v>M</v>
      </c>
      <c r="O38" t="s">
        <v>1225</v>
      </c>
      <c r="P38" t="s">
        <v>7218</v>
      </c>
      <c r="Q38" t="s">
        <v>940</v>
      </c>
      <c r="R38">
        <v>3</v>
      </c>
      <c r="S38">
        <f t="shared" si="7"/>
        <v>2021</v>
      </c>
      <c r="T38" t="s">
        <v>12</v>
      </c>
      <c r="U38">
        <v>0.999999999999997</v>
      </c>
      <c r="V38" t="s">
        <v>892</v>
      </c>
      <c r="W38">
        <f>VLOOKUP(Q38,'PBT Tag Rates'!$A$6:$D$67,4,FALSE)</f>
        <v>0.98140000000000005</v>
      </c>
      <c r="X38">
        <v>1</v>
      </c>
      <c r="Y38" s="8">
        <f t="shared" si="4"/>
        <v>1.0952380952380953</v>
      </c>
      <c r="Z38" s="10">
        <f>IFERROR(LOOKUP(H38,{30,43,48,53,58,63,68,73,78,83,88,93,97},{42,47,52,57,62,67,72,77,82,87,92,99,100}),999)</f>
        <v>72</v>
      </c>
      <c r="AA38" s="9">
        <f t="shared" si="5"/>
        <v>1.5646258503401362</v>
      </c>
      <c r="AB38" s="9">
        <f>IFERROR(IF(I38="AI",AA38-VLOOKUP(Q38,'PBT Tag Rates'!$A$6:$L$53,11,FALSE),AA38-VLOOKUP(Q38,'PBT Tag Rates'!$A$6:$L$53,12,FALSE)),0)</f>
        <v>1.5835783671528527</v>
      </c>
      <c r="AC38" s="9">
        <f t="shared" si="6"/>
        <v>16.012967265056119</v>
      </c>
      <c r="AD38" s="12" t="s">
        <v>1969</v>
      </c>
      <c r="AE38" s="8"/>
      <c r="AF38" s="39">
        <v>18</v>
      </c>
      <c r="AG38" t="s">
        <v>6</v>
      </c>
      <c r="AH38">
        <v>47</v>
      </c>
      <c r="AI38" s="11">
        <f t="shared" si="9"/>
        <v>0</v>
      </c>
      <c r="AJ38" s="11">
        <f t="shared" si="10"/>
        <v>36</v>
      </c>
      <c r="AK38" s="40">
        <f t="shared" si="11"/>
        <v>0</v>
      </c>
      <c r="AM38" s="12">
        <f t="shared" si="12"/>
        <v>0</v>
      </c>
      <c r="AN38" s="9"/>
    </row>
    <row r="39" spans="1:41" x14ac:dyDescent="0.25">
      <c r="A39" t="s">
        <v>2078</v>
      </c>
      <c r="B39" t="s">
        <v>2120</v>
      </c>
      <c r="C39" t="s">
        <v>2121</v>
      </c>
      <c r="D39" s="1">
        <v>45523</v>
      </c>
      <c r="E39">
        <f t="shared" si="2"/>
        <v>70</v>
      </c>
      <c r="F39" t="s">
        <v>6</v>
      </c>
      <c r="G39">
        <v>810</v>
      </c>
      <c r="H39">
        <f t="shared" si="1"/>
        <v>81</v>
      </c>
      <c r="I39" t="s">
        <v>7</v>
      </c>
      <c r="J39" t="s">
        <v>8</v>
      </c>
      <c r="K39" t="s">
        <v>6504</v>
      </c>
      <c r="L39" t="s">
        <v>8</v>
      </c>
      <c r="M39" t="s">
        <v>6</v>
      </c>
      <c r="N39" t="str">
        <f t="shared" si="3"/>
        <v>M</v>
      </c>
      <c r="O39" t="s">
        <v>355</v>
      </c>
      <c r="P39" t="s">
        <v>356</v>
      </c>
      <c r="Q39" t="s">
        <v>171</v>
      </c>
      <c r="R39">
        <v>5</v>
      </c>
      <c r="S39">
        <f t="shared" si="7"/>
        <v>2019</v>
      </c>
      <c r="T39" t="s">
        <v>12</v>
      </c>
      <c r="U39">
        <v>1.00000000000001</v>
      </c>
      <c r="V39" t="s">
        <v>893</v>
      </c>
      <c r="W39">
        <f>VLOOKUP(Q39,'PBT Tag Rates'!$A$6:$D$67,4,FALSE)</f>
        <v>0.95971980899999998</v>
      </c>
      <c r="X39">
        <v>1</v>
      </c>
      <c r="Y39" s="8">
        <f t="shared" si="4"/>
        <v>1.0249999999999999</v>
      </c>
      <c r="Z39" s="10">
        <f>IFERROR(LOOKUP(H39,{30,43,48,53,58,63,68,73,78,83,88,93,97},{42,47,52,57,62,67,72,77,82,87,92,99,100}),999)</f>
        <v>82</v>
      </c>
      <c r="AA39" s="9">
        <f t="shared" si="5"/>
        <v>1.4642857142857142</v>
      </c>
      <c r="AB39" s="9">
        <f>IFERROR(IF(I39="AI",AA39-VLOOKUP(Q39,'PBT Tag Rates'!$A$6:$L$53,11,FALSE),AA39-VLOOKUP(Q39,'PBT Tag Rates'!$A$6:$L$53,12,FALSE)),0)</f>
        <v>1.5062564964059362</v>
      </c>
      <c r="AC39" s="9">
        <f t="shared" si="6"/>
        <v>15.231097159461426</v>
      </c>
      <c r="AD39" s="12" t="s">
        <v>1969</v>
      </c>
      <c r="AE39" s="8"/>
      <c r="AF39" s="39">
        <v>18</v>
      </c>
      <c r="AG39" t="s">
        <v>6</v>
      </c>
      <c r="AH39">
        <v>52</v>
      </c>
      <c r="AI39" s="11">
        <f t="shared" si="9"/>
        <v>0</v>
      </c>
      <c r="AJ39" s="11">
        <f t="shared" si="10"/>
        <v>32</v>
      </c>
      <c r="AK39" s="40">
        <f t="shared" si="11"/>
        <v>0</v>
      </c>
      <c r="AM39" s="12">
        <f t="shared" si="12"/>
        <v>0</v>
      </c>
      <c r="AN39" s="9"/>
    </row>
    <row r="40" spans="1:41" x14ac:dyDescent="0.25">
      <c r="A40" t="s">
        <v>2078</v>
      </c>
      <c r="B40" t="s">
        <v>2122</v>
      </c>
      <c r="C40" t="s">
        <v>2123</v>
      </c>
      <c r="D40" s="1">
        <v>45523</v>
      </c>
      <c r="E40">
        <f t="shared" si="2"/>
        <v>70</v>
      </c>
      <c r="F40" t="s">
        <v>6</v>
      </c>
      <c r="G40">
        <v>800</v>
      </c>
      <c r="H40">
        <f t="shared" si="1"/>
        <v>80</v>
      </c>
      <c r="I40" t="s">
        <v>9</v>
      </c>
      <c r="J40">
        <v>1</v>
      </c>
      <c r="K40" t="s">
        <v>6505</v>
      </c>
      <c r="L40" t="s">
        <v>8</v>
      </c>
      <c r="M40" t="s">
        <v>14</v>
      </c>
      <c r="N40" t="str">
        <f t="shared" si="3"/>
        <v>F</v>
      </c>
      <c r="O40" t="s">
        <v>7219</v>
      </c>
      <c r="P40" t="s">
        <v>7220</v>
      </c>
      <c r="Q40" t="s">
        <v>476</v>
      </c>
      <c r="R40">
        <v>4</v>
      </c>
      <c r="S40">
        <f t="shared" si="7"/>
        <v>2020</v>
      </c>
      <c r="T40" t="s">
        <v>12</v>
      </c>
      <c r="U40">
        <v>1</v>
      </c>
      <c r="V40" t="s">
        <v>742</v>
      </c>
      <c r="W40">
        <f>VLOOKUP(Q40,'PBT Tag Rates'!$A$6:$D$67,4,FALSE)</f>
        <v>0.98845608500000004</v>
      </c>
      <c r="X40">
        <v>1</v>
      </c>
      <c r="Y40" s="8">
        <f t="shared" si="4"/>
        <v>1.1379310344827587</v>
      </c>
      <c r="Z40" s="10">
        <f>IFERROR(LOOKUP(H40,{30,43,48,53,58,63,68,73,78,83,88,93,97},{42,47,52,57,62,67,72,77,82,87,92,99,100}),999)</f>
        <v>82</v>
      </c>
      <c r="AA40" s="9">
        <f t="shared" si="5"/>
        <v>1.6256157635467983</v>
      </c>
      <c r="AB40" s="9">
        <f>IFERROR(IF(I40="AI",AA40-VLOOKUP(Q40,'PBT Tag Rates'!$A$6:$L$53,11,FALSE),AA40-VLOOKUP(Q40,'PBT Tag Rates'!$A$6:$L$53,12,FALSE)),0)</f>
        <v>1.6372944968513738</v>
      </c>
      <c r="AC40" s="9">
        <f t="shared" si="6"/>
        <v>16.556138758371237</v>
      </c>
      <c r="AD40" s="12" t="s">
        <v>1969</v>
      </c>
      <c r="AE40" s="8"/>
      <c r="AF40" s="39">
        <v>18</v>
      </c>
      <c r="AG40" t="s">
        <v>6</v>
      </c>
      <c r="AH40">
        <v>57</v>
      </c>
      <c r="AI40" s="11">
        <f t="shared" si="9"/>
        <v>1</v>
      </c>
      <c r="AJ40" s="11">
        <f t="shared" si="10"/>
        <v>32</v>
      </c>
      <c r="AK40" s="40">
        <f t="shared" si="11"/>
        <v>3.125E-2</v>
      </c>
      <c r="AM40" s="12">
        <f t="shared" si="12"/>
        <v>1</v>
      </c>
      <c r="AN40" s="9"/>
    </row>
    <row r="41" spans="1:41" x14ac:dyDescent="0.25">
      <c r="A41" t="s">
        <v>2078</v>
      </c>
      <c r="B41" t="s">
        <v>2124</v>
      </c>
      <c r="C41" t="s">
        <v>2125</v>
      </c>
      <c r="D41" s="1">
        <v>45524</v>
      </c>
      <c r="E41">
        <f t="shared" si="2"/>
        <v>70</v>
      </c>
      <c r="F41" t="s">
        <v>14</v>
      </c>
      <c r="G41">
        <v>760</v>
      </c>
      <c r="H41">
        <f t="shared" si="1"/>
        <v>76</v>
      </c>
      <c r="I41" t="s">
        <v>7</v>
      </c>
      <c r="J41" t="s">
        <v>8</v>
      </c>
      <c r="K41" t="s">
        <v>6506</v>
      </c>
      <c r="L41" t="s">
        <v>8</v>
      </c>
      <c r="M41" t="s">
        <v>6</v>
      </c>
      <c r="N41" t="str">
        <f t="shared" si="3"/>
        <v>M</v>
      </c>
      <c r="O41" t="s">
        <v>8</v>
      </c>
      <c r="P41" t="s">
        <v>8</v>
      </c>
      <c r="Q41" t="s">
        <v>11</v>
      </c>
      <c r="R41" t="s">
        <v>8</v>
      </c>
      <c r="S41" t="str">
        <f t="shared" si="7"/>
        <v>U</v>
      </c>
      <c r="T41" t="s">
        <v>12</v>
      </c>
      <c r="U41">
        <v>0.999999999999996</v>
      </c>
      <c r="V41" t="s">
        <v>8</v>
      </c>
      <c r="W41">
        <f>VLOOKUP(Q41,'PBT Tag Rates'!$A$6:$D$67,4,FALSE)</f>
        <v>1</v>
      </c>
      <c r="X41">
        <v>1</v>
      </c>
      <c r="Y41" s="8">
        <f t="shared" si="4"/>
        <v>1.0555555555555556</v>
      </c>
      <c r="Z41" s="10">
        <f>IFERROR(LOOKUP(H41,{30,43,48,53,58,63,68,73,78,83,88,93,97},{42,47,52,57,62,67,72,77,82,87,92,99,100}),999)</f>
        <v>77</v>
      </c>
      <c r="AA41" s="9">
        <f t="shared" si="5"/>
        <v>1.5079365079365081</v>
      </c>
      <c r="AB41" s="9">
        <f>IFERROR(IF(I41="AI",AA41-VLOOKUP(Q41,'PBT Tag Rates'!$A$6:$L$53,11,FALSE),AA41-VLOOKUP(Q41,'PBT Tag Rates'!$A$6:$L$53,12,FALSE)),0)</f>
        <v>1.4666333814341332</v>
      </c>
      <c r="AC41" s="9">
        <f t="shared" si="6"/>
        <v>14.830432654222076</v>
      </c>
      <c r="AD41" s="12" t="s">
        <v>1969</v>
      </c>
      <c r="AE41" s="8"/>
      <c r="AF41" s="39">
        <v>18</v>
      </c>
      <c r="AG41" t="s">
        <v>6</v>
      </c>
      <c r="AH41">
        <v>62</v>
      </c>
      <c r="AI41" s="11">
        <f t="shared" si="9"/>
        <v>1</v>
      </c>
      <c r="AJ41" s="11">
        <f t="shared" si="10"/>
        <v>72</v>
      </c>
      <c r="AK41" s="40">
        <f t="shared" si="11"/>
        <v>1.3888888888888888E-2</v>
      </c>
      <c r="AM41" s="12">
        <f t="shared" si="12"/>
        <v>1</v>
      </c>
      <c r="AN41" s="9"/>
    </row>
    <row r="42" spans="1:41" x14ac:dyDescent="0.25">
      <c r="A42" t="s">
        <v>2078</v>
      </c>
      <c r="B42" t="s">
        <v>2126</v>
      </c>
      <c r="C42" t="s">
        <v>2127</v>
      </c>
      <c r="D42" s="1">
        <v>45524</v>
      </c>
      <c r="E42">
        <f t="shared" si="2"/>
        <v>70</v>
      </c>
      <c r="F42" t="s">
        <v>14</v>
      </c>
      <c r="G42">
        <v>820</v>
      </c>
      <c r="H42">
        <f t="shared" si="1"/>
        <v>82</v>
      </c>
      <c r="I42" t="s">
        <v>9</v>
      </c>
      <c r="J42">
        <v>1</v>
      </c>
      <c r="K42" t="s">
        <v>6507</v>
      </c>
      <c r="L42" t="s">
        <v>8</v>
      </c>
      <c r="M42" t="s">
        <v>6</v>
      </c>
      <c r="N42" t="str">
        <f t="shared" si="3"/>
        <v>M</v>
      </c>
      <c r="O42" t="s">
        <v>7221</v>
      </c>
      <c r="P42" t="s">
        <v>7222</v>
      </c>
      <c r="Q42" t="s">
        <v>295</v>
      </c>
      <c r="R42">
        <v>4</v>
      </c>
      <c r="S42">
        <f t="shared" si="7"/>
        <v>2020</v>
      </c>
      <c r="T42" t="s">
        <v>12</v>
      </c>
      <c r="U42">
        <v>1</v>
      </c>
      <c r="V42" t="s">
        <v>888</v>
      </c>
      <c r="W42">
        <f>VLOOKUP(Q42,'PBT Tag Rates'!$A$6:$D$67,4,FALSE)</f>
        <v>0.98961045999999997</v>
      </c>
      <c r="X42">
        <v>1</v>
      </c>
      <c r="Y42" s="8">
        <f t="shared" si="4"/>
        <v>1.0249999999999999</v>
      </c>
      <c r="Z42" s="10">
        <f>IFERROR(LOOKUP(H42,{30,43,48,53,58,63,68,73,78,83,88,93,97},{42,47,52,57,62,67,72,77,82,87,92,99,100}),999)</f>
        <v>82</v>
      </c>
      <c r="AA42" s="9">
        <f t="shared" si="5"/>
        <v>1.4642857142857142</v>
      </c>
      <c r="AB42" s="9">
        <f>IFERROR(IF(I42="AI",AA42-VLOOKUP(Q42,'PBT Tag Rates'!$A$6:$L$53,11,FALSE),AA42-VLOOKUP(Q42,'PBT Tag Rates'!$A$6:$L$53,12,FALSE)),0)</f>
        <v>1.4747843300743955</v>
      </c>
      <c r="AC42" s="9">
        <f t="shared" si="6"/>
        <v>14.912854134878154</v>
      </c>
      <c r="AD42" s="12" t="s">
        <v>1969</v>
      </c>
      <c r="AE42" s="8"/>
      <c r="AF42" s="39">
        <v>18</v>
      </c>
      <c r="AG42" t="s">
        <v>6</v>
      </c>
      <c r="AH42">
        <v>67</v>
      </c>
      <c r="AI42" s="11">
        <f t="shared" si="9"/>
        <v>0</v>
      </c>
      <c r="AJ42" s="11">
        <f t="shared" si="10"/>
        <v>146</v>
      </c>
      <c r="AK42" s="40">
        <f t="shared" si="11"/>
        <v>0</v>
      </c>
      <c r="AM42" s="12">
        <f t="shared" si="12"/>
        <v>0</v>
      </c>
      <c r="AN42" s="9"/>
    </row>
    <row r="43" spans="1:41" x14ac:dyDescent="0.25">
      <c r="A43" t="s">
        <v>2078</v>
      </c>
      <c r="B43" t="s">
        <v>2128</v>
      </c>
      <c r="C43" t="s">
        <v>2129</v>
      </c>
      <c r="D43" s="1">
        <v>45524</v>
      </c>
      <c r="E43">
        <f t="shared" si="2"/>
        <v>70</v>
      </c>
      <c r="F43" t="s">
        <v>14</v>
      </c>
      <c r="G43">
        <v>770</v>
      </c>
      <c r="H43">
        <f t="shared" si="1"/>
        <v>77</v>
      </c>
      <c r="I43" t="s">
        <v>7</v>
      </c>
      <c r="J43" t="s">
        <v>8</v>
      </c>
      <c r="K43" t="s">
        <v>6508</v>
      </c>
      <c r="L43" t="s">
        <v>8</v>
      </c>
      <c r="M43" t="s">
        <v>14</v>
      </c>
      <c r="N43" t="str">
        <f t="shared" si="3"/>
        <v>F</v>
      </c>
      <c r="O43" t="s">
        <v>8</v>
      </c>
      <c r="P43" t="s">
        <v>8</v>
      </c>
      <c r="Q43" t="s">
        <v>11</v>
      </c>
      <c r="R43" t="s">
        <v>8</v>
      </c>
      <c r="S43" t="str">
        <f t="shared" si="7"/>
        <v>U</v>
      </c>
      <c r="T43" t="s">
        <v>12</v>
      </c>
      <c r="U43">
        <v>0.999999999999996</v>
      </c>
      <c r="V43" t="s">
        <v>8</v>
      </c>
      <c r="W43">
        <f>VLOOKUP(Q43,'PBT Tag Rates'!$A$6:$D$67,4,FALSE)</f>
        <v>1</v>
      </c>
      <c r="X43">
        <v>1</v>
      </c>
      <c r="Y43" s="8">
        <f t="shared" si="4"/>
        <v>1.1428571428571428</v>
      </c>
      <c r="Z43" s="10">
        <f>IFERROR(LOOKUP(H43,{30,43,48,53,58,63,68,73,78,83,88,93,97},{42,47,52,57,62,67,72,77,82,87,92,99,100}),999)</f>
        <v>77</v>
      </c>
      <c r="AA43" s="9">
        <f t="shared" si="5"/>
        <v>1.6326530612244898</v>
      </c>
      <c r="AB43" s="9">
        <f>IFERROR(IF(I43="AI",AA43-VLOOKUP(Q43,'PBT Tag Rates'!$A$6:$L$53,11,FALSE),AA43-VLOOKUP(Q43,'PBT Tag Rates'!$A$6:$L$53,12,FALSE)),0)</f>
        <v>1.5913499347221149</v>
      </c>
      <c r="AC43" s="9">
        <f t="shared" si="6"/>
        <v>16.091552486770478</v>
      </c>
      <c r="AD43" s="12" t="s">
        <v>1970</v>
      </c>
      <c r="AE43" s="8"/>
      <c r="AF43" s="39">
        <v>18</v>
      </c>
      <c r="AG43" t="s">
        <v>6</v>
      </c>
      <c r="AH43">
        <v>72</v>
      </c>
      <c r="AI43" s="11">
        <f t="shared" si="9"/>
        <v>1</v>
      </c>
      <c r="AJ43" s="11">
        <f t="shared" si="10"/>
        <v>175</v>
      </c>
      <c r="AK43" s="40">
        <f t="shared" si="11"/>
        <v>5.7142857142857143E-3</v>
      </c>
      <c r="AM43" s="12">
        <f t="shared" si="12"/>
        <v>1</v>
      </c>
      <c r="AN43" s="9"/>
    </row>
    <row r="44" spans="1:41" x14ac:dyDescent="0.25">
      <c r="A44" t="s">
        <v>2078</v>
      </c>
      <c r="B44" t="s">
        <v>2130</v>
      </c>
      <c r="C44" t="s">
        <v>2131</v>
      </c>
      <c r="D44" s="1">
        <v>45524</v>
      </c>
      <c r="E44">
        <f t="shared" si="2"/>
        <v>70</v>
      </c>
      <c r="F44" t="s">
        <v>14</v>
      </c>
      <c r="G44">
        <v>750</v>
      </c>
      <c r="H44">
        <f t="shared" si="1"/>
        <v>75</v>
      </c>
      <c r="I44" t="s">
        <v>7</v>
      </c>
      <c r="J44" t="s">
        <v>8</v>
      </c>
      <c r="K44" t="s">
        <v>6509</v>
      </c>
      <c r="L44" t="s">
        <v>8</v>
      </c>
      <c r="M44" t="s">
        <v>14</v>
      </c>
      <c r="N44" t="str">
        <f t="shared" si="3"/>
        <v>F</v>
      </c>
      <c r="O44" t="s">
        <v>7223</v>
      </c>
      <c r="P44" t="s">
        <v>7224</v>
      </c>
      <c r="Q44" t="s">
        <v>7225</v>
      </c>
      <c r="R44">
        <v>5</v>
      </c>
      <c r="S44">
        <f t="shared" si="7"/>
        <v>2019</v>
      </c>
      <c r="T44" t="s">
        <v>12</v>
      </c>
      <c r="U44">
        <v>0.999999999999998</v>
      </c>
      <c r="V44" t="s">
        <v>9065</v>
      </c>
      <c r="W44">
        <f>VLOOKUP(Q44,'PBT Tag Rates'!$A$6:$D$67,4,FALSE)</f>
        <v>1</v>
      </c>
      <c r="X44">
        <v>1</v>
      </c>
      <c r="Y44" s="8">
        <f t="shared" si="4"/>
        <v>1.1428571428571428</v>
      </c>
      <c r="Z44" s="10">
        <f>IFERROR(LOOKUP(H44,{30,43,48,53,58,63,68,73,78,83,88,93,97},{42,47,52,57,62,67,72,77,82,87,92,99,100}),999)</f>
        <v>77</v>
      </c>
      <c r="AA44" s="9">
        <f t="shared" si="5"/>
        <v>1.6326530612244898</v>
      </c>
      <c r="AB44" s="9">
        <f>IFERROR(IF(I44="AI",AA44-VLOOKUP(Q44,'PBT Tag Rates'!$A$6:$L$53,11,FALSE),AA44-VLOOKUP(Q44,'PBT Tag Rates'!$A$6:$L$53,12,FALSE)),0)</f>
        <v>1.6326530612244898</v>
      </c>
      <c r="AC44" s="9">
        <f t="shared" si="6"/>
        <v>16.509205080633652</v>
      </c>
      <c r="AD44" s="12" t="s">
        <v>676</v>
      </c>
      <c r="AE44" s="8"/>
      <c r="AF44" s="39">
        <v>18</v>
      </c>
      <c r="AG44" t="s">
        <v>6</v>
      </c>
      <c r="AH44">
        <v>77</v>
      </c>
      <c r="AI44" s="11">
        <f t="shared" si="9"/>
        <v>1</v>
      </c>
      <c r="AJ44" s="11">
        <f t="shared" si="10"/>
        <v>172</v>
      </c>
      <c r="AK44" s="40">
        <f t="shared" si="11"/>
        <v>5.8139534883720929E-3</v>
      </c>
      <c r="AM44" s="12">
        <f t="shared" si="12"/>
        <v>1</v>
      </c>
      <c r="AN44" s="9"/>
    </row>
    <row r="45" spans="1:41" x14ac:dyDescent="0.25">
      <c r="A45" t="s">
        <v>2078</v>
      </c>
      <c r="B45" t="s">
        <v>2132</v>
      </c>
      <c r="C45" t="s">
        <v>955</v>
      </c>
      <c r="D45" s="1">
        <v>45524</v>
      </c>
      <c r="E45">
        <f t="shared" si="2"/>
        <v>70</v>
      </c>
      <c r="F45" t="s">
        <v>6</v>
      </c>
      <c r="G45">
        <v>380</v>
      </c>
      <c r="H45">
        <f t="shared" si="1"/>
        <v>38</v>
      </c>
      <c r="I45" t="s">
        <v>7</v>
      </c>
      <c r="J45" t="s">
        <v>8</v>
      </c>
      <c r="K45" t="s">
        <v>8</v>
      </c>
      <c r="L45" t="s">
        <v>8</v>
      </c>
      <c r="M45" t="s">
        <v>6</v>
      </c>
      <c r="N45" t="str">
        <f t="shared" si="3"/>
        <v>M</v>
      </c>
      <c r="O45" t="s">
        <v>8</v>
      </c>
      <c r="P45" t="s">
        <v>8</v>
      </c>
      <c r="Q45" t="s">
        <v>11</v>
      </c>
      <c r="R45" t="s">
        <v>8</v>
      </c>
      <c r="S45" t="str">
        <f t="shared" si="7"/>
        <v>U</v>
      </c>
      <c r="T45" t="s">
        <v>12</v>
      </c>
      <c r="U45">
        <v>1</v>
      </c>
      <c r="V45" t="s">
        <v>8</v>
      </c>
      <c r="W45">
        <f>VLOOKUP(Q45,'PBT Tag Rates'!$A$6:$D$67,4,FALSE)</f>
        <v>1</v>
      </c>
      <c r="X45">
        <v>1</v>
      </c>
      <c r="Y45" s="8">
        <f t="shared" si="4"/>
        <v>1</v>
      </c>
      <c r="Z45" s="10">
        <f>IFERROR(LOOKUP(H45,{30,43,48,53,58,63,68,73,78,83,88,93,97},{42,47,52,57,62,67,72,77,82,87,92,99,100}),999)</f>
        <v>42</v>
      </c>
      <c r="AA45" s="9">
        <f t="shared" si="5"/>
        <v>1.4285714285714286</v>
      </c>
      <c r="AB45" s="9">
        <f>IFERROR(IF(I45="AI",AA45-VLOOKUP(Q45,'PBT Tag Rates'!$A$6:$L$53,11,FALSE),AA45-VLOOKUP(Q45,'PBT Tag Rates'!$A$6:$L$53,12,FALSE)),0)</f>
        <v>1.3872683020690537</v>
      </c>
      <c r="AC45" s="9">
        <f t="shared" si="6"/>
        <v>14.02790185169127</v>
      </c>
      <c r="AD45" s="12" t="s">
        <v>1969</v>
      </c>
      <c r="AE45" s="8"/>
      <c r="AF45" s="39">
        <v>18</v>
      </c>
      <c r="AG45" t="s">
        <v>6</v>
      </c>
      <c r="AH45">
        <v>82</v>
      </c>
      <c r="AI45" s="11">
        <f t="shared" si="9"/>
        <v>0</v>
      </c>
      <c r="AJ45" s="11">
        <f t="shared" si="10"/>
        <v>88</v>
      </c>
      <c r="AK45" s="40">
        <f t="shared" si="11"/>
        <v>0</v>
      </c>
      <c r="AM45" s="12">
        <f t="shared" si="12"/>
        <v>0</v>
      </c>
      <c r="AN45" s="9"/>
    </row>
    <row r="46" spans="1:41" x14ac:dyDescent="0.25">
      <c r="A46" t="s">
        <v>2078</v>
      </c>
      <c r="B46" t="s">
        <v>2133</v>
      </c>
      <c r="C46" t="s">
        <v>956</v>
      </c>
      <c r="D46" s="1">
        <v>45524</v>
      </c>
      <c r="E46">
        <f t="shared" si="2"/>
        <v>70</v>
      </c>
      <c r="F46" t="s">
        <v>14</v>
      </c>
      <c r="G46">
        <v>810</v>
      </c>
      <c r="H46">
        <f t="shared" si="1"/>
        <v>81</v>
      </c>
      <c r="I46" t="s">
        <v>9</v>
      </c>
      <c r="J46">
        <v>1</v>
      </c>
      <c r="K46" t="s">
        <v>6510</v>
      </c>
      <c r="L46" t="s">
        <v>8</v>
      </c>
      <c r="M46" t="s">
        <v>14</v>
      </c>
      <c r="N46" t="str">
        <f t="shared" si="3"/>
        <v>F</v>
      </c>
      <c r="O46" t="s">
        <v>194</v>
      </c>
      <c r="P46" t="s">
        <v>195</v>
      </c>
      <c r="Q46" t="s">
        <v>171</v>
      </c>
      <c r="R46">
        <v>5</v>
      </c>
      <c r="S46">
        <f t="shared" si="7"/>
        <v>2019</v>
      </c>
      <c r="T46" t="s">
        <v>12</v>
      </c>
      <c r="U46">
        <v>1</v>
      </c>
      <c r="V46" t="s">
        <v>893</v>
      </c>
      <c r="W46">
        <f>VLOOKUP(Q46,'PBT Tag Rates'!$A$6:$D$67,4,FALSE)</f>
        <v>0.95971980899999998</v>
      </c>
      <c r="X46">
        <v>1</v>
      </c>
      <c r="Y46" s="8">
        <f t="shared" si="4"/>
        <v>1.1379310344827587</v>
      </c>
      <c r="Z46" s="10">
        <f>IFERROR(LOOKUP(H46,{30,43,48,53,58,63,68,73,78,83,88,93,97},{42,47,52,57,62,67,72,77,82,87,92,99,100}),999)</f>
        <v>82</v>
      </c>
      <c r="AA46" s="9">
        <f t="shared" si="5"/>
        <v>1.6256157635467983</v>
      </c>
      <c r="AB46" s="9">
        <f>IFERROR(IF(I46="AI",AA46-VLOOKUP(Q46,'PBT Tag Rates'!$A$6:$L$53,11,FALSE),AA46-VLOOKUP(Q46,'PBT Tag Rates'!$A$6:$L$53,12,FALSE)),0)</f>
        <v>1.6675865456670202</v>
      </c>
      <c r="AC46" s="9">
        <f t="shared" si="6"/>
        <v>16.862448566674903</v>
      </c>
      <c r="AD46" s="12" t="s">
        <v>1969</v>
      </c>
      <c r="AE46" s="8"/>
      <c r="AF46" s="39">
        <v>18</v>
      </c>
      <c r="AG46" t="s">
        <v>6</v>
      </c>
      <c r="AH46">
        <v>87</v>
      </c>
      <c r="AI46" s="11">
        <f t="shared" si="9"/>
        <v>0</v>
      </c>
      <c r="AJ46" s="11">
        <f t="shared" si="10"/>
        <v>28</v>
      </c>
      <c r="AK46" s="40">
        <f t="shared" si="11"/>
        <v>0</v>
      </c>
      <c r="AM46" s="12">
        <f t="shared" si="12"/>
        <v>0</v>
      </c>
      <c r="AN46" s="9"/>
    </row>
    <row r="47" spans="1:41" x14ac:dyDescent="0.25">
      <c r="A47" t="s">
        <v>2078</v>
      </c>
      <c r="B47" t="s">
        <v>2134</v>
      </c>
      <c r="C47" t="s">
        <v>957</v>
      </c>
      <c r="D47" s="1">
        <v>45524</v>
      </c>
      <c r="E47">
        <f t="shared" si="2"/>
        <v>70</v>
      </c>
      <c r="F47" t="s">
        <v>6</v>
      </c>
      <c r="G47">
        <v>500</v>
      </c>
      <c r="H47">
        <f t="shared" si="1"/>
        <v>50</v>
      </c>
      <c r="I47" t="s">
        <v>9</v>
      </c>
      <c r="J47">
        <v>1</v>
      </c>
      <c r="K47" t="s">
        <v>8</v>
      </c>
      <c r="L47" t="s">
        <v>8</v>
      </c>
      <c r="M47" t="s">
        <v>6</v>
      </c>
      <c r="N47" t="str">
        <f t="shared" si="3"/>
        <v>M</v>
      </c>
      <c r="O47" t="s">
        <v>7226</v>
      </c>
      <c r="P47" t="s">
        <v>7227</v>
      </c>
      <c r="Q47" t="s">
        <v>7200</v>
      </c>
      <c r="R47">
        <v>2</v>
      </c>
      <c r="S47">
        <f t="shared" si="7"/>
        <v>2022</v>
      </c>
      <c r="T47" t="s">
        <v>12</v>
      </c>
      <c r="U47">
        <v>1</v>
      </c>
      <c r="V47" t="s">
        <v>886</v>
      </c>
      <c r="W47">
        <f>VLOOKUP(Q47,'PBT Tag Rates'!$A$6:$D$67,4,FALSE)</f>
        <v>0.98</v>
      </c>
      <c r="X47">
        <v>1</v>
      </c>
      <c r="Y47" s="8">
        <f t="shared" si="4"/>
        <v>1.2857142857142856</v>
      </c>
      <c r="Z47" s="10">
        <f>IFERROR(LOOKUP(H47,{30,43,48,53,58,63,68,73,78,83,88,93,97},{42,47,52,57,62,67,72,77,82,87,92,99,100}),999)</f>
        <v>52</v>
      </c>
      <c r="AA47" s="9">
        <f t="shared" si="5"/>
        <v>1.8367346938775511</v>
      </c>
      <c r="AB47" s="9">
        <f>IFERROR(IF(I47="AI",AA47-VLOOKUP(Q47,'PBT Tag Rates'!$A$6:$L$53,11,FALSE),AA47-VLOOKUP(Q47,'PBT Tag Rates'!$A$6:$L$53,12,FALSE)),0)</f>
        <v>1.8571428571428572</v>
      </c>
      <c r="AC47" s="9">
        <f t="shared" si="6"/>
        <v>18.779220779220779</v>
      </c>
      <c r="AD47" s="12" t="s">
        <v>1969</v>
      </c>
      <c r="AE47" s="8"/>
      <c r="AF47" s="39">
        <v>18</v>
      </c>
      <c r="AG47" t="s">
        <v>6</v>
      </c>
      <c r="AH47">
        <v>92</v>
      </c>
      <c r="AI47" s="11">
        <f t="shared" si="9"/>
        <v>0</v>
      </c>
      <c r="AJ47" s="11">
        <f t="shared" si="10"/>
        <v>14</v>
      </c>
      <c r="AK47" s="40">
        <f t="shared" si="11"/>
        <v>0</v>
      </c>
      <c r="AM47" s="12">
        <f t="shared" si="12"/>
        <v>0</v>
      </c>
      <c r="AN47" s="9"/>
    </row>
    <row r="48" spans="1:41" x14ac:dyDescent="0.25">
      <c r="A48" t="s">
        <v>2078</v>
      </c>
      <c r="B48" t="s">
        <v>2135</v>
      </c>
      <c r="C48" t="s">
        <v>274</v>
      </c>
      <c r="D48" s="1">
        <v>45524</v>
      </c>
      <c r="E48">
        <f t="shared" si="2"/>
        <v>70</v>
      </c>
      <c r="F48" t="s">
        <v>14</v>
      </c>
      <c r="G48">
        <v>760</v>
      </c>
      <c r="H48">
        <f t="shared" si="1"/>
        <v>76</v>
      </c>
      <c r="I48" t="s">
        <v>9</v>
      </c>
      <c r="J48">
        <v>1</v>
      </c>
      <c r="K48" t="s">
        <v>6511</v>
      </c>
      <c r="L48" t="s">
        <v>8</v>
      </c>
      <c r="M48" t="s">
        <v>14</v>
      </c>
      <c r="N48" t="str">
        <f t="shared" si="3"/>
        <v>F</v>
      </c>
      <c r="O48" t="s">
        <v>1760</v>
      </c>
      <c r="P48" t="s">
        <v>1761</v>
      </c>
      <c r="Q48" t="s">
        <v>295</v>
      </c>
      <c r="R48">
        <v>4</v>
      </c>
      <c r="S48">
        <f t="shared" si="7"/>
        <v>2020</v>
      </c>
      <c r="T48" t="s">
        <v>12</v>
      </c>
      <c r="U48">
        <v>0.999999999999999</v>
      </c>
      <c r="V48" t="s">
        <v>889</v>
      </c>
      <c r="W48">
        <f>VLOOKUP(Q48,'PBT Tag Rates'!$A$6:$D$67,4,FALSE)</f>
        <v>0.98961045999999997</v>
      </c>
      <c r="X48">
        <v>1</v>
      </c>
      <c r="Y48" s="8">
        <f t="shared" si="4"/>
        <v>1.1428571428571428</v>
      </c>
      <c r="Z48" s="10">
        <f>IFERROR(LOOKUP(H48,{30,43,48,53,58,63,68,73,78,83,88,93,97},{42,47,52,57,62,67,72,77,82,87,92,99,100}),999)</f>
        <v>77</v>
      </c>
      <c r="AA48" s="9">
        <f t="shared" si="5"/>
        <v>1.6326530612244898</v>
      </c>
      <c r="AB48" s="9">
        <f>IFERROR(IF(I48="AI",AA48-VLOOKUP(Q48,'PBT Tag Rates'!$A$6:$L$53,11,FALSE),AA48-VLOOKUP(Q48,'PBT Tag Rates'!$A$6:$L$53,12,FALSE)),0)</f>
        <v>1.6431516770131711</v>
      </c>
      <c r="AC48" s="9">
        <f t="shared" si="6"/>
        <v>16.6153659088185</v>
      </c>
      <c r="AD48" s="12" t="s">
        <v>1969</v>
      </c>
      <c r="AE48" s="8"/>
      <c r="AF48" s="39">
        <v>18</v>
      </c>
      <c r="AG48" t="s">
        <v>6</v>
      </c>
      <c r="AH48">
        <v>99</v>
      </c>
      <c r="AI48" s="11">
        <f t="shared" si="9"/>
        <v>0</v>
      </c>
      <c r="AJ48" s="11">
        <f t="shared" si="10"/>
        <v>2</v>
      </c>
      <c r="AK48" s="40">
        <f t="shared" si="11"/>
        <v>0</v>
      </c>
      <c r="AM48" s="12">
        <f t="shared" si="12"/>
        <v>0</v>
      </c>
      <c r="AN48" s="9"/>
    </row>
    <row r="49" spans="1:40" x14ac:dyDescent="0.25">
      <c r="A49" t="s">
        <v>2078</v>
      </c>
      <c r="B49" t="s">
        <v>2136</v>
      </c>
      <c r="C49" t="s">
        <v>958</v>
      </c>
      <c r="D49" s="1">
        <v>45524</v>
      </c>
      <c r="E49">
        <f t="shared" si="2"/>
        <v>70</v>
      </c>
      <c r="F49" t="s">
        <v>14</v>
      </c>
      <c r="G49">
        <v>720</v>
      </c>
      <c r="H49">
        <f t="shared" si="1"/>
        <v>72</v>
      </c>
      <c r="I49" t="s">
        <v>9</v>
      </c>
      <c r="J49">
        <v>1</v>
      </c>
      <c r="K49" t="s">
        <v>6512</v>
      </c>
      <c r="L49" t="s">
        <v>8</v>
      </c>
      <c r="M49" t="s">
        <v>14</v>
      </c>
      <c r="N49" t="str">
        <f t="shared" si="3"/>
        <v>F</v>
      </c>
      <c r="O49" t="s">
        <v>7228</v>
      </c>
      <c r="P49" t="s">
        <v>7229</v>
      </c>
      <c r="Q49" t="s">
        <v>295</v>
      </c>
      <c r="R49">
        <v>4</v>
      </c>
      <c r="S49">
        <f t="shared" si="7"/>
        <v>2020</v>
      </c>
      <c r="T49" t="s">
        <v>12</v>
      </c>
      <c r="U49">
        <v>0.999999999999999</v>
      </c>
      <c r="V49" t="s">
        <v>945</v>
      </c>
      <c r="W49">
        <f>VLOOKUP(Q49,'PBT Tag Rates'!$A$6:$D$67,4,FALSE)</f>
        <v>0.98961045999999997</v>
      </c>
      <c r="X49">
        <v>1</v>
      </c>
      <c r="Y49" s="8">
        <f t="shared" si="4"/>
        <v>1.0666666666666667</v>
      </c>
      <c r="Z49" s="10">
        <f>IFERROR(LOOKUP(H49,{30,43,48,53,58,63,68,73,78,83,88,93,97},{42,47,52,57,62,67,72,77,82,87,92,99,100}),999)</f>
        <v>72</v>
      </c>
      <c r="AA49" s="9">
        <f t="shared" si="5"/>
        <v>1.5238095238095239</v>
      </c>
      <c r="AB49" s="9">
        <f>IFERROR(IF(I49="AI",AA49-VLOOKUP(Q49,'PBT Tag Rates'!$A$6:$L$53,11,FALSE),AA49-VLOOKUP(Q49,'PBT Tag Rates'!$A$6:$L$53,12,FALSE)),0)</f>
        <v>1.5343081395982052</v>
      </c>
      <c r="AC49" s="9">
        <f t="shared" si="6"/>
        <v>15.514752236776257</v>
      </c>
      <c r="AD49" s="12" t="s">
        <v>1969</v>
      </c>
      <c r="AE49" s="8"/>
      <c r="AF49" s="39">
        <v>18</v>
      </c>
      <c r="AG49" t="s">
        <v>6</v>
      </c>
      <c r="AH49">
        <v>100</v>
      </c>
      <c r="AI49" s="11">
        <f t="shared" si="9"/>
        <v>0</v>
      </c>
      <c r="AJ49" s="11">
        <f t="shared" si="10"/>
        <v>1</v>
      </c>
      <c r="AK49" s="40">
        <f t="shared" si="11"/>
        <v>0</v>
      </c>
      <c r="AM49" s="12">
        <f t="shared" si="12"/>
        <v>0</v>
      </c>
      <c r="AN49" s="9"/>
    </row>
    <row r="50" spans="1:40" x14ac:dyDescent="0.25">
      <c r="A50" t="s">
        <v>2078</v>
      </c>
      <c r="B50" t="s">
        <v>2137</v>
      </c>
      <c r="C50" t="s">
        <v>2138</v>
      </c>
      <c r="D50" s="1">
        <v>45524</v>
      </c>
      <c r="E50">
        <f t="shared" si="2"/>
        <v>70</v>
      </c>
      <c r="F50" t="s">
        <v>14</v>
      </c>
      <c r="G50">
        <v>720</v>
      </c>
      <c r="H50">
        <f t="shared" si="1"/>
        <v>72</v>
      </c>
      <c r="I50" t="s">
        <v>9</v>
      </c>
      <c r="J50">
        <v>1</v>
      </c>
      <c r="K50" t="s">
        <v>6513</v>
      </c>
      <c r="L50" t="s">
        <v>8</v>
      </c>
      <c r="M50" t="s">
        <v>14</v>
      </c>
      <c r="N50" t="str">
        <f t="shared" si="3"/>
        <v>F</v>
      </c>
      <c r="O50" t="s">
        <v>7230</v>
      </c>
      <c r="P50" t="s">
        <v>7231</v>
      </c>
      <c r="Q50" t="s">
        <v>295</v>
      </c>
      <c r="R50">
        <v>4</v>
      </c>
      <c r="S50">
        <f t="shared" si="7"/>
        <v>2020</v>
      </c>
      <c r="T50" t="s">
        <v>12</v>
      </c>
      <c r="U50">
        <v>1</v>
      </c>
      <c r="V50" t="s">
        <v>740</v>
      </c>
      <c r="W50">
        <f>VLOOKUP(Q50,'PBT Tag Rates'!$A$6:$D$67,4,FALSE)</f>
        <v>0.98961045999999997</v>
      </c>
      <c r="X50">
        <v>1</v>
      </c>
      <c r="Y50" s="8">
        <f t="shared" si="4"/>
        <v>1.0666666666666667</v>
      </c>
      <c r="Z50" s="10">
        <f>IFERROR(LOOKUP(H50,{30,43,48,53,58,63,68,73,78,83,88,93,97},{42,47,52,57,62,67,72,77,82,87,92,99,100}),999)</f>
        <v>72</v>
      </c>
      <c r="AA50" s="9">
        <f t="shared" si="5"/>
        <v>1.5238095238095239</v>
      </c>
      <c r="AB50" s="9">
        <f>IFERROR(IF(I50="AI",AA50-VLOOKUP(Q50,'PBT Tag Rates'!$A$6:$L$53,11,FALSE),AA50-VLOOKUP(Q50,'PBT Tag Rates'!$A$6:$L$53,12,FALSE)),0)</f>
        <v>1.5343081395982052</v>
      </c>
      <c r="AC50" s="9">
        <f t="shared" si="6"/>
        <v>15.514752236776257</v>
      </c>
      <c r="AD50" s="12" t="s">
        <v>1969</v>
      </c>
      <c r="AE50" s="8"/>
      <c r="AF50" s="39">
        <v>70</v>
      </c>
      <c r="AG50" t="s">
        <v>14</v>
      </c>
      <c r="AH50">
        <v>42</v>
      </c>
      <c r="AI50" s="11">
        <f t="shared" si="9"/>
        <v>0</v>
      </c>
      <c r="AJ50" s="11">
        <f t="shared" si="10"/>
        <v>2</v>
      </c>
      <c r="AK50" s="40">
        <f t="shared" si="11"/>
        <v>0</v>
      </c>
      <c r="AM50">
        <f>AJ50*AK50</f>
        <v>0</v>
      </c>
      <c r="AN50" s="9"/>
    </row>
    <row r="51" spans="1:40" x14ac:dyDescent="0.25">
      <c r="A51" t="s">
        <v>2078</v>
      </c>
      <c r="B51" t="s">
        <v>2139</v>
      </c>
      <c r="C51" t="s">
        <v>959</v>
      </c>
      <c r="D51" s="1">
        <v>45524</v>
      </c>
      <c r="E51">
        <f t="shared" si="2"/>
        <v>70</v>
      </c>
      <c r="F51" t="s">
        <v>14</v>
      </c>
      <c r="G51">
        <v>750</v>
      </c>
      <c r="H51">
        <f t="shared" si="1"/>
        <v>75</v>
      </c>
      <c r="I51" t="s">
        <v>7</v>
      </c>
      <c r="J51" t="s">
        <v>8</v>
      </c>
      <c r="K51" t="s">
        <v>6514</v>
      </c>
      <c r="L51" t="s">
        <v>8</v>
      </c>
      <c r="M51" t="s">
        <v>14</v>
      </c>
      <c r="N51" t="str">
        <f t="shared" si="3"/>
        <v>F</v>
      </c>
      <c r="O51" t="s">
        <v>7232</v>
      </c>
      <c r="P51" t="s">
        <v>7233</v>
      </c>
      <c r="Q51" t="s">
        <v>476</v>
      </c>
      <c r="R51">
        <v>4</v>
      </c>
      <c r="S51">
        <f t="shared" si="7"/>
        <v>2020</v>
      </c>
      <c r="T51" t="s">
        <v>12</v>
      </c>
      <c r="U51">
        <v>1</v>
      </c>
      <c r="V51" t="s">
        <v>658</v>
      </c>
      <c r="W51">
        <f>VLOOKUP(Q51,'PBT Tag Rates'!$A$6:$D$67,4,FALSE)</f>
        <v>0.98845608500000004</v>
      </c>
      <c r="X51">
        <v>1</v>
      </c>
      <c r="Y51" s="8">
        <f t="shared" si="4"/>
        <v>1.1428571428571428</v>
      </c>
      <c r="Z51" s="10">
        <f>IFERROR(LOOKUP(H51,{30,43,48,53,58,63,68,73,78,83,88,93,97},{42,47,52,57,62,67,72,77,82,87,92,99,100}),999)</f>
        <v>77</v>
      </c>
      <c r="AA51" s="9">
        <f t="shared" si="5"/>
        <v>1.6326530612244898</v>
      </c>
      <c r="AB51" s="9">
        <f>IFERROR(IF(I51="AI",AA51-VLOOKUP(Q51,'PBT Tag Rates'!$A$6:$L$53,11,FALSE),AA51-VLOOKUP(Q51,'PBT Tag Rates'!$A$6:$L$53,12,FALSE)),0)</f>
        <v>1.6443317945290656</v>
      </c>
      <c r="AC51" s="9">
        <f t="shared" si="6"/>
        <v>16.627299125098105</v>
      </c>
      <c r="AD51" s="12" t="s">
        <v>1969</v>
      </c>
      <c r="AE51" s="8"/>
      <c r="AF51" s="39">
        <v>70</v>
      </c>
      <c r="AG51" t="s">
        <v>14</v>
      </c>
      <c r="AH51">
        <v>47</v>
      </c>
      <c r="AI51" s="11">
        <f t="shared" si="9"/>
        <v>0</v>
      </c>
      <c r="AJ51" s="11">
        <f t="shared" si="10"/>
        <v>4</v>
      </c>
      <c r="AK51" s="40">
        <f t="shared" si="11"/>
        <v>0</v>
      </c>
      <c r="AM51">
        <f t="shared" ref="AM51:AM75" si="13">AJ51*AK51</f>
        <v>0</v>
      </c>
      <c r="AN51" s="9"/>
    </row>
    <row r="52" spans="1:40" x14ac:dyDescent="0.25">
      <c r="A52" t="s">
        <v>2078</v>
      </c>
      <c r="B52" t="s">
        <v>2140</v>
      </c>
      <c r="C52" t="s">
        <v>2141</v>
      </c>
      <c r="D52" s="1">
        <v>45524</v>
      </c>
      <c r="E52">
        <f t="shared" si="2"/>
        <v>70</v>
      </c>
      <c r="F52" t="s">
        <v>14</v>
      </c>
      <c r="G52">
        <v>740</v>
      </c>
      <c r="H52">
        <f t="shared" si="1"/>
        <v>74</v>
      </c>
      <c r="I52" t="s">
        <v>9</v>
      </c>
      <c r="J52">
        <v>1</v>
      </c>
      <c r="K52" t="s">
        <v>6515</v>
      </c>
      <c r="L52" t="s">
        <v>8</v>
      </c>
      <c r="M52" t="s">
        <v>14</v>
      </c>
      <c r="N52" t="str">
        <f t="shared" si="3"/>
        <v>F</v>
      </c>
      <c r="O52" t="s">
        <v>7234</v>
      </c>
      <c r="P52" t="s">
        <v>7235</v>
      </c>
      <c r="Q52" t="s">
        <v>295</v>
      </c>
      <c r="R52">
        <v>4</v>
      </c>
      <c r="S52">
        <f t="shared" si="7"/>
        <v>2020</v>
      </c>
      <c r="T52" t="s">
        <v>12</v>
      </c>
      <c r="U52">
        <v>1</v>
      </c>
      <c r="V52" t="s">
        <v>919</v>
      </c>
      <c r="W52">
        <f>VLOOKUP(Q52,'PBT Tag Rates'!$A$6:$D$67,4,FALSE)</f>
        <v>0.98961045999999997</v>
      </c>
      <c r="X52">
        <v>1</v>
      </c>
      <c r="Y52" s="8">
        <f t="shared" si="4"/>
        <v>1.1428571428571428</v>
      </c>
      <c r="Z52" s="10">
        <f>IFERROR(LOOKUP(H52,{30,43,48,53,58,63,68,73,78,83,88,93,97},{42,47,52,57,62,67,72,77,82,87,92,99,100}),999)</f>
        <v>77</v>
      </c>
      <c r="AA52" s="9">
        <f t="shared" si="5"/>
        <v>1.6326530612244898</v>
      </c>
      <c r="AB52" s="9">
        <f>IFERROR(IF(I52="AI",AA52-VLOOKUP(Q52,'PBT Tag Rates'!$A$6:$L$53,11,FALSE),AA52-VLOOKUP(Q52,'PBT Tag Rates'!$A$6:$L$53,12,FALSE)),0)</f>
        <v>1.6431516770131711</v>
      </c>
      <c r="AC52" s="9">
        <f t="shared" si="6"/>
        <v>16.6153659088185</v>
      </c>
      <c r="AD52" s="12" t="s">
        <v>1969</v>
      </c>
      <c r="AE52" s="8"/>
      <c r="AF52" s="39">
        <v>70</v>
      </c>
      <c r="AG52" t="s">
        <v>14</v>
      </c>
      <c r="AH52">
        <v>52</v>
      </c>
      <c r="AI52" s="11">
        <f t="shared" si="9"/>
        <v>0</v>
      </c>
      <c r="AJ52" s="11">
        <f t="shared" si="10"/>
        <v>4</v>
      </c>
      <c r="AK52" s="40">
        <f t="shared" si="11"/>
        <v>0</v>
      </c>
      <c r="AM52">
        <f t="shared" si="13"/>
        <v>0</v>
      </c>
      <c r="AN52" s="9"/>
    </row>
    <row r="53" spans="1:40" x14ac:dyDescent="0.25">
      <c r="A53" t="s">
        <v>2078</v>
      </c>
      <c r="B53" t="s">
        <v>2142</v>
      </c>
      <c r="C53" t="s">
        <v>961</v>
      </c>
      <c r="D53" s="1">
        <v>45524</v>
      </c>
      <c r="E53">
        <f t="shared" si="2"/>
        <v>70</v>
      </c>
      <c r="F53" t="s">
        <v>6</v>
      </c>
      <c r="G53">
        <v>730</v>
      </c>
      <c r="H53">
        <f t="shared" si="1"/>
        <v>73</v>
      </c>
      <c r="I53" t="s">
        <v>9</v>
      </c>
      <c r="J53">
        <v>1</v>
      </c>
      <c r="K53" t="s">
        <v>6516</v>
      </c>
      <c r="L53" t="s">
        <v>8</v>
      </c>
      <c r="M53" t="s">
        <v>6</v>
      </c>
      <c r="N53" t="str">
        <f t="shared" si="3"/>
        <v>M</v>
      </c>
      <c r="O53" t="s">
        <v>354</v>
      </c>
      <c r="P53" t="s">
        <v>383</v>
      </c>
      <c r="Q53" t="s">
        <v>295</v>
      </c>
      <c r="R53">
        <v>4</v>
      </c>
      <c r="S53">
        <f t="shared" si="7"/>
        <v>2020</v>
      </c>
      <c r="T53" t="s">
        <v>12</v>
      </c>
      <c r="U53">
        <v>0.999999999999999</v>
      </c>
      <c r="V53" t="s">
        <v>888</v>
      </c>
      <c r="W53">
        <f>VLOOKUP(Q53,'PBT Tag Rates'!$A$6:$D$67,4,FALSE)</f>
        <v>0.98961045999999997</v>
      </c>
      <c r="X53">
        <v>1</v>
      </c>
      <c r="Y53" s="8">
        <f t="shared" si="4"/>
        <v>1.0555555555555556</v>
      </c>
      <c r="Z53" s="10">
        <f>IFERROR(LOOKUP(H53,{30,43,48,53,58,63,68,73,78,83,88,93,97},{42,47,52,57,62,67,72,77,82,87,92,99,100}),999)</f>
        <v>77</v>
      </c>
      <c r="AA53" s="9">
        <f t="shared" si="5"/>
        <v>1.5079365079365081</v>
      </c>
      <c r="AB53" s="9">
        <f>IFERROR(IF(I53="AI",AA53-VLOOKUP(Q53,'PBT Tag Rates'!$A$6:$L$53,11,FALSE),AA53-VLOOKUP(Q53,'PBT Tag Rates'!$A$6:$L$53,12,FALSE)),0)</f>
        <v>1.5184351237251894</v>
      </c>
      <c r="AC53" s="9">
        <f t="shared" si="6"/>
        <v>15.354246076270098</v>
      </c>
      <c r="AD53" s="12" t="s">
        <v>1969</v>
      </c>
      <c r="AE53" s="8"/>
      <c r="AF53" s="39">
        <v>70</v>
      </c>
      <c r="AG53" t="s">
        <v>14</v>
      </c>
      <c r="AH53">
        <v>57</v>
      </c>
      <c r="AI53" s="11">
        <f t="shared" si="9"/>
        <v>1</v>
      </c>
      <c r="AJ53" s="11">
        <f t="shared" si="10"/>
        <v>4</v>
      </c>
      <c r="AK53" s="40">
        <f t="shared" si="11"/>
        <v>0.25</v>
      </c>
      <c r="AM53">
        <f t="shared" si="13"/>
        <v>1</v>
      </c>
      <c r="AN53" s="9"/>
    </row>
    <row r="54" spans="1:40" x14ac:dyDescent="0.25">
      <c r="A54" t="s">
        <v>2078</v>
      </c>
      <c r="B54" t="s">
        <v>2143</v>
      </c>
      <c r="C54" t="s">
        <v>964</v>
      </c>
      <c r="D54" s="1">
        <v>45524</v>
      </c>
      <c r="E54">
        <f t="shared" si="2"/>
        <v>70</v>
      </c>
      <c r="F54" t="s">
        <v>6</v>
      </c>
      <c r="G54">
        <v>490</v>
      </c>
      <c r="H54">
        <f t="shared" si="1"/>
        <v>49</v>
      </c>
      <c r="I54" t="s">
        <v>9</v>
      </c>
      <c r="J54">
        <v>1</v>
      </c>
      <c r="K54" t="s">
        <v>8</v>
      </c>
      <c r="L54" t="s">
        <v>8</v>
      </c>
      <c r="M54" t="s">
        <v>6</v>
      </c>
      <c r="N54" t="str">
        <f t="shared" si="3"/>
        <v>M</v>
      </c>
      <c r="O54" t="s">
        <v>7236</v>
      </c>
      <c r="P54" t="s">
        <v>7237</v>
      </c>
      <c r="Q54" t="s">
        <v>7200</v>
      </c>
      <c r="R54">
        <v>2</v>
      </c>
      <c r="S54">
        <f t="shared" si="7"/>
        <v>2022</v>
      </c>
      <c r="T54" t="s">
        <v>12</v>
      </c>
      <c r="U54">
        <v>1</v>
      </c>
      <c r="V54" t="s">
        <v>886</v>
      </c>
      <c r="W54">
        <f>VLOOKUP(Q54,'PBT Tag Rates'!$A$6:$D$67,4,FALSE)</f>
        <v>0.98</v>
      </c>
      <c r="X54">
        <v>1</v>
      </c>
      <c r="Y54" s="8">
        <f t="shared" si="4"/>
        <v>1.2857142857142856</v>
      </c>
      <c r="Z54" s="10">
        <f>IFERROR(LOOKUP(H54,{30,43,48,53,58,63,68,73,78,83,88,93,97},{42,47,52,57,62,67,72,77,82,87,92,99,100}),999)</f>
        <v>52</v>
      </c>
      <c r="AA54" s="9">
        <f t="shared" si="5"/>
        <v>1.8367346938775511</v>
      </c>
      <c r="AB54" s="9">
        <f>IFERROR(IF(I54="AI",AA54-VLOOKUP(Q54,'PBT Tag Rates'!$A$6:$L$53,11,FALSE),AA54-VLOOKUP(Q54,'PBT Tag Rates'!$A$6:$L$53,12,FALSE)),0)</f>
        <v>1.8571428571428572</v>
      </c>
      <c r="AC54" s="9">
        <f t="shared" si="6"/>
        <v>18.779220779220779</v>
      </c>
      <c r="AD54" s="12" t="s">
        <v>1969</v>
      </c>
      <c r="AE54" s="8"/>
      <c r="AF54" s="39">
        <v>70</v>
      </c>
      <c r="AG54" t="s">
        <v>14</v>
      </c>
      <c r="AH54">
        <v>62</v>
      </c>
      <c r="AI54" s="11">
        <f t="shared" si="9"/>
        <v>0</v>
      </c>
      <c r="AJ54" s="11">
        <f t="shared" si="10"/>
        <v>6</v>
      </c>
      <c r="AK54" s="40">
        <f t="shared" si="11"/>
        <v>0</v>
      </c>
      <c r="AM54">
        <f t="shared" si="13"/>
        <v>0</v>
      </c>
      <c r="AN54" s="9"/>
    </row>
    <row r="55" spans="1:40" x14ac:dyDescent="0.25">
      <c r="A55" t="s">
        <v>2078</v>
      </c>
      <c r="B55" t="s">
        <v>2144</v>
      </c>
      <c r="C55" t="s">
        <v>966</v>
      </c>
      <c r="D55" s="1">
        <v>45524</v>
      </c>
      <c r="E55">
        <f t="shared" si="2"/>
        <v>70</v>
      </c>
      <c r="F55" t="s">
        <v>14</v>
      </c>
      <c r="G55">
        <v>730</v>
      </c>
      <c r="H55">
        <f t="shared" si="1"/>
        <v>73</v>
      </c>
      <c r="I55" t="s">
        <v>9</v>
      </c>
      <c r="J55">
        <v>1</v>
      </c>
      <c r="K55" t="s">
        <v>6517</v>
      </c>
      <c r="L55" t="s">
        <v>8</v>
      </c>
      <c r="M55" t="s">
        <v>6</v>
      </c>
      <c r="N55" t="str">
        <f t="shared" si="3"/>
        <v>M</v>
      </c>
      <c r="O55" t="s">
        <v>7238</v>
      </c>
      <c r="P55" t="s">
        <v>7239</v>
      </c>
      <c r="Q55" t="s">
        <v>476</v>
      </c>
      <c r="R55">
        <v>4</v>
      </c>
      <c r="S55">
        <f t="shared" si="7"/>
        <v>2020</v>
      </c>
      <c r="T55" t="s">
        <v>12</v>
      </c>
      <c r="U55">
        <v>1</v>
      </c>
      <c r="V55" t="s">
        <v>741</v>
      </c>
      <c r="W55">
        <f>VLOOKUP(Q55,'PBT Tag Rates'!$A$6:$D$67,4,FALSE)</f>
        <v>0.98845608500000004</v>
      </c>
      <c r="X55">
        <v>1</v>
      </c>
      <c r="Y55" s="8">
        <f t="shared" si="4"/>
        <v>1.0555555555555556</v>
      </c>
      <c r="Z55" s="10">
        <f>IFERROR(LOOKUP(H55,{30,43,48,53,58,63,68,73,78,83,88,93,97},{42,47,52,57,62,67,72,77,82,87,92,99,100}),999)</f>
        <v>77</v>
      </c>
      <c r="AA55" s="9">
        <f t="shared" si="5"/>
        <v>1.5079365079365081</v>
      </c>
      <c r="AB55" s="9">
        <f>IFERROR(IF(I55="AI",AA55-VLOOKUP(Q55,'PBT Tag Rates'!$A$6:$L$53,11,FALSE),AA55-VLOOKUP(Q55,'PBT Tag Rates'!$A$6:$L$53,12,FALSE)),0)</f>
        <v>1.5196152412410837</v>
      </c>
      <c r="AC55" s="9">
        <f t="shared" si="6"/>
        <v>15.366179292549701</v>
      </c>
      <c r="AD55" s="12" t="s">
        <v>1969</v>
      </c>
      <c r="AE55" s="8"/>
      <c r="AF55" s="39">
        <v>70</v>
      </c>
      <c r="AG55" t="s">
        <v>14</v>
      </c>
      <c r="AH55">
        <v>67</v>
      </c>
      <c r="AI55" s="11">
        <f t="shared" si="9"/>
        <v>1</v>
      </c>
      <c r="AJ55" s="11">
        <f t="shared" si="10"/>
        <v>14</v>
      </c>
      <c r="AK55" s="40">
        <f t="shared" si="11"/>
        <v>7.1428571428571425E-2</v>
      </c>
      <c r="AL55" s="18"/>
      <c r="AM55">
        <f t="shared" si="13"/>
        <v>1</v>
      </c>
      <c r="AN55" s="9"/>
    </row>
    <row r="56" spans="1:40" x14ac:dyDescent="0.25">
      <c r="A56" t="s">
        <v>2078</v>
      </c>
      <c r="B56" t="s">
        <v>2145</v>
      </c>
      <c r="C56" t="s">
        <v>967</v>
      </c>
      <c r="D56" s="1">
        <v>45524</v>
      </c>
      <c r="E56">
        <f t="shared" si="2"/>
        <v>70</v>
      </c>
      <c r="F56" t="s">
        <v>14</v>
      </c>
      <c r="G56">
        <v>710</v>
      </c>
      <c r="H56">
        <f t="shared" si="1"/>
        <v>71</v>
      </c>
      <c r="I56" t="s">
        <v>7</v>
      </c>
      <c r="J56" t="s">
        <v>8</v>
      </c>
      <c r="K56" t="s">
        <v>8</v>
      </c>
      <c r="L56" t="s">
        <v>8</v>
      </c>
      <c r="M56" t="s">
        <v>14</v>
      </c>
      <c r="N56" t="str">
        <f t="shared" si="3"/>
        <v>F</v>
      </c>
      <c r="O56" t="s">
        <v>7240</v>
      </c>
      <c r="P56" t="s">
        <v>7241</v>
      </c>
      <c r="Q56" t="s">
        <v>476</v>
      </c>
      <c r="R56">
        <v>4</v>
      </c>
      <c r="S56">
        <f t="shared" si="7"/>
        <v>2020</v>
      </c>
      <c r="T56" t="s">
        <v>12</v>
      </c>
      <c r="U56">
        <v>0.999999999999998</v>
      </c>
      <c r="V56" t="s">
        <v>743</v>
      </c>
      <c r="W56">
        <f>VLOOKUP(Q56,'PBT Tag Rates'!$A$6:$D$67,4,FALSE)</f>
        <v>0.98845608500000004</v>
      </c>
      <c r="X56">
        <v>1</v>
      </c>
      <c r="Y56" s="8">
        <f t="shared" si="4"/>
        <v>1.0666666666666667</v>
      </c>
      <c r="Z56" s="10">
        <f>IFERROR(LOOKUP(H56,{30,43,48,53,58,63,68,73,78,83,88,93,97},{42,47,52,57,62,67,72,77,82,87,92,99,100}),999)</f>
        <v>72</v>
      </c>
      <c r="AA56" s="9">
        <f t="shared" si="5"/>
        <v>1.5238095238095239</v>
      </c>
      <c r="AB56" s="9">
        <f>IFERROR(IF(I56="AI",AA56-VLOOKUP(Q56,'PBT Tag Rates'!$A$6:$L$53,11,FALSE),AA56-VLOOKUP(Q56,'PBT Tag Rates'!$A$6:$L$53,12,FALSE)),0)</f>
        <v>1.5354882571140998</v>
      </c>
      <c r="AC56" s="9">
        <f t="shared" si="6"/>
        <v>15.526685453055862</v>
      </c>
      <c r="AD56" s="12" t="s">
        <v>1969</v>
      </c>
      <c r="AE56" s="8"/>
      <c r="AF56" s="39">
        <v>70</v>
      </c>
      <c r="AG56" t="s">
        <v>14</v>
      </c>
      <c r="AH56">
        <v>72</v>
      </c>
      <c r="AI56" s="11">
        <f t="shared" si="9"/>
        <v>1</v>
      </c>
      <c r="AJ56" s="11">
        <f t="shared" si="10"/>
        <v>15</v>
      </c>
      <c r="AK56" s="40">
        <f t="shared" si="11"/>
        <v>6.6666666666666666E-2</v>
      </c>
      <c r="AM56" s="12">
        <f t="shared" si="13"/>
        <v>1</v>
      </c>
      <c r="AN56" s="9"/>
    </row>
    <row r="57" spans="1:40" x14ac:dyDescent="0.25">
      <c r="A57" t="s">
        <v>2078</v>
      </c>
      <c r="B57" t="s">
        <v>2146</v>
      </c>
      <c r="C57" t="s">
        <v>276</v>
      </c>
      <c r="D57" s="1">
        <v>45524</v>
      </c>
      <c r="E57">
        <f t="shared" si="2"/>
        <v>70</v>
      </c>
      <c r="F57" t="s">
        <v>14</v>
      </c>
      <c r="G57">
        <v>820</v>
      </c>
      <c r="H57">
        <f t="shared" si="1"/>
        <v>82</v>
      </c>
      <c r="I57" t="s">
        <v>9</v>
      </c>
      <c r="J57" t="s">
        <v>8</v>
      </c>
      <c r="K57" t="s">
        <v>6518</v>
      </c>
      <c r="L57" t="s">
        <v>8</v>
      </c>
      <c r="M57" t="s">
        <v>14</v>
      </c>
      <c r="N57" t="str">
        <f t="shared" si="3"/>
        <v>F</v>
      </c>
      <c r="O57" t="s">
        <v>202</v>
      </c>
      <c r="P57" t="s">
        <v>283</v>
      </c>
      <c r="Q57" t="s">
        <v>171</v>
      </c>
      <c r="R57">
        <v>5</v>
      </c>
      <c r="S57">
        <f t="shared" si="7"/>
        <v>2019</v>
      </c>
      <c r="T57" t="s">
        <v>12</v>
      </c>
      <c r="U57">
        <v>1</v>
      </c>
      <c r="V57" t="s">
        <v>888</v>
      </c>
      <c r="W57">
        <f>VLOOKUP(Q57,'PBT Tag Rates'!$A$6:$D$67,4,FALSE)</f>
        <v>0.95971980899999998</v>
      </c>
      <c r="X57">
        <v>1</v>
      </c>
      <c r="Y57" s="8">
        <f t="shared" si="4"/>
        <v>1.1379310344827587</v>
      </c>
      <c r="Z57" s="10">
        <f>IFERROR(LOOKUP(H57,{30,43,48,53,58,63,68,73,78,83,88,93,97},{42,47,52,57,62,67,72,77,82,87,92,99,100}),999)</f>
        <v>82</v>
      </c>
      <c r="AA57" s="9">
        <f t="shared" si="5"/>
        <v>1.6256157635467983</v>
      </c>
      <c r="AB57" s="9">
        <f>IFERROR(IF(I57="AI",AA57-VLOOKUP(Q57,'PBT Tag Rates'!$A$6:$L$53,11,FALSE),AA57-VLOOKUP(Q57,'PBT Tag Rates'!$A$6:$L$53,12,FALSE)),0)</f>
        <v>1.6675865456670202</v>
      </c>
      <c r="AC57" s="9">
        <f t="shared" si="6"/>
        <v>16.862448566674903</v>
      </c>
      <c r="AD57" s="12" t="s">
        <v>1969</v>
      </c>
      <c r="AE57" s="8"/>
      <c r="AF57" s="39">
        <v>70</v>
      </c>
      <c r="AG57" t="s">
        <v>14</v>
      </c>
      <c r="AH57">
        <v>77</v>
      </c>
      <c r="AI57" s="11">
        <f t="shared" si="9"/>
        <v>6</v>
      </c>
      <c r="AJ57" s="11">
        <f t="shared" si="10"/>
        <v>42</v>
      </c>
      <c r="AK57" s="40">
        <f t="shared" si="11"/>
        <v>0.14285714285714285</v>
      </c>
      <c r="AM57" s="12">
        <f t="shared" si="13"/>
        <v>6</v>
      </c>
      <c r="AN57" s="9"/>
    </row>
    <row r="58" spans="1:40" x14ac:dyDescent="0.25">
      <c r="A58" t="s">
        <v>2078</v>
      </c>
      <c r="B58" t="s">
        <v>2147</v>
      </c>
      <c r="C58" t="s">
        <v>970</v>
      </c>
      <c r="D58" s="1">
        <v>45524</v>
      </c>
      <c r="E58">
        <f t="shared" si="2"/>
        <v>70</v>
      </c>
      <c r="F58" t="s">
        <v>14</v>
      </c>
      <c r="G58">
        <v>830</v>
      </c>
      <c r="H58">
        <f t="shared" si="1"/>
        <v>83</v>
      </c>
      <c r="I58" t="s">
        <v>9</v>
      </c>
      <c r="J58">
        <v>1</v>
      </c>
      <c r="K58" t="s">
        <v>6519</v>
      </c>
      <c r="L58" t="s">
        <v>8</v>
      </c>
      <c r="M58" t="s">
        <v>14</v>
      </c>
      <c r="N58" t="str">
        <f t="shared" si="3"/>
        <v>F</v>
      </c>
      <c r="O58" t="s">
        <v>199</v>
      </c>
      <c r="P58" t="s">
        <v>546</v>
      </c>
      <c r="Q58" t="s">
        <v>171</v>
      </c>
      <c r="R58">
        <v>5</v>
      </c>
      <c r="S58">
        <f t="shared" si="7"/>
        <v>2019</v>
      </c>
      <c r="T58" t="s">
        <v>12</v>
      </c>
      <c r="U58">
        <v>1</v>
      </c>
      <c r="V58" t="s">
        <v>886</v>
      </c>
      <c r="W58">
        <f>VLOOKUP(Q58,'PBT Tag Rates'!$A$6:$D$67,4,FALSE)</f>
        <v>0.95971980899999998</v>
      </c>
      <c r="X58">
        <v>1</v>
      </c>
      <c r="Y58" s="8">
        <f t="shared" si="4"/>
        <v>1</v>
      </c>
      <c r="Z58" s="10">
        <f>IFERROR(LOOKUP(H58,{30,43,48,53,58,63,68,73,78,83,88,93,97},{42,47,52,57,62,67,72,77,82,87,92,99,100}),999)</f>
        <v>87</v>
      </c>
      <c r="AA58" s="9">
        <f t="shared" si="5"/>
        <v>1.4285714285714286</v>
      </c>
      <c r="AB58" s="9">
        <f>IFERROR(IF(I58="AI",AA58-VLOOKUP(Q58,'PBT Tag Rates'!$A$6:$L$53,11,FALSE),AA58-VLOOKUP(Q58,'PBT Tag Rates'!$A$6:$L$53,12,FALSE)),0)</f>
        <v>1.4705422106916506</v>
      </c>
      <c r="AC58" s="9">
        <f t="shared" si="6"/>
        <v>14.869958298322565</v>
      </c>
      <c r="AD58" s="12" t="s">
        <v>1969</v>
      </c>
      <c r="AE58" s="8"/>
      <c r="AF58" s="39">
        <v>70</v>
      </c>
      <c r="AG58" t="s">
        <v>14</v>
      </c>
      <c r="AH58">
        <v>82</v>
      </c>
      <c r="AI58" s="11">
        <f t="shared" si="9"/>
        <v>4</v>
      </c>
      <c r="AJ58" s="11">
        <f t="shared" si="10"/>
        <v>29</v>
      </c>
      <c r="AK58" s="40">
        <f t="shared" si="11"/>
        <v>0.13793103448275862</v>
      </c>
      <c r="AM58" s="12">
        <f t="shared" si="13"/>
        <v>4</v>
      </c>
      <c r="AN58" s="9"/>
    </row>
    <row r="59" spans="1:40" x14ac:dyDescent="0.25">
      <c r="A59" t="s">
        <v>2078</v>
      </c>
      <c r="B59" t="s">
        <v>2148</v>
      </c>
      <c r="C59" t="s">
        <v>973</v>
      </c>
      <c r="D59" s="1">
        <v>45524</v>
      </c>
      <c r="E59">
        <f t="shared" si="2"/>
        <v>70</v>
      </c>
      <c r="F59" t="s">
        <v>14</v>
      </c>
      <c r="G59">
        <v>690</v>
      </c>
      <c r="H59">
        <f t="shared" si="1"/>
        <v>69</v>
      </c>
      <c r="I59" t="s">
        <v>7</v>
      </c>
      <c r="J59" t="s">
        <v>8</v>
      </c>
      <c r="K59" t="s">
        <v>8</v>
      </c>
      <c r="L59" t="s">
        <v>8</v>
      </c>
      <c r="M59" t="s">
        <v>14</v>
      </c>
      <c r="N59" t="str">
        <f t="shared" si="3"/>
        <v>F</v>
      </c>
      <c r="O59" t="s">
        <v>8</v>
      </c>
      <c r="P59" t="s">
        <v>8</v>
      </c>
      <c r="Q59" t="s">
        <v>11</v>
      </c>
      <c r="R59" t="s">
        <v>8</v>
      </c>
      <c r="S59" t="str">
        <f t="shared" si="7"/>
        <v>U</v>
      </c>
      <c r="T59" t="s">
        <v>12</v>
      </c>
      <c r="U59">
        <v>0.999999999999999</v>
      </c>
      <c r="V59" t="s">
        <v>8</v>
      </c>
      <c r="W59">
        <f>VLOOKUP(Q59,'PBT Tag Rates'!$A$6:$D$67,4,FALSE)</f>
        <v>1</v>
      </c>
      <c r="X59">
        <v>1</v>
      </c>
      <c r="Y59" s="8">
        <f t="shared" si="4"/>
        <v>1.0666666666666667</v>
      </c>
      <c r="Z59" s="10">
        <f>IFERROR(LOOKUP(H59,{30,43,48,53,58,63,68,73,78,83,88,93,97},{42,47,52,57,62,67,72,77,82,87,92,99,100}),999)</f>
        <v>72</v>
      </c>
      <c r="AA59" s="9">
        <f t="shared" si="5"/>
        <v>1.5238095238095239</v>
      </c>
      <c r="AB59" s="9">
        <f>IFERROR(IF(I59="AI",AA59-VLOOKUP(Q59,'PBT Tag Rates'!$A$6:$L$53,11,FALSE),AA59-VLOOKUP(Q59,'PBT Tag Rates'!$A$6:$L$53,12,FALSE)),0)</f>
        <v>1.4825063973071491</v>
      </c>
      <c r="AC59" s="9">
        <f t="shared" si="6"/>
        <v>14.990938814728235</v>
      </c>
      <c r="AD59" s="12" t="s">
        <v>1969</v>
      </c>
      <c r="AE59" s="8"/>
      <c r="AF59" s="39">
        <v>70</v>
      </c>
      <c r="AG59" t="s">
        <v>14</v>
      </c>
      <c r="AH59">
        <v>87</v>
      </c>
      <c r="AI59" s="11">
        <f t="shared" si="9"/>
        <v>0</v>
      </c>
      <c r="AJ59" s="11">
        <f t="shared" si="10"/>
        <v>17</v>
      </c>
      <c r="AK59" s="40">
        <f t="shared" si="11"/>
        <v>0</v>
      </c>
      <c r="AM59" s="12">
        <f t="shared" si="13"/>
        <v>0</v>
      </c>
      <c r="AN59" s="9"/>
    </row>
    <row r="60" spans="1:40" x14ac:dyDescent="0.25">
      <c r="A60" t="s">
        <v>2078</v>
      </c>
      <c r="B60" t="s">
        <v>2149</v>
      </c>
      <c r="C60" t="s">
        <v>974</v>
      </c>
      <c r="D60" s="1">
        <v>45525</v>
      </c>
      <c r="E60">
        <f t="shared" si="2"/>
        <v>70</v>
      </c>
      <c r="F60" t="s">
        <v>6</v>
      </c>
      <c r="G60">
        <v>760</v>
      </c>
      <c r="H60">
        <f t="shared" si="1"/>
        <v>76</v>
      </c>
      <c r="I60" t="s">
        <v>9</v>
      </c>
      <c r="J60">
        <v>1</v>
      </c>
      <c r="K60" t="s">
        <v>6520</v>
      </c>
      <c r="L60" t="s">
        <v>8</v>
      </c>
      <c r="M60" t="s">
        <v>6</v>
      </c>
      <c r="N60" t="str">
        <f t="shared" si="3"/>
        <v>M</v>
      </c>
      <c r="O60" t="s">
        <v>7242</v>
      </c>
      <c r="P60" t="s">
        <v>7243</v>
      </c>
      <c r="Q60" t="s">
        <v>295</v>
      </c>
      <c r="R60">
        <v>4</v>
      </c>
      <c r="S60">
        <f t="shared" si="7"/>
        <v>2020</v>
      </c>
      <c r="T60" t="s">
        <v>12</v>
      </c>
      <c r="U60">
        <v>1</v>
      </c>
      <c r="V60" t="s">
        <v>945</v>
      </c>
      <c r="W60">
        <f>VLOOKUP(Q60,'PBT Tag Rates'!$A$6:$D$67,4,FALSE)</f>
        <v>0.98961045999999997</v>
      </c>
      <c r="X60">
        <v>1</v>
      </c>
      <c r="Y60" s="8">
        <f t="shared" si="4"/>
        <v>1.0555555555555556</v>
      </c>
      <c r="Z60" s="10">
        <f>IFERROR(LOOKUP(H60,{30,43,48,53,58,63,68,73,78,83,88,93,97},{42,47,52,57,62,67,72,77,82,87,92,99,100}),999)</f>
        <v>77</v>
      </c>
      <c r="AA60" s="9">
        <f t="shared" si="5"/>
        <v>1.5079365079365081</v>
      </c>
      <c r="AB60" s="9">
        <f>IFERROR(IF(I60="AI",AA60-VLOOKUP(Q60,'PBT Tag Rates'!$A$6:$L$53,11,FALSE),AA60-VLOOKUP(Q60,'PBT Tag Rates'!$A$6:$L$53,12,FALSE)),0)</f>
        <v>1.5184351237251894</v>
      </c>
      <c r="AC60" s="9">
        <f t="shared" si="6"/>
        <v>15.354246076270098</v>
      </c>
      <c r="AD60" s="12" t="s">
        <v>1969</v>
      </c>
      <c r="AE60" s="8"/>
      <c r="AF60" s="39">
        <v>70</v>
      </c>
      <c r="AG60" t="s">
        <v>14</v>
      </c>
      <c r="AH60">
        <v>92</v>
      </c>
      <c r="AI60" s="11">
        <f t="shared" si="9"/>
        <v>1</v>
      </c>
      <c r="AJ60" s="11">
        <f t="shared" si="10"/>
        <v>4</v>
      </c>
      <c r="AK60" s="40">
        <f t="shared" si="11"/>
        <v>0.25</v>
      </c>
      <c r="AM60" s="12">
        <f t="shared" si="13"/>
        <v>1</v>
      </c>
      <c r="AN60" s="9"/>
    </row>
    <row r="61" spans="1:40" x14ac:dyDescent="0.25">
      <c r="A61" t="s">
        <v>2078</v>
      </c>
      <c r="B61" t="s">
        <v>2150</v>
      </c>
      <c r="C61" t="s">
        <v>2151</v>
      </c>
      <c r="D61" s="1">
        <v>45525</v>
      </c>
      <c r="E61">
        <f t="shared" si="2"/>
        <v>70</v>
      </c>
      <c r="F61" t="s">
        <v>6</v>
      </c>
      <c r="G61">
        <v>810</v>
      </c>
      <c r="H61">
        <f t="shared" si="1"/>
        <v>81</v>
      </c>
      <c r="I61" t="s">
        <v>9</v>
      </c>
      <c r="J61">
        <v>1</v>
      </c>
      <c r="K61" t="s">
        <v>6521</v>
      </c>
      <c r="L61" t="s">
        <v>8</v>
      </c>
      <c r="M61" t="s">
        <v>6</v>
      </c>
      <c r="N61" t="str">
        <f t="shared" si="3"/>
        <v>M</v>
      </c>
      <c r="O61" t="s">
        <v>1207</v>
      </c>
      <c r="P61" t="s">
        <v>7244</v>
      </c>
      <c r="Q61" t="s">
        <v>295</v>
      </c>
      <c r="R61">
        <v>4</v>
      </c>
      <c r="S61">
        <f t="shared" si="7"/>
        <v>2020</v>
      </c>
      <c r="T61" t="s">
        <v>12</v>
      </c>
      <c r="U61">
        <v>0.999999999999999</v>
      </c>
      <c r="V61" t="s">
        <v>892</v>
      </c>
      <c r="W61">
        <f>VLOOKUP(Q61,'PBT Tag Rates'!$A$6:$D$67,4,FALSE)</f>
        <v>0.98961045999999997</v>
      </c>
      <c r="X61">
        <v>1</v>
      </c>
      <c r="Y61" s="8">
        <f t="shared" si="4"/>
        <v>1.0249999999999999</v>
      </c>
      <c r="Z61" s="10">
        <f>IFERROR(LOOKUP(H61,{30,43,48,53,58,63,68,73,78,83,88,93,97},{42,47,52,57,62,67,72,77,82,87,92,99,100}),999)</f>
        <v>82</v>
      </c>
      <c r="AA61" s="9">
        <f t="shared" si="5"/>
        <v>1.4642857142857142</v>
      </c>
      <c r="AB61" s="9">
        <f>IFERROR(IF(I61="AI",AA61-VLOOKUP(Q61,'PBT Tag Rates'!$A$6:$L$53,11,FALSE),AA61-VLOOKUP(Q61,'PBT Tag Rates'!$A$6:$L$53,12,FALSE)),0)</f>
        <v>1.4747843300743955</v>
      </c>
      <c r="AC61" s="9">
        <f t="shared" si="6"/>
        <v>14.912854134878154</v>
      </c>
      <c r="AD61" s="12" t="s">
        <v>1969</v>
      </c>
      <c r="AE61" s="8"/>
      <c r="AF61" s="39">
        <v>70</v>
      </c>
      <c r="AG61" t="s">
        <v>14</v>
      </c>
      <c r="AH61">
        <v>99</v>
      </c>
      <c r="AI61" s="11">
        <f t="shared" si="9"/>
        <v>0</v>
      </c>
      <c r="AJ61" s="11">
        <f t="shared" si="10"/>
        <v>0</v>
      </c>
      <c r="AK61" s="40">
        <f t="shared" si="11"/>
        <v>0</v>
      </c>
      <c r="AM61" s="12">
        <f t="shared" si="13"/>
        <v>0</v>
      </c>
      <c r="AN61" s="9"/>
    </row>
    <row r="62" spans="1:40" x14ac:dyDescent="0.25">
      <c r="A62" t="s">
        <v>2078</v>
      </c>
      <c r="B62" t="s">
        <v>2152</v>
      </c>
      <c r="C62" t="s">
        <v>975</v>
      </c>
      <c r="D62" s="1">
        <v>45525</v>
      </c>
      <c r="E62">
        <f t="shared" si="2"/>
        <v>70</v>
      </c>
      <c r="F62" t="s">
        <v>6</v>
      </c>
      <c r="G62">
        <v>830</v>
      </c>
      <c r="H62">
        <f t="shared" si="1"/>
        <v>83</v>
      </c>
      <c r="I62" t="s">
        <v>9</v>
      </c>
      <c r="J62">
        <v>1</v>
      </c>
      <c r="K62" t="s">
        <v>6522</v>
      </c>
      <c r="L62" t="s">
        <v>8</v>
      </c>
      <c r="M62" t="s">
        <v>6</v>
      </c>
      <c r="N62" t="str">
        <f t="shared" si="3"/>
        <v>M</v>
      </c>
      <c r="O62" t="s">
        <v>986</v>
      </c>
      <c r="P62" t="s">
        <v>987</v>
      </c>
      <c r="Q62" t="s">
        <v>171</v>
      </c>
      <c r="R62">
        <v>5</v>
      </c>
      <c r="S62">
        <f t="shared" si="7"/>
        <v>2019</v>
      </c>
      <c r="T62" t="s">
        <v>12</v>
      </c>
      <c r="U62">
        <v>0.999999999999997</v>
      </c>
      <c r="V62" t="s">
        <v>892</v>
      </c>
      <c r="W62">
        <f>VLOOKUP(Q62,'PBT Tag Rates'!$A$6:$D$67,4,FALSE)</f>
        <v>0.95971980899999998</v>
      </c>
      <c r="X62">
        <v>1</v>
      </c>
      <c r="Y62" s="8">
        <f t="shared" si="4"/>
        <v>1</v>
      </c>
      <c r="Z62" s="10">
        <f>IFERROR(LOOKUP(H62,{30,43,48,53,58,63,68,73,78,83,88,93,97},{42,47,52,57,62,67,72,77,82,87,92,99,100}),999)</f>
        <v>87</v>
      </c>
      <c r="AA62" s="9">
        <f t="shared" si="5"/>
        <v>1.4285714285714286</v>
      </c>
      <c r="AB62" s="9">
        <f>IFERROR(IF(I62="AI",AA62-VLOOKUP(Q62,'PBT Tag Rates'!$A$6:$L$53,11,FALSE),AA62-VLOOKUP(Q62,'PBT Tag Rates'!$A$6:$L$53,12,FALSE)),0)</f>
        <v>1.4705422106916506</v>
      </c>
      <c r="AC62" s="9">
        <f t="shared" si="6"/>
        <v>14.869958298322565</v>
      </c>
      <c r="AD62" s="12" t="s">
        <v>1969</v>
      </c>
      <c r="AE62" s="8"/>
      <c r="AF62" s="39">
        <v>70</v>
      </c>
      <c r="AG62" t="s">
        <v>14</v>
      </c>
      <c r="AH62">
        <v>100</v>
      </c>
      <c r="AI62" s="11">
        <f t="shared" si="9"/>
        <v>0</v>
      </c>
      <c r="AJ62" s="11">
        <f t="shared" si="10"/>
        <v>0</v>
      </c>
      <c r="AK62" s="40">
        <f t="shared" si="11"/>
        <v>0</v>
      </c>
      <c r="AM62" s="12">
        <f t="shared" si="13"/>
        <v>0</v>
      </c>
      <c r="AN62" s="9"/>
    </row>
    <row r="63" spans="1:40" x14ac:dyDescent="0.25">
      <c r="A63" t="s">
        <v>2078</v>
      </c>
      <c r="B63" t="s">
        <v>2153</v>
      </c>
      <c r="C63" t="s">
        <v>2154</v>
      </c>
      <c r="D63" s="1">
        <v>45525</v>
      </c>
      <c r="E63">
        <f t="shared" si="2"/>
        <v>70</v>
      </c>
      <c r="F63" t="s">
        <v>6</v>
      </c>
      <c r="G63">
        <v>750</v>
      </c>
      <c r="H63">
        <f t="shared" si="1"/>
        <v>75</v>
      </c>
      <c r="I63" t="s">
        <v>9</v>
      </c>
      <c r="J63">
        <v>1</v>
      </c>
      <c r="K63" t="s">
        <v>6523</v>
      </c>
      <c r="L63" t="s">
        <v>8</v>
      </c>
      <c r="M63" t="s">
        <v>6</v>
      </c>
      <c r="N63" t="str">
        <f t="shared" si="3"/>
        <v>M</v>
      </c>
      <c r="O63" t="s">
        <v>7245</v>
      </c>
      <c r="P63" t="s">
        <v>7246</v>
      </c>
      <c r="Q63" t="s">
        <v>940</v>
      </c>
      <c r="R63">
        <v>3</v>
      </c>
      <c r="S63">
        <f t="shared" si="7"/>
        <v>2021</v>
      </c>
      <c r="T63" t="s">
        <v>12</v>
      </c>
      <c r="U63">
        <v>1</v>
      </c>
      <c r="V63" t="s">
        <v>893</v>
      </c>
      <c r="W63">
        <f>VLOOKUP(Q63,'PBT Tag Rates'!$A$6:$D$67,4,FALSE)</f>
        <v>0.98140000000000005</v>
      </c>
      <c r="X63">
        <v>1</v>
      </c>
      <c r="Y63" s="8">
        <f t="shared" si="4"/>
        <v>1.0555555555555556</v>
      </c>
      <c r="Z63" s="10">
        <f>IFERROR(LOOKUP(H63,{30,43,48,53,58,63,68,73,78,83,88,93,97},{42,47,52,57,62,67,72,77,82,87,92,99,100}),999)</f>
        <v>77</v>
      </c>
      <c r="AA63" s="9">
        <f t="shared" si="5"/>
        <v>1.5079365079365081</v>
      </c>
      <c r="AB63" s="9">
        <f>IFERROR(IF(I63="AI",AA63-VLOOKUP(Q63,'PBT Tag Rates'!$A$6:$L$53,11,FALSE),AA63-VLOOKUP(Q63,'PBT Tag Rates'!$A$6:$L$53,12,FALSE)),0)</f>
        <v>1.5268890247492246</v>
      </c>
      <c r="AC63" s="9">
        <f t="shared" si="6"/>
        <v>15.439730977534118</v>
      </c>
      <c r="AD63" s="12" t="s">
        <v>1969</v>
      </c>
      <c r="AE63" s="8"/>
      <c r="AF63" s="39">
        <v>70</v>
      </c>
      <c r="AG63" t="s">
        <v>6</v>
      </c>
      <c r="AH63">
        <v>42</v>
      </c>
      <c r="AI63" s="11">
        <f t="shared" si="9"/>
        <v>0</v>
      </c>
      <c r="AJ63" s="11">
        <f t="shared" si="10"/>
        <v>0</v>
      </c>
      <c r="AK63" s="40">
        <f t="shared" si="11"/>
        <v>0</v>
      </c>
      <c r="AM63" s="12">
        <f t="shared" si="13"/>
        <v>0</v>
      </c>
    </row>
    <row r="64" spans="1:40" x14ac:dyDescent="0.25">
      <c r="A64" t="s">
        <v>2078</v>
      </c>
      <c r="B64" t="s">
        <v>2155</v>
      </c>
      <c r="C64" t="s">
        <v>2156</v>
      </c>
      <c r="D64" s="1">
        <v>45525</v>
      </c>
      <c r="E64">
        <f t="shared" si="2"/>
        <v>70</v>
      </c>
      <c r="F64" t="s">
        <v>6</v>
      </c>
      <c r="G64">
        <v>820</v>
      </c>
      <c r="H64">
        <f t="shared" si="1"/>
        <v>82</v>
      </c>
      <c r="I64" t="s">
        <v>9</v>
      </c>
      <c r="J64">
        <v>1</v>
      </c>
      <c r="K64" t="s">
        <v>6524</v>
      </c>
      <c r="L64" t="s">
        <v>8</v>
      </c>
      <c r="M64" t="s">
        <v>6</v>
      </c>
      <c r="N64" t="str">
        <f t="shared" si="3"/>
        <v>M</v>
      </c>
      <c r="O64" t="s">
        <v>7247</v>
      </c>
      <c r="P64" t="s">
        <v>7248</v>
      </c>
      <c r="Q64" t="s">
        <v>295</v>
      </c>
      <c r="R64">
        <v>4</v>
      </c>
      <c r="S64">
        <f t="shared" si="7"/>
        <v>2020</v>
      </c>
      <c r="T64" t="s">
        <v>12</v>
      </c>
      <c r="U64">
        <v>0.999999999999997</v>
      </c>
      <c r="V64" t="s">
        <v>889</v>
      </c>
      <c r="W64">
        <f>VLOOKUP(Q64,'PBT Tag Rates'!$A$6:$D$67,4,FALSE)</f>
        <v>0.98961045999999997</v>
      </c>
      <c r="X64">
        <v>1</v>
      </c>
      <c r="Y64" s="8">
        <f t="shared" si="4"/>
        <v>1.0249999999999999</v>
      </c>
      <c r="Z64" s="10">
        <f>IFERROR(LOOKUP(H64,{30,43,48,53,58,63,68,73,78,83,88,93,97},{42,47,52,57,62,67,72,77,82,87,92,99,100}),999)</f>
        <v>82</v>
      </c>
      <c r="AA64" s="9">
        <f t="shared" si="5"/>
        <v>1.4642857142857142</v>
      </c>
      <c r="AB64" s="9">
        <f>IFERROR(IF(I64="AI",AA64-VLOOKUP(Q64,'PBT Tag Rates'!$A$6:$L$53,11,FALSE),AA64-VLOOKUP(Q64,'PBT Tag Rates'!$A$6:$L$53,12,FALSE)),0)</f>
        <v>1.4747843300743955</v>
      </c>
      <c r="AC64" s="9">
        <f t="shared" si="6"/>
        <v>14.912854134878154</v>
      </c>
      <c r="AD64" s="12" t="s">
        <v>1969</v>
      </c>
      <c r="AE64" s="8"/>
      <c r="AF64" s="39">
        <v>70</v>
      </c>
      <c r="AG64" t="s">
        <v>6</v>
      </c>
      <c r="AH64">
        <v>47</v>
      </c>
      <c r="AI64" s="11">
        <f t="shared" si="9"/>
        <v>0</v>
      </c>
      <c r="AJ64" s="11">
        <f t="shared" si="10"/>
        <v>1</v>
      </c>
      <c r="AK64" s="40">
        <f t="shared" si="11"/>
        <v>0</v>
      </c>
      <c r="AM64" s="12">
        <f t="shared" si="13"/>
        <v>0</v>
      </c>
    </row>
    <row r="65" spans="1:39" x14ac:dyDescent="0.25">
      <c r="A65" t="s">
        <v>2078</v>
      </c>
      <c r="B65" t="s">
        <v>2157</v>
      </c>
      <c r="C65" t="s">
        <v>977</v>
      </c>
      <c r="D65" s="1">
        <v>45525</v>
      </c>
      <c r="E65">
        <f t="shared" si="2"/>
        <v>70</v>
      </c>
      <c r="F65" t="s">
        <v>6</v>
      </c>
      <c r="G65">
        <v>690</v>
      </c>
      <c r="H65">
        <f t="shared" si="1"/>
        <v>69</v>
      </c>
      <c r="I65" t="s">
        <v>7</v>
      </c>
      <c r="J65" t="s">
        <v>8</v>
      </c>
      <c r="K65" t="s">
        <v>8</v>
      </c>
      <c r="L65" t="s">
        <v>8</v>
      </c>
      <c r="M65" t="s">
        <v>6</v>
      </c>
      <c r="N65" t="str">
        <f t="shared" si="3"/>
        <v>M</v>
      </c>
      <c r="O65" t="s">
        <v>1846</v>
      </c>
      <c r="P65" t="s">
        <v>7249</v>
      </c>
      <c r="Q65" t="s">
        <v>940</v>
      </c>
      <c r="R65">
        <v>3</v>
      </c>
      <c r="S65">
        <f t="shared" si="7"/>
        <v>2021</v>
      </c>
      <c r="T65" t="s">
        <v>12</v>
      </c>
      <c r="U65">
        <v>0.999999999999995</v>
      </c>
      <c r="V65" t="s">
        <v>893</v>
      </c>
      <c r="W65">
        <f>VLOOKUP(Q65,'PBT Tag Rates'!$A$6:$D$67,4,FALSE)</f>
        <v>0.98140000000000005</v>
      </c>
      <c r="X65">
        <v>1</v>
      </c>
      <c r="Y65" s="8">
        <f t="shared" si="4"/>
        <v>1.0952380952380953</v>
      </c>
      <c r="Z65" s="10">
        <f>IFERROR(LOOKUP(H65,{30,43,48,53,58,63,68,73,78,83,88,93,97},{42,47,52,57,62,67,72,77,82,87,92,99,100}),999)</f>
        <v>72</v>
      </c>
      <c r="AA65" s="9">
        <f t="shared" si="5"/>
        <v>1.5646258503401362</v>
      </c>
      <c r="AB65" s="9">
        <f>IFERROR(IF(I65="AI",AA65-VLOOKUP(Q65,'PBT Tag Rates'!$A$6:$L$53,11,FALSE),AA65-VLOOKUP(Q65,'PBT Tag Rates'!$A$6:$L$53,12,FALSE)),0)</f>
        <v>1.5835783671528527</v>
      </c>
      <c r="AC65" s="9">
        <f t="shared" si="6"/>
        <v>16.012967265056119</v>
      </c>
      <c r="AD65" s="12" t="s">
        <v>1969</v>
      </c>
      <c r="AE65" s="8"/>
      <c r="AF65" s="39">
        <v>70</v>
      </c>
      <c r="AG65" t="s">
        <v>6</v>
      </c>
      <c r="AH65">
        <v>52</v>
      </c>
      <c r="AI65" s="11">
        <f t="shared" si="9"/>
        <v>2</v>
      </c>
      <c r="AJ65" s="11">
        <f t="shared" si="10"/>
        <v>7</v>
      </c>
      <c r="AK65" s="40">
        <f t="shared" si="11"/>
        <v>0.2857142857142857</v>
      </c>
      <c r="AM65" s="12">
        <f t="shared" si="13"/>
        <v>2</v>
      </c>
    </row>
    <row r="66" spans="1:39" x14ac:dyDescent="0.25">
      <c r="A66" t="s">
        <v>2078</v>
      </c>
      <c r="B66" t="s">
        <v>2158</v>
      </c>
      <c r="C66" t="s">
        <v>277</v>
      </c>
      <c r="D66" s="1">
        <v>45525</v>
      </c>
      <c r="E66">
        <f t="shared" si="2"/>
        <v>70</v>
      </c>
      <c r="F66" t="s">
        <v>14</v>
      </c>
      <c r="G66">
        <v>770</v>
      </c>
      <c r="H66">
        <f t="shared" si="1"/>
        <v>77</v>
      </c>
      <c r="I66" t="s">
        <v>9</v>
      </c>
      <c r="J66">
        <v>1</v>
      </c>
      <c r="K66" t="s">
        <v>6525</v>
      </c>
      <c r="L66" t="s">
        <v>8</v>
      </c>
      <c r="M66" t="s">
        <v>14</v>
      </c>
      <c r="N66" t="str">
        <f t="shared" si="3"/>
        <v>F</v>
      </c>
      <c r="O66" t="s">
        <v>7250</v>
      </c>
      <c r="P66" t="s">
        <v>7251</v>
      </c>
      <c r="Q66" t="s">
        <v>295</v>
      </c>
      <c r="R66">
        <v>4</v>
      </c>
      <c r="S66">
        <f t="shared" si="7"/>
        <v>2020</v>
      </c>
      <c r="T66" t="s">
        <v>12</v>
      </c>
      <c r="U66">
        <v>1</v>
      </c>
      <c r="V66" t="s">
        <v>889</v>
      </c>
      <c r="W66">
        <f>VLOOKUP(Q66,'PBT Tag Rates'!$A$6:$D$67,4,FALSE)</f>
        <v>0.98961045999999997</v>
      </c>
      <c r="X66">
        <v>1</v>
      </c>
      <c r="Y66" s="8">
        <f t="shared" si="4"/>
        <v>1.1428571428571428</v>
      </c>
      <c r="Z66" s="10">
        <f>IFERROR(LOOKUP(H66,{30,43,48,53,58,63,68,73,78,83,88,93,97},{42,47,52,57,62,67,72,77,82,87,92,99,100}),999)</f>
        <v>77</v>
      </c>
      <c r="AA66" s="9">
        <f t="shared" si="5"/>
        <v>1.6326530612244898</v>
      </c>
      <c r="AB66" s="9">
        <f>IFERROR(IF(I66="AI",AA66-VLOOKUP(Q66,'PBT Tag Rates'!$A$6:$L$53,11,FALSE),AA66-VLOOKUP(Q66,'PBT Tag Rates'!$A$6:$L$53,12,FALSE)),0)</f>
        <v>1.6431516770131711</v>
      </c>
      <c r="AC66" s="9">
        <f t="shared" si="6"/>
        <v>16.6153659088185</v>
      </c>
      <c r="AD66" s="12" t="s">
        <v>1969</v>
      </c>
      <c r="AE66" s="8"/>
      <c r="AF66" s="39">
        <v>70</v>
      </c>
      <c r="AG66" t="s">
        <v>6</v>
      </c>
      <c r="AH66">
        <v>57</v>
      </c>
      <c r="AI66" s="11">
        <f t="shared" si="9"/>
        <v>0</v>
      </c>
      <c r="AJ66" s="11">
        <f t="shared" si="10"/>
        <v>1</v>
      </c>
      <c r="AK66" s="40">
        <f t="shared" si="11"/>
        <v>0</v>
      </c>
      <c r="AM66" s="12">
        <f t="shared" si="13"/>
        <v>0</v>
      </c>
    </row>
    <row r="67" spans="1:39" x14ac:dyDescent="0.25">
      <c r="A67" t="s">
        <v>2078</v>
      </c>
      <c r="B67" t="s">
        <v>2159</v>
      </c>
      <c r="C67" t="s">
        <v>2160</v>
      </c>
      <c r="D67" s="1">
        <v>45525</v>
      </c>
      <c r="E67">
        <f t="shared" si="2"/>
        <v>70</v>
      </c>
      <c r="F67" t="s">
        <v>14</v>
      </c>
      <c r="G67">
        <v>780</v>
      </c>
      <c r="H67">
        <f t="shared" si="1"/>
        <v>78</v>
      </c>
      <c r="I67" t="s">
        <v>9</v>
      </c>
      <c r="J67">
        <v>1</v>
      </c>
      <c r="K67" t="s">
        <v>6526</v>
      </c>
      <c r="L67" t="s">
        <v>8</v>
      </c>
      <c r="M67" t="s">
        <v>14</v>
      </c>
      <c r="N67" t="str">
        <f t="shared" si="3"/>
        <v>F</v>
      </c>
      <c r="O67" t="s">
        <v>7252</v>
      </c>
      <c r="P67" t="s">
        <v>7253</v>
      </c>
      <c r="Q67" t="s">
        <v>476</v>
      </c>
      <c r="R67">
        <v>4</v>
      </c>
      <c r="S67">
        <f t="shared" si="7"/>
        <v>2020</v>
      </c>
      <c r="T67" t="s">
        <v>12</v>
      </c>
      <c r="U67">
        <v>0.999999999999997</v>
      </c>
      <c r="V67" t="s">
        <v>742</v>
      </c>
      <c r="W67">
        <f>VLOOKUP(Q67,'PBT Tag Rates'!$A$6:$D$67,4,FALSE)</f>
        <v>0.98845608500000004</v>
      </c>
      <c r="X67">
        <v>1</v>
      </c>
      <c r="Y67" s="8">
        <f t="shared" si="4"/>
        <v>1.1379310344827587</v>
      </c>
      <c r="Z67" s="10">
        <f>IFERROR(LOOKUP(H67,{30,43,48,53,58,63,68,73,78,83,88,93,97},{42,47,52,57,62,67,72,77,82,87,92,99,100}),999)</f>
        <v>82</v>
      </c>
      <c r="AA67" s="9">
        <f t="shared" si="5"/>
        <v>1.6256157635467983</v>
      </c>
      <c r="AB67" s="9">
        <f>IFERROR(IF(I67="AI",AA67-VLOOKUP(Q67,'PBT Tag Rates'!$A$6:$L$53,11,FALSE),AA67-VLOOKUP(Q67,'PBT Tag Rates'!$A$6:$L$53,12,FALSE)),0)</f>
        <v>1.6372944968513738</v>
      </c>
      <c r="AC67" s="9">
        <f t="shared" si="6"/>
        <v>16.556138758371237</v>
      </c>
      <c r="AD67" s="12" t="s">
        <v>1969</v>
      </c>
      <c r="AE67" s="8"/>
      <c r="AF67" s="39">
        <v>70</v>
      </c>
      <c r="AG67" t="s">
        <v>6</v>
      </c>
      <c r="AH67">
        <v>62</v>
      </c>
      <c r="AI67" s="11">
        <f t="shared" si="9"/>
        <v>0</v>
      </c>
      <c r="AJ67" s="11">
        <f t="shared" si="10"/>
        <v>7</v>
      </c>
      <c r="AK67" s="40">
        <f t="shared" si="11"/>
        <v>0</v>
      </c>
      <c r="AM67" s="12">
        <f t="shared" si="13"/>
        <v>0</v>
      </c>
    </row>
    <row r="68" spans="1:39" x14ac:dyDescent="0.25">
      <c r="A68" t="s">
        <v>2078</v>
      </c>
      <c r="B68" t="s">
        <v>2161</v>
      </c>
      <c r="C68" t="s">
        <v>981</v>
      </c>
      <c r="D68" s="1">
        <v>45525</v>
      </c>
      <c r="E68">
        <f t="shared" si="2"/>
        <v>70</v>
      </c>
      <c r="F68" t="s">
        <v>6</v>
      </c>
      <c r="G68">
        <v>820</v>
      </c>
      <c r="H68">
        <f t="shared" si="1"/>
        <v>82</v>
      </c>
      <c r="I68" t="s">
        <v>9</v>
      </c>
      <c r="J68">
        <v>1</v>
      </c>
      <c r="K68" t="s">
        <v>6527</v>
      </c>
      <c r="L68" t="s">
        <v>8</v>
      </c>
      <c r="M68" t="s">
        <v>6</v>
      </c>
      <c r="N68" t="str">
        <f t="shared" si="3"/>
        <v>M</v>
      </c>
      <c r="O68" t="s">
        <v>7254</v>
      </c>
      <c r="P68" t="s">
        <v>7255</v>
      </c>
      <c r="Q68" t="s">
        <v>295</v>
      </c>
      <c r="R68">
        <v>4</v>
      </c>
      <c r="S68">
        <f t="shared" si="7"/>
        <v>2020</v>
      </c>
      <c r="T68" t="s">
        <v>12</v>
      </c>
      <c r="U68">
        <v>1</v>
      </c>
      <c r="V68" t="s">
        <v>892</v>
      </c>
      <c r="W68">
        <f>VLOOKUP(Q68,'PBT Tag Rates'!$A$6:$D$67,4,FALSE)</f>
        <v>0.98961045999999997</v>
      </c>
      <c r="X68">
        <v>1</v>
      </c>
      <c r="Y68" s="8">
        <f t="shared" si="4"/>
        <v>1.0249999999999999</v>
      </c>
      <c r="Z68" s="10">
        <f>IFERROR(LOOKUP(H68,{30,43,48,53,58,63,68,73,78,83,88,93,97},{42,47,52,57,62,67,72,77,82,87,92,99,100}),999)</f>
        <v>82</v>
      </c>
      <c r="AA68" s="9">
        <f t="shared" si="5"/>
        <v>1.4642857142857142</v>
      </c>
      <c r="AB68" s="9">
        <f>IFERROR(IF(I68="AI",AA68-VLOOKUP(Q68,'PBT Tag Rates'!$A$6:$L$53,11,FALSE),AA68-VLOOKUP(Q68,'PBT Tag Rates'!$A$6:$L$53,12,FALSE)),0)</f>
        <v>1.4747843300743955</v>
      </c>
      <c r="AC68" s="9">
        <f t="shared" si="6"/>
        <v>14.912854134878154</v>
      </c>
      <c r="AD68" s="12" t="s">
        <v>1969</v>
      </c>
      <c r="AE68" s="8"/>
      <c r="AF68" s="39">
        <v>70</v>
      </c>
      <c r="AG68" t="s">
        <v>6</v>
      </c>
      <c r="AH68">
        <v>67</v>
      </c>
      <c r="AI68" s="11">
        <f t="shared" si="9"/>
        <v>1</v>
      </c>
      <c r="AJ68" s="11">
        <f t="shared" si="10"/>
        <v>12</v>
      </c>
      <c r="AK68" s="40">
        <f t="shared" si="11"/>
        <v>8.3333333333333329E-2</v>
      </c>
      <c r="AM68" s="12">
        <f t="shared" si="13"/>
        <v>1</v>
      </c>
    </row>
    <row r="69" spans="1:39" x14ac:dyDescent="0.25">
      <c r="A69" t="s">
        <v>2078</v>
      </c>
      <c r="B69" t="s">
        <v>2162</v>
      </c>
      <c r="C69" t="s">
        <v>2163</v>
      </c>
      <c r="D69" s="1">
        <v>45525</v>
      </c>
      <c r="E69">
        <f t="shared" si="2"/>
        <v>70</v>
      </c>
      <c r="F69" t="s">
        <v>6</v>
      </c>
      <c r="G69">
        <v>620</v>
      </c>
      <c r="H69">
        <f t="shared" si="1"/>
        <v>62</v>
      </c>
      <c r="I69" t="s">
        <v>9</v>
      </c>
      <c r="J69">
        <v>1</v>
      </c>
      <c r="K69" t="s">
        <v>8</v>
      </c>
      <c r="L69" t="s">
        <v>8</v>
      </c>
      <c r="M69" t="s">
        <v>6</v>
      </c>
      <c r="N69" t="str">
        <f t="shared" si="3"/>
        <v>M</v>
      </c>
      <c r="O69" t="s">
        <v>7256</v>
      </c>
      <c r="P69" t="s">
        <v>7257</v>
      </c>
      <c r="Q69" t="s">
        <v>940</v>
      </c>
      <c r="R69">
        <v>3</v>
      </c>
      <c r="S69">
        <f t="shared" si="7"/>
        <v>2021</v>
      </c>
      <c r="T69" t="s">
        <v>12</v>
      </c>
      <c r="U69">
        <v>0.999999999999999</v>
      </c>
      <c r="V69" t="s">
        <v>941</v>
      </c>
      <c r="W69">
        <f>VLOOKUP(Q69,'PBT Tag Rates'!$A$6:$D$67,4,FALSE)</f>
        <v>0.98140000000000005</v>
      </c>
      <c r="X69">
        <v>1</v>
      </c>
      <c r="Y69" s="8">
        <f t="shared" si="4"/>
        <v>1</v>
      </c>
      <c r="Z69" s="10">
        <f>IFERROR(LOOKUP(H69,{30,43,48,53,58,63,68,73,78,83,88,93,97},{42,47,52,57,62,67,72,77,82,87,92,99,100}),999)</f>
        <v>62</v>
      </c>
      <c r="AA69" s="9">
        <f t="shared" si="5"/>
        <v>1.4285714285714286</v>
      </c>
      <c r="AB69" s="9">
        <f>IFERROR(IF(I69="AI",AA69-VLOOKUP(Q69,'PBT Tag Rates'!$A$6:$L$53,11,FALSE),AA69-VLOOKUP(Q69,'PBT Tag Rates'!$A$6:$L$53,12,FALSE)),0)</f>
        <v>1.4475239453841451</v>
      </c>
      <c r="AC69" s="9">
        <f t="shared" si="6"/>
        <v>14.637200175003313</v>
      </c>
      <c r="AD69" s="12" t="s">
        <v>1969</v>
      </c>
      <c r="AE69" s="8"/>
      <c r="AF69" s="39">
        <v>70</v>
      </c>
      <c r="AG69" t="s">
        <v>6</v>
      </c>
      <c r="AH69">
        <v>72</v>
      </c>
      <c r="AI69" s="11">
        <f t="shared" si="9"/>
        <v>2</v>
      </c>
      <c r="AJ69" s="11">
        <f t="shared" si="10"/>
        <v>21</v>
      </c>
      <c r="AK69" s="40">
        <f t="shared" si="11"/>
        <v>9.5238095238095233E-2</v>
      </c>
      <c r="AM69" s="12">
        <f t="shared" si="13"/>
        <v>2</v>
      </c>
    </row>
    <row r="70" spans="1:39" x14ac:dyDescent="0.25">
      <c r="A70" t="s">
        <v>2078</v>
      </c>
      <c r="B70" t="s">
        <v>2164</v>
      </c>
      <c r="C70" t="s">
        <v>982</v>
      </c>
      <c r="D70" s="1">
        <v>45525</v>
      </c>
      <c r="E70">
        <f t="shared" si="2"/>
        <v>70</v>
      </c>
      <c r="F70" t="s">
        <v>14</v>
      </c>
      <c r="G70">
        <v>770</v>
      </c>
      <c r="H70">
        <f t="shared" si="1"/>
        <v>77</v>
      </c>
      <c r="I70" t="s">
        <v>7</v>
      </c>
      <c r="J70" t="s">
        <v>8</v>
      </c>
      <c r="K70" t="s">
        <v>6528</v>
      </c>
      <c r="L70" t="s">
        <v>8</v>
      </c>
      <c r="M70" t="s">
        <v>14</v>
      </c>
      <c r="N70" t="str">
        <f t="shared" si="3"/>
        <v>F</v>
      </c>
      <c r="O70" t="s">
        <v>8</v>
      </c>
      <c r="P70" t="s">
        <v>8</v>
      </c>
      <c r="Q70" t="s">
        <v>11</v>
      </c>
      <c r="R70" t="s">
        <v>8</v>
      </c>
      <c r="S70" t="str">
        <f t="shared" si="7"/>
        <v>U</v>
      </c>
      <c r="T70" t="s">
        <v>12</v>
      </c>
      <c r="U70">
        <v>1</v>
      </c>
      <c r="V70" t="s">
        <v>8</v>
      </c>
      <c r="W70">
        <f>VLOOKUP(Q70,'PBT Tag Rates'!$A$6:$D$67,4,FALSE)</f>
        <v>1</v>
      </c>
      <c r="X70">
        <v>1</v>
      </c>
      <c r="Y70" s="8">
        <f t="shared" si="4"/>
        <v>1.1428571428571428</v>
      </c>
      <c r="Z70" s="10">
        <f>IFERROR(LOOKUP(H70,{30,43,48,53,58,63,68,73,78,83,88,93,97},{42,47,52,57,62,67,72,77,82,87,92,99,100}),999)</f>
        <v>77</v>
      </c>
      <c r="AA70" s="9">
        <f t="shared" si="5"/>
        <v>1.6326530612244898</v>
      </c>
      <c r="AB70" s="9">
        <f>IFERROR(IF(I70="AI",AA70-VLOOKUP(Q70,'PBT Tag Rates'!$A$6:$L$53,11,FALSE),AA70-VLOOKUP(Q70,'PBT Tag Rates'!$A$6:$L$53,12,FALSE)),0)</f>
        <v>1.5913499347221149</v>
      </c>
      <c r="AC70" s="9">
        <f t="shared" si="6"/>
        <v>16.091552486770478</v>
      </c>
      <c r="AD70" s="12" t="s">
        <v>1969</v>
      </c>
      <c r="AE70" s="8"/>
      <c r="AF70" s="39">
        <v>70</v>
      </c>
      <c r="AG70" t="s">
        <v>6</v>
      </c>
      <c r="AH70">
        <v>77</v>
      </c>
      <c r="AI70" s="11">
        <f t="shared" si="9"/>
        <v>2</v>
      </c>
      <c r="AJ70" s="11">
        <f t="shared" si="10"/>
        <v>36</v>
      </c>
      <c r="AK70" s="40">
        <f t="shared" si="11"/>
        <v>5.5555555555555552E-2</v>
      </c>
      <c r="AM70" s="12">
        <f t="shared" si="13"/>
        <v>2</v>
      </c>
    </row>
    <row r="71" spans="1:39" x14ac:dyDescent="0.25">
      <c r="A71" t="s">
        <v>2078</v>
      </c>
      <c r="B71" t="s">
        <v>2165</v>
      </c>
      <c r="C71" t="s">
        <v>2166</v>
      </c>
      <c r="D71" s="1">
        <v>45525</v>
      </c>
      <c r="E71">
        <f t="shared" si="2"/>
        <v>70</v>
      </c>
      <c r="F71" t="s">
        <v>14</v>
      </c>
      <c r="G71">
        <v>750</v>
      </c>
      <c r="H71">
        <f t="shared" si="1"/>
        <v>75</v>
      </c>
      <c r="I71" t="s">
        <v>7</v>
      </c>
      <c r="J71" t="s">
        <v>8</v>
      </c>
      <c r="K71" t="s">
        <v>6529</v>
      </c>
      <c r="L71" t="s">
        <v>8</v>
      </c>
      <c r="M71" t="s">
        <v>14</v>
      </c>
      <c r="N71" t="str">
        <f t="shared" si="3"/>
        <v>F</v>
      </c>
      <c r="O71" t="s">
        <v>513</v>
      </c>
      <c r="P71" t="s">
        <v>628</v>
      </c>
      <c r="Q71" t="s">
        <v>295</v>
      </c>
      <c r="R71">
        <v>4</v>
      </c>
      <c r="S71">
        <f t="shared" si="7"/>
        <v>2020</v>
      </c>
      <c r="T71" t="s">
        <v>12</v>
      </c>
      <c r="U71">
        <v>1</v>
      </c>
      <c r="V71" t="s">
        <v>893</v>
      </c>
      <c r="W71">
        <f>VLOOKUP(Q71,'PBT Tag Rates'!$A$6:$D$67,4,FALSE)</f>
        <v>0.98961045999999997</v>
      </c>
      <c r="X71">
        <v>1</v>
      </c>
      <c r="Y71" s="8">
        <f t="shared" si="4"/>
        <v>1.1428571428571428</v>
      </c>
      <c r="Z71" s="10">
        <f>IFERROR(LOOKUP(H71,{30,43,48,53,58,63,68,73,78,83,88,93,97},{42,47,52,57,62,67,72,77,82,87,92,99,100}),999)</f>
        <v>77</v>
      </c>
      <c r="AA71" s="9">
        <f t="shared" si="5"/>
        <v>1.6326530612244898</v>
      </c>
      <c r="AB71" s="9">
        <f>IFERROR(IF(I71="AI",AA71-VLOOKUP(Q71,'PBT Tag Rates'!$A$6:$L$53,11,FALSE),AA71-VLOOKUP(Q71,'PBT Tag Rates'!$A$6:$L$53,12,FALSE)),0)</f>
        <v>1.6431516770131711</v>
      </c>
      <c r="AC71" s="9">
        <f t="shared" si="6"/>
        <v>16.6153659088185</v>
      </c>
      <c r="AD71" s="12" t="s">
        <v>1969</v>
      </c>
      <c r="AE71" s="8"/>
      <c r="AF71" s="39">
        <v>70</v>
      </c>
      <c r="AG71" t="s">
        <v>6</v>
      </c>
      <c r="AH71">
        <v>82</v>
      </c>
      <c r="AI71" s="11">
        <f t="shared" si="9"/>
        <v>1</v>
      </c>
      <c r="AJ71" s="11">
        <f t="shared" si="10"/>
        <v>40</v>
      </c>
      <c r="AK71" s="40">
        <f t="shared" si="11"/>
        <v>2.5000000000000001E-2</v>
      </c>
      <c r="AM71" s="12">
        <f t="shared" si="13"/>
        <v>1</v>
      </c>
    </row>
    <row r="72" spans="1:39" x14ac:dyDescent="0.25">
      <c r="A72" t="s">
        <v>2078</v>
      </c>
      <c r="B72" t="s">
        <v>2167</v>
      </c>
      <c r="C72" t="s">
        <v>984</v>
      </c>
      <c r="D72" s="1">
        <v>45525</v>
      </c>
      <c r="E72">
        <f t="shared" ref="E72:E135" si="14">IF(AND(D72&gt;=$F$2,D72&lt;$F$3),70,IF(AND(D72&gt;=$F$3,D72&lt;$F$4),40,IF(AND(D72&gt;=$F$4,D72&lt;$F$5),18,9)))</f>
        <v>70</v>
      </c>
      <c r="F72" t="s">
        <v>14</v>
      </c>
      <c r="G72">
        <v>800</v>
      </c>
      <c r="H72">
        <f t="shared" si="1"/>
        <v>80</v>
      </c>
      <c r="I72" t="s">
        <v>7</v>
      </c>
      <c r="J72" t="s">
        <v>8</v>
      </c>
      <c r="K72" t="s">
        <v>6530</v>
      </c>
      <c r="L72" t="s">
        <v>8</v>
      </c>
      <c r="M72" t="s">
        <v>14</v>
      </c>
      <c r="N72" t="str">
        <f t="shared" ref="N72:N135" si="15">IF(M72="U",F72,M72)</f>
        <v>F</v>
      </c>
      <c r="O72" t="s">
        <v>1477</v>
      </c>
      <c r="P72" t="s">
        <v>1478</v>
      </c>
      <c r="Q72" t="s">
        <v>295</v>
      </c>
      <c r="R72">
        <v>4</v>
      </c>
      <c r="S72">
        <f t="shared" ref="S72:S135" si="16">IFERROR($S$4-R72,"U")</f>
        <v>2020</v>
      </c>
      <c r="T72" t="s">
        <v>12</v>
      </c>
      <c r="U72">
        <v>0.999999999999999</v>
      </c>
      <c r="V72" t="s">
        <v>892</v>
      </c>
      <c r="W72">
        <f>VLOOKUP(Q72,'PBT Tag Rates'!$A$6:$D$67,4,FALSE)</f>
        <v>0.98961045999999997</v>
      </c>
      <c r="X72">
        <v>1</v>
      </c>
      <c r="Y72" s="8">
        <f t="shared" ref="Y72:Y135" si="17">IF(V72="ng",0,X72+(SUMIFS($AK$24:$AK$127,$AG$24:$AG$127,$N72,$AH$24:$AH$127,$Z72,$AF$24:$AF$127,$E72)))</f>
        <v>1.1379310344827587</v>
      </c>
      <c r="Z72" s="10">
        <f>IFERROR(LOOKUP(H72,{30,43,48,53,58,63,68,73,78,83,88,93,97},{42,47,52,57,62,67,72,77,82,87,92,99,100}),999)</f>
        <v>82</v>
      </c>
      <c r="AA72" s="9">
        <f t="shared" ref="AA72:AA135" si="18">Y72/(VLOOKUP(E72,$C$2:$I$5,2,FALSE))</f>
        <v>1.6256157635467983</v>
      </c>
      <c r="AB72" s="9">
        <f>IFERROR(IF(I72="AI",AA72-VLOOKUP(Q72,'PBT Tag Rates'!$A$6:$L$53,11,FALSE),AA72-VLOOKUP(Q72,'PBT Tag Rates'!$A$6:$L$53,12,FALSE)),0)</f>
        <v>1.6361143793354795</v>
      </c>
      <c r="AC72" s="9">
        <f t="shared" ref="AC72:AC135" si="19">AB72/(VLOOKUP(E72,$C$2:$I$5,7,FALSE))</f>
        <v>16.544205542091632</v>
      </c>
      <c r="AD72" s="12" t="s">
        <v>1969</v>
      </c>
      <c r="AE72" s="8"/>
      <c r="AF72" s="39">
        <v>70</v>
      </c>
      <c r="AG72" t="s">
        <v>6</v>
      </c>
      <c r="AH72">
        <v>87</v>
      </c>
      <c r="AI72" s="11">
        <f t="shared" si="9"/>
        <v>0</v>
      </c>
      <c r="AJ72" s="11">
        <f t="shared" si="10"/>
        <v>16</v>
      </c>
      <c r="AK72" s="40">
        <f t="shared" si="11"/>
        <v>0</v>
      </c>
      <c r="AM72" s="12">
        <f t="shared" si="13"/>
        <v>0</v>
      </c>
    </row>
    <row r="73" spans="1:39" x14ac:dyDescent="0.25">
      <c r="A73" t="s">
        <v>2078</v>
      </c>
      <c r="B73" t="s">
        <v>2168</v>
      </c>
      <c r="C73" t="s">
        <v>988</v>
      </c>
      <c r="D73" s="1">
        <v>45525</v>
      </c>
      <c r="E73">
        <f t="shared" si="14"/>
        <v>70</v>
      </c>
      <c r="F73" t="s">
        <v>14</v>
      </c>
      <c r="G73">
        <v>810</v>
      </c>
      <c r="H73">
        <f t="shared" si="1"/>
        <v>81</v>
      </c>
      <c r="I73" t="s">
        <v>7</v>
      </c>
      <c r="J73" t="s">
        <v>8</v>
      </c>
      <c r="K73" t="s">
        <v>6531</v>
      </c>
      <c r="L73" t="s">
        <v>8</v>
      </c>
      <c r="M73" t="s">
        <v>14</v>
      </c>
      <c r="N73" t="str">
        <f t="shared" si="15"/>
        <v>F</v>
      </c>
      <c r="O73" t="s">
        <v>1048</v>
      </c>
      <c r="P73" t="s">
        <v>1049</v>
      </c>
      <c r="Q73" t="s">
        <v>178</v>
      </c>
      <c r="R73">
        <v>5</v>
      </c>
      <c r="S73">
        <f t="shared" si="16"/>
        <v>2019</v>
      </c>
      <c r="T73" t="s">
        <v>12</v>
      </c>
      <c r="U73">
        <v>0.999999999999999</v>
      </c>
      <c r="V73" t="s">
        <v>658</v>
      </c>
      <c r="W73">
        <f>VLOOKUP(Q73,'PBT Tag Rates'!$A$6:$D$67,4,FALSE)</f>
        <v>0.99705232300000002</v>
      </c>
      <c r="X73">
        <v>1</v>
      </c>
      <c r="Y73" s="8">
        <f t="shared" si="17"/>
        <v>1.1379310344827587</v>
      </c>
      <c r="Z73" s="10">
        <f>IFERROR(LOOKUP(H73,{30,43,48,53,58,63,68,73,78,83,88,93,97},{42,47,52,57,62,67,72,77,82,87,92,99,100}),999)</f>
        <v>82</v>
      </c>
      <c r="AA73" s="9">
        <f t="shared" si="18"/>
        <v>1.6256157635467983</v>
      </c>
      <c r="AB73" s="9">
        <f>IFERROR(IF(I73="AI",AA73-VLOOKUP(Q73,'PBT Tag Rates'!$A$6:$L$53,11,FALSE),AA73-VLOOKUP(Q73,'PBT Tag Rates'!$A$6:$L$53,12,FALSE)),0)</f>
        <v>1.628572155033988</v>
      </c>
      <c r="AC73" s="9">
        <f t="shared" si="19"/>
        <v>16.467939413840188</v>
      </c>
      <c r="AD73" s="12" t="s">
        <v>1969</v>
      </c>
      <c r="AE73" s="8"/>
      <c r="AF73" s="39">
        <v>70</v>
      </c>
      <c r="AG73" t="s">
        <v>6</v>
      </c>
      <c r="AH73">
        <v>92</v>
      </c>
      <c r="AI73" s="11">
        <f t="shared" si="9"/>
        <v>0</v>
      </c>
      <c r="AJ73" s="11">
        <f t="shared" si="10"/>
        <v>4</v>
      </c>
      <c r="AK73" s="40">
        <f t="shared" si="11"/>
        <v>0</v>
      </c>
      <c r="AM73" s="12">
        <f t="shared" si="13"/>
        <v>0</v>
      </c>
    </row>
    <row r="74" spans="1:39" x14ac:dyDescent="0.25">
      <c r="A74" t="s">
        <v>2078</v>
      </c>
      <c r="B74" t="s">
        <v>2169</v>
      </c>
      <c r="C74" t="s">
        <v>989</v>
      </c>
      <c r="D74" s="1">
        <v>45525</v>
      </c>
      <c r="E74">
        <f t="shared" si="14"/>
        <v>70</v>
      </c>
      <c r="F74" t="s">
        <v>14</v>
      </c>
      <c r="G74">
        <v>780</v>
      </c>
      <c r="H74">
        <f t="shared" si="1"/>
        <v>78</v>
      </c>
      <c r="I74" t="s">
        <v>9</v>
      </c>
      <c r="J74">
        <v>1</v>
      </c>
      <c r="K74" t="s">
        <v>6532</v>
      </c>
      <c r="L74" t="s">
        <v>8</v>
      </c>
      <c r="M74" t="s">
        <v>14</v>
      </c>
      <c r="N74" t="str">
        <f t="shared" si="15"/>
        <v>F</v>
      </c>
      <c r="O74" t="s">
        <v>7258</v>
      </c>
      <c r="P74" t="s">
        <v>7259</v>
      </c>
      <c r="Q74" t="s">
        <v>171</v>
      </c>
      <c r="R74">
        <v>5</v>
      </c>
      <c r="S74">
        <f t="shared" si="16"/>
        <v>2019</v>
      </c>
      <c r="T74" t="s">
        <v>12</v>
      </c>
      <c r="U74">
        <v>0.99999999999999301</v>
      </c>
      <c r="V74" t="s">
        <v>919</v>
      </c>
      <c r="W74">
        <f>VLOOKUP(Q74,'PBT Tag Rates'!$A$6:$D$67,4,FALSE)</f>
        <v>0.95971980899999998</v>
      </c>
      <c r="X74">
        <v>1</v>
      </c>
      <c r="Y74" s="8">
        <f t="shared" si="17"/>
        <v>1.1379310344827587</v>
      </c>
      <c r="Z74" s="10">
        <f>IFERROR(LOOKUP(H74,{30,43,48,53,58,63,68,73,78,83,88,93,97},{42,47,52,57,62,67,72,77,82,87,92,99,100}),999)</f>
        <v>82</v>
      </c>
      <c r="AA74" s="9">
        <f t="shared" si="18"/>
        <v>1.6256157635467983</v>
      </c>
      <c r="AB74" s="9">
        <f>IFERROR(IF(I74="AI",AA74-VLOOKUP(Q74,'PBT Tag Rates'!$A$6:$L$53,11,FALSE),AA74-VLOOKUP(Q74,'PBT Tag Rates'!$A$6:$L$53,12,FALSE)),0)</f>
        <v>1.6675865456670202</v>
      </c>
      <c r="AC74" s="9">
        <f t="shared" si="19"/>
        <v>16.862448566674903</v>
      </c>
      <c r="AD74" s="12" t="s">
        <v>1969</v>
      </c>
      <c r="AE74" s="8"/>
      <c r="AF74" s="39">
        <v>70</v>
      </c>
      <c r="AG74" t="s">
        <v>6</v>
      </c>
      <c r="AH74">
        <v>99</v>
      </c>
      <c r="AI74" s="11">
        <f t="shared" si="9"/>
        <v>0</v>
      </c>
      <c r="AJ74" s="11">
        <f t="shared" si="10"/>
        <v>0</v>
      </c>
      <c r="AK74" s="40">
        <f t="shared" si="11"/>
        <v>0</v>
      </c>
      <c r="AM74" s="12">
        <f t="shared" si="13"/>
        <v>0</v>
      </c>
    </row>
    <row r="75" spans="1:39" x14ac:dyDescent="0.25">
      <c r="A75" t="s">
        <v>2078</v>
      </c>
      <c r="B75" t="s">
        <v>2170</v>
      </c>
      <c r="C75" t="s">
        <v>278</v>
      </c>
      <c r="D75" s="1">
        <v>45525</v>
      </c>
      <c r="E75">
        <f t="shared" si="14"/>
        <v>70</v>
      </c>
      <c r="F75" t="s">
        <v>14</v>
      </c>
      <c r="G75">
        <v>670</v>
      </c>
      <c r="H75">
        <f t="shared" si="1"/>
        <v>67</v>
      </c>
      <c r="I75" t="s">
        <v>9</v>
      </c>
      <c r="J75">
        <v>1</v>
      </c>
      <c r="K75" t="s">
        <v>8</v>
      </c>
      <c r="L75" t="s">
        <v>18</v>
      </c>
      <c r="M75" t="s">
        <v>269</v>
      </c>
      <c r="N75" t="str">
        <f t="shared" si="15"/>
        <v>F</v>
      </c>
      <c r="O75" t="s">
        <v>394</v>
      </c>
      <c r="P75" t="s">
        <v>394</v>
      </c>
      <c r="Q75" t="s">
        <v>8</v>
      </c>
      <c r="R75" t="s">
        <v>8</v>
      </c>
      <c r="S75" t="str">
        <f t="shared" si="16"/>
        <v>U</v>
      </c>
      <c r="T75" t="s">
        <v>8</v>
      </c>
      <c r="U75" t="s">
        <v>8</v>
      </c>
      <c r="V75" t="s">
        <v>394</v>
      </c>
      <c r="W75" t="e">
        <f>VLOOKUP(Q75,'PBT Tag Rates'!$A$6:$D$67,4,FALSE)</f>
        <v>#N/A</v>
      </c>
      <c r="X75">
        <v>1</v>
      </c>
      <c r="Y75" s="8">
        <f t="shared" si="17"/>
        <v>0</v>
      </c>
      <c r="Z75" s="10">
        <f>IFERROR(LOOKUP(H75,{30,43,48,53,58,63,68,73,78,83,88,93,97},{42,47,52,57,62,67,72,77,82,87,92,99,100}),999)</f>
        <v>67</v>
      </c>
      <c r="AA75" s="9">
        <f t="shared" si="18"/>
        <v>0</v>
      </c>
      <c r="AB75" s="9">
        <f>IFERROR(IF(I75="AI",AA75-VLOOKUP(Q75,'PBT Tag Rates'!$A$6:$L$53,11,FALSE),AA75-VLOOKUP(Q75,'PBT Tag Rates'!$A$6:$L$53,12,FALSE)),0)</f>
        <v>0</v>
      </c>
      <c r="AC75" s="9">
        <f t="shared" si="19"/>
        <v>0</v>
      </c>
      <c r="AD75" s="12" t="s">
        <v>1970</v>
      </c>
      <c r="AE75" s="8"/>
      <c r="AF75" s="39">
        <v>70</v>
      </c>
      <c r="AG75" t="s">
        <v>6</v>
      </c>
      <c r="AH75">
        <v>100</v>
      </c>
      <c r="AI75" s="11">
        <f t="shared" si="9"/>
        <v>0</v>
      </c>
      <c r="AJ75" s="11">
        <f t="shared" si="10"/>
        <v>0</v>
      </c>
      <c r="AK75" s="40">
        <f t="shared" si="11"/>
        <v>0</v>
      </c>
      <c r="AM75" s="12">
        <f t="shared" si="13"/>
        <v>0</v>
      </c>
    </row>
    <row r="76" spans="1:39" x14ac:dyDescent="0.25">
      <c r="A76" t="s">
        <v>2078</v>
      </c>
      <c r="B76" t="s">
        <v>2171</v>
      </c>
      <c r="C76" t="s">
        <v>990</v>
      </c>
      <c r="D76" s="1">
        <v>45525</v>
      </c>
      <c r="E76">
        <f t="shared" si="14"/>
        <v>70</v>
      </c>
      <c r="F76" t="s">
        <v>14</v>
      </c>
      <c r="G76">
        <v>840</v>
      </c>
      <c r="H76">
        <f t="shared" si="1"/>
        <v>84</v>
      </c>
      <c r="I76" t="s">
        <v>7</v>
      </c>
      <c r="J76" t="s">
        <v>8</v>
      </c>
      <c r="K76" t="s">
        <v>6533</v>
      </c>
      <c r="L76" t="s">
        <v>8</v>
      </c>
      <c r="M76" t="s">
        <v>14</v>
      </c>
      <c r="N76" t="str">
        <f t="shared" si="15"/>
        <v>F</v>
      </c>
      <c r="O76" t="s">
        <v>288</v>
      </c>
      <c r="P76" t="s">
        <v>345</v>
      </c>
      <c r="Q76" t="s">
        <v>171</v>
      </c>
      <c r="R76">
        <v>5</v>
      </c>
      <c r="S76">
        <f t="shared" si="16"/>
        <v>2019</v>
      </c>
      <c r="T76" t="s">
        <v>12</v>
      </c>
      <c r="U76">
        <v>1</v>
      </c>
      <c r="V76" t="s">
        <v>892</v>
      </c>
      <c r="W76">
        <f>VLOOKUP(Q76,'PBT Tag Rates'!$A$6:$D$67,4,FALSE)</f>
        <v>0.95971980899999998</v>
      </c>
      <c r="X76">
        <v>1</v>
      </c>
      <c r="Y76" s="8">
        <f t="shared" si="17"/>
        <v>1</v>
      </c>
      <c r="Z76" s="10">
        <f>IFERROR(LOOKUP(H76,{30,43,48,53,58,63,68,73,78,83,88,93,97},{42,47,52,57,62,67,72,77,82,87,92,99,100}),999)</f>
        <v>87</v>
      </c>
      <c r="AA76" s="9">
        <f t="shared" si="18"/>
        <v>1.4285714285714286</v>
      </c>
      <c r="AB76" s="9">
        <f>IFERROR(IF(I76="AI",AA76-VLOOKUP(Q76,'PBT Tag Rates'!$A$6:$L$53,11,FALSE),AA76-VLOOKUP(Q76,'PBT Tag Rates'!$A$6:$L$53,12,FALSE)),0)</f>
        <v>1.4705422106916506</v>
      </c>
      <c r="AC76" s="9">
        <f t="shared" si="19"/>
        <v>14.869958298322565</v>
      </c>
      <c r="AD76" s="12" t="s">
        <v>1969</v>
      </c>
      <c r="AE76" s="8"/>
      <c r="AF76" s="39">
        <v>40</v>
      </c>
      <c r="AG76" t="s">
        <v>14</v>
      </c>
      <c r="AH76">
        <v>42</v>
      </c>
      <c r="AI76" s="11">
        <f>SUMIFS($X$7:$X$5545,$Z$7:$Z$5545,$AH76,$N$6:$N$5544,$AG76,$E$6:$E$5544,$AF76,$V$7:$V$5545,"NG")</f>
        <v>0</v>
      </c>
      <c r="AJ76" s="11">
        <f t="shared" si="10"/>
        <v>2</v>
      </c>
      <c r="AK76" s="40">
        <f>IFERROR(AI76/AJ76,0)</f>
        <v>0</v>
      </c>
      <c r="AM76" s="12">
        <f>AJ76*AK76</f>
        <v>0</v>
      </c>
    </row>
    <row r="77" spans="1:39" x14ac:dyDescent="0.25">
      <c r="A77" t="s">
        <v>2078</v>
      </c>
      <c r="B77" t="s">
        <v>2172</v>
      </c>
      <c r="C77" t="s">
        <v>991</v>
      </c>
      <c r="D77" s="1">
        <v>45525</v>
      </c>
      <c r="E77">
        <f t="shared" si="14"/>
        <v>70</v>
      </c>
      <c r="F77" t="s">
        <v>6</v>
      </c>
      <c r="G77">
        <v>580</v>
      </c>
      <c r="H77">
        <f t="shared" si="1"/>
        <v>58</v>
      </c>
      <c r="I77" t="s">
        <v>9</v>
      </c>
      <c r="J77">
        <v>1</v>
      </c>
      <c r="K77" t="s">
        <v>8</v>
      </c>
      <c r="L77" t="s">
        <v>8</v>
      </c>
      <c r="M77" t="s">
        <v>6</v>
      </c>
      <c r="N77" t="str">
        <f t="shared" si="15"/>
        <v>M</v>
      </c>
      <c r="O77" t="s">
        <v>7260</v>
      </c>
      <c r="P77" t="s">
        <v>7261</v>
      </c>
      <c r="Q77" t="s">
        <v>940</v>
      </c>
      <c r="R77">
        <v>3</v>
      </c>
      <c r="S77">
        <f t="shared" si="16"/>
        <v>2021</v>
      </c>
      <c r="T77" t="s">
        <v>12</v>
      </c>
      <c r="U77">
        <v>0.999999999999998</v>
      </c>
      <c r="V77" t="s">
        <v>892</v>
      </c>
      <c r="W77">
        <f>VLOOKUP(Q77,'PBT Tag Rates'!$A$6:$D$67,4,FALSE)</f>
        <v>0.98140000000000005</v>
      </c>
      <c r="X77">
        <v>1</v>
      </c>
      <c r="Y77" s="8">
        <f t="shared" si="17"/>
        <v>1</v>
      </c>
      <c r="Z77" s="10">
        <f>IFERROR(LOOKUP(H77,{30,43,48,53,58,63,68,73,78,83,88,93,97},{42,47,52,57,62,67,72,77,82,87,92,99,100}),999)</f>
        <v>62</v>
      </c>
      <c r="AA77" s="9">
        <f t="shared" si="18"/>
        <v>1.4285714285714286</v>
      </c>
      <c r="AB77" s="9">
        <f>IFERROR(IF(I77="AI",AA77-VLOOKUP(Q77,'PBT Tag Rates'!$A$6:$L$53,11,FALSE),AA77-VLOOKUP(Q77,'PBT Tag Rates'!$A$6:$L$53,12,FALSE)),0)</f>
        <v>1.4475239453841451</v>
      </c>
      <c r="AC77" s="9">
        <f t="shared" si="19"/>
        <v>14.637200175003313</v>
      </c>
      <c r="AD77" s="12" t="s">
        <v>1969</v>
      </c>
      <c r="AE77" s="8"/>
      <c r="AF77" s="39">
        <v>40</v>
      </c>
      <c r="AG77" t="s">
        <v>14</v>
      </c>
      <c r="AH77">
        <v>47</v>
      </c>
      <c r="AI77" s="11">
        <f t="shared" si="9"/>
        <v>0</v>
      </c>
      <c r="AJ77" s="11">
        <f t="shared" si="10"/>
        <v>13</v>
      </c>
      <c r="AK77" s="40">
        <f t="shared" ref="AK77:AK127" si="20">IFERROR(AI77/AJ77,0)</f>
        <v>0</v>
      </c>
      <c r="AM77" s="12">
        <f t="shared" ref="AM77:AM81" si="21">AJ77*AK77</f>
        <v>0</v>
      </c>
    </row>
    <row r="78" spans="1:39" x14ac:dyDescent="0.25">
      <c r="A78" t="s">
        <v>2078</v>
      </c>
      <c r="B78" t="s">
        <v>2173</v>
      </c>
      <c r="C78" t="s">
        <v>992</v>
      </c>
      <c r="D78" s="1">
        <v>45525</v>
      </c>
      <c r="E78">
        <f t="shared" si="14"/>
        <v>70</v>
      </c>
      <c r="F78" t="s">
        <v>6</v>
      </c>
      <c r="G78">
        <v>780</v>
      </c>
      <c r="H78">
        <f t="shared" si="1"/>
        <v>78</v>
      </c>
      <c r="I78" t="s">
        <v>7</v>
      </c>
      <c r="J78" t="s">
        <v>8</v>
      </c>
      <c r="K78" t="s">
        <v>6534</v>
      </c>
      <c r="L78" t="s">
        <v>8</v>
      </c>
      <c r="M78" t="s">
        <v>6</v>
      </c>
      <c r="N78" t="str">
        <f t="shared" si="15"/>
        <v>M</v>
      </c>
      <c r="O78" t="s">
        <v>1741</v>
      </c>
      <c r="P78" t="s">
        <v>7262</v>
      </c>
      <c r="Q78" t="s">
        <v>295</v>
      </c>
      <c r="R78">
        <v>4</v>
      </c>
      <c r="S78">
        <f t="shared" si="16"/>
        <v>2020</v>
      </c>
      <c r="T78" t="s">
        <v>12</v>
      </c>
      <c r="U78">
        <v>1</v>
      </c>
      <c r="V78" t="s">
        <v>892</v>
      </c>
      <c r="W78">
        <f>VLOOKUP(Q78,'PBT Tag Rates'!$A$6:$D$67,4,FALSE)</f>
        <v>0.98961045999999997</v>
      </c>
      <c r="X78">
        <v>1</v>
      </c>
      <c r="Y78" s="8">
        <f t="shared" si="17"/>
        <v>1.0249999999999999</v>
      </c>
      <c r="Z78" s="10">
        <f>IFERROR(LOOKUP(H78,{30,43,48,53,58,63,68,73,78,83,88,93,97},{42,47,52,57,62,67,72,77,82,87,92,99,100}),999)</f>
        <v>82</v>
      </c>
      <c r="AA78" s="9">
        <f t="shared" si="18"/>
        <v>1.4642857142857142</v>
      </c>
      <c r="AB78" s="9">
        <f>IFERROR(IF(I78="AI",AA78-VLOOKUP(Q78,'PBT Tag Rates'!$A$6:$L$53,11,FALSE),AA78-VLOOKUP(Q78,'PBT Tag Rates'!$A$6:$L$53,12,FALSE)),0)</f>
        <v>1.4747843300743955</v>
      </c>
      <c r="AC78" s="9">
        <f t="shared" si="19"/>
        <v>14.912854134878154</v>
      </c>
      <c r="AD78" s="12" t="s">
        <v>1969</v>
      </c>
      <c r="AE78" s="8"/>
      <c r="AF78" s="39">
        <v>40</v>
      </c>
      <c r="AG78" t="s">
        <v>14</v>
      </c>
      <c r="AH78">
        <v>52</v>
      </c>
      <c r="AI78" s="11">
        <f t="shared" si="9"/>
        <v>0</v>
      </c>
      <c r="AJ78" s="11">
        <f t="shared" si="10"/>
        <v>15</v>
      </c>
      <c r="AK78" s="40">
        <f t="shared" si="20"/>
        <v>0</v>
      </c>
      <c r="AM78" s="12">
        <f t="shared" si="21"/>
        <v>0</v>
      </c>
    </row>
    <row r="79" spans="1:39" x14ac:dyDescent="0.25">
      <c r="A79" t="s">
        <v>2078</v>
      </c>
      <c r="B79" t="s">
        <v>2174</v>
      </c>
      <c r="C79" t="s">
        <v>993</v>
      </c>
      <c r="D79" s="1">
        <v>45525</v>
      </c>
      <c r="E79">
        <f t="shared" si="14"/>
        <v>70</v>
      </c>
      <c r="F79" t="s">
        <v>6</v>
      </c>
      <c r="G79">
        <v>860</v>
      </c>
      <c r="H79">
        <f t="shared" si="1"/>
        <v>86</v>
      </c>
      <c r="I79" t="s">
        <v>7</v>
      </c>
      <c r="J79" t="s">
        <v>8</v>
      </c>
      <c r="K79" t="s">
        <v>6535</v>
      </c>
      <c r="L79" t="s">
        <v>8</v>
      </c>
      <c r="M79" t="s">
        <v>6</v>
      </c>
      <c r="N79" t="str">
        <f t="shared" si="15"/>
        <v>M</v>
      </c>
      <c r="O79" t="s">
        <v>7263</v>
      </c>
      <c r="P79" t="s">
        <v>7264</v>
      </c>
      <c r="Q79" t="s">
        <v>295</v>
      </c>
      <c r="R79">
        <v>4</v>
      </c>
      <c r="S79">
        <f t="shared" si="16"/>
        <v>2020</v>
      </c>
      <c r="T79" t="s">
        <v>12</v>
      </c>
      <c r="U79">
        <v>1</v>
      </c>
      <c r="V79" t="s">
        <v>892</v>
      </c>
      <c r="W79">
        <f>VLOOKUP(Q79,'PBT Tag Rates'!$A$6:$D$67,4,FALSE)</f>
        <v>0.98961045999999997</v>
      </c>
      <c r="X79">
        <v>1</v>
      </c>
      <c r="Y79" s="8">
        <f t="shared" si="17"/>
        <v>1</v>
      </c>
      <c r="Z79" s="10">
        <f>IFERROR(LOOKUP(H79,{30,43,48,53,58,63,68,73,78,83,88,93,97},{42,47,52,57,62,67,72,77,82,87,92,99,100}),999)</f>
        <v>87</v>
      </c>
      <c r="AA79" s="9">
        <f t="shared" si="18"/>
        <v>1.4285714285714286</v>
      </c>
      <c r="AB79" s="9">
        <f>IFERROR(IF(I79="AI",AA79-VLOOKUP(Q79,'PBT Tag Rates'!$A$6:$L$53,11,FALSE),AA79-VLOOKUP(Q79,'PBT Tag Rates'!$A$6:$L$53,12,FALSE)),0)</f>
        <v>1.4390700443601099</v>
      </c>
      <c r="AC79" s="9">
        <f t="shared" si="19"/>
        <v>14.551715273739294</v>
      </c>
      <c r="AD79" s="12" t="s">
        <v>1969</v>
      </c>
      <c r="AE79" s="8"/>
      <c r="AF79" s="39">
        <v>40</v>
      </c>
      <c r="AG79" t="s">
        <v>14</v>
      </c>
      <c r="AH79">
        <v>57</v>
      </c>
      <c r="AI79" s="11">
        <f t="shared" si="9"/>
        <v>0</v>
      </c>
      <c r="AJ79" s="11">
        <f t="shared" si="10"/>
        <v>11</v>
      </c>
      <c r="AK79" s="40">
        <f t="shared" si="20"/>
        <v>0</v>
      </c>
      <c r="AM79" s="12">
        <f t="shared" si="21"/>
        <v>0</v>
      </c>
    </row>
    <row r="80" spans="1:39" x14ac:dyDescent="0.25">
      <c r="A80" t="s">
        <v>2078</v>
      </c>
      <c r="B80" t="s">
        <v>2175</v>
      </c>
      <c r="C80" t="s">
        <v>2176</v>
      </c>
      <c r="D80" s="1">
        <v>45525</v>
      </c>
      <c r="E80">
        <f t="shared" si="14"/>
        <v>70</v>
      </c>
      <c r="F80" t="s">
        <v>6</v>
      </c>
      <c r="G80">
        <v>620</v>
      </c>
      <c r="H80">
        <f t="shared" si="1"/>
        <v>62</v>
      </c>
      <c r="I80" t="s">
        <v>7</v>
      </c>
      <c r="J80" t="s">
        <v>8</v>
      </c>
      <c r="K80" t="s">
        <v>8</v>
      </c>
      <c r="L80" t="s">
        <v>8</v>
      </c>
      <c r="M80" t="s">
        <v>6</v>
      </c>
      <c r="N80" t="str">
        <f t="shared" si="15"/>
        <v>M</v>
      </c>
      <c r="O80" t="s">
        <v>7265</v>
      </c>
      <c r="P80" t="s">
        <v>7266</v>
      </c>
      <c r="Q80" t="s">
        <v>1610</v>
      </c>
      <c r="R80">
        <v>3</v>
      </c>
      <c r="S80">
        <f t="shared" si="16"/>
        <v>2021</v>
      </c>
      <c r="T80" t="s">
        <v>12</v>
      </c>
      <c r="U80">
        <v>0.999999999999997</v>
      </c>
      <c r="V80" t="s">
        <v>743</v>
      </c>
      <c r="W80">
        <f>VLOOKUP(Q80,'PBT Tag Rates'!$A$6:$D$67,4,FALSE)</f>
        <v>0.98260000000000003</v>
      </c>
      <c r="X80">
        <v>1</v>
      </c>
      <c r="Y80" s="8">
        <f t="shared" si="17"/>
        <v>1</v>
      </c>
      <c r="Z80" s="10">
        <f>IFERROR(LOOKUP(H80,{30,43,48,53,58,63,68,73,78,83,88,93,97},{42,47,52,57,62,67,72,77,82,87,92,99,100}),999)</f>
        <v>62</v>
      </c>
      <c r="AA80" s="9">
        <f t="shared" si="18"/>
        <v>1.4285714285714286</v>
      </c>
      <c r="AB80" s="9">
        <f>IFERROR(IF(I80="AI",AA80-VLOOKUP(Q80,'PBT Tag Rates'!$A$6:$L$53,11,FALSE),AA80-VLOOKUP(Q80,'PBT Tag Rates'!$A$6:$L$53,12,FALSE)),0)</f>
        <v>1.4462795498822367</v>
      </c>
      <c r="AC80" s="9">
        <f t="shared" si="19"/>
        <v>14.62461698692108</v>
      </c>
      <c r="AD80" s="12" t="s">
        <v>1969</v>
      </c>
      <c r="AE80" s="8"/>
      <c r="AF80" s="39">
        <v>40</v>
      </c>
      <c r="AG80" t="s">
        <v>14</v>
      </c>
      <c r="AH80">
        <v>62</v>
      </c>
      <c r="AI80" s="11">
        <f t="shared" si="9"/>
        <v>0</v>
      </c>
      <c r="AJ80" s="11">
        <f t="shared" si="10"/>
        <v>21</v>
      </c>
      <c r="AK80" s="40">
        <f t="shared" si="20"/>
        <v>0</v>
      </c>
      <c r="AM80" s="12">
        <f t="shared" si="21"/>
        <v>0</v>
      </c>
    </row>
    <row r="81" spans="1:39" x14ac:dyDescent="0.25">
      <c r="A81" t="s">
        <v>2078</v>
      </c>
      <c r="B81" t="s">
        <v>2177</v>
      </c>
      <c r="C81" t="s">
        <v>994</v>
      </c>
      <c r="D81" s="1">
        <v>45525</v>
      </c>
      <c r="E81">
        <f t="shared" si="14"/>
        <v>70</v>
      </c>
      <c r="F81" t="s">
        <v>6</v>
      </c>
      <c r="G81">
        <v>740</v>
      </c>
      <c r="H81">
        <f t="shared" si="1"/>
        <v>74</v>
      </c>
      <c r="I81" t="s">
        <v>7</v>
      </c>
      <c r="J81" t="s">
        <v>8</v>
      </c>
      <c r="K81" t="s">
        <v>6536</v>
      </c>
      <c r="L81" t="s">
        <v>8</v>
      </c>
      <c r="M81" t="s">
        <v>6</v>
      </c>
      <c r="N81" t="str">
        <f t="shared" si="15"/>
        <v>M</v>
      </c>
      <c r="O81" t="s">
        <v>1623</v>
      </c>
      <c r="P81" t="s">
        <v>7267</v>
      </c>
      <c r="Q81" t="s">
        <v>940</v>
      </c>
      <c r="R81">
        <v>3</v>
      </c>
      <c r="S81">
        <f t="shared" si="16"/>
        <v>2021</v>
      </c>
      <c r="T81" t="s">
        <v>12</v>
      </c>
      <c r="U81">
        <v>0.999999999999996</v>
      </c>
      <c r="V81" t="s">
        <v>888</v>
      </c>
      <c r="W81">
        <f>VLOOKUP(Q81,'PBT Tag Rates'!$A$6:$D$67,4,FALSE)</f>
        <v>0.98140000000000005</v>
      </c>
      <c r="X81">
        <v>1</v>
      </c>
      <c r="Y81" s="8">
        <f t="shared" si="17"/>
        <v>1.0555555555555556</v>
      </c>
      <c r="Z81" s="10">
        <f>IFERROR(LOOKUP(H81,{30,43,48,53,58,63,68,73,78,83,88,93,97},{42,47,52,57,62,67,72,77,82,87,92,99,100}),999)</f>
        <v>77</v>
      </c>
      <c r="AA81" s="9">
        <f t="shared" si="18"/>
        <v>1.5079365079365081</v>
      </c>
      <c r="AB81" s="9">
        <f>IFERROR(IF(I81="AI",AA81-VLOOKUP(Q81,'PBT Tag Rates'!$A$6:$L$53,11,FALSE),AA81-VLOOKUP(Q81,'PBT Tag Rates'!$A$6:$L$53,12,FALSE)),0)</f>
        <v>1.5268890247492246</v>
      </c>
      <c r="AC81" s="9">
        <f t="shared" si="19"/>
        <v>15.439730977534118</v>
      </c>
      <c r="AD81" s="12" t="s">
        <v>1969</v>
      </c>
      <c r="AE81" s="8"/>
      <c r="AF81" s="39">
        <v>40</v>
      </c>
      <c r="AG81" t="s">
        <v>14</v>
      </c>
      <c r="AH81">
        <v>67</v>
      </c>
      <c r="AI81" s="11">
        <f t="shared" si="9"/>
        <v>0</v>
      </c>
      <c r="AJ81" s="11">
        <f t="shared" si="10"/>
        <v>45</v>
      </c>
      <c r="AK81" s="40">
        <f t="shared" si="20"/>
        <v>0</v>
      </c>
      <c r="AL81" s="18"/>
      <c r="AM81" s="12">
        <f t="shared" si="21"/>
        <v>0</v>
      </c>
    </row>
    <row r="82" spans="1:39" x14ac:dyDescent="0.25">
      <c r="A82" t="s">
        <v>2078</v>
      </c>
      <c r="B82" t="s">
        <v>2178</v>
      </c>
      <c r="C82" t="s">
        <v>995</v>
      </c>
      <c r="D82" s="1">
        <v>45525</v>
      </c>
      <c r="E82">
        <f t="shared" si="14"/>
        <v>70</v>
      </c>
      <c r="F82" t="s">
        <v>14</v>
      </c>
      <c r="G82">
        <v>760</v>
      </c>
      <c r="H82">
        <f t="shared" si="1"/>
        <v>76</v>
      </c>
      <c r="I82" t="s">
        <v>7</v>
      </c>
      <c r="J82" t="s">
        <v>8</v>
      </c>
      <c r="K82" t="s">
        <v>6537</v>
      </c>
      <c r="L82" t="s">
        <v>8</v>
      </c>
      <c r="M82" t="s">
        <v>14</v>
      </c>
      <c r="N82" t="str">
        <f t="shared" si="15"/>
        <v>F</v>
      </c>
      <c r="O82" t="s">
        <v>1778</v>
      </c>
      <c r="P82" t="s">
        <v>1779</v>
      </c>
      <c r="Q82" t="s">
        <v>295</v>
      </c>
      <c r="R82">
        <v>4</v>
      </c>
      <c r="S82">
        <f t="shared" si="16"/>
        <v>2020</v>
      </c>
      <c r="T82" t="s">
        <v>12</v>
      </c>
      <c r="U82">
        <v>0.999999999999999</v>
      </c>
      <c r="V82" t="s">
        <v>893</v>
      </c>
      <c r="W82">
        <f>VLOOKUP(Q82,'PBT Tag Rates'!$A$6:$D$67,4,FALSE)</f>
        <v>0.98961045999999997</v>
      </c>
      <c r="X82">
        <v>1</v>
      </c>
      <c r="Y82" s="8">
        <f t="shared" si="17"/>
        <v>1.1428571428571428</v>
      </c>
      <c r="Z82" s="10">
        <f>IFERROR(LOOKUP(H82,{30,43,48,53,58,63,68,73,78,83,88,93,97},{42,47,52,57,62,67,72,77,82,87,92,99,100}),999)</f>
        <v>77</v>
      </c>
      <c r="AA82" s="9">
        <f t="shared" si="18"/>
        <v>1.6326530612244898</v>
      </c>
      <c r="AB82" s="9">
        <f>IFERROR(IF(I82="AI",AA82-VLOOKUP(Q82,'PBT Tag Rates'!$A$6:$L$53,11,FALSE),AA82-VLOOKUP(Q82,'PBT Tag Rates'!$A$6:$L$53,12,FALSE)),0)</f>
        <v>1.6431516770131711</v>
      </c>
      <c r="AC82" s="9">
        <f t="shared" si="19"/>
        <v>16.6153659088185</v>
      </c>
      <c r="AD82" s="12" t="s">
        <v>1969</v>
      </c>
      <c r="AE82" s="8"/>
      <c r="AF82" s="39">
        <v>40</v>
      </c>
      <c r="AG82" t="s">
        <v>14</v>
      </c>
      <c r="AH82">
        <v>72</v>
      </c>
      <c r="AI82" s="11">
        <f t="shared" si="9"/>
        <v>0</v>
      </c>
      <c r="AJ82" s="11">
        <f t="shared" si="10"/>
        <v>58</v>
      </c>
      <c r="AK82" s="40">
        <f t="shared" si="20"/>
        <v>0</v>
      </c>
      <c r="AM82" s="12">
        <f>AJ82*AK82</f>
        <v>0</v>
      </c>
    </row>
    <row r="83" spans="1:39" x14ac:dyDescent="0.25">
      <c r="A83" t="s">
        <v>2078</v>
      </c>
      <c r="B83" t="s">
        <v>2179</v>
      </c>
      <c r="C83" t="s">
        <v>997</v>
      </c>
      <c r="D83" s="1">
        <v>45525</v>
      </c>
      <c r="E83">
        <f t="shared" si="14"/>
        <v>70</v>
      </c>
      <c r="F83" t="s">
        <v>6</v>
      </c>
      <c r="G83">
        <v>450</v>
      </c>
      <c r="H83">
        <f t="shared" si="1"/>
        <v>45</v>
      </c>
      <c r="I83" t="s">
        <v>7</v>
      </c>
      <c r="J83" t="s">
        <v>8</v>
      </c>
      <c r="K83" t="s">
        <v>8</v>
      </c>
      <c r="L83" t="s">
        <v>8</v>
      </c>
      <c r="M83" t="s">
        <v>6</v>
      </c>
      <c r="N83" t="str">
        <f t="shared" si="15"/>
        <v>M</v>
      </c>
      <c r="O83" t="s">
        <v>7268</v>
      </c>
      <c r="P83" t="s">
        <v>7269</v>
      </c>
      <c r="Q83" t="s">
        <v>7200</v>
      </c>
      <c r="R83">
        <v>2</v>
      </c>
      <c r="S83">
        <f t="shared" si="16"/>
        <v>2022</v>
      </c>
      <c r="T83" t="s">
        <v>12</v>
      </c>
      <c r="U83">
        <v>0.999999999999998</v>
      </c>
      <c r="V83" t="s">
        <v>886</v>
      </c>
      <c r="W83">
        <f>VLOOKUP(Q83,'PBT Tag Rates'!$A$6:$D$67,4,FALSE)</f>
        <v>0.98</v>
      </c>
      <c r="X83">
        <v>1</v>
      </c>
      <c r="Y83" s="8">
        <f t="shared" si="17"/>
        <v>1</v>
      </c>
      <c r="Z83" s="10">
        <f>IFERROR(LOOKUP(H83,{30,43,48,53,58,63,68,73,78,83,88,93,97},{42,47,52,57,62,67,72,77,82,87,92,99,100}),999)</f>
        <v>47</v>
      </c>
      <c r="AA83" s="9">
        <f t="shared" si="18"/>
        <v>1.4285714285714286</v>
      </c>
      <c r="AB83" s="9">
        <f>IFERROR(IF(I83="AI",AA83-VLOOKUP(Q83,'PBT Tag Rates'!$A$6:$L$53,11,FALSE),AA83-VLOOKUP(Q83,'PBT Tag Rates'!$A$6:$L$53,12,FALSE)),0)</f>
        <v>1.4489795918367347</v>
      </c>
      <c r="AC83" s="9">
        <f t="shared" si="19"/>
        <v>14.651919509062367</v>
      </c>
      <c r="AD83" s="12" t="s">
        <v>1969</v>
      </c>
      <c r="AE83" s="8"/>
      <c r="AF83" s="39">
        <v>40</v>
      </c>
      <c r="AG83" t="s">
        <v>14</v>
      </c>
      <c r="AH83">
        <v>77</v>
      </c>
      <c r="AI83" s="11">
        <f t="shared" si="9"/>
        <v>0</v>
      </c>
      <c r="AJ83" s="11">
        <f t="shared" si="10"/>
        <v>59</v>
      </c>
      <c r="AK83" s="40">
        <f t="shared" si="20"/>
        <v>0</v>
      </c>
      <c r="AM83" s="12">
        <f t="shared" ref="AM83:AM101" si="22">AJ83*AK83</f>
        <v>0</v>
      </c>
    </row>
    <row r="84" spans="1:39" x14ac:dyDescent="0.25">
      <c r="A84" t="s">
        <v>2078</v>
      </c>
      <c r="B84" t="s">
        <v>2180</v>
      </c>
      <c r="C84" t="s">
        <v>279</v>
      </c>
      <c r="D84" s="1">
        <v>45525</v>
      </c>
      <c r="E84">
        <f t="shared" si="14"/>
        <v>70</v>
      </c>
      <c r="F84" t="s">
        <v>14</v>
      </c>
      <c r="G84">
        <v>800</v>
      </c>
      <c r="H84">
        <f t="shared" si="1"/>
        <v>80</v>
      </c>
      <c r="I84" t="s">
        <v>7</v>
      </c>
      <c r="J84" t="s">
        <v>8</v>
      </c>
      <c r="K84" t="s">
        <v>6538</v>
      </c>
      <c r="L84" t="s">
        <v>8</v>
      </c>
      <c r="M84" t="s">
        <v>14</v>
      </c>
      <c r="N84" t="str">
        <f t="shared" si="15"/>
        <v>F</v>
      </c>
      <c r="O84" t="s">
        <v>303</v>
      </c>
      <c r="P84" t="s">
        <v>976</v>
      </c>
      <c r="Q84" t="s">
        <v>171</v>
      </c>
      <c r="R84">
        <v>5</v>
      </c>
      <c r="S84">
        <f t="shared" si="16"/>
        <v>2019</v>
      </c>
      <c r="T84" t="s">
        <v>12</v>
      </c>
      <c r="U84">
        <v>1</v>
      </c>
      <c r="V84" t="s">
        <v>886</v>
      </c>
      <c r="W84">
        <f>VLOOKUP(Q84,'PBT Tag Rates'!$A$6:$D$67,4,FALSE)</f>
        <v>0.95971980899999998</v>
      </c>
      <c r="X84">
        <v>1</v>
      </c>
      <c r="Y84" s="8">
        <f t="shared" si="17"/>
        <v>1.1379310344827587</v>
      </c>
      <c r="Z84" s="10">
        <f>IFERROR(LOOKUP(H84,{30,43,48,53,58,63,68,73,78,83,88,93,97},{42,47,52,57,62,67,72,77,82,87,92,99,100}),999)</f>
        <v>82</v>
      </c>
      <c r="AA84" s="9">
        <f t="shared" si="18"/>
        <v>1.6256157635467983</v>
      </c>
      <c r="AB84" s="9">
        <f>IFERROR(IF(I84="AI",AA84-VLOOKUP(Q84,'PBT Tag Rates'!$A$6:$L$53,11,FALSE),AA84-VLOOKUP(Q84,'PBT Tag Rates'!$A$6:$L$53,12,FALSE)),0)</f>
        <v>1.6675865456670202</v>
      </c>
      <c r="AC84" s="9">
        <f t="shared" si="19"/>
        <v>16.862448566674903</v>
      </c>
      <c r="AD84" s="12" t="s">
        <v>1969</v>
      </c>
      <c r="AE84" s="8"/>
      <c r="AF84" s="39">
        <v>40</v>
      </c>
      <c r="AG84" t="s">
        <v>14</v>
      </c>
      <c r="AH84">
        <v>82</v>
      </c>
      <c r="AI84" s="11">
        <f t="shared" si="9"/>
        <v>1</v>
      </c>
      <c r="AJ84" s="11">
        <f t="shared" si="10"/>
        <v>48</v>
      </c>
      <c r="AK84" s="40">
        <f t="shared" si="20"/>
        <v>2.0833333333333332E-2</v>
      </c>
      <c r="AM84" s="12">
        <f t="shared" si="22"/>
        <v>1</v>
      </c>
    </row>
    <row r="85" spans="1:39" x14ac:dyDescent="0.25">
      <c r="A85" t="s">
        <v>2078</v>
      </c>
      <c r="B85" t="s">
        <v>2181</v>
      </c>
      <c r="C85" t="s">
        <v>998</v>
      </c>
      <c r="D85" s="1">
        <v>45526</v>
      </c>
      <c r="E85">
        <f t="shared" si="14"/>
        <v>70</v>
      </c>
      <c r="F85" t="s">
        <v>14</v>
      </c>
      <c r="G85">
        <v>800</v>
      </c>
      <c r="H85">
        <f t="shared" si="1"/>
        <v>80</v>
      </c>
      <c r="I85" t="s">
        <v>9</v>
      </c>
      <c r="J85" t="s">
        <v>8</v>
      </c>
      <c r="K85" t="s">
        <v>8</v>
      </c>
      <c r="L85" t="s">
        <v>8</v>
      </c>
      <c r="M85" t="s">
        <v>14</v>
      </c>
      <c r="N85" t="str">
        <f t="shared" si="15"/>
        <v>F</v>
      </c>
      <c r="O85" t="s">
        <v>7270</v>
      </c>
      <c r="P85" t="s">
        <v>7271</v>
      </c>
      <c r="Q85" t="s">
        <v>295</v>
      </c>
      <c r="R85">
        <v>4</v>
      </c>
      <c r="S85">
        <f t="shared" si="16"/>
        <v>2020</v>
      </c>
      <c r="T85" t="s">
        <v>12</v>
      </c>
      <c r="U85">
        <v>0.999999999999998</v>
      </c>
      <c r="V85" t="s">
        <v>888</v>
      </c>
      <c r="W85">
        <f>VLOOKUP(Q85,'PBT Tag Rates'!$A$6:$D$67,4,FALSE)</f>
        <v>0.98961045999999997</v>
      </c>
      <c r="X85">
        <v>1</v>
      </c>
      <c r="Y85" s="8">
        <f t="shared" si="17"/>
        <v>1.1379310344827587</v>
      </c>
      <c r="Z85" s="10">
        <f>IFERROR(LOOKUP(H85,{30,43,48,53,58,63,68,73,78,83,88,93,97},{42,47,52,57,62,67,72,77,82,87,92,99,100}),999)</f>
        <v>82</v>
      </c>
      <c r="AA85" s="9">
        <f t="shared" si="18"/>
        <v>1.6256157635467983</v>
      </c>
      <c r="AB85" s="9">
        <f>IFERROR(IF(I85="AI",AA85-VLOOKUP(Q85,'PBT Tag Rates'!$A$6:$L$53,11,FALSE),AA85-VLOOKUP(Q85,'PBT Tag Rates'!$A$6:$L$53,12,FALSE)),0)</f>
        <v>1.6361143793354795</v>
      </c>
      <c r="AC85" s="9">
        <f t="shared" si="19"/>
        <v>16.544205542091632</v>
      </c>
      <c r="AD85" s="12" t="s">
        <v>1969</v>
      </c>
      <c r="AE85" s="8"/>
      <c r="AF85" s="39">
        <v>40</v>
      </c>
      <c r="AG85" t="s">
        <v>14</v>
      </c>
      <c r="AH85">
        <v>87</v>
      </c>
      <c r="AI85" s="11">
        <f t="shared" si="9"/>
        <v>0</v>
      </c>
      <c r="AJ85" s="11">
        <f t="shared" si="10"/>
        <v>18</v>
      </c>
      <c r="AK85" s="40">
        <f t="shared" si="20"/>
        <v>0</v>
      </c>
      <c r="AM85" s="12">
        <f t="shared" si="22"/>
        <v>0</v>
      </c>
    </row>
    <row r="86" spans="1:39" x14ac:dyDescent="0.25">
      <c r="A86" t="s">
        <v>2078</v>
      </c>
      <c r="B86" t="s">
        <v>2182</v>
      </c>
      <c r="C86" t="s">
        <v>2183</v>
      </c>
      <c r="D86" s="1">
        <v>45526</v>
      </c>
      <c r="E86">
        <f t="shared" si="14"/>
        <v>70</v>
      </c>
      <c r="F86" t="s">
        <v>14</v>
      </c>
      <c r="G86">
        <v>810</v>
      </c>
      <c r="H86">
        <f t="shared" si="1"/>
        <v>81</v>
      </c>
      <c r="I86" t="s">
        <v>7</v>
      </c>
      <c r="J86" t="s">
        <v>8</v>
      </c>
      <c r="K86" t="s">
        <v>6539</v>
      </c>
      <c r="L86" t="s">
        <v>8</v>
      </c>
      <c r="M86" t="s">
        <v>14</v>
      </c>
      <c r="N86" t="str">
        <f t="shared" si="15"/>
        <v>F</v>
      </c>
      <c r="O86" t="s">
        <v>8</v>
      </c>
      <c r="P86" t="s">
        <v>8</v>
      </c>
      <c r="Q86" t="s">
        <v>11</v>
      </c>
      <c r="R86" t="s">
        <v>8</v>
      </c>
      <c r="S86" t="str">
        <f t="shared" si="16"/>
        <v>U</v>
      </c>
      <c r="T86" t="s">
        <v>12</v>
      </c>
      <c r="U86">
        <v>1.00000000000001</v>
      </c>
      <c r="V86" t="s">
        <v>8</v>
      </c>
      <c r="W86">
        <f>VLOOKUP(Q86,'PBT Tag Rates'!$A$6:$D$67,4,FALSE)</f>
        <v>1</v>
      </c>
      <c r="X86">
        <v>1</v>
      </c>
      <c r="Y86" s="8">
        <f t="shared" si="17"/>
        <v>1.1379310344827587</v>
      </c>
      <c r="Z86" s="10">
        <f>IFERROR(LOOKUP(H86,{30,43,48,53,58,63,68,73,78,83,88,93,97},{42,47,52,57,62,67,72,77,82,87,92,99,100}),999)</f>
        <v>82</v>
      </c>
      <c r="AA86" s="9">
        <f t="shared" si="18"/>
        <v>1.6256157635467983</v>
      </c>
      <c r="AB86" s="9">
        <f>IFERROR(IF(I86="AI",AA86-VLOOKUP(Q86,'PBT Tag Rates'!$A$6:$L$53,11,FALSE),AA86-VLOOKUP(Q86,'PBT Tag Rates'!$A$6:$L$53,12,FALSE)),0)</f>
        <v>1.5843126370444234</v>
      </c>
      <c r="AC86" s="9">
        <f t="shared" si="19"/>
        <v>16.02039212004361</v>
      </c>
      <c r="AD86" s="12" t="s">
        <v>1969</v>
      </c>
      <c r="AE86" s="8"/>
      <c r="AF86" s="39">
        <v>40</v>
      </c>
      <c r="AG86" t="s">
        <v>14</v>
      </c>
      <c r="AH86">
        <v>92</v>
      </c>
      <c r="AI86" s="11">
        <f t="shared" si="9"/>
        <v>0</v>
      </c>
      <c r="AJ86" s="11">
        <f t="shared" si="10"/>
        <v>2</v>
      </c>
      <c r="AK86" s="40">
        <f t="shared" si="20"/>
        <v>0</v>
      </c>
      <c r="AM86" s="12">
        <f t="shared" si="22"/>
        <v>0</v>
      </c>
    </row>
    <row r="87" spans="1:39" x14ac:dyDescent="0.25">
      <c r="A87" t="s">
        <v>2078</v>
      </c>
      <c r="B87" t="s">
        <v>2184</v>
      </c>
      <c r="C87" t="s">
        <v>2185</v>
      </c>
      <c r="D87" s="1">
        <v>45526</v>
      </c>
      <c r="E87">
        <f t="shared" si="14"/>
        <v>70</v>
      </c>
      <c r="F87" t="s">
        <v>14</v>
      </c>
      <c r="G87">
        <v>770</v>
      </c>
      <c r="H87">
        <f t="shared" si="1"/>
        <v>77</v>
      </c>
      <c r="I87" t="s">
        <v>9</v>
      </c>
      <c r="J87">
        <v>1</v>
      </c>
      <c r="K87" t="s">
        <v>8</v>
      </c>
      <c r="L87" t="s">
        <v>8</v>
      </c>
      <c r="M87" t="s">
        <v>14</v>
      </c>
      <c r="N87" t="str">
        <f t="shared" si="15"/>
        <v>F</v>
      </c>
      <c r="O87" t="s">
        <v>8</v>
      </c>
      <c r="P87" t="s">
        <v>8</v>
      </c>
      <c r="Q87" t="s">
        <v>11</v>
      </c>
      <c r="R87" t="s">
        <v>8</v>
      </c>
      <c r="S87" t="str">
        <f t="shared" si="16"/>
        <v>U</v>
      </c>
      <c r="T87" t="s">
        <v>12</v>
      </c>
      <c r="U87">
        <v>1</v>
      </c>
      <c r="V87" t="s">
        <v>8</v>
      </c>
      <c r="W87">
        <f>VLOOKUP(Q87,'PBT Tag Rates'!$A$6:$D$67,4,FALSE)</f>
        <v>1</v>
      </c>
      <c r="X87">
        <v>1</v>
      </c>
      <c r="Y87" s="8">
        <f t="shared" si="17"/>
        <v>1.1428571428571428</v>
      </c>
      <c r="Z87" s="10">
        <f>IFERROR(LOOKUP(H87,{30,43,48,53,58,63,68,73,78,83,88,93,97},{42,47,52,57,62,67,72,77,82,87,92,99,100}),999)</f>
        <v>77</v>
      </c>
      <c r="AA87" s="9">
        <f t="shared" si="18"/>
        <v>1.6326530612244898</v>
      </c>
      <c r="AB87" s="9">
        <f>IFERROR(IF(I87="AI",AA87-VLOOKUP(Q87,'PBT Tag Rates'!$A$6:$L$53,11,FALSE),AA87-VLOOKUP(Q87,'PBT Tag Rates'!$A$6:$L$53,12,FALSE)),0)</f>
        <v>1.1163756188739677</v>
      </c>
      <c r="AC87" s="9">
        <f t="shared" si="19"/>
        <v>11.288665348893408</v>
      </c>
      <c r="AD87" s="12" t="s">
        <v>1969</v>
      </c>
      <c r="AE87" s="8"/>
      <c r="AF87" s="39">
        <v>40</v>
      </c>
      <c r="AG87" t="s">
        <v>14</v>
      </c>
      <c r="AH87">
        <v>99</v>
      </c>
      <c r="AI87" s="11">
        <f t="shared" si="9"/>
        <v>1</v>
      </c>
      <c r="AJ87" s="11">
        <f t="shared" si="10"/>
        <v>5</v>
      </c>
      <c r="AK87" s="40">
        <f t="shared" si="20"/>
        <v>0.2</v>
      </c>
      <c r="AM87" s="12">
        <f t="shared" si="22"/>
        <v>1</v>
      </c>
    </row>
    <row r="88" spans="1:39" x14ac:dyDescent="0.25">
      <c r="A88" t="s">
        <v>2078</v>
      </c>
      <c r="B88" t="s">
        <v>2186</v>
      </c>
      <c r="C88" t="s">
        <v>2187</v>
      </c>
      <c r="D88" s="1">
        <v>45526</v>
      </c>
      <c r="E88">
        <f t="shared" si="14"/>
        <v>70</v>
      </c>
      <c r="F88" t="s">
        <v>14</v>
      </c>
      <c r="G88">
        <v>680</v>
      </c>
      <c r="H88">
        <f t="shared" si="1"/>
        <v>68</v>
      </c>
      <c r="I88" t="s">
        <v>7</v>
      </c>
      <c r="J88" t="s">
        <v>8</v>
      </c>
      <c r="K88" t="s">
        <v>8</v>
      </c>
      <c r="L88" t="s">
        <v>8</v>
      </c>
      <c r="M88" t="s">
        <v>14</v>
      </c>
      <c r="N88" t="str">
        <f t="shared" si="15"/>
        <v>F</v>
      </c>
      <c r="O88" t="s">
        <v>891</v>
      </c>
      <c r="P88" t="s">
        <v>7272</v>
      </c>
      <c r="Q88" t="s">
        <v>295</v>
      </c>
      <c r="R88">
        <v>4</v>
      </c>
      <c r="S88">
        <f t="shared" si="16"/>
        <v>2020</v>
      </c>
      <c r="T88" t="s">
        <v>12</v>
      </c>
      <c r="U88">
        <v>0.999999999999999</v>
      </c>
      <c r="V88" t="s">
        <v>892</v>
      </c>
      <c r="W88">
        <f>VLOOKUP(Q88,'PBT Tag Rates'!$A$6:$D$67,4,FALSE)</f>
        <v>0.98961045999999997</v>
      </c>
      <c r="X88">
        <v>1</v>
      </c>
      <c r="Y88" s="8">
        <f t="shared" si="17"/>
        <v>1.0666666666666667</v>
      </c>
      <c r="Z88" s="10">
        <f>IFERROR(LOOKUP(H88,{30,43,48,53,58,63,68,73,78,83,88,93,97},{42,47,52,57,62,67,72,77,82,87,92,99,100}),999)</f>
        <v>72</v>
      </c>
      <c r="AA88" s="9">
        <f t="shared" si="18"/>
        <v>1.5238095238095239</v>
      </c>
      <c r="AB88" s="9">
        <f>IFERROR(IF(I88="AI",AA88-VLOOKUP(Q88,'PBT Tag Rates'!$A$6:$L$53,11,FALSE),AA88-VLOOKUP(Q88,'PBT Tag Rates'!$A$6:$L$53,12,FALSE)),0)</f>
        <v>1.5343081395982052</v>
      </c>
      <c r="AC88" s="9">
        <f t="shared" si="19"/>
        <v>15.514752236776257</v>
      </c>
      <c r="AD88" s="12" t="s">
        <v>1969</v>
      </c>
      <c r="AE88" s="8"/>
      <c r="AF88" s="39">
        <v>40</v>
      </c>
      <c r="AG88" t="s">
        <v>14</v>
      </c>
      <c r="AH88">
        <v>100</v>
      </c>
      <c r="AI88" s="11">
        <f t="shared" si="9"/>
        <v>0</v>
      </c>
      <c r="AJ88" s="11">
        <f t="shared" si="10"/>
        <v>0</v>
      </c>
      <c r="AK88" s="40">
        <f t="shared" si="20"/>
        <v>0</v>
      </c>
      <c r="AM88" s="12">
        <f t="shared" si="22"/>
        <v>0</v>
      </c>
    </row>
    <row r="89" spans="1:39" x14ac:dyDescent="0.25">
      <c r="A89" t="s">
        <v>2078</v>
      </c>
      <c r="B89" t="s">
        <v>2188</v>
      </c>
      <c r="C89" t="s">
        <v>1003</v>
      </c>
      <c r="D89" s="1">
        <v>45526</v>
      </c>
      <c r="E89">
        <f t="shared" si="14"/>
        <v>70</v>
      </c>
      <c r="F89" t="s">
        <v>14</v>
      </c>
      <c r="G89">
        <v>860</v>
      </c>
      <c r="H89">
        <f t="shared" si="1"/>
        <v>86</v>
      </c>
      <c r="I89" t="s">
        <v>9</v>
      </c>
      <c r="J89">
        <v>1</v>
      </c>
      <c r="K89" t="s">
        <v>8</v>
      </c>
      <c r="L89" t="s">
        <v>8</v>
      </c>
      <c r="M89" t="s">
        <v>14</v>
      </c>
      <c r="N89" t="str">
        <f t="shared" si="15"/>
        <v>F</v>
      </c>
      <c r="O89" t="s">
        <v>350</v>
      </c>
      <c r="P89" t="s">
        <v>351</v>
      </c>
      <c r="Q89" t="s">
        <v>171</v>
      </c>
      <c r="R89">
        <v>5</v>
      </c>
      <c r="S89">
        <f t="shared" si="16"/>
        <v>2019</v>
      </c>
      <c r="T89" t="s">
        <v>12</v>
      </c>
      <c r="U89">
        <v>0.999999999999999</v>
      </c>
      <c r="V89" t="s">
        <v>892</v>
      </c>
      <c r="W89">
        <f>VLOOKUP(Q89,'PBT Tag Rates'!$A$6:$D$67,4,FALSE)</f>
        <v>0.95971980899999998</v>
      </c>
      <c r="X89">
        <v>1</v>
      </c>
      <c r="Y89" s="8">
        <f t="shared" si="17"/>
        <v>1</v>
      </c>
      <c r="Z89" s="10">
        <f>IFERROR(LOOKUP(H89,{30,43,48,53,58,63,68,73,78,83,88,93,97},{42,47,52,57,62,67,72,77,82,87,92,99,100}),999)</f>
        <v>87</v>
      </c>
      <c r="AA89" s="9">
        <f t="shared" si="18"/>
        <v>1.4285714285714286</v>
      </c>
      <c r="AB89" s="9">
        <f>IFERROR(IF(I89="AI",AA89-VLOOKUP(Q89,'PBT Tag Rates'!$A$6:$L$53,11,FALSE),AA89-VLOOKUP(Q89,'PBT Tag Rates'!$A$6:$L$53,12,FALSE)),0)</f>
        <v>1.4705422106916506</v>
      </c>
      <c r="AC89" s="9">
        <f t="shared" si="19"/>
        <v>14.869958298322565</v>
      </c>
      <c r="AD89" s="12" t="s">
        <v>1969</v>
      </c>
      <c r="AE89" s="8"/>
      <c r="AF89" s="39">
        <v>40</v>
      </c>
      <c r="AG89" t="s">
        <v>6</v>
      </c>
      <c r="AH89">
        <v>42</v>
      </c>
      <c r="AI89" s="11">
        <f t="shared" ref="AI89:AI127" si="23">SUMIFS($X$7:$X$5545,$Z$7:$Z$5545,$AH89,$N$6:$N$5544,$AG89,$E$6:$E$5544,$AF89,$V$7:$V$5545,"NG")</f>
        <v>0</v>
      </c>
      <c r="AJ89" s="11">
        <f t="shared" ref="AJ89:AJ127" si="24">(SUMIFS($X$7:$X$5545,$Z$7:$Z$5545,$AH89,$N$6:$N$5544,$AG89,$E$6:$E$5544,$AF89))</f>
        <v>3</v>
      </c>
      <c r="AK89" s="40">
        <f t="shared" si="20"/>
        <v>0</v>
      </c>
      <c r="AM89" s="12">
        <f t="shared" si="22"/>
        <v>0</v>
      </c>
    </row>
    <row r="90" spans="1:39" x14ac:dyDescent="0.25">
      <c r="A90" t="s">
        <v>2078</v>
      </c>
      <c r="B90" t="s">
        <v>2189</v>
      </c>
      <c r="C90" t="s">
        <v>2190</v>
      </c>
      <c r="D90" s="1">
        <v>45526</v>
      </c>
      <c r="E90">
        <f t="shared" si="14"/>
        <v>70</v>
      </c>
      <c r="F90" t="s">
        <v>14</v>
      </c>
      <c r="G90">
        <v>710</v>
      </c>
      <c r="H90">
        <f t="shared" si="1"/>
        <v>71</v>
      </c>
      <c r="I90" t="s">
        <v>7</v>
      </c>
      <c r="J90" t="s">
        <v>8</v>
      </c>
      <c r="K90" t="s">
        <v>6540</v>
      </c>
      <c r="L90" t="s">
        <v>8</v>
      </c>
      <c r="M90" t="s">
        <v>14</v>
      </c>
      <c r="N90" t="str">
        <f t="shared" si="15"/>
        <v>F</v>
      </c>
      <c r="O90" t="s">
        <v>8</v>
      </c>
      <c r="P90" t="s">
        <v>8</v>
      </c>
      <c r="Q90" t="s">
        <v>11</v>
      </c>
      <c r="R90" t="s">
        <v>8</v>
      </c>
      <c r="S90" t="str">
        <f t="shared" si="16"/>
        <v>U</v>
      </c>
      <c r="T90" t="s">
        <v>12</v>
      </c>
      <c r="U90">
        <v>1</v>
      </c>
      <c r="V90" t="s">
        <v>8</v>
      </c>
      <c r="W90">
        <f>VLOOKUP(Q90,'PBT Tag Rates'!$A$6:$D$67,4,FALSE)</f>
        <v>1</v>
      </c>
      <c r="X90">
        <v>1</v>
      </c>
      <c r="Y90" s="8">
        <f t="shared" si="17"/>
        <v>1.0666666666666667</v>
      </c>
      <c r="Z90" s="10">
        <f>IFERROR(LOOKUP(H90,{30,43,48,53,58,63,68,73,78,83,88,93,97},{42,47,52,57,62,67,72,77,82,87,92,99,100}),999)</f>
        <v>72</v>
      </c>
      <c r="AA90" s="9">
        <f t="shared" si="18"/>
        <v>1.5238095238095239</v>
      </c>
      <c r="AB90" s="9">
        <f>IFERROR(IF(I90="AI",AA90-VLOOKUP(Q90,'PBT Tag Rates'!$A$6:$L$53,11,FALSE),AA90-VLOOKUP(Q90,'PBT Tag Rates'!$A$6:$L$53,12,FALSE)),0)</f>
        <v>1.4825063973071491</v>
      </c>
      <c r="AC90" s="9">
        <f t="shared" si="19"/>
        <v>14.990938814728235</v>
      </c>
      <c r="AD90" s="12" t="s">
        <v>1969</v>
      </c>
      <c r="AE90" s="8"/>
      <c r="AF90" s="39">
        <v>40</v>
      </c>
      <c r="AG90" t="s">
        <v>6</v>
      </c>
      <c r="AH90">
        <v>47</v>
      </c>
      <c r="AI90" s="11">
        <f t="shared" si="23"/>
        <v>0</v>
      </c>
      <c r="AJ90" s="11">
        <f t="shared" si="24"/>
        <v>16</v>
      </c>
      <c r="AK90" s="40">
        <f t="shared" si="20"/>
        <v>0</v>
      </c>
      <c r="AM90" s="12">
        <f t="shared" si="22"/>
        <v>0</v>
      </c>
    </row>
    <row r="91" spans="1:39" x14ac:dyDescent="0.25">
      <c r="A91" t="s">
        <v>2078</v>
      </c>
      <c r="B91" t="s">
        <v>2191</v>
      </c>
      <c r="C91" t="s">
        <v>1007</v>
      </c>
      <c r="D91" s="1">
        <v>45526</v>
      </c>
      <c r="E91">
        <f t="shared" si="14"/>
        <v>70</v>
      </c>
      <c r="F91" t="s">
        <v>14</v>
      </c>
      <c r="G91">
        <v>760</v>
      </c>
      <c r="H91">
        <f t="shared" si="1"/>
        <v>76</v>
      </c>
      <c r="I91" t="s">
        <v>7</v>
      </c>
      <c r="J91" t="s">
        <v>8</v>
      </c>
      <c r="K91" t="s">
        <v>6541</v>
      </c>
      <c r="L91" t="s">
        <v>8</v>
      </c>
      <c r="M91" t="s">
        <v>14</v>
      </c>
      <c r="N91" t="str">
        <f t="shared" si="15"/>
        <v>F</v>
      </c>
      <c r="O91" t="s">
        <v>1669</v>
      </c>
      <c r="P91" t="s">
        <v>7273</v>
      </c>
      <c r="Q91" t="s">
        <v>295</v>
      </c>
      <c r="R91">
        <v>4</v>
      </c>
      <c r="S91">
        <f t="shared" si="16"/>
        <v>2020</v>
      </c>
      <c r="T91" t="s">
        <v>12</v>
      </c>
      <c r="U91">
        <v>1</v>
      </c>
      <c r="V91" t="s">
        <v>888</v>
      </c>
      <c r="W91">
        <f>VLOOKUP(Q91,'PBT Tag Rates'!$A$6:$D$67,4,FALSE)</f>
        <v>0.98961045999999997</v>
      </c>
      <c r="X91">
        <v>1</v>
      </c>
      <c r="Y91" s="8">
        <f t="shared" si="17"/>
        <v>1.1428571428571428</v>
      </c>
      <c r="Z91" s="10">
        <f>IFERROR(LOOKUP(H91,{30,43,48,53,58,63,68,73,78,83,88,93,97},{42,47,52,57,62,67,72,77,82,87,92,99,100}),999)</f>
        <v>77</v>
      </c>
      <c r="AA91" s="9">
        <f t="shared" si="18"/>
        <v>1.6326530612244898</v>
      </c>
      <c r="AB91" s="9">
        <f>IFERROR(IF(I91="AI",AA91-VLOOKUP(Q91,'PBT Tag Rates'!$A$6:$L$53,11,FALSE),AA91-VLOOKUP(Q91,'PBT Tag Rates'!$A$6:$L$53,12,FALSE)),0)</f>
        <v>1.6431516770131711</v>
      </c>
      <c r="AC91" s="9">
        <f t="shared" si="19"/>
        <v>16.6153659088185</v>
      </c>
      <c r="AD91" s="12" t="s">
        <v>1969</v>
      </c>
      <c r="AE91" s="8"/>
      <c r="AF91" s="39">
        <v>40</v>
      </c>
      <c r="AG91" t="s">
        <v>6</v>
      </c>
      <c r="AH91">
        <v>52</v>
      </c>
      <c r="AI91" s="11">
        <f t="shared" si="23"/>
        <v>0</v>
      </c>
      <c r="AJ91" s="11">
        <f t="shared" si="24"/>
        <v>12</v>
      </c>
      <c r="AK91" s="40">
        <f t="shared" si="20"/>
        <v>0</v>
      </c>
      <c r="AM91" s="12">
        <f t="shared" si="22"/>
        <v>0</v>
      </c>
    </row>
    <row r="92" spans="1:39" x14ac:dyDescent="0.25">
      <c r="A92" t="s">
        <v>2078</v>
      </c>
      <c r="B92" t="s">
        <v>2192</v>
      </c>
      <c r="C92" t="s">
        <v>1009</v>
      </c>
      <c r="D92" s="1">
        <v>45526</v>
      </c>
      <c r="E92">
        <f t="shared" si="14"/>
        <v>70</v>
      </c>
      <c r="F92" t="s">
        <v>6</v>
      </c>
      <c r="G92">
        <v>810</v>
      </c>
      <c r="H92">
        <f t="shared" si="1"/>
        <v>81</v>
      </c>
      <c r="I92" t="s">
        <v>9</v>
      </c>
      <c r="J92">
        <v>1</v>
      </c>
      <c r="K92" t="s">
        <v>8</v>
      </c>
      <c r="L92" t="s">
        <v>8</v>
      </c>
      <c r="M92" t="s">
        <v>14</v>
      </c>
      <c r="N92" t="str">
        <f t="shared" si="15"/>
        <v>F</v>
      </c>
      <c r="O92" t="s">
        <v>1626</v>
      </c>
      <c r="P92" t="s">
        <v>1627</v>
      </c>
      <c r="Q92" t="s">
        <v>476</v>
      </c>
      <c r="R92">
        <v>4</v>
      </c>
      <c r="S92">
        <f t="shared" si="16"/>
        <v>2020</v>
      </c>
      <c r="T92" t="s">
        <v>12</v>
      </c>
      <c r="U92">
        <v>0.999999999999996</v>
      </c>
      <c r="V92" t="s">
        <v>741</v>
      </c>
      <c r="W92">
        <f>VLOOKUP(Q92,'PBT Tag Rates'!$A$6:$D$67,4,FALSE)</f>
        <v>0.98845608500000004</v>
      </c>
      <c r="X92">
        <v>1</v>
      </c>
      <c r="Y92" s="8">
        <f t="shared" si="17"/>
        <v>1.1379310344827587</v>
      </c>
      <c r="Z92" s="10">
        <f>IFERROR(LOOKUP(H92,{30,43,48,53,58,63,68,73,78,83,88,93,97},{42,47,52,57,62,67,72,77,82,87,92,99,100}),999)</f>
        <v>82</v>
      </c>
      <c r="AA92" s="9">
        <f t="shared" si="18"/>
        <v>1.6256157635467983</v>
      </c>
      <c r="AB92" s="9">
        <f>IFERROR(IF(I92="AI",AA92-VLOOKUP(Q92,'PBT Tag Rates'!$A$6:$L$53,11,FALSE),AA92-VLOOKUP(Q92,'PBT Tag Rates'!$A$6:$L$53,12,FALSE)),0)</f>
        <v>1.6372944968513738</v>
      </c>
      <c r="AC92" s="9">
        <f t="shared" si="19"/>
        <v>16.556138758371237</v>
      </c>
      <c r="AD92" s="12" t="s">
        <v>1969</v>
      </c>
      <c r="AE92" s="8"/>
      <c r="AF92" s="39">
        <v>40</v>
      </c>
      <c r="AG92" t="s">
        <v>6</v>
      </c>
      <c r="AH92">
        <v>57</v>
      </c>
      <c r="AI92" s="11">
        <f t="shared" si="23"/>
        <v>0</v>
      </c>
      <c r="AJ92" s="11">
        <f t="shared" si="24"/>
        <v>7</v>
      </c>
      <c r="AK92" s="40">
        <f t="shared" si="20"/>
        <v>0</v>
      </c>
      <c r="AM92" s="12">
        <f t="shared" si="22"/>
        <v>0</v>
      </c>
    </row>
    <row r="93" spans="1:39" x14ac:dyDescent="0.25">
      <c r="A93" t="s">
        <v>2078</v>
      </c>
      <c r="B93" t="s">
        <v>2193</v>
      </c>
      <c r="C93" t="s">
        <v>1013</v>
      </c>
      <c r="D93" s="1">
        <v>45526</v>
      </c>
      <c r="E93">
        <f t="shared" si="14"/>
        <v>70</v>
      </c>
      <c r="F93" t="s">
        <v>14</v>
      </c>
      <c r="G93">
        <v>800</v>
      </c>
      <c r="H93">
        <f t="shared" si="1"/>
        <v>80</v>
      </c>
      <c r="I93" t="s">
        <v>9</v>
      </c>
      <c r="J93">
        <v>1</v>
      </c>
      <c r="K93" t="s">
        <v>8</v>
      </c>
      <c r="L93" t="s">
        <v>18</v>
      </c>
      <c r="M93" t="s">
        <v>269</v>
      </c>
      <c r="N93" t="str">
        <f t="shared" si="15"/>
        <v>F</v>
      </c>
      <c r="O93" t="s">
        <v>394</v>
      </c>
      <c r="P93" t="s">
        <v>394</v>
      </c>
      <c r="Q93" t="s">
        <v>8</v>
      </c>
      <c r="R93" t="s">
        <v>8</v>
      </c>
      <c r="S93" t="str">
        <f t="shared" si="16"/>
        <v>U</v>
      </c>
      <c r="T93" t="s">
        <v>8</v>
      </c>
      <c r="U93" t="s">
        <v>8</v>
      </c>
      <c r="V93" t="s">
        <v>394</v>
      </c>
      <c r="W93" t="e">
        <f>VLOOKUP(Q93,'PBT Tag Rates'!$A$6:$D$67,4,FALSE)</f>
        <v>#N/A</v>
      </c>
      <c r="X93">
        <v>1</v>
      </c>
      <c r="Y93" s="8">
        <f t="shared" si="17"/>
        <v>0</v>
      </c>
      <c r="Z93" s="10">
        <f>IFERROR(LOOKUP(H93,{30,43,48,53,58,63,68,73,78,83,88,93,97},{42,47,52,57,62,67,72,77,82,87,92,99,100}),999)</f>
        <v>82</v>
      </c>
      <c r="AA93" s="9">
        <f t="shared" si="18"/>
        <v>0</v>
      </c>
      <c r="AB93" s="9">
        <f>IFERROR(IF(I93="AI",AA93-VLOOKUP(Q93,'PBT Tag Rates'!$A$6:$L$53,11,FALSE),AA93-VLOOKUP(Q93,'PBT Tag Rates'!$A$6:$L$53,12,FALSE)),0)</f>
        <v>0</v>
      </c>
      <c r="AC93" s="9">
        <f t="shared" si="19"/>
        <v>0</v>
      </c>
      <c r="AD93" s="12" t="s">
        <v>1969</v>
      </c>
      <c r="AE93" s="8"/>
      <c r="AF93" s="39">
        <v>40</v>
      </c>
      <c r="AG93" t="s">
        <v>6</v>
      </c>
      <c r="AH93">
        <v>62</v>
      </c>
      <c r="AI93" s="11">
        <f t="shared" si="23"/>
        <v>1</v>
      </c>
      <c r="AJ93" s="11">
        <f t="shared" si="24"/>
        <v>21</v>
      </c>
      <c r="AK93" s="40">
        <f t="shared" si="20"/>
        <v>4.7619047619047616E-2</v>
      </c>
      <c r="AM93" s="12">
        <f t="shared" si="22"/>
        <v>1</v>
      </c>
    </row>
    <row r="94" spans="1:39" x14ac:dyDescent="0.25">
      <c r="A94" t="s">
        <v>2078</v>
      </c>
      <c r="B94" t="s">
        <v>2194</v>
      </c>
      <c r="C94" t="s">
        <v>2195</v>
      </c>
      <c r="D94" s="1">
        <v>45526</v>
      </c>
      <c r="E94">
        <f t="shared" si="14"/>
        <v>70</v>
      </c>
      <c r="F94" t="s">
        <v>6</v>
      </c>
      <c r="G94">
        <v>650</v>
      </c>
      <c r="H94">
        <f t="shared" si="1"/>
        <v>65</v>
      </c>
      <c r="I94" t="s">
        <v>7</v>
      </c>
      <c r="J94" t="s">
        <v>8</v>
      </c>
      <c r="K94" t="s">
        <v>8</v>
      </c>
      <c r="L94" t="s">
        <v>8</v>
      </c>
      <c r="M94" t="s">
        <v>6</v>
      </c>
      <c r="N94" t="str">
        <f t="shared" si="15"/>
        <v>M</v>
      </c>
      <c r="O94" t="s">
        <v>7274</v>
      </c>
      <c r="P94" t="s">
        <v>7275</v>
      </c>
      <c r="Q94" t="s">
        <v>940</v>
      </c>
      <c r="R94">
        <v>3</v>
      </c>
      <c r="S94">
        <f t="shared" si="16"/>
        <v>2021</v>
      </c>
      <c r="T94" t="s">
        <v>12</v>
      </c>
      <c r="U94">
        <v>1</v>
      </c>
      <c r="V94" t="s">
        <v>892</v>
      </c>
      <c r="W94">
        <f>VLOOKUP(Q94,'PBT Tag Rates'!$A$6:$D$67,4,FALSE)</f>
        <v>0.98140000000000005</v>
      </c>
      <c r="X94">
        <v>1</v>
      </c>
      <c r="Y94" s="8">
        <f t="shared" si="17"/>
        <v>1.0833333333333333</v>
      </c>
      <c r="Z94" s="10">
        <f>IFERROR(LOOKUP(H94,{30,43,48,53,58,63,68,73,78,83,88,93,97},{42,47,52,57,62,67,72,77,82,87,92,99,100}),999)</f>
        <v>67</v>
      </c>
      <c r="AA94" s="9">
        <f t="shared" si="18"/>
        <v>1.5476190476190477</v>
      </c>
      <c r="AB94" s="9">
        <f>IFERROR(IF(I94="AI",AA94-VLOOKUP(Q94,'PBT Tag Rates'!$A$6:$L$53,11,FALSE),AA94-VLOOKUP(Q94,'PBT Tag Rates'!$A$6:$L$53,12,FALSE)),0)</f>
        <v>1.5665715644317642</v>
      </c>
      <c r="AC94" s="9">
        <f t="shared" si="19"/>
        <v>15.840996378799518</v>
      </c>
      <c r="AD94" s="12" t="s">
        <v>1969</v>
      </c>
      <c r="AE94" s="8"/>
      <c r="AF94" s="39">
        <v>40</v>
      </c>
      <c r="AG94" t="s">
        <v>6</v>
      </c>
      <c r="AH94">
        <v>67</v>
      </c>
      <c r="AI94" s="11">
        <f t="shared" si="23"/>
        <v>0</v>
      </c>
      <c r="AJ94" s="11">
        <f t="shared" si="24"/>
        <v>41</v>
      </c>
      <c r="AK94" s="40">
        <f t="shared" si="20"/>
        <v>0</v>
      </c>
      <c r="AM94" s="12">
        <f t="shared" si="22"/>
        <v>0</v>
      </c>
    </row>
    <row r="95" spans="1:39" x14ac:dyDescent="0.25">
      <c r="A95" t="s">
        <v>2078</v>
      </c>
      <c r="B95" t="s">
        <v>2196</v>
      </c>
      <c r="C95" t="s">
        <v>2197</v>
      </c>
      <c r="D95" s="1">
        <v>45526</v>
      </c>
      <c r="E95">
        <f t="shared" si="14"/>
        <v>70</v>
      </c>
      <c r="F95" t="s">
        <v>14</v>
      </c>
      <c r="G95">
        <v>730</v>
      </c>
      <c r="H95">
        <f t="shared" si="1"/>
        <v>73</v>
      </c>
      <c r="I95" t="s">
        <v>9</v>
      </c>
      <c r="J95">
        <v>1</v>
      </c>
      <c r="K95" t="s">
        <v>8</v>
      </c>
      <c r="L95" t="s">
        <v>8</v>
      </c>
      <c r="M95" t="s">
        <v>14</v>
      </c>
      <c r="N95" t="str">
        <f t="shared" si="15"/>
        <v>F</v>
      </c>
      <c r="O95" t="s">
        <v>1011</v>
      </c>
      <c r="P95" t="s">
        <v>1012</v>
      </c>
      <c r="Q95" t="s">
        <v>171</v>
      </c>
      <c r="R95">
        <v>5</v>
      </c>
      <c r="S95">
        <f t="shared" si="16"/>
        <v>2019</v>
      </c>
      <c r="T95" t="s">
        <v>12</v>
      </c>
      <c r="U95">
        <v>1</v>
      </c>
      <c r="V95" t="s">
        <v>949</v>
      </c>
      <c r="W95">
        <f>VLOOKUP(Q95,'PBT Tag Rates'!$A$6:$D$67,4,FALSE)</f>
        <v>0.95971980899999998</v>
      </c>
      <c r="X95">
        <v>1</v>
      </c>
      <c r="Y95" s="8">
        <f t="shared" si="17"/>
        <v>1.1428571428571428</v>
      </c>
      <c r="Z95" s="10">
        <f>IFERROR(LOOKUP(H95,{30,43,48,53,58,63,68,73,78,83,88,93,97},{42,47,52,57,62,67,72,77,82,87,92,99,100}),999)</f>
        <v>77</v>
      </c>
      <c r="AA95" s="9">
        <f t="shared" si="18"/>
        <v>1.6326530612244898</v>
      </c>
      <c r="AB95" s="9">
        <f>IFERROR(IF(I95="AI",AA95-VLOOKUP(Q95,'PBT Tag Rates'!$A$6:$L$53,11,FALSE),AA95-VLOOKUP(Q95,'PBT Tag Rates'!$A$6:$L$53,12,FALSE)),0)</f>
        <v>1.6746238433447118</v>
      </c>
      <c r="AC95" s="9">
        <f t="shared" si="19"/>
        <v>16.933608933401771</v>
      </c>
      <c r="AD95" s="12" t="s">
        <v>676</v>
      </c>
      <c r="AE95" s="8"/>
      <c r="AF95" s="39">
        <v>40</v>
      </c>
      <c r="AG95" t="s">
        <v>6</v>
      </c>
      <c r="AH95">
        <v>72</v>
      </c>
      <c r="AI95" s="11">
        <f t="shared" si="23"/>
        <v>2</v>
      </c>
      <c r="AJ95" s="11">
        <f t="shared" si="24"/>
        <v>71</v>
      </c>
      <c r="AK95" s="40">
        <f t="shared" si="20"/>
        <v>2.8169014084507043E-2</v>
      </c>
      <c r="AM95" s="12">
        <f t="shared" si="22"/>
        <v>2</v>
      </c>
    </row>
    <row r="96" spans="1:39" x14ac:dyDescent="0.25">
      <c r="A96" t="s">
        <v>2078</v>
      </c>
      <c r="B96" t="s">
        <v>2198</v>
      </c>
      <c r="C96" t="s">
        <v>2199</v>
      </c>
      <c r="D96" s="1">
        <v>45526</v>
      </c>
      <c r="E96">
        <f t="shared" si="14"/>
        <v>70</v>
      </c>
      <c r="F96" t="s">
        <v>6</v>
      </c>
      <c r="G96">
        <v>810</v>
      </c>
      <c r="H96">
        <f t="shared" si="1"/>
        <v>81</v>
      </c>
      <c r="I96" t="s">
        <v>9</v>
      </c>
      <c r="J96">
        <v>1</v>
      </c>
      <c r="K96" t="s">
        <v>8</v>
      </c>
      <c r="L96" t="s">
        <v>8</v>
      </c>
      <c r="M96" t="s">
        <v>6</v>
      </c>
      <c r="N96" t="str">
        <f t="shared" si="15"/>
        <v>M</v>
      </c>
      <c r="O96" t="s">
        <v>1741</v>
      </c>
      <c r="P96" t="s">
        <v>1742</v>
      </c>
      <c r="Q96" t="s">
        <v>295</v>
      </c>
      <c r="R96">
        <v>4</v>
      </c>
      <c r="S96">
        <f t="shared" si="16"/>
        <v>2020</v>
      </c>
      <c r="T96" t="s">
        <v>12</v>
      </c>
      <c r="U96">
        <v>1</v>
      </c>
      <c r="V96" t="s">
        <v>892</v>
      </c>
      <c r="W96">
        <f>VLOOKUP(Q96,'PBT Tag Rates'!$A$6:$D$67,4,FALSE)</f>
        <v>0.98961045999999997</v>
      </c>
      <c r="X96">
        <v>1</v>
      </c>
      <c r="Y96" s="8">
        <f t="shared" si="17"/>
        <v>1.0249999999999999</v>
      </c>
      <c r="Z96" s="10">
        <f>IFERROR(LOOKUP(H96,{30,43,48,53,58,63,68,73,78,83,88,93,97},{42,47,52,57,62,67,72,77,82,87,92,99,100}),999)</f>
        <v>82</v>
      </c>
      <c r="AA96" s="9">
        <f t="shared" si="18"/>
        <v>1.4642857142857142</v>
      </c>
      <c r="AB96" s="9">
        <f>IFERROR(IF(I96="AI",AA96-VLOOKUP(Q96,'PBT Tag Rates'!$A$6:$L$53,11,FALSE),AA96-VLOOKUP(Q96,'PBT Tag Rates'!$A$6:$L$53,12,FALSE)),0)</f>
        <v>1.4747843300743955</v>
      </c>
      <c r="AC96" s="9">
        <f t="shared" si="19"/>
        <v>14.912854134878154</v>
      </c>
      <c r="AD96" s="12" t="s">
        <v>1969</v>
      </c>
      <c r="AE96" s="8"/>
      <c r="AF96" s="39">
        <v>40</v>
      </c>
      <c r="AG96" t="s">
        <v>6</v>
      </c>
      <c r="AH96">
        <v>77</v>
      </c>
      <c r="AI96" s="11">
        <f t="shared" si="23"/>
        <v>1</v>
      </c>
      <c r="AJ96" s="11">
        <f t="shared" si="24"/>
        <v>96</v>
      </c>
      <c r="AK96" s="40">
        <f t="shared" si="20"/>
        <v>1.0416666666666666E-2</v>
      </c>
      <c r="AM96" s="12">
        <f t="shared" si="22"/>
        <v>1</v>
      </c>
    </row>
    <row r="97" spans="1:39" x14ac:dyDescent="0.25">
      <c r="A97" t="s">
        <v>2078</v>
      </c>
      <c r="B97" t="s">
        <v>2200</v>
      </c>
      <c r="C97" t="s">
        <v>2201</v>
      </c>
      <c r="D97" s="1">
        <v>45526</v>
      </c>
      <c r="E97">
        <f t="shared" si="14"/>
        <v>70</v>
      </c>
      <c r="F97" t="s">
        <v>6</v>
      </c>
      <c r="G97">
        <v>650</v>
      </c>
      <c r="H97">
        <f t="shared" si="1"/>
        <v>65</v>
      </c>
      <c r="I97" t="s">
        <v>9</v>
      </c>
      <c r="J97">
        <v>1</v>
      </c>
      <c r="K97" t="s">
        <v>8</v>
      </c>
      <c r="L97" t="s">
        <v>8</v>
      </c>
      <c r="M97" t="s">
        <v>6</v>
      </c>
      <c r="N97" t="str">
        <f t="shared" si="15"/>
        <v>M</v>
      </c>
      <c r="O97" t="s">
        <v>1567</v>
      </c>
      <c r="P97" t="s">
        <v>1568</v>
      </c>
      <c r="Q97" t="s">
        <v>940</v>
      </c>
      <c r="R97">
        <v>3</v>
      </c>
      <c r="S97">
        <f t="shared" si="16"/>
        <v>2021</v>
      </c>
      <c r="T97" t="s">
        <v>12</v>
      </c>
      <c r="U97">
        <v>1</v>
      </c>
      <c r="V97" t="s">
        <v>888</v>
      </c>
      <c r="W97">
        <f>VLOOKUP(Q97,'PBT Tag Rates'!$A$6:$D$67,4,FALSE)</f>
        <v>0.98140000000000005</v>
      </c>
      <c r="X97">
        <v>1</v>
      </c>
      <c r="Y97" s="8">
        <f t="shared" si="17"/>
        <v>1.0833333333333333</v>
      </c>
      <c r="Z97" s="10">
        <f>IFERROR(LOOKUP(H97,{30,43,48,53,58,63,68,73,78,83,88,93,97},{42,47,52,57,62,67,72,77,82,87,92,99,100}),999)</f>
        <v>67</v>
      </c>
      <c r="AA97" s="9">
        <f t="shared" si="18"/>
        <v>1.5476190476190477</v>
      </c>
      <c r="AB97" s="9">
        <f>IFERROR(IF(I97="AI",AA97-VLOOKUP(Q97,'PBT Tag Rates'!$A$6:$L$53,11,FALSE),AA97-VLOOKUP(Q97,'PBT Tag Rates'!$A$6:$L$53,12,FALSE)),0)</f>
        <v>1.5665715644317642</v>
      </c>
      <c r="AC97" s="9">
        <f t="shared" si="19"/>
        <v>15.840996378799518</v>
      </c>
      <c r="AD97" s="12" t="s">
        <v>1969</v>
      </c>
      <c r="AE97" s="8"/>
      <c r="AF97" s="39">
        <v>40</v>
      </c>
      <c r="AG97" t="s">
        <v>6</v>
      </c>
      <c r="AH97">
        <v>82</v>
      </c>
      <c r="AI97" s="11">
        <f t="shared" si="23"/>
        <v>0</v>
      </c>
      <c r="AJ97" s="11">
        <f t="shared" si="24"/>
        <v>55</v>
      </c>
      <c r="AK97" s="40">
        <f t="shared" si="20"/>
        <v>0</v>
      </c>
      <c r="AM97" s="12">
        <f t="shared" si="22"/>
        <v>0</v>
      </c>
    </row>
    <row r="98" spans="1:39" x14ac:dyDescent="0.25">
      <c r="A98" t="s">
        <v>2078</v>
      </c>
      <c r="B98" t="s">
        <v>2202</v>
      </c>
      <c r="C98" t="s">
        <v>1015</v>
      </c>
      <c r="D98" s="1">
        <v>45526</v>
      </c>
      <c r="E98">
        <f t="shared" si="14"/>
        <v>70</v>
      </c>
      <c r="F98" t="s">
        <v>14</v>
      </c>
      <c r="G98">
        <v>730</v>
      </c>
      <c r="H98">
        <f t="shared" si="1"/>
        <v>73</v>
      </c>
      <c r="I98" t="s">
        <v>7</v>
      </c>
      <c r="J98" t="s">
        <v>8</v>
      </c>
      <c r="K98" t="s">
        <v>6542</v>
      </c>
      <c r="L98" t="s">
        <v>8</v>
      </c>
      <c r="M98" t="s">
        <v>14</v>
      </c>
      <c r="N98" t="str">
        <f t="shared" si="15"/>
        <v>F</v>
      </c>
      <c r="O98" t="s">
        <v>7276</v>
      </c>
      <c r="P98" t="s">
        <v>7277</v>
      </c>
      <c r="Q98" t="s">
        <v>295</v>
      </c>
      <c r="R98">
        <v>4</v>
      </c>
      <c r="S98">
        <f t="shared" si="16"/>
        <v>2020</v>
      </c>
      <c r="T98" t="s">
        <v>12</v>
      </c>
      <c r="U98">
        <v>1</v>
      </c>
      <c r="V98" t="s">
        <v>886</v>
      </c>
      <c r="W98">
        <f>VLOOKUP(Q98,'PBT Tag Rates'!$A$6:$D$67,4,FALSE)</f>
        <v>0.98961045999999997</v>
      </c>
      <c r="X98">
        <v>1</v>
      </c>
      <c r="Y98" s="8">
        <f t="shared" si="17"/>
        <v>1.1428571428571428</v>
      </c>
      <c r="Z98" s="10">
        <f>IFERROR(LOOKUP(H98,{30,43,48,53,58,63,68,73,78,83,88,93,97},{42,47,52,57,62,67,72,77,82,87,92,99,100}),999)</f>
        <v>77</v>
      </c>
      <c r="AA98" s="9">
        <f t="shared" si="18"/>
        <v>1.6326530612244898</v>
      </c>
      <c r="AB98" s="9">
        <f>IFERROR(IF(I98="AI",AA98-VLOOKUP(Q98,'PBT Tag Rates'!$A$6:$L$53,11,FALSE),AA98-VLOOKUP(Q98,'PBT Tag Rates'!$A$6:$L$53,12,FALSE)),0)</f>
        <v>1.6431516770131711</v>
      </c>
      <c r="AC98" s="9">
        <f t="shared" si="19"/>
        <v>16.6153659088185</v>
      </c>
      <c r="AD98" s="12" t="s">
        <v>1969</v>
      </c>
      <c r="AE98" s="8"/>
      <c r="AF98" s="39">
        <v>40</v>
      </c>
      <c r="AG98" t="s">
        <v>6</v>
      </c>
      <c r="AH98">
        <v>87</v>
      </c>
      <c r="AI98" s="11">
        <f t="shared" si="23"/>
        <v>0</v>
      </c>
      <c r="AJ98" s="11">
        <f t="shared" si="24"/>
        <v>21</v>
      </c>
      <c r="AK98" s="40">
        <f t="shared" si="20"/>
        <v>0</v>
      </c>
      <c r="AM98" s="12">
        <f t="shared" si="22"/>
        <v>0</v>
      </c>
    </row>
    <row r="99" spans="1:39" x14ac:dyDescent="0.25">
      <c r="A99" t="s">
        <v>2078</v>
      </c>
      <c r="B99" t="s">
        <v>2203</v>
      </c>
      <c r="C99" t="s">
        <v>1016</v>
      </c>
      <c r="D99" s="1">
        <v>45526</v>
      </c>
      <c r="E99">
        <f t="shared" si="14"/>
        <v>70</v>
      </c>
      <c r="F99" t="s">
        <v>14</v>
      </c>
      <c r="G99">
        <v>740</v>
      </c>
      <c r="H99">
        <f t="shared" si="1"/>
        <v>74</v>
      </c>
      <c r="I99" t="s">
        <v>9</v>
      </c>
      <c r="J99">
        <v>1</v>
      </c>
      <c r="K99" t="s">
        <v>8</v>
      </c>
      <c r="L99" t="s">
        <v>8</v>
      </c>
      <c r="M99" t="s">
        <v>14</v>
      </c>
      <c r="N99" t="str">
        <f t="shared" si="15"/>
        <v>F</v>
      </c>
      <c r="O99" t="s">
        <v>357</v>
      </c>
      <c r="P99" t="s">
        <v>358</v>
      </c>
      <c r="Q99" t="s">
        <v>295</v>
      </c>
      <c r="R99">
        <v>4</v>
      </c>
      <c r="S99">
        <f t="shared" si="16"/>
        <v>2020</v>
      </c>
      <c r="T99" t="s">
        <v>12</v>
      </c>
      <c r="U99">
        <v>1</v>
      </c>
      <c r="V99" t="s">
        <v>919</v>
      </c>
      <c r="W99">
        <f>VLOOKUP(Q99,'PBT Tag Rates'!$A$6:$D$67,4,FALSE)</f>
        <v>0.98961045999999997</v>
      </c>
      <c r="X99">
        <v>1</v>
      </c>
      <c r="Y99" s="8">
        <f t="shared" si="17"/>
        <v>1.1428571428571428</v>
      </c>
      <c r="Z99" s="10">
        <f>IFERROR(LOOKUP(H99,{30,43,48,53,58,63,68,73,78,83,88,93,97},{42,47,52,57,62,67,72,77,82,87,92,99,100}),999)</f>
        <v>77</v>
      </c>
      <c r="AA99" s="9">
        <f t="shared" si="18"/>
        <v>1.6326530612244898</v>
      </c>
      <c r="AB99" s="9">
        <f>IFERROR(IF(I99="AI",AA99-VLOOKUP(Q99,'PBT Tag Rates'!$A$6:$L$53,11,FALSE),AA99-VLOOKUP(Q99,'PBT Tag Rates'!$A$6:$L$53,12,FALSE)),0)</f>
        <v>1.6431516770131711</v>
      </c>
      <c r="AC99" s="9">
        <f t="shared" si="19"/>
        <v>16.6153659088185</v>
      </c>
      <c r="AD99" s="12" t="s">
        <v>1969</v>
      </c>
      <c r="AE99" s="8"/>
      <c r="AF99" s="39">
        <v>40</v>
      </c>
      <c r="AG99" t="s">
        <v>6</v>
      </c>
      <c r="AH99">
        <v>92</v>
      </c>
      <c r="AI99" s="11">
        <f t="shared" si="23"/>
        <v>0</v>
      </c>
      <c r="AJ99" s="11">
        <f t="shared" si="24"/>
        <v>7</v>
      </c>
      <c r="AK99" s="40">
        <f t="shared" si="20"/>
        <v>0</v>
      </c>
      <c r="AM99" s="12">
        <f t="shared" si="22"/>
        <v>0</v>
      </c>
    </row>
    <row r="100" spans="1:39" x14ac:dyDescent="0.25">
      <c r="A100" t="s">
        <v>2078</v>
      </c>
      <c r="B100" t="s">
        <v>2204</v>
      </c>
      <c r="C100" t="s">
        <v>1017</v>
      </c>
      <c r="D100" s="1">
        <v>45526</v>
      </c>
      <c r="E100">
        <f t="shared" si="14"/>
        <v>70</v>
      </c>
      <c r="F100" t="s">
        <v>6</v>
      </c>
      <c r="G100">
        <v>860</v>
      </c>
      <c r="H100">
        <f t="shared" si="1"/>
        <v>86</v>
      </c>
      <c r="I100" t="s">
        <v>9</v>
      </c>
      <c r="J100">
        <v>1</v>
      </c>
      <c r="K100" t="s">
        <v>8</v>
      </c>
      <c r="L100" t="s">
        <v>8</v>
      </c>
      <c r="M100" t="s">
        <v>6</v>
      </c>
      <c r="N100" t="str">
        <f t="shared" si="15"/>
        <v>M</v>
      </c>
      <c r="O100" t="s">
        <v>8</v>
      </c>
      <c r="P100" t="s">
        <v>8</v>
      </c>
      <c r="Q100" t="s">
        <v>11</v>
      </c>
      <c r="R100" t="s">
        <v>8</v>
      </c>
      <c r="S100" t="str">
        <f t="shared" si="16"/>
        <v>U</v>
      </c>
      <c r="T100" t="s">
        <v>12</v>
      </c>
      <c r="U100">
        <v>1</v>
      </c>
      <c r="V100" t="s">
        <v>8</v>
      </c>
      <c r="W100">
        <f>VLOOKUP(Q100,'PBT Tag Rates'!$A$6:$D$67,4,FALSE)</f>
        <v>1</v>
      </c>
      <c r="X100">
        <v>1</v>
      </c>
      <c r="Y100" s="8">
        <f t="shared" si="17"/>
        <v>1</v>
      </c>
      <c r="Z100" s="10">
        <f>IFERROR(LOOKUP(H100,{30,43,48,53,58,63,68,73,78,83,88,93,97},{42,47,52,57,62,67,72,77,82,87,92,99,100}),999)</f>
        <v>87</v>
      </c>
      <c r="AA100" s="9">
        <f t="shared" si="18"/>
        <v>1.4285714285714286</v>
      </c>
      <c r="AB100" s="9">
        <f>IFERROR(IF(I100="AI",AA100-VLOOKUP(Q100,'PBT Tag Rates'!$A$6:$L$53,11,FALSE),AA100-VLOOKUP(Q100,'PBT Tag Rates'!$A$6:$L$53,12,FALSE)),0)</f>
        <v>0.91229398622090641</v>
      </c>
      <c r="AC100" s="9">
        <f t="shared" si="19"/>
        <v>9.2250147138142005</v>
      </c>
      <c r="AD100" s="12" t="s">
        <v>1969</v>
      </c>
      <c r="AE100" s="8"/>
      <c r="AF100" s="39">
        <v>40</v>
      </c>
      <c r="AG100" t="s">
        <v>6</v>
      </c>
      <c r="AH100">
        <v>99</v>
      </c>
      <c r="AI100" s="11">
        <f t="shared" si="23"/>
        <v>0</v>
      </c>
      <c r="AJ100" s="11">
        <f t="shared" si="24"/>
        <v>2</v>
      </c>
      <c r="AK100" s="40">
        <f t="shared" si="20"/>
        <v>0</v>
      </c>
      <c r="AM100" s="12">
        <f t="shared" si="22"/>
        <v>0</v>
      </c>
    </row>
    <row r="101" spans="1:39" x14ac:dyDescent="0.25">
      <c r="A101" t="s">
        <v>2078</v>
      </c>
      <c r="B101" t="s">
        <v>2205</v>
      </c>
      <c r="C101" t="s">
        <v>2206</v>
      </c>
      <c r="D101" s="1">
        <v>45526</v>
      </c>
      <c r="E101">
        <f t="shared" si="14"/>
        <v>70</v>
      </c>
      <c r="F101" t="s">
        <v>6</v>
      </c>
      <c r="G101">
        <v>760</v>
      </c>
      <c r="H101">
        <f t="shared" si="1"/>
        <v>76</v>
      </c>
      <c r="I101" t="s">
        <v>7</v>
      </c>
      <c r="J101" t="s">
        <v>8</v>
      </c>
      <c r="K101" t="s">
        <v>6543</v>
      </c>
      <c r="L101" t="s">
        <v>8</v>
      </c>
      <c r="M101" t="s">
        <v>6</v>
      </c>
      <c r="N101" t="str">
        <f t="shared" si="15"/>
        <v>M</v>
      </c>
      <c r="O101" t="s">
        <v>1166</v>
      </c>
      <c r="P101" t="s">
        <v>1167</v>
      </c>
      <c r="Q101" t="s">
        <v>178</v>
      </c>
      <c r="R101">
        <v>5</v>
      </c>
      <c r="S101">
        <f t="shared" si="16"/>
        <v>2019</v>
      </c>
      <c r="T101" t="s">
        <v>12</v>
      </c>
      <c r="U101">
        <v>1</v>
      </c>
      <c r="V101" t="s">
        <v>658</v>
      </c>
      <c r="W101">
        <f>VLOOKUP(Q101,'PBT Tag Rates'!$A$6:$D$67,4,FALSE)</f>
        <v>0.99705232300000002</v>
      </c>
      <c r="X101">
        <v>1</v>
      </c>
      <c r="Y101" s="8">
        <f t="shared" si="17"/>
        <v>1.0555555555555556</v>
      </c>
      <c r="Z101" s="10">
        <f>IFERROR(LOOKUP(H101,{30,43,48,53,58,63,68,73,78,83,88,93,97},{42,47,52,57,62,67,72,77,82,87,92,99,100}),999)</f>
        <v>77</v>
      </c>
      <c r="AA101" s="9">
        <f t="shared" si="18"/>
        <v>1.5079365079365081</v>
      </c>
      <c r="AB101" s="9">
        <f>IFERROR(IF(I101="AI",AA101-VLOOKUP(Q101,'PBT Tag Rates'!$A$6:$L$53,11,FALSE),AA101-VLOOKUP(Q101,'PBT Tag Rates'!$A$6:$L$53,12,FALSE)),0)</f>
        <v>1.5108928994236979</v>
      </c>
      <c r="AC101" s="9">
        <f t="shared" si="19"/>
        <v>15.277979948018652</v>
      </c>
      <c r="AD101" s="12" t="s">
        <v>1969</v>
      </c>
      <c r="AE101" s="8"/>
      <c r="AF101" s="39">
        <v>40</v>
      </c>
      <c r="AG101" t="s">
        <v>6</v>
      </c>
      <c r="AH101">
        <v>100</v>
      </c>
      <c r="AI101" s="11">
        <f t="shared" si="23"/>
        <v>0</v>
      </c>
      <c r="AJ101" s="11">
        <f t="shared" si="24"/>
        <v>0</v>
      </c>
      <c r="AK101" s="40">
        <f t="shared" si="20"/>
        <v>0</v>
      </c>
      <c r="AM101" s="12">
        <f t="shared" si="22"/>
        <v>0</v>
      </c>
    </row>
    <row r="102" spans="1:39" x14ac:dyDescent="0.25">
      <c r="A102" t="s">
        <v>2078</v>
      </c>
      <c r="B102" t="s">
        <v>2207</v>
      </c>
      <c r="C102" t="s">
        <v>1019</v>
      </c>
      <c r="D102" s="1">
        <v>45526</v>
      </c>
      <c r="E102">
        <f t="shared" si="14"/>
        <v>70</v>
      </c>
      <c r="F102" t="s">
        <v>6</v>
      </c>
      <c r="G102">
        <v>520</v>
      </c>
      <c r="H102">
        <f t="shared" si="1"/>
        <v>52</v>
      </c>
      <c r="I102" t="s">
        <v>9</v>
      </c>
      <c r="J102">
        <v>1</v>
      </c>
      <c r="K102" t="s">
        <v>8</v>
      </c>
      <c r="L102" t="s">
        <v>8</v>
      </c>
      <c r="M102" t="s">
        <v>6</v>
      </c>
      <c r="N102" t="str">
        <f t="shared" si="15"/>
        <v>M</v>
      </c>
      <c r="O102" t="s">
        <v>996</v>
      </c>
      <c r="P102" t="s">
        <v>1210</v>
      </c>
      <c r="Q102" t="s">
        <v>940</v>
      </c>
      <c r="R102">
        <v>3</v>
      </c>
      <c r="S102">
        <f t="shared" si="16"/>
        <v>2021</v>
      </c>
      <c r="T102" t="s">
        <v>12</v>
      </c>
      <c r="U102">
        <v>1</v>
      </c>
      <c r="V102" t="s">
        <v>919</v>
      </c>
      <c r="W102">
        <f>VLOOKUP(Q102,'PBT Tag Rates'!$A$6:$D$67,4,FALSE)</f>
        <v>0.98140000000000005</v>
      </c>
      <c r="X102">
        <v>1</v>
      </c>
      <c r="Y102" s="8">
        <f t="shared" si="17"/>
        <v>1.2857142857142856</v>
      </c>
      <c r="Z102" s="10">
        <f>IFERROR(LOOKUP(H102,{30,43,48,53,58,63,68,73,78,83,88,93,97},{42,47,52,57,62,67,72,77,82,87,92,99,100}),999)</f>
        <v>52</v>
      </c>
      <c r="AA102" s="9">
        <f t="shared" si="18"/>
        <v>1.8367346938775511</v>
      </c>
      <c r="AB102" s="9">
        <f>IFERROR(IF(I102="AI",AA102-VLOOKUP(Q102,'PBT Tag Rates'!$A$6:$L$53,11,FALSE),AA102-VLOOKUP(Q102,'PBT Tag Rates'!$A$6:$L$53,12,FALSE)),0)</f>
        <v>1.8556872106902675</v>
      </c>
      <c r="AC102" s="9">
        <f t="shared" si="19"/>
        <v>18.764501445161727</v>
      </c>
      <c r="AD102" s="12" t="s">
        <v>1969</v>
      </c>
      <c r="AE102" s="8"/>
      <c r="AF102" s="39">
        <v>9</v>
      </c>
      <c r="AG102" t="s">
        <v>14</v>
      </c>
      <c r="AH102">
        <v>42</v>
      </c>
      <c r="AI102" s="11">
        <f t="shared" si="23"/>
        <v>0</v>
      </c>
      <c r="AJ102" s="11">
        <f t="shared" si="24"/>
        <v>5</v>
      </c>
      <c r="AK102" s="40">
        <f t="shared" si="20"/>
        <v>0</v>
      </c>
      <c r="AM102">
        <f>AJ102*AK102</f>
        <v>0</v>
      </c>
    </row>
    <row r="103" spans="1:39" x14ac:dyDescent="0.25">
      <c r="A103" t="s">
        <v>2078</v>
      </c>
      <c r="B103" t="s">
        <v>2208</v>
      </c>
      <c r="C103" t="s">
        <v>2209</v>
      </c>
      <c r="D103" s="1">
        <v>45526</v>
      </c>
      <c r="E103">
        <f t="shared" si="14"/>
        <v>70</v>
      </c>
      <c r="F103" t="s">
        <v>14</v>
      </c>
      <c r="G103">
        <v>780</v>
      </c>
      <c r="H103">
        <f t="shared" si="1"/>
        <v>78</v>
      </c>
      <c r="I103" t="s">
        <v>7</v>
      </c>
      <c r="J103" t="s">
        <v>8</v>
      </c>
      <c r="K103" t="s">
        <v>8</v>
      </c>
      <c r="L103" t="s">
        <v>8</v>
      </c>
      <c r="M103" t="s">
        <v>14</v>
      </c>
      <c r="N103" t="str">
        <f t="shared" si="15"/>
        <v>F</v>
      </c>
      <c r="O103" t="s">
        <v>8</v>
      </c>
      <c r="P103" t="s">
        <v>8</v>
      </c>
      <c r="Q103" t="s">
        <v>11</v>
      </c>
      <c r="R103" t="s">
        <v>8</v>
      </c>
      <c r="S103" t="str">
        <f t="shared" si="16"/>
        <v>U</v>
      </c>
      <c r="T103" t="s">
        <v>12</v>
      </c>
      <c r="U103">
        <v>1</v>
      </c>
      <c r="V103" t="s">
        <v>8</v>
      </c>
      <c r="W103">
        <f>VLOOKUP(Q103,'PBT Tag Rates'!$A$6:$D$67,4,FALSE)</f>
        <v>1</v>
      </c>
      <c r="X103">
        <v>1</v>
      </c>
      <c r="Y103" s="8">
        <f t="shared" si="17"/>
        <v>1.1379310344827587</v>
      </c>
      <c r="Z103" s="10">
        <f>IFERROR(LOOKUP(H103,{30,43,48,53,58,63,68,73,78,83,88,93,97},{42,47,52,57,62,67,72,77,82,87,92,99,100}),999)</f>
        <v>82</v>
      </c>
      <c r="AA103" s="9">
        <f t="shared" si="18"/>
        <v>1.6256157635467983</v>
      </c>
      <c r="AB103" s="9">
        <f>IFERROR(IF(I103="AI",AA103-VLOOKUP(Q103,'PBT Tag Rates'!$A$6:$L$53,11,FALSE),AA103-VLOOKUP(Q103,'PBT Tag Rates'!$A$6:$L$53,12,FALSE)),0)</f>
        <v>1.5843126370444234</v>
      </c>
      <c r="AC103" s="9">
        <f t="shared" si="19"/>
        <v>16.02039212004361</v>
      </c>
      <c r="AD103" s="12" t="s">
        <v>1970</v>
      </c>
      <c r="AE103" s="8"/>
      <c r="AF103" s="39">
        <v>9</v>
      </c>
      <c r="AG103" t="s">
        <v>14</v>
      </c>
      <c r="AH103">
        <v>47</v>
      </c>
      <c r="AI103" s="11">
        <f t="shared" si="23"/>
        <v>0</v>
      </c>
      <c r="AJ103" s="11">
        <f t="shared" si="24"/>
        <v>4</v>
      </c>
      <c r="AK103" s="40">
        <f t="shared" si="20"/>
        <v>0</v>
      </c>
      <c r="AM103">
        <f t="shared" ref="AM103:AM127" si="25">AJ103*AK103</f>
        <v>0</v>
      </c>
    </row>
    <row r="104" spans="1:39" x14ac:dyDescent="0.25">
      <c r="A104" t="s">
        <v>2078</v>
      </c>
      <c r="B104" t="s">
        <v>2210</v>
      </c>
      <c r="C104" t="s">
        <v>1020</v>
      </c>
      <c r="D104" s="1">
        <v>45526</v>
      </c>
      <c r="E104">
        <f t="shared" si="14"/>
        <v>70</v>
      </c>
      <c r="F104" t="s">
        <v>14</v>
      </c>
      <c r="G104">
        <v>750</v>
      </c>
      <c r="H104">
        <f t="shared" si="1"/>
        <v>75</v>
      </c>
      <c r="I104" t="s">
        <v>9</v>
      </c>
      <c r="J104">
        <v>1</v>
      </c>
      <c r="K104" t="s">
        <v>8</v>
      </c>
      <c r="L104" t="s">
        <v>8</v>
      </c>
      <c r="M104" t="s">
        <v>14</v>
      </c>
      <c r="N104" t="str">
        <f t="shared" si="15"/>
        <v>F</v>
      </c>
      <c r="O104" t="s">
        <v>528</v>
      </c>
      <c r="P104" t="s">
        <v>529</v>
      </c>
      <c r="Q104" t="s">
        <v>295</v>
      </c>
      <c r="R104">
        <v>4</v>
      </c>
      <c r="S104">
        <f t="shared" si="16"/>
        <v>2020</v>
      </c>
      <c r="T104" t="s">
        <v>12</v>
      </c>
      <c r="U104">
        <v>0.999999999999999</v>
      </c>
      <c r="V104" t="s">
        <v>919</v>
      </c>
      <c r="W104">
        <f>VLOOKUP(Q104,'PBT Tag Rates'!$A$6:$D$67,4,FALSE)</f>
        <v>0.98961045999999997</v>
      </c>
      <c r="X104">
        <v>1</v>
      </c>
      <c r="Y104" s="8">
        <f t="shared" si="17"/>
        <v>1.1428571428571428</v>
      </c>
      <c r="Z104" s="10">
        <f>IFERROR(LOOKUP(H104,{30,43,48,53,58,63,68,73,78,83,88,93,97},{42,47,52,57,62,67,72,77,82,87,92,99,100}),999)</f>
        <v>77</v>
      </c>
      <c r="AA104" s="9">
        <f t="shared" si="18"/>
        <v>1.6326530612244898</v>
      </c>
      <c r="AB104" s="9">
        <f>IFERROR(IF(I104="AI",AA104-VLOOKUP(Q104,'PBT Tag Rates'!$A$6:$L$53,11,FALSE),AA104-VLOOKUP(Q104,'PBT Tag Rates'!$A$6:$L$53,12,FALSE)),0)</f>
        <v>1.6431516770131711</v>
      </c>
      <c r="AC104" s="9">
        <f t="shared" si="19"/>
        <v>16.6153659088185</v>
      </c>
      <c r="AD104" s="12" t="s">
        <v>1969</v>
      </c>
      <c r="AE104" s="8"/>
      <c r="AF104" s="39">
        <v>9</v>
      </c>
      <c r="AG104" t="s">
        <v>14</v>
      </c>
      <c r="AH104">
        <v>52</v>
      </c>
      <c r="AI104" s="11">
        <f t="shared" si="23"/>
        <v>0</v>
      </c>
      <c r="AJ104" s="11">
        <f t="shared" si="24"/>
        <v>4</v>
      </c>
      <c r="AK104" s="40">
        <f t="shared" si="20"/>
        <v>0</v>
      </c>
      <c r="AM104">
        <f t="shared" si="25"/>
        <v>0</v>
      </c>
    </row>
    <row r="105" spans="1:39" x14ac:dyDescent="0.25">
      <c r="A105" t="s">
        <v>2078</v>
      </c>
      <c r="B105" t="s">
        <v>2211</v>
      </c>
      <c r="C105" t="s">
        <v>1021</v>
      </c>
      <c r="D105" s="1">
        <v>45526</v>
      </c>
      <c r="E105">
        <f t="shared" si="14"/>
        <v>70</v>
      </c>
      <c r="F105" t="s">
        <v>14</v>
      </c>
      <c r="G105">
        <v>810</v>
      </c>
      <c r="H105">
        <f t="shared" si="1"/>
        <v>81</v>
      </c>
      <c r="I105" t="s">
        <v>7</v>
      </c>
      <c r="J105" t="s">
        <v>8</v>
      </c>
      <c r="K105" t="s">
        <v>8</v>
      </c>
      <c r="L105" t="s">
        <v>8</v>
      </c>
      <c r="M105" t="s">
        <v>14</v>
      </c>
      <c r="N105" t="str">
        <f t="shared" si="15"/>
        <v>F</v>
      </c>
      <c r="O105" t="s">
        <v>7276</v>
      </c>
      <c r="P105" t="s">
        <v>7278</v>
      </c>
      <c r="Q105" t="s">
        <v>295</v>
      </c>
      <c r="R105">
        <v>4</v>
      </c>
      <c r="S105">
        <f t="shared" si="16"/>
        <v>2020</v>
      </c>
      <c r="T105" t="s">
        <v>12</v>
      </c>
      <c r="U105">
        <v>1</v>
      </c>
      <c r="V105" t="s">
        <v>886</v>
      </c>
      <c r="W105">
        <f>VLOOKUP(Q105,'PBT Tag Rates'!$A$6:$D$67,4,FALSE)</f>
        <v>0.98961045999999997</v>
      </c>
      <c r="X105">
        <v>1</v>
      </c>
      <c r="Y105" s="8">
        <f t="shared" si="17"/>
        <v>1.1379310344827587</v>
      </c>
      <c r="Z105" s="10">
        <f>IFERROR(LOOKUP(H105,{30,43,48,53,58,63,68,73,78,83,88,93,97},{42,47,52,57,62,67,72,77,82,87,92,99,100}),999)</f>
        <v>82</v>
      </c>
      <c r="AA105" s="9">
        <f t="shared" si="18"/>
        <v>1.6256157635467983</v>
      </c>
      <c r="AB105" s="9">
        <f>IFERROR(IF(I105="AI",AA105-VLOOKUP(Q105,'PBT Tag Rates'!$A$6:$L$53,11,FALSE),AA105-VLOOKUP(Q105,'PBT Tag Rates'!$A$6:$L$53,12,FALSE)),0)</f>
        <v>1.6361143793354795</v>
      </c>
      <c r="AC105" s="9">
        <f t="shared" si="19"/>
        <v>16.544205542091632</v>
      </c>
      <c r="AD105" s="12" t="s">
        <v>1969</v>
      </c>
      <c r="AE105" s="8"/>
      <c r="AF105" s="39">
        <v>9</v>
      </c>
      <c r="AG105" t="s">
        <v>14</v>
      </c>
      <c r="AH105">
        <v>57</v>
      </c>
      <c r="AI105" s="11">
        <f t="shared" si="23"/>
        <v>0</v>
      </c>
      <c r="AJ105" s="11">
        <f t="shared" si="24"/>
        <v>4</v>
      </c>
      <c r="AK105" s="40">
        <f t="shared" si="20"/>
        <v>0</v>
      </c>
      <c r="AM105">
        <f t="shared" si="25"/>
        <v>0</v>
      </c>
    </row>
    <row r="106" spans="1:39" x14ac:dyDescent="0.25">
      <c r="A106" t="s">
        <v>2078</v>
      </c>
      <c r="B106" t="s">
        <v>2212</v>
      </c>
      <c r="C106" t="s">
        <v>1022</v>
      </c>
      <c r="D106" s="1">
        <v>45526</v>
      </c>
      <c r="E106">
        <f t="shared" si="14"/>
        <v>70</v>
      </c>
      <c r="F106" t="s">
        <v>6</v>
      </c>
      <c r="G106">
        <v>520</v>
      </c>
      <c r="H106">
        <f t="shared" si="1"/>
        <v>52</v>
      </c>
      <c r="I106" t="s">
        <v>7</v>
      </c>
      <c r="J106" t="s">
        <v>8</v>
      </c>
      <c r="K106" t="s">
        <v>8</v>
      </c>
      <c r="L106" t="s">
        <v>8</v>
      </c>
      <c r="M106" t="s">
        <v>6</v>
      </c>
      <c r="N106" t="str">
        <f t="shared" si="15"/>
        <v>M</v>
      </c>
      <c r="O106" t="s">
        <v>7279</v>
      </c>
      <c r="P106" t="s">
        <v>7280</v>
      </c>
      <c r="Q106" t="s">
        <v>1610</v>
      </c>
      <c r="R106">
        <v>3</v>
      </c>
      <c r="S106">
        <f t="shared" si="16"/>
        <v>2021</v>
      </c>
      <c r="T106" t="s">
        <v>12</v>
      </c>
      <c r="U106">
        <v>1</v>
      </c>
      <c r="V106" t="s">
        <v>741</v>
      </c>
      <c r="W106">
        <f>VLOOKUP(Q106,'PBT Tag Rates'!$A$6:$D$67,4,FALSE)</f>
        <v>0.98260000000000003</v>
      </c>
      <c r="X106">
        <v>1</v>
      </c>
      <c r="Y106" s="8">
        <f t="shared" si="17"/>
        <v>1.2857142857142856</v>
      </c>
      <c r="Z106" s="10">
        <f>IFERROR(LOOKUP(H106,{30,43,48,53,58,63,68,73,78,83,88,93,97},{42,47,52,57,62,67,72,77,82,87,92,99,100}),999)</f>
        <v>52</v>
      </c>
      <c r="AA106" s="9">
        <f t="shared" si="18"/>
        <v>1.8367346938775511</v>
      </c>
      <c r="AB106" s="9">
        <f>IFERROR(IF(I106="AI",AA106-VLOOKUP(Q106,'PBT Tag Rates'!$A$6:$L$53,11,FALSE),AA106-VLOOKUP(Q106,'PBT Tag Rates'!$A$6:$L$53,12,FALSE)),0)</f>
        <v>1.8544428151883592</v>
      </c>
      <c r="AC106" s="9">
        <f t="shared" si="19"/>
        <v>18.751918257079492</v>
      </c>
      <c r="AD106" s="12" t="s">
        <v>1969</v>
      </c>
      <c r="AE106" s="8"/>
      <c r="AF106" s="39">
        <v>9</v>
      </c>
      <c r="AG106" t="s">
        <v>14</v>
      </c>
      <c r="AH106">
        <v>62</v>
      </c>
      <c r="AI106" s="11">
        <f t="shared" si="23"/>
        <v>0</v>
      </c>
      <c r="AJ106" s="11">
        <f t="shared" si="24"/>
        <v>8</v>
      </c>
      <c r="AK106" s="40">
        <f t="shared" si="20"/>
        <v>0</v>
      </c>
      <c r="AM106">
        <f t="shared" si="25"/>
        <v>0</v>
      </c>
    </row>
    <row r="107" spans="1:39" x14ac:dyDescent="0.25">
      <c r="A107" t="s">
        <v>2078</v>
      </c>
      <c r="B107" t="s">
        <v>2213</v>
      </c>
      <c r="C107" t="s">
        <v>2214</v>
      </c>
      <c r="D107" s="1">
        <v>45526</v>
      </c>
      <c r="E107">
        <f t="shared" si="14"/>
        <v>70</v>
      </c>
      <c r="F107" t="s">
        <v>14</v>
      </c>
      <c r="G107">
        <v>740</v>
      </c>
      <c r="H107">
        <f t="shared" si="1"/>
        <v>74</v>
      </c>
      <c r="I107" t="s">
        <v>7</v>
      </c>
      <c r="J107" t="s">
        <v>8</v>
      </c>
      <c r="K107" t="s">
        <v>6544</v>
      </c>
      <c r="L107" t="s">
        <v>8</v>
      </c>
      <c r="M107" t="s">
        <v>14</v>
      </c>
      <c r="N107" t="str">
        <f t="shared" si="15"/>
        <v>F</v>
      </c>
      <c r="O107" t="s">
        <v>8</v>
      </c>
      <c r="P107" t="s">
        <v>8</v>
      </c>
      <c r="Q107" t="s">
        <v>11</v>
      </c>
      <c r="R107" t="s">
        <v>8</v>
      </c>
      <c r="S107" t="str">
        <f t="shared" si="16"/>
        <v>U</v>
      </c>
      <c r="T107" t="s">
        <v>12</v>
      </c>
      <c r="U107">
        <v>1.00000000000001</v>
      </c>
      <c r="V107" t="s">
        <v>8</v>
      </c>
      <c r="W107">
        <f>VLOOKUP(Q107,'PBT Tag Rates'!$A$6:$D$67,4,FALSE)</f>
        <v>1</v>
      </c>
      <c r="X107">
        <v>1</v>
      </c>
      <c r="Y107" s="8">
        <f t="shared" si="17"/>
        <v>1.1428571428571428</v>
      </c>
      <c r="Z107" s="10">
        <f>IFERROR(LOOKUP(H107,{30,43,48,53,58,63,68,73,78,83,88,93,97},{42,47,52,57,62,67,72,77,82,87,92,99,100}),999)</f>
        <v>77</v>
      </c>
      <c r="AA107" s="9">
        <f t="shared" si="18"/>
        <v>1.6326530612244898</v>
      </c>
      <c r="AB107" s="9">
        <f>IFERROR(IF(I107="AI",AA107-VLOOKUP(Q107,'PBT Tag Rates'!$A$6:$L$53,11,FALSE),AA107-VLOOKUP(Q107,'PBT Tag Rates'!$A$6:$L$53,12,FALSE)),0)</f>
        <v>1.5913499347221149</v>
      </c>
      <c r="AC107" s="9">
        <f t="shared" si="19"/>
        <v>16.091552486770478</v>
      </c>
      <c r="AD107" s="12" t="s">
        <v>1969</v>
      </c>
      <c r="AE107" s="8"/>
      <c r="AF107" s="39">
        <v>9</v>
      </c>
      <c r="AG107" t="s">
        <v>14</v>
      </c>
      <c r="AH107">
        <v>67</v>
      </c>
      <c r="AI107" s="11">
        <f t="shared" si="23"/>
        <v>0</v>
      </c>
      <c r="AJ107" s="11">
        <f t="shared" si="24"/>
        <v>4</v>
      </c>
      <c r="AK107" s="40">
        <f t="shared" si="20"/>
        <v>0</v>
      </c>
      <c r="AL107" s="18"/>
      <c r="AM107">
        <f t="shared" si="25"/>
        <v>0</v>
      </c>
    </row>
    <row r="108" spans="1:39" x14ac:dyDescent="0.25">
      <c r="A108" t="s">
        <v>2078</v>
      </c>
      <c r="B108" t="s">
        <v>2215</v>
      </c>
      <c r="C108" t="s">
        <v>1023</v>
      </c>
      <c r="D108" s="1">
        <v>45526</v>
      </c>
      <c r="E108">
        <f t="shared" si="14"/>
        <v>70</v>
      </c>
      <c r="F108" t="s">
        <v>6</v>
      </c>
      <c r="G108">
        <v>550</v>
      </c>
      <c r="H108">
        <f t="shared" si="1"/>
        <v>55</v>
      </c>
      <c r="I108" t="s">
        <v>7</v>
      </c>
      <c r="J108" t="s">
        <v>8</v>
      </c>
      <c r="K108" t="s">
        <v>8</v>
      </c>
      <c r="L108" t="s">
        <v>8</v>
      </c>
      <c r="M108" t="s">
        <v>6</v>
      </c>
      <c r="N108" t="str">
        <f t="shared" si="15"/>
        <v>M</v>
      </c>
      <c r="O108" t="s">
        <v>1945</v>
      </c>
      <c r="P108" t="s">
        <v>1711</v>
      </c>
      <c r="Q108" t="s">
        <v>940</v>
      </c>
      <c r="R108">
        <v>3</v>
      </c>
      <c r="S108">
        <f t="shared" si="16"/>
        <v>2021</v>
      </c>
      <c r="T108" t="s">
        <v>12</v>
      </c>
      <c r="U108">
        <v>0.999999999999999</v>
      </c>
      <c r="V108" t="s">
        <v>893</v>
      </c>
      <c r="W108">
        <f>VLOOKUP(Q108,'PBT Tag Rates'!$A$6:$D$67,4,FALSE)</f>
        <v>0.98140000000000005</v>
      </c>
      <c r="X108">
        <v>1</v>
      </c>
      <c r="Y108" s="8">
        <f t="shared" si="17"/>
        <v>1</v>
      </c>
      <c r="Z108" s="10">
        <f>IFERROR(LOOKUP(H108,{30,43,48,53,58,63,68,73,78,83,88,93,97},{42,47,52,57,62,67,72,77,82,87,92,99,100}),999)</f>
        <v>57</v>
      </c>
      <c r="AA108" s="9">
        <f t="shared" si="18"/>
        <v>1.4285714285714286</v>
      </c>
      <c r="AB108" s="9">
        <f>IFERROR(IF(I108="AI",AA108-VLOOKUP(Q108,'PBT Tag Rates'!$A$6:$L$53,11,FALSE),AA108-VLOOKUP(Q108,'PBT Tag Rates'!$A$6:$L$53,12,FALSE)),0)</f>
        <v>1.4475239453841451</v>
      </c>
      <c r="AC108" s="9">
        <f t="shared" si="19"/>
        <v>14.637200175003313</v>
      </c>
      <c r="AD108" s="12" t="s">
        <v>1969</v>
      </c>
      <c r="AE108" s="8"/>
      <c r="AF108" s="39">
        <v>9</v>
      </c>
      <c r="AG108" t="s">
        <v>14</v>
      </c>
      <c r="AH108">
        <v>72</v>
      </c>
      <c r="AI108" s="11">
        <f t="shared" si="23"/>
        <v>0</v>
      </c>
      <c r="AJ108" s="11">
        <f t="shared" si="24"/>
        <v>10</v>
      </c>
      <c r="AK108" s="40">
        <f t="shared" si="20"/>
        <v>0</v>
      </c>
      <c r="AM108" s="12">
        <f t="shared" si="25"/>
        <v>0</v>
      </c>
    </row>
    <row r="109" spans="1:39" x14ac:dyDescent="0.25">
      <c r="A109" t="s">
        <v>2078</v>
      </c>
      <c r="B109" t="s">
        <v>2216</v>
      </c>
      <c r="C109" t="s">
        <v>2217</v>
      </c>
      <c r="D109" s="1">
        <v>45526</v>
      </c>
      <c r="E109">
        <f t="shared" si="14"/>
        <v>70</v>
      </c>
      <c r="F109" t="s">
        <v>14</v>
      </c>
      <c r="G109">
        <v>760</v>
      </c>
      <c r="H109">
        <f t="shared" si="1"/>
        <v>76</v>
      </c>
      <c r="I109" t="s">
        <v>7</v>
      </c>
      <c r="J109" t="s">
        <v>8</v>
      </c>
      <c r="K109" t="s">
        <v>6545</v>
      </c>
      <c r="L109" t="s">
        <v>8</v>
      </c>
      <c r="M109" t="s">
        <v>14</v>
      </c>
      <c r="N109" t="str">
        <f t="shared" si="15"/>
        <v>F</v>
      </c>
      <c r="O109" t="s">
        <v>7281</v>
      </c>
      <c r="P109" t="s">
        <v>7282</v>
      </c>
      <c r="Q109" t="s">
        <v>295</v>
      </c>
      <c r="R109">
        <v>4</v>
      </c>
      <c r="S109">
        <f t="shared" si="16"/>
        <v>2020</v>
      </c>
      <c r="T109" t="s">
        <v>12</v>
      </c>
      <c r="U109">
        <v>0.999999999999999</v>
      </c>
      <c r="V109" t="s">
        <v>892</v>
      </c>
      <c r="W109">
        <f>VLOOKUP(Q109,'PBT Tag Rates'!$A$6:$D$67,4,FALSE)</f>
        <v>0.98961045999999997</v>
      </c>
      <c r="X109">
        <v>1</v>
      </c>
      <c r="Y109" s="8">
        <f t="shared" si="17"/>
        <v>1.1428571428571428</v>
      </c>
      <c r="Z109" s="10">
        <f>IFERROR(LOOKUP(H109,{30,43,48,53,58,63,68,73,78,83,88,93,97},{42,47,52,57,62,67,72,77,82,87,92,99,100}),999)</f>
        <v>77</v>
      </c>
      <c r="AA109" s="9">
        <f t="shared" si="18"/>
        <v>1.6326530612244898</v>
      </c>
      <c r="AB109" s="9">
        <f>IFERROR(IF(I109="AI",AA109-VLOOKUP(Q109,'PBT Tag Rates'!$A$6:$L$53,11,FALSE),AA109-VLOOKUP(Q109,'PBT Tag Rates'!$A$6:$L$53,12,FALSE)),0)</f>
        <v>1.6431516770131711</v>
      </c>
      <c r="AC109" s="9">
        <f t="shared" si="19"/>
        <v>16.6153659088185</v>
      </c>
      <c r="AD109" s="12" t="s">
        <v>1969</v>
      </c>
      <c r="AE109" s="8"/>
      <c r="AF109" s="39">
        <v>9</v>
      </c>
      <c r="AG109" t="s">
        <v>14</v>
      </c>
      <c r="AH109">
        <v>77</v>
      </c>
      <c r="AI109" s="11">
        <f t="shared" si="23"/>
        <v>0</v>
      </c>
      <c r="AJ109" s="11">
        <f t="shared" si="24"/>
        <v>9</v>
      </c>
      <c r="AK109" s="40">
        <f t="shared" si="20"/>
        <v>0</v>
      </c>
      <c r="AM109" s="12">
        <f t="shared" si="25"/>
        <v>0</v>
      </c>
    </row>
    <row r="110" spans="1:39" x14ac:dyDescent="0.25">
      <c r="A110" t="s">
        <v>2078</v>
      </c>
      <c r="B110" t="s">
        <v>2218</v>
      </c>
      <c r="C110" t="s">
        <v>1024</v>
      </c>
      <c r="D110" s="1">
        <v>45526</v>
      </c>
      <c r="E110">
        <f t="shared" si="14"/>
        <v>70</v>
      </c>
      <c r="F110" t="s">
        <v>6</v>
      </c>
      <c r="G110">
        <v>630</v>
      </c>
      <c r="H110">
        <f t="shared" si="1"/>
        <v>63</v>
      </c>
      <c r="I110" t="s">
        <v>7</v>
      </c>
      <c r="J110" t="s">
        <v>8</v>
      </c>
      <c r="K110" t="s">
        <v>8</v>
      </c>
      <c r="L110" t="s">
        <v>8</v>
      </c>
      <c r="M110" t="s">
        <v>6</v>
      </c>
      <c r="N110" t="str">
        <f t="shared" si="15"/>
        <v>M</v>
      </c>
      <c r="O110" t="s">
        <v>1395</v>
      </c>
      <c r="P110" t="s">
        <v>1396</v>
      </c>
      <c r="Q110" t="s">
        <v>940</v>
      </c>
      <c r="R110">
        <v>3</v>
      </c>
      <c r="S110">
        <f t="shared" si="16"/>
        <v>2021</v>
      </c>
      <c r="T110" t="s">
        <v>12</v>
      </c>
      <c r="U110">
        <v>0.999999999999999</v>
      </c>
      <c r="V110" t="s">
        <v>889</v>
      </c>
      <c r="W110">
        <f>VLOOKUP(Q110,'PBT Tag Rates'!$A$6:$D$67,4,FALSE)</f>
        <v>0.98140000000000005</v>
      </c>
      <c r="X110">
        <v>1</v>
      </c>
      <c r="Y110" s="8">
        <f t="shared" si="17"/>
        <v>1.0833333333333333</v>
      </c>
      <c r="Z110" s="10">
        <f>IFERROR(LOOKUP(H110,{30,43,48,53,58,63,68,73,78,83,88,93,97},{42,47,52,57,62,67,72,77,82,87,92,99,100}),999)</f>
        <v>67</v>
      </c>
      <c r="AA110" s="9">
        <f t="shared" si="18"/>
        <v>1.5476190476190477</v>
      </c>
      <c r="AB110" s="9">
        <f>IFERROR(IF(I110="AI",AA110-VLOOKUP(Q110,'PBT Tag Rates'!$A$6:$L$53,11,FALSE),AA110-VLOOKUP(Q110,'PBT Tag Rates'!$A$6:$L$53,12,FALSE)),0)</f>
        <v>1.5665715644317642</v>
      </c>
      <c r="AC110" s="9">
        <f t="shared" si="19"/>
        <v>15.840996378799518</v>
      </c>
      <c r="AD110" s="12" t="s">
        <v>1969</v>
      </c>
      <c r="AE110" s="8"/>
      <c r="AF110" s="39">
        <v>9</v>
      </c>
      <c r="AG110" t="s">
        <v>14</v>
      </c>
      <c r="AH110">
        <v>82</v>
      </c>
      <c r="AI110" s="11">
        <f t="shared" si="23"/>
        <v>0</v>
      </c>
      <c r="AJ110" s="11">
        <f t="shared" si="24"/>
        <v>4</v>
      </c>
      <c r="AK110" s="40">
        <f t="shared" si="20"/>
        <v>0</v>
      </c>
      <c r="AM110" s="12">
        <f t="shared" si="25"/>
        <v>0</v>
      </c>
    </row>
    <row r="111" spans="1:39" x14ac:dyDescent="0.25">
      <c r="A111" t="s">
        <v>2078</v>
      </c>
      <c r="B111" t="s">
        <v>2219</v>
      </c>
      <c r="C111" t="s">
        <v>2220</v>
      </c>
      <c r="D111" s="1">
        <v>45526</v>
      </c>
      <c r="E111">
        <f t="shared" si="14"/>
        <v>70</v>
      </c>
      <c r="F111" t="s">
        <v>14</v>
      </c>
      <c r="G111">
        <v>760</v>
      </c>
      <c r="H111">
        <f t="shared" si="1"/>
        <v>76</v>
      </c>
      <c r="I111" t="s">
        <v>9</v>
      </c>
      <c r="J111" t="s">
        <v>8</v>
      </c>
      <c r="K111" t="s">
        <v>8</v>
      </c>
      <c r="L111" t="s">
        <v>8</v>
      </c>
      <c r="M111" t="s">
        <v>14</v>
      </c>
      <c r="N111" t="str">
        <f t="shared" si="15"/>
        <v>F</v>
      </c>
      <c r="O111" t="s">
        <v>7283</v>
      </c>
      <c r="P111" t="s">
        <v>7284</v>
      </c>
      <c r="Q111" t="s">
        <v>295</v>
      </c>
      <c r="R111">
        <v>4</v>
      </c>
      <c r="S111">
        <f t="shared" si="16"/>
        <v>2020</v>
      </c>
      <c r="T111" t="s">
        <v>12</v>
      </c>
      <c r="U111">
        <v>1</v>
      </c>
      <c r="V111" t="s">
        <v>888</v>
      </c>
      <c r="W111">
        <f>VLOOKUP(Q111,'PBT Tag Rates'!$A$6:$D$67,4,FALSE)</f>
        <v>0.98961045999999997</v>
      </c>
      <c r="X111">
        <v>1</v>
      </c>
      <c r="Y111" s="8">
        <f t="shared" si="17"/>
        <v>1.1428571428571428</v>
      </c>
      <c r="Z111" s="10">
        <f>IFERROR(LOOKUP(H111,{30,43,48,53,58,63,68,73,78,83,88,93,97},{42,47,52,57,62,67,72,77,82,87,92,99,100}),999)</f>
        <v>77</v>
      </c>
      <c r="AA111" s="9">
        <f t="shared" si="18"/>
        <v>1.6326530612244898</v>
      </c>
      <c r="AB111" s="9">
        <f>IFERROR(IF(I111="AI",AA111-VLOOKUP(Q111,'PBT Tag Rates'!$A$6:$L$53,11,FALSE),AA111-VLOOKUP(Q111,'PBT Tag Rates'!$A$6:$L$53,12,FALSE)),0)</f>
        <v>1.6431516770131711</v>
      </c>
      <c r="AC111" s="9">
        <f t="shared" si="19"/>
        <v>16.6153659088185</v>
      </c>
      <c r="AD111" s="12" t="s">
        <v>1969</v>
      </c>
      <c r="AE111" s="8"/>
      <c r="AF111" s="39">
        <v>9</v>
      </c>
      <c r="AG111" t="s">
        <v>14</v>
      </c>
      <c r="AH111">
        <v>87</v>
      </c>
      <c r="AI111" s="11">
        <f t="shared" si="23"/>
        <v>0</v>
      </c>
      <c r="AJ111" s="11">
        <f t="shared" si="24"/>
        <v>1</v>
      </c>
      <c r="AK111" s="40">
        <f t="shared" si="20"/>
        <v>0</v>
      </c>
      <c r="AM111" s="12">
        <f t="shared" si="25"/>
        <v>0</v>
      </c>
    </row>
    <row r="112" spans="1:39" x14ac:dyDescent="0.25">
      <c r="A112" t="s">
        <v>2078</v>
      </c>
      <c r="B112" t="s">
        <v>2221</v>
      </c>
      <c r="C112" t="s">
        <v>281</v>
      </c>
      <c r="D112" s="1">
        <v>45526</v>
      </c>
      <c r="E112">
        <f t="shared" si="14"/>
        <v>70</v>
      </c>
      <c r="F112" t="s">
        <v>6</v>
      </c>
      <c r="G112">
        <v>870</v>
      </c>
      <c r="H112">
        <f t="shared" si="1"/>
        <v>87</v>
      </c>
      <c r="I112" t="s">
        <v>9</v>
      </c>
      <c r="J112">
        <v>1</v>
      </c>
      <c r="K112" t="s">
        <v>8</v>
      </c>
      <c r="L112" t="s">
        <v>8</v>
      </c>
      <c r="M112" t="s">
        <v>6</v>
      </c>
      <c r="N112" t="str">
        <f t="shared" si="15"/>
        <v>M</v>
      </c>
      <c r="O112" t="s">
        <v>7270</v>
      </c>
      <c r="P112" t="s">
        <v>7285</v>
      </c>
      <c r="Q112" t="s">
        <v>295</v>
      </c>
      <c r="R112">
        <v>4</v>
      </c>
      <c r="S112">
        <f t="shared" si="16"/>
        <v>2020</v>
      </c>
      <c r="T112" t="s">
        <v>12</v>
      </c>
      <c r="U112">
        <v>0.999999999999999</v>
      </c>
      <c r="V112" t="s">
        <v>888</v>
      </c>
      <c r="W112">
        <f>VLOOKUP(Q112,'PBT Tag Rates'!$A$6:$D$67,4,FALSE)</f>
        <v>0.98961045999999997</v>
      </c>
      <c r="X112">
        <v>1</v>
      </c>
      <c r="Y112" s="8">
        <f t="shared" si="17"/>
        <v>1</v>
      </c>
      <c r="Z112" s="10">
        <f>IFERROR(LOOKUP(H112,{30,43,48,53,58,63,68,73,78,83,88,93,97},{42,47,52,57,62,67,72,77,82,87,92,99,100}),999)</f>
        <v>87</v>
      </c>
      <c r="AA112" s="9">
        <f t="shared" si="18"/>
        <v>1.4285714285714286</v>
      </c>
      <c r="AB112" s="9">
        <f>IFERROR(IF(I112="AI",AA112-VLOOKUP(Q112,'PBT Tag Rates'!$A$6:$L$53,11,FALSE),AA112-VLOOKUP(Q112,'PBT Tag Rates'!$A$6:$L$53,12,FALSE)),0)</f>
        <v>1.4390700443601099</v>
      </c>
      <c r="AC112" s="9">
        <f t="shared" si="19"/>
        <v>14.551715273739294</v>
      </c>
      <c r="AD112" s="12" t="s">
        <v>1969</v>
      </c>
      <c r="AE112" s="8"/>
      <c r="AF112" s="39">
        <v>9</v>
      </c>
      <c r="AG112" t="s">
        <v>14</v>
      </c>
      <c r="AH112">
        <v>92</v>
      </c>
      <c r="AI112" s="11">
        <f t="shared" si="23"/>
        <v>0</v>
      </c>
      <c r="AJ112" s="11">
        <f t="shared" si="24"/>
        <v>0</v>
      </c>
      <c r="AK112" s="40">
        <f t="shared" si="20"/>
        <v>0</v>
      </c>
      <c r="AM112" s="12">
        <f t="shared" si="25"/>
        <v>0</v>
      </c>
    </row>
    <row r="113" spans="1:39" x14ac:dyDescent="0.25">
      <c r="A113" t="s">
        <v>2078</v>
      </c>
      <c r="B113" t="s">
        <v>2222</v>
      </c>
      <c r="C113" t="s">
        <v>1025</v>
      </c>
      <c r="D113" s="1">
        <v>45526</v>
      </c>
      <c r="E113">
        <f t="shared" si="14"/>
        <v>70</v>
      </c>
      <c r="F113" t="s">
        <v>14</v>
      </c>
      <c r="G113">
        <v>750</v>
      </c>
      <c r="H113">
        <f t="shared" si="1"/>
        <v>75</v>
      </c>
      <c r="I113" t="s">
        <v>7</v>
      </c>
      <c r="J113" t="s">
        <v>8</v>
      </c>
      <c r="K113" t="s">
        <v>6546</v>
      </c>
      <c r="L113" t="s">
        <v>18</v>
      </c>
      <c r="M113" t="s">
        <v>269</v>
      </c>
      <c r="N113" t="str">
        <f t="shared" si="15"/>
        <v>F</v>
      </c>
      <c r="O113" t="s">
        <v>394</v>
      </c>
      <c r="P113" t="s">
        <v>394</v>
      </c>
      <c r="Q113" t="s">
        <v>8</v>
      </c>
      <c r="R113" t="s">
        <v>8</v>
      </c>
      <c r="S113" t="str">
        <f t="shared" si="16"/>
        <v>U</v>
      </c>
      <c r="T113" t="s">
        <v>8</v>
      </c>
      <c r="U113" t="s">
        <v>8</v>
      </c>
      <c r="V113" t="s">
        <v>394</v>
      </c>
      <c r="W113" t="e">
        <f>VLOOKUP(Q113,'PBT Tag Rates'!$A$6:$D$67,4,FALSE)</f>
        <v>#N/A</v>
      </c>
      <c r="X113">
        <v>1</v>
      </c>
      <c r="Y113" s="8">
        <f t="shared" si="17"/>
        <v>0</v>
      </c>
      <c r="Z113" s="10">
        <f>IFERROR(LOOKUP(H113,{30,43,48,53,58,63,68,73,78,83,88,93,97},{42,47,52,57,62,67,72,77,82,87,92,99,100}),999)</f>
        <v>77</v>
      </c>
      <c r="AA113" s="9">
        <f t="shared" si="18"/>
        <v>0</v>
      </c>
      <c r="AB113" s="9">
        <f>IFERROR(IF(I113="AI",AA113-VLOOKUP(Q113,'PBT Tag Rates'!$A$6:$L$53,11,FALSE),AA113-VLOOKUP(Q113,'PBT Tag Rates'!$A$6:$L$53,12,FALSE)),0)</f>
        <v>0</v>
      </c>
      <c r="AC113" s="9">
        <f t="shared" si="19"/>
        <v>0</v>
      </c>
      <c r="AD113" s="12" t="s">
        <v>1969</v>
      </c>
      <c r="AE113" s="8"/>
      <c r="AF113" s="39">
        <v>9</v>
      </c>
      <c r="AG113" t="s">
        <v>14</v>
      </c>
      <c r="AH113">
        <v>99</v>
      </c>
      <c r="AI113" s="11">
        <f t="shared" si="23"/>
        <v>0</v>
      </c>
      <c r="AJ113" s="11">
        <f t="shared" si="24"/>
        <v>0</v>
      </c>
      <c r="AK113" s="40">
        <f t="shared" si="20"/>
        <v>0</v>
      </c>
      <c r="AM113" s="12">
        <f t="shared" si="25"/>
        <v>0</v>
      </c>
    </row>
    <row r="114" spans="1:39" x14ac:dyDescent="0.25">
      <c r="A114" t="s">
        <v>2078</v>
      </c>
      <c r="B114" t="s">
        <v>2223</v>
      </c>
      <c r="C114" t="s">
        <v>1026</v>
      </c>
      <c r="D114" s="1">
        <v>45526</v>
      </c>
      <c r="E114">
        <f t="shared" si="14"/>
        <v>70</v>
      </c>
      <c r="F114" t="s">
        <v>14</v>
      </c>
      <c r="G114">
        <v>760</v>
      </c>
      <c r="H114">
        <f t="shared" si="1"/>
        <v>76</v>
      </c>
      <c r="I114" t="s">
        <v>9</v>
      </c>
      <c r="J114">
        <v>1</v>
      </c>
      <c r="K114" t="s">
        <v>8</v>
      </c>
      <c r="L114" t="s">
        <v>18</v>
      </c>
      <c r="M114" t="s">
        <v>269</v>
      </c>
      <c r="N114" t="str">
        <f t="shared" si="15"/>
        <v>F</v>
      </c>
      <c r="O114" t="s">
        <v>394</v>
      </c>
      <c r="P114" t="s">
        <v>394</v>
      </c>
      <c r="Q114" t="s">
        <v>8</v>
      </c>
      <c r="R114" t="s">
        <v>8</v>
      </c>
      <c r="S114" t="str">
        <f t="shared" si="16"/>
        <v>U</v>
      </c>
      <c r="T114" t="s">
        <v>8</v>
      </c>
      <c r="U114" t="s">
        <v>8</v>
      </c>
      <c r="V114" t="s">
        <v>394</v>
      </c>
      <c r="W114" t="e">
        <f>VLOOKUP(Q114,'PBT Tag Rates'!$A$6:$D$67,4,FALSE)</f>
        <v>#N/A</v>
      </c>
      <c r="X114">
        <v>1</v>
      </c>
      <c r="Y114" s="8">
        <f t="shared" si="17"/>
        <v>0</v>
      </c>
      <c r="Z114" s="10">
        <f>IFERROR(LOOKUP(H114,{30,43,48,53,58,63,68,73,78,83,88,93,97},{42,47,52,57,62,67,72,77,82,87,92,99,100}),999)</f>
        <v>77</v>
      </c>
      <c r="AA114" s="9">
        <f t="shared" si="18"/>
        <v>0</v>
      </c>
      <c r="AB114" s="9">
        <f>IFERROR(IF(I114="AI",AA114-VLOOKUP(Q114,'PBT Tag Rates'!$A$6:$L$53,11,FALSE),AA114-VLOOKUP(Q114,'PBT Tag Rates'!$A$6:$L$53,12,FALSE)),0)</f>
        <v>0</v>
      </c>
      <c r="AC114" s="9">
        <f t="shared" si="19"/>
        <v>0</v>
      </c>
      <c r="AD114" s="12" t="s">
        <v>1969</v>
      </c>
      <c r="AE114" s="8"/>
      <c r="AF114" s="39">
        <v>9</v>
      </c>
      <c r="AG114" t="s">
        <v>14</v>
      </c>
      <c r="AH114">
        <v>100</v>
      </c>
      <c r="AI114" s="11">
        <f t="shared" si="23"/>
        <v>0</v>
      </c>
      <c r="AJ114" s="11">
        <f t="shared" si="24"/>
        <v>0</v>
      </c>
      <c r="AK114" s="40">
        <f t="shared" si="20"/>
        <v>0</v>
      </c>
      <c r="AM114" s="12">
        <f t="shared" si="25"/>
        <v>0</v>
      </c>
    </row>
    <row r="115" spans="1:39" x14ac:dyDescent="0.25">
      <c r="A115" t="s">
        <v>2078</v>
      </c>
      <c r="B115" t="s">
        <v>2224</v>
      </c>
      <c r="C115" t="s">
        <v>2225</v>
      </c>
      <c r="D115" s="1">
        <v>45526</v>
      </c>
      <c r="E115">
        <f t="shared" si="14"/>
        <v>70</v>
      </c>
      <c r="F115" t="s">
        <v>14</v>
      </c>
      <c r="G115">
        <v>850</v>
      </c>
      <c r="H115">
        <f t="shared" si="1"/>
        <v>85</v>
      </c>
      <c r="I115" t="s">
        <v>9</v>
      </c>
      <c r="J115" t="s">
        <v>8</v>
      </c>
      <c r="K115" t="s">
        <v>8</v>
      </c>
      <c r="L115" t="s">
        <v>8</v>
      </c>
      <c r="M115" t="s">
        <v>6</v>
      </c>
      <c r="N115" t="str">
        <f t="shared" si="15"/>
        <v>M</v>
      </c>
      <c r="O115" t="s">
        <v>456</v>
      </c>
      <c r="P115" t="s">
        <v>457</v>
      </c>
      <c r="Q115" t="s">
        <v>171</v>
      </c>
      <c r="R115">
        <v>5</v>
      </c>
      <c r="S115">
        <f t="shared" si="16"/>
        <v>2019</v>
      </c>
      <c r="T115" t="s">
        <v>12</v>
      </c>
      <c r="U115">
        <v>0.999999999999997</v>
      </c>
      <c r="V115" t="s">
        <v>889</v>
      </c>
      <c r="W115">
        <f>VLOOKUP(Q115,'PBT Tag Rates'!$A$6:$D$67,4,FALSE)</f>
        <v>0.95971980899999998</v>
      </c>
      <c r="X115">
        <v>1</v>
      </c>
      <c r="Y115" s="8">
        <f t="shared" si="17"/>
        <v>1</v>
      </c>
      <c r="Z115" s="10">
        <f>IFERROR(LOOKUP(H115,{30,43,48,53,58,63,68,73,78,83,88,93,97},{42,47,52,57,62,67,72,77,82,87,92,99,100}),999)</f>
        <v>87</v>
      </c>
      <c r="AA115" s="9">
        <f t="shared" si="18"/>
        <v>1.4285714285714286</v>
      </c>
      <c r="AB115" s="9">
        <f>IFERROR(IF(I115="AI",AA115-VLOOKUP(Q115,'PBT Tag Rates'!$A$6:$L$53,11,FALSE),AA115-VLOOKUP(Q115,'PBT Tag Rates'!$A$6:$L$53,12,FALSE)),0)</f>
        <v>1.4705422106916506</v>
      </c>
      <c r="AC115" s="9">
        <f t="shared" si="19"/>
        <v>14.869958298322565</v>
      </c>
      <c r="AD115" s="12" t="s">
        <v>1969</v>
      </c>
      <c r="AE115" s="8"/>
      <c r="AF115" s="39">
        <v>9</v>
      </c>
      <c r="AG115" t="s">
        <v>6</v>
      </c>
      <c r="AH115">
        <v>42</v>
      </c>
      <c r="AI115" s="11">
        <f t="shared" si="23"/>
        <v>0</v>
      </c>
      <c r="AJ115" s="11">
        <f t="shared" si="24"/>
        <v>5</v>
      </c>
      <c r="AK115" s="40">
        <f t="shared" si="20"/>
        <v>0</v>
      </c>
      <c r="AM115" s="12">
        <f t="shared" si="25"/>
        <v>0</v>
      </c>
    </row>
    <row r="116" spans="1:39" x14ac:dyDescent="0.25">
      <c r="A116" t="s">
        <v>2078</v>
      </c>
      <c r="B116" t="s">
        <v>2226</v>
      </c>
      <c r="C116" t="s">
        <v>2227</v>
      </c>
      <c r="D116" s="1">
        <v>45526</v>
      </c>
      <c r="E116">
        <f t="shared" si="14"/>
        <v>70</v>
      </c>
      <c r="F116" t="s">
        <v>6</v>
      </c>
      <c r="G116">
        <v>750</v>
      </c>
      <c r="H116">
        <f t="shared" si="1"/>
        <v>75</v>
      </c>
      <c r="I116" t="s">
        <v>9</v>
      </c>
      <c r="J116">
        <v>1</v>
      </c>
      <c r="K116" t="s">
        <v>8</v>
      </c>
      <c r="L116" t="s">
        <v>8</v>
      </c>
      <c r="M116" t="s">
        <v>6</v>
      </c>
      <c r="N116" t="str">
        <f t="shared" si="15"/>
        <v>M</v>
      </c>
      <c r="O116" t="s">
        <v>2039</v>
      </c>
      <c r="P116" t="s">
        <v>7286</v>
      </c>
      <c r="Q116" t="s">
        <v>171</v>
      </c>
      <c r="R116">
        <v>5</v>
      </c>
      <c r="S116">
        <f t="shared" si="16"/>
        <v>2019</v>
      </c>
      <c r="T116" t="s">
        <v>12</v>
      </c>
      <c r="U116">
        <v>0.999999999999999</v>
      </c>
      <c r="V116" t="s">
        <v>945</v>
      </c>
      <c r="W116">
        <f>VLOOKUP(Q116,'PBT Tag Rates'!$A$6:$D$67,4,FALSE)</f>
        <v>0.95971980899999998</v>
      </c>
      <c r="X116">
        <v>1</v>
      </c>
      <c r="Y116" s="8">
        <f t="shared" si="17"/>
        <v>1.0555555555555556</v>
      </c>
      <c r="Z116" s="10">
        <f>IFERROR(LOOKUP(H116,{30,43,48,53,58,63,68,73,78,83,88,93,97},{42,47,52,57,62,67,72,77,82,87,92,99,100}),999)</f>
        <v>77</v>
      </c>
      <c r="AA116" s="9">
        <f t="shared" si="18"/>
        <v>1.5079365079365081</v>
      </c>
      <c r="AB116" s="9">
        <f>IFERROR(IF(I116="AI",AA116-VLOOKUP(Q116,'PBT Tag Rates'!$A$6:$L$53,11,FALSE),AA116-VLOOKUP(Q116,'PBT Tag Rates'!$A$6:$L$53,12,FALSE)),0)</f>
        <v>1.5499072900567301</v>
      </c>
      <c r="AC116" s="9">
        <f t="shared" si="19"/>
        <v>15.672489100853369</v>
      </c>
      <c r="AD116" s="12" t="s">
        <v>1969</v>
      </c>
      <c r="AE116" s="8"/>
      <c r="AF116" s="39">
        <v>9</v>
      </c>
      <c r="AG116" t="s">
        <v>6</v>
      </c>
      <c r="AH116">
        <v>47</v>
      </c>
      <c r="AI116" s="11">
        <f t="shared" si="23"/>
        <v>0</v>
      </c>
      <c r="AJ116" s="11">
        <f t="shared" si="24"/>
        <v>2</v>
      </c>
      <c r="AK116" s="40">
        <f t="shared" si="20"/>
        <v>0</v>
      </c>
      <c r="AM116" s="12">
        <f t="shared" si="25"/>
        <v>0</v>
      </c>
    </row>
    <row r="117" spans="1:39" x14ac:dyDescent="0.25">
      <c r="A117" t="s">
        <v>2078</v>
      </c>
      <c r="B117" t="s">
        <v>2228</v>
      </c>
      <c r="C117" t="s">
        <v>2229</v>
      </c>
      <c r="D117" s="1">
        <v>45526</v>
      </c>
      <c r="E117">
        <f t="shared" si="14"/>
        <v>70</v>
      </c>
      <c r="F117" t="s">
        <v>14</v>
      </c>
      <c r="G117">
        <v>780</v>
      </c>
      <c r="H117">
        <f t="shared" si="1"/>
        <v>78</v>
      </c>
      <c r="I117" t="s">
        <v>9</v>
      </c>
      <c r="J117">
        <v>1</v>
      </c>
      <c r="K117" t="s">
        <v>8</v>
      </c>
      <c r="L117" t="s">
        <v>8</v>
      </c>
      <c r="M117" t="s">
        <v>14</v>
      </c>
      <c r="N117" t="str">
        <f t="shared" si="15"/>
        <v>F</v>
      </c>
      <c r="O117" t="s">
        <v>7287</v>
      </c>
      <c r="P117" t="s">
        <v>7288</v>
      </c>
      <c r="Q117" t="s">
        <v>476</v>
      </c>
      <c r="R117">
        <v>4</v>
      </c>
      <c r="S117">
        <f t="shared" si="16"/>
        <v>2020</v>
      </c>
      <c r="T117" t="s">
        <v>12</v>
      </c>
      <c r="U117">
        <v>0.999999999999997</v>
      </c>
      <c r="V117" t="s">
        <v>743</v>
      </c>
      <c r="W117">
        <f>VLOOKUP(Q117,'PBT Tag Rates'!$A$6:$D$67,4,FALSE)</f>
        <v>0.98845608500000004</v>
      </c>
      <c r="X117">
        <v>1</v>
      </c>
      <c r="Y117" s="8">
        <f t="shared" si="17"/>
        <v>1.1379310344827587</v>
      </c>
      <c r="Z117" s="10">
        <f>IFERROR(LOOKUP(H117,{30,43,48,53,58,63,68,73,78,83,88,93,97},{42,47,52,57,62,67,72,77,82,87,92,99,100}),999)</f>
        <v>82</v>
      </c>
      <c r="AA117" s="9">
        <f t="shared" si="18"/>
        <v>1.6256157635467983</v>
      </c>
      <c r="AB117" s="9">
        <f>IFERROR(IF(I117="AI",AA117-VLOOKUP(Q117,'PBT Tag Rates'!$A$6:$L$53,11,FALSE),AA117-VLOOKUP(Q117,'PBT Tag Rates'!$A$6:$L$53,12,FALSE)),0)</f>
        <v>1.6372944968513738</v>
      </c>
      <c r="AC117" s="9">
        <f t="shared" si="19"/>
        <v>16.556138758371237</v>
      </c>
      <c r="AD117" s="12" t="s">
        <v>1969</v>
      </c>
      <c r="AE117" s="8"/>
      <c r="AF117" s="39">
        <v>9</v>
      </c>
      <c r="AG117" t="s">
        <v>6</v>
      </c>
      <c r="AH117">
        <v>52</v>
      </c>
      <c r="AI117" s="11">
        <f t="shared" si="23"/>
        <v>0</v>
      </c>
      <c r="AJ117" s="11">
        <f t="shared" si="24"/>
        <v>6</v>
      </c>
      <c r="AK117" s="40">
        <f t="shared" si="20"/>
        <v>0</v>
      </c>
      <c r="AM117" s="12">
        <f t="shared" si="25"/>
        <v>0</v>
      </c>
    </row>
    <row r="118" spans="1:39" x14ac:dyDescent="0.25">
      <c r="A118" t="s">
        <v>2078</v>
      </c>
      <c r="B118" t="s">
        <v>2230</v>
      </c>
      <c r="C118" t="s">
        <v>1029</v>
      </c>
      <c r="D118" s="1">
        <v>45526</v>
      </c>
      <c r="E118">
        <f t="shared" si="14"/>
        <v>70</v>
      </c>
      <c r="F118" t="s">
        <v>14</v>
      </c>
      <c r="G118">
        <v>820</v>
      </c>
      <c r="H118">
        <f t="shared" si="1"/>
        <v>82</v>
      </c>
      <c r="I118" t="s">
        <v>7</v>
      </c>
      <c r="J118" t="s">
        <v>8</v>
      </c>
      <c r="K118" t="s">
        <v>6547</v>
      </c>
      <c r="L118" t="s">
        <v>18</v>
      </c>
      <c r="M118" t="s">
        <v>269</v>
      </c>
      <c r="N118" t="str">
        <f t="shared" si="15"/>
        <v>F</v>
      </c>
      <c r="O118" t="s">
        <v>394</v>
      </c>
      <c r="P118" t="s">
        <v>394</v>
      </c>
      <c r="Q118" t="s">
        <v>8</v>
      </c>
      <c r="R118" t="s">
        <v>8</v>
      </c>
      <c r="S118" t="str">
        <f t="shared" si="16"/>
        <v>U</v>
      </c>
      <c r="T118" t="s">
        <v>8</v>
      </c>
      <c r="U118" t="s">
        <v>8</v>
      </c>
      <c r="V118" t="s">
        <v>394</v>
      </c>
      <c r="W118" t="e">
        <f>VLOOKUP(Q118,'PBT Tag Rates'!$A$6:$D$67,4,FALSE)</f>
        <v>#N/A</v>
      </c>
      <c r="X118">
        <v>1</v>
      </c>
      <c r="Y118" s="8">
        <f t="shared" si="17"/>
        <v>0</v>
      </c>
      <c r="Z118" s="10">
        <f>IFERROR(LOOKUP(H118,{30,43,48,53,58,63,68,73,78,83,88,93,97},{42,47,52,57,62,67,72,77,82,87,92,99,100}),999)</f>
        <v>82</v>
      </c>
      <c r="AA118" s="9">
        <f t="shared" si="18"/>
        <v>0</v>
      </c>
      <c r="AB118" s="9">
        <f>IFERROR(IF(I118="AI",AA118-VLOOKUP(Q118,'PBT Tag Rates'!$A$6:$L$53,11,FALSE),AA118-VLOOKUP(Q118,'PBT Tag Rates'!$A$6:$L$53,12,FALSE)),0)</f>
        <v>0</v>
      </c>
      <c r="AC118" s="9">
        <f t="shared" si="19"/>
        <v>0</v>
      </c>
      <c r="AD118" s="12" t="s">
        <v>1969</v>
      </c>
      <c r="AE118" s="8"/>
      <c r="AF118" s="39">
        <v>9</v>
      </c>
      <c r="AG118" t="s">
        <v>6</v>
      </c>
      <c r="AH118">
        <v>57</v>
      </c>
      <c r="AI118" s="11">
        <f t="shared" si="23"/>
        <v>0</v>
      </c>
      <c r="AJ118" s="11">
        <f t="shared" si="24"/>
        <v>10</v>
      </c>
      <c r="AK118" s="40">
        <f t="shared" si="20"/>
        <v>0</v>
      </c>
      <c r="AM118" s="12">
        <f t="shared" si="25"/>
        <v>0</v>
      </c>
    </row>
    <row r="119" spans="1:39" x14ac:dyDescent="0.25">
      <c r="A119" t="s">
        <v>2078</v>
      </c>
      <c r="B119" t="s">
        <v>2231</v>
      </c>
      <c r="C119" t="s">
        <v>1030</v>
      </c>
      <c r="D119" s="1">
        <v>45526</v>
      </c>
      <c r="E119">
        <f t="shared" si="14"/>
        <v>70</v>
      </c>
      <c r="F119" t="s">
        <v>6</v>
      </c>
      <c r="G119">
        <v>490</v>
      </c>
      <c r="H119">
        <f t="shared" ref="H119:H182" si="26">G119/10</f>
        <v>49</v>
      </c>
      <c r="I119" t="s">
        <v>9</v>
      </c>
      <c r="J119">
        <v>1</v>
      </c>
      <c r="K119" t="s">
        <v>8</v>
      </c>
      <c r="L119" t="s">
        <v>8</v>
      </c>
      <c r="M119" t="s">
        <v>6</v>
      </c>
      <c r="N119" t="str">
        <f t="shared" si="15"/>
        <v>M</v>
      </c>
      <c r="O119" t="s">
        <v>8</v>
      </c>
      <c r="P119" t="s">
        <v>8</v>
      </c>
      <c r="Q119" t="s">
        <v>11</v>
      </c>
      <c r="R119" t="s">
        <v>8</v>
      </c>
      <c r="S119" t="str">
        <f t="shared" si="16"/>
        <v>U</v>
      </c>
      <c r="T119" t="s">
        <v>12</v>
      </c>
      <c r="U119">
        <v>1</v>
      </c>
      <c r="V119" t="s">
        <v>8</v>
      </c>
      <c r="W119">
        <f>VLOOKUP(Q119,'PBT Tag Rates'!$A$6:$D$67,4,FALSE)</f>
        <v>1</v>
      </c>
      <c r="X119">
        <v>1</v>
      </c>
      <c r="Y119" s="8">
        <f t="shared" si="17"/>
        <v>1.2857142857142856</v>
      </c>
      <c r="Z119" s="10">
        <f>IFERROR(LOOKUP(H119,{30,43,48,53,58,63,68,73,78,83,88,93,97},{42,47,52,57,62,67,72,77,82,87,92,99,100}),999)</f>
        <v>52</v>
      </c>
      <c r="AA119" s="9">
        <f t="shared" si="18"/>
        <v>1.8367346938775511</v>
      </c>
      <c r="AB119" s="9">
        <f>IFERROR(IF(I119="AI",AA119-VLOOKUP(Q119,'PBT Tag Rates'!$A$6:$L$53,11,FALSE),AA119-VLOOKUP(Q119,'PBT Tag Rates'!$A$6:$L$53,12,FALSE)),0)</f>
        <v>1.3204572515270288</v>
      </c>
      <c r="AC119" s="9">
        <f t="shared" si="19"/>
        <v>13.352315983972613</v>
      </c>
      <c r="AD119" s="12" t="s">
        <v>1969</v>
      </c>
      <c r="AE119" s="8"/>
      <c r="AF119" s="39">
        <v>9</v>
      </c>
      <c r="AG119" t="s">
        <v>6</v>
      </c>
      <c r="AH119">
        <v>62</v>
      </c>
      <c r="AI119" s="11">
        <f t="shared" si="23"/>
        <v>1</v>
      </c>
      <c r="AJ119" s="11">
        <f t="shared" si="24"/>
        <v>8</v>
      </c>
      <c r="AK119" s="40">
        <f t="shared" si="20"/>
        <v>0.125</v>
      </c>
      <c r="AM119" s="12">
        <f t="shared" si="25"/>
        <v>1</v>
      </c>
    </row>
    <row r="120" spans="1:39" x14ac:dyDescent="0.25">
      <c r="A120" t="s">
        <v>2078</v>
      </c>
      <c r="B120" t="s">
        <v>2232</v>
      </c>
      <c r="C120" t="s">
        <v>2233</v>
      </c>
      <c r="D120" s="1">
        <v>45526</v>
      </c>
      <c r="E120">
        <f t="shared" si="14"/>
        <v>70</v>
      </c>
      <c r="F120" t="s">
        <v>14</v>
      </c>
      <c r="G120">
        <v>790</v>
      </c>
      <c r="H120">
        <f t="shared" si="26"/>
        <v>79</v>
      </c>
      <c r="I120" t="s">
        <v>7</v>
      </c>
      <c r="J120" t="s">
        <v>8</v>
      </c>
      <c r="K120" t="s">
        <v>6548</v>
      </c>
      <c r="L120" t="s">
        <v>8</v>
      </c>
      <c r="M120" t="s">
        <v>14</v>
      </c>
      <c r="N120" t="str">
        <f t="shared" si="15"/>
        <v>F</v>
      </c>
      <c r="O120" t="s">
        <v>623</v>
      </c>
      <c r="P120" t="s">
        <v>1827</v>
      </c>
      <c r="Q120" t="s">
        <v>295</v>
      </c>
      <c r="R120">
        <v>4</v>
      </c>
      <c r="S120">
        <f t="shared" si="16"/>
        <v>2020</v>
      </c>
      <c r="T120" t="s">
        <v>12</v>
      </c>
      <c r="U120">
        <v>1</v>
      </c>
      <c r="V120" t="s">
        <v>893</v>
      </c>
      <c r="W120">
        <f>VLOOKUP(Q120,'PBT Tag Rates'!$A$6:$D$67,4,FALSE)</f>
        <v>0.98961045999999997</v>
      </c>
      <c r="X120">
        <v>1</v>
      </c>
      <c r="Y120" s="8">
        <f t="shared" si="17"/>
        <v>1.1379310344827587</v>
      </c>
      <c r="Z120" s="10">
        <f>IFERROR(LOOKUP(H120,{30,43,48,53,58,63,68,73,78,83,88,93,97},{42,47,52,57,62,67,72,77,82,87,92,99,100}),999)</f>
        <v>82</v>
      </c>
      <c r="AA120" s="9">
        <f t="shared" si="18"/>
        <v>1.6256157635467983</v>
      </c>
      <c r="AB120" s="9">
        <f>IFERROR(IF(I120="AI",AA120-VLOOKUP(Q120,'PBT Tag Rates'!$A$6:$L$53,11,FALSE),AA120-VLOOKUP(Q120,'PBT Tag Rates'!$A$6:$L$53,12,FALSE)),0)</f>
        <v>1.6361143793354795</v>
      </c>
      <c r="AC120" s="9">
        <f t="shared" si="19"/>
        <v>16.544205542091632</v>
      </c>
      <c r="AD120" s="12" t="s">
        <v>1969</v>
      </c>
      <c r="AE120" s="8"/>
      <c r="AF120" s="39">
        <v>9</v>
      </c>
      <c r="AG120" t="s">
        <v>6</v>
      </c>
      <c r="AH120">
        <v>67</v>
      </c>
      <c r="AI120" s="11">
        <f t="shared" si="23"/>
        <v>0</v>
      </c>
      <c r="AJ120" s="11">
        <f t="shared" si="24"/>
        <v>14</v>
      </c>
      <c r="AK120" s="40">
        <f t="shared" si="20"/>
        <v>0</v>
      </c>
      <c r="AM120" s="12">
        <f t="shared" si="25"/>
        <v>0</v>
      </c>
    </row>
    <row r="121" spans="1:39" x14ac:dyDescent="0.25">
      <c r="A121" t="s">
        <v>2078</v>
      </c>
      <c r="B121" t="s">
        <v>2234</v>
      </c>
      <c r="C121" t="s">
        <v>282</v>
      </c>
      <c r="D121" s="1">
        <v>45526</v>
      </c>
      <c r="E121">
        <f t="shared" si="14"/>
        <v>70</v>
      </c>
      <c r="F121" t="s">
        <v>14</v>
      </c>
      <c r="G121">
        <v>720</v>
      </c>
      <c r="H121">
        <f t="shared" si="26"/>
        <v>72</v>
      </c>
      <c r="I121" t="s">
        <v>9</v>
      </c>
      <c r="J121" t="s">
        <v>8</v>
      </c>
      <c r="K121" t="s">
        <v>8</v>
      </c>
      <c r="L121" t="s">
        <v>8</v>
      </c>
      <c r="M121" t="s">
        <v>14</v>
      </c>
      <c r="N121" t="str">
        <f t="shared" si="15"/>
        <v>F</v>
      </c>
      <c r="O121" t="s">
        <v>7289</v>
      </c>
      <c r="P121" t="s">
        <v>7290</v>
      </c>
      <c r="Q121" t="s">
        <v>295</v>
      </c>
      <c r="R121">
        <v>4</v>
      </c>
      <c r="S121">
        <f t="shared" si="16"/>
        <v>2020</v>
      </c>
      <c r="T121" t="s">
        <v>12</v>
      </c>
      <c r="U121">
        <v>0.999999999999997</v>
      </c>
      <c r="V121" t="s">
        <v>889</v>
      </c>
      <c r="W121">
        <f>VLOOKUP(Q121,'PBT Tag Rates'!$A$6:$D$67,4,FALSE)</f>
        <v>0.98961045999999997</v>
      </c>
      <c r="X121">
        <v>1</v>
      </c>
      <c r="Y121" s="8">
        <f t="shared" si="17"/>
        <v>1.0666666666666667</v>
      </c>
      <c r="Z121" s="10">
        <f>IFERROR(LOOKUP(H121,{30,43,48,53,58,63,68,73,78,83,88,93,97},{42,47,52,57,62,67,72,77,82,87,92,99,100}),999)</f>
        <v>72</v>
      </c>
      <c r="AA121" s="9">
        <f t="shared" si="18"/>
        <v>1.5238095238095239</v>
      </c>
      <c r="AB121" s="9">
        <f>IFERROR(IF(I121="AI",AA121-VLOOKUP(Q121,'PBT Tag Rates'!$A$6:$L$53,11,FALSE),AA121-VLOOKUP(Q121,'PBT Tag Rates'!$A$6:$L$53,12,FALSE)),0)</f>
        <v>1.5343081395982052</v>
      </c>
      <c r="AC121" s="9">
        <f t="shared" si="19"/>
        <v>15.514752236776257</v>
      </c>
      <c r="AD121" s="12" t="s">
        <v>1969</v>
      </c>
      <c r="AE121" s="8"/>
      <c r="AF121" s="39">
        <v>9</v>
      </c>
      <c r="AG121" t="s">
        <v>6</v>
      </c>
      <c r="AH121">
        <v>72</v>
      </c>
      <c r="AI121" s="11">
        <f t="shared" si="23"/>
        <v>1</v>
      </c>
      <c r="AJ121" s="11">
        <f t="shared" si="24"/>
        <v>12</v>
      </c>
      <c r="AK121" s="40">
        <f t="shared" si="20"/>
        <v>8.3333333333333329E-2</v>
      </c>
      <c r="AM121" s="12">
        <f t="shared" si="25"/>
        <v>1</v>
      </c>
    </row>
    <row r="122" spans="1:39" x14ac:dyDescent="0.25">
      <c r="A122" t="s">
        <v>2078</v>
      </c>
      <c r="B122" t="s">
        <v>2235</v>
      </c>
      <c r="C122" t="s">
        <v>2236</v>
      </c>
      <c r="D122" s="1">
        <v>45527</v>
      </c>
      <c r="E122">
        <f t="shared" si="14"/>
        <v>70</v>
      </c>
      <c r="F122" t="s">
        <v>6</v>
      </c>
      <c r="G122">
        <v>820</v>
      </c>
      <c r="H122">
        <f t="shared" si="26"/>
        <v>82</v>
      </c>
      <c r="I122" t="s">
        <v>7</v>
      </c>
      <c r="J122" t="s">
        <v>8</v>
      </c>
      <c r="K122" t="s">
        <v>6549</v>
      </c>
      <c r="L122" t="s">
        <v>8</v>
      </c>
      <c r="M122" t="s">
        <v>6</v>
      </c>
      <c r="N122" t="str">
        <f t="shared" si="15"/>
        <v>M</v>
      </c>
      <c r="O122" t="s">
        <v>7291</v>
      </c>
      <c r="P122" t="s">
        <v>7292</v>
      </c>
      <c r="Q122" t="s">
        <v>476</v>
      </c>
      <c r="R122">
        <v>4</v>
      </c>
      <c r="S122">
        <f t="shared" si="16"/>
        <v>2020</v>
      </c>
      <c r="T122" t="s">
        <v>12</v>
      </c>
      <c r="U122">
        <v>0.999999999999997</v>
      </c>
      <c r="V122" t="s">
        <v>741</v>
      </c>
      <c r="W122">
        <f>VLOOKUP(Q122,'PBT Tag Rates'!$A$6:$D$67,4,FALSE)</f>
        <v>0.98845608500000004</v>
      </c>
      <c r="X122">
        <v>1</v>
      </c>
      <c r="Y122" s="8">
        <f t="shared" si="17"/>
        <v>1.0249999999999999</v>
      </c>
      <c r="Z122" s="10">
        <f>IFERROR(LOOKUP(H122,{30,43,48,53,58,63,68,73,78,83,88,93,97},{42,47,52,57,62,67,72,77,82,87,92,99,100}),999)</f>
        <v>82</v>
      </c>
      <c r="AA122" s="9">
        <f t="shared" si="18"/>
        <v>1.4642857142857142</v>
      </c>
      <c r="AB122" s="9">
        <f>IFERROR(IF(I122="AI",AA122-VLOOKUP(Q122,'PBT Tag Rates'!$A$6:$L$53,11,FALSE),AA122-VLOOKUP(Q122,'PBT Tag Rates'!$A$6:$L$53,12,FALSE)),0)</f>
        <v>1.47596444759029</v>
      </c>
      <c r="AC122" s="9">
        <f t="shared" si="19"/>
        <v>14.924787351157759</v>
      </c>
      <c r="AD122" s="12" t="s">
        <v>1969</v>
      </c>
      <c r="AE122" s="8"/>
      <c r="AF122" s="39">
        <v>9</v>
      </c>
      <c r="AG122" t="s">
        <v>6</v>
      </c>
      <c r="AH122">
        <v>77</v>
      </c>
      <c r="AI122" s="11">
        <f t="shared" si="23"/>
        <v>0</v>
      </c>
      <c r="AJ122" s="11">
        <f t="shared" si="24"/>
        <v>13</v>
      </c>
      <c r="AK122" s="40">
        <f t="shared" si="20"/>
        <v>0</v>
      </c>
      <c r="AM122" s="12">
        <f t="shared" si="25"/>
        <v>0</v>
      </c>
    </row>
    <row r="123" spans="1:39" x14ac:dyDescent="0.25">
      <c r="A123" t="s">
        <v>2078</v>
      </c>
      <c r="B123" t="s">
        <v>2237</v>
      </c>
      <c r="C123" t="s">
        <v>1032</v>
      </c>
      <c r="D123" s="1">
        <v>45527</v>
      </c>
      <c r="E123">
        <f t="shared" si="14"/>
        <v>70</v>
      </c>
      <c r="F123" t="s">
        <v>14</v>
      </c>
      <c r="G123">
        <v>830</v>
      </c>
      <c r="H123">
        <f t="shared" si="26"/>
        <v>83</v>
      </c>
      <c r="I123" t="s">
        <v>7</v>
      </c>
      <c r="J123" t="s">
        <v>8</v>
      </c>
      <c r="K123" t="s">
        <v>6550</v>
      </c>
      <c r="L123" t="s">
        <v>8</v>
      </c>
      <c r="M123" t="s">
        <v>14</v>
      </c>
      <c r="N123" t="str">
        <f t="shared" si="15"/>
        <v>F</v>
      </c>
      <c r="O123" t="s">
        <v>986</v>
      </c>
      <c r="P123" t="s">
        <v>1031</v>
      </c>
      <c r="Q123" t="s">
        <v>171</v>
      </c>
      <c r="R123">
        <v>5</v>
      </c>
      <c r="S123">
        <f t="shared" si="16"/>
        <v>2019</v>
      </c>
      <c r="T123" t="s">
        <v>12</v>
      </c>
      <c r="U123">
        <v>1</v>
      </c>
      <c r="V123" t="s">
        <v>892</v>
      </c>
      <c r="W123">
        <f>VLOOKUP(Q123,'PBT Tag Rates'!$A$6:$D$67,4,FALSE)</f>
        <v>0.95971980899999998</v>
      </c>
      <c r="X123">
        <v>1</v>
      </c>
      <c r="Y123" s="8">
        <f t="shared" si="17"/>
        <v>1</v>
      </c>
      <c r="Z123" s="10">
        <f>IFERROR(LOOKUP(H123,{30,43,48,53,58,63,68,73,78,83,88,93,97},{42,47,52,57,62,67,72,77,82,87,92,99,100}),999)</f>
        <v>87</v>
      </c>
      <c r="AA123" s="9">
        <f t="shared" si="18"/>
        <v>1.4285714285714286</v>
      </c>
      <c r="AB123" s="9">
        <f>IFERROR(IF(I123="AI",AA123-VLOOKUP(Q123,'PBT Tag Rates'!$A$6:$L$53,11,FALSE),AA123-VLOOKUP(Q123,'PBT Tag Rates'!$A$6:$L$53,12,FALSE)),0)</f>
        <v>1.4705422106916506</v>
      </c>
      <c r="AC123" s="9">
        <f t="shared" si="19"/>
        <v>14.869958298322565</v>
      </c>
      <c r="AD123" s="12" t="s">
        <v>1969</v>
      </c>
      <c r="AE123" s="8"/>
      <c r="AF123" s="39">
        <v>9</v>
      </c>
      <c r="AG123" t="s">
        <v>6</v>
      </c>
      <c r="AH123">
        <v>82</v>
      </c>
      <c r="AI123" s="11">
        <f t="shared" si="23"/>
        <v>0</v>
      </c>
      <c r="AJ123" s="11">
        <f t="shared" si="24"/>
        <v>5</v>
      </c>
      <c r="AK123" s="40">
        <f t="shared" si="20"/>
        <v>0</v>
      </c>
      <c r="AM123" s="12">
        <f t="shared" si="25"/>
        <v>0</v>
      </c>
    </row>
    <row r="124" spans="1:39" x14ac:dyDescent="0.25">
      <c r="A124" t="s">
        <v>2078</v>
      </c>
      <c r="B124" t="s">
        <v>2238</v>
      </c>
      <c r="C124" t="s">
        <v>2239</v>
      </c>
      <c r="D124" s="1">
        <v>45527</v>
      </c>
      <c r="E124">
        <f t="shared" si="14"/>
        <v>70</v>
      </c>
      <c r="F124" t="s">
        <v>14</v>
      </c>
      <c r="G124">
        <v>920</v>
      </c>
      <c r="H124">
        <f t="shared" si="26"/>
        <v>92</v>
      </c>
      <c r="I124" t="s">
        <v>9</v>
      </c>
      <c r="J124">
        <v>1</v>
      </c>
      <c r="K124" t="s">
        <v>8</v>
      </c>
      <c r="L124" t="s">
        <v>8</v>
      </c>
      <c r="M124" t="s">
        <v>6</v>
      </c>
      <c r="N124" t="str">
        <f t="shared" si="15"/>
        <v>M</v>
      </c>
      <c r="O124" t="s">
        <v>8</v>
      </c>
      <c r="P124" t="s">
        <v>8</v>
      </c>
      <c r="Q124" t="s">
        <v>11</v>
      </c>
      <c r="R124" t="s">
        <v>8</v>
      </c>
      <c r="S124" t="str">
        <f t="shared" si="16"/>
        <v>U</v>
      </c>
      <c r="T124" t="s">
        <v>12</v>
      </c>
      <c r="U124">
        <v>0.999999999999997</v>
      </c>
      <c r="V124" t="s">
        <v>8</v>
      </c>
      <c r="W124">
        <f>VLOOKUP(Q124,'PBT Tag Rates'!$A$6:$D$67,4,FALSE)</f>
        <v>1</v>
      </c>
      <c r="X124">
        <v>1</v>
      </c>
      <c r="Y124" s="8">
        <f t="shared" si="17"/>
        <v>1</v>
      </c>
      <c r="Z124" s="10">
        <f>IFERROR(LOOKUP(H124,{30,43,48,53,58,63,68,73,78,83,88,93,97},{42,47,52,57,62,67,72,77,82,87,92,99,100}),999)</f>
        <v>92</v>
      </c>
      <c r="AA124" s="9">
        <f t="shared" si="18"/>
        <v>1.4285714285714286</v>
      </c>
      <c r="AB124" s="9">
        <f>IFERROR(IF(I124="AI",AA124-VLOOKUP(Q124,'PBT Tag Rates'!$A$6:$L$53,11,FALSE),AA124-VLOOKUP(Q124,'PBT Tag Rates'!$A$6:$L$53,12,FALSE)),0)</f>
        <v>0.91229398622090641</v>
      </c>
      <c r="AC124" s="9">
        <f t="shared" si="19"/>
        <v>9.2250147138142005</v>
      </c>
      <c r="AD124" s="12" t="s">
        <v>1969</v>
      </c>
      <c r="AE124" s="8"/>
      <c r="AF124" s="39">
        <v>9</v>
      </c>
      <c r="AG124" t="s">
        <v>6</v>
      </c>
      <c r="AH124">
        <v>87</v>
      </c>
      <c r="AI124" s="11">
        <f t="shared" si="23"/>
        <v>0</v>
      </c>
      <c r="AJ124" s="11">
        <f t="shared" si="24"/>
        <v>3</v>
      </c>
      <c r="AK124" s="40">
        <f t="shared" si="20"/>
        <v>0</v>
      </c>
      <c r="AM124" s="12">
        <f t="shared" si="25"/>
        <v>0</v>
      </c>
    </row>
    <row r="125" spans="1:39" x14ac:dyDescent="0.25">
      <c r="A125" t="s">
        <v>2078</v>
      </c>
      <c r="B125" t="s">
        <v>2240</v>
      </c>
      <c r="C125" t="s">
        <v>2241</v>
      </c>
      <c r="D125" s="1">
        <v>45527</v>
      </c>
      <c r="E125">
        <f t="shared" si="14"/>
        <v>70</v>
      </c>
      <c r="F125" t="s">
        <v>14</v>
      </c>
      <c r="G125">
        <v>830</v>
      </c>
      <c r="H125">
        <f t="shared" si="26"/>
        <v>83</v>
      </c>
      <c r="I125" t="s">
        <v>9</v>
      </c>
      <c r="J125">
        <v>1</v>
      </c>
      <c r="K125" t="s">
        <v>8</v>
      </c>
      <c r="L125" t="s">
        <v>8</v>
      </c>
      <c r="M125" t="s">
        <v>14</v>
      </c>
      <c r="N125" t="str">
        <f t="shared" si="15"/>
        <v>F</v>
      </c>
      <c r="O125" t="s">
        <v>454</v>
      </c>
      <c r="P125" t="s">
        <v>1041</v>
      </c>
      <c r="Q125" t="s">
        <v>171</v>
      </c>
      <c r="R125">
        <v>5</v>
      </c>
      <c r="S125">
        <f t="shared" si="16"/>
        <v>2019</v>
      </c>
      <c r="T125" t="s">
        <v>12</v>
      </c>
      <c r="U125">
        <v>0.999999999999997</v>
      </c>
      <c r="V125" t="s">
        <v>889</v>
      </c>
      <c r="W125">
        <f>VLOOKUP(Q125,'PBT Tag Rates'!$A$6:$D$67,4,FALSE)</f>
        <v>0.95971980899999998</v>
      </c>
      <c r="X125">
        <v>1</v>
      </c>
      <c r="Y125" s="8">
        <f t="shared" si="17"/>
        <v>1</v>
      </c>
      <c r="Z125" s="10">
        <f>IFERROR(LOOKUP(H125,{30,43,48,53,58,63,68,73,78,83,88,93,97},{42,47,52,57,62,67,72,77,82,87,92,99,100}),999)</f>
        <v>87</v>
      </c>
      <c r="AA125" s="9">
        <f t="shared" si="18"/>
        <v>1.4285714285714286</v>
      </c>
      <c r="AB125" s="9">
        <f>IFERROR(IF(I125="AI",AA125-VLOOKUP(Q125,'PBT Tag Rates'!$A$6:$L$53,11,FALSE),AA125-VLOOKUP(Q125,'PBT Tag Rates'!$A$6:$L$53,12,FALSE)),0)</f>
        <v>1.4705422106916506</v>
      </c>
      <c r="AC125" s="9">
        <f t="shared" si="19"/>
        <v>14.869958298322565</v>
      </c>
      <c r="AD125" s="12" t="s">
        <v>1969</v>
      </c>
      <c r="AE125" s="8"/>
      <c r="AF125" s="39">
        <v>9</v>
      </c>
      <c r="AG125" t="s">
        <v>6</v>
      </c>
      <c r="AH125">
        <v>92</v>
      </c>
      <c r="AI125" s="11">
        <f t="shared" si="23"/>
        <v>0</v>
      </c>
      <c r="AJ125" s="11">
        <f t="shared" si="24"/>
        <v>0</v>
      </c>
      <c r="AK125" s="40">
        <f t="shared" si="20"/>
        <v>0</v>
      </c>
      <c r="AM125" s="12">
        <f t="shared" si="25"/>
        <v>0</v>
      </c>
    </row>
    <row r="126" spans="1:39" x14ac:dyDescent="0.25">
      <c r="A126" t="s">
        <v>2078</v>
      </c>
      <c r="B126" t="s">
        <v>2242</v>
      </c>
      <c r="C126" t="s">
        <v>1034</v>
      </c>
      <c r="D126" s="1">
        <v>45527</v>
      </c>
      <c r="E126">
        <f t="shared" si="14"/>
        <v>70</v>
      </c>
      <c r="F126" t="s">
        <v>14</v>
      </c>
      <c r="G126">
        <v>770</v>
      </c>
      <c r="H126">
        <f t="shared" si="26"/>
        <v>77</v>
      </c>
      <c r="I126" t="s">
        <v>9</v>
      </c>
      <c r="J126">
        <v>1</v>
      </c>
      <c r="K126" t="s">
        <v>8</v>
      </c>
      <c r="L126" t="s">
        <v>8</v>
      </c>
      <c r="M126" t="s">
        <v>14</v>
      </c>
      <c r="N126" t="str">
        <f t="shared" si="15"/>
        <v>F</v>
      </c>
      <c r="O126" t="s">
        <v>7293</v>
      </c>
      <c r="P126" t="s">
        <v>7294</v>
      </c>
      <c r="Q126" t="s">
        <v>295</v>
      </c>
      <c r="R126">
        <v>4</v>
      </c>
      <c r="S126">
        <f t="shared" si="16"/>
        <v>2020</v>
      </c>
      <c r="T126" t="s">
        <v>12</v>
      </c>
      <c r="U126">
        <v>0.999999999999999</v>
      </c>
      <c r="V126" t="s">
        <v>886</v>
      </c>
      <c r="W126">
        <f>VLOOKUP(Q126,'PBT Tag Rates'!$A$6:$D$67,4,FALSE)</f>
        <v>0.98961045999999997</v>
      </c>
      <c r="X126">
        <v>1</v>
      </c>
      <c r="Y126" s="8">
        <f t="shared" si="17"/>
        <v>1.1428571428571428</v>
      </c>
      <c r="Z126" s="10">
        <f>IFERROR(LOOKUP(H126,{30,43,48,53,58,63,68,73,78,83,88,93,97},{42,47,52,57,62,67,72,77,82,87,92,99,100}),999)</f>
        <v>77</v>
      </c>
      <c r="AA126" s="9">
        <f t="shared" si="18"/>
        <v>1.6326530612244898</v>
      </c>
      <c r="AB126" s="9">
        <f>IFERROR(IF(I126="AI",AA126-VLOOKUP(Q126,'PBT Tag Rates'!$A$6:$L$53,11,FALSE),AA126-VLOOKUP(Q126,'PBT Tag Rates'!$A$6:$L$53,12,FALSE)),0)</f>
        <v>1.6431516770131711</v>
      </c>
      <c r="AC126" s="9">
        <f t="shared" si="19"/>
        <v>16.6153659088185</v>
      </c>
      <c r="AD126" s="12" t="s">
        <v>1969</v>
      </c>
      <c r="AE126" s="8"/>
      <c r="AF126" s="39">
        <v>9</v>
      </c>
      <c r="AG126" t="s">
        <v>6</v>
      </c>
      <c r="AH126">
        <v>99</v>
      </c>
      <c r="AI126" s="11">
        <f t="shared" si="23"/>
        <v>0</v>
      </c>
      <c r="AJ126" s="11">
        <f t="shared" si="24"/>
        <v>0</v>
      </c>
      <c r="AK126" s="40">
        <f t="shared" si="20"/>
        <v>0</v>
      </c>
      <c r="AM126" s="12">
        <f t="shared" si="25"/>
        <v>0</v>
      </c>
    </row>
    <row r="127" spans="1:39" ht="15.75" thickBot="1" x14ac:dyDescent="0.3">
      <c r="A127" t="s">
        <v>2078</v>
      </c>
      <c r="B127" t="s">
        <v>2243</v>
      </c>
      <c r="C127" t="s">
        <v>1036</v>
      </c>
      <c r="D127" s="1">
        <v>45527</v>
      </c>
      <c r="E127">
        <f t="shared" si="14"/>
        <v>70</v>
      </c>
      <c r="F127" t="s">
        <v>14</v>
      </c>
      <c r="G127">
        <v>770</v>
      </c>
      <c r="H127">
        <f t="shared" si="26"/>
        <v>77</v>
      </c>
      <c r="I127" t="s">
        <v>7</v>
      </c>
      <c r="J127" t="s">
        <v>8</v>
      </c>
      <c r="K127" t="s">
        <v>6551</v>
      </c>
      <c r="L127" t="s">
        <v>8</v>
      </c>
      <c r="M127" t="s">
        <v>6</v>
      </c>
      <c r="N127" t="str">
        <f t="shared" si="15"/>
        <v>M</v>
      </c>
      <c r="O127" t="s">
        <v>547</v>
      </c>
      <c r="P127" t="s">
        <v>1204</v>
      </c>
      <c r="Q127" t="s">
        <v>171</v>
      </c>
      <c r="R127">
        <v>5</v>
      </c>
      <c r="S127">
        <f t="shared" si="16"/>
        <v>2019</v>
      </c>
      <c r="T127" t="s">
        <v>12</v>
      </c>
      <c r="U127">
        <v>1</v>
      </c>
      <c r="V127" t="s">
        <v>893</v>
      </c>
      <c r="W127">
        <f>VLOOKUP(Q127,'PBT Tag Rates'!$A$6:$D$67,4,FALSE)</f>
        <v>0.95971980899999998</v>
      </c>
      <c r="X127">
        <v>1</v>
      </c>
      <c r="Y127" s="8">
        <f t="shared" si="17"/>
        <v>1.0555555555555556</v>
      </c>
      <c r="Z127" s="10">
        <f>IFERROR(LOOKUP(H127,{30,43,48,53,58,63,68,73,78,83,88,93,97},{42,47,52,57,62,67,72,77,82,87,92,99,100}),999)</f>
        <v>77</v>
      </c>
      <c r="AA127" s="9">
        <f t="shared" si="18"/>
        <v>1.5079365079365081</v>
      </c>
      <c r="AB127" s="9">
        <f>IFERROR(IF(I127="AI",AA127-VLOOKUP(Q127,'PBT Tag Rates'!$A$6:$L$53,11,FALSE),AA127-VLOOKUP(Q127,'PBT Tag Rates'!$A$6:$L$53,12,FALSE)),0)</f>
        <v>1.5499072900567301</v>
      </c>
      <c r="AC127" s="9">
        <f t="shared" si="19"/>
        <v>15.672489100853369</v>
      </c>
      <c r="AD127" s="12" t="s">
        <v>1969</v>
      </c>
      <c r="AE127" s="8"/>
      <c r="AF127" s="123">
        <v>9</v>
      </c>
      <c r="AG127" s="155" t="s">
        <v>6</v>
      </c>
      <c r="AH127" s="155">
        <v>100</v>
      </c>
      <c r="AI127" s="116">
        <f t="shared" si="23"/>
        <v>0</v>
      </c>
      <c r="AJ127" s="116">
        <f t="shared" si="24"/>
        <v>0</v>
      </c>
      <c r="AK127" s="168">
        <f t="shared" si="20"/>
        <v>0</v>
      </c>
      <c r="AM127" s="12">
        <f t="shared" si="25"/>
        <v>0</v>
      </c>
    </row>
    <row r="128" spans="1:39" x14ac:dyDescent="0.25">
      <c r="A128" t="s">
        <v>2078</v>
      </c>
      <c r="B128" t="s">
        <v>2244</v>
      </c>
      <c r="C128" t="s">
        <v>2245</v>
      </c>
      <c r="D128" s="1">
        <v>45527</v>
      </c>
      <c r="E128">
        <f t="shared" si="14"/>
        <v>70</v>
      </c>
      <c r="F128" t="s">
        <v>14</v>
      </c>
      <c r="G128">
        <v>820</v>
      </c>
      <c r="H128">
        <f t="shared" si="26"/>
        <v>82</v>
      </c>
      <c r="I128" t="s">
        <v>7</v>
      </c>
      <c r="J128" t="s">
        <v>8</v>
      </c>
      <c r="K128" t="s">
        <v>6552</v>
      </c>
      <c r="L128" t="s">
        <v>8</v>
      </c>
      <c r="M128" t="s">
        <v>14</v>
      </c>
      <c r="N128" t="str">
        <f t="shared" si="15"/>
        <v>F</v>
      </c>
      <c r="O128" t="s">
        <v>8</v>
      </c>
      <c r="P128" t="s">
        <v>8</v>
      </c>
      <c r="Q128" t="s">
        <v>11</v>
      </c>
      <c r="R128" t="s">
        <v>8</v>
      </c>
      <c r="S128" t="str">
        <f t="shared" si="16"/>
        <v>U</v>
      </c>
      <c r="T128" t="s">
        <v>12</v>
      </c>
      <c r="U128">
        <v>1</v>
      </c>
      <c r="V128" t="s">
        <v>8</v>
      </c>
      <c r="W128">
        <f>VLOOKUP(Q128,'PBT Tag Rates'!$A$6:$D$67,4,FALSE)</f>
        <v>1</v>
      </c>
      <c r="X128">
        <v>1</v>
      </c>
      <c r="Y128" s="8">
        <f t="shared" si="17"/>
        <v>1.1379310344827587</v>
      </c>
      <c r="Z128" s="10">
        <f>IFERROR(LOOKUP(H128,{30,43,48,53,58,63,68,73,78,83,88,93,97},{42,47,52,57,62,67,72,77,82,87,92,99,100}),999)</f>
        <v>82</v>
      </c>
      <c r="AA128" s="9">
        <f t="shared" si="18"/>
        <v>1.6256157635467983</v>
      </c>
      <c r="AB128" s="9">
        <f>IFERROR(IF(I128="AI",AA128-VLOOKUP(Q128,'PBT Tag Rates'!$A$6:$L$53,11,FALSE),AA128-VLOOKUP(Q128,'PBT Tag Rates'!$A$6:$L$53,12,FALSE)),0)</f>
        <v>1.5843126370444234</v>
      </c>
      <c r="AC128" s="9">
        <f t="shared" si="19"/>
        <v>16.02039212004361</v>
      </c>
      <c r="AD128" s="12" t="s">
        <v>1969</v>
      </c>
      <c r="AE128" s="8"/>
    </row>
    <row r="129" spans="1:31" x14ac:dyDescent="0.25">
      <c r="A129" t="s">
        <v>2078</v>
      </c>
      <c r="B129" t="s">
        <v>2246</v>
      </c>
      <c r="C129" t="s">
        <v>2247</v>
      </c>
      <c r="D129" s="1">
        <v>45527</v>
      </c>
      <c r="E129">
        <f t="shared" si="14"/>
        <v>70</v>
      </c>
      <c r="F129" t="s">
        <v>14</v>
      </c>
      <c r="G129">
        <v>860</v>
      </c>
      <c r="H129">
        <f t="shared" si="26"/>
        <v>86</v>
      </c>
      <c r="I129" t="s">
        <v>7</v>
      </c>
      <c r="J129" t="s">
        <v>8</v>
      </c>
      <c r="K129" t="s">
        <v>6553</v>
      </c>
      <c r="L129" t="s">
        <v>8</v>
      </c>
      <c r="M129" t="s">
        <v>14</v>
      </c>
      <c r="N129" t="str">
        <f t="shared" si="15"/>
        <v>F</v>
      </c>
      <c r="O129" t="s">
        <v>8</v>
      </c>
      <c r="P129" t="s">
        <v>8</v>
      </c>
      <c r="Q129" t="s">
        <v>11</v>
      </c>
      <c r="R129" t="s">
        <v>8</v>
      </c>
      <c r="S129" t="str">
        <f t="shared" si="16"/>
        <v>U</v>
      </c>
      <c r="T129" t="s">
        <v>12</v>
      </c>
      <c r="U129">
        <v>1</v>
      </c>
      <c r="V129" t="s">
        <v>8</v>
      </c>
      <c r="W129">
        <f>VLOOKUP(Q129,'PBT Tag Rates'!$A$6:$D$67,4,FALSE)</f>
        <v>1</v>
      </c>
      <c r="X129">
        <v>1</v>
      </c>
      <c r="Y129" s="8">
        <f t="shared" si="17"/>
        <v>1</v>
      </c>
      <c r="Z129" s="10">
        <f>IFERROR(LOOKUP(H129,{30,43,48,53,58,63,68,73,78,83,88,93,97},{42,47,52,57,62,67,72,77,82,87,92,99,100}),999)</f>
        <v>87</v>
      </c>
      <c r="AA129" s="9">
        <f t="shared" si="18"/>
        <v>1.4285714285714286</v>
      </c>
      <c r="AB129" s="9">
        <f>IFERROR(IF(I129="AI",AA129-VLOOKUP(Q129,'PBT Tag Rates'!$A$6:$L$53,11,FALSE),AA129-VLOOKUP(Q129,'PBT Tag Rates'!$A$6:$L$53,12,FALSE)),0)</f>
        <v>1.3872683020690537</v>
      </c>
      <c r="AC129" s="9">
        <f t="shared" si="19"/>
        <v>14.02790185169127</v>
      </c>
      <c r="AD129" s="12" t="s">
        <v>1969</v>
      </c>
      <c r="AE129" s="8"/>
    </row>
    <row r="130" spans="1:31" x14ac:dyDescent="0.25">
      <c r="A130" t="s">
        <v>2078</v>
      </c>
      <c r="B130" t="s">
        <v>2248</v>
      </c>
      <c r="C130" t="s">
        <v>1039</v>
      </c>
      <c r="D130" s="1">
        <v>45527</v>
      </c>
      <c r="E130">
        <f t="shared" si="14"/>
        <v>70</v>
      </c>
      <c r="F130" t="s">
        <v>14</v>
      </c>
      <c r="G130">
        <v>760</v>
      </c>
      <c r="H130">
        <f t="shared" si="26"/>
        <v>76</v>
      </c>
      <c r="I130" t="s">
        <v>7</v>
      </c>
      <c r="J130" t="s">
        <v>8</v>
      </c>
      <c r="K130" t="s">
        <v>6554</v>
      </c>
      <c r="L130" t="s">
        <v>18</v>
      </c>
      <c r="M130" t="s">
        <v>269</v>
      </c>
      <c r="N130" t="str">
        <f t="shared" si="15"/>
        <v>F</v>
      </c>
      <c r="O130" t="s">
        <v>394</v>
      </c>
      <c r="P130" t="s">
        <v>394</v>
      </c>
      <c r="Q130" t="s">
        <v>8</v>
      </c>
      <c r="R130" t="s">
        <v>8</v>
      </c>
      <c r="S130" t="str">
        <f t="shared" si="16"/>
        <v>U</v>
      </c>
      <c r="T130" t="s">
        <v>8</v>
      </c>
      <c r="U130" t="s">
        <v>8</v>
      </c>
      <c r="V130" t="s">
        <v>394</v>
      </c>
      <c r="W130" t="e">
        <f>VLOOKUP(Q130,'PBT Tag Rates'!$A$6:$D$67,4,FALSE)</f>
        <v>#N/A</v>
      </c>
      <c r="X130">
        <v>1</v>
      </c>
      <c r="Y130" s="8">
        <f t="shared" si="17"/>
        <v>0</v>
      </c>
      <c r="Z130" s="10">
        <f>IFERROR(LOOKUP(H130,{30,43,48,53,58,63,68,73,78,83,88,93,97},{42,47,52,57,62,67,72,77,82,87,92,99,100}),999)</f>
        <v>77</v>
      </c>
      <c r="AA130" s="9">
        <f t="shared" si="18"/>
        <v>0</v>
      </c>
      <c r="AB130" s="9">
        <f>IFERROR(IF(I130="AI",AA130-VLOOKUP(Q130,'PBT Tag Rates'!$A$6:$L$53,11,FALSE),AA130-VLOOKUP(Q130,'PBT Tag Rates'!$A$6:$L$53,12,FALSE)),0)</f>
        <v>0</v>
      </c>
      <c r="AC130" s="9">
        <f t="shared" si="19"/>
        <v>0</v>
      </c>
      <c r="AD130" s="12" t="s">
        <v>1969</v>
      </c>
      <c r="AE130" s="8"/>
    </row>
    <row r="131" spans="1:31" x14ac:dyDescent="0.25">
      <c r="A131" t="s">
        <v>2078</v>
      </c>
      <c r="B131" t="s">
        <v>2249</v>
      </c>
      <c r="C131" t="s">
        <v>2250</v>
      </c>
      <c r="D131" s="1">
        <v>45527</v>
      </c>
      <c r="E131">
        <f t="shared" si="14"/>
        <v>70</v>
      </c>
      <c r="F131" t="s">
        <v>6</v>
      </c>
      <c r="G131">
        <v>530</v>
      </c>
      <c r="H131">
        <f t="shared" si="26"/>
        <v>53</v>
      </c>
      <c r="I131" t="s">
        <v>9</v>
      </c>
      <c r="J131">
        <v>1</v>
      </c>
      <c r="K131" t="s">
        <v>8</v>
      </c>
      <c r="L131" t="s">
        <v>8</v>
      </c>
      <c r="M131" t="s">
        <v>6</v>
      </c>
      <c r="N131" t="str">
        <f t="shared" si="15"/>
        <v>M</v>
      </c>
      <c r="O131" t="s">
        <v>7295</v>
      </c>
      <c r="P131" t="s">
        <v>7296</v>
      </c>
      <c r="Q131" t="s">
        <v>7200</v>
      </c>
      <c r="R131">
        <v>2</v>
      </c>
      <c r="S131">
        <f t="shared" si="16"/>
        <v>2022</v>
      </c>
      <c r="T131" t="s">
        <v>12</v>
      </c>
      <c r="U131">
        <v>1</v>
      </c>
      <c r="V131" t="s">
        <v>892</v>
      </c>
      <c r="W131">
        <f>VLOOKUP(Q131,'PBT Tag Rates'!$A$6:$D$67,4,FALSE)</f>
        <v>0.98</v>
      </c>
      <c r="X131">
        <v>1</v>
      </c>
      <c r="Y131" s="8">
        <f t="shared" si="17"/>
        <v>1</v>
      </c>
      <c r="Z131" s="10">
        <f>IFERROR(LOOKUP(H131,{30,43,48,53,58,63,68,73,78,83,88,93,97},{42,47,52,57,62,67,72,77,82,87,92,99,100}),999)</f>
        <v>57</v>
      </c>
      <c r="AA131" s="9">
        <f t="shared" si="18"/>
        <v>1.4285714285714286</v>
      </c>
      <c r="AB131" s="9">
        <f>IFERROR(IF(I131="AI",AA131-VLOOKUP(Q131,'PBT Tag Rates'!$A$6:$L$53,11,FALSE),AA131-VLOOKUP(Q131,'PBT Tag Rates'!$A$6:$L$53,12,FALSE)),0)</f>
        <v>1.4489795918367347</v>
      </c>
      <c r="AC131" s="9">
        <f t="shared" si="19"/>
        <v>14.651919509062367</v>
      </c>
      <c r="AD131" s="12" t="s">
        <v>1969</v>
      </c>
      <c r="AE131" s="8"/>
    </row>
    <row r="132" spans="1:31" x14ac:dyDescent="0.25">
      <c r="A132" t="s">
        <v>2078</v>
      </c>
      <c r="B132" t="s">
        <v>2251</v>
      </c>
      <c r="C132" t="s">
        <v>2252</v>
      </c>
      <c r="D132" s="1">
        <v>45527</v>
      </c>
      <c r="E132">
        <f t="shared" si="14"/>
        <v>70</v>
      </c>
      <c r="F132" t="s">
        <v>14</v>
      </c>
      <c r="G132">
        <v>800</v>
      </c>
      <c r="H132">
        <f t="shared" si="26"/>
        <v>80</v>
      </c>
      <c r="I132" t="s">
        <v>9</v>
      </c>
      <c r="J132" t="s">
        <v>8</v>
      </c>
      <c r="K132" t="s">
        <v>6555</v>
      </c>
      <c r="L132" t="s">
        <v>8</v>
      </c>
      <c r="M132" t="s">
        <v>14</v>
      </c>
      <c r="N132" t="str">
        <f t="shared" si="15"/>
        <v>F</v>
      </c>
      <c r="O132" t="s">
        <v>391</v>
      </c>
      <c r="P132" t="s">
        <v>392</v>
      </c>
      <c r="Q132" t="s">
        <v>295</v>
      </c>
      <c r="R132">
        <v>4</v>
      </c>
      <c r="S132">
        <f t="shared" si="16"/>
        <v>2020</v>
      </c>
      <c r="T132" t="s">
        <v>12</v>
      </c>
      <c r="U132">
        <v>1</v>
      </c>
      <c r="V132" t="s">
        <v>892</v>
      </c>
      <c r="W132">
        <f>VLOOKUP(Q132,'PBT Tag Rates'!$A$6:$D$67,4,FALSE)</f>
        <v>0.98961045999999997</v>
      </c>
      <c r="X132">
        <v>1</v>
      </c>
      <c r="Y132" s="8">
        <f t="shared" si="17"/>
        <v>1.1379310344827587</v>
      </c>
      <c r="Z132" s="10">
        <f>IFERROR(LOOKUP(H132,{30,43,48,53,58,63,68,73,78,83,88,93,97},{42,47,52,57,62,67,72,77,82,87,92,99,100}),999)</f>
        <v>82</v>
      </c>
      <c r="AA132" s="9">
        <f t="shared" si="18"/>
        <v>1.6256157635467983</v>
      </c>
      <c r="AB132" s="9">
        <f>IFERROR(IF(I132="AI",AA132-VLOOKUP(Q132,'PBT Tag Rates'!$A$6:$L$53,11,FALSE),AA132-VLOOKUP(Q132,'PBT Tag Rates'!$A$6:$L$53,12,FALSE)),0)</f>
        <v>1.6361143793354795</v>
      </c>
      <c r="AC132" s="9">
        <f t="shared" si="19"/>
        <v>16.544205542091632</v>
      </c>
      <c r="AD132" s="12" t="s">
        <v>1969</v>
      </c>
      <c r="AE132" s="8"/>
    </row>
    <row r="133" spans="1:31" x14ac:dyDescent="0.25">
      <c r="A133" t="s">
        <v>2078</v>
      </c>
      <c r="B133" t="s">
        <v>2253</v>
      </c>
      <c r="C133" t="s">
        <v>2254</v>
      </c>
      <c r="D133" s="1">
        <v>45527</v>
      </c>
      <c r="E133">
        <f t="shared" si="14"/>
        <v>70</v>
      </c>
      <c r="F133" t="s">
        <v>14</v>
      </c>
      <c r="G133">
        <v>670</v>
      </c>
      <c r="H133">
        <f t="shared" si="26"/>
        <v>67</v>
      </c>
      <c r="I133" t="s">
        <v>9</v>
      </c>
      <c r="J133">
        <v>1</v>
      </c>
      <c r="K133" t="s">
        <v>8</v>
      </c>
      <c r="L133" t="s">
        <v>8</v>
      </c>
      <c r="M133" t="s">
        <v>14</v>
      </c>
      <c r="N133" t="str">
        <f t="shared" si="15"/>
        <v>F</v>
      </c>
      <c r="O133" t="s">
        <v>7297</v>
      </c>
      <c r="P133" t="s">
        <v>7298</v>
      </c>
      <c r="Q133" t="s">
        <v>171</v>
      </c>
      <c r="R133">
        <v>5</v>
      </c>
      <c r="S133">
        <f t="shared" si="16"/>
        <v>2019</v>
      </c>
      <c r="T133" t="s">
        <v>12</v>
      </c>
      <c r="U133">
        <v>0.999999999999999</v>
      </c>
      <c r="V133" t="s">
        <v>949</v>
      </c>
      <c r="W133">
        <f>VLOOKUP(Q133,'PBT Tag Rates'!$A$6:$D$67,4,FALSE)</f>
        <v>0.95971980899999998</v>
      </c>
      <c r="X133">
        <v>1</v>
      </c>
      <c r="Y133" s="8">
        <f t="shared" si="17"/>
        <v>1.0714285714285714</v>
      </c>
      <c r="Z133" s="10">
        <f>IFERROR(LOOKUP(H133,{30,43,48,53,58,63,68,73,78,83,88,93,97},{42,47,52,57,62,67,72,77,82,87,92,99,100}),999)</f>
        <v>67</v>
      </c>
      <c r="AA133" s="9">
        <f t="shared" si="18"/>
        <v>1.5306122448979593</v>
      </c>
      <c r="AB133" s="9">
        <f>IFERROR(IF(I133="AI",AA133-VLOOKUP(Q133,'PBT Tag Rates'!$A$6:$L$53,11,FALSE),AA133-VLOOKUP(Q133,'PBT Tag Rates'!$A$6:$L$53,12,FALSE)),0)</f>
        <v>1.5725830270181813</v>
      </c>
      <c r="AC133" s="9">
        <f t="shared" si="19"/>
        <v>15.90178361586217</v>
      </c>
      <c r="AD133" s="12" t="s">
        <v>676</v>
      </c>
      <c r="AE133" s="8"/>
    </row>
    <row r="134" spans="1:31" x14ac:dyDescent="0.25">
      <c r="A134" t="s">
        <v>2078</v>
      </c>
      <c r="B134" t="s">
        <v>2255</v>
      </c>
      <c r="C134" t="s">
        <v>1040</v>
      </c>
      <c r="D134" s="1">
        <v>45527</v>
      </c>
      <c r="E134">
        <f t="shared" si="14"/>
        <v>70</v>
      </c>
      <c r="F134" t="s">
        <v>14</v>
      </c>
      <c r="G134">
        <v>750</v>
      </c>
      <c r="H134">
        <f t="shared" si="26"/>
        <v>75</v>
      </c>
      <c r="I134" t="s">
        <v>9</v>
      </c>
      <c r="J134">
        <v>1</v>
      </c>
      <c r="K134" t="s">
        <v>8</v>
      </c>
      <c r="L134" t="s">
        <v>18</v>
      </c>
      <c r="M134" t="s">
        <v>269</v>
      </c>
      <c r="N134" t="str">
        <f t="shared" si="15"/>
        <v>F</v>
      </c>
      <c r="O134" t="s">
        <v>394</v>
      </c>
      <c r="P134" t="s">
        <v>394</v>
      </c>
      <c r="Q134" t="s">
        <v>8</v>
      </c>
      <c r="R134" t="s">
        <v>8</v>
      </c>
      <c r="S134" t="str">
        <f t="shared" si="16"/>
        <v>U</v>
      </c>
      <c r="T134" t="s">
        <v>8</v>
      </c>
      <c r="U134" t="s">
        <v>8</v>
      </c>
      <c r="V134" t="s">
        <v>394</v>
      </c>
      <c r="W134" t="e">
        <f>VLOOKUP(Q134,'PBT Tag Rates'!$A$6:$D$67,4,FALSE)</f>
        <v>#N/A</v>
      </c>
      <c r="X134">
        <v>1</v>
      </c>
      <c r="Y134" s="8">
        <f t="shared" si="17"/>
        <v>0</v>
      </c>
      <c r="Z134" s="10">
        <f>IFERROR(LOOKUP(H134,{30,43,48,53,58,63,68,73,78,83,88,93,97},{42,47,52,57,62,67,72,77,82,87,92,99,100}),999)</f>
        <v>77</v>
      </c>
      <c r="AA134" s="9">
        <f t="shared" si="18"/>
        <v>0</v>
      </c>
      <c r="AB134" s="9">
        <f>IFERROR(IF(I134="AI",AA134-VLOOKUP(Q134,'PBT Tag Rates'!$A$6:$L$53,11,FALSE),AA134-VLOOKUP(Q134,'PBT Tag Rates'!$A$6:$L$53,12,FALSE)),0)</f>
        <v>0</v>
      </c>
      <c r="AC134" s="9">
        <f t="shared" si="19"/>
        <v>0</v>
      </c>
      <c r="AD134" s="12" t="s">
        <v>1969</v>
      </c>
      <c r="AE134" s="8"/>
    </row>
    <row r="135" spans="1:31" x14ac:dyDescent="0.25">
      <c r="A135" t="s">
        <v>2078</v>
      </c>
      <c r="B135" t="s">
        <v>2256</v>
      </c>
      <c r="C135" t="s">
        <v>2257</v>
      </c>
      <c r="D135" s="1">
        <v>45527</v>
      </c>
      <c r="E135">
        <f t="shared" si="14"/>
        <v>70</v>
      </c>
      <c r="F135" t="s">
        <v>14</v>
      </c>
      <c r="G135">
        <v>730</v>
      </c>
      <c r="H135">
        <f t="shared" si="26"/>
        <v>73</v>
      </c>
      <c r="I135" t="s">
        <v>9</v>
      </c>
      <c r="J135">
        <v>1</v>
      </c>
      <c r="K135" t="s">
        <v>8</v>
      </c>
      <c r="L135" t="s">
        <v>8</v>
      </c>
      <c r="M135" t="s">
        <v>14</v>
      </c>
      <c r="N135" t="str">
        <f t="shared" si="15"/>
        <v>F</v>
      </c>
      <c r="O135" t="s">
        <v>7299</v>
      </c>
      <c r="P135" t="s">
        <v>7300</v>
      </c>
      <c r="Q135" t="s">
        <v>295</v>
      </c>
      <c r="R135">
        <v>4</v>
      </c>
      <c r="S135">
        <f t="shared" si="16"/>
        <v>2020</v>
      </c>
      <c r="T135" t="s">
        <v>12</v>
      </c>
      <c r="U135">
        <v>1</v>
      </c>
      <c r="V135" t="s">
        <v>886</v>
      </c>
      <c r="W135">
        <f>VLOOKUP(Q135,'PBT Tag Rates'!$A$6:$D$67,4,FALSE)</f>
        <v>0.98961045999999997</v>
      </c>
      <c r="X135">
        <v>1</v>
      </c>
      <c r="Y135" s="8">
        <f t="shared" si="17"/>
        <v>1.1428571428571428</v>
      </c>
      <c r="Z135" s="10">
        <f>IFERROR(LOOKUP(H135,{30,43,48,53,58,63,68,73,78,83,88,93,97},{42,47,52,57,62,67,72,77,82,87,92,99,100}),999)</f>
        <v>77</v>
      </c>
      <c r="AA135" s="9">
        <f t="shared" si="18"/>
        <v>1.6326530612244898</v>
      </c>
      <c r="AB135" s="9">
        <f>IFERROR(IF(I135="AI",AA135-VLOOKUP(Q135,'PBT Tag Rates'!$A$6:$L$53,11,FALSE),AA135-VLOOKUP(Q135,'PBT Tag Rates'!$A$6:$L$53,12,FALSE)),0)</f>
        <v>1.6431516770131711</v>
      </c>
      <c r="AC135" s="9">
        <f t="shared" si="19"/>
        <v>16.6153659088185</v>
      </c>
      <c r="AD135" s="12" t="s">
        <v>1969</v>
      </c>
      <c r="AE135" s="8"/>
    </row>
    <row r="136" spans="1:31" x14ac:dyDescent="0.25">
      <c r="A136" t="s">
        <v>2078</v>
      </c>
      <c r="B136" t="s">
        <v>2258</v>
      </c>
      <c r="C136" t="s">
        <v>1043</v>
      </c>
      <c r="D136" s="1">
        <v>45527</v>
      </c>
      <c r="E136">
        <f t="shared" ref="E136:E199" si="27">IF(AND(D136&gt;=$F$2,D136&lt;$F$3),70,IF(AND(D136&gt;=$F$3,D136&lt;$F$4),40,IF(AND(D136&gt;=$F$4,D136&lt;$F$5),18,9)))</f>
        <v>70</v>
      </c>
      <c r="F136" t="s">
        <v>14</v>
      </c>
      <c r="G136">
        <v>810</v>
      </c>
      <c r="H136">
        <f t="shared" si="26"/>
        <v>81</v>
      </c>
      <c r="I136" t="s">
        <v>7</v>
      </c>
      <c r="J136" t="s">
        <v>8</v>
      </c>
      <c r="K136" t="s">
        <v>6556</v>
      </c>
      <c r="L136" t="s">
        <v>8</v>
      </c>
      <c r="M136" t="s">
        <v>14</v>
      </c>
      <c r="N136" t="str">
        <f t="shared" ref="N136:N199" si="28">IF(M136="U",F136,M136)</f>
        <v>F</v>
      </c>
      <c r="O136" t="s">
        <v>1587</v>
      </c>
      <c r="P136" t="s">
        <v>1708</v>
      </c>
      <c r="Q136" t="s">
        <v>295</v>
      </c>
      <c r="R136">
        <v>4</v>
      </c>
      <c r="S136">
        <f t="shared" ref="S136:S199" si="29">IFERROR($S$4-R136,"U")</f>
        <v>2020</v>
      </c>
      <c r="T136" t="s">
        <v>12</v>
      </c>
      <c r="U136">
        <v>1</v>
      </c>
      <c r="V136" t="s">
        <v>740</v>
      </c>
      <c r="W136">
        <f>VLOOKUP(Q136,'PBT Tag Rates'!$A$6:$D$67,4,FALSE)</f>
        <v>0.98961045999999997</v>
      </c>
      <c r="X136">
        <v>1</v>
      </c>
      <c r="Y136" s="8">
        <f t="shared" ref="Y136:Y199" si="30">IF(V136="ng",0,X136+(SUMIFS($AK$24:$AK$127,$AG$24:$AG$127,$N136,$AH$24:$AH$127,$Z136,$AF$24:$AF$127,$E136)))</f>
        <v>1.1379310344827587</v>
      </c>
      <c r="Z136" s="10">
        <f>IFERROR(LOOKUP(H136,{30,43,48,53,58,63,68,73,78,83,88,93,97},{42,47,52,57,62,67,72,77,82,87,92,99,100}),999)</f>
        <v>82</v>
      </c>
      <c r="AA136" s="9">
        <f t="shared" ref="AA136:AA199" si="31">Y136/(VLOOKUP(E136,$C$2:$I$5,2,FALSE))</f>
        <v>1.6256157635467983</v>
      </c>
      <c r="AB136" s="9">
        <f>IFERROR(IF(I136="AI",AA136-VLOOKUP(Q136,'PBT Tag Rates'!$A$6:$L$53,11,FALSE),AA136-VLOOKUP(Q136,'PBT Tag Rates'!$A$6:$L$53,12,FALSE)),0)</f>
        <v>1.6361143793354795</v>
      </c>
      <c r="AC136" s="9">
        <f t="shared" ref="AC136:AC199" si="32">AB136/(VLOOKUP(E136,$C$2:$I$5,7,FALSE))</f>
        <v>16.544205542091632</v>
      </c>
      <c r="AD136" s="12" t="s">
        <v>1969</v>
      </c>
      <c r="AE136" s="8"/>
    </row>
    <row r="137" spans="1:31" x14ac:dyDescent="0.25">
      <c r="A137" t="s">
        <v>2078</v>
      </c>
      <c r="B137" t="s">
        <v>2259</v>
      </c>
      <c r="C137" t="s">
        <v>2260</v>
      </c>
      <c r="D137" s="1">
        <v>45527</v>
      </c>
      <c r="E137">
        <f t="shared" si="27"/>
        <v>70</v>
      </c>
      <c r="F137" t="s">
        <v>14</v>
      </c>
      <c r="G137">
        <v>730</v>
      </c>
      <c r="H137">
        <f t="shared" si="26"/>
        <v>73</v>
      </c>
      <c r="I137" t="s">
        <v>7</v>
      </c>
      <c r="J137" t="s">
        <v>8</v>
      </c>
      <c r="K137" t="s">
        <v>6557</v>
      </c>
      <c r="L137" t="s">
        <v>8</v>
      </c>
      <c r="M137" t="s">
        <v>14</v>
      </c>
      <c r="N137" t="str">
        <f t="shared" si="28"/>
        <v>F</v>
      </c>
      <c r="O137" t="s">
        <v>1251</v>
      </c>
      <c r="P137" t="s">
        <v>7210</v>
      </c>
      <c r="Q137" t="s">
        <v>295</v>
      </c>
      <c r="R137">
        <v>4</v>
      </c>
      <c r="S137">
        <f t="shared" si="29"/>
        <v>2020</v>
      </c>
      <c r="T137" t="s">
        <v>12</v>
      </c>
      <c r="U137">
        <v>1</v>
      </c>
      <c r="V137" t="s">
        <v>886</v>
      </c>
      <c r="W137">
        <f>VLOOKUP(Q137,'PBT Tag Rates'!$A$6:$D$67,4,FALSE)</f>
        <v>0.98961045999999997</v>
      </c>
      <c r="X137">
        <v>1</v>
      </c>
      <c r="Y137" s="8">
        <f t="shared" si="30"/>
        <v>1.1428571428571428</v>
      </c>
      <c r="Z137" s="10">
        <f>IFERROR(LOOKUP(H137,{30,43,48,53,58,63,68,73,78,83,88,93,97},{42,47,52,57,62,67,72,77,82,87,92,99,100}),999)</f>
        <v>77</v>
      </c>
      <c r="AA137" s="9">
        <f t="shared" si="31"/>
        <v>1.6326530612244898</v>
      </c>
      <c r="AB137" s="9">
        <f>IFERROR(IF(I137="AI",AA137-VLOOKUP(Q137,'PBT Tag Rates'!$A$6:$L$53,11,FALSE),AA137-VLOOKUP(Q137,'PBT Tag Rates'!$A$6:$L$53,12,FALSE)),0)</f>
        <v>1.6431516770131711</v>
      </c>
      <c r="AC137" s="9">
        <f t="shared" si="32"/>
        <v>16.6153659088185</v>
      </c>
      <c r="AD137" s="12" t="s">
        <v>1969</v>
      </c>
      <c r="AE137" s="8"/>
    </row>
    <row r="138" spans="1:31" x14ac:dyDescent="0.25">
      <c r="A138" t="s">
        <v>2078</v>
      </c>
      <c r="B138" t="s">
        <v>2261</v>
      </c>
      <c r="C138" t="s">
        <v>1044</v>
      </c>
      <c r="D138" s="1">
        <v>45527</v>
      </c>
      <c r="E138">
        <f t="shared" si="27"/>
        <v>70</v>
      </c>
      <c r="F138" t="s">
        <v>6</v>
      </c>
      <c r="G138">
        <v>590</v>
      </c>
      <c r="H138">
        <f t="shared" si="26"/>
        <v>59</v>
      </c>
      <c r="I138" t="s">
        <v>7</v>
      </c>
      <c r="J138" t="s">
        <v>8</v>
      </c>
      <c r="K138" t="s">
        <v>8</v>
      </c>
      <c r="L138" t="s">
        <v>8</v>
      </c>
      <c r="M138" t="s">
        <v>6</v>
      </c>
      <c r="N138" t="str">
        <f t="shared" si="28"/>
        <v>M</v>
      </c>
      <c r="O138" t="s">
        <v>7301</v>
      </c>
      <c r="P138" t="s">
        <v>7302</v>
      </c>
      <c r="Q138" t="s">
        <v>940</v>
      </c>
      <c r="R138">
        <v>3</v>
      </c>
      <c r="S138">
        <f t="shared" si="29"/>
        <v>2021</v>
      </c>
      <c r="T138" t="s">
        <v>12</v>
      </c>
      <c r="U138">
        <v>1</v>
      </c>
      <c r="V138" t="s">
        <v>892</v>
      </c>
      <c r="W138">
        <f>VLOOKUP(Q138,'PBT Tag Rates'!$A$6:$D$67,4,FALSE)</f>
        <v>0.98140000000000005</v>
      </c>
      <c r="X138">
        <v>1</v>
      </c>
      <c r="Y138" s="8">
        <f t="shared" si="30"/>
        <v>1</v>
      </c>
      <c r="Z138" s="10">
        <f>IFERROR(LOOKUP(H138,{30,43,48,53,58,63,68,73,78,83,88,93,97},{42,47,52,57,62,67,72,77,82,87,92,99,100}),999)</f>
        <v>62</v>
      </c>
      <c r="AA138" s="9">
        <f t="shared" si="31"/>
        <v>1.4285714285714286</v>
      </c>
      <c r="AB138" s="9">
        <f>IFERROR(IF(I138="AI",AA138-VLOOKUP(Q138,'PBT Tag Rates'!$A$6:$L$53,11,FALSE),AA138-VLOOKUP(Q138,'PBT Tag Rates'!$A$6:$L$53,12,FALSE)),0)</f>
        <v>1.4475239453841451</v>
      </c>
      <c r="AC138" s="9">
        <f t="shared" si="32"/>
        <v>14.637200175003313</v>
      </c>
      <c r="AD138" s="12" t="s">
        <v>1969</v>
      </c>
      <c r="AE138" s="8"/>
    </row>
    <row r="139" spans="1:31" x14ac:dyDescent="0.25">
      <c r="A139" t="s">
        <v>2078</v>
      </c>
      <c r="B139" t="s">
        <v>2262</v>
      </c>
      <c r="C139" t="s">
        <v>1045</v>
      </c>
      <c r="D139" s="1">
        <v>45527</v>
      </c>
      <c r="E139">
        <f t="shared" si="27"/>
        <v>70</v>
      </c>
      <c r="F139" t="s">
        <v>6</v>
      </c>
      <c r="G139">
        <v>850</v>
      </c>
      <c r="H139">
        <f t="shared" si="26"/>
        <v>85</v>
      </c>
      <c r="I139" t="s">
        <v>7</v>
      </c>
      <c r="J139" t="s">
        <v>8</v>
      </c>
      <c r="K139" t="s">
        <v>6558</v>
      </c>
      <c r="L139" t="s">
        <v>8</v>
      </c>
      <c r="M139" t="s">
        <v>6</v>
      </c>
      <c r="N139" t="str">
        <f t="shared" si="28"/>
        <v>M</v>
      </c>
      <c r="O139" t="s">
        <v>7303</v>
      </c>
      <c r="P139" t="s">
        <v>7304</v>
      </c>
      <c r="Q139" t="s">
        <v>295</v>
      </c>
      <c r="R139">
        <v>4</v>
      </c>
      <c r="S139">
        <f t="shared" si="29"/>
        <v>2020</v>
      </c>
      <c r="T139" t="s">
        <v>12</v>
      </c>
      <c r="U139">
        <v>0.999999999999999</v>
      </c>
      <c r="V139" t="s">
        <v>889</v>
      </c>
      <c r="W139">
        <f>VLOOKUP(Q139,'PBT Tag Rates'!$A$6:$D$67,4,FALSE)</f>
        <v>0.98961045999999997</v>
      </c>
      <c r="X139">
        <v>1</v>
      </c>
      <c r="Y139" s="8">
        <f t="shared" si="30"/>
        <v>1</v>
      </c>
      <c r="Z139" s="10">
        <f>IFERROR(LOOKUP(H139,{30,43,48,53,58,63,68,73,78,83,88,93,97},{42,47,52,57,62,67,72,77,82,87,92,99,100}),999)</f>
        <v>87</v>
      </c>
      <c r="AA139" s="9">
        <f t="shared" si="31"/>
        <v>1.4285714285714286</v>
      </c>
      <c r="AB139" s="9">
        <f>IFERROR(IF(I139="AI",AA139-VLOOKUP(Q139,'PBT Tag Rates'!$A$6:$L$53,11,FALSE),AA139-VLOOKUP(Q139,'PBT Tag Rates'!$A$6:$L$53,12,FALSE)),0)</f>
        <v>1.4390700443601099</v>
      </c>
      <c r="AC139" s="9">
        <f t="shared" si="32"/>
        <v>14.551715273739294</v>
      </c>
      <c r="AD139" s="12" t="s">
        <v>1969</v>
      </c>
      <c r="AE139" s="8"/>
    </row>
    <row r="140" spans="1:31" x14ac:dyDescent="0.25">
      <c r="A140" t="s">
        <v>2078</v>
      </c>
      <c r="B140" t="s">
        <v>2263</v>
      </c>
      <c r="C140" t="s">
        <v>2264</v>
      </c>
      <c r="D140" s="1">
        <v>45527</v>
      </c>
      <c r="E140">
        <f t="shared" si="27"/>
        <v>70</v>
      </c>
      <c r="F140" t="s">
        <v>14</v>
      </c>
      <c r="G140">
        <v>800</v>
      </c>
      <c r="H140">
        <f t="shared" si="26"/>
        <v>80</v>
      </c>
      <c r="I140" t="s">
        <v>7</v>
      </c>
      <c r="J140" t="s">
        <v>8</v>
      </c>
      <c r="K140" t="s">
        <v>6559</v>
      </c>
      <c r="L140" t="s">
        <v>8</v>
      </c>
      <c r="M140" t="s">
        <v>14</v>
      </c>
      <c r="N140" t="str">
        <f t="shared" si="28"/>
        <v>F</v>
      </c>
      <c r="O140" t="s">
        <v>8</v>
      </c>
      <c r="P140" t="s">
        <v>8</v>
      </c>
      <c r="Q140" t="s">
        <v>11</v>
      </c>
      <c r="R140" t="s">
        <v>8</v>
      </c>
      <c r="S140" t="str">
        <f t="shared" si="29"/>
        <v>U</v>
      </c>
      <c r="T140" t="s">
        <v>12</v>
      </c>
      <c r="U140">
        <v>0.999999999999998</v>
      </c>
      <c r="V140" t="s">
        <v>8</v>
      </c>
      <c r="W140">
        <f>VLOOKUP(Q140,'PBT Tag Rates'!$A$6:$D$67,4,FALSE)</f>
        <v>1</v>
      </c>
      <c r="X140">
        <v>1</v>
      </c>
      <c r="Y140" s="8">
        <f t="shared" si="30"/>
        <v>1.1379310344827587</v>
      </c>
      <c r="Z140" s="10">
        <f>IFERROR(LOOKUP(H140,{30,43,48,53,58,63,68,73,78,83,88,93,97},{42,47,52,57,62,67,72,77,82,87,92,99,100}),999)</f>
        <v>82</v>
      </c>
      <c r="AA140" s="9">
        <f t="shared" si="31"/>
        <v>1.6256157635467983</v>
      </c>
      <c r="AB140" s="9">
        <f>IFERROR(IF(I140="AI",AA140-VLOOKUP(Q140,'PBT Tag Rates'!$A$6:$L$53,11,FALSE),AA140-VLOOKUP(Q140,'PBT Tag Rates'!$A$6:$L$53,12,FALSE)),0)</f>
        <v>1.5843126370444234</v>
      </c>
      <c r="AC140" s="9">
        <f t="shared" si="32"/>
        <v>16.02039212004361</v>
      </c>
      <c r="AD140" s="12" t="s">
        <v>1970</v>
      </c>
      <c r="AE140" s="8"/>
    </row>
    <row r="141" spans="1:31" x14ac:dyDescent="0.25">
      <c r="A141" t="s">
        <v>2078</v>
      </c>
      <c r="B141" t="s">
        <v>2265</v>
      </c>
      <c r="C141" t="s">
        <v>2266</v>
      </c>
      <c r="D141" s="1">
        <v>45527</v>
      </c>
      <c r="E141">
        <f t="shared" si="27"/>
        <v>70</v>
      </c>
      <c r="F141" t="s">
        <v>14</v>
      </c>
      <c r="G141">
        <v>770</v>
      </c>
      <c r="H141">
        <f t="shared" si="26"/>
        <v>77</v>
      </c>
      <c r="I141" t="s">
        <v>9</v>
      </c>
      <c r="J141">
        <v>1</v>
      </c>
      <c r="K141" t="s">
        <v>8</v>
      </c>
      <c r="L141" t="s">
        <v>8</v>
      </c>
      <c r="M141" t="s">
        <v>6</v>
      </c>
      <c r="N141" t="str">
        <f t="shared" si="28"/>
        <v>M</v>
      </c>
      <c r="O141" t="s">
        <v>531</v>
      </c>
      <c r="P141" t="s">
        <v>532</v>
      </c>
      <c r="Q141" t="s">
        <v>295</v>
      </c>
      <c r="R141">
        <v>4</v>
      </c>
      <c r="S141">
        <f t="shared" si="29"/>
        <v>2020</v>
      </c>
      <c r="T141" t="s">
        <v>12</v>
      </c>
      <c r="U141">
        <v>0.999999999999999</v>
      </c>
      <c r="V141" t="s">
        <v>892</v>
      </c>
      <c r="W141">
        <f>VLOOKUP(Q141,'PBT Tag Rates'!$A$6:$D$67,4,FALSE)</f>
        <v>0.98961045999999997</v>
      </c>
      <c r="X141">
        <v>1</v>
      </c>
      <c r="Y141" s="8">
        <f t="shared" si="30"/>
        <v>1.0555555555555556</v>
      </c>
      <c r="Z141" s="10">
        <f>IFERROR(LOOKUP(H141,{30,43,48,53,58,63,68,73,78,83,88,93,97},{42,47,52,57,62,67,72,77,82,87,92,99,100}),999)</f>
        <v>77</v>
      </c>
      <c r="AA141" s="9">
        <f t="shared" si="31"/>
        <v>1.5079365079365081</v>
      </c>
      <c r="AB141" s="9">
        <f>IFERROR(IF(I141="AI",AA141-VLOOKUP(Q141,'PBT Tag Rates'!$A$6:$L$53,11,FALSE),AA141-VLOOKUP(Q141,'PBT Tag Rates'!$A$6:$L$53,12,FALSE)),0)</f>
        <v>1.5184351237251894</v>
      </c>
      <c r="AC141" s="9">
        <f t="shared" si="32"/>
        <v>15.354246076270098</v>
      </c>
      <c r="AD141" s="12" t="s">
        <v>1969</v>
      </c>
      <c r="AE141" s="8"/>
    </row>
    <row r="142" spans="1:31" x14ac:dyDescent="0.25">
      <c r="A142" t="s">
        <v>2078</v>
      </c>
      <c r="B142" t="s">
        <v>2267</v>
      </c>
      <c r="C142" t="s">
        <v>2268</v>
      </c>
      <c r="D142" s="1">
        <v>45527</v>
      </c>
      <c r="E142">
        <f t="shared" si="27"/>
        <v>70</v>
      </c>
      <c r="F142" t="s">
        <v>6</v>
      </c>
      <c r="G142">
        <v>630</v>
      </c>
      <c r="H142">
        <f t="shared" si="26"/>
        <v>63</v>
      </c>
      <c r="I142" t="s">
        <v>9</v>
      </c>
      <c r="J142" t="s">
        <v>8</v>
      </c>
      <c r="K142" t="s">
        <v>8</v>
      </c>
      <c r="L142" t="s">
        <v>8</v>
      </c>
      <c r="M142" t="s">
        <v>6</v>
      </c>
      <c r="N142" t="str">
        <f t="shared" si="28"/>
        <v>M</v>
      </c>
      <c r="O142" t="s">
        <v>7305</v>
      </c>
      <c r="P142" t="s">
        <v>7306</v>
      </c>
      <c r="Q142" t="s">
        <v>940</v>
      </c>
      <c r="R142">
        <v>3</v>
      </c>
      <c r="S142">
        <f t="shared" si="29"/>
        <v>2021</v>
      </c>
      <c r="T142" t="s">
        <v>12</v>
      </c>
      <c r="U142">
        <v>0.999999999999999</v>
      </c>
      <c r="V142" t="s">
        <v>889</v>
      </c>
      <c r="W142">
        <f>VLOOKUP(Q142,'PBT Tag Rates'!$A$6:$D$67,4,FALSE)</f>
        <v>0.98140000000000005</v>
      </c>
      <c r="X142">
        <v>1</v>
      </c>
      <c r="Y142" s="8">
        <f t="shared" si="30"/>
        <v>1.0833333333333333</v>
      </c>
      <c r="Z142" s="10">
        <f>IFERROR(LOOKUP(H142,{30,43,48,53,58,63,68,73,78,83,88,93,97},{42,47,52,57,62,67,72,77,82,87,92,99,100}),999)</f>
        <v>67</v>
      </c>
      <c r="AA142" s="9">
        <f t="shared" si="31"/>
        <v>1.5476190476190477</v>
      </c>
      <c r="AB142" s="9">
        <f>IFERROR(IF(I142="AI",AA142-VLOOKUP(Q142,'PBT Tag Rates'!$A$6:$L$53,11,FALSE),AA142-VLOOKUP(Q142,'PBT Tag Rates'!$A$6:$L$53,12,FALSE)),0)</f>
        <v>1.5665715644317642</v>
      </c>
      <c r="AC142" s="9">
        <f t="shared" si="32"/>
        <v>15.840996378799518</v>
      </c>
      <c r="AD142" s="12" t="s">
        <v>1969</v>
      </c>
      <c r="AE142" s="8"/>
    </row>
    <row r="143" spans="1:31" x14ac:dyDescent="0.25">
      <c r="A143" t="s">
        <v>2078</v>
      </c>
      <c r="B143" t="s">
        <v>2269</v>
      </c>
      <c r="C143" t="s">
        <v>2270</v>
      </c>
      <c r="D143" s="1">
        <v>45527</v>
      </c>
      <c r="E143">
        <f t="shared" si="27"/>
        <v>70</v>
      </c>
      <c r="F143" t="s">
        <v>6</v>
      </c>
      <c r="G143">
        <v>660</v>
      </c>
      <c r="H143">
        <f t="shared" si="26"/>
        <v>66</v>
      </c>
      <c r="I143" t="s">
        <v>7</v>
      </c>
      <c r="J143" t="s">
        <v>8</v>
      </c>
      <c r="K143" t="s">
        <v>8</v>
      </c>
      <c r="L143" t="s">
        <v>8</v>
      </c>
      <c r="M143" t="s">
        <v>6</v>
      </c>
      <c r="N143" t="str">
        <f t="shared" si="28"/>
        <v>M</v>
      </c>
      <c r="O143" t="s">
        <v>7307</v>
      </c>
      <c r="P143" t="s">
        <v>7308</v>
      </c>
      <c r="Q143" t="s">
        <v>295</v>
      </c>
      <c r="R143">
        <v>4</v>
      </c>
      <c r="S143">
        <f t="shared" si="29"/>
        <v>2020</v>
      </c>
      <c r="T143" t="s">
        <v>12</v>
      </c>
      <c r="U143">
        <v>1</v>
      </c>
      <c r="V143" t="s">
        <v>740</v>
      </c>
      <c r="W143">
        <f>VLOOKUP(Q143,'PBT Tag Rates'!$A$6:$D$67,4,FALSE)</f>
        <v>0.98961045999999997</v>
      </c>
      <c r="X143">
        <v>1</v>
      </c>
      <c r="Y143" s="8">
        <f t="shared" si="30"/>
        <v>1.0833333333333333</v>
      </c>
      <c r="Z143" s="10">
        <f>IFERROR(LOOKUP(H143,{30,43,48,53,58,63,68,73,78,83,88,93,97},{42,47,52,57,62,67,72,77,82,87,92,99,100}),999)</f>
        <v>67</v>
      </c>
      <c r="AA143" s="9">
        <f t="shared" si="31"/>
        <v>1.5476190476190477</v>
      </c>
      <c r="AB143" s="9">
        <f>IFERROR(IF(I143="AI",AA143-VLOOKUP(Q143,'PBT Tag Rates'!$A$6:$L$53,11,FALSE),AA143-VLOOKUP(Q143,'PBT Tag Rates'!$A$6:$L$53,12,FALSE)),0)</f>
        <v>1.5581176634077289</v>
      </c>
      <c r="AC143" s="9">
        <f t="shared" si="32"/>
        <v>15.755511477535498</v>
      </c>
      <c r="AD143" s="12" t="s">
        <v>1969</v>
      </c>
      <c r="AE143" s="8"/>
    </row>
    <row r="144" spans="1:31" x14ac:dyDescent="0.25">
      <c r="A144" t="s">
        <v>2078</v>
      </c>
      <c r="B144" t="s">
        <v>2271</v>
      </c>
      <c r="C144" t="s">
        <v>1047</v>
      </c>
      <c r="D144" s="1">
        <v>45527</v>
      </c>
      <c r="E144">
        <f t="shared" si="27"/>
        <v>70</v>
      </c>
      <c r="F144" t="s">
        <v>6</v>
      </c>
      <c r="G144">
        <v>870</v>
      </c>
      <c r="H144">
        <f t="shared" si="26"/>
        <v>87</v>
      </c>
      <c r="I144" t="s">
        <v>7</v>
      </c>
      <c r="J144" t="s">
        <v>8</v>
      </c>
      <c r="K144" t="s">
        <v>6560</v>
      </c>
      <c r="L144" t="s">
        <v>8</v>
      </c>
      <c r="M144" t="s">
        <v>6</v>
      </c>
      <c r="N144" t="str">
        <f t="shared" si="28"/>
        <v>M</v>
      </c>
      <c r="O144" t="s">
        <v>8</v>
      </c>
      <c r="P144" t="s">
        <v>8</v>
      </c>
      <c r="Q144" t="s">
        <v>11</v>
      </c>
      <c r="R144" t="s">
        <v>8</v>
      </c>
      <c r="S144" t="str">
        <f t="shared" si="29"/>
        <v>U</v>
      </c>
      <c r="T144" t="s">
        <v>12</v>
      </c>
      <c r="U144">
        <v>1</v>
      </c>
      <c r="V144" t="s">
        <v>8</v>
      </c>
      <c r="W144">
        <f>VLOOKUP(Q144,'PBT Tag Rates'!$A$6:$D$67,4,FALSE)</f>
        <v>1</v>
      </c>
      <c r="X144">
        <v>1</v>
      </c>
      <c r="Y144" s="8">
        <f t="shared" si="30"/>
        <v>1</v>
      </c>
      <c r="Z144" s="10">
        <f>IFERROR(LOOKUP(H144,{30,43,48,53,58,63,68,73,78,83,88,93,97},{42,47,52,57,62,67,72,77,82,87,92,99,100}),999)</f>
        <v>87</v>
      </c>
      <c r="AA144" s="9">
        <f t="shared" si="31"/>
        <v>1.4285714285714286</v>
      </c>
      <c r="AB144" s="9">
        <f>IFERROR(IF(I144="AI",AA144-VLOOKUP(Q144,'PBT Tag Rates'!$A$6:$L$53,11,FALSE),AA144-VLOOKUP(Q144,'PBT Tag Rates'!$A$6:$L$53,12,FALSE)),0)</f>
        <v>1.3872683020690537</v>
      </c>
      <c r="AC144" s="9">
        <f t="shared" si="32"/>
        <v>14.02790185169127</v>
      </c>
      <c r="AD144" s="12" t="s">
        <v>1969</v>
      </c>
      <c r="AE144" s="8"/>
    </row>
    <row r="145" spans="1:31" x14ac:dyDescent="0.25">
      <c r="A145" t="s">
        <v>2078</v>
      </c>
      <c r="B145" t="s">
        <v>2272</v>
      </c>
      <c r="C145" t="s">
        <v>1050</v>
      </c>
      <c r="D145" s="1">
        <v>45527</v>
      </c>
      <c r="E145">
        <f t="shared" si="27"/>
        <v>70</v>
      </c>
      <c r="F145" t="s">
        <v>6</v>
      </c>
      <c r="G145">
        <v>670</v>
      </c>
      <c r="H145">
        <f t="shared" si="26"/>
        <v>67</v>
      </c>
      <c r="I145" t="s">
        <v>7</v>
      </c>
      <c r="J145" t="s">
        <v>8</v>
      </c>
      <c r="K145" t="s">
        <v>8</v>
      </c>
      <c r="L145" t="s">
        <v>8</v>
      </c>
      <c r="M145" t="s">
        <v>6</v>
      </c>
      <c r="N145" t="str">
        <f t="shared" si="28"/>
        <v>M</v>
      </c>
      <c r="O145" t="s">
        <v>8</v>
      </c>
      <c r="P145" t="s">
        <v>8</v>
      </c>
      <c r="Q145" t="s">
        <v>11</v>
      </c>
      <c r="R145" t="s">
        <v>8</v>
      </c>
      <c r="S145" t="str">
        <f t="shared" si="29"/>
        <v>U</v>
      </c>
      <c r="T145" t="s">
        <v>12</v>
      </c>
      <c r="U145">
        <v>0.999999999999997</v>
      </c>
      <c r="V145" t="s">
        <v>8</v>
      </c>
      <c r="W145">
        <f>VLOOKUP(Q145,'PBT Tag Rates'!$A$6:$D$67,4,FALSE)</f>
        <v>1</v>
      </c>
      <c r="X145">
        <v>1</v>
      </c>
      <c r="Y145" s="8">
        <f t="shared" si="30"/>
        <v>1.0833333333333333</v>
      </c>
      <c r="Z145" s="10">
        <f>IFERROR(LOOKUP(H145,{30,43,48,53,58,63,68,73,78,83,88,93,97},{42,47,52,57,62,67,72,77,82,87,92,99,100}),999)</f>
        <v>67</v>
      </c>
      <c r="AA145" s="9">
        <f t="shared" si="31"/>
        <v>1.5476190476190477</v>
      </c>
      <c r="AB145" s="9">
        <f>IFERROR(IF(I145="AI",AA145-VLOOKUP(Q145,'PBT Tag Rates'!$A$6:$L$53,11,FALSE),AA145-VLOOKUP(Q145,'PBT Tag Rates'!$A$6:$L$53,12,FALSE)),0)</f>
        <v>1.5063159211166728</v>
      </c>
      <c r="AC145" s="9">
        <f t="shared" si="32"/>
        <v>15.231698055487476</v>
      </c>
      <c r="AD145" s="12" t="s">
        <v>1970</v>
      </c>
      <c r="AE145" s="8"/>
    </row>
    <row r="146" spans="1:31" x14ac:dyDescent="0.25">
      <c r="A146" t="s">
        <v>2078</v>
      </c>
      <c r="B146" t="s">
        <v>2273</v>
      </c>
      <c r="C146" t="s">
        <v>2274</v>
      </c>
      <c r="D146" s="1">
        <v>45527</v>
      </c>
      <c r="E146">
        <f t="shared" si="27"/>
        <v>70</v>
      </c>
      <c r="F146" t="s">
        <v>14</v>
      </c>
      <c r="G146">
        <v>810</v>
      </c>
      <c r="H146">
        <f t="shared" si="26"/>
        <v>81</v>
      </c>
      <c r="I146" t="s">
        <v>7</v>
      </c>
      <c r="J146" t="s">
        <v>8</v>
      </c>
      <c r="K146" t="s">
        <v>6561</v>
      </c>
      <c r="L146" t="s">
        <v>8</v>
      </c>
      <c r="M146" t="s">
        <v>14</v>
      </c>
      <c r="N146" t="str">
        <f t="shared" si="28"/>
        <v>F</v>
      </c>
      <c r="O146" t="s">
        <v>8</v>
      </c>
      <c r="P146" t="s">
        <v>8</v>
      </c>
      <c r="Q146" t="s">
        <v>11</v>
      </c>
      <c r="R146" t="s">
        <v>8</v>
      </c>
      <c r="S146" t="str">
        <f t="shared" si="29"/>
        <v>U</v>
      </c>
      <c r="T146" t="s">
        <v>12</v>
      </c>
      <c r="U146">
        <v>1</v>
      </c>
      <c r="V146" t="s">
        <v>8</v>
      </c>
      <c r="W146">
        <f>VLOOKUP(Q146,'PBT Tag Rates'!$A$6:$D$67,4,FALSE)</f>
        <v>1</v>
      </c>
      <c r="X146">
        <v>1</v>
      </c>
      <c r="Y146" s="8">
        <f t="shared" si="30"/>
        <v>1.1379310344827587</v>
      </c>
      <c r="Z146" s="10">
        <f>IFERROR(LOOKUP(H146,{30,43,48,53,58,63,68,73,78,83,88,93,97},{42,47,52,57,62,67,72,77,82,87,92,99,100}),999)</f>
        <v>82</v>
      </c>
      <c r="AA146" s="9">
        <f t="shared" si="31"/>
        <v>1.6256157635467983</v>
      </c>
      <c r="AB146" s="9">
        <f>IFERROR(IF(I146="AI",AA146-VLOOKUP(Q146,'PBT Tag Rates'!$A$6:$L$53,11,FALSE),AA146-VLOOKUP(Q146,'PBT Tag Rates'!$A$6:$L$53,12,FALSE)),0)</f>
        <v>1.5843126370444234</v>
      </c>
      <c r="AC146" s="9">
        <f t="shared" si="32"/>
        <v>16.02039212004361</v>
      </c>
      <c r="AD146" s="12" t="s">
        <v>1970</v>
      </c>
      <c r="AE146" s="8"/>
    </row>
    <row r="147" spans="1:31" x14ac:dyDescent="0.25">
      <c r="A147" t="s">
        <v>2078</v>
      </c>
      <c r="B147" t="s">
        <v>2275</v>
      </c>
      <c r="C147" t="s">
        <v>1051</v>
      </c>
      <c r="D147" s="1">
        <v>45527</v>
      </c>
      <c r="E147">
        <f t="shared" si="27"/>
        <v>70</v>
      </c>
      <c r="F147" t="s">
        <v>14</v>
      </c>
      <c r="G147">
        <v>840</v>
      </c>
      <c r="H147">
        <f t="shared" si="26"/>
        <v>84</v>
      </c>
      <c r="I147" t="s">
        <v>9</v>
      </c>
      <c r="J147">
        <v>1</v>
      </c>
      <c r="K147" t="s">
        <v>8</v>
      </c>
      <c r="L147" t="s">
        <v>8</v>
      </c>
      <c r="M147" t="s">
        <v>6</v>
      </c>
      <c r="N147" t="str">
        <f t="shared" si="28"/>
        <v>M</v>
      </c>
      <c r="O147" t="s">
        <v>7309</v>
      </c>
      <c r="P147" t="s">
        <v>7310</v>
      </c>
      <c r="Q147" t="s">
        <v>295</v>
      </c>
      <c r="R147">
        <v>4</v>
      </c>
      <c r="S147">
        <f t="shared" si="29"/>
        <v>2020</v>
      </c>
      <c r="T147" t="s">
        <v>12</v>
      </c>
      <c r="U147">
        <v>1</v>
      </c>
      <c r="V147" t="s">
        <v>941</v>
      </c>
      <c r="W147">
        <f>VLOOKUP(Q147,'PBT Tag Rates'!$A$6:$D$67,4,FALSE)</f>
        <v>0.98961045999999997</v>
      </c>
      <c r="X147">
        <v>1</v>
      </c>
      <c r="Y147" s="8">
        <f t="shared" si="30"/>
        <v>1</v>
      </c>
      <c r="Z147" s="10">
        <f>IFERROR(LOOKUP(H147,{30,43,48,53,58,63,68,73,78,83,88,93,97},{42,47,52,57,62,67,72,77,82,87,92,99,100}),999)</f>
        <v>87</v>
      </c>
      <c r="AA147" s="9">
        <f t="shared" si="31"/>
        <v>1.4285714285714286</v>
      </c>
      <c r="AB147" s="9">
        <f>IFERROR(IF(I147="AI",AA147-VLOOKUP(Q147,'PBT Tag Rates'!$A$6:$L$53,11,FALSE),AA147-VLOOKUP(Q147,'PBT Tag Rates'!$A$6:$L$53,12,FALSE)),0)</f>
        <v>1.4390700443601099</v>
      </c>
      <c r="AC147" s="9">
        <f t="shared" si="32"/>
        <v>14.551715273739294</v>
      </c>
      <c r="AD147" s="12" t="s">
        <v>1969</v>
      </c>
      <c r="AE147" s="8"/>
    </row>
    <row r="148" spans="1:31" x14ac:dyDescent="0.25">
      <c r="A148" t="s">
        <v>2078</v>
      </c>
      <c r="B148" t="s">
        <v>2276</v>
      </c>
      <c r="C148" t="s">
        <v>1052</v>
      </c>
      <c r="D148" s="1">
        <v>45527</v>
      </c>
      <c r="E148">
        <f t="shared" si="27"/>
        <v>70</v>
      </c>
      <c r="F148" t="s">
        <v>6</v>
      </c>
      <c r="G148">
        <v>620</v>
      </c>
      <c r="H148">
        <f t="shared" si="26"/>
        <v>62</v>
      </c>
      <c r="I148" t="s">
        <v>9</v>
      </c>
      <c r="J148">
        <v>1</v>
      </c>
      <c r="K148" t="s">
        <v>8</v>
      </c>
      <c r="L148" t="s">
        <v>8</v>
      </c>
      <c r="M148" t="s">
        <v>6</v>
      </c>
      <c r="N148" t="str">
        <f t="shared" si="28"/>
        <v>M</v>
      </c>
      <c r="O148" t="s">
        <v>7311</v>
      </c>
      <c r="P148" t="s">
        <v>7312</v>
      </c>
      <c r="Q148" t="s">
        <v>940</v>
      </c>
      <c r="R148">
        <v>3</v>
      </c>
      <c r="S148">
        <f t="shared" si="29"/>
        <v>2021</v>
      </c>
      <c r="T148" t="s">
        <v>12</v>
      </c>
      <c r="U148">
        <v>0.999999999999995</v>
      </c>
      <c r="V148" t="s">
        <v>889</v>
      </c>
      <c r="W148">
        <f>VLOOKUP(Q148,'PBT Tag Rates'!$A$6:$D$67,4,FALSE)</f>
        <v>0.98140000000000005</v>
      </c>
      <c r="X148">
        <v>1</v>
      </c>
      <c r="Y148" s="8">
        <f t="shared" si="30"/>
        <v>1</v>
      </c>
      <c r="Z148" s="10">
        <f>IFERROR(LOOKUP(H148,{30,43,48,53,58,63,68,73,78,83,88,93,97},{42,47,52,57,62,67,72,77,82,87,92,99,100}),999)</f>
        <v>62</v>
      </c>
      <c r="AA148" s="9">
        <f t="shared" si="31"/>
        <v>1.4285714285714286</v>
      </c>
      <c r="AB148" s="9">
        <f>IFERROR(IF(I148="AI",AA148-VLOOKUP(Q148,'PBT Tag Rates'!$A$6:$L$53,11,FALSE),AA148-VLOOKUP(Q148,'PBT Tag Rates'!$A$6:$L$53,12,FALSE)),0)</f>
        <v>1.4475239453841451</v>
      </c>
      <c r="AC148" s="9">
        <f t="shared" si="32"/>
        <v>14.637200175003313</v>
      </c>
      <c r="AD148" s="12" t="s">
        <v>1969</v>
      </c>
      <c r="AE148" s="8"/>
    </row>
    <row r="149" spans="1:31" x14ac:dyDescent="0.25">
      <c r="A149" t="s">
        <v>2078</v>
      </c>
      <c r="B149" t="s">
        <v>2277</v>
      </c>
      <c r="C149" t="s">
        <v>287</v>
      </c>
      <c r="D149" s="1">
        <v>45527</v>
      </c>
      <c r="E149">
        <f t="shared" si="27"/>
        <v>70</v>
      </c>
      <c r="F149" t="s">
        <v>6</v>
      </c>
      <c r="G149">
        <v>540</v>
      </c>
      <c r="H149">
        <f t="shared" si="26"/>
        <v>54</v>
      </c>
      <c r="I149" t="s">
        <v>7</v>
      </c>
      <c r="J149" t="s">
        <v>8</v>
      </c>
      <c r="K149" t="s">
        <v>8</v>
      </c>
      <c r="L149" t="s">
        <v>8</v>
      </c>
      <c r="M149" t="s">
        <v>6</v>
      </c>
      <c r="N149" t="str">
        <f t="shared" si="28"/>
        <v>M</v>
      </c>
      <c r="O149" t="s">
        <v>7313</v>
      </c>
      <c r="P149" t="s">
        <v>7314</v>
      </c>
      <c r="Q149" t="s">
        <v>7200</v>
      </c>
      <c r="R149">
        <v>2</v>
      </c>
      <c r="S149">
        <f t="shared" si="29"/>
        <v>2022</v>
      </c>
      <c r="T149" t="s">
        <v>12</v>
      </c>
      <c r="U149">
        <v>1</v>
      </c>
      <c r="V149" t="s">
        <v>888</v>
      </c>
      <c r="W149">
        <f>VLOOKUP(Q149,'PBT Tag Rates'!$A$6:$D$67,4,FALSE)</f>
        <v>0.98</v>
      </c>
      <c r="X149">
        <v>1</v>
      </c>
      <c r="Y149" s="8">
        <f t="shared" si="30"/>
        <v>1</v>
      </c>
      <c r="Z149" s="10">
        <f>IFERROR(LOOKUP(H149,{30,43,48,53,58,63,68,73,78,83,88,93,97},{42,47,52,57,62,67,72,77,82,87,92,99,100}),999)</f>
        <v>57</v>
      </c>
      <c r="AA149" s="9">
        <f t="shared" si="31"/>
        <v>1.4285714285714286</v>
      </c>
      <c r="AB149" s="9">
        <f>IFERROR(IF(I149="AI",AA149-VLOOKUP(Q149,'PBT Tag Rates'!$A$6:$L$53,11,FALSE),AA149-VLOOKUP(Q149,'PBT Tag Rates'!$A$6:$L$53,12,FALSE)),0)</f>
        <v>1.4489795918367347</v>
      </c>
      <c r="AC149" s="9">
        <f t="shared" si="32"/>
        <v>14.651919509062367</v>
      </c>
      <c r="AD149" s="12" t="s">
        <v>1969</v>
      </c>
      <c r="AE149" s="8"/>
    </row>
    <row r="150" spans="1:31" x14ac:dyDescent="0.25">
      <c r="A150" t="s">
        <v>2078</v>
      </c>
      <c r="B150" t="s">
        <v>2278</v>
      </c>
      <c r="C150" t="s">
        <v>1054</v>
      </c>
      <c r="D150" s="1">
        <v>45527</v>
      </c>
      <c r="E150">
        <f t="shared" si="27"/>
        <v>70</v>
      </c>
      <c r="F150" t="s">
        <v>14</v>
      </c>
      <c r="G150">
        <v>710</v>
      </c>
      <c r="H150">
        <f t="shared" si="26"/>
        <v>71</v>
      </c>
      <c r="I150" t="s">
        <v>9</v>
      </c>
      <c r="J150">
        <v>1</v>
      </c>
      <c r="K150" t="s">
        <v>8</v>
      </c>
      <c r="L150" t="s">
        <v>8</v>
      </c>
      <c r="M150" t="s">
        <v>14</v>
      </c>
      <c r="N150" t="str">
        <f t="shared" si="28"/>
        <v>F</v>
      </c>
      <c r="O150" t="s">
        <v>7315</v>
      </c>
      <c r="P150" t="s">
        <v>7316</v>
      </c>
      <c r="Q150" t="s">
        <v>295</v>
      </c>
      <c r="R150">
        <v>4</v>
      </c>
      <c r="S150">
        <f t="shared" si="29"/>
        <v>2020</v>
      </c>
      <c r="T150" t="s">
        <v>12</v>
      </c>
      <c r="U150">
        <v>1</v>
      </c>
      <c r="V150" t="s">
        <v>892</v>
      </c>
      <c r="W150">
        <f>VLOOKUP(Q150,'PBT Tag Rates'!$A$6:$D$67,4,FALSE)</f>
        <v>0.98961045999999997</v>
      </c>
      <c r="X150">
        <v>1</v>
      </c>
      <c r="Y150" s="8">
        <f t="shared" si="30"/>
        <v>1.0666666666666667</v>
      </c>
      <c r="Z150" s="10">
        <f>IFERROR(LOOKUP(H150,{30,43,48,53,58,63,68,73,78,83,88,93,97},{42,47,52,57,62,67,72,77,82,87,92,99,100}),999)</f>
        <v>72</v>
      </c>
      <c r="AA150" s="9">
        <f t="shared" si="31"/>
        <v>1.5238095238095239</v>
      </c>
      <c r="AB150" s="9">
        <f>IFERROR(IF(I150="AI",AA150-VLOOKUP(Q150,'PBT Tag Rates'!$A$6:$L$53,11,FALSE),AA150-VLOOKUP(Q150,'PBT Tag Rates'!$A$6:$L$53,12,FALSE)),0)</f>
        <v>1.5343081395982052</v>
      </c>
      <c r="AC150" s="9">
        <f t="shared" si="32"/>
        <v>15.514752236776257</v>
      </c>
      <c r="AD150" s="12" t="s">
        <v>1969</v>
      </c>
      <c r="AE150" s="8"/>
    </row>
    <row r="151" spans="1:31" x14ac:dyDescent="0.25">
      <c r="A151" t="s">
        <v>2078</v>
      </c>
      <c r="B151" t="s">
        <v>2279</v>
      </c>
      <c r="C151" t="s">
        <v>2280</v>
      </c>
      <c r="D151" s="1">
        <v>45527</v>
      </c>
      <c r="E151">
        <f t="shared" si="27"/>
        <v>70</v>
      </c>
      <c r="F151" t="s">
        <v>14</v>
      </c>
      <c r="G151">
        <v>790</v>
      </c>
      <c r="H151">
        <f t="shared" si="26"/>
        <v>79</v>
      </c>
      <c r="I151" t="s">
        <v>7</v>
      </c>
      <c r="J151" t="s">
        <v>8</v>
      </c>
      <c r="K151" t="s">
        <v>6562</v>
      </c>
      <c r="L151" t="s">
        <v>8</v>
      </c>
      <c r="M151" t="s">
        <v>14</v>
      </c>
      <c r="N151" t="str">
        <f t="shared" si="28"/>
        <v>F</v>
      </c>
      <c r="O151" t="s">
        <v>8</v>
      </c>
      <c r="P151" t="s">
        <v>8</v>
      </c>
      <c r="Q151" t="s">
        <v>11</v>
      </c>
      <c r="R151" t="s">
        <v>8</v>
      </c>
      <c r="S151" t="str">
        <f t="shared" si="29"/>
        <v>U</v>
      </c>
      <c r="T151" t="s">
        <v>12</v>
      </c>
      <c r="U151">
        <v>1</v>
      </c>
      <c r="V151" t="s">
        <v>8</v>
      </c>
      <c r="W151">
        <f>VLOOKUP(Q151,'PBT Tag Rates'!$A$6:$D$67,4,FALSE)</f>
        <v>1</v>
      </c>
      <c r="X151">
        <v>1</v>
      </c>
      <c r="Y151" s="8">
        <f t="shared" si="30"/>
        <v>1.1379310344827587</v>
      </c>
      <c r="Z151" s="10">
        <f>IFERROR(LOOKUP(H151,{30,43,48,53,58,63,68,73,78,83,88,93,97},{42,47,52,57,62,67,72,77,82,87,92,99,100}),999)</f>
        <v>82</v>
      </c>
      <c r="AA151" s="9">
        <f t="shared" si="31"/>
        <v>1.6256157635467983</v>
      </c>
      <c r="AB151" s="9">
        <f>IFERROR(IF(I151="AI",AA151-VLOOKUP(Q151,'PBT Tag Rates'!$A$6:$L$53,11,FALSE),AA151-VLOOKUP(Q151,'PBT Tag Rates'!$A$6:$L$53,12,FALSE)),0)</f>
        <v>1.5843126370444234</v>
      </c>
      <c r="AC151" s="9">
        <f t="shared" si="32"/>
        <v>16.02039212004361</v>
      </c>
      <c r="AD151" s="12" t="s">
        <v>1969</v>
      </c>
      <c r="AE151" s="8"/>
    </row>
    <row r="152" spans="1:31" x14ac:dyDescent="0.25">
      <c r="A152" t="s">
        <v>2078</v>
      </c>
      <c r="B152" t="s">
        <v>2281</v>
      </c>
      <c r="C152" t="s">
        <v>1055</v>
      </c>
      <c r="D152" s="1">
        <v>45527</v>
      </c>
      <c r="E152">
        <f t="shared" si="27"/>
        <v>70</v>
      </c>
      <c r="F152" t="s">
        <v>14</v>
      </c>
      <c r="G152">
        <v>680</v>
      </c>
      <c r="H152">
        <f t="shared" si="26"/>
        <v>68</v>
      </c>
      <c r="I152" t="s">
        <v>9</v>
      </c>
      <c r="J152">
        <v>1</v>
      </c>
      <c r="K152" t="s">
        <v>8</v>
      </c>
      <c r="L152" t="s">
        <v>8</v>
      </c>
      <c r="M152" t="s">
        <v>14</v>
      </c>
      <c r="N152" t="str">
        <f t="shared" si="28"/>
        <v>F</v>
      </c>
      <c r="O152" t="s">
        <v>1428</v>
      </c>
      <c r="P152" t="s">
        <v>1697</v>
      </c>
      <c r="Q152" t="s">
        <v>295</v>
      </c>
      <c r="R152">
        <v>4</v>
      </c>
      <c r="S152">
        <f t="shared" si="29"/>
        <v>2020</v>
      </c>
      <c r="T152" t="s">
        <v>12</v>
      </c>
      <c r="U152">
        <v>1</v>
      </c>
      <c r="V152" t="s">
        <v>888</v>
      </c>
      <c r="W152">
        <f>VLOOKUP(Q152,'PBT Tag Rates'!$A$6:$D$67,4,FALSE)</f>
        <v>0.98961045999999997</v>
      </c>
      <c r="X152">
        <v>1</v>
      </c>
      <c r="Y152" s="8">
        <f t="shared" si="30"/>
        <v>1.0666666666666667</v>
      </c>
      <c r="Z152" s="10">
        <f>IFERROR(LOOKUP(H152,{30,43,48,53,58,63,68,73,78,83,88,93,97},{42,47,52,57,62,67,72,77,82,87,92,99,100}),999)</f>
        <v>72</v>
      </c>
      <c r="AA152" s="9">
        <f t="shared" si="31"/>
        <v>1.5238095238095239</v>
      </c>
      <c r="AB152" s="9">
        <f>IFERROR(IF(I152="AI",AA152-VLOOKUP(Q152,'PBT Tag Rates'!$A$6:$L$53,11,FALSE),AA152-VLOOKUP(Q152,'PBT Tag Rates'!$A$6:$L$53,12,FALSE)),0)</f>
        <v>1.5343081395982052</v>
      </c>
      <c r="AC152" s="9">
        <f t="shared" si="32"/>
        <v>15.514752236776257</v>
      </c>
      <c r="AD152" s="12" t="s">
        <v>1969</v>
      </c>
      <c r="AE152" s="8"/>
    </row>
    <row r="153" spans="1:31" x14ac:dyDescent="0.25">
      <c r="A153" t="s">
        <v>2078</v>
      </c>
      <c r="B153" t="s">
        <v>2282</v>
      </c>
      <c r="C153" t="s">
        <v>2283</v>
      </c>
      <c r="D153" s="1">
        <v>45527</v>
      </c>
      <c r="E153">
        <f t="shared" si="27"/>
        <v>70</v>
      </c>
      <c r="F153" t="s">
        <v>14</v>
      </c>
      <c r="G153">
        <v>840</v>
      </c>
      <c r="H153">
        <f t="shared" si="26"/>
        <v>84</v>
      </c>
      <c r="I153" t="s">
        <v>7</v>
      </c>
      <c r="J153" t="s">
        <v>8</v>
      </c>
      <c r="K153" t="s">
        <v>6563</v>
      </c>
      <c r="L153" t="s">
        <v>8</v>
      </c>
      <c r="M153" t="s">
        <v>14</v>
      </c>
      <c r="N153" t="str">
        <f t="shared" si="28"/>
        <v>F</v>
      </c>
      <c r="O153" t="s">
        <v>7317</v>
      </c>
      <c r="P153" t="s">
        <v>7318</v>
      </c>
      <c r="Q153" t="s">
        <v>476</v>
      </c>
      <c r="R153">
        <v>4</v>
      </c>
      <c r="S153">
        <f t="shared" si="29"/>
        <v>2020</v>
      </c>
      <c r="T153" t="s">
        <v>12</v>
      </c>
      <c r="U153">
        <v>0.999999999999999</v>
      </c>
      <c r="V153" t="s">
        <v>658</v>
      </c>
      <c r="W153">
        <f>VLOOKUP(Q153,'PBT Tag Rates'!$A$6:$D$67,4,FALSE)</f>
        <v>0.98845608500000004</v>
      </c>
      <c r="X153">
        <v>1</v>
      </c>
      <c r="Y153" s="8">
        <f t="shared" si="30"/>
        <v>1</v>
      </c>
      <c r="Z153" s="10">
        <f>IFERROR(LOOKUP(H153,{30,43,48,53,58,63,68,73,78,83,88,93,97},{42,47,52,57,62,67,72,77,82,87,92,99,100}),999)</f>
        <v>87</v>
      </c>
      <c r="AA153" s="9">
        <f t="shared" si="31"/>
        <v>1.4285714285714286</v>
      </c>
      <c r="AB153" s="9">
        <f>IFERROR(IF(I153="AI",AA153-VLOOKUP(Q153,'PBT Tag Rates'!$A$6:$L$53,11,FALSE),AA153-VLOOKUP(Q153,'PBT Tag Rates'!$A$6:$L$53,12,FALSE)),0)</f>
        <v>1.4402501618760044</v>
      </c>
      <c r="AC153" s="9">
        <f t="shared" si="32"/>
        <v>14.563648490018899</v>
      </c>
      <c r="AD153" s="12" t="s">
        <v>1969</v>
      </c>
      <c r="AE153" s="8"/>
    </row>
    <row r="154" spans="1:31" x14ac:dyDescent="0.25">
      <c r="A154" t="s">
        <v>2078</v>
      </c>
      <c r="B154" t="s">
        <v>2284</v>
      </c>
      <c r="C154" t="s">
        <v>1057</v>
      </c>
      <c r="D154" s="1">
        <v>45527</v>
      </c>
      <c r="E154">
        <f t="shared" si="27"/>
        <v>70</v>
      </c>
      <c r="F154" t="s">
        <v>14</v>
      </c>
      <c r="G154">
        <v>790</v>
      </c>
      <c r="H154">
        <f t="shared" si="26"/>
        <v>79</v>
      </c>
      <c r="I154" t="s">
        <v>9</v>
      </c>
      <c r="J154">
        <v>1</v>
      </c>
      <c r="K154" t="s">
        <v>8</v>
      </c>
      <c r="L154" t="s">
        <v>8</v>
      </c>
      <c r="M154" t="s">
        <v>14</v>
      </c>
      <c r="N154" t="str">
        <f t="shared" si="28"/>
        <v>F</v>
      </c>
      <c r="O154" t="s">
        <v>309</v>
      </c>
      <c r="P154" t="s">
        <v>1042</v>
      </c>
      <c r="Q154" t="s">
        <v>171</v>
      </c>
      <c r="R154">
        <v>5</v>
      </c>
      <c r="S154">
        <f t="shared" si="29"/>
        <v>2019</v>
      </c>
      <c r="T154" t="s">
        <v>12</v>
      </c>
      <c r="U154">
        <v>1</v>
      </c>
      <c r="V154" t="s">
        <v>892</v>
      </c>
      <c r="W154">
        <f>VLOOKUP(Q154,'PBT Tag Rates'!$A$6:$D$67,4,FALSE)</f>
        <v>0.95971980899999998</v>
      </c>
      <c r="X154">
        <v>1</v>
      </c>
      <c r="Y154" s="8">
        <f t="shared" si="30"/>
        <v>1.1379310344827587</v>
      </c>
      <c r="Z154" s="10">
        <f>IFERROR(LOOKUP(H154,{30,43,48,53,58,63,68,73,78,83,88,93,97},{42,47,52,57,62,67,72,77,82,87,92,99,100}),999)</f>
        <v>82</v>
      </c>
      <c r="AA154" s="9">
        <f t="shared" si="31"/>
        <v>1.6256157635467983</v>
      </c>
      <c r="AB154" s="9">
        <f>IFERROR(IF(I154="AI",AA154-VLOOKUP(Q154,'PBT Tag Rates'!$A$6:$L$53,11,FALSE),AA154-VLOOKUP(Q154,'PBT Tag Rates'!$A$6:$L$53,12,FALSE)),0)</f>
        <v>1.6675865456670202</v>
      </c>
      <c r="AC154" s="9">
        <f t="shared" si="32"/>
        <v>16.862448566674903</v>
      </c>
      <c r="AD154" s="12" t="s">
        <v>1969</v>
      </c>
      <c r="AE154" s="8"/>
    </row>
    <row r="155" spans="1:31" x14ac:dyDescent="0.25">
      <c r="A155" t="s">
        <v>2078</v>
      </c>
      <c r="B155" t="s">
        <v>2285</v>
      </c>
      <c r="C155" t="s">
        <v>1058</v>
      </c>
      <c r="D155" s="1">
        <v>45528</v>
      </c>
      <c r="E155">
        <f t="shared" si="27"/>
        <v>70</v>
      </c>
      <c r="F155" t="s">
        <v>14</v>
      </c>
      <c r="G155">
        <v>730</v>
      </c>
      <c r="H155">
        <f t="shared" si="26"/>
        <v>73</v>
      </c>
      <c r="I155" t="s">
        <v>7</v>
      </c>
      <c r="J155" t="s">
        <v>8</v>
      </c>
      <c r="K155" t="s">
        <v>6564</v>
      </c>
      <c r="L155" t="s">
        <v>8</v>
      </c>
      <c r="M155" t="s">
        <v>14</v>
      </c>
      <c r="N155" t="str">
        <f t="shared" si="28"/>
        <v>F</v>
      </c>
      <c r="O155" t="s">
        <v>7319</v>
      </c>
      <c r="P155" t="s">
        <v>7320</v>
      </c>
      <c r="Q155" t="s">
        <v>295</v>
      </c>
      <c r="R155">
        <v>4</v>
      </c>
      <c r="S155">
        <f t="shared" si="29"/>
        <v>2020</v>
      </c>
      <c r="T155" t="s">
        <v>12</v>
      </c>
      <c r="U155">
        <v>1</v>
      </c>
      <c r="V155" t="s">
        <v>893</v>
      </c>
      <c r="W155">
        <f>VLOOKUP(Q155,'PBT Tag Rates'!$A$6:$D$67,4,FALSE)</f>
        <v>0.98961045999999997</v>
      </c>
      <c r="X155">
        <v>1</v>
      </c>
      <c r="Y155" s="8">
        <f t="shared" si="30"/>
        <v>1.1428571428571428</v>
      </c>
      <c r="Z155" s="10">
        <f>IFERROR(LOOKUP(H155,{30,43,48,53,58,63,68,73,78,83,88,93,97},{42,47,52,57,62,67,72,77,82,87,92,99,100}),999)</f>
        <v>77</v>
      </c>
      <c r="AA155" s="9">
        <f t="shared" si="31"/>
        <v>1.6326530612244898</v>
      </c>
      <c r="AB155" s="9">
        <f>IFERROR(IF(I155="AI",AA155-VLOOKUP(Q155,'PBT Tag Rates'!$A$6:$L$53,11,FALSE),AA155-VLOOKUP(Q155,'PBT Tag Rates'!$A$6:$L$53,12,FALSE)),0)</f>
        <v>1.6431516770131711</v>
      </c>
      <c r="AC155" s="9">
        <f t="shared" si="32"/>
        <v>16.6153659088185</v>
      </c>
      <c r="AD155" s="12" t="s">
        <v>1969</v>
      </c>
      <c r="AE155" s="8"/>
    </row>
    <row r="156" spans="1:31" x14ac:dyDescent="0.25">
      <c r="A156" t="s">
        <v>2078</v>
      </c>
      <c r="B156" t="s">
        <v>2286</v>
      </c>
      <c r="C156" t="s">
        <v>2287</v>
      </c>
      <c r="D156" s="1">
        <v>45528</v>
      </c>
      <c r="E156">
        <f t="shared" si="27"/>
        <v>70</v>
      </c>
      <c r="F156" t="s">
        <v>14</v>
      </c>
      <c r="G156">
        <v>830</v>
      </c>
      <c r="H156">
        <f t="shared" si="26"/>
        <v>83</v>
      </c>
      <c r="I156" t="s">
        <v>7</v>
      </c>
      <c r="J156" t="s">
        <v>8</v>
      </c>
      <c r="K156" t="s">
        <v>6565</v>
      </c>
      <c r="L156" t="s">
        <v>8</v>
      </c>
      <c r="M156" t="s">
        <v>14</v>
      </c>
      <c r="N156" t="str">
        <f t="shared" si="28"/>
        <v>F</v>
      </c>
      <c r="O156" t="s">
        <v>481</v>
      </c>
      <c r="P156" t="s">
        <v>1316</v>
      </c>
      <c r="Q156" t="s">
        <v>295</v>
      </c>
      <c r="R156">
        <v>4</v>
      </c>
      <c r="S156">
        <f t="shared" si="29"/>
        <v>2020</v>
      </c>
      <c r="T156" t="s">
        <v>12</v>
      </c>
      <c r="U156">
        <v>0.999999999999997</v>
      </c>
      <c r="V156" t="s">
        <v>889</v>
      </c>
      <c r="W156">
        <f>VLOOKUP(Q156,'PBT Tag Rates'!$A$6:$D$67,4,FALSE)</f>
        <v>0.98961045999999997</v>
      </c>
      <c r="X156">
        <v>1</v>
      </c>
      <c r="Y156" s="8">
        <f t="shared" si="30"/>
        <v>1</v>
      </c>
      <c r="Z156" s="10">
        <f>IFERROR(LOOKUP(H156,{30,43,48,53,58,63,68,73,78,83,88,93,97},{42,47,52,57,62,67,72,77,82,87,92,99,100}),999)</f>
        <v>87</v>
      </c>
      <c r="AA156" s="9">
        <f t="shared" si="31"/>
        <v>1.4285714285714286</v>
      </c>
      <c r="AB156" s="9">
        <f>IFERROR(IF(I156="AI",AA156-VLOOKUP(Q156,'PBT Tag Rates'!$A$6:$L$53,11,FALSE),AA156-VLOOKUP(Q156,'PBT Tag Rates'!$A$6:$L$53,12,FALSE)),0)</f>
        <v>1.4390700443601099</v>
      </c>
      <c r="AC156" s="9">
        <f t="shared" si="32"/>
        <v>14.551715273739294</v>
      </c>
      <c r="AD156" s="12" t="s">
        <v>1969</v>
      </c>
      <c r="AE156" s="8"/>
    </row>
    <row r="157" spans="1:31" x14ac:dyDescent="0.25">
      <c r="A157" t="s">
        <v>2078</v>
      </c>
      <c r="B157" t="s">
        <v>2288</v>
      </c>
      <c r="C157" t="s">
        <v>1062</v>
      </c>
      <c r="D157" s="1">
        <v>45528</v>
      </c>
      <c r="E157">
        <f t="shared" si="27"/>
        <v>70</v>
      </c>
      <c r="F157" t="s">
        <v>6</v>
      </c>
      <c r="G157">
        <v>660</v>
      </c>
      <c r="H157">
        <f t="shared" si="26"/>
        <v>66</v>
      </c>
      <c r="I157" t="s">
        <v>7</v>
      </c>
      <c r="J157" t="s">
        <v>8</v>
      </c>
      <c r="K157" t="s">
        <v>8</v>
      </c>
      <c r="L157" t="s">
        <v>8</v>
      </c>
      <c r="M157" t="s">
        <v>6</v>
      </c>
      <c r="N157" t="str">
        <f t="shared" si="28"/>
        <v>M</v>
      </c>
      <c r="O157" t="s">
        <v>286</v>
      </c>
      <c r="P157" t="s">
        <v>950</v>
      </c>
      <c r="Q157" t="s">
        <v>171</v>
      </c>
      <c r="R157">
        <v>5</v>
      </c>
      <c r="S157">
        <f t="shared" si="29"/>
        <v>2019</v>
      </c>
      <c r="T157" t="s">
        <v>12</v>
      </c>
      <c r="U157">
        <v>1</v>
      </c>
      <c r="V157" t="s">
        <v>888</v>
      </c>
      <c r="W157">
        <f>VLOOKUP(Q157,'PBT Tag Rates'!$A$6:$D$67,4,FALSE)</f>
        <v>0.95971980899999998</v>
      </c>
      <c r="X157">
        <v>1</v>
      </c>
      <c r="Y157" s="8">
        <f t="shared" si="30"/>
        <v>1.0833333333333333</v>
      </c>
      <c r="Z157" s="10">
        <f>IFERROR(LOOKUP(H157,{30,43,48,53,58,63,68,73,78,83,88,93,97},{42,47,52,57,62,67,72,77,82,87,92,99,100}),999)</f>
        <v>67</v>
      </c>
      <c r="AA157" s="9">
        <f t="shared" si="31"/>
        <v>1.5476190476190477</v>
      </c>
      <c r="AB157" s="9">
        <f>IFERROR(IF(I157="AI",AA157-VLOOKUP(Q157,'PBT Tag Rates'!$A$6:$L$53,11,FALSE),AA157-VLOOKUP(Q157,'PBT Tag Rates'!$A$6:$L$53,12,FALSE)),0)</f>
        <v>1.5895898297392697</v>
      </c>
      <c r="AC157" s="9">
        <f t="shared" si="32"/>
        <v>16.073754502118771</v>
      </c>
      <c r="AD157" s="12" t="s">
        <v>1969</v>
      </c>
      <c r="AE157" s="8"/>
    </row>
    <row r="158" spans="1:31" x14ac:dyDescent="0.25">
      <c r="A158" t="s">
        <v>2078</v>
      </c>
      <c r="B158" t="s">
        <v>2289</v>
      </c>
      <c r="C158" t="s">
        <v>289</v>
      </c>
      <c r="D158" s="1">
        <v>45528</v>
      </c>
      <c r="E158">
        <f t="shared" si="27"/>
        <v>70</v>
      </c>
      <c r="F158" t="s">
        <v>6</v>
      </c>
      <c r="G158">
        <v>610</v>
      </c>
      <c r="H158">
        <f t="shared" si="26"/>
        <v>61</v>
      </c>
      <c r="I158" t="s">
        <v>7</v>
      </c>
      <c r="J158" t="s">
        <v>8</v>
      </c>
      <c r="K158" t="s">
        <v>8</v>
      </c>
      <c r="L158" t="s">
        <v>8</v>
      </c>
      <c r="M158" t="s">
        <v>6</v>
      </c>
      <c r="N158" t="str">
        <f t="shared" si="28"/>
        <v>M</v>
      </c>
      <c r="O158" t="s">
        <v>8</v>
      </c>
      <c r="P158" t="s">
        <v>8</v>
      </c>
      <c r="Q158" t="s">
        <v>11</v>
      </c>
      <c r="R158" t="s">
        <v>8</v>
      </c>
      <c r="S158" t="str">
        <f t="shared" si="29"/>
        <v>U</v>
      </c>
      <c r="T158" t="s">
        <v>12</v>
      </c>
      <c r="U158">
        <v>1</v>
      </c>
      <c r="V158" t="s">
        <v>8</v>
      </c>
      <c r="W158">
        <f>VLOOKUP(Q158,'PBT Tag Rates'!$A$6:$D$67,4,FALSE)</f>
        <v>1</v>
      </c>
      <c r="X158">
        <v>1</v>
      </c>
      <c r="Y158" s="8">
        <f t="shared" si="30"/>
        <v>1</v>
      </c>
      <c r="Z158" s="10">
        <f>IFERROR(LOOKUP(H158,{30,43,48,53,58,63,68,73,78,83,88,93,97},{42,47,52,57,62,67,72,77,82,87,92,99,100}),999)</f>
        <v>62</v>
      </c>
      <c r="AA158" s="9">
        <f t="shared" si="31"/>
        <v>1.4285714285714286</v>
      </c>
      <c r="AB158" s="9">
        <f>IFERROR(IF(I158="AI",AA158-VLOOKUP(Q158,'PBT Tag Rates'!$A$6:$L$53,11,FALSE),AA158-VLOOKUP(Q158,'PBT Tag Rates'!$A$6:$L$53,12,FALSE)),0)</f>
        <v>1.3872683020690537</v>
      </c>
      <c r="AC158" s="9">
        <f t="shared" si="32"/>
        <v>14.02790185169127</v>
      </c>
      <c r="AD158" s="12" t="s">
        <v>1969</v>
      </c>
      <c r="AE158" s="8"/>
    </row>
    <row r="159" spans="1:31" x14ac:dyDescent="0.25">
      <c r="A159" t="s">
        <v>2078</v>
      </c>
      <c r="B159" t="s">
        <v>2290</v>
      </c>
      <c r="C159" t="s">
        <v>2291</v>
      </c>
      <c r="D159" s="1">
        <v>45528</v>
      </c>
      <c r="E159">
        <f t="shared" si="27"/>
        <v>70</v>
      </c>
      <c r="F159" t="s">
        <v>6</v>
      </c>
      <c r="G159">
        <v>700</v>
      </c>
      <c r="H159">
        <f t="shared" si="26"/>
        <v>70</v>
      </c>
      <c r="I159" t="s">
        <v>7</v>
      </c>
      <c r="J159" t="s">
        <v>8</v>
      </c>
      <c r="K159" t="s">
        <v>6566</v>
      </c>
      <c r="L159" t="s">
        <v>8</v>
      </c>
      <c r="M159" t="s">
        <v>6</v>
      </c>
      <c r="N159" t="str">
        <f t="shared" si="28"/>
        <v>M</v>
      </c>
      <c r="O159" t="s">
        <v>8</v>
      </c>
      <c r="P159" t="s">
        <v>8</v>
      </c>
      <c r="Q159" t="s">
        <v>11</v>
      </c>
      <c r="R159" t="s">
        <v>8</v>
      </c>
      <c r="S159" t="str">
        <f t="shared" si="29"/>
        <v>U</v>
      </c>
      <c r="T159" t="s">
        <v>12</v>
      </c>
      <c r="U159">
        <v>1</v>
      </c>
      <c r="V159" t="s">
        <v>8</v>
      </c>
      <c r="W159">
        <f>VLOOKUP(Q159,'PBT Tag Rates'!$A$6:$D$67,4,FALSE)</f>
        <v>1</v>
      </c>
      <c r="X159">
        <v>1</v>
      </c>
      <c r="Y159" s="8">
        <f t="shared" si="30"/>
        <v>1.0952380952380953</v>
      </c>
      <c r="Z159" s="10">
        <f>IFERROR(LOOKUP(H159,{30,43,48,53,58,63,68,73,78,83,88,93,97},{42,47,52,57,62,67,72,77,82,87,92,99,100}),999)</f>
        <v>72</v>
      </c>
      <c r="AA159" s="9">
        <f t="shared" si="31"/>
        <v>1.5646258503401362</v>
      </c>
      <c r="AB159" s="9">
        <f>IFERROR(IF(I159="AI",AA159-VLOOKUP(Q159,'PBT Tag Rates'!$A$6:$L$53,11,FALSE),AA159-VLOOKUP(Q159,'PBT Tag Rates'!$A$6:$L$53,12,FALSE)),0)</f>
        <v>1.5233227238377613</v>
      </c>
      <c r="AC159" s="9">
        <f t="shared" si="32"/>
        <v>15.403668941744076</v>
      </c>
      <c r="AD159" s="12" t="s">
        <v>1969</v>
      </c>
      <c r="AE159" s="8"/>
    </row>
    <row r="160" spans="1:31" x14ac:dyDescent="0.25">
      <c r="A160" t="s">
        <v>2078</v>
      </c>
      <c r="B160" t="s">
        <v>2292</v>
      </c>
      <c r="C160" t="s">
        <v>1064</v>
      </c>
      <c r="D160" s="1">
        <v>45528</v>
      </c>
      <c r="E160">
        <f t="shared" si="27"/>
        <v>70</v>
      </c>
      <c r="F160" t="s">
        <v>14</v>
      </c>
      <c r="G160">
        <v>820</v>
      </c>
      <c r="H160">
        <f t="shared" si="26"/>
        <v>82</v>
      </c>
      <c r="I160" t="s">
        <v>7</v>
      </c>
      <c r="J160" t="s">
        <v>8</v>
      </c>
      <c r="K160" t="s">
        <v>6567</v>
      </c>
      <c r="L160" t="s">
        <v>8</v>
      </c>
      <c r="M160" t="s">
        <v>14</v>
      </c>
      <c r="N160" t="str">
        <f t="shared" si="28"/>
        <v>F</v>
      </c>
      <c r="O160" t="s">
        <v>926</v>
      </c>
      <c r="P160" t="s">
        <v>927</v>
      </c>
      <c r="Q160" t="s">
        <v>171</v>
      </c>
      <c r="R160">
        <v>5</v>
      </c>
      <c r="S160">
        <f t="shared" si="29"/>
        <v>2019</v>
      </c>
      <c r="T160" t="s">
        <v>12</v>
      </c>
      <c r="U160">
        <v>1.00000000000001</v>
      </c>
      <c r="V160" t="s">
        <v>889</v>
      </c>
      <c r="W160">
        <f>VLOOKUP(Q160,'PBT Tag Rates'!$A$6:$D$67,4,FALSE)</f>
        <v>0.95971980899999998</v>
      </c>
      <c r="X160">
        <v>1</v>
      </c>
      <c r="Y160" s="8">
        <f t="shared" si="30"/>
        <v>1.1379310344827587</v>
      </c>
      <c r="Z160" s="10">
        <f>IFERROR(LOOKUP(H160,{30,43,48,53,58,63,68,73,78,83,88,93,97},{42,47,52,57,62,67,72,77,82,87,92,99,100}),999)</f>
        <v>82</v>
      </c>
      <c r="AA160" s="9">
        <f t="shared" si="31"/>
        <v>1.6256157635467983</v>
      </c>
      <c r="AB160" s="9">
        <f>IFERROR(IF(I160="AI",AA160-VLOOKUP(Q160,'PBT Tag Rates'!$A$6:$L$53,11,FALSE),AA160-VLOOKUP(Q160,'PBT Tag Rates'!$A$6:$L$53,12,FALSE)),0)</f>
        <v>1.6675865456670202</v>
      </c>
      <c r="AC160" s="9">
        <f t="shared" si="32"/>
        <v>16.862448566674903</v>
      </c>
      <c r="AD160" s="12" t="s">
        <v>1969</v>
      </c>
      <c r="AE160" s="8"/>
    </row>
    <row r="161" spans="1:31" x14ac:dyDescent="0.25">
      <c r="A161" t="s">
        <v>2078</v>
      </c>
      <c r="B161" t="s">
        <v>2293</v>
      </c>
      <c r="C161" t="s">
        <v>2294</v>
      </c>
      <c r="D161" s="1">
        <v>45528</v>
      </c>
      <c r="E161">
        <f t="shared" si="27"/>
        <v>70</v>
      </c>
      <c r="F161" t="s">
        <v>6</v>
      </c>
      <c r="G161">
        <v>690</v>
      </c>
      <c r="H161">
        <f t="shared" si="26"/>
        <v>69</v>
      </c>
      <c r="I161" t="s">
        <v>7</v>
      </c>
      <c r="J161" t="s">
        <v>8</v>
      </c>
      <c r="K161" t="s">
        <v>8</v>
      </c>
      <c r="L161" t="s">
        <v>8</v>
      </c>
      <c r="M161" t="s">
        <v>6</v>
      </c>
      <c r="N161" t="str">
        <f t="shared" si="28"/>
        <v>M</v>
      </c>
      <c r="O161" t="s">
        <v>7321</v>
      </c>
      <c r="P161" t="s">
        <v>7322</v>
      </c>
      <c r="Q161" t="s">
        <v>940</v>
      </c>
      <c r="R161">
        <v>3</v>
      </c>
      <c r="S161">
        <f t="shared" si="29"/>
        <v>2021</v>
      </c>
      <c r="T161" t="s">
        <v>12</v>
      </c>
      <c r="U161">
        <v>0.999999999999999</v>
      </c>
      <c r="V161" t="s">
        <v>893</v>
      </c>
      <c r="W161">
        <f>VLOOKUP(Q161,'PBT Tag Rates'!$A$6:$D$67,4,FALSE)</f>
        <v>0.98140000000000005</v>
      </c>
      <c r="X161">
        <v>1</v>
      </c>
      <c r="Y161" s="8">
        <f t="shared" si="30"/>
        <v>1.0952380952380953</v>
      </c>
      <c r="Z161" s="10">
        <f>IFERROR(LOOKUP(H161,{30,43,48,53,58,63,68,73,78,83,88,93,97},{42,47,52,57,62,67,72,77,82,87,92,99,100}),999)</f>
        <v>72</v>
      </c>
      <c r="AA161" s="9">
        <f t="shared" si="31"/>
        <v>1.5646258503401362</v>
      </c>
      <c r="AB161" s="9">
        <f>IFERROR(IF(I161="AI",AA161-VLOOKUP(Q161,'PBT Tag Rates'!$A$6:$L$53,11,FALSE),AA161-VLOOKUP(Q161,'PBT Tag Rates'!$A$6:$L$53,12,FALSE)),0)</f>
        <v>1.5835783671528527</v>
      </c>
      <c r="AC161" s="9">
        <f t="shared" si="32"/>
        <v>16.012967265056119</v>
      </c>
      <c r="AD161" s="12" t="s">
        <v>1969</v>
      </c>
      <c r="AE161" s="8"/>
    </row>
    <row r="162" spans="1:31" x14ac:dyDescent="0.25">
      <c r="A162" t="s">
        <v>2078</v>
      </c>
      <c r="B162" t="s">
        <v>2295</v>
      </c>
      <c r="C162" t="s">
        <v>1066</v>
      </c>
      <c r="D162" s="1">
        <v>45528</v>
      </c>
      <c r="E162">
        <f t="shared" si="27"/>
        <v>70</v>
      </c>
      <c r="F162" t="s">
        <v>6</v>
      </c>
      <c r="G162">
        <v>640</v>
      </c>
      <c r="H162">
        <f t="shared" si="26"/>
        <v>64</v>
      </c>
      <c r="I162" t="s">
        <v>9</v>
      </c>
      <c r="J162">
        <v>1</v>
      </c>
      <c r="K162" t="s">
        <v>8</v>
      </c>
      <c r="L162" t="s">
        <v>8</v>
      </c>
      <c r="M162" t="s">
        <v>6</v>
      </c>
      <c r="N162" t="str">
        <f t="shared" si="28"/>
        <v>M</v>
      </c>
      <c r="O162" t="s">
        <v>7323</v>
      </c>
      <c r="P162" t="s">
        <v>7324</v>
      </c>
      <c r="Q162" t="s">
        <v>940</v>
      </c>
      <c r="R162">
        <v>3</v>
      </c>
      <c r="S162">
        <f t="shared" si="29"/>
        <v>2021</v>
      </c>
      <c r="T162" t="s">
        <v>12</v>
      </c>
      <c r="U162">
        <v>1.00000000000001</v>
      </c>
      <c r="V162" t="s">
        <v>919</v>
      </c>
      <c r="W162">
        <f>VLOOKUP(Q162,'PBT Tag Rates'!$A$6:$D$67,4,FALSE)</f>
        <v>0.98140000000000005</v>
      </c>
      <c r="X162">
        <v>1</v>
      </c>
      <c r="Y162" s="8">
        <f t="shared" si="30"/>
        <v>1.0833333333333333</v>
      </c>
      <c r="Z162" s="10">
        <f>IFERROR(LOOKUP(H162,{30,43,48,53,58,63,68,73,78,83,88,93,97},{42,47,52,57,62,67,72,77,82,87,92,99,100}),999)</f>
        <v>67</v>
      </c>
      <c r="AA162" s="9">
        <f t="shared" si="31"/>
        <v>1.5476190476190477</v>
      </c>
      <c r="AB162" s="9">
        <f>IFERROR(IF(I162="AI",AA162-VLOOKUP(Q162,'PBT Tag Rates'!$A$6:$L$53,11,FALSE),AA162-VLOOKUP(Q162,'PBT Tag Rates'!$A$6:$L$53,12,FALSE)),0)</f>
        <v>1.5665715644317642</v>
      </c>
      <c r="AC162" s="9">
        <f t="shared" si="32"/>
        <v>15.840996378799518</v>
      </c>
      <c r="AD162" s="12" t="s">
        <v>1969</v>
      </c>
      <c r="AE162" s="8"/>
    </row>
    <row r="163" spans="1:31" x14ac:dyDescent="0.25">
      <c r="A163" t="s">
        <v>2078</v>
      </c>
      <c r="B163" t="s">
        <v>2296</v>
      </c>
      <c r="C163" t="s">
        <v>2297</v>
      </c>
      <c r="D163" s="1">
        <v>45528</v>
      </c>
      <c r="E163">
        <f t="shared" si="27"/>
        <v>70</v>
      </c>
      <c r="F163" t="s">
        <v>6</v>
      </c>
      <c r="G163">
        <v>820</v>
      </c>
      <c r="H163">
        <f t="shared" si="26"/>
        <v>82</v>
      </c>
      <c r="I163" t="s">
        <v>7</v>
      </c>
      <c r="J163" t="s">
        <v>8</v>
      </c>
      <c r="K163" t="s">
        <v>6568</v>
      </c>
      <c r="L163" t="s">
        <v>8</v>
      </c>
      <c r="M163" t="s">
        <v>6</v>
      </c>
      <c r="N163" t="str">
        <f t="shared" si="28"/>
        <v>M</v>
      </c>
      <c r="O163" t="s">
        <v>7325</v>
      </c>
      <c r="P163" t="s">
        <v>7326</v>
      </c>
      <c r="Q163" t="s">
        <v>940</v>
      </c>
      <c r="R163">
        <v>3</v>
      </c>
      <c r="S163">
        <f t="shared" si="29"/>
        <v>2021</v>
      </c>
      <c r="T163" t="s">
        <v>12</v>
      </c>
      <c r="U163">
        <v>0.999999999999998</v>
      </c>
      <c r="V163" t="s">
        <v>888</v>
      </c>
      <c r="W163">
        <f>VLOOKUP(Q163,'PBT Tag Rates'!$A$6:$D$67,4,FALSE)</f>
        <v>0.98140000000000005</v>
      </c>
      <c r="X163">
        <v>1</v>
      </c>
      <c r="Y163" s="8">
        <f t="shared" si="30"/>
        <v>1.0249999999999999</v>
      </c>
      <c r="Z163" s="10">
        <f>IFERROR(LOOKUP(H163,{30,43,48,53,58,63,68,73,78,83,88,93,97},{42,47,52,57,62,67,72,77,82,87,92,99,100}),999)</f>
        <v>82</v>
      </c>
      <c r="AA163" s="9">
        <f t="shared" si="31"/>
        <v>1.4642857142857142</v>
      </c>
      <c r="AB163" s="9">
        <f>IFERROR(IF(I163="AI",AA163-VLOOKUP(Q163,'PBT Tag Rates'!$A$6:$L$53,11,FALSE),AA163-VLOOKUP(Q163,'PBT Tag Rates'!$A$6:$L$53,12,FALSE)),0)</f>
        <v>1.4832382310984307</v>
      </c>
      <c r="AC163" s="9">
        <f t="shared" si="32"/>
        <v>14.998339036142173</v>
      </c>
      <c r="AD163" s="12" t="s">
        <v>1969</v>
      </c>
      <c r="AE163" s="8"/>
    </row>
    <row r="164" spans="1:31" x14ac:dyDescent="0.25">
      <c r="A164" t="s">
        <v>2078</v>
      </c>
      <c r="B164" t="s">
        <v>2298</v>
      </c>
      <c r="C164" t="s">
        <v>2299</v>
      </c>
      <c r="D164" s="1">
        <v>45528</v>
      </c>
      <c r="E164">
        <f t="shared" si="27"/>
        <v>70</v>
      </c>
      <c r="F164" t="s">
        <v>6</v>
      </c>
      <c r="G164">
        <v>670</v>
      </c>
      <c r="H164">
        <f t="shared" si="26"/>
        <v>67</v>
      </c>
      <c r="I164" t="s">
        <v>9</v>
      </c>
      <c r="J164">
        <v>1</v>
      </c>
      <c r="K164" t="s">
        <v>8</v>
      </c>
      <c r="L164" t="s">
        <v>8</v>
      </c>
      <c r="M164" t="s">
        <v>6</v>
      </c>
      <c r="N164" t="str">
        <f t="shared" si="28"/>
        <v>M</v>
      </c>
      <c r="O164" t="s">
        <v>7327</v>
      </c>
      <c r="P164" t="s">
        <v>7328</v>
      </c>
      <c r="Q164" t="s">
        <v>295</v>
      </c>
      <c r="R164">
        <v>4</v>
      </c>
      <c r="S164">
        <f t="shared" si="29"/>
        <v>2020</v>
      </c>
      <c r="T164" t="s">
        <v>12</v>
      </c>
      <c r="U164">
        <v>1</v>
      </c>
      <c r="V164" t="s">
        <v>949</v>
      </c>
      <c r="W164">
        <f>VLOOKUP(Q164,'PBT Tag Rates'!$A$6:$D$67,4,FALSE)</f>
        <v>0.98961045999999997</v>
      </c>
      <c r="X164">
        <v>1</v>
      </c>
      <c r="Y164" s="8">
        <f t="shared" si="30"/>
        <v>1.0833333333333333</v>
      </c>
      <c r="Z164" s="10">
        <f>IFERROR(LOOKUP(H164,{30,43,48,53,58,63,68,73,78,83,88,93,97},{42,47,52,57,62,67,72,77,82,87,92,99,100}),999)</f>
        <v>67</v>
      </c>
      <c r="AA164" s="9">
        <f t="shared" si="31"/>
        <v>1.5476190476190477</v>
      </c>
      <c r="AB164" s="9">
        <f>IFERROR(IF(I164="AI",AA164-VLOOKUP(Q164,'PBT Tag Rates'!$A$6:$L$53,11,FALSE),AA164-VLOOKUP(Q164,'PBT Tag Rates'!$A$6:$L$53,12,FALSE)),0)</f>
        <v>1.5581176634077289</v>
      </c>
      <c r="AC164" s="9">
        <f t="shared" si="32"/>
        <v>15.755511477535498</v>
      </c>
      <c r="AD164" s="12" t="s">
        <v>676</v>
      </c>
      <c r="AE164" s="8"/>
    </row>
    <row r="165" spans="1:31" x14ac:dyDescent="0.25">
      <c r="A165" t="s">
        <v>2078</v>
      </c>
      <c r="B165" t="s">
        <v>2300</v>
      </c>
      <c r="C165" t="s">
        <v>2301</v>
      </c>
      <c r="D165" s="1">
        <v>45528</v>
      </c>
      <c r="E165">
        <f t="shared" si="27"/>
        <v>70</v>
      </c>
      <c r="F165" t="s">
        <v>6</v>
      </c>
      <c r="G165">
        <v>840</v>
      </c>
      <c r="H165">
        <f t="shared" si="26"/>
        <v>84</v>
      </c>
      <c r="I165" t="s">
        <v>7</v>
      </c>
      <c r="J165" t="s">
        <v>8</v>
      </c>
      <c r="K165" t="s">
        <v>6569</v>
      </c>
      <c r="L165" t="s">
        <v>8</v>
      </c>
      <c r="M165" t="s">
        <v>6</v>
      </c>
      <c r="N165" t="str">
        <f t="shared" si="28"/>
        <v>M</v>
      </c>
      <c r="O165" t="s">
        <v>1689</v>
      </c>
      <c r="P165" t="s">
        <v>1690</v>
      </c>
      <c r="Q165" t="s">
        <v>295</v>
      </c>
      <c r="R165">
        <v>4</v>
      </c>
      <c r="S165">
        <f t="shared" si="29"/>
        <v>2020</v>
      </c>
      <c r="T165" t="s">
        <v>12</v>
      </c>
      <c r="U165">
        <v>0.999999999999999</v>
      </c>
      <c r="V165" t="s">
        <v>886</v>
      </c>
      <c r="W165">
        <f>VLOOKUP(Q165,'PBT Tag Rates'!$A$6:$D$67,4,FALSE)</f>
        <v>0.98961045999999997</v>
      </c>
      <c r="X165">
        <v>1</v>
      </c>
      <c r="Y165" s="8">
        <f t="shared" si="30"/>
        <v>1</v>
      </c>
      <c r="Z165" s="10">
        <f>IFERROR(LOOKUP(H165,{30,43,48,53,58,63,68,73,78,83,88,93,97},{42,47,52,57,62,67,72,77,82,87,92,99,100}),999)</f>
        <v>87</v>
      </c>
      <c r="AA165" s="9">
        <f t="shared" si="31"/>
        <v>1.4285714285714286</v>
      </c>
      <c r="AB165" s="9">
        <f>IFERROR(IF(I165="AI",AA165-VLOOKUP(Q165,'PBT Tag Rates'!$A$6:$L$53,11,FALSE),AA165-VLOOKUP(Q165,'PBT Tag Rates'!$A$6:$L$53,12,FALSE)),0)</f>
        <v>1.4390700443601099</v>
      </c>
      <c r="AC165" s="9">
        <f t="shared" si="32"/>
        <v>14.551715273739294</v>
      </c>
      <c r="AD165" s="12" t="s">
        <v>1969</v>
      </c>
      <c r="AE165" s="8"/>
    </row>
    <row r="166" spans="1:31" x14ac:dyDescent="0.25">
      <c r="A166" t="s">
        <v>2078</v>
      </c>
      <c r="B166" t="s">
        <v>2302</v>
      </c>
      <c r="C166" t="s">
        <v>1067</v>
      </c>
      <c r="D166" s="1">
        <v>45528</v>
      </c>
      <c r="E166">
        <f t="shared" si="27"/>
        <v>70</v>
      </c>
      <c r="F166" t="s">
        <v>6</v>
      </c>
      <c r="G166">
        <v>500</v>
      </c>
      <c r="H166">
        <f t="shared" si="26"/>
        <v>50</v>
      </c>
      <c r="I166" t="s">
        <v>7</v>
      </c>
      <c r="J166" t="s">
        <v>8</v>
      </c>
      <c r="K166" t="s">
        <v>8</v>
      </c>
      <c r="L166" t="s">
        <v>18</v>
      </c>
      <c r="M166" t="s">
        <v>269</v>
      </c>
      <c r="N166" t="str">
        <f t="shared" si="28"/>
        <v>M</v>
      </c>
      <c r="O166" t="s">
        <v>394</v>
      </c>
      <c r="P166" t="s">
        <v>394</v>
      </c>
      <c r="Q166" t="s">
        <v>8</v>
      </c>
      <c r="R166" t="s">
        <v>8</v>
      </c>
      <c r="S166" t="str">
        <f t="shared" si="29"/>
        <v>U</v>
      </c>
      <c r="T166" t="s">
        <v>8</v>
      </c>
      <c r="U166" t="s">
        <v>8</v>
      </c>
      <c r="V166" t="s">
        <v>394</v>
      </c>
      <c r="W166" t="e">
        <f>VLOOKUP(Q166,'PBT Tag Rates'!$A$6:$D$67,4,FALSE)</f>
        <v>#N/A</v>
      </c>
      <c r="X166">
        <v>1</v>
      </c>
      <c r="Y166" s="8">
        <f t="shared" si="30"/>
        <v>0</v>
      </c>
      <c r="Z166" s="10">
        <f>IFERROR(LOOKUP(H166,{30,43,48,53,58,63,68,73,78,83,88,93,97},{42,47,52,57,62,67,72,77,82,87,92,99,100}),999)</f>
        <v>52</v>
      </c>
      <c r="AA166" s="9">
        <f t="shared" si="31"/>
        <v>0</v>
      </c>
      <c r="AB166" s="9">
        <f>IFERROR(IF(I166="AI",AA166-VLOOKUP(Q166,'PBT Tag Rates'!$A$6:$L$53,11,FALSE),AA166-VLOOKUP(Q166,'PBT Tag Rates'!$A$6:$L$53,12,FALSE)),0)</f>
        <v>0</v>
      </c>
      <c r="AC166" s="9">
        <f t="shared" si="32"/>
        <v>0</v>
      </c>
      <c r="AD166" s="12" t="s">
        <v>1969</v>
      </c>
      <c r="AE166" s="8"/>
    </row>
    <row r="167" spans="1:31" x14ac:dyDescent="0.25">
      <c r="A167" t="s">
        <v>2078</v>
      </c>
      <c r="B167" t="s">
        <v>2303</v>
      </c>
      <c r="C167" t="s">
        <v>290</v>
      </c>
      <c r="D167" s="1">
        <v>45528</v>
      </c>
      <c r="E167">
        <f t="shared" si="27"/>
        <v>70</v>
      </c>
      <c r="F167" t="s">
        <v>6</v>
      </c>
      <c r="G167">
        <v>510</v>
      </c>
      <c r="H167">
        <f t="shared" si="26"/>
        <v>51</v>
      </c>
      <c r="I167" t="s">
        <v>9</v>
      </c>
      <c r="J167">
        <v>1</v>
      </c>
      <c r="K167" t="s">
        <v>8</v>
      </c>
      <c r="L167" t="s">
        <v>8</v>
      </c>
      <c r="M167" t="s">
        <v>6</v>
      </c>
      <c r="N167" t="str">
        <f t="shared" si="28"/>
        <v>M</v>
      </c>
      <c r="O167" t="s">
        <v>7329</v>
      </c>
      <c r="P167" t="s">
        <v>7330</v>
      </c>
      <c r="Q167" t="s">
        <v>7200</v>
      </c>
      <c r="R167">
        <v>2</v>
      </c>
      <c r="S167">
        <f t="shared" si="29"/>
        <v>2022</v>
      </c>
      <c r="T167" t="s">
        <v>12</v>
      </c>
      <c r="U167">
        <v>1</v>
      </c>
      <c r="V167" t="s">
        <v>889</v>
      </c>
      <c r="W167">
        <f>VLOOKUP(Q167,'PBT Tag Rates'!$A$6:$D$67,4,FALSE)</f>
        <v>0.98</v>
      </c>
      <c r="X167">
        <v>1</v>
      </c>
      <c r="Y167" s="8">
        <f t="shared" si="30"/>
        <v>1.2857142857142856</v>
      </c>
      <c r="Z167" s="10">
        <f>IFERROR(LOOKUP(H167,{30,43,48,53,58,63,68,73,78,83,88,93,97},{42,47,52,57,62,67,72,77,82,87,92,99,100}),999)</f>
        <v>52</v>
      </c>
      <c r="AA167" s="9">
        <f t="shared" si="31"/>
        <v>1.8367346938775511</v>
      </c>
      <c r="AB167" s="9">
        <f>IFERROR(IF(I167="AI",AA167-VLOOKUP(Q167,'PBT Tag Rates'!$A$6:$L$53,11,FALSE),AA167-VLOOKUP(Q167,'PBT Tag Rates'!$A$6:$L$53,12,FALSE)),0)</f>
        <v>1.8571428571428572</v>
      </c>
      <c r="AC167" s="9">
        <f t="shared" si="32"/>
        <v>18.779220779220779</v>
      </c>
      <c r="AD167" s="12" t="s">
        <v>1969</v>
      </c>
      <c r="AE167" s="8"/>
    </row>
    <row r="168" spans="1:31" x14ac:dyDescent="0.25">
      <c r="A168" t="s">
        <v>2078</v>
      </c>
      <c r="B168" t="s">
        <v>2304</v>
      </c>
      <c r="C168" t="s">
        <v>2305</v>
      </c>
      <c r="D168" s="1">
        <v>45528</v>
      </c>
      <c r="E168">
        <f t="shared" si="27"/>
        <v>70</v>
      </c>
      <c r="F168" t="s">
        <v>14</v>
      </c>
      <c r="G168">
        <v>850</v>
      </c>
      <c r="H168">
        <f t="shared" si="26"/>
        <v>85</v>
      </c>
      <c r="I168" t="s">
        <v>7</v>
      </c>
      <c r="J168" t="s">
        <v>8</v>
      </c>
      <c r="K168" t="s">
        <v>6570</v>
      </c>
      <c r="L168" t="s">
        <v>8</v>
      </c>
      <c r="M168" t="s">
        <v>14</v>
      </c>
      <c r="N168" t="str">
        <f t="shared" si="28"/>
        <v>F</v>
      </c>
      <c r="O168" t="s">
        <v>8</v>
      </c>
      <c r="P168" t="s">
        <v>8</v>
      </c>
      <c r="Q168" t="s">
        <v>11</v>
      </c>
      <c r="R168" t="s">
        <v>8</v>
      </c>
      <c r="S168" t="str">
        <f t="shared" si="29"/>
        <v>U</v>
      </c>
      <c r="T168" t="s">
        <v>12</v>
      </c>
      <c r="U168">
        <v>1</v>
      </c>
      <c r="V168" t="s">
        <v>8</v>
      </c>
      <c r="W168">
        <f>VLOOKUP(Q168,'PBT Tag Rates'!$A$6:$D$67,4,FALSE)</f>
        <v>1</v>
      </c>
      <c r="X168">
        <v>1</v>
      </c>
      <c r="Y168" s="8">
        <f t="shared" si="30"/>
        <v>1</v>
      </c>
      <c r="Z168" s="10">
        <f>IFERROR(LOOKUP(H168,{30,43,48,53,58,63,68,73,78,83,88,93,97},{42,47,52,57,62,67,72,77,82,87,92,99,100}),999)</f>
        <v>87</v>
      </c>
      <c r="AA168" s="9">
        <f t="shared" si="31"/>
        <v>1.4285714285714286</v>
      </c>
      <c r="AB168" s="9">
        <f>IFERROR(IF(I168="AI",AA168-VLOOKUP(Q168,'PBT Tag Rates'!$A$6:$L$53,11,FALSE),AA168-VLOOKUP(Q168,'PBT Tag Rates'!$A$6:$L$53,12,FALSE)),0)</f>
        <v>1.3872683020690537</v>
      </c>
      <c r="AC168" s="9">
        <f t="shared" si="32"/>
        <v>14.02790185169127</v>
      </c>
      <c r="AD168" s="12" t="s">
        <v>1969</v>
      </c>
      <c r="AE168" s="8"/>
    </row>
    <row r="169" spans="1:31" x14ac:dyDescent="0.25">
      <c r="A169" t="s">
        <v>2078</v>
      </c>
      <c r="B169" t="s">
        <v>2306</v>
      </c>
      <c r="C169" t="s">
        <v>2307</v>
      </c>
      <c r="D169" s="1">
        <v>45528</v>
      </c>
      <c r="E169">
        <f t="shared" si="27"/>
        <v>70</v>
      </c>
      <c r="F169" t="s">
        <v>14</v>
      </c>
      <c r="G169">
        <v>800</v>
      </c>
      <c r="H169">
        <f t="shared" si="26"/>
        <v>80</v>
      </c>
      <c r="I169" t="s">
        <v>7</v>
      </c>
      <c r="J169" t="s">
        <v>8</v>
      </c>
      <c r="K169" t="s">
        <v>6571</v>
      </c>
      <c r="L169" t="s">
        <v>8</v>
      </c>
      <c r="M169" t="s">
        <v>14</v>
      </c>
      <c r="N169" t="str">
        <f t="shared" si="28"/>
        <v>F</v>
      </c>
      <c r="O169" t="s">
        <v>384</v>
      </c>
      <c r="P169" t="s">
        <v>385</v>
      </c>
      <c r="Q169" t="s">
        <v>171</v>
      </c>
      <c r="R169">
        <v>5</v>
      </c>
      <c r="S169">
        <f t="shared" si="29"/>
        <v>2019</v>
      </c>
      <c r="T169" t="s">
        <v>12</v>
      </c>
      <c r="U169">
        <v>0.999999999999997</v>
      </c>
      <c r="V169" t="s">
        <v>892</v>
      </c>
      <c r="W169">
        <f>VLOOKUP(Q169,'PBT Tag Rates'!$A$6:$D$67,4,FALSE)</f>
        <v>0.95971980899999998</v>
      </c>
      <c r="X169">
        <v>1</v>
      </c>
      <c r="Y169" s="8">
        <f t="shared" si="30"/>
        <v>1.1379310344827587</v>
      </c>
      <c r="Z169" s="10">
        <f>IFERROR(LOOKUP(H169,{30,43,48,53,58,63,68,73,78,83,88,93,97},{42,47,52,57,62,67,72,77,82,87,92,99,100}),999)</f>
        <v>82</v>
      </c>
      <c r="AA169" s="9">
        <f t="shared" si="31"/>
        <v>1.6256157635467983</v>
      </c>
      <c r="AB169" s="9">
        <f>IFERROR(IF(I169="AI",AA169-VLOOKUP(Q169,'PBT Tag Rates'!$A$6:$L$53,11,FALSE),AA169-VLOOKUP(Q169,'PBT Tag Rates'!$A$6:$L$53,12,FALSE)),0)</f>
        <v>1.6675865456670202</v>
      </c>
      <c r="AC169" s="9">
        <f t="shared" si="32"/>
        <v>16.862448566674903</v>
      </c>
      <c r="AD169" s="12" t="s">
        <v>1969</v>
      </c>
      <c r="AE169" s="8"/>
    </row>
    <row r="170" spans="1:31" x14ac:dyDescent="0.25">
      <c r="A170" t="s">
        <v>2078</v>
      </c>
      <c r="B170" t="s">
        <v>2308</v>
      </c>
      <c r="C170" t="s">
        <v>1079</v>
      </c>
      <c r="D170" s="1">
        <v>45528</v>
      </c>
      <c r="E170">
        <f t="shared" si="27"/>
        <v>70</v>
      </c>
      <c r="F170" t="s">
        <v>6</v>
      </c>
      <c r="G170">
        <v>670</v>
      </c>
      <c r="H170">
        <f t="shared" si="26"/>
        <v>67</v>
      </c>
      <c r="I170" t="s">
        <v>9</v>
      </c>
      <c r="J170">
        <v>1</v>
      </c>
      <c r="K170" t="s">
        <v>8</v>
      </c>
      <c r="L170" t="s">
        <v>8</v>
      </c>
      <c r="M170" t="s">
        <v>6</v>
      </c>
      <c r="N170" t="str">
        <f t="shared" si="28"/>
        <v>M</v>
      </c>
      <c r="O170" t="s">
        <v>7331</v>
      </c>
      <c r="P170" t="s">
        <v>7332</v>
      </c>
      <c r="Q170" t="s">
        <v>940</v>
      </c>
      <c r="R170">
        <v>3</v>
      </c>
      <c r="S170">
        <f t="shared" si="29"/>
        <v>2021</v>
      </c>
      <c r="T170" t="s">
        <v>12</v>
      </c>
      <c r="U170">
        <v>0.999999999999998</v>
      </c>
      <c r="V170" t="s">
        <v>919</v>
      </c>
      <c r="W170">
        <f>VLOOKUP(Q170,'PBT Tag Rates'!$A$6:$D$67,4,FALSE)</f>
        <v>0.98140000000000005</v>
      </c>
      <c r="X170">
        <v>1</v>
      </c>
      <c r="Y170" s="8">
        <f t="shared" si="30"/>
        <v>1.0833333333333333</v>
      </c>
      <c r="Z170" s="10">
        <f>IFERROR(LOOKUP(H170,{30,43,48,53,58,63,68,73,78,83,88,93,97},{42,47,52,57,62,67,72,77,82,87,92,99,100}),999)</f>
        <v>67</v>
      </c>
      <c r="AA170" s="9">
        <f t="shared" si="31"/>
        <v>1.5476190476190477</v>
      </c>
      <c r="AB170" s="9">
        <f>IFERROR(IF(I170="AI",AA170-VLOOKUP(Q170,'PBT Tag Rates'!$A$6:$L$53,11,FALSE),AA170-VLOOKUP(Q170,'PBT Tag Rates'!$A$6:$L$53,12,FALSE)),0)</f>
        <v>1.5665715644317642</v>
      </c>
      <c r="AC170" s="9">
        <f t="shared" si="32"/>
        <v>15.840996378799518</v>
      </c>
      <c r="AD170" s="12" t="s">
        <v>1969</v>
      </c>
      <c r="AE170" s="8"/>
    </row>
    <row r="171" spans="1:31" x14ac:dyDescent="0.25">
      <c r="A171" t="s">
        <v>2078</v>
      </c>
      <c r="B171" t="s">
        <v>2309</v>
      </c>
      <c r="C171" t="s">
        <v>1082</v>
      </c>
      <c r="D171" s="1">
        <v>45528</v>
      </c>
      <c r="E171">
        <f t="shared" si="27"/>
        <v>70</v>
      </c>
      <c r="F171" t="s">
        <v>6</v>
      </c>
      <c r="G171">
        <v>760</v>
      </c>
      <c r="H171">
        <f t="shared" si="26"/>
        <v>76</v>
      </c>
      <c r="I171" t="s">
        <v>7</v>
      </c>
      <c r="J171" t="s">
        <v>8</v>
      </c>
      <c r="K171" t="s">
        <v>6572</v>
      </c>
      <c r="L171" t="s">
        <v>8</v>
      </c>
      <c r="M171" t="s">
        <v>14</v>
      </c>
      <c r="N171" t="str">
        <f t="shared" si="28"/>
        <v>F</v>
      </c>
      <c r="O171" t="s">
        <v>1867</v>
      </c>
      <c r="P171" t="s">
        <v>7333</v>
      </c>
      <c r="Q171" t="s">
        <v>295</v>
      </c>
      <c r="R171">
        <v>4</v>
      </c>
      <c r="S171">
        <f t="shared" si="29"/>
        <v>2020</v>
      </c>
      <c r="T171" t="s">
        <v>12</v>
      </c>
      <c r="U171">
        <v>1</v>
      </c>
      <c r="V171" t="s">
        <v>888</v>
      </c>
      <c r="W171">
        <f>VLOOKUP(Q171,'PBT Tag Rates'!$A$6:$D$67,4,FALSE)</f>
        <v>0.98961045999999997</v>
      </c>
      <c r="X171">
        <v>1</v>
      </c>
      <c r="Y171" s="8">
        <f t="shared" si="30"/>
        <v>1.1428571428571428</v>
      </c>
      <c r="Z171" s="10">
        <f>IFERROR(LOOKUP(H171,{30,43,48,53,58,63,68,73,78,83,88,93,97},{42,47,52,57,62,67,72,77,82,87,92,99,100}),999)</f>
        <v>77</v>
      </c>
      <c r="AA171" s="9">
        <f t="shared" si="31"/>
        <v>1.6326530612244898</v>
      </c>
      <c r="AB171" s="9">
        <f>IFERROR(IF(I171="AI",AA171-VLOOKUP(Q171,'PBT Tag Rates'!$A$6:$L$53,11,FALSE),AA171-VLOOKUP(Q171,'PBT Tag Rates'!$A$6:$L$53,12,FALSE)),0)</f>
        <v>1.6431516770131711</v>
      </c>
      <c r="AC171" s="9">
        <f t="shared" si="32"/>
        <v>16.6153659088185</v>
      </c>
      <c r="AD171" s="12" t="s">
        <v>1969</v>
      </c>
      <c r="AE171" s="8"/>
    </row>
    <row r="172" spans="1:31" x14ac:dyDescent="0.25">
      <c r="A172" t="s">
        <v>2078</v>
      </c>
      <c r="B172" t="s">
        <v>2310</v>
      </c>
      <c r="C172" t="s">
        <v>2311</v>
      </c>
      <c r="D172" s="1">
        <v>45528</v>
      </c>
      <c r="E172">
        <f t="shared" si="27"/>
        <v>70</v>
      </c>
      <c r="F172" t="s">
        <v>6</v>
      </c>
      <c r="G172">
        <v>840</v>
      </c>
      <c r="H172">
        <f t="shared" si="26"/>
        <v>84</v>
      </c>
      <c r="I172" t="s">
        <v>9</v>
      </c>
      <c r="J172" t="s">
        <v>8</v>
      </c>
      <c r="K172" t="s">
        <v>8</v>
      </c>
      <c r="L172" t="s">
        <v>8</v>
      </c>
      <c r="M172" t="s">
        <v>6</v>
      </c>
      <c r="N172" t="str">
        <f t="shared" si="28"/>
        <v>M</v>
      </c>
      <c r="O172" t="s">
        <v>7334</v>
      </c>
      <c r="P172" t="s">
        <v>7335</v>
      </c>
      <c r="Q172" t="s">
        <v>476</v>
      </c>
      <c r="R172">
        <v>4</v>
      </c>
      <c r="S172">
        <f t="shared" si="29"/>
        <v>2020</v>
      </c>
      <c r="T172" t="s">
        <v>12</v>
      </c>
      <c r="U172">
        <v>0.999999999999999</v>
      </c>
      <c r="V172" t="s">
        <v>741</v>
      </c>
      <c r="W172">
        <f>VLOOKUP(Q172,'PBT Tag Rates'!$A$6:$D$67,4,FALSE)</f>
        <v>0.98845608500000004</v>
      </c>
      <c r="X172">
        <v>1</v>
      </c>
      <c r="Y172" s="8">
        <f t="shared" si="30"/>
        <v>1</v>
      </c>
      <c r="Z172" s="10">
        <f>IFERROR(LOOKUP(H172,{30,43,48,53,58,63,68,73,78,83,88,93,97},{42,47,52,57,62,67,72,77,82,87,92,99,100}),999)</f>
        <v>87</v>
      </c>
      <c r="AA172" s="9">
        <f t="shared" si="31"/>
        <v>1.4285714285714286</v>
      </c>
      <c r="AB172" s="9">
        <f>IFERROR(IF(I172="AI",AA172-VLOOKUP(Q172,'PBT Tag Rates'!$A$6:$L$53,11,FALSE),AA172-VLOOKUP(Q172,'PBT Tag Rates'!$A$6:$L$53,12,FALSE)),0)</f>
        <v>1.4402501618760042</v>
      </c>
      <c r="AC172" s="9">
        <f t="shared" si="32"/>
        <v>14.563648490018895</v>
      </c>
      <c r="AD172" s="12" t="s">
        <v>1969</v>
      </c>
      <c r="AE172" s="8"/>
    </row>
    <row r="173" spans="1:31" x14ac:dyDescent="0.25">
      <c r="A173" t="s">
        <v>2078</v>
      </c>
      <c r="B173" t="s">
        <v>2312</v>
      </c>
      <c r="C173" t="s">
        <v>1085</v>
      </c>
      <c r="D173" s="1">
        <v>45528</v>
      </c>
      <c r="E173">
        <f t="shared" si="27"/>
        <v>70</v>
      </c>
      <c r="F173" t="s">
        <v>6</v>
      </c>
      <c r="G173">
        <v>740</v>
      </c>
      <c r="H173">
        <f t="shared" si="26"/>
        <v>74</v>
      </c>
      <c r="I173" t="s">
        <v>9</v>
      </c>
      <c r="J173" t="s">
        <v>8</v>
      </c>
      <c r="K173" t="s">
        <v>8</v>
      </c>
      <c r="L173" t="s">
        <v>18</v>
      </c>
      <c r="M173" t="s">
        <v>269</v>
      </c>
      <c r="N173" t="str">
        <f t="shared" si="28"/>
        <v>M</v>
      </c>
      <c r="O173" t="s">
        <v>394</v>
      </c>
      <c r="P173" t="s">
        <v>394</v>
      </c>
      <c r="Q173" t="s">
        <v>8</v>
      </c>
      <c r="R173" t="s">
        <v>8</v>
      </c>
      <c r="S173" t="str">
        <f t="shared" si="29"/>
        <v>U</v>
      </c>
      <c r="T173" t="s">
        <v>8</v>
      </c>
      <c r="U173" t="s">
        <v>8</v>
      </c>
      <c r="V173" t="s">
        <v>394</v>
      </c>
      <c r="W173" t="e">
        <f>VLOOKUP(Q173,'PBT Tag Rates'!$A$6:$D$67,4,FALSE)</f>
        <v>#N/A</v>
      </c>
      <c r="X173">
        <v>1</v>
      </c>
      <c r="Y173" s="8">
        <f t="shared" si="30"/>
        <v>0</v>
      </c>
      <c r="Z173" s="10">
        <f>IFERROR(LOOKUP(H173,{30,43,48,53,58,63,68,73,78,83,88,93,97},{42,47,52,57,62,67,72,77,82,87,92,99,100}),999)</f>
        <v>77</v>
      </c>
      <c r="AA173" s="9">
        <f t="shared" si="31"/>
        <v>0</v>
      </c>
      <c r="AB173" s="9">
        <f>IFERROR(IF(I173="AI",AA173-VLOOKUP(Q173,'PBT Tag Rates'!$A$6:$L$53,11,FALSE),AA173-VLOOKUP(Q173,'PBT Tag Rates'!$A$6:$L$53,12,FALSE)),0)</f>
        <v>0</v>
      </c>
      <c r="AC173" s="9">
        <f t="shared" si="32"/>
        <v>0</v>
      </c>
      <c r="AD173" s="12" t="s">
        <v>1969</v>
      </c>
      <c r="AE173" s="8"/>
    </row>
    <row r="174" spans="1:31" x14ac:dyDescent="0.25">
      <c r="A174" t="s">
        <v>2078</v>
      </c>
      <c r="B174" t="s">
        <v>2313</v>
      </c>
      <c r="C174" t="s">
        <v>2314</v>
      </c>
      <c r="D174" s="1">
        <v>45528</v>
      </c>
      <c r="E174">
        <f t="shared" si="27"/>
        <v>70</v>
      </c>
      <c r="F174" t="s">
        <v>14</v>
      </c>
      <c r="G174">
        <v>720</v>
      </c>
      <c r="H174">
        <f t="shared" si="26"/>
        <v>72</v>
      </c>
      <c r="I174" t="s">
        <v>7</v>
      </c>
      <c r="J174" t="s">
        <v>8</v>
      </c>
      <c r="K174" t="s">
        <v>6573</v>
      </c>
      <c r="L174" t="s">
        <v>8</v>
      </c>
      <c r="M174" t="s">
        <v>14</v>
      </c>
      <c r="N174" t="str">
        <f t="shared" si="28"/>
        <v>F</v>
      </c>
      <c r="O174" t="s">
        <v>393</v>
      </c>
      <c r="P174" t="s">
        <v>1834</v>
      </c>
      <c r="Q174" t="s">
        <v>295</v>
      </c>
      <c r="R174">
        <v>4</v>
      </c>
      <c r="S174">
        <f t="shared" si="29"/>
        <v>2020</v>
      </c>
      <c r="T174" t="s">
        <v>12</v>
      </c>
      <c r="U174">
        <v>1</v>
      </c>
      <c r="V174" t="s">
        <v>892</v>
      </c>
      <c r="W174">
        <f>VLOOKUP(Q174,'PBT Tag Rates'!$A$6:$D$67,4,FALSE)</f>
        <v>0.98961045999999997</v>
      </c>
      <c r="X174">
        <v>1</v>
      </c>
      <c r="Y174" s="8">
        <f t="shared" si="30"/>
        <v>1.0666666666666667</v>
      </c>
      <c r="Z174" s="10">
        <f>IFERROR(LOOKUP(H174,{30,43,48,53,58,63,68,73,78,83,88,93,97},{42,47,52,57,62,67,72,77,82,87,92,99,100}),999)</f>
        <v>72</v>
      </c>
      <c r="AA174" s="9">
        <f t="shared" si="31"/>
        <v>1.5238095238095239</v>
      </c>
      <c r="AB174" s="9">
        <f>IFERROR(IF(I174="AI",AA174-VLOOKUP(Q174,'PBT Tag Rates'!$A$6:$L$53,11,FALSE),AA174-VLOOKUP(Q174,'PBT Tag Rates'!$A$6:$L$53,12,FALSE)),0)</f>
        <v>1.5343081395982052</v>
      </c>
      <c r="AC174" s="9">
        <f t="shared" si="32"/>
        <v>15.514752236776257</v>
      </c>
      <c r="AD174" s="12" t="s">
        <v>1969</v>
      </c>
      <c r="AE174" s="8"/>
    </row>
    <row r="175" spans="1:31" x14ac:dyDescent="0.25">
      <c r="A175" t="s">
        <v>2078</v>
      </c>
      <c r="B175" t="s">
        <v>2315</v>
      </c>
      <c r="C175" t="s">
        <v>2316</v>
      </c>
      <c r="D175" s="1">
        <v>45528</v>
      </c>
      <c r="E175">
        <f t="shared" si="27"/>
        <v>70</v>
      </c>
      <c r="F175" t="s">
        <v>6</v>
      </c>
      <c r="G175">
        <v>660</v>
      </c>
      <c r="H175">
        <f t="shared" si="26"/>
        <v>66</v>
      </c>
      <c r="I175" t="s">
        <v>9</v>
      </c>
      <c r="J175">
        <v>1</v>
      </c>
      <c r="K175" t="s">
        <v>8</v>
      </c>
      <c r="L175" t="s">
        <v>8</v>
      </c>
      <c r="M175" t="s">
        <v>6</v>
      </c>
      <c r="N175" t="str">
        <f t="shared" si="28"/>
        <v>M</v>
      </c>
      <c r="O175" t="s">
        <v>354</v>
      </c>
      <c r="P175" t="s">
        <v>383</v>
      </c>
      <c r="Q175" t="s">
        <v>295</v>
      </c>
      <c r="R175">
        <v>4</v>
      </c>
      <c r="S175">
        <f t="shared" si="29"/>
        <v>2020</v>
      </c>
      <c r="T175" t="s">
        <v>12</v>
      </c>
      <c r="U175">
        <v>1</v>
      </c>
      <c r="V175" t="s">
        <v>888</v>
      </c>
      <c r="W175">
        <f>VLOOKUP(Q175,'PBT Tag Rates'!$A$6:$D$67,4,FALSE)</f>
        <v>0.98961045999999997</v>
      </c>
      <c r="X175">
        <v>1</v>
      </c>
      <c r="Y175" s="8">
        <f t="shared" si="30"/>
        <v>1.0833333333333333</v>
      </c>
      <c r="Z175" s="10">
        <f>IFERROR(LOOKUP(H175,{30,43,48,53,58,63,68,73,78,83,88,93,97},{42,47,52,57,62,67,72,77,82,87,92,99,100}),999)</f>
        <v>67</v>
      </c>
      <c r="AA175" s="9">
        <f t="shared" si="31"/>
        <v>1.5476190476190477</v>
      </c>
      <c r="AB175" s="9">
        <f>IFERROR(IF(I175="AI",AA175-VLOOKUP(Q175,'PBT Tag Rates'!$A$6:$L$53,11,FALSE),AA175-VLOOKUP(Q175,'PBT Tag Rates'!$A$6:$L$53,12,FALSE)),0)</f>
        <v>1.5581176634077289</v>
      </c>
      <c r="AC175" s="9">
        <f t="shared" si="32"/>
        <v>15.755511477535498</v>
      </c>
      <c r="AD175" s="12" t="s">
        <v>1969</v>
      </c>
      <c r="AE175" s="8"/>
    </row>
    <row r="176" spans="1:31" x14ac:dyDescent="0.25">
      <c r="A176" t="s">
        <v>2078</v>
      </c>
      <c r="B176" t="s">
        <v>2317</v>
      </c>
      <c r="C176" t="s">
        <v>296</v>
      </c>
      <c r="D176" s="1">
        <v>45528</v>
      </c>
      <c r="E176">
        <f t="shared" si="27"/>
        <v>70</v>
      </c>
      <c r="F176" t="s">
        <v>6</v>
      </c>
      <c r="G176">
        <v>720</v>
      </c>
      <c r="H176">
        <f t="shared" si="26"/>
        <v>72</v>
      </c>
      <c r="I176" t="s">
        <v>7</v>
      </c>
      <c r="J176" t="s">
        <v>8</v>
      </c>
      <c r="K176" t="s">
        <v>6574</v>
      </c>
      <c r="L176" t="s">
        <v>18</v>
      </c>
      <c r="M176" t="s">
        <v>269</v>
      </c>
      <c r="N176" t="str">
        <f t="shared" si="28"/>
        <v>M</v>
      </c>
      <c r="O176" t="s">
        <v>394</v>
      </c>
      <c r="P176" t="s">
        <v>394</v>
      </c>
      <c r="Q176" t="s">
        <v>8</v>
      </c>
      <c r="R176" t="s">
        <v>8</v>
      </c>
      <c r="S176" t="str">
        <f t="shared" si="29"/>
        <v>U</v>
      </c>
      <c r="T176" t="s">
        <v>8</v>
      </c>
      <c r="U176" t="s">
        <v>8</v>
      </c>
      <c r="V176" t="s">
        <v>394</v>
      </c>
      <c r="W176" t="e">
        <f>VLOOKUP(Q176,'PBT Tag Rates'!$A$6:$D$67,4,FALSE)</f>
        <v>#N/A</v>
      </c>
      <c r="X176">
        <v>1</v>
      </c>
      <c r="Y176" s="8">
        <f t="shared" si="30"/>
        <v>0</v>
      </c>
      <c r="Z176" s="10">
        <f>IFERROR(LOOKUP(H176,{30,43,48,53,58,63,68,73,78,83,88,93,97},{42,47,52,57,62,67,72,77,82,87,92,99,100}),999)</f>
        <v>72</v>
      </c>
      <c r="AA176" s="9">
        <f t="shared" si="31"/>
        <v>0</v>
      </c>
      <c r="AB176" s="9">
        <f>IFERROR(IF(I176="AI",AA176-VLOOKUP(Q176,'PBT Tag Rates'!$A$6:$L$53,11,FALSE),AA176-VLOOKUP(Q176,'PBT Tag Rates'!$A$6:$L$53,12,FALSE)),0)</f>
        <v>0</v>
      </c>
      <c r="AC176" s="9">
        <f t="shared" si="32"/>
        <v>0</v>
      </c>
      <c r="AD176" s="12" t="s">
        <v>1969</v>
      </c>
      <c r="AE176" s="8"/>
    </row>
    <row r="177" spans="1:31" x14ac:dyDescent="0.25">
      <c r="A177" t="s">
        <v>2078</v>
      </c>
      <c r="B177" t="s">
        <v>2318</v>
      </c>
      <c r="C177" t="s">
        <v>1090</v>
      </c>
      <c r="D177" s="1">
        <v>45528</v>
      </c>
      <c r="E177">
        <f t="shared" si="27"/>
        <v>70</v>
      </c>
      <c r="F177" t="s">
        <v>6</v>
      </c>
      <c r="G177">
        <v>890</v>
      </c>
      <c r="H177">
        <f t="shared" si="26"/>
        <v>89</v>
      </c>
      <c r="I177" t="s">
        <v>7</v>
      </c>
      <c r="J177" t="s">
        <v>8</v>
      </c>
      <c r="K177" t="s">
        <v>6575</v>
      </c>
      <c r="L177" t="s">
        <v>8</v>
      </c>
      <c r="M177" t="s">
        <v>6</v>
      </c>
      <c r="N177" t="str">
        <f t="shared" si="28"/>
        <v>M</v>
      </c>
      <c r="O177" t="s">
        <v>7336</v>
      </c>
      <c r="P177" t="s">
        <v>7337</v>
      </c>
      <c r="Q177" t="s">
        <v>476</v>
      </c>
      <c r="R177">
        <v>4</v>
      </c>
      <c r="S177">
        <f t="shared" si="29"/>
        <v>2020</v>
      </c>
      <c r="T177" t="s">
        <v>12</v>
      </c>
      <c r="U177">
        <v>1</v>
      </c>
      <c r="V177" t="s">
        <v>743</v>
      </c>
      <c r="W177">
        <f>VLOOKUP(Q177,'PBT Tag Rates'!$A$6:$D$67,4,FALSE)</f>
        <v>0.98845608500000004</v>
      </c>
      <c r="X177">
        <v>1</v>
      </c>
      <c r="Y177" s="8">
        <f t="shared" si="30"/>
        <v>1</v>
      </c>
      <c r="Z177" s="10">
        <f>IFERROR(LOOKUP(H177,{30,43,48,53,58,63,68,73,78,83,88,93,97},{42,47,52,57,62,67,72,77,82,87,92,99,100}),999)</f>
        <v>92</v>
      </c>
      <c r="AA177" s="9">
        <f t="shared" si="31"/>
        <v>1.4285714285714286</v>
      </c>
      <c r="AB177" s="9">
        <f>IFERROR(IF(I177="AI",AA177-VLOOKUP(Q177,'PBT Tag Rates'!$A$6:$L$53,11,FALSE),AA177-VLOOKUP(Q177,'PBT Tag Rates'!$A$6:$L$53,12,FALSE)),0)</f>
        <v>1.4402501618760044</v>
      </c>
      <c r="AC177" s="9">
        <f t="shared" si="32"/>
        <v>14.563648490018899</v>
      </c>
      <c r="AD177" s="12" t="s">
        <v>1969</v>
      </c>
      <c r="AE177" s="8"/>
    </row>
    <row r="178" spans="1:31" x14ac:dyDescent="0.25">
      <c r="A178" t="s">
        <v>2078</v>
      </c>
      <c r="B178" t="s">
        <v>2319</v>
      </c>
      <c r="C178" t="s">
        <v>1092</v>
      </c>
      <c r="D178" s="1">
        <v>45528</v>
      </c>
      <c r="E178">
        <f t="shared" si="27"/>
        <v>70</v>
      </c>
      <c r="F178" t="s">
        <v>14</v>
      </c>
      <c r="G178">
        <v>810</v>
      </c>
      <c r="H178">
        <f t="shared" si="26"/>
        <v>81</v>
      </c>
      <c r="I178" t="s">
        <v>7</v>
      </c>
      <c r="J178" t="s">
        <v>8</v>
      </c>
      <c r="K178" t="s">
        <v>6576</v>
      </c>
      <c r="L178" t="s">
        <v>8</v>
      </c>
      <c r="M178" t="s">
        <v>14</v>
      </c>
      <c r="N178" t="str">
        <f t="shared" si="28"/>
        <v>F</v>
      </c>
      <c r="O178" t="s">
        <v>1449</v>
      </c>
      <c r="P178" t="s">
        <v>1450</v>
      </c>
      <c r="Q178" t="s">
        <v>295</v>
      </c>
      <c r="R178">
        <v>4</v>
      </c>
      <c r="S178">
        <f t="shared" si="29"/>
        <v>2020</v>
      </c>
      <c r="T178" t="s">
        <v>12</v>
      </c>
      <c r="U178">
        <v>0.999999999999996</v>
      </c>
      <c r="V178" t="s">
        <v>893</v>
      </c>
      <c r="W178">
        <f>VLOOKUP(Q178,'PBT Tag Rates'!$A$6:$D$67,4,FALSE)</f>
        <v>0.98961045999999997</v>
      </c>
      <c r="X178">
        <v>1</v>
      </c>
      <c r="Y178" s="8">
        <f t="shared" si="30"/>
        <v>1.1379310344827587</v>
      </c>
      <c r="Z178" s="10">
        <f>IFERROR(LOOKUP(H178,{30,43,48,53,58,63,68,73,78,83,88,93,97},{42,47,52,57,62,67,72,77,82,87,92,99,100}),999)</f>
        <v>82</v>
      </c>
      <c r="AA178" s="9">
        <f t="shared" si="31"/>
        <v>1.6256157635467983</v>
      </c>
      <c r="AB178" s="9">
        <f>IFERROR(IF(I178="AI",AA178-VLOOKUP(Q178,'PBT Tag Rates'!$A$6:$L$53,11,FALSE),AA178-VLOOKUP(Q178,'PBT Tag Rates'!$A$6:$L$53,12,FALSE)),0)</f>
        <v>1.6361143793354795</v>
      </c>
      <c r="AC178" s="9">
        <f t="shared" si="32"/>
        <v>16.544205542091632</v>
      </c>
      <c r="AD178" s="12" t="s">
        <v>1969</v>
      </c>
      <c r="AE178" s="8"/>
    </row>
    <row r="179" spans="1:31" x14ac:dyDescent="0.25">
      <c r="A179" t="s">
        <v>2078</v>
      </c>
      <c r="B179" t="s">
        <v>2320</v>
      </c>
      <c r="C179" t="s">
        <v>2321</v>
      </c>
      <c r="D179" s="1">
        <v>45528</v>
      </c>
      <c r="E179">
        <f t="shared" si="27"/>
        <v>70</v>
      </c>
      <c r="F179" t="s">
        <v>6</v>
      </c>
      <c r="G179">
        <v>720</v>
      </c>
      <c r="H179">
        <f t="shared" si="26"/>
        <v>72</v>
      </c>
      <c r="I179" t="s">
        <v>9</v>
      </c>
      <c r="J179">
        <v>1</v>
      </c>
      <c r="K179" t="s">
        <v>8</v>
      </c>
      <c r="L179" t="s">
        <v>8</v>
      </c>
      <c r="M179" t="s">
        <v>6</v>
      </c>
      <c r="N179" t="str">
        <f t="shared" si="28"/>
        <v>M</v>
      </c>
      <c r="O179" t="s">
        <v>1631</v>
      </c>
      <c r="P179" t="s">
        <v>7338</v>
      </c>
      <c r="Q179" t="s">
        <v>295</v>
      </c>
      <c r="R179">
        <v>4</v>
      </c>
      <c r="S179">
        <f t="shared" si="29"/>
        <v>2020</v>
      </c>
      <c r="T179" t="s">
        <v>12</v>
      </c>
      <c r="U179">
        <v>1</v>
      </c>
      <c r="V179" t="s">
        <v>889</v>
      </c>
      <c r="W179">
        <f>VLOOKUP(Q179,'PBT Tag Rates'!$A$6:$D$67,4,FALSE)</f>
        <v>0.98961045999999997</v>
      </c>
      <c r="X179">
        <v>1</v>
      </c>
      <c r="Y179" s="8">
        <f t="shared" si="30"/>
        <v>1.0952380952380953</v>
      </c>
      <c r="Z179" s="10">
        <f>IFERROR(LOOKUP(H179,{30,43,48,53,58,63,68,73,78,83,88,93,97},{42,47,52,57,62,67,72,77,82,87,92,99,100}),999)</f>
        <v>72</v>
      </c>
      <c r="AA179" s="9">
        <f t="shared" si="31"/>
        <v>1.5646258503401362</v>
      </c>
      <c r="AB179" s="9">
        <f>IFERROR(IF(I179="AI",AA179-VLOOKUP(Q179,'PBT Tag Rates'!$A$6:$L$53,11,FALSE),AA179-VLOOKUP(Q179,'PBT Tag Rates'!$A$6:$L$53,12,FALSE)),0)</f>
        <v>1.5751244661288175</v>
      </c>
      <c r="AC179" s="9">
        <f t="shared" si="32"/>
        <v>15.9274823637921</v>
      </c>
      <c r="AD179" s="12" t="s">
        <v>1969</v>
      </c>
      <c r="AE179" s="8"/>
    </row>
    <row r="180" spans="1:31" x14ac:dyDescent="0.25">
      <c r="A180" t="s">
        <v>2078</v>
      </c>
      <c r="B180" t="s">
        <v>2322</v>
      </c>
      <c r="C180" t="s">
        <v>2323</v>
      </c>
      <c r="D180" s="1">
        <v>45528</v>
      </c>
      <c r="E180">
        <f t="shared" si="27"/>
        <v>70</v>
      </c>
      <c r="F180" t="s">
        <v>14</v>
      </c>
      <c r="G180">
        <v>840</v>
      </c>
      <c r="H180">
        <f t="shared" si="26"/>
        <v>84</v>
      </c>
      <c r="I180" t="s">
        <v>9</v>
      </c>
      <c r="J180">
        <v>1</v>
      </c>
      <c r="K180" t="s">
        <v>8</v>
      </c>
      <c r="L180" t="s">
        <v>8</v>
      </c>
      <c r="M180" t="s">
        <v>14</v>
      </c>
      <c r="N180" t="str">
        <f t="shared" si="28"/>
        <v>F</v>
      </c>
      <c r="O180" t="s">
        <v>1786</v>
      </c>
      <c r="P180" t="s">
        <v>1787</v>
      </c>
      <c r="Q180" t="s">
        <v>295</v>
      </c>
      <c r="R180">
        <v>4</v>
      </c>
      <c r="S180">
        <f t="shared" si="29"/>
        <v>2020</v>
      </c>
      <c r="T180" t="s">
        <v>12</v>
      </c>
      <c r="U180">
        <v>1</v>
      </c>
      <c r="V180" t="s">
        <v>945</v>
      </c>
      <c r="W180">
        <f>VLOOKUP(Q180,'PBT Tag Rates'!$A$6:$D$67,4,FALSE)</f>
        <v>0.98961045999999997</v>
      </c>
      <c r="X180">
        <v>1</v>
      </c>
      <c r="Y180" s="8">
        <f t="shared" si="30"/>
        <v>1</v>
      </c>
      <c r="Z180" s="10">
        <f>IFERROR(LOOKUP(H180,{30,43,48,53,58,63,68,73,78,83,88,93,97},{42,47,52,57,62,67,72,77,82,87,92,99,100}),999)</f>
        <v>87</v>
      </c>
      <c r="AA180" s="9">
        <f t="shared" si="31"/>
        <v>1.4285714285714286</v>
      </c>
      <c r="AB180" s="9">
        <f>IFERROR(IF(I180="AI",AA180-VLOOKUP(Q180,'PBT Tag Rates'!$A$6:$L$53,11,FALSE),AA180-VLOOKUP(Q180,'PBT Tag Rates'!$A$6:$L$53,12,FALSE)),0)</f>
        <v>1.4390700443601099</v>
      </c>
      <c r="AC180" s="9">
        <f t="shared" si="32"/>
        <v>14.551715273739294</v>
      </c>
      <c r="AD180" s="12" t="s">
        <v>1969</v>
      </c>
      <c r="AE180" s="8"/>
    </row>
    <row r="181" spans="1:31" x14ac:dyDescent="0.25">
      <c r="A181" t="s">
        <v>2078</v>
      </c>
      <c r="B181" t="s">
        <v>2324</v>
      </c>
      <c r="C181" t="s">
        <v>1094</v>
      </c>
      <c r="D181" s="1">
        <v>45528</v>
      </c>
      <c r="E181">
        <f t="shared" si="27"/>
        <v>70</v>
      </c>
      <c r="F181" t="s">
        <v>14</v>
      </c>
      <c r="G181">
        <v>750</v>
      </c>
      <c r="H181">
        <f t="shared" si="26"/>
        <v>75</v>
      </c>
      <c r="I181" t="s">
        <v>9</v>
      </c>
      <c r="J181" t="s">
        <v>8</v>
      </c>
      <c r="K181" t="s">
        <v>8</v>
      </c>
      <c r="L181" t="s">
        <v>18</v>
      </c>
      <c r="M181" t="s">
        <v>269</v>
      </c>
      <c r="N181" t="str">
        <f t="shared" si="28"/>
        <v>F</v>
      </c>
      <c r="O181" t="s">
        <v>394</v>
      </c>
      <c r="P181" t="s">
        <v>394</v>
      </c>
      <c r="Q181" t="s">
        <v>8</v>
      </c>
      <c r="R181" t="s">
        <v>8</v>
      </c>
      <c r="S181" t="str">
        <f t="shared" si="29"/>
        <v>U</v>
      </c>
      <c r="T181" t="s">
        <v>8</v>
      </c>
      <c r="U181" t="s">
        <v>8</v>
      </c>
      <c r="V181" t="s">
        <v>394</v>
      </c>
      <c r="W181" t="e">
        <f>VLOOKUP(Q181,'PBT Tag Rates'!$A$6:$D$67,4,FALSE)</f>
        <v>#N/A</v>
      </c>
      <c r="X181">
        <v>1</v>
      </c>
      <c r="Y181" s="8">
        <f t="shared" si="30"/>
        <v>0</v>
      </c>
      <c r="Z181" s="10">
        <f>IFERROR(LOOKUP(H181,{30,43,48,53,58,63,68,73,78,83,88,93,97},{42,47,52,57,62,67,72,77,82,87,92,99,100}),999)</f>
        <v>77</v>
      </c>
      <c r="AA181" s="9">
        <f t="shared" si="31"/>
        <v>0</v>
      </c>
      <c r="AB181" s="9">
        <f>IFERROR(IF(I181="AI",AA181-VLOOKUP(Q181,'PBT Tag Rates'!$A$6:$L$53,11,FALSE),AA181-VLOOKUP(Q181,'PBT Tag Rates'!$A$6:$L$53,12,FALSE)),0)</f>
        <v>0</v>
      </c>
      <c r="AC181" s="9">
        <f t="shared" si="32"/>
        <v>0</v>
      </c>
      <c r="AD181" s="12" t="s">
        <v>1969</v>
      </c>
      <c r="AE181" s="8"/>
    </row>
    <row r="182" spans="1:31" x14ac:dyDescent="0.25">
      <c r="A182" t="s">
        <v>2078</v>
      </c>
      <c r="B182" t="s">
        <v>2325</v>
      </c>
      <c r="C182" t="s">
        <v>2326</v>
      </c>
      <c r="D182" s="1">
        <v>45528</v>
      </c>
      <c r="E182">
        <f t="shared" si="27"/>
        <v>70</v>
      </c>
      <c r="F182" t="s">
        <v>14</v>
      </c>
      <c r="G182">
        <v>790</v>
      </c>
      <c r="H182">
        <f t="shared" si="26"/>
        <v>79</v>
      </c>
      <c r="I182" t="s">
        <v>7</v>
      </c>
      <c r="J182" t="s">
        <v>8</v>
      </c>
      <c r="K182" t="s">
        <v>6577</v>
      </c>
      <c r="L182" t="s">
        <v>18</v>
      </c>
      <c r="M182" t="s">
        <v>269</v>
      </c>
      <c r="N182" t="str">
        <f t="shared" si="28"/>
        <v>F</v>
      </c>
      <c r="O182" t="s">
        <v>394</v>
      </c>
      <c r="P182" t="s">
        <v>394</v>
      </c>
      <c r="Q182" t="s">
        <v>8</v>
      </c>
      <c r="R182" t="s">
        <v>8</v>
      </c>
      <c r="S182" t="str">
        <f t="shared" si="29"/>
        <v>U</v>
      </c>
      <c r="T182" t="s">
        <v>8</v>
      </c>
      <c r="U182" t="s">
        <v>8</v>
      </c>
      <c r="V182" t="s">
        <v>394</v>
      </c>
      <c r="W182" t="e">
        <f>VLOOKUP(Q182,'PBT Tag Rates'!$A$6:$D$67,4,FALSE)</f>
        <v>#N/A</v>
      </c>
      <c r="X182">
        <v>1</v>
      </c>
      <c r="Y182" s="8">
        <f t="shared" si="30"/>
        <v>0</v>
      </c>
      <c r="Z182" s="10">
        <f>IFERROR(LOOKUP(H182,{30,43,48,53,58,63,68,73,78,83,88,93,97},{42,47,52,57,62,67,72,77,82,87,92,99,100}),999)</f>
        <v>82</v>
      </c>
      <c r="AA182" s="9">
        <f t="shared" si="31"/>
        <v>0</v>
      </c>
      <c r="AB182" s="9">
        <f>IFERROR(IF(I182="AI",AA182-VLOOKUP(Q182,'PBT Tag Rates'!$A$6:$L$53,11,FALSE),AA182-VLOOKUP(Q182,'PBT Tag Rates'!$A$6:$L$53,12,FALSE)),0)</f>
        <v>0</v>
      </c>
      <c r="AC182" s="9">
        <f t="shared" si="32"/>
        <v>0</v>
      </c>
      <c r="AD182" s="12" t="s">
        <v>1969</v>
      </c>
      <c r="AE182" s="8"/>
    </row>
    <row r="183" spans="1:31" x14ac:dyDescent="0.25">
      <c r="A183" t="s">
        <v>2078</v>
      </c>
      <c r="B183" t="s">
        <v>2327</v>
      </c>
      <c r="C183" t="s">
        <v>1095</v>
      </c>
      <c r="D183" s="1">
        <v>45529</v>
      </c>
      <c r="E183">
        <f t="shared" si="27"/>
        <v>70</v>
      </c>
      <c r="F183" t="s">
        <v>6</v>
      </c>
      <c r="G183">
        <v>780</v>
      </c>
      <c r="H183">
        <f t="shared" ref="H183:H246" si="33">G183/10</f>
        <v>78</v>
      </c>
      <c r="I183" t="s">
        <v>9</v>
      </c>
      <c r="J183">
        <v>1</v>
      </c>
      <c r="K183" t="s">
        <v>8</v>
      </c>
      <c r="L183" t="s">
        <v>8</v>
      </c>
      <c r="M183" t="s">
        <v>14</v>
      </c>
      <c r="N183" t="str">
        <f t="shared" si="28"/>
        <v>F</v>
      </c>
      <c r="O183" t="s">
        <v>417</v>
      </c>
      <c r="P183" t="s">
        <v>7339</v>
      </c>
      <c r="Q183" t="s">
        <v>171</v>
      </c>
      <c r="R183">
        <v>5</v>
      </c>
      <c r="S183">
        <f t="shared" si="29"/>
        <v>2019</v>
      </c>
      <c r="T183" t="s">
        <v>12</v>
      </c>
      <c r="U183">
        <v>0.999999999999999</v>
      </c>
      <c r="V183" t="s">
        <v>919</v>
      </c>
      <c r="W183">
        <f>VLOOKUP(Q183,'PBT Tag Rates'!$A$6:$D$67,4,FALSE)</f>
        <v>0.95971980899999998</v>
      </c>
      <c r="X183">
        <v>1</v>
      </c>
      <c r="Y183" s="8">
        <f t="shared" si="30"/>
        <v>1.1379310344827587</v>
      </c>
      <c r="Z183" s="10">
        <f>IFERROR(LOOKUP(H183,{30,43,48,53,58,63,68,73,78,83,88,93,97},{42,47,52,57,62,67,72,77,82,87,92,99,100}),999)</f>
        <v>82</v>
      </c>
      <c r="AA183" s="9">
        <f t="shared" si="31"/>
        <v>1.6256157635467983</v>
      </c>
      <c r="AB183" s="9">
        <f>IFERROR(IF(I183="AI",AA183-VLOOKUP(Q183,'PBT Tag Rates'!$A$6:$L$53,11,FALSE),AA183-VLOOKUP(Q183,'PBT Tag Rates'!$A$6:$L$53,12,FALSE)),0)</f>
        <v>1.6675865456670202</v>
      </c>
      <c r="AC183" s="9">
        <f t="shared" si="32"/>
        <v>16.862448566674903</v>
      </c>
      <c r="AD183" s="12" t="s">
        <v>1969</v>
      </c>
      <c r="AE183" s="8"/>
    </row>
    <row r="184" spans="1:31" x14ac:dyDescent="0.25">
      <c r="A184" t="s">
        <v>2078</v>
      </c>
      <c r="B184" t="s">
        <v>2328</v>
      </c>
      <c r="C184" t="s">
        <v>1097</v>
      </c>
      <c r="D184" s="1">
        <v>45529</v>
      </c>
      <c r="E184">
        <f t="shared" si="27"/>
        <v>70</v>
      </c>
      <c r="F184" t="s">
        <v>6</v>
      </c>
      <c r="G184">
        <v>650</v>
      </c>
      <c r="H184">
        <f t="shared" si="33"/>
        <v>65</v>
      </c>
      <c r="I184" t="s">
        <v>9</v>
      </c>
      <c r="J184">
        <v>1</v>
      </c>
      <c r="K184" t="s">
        <v>8</v>
      </c>
      <c r="L184" t="s">
        <v>8</v>
      </c>
      <c r="M184" t="s">
        <v>6</v>
      </c>
      <c r="N184" t="str">
        <f t="shared" si="28"/>
        <v>M</v>
      </c>
      <c r="O184" t="s">
        <v>1812</v>
      </c>
      <c r="P184" t="s">
        <v>1813</v>
      </c>
      <c r="Q184" t="s">
        <v>940</v>
      </c>
      <c r="R184">
        <v>3</v>
      </c>
      <c r="S184">
        <f t="shared" si="29"/>
        <v>2021</v>
      </c>
      <c r="T184" t="s">
        <v>12</v>
      </c>
      <c r="U184">
        <v>0.999999999999995</v>
      </c>
      <c r="V184" t="s">
        <v>941</v>
      </c>
      <c r="W184">
        <f>VLOOKUP(Q184,'PBT Tag Rates'!$A$6:$D$67,4,FALSE)</f>
        <v>0.98140000000000005</v>
      </c>
      <c r="X184">
        <v>1</v>
      </c>
      <c r="Y184" s="8">
        <f t="shared" si="30"/>
        <v>1.0833333333333333</v>
      </c>
      <c r="Z184" s="10">
        <f>IFERROR(LOOKUP(H184,{30,43,48,53,58,63,68,73,78,83,88,93,97},{42,47,52,57,62,67,72,77,82,87,92,99,100}),999)</f>
        <v>67</v>
      </c>
      <c r="AA184" s="9">
        <f t="shared" si="31"/>
        <v>1.5476190476190477</v>
      </c>
      <c r="AB184" s="9">
        <f>IFERROR(IF(I184="AI",AA184-VLOOKUP(Q184,'PBT Tag Rates'!$A$6:$L$53,11,FALSE),AA184-VLOOKUP(Q184,'PBT Tag Rates'!$A$6:$L$53,12,FALSE)),0)</f>
        <v>1.5665715644317642</v>
      </c>
      <c r="AC184" s="9">
        <f t="shared" si="32"/>
        <v>15.840996378799518</v>
      </c>
      <c r="AD184" s="12" t="s">
        <v>1969</v>
      </c>
      <c r="AE184" s="8"/>
    </row>
    <row r="185" spans="1:31" x14ac:dyDescent="0.25">
      <c r="A185" t="s">
        <v>2078</v>
      </c>
      <c r="B185" t="s">
        <v>2329</v>
      </c>
      <c r="C185" t="s">
        <v>2330</v>
      </c>
      <c r="D185" s="1">
        <v>45529</v>
      </c>
      <c r="E185">
        <f t="shared" si="27"/>
        <v>70</v>
      </c>
      <c r="F185" t="s">
        <v>14</v>
      </c>
      <c r="G185">
        <v>790</v>
      </c>
      <c r="H185">
        <f t="shared" si="33"/>
        <v>79</v>
      </c>
      <c r="I185" t="s">
        <v>7</v>
      </c>
      <c r="J185" t="s">
        <v>8</v>
      </c>
      <c r="K185" t="s">
        <v>6578</v>
      </c>
      <c r="L185" t="s">
        <v>8</v>
      </c>
      <c r="M185" t="s">
        <v>6</v>
      </c>
      <c r="N185" t="str">
        <f t="shared" si="28"/>
        <v>M</v>
      </c>
      <c r="O185" t="s">
        <v>7340</v>
      </c>
      <c r="P185" t="s">
        <v>7341</v>
      </c>
      <c r="Q185" t="s">
        <v>295</v>
      </c>
      <c r="R185">
        <v>4</v>
      </c>
      <c r="S185">
        <f t="shared" si="29"/>
        <v>2020</v>
      </c>
      <c r="T185" t="s">
        <v>12</v>
      </c>
      <c r="U185">
        <v>1.00000000000001</v>
      </c>
      <c r="V185" t="s">
        <v>886</v>
      </c>
      <c r="W185">
        <f>VLOOKUP(Q185,'PBT Tag Rates'!$A$6:$D$67,4,FALSE)</f>
        <v>0.98961045999999997</v>
      </c>
      <c r="X185">
        <v>1</v>
      </c>
      <c r="Y185" s="8">
        <f t="shared" si="30"/>
        <v>1.0249999999999999</v>
      </c>
      <c r="Z185" s="10">
        <f>IFERROR(LOOKUP(H185,{30,43,48,53,58,63,68,73,78,83,88,93,97},{42,47,52,57,62,67,72,77,82,87,92,99,100}),999)</f>
        <v>82</v>
      </c>
      <c r="AA185" s="9">
        <f t="shared" si="31"/>
        <v>1.4642857142857142</v>
      </c>
      <c r="AB185" s="9">
        <f>IFERROR(IF(I185="AI",AA185-VLOOKUP(Q185,'PBT Tag Rates'!$A$6:$L$53,11,FALSE),AA185-VLOOKUP(Q185,'PBT Tag Rates'!$A$6:$L$53,12,FALSE)),0)</f>
        <v>1.4747843300743955</v>
      </c>
      <c r="AC185" s="9">
        <f t="shared" si="32"/>
        <v>14.912854134878154</v>
      </c>
      <c r="AD185" s="12" t="s">
        <v>1969</v>
      </c>
      <c r="AE185" s="8"/>
    </row>
    <row r="186" spans="1:31" x14ac:dyDescent="0.25">
      <c r="A186" t="s">
        <v>2078</v>
      </c>
      <c r="B186" t="s">
        <v>2331</v>
      </c>
      <c r="C186" t="s">
        <v>1101</v>
      </c>
      <c r="D186" s="1">
        <v>45529</v>
      </c>
      <c r="E186">
        <f t="shared" si="27"/>
        <v>70</v>
      </c>
      <c r="F186" t="s">
        <v>14</v>
      </c>
      <c r="G186">
        <v>830</v>
      </c>
      <c r="H186">
        <f t="shared" si="33"/>
        <v>83</v>
      </c>
      <c r="I186" t="s">
        <v>9</v>
      </c>
      <c r="J186">
        <v>1</v>
      </c>
      <c r="K186" t="s">
        <v>6579</v>
      </c>
      <c r="L186" t="s">
        <v>8</v>
      </c>
      <c r="M186" t="s">
        <v>14</v>
      </c>
      <c r="N186" t="str">
        <f t="shared" si="28"/>
        <v>F</v>
      </c>
      <c r="O186" t="s">
        <v>550</v>
      </c>
      <c r="P186" t="s">
        <v>7342</v>
      </c>
      <c r="Q186" t="s">
        <v>295</v>
      </c>
      <c r="R186">
        <v>4</v>
      </c>
      <c r="S186">
        <f t="shared" si="29"/>
        <v>2020</v>
      </c>
      <c r="T186" t="s">
        <v>12</v>
      </c>
      <c r="U186">
        <v>0.999999999999995</v>
      </c>
      <c r="V186" t="s">
        <v>889</v>
      </c>
      <c r="W186">
        <f>VLOOKUP(Q186,'PBT Tag Rates'!$A$6:$D$67,4,FALSE)</f>
        <v>0.98961045999999997</v>
      </c>
      <c r="X186">
        <v>1</v>
      </c>
      <c r="Y186" s="8">
        <f t="shared" si="30"/>
        <v>1</v>
      </c>
      <c r="Z186" s="10">
        <f>IFERROR(LOOKUP(H186,{30,43,48,53,58,63,68,73,78,83,88,93,97},{42,47,52,57,62,67,72,77,82,87,92,99,100}),999)</f>
        <v>87</v>
      </c>
      <c r="AA186" s="9">
        <f t="shared" si="31"/>
        <v>1.4285714285714286</v>
      </c>
      <c r="AB186" s="9">
        <f>IFERROR(IF(I186="AI",AA186-VLOOKUP(Q186,'PBT Tag Rates'!$A$6:$L$53,11,FALSE),AA186-VLOOKUP(Q186,'PBT Tag Rates'!$A$6:$L$53,12,FALSE)),0)</f>
        <v>1.4390700443601099</v>
      </c>
      <c r="AC186" s="9">
        <f t="shared" si="32"/>
        <v>14.551715273739294</v>
      </c>
      <c r="AD186" s="12" t="s">
        <v>1969</v>
      </c>
      <c r="AE186" s="8"/>
    </row>
    <row r="187" spans="1:31" x14ac:dyDescent="0.25">
      <c r="A187" t="s">
        <v>2078</v>
      </c>
      <c r="B187" t="s">
        <v>2332</v>
      </c>
      <c r="C187" t="s">
        <v>2333</v>
      </c>
      <c r="D187" s="1">
        <v>45529</v>
      </c>
      <c r="E187">
        <f t="shared" si="27"/>
        <v>70</v>
      </c>
      <c r="F187" t="s">
        <v>6</v>
      </c>
      <c r="G187">
        <v>670</v>
      </c>
      <c r="H187">
        <f t="shared" si="33"/>
        <v>67</v>
      </c>
      <c r="I187" t="s">
        <v>9</v>
      </c>
      <c r="J187">
        <v>1</v>
      </c>
      <c r="K187" t="s">
        <v>8</v>
      </c>
      <c r="L187" t="s">
        <v>6580</v>
      </c>
      <c r="M187" t="s">
        <v>6</v>
      </c>
      <c r="N187" t="str">
        <f t="shared" si="28"/>
        <v>M</v>
      </c>
      <c r="O187" t="s">
        <v>626</v>
      </c>
      <c r="P187" t="s">
        <v>627</v>
      </c>
      <c r="Q187" t="s">
        <v>295</v>
      </c>
      <c r="R187">
        <v>4</v>
      </c>
      <c r="S187">
        <f t="shared" si="29"/>
        <v>2020</v>
      </c>
      <c r="T187" t="s">
        <v>12</v>
      </c>
      <c r="U187">
        <v>1</v>
      </c>
      <c r="V187" t="s">
        <v>949</v>
      </c>
      <c r="W187">
        <f>VLOOKUP(Q187,'PBT Tag Rates'!$A$6:$D$67,4,FALSE)</f>
        <v>0.98961045999999997</v>
      </c>
      <c r="X187">
        <v>1</v>
      </c>
      <c r="Y187" s="8">
        <f t="shared" si="30"/>
        <v>1.0833333333333333</v>
      </c>
      <c r="Z187" s="10">
        <f>IFERROR(LOOKUP(H187,{30,43,48,53,58,63,68,73,78,83,88,93,97},{42,47,52,57,62,67,72,77,82,87,92,99,100}),999)</f>
        <v>67</v>
      </c>
      <c r="AA187" s="9">
        <f t="shared" si="31"/>
        <v>1.5476190476190477</v>
      </c>
      <c r="AB187" s="9">
        <f>IFERROR(IF(I187="AI",AA187-VLOOKUP(Q187,'PBT Tag Rates'!$A$6:$L$53,11,FALSE),AA187-VLOOKUP(Q187,'PBT Tag Rates'!$A$6:$L$53,12,FALSE)),0)</f>
        <v>1.5581176634077289</v>
      </c>
      <c r="AC187" s="9">
        <f t="shared" si="32"/>
        <v>15.755511477535498</v>
      </c>
      <c r="AD187" s="12" t="s">
        <v>676</v>
      </c>
      <c r="AE187" s="8"/>
    </row>
    <row r="188" spans="1:31" x14ac:dyDescent="0.25">
      <c r="A188" t="s">
        <v>2078</v>
      </c>
      <c r="B188" t="s">
        <v>2334</v>
      </c>
      <c r="C188" t="s">
        <v>2335</v>
      </c>
      <c r="D188" s="1">
        <v>45529</v>
      </c>
      <c r="E188">
        <f t="shared" si="27"/>
        <v>70</v>
      </c>
      <c r="F188" t="s">
        <v>14</v>
      </c>
      <c r="G188">
        <v>740</v>
      </c>
      <c r="H188">
        <f t="shared" si="33"/>
        <v>74</v>
      </c>
      <c r="I188" t="s">
        <v>9</v>
      </c>
      <c r="J188">
        <v>1</v>
      </c>
      <c r="K188" t="s">
        <v>8</v>
      </c>
      <c r="L188" t="s">
        <v>8</v>
      </c>
      <c r="M188" t="s">
        <v>14</v>
      </c>
      <c r="N188" t="str">
        <f t="shared" si="28"/>
        <v>F</v>
      </c>
      <c r="O188" t="s">
        <v>7343</v>
      </c>
      <c r="P188" t="s">
        <v>7344</v>
      </c>
      <c r="Q188" t="s">
        <v>295</v>
      </c>
      <c r="R188">
        <v>4</v>
      </c>
      <c r="S188">
        <f t="shared" si="29"/>
        <v>2020</v>
      </c>
      <c r="T188" t="s">
        <v>12</v>
      </c>
      <c r="U188">
        <v>0.999999999999999</v>
      </c>
      <c r="V188" t="s">
        <v>893</v>
      </c>
      <c r="W188">
        <f>VLOOKUP(Q188,'PBT Tag Rates'!$A$6:$D$67,4,FALSE)</f>
        <v>0.98961045999999997</v>
      </c>
      <c r="X188">
        <v>1</v>
      </c>
      <c r="Y188" s="8">
        <f t="shared" si="30"/>
        <v>1.1428571428571428</v>
      </c>
      <c r="Z188" s="10">
        <f>IFERROR(LOOKUP(H188,{30,43,48,53,58,63,68,73,78,83,88,93,97},{42,47,52,57,62,67,72,77,82,87,92,99,100}),999)</f>
        <v>77</v>
      </c>
      <c r="AA188" s="9">
        <f t="shared" si="31"/>
        <v>1.6326530612244898</v>
      </c>
      <c r="AB188" s="9">
        <f>IFERROR(IF(I188="AI",AA188-VLOOKUP(Q188,'PBT Tag Rates'!$A$6:$L$53,11,FALSE),AA188-VLOOKUP(Q188,'PBT Tag Rates'!$A$6:$L$53,12,FALSE)),0)</f>
        <v>1.6431516770131711</v>
      </c>
      <c r="AC188" s="9">
        <f t="shared" si="32"/>
        <v>16.6153659088185</v>
      </c>
      <c r="AD188" s="12" t="s">
        <v>1969</v>
      </c>
      <c r="AE188" s="8"/>
    </row>
    <row r="189" spans="1:31" x14ac:dyDescent="0.25">
      <c r="A189" t="s">
        <v>2078</v>
      </c>
      <c r="B189" t="s">
        <v>2336</v>
      </c>
      <c r="C189" t="s">
        <v>2337</v>
      </c>
      <c r="D189" s="1">
        <v>45529</v>
      </c>
      <c r="E189">
        <f t="shared" si="27"/>
        <v>70</v>
      </c>
      <c r="F189" t="s">
        <v>14</v>
      </c>
      <c r="G189">
        <v>750</v>
      </c>
      <c r="H189">
        <f t="shared" si="33"/>
        <v>75</v>
      </c>
      <c r="I189" t="s">
        <v>7</v>
      </c>
      <c r="J189" t="s">
        <v>8</v>
      </c>
      <c r="K189" t="s">
        <v>6581</v>
      </c>
      <c r="L189" t="s">
        <v>8</v>
      </c>
      <c r="M189" t="s">
        <v>14</v>
      </c>
      <c r="N189" t="str">
        <f t="shared" si="28"/>
        <v>F</v>
      </c>
      <c r="O189" t="s">
        <v>7345</v>
      </c>
      <c r="P189" t="s">
        <v>7346</v>
      </c>
      <c r="Q189" t="s">
        <v>295</v>
      </c>
      <c r="R189">
        <v>4</v>
      </c>
      <c r="S189">
        <f t="shared" si="29"/>
        <v>2020</v>
      </c>
      <c r="T189" t="s">
        <v>12</v>
      </c>
      <c r="U189">
        <v>0.999999999999999</v>
      </c>
      <c r="V189" t="s">
        <v>886</v>
      </c>
      <c r="W189">
        <f>VLOOKUP(Q189,'PBT Tag Rates'!$A$6:$D$67,4,FALSE)</f>
        <v>0.98961045999999997</v>
      </c>
      <c r="X189">
        <v>1</v>
      </c>
      <c r="Y189" s="8">
        <f t="shared" si="30"/>
        <v>1.1428571428571428</v>
      </c>
      <c r="Z189" s="10">
        <f>IFERROR(LOOKUP(H189,{30,43,48,53,58,63,68,73,78,83,88,93,97},{42,47,52,57,62,67,72,77,82,87,92,99,100}),999)</f>
        <v>77</v>
      </c>
      <c r="AA189" s="9">
        <f t="shared" si="31"/>
        <v>1.6326530612244898</v>
      </c>
      <c r="AB189" s="9">
        <f>IFERROR(IF(I189="AI",AA189-VLOOKUP(Q189,'PBT Tag Rates'!$A$6:$L$53,11,FALSE),AA189-VLOOKUP(Q189,'PBT Tag Rates'!$A$6:$L$53,12,FALSE)),0)</f>
        <v>1.6431516770131711</v>
      </c>
      <c r="AC189" s="9">
        <f t="shared" si="32"/>
        <v>16.6153659088185</v>
      </c>
      <c r="AD189" s="12" t="s">
        <v>1969</v>
      </c>
      <c r="AE189" s="8"/>
    </row>
    <row r="190" spans="1:31" x14ac:dyDescent="0.25">
      <c r="A190" t="s">
        <v>2078</v>
      </c>
      <c r="B190" t="s">
        <v>2338</v>
      </c>
      <c r="C190" t="s">
        <v>2339</v>
      </c>
      <c r="D190" s="1">
        <v>45529</v>
      </c>
      <c r="E190">
        <f t="shared" si="27"/>
        <v>70</v>
      </c>
      <c r="F190" t="s">
        <v>6</v>
      </c>
      <c r="G190">
        <v>470</v>
      </c>
      <c r="H190">
        <f t="shared" si="33"/>
        <v>47</v>
      </c>
      <c r="I190" t="s">
        <v>7</v>
      </c>
      <c r="J190">
        <v>1</v>
      </c>
      <c r="K190" t="s">
        <v>8</v>
      </c>
      <c r="L190" t="s">
        <v>8</v>
      </c>
      <c r="M190" t="s">
        <v>6</v>
      </c>
      <c r="N190" t="str">
        <f t="shared" si="28"/>
        <v>M</v>
      </c>
      <c r="O190" t="s">
        <v>7347</v>
      </c>
      <c r="P190" t="s">
        <v>7348</v>
      </c>
      <c r="Q190" t="s">
        <v>7200</v>
      </c>
      <c r="R190">
        <v>2</v>
      </c>
      <c r="S190">
        <f t="shared" si="29"/>
        <v>2022</v>
      </c>
      <c r="T190" t="s">
        <v>12</v>
      </c>
      <c r="U190">
        <v>0.999999999999996</v>
      </c>
      <c r="V190" t="s">
        <v>892</v>
      </c>
      <c r="W190">
        <f>VLOOKUP(Q190,'PBT Tag Rates'!$A$6:$D$67,4,FALSE)</f>
        <v>0.98</v>
      </c>
      <c r="X190">
        <v>1</v>
      </c>
      <c r="Y190" s="8">
        <f t="shared" si="30"/>
        <v>1</v>
      </c>
      <c r="Z190" s="10">
        <f>IFERROR(LOOKUP(H190,{30,43,48,53,58,63,68,73,78,83,88,93,97},{42,47,52,57,62,67,72,77,82,87,92,99,100}),999)</f>
        <v>47</v>
      </c>
      <c r="AA190" s="9">
        <f t="shared" si="31"/>
        <v>1.4285714285714286</v>
      </c>
      <c r="AB190" s="9">
        <f>IFERROR(IF(I190="AI",AA190-VLOOKUP(Q190,'PBT Tag Rates'!$A$6:$L$53,11,FALSE),AA190-VLOOKUP(Q190,'PBT Tag Rates'!$A$6:$L$53,12,FALSE)),0)</f>
        <v>1.4489795918367347</v>
      </c>
      <c r="AC190" s="9">
        <f t="shared" si="32"/>
        <v>14.651919509062367</v>
      </c>
      <c r="AD190" s="12" t="s">
        <v>1969</v>
      </c>
      <c r="AE190" s="8"/>
    </row>
    <row r="191" spans="1:31" x14ac:dyDescent="0.25">
      <c r="A191" t="s">
        <v>2078</v>
      </c>
      <c r="B191" t="s">
        <v>2340</v>
      </c>
      <c r="C191" t="s">
        <v>1105</v>
      </c>
      <c r="D191" s="1">
        <v>45529</v>
      </c>
      <c r="E191">
        <f t="shared" si="27"/>
        <v>70</v>
      </c>
      <c r="F191" t="s">
        <v>6</v>
      </c>
      <c r="G191">
        <v>680</v>
      </c>
      <c r="H191">
        <f t="shared" si="33"/>
        <v>68</v>
      </c>
      <c r="I191" t="s">
        <v>7</v>
      </c>
      <c r="J191">
        <v>1</v>
      </c>
      <c r="K191" t="s">
        <v>8</v>
      </c>
      <c r="L191" t="s">
        <v>8</v>
      </c>
      <c r="M191" t="s">
        <v>6</v>
      </c>
      <c r="N191" t="str">
        <f t="shared" si="28"/>
        <v>M</v>
      </c>
      <c r="O191" t="s">
        <v>7349</v>
      </c>
      <c r="P191" t="s">
        <v>7350</v>
      </c>
      <c r="Q191" t="s">
        <v>295</v>
      </c>
      <c r="R191">
        <v>4</v>
      </c>
      <c r="S191">
        <f t="shared" si="29"/>
        <v>2020</v>
      </c>
      <c r="T191" t="s">
        <v>12</v>
      </c>
      <c r="U191">
        <v>1</v>
      </c>
      <c r="V191" t="s">
        <v>893</v>
      </c>
      <c r="W191">
        <f>VLOOKUP(Q191,'PBT Tag Rates'!$A$6:$D$67,4,FALSE)</f>
        <v>0.98961045999999997</v>
      </c>
      <c r="X191">
        <v>1</v>
      </c>
      <c r="Y191" s="8">
        <f t="shared" si="30"/>
        <v>1.0952380952380953</v>
      </c>
      <c r="Z191" s="10">
        <f>IFERROR(LOOKUP(H191,{30,43,48,53,58,63,68,73,78,83,88,93,97},{42,47,52,57,62,67,72,77,82,87,92,99,100}),999)</f>
        <v>72</v>
      </c>
      <c r="AA191" s="9">
        <f t="shared" si="31"/>
        <v>1.5646258503401362</v>
      </c>
      <c r="AB191" s="9">
        <f>IFERROR(IF(I191="AI",AA191-VLOOKUP(Q191,'PBT Tag Rates'!$A$6:$L$53,11,FALSE),AA191-VLOOKUP(Q191,'PBT Tag Rates'!$A$6:$L$53,12,FALSE)),0)</f>
        <v>1.5751244661288175</v>
      </c>
      <c r="AC191" s="9">
        <f t="shared" si="32"/>
        <v>15.9274823637921</v>
      </c>
      <c r="AD191" s="12" t="s">
        <v>1969</v>
      </c>
      <c r="AE191" s="8"/>
    </row>
    <row r="192" spans="1:31" x14ac:dyDescent="0.25">
      <c r="A192" t="s">
        <v>2078</v>
      </c>
      <c r="B192" t="s">
        <v>2341</v>
      </c>
      <c r="C192" t="s">
        <v>2342</v>
      </c>
      <c r="D192" s="1">
        <v>45529</v>
      </c>
      <c r="E192">
        <f t="shared" si="27"/>
        <v>70</v>
      </c>
      <c r="F192" t="s">
        <v>14</v>
      </c>
      <c r="G192">
        <v>780</v>
      </c>
      <c r="H192">
        <f t="shared" si="33"/>
        <v>78</v>
      </c>
      <c r="I192" t="s">
        <v>9</v>
      </c>
      <c r="J192">
        <v>1</v>
      </c>
      <c r="K192" t="s">
        <v>8</v>
      </c>
      <c r="L192" t="s">
        <v>8</v>
      </c>
      <c r="M192" t="s">
        <v>14</v>
      </c>
      <c r="N192" t="str">
        <f t="shared" si="28"/>
        <v>F</v>
      </c>
      <c r="O192" t="s">
        <v>1494</v>
      </c>
      <c r="P192" t="s">
        <v>1495</v>
      </c>
      <c r="Q192" t="s">
        <v>295</v>
      </c>
      <c r="R192">
        <v>4</v>
      </c>
      <c r="S192">
        <f t="shared" si="29"/>
        <v>2020</v>
      </c>
      <c r="T192" t="s">
        <v>12</v>
      </c>
      <c r="U192">
        <v>0.999999999999999</v>
      </c>
      <c r="V192" t="s">
        <v>886</v>
      </c>
      <c r="W192">
        <f>VLOOKUP(Q192,'PBT Tag Rates'!$A$6:$D$67,4,FALSE)</f>
        <v>0.98961045999999997</v>
      </c>
      <c r="X192">
        <v>1</v>
      </c>
      <c r="Y192" s="8">
        <f t="shared" si="30"/>
        <v>1.1379310344827587</v>
      </c>
      <c r="Z192" s="10">
        <f>IFERROR(LOOKUP(H192,{30,43,48,53,58,63,68,73,78,83,88,93,97},{42,47,52,57,62,67,72,77,82,87,92,99,100}),999)</f>
        <v>82</v>
      </c>
      <c r="AA192" s="9">
        <f t="shared" si="31"/>
        <v>1.6256157635467983</v>
      </c>
      <c r="AB192" s="9">
        <f>IFERROR(IF(I192="AI",AA192-VLOOKUP(Q192,'PBT Tag Rates'!$A$6:$L$53,11,FALSE),AA192-VLOOKUP(Q192,'PBT Tag Rates'!$A$6:$L$53,12,FALSE)),0)</f>
        <v>1.6361143793354795</v>
      </c>
      <c r="AC192" s="9">
        <f t="shared" si="32"/>
        <v>16.544205542091632</v>
      </c>
      <c r="AD192" s="12" t="s">
        <v>1969</v>
      </c>
      <c r="AE192" s="8"/>
    </row>
    <row r="193" spans="1:31" x14ac:dyDescent="0.25">
      <c r="A193" t="s">
        <v>2078</v>
      </c>
      <c r="B193" t="s">
        <v>2343</v>
      </c>
      <c r="C193" t="s">
        <v>1108</v>
      </c>
      <c r="D193" s="1">
        <v>45529</v>
      </c>
      <c r="E193">
        <f t="shared" si="27"/>
        <v>70</v>
      </c>
      <c r="F193" t="s">
        <v>14</v>
      </c>
      <c r="G193">
        <v>770</v>
      </c>
      <c r="H193">
        <f t="shared" si="33"/>
        <v>77</v>
      </c>
      <c r="I193" t="s">
        <v>7</v>
      </c>
      <c r="J193" t="s">
        <v>8</v>
      </c>
      <c r="K193" t="s">
        <v>6582</v>
      </c>
      <c r="L193" t="s">
        <v>8</v>
      </c>
      <c r="M193" t="s">
        <v>14</v>
      </c>
      <c r="N193" t="str">
        <f t="shared" si="28"/>
        <v>F</v>
      </c>
      <c r="O193" t="s">
        <v>379</v>
      </c>
      <c r="P193" t="s">
        <v>434</v>
      </c>
      <c r="Q193" t="s">
        <v>171</v>
      </c>
      <c r="R193">
        <v>5</v>
      </c>
      <c r="S193">
        <f t="shared" si="29"/>
        <v>2019</v>
      </c>
      <c r="T193" t="s">
        <v>12</v>
      </c>
      <c r="U193">
        <v>0.999999999999999</v>
      </c>
      <c r="V193" t="s">
        <v>893</v>
      </c>
      <c r="W193">
        <f>VLOOKUP(Q193,'PBT Tag Rates'!$A$6:$D$67,4,FALSE)</f>
        <v>0.95971980899999998</v>
      </c>
      <c r="X193">
        <v>1</v>
      </c>
      <c r="Y193" s="8">
        <f t="shared" si="30"/>
        <v>1.1428571428571428</v>
      </c>
      <c r="Z193" s="10">
        <f>IFERROR(LOOKUP(H193,{30,43,48,53,58,63,68,73,78,83,88,93,97},{42,47,52,57,62,67,72,77,82,87,92,99,100}),999)</f>
        <v>77</v>
      </c>
      <c r="AA193" s="9">
        <f t="shared" si="31"/>
        <v>1.6326530612244898</v>
      </c>
      <c r="AB193" s="9">
        <f>IFERROR(IF(I193="AI",AA193-VLOOKUP(Q193,'PBT Tag Rates'!$A$6:$L$53,11,FALSE),AA193-VLOOKUP(Q193,'PBT Tag Rates'!$A$6:$L$53,12,FALSE)),0)</f>
        <v>1.6746238433447118</v>
      </c>
      <c r="AC193" s="9">
        <f t="shared" si="32"/>
        <v>16.933608933401771</v>
      </c>
      <c r="AD193" s="12" t="s">
        <v>1969</v>
      </c>
      <c r="AE193" s="8"/>
    </row>
    <row r="194" spans="1:31" x14ac:dyDescent="0.25">
      <c r="A194" t="s">
        <v>2078</v>
      </c>
      <c r="B194" t="s">
        <v>2344</v>
      </c>
      <c r="C194" t="s">
        <v>297</v>
      </c>
      <c r="D194" s="1">
        <v>45529</v>
      </c>
      <c r="E194">
        <f t="shared" si="27"/>
        <v>70</v>
      </c>
      <c r="F194" t="s">
        <v>14</v>
      </c>
      <c r="G194">
        <v>790</v>
      </c>
      <c r="H194">
        <f t="shared" si="33"/>
        <v>79</v>
      </c>
      <c r="I194" t="s">
        <v>9</v>
      </c>
      <c r="J194">
        <v>1</v>
      </c>
      <c r="K194" t="s">
        <v>8</v>
      </c>
      <c r="L194" t="s">
        <v>18</v>
      </c>
      <c r="M194" t="s">
        <v>269</v>
      </c>
      <c r="N194" t="str">
        <f t="shared" si="28"/>
        <v>F</v>
      </c>
      <c r="O194" t="s">
        <v>394</v>
      </c>
      <c r="P194" t="s">
        <v>394</v>
      </c>
      <c r="Q194" t="s">
        <v>8</v>
      </c>
      <c r="R194" t="s">
        <v>8</v>
      </c>
      <c r="S194" t="str">
        <f t="shared" si="29"/>
        <v>U</v>
      </c>
      <c r="T194" t="s">
        <v>8</v>
      </c>
      <c r="U194" t="s">
        <v>8</v>
      </c>
      <c r="V194" t="s">
        <v>394</v>
      </c>
      <c r="W194" t="e">
        <f>VLOOKUP(Q194,'PBT Tag Rates'!$A$6:$D$67,4,FALSE)</f>
        <v>#N/A</v>
      </c>
      <c r="X194">
        <v>1</v>
      </c>
      <c r="Y194" s="8">
        <f t="shared" si="30"/>
        <v>0</v>
      </c>
      <c r="Z194" s="10">
        <f>IFERROR(LOOKUP(H194,{30,43,48,53,58,63,68,73,78,83,88,93,97},{42,47,52,57,62,67,72,77,82,87,92,99,100}),999)</f>
        <v>82</v>
      </c>
      <c r="AA194" s="9">
        <f t="shared" si="31"/>
        <v>0</v>
      </c>
      <c r="AB194" s="9">
        <f>IFERROR(IF(I194="AI",AA194-VLOOKUP(Q194,'PBT Tag Rates'!$A$6:$L$53,11,FALSE),AA194-VLOOKUP(Q194,'PBT Tag Rates'!$A$6:$L$53,12,FALSE)),0)</f>
        <v>0</v>
      </c>
      <c r="AC194" s="9">
        <f t="shared" si="32"/>
        <v>0</v>
      </c>
      <c r="AD194" s="12" t="s">
        <v>1969</v>
      </c>
      <c r="AE194" s="8"/>
    </row>
    <row r="195" spans="1:31" x14ac:dyDescent="0.25">
      <c r="A195" t="s">
        <v>2078</v>
      </c>
      <c r="B195" t="s">
        <v>2345</v>
      </c>
      <c r="C195" t="s">
        <v>1110</v>
      </c>
      <c r="D195" s="1">
        <v>45529</v>
      </c>
      <c r="E195">
        <f t="shared" si="27"/>
        <v>70</v>
      </c>
      <c r="F195" t="s">
        <v>6</v>
      </c>
      <c r="G195">
        <v>820</v>
      </c>
      <c r="H195">
        <f t="shared" si="33"/>
        <v>82</v>
      </c>
      <c r="I195" t="s">
        <v>7</v>
      </c>
      <c r="J195" t="s">
        <v>8</v>
      </c>
      <c r="K195" t="s">
        <v>6583</v>
      </c>
      <c r="L195" t="s">
        <v>8</v>
      </c>
      <c r="M195" t="s">
        <v>6</v>
      </c>
      <c r="N195" t="str">
        <f t="shared" si="28"/>
        <v>M</v>
      </c>
      <c r="O195" t="s">
        <v>7203</v>
      </c>
      <c r="P195" t="s">
        <v>7204</v>
      </c>
      <c r="Q195" t="s">
        <v>476</v>
      </c>
      <c r="R195">
        <v>4</v>
      </c>
      <c r="S195">
        <f t="shared" si="29"/>
        <v>2020</v>
      </c>
      <c r="T195" t="s">
        <v>12</v>
      </c>
      <c r="U195">
        <v>0.999999999999999</v>
      </c>
      <c r="V195" t="s">
        <v>742</v>
      </c>
      <c r="W195">
        <f>VLOOKUP(Q195,'PBT Tag Rates'!$A$6:$D$67,4,FALSE)</f>
        <v>0.98845608500000004</v>
      </c>
      <c r="X195">
        <v>1</v>
      </c>
      <c r="Y195" s="8">
        <f t="shared" si="30"/>
        <v>1.0249999999999999</v>
      </c>
      <c r="Z195" s="10">
        <f>IFERROR(LOOKUP(H195,{30,43,48,53,58,63,68,73,78,83,88,93,97},{42,47,52,57,62,67,72,77,82,87,92,99,100}),999)</f>
        <v>82</v>
      </c>
      <c r="AA195" s="9">
        <f t="shared" si="31"/>
        <v>1.4642857142857142</v>
      </c>
      <c r="AB195" s="9">
        <f>IFERROR(IF(I195="AI",AA195-VLOOKUP(Q195,'PBT Tag Rates'!$A$6:$L$53,11,FALSE),AA195-VLOOKUP(Q195,'PBT Tag Rates'!$A$6:$L$53,12,FALSE)),0)</f>
        <v>1.47596444759029</v>
      </c>
      <c r="AC195" s="9">
        <f t="shared" si="32"/>
        <v>14.924787351157759</v>
      </c>
      <c r="AD195" s="12" t="s">
        <v>1969</v>
      </c>
      <c r="AE195" s="8"/>
    </row>
    <row r="196" spans="1:31" x14ac:dyDescent="0.25">
      <c r="A196" t="s">
        <v>2078</v>
      </c>
      <c r="B196" t="s">
        <v>2346</v>
      </c>
      <c r="C196" t="s">
        <v>2347</v>
      </c>
      <c r="D196" s="1">
        <v>45529</v>
      </c>
      <c r="E196">
        <f t="shared" si="27"/>
        <v>70</v>
      </c>
      <c r="F196" t="s">
        <v>6</v>
      </c>
      <c r="G196">
        <v>510</v>
      </c>
      <c r="H196">
        <f t="shared" si="33"/>
        <v>51</v>
      </c>
      <c r="I196" t="s">
        <v>7</v>
      </c>
      <c r="J196">
        <v>1</v>
      </c>
      <c r="K196" t="s">
        <v>8</v>
      </c>
      <c r="L196" t="s">
        <v>18</v>
      </c>
      <c r="M196" t="s">
        <v>269</v>
      </c>
      <c r="N196" t="str">
        <f t="shared" si="28"/>
        <v>M</v>
      </c>
      <c r="O196" t="s">
        <v>394</v>
      </c>
      <c r="P196" t="s">
        <v>394</v>
      </c>
      <c r="Q196" t="s">
        <v>8</v>
      </c>
      <c r="R196" t="s">
        <v>8</v>
      </c>
      <c r="S196" t="str">
        <f t="shared" si="29"/>
        <v>U</v>
      </c>
      <c r="T196" t="s">
        <v>8</v>
      </c>
      <c r="U196" t="s">
        <v>8</v>
      </c>
      <c r="V196" t="s">
        <v>394</v>
      </c>
      <c r="W196" t="e">
        <f>VLOOKUP(Q196,'PBT Tag Rates'!$A$6:$D$67,4,FALSE)</f>
        <v>#N/A</v>
      </c>
      <c r="X196">
        <v>1</v>
      </c>
      <c r="Y196" s="8">
        <f t="shared" si="30"/>
        <v>0</v>
      </c>
      <c r="Z196" s="10">
        <f>IFERROR(LOOKUP(H196,{30,43,48,53,58,63,68,73,78,83,88,93,97},{42,47,52,57,62,67,72,77,82,87,92,99,100}),999)</f>
        <v>52</v>
      </c>
      <c r="AA196" s="9">
        <f t="shared" si="31"/>
        <v>0</v>
      </c>
      <c r="AB196" s="9">
        <f>IFERROR(IF(I196="AI",AA196-VLOOKUP(Q196,'PBT Tag Rates'!$A$6:$L$53,11,FALSE),AA196-VLOOKUP(Q196,'PBT Tag Rates'!$A$6:$L$53,12,FALSE)),0)</f>
        <v>0</v>
      </c>
      <c r="AC196" s="9">
        <f t="shared" si="32"/>
        <v>0</v>
      </c>
      <c r="AD196" s="12" t="s">
        <v>1969</v>
      </c>
      <c r="AE196" s="8"/>
    </row>
    <row r="197" spans="1:31" x14ac:dyDescent="0.25">
      <c r="A197" t="s">
        <v>2078</v>
      </c>
      <c r="B197" t="s">
        <v>2348</v>
      </c>
      <c r="C197" t="s">
        <v>2349</v>
      </c>
      <c r="D197" s="1">
        <v>45529</v>
      </c>
      <c r="E197">
        <f t="shared" si="27"/>
        <v>70</v>
      </c>
      <c r="F197" t="s">
        <v>6</v>
      </c>
      <c r="G197">
        <v>620</v>
      </c>
      <c r="H197">
        <f t="shared" si="33"/>
        <v>62</v>
      </c>
      <c r="I197" t="s">
        <v>7</v>
      </c>
      <c r="J197" t="s">
        <v>8</v>
      </c>
      <c r="K197" t="s">
        <v>8</v>
      </c>
      <c r="L197" t="s">
        <v>8</v>
      </c>
      <c r="M197" t="s">
        <v>6</v>
      </c>
      <c r="N197" t="str">
        <f t="shared" si="28"/>
        <v>M</v>
      </c>
      <c r="O197" t="s">
        <v>8</v>
      </c>
      <c r="P197" t="s">
        <v>8</v>
      </c>
      <c r="Q197" t="s">
        <v>11</v>
      </c>
      <c r="R197" t="s">
        <v>8</v>
      </c>
      <c r="S197" t="str">
        <f t="shared" si="29"/>
        <v>U</v>
      </c>
      <c r="T197" t="s">
        <v>12</v>
      </c>
      <c r="U197">
        <v>0.999999999999998</v>
      </c>
      <c r="V197" t="s">
        <v>8</v>
      </c>
      <c r="W197">
        <f>VLOOKUP(Q197,'PBT Tag Rates'!$A$6:$D$67,4,FALSE)</f>
        <v>1</v>
      </c>
      <c r="X197">
        <v>1</v>
      </c>
      <c r="Y197" s="8">
        <f t="shared" si="30"/>
        <v>1</v>
      </c>
      <c r="Z197" s="10">
        <f>IFERROR(LOOKUP(H197,{30,43,48,53,58,63,68,73,78,83,88,93,97},{42,47,52,57,62,67,72,77,82,87,92,99,100}),999)</f>
        <v>62</v>
      </c>
      <c r="AA197" s="9">
        <f t="shared" si="31"/>
        <v>1.4285714285714286</v>
      </c>
      <c r="AB197" s="9">
        <f>IFERROR(IF(I197="AI",AA197-VLOOKUP(Q197,'PBT Tag Rates'!$A$6:$L$53,11,FALSE),AA197-VLOOKUP(Q197,'PBT Tag Rates'!$A$6:$L$53,12,FALSE)),0)</f>
        <v>1.3872683020690537</v>
      </c>
      <c r="AC197" s="9">
        <f t="shared" si="32"/>
        <v>14.02790185169127</v>
      </c>
      <c r="AD197" s="12" t="s">
        <v>1970</v>
      </c>
      <c r="AE197" s="8"/>
    </row>
    <row r="198" spans="1:31" x14ac:dyDescent="0.25">
      <c r="A198" t="s">
        <v>2078</v>
      </c>
      <c r="B198" t="s">
        <v>2350</v>
      </c>
      <c r="C198" t="s">
        <v>2351</v>
      </c>
      <c r="D198" s="1">
        <v>45529</v>
      </c>
      <c r="E198">
        <f t="shared" si="27"/>
        <v>70</v>
      </c>
      <c r="F198" t="s">
        <v>6</v>
      </c>
      <c r="G198">
        <v>660</v>
      </c>
      <c r="H198">
        <f t="shared" si="33"/>
        <v>66</v>
      </c>
      <c r="I198" t="s">
        <v>9</v>
      </c>
      <c r="J198" t="s">
        <v>8</v>
      </c>
      <c r="K198" t="s">
        <v>8</v>
      </c>
      <c r="L198" t="s">
        <v>8</v>
      </c>
      <c r="M198" t="s">
        <v>6</v>
      </c>
      <c r="N198" t="str">
        <f t="shared" si="28"/>
        <v>M</v>
      </c>
      <c r="O198" t="s">
        <v>1804</v>
      </c>
      <c r="P198" t="s">
        <v>1805</v>
      </c>
      <c r="Q198" t="s">
        <v>940</v>
      </c>
      <c r="R198">
        <v>3</v>
      </c>
      <c r="S198">
        <f t="shared" si="29"/>
        <v>2021</v>
      </c>
      <c r="T198" t="s">
        <v>12</v>
      </c>
      <c r="U198">
        <v>0.999999999999997</v>
      </c>
      <c r="V198" t="s">
        <v>889</v>
      </c>
      <c r="W198">
        <f>VLOOKUP(Q198,'PBT Tag Rates'!$A$6:$D$67,4,FALSE)</f>
        <v>0.98140000000000005</v>
      </c>
      <c r="X198">
        <v>1</v>
      </c>
      <c r="Y198" s="8">
        <f t="shared" si="30"/>
        <v>1.0833333333333333</v>
      </c>
      <c r="Z198" s="10">
        <f>IFERROR(LOOKUP(H198,{30,43,48,53,58,63,68,73,78,83,88,93,97},{42,47,52,57,62,67,72,77,82,87,92,99,100}),999)</f>
        <v>67</v>
      </c>
      <c r="AA198" s="9">
        <f t="shared" si="31"/>
        <v>1.5476190476190477</v>
      </c>
      <c r="AB198" s="9">
        <f>IFERROR(IF(I198="AI",AA198-VLOOKUP(Q198,'PBT Tag Rates'!$A$6:$L$53,11,FALSE),AA198-VLOOKUP(Q198,'PBT Tag Rates'!$A$6:$L$53,12,FALSE)),0)</f>
        <v>1.5665715644317642</v>
      </c>
      <c r="AC198" s="9">
        <f t="shared" si="32"/>
        <v>15.840996378799518</v>
      </c>
      <c r="AD198" s="12" t="s">
        <v>1969</v>
      </c>
      <c r="AE198" s="8"/>
    </row>
    <row r="199" spans="1:31" x14ac:dyDescent="0.25">
      <c r="A199" t="s">
        <v>2078</v>
      </c>
      <c r="B199" t="s">
        <v>2352</v>
      </c>
      <c r="C199" t="s">
        <v>2353</v>
      </c>
      <c r="D199" s="1">
        <v>45529</v>
      </c>
      <c r="E199">
        <f t="shared" si="27"/>
        <v>70</v>
      </c>
      <c r="F199" t="s">
        <v>14</v>
      </c>
      <c r="G199">
        <v>750</v>
      </c>
      <c r="H199">
        <f t="shared" si="33"/>
        <v>75</v>
      </c>
      <c r="I199" t="s">
        <v>7</v>
      </c>
      <c r="J199" t="s">
        <v>8</v>
      </c>
      <c r="K199" t="s">
        <v>6584</v>
      </c>
      <c r="L199" t="s">
        <v>8</v>
      </c>
      <c r="M199" t="s">
        <v>14</v>
      </c>
      <c r="N199" t="str">
        <f t="shared" si="28"/>
        <v>F</v>
      </c>
      <c r="O199" t="s">
        <v>7351</v>
      </c>
      <c r="P199" t="s">
        <v>7352</v>
      </c>
      <c r="Q199" t="s">
        <v>295</v>
      </c>
      <c r="R199">
        <v>4</v>
      </c>
      <c r="S199">
        <f t="shared" si="29"/>
        <v>2020</v>
      </c>
      <c r="T199" t="s">
        <v>12</v>
      </c>
      <c r="U199">
        <v>1</v>
      </c>
      <c r="V199" t="s">
        <v>889</v>
      </c>
      <c r="W199">
        <f>VLOOKUP(Q199,'PBT Tag Rates'!$A$6:$D$67,4,FALSE)</f>
        <v>0.98961045999999997</v>
      </c>
      <c r="X199">
        <v>1</v>
      </c>
      <c r="Y199" s="8">
        <f t="shared" si="30"/>
        <v>1.1428571428571428</v>
      </c>
      <c r="Z199" s="10">
        <f>IFERROR(LOOKUP(H199,{30,43,48,53,58,63,68,73,78,83,88,93,97},{42,47,52,57,62,67,72,77,82,87,92,99,100}),999)</f>
        <v>77</v>
      </c>
      <c r="AA199" s="9">
        <f t="shared" si="31"/>
        <v>1.6326530612244898</v>
      </c>
      <c r="AB199" s="9">
        <f>IFERROR(IF(I199="AI",AA199-VLOOKUP(Q199,'PBT Tag Rates'!$A$6:$L$53,11,FALSE),AA199-VLOOKUP(Q199,'PBT Tag Rates'!$A$6:$L$53,12,FALSE)),0)</f>
        <v>1.6431516770131711</v>
      </c>
      <c r="AC199" s="9">
        <f t="shared" si="32"/>
        <v>16.6153659088185</v>
      </c>
      <c r="AD199" s="12" t="s">
        <v>1969</v>
      </c>
      <c r="AE199" s="8"/>
    </row>
    <row r="200" spans="1:31" x14ac:dyDescent="0.25">
      <c r="A200" t="s">
        <v>2078</v>
      </c>
      <c r="B200" t="s">
        <v>2354</v>
      </c>
      <c r="C200" t="s">
        <v>1117</v>
      </c>
      <c r="D200" s="1">
        <v>45529</v>
      </c>
      <c r="E200">
        <f t="shared" ref="E200:E263" si="34">IF(AND(D200&gt;=$F$2,D200&lt;$F$3),70,IF(AND(D200&gt;=$F$3,D200&lt;$F$4),40,IF(AND(D200&gt;=$F$4,D200&lt;$F$5),18,9)))</f>
        <v>70</v>
      </c>
      <c r="F200" t="s">
        <v>6</v>
      </c>
      <c r="G200">
        <v>880</v>
      </c>
      <c r="H200">
        <f t="shared" si="33"/>
        <v>88</v>
      </c>
      <c r="I200" t="s">
        <v>7</v>
      </c>
      <c r="J200" t="s">
        <v>8</v>
      </c>
      <c r="K200" t="s">
        <v>6585</v>
      </c>
      <c r="L200" t="s">
        <v>8</v>
      </c>
      <c r="M200" t="s">
        <v>6</v>
      </c>
      <c r="N200" t="str">
        <f t="shared" ref="N200:N263" si="35">IF(M200="U",F200,M200)</f>
        <v>M</v>
      </c>
      <c r="O200" t="s">
        <v>7353</v>
      </c>
      <c r="P200" t="s">
        <v>7354</v>
      </c>
      <c r="Q200" t="s">
        <v>476</v>
      </c>
      <c r="R200">
        <v>4</v>
      </c>
      <c r="S200">
        <f t="shared" ref="S200:S263" si="36">IFERROR($S$4-R200,"U")</f>
        <v>2020</v>
      </c>
      <c r="T200" t="s">
        <v>12</v>
      </c>
      <c r="U200">
        <v>0.999999999999999</v>
      </c>
      <c r="V200" t="s">
        <v>741</v>
      </c>
      <c r="W200">
        <f>VLOOKUP(Q200,'PBT Tag Rates'!$A$6:$D$67,4,FALSE)</f>
        <v>0.98845608500000004</v>
      </c>
      <c r="X200">
        <v>1</v>
      </c>
      <c r="Y200" s="8">
        <f t="shared" ref="Y200:Y263" si="37">IF(V200="ng",0,X200+(SUMIFS($AK$24:$AK$127,$AG$24:$AG$127,$N200,$AH$24:$AH$127,$Z200,$AF$24:$AF$127,$E200)))</f>
        <v>1</v>
      </c>
      <c r="Z200" s="10">
        <f>IFERROR(LOOKUP(H200,{30,43,48,53,58,63,68,73,78,83,88,93,97},{42,47,52,57,62,67,72,77,82,87,92,99,100}),999)</f>
        <v>92</v>
      </c>
      <c r="AA200" s="9">
        <f t="shared" ref="AA200:AA263" si="38">Y200/(VLOOKUP(E200,$C$2:$I$5,2,FALSE))</f>
        <v>1.4285714285714286</v>
      </c>
      <c r="AB200" s="9">
        <f>IFERROR(IF(I200="AI",AA200-VLOOKUP(Q200,'PBT Tag Rates'!$A$6:$L$53,11,FALSE),AA200-VLOOKUP(Q200,'PBT Tag Rates'!$A$6:$L$53,12,FALSE)),0)</f>
        <v>1.4402501618760044</v>
      </c>
      <c r="AC200" s="9">
        <f t="shared" ref="AC200:AC263" si="39">AB200/(VLOOKUP(E200,$C$2:$I$5,7,FALSE))</f>
        <v>14.563648490018899</v>
      </c>
      <c r="AD200" s="12" t="s">
        <v>1969</v>
      </c>
      <c r="AE200" s="8"/>
    </row>
    <row r="201" spans="1:31" x14ac:dyDescent="0.25">
      <c r="A201" t="s">
        <v>2078</v>
      </c>
      <c r="B201" t="s">
        <v>2355</v>
      </c>
      <c r="C201" t="s">
        <v>1118</v>
      </c>
      <c r="D201" s="1">
        <v>45529</v>
      </c>
      <c r="E201">
        <f t="shared" si="34"/>
        <v>70</v>
      </c>
      <c r="F201" t="s">
        <v>6</v>
      </c>
      <c r="G201">
        <v>690</v>
      </c>
      <c r="H201">
        <f t="shared" si="33"/>
        <v>69</v>
      </c>
      <c r="I201" t="s">
        <v>9</v>
      </c>
      <c r="J201">
        <v>1</v>
      </c>
      <c r="K201" t="s">
        <v>8</v>
      </c>
      <c r="L201" t="s">
        <v>18</v>
      </c>
      <c r="M201" t="s">
        <v>269</v>
      </c>
      <c r="N201" t="str">
        <f t="shared" si="35"/>
        <v>M</v>
      </c>
      <c r="O201" t="s">
        <v>394</v>
      </c>
      <c r="P201" t="s">
        <v>394</v>
      </c>
      <c r="Q201" t="s">
        <v>8</v>
      </c>
      <c r="R201" t="s">
        <v>8</v>
      </c>
      <c r="S201" t="str">
        <f t="shared" si="36"/>
        <v>U</v>
      </c>
      <c r="T201" t="s">
        <v>8</v>
      </c>
      <c r="U201" t="s">
        <v>8</v>
      </c>
      <c r="V201" t="s">
        <v>394</v>
      </c>
      <c r="W201" t="e">
        <f>VLOOKUP(Q201,'PBT Tag Rates'!$A$6:$D$67,4,FALSE)</f>
        <v>#N/A</v>
      </c>
      <c r="X201">
        <v>1</v>
      </c>
      <c r="Y201" s="8">
        <f t="shared" si="37"/>
        <v>0</v>
      </c>
      <c r="Z201" s="10">
        <f>IFERROR(LOOKUP(H201,{30,43,48,53,58,63,68,73,78,83,88,93,97},{42,47,52,57,62,67,72,77,82,87,92,99,100}),999)</f>
        <v>72</v>
      </c>
      <c r="AA201" s="9">
        <f t="shared" si="38"/>
        <v>0</v>
      </c>
      <c r="AB201" s="9">
        <f>IFERROR(IF(I201="AI",AA201-VLOOKUP(Q201,'PBT Tag Rates'!$A$6:$L$53,11,FALSE),AA201-VLOOKUP(Q201,'PBT Tag Rates'!$A$6:$L$53,12,FALSE)),0)</f>
        <v>0</v>
      </c>
      <c r="AC201" s="9">
        <f t="shared" si="39"/>
        <v>0</v>
      </c>
      <c r="AD201" s="12" t="s">
        <v>1969</v>
      </c>
      <c r="AE201" s="8"/>
    </row>
    <row r="202" spans="1:31" x14ac:dyDescent="0.25">
      <c r="A202" t="s">
        <v>2078</v>
      </c>
      <c r="B202" t="s">
        <v>2356</v>
      </c>
      <c r="C202" t="s">
        <v>2357</v>
      </c>
      <c r="D202" s="1">
        <v>45529</v>
      </c>
      <c r="E202">
        <f t="shared" si="34"/>
        <v>70</v>
      </c>
      <c r="F202" t="s">
        <v>6</v>
      </c>
      <c r="G202">
        <v>640</v>
      </c>
      <c r="H202">
        <f t="shared" si="33"/>
        <v>64</v>
      </c>
      <c r="I202" t="s">
        <v>9</v>
      </c>
      <c r="J202">
        <v>1</v>
      </c>
      <c r="K202" t="s">
        <v>8</v>
      </c>
      <c r="L202" t="s">
        <v>8</v>
      </c>
      <c r="M202" t="s">
        <v>6</v>
      </c>
      <c r="N202" t="str">
        <f t="shared" si="35"/>
        <v>M</v>
      </c>
      <c r="O202" t="s">
        <v>1702</v>
      </c>
      <c r="P202" t="s">
        <v>7355</v>
      </c>
      <c r="Q202" t="s">
        <v>940</v>
      </c>
      <c r="R202">
        <v>3</v>
      </c>
      <c r="S202">
        <f t="shared" si="36"/>
        <v>2021</v>
      </c>
      <c r="T202" t="s">
        <v>12</v>
      </c>
      <c r="U202">
        <v>1</v>
      </c>
      <c r="V202" t="s">
        <v>886</v>
      </c>
      <c r="W202">
        <f>VLOOKUP(Q202,'PBT Tag Rates'!$A$6:$D$67,4,FALSE)</f>
        <v>0.98140000000000005</v>
      </c>
      <c r="X202">
        <v>1</v>
      </c>
      <c r="Y202" s="8">
        <f t="shared" si="37"/>
        <v>1.0833333333333333</v>
      </c>
      <c r="Z202" s="10">
        <f>IFERROR(LOOKUP(H202,{30,43,48,53,58,63,68,73,78,83,88,93,97},{42,47,52,57,62,67,72,77,82,87,92,99,100}),999)</f>
        <v>67</v>
      </c>
      <c r="AA202" s="9">
        <f t="shared" si="38"/>
        <v>1.5476190476190477</v>
      </c>
      <c r="AB202" s="9">
        <f>IFERROR(IF(I202="AI",AA202-VLOOKUP(Q202,'PBT Tag Rates'!$A$6:$L$53,11,FALSE),AA202-VLOOKUP(Q202,'PBT Tag Rates'!$A$6:$L$53,12,FALSE)),0)</f>
        <v>1.5665715644317642</v>
      </c>
      <c r="AC202" s="9">
        <f t="shared" si="39"/>
        <v>15.840996378799518</v>
      </c>
      <c r="AD202" s="12" t="s">
        <v>1969</v>
      </c>
      <c r="AE202" s="8"/>
    </row>
    <row r="203" spans="1:31" x14ac:dyDescent="0.25">
      <c r="A203" t="s">
        <v>2078</v>
      </c>
      <c r="B203" t="s">
        <v>2358</v>
      </c>
      <c r="C203" t="s">
        <v>299</v>
      </c>
      <c r="D203" s="1">
        <v>45529</v>
      </c>
      <c r="E203">
        <f t="shared" si="34"/>
        <v>70</v>
      </c>
      <c r="F203" t="s">
        <v>14</v>
      </c>
      <c r="G203">
        <v>810</v>
      </c>
      <c r="H203">
        <f t="shared" si="33"/>
        <v>81</v>
      </c>
      <c r="I203" t="s">
        <v>7</v>
      </c>
      <c r="J203" t="s">
        <v>8</v>
      </c>
      <c r="K203" t="s">
        <v>6586</v>
      </c>
      <c r="L203" t="s">
        <v>8</v>
      </c>
      <c r="M203" t="s">
        <v>14</v>
      </c>
      <c r="N203" t="str">
        <f t="shared" si="35"/>
        <v>F</v>
      </c>
      <c r="O203" t="s">
        <v>1794</v>
      </c>
      <c r="P203" t="s">
        <v>1795</v>
      </c>
      <c r="Q203" t="s">
        <v>178</v>
      </c>
      <c r="R203">
        <v>5</v>
      </c>
      <c r="S203">
        <f t="shared" si="36"/>
        <v>2019</v>
      </c>
      <c r="T203" t="s">
        <v>12</v>
      </c>
      <c r="U203">
        <v>1</v>
      </c>
      <c r="V203" t="s">
        <v>658</v>
      </c>
      <c r="W203">
        <f>VLOOKUP(Q203,'PBT Tag Rates'!$A$6:$D$67,4,FALSE)</f>
        <v>0.99705232300000002</v>
      </c>
      <c r="X203">
        <v>1</v>
      </c>
      <c r="Y203" s="8">
        <f t="shared" si="37"/>
        <v>1.1379310344827587</v>
      </c>
      <c r="Z203" s="10">
        <f>IFERROR(LOOKUP(H203,{30,43,48,53,58,63,68,73,78,83,88,93,97},{42,47,52,57,62,67,72,77,82,87,92,99,100}),999)</f>
        <v>82</v>
      </c>
      <c r="AA203" s="9">
        <f t="shared" si="38"/>
        <v>1.6256157635467983</v>
      </c>
      <c r="AB203" s="9">
        <f>IFERROR(IF(I203="AI",AA203-VLOOKUP(Q203,'PBT Tag Rates'!$A$6:$L$53,11,FALSE),AA203-VLOOKUP(Q203,'PBT Tag Rates'!$A$6:$L$53,12,FALSE)),0)</f>
        <v>1.628572155033988</v>
      </c>
      <c r="AC203" s="9">
        <f t="shared" si="39"/>
        <v>16.467939413840188</v>
      </c>
      <c r="AD203" s="12" t="s">
        <v>1969</v>
      </c>
      <c r="AE203" s="8"/>
    </row>
    <row r="204" spans="1:31" x14ac:dyDescent="0.25">
      <c r="A204" t="s">
        <v>2078</v>
      </c>
      <c r="B204" t="s">
        <v>2359</v>
      </c>
      <c r="C204" t="s">
        <v>2360</v>
      </c>
      <c r="D204" s="1">
        <v>45529</v>
      </c>
      <c r="E204">
        <f t="shared" si="34"/>
        <v>70</v>
      </c>
      <c r="F204" t="s">
        <v>6</v>
      </c>
      <c r="G204">
        <v>760</v>
      </c>
      <c r="H204">
        <f t="shared" si="33"/>
        <v>76</v>
      </c>
      <c r="I204" t="s">
        <v>9</v>
      </c>
      <c r="J204">
        <v>1</v>
      </c>
      <c r="K204" t="s">
        <v>8</v>
      </c>
      <c r="L204" t="s">
        <v>8</v>
      </c>
      <c r="M204" t="s">
        <v>6</v>
      </c>
      <c r="N204" t="str">
        <f t="shared" si="35"/>
        <v>M</v>
      </c>
      <c r="O204" t="s">
        <v>1786</v>
      </c>
      <c r="P204" t="s">
        <v>1787</v>
      </c>
      <c r="Q204" t="s">
        <v>295</v>
      </c>
      <c r="R204">
        <v>4</v>
      </c>
      <c r="S204">
        <f t="shared" si="36"/>
        <v>2020</v>
      </c>
      <c r="T204" t="s">
        <v>12</v>
      </c>
      <c r="U204">
        <v>0.999999999999998</v>
      </c>
      <c r="V204" t="s">
        <v>945</v>
      </c>
      <c r="W204">
        <f>VLOOKUP(Q204,'PBT Tag Rates'!$A$6:$D$67,4,FALSE)</f>
        <v>0.98961045999999997</v>
      </c>
      <c r="X204">
        <v>1</v>
      </c>
      <c r="Y204" s="8">
        <f t="shared" si="37"/>
        <v>1.0555555555555556</v>
      </c>
      <c r="Z204" s="10">
        <f>IFERROR(LOOKUP(H204,{30,43,48,53,58,63,68,73,78,83,88,93,97},{42,47,52,57,62,67,72,77,82,87,92,99,100}),999)</f>
        <v>77</v>
      </c>
      <c r="AA204" s="9">
        <f t="shared" si="38"/>
        <v>1.5079365079365081</v>
      </c>
      <c r="AB204" s="9">
        <f>IFERROR(IF(I204="AI",AA204-VLOOKUP(Q204,'PBT Tag Rates'!$A$6:$L$53,11,FALSE),AA204-VLOOKUP(Q204,'PBT Tag Rates'!$A$6:$L$53,12,FALSE)),0)</f>
        <v>1.5184351237251894</v>
      </c>
      <c r="AC204" s="9">
        <f t="shared" si="39"/>
        <v>15.354246076270098</v>
      </c>
      <c r="AD204" s="12" t="s">
        <v>1969</v>
      </c>
      <c r="AE204" s="8"/>
    </row>
    <row r="205" spans="1:31" x14ac:dyDescent="0.25">
      <c r="A205" t="s">
        <v>2078</v>
      </c>
      <c r="B205" t="s">
        <v>2361</v>
      </c>
      <c r="C205" t="s">
        <v>2362</v>
      </c>
      <c r="D205" s="1">
        <v>45529</v>
      </c>
      <c r="E205">
        <f t="shared" si="34"/>
        <v>70</v>
      </c>
      <c r="F205" t="s">
        <v>6</v>
      </c>
      <c r="G205">
        <v>780</v>
      </c>
      <c r="H205">
        <f t="shared" si="33"/>
        <v>78</v>
      </c>
      <c r="I205" t="s">
        <v>7</v>
      </c>
      <c r="J205" t="s">
        <v>8</v>
      </c>
      <c r="K205" t="s">
        <v>6587</v>
      </c>
      <c r="L205" t="s">
        <v>8</v>
      </c>
      <c r="M205" t="s">
        <v>6</v>
      </c>
      <c r="N205" t="str">
        <f t="shared" si="35"/>
        <v>M</v>
      </c>
      <c r="O205" t="s">
        <v>8</v>
      </c>
      <c r="P205" t="s">
        <v>8</v>
      </c>
      <c r="Q205" t="s">
        <v>11</v>
      </c>
      <c r="R205" t="s">
        <v>8</v>
      </c>
      <c r="S205" t="str">
        <f t="shared" si="36"/>
        <v>U</v>
      </c>
      <c r="T205" t="s">
        <v>12</v>
      </c>
      <c r="U205">
        <v>1</v>
      </c>
      <c r="V205" t="s">
        <v>8</v>
      </c>
      <c r="W205">
        <f>VLOOKUP(Q205,'PBT Tag Rates'!$A$6:$D$67,4,FALSE)</f>
        <v>1</v>
      </c>
      <c r="X205">
        <v>1</v>
      </c>
      <c r="Y205" s="8">
        <f t="shared" si="37"/>
        <v>1.0249999999999999</v>
      </c>
      <c r="Z205" s="10">
        <f>IFERROR(LOOKUP(H205,{30,43,48,53,58,63,68,73,78,83,88,93,97},{42,47,52,57,62,67,72,77,82,87,92,99,100}),999)</f>
        <v>82</v>
      </c>
      <c r="AA205" s="9">
        <f t="shared" si="38"/>
        <v>1.4642857142857142</v>
      </c>
      <c r="AB205" s="9">
        <f>IFERROR(IF(I205="AI",AA205-VLOOKUP(Q205,'PBT Tag Rates'!$A$6:$L$53,11,FALSE),AA205-VLOOKUP(Q205,'PBT Tag Rates'!$A$6:$L$53,12,FALSE)),0)</f>
        <v>1.4229825877833393</v>
      </c>
      <c r="AC205" s="9">
        <f t="shared" si="39"/>
        <v>14.389040712830131</v>
      </c>
      <c r="AD205" s="12" t="s">
        <v>1969</v>
      </c>
      <c r="AE205" s="8"/>
    </row>
    <row r="206" spans="1:31" x14ac:dyDescent="0.25">
      <c r="A206" t="s">
        <v>2078</v>
      </c>
      <c r="B206" t="s">
        <v>2363</v>
      </c>
      <c r="C206" t="s">
        <v>1122</v>
      </c>
      <c r="D206" s="1">
        <v>45529</v>
      </c>
      <c r="E206">
        <f t="shared" si="34"/>
        <v>70</v>
      </c>
      <c r="F206" t="s">
        <v>6</v>
      </c>
      <c r="G206">
        <v>760</v>
      </c>
      <c r="H206">
        <f t="shared" si="33"/>
        <v>76</v>
      </c>
      <c r="I206" t="s">
        <v>7</v>
      </c>
      <c r="J206" t="s">
        <v>8</v>
      </c>
      <c r="K206" t="s">
        <v>6588</v>
      </c>
      <c r="L206" t="s">
        <v>8</v>
      </c>
      <c r="M206" t="s">
        <v>6</v>
      </c>
      <c r="N206" t="str">
        <f t="shared" si="35"/>
        <v>M</v>
      </c>
      <c r="O206" t="s">
        <v>1482</v>
      </c>
      <c r="P206" t="s">
        <v>1483</v>
      </c>
      <c r="Q206" t="s">
        <v>295</v>
      </c>
      <c r="R206">
        <v>4</v>
      </c>
      <c r="S206">
        <f t="shared" si="36"/>
        <v>2020</v>
      </c>
      <c r="T206" t="s">
        <v>12</v>
      </c>
      <c r="U206">
        <v>1</v>
      </c>
      <c r="V206" t="s">
        <v>889</v>
      </c>
      <c r="W206">
        <f>VLOOKUP(Q206,'PBT Tag Rates'!$A$6:$D$67,4,FALSE)</f>
        <v>0.98961045999999997</v>
      </c>
      <c r="X206">
        <v>1</v>
      </c>
      <c r="Y206" s="8">
        <f t="shared" si="37"/>
        <v>1.0555555555555556</v>
      </c>
      <c r="Z206" s="10">
        <f>IFERROR(LOOKUP(H206,{30,43,48,53,58,63,68,73,78,83,88,93,97},{42,47,52,57,62,67,72,77,82,87,92,99,100}),999)</f>
        <v>77</v>
      </c>
      <c r="AA206" s="9">
        <f t="shared" si="38"/>
        <v>1.5079365079365081</v>
      </c>
      <c r="AB206" s="9">
        <f>IFERROR(IF(I206="AI",AA206-VLOOKUP(Q206,'PBT Tag Rates'!$A$6:$L$53,11,FALSE),AA206-VLOOKUP(Q206,'PBT Tag Rates'!$A$6:$L$53,12,FALSE)),0)</f>
        <v>1.5184351237251894</v>
      </c>
      <c r="AC206" s="9">
        <f t="shared" si="39"/>
        <v>15.354246076270098</v>
      </c>
      <c r="AD206" s="12" t="s">
        <v>1969</v>
      </c>
      <c r="AE206" s="8"/>
    </row>
    <row r="207" spans="1:31" x14ac:dyDescent="0.25">
      <c r="A207" t="s">
        <v>2078</v>
      </c>
      <c r="B207" t="s">
        <v>2364</v>
      </c>
      <c r="C207" t="s">
        <v>2365</v>
      </c>
      <c r="D207" s="1">
        <v>45529</v>
      </c>
      <c r="E207">
        <f t="shared" si="34"/>
        <v>70</v>
      </c>
      <c r="F207" t="s">
        <v>6</v>
      </c>
      <c r="G207">
        <v>880</v>
      </c>
      <c r="H207">
        <f t="shared" si="33"/>
        <v>88</v>
      </c>
      <c r="I207" t="s">
        <v>9</v>
      </c>
      <c r="J207">
        <v>1</v>
      </c>
      <c r="K207" t="s">
        <v>8</v>
      </c>
      <c r="L207" t="s">
        <v>8</v>
      </c>
      <c r="M207" t="s">
        <v>6</v>
      </c>
      <c r="N207" t="str">
        <f t="shared" si="35"/>
        <v>M</v>
      </c>
      <c r="O207" t="s">
        <v>8</v>
      </c>
      <c r="P207" t="s">
        <v>8</v>
      </c>
      <c r="Q207" t="s">
        <v>11</v>
      </c>
      <c r="R207" t="s">
        <v>8</v>
      </c>
      <c r="S207" t="str">
        <f t="shared" si="36"/>
        <v>U</v>
      </c>
      <c r="T207" t="s">
        <v>12</v>
      </c>
      <c r="U207">
        <v>1</v>
      </c>
      <c r="V207" t="s">
        <v>8</v>
      </c>
      <c r="W207">
        <f>VLOOKUP(Q207,'PBT Tag Rates'!$A$6:$D$67,4,FALSE)</f>
        <v>1</v>
      </c>
      <c r="X207">
        <v>1</v>
      </c>
      <c r="Y207" s="8">
        <f t="shared" si="37"/>
        <v>1</v>
      </c>
      <c r="Z207" s="10">
        <f>IFERROR(LOOKUP(H207,{30,43,48,53,58,63,68,73,78,83,88,93,97},{42,47,52,57,62,67,72,77,82,87,92,99,100}),999)</f>
        <v>92</v>
      </c>
      <c r="AA207" s="9">
        <f t="shared" si="38"/>
        <v>1.4285714285714286</v>
      </c>
      <c r="AB207" s="9">
        <f>IFERROR(IF(I207="AI",AA207-VLOOKUP(Q207,'PBT Tag Rates'!$A$6:$L$53,11,FALSE),AA207-VLOOKUP(Q207,'PBT Tag Rates'!$A$6:$L$53,12,FALSE)),0)</f>
        <v>0.91229398622090641</v>
      </c>
      <c r="AC207" s="9">
        <f t="shared" si="39"/>
        <v>9.2250147138142005</v>
      </c>
      <c r="AD207" s="12" t="s">
        <v>1969</v>
      </c>
      <c r="AE207" s="8"/>
    </row>
    <row r="208" spans="1:31" x14ac:dyDescent="0.25">
      <c r="A208" t="s">
        <v>2078</v>
      </c>
      <c r="B208" t="s">
        <v>2366</v>
      </c>
      <c r="C208" t="s">
        <v>2367</v>
      </c>
      <c r="D208" s="1">
        <v>45529</v>
      </c>
      <c r="E208">
        <f t="shared" si="34"/>
        <v>70</v>
      </c>
      <c r="F208" t="s">
        <v>6</v>
      </c>
      <c r="G208">
        <v>740</v>
      </c>
      <c r="H208">
        <f t="shared" si="33"/>
        <v>74</v>
      </c>
      <c r="I208" t="s">
        <v>9</v>
      </c>
      <c r="J208">
        <v>1</v>
      </c>
      <c r="K208" t="s">
        <v>8</v>
      </c>
      <c r="L208" t="s">
        <v>8</v>
      </c>
      <c r="M208" t="s">
        <v>6</v>
      </c>
      <c r="N208" t="str">
        <f t="shared" si="35"/>
        <v>M</v>
      </c>
      <c r="O208" t="s">
        <v>425</v>
      </c>
      <c r="P208" t="s">
        <v>7356</v>
      </c>
      <c r="Q208" t="s">
        <v>295</v>
      </c>
      <c r="R208">
        <v>4</v>
      </c>
      <c r="S208">
        <f t="shared" si="36"/>
        <v>2020</v>
      </c>
      <c r="T208" t="s">
        <v>12</v>
      </c>
      <c r="U208">
        <v>1</v>
      </c>
      <c r="V208" t="s">
        <v>892</v>
      </c>
      <c r="W208">
        <f>VLOOKUP(Q208,'PBT Tag Rates'!$A$6:$D$67,4,FALSE)</f>
        <v>0.98961045999999997</v>
      </c>
      <c r="X208">
        <v>1</v>
      </c>
      <c r="Y208" s="8">
        <f t="shared" si="37"/>
        <v>1.0555555555555556</v>
      </c>
      <c r="Z208" s="10">
        <f>IFERROR(LOOKUP(H208,{30,43,48,53,58,63,68,73,78,83,88,93,97},{42,47,52,57,62,67,72,77,82,87,92,99,100}),999)</f>
        <v>77</v>
      </c>
      <c r="AA208" s="9">
        <f t="shared" si="38"/>
        <v>1.5079365079365081</v>
      </c>
      <c r="AB208" s="9">
        <f>IFERROR(IF(I208="AI",AA208-VLOOKUP(Q208,'PBT Tag Rates'!$A$6:$L$53,11,FALSE),AA208-VLOOKUP(Q208,'PBT Tag Rates'!$A$6:$L$53,12,FALSE)),0)</f>
        <v>1.5184351237251894</v>
      </c>
      <c r="AC208" s="9">
        <f t="shared" si="39"/>
        <v>15.354246076270098</v>
      </c>
      <c r="AD208" s="12" t="s">
        <v>1969</v>
      </c>
      <c r="AE208" s="8"/>
    </row>
    <row r="209" spans="1:31" x14ac:dyDescent="0.25">
      <c r="A209" t="s">
        <v>2078</v>
      </c>
      <c r="B209" t="s">
        <v>2368</v>
      </c>
      <c r="C209" t="s">
        <v>1123</v>
      </c>
      <c r="D209" s="1">
        <v>45529</v>
      </c>
      <c r="E209">
        <f t="shared" si="34"/>
        <v>70</v>
      </c>
      <c r="F209" t="s">
        <v>14</v>
      </c>
      <c r="G209">
        <v>800</v>
      </c>
      <c r="H209">
        <f t="shared" si="33"/>
        <v>80</v>
      </c>
      <c r="I209" t="s">
        <v>7</v>
      </c>
      <c r="J209" t="s">
        <v>8</v>
      </c>
      <c r="K209" t="s">
        <v>6589</v>
      </c>
      <c r="L209" t="s">
        <v>8</v>
      </c>
      <c r="M209" t="s">
        <v>14</v>
      </c>
      <c r="N209" t="str">
        <f t="shared" si="35"/>
        <v>F</v>
      </c>
      <c r="O209" t="s">
        <v>525</v>
      </c>
      <c r="P209" t="s">
        <v>526</v>
      </c>
      <c r="Q209" t="s">
        <v>295</v>
      </c>
      <c r="R209">
        <v>4</v>
      </c>
      <c r="S209">
        <f t="shared" si="36"/>
        <v>2020</v>
      </c>
      <c r="T209" t="s">
        <v>12</v>
      </c>
      <c r="U209">
        <v>1</v>
      </c>
      <c r="V209" t="s">
        <v>888</v>
      </c>
      <c r="W209">
        <f>VLOOKUP(Q209,'PBT Tag Rates'!$A$6:$D$67,4,FALSE)</f>
        <v>0.98961045999999997</v>
      </c>
      <c r="X209">
        <v>1</v>
      </c>
      <c r="Y209" s="8">
        <f t="shared" si="37"/>
        <v>1.1379310344827587</v>
      </c>
      <c r="Z209" s="10">
        <f>IFERROR(LOOKUP(H209,{30,43,48,53,58,63,68,73,78,83,88,93,97},{42,47,52,57,62,67,72,77,82,87,92,99,100}),999)</f>
        <v>82</v>
      </c>
      <c r="AA209" s="9">
        <f t="shared" si="38"/>
        <v>1.6256157635467983</v>
      </c>
      <c r="AB209" s="9">
        <f>IFERROR(IF(I209="AI",AA209-VLOOKUP(Q209,'PBT Tag Rates'!$A$6:$L$53,11,FALSE),AA209-VLOOKUP(Q209,'PBT Tag Rates'!$A$6:$L$53,12,FALSE)),0)</f>
        <v>1.6361143793354795</v>
      </c>
      <c r="AC209" s="9">
        <f t="shared" si="39"/>
        <v>16.544205542091632</v>
      </c>
      <c r="AD209" s="12" t="s">
        <v>1969</v>
      </c>
      <c r="AE209" s="8"/>
    </row>
    <row r="210" spans="1:31" x14ac:dyDescent="0.25">
      <c r="A210" t="s">
        <v>2078</v>
      </c>
      <c r="B210" t="s">
        <v>2369</v>
      </c>
      <c r="C210" t="s">
        <v>1124</v>
      </c>
      <c r="D210" s="1">
        <v>45529</v>
      </c>
      <c r="E210">
        <f t="shared" si="34"/>
        <v>70</v>
      </c>
      <c r="F210" t="s">
        <v>14</v>
      </c>
      <c r="G210">
        <v>750</v>
      </c>
      <c r="H210">
        <f t="shared" si="33"/>
        <v>75</v>
      </c>
      <c r="I210" t="s">
        <v>9</v>
      </c>
      <c r="J210">
        <v>1</v>
      </c>
      <c r="K210" t="s">
        <v>8</v>
      </c>
      <c r="L210" t="s">
        <v>8</v>
      </c>
      <c r="M210" t="s">
        <v>14</v>
      </c>
      <c r="N210" t="str">
        <f t="shared" si="35"/>
        <v>F</v>
      </c>
      <c r="O210" t="s">
        <v>7357</v>
      </c>
      <c r="P210" t="s">
        <v>7358</v>
      </c>
      <c r="Q210" t="s">
        <v>295</v>
      </c>
      <c r="R210">
        <v>4</v>
      </c>
      <c r="S210">
        <f t="shared" si="36"/>
        <v>2020</v>
      </c>
      <c r="T210" t="s">
        <v>12</v>
      </c>
      <c r="U210">
        <v>1</v>
      </c>
      <c r="V210" t="s">
        <v>892</v>
      </c>
      <c r="W210">
        <f>VLOOKUP(Q210,'PBT Tag Rates'!$A$6:$D$67,4,FALSE)</f>
        <v>0.98961045999999997</v>
      </c>
      <c r="X210">
        <v>1</v>
      </c>
      <c r="Y210" s="8">
        <f t="shared" si="37"/>
        <v>1.1428571428571428</v>
      </c>
      <c r="Z210" s="10">
        <f>IFERROR(LOOKUP(H210,{30,43,48,53,58,63,68,73,78,83,88,93,97},{42,47,52,57,62,67,72,77,82,87,92,99,100}),999)</f>
        <v>77</v>
      </c>
      <c r="AA210" s="9">
        <f t="shared" si="38"/>
        <v>1.6326530612244898</v>
      </c>
      <c r="AB210" s="9">
        <f>IFERROR(IF(I210="AI",AA210-VLOOKUP(Q210,'PBT Tag Rates'!$A$6:$L$53,11,FALSE),AA210-VLOOKUP(Q210,'PBT Tag Rates'!$A$6:$L$53,12,FALSE)),0)</f>
        <v>1.6431516770131711</v>
      </c>
      <c r="AC210" s="9">
        <f t="shared" si="39"/>
        <v>16.6153659088185</v>
      </c>
      <c r="AD210" s="12" t="s">
        <v>1969</v>
      </c>
      <c r="AE210" s="8"/>
    </row>
    <row r="211" spans="1:31" x14ac:dyDescent="0.25">
      <c r="A211" t="s">
        <v>2078</v>
      </c>
      <c r="B211" t="s">
        <v>2370</v>
      </c>
      <c r="C211" t="s">
        <v>1125</v>
      </c>
      <c r="D211" s="1">
        <v>45529</v>
      </c>
      <c r="E211">
        <f t="shared" si="34"/>
        <v>70</v>
      </c>
      <c r="F211" t="s">
        <v>6</v>
      </c>
      <c r="G211">
        <v>570</v>
      </c>
      <c r="H211">
        <f t="shared" si="33"/>
        <v>57</v>
      </c>
      <c r="I211" t="s">
        <v>9</v>
      </c>
      <c r="J211">
        <v>1</v>
      </c>
      <c r="K211" t="s">
        <v>8</v>
      </c>
      <c r="L211" t="s">
        <v>8</v>
      </c>
      <c r="M211" t="s">
        <v>6</v>
      </c>
      <c r="N211" t="str">
        <f t="shared" si="35"/>
        <v>M</v>
      </c>
      <c r="O211" t="s">
        <v>7359</v>
      </c>
      <c r="P211" t="s">
        <v>7360</v>
      </c>
      <c r="Q211" t="s">
        <v>940</v>
      </c>
      <c r="R211">
        <v>3</v>
      </c>
      <c r="S211">
        <f t="shared" si="36"/>
        <v>2021</v>
      </c>
      <c r="T211" t="s">
        <v>12</v>
      </c>
      <c r="U211">
        <v>0.999999999999994</v>
      </c>
      <c r="V211" t="s">
        <v>889</v>
      </c>
      <c r="W211">
        <f>VLOOKUP(Q211,'PBT Tag Rates'!$A$6:$D$67,4,FALSE)</f>
        <v>0.98140000000000005</v>
      </c>
      <c r="X211">
        <v>1</v>
      </c>
      <c r="Y211" s="8">
        <f t="shared" si="37"/>
        <v>1</v>
      </c>
      <c r="Z211" s="10">
        <f>IFERROR(LOOKUP(H211,{30,43,48,53,58,63,68,73,78,83,88,93,97},{42,47,52,57,62,67,72,77,82,87,92,99,100}),999)</f>
        <v>57</v>
      </c>
      <c r="AA211" s="9">
        <f t="shared" si="38"/>
        <v>1.4285714285714286</v>
      </c>
      <c r="AB211" s="9">
        <f>IFERROR(IF(I211="AI",AA211-VLOOKUP(Q211,'PBT Tag Rates'!$A$6:$L$53,11,FALSE),AA211-VLOOKUP(Q211,'PBT Tag Rates'!$A$6:$L$53,12,FALSE)),0)</f>
        <v>1.4475239453841451</v>
      </c>
      <c r="AC211" s="9">
        <f t="shared" si="39"/>
        <v>14.637200175003313</v>
      </c>
      <c r="AD211" s="12" t="s">
        <v>1969</v>
      </c>
      <c r="AE211" s="8"/>
    </row>
    <row r="212" spans="1:31" x14ac:dyDescent="0.25">
      <c r="A212" t="s">
        <v>2078</v>
      </c>
      <c r="B212" t="s">
        <v>2371</v>
      </c>
      <c r="C212" t="s">
        <v>2372</v>
      </c>
      <c r="D212" s="1">
        <v>45529</v>
      </c>
      <c r="E212">
        <f t="shared" si="34"/>
        <v>70</v>
      </c>
      <c r="F212" t="s">
        <v>6</v>
      </c>
      <c r="G212">
        <v>850</v>
      </c>
      <c r="H212">
        <f t="shared" si="33"/>
        <v>85</v>
      </c>
      <c r="I212" t="s">
        <v>9</v>
      </c>
      <c r="J212">
        <v>1</v>
      </c>
      <c r="K212" t="s">
        <v>8</v>
      </c>
      <c r="L212" t="s">
        <v>8</v>
      </c>
      <c r="M212" t="s">
        <v>6</v>
      </c>
      <c r="N212" t="str">
        <f t="shared" si="35"/>
        <v>M</v>
      </c>
      <c r="O212" t="s">
        <v>322</v>
      </c>
      <c r="P212" t="s">
        <v>323</v>
      </c>
      <c r="Q212" t="s">
        <v>171</v>
      </c>
      <c r="R212">
        <v>5</v>
      </c>
      <c r="S212">
        <f t="shared" si="36"/>
        <v>2019</v>
      </c>
      <c r="T212" t="s">
        <v>12</v>
      </c>
      <c r="U212">
        <v>1</v>
      </c>
      <c r="V212" t="s">
        <v>893</v>
      </c>
      <c r="W212">
        <f>VLOOKUP(Q212,'PBT Tag Rates'!$A$6:$D$67,4,FALSE)</f>
        <v>0.95971980899999998</v>
      </c>
      <c r="X212">
        <v>1</v>
      </c>
      <c r="Y212" s="8">
        <f t="shared" si="37"/>
        <v>1</v>
      </c>
      <c r="Z212" s="10">
        <f>IFERROR(LOOKUP(H212,{30,43,48,53,58,63,68,73,78,83,88,93,97},{42,47,52,57,62,67,72,77,82,87,92,99,100}),999)</f>
        <v>87</v>
      </c>
      <c r="AA212" s="9">
        <f t="shared" si="38"/>
        <v>1.4285714285714286</v>
      </c>
      <c r="AB212" s="9">
        <f>IFERROR(IF(I212="AI",AA212-VLOOKUP(Q212,'PBT Tag Rates'!$A$6:$L$53,11,FALSE),AA212-VLOOKUP(Q212,'PBT Tag Rates'!$A$6:$L$53,12,FALSE)),0)</f>
        <v>1.4705422106916506</v>
      </c>
      <c r="AC212" s="9">
        <f t="shared" si="39"/>
        <v>14.869958298322565</v>
      </c>
      <c r="AD212" s="12" t="s">
        <v>1969</v>
      </c>
      <c r="AE212" s="8"/>
    </row>
    <row r="213" spans="1:31" x14ac:dyDescent="0.25">
      <c r="A213" t="s">
        <v>2078</v>
      </c>
      <c r="B213" t="s">
        <v>2373</v>
      </c>
      <c r="C213" t="s">
        <v>2374</v>
      </c>
      <c r="D213" s="1">
        <v>45529</v>
      </c>
      <c r="E213">
        <f t="shared" si="34"/>
        <v>70</v>
      </c>
      <c r="F213" t="s">
        <v>14</v>
      </c>
      <c r="G213">
        <v>760</v>
      </c>
      <c r="H213">
        <f t="shared" si="33"/>
        <v>76</v>
      </c>
      <c r="I213" t="s">
        <v>7</v>
      </c>
      <c r="J213" t="s">
        <v>8</v>
      </c>
      <c r="K213" t="s">
        <v>8</v>
      </c>
      <c r="L213" t="s">
        <v>8</v>
      </c>
      <c r="M213" t="s">
        <v>14</v>
      </c>
      <c r="N213" t="str">
        <f t="shared" si="35"/>
        <v>F</v>
      </c>
      <c r="O213" t="s">
        <v>7254</v>
      </c>
      <c r="P213" t="s">
        <v>7361</v>
      </c>
      <c r="Q213" t="s">
        <v>295</v>
      </c>
      <c r="R213">
        <v>4</v>
      </c>
      <c r="S213">
        <f t="shared" si="36"/>
        <v>2020</v>
      </c>
      <c r="T213" t="s">
        <v>12</v>
      </c>
      <c r="U213">
        <v>1</v>
      </c>
      <c r="V213" t="s">
        <v>892</v>
      </c>
      <c r="W213">
        <f>VLOOKUP(Q213,'PBT Tag Rates'!$A$6:$D$67,4,FALSE)</f>
        <v>0.98961045999999997</v>
      </c>
      <c r="X213">
        <v>1</v>
      </c>
      <c r="Y213" s="8">
        <f t="shared" si="37"/>
        <v>1.1428571428571428</v>
      </c>
      <c r="Z213" s="10">
        <f>IFERROR(LOOKUP(H213,{30,43,48,53,58,63,68,73,78,83,88,93,97},{42,47,52,57,62,67,72,77,82,87,92,99,100}),999)</f>
        <v>77</v>
      </c>
      <c r="AA213" s="9">
        <f t="shared" si="38"/>
        <v>1.6326530612244898</v>
      </c>
      <c r="AB213" s="9">
        <f>IFERROR(IF(I213="AI",AA213-VLOOKUP(Q213,'PBT Tag Rates'!$A$6:$L$53,11,FALSE),AA213-VLOOKUP(Q213,'PBT Tag Rates'!$A$6:$L$53,12,FALSE)),0)</f>
        <v>1.6431516770131711</v>
      </c>
      <c r="AC213" s="9">
        <f t="shared" si="39"/>
        <v>16.6153659088185</v>
      </c>
      <c r="AD213" s="12" t="s">
        <v>1969</v>
      </c>
      <c r="AE213" s="8"/>
    </row>
    <row r="214" spans="1:31" x14ac:dyDescent="0.25">
      <c r="A214" t="s">
        <v>2078</v>
      </c>
      <c r="B214" t="s">
        <v>2375</v>
      </c>
      <c r="C214" t="s">
        <v>2376</v>
      </c>
      <c r="D214" s="1">
        <v>45529</v>
      </c>
      <c r="E214">
        <f t="shared" si="34"/>
        <v>70</v>
      </c>
      <c r="F214" t="s">
        <v>6</v>
      </c>
      <c r="G214">
        <v>920</v>
      </c>
      <c r="H214">
        <f t="shared" si="33"/>
        <v>92</v>
      </c>
      <c r="I214" t="s">
        <v>7</v>
      </c>
      <c r="J214" t="s">
        <v>8</v>
      </c>
      <c r="K214" t="s">
        <v>6590</v>
      </c>
      <c r="L214" t="s">
        <v>18</v>
      </c>
      <c r="M214" t="s">
        <v>269</v>
      </c>
      <c r="N214" t="str">
        <f t="shared" si="35"/>
        <v>M</v>
      </c>
      <c r="O214" t="s">
        <v>394</v>
      </c>
      <c r="P214" t="s">
        <v>394</v>
      </c>
      <c r="Q214" t="s">
        <v>8</v>
      </c>
      <c r="R214" t="s">
        <v>8</v>
      </c>
      <c r="S214" t="str">
        <f t="shared" si="36"/>
        <v>U</v>
      </c>
      <c r="T214" t="s">
        <v>8</v>
      </c>
      <c r="U214" t="s">
        <v>8</v>
      </c>
      <c r="V214" t="s">
        <v>394</v>
      </c>
      <c r="W214" t="e">
        <f>VLOOKUP(Q214,'PBT Tag Rates'!$A$6:$D$67,4,FALSE)</f>
        <v>#N/A</v>
      </c>
      <c r="X214">
        <v>1</v>
      </c>
      <c r="Y214" s="8">
        <f t="shared" si="37"/>
        <v>0</v>
      </c>
      <c r="Z214" s="10">
        <f>IFERROR(LOOKUP(H214,{30,43,48,53,58,63,68,73,78,83,88,93,97},{42,47,52,57,62,67,72,77,82,87,92,99,100}),999)</f>
        <v>92</v>
      </c>
      <c r="AA214" s="9">
        <f t="shared" si="38"/>
        <v>0</v>
      </c>
      <c r="AB214" s="9">
        <f>IFERROR(IF(I214="AI",AA214-VLOOKUP(Q214,'PBT Tag Rates'!$A$6:$L$53,11,FALSE),AA214-VLOOKUP(Q214,'PBT Tag Rates'!$A$6:$L$53,12,FALSE)),0)</f>
        <v>0</v>
      </c>
      <c r="AC214" s="9">
        <f t="shared" si="39"/>
        <v>0</v>
      </c>
      <c r="AD214" s="12" t="s">
        <v>1969</v>
      </c>
      <c r="AE214" s="8"/>
    </row>
    <row r="215" spans="1:31" x14ac:dyDescent="0.25">
      <c r="A215" t="s">
        <v>2078</v>
      </c>
      <c r="B215" t="s">
        <v>2377</v>
      </c>
      <c r="C215" t="s">
        <v>1126</v>
      </c>
      <c r="D215" s="1">
        <v>45529</v>
      </c>
      <c r="E215">
        <f t="shared" si="34"/>
        <v>70</v>
      </c>
      <c r="F215" t="s">
        <v>14</v>
      </c>
      <c r="G215">
        <v>690</v>
      </c>
      <c r="H215">
        <f t="shared" si="33"/>
        <v>69</v>
      </c>
      <c r="I215" t="s">
        <v>9</v>
      </c>
      <c r="J215">
        <v>1</v>
      </c>
      <c r="K215" t="s">
        <v>8</v>
      </c>
      <c r="L215" t="s">
        <v>8</v>
      </c>
      <c r="M215" t="s">
        <v>14</v>
      </c>
      <c r="N215" t="str">
        <f t="shared" si="35"/>
        <v>F</v>
      </c>
      <c r="O215" t="s">
        <v>7362</v>
      </c>
      <c r="P215" t="s">
        <v>7363</v>
      </c>
      <c r="Q215" t="s">
        <v>295</v>
      </c>
      <c r="R215">
        <v>4</v>
      </c>
      <c r="S215">
        <f t="shared" si="36"/>
        <v>2020</v>
      </c>
      <c r="T215" t="s">
        <v>12</v>
      </c>
      <c r="U215">
        <v>0.999999999999999</v>
      </c>
      <c r="V215" t="s">
        <v>941</v>
      </c>
      <c r="W215">
        <f>VLOOKUP(Q215,'PBT Tag Rates'!$A$6:$D$67,4,FALSE)</f>
        <v>0.98961045999999997</v>
      </c>
      <c r="X215">
        <v>1</v>
      </c>
      <c r="Y215" s="8">
        <f t="shared" si="37"/>
        <v>1.0666666666666667</v>
      </c>
      <c r="Z215" s="10">
        <f>IFERROR(LOOKUP(H215,{30,43,48,53,58,63,68,73,78,83,88,93,97},{42,47,52,57,62,67,72,77,82,87,92,99,100}),999)</f>
        <v>72</v>
      </c>
      <c r="AA215" s="9">
        <f t="shared" si="38"/>
        <v>1.5238095238095239</v>
      </c>
      <c r="AB215" s="9">
        <f>IFERROR(IF(I215="AI",AA215-VLOOKUP(Q215,'PBT Tag Rates'!$A$6:$L$53,11,FALSE),AA215-VLOOKUP(Q215,'PBT Tag Rates'!$A$6:$L$53,12,FALSE)),0)</f>
        <v>1.5343081395982052</v>
      </c>
      <c r="AC215" s="9">
        <f t="shared" si="39"/>
        <v>15.514752236776257</v>
      </c>
      <c r="AD215" s="12" t="s">
        <v>1969</v>
      </c>
      <c r="AE215" s="8"/>
    </row>
    <row r="216" spans="1:31" x14ac:dyDescent="0.25">
      <c r="A216" t="s">
        <v>2078</v>
      </c>
      <c r="B216" t="s">
        <v>2378</v>
      </c>
      <c r="C216" t="s">
        <v>2379</v>
      </c>
      <c r="D216" s="1">
        <v>45529</v>
      </c>
      <c r="E216">
        <f t="shared" si="34"/>
        <v>70</v>
      </c>
      <c r="F216" t="s">
        <v>14</v>
      </c>
      <c r="G216">
        <v>760</v>
      </c>
      <c r="H216">
        <f t="shared" si="33"/>
        <v>76</v>
      </c>
      <c r="I216" t="s">
        <v>9</v>
      </c>
      <c r="J216">
        <v>1</v>
      </c>
      <c r="K216" t="s">
        <v>8</v>
      </c>
      <c r="L216" t="s">
        <v>18</v>
      </c>
      <c r="M216" t="s">
        <v>269</v>
      </c>
      <c r="N216" t="str">
        <f t="shared" si="35"/>
        <v>F</v>
      </c>
      <c r="O216" t="s">
        <v>394</v>
      </c>
      <c r="P216" t="s">
        <v>394</v>
      </c>
      <c r="Q216" t="s">
        <v>8</v>
      </c>
      <c r="R216" t="s">
        <v>8</v>
      </c>
      <c r="S216" t="str">
        <f t="shared" si="36"/>
        <v>U</v>
      </c>
      <c r="T216" t="s">
        <v>8</v>
      </c>
      <c r="U216" t="s">
        <v>8</v>
      </c>
      <c r="V216" t="s">
        <v>394</v>
      </c>
      <c r="W216" t="e">
        <f>VLOOKUP(Q216,'PBT Tag Rates'!$A$6:$D$67,4,FALSE)</f>
        <v>#N/A</v>
      </c>
      <c r="X216">
        <v>1</v>
      </c>
      <c r="Y216" s="8">
        <f t="shared" si="37"/>
        <v>0</v>
      </c>
      <c r="Z216" s="10">
        <f>IFERROR(LOOKUP(H216,{30,43,48,53,58,63,68,73,78,83,88,93,97},{42,47,52,57,62,67,72,77,82,87,92,99,100}),999)</f>
        <v>77</v>
      </c>
      <c r="AA216" s="9">
        <f t="shared" si="38"/>
        <v>0</v>
      </c>
      <c r="AB216" s="9">
        <f>IFERROR(IF(I216="AI",AA216-VLOOKUP(Q216,'PBT Tag Rates'!$A$6:$L$53,11,FALSE),AA216-VLOOKUP(Q216,'PBT Tag Rates'!$A$6:$L$53,12,FALSE)),0)</f>
        <v>0</v>
      </c>
      <c r="AC216" s="9">
        <f t="shared" si="39"/>
        <v>0</v>
      </c>
      <c r="AD216" s="12" t="s">
        <v>1969</v>
      </c>
      <c r="AE216" s="8"/>
    </row>
    <row r="217" spans="1:31" x14ac:dyDescent="0.25">
      <c r="A217" t="s">
        <v>2078</v>
      </c>
      <c r="B217" t="s">
        <v>2380</v>
      </c>
      <c r="C217" t="s">
        <v>1129</v>
      </c>
      <c r="D217" s="1">
        <v>45529</v>
      </c>
      <c r="E217">
        <f t="shared" si="34"/>
        <v>70</v>
      </c>
      <c r="F217" t="s">
        <v>6</v>
      </c>
      <c r="G217">
        <v>620</v>
      </c>
      <c r="H217">
        <f t="shared" si="33"/>
        <v>62</v>
      </c>
      <c r="I217" t="s">
        <v>7</v>
      </c>
      <c r="J217" t="s">
        <v>8</v>
      </c>
      <c r="K217" t="s">
        <v>8</v>
      </c>
      <c r="L217" t="s">
        <v>8</v>
      </c>
      <c r="M217" t="s">
        <v>6</v>
      </c>
      <c r="N217" t="str">
        <f t="shared" si="35"/>
        <v>M</v>
      </c>
      <c r="O217" t="s">
        <v>1710</v>
      </c>
      <c r="P217" t="s">
        <v>1877</v>
      </c>
      <c r="Q217" t="s">
        <v>940</v>
      </c>
      <c r="R217">
        <v>3</v>
      </c>
      <c r="S217">
        <f t="shared" si="36"/>
        <v>2021</v>
      </c>
      <c r="T217" t="s">
        <v>12</v>
      </c>
      <c r="U217">
        <v>0.999999999999999</v>
      </c>
      <c r="V217" t="s">
        <v>893</v>
      </c>
      <c r="W217">
        <f>VLOOKUP(Q217,'PBT Tag Rates'!$A$6:$D$67,4,FALSE)</f>
        <v>0.98140000000000005</v>
      </c>
      <c r="X217">
        <v>1</v>
      </c>
      <c r="Y217" s="8">
        <f t="shared" si="37"/>
        <v>1</v>
      </c>
      <c r="Z217" s="10">
        <f>IFERROR(LOOKUP(H217,{30,43,48,53,58,63,68,73,78,83,88,93,97},{42,47,52,57,62,67,72,77,82,87,92,99,100}),999)</f>
        <v>62</v>
      </c>
      <c r="AA217" s="9">
        <f t="shared" si="38"/>
        <v>1.4285714285714286</v>
      </c>
      <c r="AB217" s="9">
        <f>IFERROR(IF(I217="AI",AA217-VLOOKUP(Q217,'PBT Tag Rates'!$A$6:$L$53,11,FALSE),AA217-VLOOKUP(Q217,'PBT Tag Rates'!$A$6:$L$53,12,FALSE)),0)</f>
        <v>1.4475239453841451</v>
      </c>
      <c r="AC217" s="9">
        <f t="shared" si="39"/>
        <v>14.637200175003313</v>
      </c>
      <c r="AD217" s="12" t="s">
        <v>1969</v>
      </c>
      <c r="AE217" s="8"/>
    </row>
    <row r="218" spans="1:31" x14ac:dyDescent="0.25">
      <c r="A218" t="s">
        <v>2078</v>
      </c>
      <c r="B218" t="s">
        <v>2381</v>
      </c>
      <c r="C218" t="s">
        <v>2382</v>
      </c>
      <c r="D218" s="1">
        <v>45529</v>
      </c>
      <c r="E218">
        <f t="shared" si="34"/>
        <v>70</v>
      </c>
      <c r="F218" t="s">
        <v>6</v>
      </c>
      <c r="G218">
        <v>830</v>
      </c>
      <c r="H218">
        <f t="shared" si="33"/>
        <v>83</v>
      </c>
      <c r="I218" t="s">
        <v>7</v>
      </c>
      <c r="J218" t="s">
        <v>8</v>
      </c>
      <c r="K218" t="s">
        <v>6591</v>
      </c>
      <c r="L218" t="s">
        <v>8</v>
      </c>
      <c r="M218" t="s">
        <v>6</v>
      </c>
      <c r="N218" t="str">
        <f t="shared" si="35"/>
        <v>M</v>
      </c>
      <c r="O218" t="s">
        <v>8</v>
      </c>
      <c r="P218" t="s">
        <v>8</v>
      </c>
      <c r="Q218" t="s">
        <v>11</v>
      </c>
      <c r="R218" t="s">
        <v>8</v>
      </c>
      <c r="S218" t="str">
        <f t="shared" si="36"/>
        <v>U</v>
      </c>
      <c r="T218" t="s">
        <v>12</v>
      </c>
      <c r="U218">
        <v>1</v>
      </c>
      <c r="V218" t="s">
        <v>8</v>
      </c>
      <c r="W218">
        <f>VLOOKUP(Q218,'PBT Tag Rates'!$A$6:$D$67,4,FALSE)</f>
        <v>1</v>
      </c>
      <c r="X218">
        <v>1</v>
      </c>
      <c r="Y218" s="8">
        <f t="shared" si="37"/>
        <v>1</v>
      </c>
      <c r="Z218" s="10">
        <f>IFERROR(LOOKUP(H218,{30,43,48,53,58,63,68,73,78,83,88,93,97},{42,47,52,57,62,67,72,77,82,87,92,99,100}),999)</f>
        <v>87</v>
      </c>
      <c r="AA218" s="9">
        <f t="shared" si="38"/>
        <v>1.4285714285714286</v>
      </c>
      <c r="AB218" s="9">
        <f>IFERROR(IF(I218="AI",AA218-VLOOKUP(Q218,'PBT Tag Rates'!$A$6:$L$53,11,FALSE),AA218-VLOOKUP(Q218,'PBT Tag Rates'!$A$6:$L$53,12,FALSE)),0)</f>
        <v>1.3872683020690537</v>
      </c>
      <c r="AC218" s="9">
        <f t="shared" si="39"/>
        <v>14.02790185169127</v>
      </c>
      <c r="AD218" s="12" t="s">
        <v>1969</v>
      </c>
      <c r="AE218" s="8"/>
    </row>
    <row r="219" spans="1:31" x14ac:dyDescent="0.25">
      <c r="A219" t="s">
        <v>2078</v>
      </c>
      <c r="B219" t="s">
        <v>2383</v>
      </c>
      <c r="C219" t="s">
        <v>2384</v>
      </c>
      <c r="D219" s="1">
        <v>45529</v>
      </c>
      <c r="E219">
        <f t="shared" si="34"/>
        <v>70</v>
      </c>
      <c r="F219" t="s">
        <v>6</v>
      </c>
      <c r="G219">
        <v>690</v>
      </c>
      <c r="H219">
        <f t="shared" si="33"/>
        <v>69</v>
      </c>
      <c r="I219" t="s">
        <v>9</v>
      </c>
      <c r="J219">
        <v>1</v>
      </c>
      <c r="K219" t="s">
        <v>8</v>
      </c>
      <c r="L219" t="s">
        <v>8</v>
      </c>
      <c r="M219" t="s">
        <v>6</v>
      </c>
      <c r="N219" t="str">
        <f t="shared" si="35"/>
        <v>M</v>
      </c>
      <c r="O219" t="s">
        <v>515</v>
      </c>
      <c r="P219" t="s">
        <v>544</v>
      </c>
      <c r="Q219" t="s">
        <v>295</v>
      </c>
      <c r="R219">
        <v>4</v>
      </c>
      <c r="S219">
        <f t="shared" si="36"/>
        <v>2020</v>
      </c>
      <c r="T219" t="s">
        <v>12</v>
      </c>
      <c r="U219">
        <v>1</v>
      </c>
      <c r="V219" t="s">
        <v>886</v>
      </c>
      <c r="W219">
        <f>VLOOKUP(Q219,'PBT Tag Rates'!$A$6:$D$67,4,FALSE)</f>
        <v>0.98961045999999997</v>
      </c>
      <c r="X219">
        <v>1</v>
      </c>
      <c r="Y219" s="8">
        <f t="shared" si="37"/>
        <v>1.0952380952380953</v>
      </c>
      <c r="Z219" s="10">
        <f>IFERROR(LOOKUP(H219,{30,43,48,53,58,63,68,73,78,83,88,93,97},{42,47,52,57,62,67,72,77,82,87,92,99,100}),999)</f>
        <v>72</v>
      </c>
      <c r="AA219" s="9">
        <f t="shared" si="38"/>
        <v>1.5646258503401362</v>
      </c>
      <c r="AB219" s="9">
        <f>IFERROR(IF(I219="AI",AA219-VLOOKUP(Q219,'PBT Tag Rates'!$A$6:$L$53,11,FALSE),AA219-VLOOKUP(Q219,'PBT Tag Rates'!$A$6:$L$53,12,FALSE)),0)</f>
        <v>1.5751244661288175</v>
      </c>
      <c r="AC219" s="9">
        <f t="shared" si="39"/>
        <v>15.9274823637921</v>
      </c>
      <c r="AD219" s="12" t="s">
        <v>1969</v>
      </c>
      <c r="AE219" s="8"/>
    </row>
    <row r="220" spans="1:31" x14ac:dyDescent="0.25">
      <c r="A220" t="s">
        <v>2078</v>
      </c>
      <c r="B220" t="s">
        <v>2385</v>
      </c>
      <c r="C220" t="s">
        <v>2386</v>
      </c>
      <c r="D220" s="1">
        <v>45529</v>
      </c>
      <c r="E220">
        <f t="shared" si="34"/>
        <v>70</v>
      </c>
      <c r="F220" t="s">
        <v>6</v>
      </c>
      <c r="G220">
        <v>770</v>
      </c>
      <c r="H220">
        <f t="shared" si="33"/>
        <v>77</v>
      </c>
      <c r="I220" t="s">
        <v>7</v>
      </c>
      <c r="J220" t="s">
        <v>8</v>
      </c>
      <c r="K220" t="s">
        <v>6592</v>
      </c>
      <c r="L220" t="s">
        <v>8</v>
      </c>
      <c r="M220" t="s">
        <v>14</v>
      </c>
      <c r="N220" t="str">
        <f t="shared" si="35"/>
        <v>F</v>
      </c>
      <c r="O220" t="s">
        <v>439</v>
      </c>
      <c r="P220" t="s">
        <v>514</v>
      </c>
      <c r="Q220" t="s">
        <v>295</v>
      </c>
      <c r="R220">
        <v>4</v>
      </c>
      <c r="S220">
        <f t="shared" si="36"/>
        <v>2020</v>
      </c>
      <c r="T220" t="s">
        <v>12</v>
      </c>
      <c r="U220">
        <v>0.999999999999999</v>
      </c>
      <c r="V220" t="s">
        <v>888</v>
      </c>
      <c r="W220">
        <f>VLOOKUP(Q220,'PBT Tag Rates'!$A$6:$D$67,4,FALSE)</f>
        <v>0.98961045999999997</v>
      </c>
      <c r="X220">
        <v>1</v>
      </c>
      <c r="Y220" s="8">
        <f t="shared" si="37"/>
        <v>1.1428571428571428</v>
      </c>
      <c r="Z220" s="10">
        <f>IFERROR(LOOKUP(H220,{30,43,48,53,58,63,68,73,78,83,88,93,97},{42,47,52,57,62,67,72,77,82,87,92,99,100}),999)</f>
        <v>77</v>
      </c>
      <c r="AA220" s="9">
        <f t="shared" si="38"/>
        <v>1.6326530612244898</v>
      </c>
      <c r="AB220" s="9">
        <f>IFERROR(IF(I220="AI",AA220-VLOOKUP(Q220,'PBT Tag Rates'!$A$6:$L$53,11,FALSE),AA220-VLOOKUP(Q220,'PBT Tag Rates'!$A$6:$L$53,12,FALSE)),0)</f>
        <v>1.6431516770131711</v>
      </c>
      <c r="AC220" s="9">
        <f t="shared" si="39"/>
        <v>16.6153659088185</v>
      </c>
      <c r="AD220" s="12" t="s">
        <v>1969</v>
      </c>
      <c r="AE220" s="8"/>
    </row>
    <row r="221" spans="1:31" x14ac:dyDescent="0.25">
      <c r="A221" t="s">
        <v>2078</v>
      </c>
      <c r="B221" t="s">
        <v>2387</v>
      </c>
      <c r="C221" t="s">
        <v>1130</v>
      </c>
      <c r="D221" s="1">
        <v>45529</v>
      </c>
      <c r="E221">
        <f t="shared" si="34"/>
        <v>70</v>
      </c>
      <c r="F221" t="s">
        <v>6</v>
      </c>
      <c r="G221">
        <v>640</v>
      </c>
      <c r="H221">
        <f t="shared" si="33"/>
        <v>64</v>
      </c>
      <c r="I221" t="s">
        <v>7</v>
      </c>
      <c r="J221" t="s">
        <v>8</v>
      </c>
      <c r="K221" t="s">
        <v>8</v>
      </c>
      <c r="L221" t="s">
        <v>8</v>
      </c>
      <c r="M221" t="s">
        <v>6</v>
      </c>
      <c r="N221" t="str">
        <f t="shared" si="35"/>
        <v>M</v>
      </c>
      <c r="O221" t="s">
        <v>1274</v>
      </c>
      <c r="P221" t="s">
        <v>7364</v>
      </c>
      <c r="Q221" t="s">
        <v>940</v>
      </c>
      <c r="R221">
        <v>3</v>
      </c>
      <c r="S221">
        <f t="shared" si="36"/>
        <v>2021</v>
      </c>
      <c r="T221" t="s">
        <v>12</v>
      </c>
      <c r="U221">
        <v>1</v>
      </c>
      <c r="V221" t="s">
        <v>893</v>
      </c>
      <c r="W221">
        <f>VLOOKUP(Q221,'PBT Tag Rates'!$A$6:$D$67,4,FALSE)</f>
        <v>0.98140000000000005</v>
      </c>
      <c r="X221">
        <v>1</v>
      </c>
      <c r="Y221" s="8">
        <f t="shared" si="37"/>
        <v>1.0833333333333333</v>
      </c>
      <c r="Z221" s="10">
        <f>IFERROR(LOOKUP(H221,{30,43,48,53,58,63,68,73,78,83,88,93,97},{42,47,52,57,62,67,72,77,82,87,92,99,100}),999)</f>
        <v>67</v>
      </c>
      <c r="AA221" s="9">
        <f t="shared" si="38"/>
        <v>1.5476190476190477</v>
      </c>
      <c r="AB221" s="9">
        <f>IFERROR(IF(I221="AI",AA221-VLOOKUP(Q221,'PBT Tag Rates'!$A$6:$L$53,11,FALSE),AA221-VLOOKUP(Q221,'PBT Tag Rates'!$A$6:$L$53,12,FALSE)),0)</f>
        <v>1.5665715644317642</v>
      </c>
      <c r="AC221" s="9">
        <f t="shared" si="39"/>
        <v>15.840996378799518</v>
      </c>
      <c r="AD221" s="12" t="s">
        <v>1969</v>
      </c>
      <c r="AE221" s="8"/>
    </row>
    <row r="222" spans="1:31" x14ac:dyDescent="0.25">
      <c r="A222" t="s">
        <v>2078</v>
      </c>
      <c r="B222" t="s">
        <v>2388</v>
      </c>
      <c r="C222" t="s">
        <v>2389</v>
      </c>
      <c r="D222" s="1">
        <v>45529</v>
      </c>
      <c r="E222">
        <f t="shared" si="34"/>
        <v>70</v>
      </c>
      <c r="F222" t="s">
        <v>6</v>
      </c>
      <c r="G222">
        <v>700</v>
      </c>
      <c r="H222">
        <f t="shared" si="33"/>
        <v>70</v>
      </c>
      <c r="I222" t="s">
        <v>7</v>
      </c>
      <c r="J222" t="s">
        <v>8</v>
      </c>
      <c r="K222" t="s">
        <v>6593</v>
      </c>
      <c r="L222" t="s">
        <v>8</v>
      </c>
      <c r="M222" t="s">
        <v>6</v>
      </c>
      <c r="N222" t="str">
        <f t="shared" si="35"/>
        <v>M</v>
      </c>
      <c r="O222" t="s">
        <v>1497</v>
      </c>
      <c r="P222" t="s">
        <v>1498</v>
      </c>
      <c r="Q222" t="s">
        <v>295</v>
      </c>
      <c r="R222">
        <v>4</v>
      </c>
      <c r="S222">
        <f t="shared" si="36"/>
        <v>2020</v>
      </c>
      <c r="T222" t="s">
        <v>12</v>
      </c>
      <c r="U222">
        <v>0.999999999999996</v>
      </c>
      <c r="V222" t="s">
        <v>889</v>
      </c>
      <c r="W222">
        <f>VLOOKUP(Q222,'PBT Tag Rates'!$A$6:$D$67,4,FALSE)</f>
        <v>0.98961045999999997</v>
      </c>
      <c r="X222">
        <v>1</v>
      </c>
      <c r="Y222" s="8">
        <f t="shared" si="37"/>
        <v>1.0952380952380953</v>
      </c>
      <c r="Z222" s="10">
        <f>IFERROR(LOOKUP(H222,{30,43,48,53,58,63,68,73,78,83,88,93,97},{42,47,52,57,62,67,72,77,82,87,92,99,100}),999)</f>
        <v>72</v>
      </c>
      <c r="AA222" s="9">
        <f t="shared" si="38"/>
        <v>1.5646258503401362</v>
      </c>
      <c r="AB222" s="9">
        <f>IFERROR(IF(I222="AI",AA222-VLOOKUP(Q222,'PBT Tag Rates'!$A$6:$L$53,11,FALSE),AA222-VLOOKUP(Q222,'PBT Tag Rates'!$A$6:$L$53,12,FALSE)),0)</f>
        <v>1.5751244661288175</v>
      </c>
      <c r="AC222" s="9">
        <f t="shared" si="39"/>
        <v>15.9274823637921</v>
      </c>
      <c r="AD222" s="12" t="s">
        <v>1969</v>
      </c>
      <c r="AE222" s="8"/>
    </row>
    <row r="223" spans="1:31" x14ac:dyDescent="0.25">
      <c r="A223" t="s">
        <v>2078</v>
      </c>
      <c r="B223" t="s">
        <v>2390</v>
      </c>
      <c r="C223" t="s">
        <v>2391</v>
      </c>
      <c r="D223" s="1">
        <v>45529</v>
      </c>
      <c r="E223">
        <f t="shared" si="34"/>
        <v>70</v>
      </c>
      <c r="F223" t="s">
        <v>6</v>
      </c>
      <c r="G223">
        <v>830</v>
      </c>
      <c r="H223">
        <f t="shared" si="33"/>
        <v>83</v>
      </c>
      <c r="I223" t="s">
        <v>9</v>
      </c>
      <c r="J223">
        <v>1</v>
      </c>
      <c r="K223" t="s">
        <v>8</v>
      </c>
      <c r="L223" t="s">
        <v>8</v>
      </c>
      <c r="M223" t="s">
        <v>6</v>
      </c>
      <c r="N223" t="str">
        <f t="shared" si="35"/>
        <v>M</v>
      </c>
      <c r="O223" t="s">
        <v>7270</v>
      </c>
      <c r="P223" t="s">
        <v>7271</v>
      </c>
      <c r="Q223" t="s">
        <v>295</v>
      </c>
      <c r="R223">
        <v>4</v>
      </c>
      <c r="S223">
        <f t="shared" si="36"/>
        <v>2020</v>
      </c>
      <c r="T223" t="s">
        <v>12</v>
      </c>
      <c r="U223">
        <v>0.999999999999998</v>
      </c>
      <c r="V223" t="s">
        <v>888</v>
      </c>
      <c r="W223">
        <f>VLOOKUP(Q223,'PBT Tag Rates'!$A$6:$D$67,4,FALSE)</f>
        <v>0.98961045999999997</v>
      </c>
      <c r="X223">
        <v>1</v>
      </c>
      <c r="Y223" s="8">
        <f t="shared" si="37"/>
        <v>1</v>
      </c>
      <c r="Z223" s="10">
        <f>IFERROR(LOOKUP(H223,{30,43,48,53,58,63,68,73,78,83,88,93,97},{42,47,52,57,62,67,72,77,82,87,92,99,100}),999)</f>
        <v>87</v>
      </c>
      <c r="AA223" s="9">
        <f t="shared" si="38"/>
        <v>1.4285714285714286</v>
      </c>
      <c r="AB223" s="9">
        <f>IFERROR(IF(I223="AI",AA223-VLOOKUP(Q223,'PBT Tag Rates'!$A$6:$L$53,11,FALSE),AA223-VLOOKUP(Q223,'PBT Tag Rates'!$A$6:$L$53,12,FALSE)),0)</f>
        <v>1.4390700443601099</v>
      </c>
      <c r="AC223" s="9">
        <f t="shared" si="39"/>
        <v>14.551715273739294</v>
      </c>
      <c r="AD223" s="12" t="s">
        <v>1969</v>
      </c>
      <c r="AE223" s="8"/>
    </row>
    <row r="224" spans="1:31" x14ac:dyDescent="0.25">
      <c r="A224" t="s">
        <v>2078</v>
      </c>
      <c r="B224" t="s">
        <v>2392</v>
      </c>
      <c r="C224" t="s">
        <v>1132</v>
      </c>
      <c r="D224" s="1">
        <v>45529</v>
      </c>
      <c r="E224">
        <f t="shared" si="34"/>
        <v>70</v>
      </c>
      <c r="F224" t="s">
        <v>6</v>
      </c>
      <c r="G224">
        <v>600</v>
      </c>
      <c r="H224">
        <f t="shared" si="33"/>
        <v>60</v>
      </c>
      <c r="I224" t="s">
        <v>9</v>
      </c>
      <c r="J224">
        <v>1</v>
      </c>
      <c r="K224" t="s">
        <v>8</v>
      </c>
      <c r="L224" t="s">
        <v>8</v>
      </c>
      <c r="M224" t="s">
        <v>6</v>
      </c>
      <c r="N224" t="str">
        <f t="shared" si="35"/>
        <v>M</v>
      </c>
      <c r="O224" t="s">
        <v>1638</v>
      </c>
      <c r="P224" t="s">
        <v>1639</v>
      </c>
      <c r="Q224" t="s">
        <v>940</v>
      </c>
      <c r="R224">
        <v>3</v>
      </c>
      <c r="S224">
        <f t="shared" si="36"/>
        <v>2021</v>
      </c>
      <c r="T224" t="s">
        <v>12</v>
      </c>
      <c r="U224">
        <v>1</v>
      </c>
      <c r="V224" t="s">
        <v>889</v>
      </c>
      <c r="W224">
        <f>VLOOKUP(Q224,'PBT Tag Rates'!$A$6:$D$67,4,FALSE)</f>
        <v>0.98140000000000005</v>
      </c>
      <c r="X224">
        <v>1</v>
      </c>
      <c r="Y224" s="8">
        <f t="shared" si="37"/>
        <v>1</v>
      </c>
      <c r="Z224" s="10">
        <f>IFERROR(LOOKUP(H224,{30,43,48,53,58,63,68,73,78,83,88,93,97},{42,47,52,57,62,67,72,77,82,87,92,99,100}),999)</f>
        <v>62</v>
      </c>
      <c r="AA224" s="9">
        <f t="shared" si="38"/>
        <v>1.4285714285714286</v>
      </c>
      <c r="AB224" s="9">
        <f>IFERROR(IF(I224="AI",AA224-VLOOKUP(Q224,'PBT Tag Rates'!$A$6:$L$53,11,FALSE),AA224-VLOOKUP(Q224,'PBT Tag Rates'!$A$6:$L$53,12,FALSE)),0)</f>
        <v>1.4475239453841451</v>
      </c>
      <c r="AC224" s="9">
        <f t="shared" si="39"/>
        <v>14.637200175003313</v>
      </c>
      <c r="AD224" s="12" t="s">
        <v>1969</v>
      </c>
      <c r="AE224" s="8"/>
    </row>
    <row r="225" spans="1:31" x14ac:dyDescent="0.25">
      <c r="A225" t="s">
        <v>2078</v>
      </c>
      <c r="B225" t="s">
        <v>2393</v>
      </c>
      <c r="C225" t="s">
        <v>1133</v>
      </c>
      <c r="D225" s="1">
        <v>45529</v>
      </c>
      <c r="E225">
        <f t="shared" si="34"/>
        <v>70</v>
      </c>
      <c r="F225" t="s">
        <v>6</v>
      </c>
      <c r="G225">
        <v>760</v>
      </c>
      <c r="H225">
        <f t="shared" si="33"/>
        <v>76</v>
      </c>
      <c r="I225" t="s">
        <v>9</v>
      </c>
      <c r="J225" t="s">
        <v>8</v>
      </c>
      <c r="K225" t="s">
        <v>8</v>
      </c>
      <c r="L225" t="s">
        <v>8</v>
      </c>
      <c r="M225" t="s">
        <v>14</v>
      </c>
      <c r="N225" t="str">
        <f t="shared" si="35"/>
        <v>F</v>
      </c>
      <c r="O225" t="s">
        <v>1477</v>
      </c>
      <c r="P225" t="s">
        <v>1616</v>
      </c>
      <c r="Q225" t="s">
        <v>295</v>
      </c>
      <c r="R225">
        <v>4</v>
      </c>
      <c r="S225">
        <f t="shared" si="36"/>
        <v>2020</v>
      </c>
      <c r="T225" t="s">
        <v>12</v>
      </c>
      <c r="U225">
        <v>1</v>
      </c>
      <c r="V225" t="s">
        <v>892</v>
      </c>
      <c r="W225">
        <f>VLOOKUP(Q225,'PBT Tag Rates'!$A$6:$D$67,4,FALSE)</f>
        <v>0.98961045999999997</v>
      </c>
      <c r="X225">
        <v>1</v>
      </c>
      <c r="Y225" s="8">
        <f t="shared" si="37"/>
        <v>1.1428571428571428</v>
      </c>
      <c r="Z225" s="10">
        <f>IFERROR(LOOKUP(H225,{30,43,48,53,58,63,68,73,78,83,88,93,97},{42,47,52,57,62,67,72,77,82,87,92,99,100}),999)</f>
        <v>77</v>
      </c>
      <c r="AA225" s="9">
        <f t="shared" si="38"/>
        <v>1.6326530612244898</v>
      </c>
      <c r="AB225" s="9">
        <f>IFERROR(IF(I225="AI",AA225-VLOOKUP(Q225,'PBT Tag Rates'!$A$6:$L$53,11,FALSE),AA225-VLOOKUP(Q225,'PBT Tag Rates'!$A$6:$L$53,12,FALSE)),0)</f>
        <v>1.6431516770131711</v>
      </c>
      <c r="AC225" s="9">
        <f t="shared" si="39"/>
        <v>16.6153659088185</v>
      </c>
      <c r="AD225" s="12" t="s">
        <v>1969</v>
      </c>
      <c r="AE225" s="8"/>
    </row>
    <row r="226" spans="1:31" x14ac:dyDescent="0.25">
      <c r="A226" t="s">
        <v>2078</v>
      </c>
      <c r="B226" t="s">
        <v>2394</v>
      </c>
      <c r="C226" t="s">
        <v>2395</v>
      </c>
      <c r="D226" s="1">
        <v>45529</v>
      </c>
      <c r="E226">
        <f t="shared" si="34"/>
        <v>70</v>
      </c>
      <c r="F226" t="s">
        <v>14</v>
      </c>
      <c r="G226">
        <v>710</v>
      </c>
      <c r="H226">
        <f t="shared" si="33"/>
        <v>71</v>
      </c>
      <c r="I226" t="s">
        <v>7</v>
      </c>
      <c r="J226" t="s">
        <v>8</v>
      </c>
      <c r="K226" t="s">
        <v>6594</v>
      </c>
      <c r="L226" t="s">
        <v>8</v>
      </c>
      <c r="M226" t="s">
        <v>14</v>
      </c>
      <c r="N226" t="str">
        <f t="shared" si="35"/>
        <v>F</v>
      </c>
      <c r="O226" t="s">
        <v>971</v>
      </c>
      <c r="P226" t="s">
        <v>972</v>
      </c>
      <c r="Q226" t="s">
        <v>171</v>
      </c>
      <c r="R226">
        <v>5</v>
      </c>
      <c r="S226">
        <f t="shared" si="36"/>
        <v>2019</v>
      </c>
      <c r="T226" t="s">
        <v>12</v>
      </c>
      <c r="U226">
        <v>1</v>
      </c>
      <c r="V226" t="s">
        <v>888</v>
      </c>
      <c r="W226">
        <f>VLOOKUP(Q226,'PBT Tag Rates'!$A$6:$D$67,4,FALSE)</f>
        <v>0.95971980899999998</v>
      </c>
      <c r="X226">
        <v>1</v>
      </c>
      <c r="Y226" s="8">
        <f t="shared" si="37"/>
        <v>1.0666666666666667</v>
      </c>
      <c r="Z226" s="10">
        <f>IFERROR(LOOKUP(H226,{30,43,48,53,58,63,68,73,78,83,88,93,97},{42,47,52,57,62,67,72,77,82,87,92,99,100}),999)</f>
        <v>72</v>
      </c>
      <c r="AA226" s="9">
        <f t="shared" si="38"/>
        <v>1.5238095238095239</v>
      </c>
      <c r="AB226" s="9">
        <f>IFERROR(IF(I226="AI",AA226-VLOOKUP(Q226,'PBT Tag Rates'!$A$6:$L$53,11,FALSE),AA226-VLOOKUP(Q226,'PBT Tag Rates'!$A$6:$L$53,12,FALSE)),0)</f>
        <v>1.5657803059297459</v>
      </c>
      <c r="AC226" s="9">
        <f t="shared" si="39"/>
        <v>15.83299526135953</v>
      </c>
      <c r="AD226" s="12" t="s">
        <v>1969</v>
      </c>
      <c r="AE226" s="8"/>
    </row>
    <row r="227" spans="1:31" x14ac:dyDescent="0.25">
      <c r="A227" t="s">
        <v>2078</v>
      </c>
      <c r="B227" t="s">
        <v>2396</v>
      </c>
      <c r="C227" t="s">
        <v>2397</v>
      </c>
      <c r="D227" s="1">
        <v>45529</v>
      </c>
      <c r="E227">
        <f t="shared" si="34"/>
        <v>70</v>
      </c>
      <c r="F227" t="s">
        <v>6</v>
      </c>
      <c r="G227">
        <v>750</v>
      </c>
      <c r="H227">
        <f t="shared" si="33"/>
        <v>75</v>
      </c>
      <c r="I227" t="s">
        <v>9</v>
      </c>
      <c r="J227">
        <v>1</v>
      </c>
      <c r="K227" t="s">
        <v>8</v>
      </c>
      <c r="L227" t="s">
        <v>8</v>
      </c>
      <c r="M227" t="s">
        <v>14</v>
      </c>
      <c r="N227" t="str">
        <f t="shared" si="35"/>
        <v>F</v>
      </c>
      <c r="O227" t="s">
        <v>7365</v>
      </c>
      <c r="P227" t="s">
        <v>7366</v>
      </c>
      <c r="Q227" t="s">
        <v>295</v>
      </c>
      <c r="R227">
        <v>4</v>
      </c>
      <c r="S227">
        <f t="shared" si="36"/>
        <v>2020</v>
      </c>
      <c r="T227" t="s">
        <v>12</v>
      </c>
      <c r="U227">
        <v>0.999999999999999</v>
      </c>
      <c r="V227" t="s">
        <v>886</v>
      </c>
      <c r="W227">
        <f>VLOOKUP(Q227,'PBT Tag Rates'!$A$6:$D$67,4,FALSE)</f>
        <v>0.98961045999999997</v>
      </c>
      <c r="X227">
        <v>1</v>
      </c>
      <c r="Y227" s="8">
        <f t="shared" si="37"/>
        <v>1.1428571428571428</v>
      </c>
      <c r="Z227" s="10">
        <f>IFERROR(LOOKUP(H227,{30,43,48,53,58,63,68,73,78,83,88,93,97},{42,47,52,57,62,67,72,77,82,87,92,99,100}),999)</f>
        <v>77</v>
      </c>
      <c r="AA227" s="9">
        <f t="shared" si="38"/>
        <v>1.6326530612244898</v>
      </c>
      <c r="AB227" s="9">
        <f>IFERROR(IF(I227="AI",AA227-VLOOKUP(Q227,'PBT Tag Rates'!$A$6:$L$53,11,FALSE),AA227-VLOOKUP(Q227,'PBT Tag Rates'!$A$6:$L$53,12,FALSE)),0)</f>
        <v>1.6431516770131711</v>
      </c>
      <c r="AC227" s="9">
        <f t="shared" si="39"/>
        <v>16.6153659088185</v>
      </c>
      <c r="AD227" s="12" t="s">
        <v>1969</v>
      </c>
      <c r="AE227" s="8"/>
    </row>
    <row r="228" spans="1:31" x14ac:dyDescent="0.25">
      <c r="A228" t="s">
        <v>2078</v>
      </c>
      <c r="B228" t="s">
        <v>2398</v>
      </c>
      <c r="C228" t="s">
        <v>1136</v>
      </c>
      <c r="D228" s="1">
        <v>45529</v>
      </c>
      <c r="E228">
        <f t="shared" si="34"/>
        <v>70</v>
      </c>
      <c r="F228" t="s">
        <v>14</v>
      </c>
      <c r="G228">
        <v>770</v>
      </c>
      <c r="H228">
        <f t="shared" si="33"/>
        <v>77</v>
      </c>
      <c r="I228" t="s">
        <v>7</v>
      </c>
      <c r="J228" t="s">
        <v>8</v>
      </c>
      <c r="K228" t="s">
        <v>6595</v>
      </c>
      <c r="L228" t="s">
        <v>8</v>
      </c>
      <c r="M228" t="s">
        <v>14</v>
      </c>
      <c r="N228" t="str">
        <f t="shared" si="35"/>
        <v>F</v>
      </c>
      <c r="O228" t="s">
        <v>1273</v>
      </c>
      <c r="P228" t="s">
        <v>1435</v>
      </c>
      <c r="Q228" t="s">
        <v>295</v>
      </c>
      <c r="R228">
        <v>4</v>
      </c>
      <c r="S228">
        <f t="shared" si="36"/>
        <v>2020</v>
      </c>
      <c r="T228" t="s">
        <v>12</v>
      </c>
      <c r="U228">
        <v>1</v>
      </c>
      <c r="V228" t="s">
        <v>893</v>
      </c>
      <c r="W228">
        <f>VLOOKUP(Q228,'PBT Tag Rates'!$A$6:$D$67,4,FALSE)</f>
        <v>0.98961045999999997</v>
      </c>
      <c r="X228">
        <v>1</v>
      </c>
      <c r="Y228" s="8">
        <f t="shared" si="37"/>
        <v>1.1428571428571428</v>
      </c>
      <c r="Z228" s="10">
        <f>IFERROR(LOOKUP(H228,{30,43,48,53,58,63,68,73,78,83,88,93,97},{42,47,52,57,62,67,72,77,82,87,92,99,100}),999)</f>
        <v>77</v>
      </c>
      <c r="AA228" s="9">
        <f t="shared" si="38"/>
        <v>1.6326530612244898</v>
      </c>
      <c r="AB228" s="9">
        <f>IFERROR(IF(I228="AI",AA228-VLOOKUP(Q228,'PBT Tag Rates'!$A$6:$L$53,11,FALSE),AA228-VLOOKUP(Q228,'PBT Tag Rates'!$A$6:$L$53,12,FALSE)),0)</f>
        <v>1.6431516770131711</v>
      </c>
      <c r="AC228" s="9">
        <f t="shared" si="39"/>
        <v>16.6153659088185</v>
      </c>
      <c r="AD228" s="12" t="s">
        <v>1969</v>
      </c>
      <c r="AE228" s="8"/>
    </row>
    <row r="229" spans="1:31" x14ac:dyDescent="0.25">
      <c r="A229" t="s">
        <v>2078</v>
      </c>
      <c r="B229" t="s">
        <v>2399</v>
      </c>
      <c r="C229" t="s">
        <v>1137</v>
      </c>
      <c r="D229" s="1">
        <v>45529</v>
      </c>
      <c r="E229">
        <f t="shared" si="34"/>
        <v>70</v>
      </c>
      <c r="F229" t="s">
        <v>14</v>
      </c>
      <c r="G229">
        <v>860</v>
      </c>
      <c r="H229">
        <f t="shared" si="33"/>
        <v>86</v>
      </c>
      <c r="I229" t="s">
        <v>9</v>
      </c>
      <c r="J229">
        <v>1</v>
      </c>
      <c r="K229" t="s">
        <v>8</v>
      </c>
      <c r="L229" t="s">
        <v>8</v>
      </c>
      <c r="M229" t="s">
        <v>14</v>
      </c>
      <c r="N229" t="str">
        <f t="shared" si="35"/>
        <v>F</v>
      </c>
      <c r="O229" t="s">
        <v>1364</v>
      </c>
      <c r="P229" t="s">
        <v>1365</v>
      </c>
      <c r="Q229" t="s">
        <v>178</v>
      </c>
      <c r="R229">
        <v>5</v>
      </c>
      <c r="S229">
        <f t="shared" si="36"/>
        <v>2019</v>
      </c>
      <c r="T229" t="s">
        <v>12</v>
      </c>
      <c r="U229">
        <v>1</v>
      </c>
      <c r="V229" t="s">
        <v>742</v>
      </c>
      <c r="W229">
        <f>VLOOKUP(Q229,'PBT Tag Rates'!$A$6:$D$67,4,FALSE)</f>
        <v>0.99705232300000002</v>
      </c>
      <c r="X229">
        <v>1</v>
      </c>
      <c r="Y229" s="8">
        <f t="shared" si="37"/>
        <v>1</v>
      </c>
      <c r="Z229" s="10">
        <f>IFERROR(LOOKUP(H229,{30,43,48,53,58,63,68,73,78,83,88,93,97},{42,47,52,57,62,67,72,77,82,87,92,99,100}),999)</f>
        <v>87</v>
      </c>
      <c r="AA229" s="9">
        <f t="shared" si="38"/>
        <v>1.4285714285714286</v>
      </c>
      <c r="AB229" s="9">
        <f>IFERROR(IF(I229="AI",AA229-VLOOKUP(Q229,'PBT Tag Rates'!$A$6:$L$53,11,FALSE),AA229-VLOOKUP(Q229,'PBT Tag Rates'!$A$6:$L$53,12,FALSE)),0)</f>
        <v>1.4315278200586183</v>
      </c>
      <c r="AC229" s="9">
        <f t="shared" si="39"/>
        <v>14.475449145487847</v>
      </c>
      <c r="AD229" s="12" t="s">
        <v>1969</v>
      </c>
      <c r="AE229" s="8"/>
    </row>
    <row r="230" spans="1:31" x14ac:dyDescent="0.25">
      <c r="A230" t="s">
        <v>2078</v>
      </c>
      <c r="B230" t="s">
        <v>2400</v>
      </c>
      <c r="C230" t="s">
        <v>2401</v>
      </c>
      <c r="D230" s="1">
        <v>45530</v>
      </c>
      <c r="E230">
        <f t="shared" si="34"/>
        <v>70</v>
      </c>
      <c r="F230" t="s">
        <v>14</v>
      </c>
      <c r="G230">
        <v>730</v>
      </c>
      <c r="H230">
        <f t="shared" si="33"/>
        <v>73</v>
      </c>
      <c r="I230" t="s">
        <v>7</v>
      </c>
      <c r="J230" t="s">
        <v>8</v>
      </c>
      <c r="K230" t="s">
        <v>6596</v>
      </c>
      <c r="L230" t="s">
        <v>8</v>
      </c>
      <c r="M230" t="s">
        <v>14</v>
      </c>
      <c r="N230" t="str">
        <f t="shared" si="35"/>
        <v>F</v>
      </c>
      <c r="O230" t="s">
        <v>294</v>
      </c>
      <c r="P230" t="s">
        <v>1037</v>
      </c>
      <c r="Q230" t="s">
        <v>171</v>
      </c>
      <c r="R230">
        <v>5</v>
      </c>
      <c r="S230">
        <f t="shared" si="36"/>
        <v>2019</v>
      </c>
      <c r="T230" t="s">
        <v>12</v>
      </c>
      <c r="U230">
        <v>1</v>
      </c>
      <c r="V230" t="s">
        <v>888</v>
      </c>
      <c r="W230">
        <f>VLOOKUP(Q230,'PBT Tag Rates'!$A$6:$D$67,4,FALSE)</f>
        <v>0.95971980899999998</v>
      </c>
      <c r="X230">
        <v>1</v>
      </c>
      <c r="Y230" s="8">
        <f t="shared" si="37"/>
        <v>1.1428571428571428</v>
      </c>
      <c r="Z230" s="10">
        <f>IFERROR(LOOKUP(H230,{30,43,48,53,58,63,68,73,78,83,88,93,97},{42,47,52,57,62,67,72,77,82,87,92,99,100}),999)</f>
        <v>77</v>
      </c>
      <c r="AA230" s="9">
        <f t="shared" si="38"/>
        <v>1.6326530612244898</v>
      </c>
      <c r="AB230" s="9">
        <f>IFERROR(IF(I230="AI",AA230-VLOOKUP(Q230,'PBT Tag Rates'!$A$6:$L$53,11,FALSE),AA230-VLOOKUP(Q230,'PBT Tag Rates'!$A$6:$L$53,12,FALSE)),0)</f>
        <v>1.6746238433447118</v>
      </c>
      <c r="AC230" s="9">
        <f t="shared" si="39"/>
        <v>16.933608933401771</v>
      </c>
      <c r="AD230" s="12" t="s">
        <v>1969</v>
      </c>
      <c r="AE230" s="8"/>
    </row>
    <row r="231" spans="1:31" x14ac:dyDescent="0.25">
      <c r="A231" t="s">
        <v>2078</v>
      </c>
      <c r="B231" t="s">
        <v>2402</v>
      </c>
      <c r="C231" t="s">
        <v>2403</v>
      </c>
      <c r="D231" s="1">
        <v>45530</v>
      </c>
      <c r="E231">
        <f t="shared" si="34"/>
        <v>70</v>
      </c>
      <c r="F231" t="s">
        <v>6</v>
      </c>
      <c r="G231">
        <v>600</v>
      </c>
      <c r="H231">
        <f t="shared" si="33"/>
        <v>60</v>
      </c>
      <c r="I231" t="s">
        <v>9</v>
      </c>
      <c r="J231">
        <v>1</v>
      </c>
      <c r="K231" t="s">
        <v>8</v>
      </c>
      <c r="L231" t="s">
        <v>8</v>
      </c>
      <c r="M231" t="s">
        <v>6</v>
      </c>
      <c r="N231" t="str">
        <f t="shared" si="35"/>
        <v>M</v>
      </c>
      <c r="O231" t="s">
        <v>996</v>
      </c>
      <c r="P231" t="s">
        <v>1210</v>
      </c>
      <c r="Q231" t="s">
        <v>940</v>
      </c>
      <c r="R231">
        <v>3</v>
      </c>
      <c r="S231">
        <f t="shared" si="36"/>
        <v>2021</v>
      </c>
      <c r="T231" t="s">
        <v>12</v>
      </c>
      <c r="U231">
        <v>0.999999999999997</v>
      </c>
      <c r="V231" t="s">
        <v>919</v>
      </c>
      <c r="W231">
        <f>VLOOKUP(Q231,'PBT Tag Rates'!$A$6:$D$67,4,FALSE)</f>
        <v>0.98140000000000005</v>
      </c>
      <c r="X231">
        <v>1</v>
      </c>
      <c r="Y231" s="8">
        <f t="shared" si="37"/>
        <v>1</v>
      </c>
      <c r="Z231" s="10">
        <f>IFERROR(LOOKUP(H231,{30,43,48,53,58,63,68,73,78,83,88,93,97},{42,47,52,57,62,67,72,77,82,87,92,99,100}),999)</f>
        <v>62</v>
      </c>
      <c r="AA231" s="9">
        <f t="shared" si="38"/>
        <v>1.4285714285714286</v>
      </c>
      <c r="AB231" s="9">
        <f>IFERROR(IF(I231="AI",AA231-VLOOKUP(Q231,'PBT Tag Rates'!$A$6:$L$53,11,FALSE),AA231-VLOOKUP(Q231,'PBT Tag Rates'!$A$6:$L$53,12,FALSE)),0)</f>
        <v>1.4475239453841451</v>
      </c>
      <c r="AC231" s="9">
        <f t="shared" si="39"/>
        <v>14.637200175003313</v>
      </c>
      <c r="AD231" s="12" t="s">
        <v>1969</v>
      </c>
      <c r="AE231" s="8"/>
    </row>
    <row r="232" spans="1:31" x14ac:dyDescent="0.25">
      <c r="A232" t="s">
        <v>2078</v>
      </c>
      <c r="B232" t="s">
        <v>2404</v>
      </c>
      <c r="C232" t="s">
        <v>1138</v>
      </c>
      <c r="D232" s="1">
        <v>45530</v>
      </c>
      <c r="E232">
        <f t="shared" si="34"/>
        <v>70</v>
      </c>
      <c r="F232" t="s">
        <v>6</v>
      </c>
      <c r="G232">
        <v>730</v>
      </c>
      <c r="H232">
        <f t="shared" si="33"/>
        <v>73</v>
      </c>
      <c r="I232" t="s">
        <v>7</v>
      </c>
      <c r="J232" t="s">
        <v>8</v>
      </c>
      <c r="K232" t="s">
        <v>6597</v>
      </c>
      <c r="L232" t="s">
        <v>8</v>
      </c>
      <c r="M232" t="s">
        <v>6</v>
      </c>
      <c r="N232" t="str">
        <f t="shared" si="35"/>
        <v>M</v>
      </c>
      <c r="O232" t="s">
        <v>7367</v>
      </c>
      <c r="P232" t="s">
        <v>7368</v>
      </c>
      <c r="Q232" t="s">
        <v>940</v>
      </c>
      <c r="R232">
        <v>3</v>
      </c>
      <c r="S232">
        <f t="shared" si="36"/>
        <v>2021</v>
      </c>
      <c r="T232" t="s">
        <v>12</v>
      </c>
      <c r="U232">
        <v>1.00000000000001</v>
      </c>
      <c r="V232" t="s">
        <v>892</v>
      </c>
      <c r="W232">
        <f>VLOOKUP(Q232,'PBT Tag Rates'!$A$6:$D$67,4,FALSE)</f>
        <v>0.98140000000000005</v>
      </c>
      <c r="X232">
        <v>1</v>
      </c>
      <c r="Y232" s="8">
        <f t="shared" si="37"/>
        <v>1.0555555555555556</v>
      </c>
      <c r="Z232" s="10">
        <f>IFERROR(LOOKUP(H232,{30,43,48,53,58,63,68,73,78,83,88,93,97},{42,47,52,57,62,67,72,77,82,87,92,99,100}),999)</f>
        <v>77</v>
      </c>
      <c r="AA232" s="9">
        <f t="shared" si="38"/>
        <v>1.5079365079365081</v>
      </c>
      <c r="AB232" s="9">
        <f>IFERROR(IF(I232="AI",AA232-VLOOKUP(Q232,'PBT Tag Rates'!$A$6:$L$53,11,FALSE),AA232-VLOOKUP(Q232,'PBT Tag Rates'!$A$6:$L$53,12,FALSE)),0)</f>
        <v>1.5268890247492246</v>
      </c>
      <c r="AC232" s="9">
        <f t="shared" si="39"/>
        <v>15.439730977534118</v>
      </c>
      <c r="AD232" s="12" t="s">
        <v>1969</v>
      </c>
      <c r="AE232" s="8"/>
    </row>
    <row r="233" spans="1:31" x14ac:dyDescent="0.25">
      <c r="A233" t="s">
        <v>2078</v>
      </c>
      <c r="B233" t="s">
        <v>2405</v>
      </c>
      <c r="C233" t="s">
        <v>1139</v>
      </c>
      <c r="D233" s="1">
        <v>45530</v>
      </c>
      <c r="E233">
        <f t="shared" si="34"/>
        <v>70</v>
      </c>
      <c r="F233" t="s">
        <v>14</v>
      </c>
      <c r="G233">
        <v>810</v>
      </c>
      <c r="H233">
        <f t="shared" si="33"/>
        <v>81</v>
      </c>
      <c r="I233" t="s">
        <v>7</v>
      </c>
      <c r="J233" t="s">
        <v>8</v>
      </c>
      <c r="K233" t="s">
        <v>6598</v>
      </c>
      <c r="L233" t="s">
        <v>8</v>
      </c>
      <c r="M233" t="s">
        <v>14</v>
      </c>
      <c r="N233" t="str">
        <f t="shared" si="35"/>
        <v>F</v>
      </c>
      <c r="O233" t="s">
        <v>1760</v>
      </c>
      <c r="P233" t="s">
        <v>1761</v>
      </c>
      <c r="Q233" t="s">
        <v>295</v>
      </c>
      <c r="R233">
        <v>4</v>
      </c>
      <c r="S233">
        <f t="shared" si="36"/>
        <v>2020</v>
      </c>
      <c r="T233" t="s">
        <v>12</v>
      </c>
      <c r="U233">
        <v>1</v>
      </c>
      <c r="V233" t="s">
        <v>889</v>
      </c>
      <c r="W233">
        <f>VLOOKUP(Q233,'PBT Tag Rates'!$A$6:$D$67,4,FALSE)</f>
        <v>0.98961045999999997</v>
      </c>
      <c r="X233">
        <v>1</v>
      </c>
      <c r="Y233" s="8">
        <f t="shared" si="37"/>
        <v>1.1379310344827587</v>
      </c>
      <c r="Z233" s="10">
        <f>IFERROR(LOOKUP(H233,{30,43,48,53,58,63,68,73,78,83,88,93,97},{42,47,52,57,62,67,72,77,82,87,92,99,100}),999)</f>
        <v>82</v>
      </c>
      <c r="AA233" s="9">
        <f t="shared" si="38"/>
        <v>1.6256157635467983</v>
      </c>
      <c r="AB233" s="9">
        <f>IFERROR(IF(I233="AI",AA233-VLOOKUP(Q233,'PBT Tag Rates'!$A$6:$L$53,11,FALSE),AA233-VLOOKUP(Q233,'PBT Tag Rates'!$A$6:$L$53,12,FALSE)),0)</f>
        <v>1.6361143793354795</v>
      </c>
      <c r="AC233" s="9">
        <f t="shared" si="39"/>
        <v>16.544205542091632</v>
      </c>
      <c r="AD233" s="12" t="s">
        <v>1969</v>
      </c>
      <c r="AE233" s="8"/>
    </row>
    <row r="234" spans="1:31" x14ac:dyDescent="0.25">
      <c r="A234" t="s">
        <v>2078</v>
      </c>
      <c r="B234" t="s">
        <v>2406</v>
      </c>
      <c r="C234" t="s">
        <v>2407</v>
      </c>
      <c r="D234" s="1">
        <v>45530</v>
      </c>
      <c r="E234">
        <f t="shared" si="34"/>
        <v>70</v>
      </c>
      <c r="F234" t="s">
        <v>14</v>
      </c>
      <c r="G234">
        <v>730</v>
      </c>
      <c r="H234">
        <f t="shared" si="33"/>
        <v>73</v>
      </c>
      <c r="I234" t="s">
        <v>9</v>
      </c>
      <c r="J234">
        <v>1</v>
      </c>
      <c r="K234" t="s">
        <v>8</v>
      </c>
      <c r="L234" t="s">
        <v>18</v>
      </c>
      <c r="M234" t="s">
        <v>269</v>
      </c>
      <c r="N234" t="str">
        <f t="shared" si="35"/>
        <v>F</v>
      </c>
      <c r="O234" t="s">
        <v>394</v>
      </c>
      <c r="P234" t="s">
        <v>394</v>
      </c>
      <c r="Q234" t="s">
        <v>8</v>
      </c>
      <c r="R234" t="s">
        <v>8</v>
      </c>
      <c r="S234" t="str">
        <f t="shared" si="36"/>
        <v>U</v>
      </c>
      <c r="T234" t="s">
        <v>8</v>
      </c>
      <c r="U234" t="s">
        <v>8</v>
      </c>
      <c r="V234" t="s">
        <v>394</v>
      </c>
      <c r="W234" t="e">
        <f>VLOOKUP(Q234,'PBT Tag Rates'!$A$6:$D$67,4,FALSE)</f>
        <v>#N/A</v>
      </c>
      <c r="X234">
        <v>1</v>
      </c>
      <c r="Y234" s="8">
        <f t="shared" si="37"/>
        <v>0</v>
      </c>
      <c r="Z234" s="10">
        <f>IFERROR(LOOKUP(H234,{30,43,48,53,58,63,68,73,78,83,88,93,97},{42,47,52,57,62,67,72,77,82,87,92,99,100}),999)</f>
        <v>77</v>
      </c>
      <c r="AA234" s="9">
        <f t="shared" si="38"/>
        <v>0</v>
      </c>
      <c r="AB234" s="9">
        <f>IFERROR(IF(I234="AI",AA234-VLOOKUP(Q234,'PBT Tag Rates'!$A$6:$L$53,11,FALSE),AA234-VLOOKUP(Q234,'PBT Tag Rates'!$A$6:$L$53,12,FALSE)),0)</f>
        <v>0</v>
      </c>
      <c r="AC234" s="9">
        <f t="shared" si="39"/>
        <v>0</v>
      </c>
      <c r="AD234" s="12" t="s">
        <v>1969</v>
      </c>
      <c r="AE234" s="8"/>
    </row>
    <row r="235" spans="1:31" x14ac:dyDescent="0.25">
      <c r="A235" t="s">
        <v>2078</v>
      </c>
      <c r="B235" t="s">
        <v>2408</v>
      </c>
      <c r="C235" t="s">
        <v>2409</v>
      </c>
      <c r="D235" s="1">
        <v>45530</v>
      </c>
      <c r="E235">
        <f t="shared" si="34"/>
        <v>70</v>
      </c>
      <c r="F235" t="s">
        <v>14</v>
      </c>
      <c r="G235">
        <v>760</v>
      </c>
      <c r="H235">
        <f t="shared" si="33"/>
        <v>76</v>
      </c>
      <c r="I235" t="s">
        <v>7</v>
      </c>
      <c r="J235" t="s">
        <v>8</v>
      </c>
      <c r="K235" t="s">
        <v>6599</v>
      </c>
      <c r="L235" t="s">
        <v>8</v>
      </c>
      <c r="M235" t="s">
        <v>14</v>
      </c>
      <c r="N235" t="str">
        <f t="shared" si="35"/>
        <v>F</v>
      </c>
      <c r="O235" t="s">
        <v>1028</v>
      </c>
      <c r="P235" t="s">
        <v>1152</v>
      </c>
      <c r="Q235" t="s">
        <v>295</v>
      </c>
      <c r="R235">
        <v>4</v>
      </c>
      <c r="S235">
        <f t="shared" si="36"/>
        <v>2020</v>
      </c>
      <c r="T235" t="s">
        <v>12</v>
      </c>
      <c r="U235">
        <v>0.999999999999997</v>
      </c>
      <c r="V235" t="s">
        <v>892</v>
      </c>
      <c r="W235">
        <f>VLOOKUP(Q235,'PBT Tag Rates'!$A$6:$D$67,4,FALSE)</f>
        <v>0.98961045999999997</v>
      </c>
      <c r="X235">
        <v>1</v>
      </c>
      <c r="Y235" s="8">
        <f t="shared" si="37"/>
        <v>1.1428571428571428</v>
      </c>
      <c r="Z235" s="10">
        <f>IFERROR(LOOKUP(H235,{30,43,48,53,58,63,68,73,78,83,88,93,97},{42,47,52,57,62,67,72,77,82,87,92,99,100}),999)</f>
        <v>77</v>
      </c>
      <c r="AA235" s="9">
        <f t="shared" si="38"/>
        <v>1.6326530612244898</v>
      </c>
      <c r="AB235" s="9">
        <f>IFERROR(IF(I235="AI",AA235-VLOOKUP(Q235,'PBT Tag Rates'!$A$6:$L$53,11,FALSE),AA235-VLOOKUP(Q235,'PBT Tag Rates'!$A$6:$L$53,12,FALSE)),0)</f>
        <v>1.6431516770131711</v>
      </c>
      <c r="AC235" s="9">
        <f t="shared" si="39"/>
        <v>16.6153659088185</v>
      </c>
      <c r="AD235" s="12" t="s">
        <v>1969</v>
      </c>
      <c r="AE235" s="8"/>
    </row>
    <row r="236" spans="1:31" x14ac:dyDescent="0.25">
      <c r="A236" t="s">
        <v>2078</v>
      </c>
      <c r="B236" t="s">
        <v>2410</v>
      </c>
      <c r="C236" t="s">
        <v>1144</v>
      </c>
      <c r="D236" s="1">
        <v>45530</v>
      </c>
      <c r="E236">
        <f t="shared" si="34"/>
        <v>70</v>
      </c>
      <c r="F236" t="s">
        <v>14</v>
      </c>
      <c r="G236">
        <v>750</v>
      </c>
      <c r="H236">
        <f t="shared" si="33"/>
        <v>75</v>
      </c>
      <c r="I236" t="s">
        <v>7</v>
      </c>
      <c r="J236" t="s">
        <v>8</v>
      </c>
      <c r="K236" t="s">
        <v>6600</v>
      </c>
      <c r="L236" t="s">
        <v>8</v>
      </c>
      <c r="M236" t="s">
        <v>14</v>
      </c>
      <c r="N236" t="str">
        <f t="shared" si="35"/>
        <v>F</v>
      </c>
      <c r="O236" t="s">
        <v>1308</v>
      </c>
      <c r="P236" t="s">
        <v>1309</v>
      </c>
      <c r="Q236" t="s">
        <v>476</v>
      </c>
      <c r="R236">
        <v>4</v>
      </c>
      <c r="S236">
        <f t="shared" si="36"/>
        <v>2020</v>
      </c>
      <c r="T236" t="s">
        <v>12</v>
      </c>
      <c r="U236">
        <v>0.999999999999998</v>
      </c>
      <c r="V236" t="s">
        <v>743</v>
      </c>
      <c r="W236">
        <f>VLOOKUP(Q236,'PBT Tag Rates'!$A$6:$D$67,4,FALSE)</f>
        <v>0.98845608500000004</v>
      </c>
      <c r="X236">
        <v>1</v>
      </c>
      <c r="Y236" s="8">
        <f t="shared" si="37"/>
        <v>1.1428571428571428</v>
      </c>
      <c r="Z236" s="10">
        <f>IFERROR(LOOKUP(H236,{30,43,48,53,58,63,68,73,78,83,88,93,97},{42,47,52,57,62,67,72,77,82,87,92,99,100}),999)</f>
        <v>77</v>
      </c>
      <c r="AA236" s="9">
        <f t="shared" si="38"/>
        <v>1.6326530612244898</v>
      </c>
      <c r="AB236" s="9">
        <f>IFERROR(IF(I236="AI",AA236-VLOOKUP(Q236,'PBT Tag Rates'!$A$6:$L$53,11,FALSE),AA236-VLOOKUP(Q236,'PBT Tag Rates'!$A$6:$L$53,12,FALSE)),0)</f>
        <v>1.6443317945290656</v>
      </c>
      <c r="AC236" s="9">
        <f t="shared" si="39"/>
        <v>16.627299125098105</v>
      </c>
      <c r="AD236" s="12" t="s">
        <v>1969</v>
      </c>
      <c r="AE236" s="8"/>
    </row>
    <row r="237" spans="1:31" x14ac:dyDescent="0.25">
      <c r="A237" t="s">
        <v>2078</v>
      </c>
      <c r="B237" t="s">
        <v>2411</v>
      </c>
      <c r="C237" t="s">
        <v>1145</v>
      </c>
      <c r="D237" s="1">
        <v>45530</v>
      </c>
      <c r="E237">
        <f t="shared" si="34"/>
        <v>70</v>
      </c>
      <c r="F237" t="s">
        <v>6</v>
      </c>
      <c r="G237">
        <v>530</v>
      </c>
      <c r="H237">
        <f t="shared" si="33"/>
        <v>53</v>
      </c>
      <c r="I237" t="s">
        <v>9</v>
      </c>
      <c r="J237">
        <v>1</v>
      </c>
      <c r="K237" t="s">
        <v>8</v>
      </c>
      <c r="L237" t="s">
        <v>18</v>
      </c>
      <c r="M237" t="s">
        <v>269</v>
      </c>
      <c r="N237" t="str">
        <f t="shared" si="35"/>
        <v>M</v>
      </c>
      <c r="O237" t="s">
        <v>394</v>
      </c>
      <c r="P237" t="s">
        <v>394</v>
      </c>
      <c r="Q237" t="s">
        <v>8</v>
      </c>
      <c r="R237" t="s">
        <v>8</v>
      </c>
      <c r="S237" t="str">
        <f t="shared" si="36"/>
        <v>U</v>
      </c>
      <c r="T237" t="s">
        <v>8</v>
      </c>
      <c r="U237" t="s">
        <v>8</v>
      </c>
      <c r="V237" t="s">
        <v>394</v>
      </c>
      <c r="W237" t="e">
        <f>VLOOKUP(Q237,'PBT Tag Rates'!$A$6:$D$67,4,FALSE)</f>
        <v>#N/A</v>
      </c>
      <c r="X237">
        <v>1</v>
      </c>
      <c r="Y237" s="8">
        <f t="shared" si="37"/>
        <v>0</v>
      </c>
      <c r="Z237" s="10">
        <f>IFERROR(LOOKUP(H237,{30,43,48,53,58,63,68,73,78,83,88,93,97},{42,47,52,57,62,67,72,77,82,87,92,99,100}),999)</f>
        <v>57</v>
      </c>
      <c r="AA237" s="9">
        <f t="shared" si="38"/>
        <v>0</v>
      </c>
      <c r="AB237" s="9">
        <f>IFERROR(IF(I237="AI",AA237-VLOOKUP(Q237,'PBT Tag Rates'!$A$6:$L$53,11,FALSE),AA237-VLOOKUP(Q237,'PBT Tag Rates'!$A$6:$L$53,12,FALSE)),0)</f>
        <v>0</v>
      </c>
      <c r="AC237" s="9">
        <f t="shared" si="39"/>
        <v>0</v>
      </c>
      <c r="AD237" s="12" t="s">
        <v>1969</v>
      </c>
      <c r="AE237" s="8"/>
    </row>
    <row r="238" spans="1:31" x14ac:dyDescent="0.25">
      <c r="A238" t="s">
        <v>2078</v>
      </c>
      <c r="B238" t="s">
        <v>2412</v>
      </c>
      <c r="C238" t="s">
        <v>2413</v>
      </c>
      <c r="D238" s="1">
        <v>45530</v>
      </c>
      <c r="E238">
        <f t="shared" si="34"/>
        <v>70</v>
      </c>
      <c r="F238" t="s">
        <v>6</v>
      </c>
      <c r="G238">
        <v>650</v>
      </c>
      <c r="H238">
        <f t="shared" si="33"/>
        <v>65</v>
      </c>
      <c r="I238" t="s">
        <v>7</v>
      </c>
      <c r="J238" t="s">
        <v>8</v>
      </c>
      <c r="K238" t="s">
        <v>8</v>
      </c>
      <c r="L238" t="s">
        <v>18</v>
      </c>
      <c r="M238" t="s">
        <v>269</v>
      </c>
      <c r="N238" t="str">
        <f t="shared" si="35"/>
        <v>M</v>
      </c>
      <c r="O238" t="s">
        <v>394</v>
      </c>
      <c r="P238" t="s">
        <v>394</v>
      </c>
      <c r="Q238" t="s">
        <v>8</v>
      </c>
      <c r="R238" t="s">
        <v>8</v>
      </c>
      <c r="S238" t="str">
        <f t="shared" si="36"/>
        <v>U</v>
      </c>
      <c r="T238" t="s">
        <v>8</v>
      </c>
      <c r="U238" t="s">
        <v>8</v>
      </c>
      <c r="V238" t="s">
        <v>394</v>
      </c>
      <c r="W238" t="e">
        <f>VLOOKUP(Q238,'PBT Tag Rates'!$A$6:$D$67,4,FALSE)</f>
        <v>#N/A</v>
      </c>
      <c r="X238">
        <v>1</v>
      </c>
      <c r="Y238" s="8">
        <f t="shared" si="37"/>
        <v>0</v>
      </c>
      <c r="Z238" s="10">
        <f>IFERROR(LOOKUP(H238,{30,43,48,53,58,63,68,73,78,83,88,93,97},{42,47,52,57,62,67,72,77,82,87,92,99,100}),999)</f>
        <v>67</v>
      </c>
      <c r="AA238" s="9">
        <f t="shared" si="38"/>
        <v>0</v>
      </c>
      <c r="AB238" s="9">
        <f>IFERROR(IF(I238="AI",AA238-VLOOKUP(Q238,'PBT Tag Rates'!$A$6:$L$53,11,FALSE),AA238-VLOOKUP(Q238,'PBT Tag Rates'!$A$6:$L$53,12,FALSE)),0)</f>
        <v>0</v>
      </c>
      <c r="AC238" s="9">
        <f t="shared" si="39"/>
        <v>0</v>
      </c>
      <c r="AD238" s="12" t="s">
        <v>1969</v>
      </c>
      <c r="AE238" s="8"/>
    </row>
    <row r="239" spans="1:31" x14ac:dyDescent="0.25">
      <c r="A239" t="s">
        <v>2078</v>
      </c>
      <c r="B239" t="s">
        <v>2414</v>
      </c>
      <c r="C239" t="s">
        <v>2415</v>
      </c>
      <c r="D239" s="1">
        <v>45530</v>
      </c>
      <c r="E239">
        <f t="shared" si="34"/>
        <v>70</v>
      </c>
      <c r="F239" t="s">
        <v>6</v>
      </c>
      <c r="G239">
        <v>760</v>
      </c>
      <c r="H239">
        <f t="shared" si="33"/>
        <v>76</v>
      </c>
      <c r="I239" t="s">
        <v>7</v>
      </c>
      <c r="J239" t="s">
        <v>8</v>
      </c>
      <c r="K239" t="s">
        <v>6601</v>
      </c>
      <c r="L239" t="s">
        <v>8</v>
      </c>
      <c r="M239" t="s">
        <v>6</v>
      </c>
      <c r="N239" t="str">
        <f t="shared" si="35"/>
        <v>M</v>
      </c>
      <c r="O239" t="s">
        <v>427</v>
      </c>
      <c r="P239" t="s">
        <v>1179</v>
      </c>
      <c r="Q239" t="s">
        <v>295</v>
      </c>
      <c r="R239">
        <v>4</v>
      </c>
      <c r="S239">
        <f t="shared" si="36"/>
        <v>2020</v>
      </c>
      <c r="T239" t="s">
        <v>12</v>
      </c>
      <c r="U239">
        <v>0.999999999999999</v>
      </c>
      <c r="V239" t="s">
        <v>892</v>
      </c>
      <c r="W239">
        <f>VLOOKUP(Q239,'PBT Tag Rates'!$A$6:$D$67,4,FALSE)</f>
        <v>0.98961045999999997</v>
      </c>
      <c r="X239">
        <v>1</v>
      </c>
      <c r="Y239" s="8">
        <f t="shared" si="37"/>
        <v>1.0555555555555556</v>
      </c>
      <c r="Z239" s="10">
        <f>IFERROR(LOOKUP(H239,{30,43,48,53,58,63,68,73,78,83,88,93,97},{42,47,52,57,62,67,72,77,82,87,92,99,100}),999)</f>
        <v>77</v>
      </c>
      <c r="AA239" s="9">
        <f t="shared" si="38"/>
        <v>1.5079365079365081</v>
      </c>
      <c r="AB239" s="9">
        <f>IFERROR(IF(I239="AI",AA239-VLOOKUP(Q239,'PBT Tag Rates'!$A$6:$L$53,11,FALSE),AA239-VLOOKUP(Q239,'PBT Tag Rates'!$A$6:$L$53,12,FALSE)),0)</f>
        <v>1.5184351237251894</v>
      </c>
      <c r="AC239" s="9">
        <f t="shared" si="39"/>
        <v>15.354246076270098</v>
      </c>
      <c r="AD239" s="12" t="s">
        <v>1969</v>
      </c>
      <c r="AE239" s="8"/>
    </row>
    <row r="240" spans="1:31" x14ac:dyDescent="0.25">
      <c r="A240" t="s">
        <v>2078</v>
      </c>
      <c r="B240" t="s">
        <v>2416</v>
      </c>
      <c r="C240" t="s">
        <v>2417</v>
      </c>
      <c r="D240" s="1">
        <v>45530</v>
      </c>
      <c r="E240">
        <f t="shared" si="34"/>
        <v>70</v>
      </c>
      <c r="F240" t="s">
        <v>14</v>
      </c>
      <c r="G240">
        <v>820</v>
      </c>
      <c r="H240">
        <f t="shared" si="33"/>
        <v>82</v>
      </c>
      <c r="I240" t="s">
        <v>7</v>
      </c>
      <c r="J240" t="s">
        <v>8</v>
      </c>
      <c r="K240" t="s">
        <v>6602</v>
      </c>
      <c r="L240" t="s">
        <v>8</v>
      </c>
      <c r="M240" t="s">
        <v>14</v>
      </c>
      <c r="N240" t="str">
        <f t="shared" si="35"/>
        <v>F</v>
      </c>
      <c r="O240" t="s">
        <v>8</v>
      </c>
      <c r="P240" t="s">
        <v>8</v>
      </c>
      <c r="Q240" t="s">
        <v>11</v>
      </c>
      <c r="R240" t="s">
        <v>8</v>
      </c>
      <c r="S240" t="str">
        <f t="shared" si="36"/>
        <v>U</v>
      </c>
      <c r="T240" t="s">
        <v>12</v>
      </c>
      <c r="U240">
        <v>1</v>
      </c>
      <c r="V240" t="s">
        <v>8</v>
      </c>
      <c r="W240">
        <f>VLOOKUP(Q240,'PBT Tag Rates'!$A$6:$D$67,4,FALSE)</f>
        <v>1</v>
      </c>
      <c r="X240">
        <v>1</v>
      </c>
      <c r="Y240" s="8">
        <f t="shared" si="37"/>
        <v>1.1379310344827587</v>
      </c>
      <c r="Z240" s="10">
        <f>IFERROR(LOOKUP(H240,{30,43,48,53,58,63,68,73,78,83,88,93,97},{42,47,52,57,62,67,72,77,82,87,92,99,100}),999)</f>
        <v>82</v>
      </c>
      <c r="AA240" s="9">
        <f t="shared" si="38"/>
        <v>1.6256157635467983</v>
      </c>
      <c r="AB240" s="9">
        <f>IFERROR(IF(I240="AI",AA240-VLOOKUP(Q240,'PBT Tag Rates'!$A$6:$L$53,11,FALSE),AA240-VLOOKUP(Q240,'PBT Tag Rates'!$A$6:$L$53,12,FALSE)),0)</f>
        <v>1.5843126370444234</v>
      </c>
      <c r="AC240" s="9">
        <f t="shared" si="39"/>
        <v>16.02039212004361</v>
      </c>
      <c r="AD240" s="12" t="s">
        <v>1969</v>
      </c>
      <c r="AE240" s="8"/>
    </row>
    <row r="241" spans="1:31" x14ac:dyDescent="0.25">
      <c r="A241" t="s">
        <v>2078</v>
      </c>
      <c r="B241" t="s">
        <v>2418</v>
      </c>
      <c r="C241" t="s">
        <v>2419</v>
      </c>
      <c r="D241" s="1">
        <v>45530</v>
      </c>
      <c r="E241">
        <f t="shared" si="34"/>
        <v>70</v>
      </c>
      <c r="F241" t="s">
        <v>6</v>
      </c>
      <c r="G241">
        <v>420</v>
      </c>
      <c r="H241">
        <f t="shared" si="33"/>
        <v>42</v>
      </c>
      <c r="I241" t="s">
        <v>7</v>
      </c>
      <c r="J241" t="s">
        <v>8</v>
      </c>
      <c r="K241" t="s">
        <v>8</v>
      </c>
      <c r="L241" t="s">
        <v>8</v>
      </c>
      <c r="M241" t="s">
        <v>6</v>
      </c>
      <c r="N241" t="str">
        <f t="shared" si="35"/>
        <v>M</v>
      </c>
      <c r="O241" t="s">
        <v>7369</v>
      </c>
      <c r="P241" t="s">
        <v>7370</v>
      </c>
      <c r="Q241" t="s">
        <v>7371</v>
      </c>
      <c r="R241">
        <v>2</v>
      </c>
      <c r="S241">
        <f t="shared" si="36"/>
        <v>2022</v>
      </c>
      <c r="T241" t="s">
        <v>12</v>
      </c>
      <c r="U241">
        <v>0.999999999999998</v>
      </c>
      <c r="V241" t="s">
        <v>742</v>
      </c>
      <c r="W241">
        <f>VLOOKUP(Q241,'PBT Tag Rates'!$A$6:$D$67,4,FALSE)</f>
        <v>0.98</v>
      </c>
      <c r="X241">
        <v>1</v>
      </c>
      <c r="Y241" s="8">
        <f t="shared" si="37"/>
        <v>1</v>
      </c>
      <c r="Z241" s="10">
        <f>IFERROR(LOOKUP(H241,{30,43,48,53,58,63,68,73,78,83,88,93,97},{42,47,52,57,62,67,72,77,82,87,92,99,100}),999)</f>
        <v>42</v>
      </c>
      <c r="AA241" s="9">
        <f t="shared" si="38"/>
        <v>1.4285714285714286</v>
      </c>
      <c r="AB241" s="9">
        <f>IFERROR(IF(I241="AI",AA241-VLOOKUP(Q241,'PBT Tag Rates'!$A$6:$L$53,11,FALSE),AA241-VLOOKUP(Q241,'PBT Tag Rates'!$A$6:$L$53,12,FALSE)),0)</f>
        <v>1.4489795918367347</v>
      </c>
      <c r="AC241" s="9">
        <f t="shared" si="39"/>
        <v>14.651919509062367</v>
      </c>
      <c r="AD241" s="12" t="s">
        <v>1969</v>
      </c>
      <c r="AE241" s="8"/>
    </row>
    <row r="242" spans="1:31" x14ac:dyDescent="0.25">
      <c r="A242" t="s">
        <v>2078</v>
      </c>
      <c r="B242" t="s">
        <v>2420</v>
      </c>
      <c r="C242" t="s">
        <v>1146</v>
      </c>
      <c r="D242" s="1">
        <v>45530</v>
      </c>
      <c r="E242">
        <f t="shared" si="34"/>
        <v>70</v>
      </c>
      <c r="F242" t="s">
        <v>14</v>
      </c>
      <c r="G242">
        <v>800</v>
      </c>
      <c r="H242">
        <f t="shared" si="33"/>
        <v>80</v>
      </c>
      <c r="I242" t="s">
        <v>9</v>
      </c>
      <c r="J242">
        <v>1</v>
      </c>
      <c r="K242" t="s">
        <v>8</v>
      </c>
      <c r="L242" t="s">
        <v>18</v>
      </c>
      <c r="M242" t="s">
        <v>269</v>
      </c>
      <c r="N242" t="str">
        <f t="shared" si="35"/>
        <v>F</v>
      </c>
      <c r="O242" t="s">
        <v>394</v>
      </c>
      <c r="P242" t="s">
        <v>394</v>
      </c>
      <c r="Q242" t="s">
        <v>8</v>
      </c>
      <c r="R242" t="s">
        <v>8</v>
      </c>
      <c r="S242" t="str">
        <f t="shared" si="36"/>
        <v>U</v>
      </c>
      <c r="T242" t="s">
        <v>8</v>
      </c>
      <c r="U242" t="s">
        <v>8</v>
      </c>
      <c r="V242" t="s">
        <v>394</v>
      </c>
      <c r="W242" t="e">
        <f>VLOOKUP(Q242,'PBT Tag Rates'!$A$6:$D$67,4,FALSE)</f>
        <v>#N/A</v>
      </c>
      <c r="X242">
        <v>1</v>
      </c>
      <c r="Y242" s="8">
        <f t="shared" si="37"/>
        <v>0</v>
      </c>
      <c r="Z242" s="10">
        <f>IFERROR(LOOKUP(H242,{30,43,48,53,58,63,68,73,78,83,88,93,97},{42,47,52,57,62,67,72,77,82,87,92,99,100}),999)</f>
        <v>82</v>
      </c>
      <c r="AA242" s="9">
        <f t="shared" si="38"/>
        <v>0</v>
      </c>
      <c r="AB242" s="9">
        <f>IFERROR(IF(I242="AI",AA242-VLOOKUP(Q242,'PBT Tag Rates'!$A$6:$L$53,11,FALSE),AA242-VLOOKUP(Q242,'PBT Tag Rates'!$A$6:$L$53,12,FALSE)),0)</f>
        <v>0</v>
      </c>
      <c r="AC242" s="9">
        <f t="shared" si="39"/>
        <v>0</v>
      </c>
      <c r="AD242" s="12" t="s">
        <v>1969</v>
      </c>
      <c r="AE242" s="8"/>
    </row>
    <row r="243" spans="1:31" x14ac:dyDescent="0.25">
      <c r="A243" t="s">
        <v>2078</v>
      </c>
      <c r="B243" t="s">
        <v>2421</v>
      </c>
      <c r="C243" t="s">
        <v>1147</v>
      </c>
      <c r="D243" s="1">
        <v>45530</v>
      </c>
      <c r="E243">
        <f t="shared" si="34"/>
        <v>70</v>
      </c>
      <c r="F243" t="s">
        <v>14</v>
      </c>
      <c r="G243">
        <v>820</v>
      </c>
      <c r="H243">
        <f t="shared" si="33"/>
        <v>82</v>
      </c>
      <c r="I243" t="s">
        <v>9</v>
      </c>
      <c r="J243">
        <v>1</v>
      </c>
      <c r="K243" t="s">
        <v>8</v>
      </c>
      <c r="L243" t="s">
        <v>8</v>
      </c>
      <c r="M243" t="s">
        <v>6</v>
      </c>
      <c r="N243" t="str">
        <f t="shared" si="35"/>
        <v>M</v>
      </c>
      <c r="O243" t="s">
        <v>7230</v>
      </c>
      <c r="P243" t="s">
        <v>7231</v>
      </c>
      <c r="Q243" t="s">
        <v>295</v>
      </c>
      <c r="R243">
        <v>4</v>
      </c>
      <c r="S243">
        <f t="shared" si="36"/>
        <v>2020</v>
      </c>
      <c r="T243" t="s">
        <v>12</v>
      </c>
      <c r="U243">
        <v>0.999999999999996</v>
      </c>
      <c r="V243" t="s">
        <v>740</v>
      </c>
      <c r="W243">
        <f>VLOOKUP(Q243,'PBT Tag Rates'!$A$6:$D$67,4,FALSE)</f>
        <v>0.98961045999999997</v>
      </c>
      <c r="X243">
        <v>1</v>
      </c>
      <c r="Y243" s="8">
        <f t="shared" si="37"/>
        <v>1.0249999999999999</v>
      </c>
      <c r="Z243" s="10">
        <f>IFERROR(LOOKUP(H243,{30,43,48,53,58,63,68,73,78,83,88,93,97},{42,47,52,57,62,67,72,77,82,87,92,99,100}),999)</f>
        <v>82</v>
      </c>
      <c r="AA243" s="9">
        <f t="shared" si="38"/>
        <v>1.4642857142857142</v>
      </c>
      <c r="AB243" s="9">
        <f>IFERROR(IF(I243="AI",AA243-VLOOKUP(Q243,'PBT Tag Rates'!$A$6:$L$53,11,FALSE),AA243-VLOOKUP(Q243,'PBT Tag Rates'!$A$6:$L$53,12,FALSE)),0)</f>
        <v>1.4747843300743955</v>
      </c>
      <c r="AC243" s="9">
        <f t="shared" si="39"/>
        <v>14.912854134878154</v>
      </c>
      <c r="AD243" s="12" t="s">
        <v>1969</v>
      </c>
      <c r="AE243" s="8"/>
    </row>
    <row r="244" spans="1:31" x14ac:dyDescent="0.25">
      <c r="A244" t="s">
        <v>2078</v>
      </c>
      <c r="B244" t="s">
        <v>2422</v>
      </c>
      <c r="C244" t="s">
        <v>2423</v>
      </c>
      <c r="D244" s="1">
        <v>45530</v>
      </c>
      <c r="E244">
        <f t="shared" si="34"/>
        <v>70</v>
      </c>
      <c r="F244" t="s">
        <v>6</v>
      </c>
      <c r="G244">
        <v>780</v>
      </c>
      <c r="H244">
        <f t="shared" si="33"/>
        <v>78</v>
      </c>
      <c r="I244" t="s">
        <v>7</v>
      </c>
      <c r="J244" t="s">
        <v>8</v>
      </c>
      <c r="K244" t="s">
        <v>6603</v>
      </c>
      <c r="L244" t="s">
        <v>8</v>
      </c>
      <c r="M244" t="s">
        <v>6</v>
      </c>
      <c r="N244" t="str">
        <f t="shared" si="35"/>
        <v>M</v>
      </c>
      <c r="O244" t="s">
        <v>1636</v>
      </c>
      <c r="P244" t="s">
        <v>1637</v>
      </c>
      <c r="Q244" t="s">
        <v>295</v>
      </c>
      <c r="R244">
        <v>4</v>
      </c>
      <c r="S244">
        <f t="shared" si="36"/>
        <v>2020</v>
      </c>
      <c r="T244" t="s">
        <v>12</v>
      </c>
      <c r="U244">
        <v>0.999999999999996</v>
      </c>
      <c r="V244" t="s">
        <v>886</v>
      </c>
      <c r="W244">
        <f>VLOOKUP(Q244,'PBT Tag Rates'!$A$6:$D$67,4,FALSE)</f>
        <v>0.98961045999999997</v>
      </c>
      <c r="X244">
        <v>1</v>
      </c>
      <c r="Y244" s="8">
        <f t="shared" si="37"/>
        <v>1.0249999999999999</v>
      </c>
      <c r="Z244" s="10">
        <f>IFERROR(LOOKUP(H244,{30,43,48,53,58,63,68,73,78,83,88,93,97},{42,47,52,57,62,67,72,77,82,87,92,99,100}),999)</f>
        <v>82</v>
      </c>
      <c r="AA244" s="9">
        <f t="shared" si="38"/>
        <v>1.4642857142857142</v>
      </c>
      <c r="AB244" s="9">
        <f>IFERROR(IF(I244="AI",AA244-VLOOKUP(Q244,'PBT Tag Rates'!$A$6:$L$53,11,FALSE),AA244-VLOOKUP(Q244,'PBT Tag Rates'!$A$6:$L$53,12,FALSE)),0)</f>
        <v>1.4747843300743955</v>
      </c>
      <c r="AC244" s="9">
        <f t="shared" si="39"/>
        <v>14.912854134878154</v>
      </c>
      <c r="AD244" s="12" t="s">
        <v>1969</v>
      </c>
      <c r="AE244" s="8"/>
    </row>
    <row r="245" spans="1:31" x14ac:dyDescent="0.25">
      <c r="A245" t="s">
        <v>2078</v>
      </c>
      <c r="B245" t="s">
        <v>2424</v>
      </c>
      <c r="C245" t="s">
        <v>1148</v>
      </c>
      <c r="D245" s="1">
        <v>45530</v>
      </c>
      <c r="E245">
        <f t="shared" si="34"/>
        <v>70</v>
      </c>
      <c r="F245" t="s">
        <v>6</v>
      </c>
      <c r="G245">
        <v>880</v>
      </c>
      <c r="H245">
        <f t="shared" si="33"/>
        <v>88</v>
      </c>
      <c r="I245" t="s">
        <v>7</v>
      </c>
      <c r="J245" t="s">
        <v>8</v>
      </c>
      <c r="K245" t="s">
        <v>6604</v>
      </c>
      <c r="L245" t="s">
        <v>8</v>
      </c>
      <c r="M245" t="s">
        <v>6</v>
      </c>
      <c r="N245" t="str">
        <f t="shared" si="35"/>
        <v>M</v>
      </c>
      <c r="O245" t="s">
        <v>7372</v>
      </c>
      <c r="P245" t="s">
        <v>7373</v>
      </c>
      <c r="Q245" t="s">
        <v>476</v>
      </c>
      <c r="R245">
        <v>4</v>
      </c>
      <c r="S245">
        <f t="shared" si="36"/>
        <v>2020</v>
      </c>
      <c r="T245" t="s">
        <v>12</v>
      </c>
      <c r="U245">
        <v>1</v>
      </c>
      <c r="V245" t="s">
        <v>658</v>
      </c>
      <c r="W245">
        <f>VLOOKUP(Q245,'PBT Tag Rates'!$A$6:$D$67,4,FALSE)</f>
        <v>0.98845608500000004</v>
      </c>
      <c r="X245">
        <v>1</v>
      </c>
      <c r="Y245" s="8">
        <f t="shared" si="37"/>
        <v>1</v>
      </c>
      <c r="Z245" s="10">
        <f>IFERROR(LOOKUP(H245,{30,43,48,53,58,63,68,73,78,83,88,93,97},{42,47,52,57,62,67,72,77,82,87,92,99,100}),999)</f>
        <v>92</v>
      </c>
      <c r="AA245" s="9">
        <f t="shared" si="38"/>
        <v>1.4285714285714286</v>
      </c>
      <c r="AB245" s="9">
        <f>IFERROR(IF(I245="AI",AA245-VLOOKUP(Q245,'PBT Tag Rates'!$A$6:$L$53,11,FALSE),AA245-VLOOKUP(Q245,'PBT Tag Rates'!$A$6:$L$53,12,FALSE)),0)</f>
        <v>1.4402501618760044</v>
      </c>
      <c r="AC245" s="9">
        <f t="shared" si="39"/>
        <v>14.563648490018899</v>
      </c>
      <c r="AD245" s="12" t="s">
        <v>1969</v>
      </c>
      <c r="AE245" s="8"/>
    </row>
    <row r="246" spans="1:31" x14ac:dyDescent="0.25">
      <c r="A246" t="s">
        <v>2078</v>
      </c>
      <c r="B246" t="s">
        <v>2425</v>
      </c>
      <c r="C246" t="s">
        <v>1149</v>
      </c>
      <c r="D246" s="1">
        <v>45530</v>
      </c>
      <c r="E246">
        <f t="shared" si="34"/>
        <v>70</v>
      </c>
      <c r="F246" t="s">
        <v>14</v>
      </c>
      <c r="G246">
        <v>740</v>
      </c>
      <c r="H246">
        <f t="shared" si="33"/>
        <v>74</v>
      </c>
      <c r="I246" t="s">
        <v>9</v>
      </c>
      <c r="J246">
        <v>1</v>
      </c>
      <c r="K246" t="s">
        <v>8</v>
      </c>
      <c r="L246" t="s">
        <v>8</v>
      </c>
      <c r="M246" t="s">
        <v>14</v>
      </c>
      <c r="N246" t="str">
        <f t="shared" si="35"/>
        <v>F</v>
      </c>
      <c r="O246" t="s">
        <v>1035</v>
      </c>
      <c r="P246" t="s">
        <v>1688</v>
      </c>
      <c r="Q246" t="s">
        <v>171</v>
      </c>
      <c r="R246">
        <v>5</v>
      </c>
      <c r="S246">
        <f t="shared" si="36"/>
        <v>2019</v>
      </c>
      <c r="T246" t="s">
        <v>12</v>
      </c>
      <c r="U246">
        <v>0.999999999999997</v>
      </c>
      <c r="V246" t="s">
        <v>949</v>
      </c>
      <c r="W246">
        <f>VLOOKUP(Q246,'PBT Tag Rates'!$A$6:$D$67,4,FALSE)</f>
        <v>0.95971980899999998</v>
      </c>
      <c r="X246">
        <v>1</v>
      </c>
      <c r="Y246" s="8">
        <f t="shared" si="37"/>
        <v>1.1428571428571428</v>
      </c>
      <c r="Z246" s="10">
        <f>IFERROR(LOOKUP(H246,{30,43,48,53,58,63,68,73,78,83,88,93,97},{42,47,52,57,62,67,72,77,82,87,92,99,100}),999)</f>
        <v>77</v>
      </c>
      <c r="AA246" s="9">
        <f t="shared" si="38"/>
        <v>1.6326530612244898</v>
      </c>
      <c r="AB246" s="9">
        <f>IFERROR(IF(I246="AI",AA246-VLOOKUP(Q246,'PBT Tag Rates'!$A$6:$L$53,11,FALSE),AA246-VLOOKUP(Q246,'PBT Tag Rates'!$A$6:$L$53,12,FALSE)),0)</f>
        <v>1.6746238433447118</v>
      </c>
      <c r="AC246" s="9">
        <f t="shared" si="39"/>
        <v>16.933608933401771</v>
      </c>
      <c r="AD246" s="12" t="s">
        <v>676</v>
      </c>
      <c r="AE246" s="8"/>
    </row>
    <row r="247" spans="1:31" x14ac:dyDescent="0.25">
      <c r="A247" t="s">
        <v>2078</v>
      </c>
      <c r="B247" t="s">
        <v>2426</v>
      </c>
      <c r="C247" t="s">
        <v>1151</v>
      </c>
      <c r="D247" s="1">
        <v>45530</v>
      </c>
      <c r="E247">
        <f t="shared" si="34"/>
        <v>70</v>
      </c>
      <c r="F247" t="s">
        <v>14</v>
      </c>
      <c r="G247">
        <v>810</v>
      </c>
      <c r="H247">
        <f t="shared" ref="H247:H310" si="40">G247/10</f>
        <v>81</v>
      </c>
      <c r="I247" t="s">
        <v>9</v>
      </c>
      <c r="J247">
        <v>1</v>
      </c>
      <c r="K247" t="s">
        <v>8</v>
      </c>
      <c r="L247" t="s">
        <v>8</v>
      </c>
      <c r="M247" t="s">
        <v>14</v>
      </c>
      <c r="N247" t="str">
        <f t="shared" si="35"/>
        <v>F</v>
      </c>
      <c r="O247" t="s">
        <v>1778</v>
      </c>
      <c r="P247" t="s">
        <v>1779</v>
      </c>
      <c r="Q247" t="s">
        <v>295</v>
      </c>
      <c r="R247">
        <v>4</v>
      </c>
      <c r="S247">
        <f t="shared" si="36"/>
        <v>2020</v>
      </c>
      <c r="T247" t="s">
        <v>12</v>
      </c>
      <c r="U247">
        <v>1</v>
      </c>
      <c r="V247" t="s">
        <v>893</v>
      </c>
      <c r="W247">
        <f>VLOOKUP(Q247,'PBT Tag Rates'!$A$6:$D$67,4,FALSE)</f>
        <v>0.98961045999999997</v>
      </c>
      <c r="X247">
        <v>1</v>
      </c>
      <c r="Y247" s="8">
        <f t="shared" si="37"/>
        <v>1.1379310344827587</v>
      </c>
      <c r="Z247" s="10">
        <f>IFERROR(LOOKUP(H247,{30,43,48,53,58,63,68,73,78,83,88,93,97},{42,47,52,57,62,67,72,77,82,87,92,99,100}),999)</f>
        <v>82</v>
      </c>
      <c r="AA247" s="9">
        <f t="shared" si="38"/>
        <v>1.6256157635467983</v>
      </c>
      <c r="AB247" s="9">
        <f>IFERROR(IF(I247="AI",AA247-VLOOKUP(Q247,'PBT Tag Rates'!$A$6:$L$53,11,FALSE),AA247-VLOOKUP(Q247,'PBT Tag Rates'!$A$6:$L$53,12,FALSE)),0)</f>
        <v>1.6361143793354795</v>
      </c>
      <c r="AC247" s="9">
        <f t="shared" si="39"/>
        <v>16.544205542091632</v>
      </c>
      <c r="AD247" s="12" t="s">
        <v>1969</v>
      </c>
      <c r="AE247" s="8"/>
    </row>
    <row r="248" spans="1:31" x14ac:dyDescent="0.25">
      <c r="A248" t="s">
        <v>2078</v>
      </c>
      <c r="B248" t="s">
        <v>2427</v>
      </c>
      <c r="C248" t="s">
        <v>2428</v>
      </c>
      <c r="D248" s="1">
        <v>45530</v>
      </c>
      <c r="E248">
        <f t="shared" si="34"/>
        <v>70</v>
      </c>
      <c r="F248" t="s">
        <v>6</v>
      </c>
      <c r="G248">
        <v>690</v>
      </c>
      <c r="H248">
        <f t="shared" si="40"/>
        <v>69</v>
      </c>
      <c r="I248" t="s">
        <v>7</v>
      </c>
      <c r="J248" t="s">
        <v>8</v>
      </c>
      <c r="K248" t="s">
        <v>8</v>
      </c>
      <c r="L248" t="s">
        <v>8</v>
      </c>
      <c r="M248" t="s">
        <v>6</v>
      </c>
      <c r="N248" t="str">
        <f t="shared" si="35"/>
        <v>M</v>
      </c>
      <c r="O248" t="s">
        <v>451</v>
      </c>
      <c r="P248" t="s">
        <v>452</v>
      </c>
      <c r="Q248" t="s">
        <v>295</v>
      </c>
      <c r="R248">
        <v>4</v>
      </c>
      <c r="S248">
        <f t="shared" si="36"/>
        <v>2020</v>
      </c>
      <c r="T248" t="s">
        <v>12</v>
      </c>
      <c r="U248">
        <v>1</v>
      </c>
      <c r="V248" t="s">
        <v>889</v>
      </c>
      <c r="W248">
        <f>VLOOKUP(Q248,'PBT Tag Rates'!$A$6:$D$67,4,FALSE)</f>
        <v>0.98961045999999997</v>
      </c>
      <c r="X248">
        <v>1</v>
      </c>
      <c r="Y248" s="8">
        <f t="shared" si="37"/>
        <v>1.0952380952380953</v>
      </c>
      <c r="Z248" s="10">
        <f>IFERROR(LOOKUP(H248,{30,43,48,53,58,63,68,73,78,83,88,93,97},{42,47,52,57,62,67,72,77,82,87,92,99,100}),999)</f>
        <v>72</v>
      </c>
      <c r="AA248" s="9">
        <f t="shared" si="38"/>
        <v>1.5646258503401362</v>
      </c>
      <c r="AB248" s="9">
        <f>IFERROR(IF(I248="AI",AA248-VLOOKUP(Q248,'PBT Tag Rates'!$A$6:$L$53,11,FALSE),AA248-VLOOKUP(Q248,'PBT Tag Rates'!$A$6:$L$53,12,FALSE)),0)</f>
        <v>1.5751244661288175</v>
      </c>
      <c r="AC248" s="9">
        <f t="shared" si="39"/>
        <v>15.9274823637921</v>
      </c>
      <c r="AD248" s="12" t="s">
        <v>1969</v>
      </c>
      <c r="AE248" s="8"/>
    </row>
    <row r="249" spans="1:31" x14ac:dyDescent="0.25">
      <c r="A249" t="s">
        <v>2078</v>
      </c>
      <c r="B249" t="s">
        <v>2429</v>
      </c>
      <c r="C249" t="s">
        <v>174</v>
      </c>
      <c r="D249" s="1">
        <v>45530</v>
      </c>
      <c r="E249">
        <f t="shared" si="34"/>
        <v>70</v>
      </c>
      <c r="F249" t="s">
        <v>6</v>
      </c>
      <c r="G249">
        <v>680</v>
      </c>
      <c r="H249">
        <f t="shared" si="40"/>
        <v>68</v>
      </c>
      <c r="I249" t="s">
        <v>9</v>
      </c>
      <c r="J249">
        <v>1</v>
      </c>
      <c r="K249" t="s">
        <v>8</v>
      </c>
      <c r="L249" t="s">
        <v>8</v>
      </c>
      <c r="M249" t="s">
        <v>6</v>
      </c>
      <c r="N249" t="str">
        <f t="shared" si="35"/>
        <v>M</v>
      </c>
      <c r="O249" t="s">
        <v>7374</v>
      </c>
      <c r="P249" t="s">
        <v>7375</v>
      </c>
      <c r="Q249" t="s">
        <v>940</v>
      </c>
      <c r="R249">
        <v>3</v>
      </c>
      <c r="S249">
        <f t="shared" si="36"/>
        <v>2021</v>
      </c>
      <c r="T249" t="s">
        <v>12</v>
      </c>
      <c r="U249">
        <v>1</v>
      </c>
      <c r="V249" t="s">
        <v>889</v>
      </c>
      <c r="W249">
        <f>VLOOKUP(Q249,'PBT Tag Rates'!$A$6:$D$67,4,FALSE)</f>
        <v>0.98140000000000005</v>
      </c>
      <c r="X249">
        <v>1</v>
      </c>
      <c r="Y249" s="8">
        <f t="shared" si="37"/>
        <v>1.0952380952380953</v>
      </c>
      <c r="Z249" s="10">
        <f>IFERROR(LOOKUP(H249,{30,43,48,53,58,63,68,73,78,83,88,93,97},{42,47,52,57,62,67,72,77,82,87,92,99,100}),999)</f>
        <v>72</v>
      </c>
      <c r="AA249" s="9">
        <f t="shared" si="38"/>
        <v>1.5646258503401362</v>
      </c>
      <c r="AB249" s="9">
        <f>IFERROR(IF(I249="AI",AA249-VLOOKUP(Q249,'PBT Tag Rates'!$A$6:$L$53,11,FALSE),AA249-VLOOKUP(Q249,'PBT Tag Rates'!$A$6:$L$53,12,FALSE)),0)</f>
        <v>1.5835783671528527</v>
      </c>
      <c r="AC249" s="9">
        <f t="shared" si="39"/>
        <v>16.012967265056119</v>
      </c>
      <c r="AD249" s="12" t="s">
        <v>1969</v>
      </c>
      <c r="AE249" s="8"/>
    </row>
    <row r="250" spans="1:31" x14ac:dyDescent="0.25">
      <c r="A250" t="s">
        <v>2078</v>
      </c>
      <c r="B250" t="s">
        <v>2430</v>
      </c>
      <c r="C250" t="s">
        <v>2431</v>
      </c>
      <c r="D250" s="1">
        <v>45530</v>
      </c>
      <c r="E250">
        <f t="shared" si="34"/>
        <v>70</v>
      </c>
      <c r="F250" t="s">
        <v>6</v>
      </c>
      <c r="G250">
        <v>650</v>
      </c>
      <c r="H250">
        <f t="shared" si="40"/>
        <v>65</v>
      </c>
      <c r="I250" t="s">
        <v>7</v>
      </c>
      <c r="J250" t="s">
        <v>8</v>
      </c>
      <c r="K250" t="s">
        <v>8</v>
      </c>
      <c r="L250" t="s">
        <v>8</v>
      </c>
      <c r="M250" t="s">
        <v>6</v>
      </c>
      <c r="N250" t="str">
        <f t="shared" si="35"/>
        <v>M</v>
      </c>
      <c r="O250" t="s">
        <v>1225</v>
      </c>
      <c r="P250" t="s">
        <v>1226</v>
      </c>
      <c r="Q250" t="s">
        <v>940</v>
      </c>
      <c r="R250">
        <v>3</v>
      </c>
      <c r="S250">
        <f t="shared" si="36"/>
        <v>2021</v>
      </c>
      <c r="T250" t="s">
        <v>12</v>
      </c>
      <c r="U250">
        <v>0.999999999999994</v>
      </c>
      <c r="V250" t="s">
        <v>892</v>
      </c>
      <c r="W250">
        <f>VLOOKUP(Q250,'PBT Tag Rates'!$A$6:$D$67,4,FALSE)</f>
        <v>0.98140000000000005</v>
      </c>
      <c r="X250">
        <v>1</v>
      </c>
      <c r="Y250" s="8">
        <f t="shared" si="37"/>
        <v>1.0833333333333333</v>
      </c>
      <c r="Z250" s="10">
        <f>IFERROR(LOOKUP(H250,{30,43,48,53,58,63,68,73,78,83,88,93,97},{42,47,52,57,62,67,72,77,82,87,92,99,100}),999)</f>
        <v>67</v>
      </c>
      <c r="AA250" s="9">
        <f t="shared" si="38"/>
        <v>1.5476190476190477</v>
      </c>
      <c r="AB250" s="9">
        <f>IFERROR(IF(I250="AI",AA250-VLOOKUP(Q250,'PBT Tag Rates'!$A$6:$L$53,11,FALSE),AA250-VLOOKUP(Q250,'PBT Tag Rates'!$A$6:$L$53,12,FALSE)),0)</f>
        <v>1.5665715644317642</v>
      </c>
      <c r="AC250" s="9">
        <f t="shared" si="39"/>
        <v>15.840996378799518</v>
      </c>
      <c r="AD250" s="12" t="s">
        <v>1969</v>
      </c>
      <c r="AE250" s="8"/>
    </row>
    <row r="251" spans="1:31" x14ac:dyDescent="0.25">
      <c r="A251" t="s">
        <v>2078</v>
      </c>
      <c r="B251" t="s">
        <v>2432</v>
      </c>
      <c r="C251" t="s">
        <v>1153</v>
      </c>
      <c r="D251" s="1">
        <v>45530</v>
      </c>
      <c r="E251">
        <f t="shared" si="34"/>
        <v>70</v>
      </c>
      <c r="F251" t="s">
        <v>14</v>
      </c>
      <c r="G251">
        <v>820</v>
      </c>
      <c r="H251">
        <f t="shared" si="40"/>
        <v>82</v>
      </c>
      <c r="I251" t="s">
        <v>9</v>
      </c>
      <c r="J251">
        <v>1</v>
      </c>
      <c r="K251" t="s">
        <v>8</v>
      </c>
      <c r="L251" t="s">
        <v>8</v>
      </c>
      <c r="M251" t="s">
        <v>14</v>
      </c>
      <c r="N251" t="str">
        <f t="shared" si="35"/>
        <v>F</v>
      </c>
      <c r="O251" t="s">
        <v>1721</v>
      </c>
      <c r="P251" t="s">
        <v>1722</v>
      </c>
      <c r="Q251" t="s">
        <v>295</v>
      </c>
      <c r="R251">
        <v>4</v>
      </c>
      <c r="S251">
        <f t="shared" si="36"/>
        <v>2020</v>
      </c>
      <c r="T251" t="s">
        <v>12</v>
      </c>
      <c r="U251">
        <v>0.999999999999994</v>
      </c>
      <c r="V251" t="s">
        <v>886</v>
      </c>
      <c r="W251">
        <f>VLOOKUP(Q251,'PBT Tag Rates'!$A$6:$D$67,4,FALSE)</f>
        <v>0.98961045999999997</v>
      </c>
      <c r="X251">
        <v>1</v>
      </c>
      <c r="Y251" s="8">
        <f t="shared" si="37"/>
        <v>1.1379310344827587</v>
      </c>
      <c r="Z251" s="10">
        <f>IFERROR(LOOKUP(H251,{30,43,48,53,58,63,68,73,78,83,88,93,97},{42,47,52,57,62,67,72,77,82,87,92,99,100}),999)</f>
        <v>82</v>
      </c>
      <c r="AA251" s="9">
        <f t="shared" si="38"/>
        <v>1.6256157635467983</v>
      </c>
      <c r="AB251" s="9">
        <f>IFERROR(IF(I251="AI",AA251-VLOOKUP(Q251,'PBT Tag Rates'!$A$6:$L$53,11,FALSE),AA251-VLOOKUP(Q251,'PBT Tag Rates'!$A$6:$L$53,12,FALSE)),0)</f>
        <v>1.6361143793354795</v>
      </c>
      <c r="AC251" s="9">
        <f t="shared" si="39"/>
        <v>16.544205542091632</v>
      </c>
      <c r="AD251" s="12" t="s">
        <v>1969</v>
      </c>
      <c r="AE251" s="8"/>
    </row>
    <row r="252" spans="1:31" x14ac:dyDescent="0.25">
      <c r="A252" t="s">
        <v>2078</v>
      </c>
      <c r="B252" t="s">
        <v>2433</v>
      </c>
      <c r="C252" t="s">
        <v>2434</v>
      </c>
      <c r="D252" s="1">
        <v>45530</v>
      </c>
      <c r="E252">
        <f t="shared" si="34"/>
        <v>70</v>
      </c>
      <c r="F252" t="s">
        <v>14</v>
      </c>
      <c r="G252">
        <v>830</v>
      </c>
      <c r="H252">
        <f t="shared" si="40"/>
        <v>83</v>
      </c>
      <c r="I252" t="s">
        <v>7</v>
      </c>
      <c r="J252" t="s">
        <v>8</v>
      </c>
      <c r="K252" t="s">
        <v>6605</v>
      </c>
      <c r="L252" t="s">
        <v>8</v>
      </c>
      <c r="M252" t="s">
        <v>14</v>
      </c>
      <c r="N252" t="str">
        <f t="shared" si="35"/>
        <v>F</v>
      </c>
      <c r="O252" t="s">
        <v>7376</v>
      </c>
      <c r="P252" t="s">
        <v>7377</v>
      </c>
      <c r="Q252" t="s">
        <v>476</v>
      </c>
      <c r="R252">
        <v>4</v>
      </c>
      <c r="S252">
        <f t="shared" si="36"/>
        <v>2020</v>
      </c>
      <c r="T252" t="s">
        <v>12</v>
      </c>
      <c r="U252">
        <v>1</v>
      </c>
      <c r="V252" t="s">
        <v>743</v>
      </c>
      <c r="W252">
        <f>VLOOKUP(Q252,'PBT Tag Rates'!$A$6:$D$67,4,FALSE)</f>
        <v>0.98845608500000004</v>
      </c>
      <c r="X252">
        <v>1</v>
      </c>
      <c r="Y252" s="8">
        <f t="shared" si="37"/>
        <v>1</v>
      </c>
      <c r="Z252" s="10">
        <f>IFERROR(LOOKUP(H252,{30,43,48,53,58,63,68,73,78,83,88,93,97},{42,47,52,57,62,67,72,77,82,87,92,99,100}),999)</f>
        <v>87</v>
      </c>
      <c r="AA252" s="9">
        <f t="shared" si="38"/>
        <v>1.4285714285714286</v>
      </c>
      <c r="AB252" s="9">
        <f>IFERROR(IF(I252="AI",AA252-VLOOKUP(Q252,'PBT Tag Rates'!$A$6:$L$53,11,FALSE),AA252-VLOOKUP(Q252,'PBT Tag Rates'!$A$6:$L$53,12,FALSE)),0)</f>
        <v>1.4402501618760044</v>
      </c>
      <c r="AC252" s="9">
        <f t="shared" si="39"/>
        <v>14.563648490018899</v>
      </c>
      <c r="AD252" s="12" t="s">
        <v>1969</v>
      </c>
      <c r="AE252" s="8"/>
    </row>
    <row r="253" spans="1:31" x14ac:dyDescent="0.25">
      <c r="A253" t="s">
        <v>2078</v>
      </c>
      <c r="B253" t="s">
        <v>2435</v>
      </c>
      <c r="C253" t="s">
        <v>2436</v>
      </c>
      <c r="D253" s="1">
        <v>45530</v>
      </c>
      <c r="E253">
        <f t="shared" si="34"/>
        <v>70</v>
      </c>
      <c r="F253" t="s">
        <v>6</v>
      </c>
      <c r="G253">
        <v>720</v>
      </c>
      <c r="H253">
        <f t="shared" si="40"/>
        <v>72</v>
      </c>
      <c r="I253" t="s">
        <v>7</v>
      </c>
      <c r="J253" t="s">
        <v>8</v>
      </c>
      <c r="K253" t="s">
        <v>6606</v>
      </c>
      <c r="L253" t="s">
        <v>18</v>
      </c>
      <c r="M253" t="s">
        <v>269</v>
      </c>
      <c r="N253" t="str">
        <f t="shared" si="35"/>
        <v>M</v>
      </c>
      <c r="O253" t="s">
        <v>394</v>
      </c>
      <c r="P253" t="s">
        <v>394</v>
      </c>
      <c r="Q253" t="s">
        <v>8</v>
      </c>
      <c r="R253" t="s">
        <v>8</v>
      </c>
      <c r="S253" t="str">
        <f t="shared" si="36"/>
        <v>U</v>
      </c>
      <c r="T253" t="s">
        <v>8</v>
      </c>
      <c r="U253" t="s">
        <v>8</v>
      </c>
      <c r="V253" t="s">
        <v>394</v>
      </c>
      <c r="W253" t="e">
        <f>VLOOKUP(Q253,'PBT Tag Rates'!$A$6:$D$67,4,FALSE)</f>
        <v>#N/A</v>
      </c>
      <c r="X253">
        <v>1</v>
      </c>
      <c r="Y253" s="8">
        <f t="shared" si="37"/>
        <v>0</v>
      </c>
      <c r="Z253" s="10">
        <f>IFERROR(LOOKUP(H253,{30,43,48,53,58,63,68,73,78,83,88,93,97},{42,47,52,57,62,67,72,77,82,87,92,99,100}),999)</f>
        <v>72</v>
      </c>
      <c r="AA253" s="9">
        <f t="shared" si="38"/>
        <v>0</v>
      </c>
      <c r="AB253" s="9">
        <f>IFERROR(IF(I253="AI",AA253-VLOOKUP(Q253,'PBT Tag Rates'!$A$6:$L$53,11,FALSE),AA253-VLOOKUP(Q253,'PBT Tag Rates'!$A$6:$L$53,12,FALSE)),0)</f>
        <v>0</v>
      </c>
      <c r="AC253" s="9">
        <f t="shared" si="39"/>
        <v>0</v>
      </c>
      <c r="AD253" s="12" t="s">
        <v>1969</v>
      </c>
      <c r="AE253" s="8"/>
    </row>
    <row r="254" spans="1:31" x14ac:dyDescent="0.25">
      <c r="A254" t="s">
        <v>2078</v>
      </c>
      <c r="B254" t="s">
        <v>2437</v>
      </c>
      <c r="C254" t="s">
        <v>1155</v>
      </c>
      <c r="D254" s="1">
        <v>45530</v>
      </c>
      <c r="E254">
        <f t="shared" si="34"/>
        <v>70</v>
      </c>
      <c r="F254" t="s">
        <v>6</v>
      </c>
      <c r="G254">
        <v>640</v>
      </c>
      <c r="H254">
        <f t="shared" si="40"/>
        <v>64</v>
      </c>
      <c r="I254" t="s">
        <v>7</v>
      </c>
      <c r="J254" t="s">
        <v>8</v>
      </c>
      <c r="K254" t="s">
        <v>8</v>
      </c>
      <c r="L254" t="s">
        <v>8</v>
      </c>
      <c r="M254" t="s">
        <v>6</v>
      </c>
      <c r="N254" t="str">
        <f t="shared" si="35"/>
        <v>M</v>
      </c>
      <c r="O254" t="s">
        <v>7378</v>
      </c>
      <c r="P254" t="s">
        <v>7379</v>
      </c>
      <c r="Q254" t="s">
        <v>940</v>
      </c>
      <c r="R254">
        <v>3</v>
      </c>
      <c r="S254">
        <f t="shared" si="36"/>
        <v>2021</v>
      </c>
      <c r="T254" t="s">
        <v>12</v>
      </c>
      <c r="U254">
        <v>0.999999999999998</v>
      </c>
      <c r="V254" t="s">
        <v>888</v>
      </c>
      <c r="W254">
        <f>VLOOKUP(Q254,'PBT Tag Rates'!$A$6:$D$67,4,FALSE)</f>
        <v>0.98140000000000005</v>
      </c>
      <c r="X254">
        <v>1</v>
      </c>
      <c r="Y254" s="8">
        <f t="shared" si="37"/>
        <v>1.0833333333333333</v>
      </c>
      <c r="Z254" s="10">
        <f>IFERROR(LOOKUP(H254,{30,43,48,53,58,63,68,73,78,83,88,93,97},{42,47,52,57,62,67,72,77,82,87,92,99,100}),999)</f>
        <v>67</v>
      </c>
      <c r="AA254" s="9">
        <f t="shared" si="38"/>
        <v>1.5476190476190477</v>
      </c>
      <c r="AB254" s="9">
        <f>IFERROR(IF(I254="AI",AA254-VLOOKUP(Q254,'PBT Tag Rates'!$A$6:$L$53,11,FALSE),AA254-VLOOKUP(Q254,'PBT Tag Rates'!$A$6:$L$53,12,FALSE)),0)</f>
        <v>1.5665715644317642</v>
      </c>
      <c r="AC254" s="9">
        <f t="shared" si="39"/>
        <v>15.840996378799518</v>
      </c>
      <c r="AD254" s="12" t="s">
        <v>1969</v>
      </c>
      <c r="AE254" s="8"/>
    </row>
    <row r="255" spans="1:31" x14ac:dyDescent="0.25">
      <c r="A255" t="s">
        <v>2078</v>
      </c>
      <c r="B255" t="s">
        <v>2438</v>
      </c>
      <c r="C255" t="s">
        <v>1156</v>
      </c>
      <c r="D255" s="1">
        <v>45530</v>
      </c>
      <c r="E255">
        <f t="shared" si="34"/>
        <v>70</v>
      </c>
      <c r="F255" t="s">
        <v>14</v>
      </c>
      <c r="G255">
        <v>800</v>
      </c>
      <c r="H255">
        <f t="shared" si="40"/>
        <v>80</v>
      </c>
      <c r="I255" t="s">
        <v>9</v>
      </c>
      <c r="J255">
        <v>1</v>
      </c>
      <c r="K255" t="s">
        <v>8</v>
      </c>
      <c r="L255" t="s">
        <v>8</v>
      </c>
      <c r="M255" t="s">
        <v>6</v>
      </c>
      <c r="N255" t="str">
        <f t="shared" si="35"/>
        <v>M</v>
      </c>
      <c r="O255" t="s">
        <v>7287</v>
      </c>
      <c r="P255" t="s">
        <v>7380</v>
      </c>
      <c r="Q255" t="s">
        <v>476</v>
      </c>
      <c r="R255">
        <v>4</v>
      </c>
      <c r="S255">
        <f t="shared" si="36"/>
        <v>2020</v>
      </c>
      <c r="T255" t="s">
        <v>12</v>
      </c>
      <c r="U255">
        <v>1</v>
      </c>
      <c r="V255" t="s">
        <v>743</v>
      </c>
      <c r="W255">
        <f>VLOOKUP(Q255,'PBT Tag Rates'!$A$6:$D$67,4,FALSE)</f>
        <v>0.98845608500000004</v>
      </c>
      <c r="X255">
        <v>1</v>
      </c>
      <c r="Y255" s="8">
        <f t="shared" si="37"/>
        <v>1.0249999999999999</v>
      </c>
      <c r="Z255" s="10">
        <f>IFERROR(LOOKUP(H255,{30,43,48,53,58,63,68,73,78,83,88,93,97},{42,47,52,57,62,67,72,77,82,87,92,99,100}),999)</f>
        <v>82</v>
      </c>
      <c r="AA255" s="9">
        <f t="shared" si="38"/>
        <v>1.4642857142857142</v>
      </c>
      <c r="AB255" s="9">
        <f>IFERROR(IF(I255="AI",AA255-VLOOKUP(Q255,'PBT Tag Rates'!$A$6:$L$53,11,FALSE),AA255-VLOOKUP(Q255,'PBT Tag Rates'!$A$6:$L$53,12,FALSE)),0)</f>
        <v>1.4759644475902898</v>
      </c>
      <c r="AC255" s="9">
        <f t="shared" si="39"/>
        <v>14.924787351157756</v>
      </c>
      <c r="AD255" s="12" t="s">
        <v>1969</v>
      </c>
      <c r="AE255" s="8"/>
    </row>
    <row r="256" spans="1:31" x14ac:dyDescent="0.25">
      <c r="A256" t="s">
        <v>2078</v>
      </c>
      <c r="B256" t="s">
        <v>2439</v>
      </c>
      <c r="C256" t="s">
        <v>1157</v>
      </c>
      <c r="D256" s="1">
        <v>45530</v>
      </c>
      <c r="E256">
        <f t="shared" si="34"/>
        <v>70</v>
      </c>
      <c r="F256" t="s">
        <v>6</v>
      </c>
      <c r="G256">
        <v>820</v>
      </c>
      <c r="H256">
        <f t="shared" si="40"/>
        <v>82</v>
      </c>
      <c r="I256" t="s">
        <v>7</v>
      </c>
      <c r="J256" t="s">
        <v>8</v>
      </c>
      <c r="K256" t="s">
        <v>6607</v>
      </c>
      <c r="L256" t="s">
        <v>8</v>
      </c>
      <c r="M256" t="s">
        <v>6</v>
      </c>
      <c r="N256" t="str">
        <f t="shared" si="35"/>
        <v>M</v>
      </c>
      <c r="O256" t="s">
        <v>8</v>
      </c>
      <c r="P256" t="s">
        <v>8</v>
      </c>
      <c r="Q256" t="s">
        <v>11</v>
      </c>
      <c r="R256" t="s">
        <v>8</v>
      </c>
      <c r="S256" t="str">
        <f t="shared" si="36"/>
        <v>U</v>
      </c>
      <c r="T256" t="s">
        <v>12</v>
      </c>
      <c r="U256">
        <v>1</v>
      </c>
      <c r="V256" t="s">
        <v>8</v>
      </c>
      <c r="W256">
        <f>VLOOKUP(Q256,'PBT Tag Rates'!$A$6:$D$67,4,FALSE)</f>
        <v>1</v>
      </c>
      <c r="X256">
        <v>1</v>
      </c>
      <c r="Y256" s="8">
        <f t="shared" si="37"/>
        <v>1.0249999999999999</v>
      </c>
      <c r="Z256" s="10">
        <f>IFERROR(LOOKUP(H256,{30,43,48,53,58,63,68,73,78,83,88,93,97},{42,47,52,57,62,67,72,77,82,87,92,99,100}),999)</f>
        <v>82</v>
      </c>
      <c r="AA256" s="9">
        <f t="shared" si="38"/>
        <v>1.4642857142857142</v>
      </c>
      <c r="AB256" s="9">
        <f>IFERROR(IF(I256="AI",AA256-VLOOKUP(Q256,'PBT Tag Rates'!$A$6:$L$53,11,FALSE),AA256-VLOOKUP(Q256,'PBT Tag Rates'!$A$6:$L$53,12,FALSE)),0)</f>
        <v>1.4229825877833393</v>
      </c>
      <c r="AC256" s="9">
        <f t="shared" si="39"/>
        <v>14.389040712830131</v>
      </c>
      <c r="AD256" s="12" t="s">
        <v>1969</v>
      </c>
      <c r="AE256" s="8"/>
    </row>
    <row r="257" spans="1:31" x14ac:dyDescent="0.25">
      <c r="A257" t="s">
        <v>2078</v>
      </c>
      <c r="B257" t="s">
        <v>2440</v>
      </c>
      <c r="C257" t="s">
        <v>2441</v>
      </c>
      <c r="D257" s="1">
        <v>45530</v>
      </c>
      <c r="E257">
        <f t="shared" si="34"/>
        <v>70</v>
      </c>
      <c r="F257" t="s">
        <v>14</v>
      </c>
      <c r="G257">
        <v>780</v>
      </c>
      <c r="H257">
        <f t="shared" si="40"/>
        <v>78</v>
      </c>
      <c r="I257" t="s">
        <v>9</v>
      </c>
      <c r="J257">
        <v>1</v>
      </c>
      <c r="K257" t="s">
        <v>8</v>
      </c>
      <c r="L257" t="s">
        <v>8</v>
      </c>
      <c r="M257" t="s">
        <v>14</v>
      </c>
      <c r="N257" t="str">
        <f t="shared" si="35"/>
        <v>F</v>
      </c>
      <c r="O257" t="s">
        <v>1617</v>
      </c>
      <c r="P257" t="s">
        <v>1618</v>
      </c>
      <c r="Q257" t="s">
        <v>295</v>
      </c>
      <c r="R257">
        <v>4</v>
      </c>
      <c r="S257">
        <f t="shared" si="36"/>
        <v>2020</v>
      </c>
      <c r="T257" t="s">
        <v>12</v>
      </c>
      <c r="U257">
        <v>0.999999999999999</v>
      </c>
      <c r="V257" t="s">
        <v>941</v>
      </c>
      <c r="W257">
        <f>VLOOKUP(Q257,'PBT Tag Rates'!$A$6:$D$67,4,FALSE)</f>
        <v>0.98961045999999997</v>
      </c>
      <c r="X257">
        <v>1</v>
      </c>
      <c r="Y257" s="8">
        <f t="shared" si="37"/>
        <v>1.1379310344827587</v>
      </c>
      <c r="Z257" s="10">
        <f>IFERROR(LOOKUP(H257,{30,43,48,53,58,63,68,73,78,83,88,93,97},{42,47,52,57,62,67,72,77,82,87,92,99,100}),999)</f>
        <v>82</v>
      </c>
      <c r="AA257" s="9">
        <f t="shared" si="38"/>
        <v>1.6256157635467983</v>
      </c>
      <c r="AB257" s="9">
        <f>IFERROR(IF(I257="AI",AA257-VLOOKUP(Q257,'PBT Tag Rates'!$A$6:$L$53,11,FALSE),AA257-VLOOKUP(Q257,'PBT Tag Rates'!$A$6:$L$53,12,FALSE)),0)</f>
        <v>1.6361143793354795</v>
      </c>
      <c r="AC257" s="9">
        <f t="shared" si="39"/>
        <v>16.544205542091632</v>
      </c>
      <c r="AD257" s="12" t="s">
        <v>1969</v>
      </c>
      <c r="AE257" s="8"/>
    </row>
    <row r="258" spans="1:31" x14ac:dyDescent="0.25">
      <c r="A258" t="s">
        <v>2078</v>
      </c>
      <c r="B258" t="s">
        <v>2442</v>
      </c>
      <c r="C258" t="s">
        <v>2443</v>
      </c>
      <c r="D258" s="1">
        <v>45530</v>
      </c>
      <c r="E258">
        <f t="shared" si="34"/>
        <v>70</v>
      </c>
      <c r="F258" t="s">
        <v>6</v>
      </c>
      <c r="G258">
        <v>650</v>
      </c>
      <c r="H258">
        <f t="shared" si="40"/>
        <v>65</v>
      </c>
      <c r="I258" t="s">
        <v>7</v>
      </c>
      <c r="J258" t="s">
        <v>8</v>
      </c>
      <c r="K258" t="s">
        <v>8</v>
      </c>
      <c r="L258" t="s">
        <v>8</v>
      </c>
      <c r="M258" t="s">
        <v>6</v>
      </c>
      <c r="N258" t="str">
        <f t="shared" si="35"/>
        <v>M</v>
      </c>
      <c r="O258" t="s">
        <v>1702</v>
      </c>
      <c r="P258" t="s">
        <v>7381</v>
      </c>
      <c r="Q258" t="s">
        <v>940</v>
      </c>
      <c r="R258">
        <v>3</v>
      </c>
      <c r="S258">
        <f t="shared" si="36"/>
        <v>2021</v>
      </c>
      <c r="T258" t="s">
        <v>12</v>
      </c>
      <c r="U258">
        <v>1</v>
      </c>
      <c r="V258" t="s">
        <v>886</v>
      </c>
      <c r="W258">
        <f>VLOOKUP(Q258,'PBT Tag Rates'!$A$6:$D$67,4,FALSE)</f>
        <v>0.98140000000000005</v>
      </c>
      <c r="X258">
        <v>1</v>
      </c>
      <c r="Y258" s="8">
        <f t="shared" si="37"/>
        <v>1.0833333333333333</v>
      </c>
      <c r="Z258" s="10">
        <f>IFERROR(LOOKUP(H258,{30,43,48,53,58,63,68,73,78,83,88,93,97},{42,47,52,57,62,67,72,77,82,87,92,99,100}),999)</f>
        <v>67</v>
      </c>
      <c r="AA258" s="9">
        <f t="shared" si="38"/>
        <v>1.5476190476190477</v>
      </c>
      <c r="AB258" s="9">
        <f>IFERROR(IF(I258="AI",AA258-VLOOKUP(Q258,'PBT Tag Rates'!$A$6:$L$53,11,FALSE),AA258-VLOOKUP(Q258,'PBT Tag Rates'!$A$6:$L$53,12,FALSE)),0)</f>
        <v>1.5665715644317642</v>
      </c>
      <c r="AC258" s="9">
        <f t="shared" si="39"/>
        <v>15.840996378799518</v>
      </c>
      <c r="AD258" s="12" t="s">
        <v>1969</v>
      </c>
      <c r="AE258" s="8"/>
    </row>
    <row r="259" spans="1:31" x14ac:dyDescent="0.25">
      <c r="A259" t="s">
        <v>2078</v>
      </c>
      <c r="B259" t="s">
        <v>2444</v>
      </c>
      <c r="C259" t="s">
        <v>1158</v>
      </c>
      <c r="D259" s="1">
        <v>45530</v>
      </c>
      <c r="E259">
        <f t="shared" si="34"/>
        <v>70</v>
      </c>
      <c r="F259" t="s">
        <v>6</v>
      </c>
      <c r="G259">
        <v>850</v>
      </c>
      <c r="H259">
        <f t="shared" si="40"/>
        <v>85</v>
      </c>
      <c r="I259" t="s">
        <v>7</v>
      </c>
      <c r="J259" t="s">
        <v>8</v>
      </c>
      <c r="K259" t="s">
        <v>6608</v>
      </c>
      <c r="L259" t="s">
        <v>8</v>
      </c>
      <c r="M259" t="s">
        <v>6</v>
      </c>
      <c r="N259" t="str">
        <f t="shared" si="35"/>
        <v>M</v>
      </c>
      <c r="O259" t="s">
        <v>7382</v>
      </c>
      <c r="P259" t="s">
        <v>7383</v>
      </c>
      <c r="Q259" t="s">
        <v>476</v>
      </c>
      <c r="R259">
        <v>4</v>
      </c>
      <c r="S259">
        <f t="shared" si="36"/>
        <v>2020</v>
      </c>
      <c r="T259" t="s">
        <v>12</v>
      </c>
      <c r="U259">
        <v>1</v>
      </c>
      <c r="V259" t="s">
        <v>741</v>
      </c>
      <c r="W259">
        <f>VLOOKUP(Q259,'PBT Tag Rates'!$A$6:$D$67,4,FALSE)</f>
        <v>0.98845608500000004</v>
      </c>
      <c r="X259">
        <v>1</v>
      </c>
      <c r="Y259" s="8">
        <f t="shared" si="37"/>
        <v>1</v>
      </c>
      <c r="Z259" s="10">
        <f>IFERROR(LOOKUP(H259,{30,43,48,53,58,63,68,73,78,83,88,93,97},{42,47,52,57,62,67,72,77,82,87,92,99,100}),999)</f>
        <v>87</v>
      </c>
      <c r="AA259" s="9">
        <f t="shared" si="38"/>
        <v>1.4285714285714286</v>
      </c>
      <c r="AB259" s="9">
        <f>IFERROR(IF(I259="AI",AA259-VLOOKUP(Q259,'PBT Tag Rates'!$A$6:$L$53,11,FALSE),AA259-VLOOKUP(Q259,'PBT Tag Rates'!$A$6:$L$53,12,FALSE)),0)</f>
        <v>1.4402501618760044</v>
      </c>
      <c r="AC259" s="9">
        <f t="shared" si="39"/>
        <v>14.563648490018899</v>
      </c>
      <c r="AD259" s="12" t="s">
        <v>1969</v>
      </c>
      <c r="AE259" s="8"/>
    </row>
    <row r="260" spans="1:31" x14ac:dyDescent="0.25">
      <c r="A260" t="s">
        <v>2078</v>
      </c>
      <c r="B260" t="s">
        <v>2445</v>
      </c>
      <c r="C260" t="s">
        <v>2446</v>
      </c>
      <c r="D260" s="1">
        <v>45530</v>
      </c>
      <c r="E260">
        <f t="shared" si="34"/>
        <v>70</v>
      </c>
      <c r="F260" t="s">
        <v>14</v>
      </c>
      <c r="G260">
        <v>760</v>
      </c>
      <c r="H260">
        <f t="shared" si="40"/>
        <v>76</v>
      </c>
      <c r="I260" t="s">
        <v>7</v>
      </c>
      <c r="J260" t="s">
        <v>8</v>
      </c>
      <c r="K260" t="s">
        <v>6609</v>
      </c>
      <c r="L260" t="s">
        <v>8</v>
      </c>
      <c r="M260" t="s">
        <v>14</v>
      </c>
      <c r="N260" t="str">
        <f t="shared" si="35"/>
        <v>F</v>
      </c>
      <c r="O260" t="s">
        <v>8</v>
      </c>
      <c r="P260" t="s">
        <v>8</v>
      </c>
      <c r="Q260" t="s">
        <v>11</v>
      </c>
      <c r="R260" t="s">
        <v>8</v>
      </c>
      <c r="S260" t="str">
        <f t="shared" si="36"/>
        <v>U</v>
      </c>
      <c r="T260" t="s">
        <v>12</v>
      </c>
      <c r="U260">
        <v>0.999999999999998</v>
      </c>
      <c r="V260" t="s">
        <v>8</v>
      </c>
      <c r="W260">
        <f>VLOOKUP(Q260,'PBT Tag Rates'!$A$6:$D$67,4,FALSE)</f>
        <v>1</v>
      </c>
      <c r="X260">
        <v>1</v>
      </c>
      <c r="Y260" s="8">
        <f t="shared" si="37"/>
        <v>1.1428571428571428</v>
      </c>
      <c r="Z260" s="10">
        <f>IFERROR(LOOKUP(H260,{30,43,48,53,58,63,68,73,78,83,88,93,97},{42,47,52,57,62,67,72,77,82,87,92,99,100}),999)</f>
        <v>77</v>
      </c>
      <c r="AA260" s="9">
        <f t="shared" si="38"/>
        <v>1.6326530612244898</v>
      </c>
      <c r="AB260" s="9">
        <f>IFERROR(IF(I260="AI",AA260-VLOOKUP(Q260,'PBT Tag Rates'!$A$6:$L$53,11,FALSE),AA260-VLOOKUP(Q260,'PBT Tag Rates'!$A$6:$L$53,12,FALSE)),0)</f>
        <v>1.5913499347221149</v>
      </c>
      <c r="AC260" s="9">
        <f t="shared" si="39"/>
        <v>16.091552486770478</v>
      </c>
      <c r="AD260" s="12" t="s">
        <v>1969</v>
      </c>
      <c r="AE260" s="8"/>
    </row>
    <row r="261" spans="1:31" x14ac:dyDescent="0.25">
      <c r="A261" t="s">
        <v>2078</v>
      </c>
      <c r="B261" t="s">
        <v>2447</v>
      </c>
      <c r="C261" t="s">
        <v>2448</v>
      </c>
      <c r="D261" s="1">
        <v>45530</v>
      </c>
      <c r="E261">
        <f t="shared" si="34"/>
        <v>70</v>
      </c>
      <c r="F261" t="s">
        <v>14</v>
      </c>
      <c r="G261">
        <v>770</v>
      </c>
      <c r="H261">
        <f t="shared" si="40"/>
        <v>77</v>
      </c>
      <c r="I261" t="s">
        <v>7</v>
      </c>
      <c r="J261" t="s">
        <v>8</v>
      </c>
      <c r="K261" t="s">
        <v>6610</v>
      </c>
      <c r="L261" t="s">
        <v>8</v>
      </c>
      <c r="M261" t="s">
        <v>14</v>
      </c>
      <c r="N261" t="str">
        <f t="shared" si="35"/>
        <v>F</v>
      </c>
      <c r="O261" t="s">
        <v>427</v>
      </c>
      <c r="P261" t="s">
        <v>428</v>
      </c>
      <c r="Q261" t="s">
        <v>295</v>
      </c>
      <c r="R261">
        <v>4</v>
      </c>
      <c r="S261">
        <f t="shared" si="36"/>
        <v>2020</v>
      </c>
      <c r="T261" t="s">
        <v>12</v>
      </c>
      <c r="U261">
        <v>1</v>
      </c>
      <c r="V261" t="s">
        <v>892</v>
      </c>
      <c r="W261">
        <f>VLOOKUP(Q261,'PBT Tag Rates'!$A$6:$D$67,4,FALSE)</f>
        <v>0.98961045999999997</v>
      </c>
      <c r="X261">
        <v>1</v>
      </c>
      <c r="Y261" s="8">
        <f t="shared" si="37"/>
        <v>1.1428571428571428</v>
      </c>
      <c r="Z261" s="10">
        <f>IFERROR(LOOKUP(H261,{30,43,48,53,58,63,68,73,78,83,88,93,97},{42,47,52,57,62,67,72,77,82,87,92,99,100}),999)</f>
        <v>77</v>
      </c>
      <c r="AA261" s="9">
        <f t="shared" si="38"/>
        <v>1.6326530612244898</v>
      </c>
      <c r="AB261" s="9">
        <f>IFERROR(IF(I261="AI",AA261-VLOOKUP(Q261,'PBT Tag Rates'!$A$6:$L$53,11,FALSE),AA261-VLOOKUP(Q261,'PBT Tag Rates'!$A$6:$L$53,12,FALSE)),0)</f>
        <v>1.6431516770131711</v>
      </c>
      <c r="AC261" s="9">
        <f t="shared" si="39"/>
        <v>16.6153659088185</v>
      </c>
      <c r="AD261" s="12" t="s">
        <v>1969</v>
      </c>
      <c r="AE261" s="8"/>
    </row>
    <row r="262" spans="1:31" x14ac:dyDescent="0.25">
      <c r="A262" t="s">
        <v>2078</v>
      </c>
      <c r="B262" t="s">
        <v>2449</v>
      </c>
      <c r="C262" t="s">
        <v>2450</v>
      </c>
      <c r="D262" s="1">
        <v>45530</v>
      </c>
      <c r="E262">
        <f t="shared" si="34"/>
        <v>70</v>
      </c>
      <c r="F262" t="s">
        <v>14</v>
      </c>
      <c r="G262">
        <v>780</v>
      </c>
      <c r="H262">
        <f t="shared" si="40"/>
        <v>78</v>
      </c>
      <c r="I262" t="s">
        <v>7</v>
      </c>
      <c r="J262" t="s">
        <v>8</v>
      </c>
      <c r="K262" t="s">
        <v>8</v>
      </c>
      <c r="L262" t="s">
        <v>8</v>
      </c>
      <c r="M262" t="s">
        <v>14</v>
      </c>
      <c r="N262" t="str">
        <f t="shared" si="35"/>
        <v>F</v>
      </c>
      <c r="O262" t="s">
        <v>7384</v>
      </c>
      <c r="P262" t="s">
        <v>7385</v>
      </c>
      <c r="Q262" t="s">
        <v>476</v>
      </c>
      <c r="R262">
        <v>4</v>
      </c>
      <c r="S262">
        <f t="shared" si="36"/>
        <v>2020</v>
      </c>
      <c r="T262" t="s">
        <v>12</v>
      </c>
      <c r="U262">
        <v>1</v>
      </c>
      <c r="V262" t="s">
        <v>742</v>
      </c>
      <c r="W262">
        <f>VLOOKUP(Q262,'PBT Tag Rates'!$A$6:$D$67,4,FALSE)</f>
        <v>0.98845608500000004</v>
      </c>
      <c r="X262">
        <v>1</v>
      </c>
      <c r="Y262" s="8">
        <f t="shared" si="37"/>
        <v>1.1379310344827587</v>
      </c>
      <c r="Z262" s="10">
        <f>IFERROR(LOOKUP(H262,{30,43,48,53,58,63,68,73,78,83,88,93,97},{42,47,52,57,62,67,72,77,82,87,92,99,100}),999)</f>
        <v>82</v>
      </c>
      <c r="AA262" s="9">
        <f t="shared" si="38"/>
        <v>1.6256157635467983</v>
      </c>
      <c r="AB262" s="9">
        <f>IFERROR(IF(I262="AI",AA262-VLOOKUP(Q262,'PBT Tag Rates'!$A$6:$L$53,11,FALSE),AA262-VLOOKUP(Q262,'PBT Tag Rates'!$A$6:$L$53,12,FALSE)),0)</f>
        <v>1.6372944968513741</v>
      </c>
      <c r="AC262" s="9">
        <f t="shared" si="39"/>
        <v>16.556138758371237</v>
      </c>
      <c r="AD262" s="12" t="s">
        <v>1969</v>
      </c>
      <c r="AE262" s="8"/>
    </row>
    <row r="263" spans="1:31" x14ac:dyDescent="0.25">
      <c r="A263" t="s">
        <v>2078</v>
      </c>
      <c r="B263" t="s">
        <v>2451</v>
      </c>
      <c r="C263" t="s">
        <v>2452</v>
      </c>
      <c r="D263" s="1">
        <v>45530</v>
      </c>
      <c r="E263">
        <f t="shared" si="34"/>
        <v>70</v>
      </c>
      <c r="F263" t="s">
        <v>6</v>
      </c>
      <c r="G263">
        <v>580</v>
      </c>
      <c r="H263">
        <f t="shared" si="40"/>
        <v>58</v>
      </c>
      <c r="I263" t="s">
        <v>9</v>
      </c>
      <c r="J263">
        <v>1</v>
      </c>
      <c r="K263" t="s">
        <v>8</v>
      </c>
      <c r="L263" t="s">
        <v>8</v>
      </c>
      <c r="M263" t="s">
        <v>6</v>
      </c>
      <c r="N263" t="str">
        <f t="shared" si="35"/>
        <v>M</v>
      </c>
      <c r="O263" t="s">
        <v>1702</v>
      </c>
      <c r="P263" t="s">
        <v>1703</v>
      </c>
      <c r="Q263" t="s">
        <v>940</v>
      </c>
      <c r="R263">
        <v>3</v>
      </c>
      <c r="S263">
        <f t="shared" si="36"/>
        <v>2021</v>
      </c>
      <c r="T263" t="s">
        <v>12</v>
      </c>
      <c r="U263">
        <v>1</v>
      </c>
      <c r="V263" t="s">
        <v>886</v>
      </c>
      <c r="W263">
        <f>VLOOKUP(Q263,'PBT Tag Rates'!$A$6:$D$67,4,FALSE)</f>
        <v>0.98140000000000005</v>
      </c>
      <c r="X263">
        <v>1</v>
      </c>
      <c r="Y263" s="8">
        <f t="shared" si="37"/>
        <v>1</v>
      </c>
      <c r="Z263" s="10">
        <f>IFERROR(LOOKUP(H263,{30,43,48,53,58,63,68,73,78,83,88,93,97},{42,47,52,57,62,67,72,77,82,87,92,99,100}),999)</f>
        <v>62</v>
      </c>
      <c r="AA263" s="9">
        <f t="shared" si="38"/>
        <v>1.4285714285714286</v>
      </c>
      <c r="AB263" s="9">
        <f>IFERROR(IF(I263="AI",AA263-VLOOKUP(Q263,'PBT Tag Rates'!$A$6:$L$53,11,FALSE),AA263-VLOOKUP(Q263,'PBT Tag Rates'!$A$6:$L$53,12,FALSE)),0)</f>
        <v>1.4475239453841451</v>
      </c>
      <c r="AC263" s="9">
        <f t="shared" si="39"/>
        <v>14.637200175003313</v>
      </c>
      <c r="AD263" s="12" t="s">
        <v>1969</v>
      </c>
      <c r="AE263" s="8"/>
    </row>
    <row r="264" spans="1:31" x14ac:dyDescent="0.25">
      <c r="A264" t="s">
        <v>2078</v>
      </c>
      <c r="B264" t="s">
        <v>2453</v>
      </c>
      <c r="C264" t="s">
        <v>1160</v>
      </c>
      <c r="D264" s="1">
        <v>45530</v>
      </c>
      <c r="E264">
        <f t="shared" ref="E264:E327" si="41">IF(AND(D264&gt;=$F$2,D264&lt;$F$3),70,IF(AND(D264&gt;=$F$3,D264&lt;$F$4),40,IF(AND(D264&gt;=$F$4,D264&lt;$F$5),18,9)))</f>
        <v>70</v>
      </c>
      <c r="F264" t="s">
        <v>6</v>
      </c>
      <c r="G264">
        <v>580</v>
      </c>
      <c r="H264">
        <f t="shared" si="40"/>
        <v>58</v>
      </c>
      <c r="I264" t="s">
        <v>7</v>
      </c>
      <c r="J264" t="s">
        <v>8</v>
      </c>
      <c r="K264" t="s">
        <v>8</v>
      </c>
      <c r="L264" t="s">
        <v>8</v>
      </c>
      <c r="M264" t="s">
        <v>6</v>
      </c>
      <c r="N264" t="str">
        <f t="shared" ref="N264:N327" si="42">IF(M264="U",F264,M264)</f>
        <v>M</v>
      </c>
      <c r="O264" t="s">
        <v>7386</v>
      </c>
      <c r="P264" t="s">
        <v>7387</v>
      </c>
      <c r="Q264" t="s">
        <v>940</v>
      </c>
      <c r="R264">
        <v>3</v>
      </c>
      <c r="S264">
        <f t="shared" ref="S264:S327" si="43">IFERROR($S$4-R264,"U")</f>
        <v>2021</v>
      </c>
      <c r="T264" t="s">
        <v>12</v>
      </c>
      <c r="U264">
        <v>1</v>
      </c>
      <c r="V264" t="s">
        <v>886</v>
      </c>
      <c r="W264">
        <f>VLOOKUP(Q264,'PBT Tag Rates'!$A$6:$D$67,4,FALSE)</f>
        <v>0.98140000000000005</v>
      </c>
      <c r="X264">
        <v>1</v>
      </c>
      <c r="Y264" s="8">
        <f t="shared" ref="Y264:Y327" si="44">IF(V264="ng",0,X264+(SUMIFS($AK$24:$AK$127,$AG$24:$AG$127,$N264,$AH$24:$AH$127,$Z264,$AF$24:$AF$127,$E264)))</f>
        <v>1</v>
      </c>
      <c r="Z264" s="10">
        <f>IFERROR(LOOKUP(H264,{30,43,48,53,58,63,68,73,78,83,88,93,97},{42,47,52,57,62,67,72,77,82,87,92,99,100}),999)</f>
        <v>62</v>
      </c>
      <c r="AA264" s="9">
        <f t="shared" ref="AA264:AA327" si="45">Y264/(VLOOKUP(E264,$C$2:$I$5,2,FALSE))</f>
        <v>1.4285714285714286</v>
      </c>
      <c r="AB264" s="9">
        <f>IFERROR(IF(I264="AI",AA264-VLOOKUP(Q264,'PBT Tag Rates'!$A$6:$L$53,11,FALSE),AA264-VLOOKUP(Q264,'PBT Tag Rates'!$A$6:$L$53,12,FALSE)),0)</f>
        <v>1.4475239453841451</v>
      </c>
      <c r="AC264" s="9">
        <f t="shared" ref="AC264:AC327" si="46">AB264/(VLOOKUP(E264,$C$2:$I$5,7,FALSE))</f>
        <v>14.637200175003313</v>
      </c>
      <c r="AD264" s="12" t="s">
        <v>1969</v>
      </c>
      <c r="AE264" s="8"/>
    </row>
    <row r="265" spans="1:31" x14ac:dyDescent="0.25">
      <c r="A265" t="s">
        <v>2078</v>
      </c>
      <c r="B265" t="s">
        <v>2454</v>
      </c>
      <c r="C265" t="s">
        <v>2455</v>
      </c>
      <c r="D265" s="1">
        <v>45530</v>
      </c>
      <c r="E265">
        <f t="shared" si="41"/>
        <v>70</v>
      </c>
      <c r="F265" t="s">
        <v>14</v>
      </c>
      <c r="G265">
        <v>780</v>
      </c>
      <c r="H265">
        <f t="shared" si="40"/>
        <v>78</v>
      </c>
      <c r="I265" t="s">
        <v>7</v>
      </c>
      <c r="J265" t="s">
        <v>8</v>
      </c>
      <c r="K265" t="s">
        <v>6611</v>
      </c>
      <c r="L265" t="s">
        <v>8</v>
      </c>
      <c r="M265" t="s">
        <v>14</v>
      </c>
      <c r="N265" t="str">
        <f t="shared" si="42"/>
        <v>F</v>
      </c>
      <c r="O265" t="s">
        <v>1758</v>
      </c>
      <c r="P265" t="s">
        <v>1803</v>
      </c>
      <c r="Q265" t="s">
        <v>295</v>
      </c>
      <c r="R265">
        <v>4</v>
      </c>
      <c r="S265">
        <f t="shared" si="43"/>
        <v>2020</v>
      </c>
      <c r="T265" t="s">
        <v>12</v>
      </c>
      <c r="U265">
        <v>0.999999999999997</v>
      </c>
      <c r="V265" t="s">
        <v>886</v>
      </c>
      <c r="W265">
        <f>VLOOKUP(Q265,'PBT Tag Rates'!$A$6:$D$67,4,FALSE)</f>
        <v>0.98961045999999997</v>
      </c>
      <c r="X265">
        <v>1</v>
      </c>
      <c r="Y265" s="8">
        <f t="shared" si="44"/>
        <v>1.1379310344827587</v>
      </c>
      <c r="Z265" s="10">
        <f>IFERROR(LOOKUP(H265,{30,43,48,53,58,63,68,73,78,83,88,93,97},{42,47,52,57,62,67,72,77,82,87,92,99,100}),999)</f>
        <v>82</v>
      </c>
      <c r="AA265" s="9">
        <f t="shared" si="45"/>
        <v>1.6256157635467983</v>
      </c>
      <c r="AB265" s="9">
        <f>IFERROR(IF(I265="AI",AA265-VLOOKUP(Q265,'PBT Tag Rates'!$A$6:$L$53,11,FALSE),AA265-VLOOKUP(Q265,'PBT Tag Rates'!$A$6:$L$53,12,FALSE)),0)</f>
        <v>1.6361143793354795</v>
      </c>
      <c r="AC265" s="9">
        <f t="shared" si="46"/>
        <v>16.544205542091632</v>
      </c>
      <c r="AD265" s="12" t="s">
        <v>1969</v>
      </c>
      <c r="AE265" s="8"/>
    </row>
    <row r="266" spans="1:31" x14ac:dyDescent="0.25">
      <c r="A266" t="s">
        <v>2078</v>
      </c>
      <c r="B266" t="s">
        <v>2456</v>
      </c>
      <c r="C266" t="s">
        <v>2457</v>
      </c>
      <c r="D266" s="1">
        <v>45530</v>
      </c>
      <c r="E266">
        <f t="shared" si="41"/>
        <v>70</v>
      </c>
      <c r="F266" t="s">
        <v>6</v>
      </c>
      <c r="G266">
        <v>610</v>
      </c>
      <c r="H266">
        <f t="shared" si="40"/>
        <v>61</v>
      </c>
      <c r="I266" t="s">
        <v>7</v>
      </c>
      <c r="J266" t="s">
        <v>8</v>
      </c>
      <c r="K266" t="s">
        <v>8</v>
      </c>
      <c r="L266" t="s">
        <v>8</v>
      </c>
      <c r="M266" t="s">
        <v>6</v>
      </c>
      <c r="N266" t="str">
        <f t="shared" si="42"/>
        <v>M</v>
      </c>
      <c r="O266" t="s">
        <v>1609</v>
      </c>
      <c r="P266" t="s">
        <v>7388</v>
      </c>
      <c r="Q266" t="s">
        <v>940</v>
      </c>
      <c r="R266">
        <v>3</v>
      </c>
      <c r="S266">
        <f t="shared" si="43"/>
        <v>2021</v>
      </c>
      <c r="T266" t="s">
        <v>12</v>
      </c>
      <c r="U266">
        <v>0.999999999999999</v>
      </c>
      <c r="V266" t="s">
        <v>892</v>
      </c>
      <c r="W266">
        <f>VLOOKUP(Q266,'PBT Tag Rates'!$A$6:$D$67,4,FALSE)</f>
        <v>0.98140000000000005</v>
      </c>
      <c r="X266">
        <v>1</v>
      </c>
      <c r="Y266" s="8">
        <f t="shared" si="44"/>
        <v>1</v>
      </c>
      <c r="Z266" s="10">
        <f>IFERROR(LOOKUP(H266,{30,43,48,53,58,63,68,73,78,83,88,93,97},{42,47,52,57,62,67,72,77,82,87,92,99,100}),999)</f>
        <v>62</v>
      </c>
      <c r="AA266" s="9">
        <f t="shared" si="45"/>
        <v>1.4285714285714286</v>
      </c>
      <c r="AB266" s="9">
        <f>IFERROR(IF(I266="AI",AA266-VLOOKUP(Q266,'PBT Tag Rates'!$A$6:$L$53,11,FALSE),AA266-VLOOKUP(Q266,'PBT Tag Rates'!$A$6:$L$53,12,FALSE)),0)</f>
        <v>1.4475239453841451</v>
      </c>
      <c r="AC266" s="9">
        <f t="shared" si="46"/>
        <v>14.637200175003313</v>
      </c>
      <c r="AD266" s="12" t="s">
        <v>1969</v>
      </c>
      <c r="AE266" s="8"/>
    </row>
    <row r="267" spans="1:31" x14ac:dyDescent="0.25">
      <c r="A267" t="s">
        <v>2078</v>
      </c>
      <c r="B267" t="s">
        <v>2458</v>
      </c>
      <c r="C267" t="s">
        <v>2459</v>
      </c>
      <c r="D267" s="1">
        <v>45530</v>
      </c>
      <c r="E267">
        <f t="shared" si="41"/>
        <v>70</v>
      </c>
      <c r="F267" t="s">
        <v>6</v>
      </c>
      <c r="G267">
        <v>730</v>
      </c>
      <c r="H267">
        <f t="shared" si="40"/>
        <v>73</v>
      </c>
      <c r="I267" t="s">
        <v>7</v>
      </c>
      <c r="J267" t="s">
        <v>8</v>
      </c>
      <c r="K267" t="s">
        <v>6612</v>
      </c>
      <c r="L267" t="s">
        <v>8</v>
      </c>
      <c r="M267" t="s">
        <v>6</v>
      </c>
      <c r="N267" t="str">
        <f t="shared" si="42"/>
        <v>M</v>
      </c>
      <c r="O267" t="s">
        <v>280</v>
      </c>
      <c r="P267" t="s">
        <v>1056</v>
      </c>
      <c r="Q267" t="s">
        <v>171</v>
      </c>
      <c r="R267">
        <v>5</v>
      </c>
      <c r="S267">
        <f t="shared" si="43"/>
        <v>2019</v>
      </c>
      <c r="T267" t="s">
        <v>12</v>
      </c>
      <c r="U267">
        <v>1</v>
      </c>
      <c r="V267" t="s">
        <v>888</v>
      </c>
      <c r="W267">
        <f>VLOOKUP(Q267,'PBT Tag Rates'!$A$6:$D$67,4,FALSE)</f>
        <v>0.95971980899999998</v>
      </c>
      <c r="X267">
        <v>1</v>
      </c>
      <c r="Y267" s="8">
        <f t="shared" si="44"/>
        <v>1.0555555555555556</v>
      </c>
      <c r="Z267" s="10">
        <f>IFERROR(LOOKUP(H267,{30,43,48,53,58,63,68,73,78,83,88,93,97},{42,47,52,57,62,67,72,77,82,87,92,99,100}),999)</f>
        <v>77</v>
      </c>
      <c r="AA267" s="9">
        <f t="shared" si="45"/>
        <v>1.5079365079365081</v>
      </c>
      <c r="AB267" s="9">
        <f>IFERROR(IF(I267="AI",AA267-VLOOKUP(Q267,'PBT Tag Rates'!$A$6:$L$53,11,FALSE),AA267-VLOOKUP(Q267,'PBT Tag Rates'!$A$6:$L$53,12,FALSE)),0)</f>
        <v>1.5499072900567301</v>
      </c>
      <c r="AC267" s="9">
        <f t="shared" si="46"/>
        <v>15.672489100853369</v>
      </c>
      <c r="AD267" s="12" t="s">
        <v>1969</v>
      </c>
      <c r="AE267" s="8"/>
    </row>
    <row r="268" spans="1:31" x14ac:dyDescent="0.25">
      <c r="A268" t="s">
        <v>2078</v>
      </c>
      <c r="B268" t="s">
        <v>2460</v>
      </c>
      <c r="C268" t="s">
        <v>308</v>
      </c>
      <c r="D268" s="1">
        <v>45530</v>
      </c>
      <c r="E268">
        <f t="shared" si="41"/>
        <v>70</v>
      </c>
      <c r="F268" t="s">
        <v>14</v>
      </c>
      <c r="G268">
        <v>750</v>
      </c>
      <c r="H268">
        <f t="shared" si="40"/>
        <v>75</v>
      </c>
      <c r="I268" t="s">
        <v>7</v>
      </c>
      <c r="J268" t="s">
        <v>8</v>
      </c>
      <c r="K268" t="s">
        <v>6613</v>
      </c>
      <c r="L268" t="s">
        <v>8</v>
      </c>
      <c r="M268" t="s">
        <v>14</v>
      </c>
      <c r="N268" t="str">
        <f t="shared" si="42"/>
        <v>F</v>
      </c>
      <c r="O268" t="s">
        <v>1760</v>
      </c>
      <c r="P268" t="s">
        <v>1761</v>
      </c>
      <c r="Q268" t="s">
        <v>295</v>
      </c>
      <c r="R268">
        <v>4</v>
      </c>
      <c r="S268">
        <f t="shared" si="43"/>
        <v>2020</v>
      </c>
      <c r="T268" t="s">
        <v>12</v>
      </c>
      <c r="U268">
        <v>1</v>
      </c>
      <c r="V268" t="s">
        <v>889</v>
      </c>
      <c r="W268">
        <f>VLOOKUP(Q268,'PBT Tag Rates'!$A$6:$D$67,4,FALSE)</f>
        <v>0.98961045999999997</v>
      </c>
      <c r="X268">
        <v>1</v>
      </c>
      <c r="Y268" s="8">
        <f t="shared" si="44"/>
        <v>1.1428571428571428</v>
      </c>
      <c r="Z268" s="10">
        <f>IFERROR(LOOKUP(H268,{30,43,48,53,58,63,68,73,78,83,88,93,97},{42,47,52,57,62,67,72,77,82,87,92,99,100}),999)</f>
        <v>77</v>
      </c>
      <c r="AA268" s="9">
        <f t="shared" si="45"/>
        <v>1.6326530612244898</v>
      </c>
      <c r="AB268" s="9">
        <f>IFERROR(IF(I268="AI",AA268-VLOOKUP(Q268,'PBT Tag Rates'!$A$6:$L$53,11,FALSE),AA268-VLOOKUP(Q268,'PBT Tag Rates'!$A$6:$L$53,12,FALSE)),0)</f>
        <v>1.6431516770131711</v>
      </c>
      <c r="AC268" s="9">
        <f t="shared" si="46"/>
        <v>16.6153659088185</v>
      </c>
      <c r="AD268" s="12" t="s">
        <v>1969</v>
      </c>
      <c r="AE268" s="8"/>
    </row>
    <row r="269" spans="1:31" x14ac:dyDescent="0.25">
      <c r="A269" t="s">
        <v>2078</v>
      </c>
      <c r="B269" t="s">
        <v>2461</v>
      </c>
      <c r="C269" t="s">
        <v>2462</v>
      </c>
      <c r="D269" s="1">
        <v>45530</v>
      </c>
      <c r="E269">
        <f t="shared" si="41"/>
        <v>70</v>
      </c>
      <c r="F269" t="s">
        <v>6</v>
      </c>
      <c r="G269">
        <v>820</v>
      </c>
      <c r="H269">
        <f t="shared" si="40"/>
        <v>82</v>
      </c>
      <c r="I269" t="s">
        <v>7</v>
      </c>
      <c r="J269" t="s">
        <v>8</v>
      </c>
      <c r="K269" t="s">
        <v>6614</v>
      </c>
      <c r="L269" t="s">
        <v>8</v>
      </c>
      <c r="M269" t="s">
        <v>6</v>
      </c>
      <c r="N269" t="str">
        <f t="shared" si="42"/>
        <v>M</v>
      </c>
      <c r="O269" t="s">
        <v>8</v>
      </c>
      <c r="P269" t="s">
        <v>8</v>
      </c>
      <c r="Q269" t="s">
        <v>11</v>
      </c>
      <c r="R269" t="s">
        <v>8</v>
      </c>
      <c r="S269" t="str">
        <f t="shared" si="43"/>
        <v>U</v>
      </c>
      <c r="T269" t="s">
        <v>12</v>
      </c>
      <c r="U269">
        <v>0.999999999999997</v>
      </c>
      <c r="V269" t="s">
        <v>8</v>
      </c>
      <c r="W269">
        <f>VLOOKUP(Q269,'PBT Tag Rates'!$A$6:$D$67,4,FALSE)</f>
        <v>1</v>
      </c>
      <c r="X269">
        <v>1</v>
      </c>
      <c r="Y269" s="8">
        <f t="shared" si="44"/>
        <v>1.0249999999999999</v>
      </c>
      <c r="Z269" s="10">
        <f>IFERROR(LOOKUP(H269,{30,43,48,53,58,63,68,73,78,83,88,93,97},{42,47,52,57,62,67,72,77,82,87,92,99,100}),999)</f>
        <v>82</v>
      </c>
      <c r="AA269" s="9">
        <f t="shared" si="45"/>
        <v>1.4642857142857142</v>
      </c>
      <c r="AB269" s="9">
        <f>IFERROR(IF(I269="AI",AA269-VLOOKUP(Q269,'PBT Tag Rates'!$A$6:$L$53,11,FALSE),AA269-VLOOKUP(Q269,'PBT Tag Rates'!$A$6:$L$53,12,FALSE)),0)</f>
        <v>1.4229825877833393</v>
      </c>
      <c r="AC269" s="9">
        <f t="shared" si="46"/>
        <v>14.389040712830131</v>
      </c>
      <c r="AD269" s="12" t="s">
        <v>1970</v>
      </c>
      <c r="AE269" s="8"/>
    </row>
    <row r="270" spans="1:31" x14ac:dyDescent="0.25">
      <c r="A270" t="s">
        <v>2078</v>
      </c>
      <c r="B270" t="s">
        <v>2463</v>
      </c>
      <c r="C270" t="s">
        <v>1161</v>
      </c>
      <c r="D270" s="1">
        <v>45530</v>
      </c>
      <c r="E270">
        <f t="shared" si="41"/>
        <v>70</v>
      </c>
      <c r="F270" t="s">
        <v>6</v>
      </c>
      <c r="G270">
        <v>810</v>
      </c>
      <c r="H270">
        <f t="shared" si="40"/>
        <v>81</v>
      </c>
      <c r="I270" t="s">
        <v>9</v>
      </c>
      <c r="J270">
        <v>1</v>
      </c>
      <c r="K270" t="s">
        <v>8</v>
      </c>
      <c r="L270" t="s">
        <v>8</v>
      </c>
      <c r="M270" t="s">
        <v>6</v>
      </c>
      <c r="N270" t="str">
        <f t="shared" si="42"/>
        <v>M</v>
      </c>
      <c r="O270" t="s">
        <v>7242</v>
      </c>
      <c r="P270" t="s">
        <v>7389</v>
      </c>
      <c r="Q270" t="s">
        <v>295</v>
      </c>
      <c r="R270">
        <v>4</v>
      </c>
      <c r="S270">
        <f t="shared" si="43"/>
        <v>2020</v>
      </c>
      <c r="T270" t="s">
        <v>12</v>
      </c>
      <c r="U270">
        <v>1</v>
      </c>
      <c r="V270" t="s">
        <v>945</v>
      </c>
      <c r="W270">
        <f>VLOOKUP(Q270,'PBT Tag Rates'!$A$6:$D$67,4,FALSE)</f>
        <v>0.98961045999999997</v>
      </c>
      <c r="X270">
        <v>1</v>
      </c>
      <c r="Y270" s="8">
        <f t="shared" si="44"/>
        <v>1.0249999999999999</v>
      </c>
      <c r="Z270" s="10">
        <f>IFERROR(LOOKUP(H270,{30,43,48,53,58,63,68,73,78,83,88,93,97},{42,47,52,57,62,67,72,77,82,87,92,99,100}),999)</f>
        <v>82</v>
      </c>
      <c r="AA270" s="9">
        <f t="shared" si="45"/>
        <v>1.4642857142857142</v>
      </c>
      <c r="AB270" s="9">
        <f>IFERROR(IF(I270="AI",AA270-VLOOKUP(Q270,'PBT Tag Rates'!$A$6:$L$53,11,FALSE),AA270-VLOOKUP(Q270,'PBT Tag Rates'!$A$6:$L$53,12,FALSE)),0)</f>
        <v>1.4747843300743955</v>
      </c>
      <c r="AC270" s="9">
        <f t="shared" si="46"/>
        <v>14.912854134878154</v>
      </c>
      <c r="AD270" s="12" t="s">
        <v>1969</v>
      </c>
      <c r="AE270" s="8"/>
    </row>
    <row r="271" spans="1:31" x14ac:dyDescent="0.25">
      <c r="A271" t="s">
        <v>2078</v>
      </c>
      <c r="B271" t="s">
        <v>2464</v>
      </c>
      <c r="C271" t="s">
        <v>2465</v>
      </c>
      <c r="D271" s="1">
        <v>45530</v>
      </c>
      <c r="E271">
        <f t="shared" si="41"/>
        <v>70</v>
      </c>
      <c r="F271" t="s">
        <v>6</v>
      </c>
      <c r="G271">
        <v>490</v>
      </c>
      <c r="H271">
        <f t="shared" si="40"/>
        <v>49</v>
      </c>
      <c r="I271" t="s">
        <v>9</v>
      </c>
      <c r="J271" t="s">
        <v>8</v>
      </c>
      <c r="K271" t="s">
        <v>8</v>
      </c>
      <c r="L271" t="s">
        <v>8</v>
      </c>
      <c r="M271" t="s">
        <v>6</v>
      </c>
      <c r="N271" t="str">
        <f t="shared" si="42"/>
        <v>M</v>
      </c>
      <c r="O271" t="s">
        <v>7390</v>
      </c>
      <c r="P271" t="s">
        <v>7391</v>
      </c>
      <c r="Q271" t="s">
        <v>7200</v>
      </c>
      <c r="R271">
        <v>2</v>
      </c>
      <c r="S271">
        <f t="shared" si="43"/>
        <v>2022</v>
      </c>
      <c r="T271" t="s">
        <v>12</v>
      </c>
      <c r="U271">
        <v>1</v>
      </c>
      <c r="V271" t="s">
        <v>888</v>
      </c>
      <c r="W271">
        <f>VLOOKUP(Q271,'PBT Tag Rates'!$A$6:$D$67,4,FALSE)</f>
        <v>0.98</v>
      </c>
      <c r="X271">
        <v>1</v>
      </c>
      <c r="Y271" s="8">
        <f t="shared" si="44"/>
        <v>1.2857142857142856</v>
      </c>
      <c r="Z271" s="10">
        <f>IFERROR(LOOKUP(H271,{30,43,48,53,58,63,68,73,78,83,88,93,97},{42,47,52,57,62,67,72,77,82,87,92,99,100}),999)</f>
        <v>52</v>
      </c>
      <c r="AA271" s="9">
        <f t="shared" si="45"/>
        <v>1.8367346938775511</v>
      </c>
      <c r="AB271" s="9">
        <f>IFERROR(IF(I271="AI",AA271-VLOOKUP(Q271,'PBT Tag Rates'!$A$6:$L$53,11,FALSE),AA271-VLOOKUP(Q271,'PBT Tag Rates'!$A$6:$L$53,12,FALSE)),0)</f>
        <v>1.8571428571428572</v>
      </c>
      <c r="AC271" s="9">
        <f t="shared" si="46"/>
        <v>18.779220779220779</v>
      </c>
      <c r="AD271" s="12" t="s">
        <v>1969</v>
      </c>
      <c r="AE271" s="8"/>
    </row>
    <row r="272" spans="1:31" x14ac:dyDescent="0.25">
      <c r="A272" t="s">
        <v>2078</v>
      </c>
      <c r="B272" t="s">
        <v>2466</v>
      </c>
      <c r="C272" t="s">
        <v>1164</v>
      </c>
      <c r="D272" s="1">
        <v>45530</v>
      </c>
      <c r="E272">
        <f t="shared" si="41"/>
        <v>70</v>
      </c>
      <c r="F272" t="s">
        <v>14</v>
      </c>
      <c r="G272">
        <v>720</v>
      </c>
      <c r="H272">
        <f t="shared" si="40"/>
        <v>72</v>
      </c>
      <c r="I272" t="s">
        <v>9</v>
      </c>
      <c r="J272">
        <v>1</v>
      </c>
      <c r="K272" t="s">
        <v>8</v>
      </c>
      <c r="L272" t="s">
        <v>8</v>
      </c>
      <c r="M272" t="s">
        <v>14</v>
      </c>
      <c r="N272" t="str">
        <f t="shared" si="42"/>
        <v>F</v>
      </c>
      <c r="O272" t="s">
        <v>1950</v>
      </c>
      <c r="P272" t="s">
        <v>1951</v>
      </c>
      <c r="Q272" t="s">
        <v>171</v>
      </c>
      <c r="R272">
        <v>5</v>
      </c>
      <c r="S272">
        <f t="shared" si="43"/>
        <v>2019</v>
      </c>
      <c r="T272" t="s">
        <v>12</v>
      </c>
      <c r="U272">
        <v>0.999999999999998</v>
      </c>
      <c r="V272" t="s">
        <v>949</v>
      </c>
      <c r="W272">
        <f>VLOOKUP(Q272,'PBT Tag Rates'!$A$6:$D$67,4,FALSE)</f>
        <v>0.95971980899999998</v>
      </c>
      <c r="X272">
        <v>1</v>
      </c>
      <c r="Y272" s="8">
        <f t="shared" si="44"/>
        <v>1.0666666666666667</v>
      </c>
      <c r="Z272" s="10">
        <f>IFERROR(LOOKUP(H272,{30,43,48,53,58,63,68,73,78,83,88,93,97},{42,47,52,57,62,67,72,77,82,87,92,99,100}),999)</f>
        <v>72</v>
      </c>
      <c r="AA272" s="9">
        <f t="shared" si="45"/>
        <v>1.5238095238095239</v>
      </c>
      <c r="AB272" s="9">
        <f>IFERROR(IF(I272="AI",AA272-VLOOKUP(Q272,'PBT Tag Rates'!$A$6:$L$53,11,FALSE),AA272-VLOOKUP(Q272,'PBT Tag Rates'!$A$6:$L$53,12,FALSE)),0)</f>
        <v>1.5657803059297459</v>
      </c>
      <c r="AC272" s="9">
        <f t="shared" si="46"/>
        <v>15.83299526135953</v>
      </c>
      <c r="AD272" s="12" t="s">
        <v>676</v>
      </c>
      <c r="AE272" s="8"/>
    </row>
    <row r="273" spans="1:31" x14ac:dyDescent="0.25">
      <c r="A273" t="s">
        <v>2078</v>
      </c>
      <c r="B273" t="s">
        <v>2467</v>
      </c>
      <c r="C273" t="s">
        <v>2468</v>
      </c>
      <c r="D273" s="1">
        <v>45530</v>
      </c>
      <c r="E273">
        <f t="shared" si="41"/>
        <v>70</v>
      </c>
      <c r="F273" t="s">
        <v>6</v>
      </c>
      <c r="G273">
        <v>750</v>
      </c>
      <c r="H273">
        <f t="shared" si="40"/>
        <v>75</v>
      </c>
      <c r="I273" t="s">
        <v>7</v>
      </c>
      <c r="J273" t="s">
        <v>8</v>
      </c>
      <c r="K273" t="s">
        <v>6615</v>
      </c>
      <c r="L273" t="s">
        <v>8</v>
      </c>
      <c r="M273" t="s">
        <v>6</v>
      </c>
      <c r="N273" t="str">
        <f t="shared" si="42"/>
        <v>M</v>
      </c>
      <c r="O273" t="s">
        <v>8</v>
      </c>
      <c r="P273" t="s">
        <v>8</v>
      </c>
      <c r="Q273" t="s">
        <v>11</v>
      </c>
      <c r="R273" t="s">
        <v>8</v>
      </c>
      <c r="S273" t="str">
        <f t="shared" si="43"/>
        <v>U</v>
      </c>
      <c r="T273" t="s">
        <v>12</v>
      </c>
      <c r="U273">
        <v>0.999999999999997</v>
      </c>
      <c r="V273" t="s">
        <v>8</v>
      </c>
      <c r="W273">
        <f>VLOOKUP(Q273,'PBT Tag Rates'!$A$6:$D$67,4,FALSE)</f>
        <v>1</v>
      </c>
      <c r="X273">
        <v>1</v>
      </c>
      <c r="Y273" s="8">
        <f t="shared" si="44"/>
        <v>1.0555555555555556</v>
      </c>
      <c r="Z273" s="10">
        <f>IFERROR(LOOKUP(H273,{30,43,48,53,58,63,68,73,78,83,88,93,97},{42,47,52,57,62,67,72,77,82,87,92,99,100}),999)</f>
        <v>77</v>
      </c>
      <c r="AA273" s="9">
        <f t="shared" si="45"/>
        <v>1.5079365079365081</v>
      </c>
      <c r="AB273" s="9">
        <f>IFERROR(IF(I273="AI",AA273-VLOOKUP(Q273,'PBT Tag Rates'!$A$6:$L$53,11,FALSE),AA273-VLOOKUP(Q273,'PBT Tag Rates'!$A$6:$L$53,12,FALSE)),0)</f>
        <v>1.4666333814341332</v>
      </c>
      <c r="AC273" s="9">
        <f t="shared" si="46"/>
        <v>14.830432654222076</v>
      </c>
      <c r="AD273" s="12" t="s">
        <v>1970</v>
      </c>
      <c r="AE273" s="8"/>
    </row>
    <row r="274" spans="1:31" x14ac:dyDescent="0.25">
      <c r="A274" t="s">
        <v>2078</v>
      </c>
      <c r="B274" t="s">
        <v>2469</v>
      </c>
      <c r="C274" t="s">
        <v>1165</v>
      </c>
      <c r="D274" s="1">
        <v>45530</v>
      </c>
      <c r="E274">
        <f t="shared" si="41"/>
        <v>70</v>
      </c>
      <c r="F274" t="s">
        <v>6</v>
      </c>
      <c r="G274">
        <v>500</v>
      </c>
      <c r="H274">
        <f t="shared" si="40"/>
        <v>50</v>
      </c>
      <c r="I274" t="s">
        <v>9</v>
      </c>
      <c r="J274">
        <v>1</v>
      </c>
      <c r="K274" t="s">
        <v>8</v>
      </c>
      <c r="L274" t="s">
        <v>8</v>
      </c>
      <c r="M274" t="s">
        <v>6</v>
      </c>
      <c r="N274" t="str">
        <f t="shared" si="42"/>
        <v>M</v>
      </c>
      <c r="O274" t="s">
        <v>7392</v>
      </c>
      <c r="P274" t="s">
        <v>7393</v>
      </c>
      <c r="Q274" t="s">
        <v>7200</v>
      </c>
      <c r="R274">
        <v>2</v>
      </c>
      <c r="S274">
        <f t="shared" si="43"/>
        <v>2022</v>
      </c>
      <c r="T274" t="s">
        <v>12</v>
      </c>
      <c r="U274">
        <v>1</v>
      </c>
      <c r="V274" t="s">
        <v>740</v>
      </c>
      <c r="W274">
        <f>VLOOKUP(Q274,'PBT Tag Rates'!$A$6:$D$67,4,FALSE)</f>
        <v>0.98</v>
      </c>
      <c r="X274">
        <v>1</v>
      </c>
      <c r="Y274" s="8">
        <f t="shared" si="44"/>
        <v>1.2857142857142856</v>
      </c>
      <c r="Z274" s="10">
        <f>IFERROR(LOOKUP(H274,{30,43,48,53,58,63,68,73,78,83,88,93,97},{42,47,52,57,62,67,72,77,82,87,92,99,100}),999)</f>
        <v>52</v>
      </c>
      <c r="AA274" s="9">
        <f t="shared" si="45"/>
        <v>1.8367346938775511</v>
      </c>
      <c r="AB274" s="9">
        <f>IFERROR(IF(I274="AI",AA274-VLOOKUP(Q274,'PBT Tag Rates'!$A$6:$L$53,11,FALSE),AA274-VLOOKUP(Q274,'PBT Tag Rates'!$A$6:$L$53,12,FALSE)),0)</f>
        <v>1.8571428571428572</v>
      </c>
      <c r="AC274" s="9">
        <f t="shared" si="46"/>
        <v>18.779220779220779</v>
      </c>
      <c r="AD274" s="12" t="s">
        <v>1969</v>
      </c>
      <c r="AE274" s="8"/>
    </row>
    <row r="275" spans="1:31" x14ac:dyDescent="0.25">
      <c r="A275" t="s">
        <v>2078</v>
      </c>
      <c r="B275" t="s">
        <v>2470</v>
      </c>
      <c r="C275" t="s">
        <v>1168</v>
      </c>
      <c r="D275" s="1">
        <v>45530</v>
      </c>
      <c r="E275">
        <f t="shared" si="41"/>
        <v>70</v>
      </c>
      <c r="F275" t="s">
        <v>6</v>
      </c>
      <c r="G275">
        <v>690</v>
      </c>
      <c r="H275">
        <f t="shared" si="40"/>
        <v>69</v>
      </c>
      <c r="I275" t="s">
        <v>7</v>
      </c>
      <c r="J275" t="s">
        <v>8</v>
      </c>
      <c r="K275" t="s">
        <v>8</v>
      </c>
      <c r="L275" t="s">
        <v>8</v>
      </c>
      <c r="M275" t="s">
        <v>6</v>
      </c>
      <c r="N275" t="str">
        <f t="shared" si="42"/>
        <v>M</v>
      </c>
      <c r="O275" t="s">
        <v>1712</v>
      </c>
      <c r="P275" t="s">
        <v>7394</v>
      </c>
      <c r="Q275" t="s">
        <v>940</v>
      </c>
      <c r="R275">
        <v>3</v>
      </c>
      <c r="S275">
        <f t="shared" si="43"/>
        <v>2021</v>
      </c>
      <c r="T275" t="s">
        <v>12</v>
      </c>
      <c r="U275">
        <v>1</v>
      </c>
      <c r="V275" t="s">
        <v>886</v>
      </c>
      <c r="W275">
        <f>VLOOKUP(Q275,'PBT Tag Rates'!$A$6:$D$67,4,FALSE)</f>
        <v>0.98140000000000005</v>
      </c>
      <c r="X275">
        <v>1</v>
      </c>
      <c r="Y275" s="8">
        <f t="shared" si="44"/>
        <v>1.0952380952380953</v>
      </c>
      <c r="Z275" s="10">
        <f>IFERROR(LOOKUP(H275,{30,43,48,53,58,63,68,73,78,83,88,93,97},{42,47,52,57,62,67,72,77,82,87,92,99,100}),999)</f>
        <v>72</v>
      </c>
      <c r="AA275" s="9">
        <f t="shared" si="45"/>
        <v>1.5646258503401362</v>
      </c>
      <c r="AB275" s="9">
        <f>IFERROR(IF(I275="AI",AA275-VLOOKUP(Q275,'PBT Tag Rates'!$A$6:$L$53,11,FALSE),AA275-VLOOKUP(Q275,'PBT Tag Rates'!$A$6:$L$53,12,FALSE)),0)</f>
        <v>1.5835783671528527</v>
      </c>
      <c r="AC275" s="9">
        <f t="shared" si="46"/>
        <v>16.012967265056119</v>
      </c>
      <c r="AD275" s="12" t="s">
        <v>1969</v>
      </c>
      <c r="AE275" s="8"/>
    </row>
    <row r="276" spans="1:31" x14ac:dyDescent="0.25">
      <c r="A276" t="s">
        <v>2078</v>
      </c>
      <c r="B276" t="s">
        <v>2471</v>
      </c>
      <c r="C276" t="s">
        <v>310</v>
      </c>
      <c r="D276" s="1">
        <v>45530</v>
      </c>
      <c r="E276">
        <f t="shared" si="41"/>
        <v>70</v>
      </c>
      <c r="F276" t="s">
        <v>14</v>
      </c>
      <c r="G276">
        <v>810</v>
      </c>
      <c r="H276">
        <f t="shared" si="40"/>
        <v>81</v>
      </c>
      <c r="I276" t="s">
        <v>7</v>
      </c>
      <c r="J276" t="s">
        <v>8</v>
      </c>
      <c r="K276" t="s">
        <v>6616</v>
      </c>
      <c r="L276" t="s">
        <v>8</v>
      </c>
      <c r="M276" t="s">
        <v>14</v>
      </c>
      <c r="N276" t="str">
        <f t="shared" si="42"/>
        <v>F</v>
      </c>
      <c r="O276" t="s">
        <v>7395</v>
      </c>
      <c r="P276" t="s">
        <v>7396</v>
      </c>
      <c r="Q276" t="s">
        <v>476</v>
      </c>
      <c r="R276">
        <v>4</v>
      </c>
      <c r="S276">
        <f t="shared" si="43"/>
        <v>2020</v>
      </c>
      <c r="T276" t="s">
        <v>12</v>
      </c>
      <c r="U276">
        <v>0.999999999999997</v>
      </c>
      <c r="V276" t="s">
        <v>658</v>
      </c>
      <c r="W276">
        <f>VLOOKUP(Q276,'PBT Tag Rates'!$A$6:$D$67,4,FALSE)</f>
        <v>0.98845608500000004</v>
      </c>
      <c r="X276">
        <v>1</v>
      </c>
      <c r="Y276" s="8">
        <f t="shared" si="44"/>
        <v>1.1379310344827587</v>
      </c>
      <c r="Z276" s="10">
        <f>IFERROR(LOOKUP(H276,{30,43,48,53,58,63,68,73,78,83,88,93,97},{42,47,52,57,62,67,72,77,82,87,92,99,100}),999)</f>
        <v>82</v>
      </c>
      <c r="AA276" s="9">
        <f t="shared" si="45"/>
        <v>1.6256157635467983</v>
      </c>
      <c r="AB276" s="9">
        <f>IFERROR(IF(I276="AI",AA276-VLOOKUP(Q276,'PBT Tag Rates'!$A$6:$L$53,11,FALSE),AA276-VLOOKUP(Q276,'PBT Tag Rates'!$A$6:$L$53,12,FALSE)),0)</f>
        <v>1.6372944968513741</v>
      </c>
      <c r="AC276" s="9">
        <f t="shared" si="46"/>
        <v>16.556138758371237</v>
      </c>
      <c r="AD276" s="12" t="s">
        <v>1969</v>
      </c>
      <c r="AE276" s="8"/>
    </row>
    <row r="277" spans="1:31" x14ac:dyDescent="0.25">
      <c r="A277" t="s">
        <v>2078</v>
      </c>
      <c r="B277" t="s">
        <v>2472</v>
      </c>
      <c r="C277" t="s">
        <v>2473</v>
      </c>
      <c r="D277" s="1">
        <v>45530</v>
      </c>
      <c r="E277">
        <f t="shared" si="41"/>
        <v>70</v>
      </c>
      <c r="F277" t="s">
        <v>14</v>
      </c>
      <c r="G277">
        <v>860</v>
      </c>
      <c r="H277">
        <f t="shared" si="40"/>
        <v>86</v>
      </c>
      <c r="I277" t="s">
        <v>7</v>
      </c>
      <c r="J277" t="s">
        <v>8</v>
      </c>
      <c r="K277" t="s">
        <v>6617</v>
      </c>
      <c r="L277" t="s">
        <v>8</v>
      </c>
      <c r="M277" t="s">
        <v>14</v>
      </c>
      <c r="N277" t="str">
        <f t="shared" si="42"/>
        <v>F</v>
      </c>
      <c r="O277" t="s">
        <v>8</v>
      </c>
      <c r="P277" t="s">
        <v>8</v>
      </c>
      <c r="Q277" t="s">
        <v>11</v>
      </c>
      <c r="R277" t="s">
        <v>8</v>
      </c>
      <c r="S277" t="str">
        <f t="shared" si="43"/>
        <v>U</v>
      </c>
      <c r="T277" t="s">
        <v>12</v>
      </c>
      <c r="U277">
        <v>0.999999999999998</v>
      </c>
      <c r="V277" t="s">
        <v>8</v>
      </c>
      <c r="W277">
        <f>VLOOKUP(Q277,'PBT Tag Rates'!$A$6:$D$67,4,FALSE)</f>
        <v>1</v>
      </c>
      <c r="X277">
        <v>1</v>
      </c>
      <c r="Y277" s="8">
        <f t="shared" si="44"/>
        <v>1</v>
      </c>
      <c r="Z277" s="10">
        <f>IFERROR(LOOKUP(H277,{30,43,48,53,58,63,68,73,78,83,88,93,97},{42,47,52,57,62,67,72,77,82,87,92,99,100}),999)</f>
        <v>87</v>
      </c>
      <c r="AA277" s="9">
        <f t="shared" si="45"/>
        <v>1.4285714285714286</v>
      </c>
      <c r="AB277" s="9">
        <f>IFERROR(IF(I277="AI",AA277-VLOOKUP(Q277,'PBT Tag Rates'!$A$6:$L$53,11,FALSE),AA277-VLOOKUP(Q277,'PBT Tag Rates'!$A$6:$L$53,12,FALSE)),0)</f>
        <v>1.3872683020690537</v>
      </c>
      <c r="AC277" s="9">
        <f t="shared" si="46"/>
        <v>14.02790185169127</v>
      </c>
      <c r="AD277" s="12" t="s">
        <v>1969</v>
      </c>
      <c r="AE277" s="8"/>
    </row>
    <row r="278" spans="1:31" x14ac:dyDescent="0.25">
      <c r="A278" t="s">
        <v>2078</v>
      </c>
      <c r="B278" t="s">
        <v>2474</v>
      </c>
      <c r="C278" t="s">
        <v>2475</v>
      </c>
      <c r="D278" s="1">
        <v>45530</v>
      </c>
      <c r="E278">
        <f t="shared" si="41"/>
        <v>70</v>
      </c>
      <c r="F278" t="s">
        <v>14</v>
      </c>
      <c r="G278">
        <v>780</v>
      </c>
      <c r="H278">
        <f t="shared" si="40"/>
        <v>78</v>
      </c>
      <c r="I278" t="s">
        <v>9</v>
      </c>
      <c r="J278">
        <v>1</v>
      </c>
      <c r="K278" t="s">
        <v>8</v>
      </c>
      <c r="L278" t="s">
        <v>8</v>
      </c>
      <c r="M278" t="s">
        <v>14</v>
      </c>
      <c r="N278" t="str">
        <f t="shared" si="42"/>
        <v>F</v>
      </c>
      <c r="O278" t="s">
        <v>176</v>
      </c>
      <c r="P278" t="s">
        <v>177</v>
      </c>
      <c r="Q278" t="s">
        <v>171</v>
      </c>
      <c r="R278">
        <v>5</v>
      </c>
      <c r="S278">
        <f t="shared" si="43"/>
        <v>2019</v>
      </c>
      <c r="T278" t="s">
        <v>12</v>
      </c>
      <c r="U278">
        <v>1</v>
      </c>
      <c r="V278" t="s">
        <v>893</v>
      </c>
      <c r="W278">
        <f>VLOOKUP(Q278,'PBT Tag Rates'!$A$6:$D$67,4,FALSE)</f>
        <v>0.95971980899999998</v>
      </c>
      <c r="X278">
        <v>1</v>
      </c>
      <c r="Y278" s="8">
        <f t="shared" si="44"/>
        <v>1.1379310344827587</v>
      </c>
      <c r="Z278" s="10">
        <f>IFERROR(LOOKUP(H278,{30,43,48,53,58,63,68,73,78,83,88,93,97},{42,47,52,57,62,67,72,77,82,87,92,99,100}),999)</f>
        <v>82</v>
      </c>
      <c r="AA278" s="9">
        <f t="shared" si="45"/>
        <v>1.6256157635467983</v>
      </c>
      <c r="AB278" s="9">
        <f>IFERROR(IF(I278="AI",AA278-VLOOKUP(Q278,'PBT Tag Rates'!$A$6:$L$53,11,FALSE),AA278-VLOOKUP(Q278,'PBT Tag Rates'!$A$6:$L$53,12,FALSE)),0)</f>
        <v>1.6675865456670202</v>
      </c>
      <c r="AC278" s="9">
        <f t="shared" si="46"/>
        <v>16.862448566674903</v>
      </c>
      <c r="AD278" s="12" t="s">
        <v>1969</v>
      </c>
      <c r="AE278" s="8"/>
    </row>
    <row r="279" spans="1:31" x14ac:dyDescent="0.25">
      <c r="A279" t="s">
        <v>2078</v>
      </c>
      <c r="B279" t="s">
        <v>2476</v>
      </c>
      <c r="C279" t="s">
        <v>2477</v>
      </c>
      <c r="D279" s="1">
        <v>45530</v>
      </c>
      <c r="E279">
        <f t="shared" si="41"/>
        <v>70</v>
      </c>
      <c r="F279" t="s">
        <v>6</v>
      </c>
      <c r="G279">
        <v>480</v>
      </c>
      <c r="H279">
        <f t="shared" si="40"/>
        <v>48</v>
      </c>
      <c r="I279" t="s">
        <v>7</v>
      </c>
      <c r="J279" t="s">
        <v>8</v>
      </c>
      <c r="K279" t="s">
        <v>8</v>
      </c>
      <c r="L279" t="s">
        <v>8</v>
      </c>
      <c r="M279" t="s">
        <v>6</v>
      </c>
      <c r="N279" t="str">
        <f t="shared" si="42"/>
        <v>M</v>
      </c>
      <c r="O279" t="s">
        <v>7397</v>
      </c>
      <c r="P279" t="s">
        <v>7398</v>
      </c>
      <c r="Q279" t="s">
        <v>7200</v>
      </c>
      <c r="R279">
        <v>2</v>
      </c>
      <c r="S279">
        <f t="shared" si="43"/>
        <v>2022</v>
      </c>
      <c r="T279" t="s">
        <v>12</v>
      </c>
      <c r="U279">
        <v>0.999999999999999</v>
      </c>
      <c r="V279" t="s">
        <v>888</v>
      </c>
      <c r="W279">
        <f>VLOOKUP(Q279,'PBT Tag Rates'!$A$6:$D$67,4,FALSE)</f>
        <v>0.98</v>
      </c>
      <c r="X279">
        <v>1</v>
      </c>
      <c r="Y279" s="8">
        <f t="shared" si="44"/>
        <v>1.2857142857142856</v>
      </c>
      <c r="Z279" s="10">
        <f>IFERROR(LOOKUP(H279,{30,43,48,53,58,63,68,73,78,83,88,93,97},{42,47,52,57,62,67,72,77,82,87,92,99,100}),999)</f>
        <v>52</v>
      </c>
      <c r="AA279" s="9">
        <f t="shared" si="45"/>
        <v>1.8367346938775511</v>
      </c>
      <c r="AB279" s="9">
        <f>IFERROR(IF(I279="AI",AA279-VLOOKUP(Q279,'PBT Tag Rates'!$A$6:$L$53,11,FALSE),AA279-VLOOKUP(Q279,'PBT Tag Rates'!$A$6:$L$53,12,FALSE)),0)</f>
        <v>1.8571428571428572</v>
      </c>
      <c r="AC279" s="9">
        <f t="shared" si="46"/>
        <v>18.779220779220779</v>
      </c>
      <c r="AD279" s="12" t="s">
        <v>1969</v>
      </c>
      <c r="AE279" s="8"/>
    </row>
    <row r="280" spans="1:31" x14ac:dyDescent="0.25">
      <c r="A280" t="s">
        <v>2078</v>
      </c>
      <c r="B280" t="s">
        <v>2478</v>
      </c>
      <c r="C280" t="s">
        <v>2479</v>
      </c>
      <c r="D280" s="1">
        <v>45530</v>
      </c>
      <c r="E280">
        <f t="shared" si="41"/>
        <v>70</v>
      </c>
      <c r="F280" t="s">
        <v>6</v>
      </c>
      <c r="G280">
        <v>720</v>
      </c>
      <c r="H280">
        <f t="shared" si="40"/>
        <v>72</v>
      </c>
      <c r="I280" t="s">
        <v>7</v>
      </c>
      <c r="J280" t="s">
        <v>8</v>
      </c>
      <c r="K280" t="s">
        <v>6618</v>
      </c>
      <c r="L280" t="s">
        <v>8</v>
      </c>
      <c r="M280" t="s">
        <v>6</v>
      </c>
      <c r="N280" t="str">
        <f t="shared" si="42"/>
        <v>M</v>
      </c>
      <c r="O280" t="s">
        <v>7399</v>
      </c>
      <c r="P280" t="s">
        <v>7400</v>
      </c>
      <c r="Q280" t="s">
        <v>940</v>
      </c>
      <c r="R280">
        <v>3</v>
      </c>
      <c r="S280">
        <f t="shared" si="43"/>
        <v>2021</v>
      </c>
      <c r="T280" t="s">
        <v>12</v>
      </c>
      <c r="U280">
        <v>1</v>
      </c>
      <c r="V280" t="s">
        <v>888</v>
      </c>
      <c r="W280">
        <f>VLOOKUP(Q280,'PBT Tag Rates'!$A$6:$D$67,4,FALSE)</f>
        <v>0.98140000000000005</v>
      </c>
      <c r="X280">
        <v>1</v>
      </c>
      <c r="Y280" s="8">
        <f t="shared" si="44"/>
        <v>1.0952380952380953</v>
      </c>
      <c r="Z280" s="10">
        <f>IFERROR(LOOKUP(H280,{30,43,48,53,58,63,68,73,78,83,88,93,97},{42,47,52,57,62,67,72,77,82,87,92,99,100}),999)</f>
        <v>72</v>
      </c>
      <c r="AA280" s="9">
        <f t="shared" si="45"/>
        <v>1.5646258503401362</v>
      </c>
      <c r="AB280" s="9">
        <f>IFERROR(IF(I280="AI",AA280-VLOOKUP(Q280,'PBT Tag Rates'!$A$6:$L$53,11,FALSE),AA280-VLOOKUP(Q280,'PBT Tag Rates'!$A$6:$L$53,12,FALSE)),0)</f>
        <v>1.5835783671528527</v>
      </c>
      <c r="AC280" s="9">
        <f t="shared" si="46"/>
        <v>16.012967265056119</v>
      </c>
      <c r="AD280" s="12" t="s">
        <v>1969</v>
      </c>
      <c r="AE280" s="8"/>
    </row>
    <row r="281" spans="1:31" x14ac:dyDescent="0.25">
      <c r="A281" t="s">
        <v>2078</v>
      </c>
      <c r="B281" t="s">
        <v>2480</v>
      </c>
      <c r="C281" t="s">
        <v>1169</v>
      </c>
      <c r="D281" s="1">
        <v>45530</v>
      </c>
      <c r="E281">
        <f t="shared" si="41"/>
        <v>70</v>
      </c>
      <c r="F281" t="s">
        <v>14</v>
      </c>
      <c r="G281">
        <v>750</v>
      </c>
      <c r="H281">
        <f t="shared" si="40"/>
        <v>75</v>
      </c>
      <c r="I281" t="s">
        <v>7</v>
      </c>
      <c r="J281" t="s">
        <v>8</v>
      </c>
      <c r="K281" t="s">
        <v>6619</v>
      </c>
      <c r="L281" t="s">
        <v>8</v>
      </c>
      <c r="M281" t="s">
        <v>14</v>
      </c>
      <c r="N281" t="str">
        <f t="shared" si="42"/>
        <v>F</v>
      </c>
      <c r="O281" t="s">
        <v>1654</v>
      </c>
      <c r="P281" t="s">
        <v>1655</v>
      </c>
      <c r="Q281" t="s">
        <v>476</v>
      </c>
      <c r="R281">
        <v>4</v>
      </c>
      <c r="S281">
        <f t="shared" si="43"/>
        <v>2020</v>
      </c>
      <c r="T281" t="s">
        <v>12</v>
      </c>
      <c r="U281">
        <v>1</v>
      </c>
      <c r="V281" t="s">
        <v>658</v>
      </c>
      <c r="W281">
        <f>VLOOKUP(Q281,'PBT Tag Rates'!$A$6:$D$67,4,FALSE)</f>
        <v>0.98845608500000004</v>
      </c>
      <c r="X281">
        <v>1</v>
      </c>
      <c r="Y281" s="8">
        <f t="shared" si="44"/>
        <v>1.1428571428571428</v>
      </c>
      <c r="Z281" s="10">
        <f>IFERROR(LOOKUP(H281,{30,43,48,53,58,63,68,73,78,83,88,93,97},{42,47,52,57,62,67,72,77,82,87,92,99,100}),999)</f>
        <v>77</v>
      </c>
      <c r="AA281" s="9">
        <f t="shared" si="45"/>
        <v>1.6326530612244898</v>
      </c>
      <c r="AB281" s="9">
        <f>IFERROR(IF(I281="AI",AA281-VLOOKUP(Q281,'PBT Tag Rates'!$A$6:$L$53,11,FALSE),AA281-VLOOKUP(Q281,'PBT Tag Rates'!$A$6:$L$53,12,FALSE)),0)</f>
        <v>1.6443317945290656</v>
      </c>
      <c r="AC281" s="9">
        <f t="shared" si="46"/>
        <v>16.627299125098105</v>
      </c>
      <c r="AD281" s="12" t="s">
        <v>1969</v>
      </c>
      <c r="AE281" s="8"/>
    </row>
    <row r="282" spans="1:31" x14ac:dyDescent="0.25">
      <c r="A282" t="s">
        <v>2078</v>
      </c>
      <c r="B282" t="s">
        <v>2481</v>
      </c>
      <c r="C282" t="s">
        <v>179</v>
      </c>
      <c r="D282" s="1">
        <v>45530</v>
      </c>
      <c r="E282">
        <f t="shared" si="41"/>
        <v>70</v>
      </c>
      <c r="F282" t="s">
        <v>14</v>
      </c>
      <c r="G282">
        <v>750</v>
      </c>
      <c r="H282">
        <f t="shared" si="40"/>
        <v>75</v>
      </c>
      <c r="I282" t="s">
        <v>9</v>
      </c>
      <c r="J282">
        <v>1</v>
      </c>
      <c r="K282" t="s">
        <v>8</v>
      </c>
      <c r="L282" t="s">
        <v>8</v>
      </c>
      <c r="M282" t="s">
        <v>14</v>
      </c>
      <c r="N282" t="str">
        <f t="shared" si="42"/>
        <v>F</v>
      </c>
      <c r="O282" t="s">
        <v>7221</v>
      </c>
      <c r="P282" t="s">
        <v>7401</v>
      </c>
      <c r="Q282" t="s">
        <v>295</v>
      </c>
      <c r="R282">
        <v>4</v>
      </c>
      <c r="S282">
        <f t="shared" si="43"/>
        <v>2020</v>
      </c>
      <c r="T282" t="s">
        <v>12</v>
      </c>
      <c r="U282">
        <v>0.999999999999999</v>
      </c>
      <c r="V282" t="s">
        <v>888</v>
      </c>
      <c r="W282">
        <f>VLOOKUP(Q282,'PBT Tag Rates'!$A$6:$D$67,4,FALSE)</f>
        <v>0.98961045999999997</v>
      </c>
      <c r="X282">
        <v>1</v>
      </c>
      <c r="Y282" s="8">
        <f t="shared" si="44"/>
        <v>1.1428571428571428</v>
      </c>
      <c r="Z282" s="10">
        <f>IFERROR(LOOKUP(H282,{30,43,48,53,58,63,68,73,78,83,88,93,97},{42,47,52,57,62,67,72,77,82,87,92,99,100}),999)</f>
        <v>77</v>
      </c>
      <c r="AA282" s="9">
        <f t="shared" si="45"/>
        <v>1.6326530612244898</v>
      </c>
      <c r="AB282" s="9">
        <f>IFERROR(IF(I282="AI",AA282-VLOOKUP(Q282,'PBT Tag Rates'!$A$6:$L$53,11,FALSE),AA282-VLOOKUP(Q282,'PBT Tag Rates'!$A$6:$L$53,12,FALSE)),0)</f>
        <v>1.6431516770131711</v>
      </c>
      <c r="AC282" s="9">
        <f t="shared" si="46"/>
        <v>16.6153659088185</v>
      </c>
      <c r="AD282" s="12" t="s">
        <v>1969</v>
      </c>
      <c r="AE282" s="8"/>
    </row>
    <row r="283" spans="1:31" x14ac:dyDescent="0.25">
      <c r="A283" t="s">
        <v>2078</v>
      </c>
      <c r="B283" t="s">
        <v>2482</v>
      </c>
      <c r="C283" t="s">
        <v>1172</v>
      </c>
      <c r="D283" s="1">
        <v>45530</v>
      </c>
      <c r="E283">
        <f t="shared" si="41"/>
        <v>70</v>
      </c>
      <c r="F283" t="s">
        <v>14</v>
      </c>
      <c r="G283">
        <v>790</v>
      </c>
      <c r="H283">
        <f t="shared" si="40"/>
        <v>79</v>
      </c>
      <c r="I283" t="s">
        <v>7</v>
      </c>
      <c r="J283" t="s">
        <v>8</v>
      </c>
      <c r="K283" t="s">
        <v>6620</v>
      </c>
      <c r="L283" t="s">
        <v>8</v>
      </c>
      <c r="M283" t="s">
        <v>14</v>
      </c>
      <c r="N283" t="str">
        <f t="shared" si="42"/>
        <v>F</v>
      </c>
      <c r="O283" t="s">
        <v>8</v>
      </c>
      <c r="P283" t="s">
        <v>8</v>
      </c>
      <c r="Q283" t="s">
        <v>11</v>
      </c>
      <c r="R283" t="s">
        <v>8</v>
      </c>
      <c r="S283" t="str">
        <f t="shared" si="43"/>
        <v>U</v>
      </c>
      <c r="T283" t="s">
        <v>12</v>
      </c>
      <c r="U283">
        <v>0.999999999999999</v>
      </c>
      <c r="V283" t="s">
        <v>8</v>
      </c>
      <c r="W283">
        <f>VLOOKUP(Q283,'PBT Tag Rates'!$A$6:$D$67,4,FALSE)</f>
        <v>1</v>
      </c>
      <c r="X283">
        <v>1</v>
      </c>
      <c r="Y283" s="8">
        <f t="shared" si="44"/>
        <v>1.1379310344827587</v>
      </c>
      <c r="Z283" s="10">
        <f>IFERROR(LOOKUP(H283,{30,43,48,53,58,63,68,73,78,83,88,93,97},{42,47,52,57,62,67,72,77,82,87,92,99,100}),999)</f>
        <v>82</v>
      </c>
      <c r="AA283" s="9">
        <f t="shared" si="45"/>
        <v>1.6256157635467983</v>
      </c>
      <c r="AB283" s="9">
        <f>IFERROR(IF(I283="AI",AA283-VLOOKUP(Q283,'PBT Tag Rates'!$A$6:$L$53,11,FALSE),AA283-VLOOKUP(Q283,'PBT Tag Rates'!$A$6:$L$53,12,FALSE)),0)</f>
        <v>1.5843126370444234</v>
      </c>
      <c r="AC283" s="9">
        <f t="shared" si="46"/>
        <v>16.02039212004361</v>
      </c>
      <c r="AD283" s="12" t="s">
        <v>1969</v>
      </c>
      <c r="AE283" s="8"/>
    </row>
    <row r="284" spans="1:31" x14ac:dyDescent="0.25">
      <c r="A284" t="s">
        <v>2078</v>
      </c>
      <c r="B284" t="s">
        <v>2483</v>
      </c>
      <c r="C284" t="s">
        <v>2484</v>
      </c>
      <c r="D284" s="1">
        <v>45530</v>
      </c>
      <c r="E284">
        <f t="shared" si="41"/>
        <v>70</v>
      </c>
      <c r="F284" t="s">
        <v>6</v>
      </c>
      <c r="G284">
        <v>720</v>
      </c>
      <c r="H284">
        <f t="shared" si="40"/>
        <v>72</v>
      </c>
      <c r="I284" t="s">
        <v>7</v>
      </c>
      <c r="J284" t="s">
        <v>8</v>
      </c>
      <c r="K284" t="s">
        <v>6621</v>
      </c>
      <c r="L284" t="s">
        <v>8</v>
      </c>
      <c r="M284" t="s">
        <v>6</v>
      </c>
      <c r="N284" t="str">
        <f t="shared" si="42"/>
        <v>M</v>
      </c>
      <c r="O284" t="s">
        <v>8</v>
      </c>
      <c r="P284" t="s">
        <v>8</v>
      </c>
      <c r="Q284" t="s">
        <v>11</v>
      </c>
      <c r="R284" t="s">
        <v>8</v>
      </c>
      <c r="S284" t="str">
        <f t="shared" si="43"/>
        <v>U</v>
      </c>
      <c r="T284" t="s">
        <v>12</v>
      </c>
      <c r="U284">
        <v>1</v>
      </c>
      <c r="V284" t="s">
        <v>8</v>
      </c>
      <c r="W284">
        <f>VLOOKUP(Q284,'PBT Tag Rates'!$A$6:$D$67,4,FALSE)</f>
        <v>1</v>
      </c>
      <c r="X284">
        <v>1</v>
      </c>
      <c r="Y284" s="8">
        <f t="shared" si="44"/>
        <v>1.0952380952380953</v>
      </c>
      <c r="Z284" s="10">
        <f>IFERROR(LOOKUP(H284,{30,43,48,53,58,63,68,73,78,83,88,93,97},{42,47,52,57,62,67,72,77,82,87,92,99,100}),999)</f>
        <v>72</v>
      </c>
      <c r="AA284" s="9">
        <f t="shared" si="45"/>
        <v>1.5646258503401362</v>
      </c>
      <c r="AB284" s="9">
        <f>IFERROR(IF(I284="AI",AA284-VLOOKUP(Q284,'PBT Tag Rates'!$A$6:$L$53,11,FALSE),AA284-VLOOKUP(Q284,'PBT Tag Rates'!$A$6:$L$53,12,FALSE)),0)</f>
        <v>1.5233227238377613</v>
      </c>
      <c r="AC284" s="9">
        <f t="shared" si="46"/>
        <v>15.403668941744076</v>
      </c>
      <c r="AD284" s="12" t="s">
        <v>1969</v>
      </c>
      <c r="AE284" s="8"/>
    </row>
    <row r="285" spans="1:31" x14ac:dyDescent="0.25">
      <c r="A285" t="s">
        <v>2078</v>
      </c>
      <c r="B285" t="s">
        <v>2485</v>
      </c>
      <c r="C285" t="s">
        <v>180</v>
      </c>
      <c r="D285" s="1">
        <v>45530</v>
      </c>
      <c r="E285">
        <f t="shared" si="41"/>
        <v>70</v>
      </c>
      <c r="F285" t="s">
        <v>6</v>
      </c>
      <c r="G285">
        <v>820</v>
      </c>
      <c r="H285">
        <f t="shared" si="40"/>
        <v>82</v>
      </c>
      <c r="I285" t="s">
        <v>7</v>
      </c>
      <c r="J285" t="s">
        <v>8</v>
      </c>
      <c r="K285" t="s">
        <v>6622</v>
      </c>
      <c r="L285" t="s">
        <v>8</v>
      </c>
      <c r="M285" t="s">
        <v>6</v>
      </c>
      <c r="N285" t="str">
        <f t="shared" si="42"/>
        <v>M</v>
      </c>
      <c r="O285" t="s">
        <v>7402</v>
      </c>
      <c r="P285" t="s">
        <v>7403</v>
      </c>
      <c r="Q285" t="s">
        <v>476</v>
      </c>
      <c r="R285">
        <v>4</v>
      </c>
      <c r="S285">
        <f t="shared" si="43"/>
        <v>2020</v>
      </c>
      <c r="T285" t="s">
        <v>12</v>
      </c>
      <c r="U285">
        <v>0.999999999999998</v>
      </c>
      <c r="V285" t="s">
        <v>743</v>
      </c>
      <c r="W285">
        <f>VLOOKUP(Q285,'PBT Tag Rates'!$A$6:$D$67,4,FALSE)</f>
        <v>0.98845608500000004</v>
      </c>
      <c r="X285">
        <v>1</v>
      </c>
      <c r="Y285" s="8">
        <f t="shared" si="44"/>
        <v>1.0249999999999999</v>
      </c>
      <c r="Z285" s="10">
        <f>IFERROR(LOOKUP(H285,{30,43,48,53,58,63,68,73,78,83,88,93,97},{42,47,52,57,62,67,72,77,82,87,92,99,100}),999)</f>
        <v>82</v>
      </c>
      <c r="AA285" s="9">
        <f t="shared" si="45"/>
        <v>1.4642857142857142</v>
      </c>
      <c r="AB285" s="9">
        <f>IFERROR(IF(I285="AI",AA285-VLOOKUP(Q285,'PBT Tag Rates'!$A$6:$L$53,11,FALSE),AA285-VLOOKUP(Q285,'PBT Tag Rates'!$A$6:$L$53,12,FALSE)),0)</f>
        <v>1.47596444759029</v>
      </c>
      <c r="AC285" s="9">
        <f t="shared" si="46"/>
        <v>14.924787351157759</v>
      </c>
      <c r="AD285" s="12" t="s">
        <v>1969</v>
      </c>
      <c r="AE285" s="8"/>
    </row>
    <row r="286" spans="1:31" x14ac:dyDescent="0.25">
      <c r="A286" t="s">
        <v>2078</v>
      </c>
      <c r="B286" t="s">
        <v>2486</v>
      </c>
      <c r="C286" t="s">
        <v>2487</v>
      </c>
      <c r="D286" s="1">
        <v>45530</v>
      </c>
      <c r="E286">
        <f t="shared" si="41"/>
        <v>70</v>
      </c>
      <c r="F286" t="s">
        <v>14</v>
      </c>
      <c r="G286">
        <v>890</v>
      </c>
      <c r="H286">
        <f t="shared" si="40"/>
        <v>89</v>
      </c>
      <c r="I286" t="s">
        <v>7</v>
      </c>
      <c r="J286" t="s">
        <v>8</v>
      </c>
      <c r="K286" t="s">
        <v>6623</v>
      </c>
      <c r="L286" t="s">
        <v>8</v>
      </c>
      <c r="M286" t="s">
        <v>14</v>
      </c>
      <c r="N286" t="str">
        <f t="shared" si="42"/>
        <v>F</v>
      </c>
      <c r="O286" t="s">
        <v>8</v>
      </c>
      <c r="P286" t="s">
        <v>8</v>
      </c>
      <c r="Q286" t="s">
        <v>11</v>
      </c>
      <c r="R286" t="s">
        <v>8</v>
      </c>
      <c r="S286" t="str">
        <f t="shared" si="43"/>
        <v>U</v>
      </c>
      <c r="T286" t="s">
        <v>12</v>
      </c>
      <c r="U286">
        <v>1</v>
      </c>
      <c r="V286" t="s">
        <v>8</v>
      </c>
      <c r="W286">
        <f>VLOOKUP(Q286,'PBT Tag Rates'!$A$6:$D$67,4,FALSE)</f>
        <v>1</v>
      </c>
      <c r="X286">
        <v>1</v>
      </c>
      <c r="Y286" s="8">
        <f t="shared" si="44"/>
        <v>1.25</v>
      </c>
      <c r="Z286" s="10">
        <f>IFERROR(LOOKUP(H286,{30,43,48,53,58,63,68,73,78,83,88,93,97},{42,47,52,57,62,67,72,77,82,87,92,99,100}),999)</f>
        <v>92</v>
      </c>
      <c r="AA286" s="9">
        <f t="shared" si="45"/>
        <v>1.7857142857142858</v>
      </c>
      <c r="AB286" s="9">
        <f>IFERROR(IF(I286="AI",AA286-VLOOKUP(Q286,'PBT Tag Rates'!$A$6:$L$53,11,FALSE),AA286-VLOOKUP(Q286,'PBT Tag Rates'!$A$6:$L$53,12,FALSE)),0)</f>
        <v>1.7444111592119109</v>
      </c>
      <c r="AC286" s="9">
        <f t="shared" si="46"/>
        <v>17.639290463079885</v>
      </c>
      <c r="AD286" s="12" t="s">
        <v>1969</v>
      </c>
      <c r="AE286" s="8"/>
    </row>
    <row r="287" spans="1:31" x14ac:dyDescent="0.25">
      <c r="A287" t="s">
        <v>2078</v>
      </c>
      <c r="B287" t="s">
        <v>2488</v>
      </c>
      <c r="C287" t="s">
        <v>2489</v>
      </c>
      <c r="D287" s="1">
        <v>45530</v>
      </c>
      <c r="E287">
        <f t="shared" si="41"/>
        <v>70</v>
      </c>
      <c r="F287" t="s">
        <v>6</v>
      </c>
      <c r="G287">
        <v>650</v>
      </c>
      <c r="H287">
        <f t="shared" si="40"/>
        <v>65</v>
      </c>
      <c r="I287" t="s">
        <v>7</v>
      </c>
      <c r="J287" t="s">
        <v>8</v>
      </c>
      <c r="K287" t="s">
        <v>8</v>
      </c>
      <c r="L287" t="s">
        <v>8</v>
      </c>
      <c r="M287" t="s">
        <v>6</v>
      </c>
      <c r="N287" t="str">
        <f t="shared" si="42"/>
        <v>M</v>
      </c>
      <c r="O287" t="s">
        <v>7404</v>
      </c>
      <c r="P287" t="s">
        <v>7405</v>
      </c>
      <c r="Q287" t="s">
        <v>940</v>
      </c>
      <c r="R287">
        <v>3</v>
      </c>
      <c r="S287">
        <f t="shared" si="43"/>
        <v>2021</v>
      </c>
      <c r="T287" t="s">
        <v>12</v>
      </c>
      <c r="U287">
        <v>0.999999999999998</v>
      </c>
      <c r="V287" t="s">
        <v>886</v>
      </c>
      <c r="W287">
        <f>VLOOKUP(Q287,'PBT Tag Rates'!$A$6:$D$67,4,FALSE)</f>
        <v>0.98140000000000005</v>
      </c>
      <c r="X287">
        <v>1</v>
      </c>
      <c r="Y287" s="8">
        <f t="shared" si="44"/>
        <v>1.0833333333333333</v>
      </c>
      <c r="Z287" s="10">
        <f>IFERROR(LOOKUP(H287,{30,43,48,53,58,63,68,73,78,83,88,93,97},{42,47,52,57,62,67,72,77,82,87,92,99,100}),999)</f>
        <v>67</v>
      </c>
      <c r="AA287" s="9">
        <f t="shared" si="45"/>
        <v>1.5476190476190477</v>
      </c>
      <c r="AB287" s="9">
        <f>IFERROR(IF(I287="AI",AA287-VLOOKUP(Q287,'PBT Tag Rates'!$A$6:$L$53,11,FALSE),AA287-VLOOKUP(Q287,'PBT Tag Rates'!$A$6:$L$53,12,FALSE)),0)</f>
        <v>1.5665715644317642</v>
      </c>
      <c r="AC287" s="9">
        <f t="shared" si="46"/>
        <v>15.840996378799518</v>
      </c>
      <c r="AD287" s="12" t="s">
        <v>1969</v>
      </c>
      <c r="AE287" s="8"/>
    </row>
    <row r="288" spans="1:31" x14ac:dyDescent="0.25">
      <c r="A288" t="s">
        <v>2078</v>
      </c>
      <c r="B288" t="s">
        <v>2490</v>
      </c>
      <c r="C288" t="s">
        <v>314</v>
      </c>
      <c r="D288" s="1">
        <v>45530</v>
      </c>
      <c r="E288">
        <f t="shared" si="41"/>
        <v>70</v>
      </c>
      <c r="F288" t="s">
        <v>6</v>
      </c>
      <c r="G288">
        <v>660</v>
      </c>
      <c r="H288">
        <f t="shared" si="40"/>
        <v>66</v>
      </c>
      <c r="I288" t="s">
        <v>7</v>
      </c>
      <c r="J288" t="s">
        <v>8</v>
      </c>
      <c r="K288" t="s">
        <v>8</v>
      </c>
      <c r="L288" t="s">
        <v>8</v>
      </c>
      <c r="M288" t="s">
        <v>6</v>
      </c>
      <c r="N288" t="str">
        <f t="shared" si="42"/>
        <v>M</v>
      </c>
      <c r="O288" t="s">
        <v>8</v>
      </c>
      <c r="P288" t="s">
        <v>8</v>
      </c>
      <c r="Q288" t="s">
        <v>11</v>
      </c>
      <c r="R288" t="s">
        <v>8</v>
      </c>
      <c r="S288" t="str">
        <f t="shared" si="43"/>
        <v>U</v>
      </c>
      <c r="T288" t="s">
        <v>12</v>
      </c>
      <c r="U288">
        <v>1</v>
      </c>
      <c r="V288" t="s">
        <v>8</v>
      </c>
      <c r="W288">
        <f>VLOOKUP(Q288,'PBT Tag Rates'!$A$6:$D$67,4,FALSE)</f>
        <v>1</v>
      </c>
      <c r="X288">
        <v>1</v>
      </c>
      <c r="Y288" s="8">
        <f t="shared" si="44"/>
        <v>1.0833333333333333</v>
      </c>
      <c r="Z288" s="10">
        <f>IFERROR(LOOKUP(H288,{30,43,48,53,58,63,68,73,78,83,88,93,97},{42,47,52,57,62,67,72,77,82,87,92,99,100}),999)</f>
        <v>67</v>
      </c>
      <c r="AA288" s="9">
        <f t="shared" si="45"/>
        <v>1.5476190476190477</v>
      </c>
      <c r="AB288" s="9">
        <f>IFERROR(IF(I288="AI",AA288-VLOOKUP(Q288,'PBT Tag Rates'!$A$6:$L$53,11,FALSE),AA288-VLOOKUP(Q288,'PBT Tag Rates'!$A$6:$L$53,12,FALSE)),0)</f>
        <v>1.5063159211166728</v>
      </c>
      <c r="AC288" s="9">
        <f t="shared" si="46"/>
        <v>15.231698055487476</v>
      </c>
      <c r="AD288" s="12" t="s">
        <v>1969</v>
      </c>
      <c r="AE288" s="8"/>
    </row>
    <row r="289" spans="1:31" x14ac:dyDescent="0.25">
      <c r="A289" t="s">
        <v>2078</v>
      </c>
      <c r="B289" t="s">
        <v>2491</v>
      </c>
      <c r="C289" t="s">
        <v>1175</v>
      </c>
      <c r="D289" s="1">
        <v>45530</v>
      </c>
      <c r="E289">
        <f t="shared" si="41"/>
        <v>70</v>
      </c>
      <c r="F289" t="s">
        <v>14</v>
      </c>
      <c r="G289">
        <v>730</v>
      </c>
      <c r="H289">
        <f t="shared" si="40"/>
        <v>73</v>
      </c>
      <c r="I289" t="s">
        <v>7</v>
      </c>
      <c r="J289" t="s">
        <v>8</v>
      </c>
      <c r="K289" t="s">
        <v>6624</v>
      </c>
      <c r="L289" t="s">
        <v>8</v>
      </c>
      <c r="M289" t="s">
        <v>14</v>
      </c>
      <c r="N289" t="str">
        <f t="shared" si="42"/>
        <v>F</v>
      </c>
      <c r="O289" t="s">
        <v>1778</v>
      </c>
      <c r="P289" t="s">
        <v>1779</v>
      </c>
      <c r="Q289" t="s">
        <v>295</v>
      </c>
      <c r="R289">
        <v>4</v>
      </c>
      <c r="S289">
        <f t="shared" si="43"/>
        <v>2020</v>
      </c>
      <c r="T289" t="s">
        <v>12</v>
      </c>
      <c r="U289">
        <v>1</v>
      </c>
      <c r="V289" t="s">
        <v>893</v>
      </c>
      <c r="W289">
        <f>VLOOKUP(Q289,'PBT Tag Rates'!$A$6:$D$67,4,FALSE)</f>
        <v>0.98961045999999997</v>
      </c>
      <c r="X289">
        <v>1</v>
      </c>
      <c r="Y289" s="8">
        <f t="shared" si="44"/>
        <v>1.1428571428571428</v>
      </c>
      <c r="Z289" s="10">
        <f>IFERROR(LOOKUP(H289,{30,43,48,53,58,63,68,73,78,83,88,93,97},{42,47,52,57,62,67,72,77,82,87,92,99,100}),999)</f>
        <v>77</v>
      </c>
      <c r="AA289" s="9">
        <f t="shared" si="45"/>
        <v>1.6326530612244898</v>
      </c>
      <c r="AB289" s="9">
        <f>IFERROR(IF(I289="AI",AA289-VLOOKUP(Q289,'PBT Tag Rates'!$A$6:$L$53,11,FALSE),AA289-VLOOKUP(Q289,'PBT Tag Rates'!$A$6:$L$53,12,FALSE)),0)</f>
        <v>1.6431516770131711</v>
      </c>
      <c r="AC289" s="9">
        <f t="shared" si="46"/>
        <v>16.6153659088185</v>
      </c>
      <c r="AD289" s="12" t="s">
        <v>1969</v>
      </c>
      <c r="AE289" s="8"/>
    </row>
    <row r="290" spans="1:31" x14ac:dyDescent="0.25">
      <c r="A290" t="s">
        <v>2078</v>
      </c>
      <c r="B290" t="s">
        <v>2492</v>
      </c>
      <c r="C290" t="s">
        <v>2493</v>
      </c>
      <c r="D290" s="1">
        <v>45530</v>
      </c>
      <c r="E290">
        <f t="shared" si="41"/>
        <v>70</v>
      </c>
      <c r="F290" t="s">
        <v>6</v>
      </c>
      <c r="G290">
        <v>740</v>
      </c>
      <c r="H290">
        <f t="shared" si="40"/>
        <v>74</v>
      </c>
      <c r="I290" t="s">
        <v>7</v>
      </c>
      <c r="J290" t="s">
        <v>8</v>
      </c>
      <c r="K290" t="s">
        <v>8</v>
      </c>
      <c r="L290" t="s">
        <v>8</v>
      </c>
      <c r="M290" t="s">
        <v>14</v>
      </c>
      <c r="N290" t="str">
        <f t="shared" si="42"/>
        <v>F</v>
      </c>
      <c r="O290" t="s">
        <v>8</v>
      </c>
      <c r="P290" t="s">
        <v>8</v>
      </c>
      <c r="Q290" t="s">
        <v>11</v>
      </c>
      <c r="R290" t="s">
        <v>8</v>
      </c>
      <c r="S290" t="str">
        <f t="shared" si="43"/>
        <v>U</v>
      </c>
      <c r="T290" t="s">
        <v>12</v>
      </c>
      <c r="U290">
        <v>1</v>
      </c>
      <c r="V290" t="s">
        <v>8</v>
      </c>
      <c r="W290">
        <f>VLOOKUP(Q290,'PBT Tag Rates'!$A$6:$D$67,4,FALSE)</f>
        <v>1</v>
      </c>
      <c r="X290">
        <v>1</v>
      </c>
      <c r="Y290" s="8">
        <f t="shared" si="44"/>
        <v>1.1428571428571428</v>
      </c>
      <c r="Z290" s="10">
        <f>IFERROR(LOOKUP(H290,{30,43,48,53,58,63,68,73,78,83,88,93,97},{42,47,52,57,62,67,72,77,82,87,92,99,100}),999)</f>
        <v>77</v>
      </c>
      <c r="AA290" s="9">
        <f t="shared" si="45"/>
        <v>1.6326530612244898</v>
      </c>
      <c r="AB290" s="9">
        <f>IFERROR(IF(I290="AI",AA290-VLOOKUP(Q290,'PBT Tag Rates'!$A$6:$L$53,11,FALSE),AA290-VLOOKUP(Q290,'PBT Tag Rates'!$A$6:$L$53,12,FALSE)),0)</f>
        <v>1.5913499347221149</v>
      </c>
      <c r="AC290" s="9">
        <f t="shared" si="46"/>
        <v>16.091552486770478</v>
      </c>
      <c r="AD290" s="12" t="s">
        <v>1969</v>
      </c>
      <c r="AE290" s="8"/>
    </row>
    <row r="291" spans="1:31" x14ac:dyDescent="0.25">
      <c r="A291" t="s">
        <v>2078</v>
      </c>
      <c r="B291" t="s">
        <v>2494</v>
      </c>
      <c r="C291" t="s">
        <v>315</v>
      </c>
      <c r="D291" s="1">
        <v>45530</v>
      </c>
      <c r="E291">
        <f t="shared" si="41"/>
        <v>70</v>
      </c>
      <c r="F291" t="s">
        <v>14</v>
      </c>
      <c r="G291">
        <v>750</v>
      </c>
      <c r="H291">
        <f t="shared" si="40"/>
        <v>75</v>
      </c>
      <c r="I291" t="s">
        <v>9</v>
      </c>
      <c r="J291" t="s">
        <v>8</v>
      </c>
      <c r="K291" t="s">
        <v>8</v>
      </c>
      <c r="L291" t="s">
        <v>8</v>
      </c>
      <c r="M291" t="s">
        <v>14</v>
      </c>
      <c r="N291" t="str">
        <f t="shared" si="42"/>
        <v>F</v>
      </c>
      <c r="O291" t="s">
        <v>7406</v>
      </c>
      <c r="P291" t="s">
        <v>7407</v>
      </c>
      <c r="Q291" t="s">
        <v>295</v>
      </c>
      <c r="R291">
        <v>4</v>
      </c>
      <c r="S291">
        <f t="shared" si="43"/>
        <v>2020</v>
      </c>
      <c r="T291" t="s">
        <v>12</v>
      </c>
      <c r="U291">
        <v>1</v>
      </c>
      <c r="V291" t="s">
        <v>740</v>
      </c>
      <c r="W291">
        <f>VLOOKUP(Q291,'PBT Tag Rates'!$A$6:$D$67,4,FALSE)</f>
        <v>0.98961045999999997</v>
      </c>
      <c r="X291">
        <v>1</v>
      </c>
      <c r="Y291" s="8">
        <f t="shared" si="44"/>
        <v>1.1428571428571428</v>
      </c>
      <c r="Z291" s="10">
        <f>IFERROR(LOOKUP(H291,{30,43,48,53,58,63,68,73,78,83,88,93,97},{42,47,52,57,62,67,72,77,82,87,92,99,100}),999)</f>
        <v>77</v>
      </c>
      <c r="AA291" s="9">
        <f t="shared" si="45"/>
        <v>1.6326530612244898</v>
      </c>
      <c r="AB291" s="9">
        <f>IFERROR(IF(I291="AI",AA291-VLOOKUP(Q291,'PBT Tag Rates'!$A$6:$L$53,11,FALSE),AA291-VLOOKUP(Q291,'PBT Tag Rates'!$A$6:$L$53,12,FALSE)),0)</f>
        <v>1.6431516770131711</v>
      </c>
      <c r="AC291" s="9">
        <f t="shared" si="46"/>
        <v>16.6153659088185</v>
      </c>
      <c r="AD291" s="12" t="s">
        <v>1969</v>
      </c>
      <c r="AE291" s="8"/>
    </row>
    <row r="292" spans="1:31" x14ac:dyDescent="0.25">
      <c r="A292" t="s">
        <v>2078</v>
      </c>
      <c r="B292" t="s">
        <v>2495</v>
      </c>
      <c r="C292" t="s">
        <v>1178</v>
      </c>
      <c r="D292" s="1">
        <v>45530</v>
      </c>
      <c r="E292">
        <f t="shared" si="41"/>
        <v>70</v>
      </c>
      <c r="F292" t="s">
        <v>14</v>
      </c>
      <c r="G292">
        <v>900</v>
      </c>
      <c r="H292">
        <f t="shared" si="40"/>
        <v>90</v>
      </c>
      <c r="I292" t="s">
        <v>7</v>
      </c>
      <c r="J292" t="s">
        <v>8</v>
      </c>
      <c r="K292" t="s">
        <v>6625</v>
      </c>
      <c r="L292" t="s">
        <v>8</v>
      </c>
      <c r="M292" t="s">
        <v>14</v>
      </c>
      <c r="N292" t="str">
        <f t="shared" si="42"/>
        <v>F</v>
      </c>
      <c r="O292" t="s">
        <v>8</v>
      </c>
      <c r="P292" t="s">
        <v>8</v>
      </c>
      <c r="Q292" t="s">
        <v>11</v>
      </c>
      <c r="R292" t="s">
        <v>8</v>
      </c>
      <c r="S292" t="str">
        <f t="shared" si="43"/>
        <v>U</v>
      </c>
      <c r="T292" t="s">
        <v>12</v>
      </c>
      <c r="U292">
        <v>0.999999999999995</v>
      </c>
      <c r="V292" t="s">
        <v>8</v>
      </c>
      <c r="W292">
        <f>VLOOKUP(Q292,'PBT Tag Rates'!$A$6:$D$67,4,FALSE)</f>
        <v>1</v>
      </c>
      <c r="X292">
        <v>1</v>
      </c>
      <c r="Y292" s="8">
        <f t="shared" si="44"/>
        <v>1.25</v>
      </c>
      <c r="Z292" s="10">
        <f>IFERROR(LOOKUP(H292,{30,43,48,53,58,63,68,73,78,83,88,93,97},{42,47,52,57,62,67,72,77,82,87,92,99,100}),999)</f>
        <v>92</v>
      </c>
      <c r="AA292" s="9">
        <f t="shared" si="45"/>
        <v>1.7857142857142858</v>
      </c>
      <c r="AB292" s="9">
        <f>IFERROR(IF(I292="AI",AA292-VLOOKUP(Q292,'PBT Tag Rates'!$A$6:$L$53,11,FALSE),AA292-VLOOKUP(Q292,'PBT Tag Rates'!$A$6:$L$53,12,FALSE)),0)</f>
        <v>1.7444111592119109</v>
      </c>
      <c r="AC292" s="9">
        <f t="shared" si="46"/>
        <v>17.639290463079885</v>
      </c>
      <c r="AD292" s="12" t="s">
        <v>1969</v>
      </c>
      <c r="AE292" s="8"/>
    </row>
    <row r="293" spans="1:31" x14ac:dyDescent="0.25">
      <c r="A293" t="s">
        <v>2078</v>
      </c>
      <c r="B293" t="s">
        <v>2496</v>
      </c>
      <c r="C293" t="s">
        <v>2497</v>
      </c>
      <c r="D293" s="1">
        <v>45531</v>
      </c>
      <c r="E293">
        <f t="shared" si="41"/>
        <v>40</v>
      </c>
      <c r="F293" t="s">
        <v>6</v>
      </c>
      <c r="G293">
        <v>640</v>
      </c>
      <c r="H293">
        <f t="shared" si="40"/>
        <v>64</v>
      </c>
      <c r="I293" t="s">
        <v>7</v>
      </c>
      <c r="J293" t="s">
        <v>8</v>
      </c>
      <c r="K293" t="s">
        <v>8</v>
      </c>
      <c r="L293" t="s">
        <v>8</v>
      </c>
      <c r="M293" t="s">
        <v>6</v>
      </c>
      <c r="N293" t="str">
        <f t="shared" si="42"/>
        <v>M</v>
      </c>
      <c r="O293" t="s">
        <v>1754</v>
      </c>
      <c r="P293" t="s">
        <v>7408</v>
      </c>
      <c r="Q293" t="s">
        <v>940</v>
      </c>
      <c r="R293">
        <v>3</v>
      </c>
      <c r="S293">
        <f t="shared" si="43"/>
        <v>2021</v>
      </c>
      <c r="T293" t="s">
        <v>12</v>
      </c>
      <c r="U293">
        <v>0.999999999999994</v>
      </c>
      <c r="V293" t="s">
        <v>889</v>
      </c>
      <c r="W293">
        <f>VLOOKUP(Q293,'PBT Tag Rates'!$A$6:$D$67,4,FALSE)</f>
        <v>0.98140000000000005</v>
      </c>
      <c r="X293">
        <v>1</v>
      </c>
      <c r="Y293" s="8">
        <f t="shared" si="44"/>
        <v>1</v>
      </c>
      <c r="Z293" s="10">
        <f>IFERROR(LOOKUP(H293,{30,43,48,53,58,63,68,73,78,83,88,93,97},{42,47,52,57,62,67,72,77,82,87,92,99,100}),999)</f>
        <v>67</v>
      </c>
      <c r="AA293" s="9">
        <f t="shared" si="45"/>
        <v>2.5</v>
      </c>
      <c r="AB293" s="9">
        <f>IFERROR(IF(I293="AI",AA293-VLOOKUP(Q293,'PBT Tag Rates'!$A$6:$L$53,11,FALSE),AA293-VLOOKUP(Q293,'PBT Tag Rates'!$A$6:$L$53,12,FALSE)),0)</f>
        <v>2.5189525168127167</v>
      </c>
      <c r="AC293" s="9">
        <f t="shared" si="46"/>
        <v>15.1719343424051</v>
      </c>
      <c r="AD293" s="12" t="s">
        <v>1969</v>
      </c>
      <c r="AE293" s="8"/>
    </row>
    <row r="294" spans="1:31" x14ac:dyDescent="0.25">
      <c r="A294" t="s">
        <v>2078</v>
      </c>
      <c r="B294" t="s">
        <v>2498</v>
      </c>
      <c r="C294" t="s">
        <v>2499</v>
      </c>
      <c r="D294" s="1">
        <v>45531</v>
      </c>
      <c r="E294">
        <f t="shared" si="41"/>
        <v>40</v>
      </c>
      <c r="F294" t="s">
        <v>6</v>
      </c>
      <c r="G294">
        <v>460</v>
      </c>
      <c r="H294">
        <f t="shared" si="40"/>
        <v>46</v>
      </c>
      <c r="I294" t="s">
        <v>9</v>
      </c>
      <c r="J294">
        <v>1</v>
      </c>
      <c r="K294" t="s">
        <v>8</v>
      </c>
      <c r="L294" t="s">
        <v>8</v>
      </c>
      <c r="M294" t="s">
        <v>6</v>
      </c>
      <c r="N294" t="str">
        <f t="shared" si="42"/>
        <v>M</v>
      </c>
      <c r="O294" t="s">
        <v>7409</v>
      </c>
      <c r="P294" t="s">
        <v>7410</v>
      </c>
      <c r="Q294" t="s">
        <v>7200</v>
      </c>
      <c r="R294">
        <v>2</v>
      </c>
      <c r="S294">
        <f t="shared" si="43"/>
        <v>2022</v>
      </c>
      <c r="T294" t="s">
        <v>12</v>
      </c>
      <c r="U294">
        <v>0.999999999999997</v>
      </c>
      <c r="V294" t="s">
        <v>945</v>
      </c>
      <c r="W294">
        <f>VLOOKUP(Q294,'PBT Tag Rates'!$A$6:$D$67,4,FALSE)</f>
        <v>0.98</v>
      </c>
      <c r="X294">
        <v>1</v>
      </c>
      <c r="Y294" s="8">
        <f t="shared" si="44"/>
        <v>1</v>
      </c>
      <c r="Z294" s="10">
        <f>IFERROR(LOOKUP(H294,{30,43,48,53,58,63,68,73,78,83,88,93,97},{42,47,52,57,62,67,72,77,82,87,92,99,100}),999)</f>
        <v>47</v>
      </c>
      <c r="AA294" s="9">
        <f t="shared" si="45"/>
        <v>2.5</v>
      </c>
      <c r="AB294" s="9">
        <f>IFERROR(IF(I294="AI",AA294-VLOOKUP(Q294,'PBT Tag Rates'!$A$6:$L$53,11,FALSE),AA294-VLOOKUP(Q294,'PBT Tag Rates'!$A$6:$L$53,12,FALSE)),0)</f>
        <v>2.5204081632653059</v>
      </c>
      <c r="AC294" s="9">
        <f t="shared" si="46"/>
        <v>15.180701864721234</v>
      </c>
      <c r="AD294" s="12" t="s">
        <v>1969</v>
      </c>
      <c r="AE294" s="8"/>
    </row>
    <row r="295" spans="1:31" x14ac:dyDescent="0.25">
      <c r="A295" t="s">
        <v>2078</v>
      </c>
      <c r="B295" t="s">
        <v>2500</v>
      </c>
      <c r="C295" t="s">
        <v>2501</v>
      </c>
      <c r="D295" s="1">
        <v>45531</v>
      </c>
      <c r="E295">
        <f t="shared" si="41"/>
        <v>40</v>
      </c>
      <c r="F295" t="s">
        <v>6</v>
      </c>
      <c r="G295">
        <v>620</v>
      </c>
      <c r="H295">
        <f t="shared" si="40"/>
        <v>62</v>
      </c>
      <c r="I295" t="s">
        <v>7</v>
      </c>
      <c r="J295" t="s">
        <v>8</v>
      </c>
      <c r="K295" t="s">
        <v>8</v>
      </c>
      <c r="L295" t="s">
        <v>8</v>
      </c>
      <c r="M295" t="s">
        <v>6</v>
      </c>
      <c r="N295" t="str">
        <f t="shared" si="42"/>
        <v>M</v>
      </c>
      <c r="O295" t="s">
        <v>7411</v>
      </c>
      <c r="P295" t="s">
        <v>7412</v>
      </c>
      <c r="Q295" t="s">
        <v>940</v>
      </c>
      <c r="R295">
        <v>3</v>
      </c>
      <c r="S295">
        <f t="shared" si="43"/>
        <v>2021</v>
      </c>
      <c r="T295" t="s">
        <v>12</v>
      </c>
      <c r="U295">
        <v>0.999999999999998</v>
      </c>
      <c r="V295" t="s">
        <v>889</v>
      </c>
      <c r="W295">
        <f>VLOOKUP(Q295,'PBT Tag Rates'!$A$6:$D$67,4,FALSE)</f>
        <v>0.98140000000000005</v>
      </c>
      <c r="X295">
        <v>1</v>
      </c>
      <c r="Y295" s="8">
        <f t="shared" si="44"/>
        <v>1.0476190476190477</v>
      </c>
      <c r="Z295" s="10">
        <f>IFERROR(LOOKUP(H295,{30,43,48,53,58,63,68,73,78,83,88,93,97},{42,47,52,57,62,67,72,77,82,87,92,99,100}),999)</f>
        <v>62</v>
      </c>
      <c r="AA295" s="9">
        <f t="shared" si="45"/>
        <v>2.6190476190476191</v>
      </c>
      <c r="AB295" s="9">
        <f>IFERROR(IF(I295="AI",AA295-VLOOKUP(Q295,'PBT Tag Rates'!$A$6:$L$53,11,FALSE),AA295-VLOOKUP(Q295,'PBT Tag Rates'!$A$6:$L$53,12,FALSE)),0)</f>
        <v>2.6380001358603358</v>
      </c>
      <c r="AC295" s="9">
        <f t="shared" si="46"/>
        <v>15.888971542493147</v>
      </c>
      <c r="AD295" s="12" t="s">
        <v>1969</v>
      </c>
      <c r="AE295" s="8"/>
    </row>
    <row r="296" spans="1:31" x14ac:dyDescent="0.25">
      <c r="A296" t="s">
        <v>2078</v>
      </c>
      <c r="B296" t="s">
        <v>2502</v>
      </c>
      <c r="C296" t="s">
        <v>1180</v>
      </c>
      <c r="D296" s="1">
        <v>45531</v>
      </c>
      <c r="E296">
        <f t="shared" si="41"/>
        <v>40</v>
      </c>
      <c r="F296" t="s">
        <v>6</v>
      </c>
      <c r="G296">
        <v>580</v>
      </c>
      <c r="H296">
        <f t="shared" si="40"/>
        <v>58</v>
      </c>
      <c r="I296" t="s">
        <v>7</v>
      </c>
      <c r="J296" t="s">
        <v>8</v>
      </c>
      <c r="K296" t="s">
        <v>8</v>
      </c>
      <c r="L296" t="s">
        <v>8</v>
      </c>
      <c r="M296" t="s">
        <v>6</v>
      </c>
      <c r="N296" t="str">
        <f t="shared" si="42"/>
        <v>M</v>
      </c>
      <c r="O296" t="s">
        <v>1744</v>
      </c>
      <c r="P296" t="s">
        <v>7413</v>
      </c>
      <c r="Q296" t="s">
        <v>940</v>
      </c>
      <c r="R296">
        <v>3</v>
      </c>
      <c r="S296">
        <f t="shared" si="43"/>
        <v>2021</v>
      </c>
      <c r="T296" t="s">
        <v>12</v>
      </c>
      <c r="U296">
        <v>1</v>
      </c>
      <c r="V296" t="s">
        <v>886</v>
      </c>
      <c r="W296">
        <f>VLOOKUP(Q296,'PBT Tag Rates'!$A$6:$D$67,4,FALSE)</f>
        <v>0.98140000000000005</v>
      </c>
      <c r="X296">
        <v>1</v>
      </c>
      <c r="Y296" s="8">
        <f t="shared" si="44"/>
        <v>1.0476190476190477</v>
      </c>
      <c r="Z296" s="10">
        <f>IFERROR(LOOKUP(H296,{30,43,48,53,58,63,68,73,78,83,88,93,97},{42,47,52,57,62,67,72,77,82,87,92,99,100}),999)</f>
        <v>62</v>
      </c>
      <c r="AA296" s="9">
        <f t="shared" si="45"/>
        <v>2.6190476190476191</v>
      </c>
      <c r="AB296" s="9">
        <f>IFERROR(IF(I296="AI",AA296-VLOOKUP(Q296,'PBT Tag Rates'!$A$6:$L$53,11,FALSE),AA296-VLOOKUP(Q296,'PBT Tag Rates'!$A$6:$L$53,12,FALSE)),0)</f>
        <v>2.6380001358603358</v>
      </c>
      <c r="AC296" s="9">
        <f t="shared" si="46"/>
        <v>15.888971542493147</v>
      </c>
      <c r="AD296" s="12" t="s">
        <v>1969</v>
      </c>
      <c r="AE296" s="8"/>
    </row>
    <row r="297" spans="1:31" x14ac:dyDescent="0.25">
      <c r="A297" t="s">
        <v>2078</v>
      </c>
      <c r="B297" t="s">
        <v>2503</v>
      </c>
      <c r="C297" t="s">
        <v>1183</v>
      </c>
      <c r="D297" s="1">
        <v>45531</v>
      </c>
      <c r="E297">
        <f t="shared" si="41"/>
        <v>40</v>
      </c>
      <c r="F297" t="s">
        <v>14</v>
      </c>
      <c r="G297">
        <v>750</v>
      </c>
      <c r="H297">
        <f t="shared" si="40"/>
        <v>75</v>
      </c>
      <c r="I297" t="s">
        <v>7</v>
      </c>
      <c r="J297" t="s">
        <v>8</v>
      </c>
      <c r="K297" t="s">
        <v>6626</v>
      </c>
      <c r="L297" t="s">
        <v>8</v>
      </c>
      <c r="M297" t="s">
        <v>6</v>
      </c>
      <c r="N297" t="str">
        <f t="shared" si="42"/>
        <v>M</v>
      </c>
      <c r="O297" t="s">
        <v>331</v>
      </c>
      <c r="P297" t="s">
        <v>405</v>
      </c>
      <c r="Q297" t="s">
        <v>171</v>
      </c>
      <c r="R297">
        <v>5</v>
      </c>
      <c r="S297">
        <f t="shared" si="43"/>
        <v>2019</v>
      </c>
      <c r="T297" t="s">
        <v>12</v>
      </c>
      <c r="U297">
        <v>0.999999999999996</v>
      </c>
      <c r="V297" t="s">
        <v>893</v>
      </c>
      <c r="W297">
        <f>VLOOKUP(Q297,'PBT Tag Rates'!$A$6:$D$67,4,FALSE)</f>
        <v>0.95971980899999998</v>
      </c>
      <c r="X297">
        <v>1</v>
      </c>
      <c r="Y297" s="8">
        <f t="shared" si="44"/>
        <v>1.0104166666666667</v>
      </c>
      <c r="Z297" s="10">
        <f>IFERROR(LOOKUP(H297,{30,43,48,53,58,63,68,73,78,83,88,93,97},{42,47,52,57,62,67,72,77,82,87,92,99,100}),999)</f>
        <v>77</v>
      </c>
      <c r="AA297" s="9">
        <f t="shared" si="45"/>
        <v>2.5260416666666665</v>
      </c>
      <c r="AB297" s="9">
        <f>IFERROR(IF(I297="AI",AA297-VLOOKUP(Q297,'PBT Tag Rates'!$A$6:$L$53,11,FALSE),AA297-VLOOKUP(Q297,'PBT Tag Rates'!$A$6:$L$53,12,FALSE)),0)</f>
        <v>2.5680124487868885</v>
      </c>
      <c r="AC297" s="9">
        <f t="shared" si="46"/>
        <v>15.46742783098297</v>
      </c>
      <c r="AD297" s="12" t="s">
        <v>1969</v>
      </c>
      <c r="AE297" s="8"/>
    </row>
    <row r="298" spans="1:31" x14ac:dyDescent="0.25">
      <c r="A298" t="s">
        <v>2078</v>
      </c>
      <c r="B298" t="s">
        <v>2504</v>
      </c>
      <c r="C298" t="s">
        <v>1184</v>
      </c>
      <c r="D298" s="1">
        <v>45531</v>
      </c>
      <c r="E298">
        <f t="shared" si="41"/>
        <v>40</v>
      </c>
      <c r="F298" t="s">
        <v>14</v>
      </c>
      <c r="G298">
        <v>740</v>
      </c>
      <c r="H298">
        <f t="shared" si="40"/>
        <v>74</v>
      </c>
      <c r="I298" t="s">
        <v>7</v>
      </c>
      <c r="J298" t="s">
        <v>8</v>
      </c>
      <c r="K298" t="s">
        <v>6627</v>
      </c>
      <c r="L298" t="s">
        <v>8</v>
      </c>
      <c r="M298" t="s">
        <v>14</v>
      </c>
      <c r="N298" t="str">
        <f t="shared" si="42"/>
        <v>F</v>
      </c>
      <c r="O298" t="s">
        <v>7414</v>
      </c>
      <c r="P298" t="s">
        <v>7415</v>
      </c>
      <c r="Q298" t="s">
        <v>295</v>
      </c>
      <c r="R298">
        <v>4</v>
      </c>
      <c r="S298">
        <f t="shared" si="43"/>
        <v>2020</v>
      </c>
      <c r="T298" t="s">
        <v>12</v>
      </c>
      <c r="U298">
        <v>1</v>
      </c>
      <c r="V298" t="s">
        <v>892</v>
      </c>
      <c r="W298">
        <f>VLOOKUP(Q298,'PBT Tag Rates'!$A$6:$D$67,4,FALSE)</f>
        <v>0.98961045999999997</v>
      </c>
      <c r="X298">
        <v>1</v>
      </c>
      <c r="Y298" s="8">
        <f t="shared" si="44"/>
        <v>1</v>
      </c>
      <c r="Z298" s="10">
        <f>IFERROR(LOOKUP(H298,{30,43,48,53,58,63,68,73,78,83,88,93,97},{42,47,52,57,62,67,72,77,82,87,92,99,100}),999)</f>
        <v>77</v>
      </c>
      <c r="AA298" s="9">
        <f t="shared" si="45"/>
        <v>2.5</v>
      </c>
      <c r="AB298" s="9">
        <f>IFERROR(IF(I298="AI",AA298-VLOOKUP(Q298,'PBT Tag Rates'!$A$6:$L$53,11,FALSE),AA298-VLOOKUP(Q298,'PBT Tag Rates'!$A$6:$L$53,12,FALSE)),0)</f>
        <v>2.5104986157886811</v>
      </c>
      <c r="AC298" s="9">
        <f t="shared" si="46"/>
        <v>15.121015545636293</v>
      </c>
      <c r="AD298" s="12" t="s">
        <v>1969</v>
      </c>
      <c r="AE298" s="8"/>
    </row>
    <row r="299" spans="1:31" x14ac:dyDescent="0.25">
      <c r="A299" t="s">
        <v>2078</v>
      </c>
      <c r="B299" t="s">
        <v>2505</v>
      </c>
      <c r="C299" t="s">
        <v>2506</v>
      </c>
      <c r="D299" s="1">
        <v>45531</v>
      </c>
      <c r="E299">
        <f t="shared" si="41"/>
        <v>40</v>
      </c>
      <c r="F299" t="s">
        <v>14</v>
      </c>
      <c r="G299">
        <v>720</v>
      </c>
      <c r="H299">
        <f t="shared" si="40"/>
        <v>72</v>
      </c>
      <c r="I299" t="s">
        <v>7</v>
      </c>
      <c r="J299" t="s">
        <v>8</v>
      </c>
      <c r="K299" t="s">
        <v>6628</v>
      </c>
      <c r="L299" t="s">
        <v>8</v>
      </c>
      <c r="M299" t="s">
        <v>14</v>
      </c>
      <c r="N299" t="str">
        <f t="shared" si="42"/>
        <v>F</v>
      </c>
      <c r="O299" t="s">
        <v>7416</v>
      </c>
      <c r="P299" t="s">
        <v>7417</v>
      </c>
      <c r="Q299" t="s">
        <v>476</v>
      </c>
      <c r="R299">
        <v>4</v>
      </c>
      <c r="S299">
        <f t="shared" si="43"/>
        <v>2020</v>
      </c>
      <c r="T299" t="s">
        <v>12</v>
      </c>
      <c r="U299">
        <v>1</v>
      </c>
      <c r="V299" t="s">
        <v>658</v>
      </c>
      <c r="W299">
        <f>VLOOKUP(Q299,'PBT Tag Rates'!$A$6:$D$67,4,FALSE)</f>
        <v>0.98845608500000004</v>
      </c>
      <c r="X299">
        <v>1</v>
      </c>
      <c r="Y299" s="8">
        <f t="shared" si="44"/>
        <v>1</v>
      </c>
      <c r="Z299" s="10">
        <f>IFERROR(LOOKUP(H299,{30,43,48,53,58,63,68,73,78,83,88,93,97},{42,47,52,57,62,67,72,77,82,87,92,99,100}),999)</f>
        <v>72</v>
      </c>
      <c r="AA299" s="9">
        <f t="shared" si="45"/>
        <v>2.5</v>
      </c>
      <c r="AB299" s="9">
        <f>IFERROR(IF(I299="AI",AA299-VLOOKUP(Q299,'PBT Tag Rates'!$A$6:$L$53,11,FALSE),AA299-VLOOKUP(Q299,'PBT Tag Rates'!$A$6:$L$53,12,FALSE)),0)</f>
        <v>2.5116787333045756</v>
      </c>
      <c r="AC299" s="9">
        <f t="shared" si="46"/>
        <v>15.128123526175017</v>
      </c>
      <c r="AD299" s="12" t="s">
        <v>1969</v>
      </c>
      <c r="AE299" s="8"/>
    </row>
    <row r="300" spans="1:31" x14ac:dyDescent="0.25">
      <c r="A300" t="s">
        <v>2078</v>
      </c>
      <c r="B300" t="s">
        <v>2507</v>
      </c>
      <c r="C300" t="s">
        <v>1187</v>
      </c>
      <c r="D300" s="1">
        <v>45531</v>
      </c>
      <c r="E300">
        <f t="shared" si="41"/>
        <v>40</v>
      </c>
      <c r="F300" t="s">
        <v>14</v>
      </c>
      <c r="G300">
        <v>720</v>
      </c>
      <c r="H300">
        <f t="shared" si="40"/>
        <v>72</v>
      </c>
      <c r="I300" t="s">
        <v>7</v>
      </c>
      <c r="J300" t="s">
        <v>8</v>
      </c>
      <c r="K300" t="s">
        <v>6629</v>
      </c>
      <c r="L300" t="s">
        <v>8</v>
      </c>
      <c r="M300" t="s">
        <v>14</v>
      </c>
      <c r="N300" t="str">
        <f t="shared" si="42"/>
        <v>F</v>
      </c>
      <c r="O300" t="s">
        <v>1691</v>
      </c>
      <c r="P300" t="s">
        <v>1692</v>
      </c>
      <c r="Q300" t="s">
        <v>295</v>
      </c>
      <c r="R300">
        <v>4</v>
      </c>
      <c r="S300">
        <f t="shared" si="43"/>
        <v>2020</v>
      </c>
      <c r="T300" t="s">
        <v>12</v>
      </c>
      <c r="U300">
        <v>1</v>
      </c>
      <c r="V300" t="s">
        <v>886</v>
      </c>
      <c r="W300">
        <f>VLOOKUP(Q300,'PBT Tag Rates'!$A$6:$D$67,4,FALSE)</f>
        <v>0.98961045999999997</v>
      </c>
      <c r="X300">
        <v>1</v>
      </c>
      <c r="Y300" s="8">
        <f t="shared" si="44"/>
        <v>1</v>
      </c>
      <c r="Z300" s="10">
        <f>IFERROR(LOOKUP(H300,{30,43,48,53,58,63,68,73,78,83,88,93,97},{42,47,52,57,62,67,72,77,82,87,92,99,100}),999)</f>
        <v>72</v>
      </c>
      <c r="AA300" s="9">
        <f t="shared" si="45"/>
        <v>2.5</v>
      </c>
      <c r="AB300" s="9">
        <f>IFERROR(IF(I300="AI",AA300-VLOOKUP(Q300,'PBT Tag Rates'!$A$6:$L$53,11,FALSE),AA300-VLOOKUP(Q300,'PBT Tag Rates'!$A$6:$L$53,12,FALSE)),0)</f>
        <v>2.5104986157886811</v>
      </c>
      <c r="AC300" s="9">
        <f t="shared" si="46"/>
        <v>15.121015545636293</v>
      </c>
      <c r="AD300" s="12" t="s">
        <v>1969</v>
      </c>
      <c r="AE300" s="8"/>
    </row>
    <row r="301" spans="1:31" x14ac:dyDescent="0.25">
      <c r="A301" t="s">
        <v>2078</v>
      </c>
      <c r="B301" t="s">
        <v>2508</v>
      </c>
      <c r="C301" t="s">
        <v>1188</v>
      </c>
      <c r="D301" s="1">
        <v>45531</v>
      </c>
      <c r="E301">
        <f t="shared" si="41"/>
        <v>40</v>
      </c>
      <c r="F301" t="s">
        <v>6</v>
      </c>
      <c r="G301">
        <v>650</v>
      </c>
      <c r="H301">
        <f t="shared" si="40"/>
        <v>65</v>
      </c>
      <c r="I301" t="s">
        <v>7</v>
      </c>
      <c r="J301" t="s">
        <v>8</v>
      </c>
      <c r="K301" t="s">
        <v>8</v>
      </c>
      <c r="L301" t="s">
        <v>8</v>
      </c>
      <c r="M301" t="s">
        <v>6</v>
      </c>
      <c r="N301" t="str">
        <f t="shared" si="42"/>
        <v>M</v>
      </c>
      <c r="O301" t="s">
        <v>419</v>
      </c>
      <c r="P301" t="s">
        <v>420</v>
      </c>
      <c r="Q301" t="s">
        <v>295</v>
      </c>
      <c r="R301">
        <v>4</v>
      </c>
      <c r="S301">
        <f t="shared" si="43"/>
        <v>2020</v>
      </c>
      <c r="T301" t="s">
        <v>12</v>
      </c>
      <c r="U301">
        <v>0.999999999999999</v>
      </c>
      <c r="V301" t="s">
        <v>886</v>
      </c>
      <c r="W301">
        <f>VLOOKUP(Q301,'PBT Tag Rates'!$A$6:$D$67,4,FALSE)</f>
        <v>0.98961045999999997</v>
      </c>
      <c r="X301">
        <v>1</v>
      </c>
      <c r="Y301" s="8">
        <f t="shared" si="44"/>
        <v>1</v>
      </c>
      <c r="Z301" s="10">
        <f>IFERROR(LOOKUP(H301,{30,43,48,53,58,63,68,73,78,83,88,93,97},{42,47,52,57,62,67,72,77,82,87,92,99,100}),999)</f>
        <v>67</v>
      </c>
      <c r="AA301" s="9">
        <f t="shared" si="45"/>
        <v>2.5</v>
      </c>
      <c r="AB301" s="9">
        <f>IFERROR(IF(I301="AI",AA301-VLOOKUP(Q301,'PBT Tag Rates'!$A$6:$L$53,11,FALSE),AA301-VLOOKUP(Q301,'PBT Tag Rates'!$A$6:$L$53,12,FALSE)),0)</f>
        <v>2.5104986157886811</v>
      </c>
      <c r="AC301" s="9">
        <f t="shared" si="46"/>
        <v>15.121015545636293</v>
      </c>
      <c r="AD301" s="12" t="s">
        <v>1969</v>
      </c>
      <c r="AE301" s="8"/>
    </row>
    <row r="302" spans="1:31" x14ac:dyDescent="0.25">
      <c r="A302" t="s">
        <v>2078</v>
      </c>
      <c r="B302" t="s">
        <v>2509</v>
      </c>
      <c r="C302" t="s">
        <v>2510</v>
      </c>
      <c r="D302" s="1">
        <v>45531</v>
      </c>
      <c r="E302">
        <f t="shared" si="41"/>
        <v>40</v>
      </c>
      <c r="F302" t="s">
        <v>6</v>
      </c>
      <c r="G302">
        <v>520</v>
      </c>
      <c r="H302">
        <f t="shared" si="40"/>
        <v>52</v>
      </c>
      <c r="I302" t="s">
        <v>7</v>
      </c>
      <c r="J302" t="s">
        <v>8</v>
      </c>
      <c r="K302" t="s">
        <v>8</v>
      </c>
      <c r="L302" t="s">
        <v>8</v>
      </c>
      <c r="M302" t="s">
        <v>6</v>
      </c>
      <c r="N302" t="str">
        <f t="shared" si="42"/>
        <v>M</v>
      </c>
      <c r="O302" t="s">
        <v>1804</v>
      </c>
      <c r="P302" t="s">
        <v>1805</v>
      </c>
      <c r="Q302" t="s">
        <v>940</v>
      </c>
      <c r="R302">
        <v>3</v>
      </c>
      <c r="S302">
        <f t="shared" si="43"/>
        <v>2021</v>
      </c>
      <c r="T302" t="s">
        <v>12</v>
      </c>
      <c r="U302">
        <v>0.999999999999999</v>
      </c>
      <c r="V302" t="s">
        <v>889</v>
      </c>
      <c r="W302">
        <f>VLOOKUP(Q302,'PBT Tag Rates'!$A$6:$D$67,4,FALSE)</f>
        <v>0.98140000000000005</v>
      </c>
      <c r="X302">
        <v>1</v>
      </c>
      <c r="Y302" s="8">
        <f t="shared" si="44"/>
        <v>1</v>
      </c>
      <c r="Z302" s="10">
        <f>IFERROR(LOOKUP(H302,{30,43,48,53,58,63,68,73,78,83,88,93,97},{42,47,52,57,62,67,72,77,82,87,92,99,100}),999)</f>
        <v>52</v>
      </c>
      <c r="AA302" s="9">
        <f t="shared" si="45"/>
        <v>2.5</v>
      </c>
      <c r="AB302" s="9">
        <f>IFERROR(IF(I302="AI",AA302-VLOOKUP(Q302,'PBT Tag Rates'!$A$6:$L$53,11,FALSE),AA302-VLOOKUP(Q302,'PBT Tag Rates'!$A$6:$L$53,12,FALSE)),0)</f>
        <v>2.5189525168127167</v>
      </c>
      <c r="AC302" s="9">
        <f t="shared" si="46"/>
        <v>15.1719343424051</v>
      </c>
      <c r="AD302" s="12" t="s">
        <v>1969</v>
      </c>
      <c r="AE302" s="8"/>
    </row>
    <row r="303" spans="1:31" x14ac:dyDescent="0.25">
      <c r="A303" t="s">
        <v>2078</v>
      </c>
      <c r="B303" t="s">
        <v>2511</v>
      </c>
      <c r="C303" t="s">
        <v>1191</v>
      </c>
      <c r="D303" s="1">
        <v>45531</v>
      </c>
      <c r="E303">
        <f t="shared" si="41"/>
        <v>40</v>
      </c>
      <c r="F303" t="s">
        <v>6</v>
      </c>
      <c r="G303">
        <v>750</v>
      </c>
      <c r="H303">
        <f t="shared" si="40"/>
        <v>75</v>
      </c>
      <c r="I303" t="s">
        <v>7</v>
      </c>
      <c r="J303" t="s">
        <v>8</v>
      </c>
      <c r="K303" t="s">
        <v>6630</v>
      </c>
      <c r="L303" t="s">
        <v>8</v>
      </c>
      <c r="M303" t="s">
        <v>6</v>
      </c>
      <c r="N303" t="str">
        <f t="shared" si="42"/>
        <v>M</v>
      </c>
      <c r="O303" t="s">
        <v>545</v>
      </c>
      <c r="P303" t="s">
        <v>1545</v>
      </c>
      <c r="Q303" t="s">
        <v>295</v>
      </c>
      <c r="R303">
        <v>4</v>
      </c>
      <c r="S303">
        <f t="shared" si="43"/>
        <v>2020</v>
      </c>
      <c r="T303" t="s">
        <v>12</v>
      </c>
      <c r="U303">
        <v>1</v>
      </c>
      <c r="V303" t="s">
        <v>892</v>
      </c>
      <c r="W303">
        <f>VLOOKUP(Q303,'PBT Tag Rates'!$A$6:$D$67,4,FALSE)</f>
        <v>0.98961045999999997</v>
      </c>
      <c r="X303">
        <v>1</v>
      </c>
      <c r="Y303" s="8">
        <f t="shared" si="44"/>
        <v>1.0104166666666667</v>
      </c>
      <c r="Z303" s="10">
        <f>IFERROR(LOOKUP(H303,{30,43,48,53,58,63,68,73,78,83,88,93,97},{42,47,52,57,62,67,72,77,82,87,92,99,100}),999)</f>
        <v>77</v>
      </c>
      <c r="AA303" s="9">
        <f t="shared" si="45"/>
        <v>2.5260416666666665</v>
      </c>
      <c r="AB303" s="9">
        <f>IFERROR(IF(I303="AI",AA303-VLOOKUP(Q303,'PBT Tag Rates'!$A$6:$L$53,11,FALSE),AA303-VLOOKUP(Q303,'PBT Tag Rates'!$A$6:$L$53,12,FALSE)),0)</f>
        <v>2.5365402824553476</v>
      </c>
      <c r="AC303" s="9">
        <f t="shared" si="46"/>
        <v>15.277867433155553</v>
      </c>
      <c r="AD303" s="12" t="s">
        <v>1969</v>
      </c>
      <c r="AE303" s="8"/>
    </row>
    <row r="304" spans="1:31" x14ac:dyDescent="0.25">
      <c r="A304" t="s">
        <v>2078</v>
      </c>
      <c r="B304" t="s">
        <v>2512</v>
      </c>
      <c r="C304" t="s">
        <v>1193</v>
      </c>
      <c r="D304" s="1">
        <v>45531</v>
      </c>
      <c r="E304">
        <f t="shared" si="41"/>
        <v>40</v>
      </c>
      <c r="F304" t="s">
        <v>14</v>
      </c>
      <c r="G304">
        <v>760</v>
      </c>
      <c r="H304">
        <f t="shared" si="40"/>
        <v>76</v>
      </c>
      <c r="I304" t="s">
        <v>9</v>
      </c>
      <c r="J304">
        <v>1</v>
      </c>
      <c r="K304" t="s">
        <v>8</v>
      </c>
      <c r="L304" t="s">
        <v>8</v>
      </c>
      <c r="M304" t="s">
        <v>14</v>
      </c>
      <c r="N304" t="str">
        <f t="shared" si="42"/>
        <v>F</v>
      </c>
      <c r="O304" t="s">
        <v>446</v>
      </c>
      <c r="P304" t="s">
        <v>447</v>
      </c>
      <c r="Q304" t="s">
        <v>171</v>
      </c>
      <c r="R304">
        <v>5</v>
      </c>
      <c r="S304">
        <f t="shared" si="43"/>
        <v>2019</v>
      </c>
      <c r="T304" t="s">
        <v>12</v>
      </c>
      <c r="U304">
        <v>1</v>
      </c>
      <c r="V304" t="s">
        <v>893</v>
      </c>
      <c r="W304">
        <f>VLOOKUP(Q304,'PBT Tag Rates'!$A$6:$D$67,4,FALSE)</f>
        <v>0.95971980899999998</v>
      </c>
      <c r="X304">
        <v>1</v>
      </c>
      <c r="Y304" s="8">
        <f t="shared" si="44"/>
        <v>1</v>
      </c>
      <c r="Z304" s="10">
        <f>IFERROR(LOOKUP(H304,{30,43,48,53,58,63,68,73,78,83,88,93,97},{42,47,52,57,62,67,72,77,82,87,92,99,100}),999)</f>
        <v>77</v>
      </c>
      <c r="AA304" s="9">
        <f t="shared" si="45"/>
        <v>2.5</v>
      </c>
      <c r="AB304" s="9">
        <f>IFERROR(IF(I304="AI",AA304-VLOOKUP(Q304,'PBT Tag Rates'!$A$6:$L$53,11,FALSE),AA304-VLOOKUP(Q304,'PBT Tag Rates'!$A$6:$L$53,12,FALSE)),0)</f>
        <v>2.541970782120222</v>
      </c>
      <c r="AC304" s="9">
        <f t="shared" si="46"/>
        <v>15.310575943463711</v>
      </c>
      <c r="AD304" s="12" t="s">
        <v>1969</v>
      </c>
      <c r="AE304" s="8"/>
    </row>
    <row r="305" spans="1:31" x14ac:dyDescent="0.25">
      <c r="A305" t="s">
        <v>2078</v>
      </c>
      <c r="B305" t="s">
        <v>2513</v>
      </c>
      <c r="C305" t="s">
        <v>2514</v>
      </c>
      <c r="D305" s="1">
        <v>45531</v>
      </c>
      <c r="E305">
        <f t="shared" si="41"/>
        <v>40</v>
      </c>
      <c r="F305" t="s">
        <v>6</v>
      </c>
      <c r="G305">
        <v>640</v>
      </c>
      <c r="H305">
        <f t="shared" si="40"/>
        <v>64</v>
      </c>
      <c r="I305" t="s">
        <v>9</v>
      </c>
      <c r="J305">
        <v>1</v>
      </c>
      <c r="K305" t="s">
        <v>8</v>
      </c>
      <c r="L305" t="s">
        <v>8</v>
      </c>
      <c r="M305" t="s">
        <v>6</v>
      </c>
      <c r="N305" t="str">
        <f t="shared" si="42"/>
        <v>M</v>
      </c>
      <c r="O305" t="s">
        <v>7418</v>
      </c>
      <c r="P305" t="s">
        <v>7419</v>
      </c>
      <c r="Q305" t="s">
        <v>940</v>
      </c>
      <c r="R305">
        <v>3</v>
      </c>
      <c r="S305">
        <f t="shared" si="43"/>
        <v>2021</v>
      </c>
      <c r="T305" t="s">
        <v>12</v>
      </c>
      <c r="U305">
        <v>1</v>
      </c>
      <c r="V305" t="s">
        <v>941</v>
      </c>
      <c r="W305">
        <f>VLOOKUP(Q305,'PBT Tag Rates'!$A$6:$D$67,4,FALSE)</f>
        <v>0.98140000000000005</v>
      </c>
      <c r="X305">
        <v>1</v>
      </c>
      <c r="Y305" s="8">
        <f t="shared" si="44"/>
        <v>1</v>
      </c>
      <c r="Z305" s="10">
        <f>IFERROR(LOOKUP(H305,{30,43,48,53,58,63,68,73,78,83,88,93,97},{42,47,52,57,62,67,72,77,82,87,92,99,100}),999)</f>
        <v>67</v>
      </c>
      <c r="AA305" s="9">
        <f t="shared" si="45"/>
        <v>2.5</v>
      </c>
      <c r="AB305" s="9">
        <f>IFERROR(IF(I305="AI",AA305-VLOOKUP(Q305,'PBT Tag Rates'!$A$6:$L$53,11,FALSE),AA305-VLOOKUP(Q305,'PBT Tag Rates'!$A$6:$L$53,12,FALSE)),0)</f>
        <v>2.5189525168127163</v>
      </c>
      <c r="AC305" s="9">
        <f t="shared" si="46"/>
        <v>15.171934342405097</v>
      </c>
      <c r="AD305" s="12" t="s">
        <v>1969</v>
      </c>
      <c r="AE305" s="8"/>
    </row>
    <row r="306" spans="1:31" x14ac:dyDescent="0.25">
      <c r="A306" t="s">
        <v>2078</v>
      </c>
      <c r="B306" t="s">
        <v>2515</v>
      </c>
      <c r="C306" t="s">
        <v>2516</v>
      </c>
      <c r="D306" s="1">
        <v>45531</v>
      </c>
      <c r="E306">
        <f t="shared" si="41"/>
        <v>40</v>
      </c>
      <c r="F306" t="s">
        <v>6</v>
      </c>
      <c r="G306">
        <v>670</v>
      </c>
      <c r="H306">
        <f t="shared" si="40"/>
        <v>67</v>
      </c>
      <c r="I306" t="s">
        <v>7</v>
      </c>
      <c r="J306" t="s">
        <v>8</v>
      </c>
      <c r="K306" t="s">
        <v>8</v>
      </c>
      <c r="L306" t="s">
        <v>8</v>
      </c>
      <c r="M306" t="s">
        <v>6</v>
      </c>
      <c r="N306" t="str">
        <f t="shared" si="42"/>
        <v>M</v>
      </c>
      <c r="O306" t="s">
        <v>7420</v>
      </c>
      <c r="P306" t="s">
        <v>7421</v>
      </c>
      <c r="Q306" t="s">
        <v>1610</v>
      </c>
      <c r="R306">
        <v>3</v>
      </c>
      <c r="S306">
        <f t="shared" si="43"/>
        <v>2021</v>
      </c>
      <c r="T306" t="s">
        <v>12</v>
      </c>
      <c r="U306">
        <v>1</v>
      </c>
      <c r="V306" t="s">
        <v>658</v>
      </c>
      <c r="W306">
        <f>VLOOKUP(Q306,'PBT Tag Rates'!$A$6:$D$67,4,FALSE)</f>
        <v>0.98260000000000003</v>
      </c>
      <c r="X306">
        <v>1</v>
      </c>
      <c r="Y306" s="8">
        <f t="shared" si="44"/>
        <v>1</v>
      </c>
      <c r="Z306" s="10">
        <f>IFERROR(LOOKUP(H306,{30,43,48,53,58,63,68,73,78,83,88,93,97},{42,47,52,57,62,67,72,77,82,87,92,99,100}),999)</f>
        <v>67</v>
      </c>
      <c r="AA306" s="9">
        <f t="shared" si="45"/>
        <v>2.5</v>
      </c>
      <c r="AB306" s="9">
        <f>IFERROR(IF(I306="AI",AA306-VLOOKUP(Q306,'PBT Tag Rates'!$A$6:$L$53,11,FALSE),AA306-VLOOKUP(Q306,'PBT Tag Rates'!$A$6:$L$53,12,FALSE)),0)</f>
        <v>2.5177081213108079</v>
      </c>
      <c r="AC306" s="9">
        <f t="shared" si="46"/>
        <v>15.164439208326577</v>
      </c>
      <c r="AD306" s="12" t="s">
        <v>1969</v>
      </c>
      <c r="AE306" s="8"/>
    </row>
    <row r="307" spans="1:31" x14ac:dyDescent="0.25">
      <c r="A307" t="s">
        <v>2078</v>
      </c>
      <c r="B307" t="s">
        <v>2517</v>
      </c>
      <c r="C307" t="s">
        <v>1198</v>
      </c>
      <c r="D307" s="1">
        <v>45531</v>
      </c>
      <c r="E307">
        <f t="shared" si="41"/>
        <v>40</v>
      </c>
      <c r="F307" t="s">
        <v>6</v>
      </c>
      <c r="G307">
        <v>800</v>
      </c>
      <c r="H307">
        <f t="shared" si="40"/>
        <v>80</v>
      </c>
      <c r="I307" t="s">
        <v>7</v>
      </c>
      <c r="J307" t="s">
        <v>8</v>
      </c>
      <c r="K307" t="s">
        <v>6631</v>
      </c>
      <c r="L307" t="s">
        <v>8</v>
      </c>
      <c r="M307" t="s">
        <v>6</v>
      </c>
      <c r="N307" t="str">
        <f t="shared" si="42"/>
        <v>M</v>
      </c>
      <c r="O307" t="s">
        <v>7422</v>
      </c>
      <c r="P307" t="s">
        <v>7423</v>
      </c>
      <c r="Q307" t="s">
        <v>476</v>
      </c>
      <c r="R307">
        <v>4</v>
      </c>
      <c r="S307">
        <f t="shared" si="43"/>
        <v>2020</v>
      </c>
      <c r="T307" t="s">
        <v>12</v>
      </c>
      <c r="U307">
        <v>0.999999999999999</v>
      </c>
      <c r="V307" t="s">
        <v>658</v>
      </c>
      <c r="W307">
        <f>VLOOKUP(Q307,'PBT Tag Rates'!$A$6:$D$67,4,FALSE)</f>
        <v>0.98845608500000004</v>
      </c>
      <c r="X307">
        <v>1</v>
      </c>
      <c r="Y307" s="8">
        <f t="shared" si="44"/>
        <v>1</v>
      </c>
      <c r="Z307" s="10">
        <f>IFERROR(LOOKUP(H307,{30,43,48,53,58,63,68,73,78,83,88,93,97},{42,47,52,57,62,67,72,77,82,87,92,99,100}),999)</f>
        <v>82</v>
      </c>
      <c r="AA307" s="9">
        <f t="shared" si="45"/>
        <v>2.5</v>
      </c>
      <c r="AB307" s="9">
        <f>IFERROR(IF(I307="AI",AA307-VLOOKUP(Q307,'PBT Tag Rates'!$A$6:$L$53,11,FALSE),AA307-VLOOKUP(Q307,'PBT Tag Rates'!$A$6:$L$53,12,FALSE)),0)</f>
        <v>2.5116787333045756</v>
      </c>
      <c r="AC307" s="9">
        <f t="shared" si="46"/>
        <v>15.128123526175017</v>
      </c>
      <c r="AD307" s="12" t="s">
        <v>1969</v>
      </c>
      <c r="AE307" s="8"/>
    </row>
    <row r="308" spans="1:31" x14ac:dyDescent="0.25">
      <c r="A308" t="s">
        <v>2078</v>
      </c>
      <c r="B308" t="s">
        <v>2518</v>
      </c>
      <c r="C308" t="s">
        <v>1199</v>
      </c>
      <c r="D308" s="1">
        <v>45531</v>
      </c>
      <c r="E308">
        <f t="shared" si="41"/>
        <v>40</v>
      </c>
      <c r="F308" t="s">
        <v>6</v>
      </c>
      <c r="G308">
        <v>700</v>
      </c>
      <c r="H308">
        <f t="shared" si="40"/>
        <v>70</v>
      </c>
      <c r="I308" t="s">
        <v>7</v>
      </c>
      <c r="J308" t="s">
        <v>8</v>
      </c>
      <c r="K308" t="s">
        <v>6632</v>
      </c>
      <c r="L308" t="s">
        <v>8</v>
      </c>
      <c r="M308" t="s">
        <v>6</v>
      </c>
      <c r="N308" t="str">
        <f t="shared" si="42"/>
        <v>M</v>
      </c>
      <c r="O308" t="s">
        <v>1449</v>
      </c>
      <c r="P308" t="s">
        <v>7424</v>
      </c>
      <c r="Q308" t="s">
        <v>295</v>
      </c>
      <c r="R308">
        <v>4</v>
      </c>
      <c r="S308">
        <f t="shared" si="43"/>
        <v>2020</v>
      </c>
      <c r="T308" t="s">
        <v>12</v>
      </c>
      <c r="U308">
        <v>1</v>
      </c>
      <c r="V308" t="s">
        <v>893</v>
      </c>
      <c r="W308">
        <f>VLOOKUP(Q308,'PBT Tag Rates'!$A$6:$D$67,4,FALSE)</f>
        <v>0.98961045999999997</v>
      </c>
      <c r="X308">
        <v>1</v>
      </c>
      <c r="Y308" s="8">
        <f t="shared" si="44"/>
        <v>1.028169014084507</v>
      </c>
      <c r="Z308" s="10">
        <f>IFERROR(LOOKUP(H308,{30,43,48,53,58,63,68,73,78,83,88,93,97},{42,47,52,57,62,67,72,77,82,87,92,99,100}),999)</f>
        <v>72</v>
      </c>
      <c r="AA308" s="9">
        <f t="shared" si="45"/>
        <v>2.5704225352112675</v>
      </c>
      <c r="AB308" s="9">
        <f>IFERROR(IF(I308="AI",AA308-VLOOKUP(Q308,'PBT Tag Rates'!$A$6:$L$53,11,FALSE),AA308-VLOOKUP(Q308,'PBT Tag Rates'!$A$6:$L$53,12,FALSE)),0)</f>
        <v>2.5809211509999486</v>
      </c>
      <c r="AC308" s="9">
        <f t="shared" si="46"/>
        <v>15.545178396392602</v>
      </c>
      <c r="AD308" s="12" t="s">
        <v>1969</v>
      </c>
      <c r="AE308" s="8"/>
    </row>
    <row r="309" spans="1:31" x14ac:dyDescent="0.25">
      <c r="A309" t="s">
        <v>2078</v>
      </c>
      <c r="B309" t="s">
        <v>2519</v>
      </c>
      <c r="C309" t="s">
        <v>1200</v>
      </c>
      <c r="D309" s="1">
        <v>45531</v>
      </c>
      <c r="E309">
        <f t="shared" si="41"/>
        <v>40</v>
      </c>
      <c r="F309" t="s">
        <v>6</v>
      </c>
      <c r="G309">
        <v>720</v>
      </c>
      <c r="H309">
        <f t="shared" si="40"/>
        <v>72</v>
      </c>
      <c r="I309" t="s">
        <v>7</v>
      </c>
      <c r="J309" t="s">
        <v>8</v>
      </c>
      <c r="K309" t="s">
        <v>6633</v>
      </c>
      <c r="L309" t="s">
        <v>8</v>
      </c>
      <c r="M309" t="s">
        <v>6</v>
      </c>
      <c r="N309" t="str">
        <f t="shared" si="42"/>
        <v>M</v>
      </c>
      <c r="O309" t="s">
        <v>8</v>
      </c>
      <c r="P309" t="s">
        <v>8</v>
      </c>
      <c r="Q309" t="s">
        <v>11</v>
      </c>
      <c r="R309" t="s">
        <v>8</v>
      </c>
      <c r="S309" t="str">
        <f t="shared" si="43"/>
        <v>U</v>
      </c>
      <c r="T309" t="s">
        <v>12</v>
      </c>
      <c r="U309">
        <v>1</v>
      </c>
      <c r="V309" t="s">
        <v>8</v>
      </c>
      <c r="W309">
        <f>VLOOKUP(Q309,'PBT Tag Rates'!$A$6:$D$67,4,FALSE)</f>
        <v>1</v>
      </c>
      <c r="X309">
        <v>1</v>
      </c>
      <c r="Y309" s="8">
        <f t="shared" si="44"/>
        <v>1.028169014084507</v>
      </c>
      <c r="Z309" s="10">
        <f>IFERROR(LOOKUP(H309,{30,43,48,53,58,63,68,73,78,83,88,93,97},{42,47,52,57,62,67,72,77,82,87,92,99,100}),999)</f>
        <v>72</v>
      </c>
      <c r="AA309" s="9">
        <f t="shared" si="45"/>
        <v>2.5704225352112675</v>
      </c>
      <c r="AB309" s="9">
        <f>IFERROR(IF(I309="AI",AA309-VLOOKUP(Q309,'PBT Tag Rates'!$A$6:$L$53,11,FALSE),AA309-VLOOKUP(Q309,'PBT Tag Rates'!$A$6:$L$53,12,FALSE)),0)</f>
        <v>2.5291194087088926</v>
      </c>
      <c r="AC309" s="9">
        <f t="shared" si="46"/>
        <v>15.233170675875288</v>
      </c>
      <c r="AD309" s="12" t="s">
        <v>1969</v>
      </c>
      <c r="AE309" s="8"/>
    </row>
    <row r="310" spans="1:31" x14ac:dyDescent="0.25">
      <c r="A310" t="s">
        <v>2078</v>
      </c>
      <c r="B310" t="s">
        <v>2520</v>
      </c>
      <c r="C310" t="s">
        <v>2521</v>
      </c>
      <c r="D310" s="1">
        <v>45531</v>
      </c>
      <c r="E310">
        <f t="shared" si="41"/>
        <v>40</v>
      </c>
      <c r="F310" t="s">
        <v>14</v>
      </c>
      <c r="G310">
        <v>880</v>
      </c>
      <c r="H310">
        <f t="shared" si="40"/>
        <v>88</v>
      </c>
      <c r="I310" t="s">
        <v>7</v>
      </c>
      <c r="J310" t="s">
        <v>8</v>
      </c>
      <c r="K310" t="s">
        <v>6634</v>
      </c>
      <c r="L310" t="s">
        <v>8</v>
      </c>
      <c r="M310" t="s">
        <v>6</v>
      </c>
      <c r="N310" t="str">
        <f t="shared" si="42"/>
        <v>M</v>
      </c>
      <c r="O310" t="s">
        <v>8</v>
      </c>
      <c r="P310" t="s">
        <v>8</v>
      </c>
      <c r="Q310" t="s">
        <v>11</v>
      </c>
      <c r="R310" t="s">
        <v>8</v>
      </c>
      <c r="S310" t="str">
        <f t="shared" si="43"/>
        <v>U</v>
      </c>
      <c r="T310" t="s">
        <v>12</v>
      </c>
      <c r="U310">
        <v>1</v>
      </c>
      <c r="V310" t="s">
        <v>8</v>
      </c>
      <c r="W310">
        <f>VLOOKUP(Q310,'PBT Tag Rates'!$A$6:$D$67,4,FALSE)</f>
        <v>1</v>
      </c>
      <c r="X310">
        <v>1</v>
      </c>
      <c r="Y310" s="8">
        <f t="shared" si="44"/>
        <v>1</v>
      </c>
      <c r="Z310" s="10">
        <f>IFERROR(LOOKUP(H310,{30,43,48,53,58,63,68,73,78,83,88,93,97},{42,47,52,57,62,67,72,77,82,87,92,99,100}),999)</f>
        <v>92</v>
      </c>
      <c r="AA310" s="9">
        <f t="shared" si="45"/>
        <v>2.5</v>
      </c>
      <c r="AB310" s="9">
        <f>IFERROR(IF(I310="AI",AA310-VLOOKUP(Q310,'PBT Tag Rates'!$A$6:$L$53,11,FALSE),AA310-VLOOKUP(Q310,'PBT Tag Rates'!$A$6:$L$53,12,FALSE)),0)</f>
        <v>2.4586968734976251</v>
      </c>
      <c r="AC310" s="9">
        <f t="shared" si="46"/>
        <v>14.809007825118979</v>
      </c>
      <c r="AD310" s="12" t="s">
        <v>1969</v>
      </c>
      <c r="AE310" s="8"/>
    </row>
    <row r="311" spans="1:31" x14ac:dyDescent="0.25">
      <c r="A311" t="s">
        <v>2078</v>
      </c>
      <c r="B311" t="s">
        <v>2522</v>
      </c>
      <c r="C311" t="s">
        <v>2523</v>
      </c>
      <c r="D311" s="1">
        <v>45531</v>
      </c>
      <c r="E311">
        <f t="shared" si="41"/>
        <v>40</v>
      </c>
      <c r="F311" t="s">
        <v>6</v>
      </c>
      <c r="G311">
        <v>650</v>
      </c>
      <c r="H311">
        <f t="shared" ref="H311:H374" si="47">G311/10</f>
        <v>65</v>
      </c>
      <c r="I311" t="s">
        <v>9</v>
      </c>
      <c r="J311">
        <v>1</v>
      </c>
      <c r="K311" t="s">
        <v>8</v>
      </c>
      <c r="L311" t="s">
        <v>8</v>
      </c>
      <c r="M311" t="s">
        <v>6</v>
      </c>
      <c r="N311" t="str">
        <f t="shared" si="42"/>
        <v>M</v>
      </c>
      <c r="O311" t="s">
        <v>1643</v>
      </c>
      <c r="P311" t="s">
        <v>7425</v>
      </c>
      <c r="Q311" t="s">
        <v>940</v>
      </c>
      <c r="R311">
        <v>3</v>
      </c>
      <c r="S311">
        <f t="shared" si="43"/>
        <v>2021</v>
      </c>
      <c r="T311" t="s">
        <v>12</v>
      </c>
      <c r="U311">
        <v>1</v>
      </c>
      <c r="V311" t="s">
        <v>892</v>
      </c>
      <c r="W311">
        <f>VLOOKUP(Q311,'PBT Tag Rates'!$A$6:$D$67,4,FALSE)</f>
        <v>0.98140000000000005</v>
      </c>
      <c r="X311">
        <v>1</v>
      </c>
      <c r="Y311" s="8">
        <f t="shared" si="44"/>
        <v>1</v>
      </c>
      <c r="Z311" s="10">
        <f>IFERROR(LOOKUP(H311,{30,43,48,53,58,63,68,73,78,83,88,93,97},{42,47,52,57,62,67,72,77,82,87,92,99,100}),999)</f>
        <v>67</v>
      </c>
      <c r="AA311" s="9">
        <f t="shared" si="45"/>
        <v>2.5</v>
      </c>
      <c r="AB311" s="9">
        <f>IFERROR(IF(I311="AI",AA311-VLOOKUP(Q311,'PBT Tag Rates'!$A$6:$L$53,11,FALSE),AA311-VLOOKUP(Q311,'PBT Tag Rates'!$A$6:$L$53,12,FALSE)),0)</f>
        <v>2.5189525168127163</v>
      </c>
      <c r="AC311" s="9">
        <f t="shared" si="46"/>
        <v>15.171934342405097</v>
      </c>
      <c r="AD311" s="12" t="s">
        <v>1969</v>
      </c>
      <c r="AE311" s="8"/>
    </row>
    <row r="312" spans="1:31" x14ac:dyDescent="0.25">
      <c r="A312" t="s">
        <v>2078</v>
      </c>
      <c r="B312" t="s">
        <v>2524</v>
      </c>
      <c r="C312" t="s">
        <v>2525</v>
      </c>
      <c r="D312" s="1">
        <v>45531</v>
      </c>
      <c r="E312">
        <f t="shared" si="41"/>
        <v>40</v>
      </c>
      <c r="F312" t="s">
        <v>14</v>
      </c>
      <c r="G312">
        <v>730</v>
      </c>
      <c r="H312">
        <f t="shared" si="47"/>
        <v>73</v>
      </c>
      <c r="I312" t="s">
        <v>7</v>
      </c>
      <c r="J312" t="s">
        <v>8</v>
      </c>
      <c r="K312" t="s">
        <v>6635</v>
      </c>
      <c r="L312" t="s">
        <v>8</v>
      </c>
      <c r="M312" t="s">
        <v>14</v>
      </c>
      <c r="N312" t="str">
        <f t="shared" si="42"/>
        <v>F</v>
      </c>
      <c r="O312" t="s">
        <v>7426</v>
      </c>
      <c r="P312" t="s">
        <v>7427</v>
      </c>
      <c r="Q312" t="s">
        <v>295</v>
      </c>
      <c r="R312">
        <v>4</v>
      </c>
      <c r="S312">
        <f t="shared" si="43"/>
        <v>2020</v>
      </c>
      <c r="T312" t="s">
        <v>12</v>
      </c>
      <c r="U312">
        <v>1</v>
      </c>
      <c r="V312" t="s">
        <v>889</v>
      </c>
      <c r="W312">
        <f>VLOOKUP(Q312,'PBT Tag Rates'!$A$6:$D$67,4,FALSE)</f>
        <v>0.98961045999999997</v>
      </c>
      <c r="X312">
        <v>1</v>
      </c>
      <c r="Y312" s="8">
        <f t="shared" si="44"/>
        <v>1</v>
      </c>
      <c r="Z312" s="10">
        <f>IFERROR(LOOKUP(H312,{30,43,48,53,58,63,68,73,78,83,88,93,97},{42,47,52,57,62,67,72,77,82,87,92,99,100}),999)</f>
        <v>77</v>
      </c>
      <c r="AA312" s="9">
        <f t="shared" si="45"/>
        <v>2.5</v>
      </c>
      <c r="AB312" s="9">
        <f>IFERROR(IF(I312="AI",AA312-VLOOKUP(Q312,'PBT Tag Rates'!$A$6:$L$53,11,FALSE),AA312-VLOOKUP(Q312,'PBT Tag Rates'!$A$6:$L$53,12,FALSE)),0)</f>
        <v>2.5104986157886811</v>
      </c>
      <c r="AC312" s="9">
        <f t="shared" si="46"/>
        <v>15.121015545636293</v>
      </c>
      <c r="AD312" s="12" t="s">
        <v>1969</v>
      </c>
      <c r="AE312" s="8"/>
    </row>
    <row r="313" spans="1:31" x14ac:dyDescent="0.25">
      <c r="A313" t="s">
        <v>2078</v>
      </c>
      <c r="B313" t="s">
        <v>2526</v>
      </c>
      <c r="C313" t="s">
        <v>2527</v>
      </c>
      <c r="D313" s="1">
        <v>45531</v>
      </c>
      <c r="E313">
        <f t="shared" si="41"/>
        <v>40</v>
      </c>
      <c r="F313" t="s">
        <v>6</v>
      </c>
      <c r="G313">
        <v>630</v>
      </c>
      <c r="H313">
        <f t="shared" si="47"/>
        <v>63</v>
      </c>
      <c r="I313" t="s">
        <v>7</v>
      </c>
      <c r="J313" t="s">
        <v>8</v>
      </c>
      <c r="K313" t="s">
        <v>8</v>
      </c>
      <c r="L313" t="s">
        <v>8</v>
      </c>
      <c r="M313" t="s">
        <v>6</v>
      </c>
      <c r="N313" t="str">
        <f t="shared" si="42"/>
        <v>M</v>
      </c>
      <c r="O313" t="s">
        <v>8</v>
      </c>
      <c r="P313" t="s">
        <v>8</v>
      </c>
      <c r="Q313" t="s">
        <v>11</v>
      </c>
      <c r="R313" t="s">
        <v>8</v>
      </c>
      <c r="S313" t="str">
        <f t="shared" si="43"/>
        <v>U</v>
      </c>
      <c r="T313" t="s">
        <v>12</v>
      </c>
      <c r="U313">
        <v>1</v>
      </c>
      <c r="V313" t="s">
        <v>8</v>
      </c>
      <c r="W313">
        <f>VLOOKUP(Q313,'PBT Tag Rates'!$A$6:$D$67,4,FALSE)</f>
        <v>1</v>
      </c>
      <c r="X313">
        <v>1</v>
      </c>
      <c r="Y313" s="8">
        <f t="shared" si="44"/>
        <v>1</v>
      </c>
      <c r="Z313" s="10">
        <f>IFERROR(LOOKUP(H313,{30,43,48,53,58,63,68,73,78,83,88,93,97},{42,47,52,57,62,67,72,77,82,87,92,99,100}),999)</f>
        <v>67</v>
      </c>
      <c r="AA313" s="9">
        <f t="shared" si="45"/>
        <v>2.5</v>
      </c>
      <c r="AB313" s="9">
        <f>IFERROR(IF(I313="AI",AA313-VLOOKUP(Q313,'PBT Tag Rates'!$A$6:$L$53,11,FALSE),AA313-VLOOKUP(Q313,'PBT Tag Rates'!$A$6:$L$53,12,FALSE)),0)</f>
        <v>2.4586968734976251</v>
      </c>
      <c r="AC313" s="9">
        <f t="shared" si="46"/>
        <v>14.809007825118979</v>
      </c>
      <c r="AD313" s="12" t="s">
        <v>1969</v>
      </c>
      <c r="AE313" s="8"/>
    </row>
    <row r="314" spans="1:31" x14ac:dyDescent="0.25">
      <c r="A314" t="s">
        <v>2078</v>
      </c>
      <c r="B314" t="s">
        <v>2528</v>
      </c>
      <c r="C314" t="s">
        <v>1203</v>
      </c>
      <c r="D314" s="1">
        <v>45531</v>
      </c>
      <c r="E314">
        <f t="shared" si="41"/>
        <v>40</v>
      </c>
      <c r="F314" t="s">
        <v>14</v>
      </c>
      <c r="G314">
        <v>710</v>
      </c>
      <c r="H314">
        <f t="shared" si="47"/>
        <v>71</v>
      </c>
      <c r="I314" t="s">
        <v>7</v>
      </c>
      <c r="J314" t="s">
        <v>8</v>
      </c>
      <c r="K314" t="s">
        <v>6636</v>
      </c>
      <c r="L314" t="s">
        <v>8</v>
      </c>
      <c r="M314" t="s">
        <v>14</v>
      </c>
      <c r="N314" t="str">
        <f t="shared" si="42"/>
        <v>F</v>
      </c>
      <c r="O314" t="s">
        <v>7428</v>
      </c>
      <c r="P314" t="s">
        <v>7429</v>
      </c>
      <c r="Q314" t="s">
        <v>476</v>
      </c>
      <c r="R314">
        <v>4</v>
      </c>
      <c r="S314">
        <f t="shared" si="43"/>
        <v>2020</v>
      </c>
      <c r="T314" t="s">
        <v>12</v>
      </c>
      <c r="U314">
        <v>1</v>
      </c>
      <c r="V314" t="s">
        <v>743</v>
      </c>
      <c r="W314">
        <f>VLOOKUP(Q314,'PBT Tag Rates'!$A$6:$D$67,4,FALSE)</f>
        <v>0.98845608500000004</v>
      </c>
      <c r="X314">
        <v>1</v>
      </c>
      <c r="Y314" s="8">
        <f t="shared" si="44"/>
        <v>1</v>
      </c>
      <c r="Z314" s="10">
        <f>IFERROR(LOOKUP(H314,{30,43,48,53,58,63,68,73,78,83,88,93,97},{42,47,52,57,62,67,72,77,82,87,92,99,100}),999)</f>
        <v>72</v>
      </c>
      <c r="AA314" s="9">
        <f t="shared" si="45"/>
        <v>2.5</v>
      </c>
      <c r="AB314" s="9">
        <f>IFERROR(IF(I314="AI",AA314-VLOOKUP(Q314,'PBT Tag Rates'!$A$6:$L$53,11,FALSE),AA314-VLOOKUP(Q314,'PBT Tag Rates'!$A$6:$L$53,12,FALSE)),0)</f>
        <v>2.5116787333045756</v>
      </c>
      <c r="AC314" s="9">
        <f t="shared" si="46"/>
        <v>15.128123526175017</v>
      </c>
      <c r="AD314" s="12" t="s">
        <v>1969</v>
      </c>
      <c r="AE314" s="8"/>
    </row>
    <row r="315" spans="1:31" x14ac:dyDescent="0.25">
      <c r="A315" t="s">
        <v>2078</v>
      </c>
      <c r="B315" t="s">
        <v>2529</v>
      </c>
      <c r="C315" t="s">
        <v>2530</v>
      </c>
      <c r="D315" s="1">
        <v>45531</v>
      </c>
      <c r="E315">
        <f t="shared" si="41"/>
        <v>40</v>
      </c>
      <c r="F315" t="s">
        <v>14</v>
      </c>
      <c r="G315">
        <v>870</v>
      </c>
      <c r="H315">
        <f t="shared" si="47"/>
        <v>87</v>
      </c>
      <c r="I315" t="s">
        <v>9</v>
      </c>
      <c r="J315">
        <v>1</v>
      </c>
      <c r="K315" t="s">
        <v>8</v>
      </c>
      <c r="L315" t="s">
        <v>8</v>
      </c>
      <c r="M315" t="s">
        <v>14</v>
      </c>
      <c r="N315" t="str">
        <f t="shared" si="42"/>
        <v>F</v>
      </c>
      <c r="O315" t="s">
        <v>191</v>
      </c>
      <c r="P315" t="s">
        <v>399</v>
      </c>
      <c r="Q315" t="s">
        <v>171</v>
      </c>
      <c r="R315">
        <v>5</v>
      </c>
      <c r="S315">
        <f t="shared" si="43"/>
        <v>2019</v>
      </c>
      <c r="T315" t="s">
        <v>12</v>
      </c>
      <c r="U315">
        <v>1</v>
      </c>
      <c r="V315" t="s">
        <v>893</v>
      </c>
      <c r="W315">
        <f>VLOOKUP(Q315,'PBT Tag Rates'!$A$6:$D$67,4,FALSE)</f>
        <v>0.95971980899999998</v>
      </c>
      <c r="X315">
        <v>1</v>
      </c>
      <c r="Y315" s="8">
        <f t="shared" si="44"/>
        <v>1</v>
      </c>
      <c r="Z315" s="10">
        <f>IFERROR(LOOKUP(H315,{30,43,48,53,58,63,68,73,78,83,88,93,97},{42,47,52,57,62,67,72,77,82,87,92,99,100}),999)</f>
        <v>87</v>
      </c>
      <c r="AA315" s="9">
        <f t="shared" si="45"/>
        <v>2.5</v>
      </c>
      <c r="AB315" s="9">
        <f>IFERROR(IF(I315="AI",AA315-VLOOKUP(Q315,'PBT Tag Rates'!$A$6:$L$53,11,FALSE),AA315-VLOOKUP(Q315,'PBT Tag Rates'!$A$6:$L$53,12,FALSE)),0)</f>
        <v>2.541970782120222</v>
      </c>
      <c r="AC315" s="9">
        <f t="shared" si="46"/>
        <v>15.310575943463711</v>
      </c>
      <c r="AD315" s="12" t="s">
        <v>1969</v>
      </c>
      <c r="AE315" s="8"/>
    </row>
    <row r="316" spans="1:31" x14ac:dyDescent="0.25">
      <c r="A316" t="s">
        <v>2078</v>
      </c>
      <c r="B316" t="s">
        <v>2531</v>
      </c>
      <c r="C316" t="s">
        <v>2532</v>
      </c>
      <c r="D316" s="1">
        <v>45531</v>
      </c>
      <c r="E316">
        <f t="shared" si="41"/>
        <v>40</v>
      </c>
      <c r="F316" t="s">
        <v>6</v>
      </c>
      <c r="G316">
        <v>740</v>
      </c>
      <c r="H316">
        <f t="shared" si="47"/>
        <v>74</v>
      </c>
      <c r="I316" t="s">
        <v>7</v>
      </c>
      <c r="J316" t="s">
        <v>8</v>
      </c>
      <c r="K316" t="s">
        <v>6637</v>
      </c>
      <c r="L316" t="s">
        <v>8</v>
      </c>
      <c r="M316" t="s">
        <v>14</v>
      </c>
      <c r="N316" t="str">
        <f t="shared" si="42"/>
        <v>F</v>
      </c>
      <c r="O316" t="s">
        <v>8</v>
      </c>
      <c r="P316" t="s">
        <v>8</v>
      </c>
      <c r="Q316" t="s">
        <v>11</v>
      </c>
      <c r="R316" t="s">
        <v>8</v>
      </c>
      <c r="S316" t="str">
        <f t="shared" si="43"/>
        <v>U</v>
      </c>
      <c r="T316" t="s">
        <v>12</v>
      </c>
      <c r="U316">
        <v>0.999999999999998</v>
      </c>
      <c r="V316" t="s">
        <v>8</v>
      </c>
      <c r="W316">
        <f>VLOOKUP(Q316,'PBT Tag Rates'!$A$6:$D$67,4,FALSE)</f>
        <v>1</v>
      </c>
      <c r="X316">
        <v>1</v>
      </c>
      <c r="Y316" s="8">
        <f t="shared" si="44"/>
        <v>1</v>
      </c>
      <c r="Z316" s="10">
        <f>IFERROR(LOOKUP(H316,{30,43,48,53,58,63,68,73,78,83,88,93,97},{42,47,52,57,62,67,72,77,82,87,92,99,100}),999)</f>
        <v>77</v>
      </c>
      <c r="AA316" s="9">
        <f t="shared" si="45"/>
        <v>2.5</v>
      </c>
      <c r="AB316" s="9">
        <f>IFERROR(IF(I316="AI",AA316-VLOOKUP(Q316,'PBT Tag Rates'!$A$6:$L$53,11,FALSE),AA316-VLOOKUP(Q316,'PBT Tag Rates'!$A$6:$L$53,12,FALSE)),0)</f>
        <v>2.4586968734976251</v>
      </c>
      <c r="AC316" s="9">
        <f t="shared" si="46"/>
        <v>14.809007825118979</v>
      </c>
      <c r="AD316" s="12" t="s">
        <v>1969</v>
      </c>
      <c r="AE316" s="8"/>
    </row>
    <row r="317" spans="1:31" x14ac:dyDescent="0.25">
      <c r="A317" t="s">
        <v>2078</v>
      </c>
      <c r="B317" t="s">
        <v>2533</v>
      </c>
      <c r="C317" t="s">
        <v>1205</v>
      </c>
      <c r="D317" s="1">
        <v>45531</v>
      </c>
      <c r="E317">
        <f t="shared" si="41"/>
        <v>40</v>
      </c>
      <c r="F317" t="s">
        <v>6</v>
      </c>
      <c r="G317">
        <v>780</v>
      </c>
      <c r="H317">
        <f t="shared" si="47"/>
        <v>78</v>
      </c>
      <c r="I317" t="s">
        <v>7</v>
      </c>
      <c r="J317" t="s">
        <v>8</v>
      </c>
      <c r="K317" t="s">
        <v>6638</v>
      </c>
      <c r="L317" t="s">
        <v>8</v>
      </c>
      <c r="M317" t="s">
        <v>6</v>
      </c>
      <c r="N317" t="str">
        <f t="shared" si="42"/>
        <v>M</v>
      </c>
      <c r="O317" t="s">
        <v>7430</v>
      </c>
      <c r="P317" t="s">
        <v>7431</v>
      </c>
      <c r="Q317" t="s">
        <v>940</v>
      </c>
      <c r="R317">
        <v>3</v>
      </c>
      <c r="S317">
        <f t="shared" si="43"/>
        <v>2021</v>
      </c>
      <c r="T317" t="s">
        <v>12</v>
      </c>
      <c r="U317">
        <v>1</v>
      </c>
      <c r="V317" t="s">
        <v>892</v>
      </c>
      <c r="W317">
        <f>VLOOKUP(Q317,'PBT Tag Rates'!$A$6:$D$67,4,FALSE)</f>
        <v>0.98140000000000005</v>
      </c>
      <c r="X317">
        <v>1</v>
      </c>
      <c r="Y317" s="8">
        <f t="shared" si="44"/>
        <v>1</v>
      </c>
      <c r="Z317" s="10">
        <f>IFERROR(LOOKUP(H317,{30,43,48,53,58,63,68,73,78,83,88,93,97},{42,47,52,57,62,67,72,77,82,87,92,99,100}),999)</f>
        <v>82</v>
      </c>
      <c r="AA317" s="9">
        <f t="shared" si="45"/>
        <v>2.5</v>
      </c>
      <c r="AB317" s="9">
        <f>IFERROR(IF(I317="AI",AA317-VLOOKUP(Q317,'PBT Tag Rates'!$A$6:$L$53,11,FALSE),AA317-VLOOKUP(Q317,'PBT Tag Rates'!$A$6:$L$53,12,FALSE)),0)</f>
        <v>2.5189525168127167</v>
      </c>
      <c r="AC317" s="9">
        <f t="shared" si="46"/>
        <v>15.1719343424051</v>
      </c>
      <c r="AD317" s="12" t="s">
        <v>1969</v>
      </c>
      <c r="AE317" s="8"/>
    </row>
    <row r="318" spans="1:31" x14ac:dyDescent="0.25">
      <c r="A318" t="s">
        <v>2078</v>
      </c>
      <c r="B318" t="s">
        <v>2534</v>
      </c>
      <c r="C318" t="s">
        <v>1206</v>
      </c>
      <c r="D318" s="1">
        <v>45531</v>
      </c>
      <c r="E318">
        <f t="shared" si="41"/>
        <v>40</v>
      </c>
      <c r="F318" t="s">
        <v>14</v>
      </c>
      <c r="G318">
        <v>790</v>
      </c>
      <c r="H318">
        <f t="shared" si="47"/>
        <v>79</v>
      </c>
      <c r="I318" t="s">
        <v>9</v>
      </c>
      <c r="J318">
        <v>1</v>
      </c>
      <c r="K318" t="s">
        <v>8</v>
      </c>
      <c r="L318" t="s">
        <v>8</v>
      </c>
      <c r="M318" t="s">
        <v>14</v>
      </c>
      <c r="N318" t="str">
        <f t="shared" si="42"/>
        <v>F</v>
      </c>
      <c r="O318" t="s">
        <v>1760</v>
      </c>
      <c r="P318" t="s">
        <v>1761</v>
      </c>
      <c r="Q318" t="s">
        <v>295</v>
      </c>
      <c r="R318">
        <v>4</v>
      </c>
      <c r="S318">
        <f t="shared" si="43"/>
        <v>2020</v>
      </c>
      <c r="T318" t="s">
        <v>12</v>
      </c>
      <c r="U318">
        <v>0.999999999999999</v>
      </c>
      <c r="V318" t="s">
        <v>889</v>
      </c>
      <c r="W318">
        <f>VLOOKUP(Q318,'PBT Tag Rates'!$A$6:$D$67,4,FALSE)</f>
        <v>0.98961045999999997</v>
      </c>
      <c r="X318">
        <v>1</v>
      </c>
      <c r="Y318" s="8">
        <f t="shared" si="44"/>
        <v>1.0208333333333333</v>
      </c>
      <c r="Z318" s="10">
        <f>IFERROR(LOOKUP(H318,{30,43,48,53,58,63,68,73,78,83,88,93,97},{42,47,52,57,62,67,72,77,82,87,92,99,100}),999)</f>
        <v>82</v>
      </c>
      <c r="AA318" s="9">
        <f t="shared" si="45"/>
        <v>2.552083333333333</v>
      </c>
      <c r="AB318" s="9">
        <f>IFERROR(IF(I318="AI",AA318-VLOOKUP(Q318,'PBT Tag Rates'!$A$6:$L$53,11,FALSE),AA318-VLOOKUP(Q318,'PBT Tag Rates'!$A$6:$L$53,12,FALSE)),0)</f>
        <v>2.5625819491220141</v>
      </c>
      <c r="AC318" s="9">
        <f t="shared" si="46"/>
        <v>15.434719320674812</v>
      </c>
      <c r="AD318" s="12" t="s">
        <v>1969</v>
      </c>
      <c r="AE318" s="8"/>
    </row>
    <row r="319" spans="1:31" x14ac:dyDescent="0.25">
      <c r="A319" t="s">
        <v>2078</v>
      </c>
      <c r="B319" t="s">
        <v>2535</v>
      </c>
      <c r="C319" t="s">
        <v>2536</v>
      </c>
      <c r="D319" s="1">
        <v>45531</v>
      </c>
      <c r="E319">
        <f t="shared" si="41"/>
        <v>40</v>
      </c>
      <c r="F319" t="s">
        <v>6</v>
      </c>
      <c r="G319">
        <v>790</v>
      </c>
      <c r="H319">
        <f t="shared" si="47"/>
        <v>79</v>
      </c>
      <c r="I319" t="s">
        <v>9</v>
      </c>
      <c r="J319">
        <v>1</v>
      </c>
      <c r="K319" t="s">
        <v>8</v>
      </c>
      <c r="L319" t="s">
        <v>8</v>
      </c>
      <c r="M319" t="s">
        <v>6</v>
      </c>
      <c r="N319" t="str">
        <f t="shared" si="42"/>
        <v>M</v>
      </c>
      <c r="O319" t="s">
        <v>7432</v>
      </c>
      <c r="P319" t="s">
        <v>7433</v>
      </c>
      <c r="Q319" t="s">
        <v>295</v>
      </c>
      <c r="R319">
        <v>4</v>
      </c>
      <c r="S319">
        <f t="shared" si="43"/>
        <v>2020</v>
      </c>
      <c r="T319" t="s">
        <v>12</v>
      </c>
      <c r="U319">
        <v>1</v>
      </c>
      <c r="V319" t="s">
        <v>886</v>
      </c>
      <c r="W319">
        <f>VLOOKUP(Q319,'PBT Tag Rates'!$A$6:$D$67,4,FALSE)</f>
        <v>0.98961045999999997</v>
      </c>
      <c r="X319">
        <v>1</v>
      </c>
      <c r="Y319" s="8">
        <f t="shared" si="44"/>
        <v>1</v>
      </c>
      <c r="Z319" s="10">
        <f>IFERROR(LOOKUP(H319,{30,43,48,53,58,63,68,73,78,83,88,93,97},{42,47,52,57,62,67,72,77,82,87,92,99,100}),999)</f>
        <v>82</v>
      </c>
      <c r="AA319" s="9">
        <f t="shared" si="45"/>
        <v>2.5</v>
      </c>
      <c r="AB319" s="9">
        <f>IFERROR(IF(I319="AI",AA319-VLOOKUP(Q319,'PBT Tag Rates'!$A$6:$L$53,11,FALSE),AA319-VLOOKUP(Q319,'PBT Tag Rates'!$A$6:$L$53,12,FALSE)),0)</f>
        <v>2.5104986157886811</v>
      </c>
      <c r="AC319" s="9">
        <f t="shared" si="46"/>
        <v>15.121015545636293</v>
      </c>
      <c r="AD319" s="12" t="s">
        <v>1969</v>
      </c>
      <c r="AE319" s="8"/>
    </row>
    <row r="320" spans="1:31" x14ac:dyDescent="0.25">
      <c r="A320" t="s">
        <v>2078</v>
      </c>
      <c r="B320" t="s">
        <v>2537</v>
      </c>
      <c r="C320" t="s">
        <v>1209</v>
      </c>
      <c r="D320" s="1">
        <v>45531</v>
      </c>
      <c r="E320">
        <f t="shared" si="41"/>
        <v>40</v>
      </c>
      <c r="F320" t="s">
        <v>14</v>
      </c>
      <c r="G320">
        <v>700</v>
      </c>
      <c r="H320">
        <f t="shared" si="47"/>
        <v>70</v>
      </c>
      <c r="I320" t="s">
        <v>9</v>
      </c>
      <c r="J320">
        <v>1</v>
      </c>
      <c r="K320" t="s">
        <v>8</v>
      </c>
      <c r="L320" t="s">
        <v>8</v>
      </c>
      <c r="M320" t="s">
        <v>14</v>
      </c>
      <c r="N320" t="str">
        <f t="shared" si="42"/>
        <v>F</v>
      </c>
      <c r="O320" t="s">
        <v>1853</v>
      </c>
      <c r="P320" t="s">
        <v>1854</v>
      </c>
      <c r="Q320" t="s">
        <v>295</v>
      </c>
      <c r="R320">
        <v>4</v>
      </c>
      <c r="S320">
        <f t="shared" si="43"/>
        <v>2020</v>
      </c>
      <c r="T320" t="s">
        <v>12</v>
      </c>
      <c r="U320">
        <v>1</v>
      </c>
      <c r="V320" t="s">
        <v>949</v>
      </c>
      <c r="W320">
        <f>VLOOKUP(Q320,'PBT Tag Rates'!$A$6:$D$67,4,FALSE)</f>
        <v>0.98961045999999997</v>
      </c>
      <c r="X320">
        <v>1</v>
      </c>
      <c r="Y320" s="8">
        <f t="shared" si="44"/>
        <v>1</v>
      </c>
      <c r="Z320" s="10">
        <f>IFERROR(LOOKUP(H320,{30,43,48,53,58,63,68,73,78,83,88,93,97},{42,47,52,57,62,67,72,77,82,87,92,99,100}),999)</f>
        <v>72</v>
      </c>
      <c r="AA320" s="9">
        <f t="shared" si="45"/>
        <v>2.5</v>
      </c>
      <c r="AB320" s="9">
        <f>IFERROR(IF(I320="AI",AA320-VLOOKUP(Q320,'PBT Tag Rates'!$A$6:$L$53,11,FALSE),AA320-VLOOKUP(Q320,'PBT Tag Rates'!$A$6:$L$53,12,FALSE)),0)</f>
        <v>2.5104986157886811</v>
      </c>
      <c r="AC320" s="9">
        <f t="shared" si="46"/>
        <v>15.121015545636293</v>
      </c>
      <c r="AD320" s="12" t="s">
        <v>676</v>
      </c>
      <c r="AE320" s="8"/>
    </row>
    <row r="321" spans="1:31" x14ac:dyDescent="0.25">
      <c r="A321" t="s">
        <v>2078</v>
      </c>
      <c r="B321" t="s">
        <v>2538</v>
      </c>
      <c r="C321" t="s">
        <v>2539</v>
      </c>
      <c r="D321" s="1">
        <v>45531</v>
      </c>
      <c r="E321">
        <f t="shared" si="41"/>
        <v>40</v>
      </c>
      <c r="F321" t="s">
        <v>14</v>
      </c>
      <c r="G321">
        <v>730</v>
      </c>
      <c r="H321">
        <f t="shared" si="47"/>
        <v>73</v>
      </c>
      <c r="I321" t="s">
        <v>9</v>
      </c>
      <c r="J321">
        <v>1</v>
      </c>
      <c r="K321" t="s">
        <v>8</v>
      </c>
      <c r="L321" t="s">
        <v>8</v>
      </c>
      <c r="M321" t="s">
        <v>14</v>
      </c>
      <c r="N321" t="str">
        <f t="shared" si="42"/>
        <v>F</v>
      </c>
      <c r="O321" t="s">
        <v>1497</v>
      </c>
      <c r="P321" t="s">
        <v>7434</v>
      </c>
      <c r="Q321" t="s">
        <v>295</v>
      </c>
      <c r="R321">
        <v>4</v>
      </c>
      <c r="S321">
        <f t="shared" si="43"/>
        <v>2020</v>
      </c>
      <c r="T321" t="s">
        <v>12</v>
      </c>
      <c r="U321">
        <v>1</v>
      </c>
      <c r="V321" t="s">
        <v>889</v>
      </c>
      <c r="W321">
        <f>VLOOKUP(Q321,'PBT Tag Rates'!$A$6:$D$67,4,FALSE)</f>
        <v>0.98961045999999997</v>
      </c>
      <c r="X321">
        <v>1</v>
      </c>
      <c r="Y321" s="8">
        <f t="shared" si="44"/>
        <v>1</v>
      </c>
      <c r="Z321" s="10">
        <f>IFERROR(LOOKUP(H321,{30,43,48,53,58,63,68,73,78,83,88,93,97},{42,47,52,57,62,67,72,77,82,87,92,99,100}),999)</f>
        <v>77</v>
      </c>
      <c r="AA321" s="9">
        <f t="shared" si="45"/>
        <v>2.5</v>
      </c>
      <c r="AB321" s="9">
        <f>IFERROR(IF(I321="AI",AA321-VLOOKUP(Q321,'PBT Tag Rates'!$A$6:$L$53,11,FALSE),AA321-VLOOKUP(Q321,'PBT Tag Rates'!$A$6:$L$53,12,FALSE)),0)</f>
        <v>2.5104986157886811</v>
      </c>
      <c r="AC321" s="9">
        <f t="shared" si="46"/>
        <v>15.121015545636293</v>
      </c>
      <c r="AD321" s="12" t="s">
        <v>1969</v>
      </c>
      <c r="AE321" s="8"/>
    </row>
    <row r="322" spans="1:31" x14ac:dyDescent="0.25">
      <c r="A322" t="s">
        <v>2078</v>
      </c>
      <c r="B322" t="s">
        <v>2540</v>
      </c>
      <c r="C322" t="s">
        <v>2541</v>
      </c>
      <c r="D322" s="1">
        <v>45531</v>
      </c>
      <c r="E322">
        <f t="shared" si="41"/>
        <v>40</v>
      </c>
      <c r="F322" t="s">
        <v>14</v>
      </c>
      <c r="G322">
        <v>660</v>
      </c>
      <c r="H322">
        <f t="shared" si="47"/>
        <v>66</v>
      </c>
      <c r="I322" t="s">
        <v>9</v>
      </c>
      <c r="J322">
        <v>1</v>
      </c>
      <c r="K322" t="s">
        <v>8</v>
      </c>
      <c r="L322" t="s">
        <v>8</v>
      </c>
      <c r="M322" t="s">
        <v>14</v>
      </c>
      <c r="N322" t="str">
        <f t="shared" si="42"/>
        <v>F</v>
      </c>
      <c r="O322" t="s">
        <v>7311</v>
      </c>
      <c r="P322" t="s">
        <v>7435</v>
      </c>
      <c r="Q322" t="s">
        <v>940</v>
      </c>
      <c r="R322">
        <v>3</v>
      </c>
      <c r="S322">
        <f t="shared" si="43"/>
        <v>2021</v>
      </c>
      <c r="T322" t="s">
        <v>12</v>
      </c>
      <c r="U322">
        <v>1</v>
      </c>
      <c r="V322" t="s">
        <v>889</v>
      </c>
      <c r="W322">
        <f>VLOOKUP(Q322,'PBT Tag Rates'!$A$6:$D$67,4,FALSE)</f>
        <v>0.98140000000000005</v>
      </c>
      <c r="X322">
        <v>1</v>
      </c>
      <c r="Y322" s="8">
        <f t="shared" si="44"/>
        <v>1</v>
      </c>
      <c r="Z322" s="10">
        <f>IFERROR(LOOKUP(H322,{30,43,48,53,58,63,68,73,78,83,88,93,97},{42,47,52,57,62,67,72,77,82,87,92,99,100}),999)</f>
        <v>67</v>
      </c>
      <c r="AA322" s="9">
        <f t="shared" si="45"/>
        <v>2.5</v>
      </c>
      <c r="AB322" s="9">
        <f>IFERROR(IF(I322="AI",AA322-VLOOKUP(Q322,'PBT Tag Rates'!$A$6:$L$53,11,FALSE),AA322-VLOOKUP(Q322,'PBT Tag Rates'!$A$6:$L$53,12,FALSE)),0)</f>
        <v>2.5189525168127163</v>
      </c>
      <c r="AC322" s="9">
        <f t="shared" si="46"/>
        <v>15.171934342405097</v>
      </c>
      <c r="AD322" s="12" t="s">
        <v>1969</v>
      </c>
      <c r="AE322" s="8"/>
    </row>
    <row r="323" spans="1:31" x14ac:dyDescent="0.25">
      <c r="A323" t="s">
        <v>2078</v>
      </c>
      <c r="B323" t="s">
        <v>2542</v>
      </c>
      <c r="C323" t="s">
        <v>2543</v>
      </c>
      <c r="D323" s="1">
        <v>45531</v>
      </c>
      <c r="E323">
        <f t="shared" si="41"/>
        <v>40</v>
      </c>
      <c r="F323" t="s">
        <v>6</v>
      </c>
      <c r="G323">
        <v>930</v>
      </c>
      <c r="H323">
        <f t="shared" si="47"/>
        <v>93</v>
      </c>
      <c r="I323" t="s">
        <v>7</v>
      </c>
      <c r="J323" t="s">
        <v>8</v>
      </c>
      <c r="K323" t="s">
        <v>6639</v>
      </c>
      <c r="L323" t="s">
        <v>8</v>
      </c>
      <c r="M323" t="s">
        <v>269</v>
      </c>
      <c r="N323" t="str">
        <f t="shared" si="42"/>
        <v>M</v>
      </c>
      <c r="O323" t="s">
        <v>7436</v>
      </c>
      <c r="P323" t="s">
        <v>7437</v>
      </c>
      <c r="Q323" t="s">
        <v>476</v>
      </c>
      <c r="R323">
        <v>4</v>
      </c>
      <c r="S323">
        <f t="shared" si="43"/>
        <v>2020</v>
      </c>
      <c r="T323" t="s">
        <v>12</v>
      </c>
      <c r="U323">
        <v>1</v>
      </c>
      <c r="V323" t="s">
        <v>658</v>
      </c>
      <c r="W323">
        <f>VLOOKUP(Q323,'PBT Tag Rates'!$A$6:$D$67,4,FALSE)</f>
        <v>0.98845608500000004</v>
      </c>
      <c r="X323">
        <v>1</v>
      </c>
      <c r="Y323" s="8">
        <f t="shared" si="44"/>
        <v>1</v>
      </c>
      <c r="Z323" s="10">
        <f>IFERROR(LOOKUP(H323,{30,43,48,53,58,63,68,73,78,83,88,93,97},{42,47,52,57,62,67,72,77,82,87,92,99,100}),999)</f>
        <v>99</v>
      </c>
      <c r="AA323" s="9">
        <f t="shared" si="45"/>
        <v>2.5</v>
      </c>
      <c r="AB323" s="9">
        <f>IFERROR(IF(I323="AI",AA323-VLOOKUP(Q323,'PBT Tag Rates'!$A$6:$L$53,11,FALSE),AA323-VLOOKUP(Q323,'PBT Tag Rates'!$A$6:$L$53,12,FALSE)),0)</f>
        <v>2.5116787333045756</v>
      </c>
      <c r="AC323" s="9">
        <f t="shared" si="46"/>
        <v>15.128123526175017</v>
      </c>
      <c r="AD323" s="12" t="s">
        <v>1969</v>
      </c>
      <c r="AE323" s="8"/>
    </row>
    <row r="324" spans="1:31" x14ac:dyDescent="0.25">
      <c r="A324" t="s">
        <v>2078</v>
      </c>
      <c r="B324" t="s">
        <v>2544</v>
      </c>
      <c r="C324" t="s">
        <v>1211</v>
      </c>
      <c r="D324" s="1">
        <v>45531</v>
      </c>
      <c r="E324">
        <f t="shared" si="41"/>
        <v>40</v>
      </c>
      <c r="F324" t="s">
        <v>14</v>
      </c>
      <c r="G324">
        <v>860</v>
      </c>
      <c r="H324">
        <f t="shared" si="47"/>
        <v>86</v>
      </c>
      <c r="I324" t="s">
        <v>7</v>
      </c>
      <c r="J324" t="s">
        <v>8</v>
      </c>
      <c r="K324" t="s">
        <v>6640</v>
      </c>
      <c r="L324" t="s">
        <v>8</v>
      </c>
      <c r="M324" t="s">
        <v>14</v>
      </c>
      <c r="N324" t="str">
        <f t="shared" si="42"/>
        <v>F</v>
      </c>
      <c r="O324" t="s">
        <v>7382</v>
      </c>
      <c r="P324" t="s">
        <v>7383</v>
      </c>
      <c r="Q324" t="s">
        <v>476</v>
      </c>
      <c r="R324">
        <v>4</v>
      </c>
      <c r="S324">
        <f t="shared" si="43"/>
        <v>2020</v>
      </c>
      <c r="T324" t="s">
        <v>12</v>
      </c>
      <c r="U324">
        <v>1</v>
      </c>
      <c r="V324" t="s">
        <v>741</v>
      </c>
      <c r="W324">
        <f>VLOOKUP(Q324,'PBT Tag Rates'!$A$6:$D$67,4,FALSE)</f>
        <v>0.98845608500000004</v>
      </c>
      <c r="X324">
        <v>1</v>
      </c>
      <c r="Y324" s="8">
        <f t="shared" si="44"/>
        <v>1</v>
      </c>
      <c r="Z324" s="10">
        <f>IFERROR(LOOKUP(H324,{30,43,48,53,58,63,68,73,78,83,88,93,97},{42,47,52,57,62,67,72,77,82,87,92,99,100}),999)</f>
        <v>87</v>
      </c>
      <c r="AA324" s="9">
        <f t="shared" si="45"/>
        <v>2.5</v>
      </c>
      <c r="AB324" s="9">
        <f>IFERROR(IF(I324="AI",AA324-VLOOKUP(Q324,'PBT Tag Rates'!$A$6:$L$53,11,FALSE),AA324-VLOOKUP(Q324,'PBT Tag Rates'!$A$6:$L$53,12,FALSE)),0)</f>
        <v>2.5116787333045756</v>
      </c>
      <c r="AC324" s="9">
        <f t="shared" si="46"/>
        <v>15.128123526175017</v>
      </c>
      <c r="AD324" s="12" t="s">
        <v>1969</v>
      </c>
      <c r="AE324" s="8"/>
    </row>
    <row r="325" spans="1:31" x14ac:dyDescent="0.25">
      <c r="A325" t="s">
        <v>2078</v>
      </c>
      <c r="B325" t="s">
        <v>2545</v>
      </c>
      <c r="C325" t="s">
        <v>1212</v>
      </c>
      <c r="D325" s="1">
        <v>45531</v>
      </c>
      <c r="E325">
        <f t="shared" si="41"/>
        <v>40</v>
      </c>
      <c r="F325" t="s">
        <v>6</v>
      </c>
      <c r="G325">
        <v>550</v>
      </c>
      <c r="H325">
        <f t="shared" si="47"/>
        <v>55</v>
      </c>
      <c r="I325" t="s">
        <v>7</v>
      </c>
      <c r="J325" t="s">
        <v>8</v>
      </c>
      <c r="K325" t="s">
        <v>8</v>
      </c>
      <c r="L325" t="s">
        <v>8</v>
      </c>
      <c r="M325" t="s">
        <v>6</v>
      </c>
      <c r="N325" t="str">
        <f t="shared" si="42"/>
        <v>M</v>
      </c>
      <c r="O325" t="s">
        <v>8</v>
      </c>
      <c r="P325" t="s">
        <v>8</v>
      </c>
      <c r="Q325" t="s">
        <v>11</v>
      </c>
      <c r="R325" t="s">
        <v>8</v>
      </c>
      <c r="S325" t="str">
        <f t="shared" si="43"/>
        <v>U</v>
      </c>
      <c r="T325" t="s">
        <v>12</v>
      </c>
      <c r="U325">
        <v>1</v>
      </c>
      <c r="V325" t="s">
        <v>8</v>
      </c>
      <c r="W325">
        <f>VLOOKUP(Q325,'PBT Tag Rates'!$A$6:$D$67,4,FALSE)</f>
        <v>1</v>
      </c>
      <c r="X325">
        <v>1</v>
      </c>
      <c r="Y325" s="8">
        <f t="shared" si="44"/>
        <v>1</v>
      </c>
      <c r="Z325" s="10">
        <f>IFERROR(LOOKUP(H325,{30,43,48,53,58,63,68,73,78,83,88,93,97},{42,47,52,57,62,67,72,77,82,87,92,99,100}),999)</f>
        <v>57</v>
      </c>
      <c r="AA325" s="9">
        <f t="shared" si="45"/>
        <v>2.5</v>
      </c>
      <c r="AB325" s="9">
        <f>IFERROR(IF(I325="AI",AA325-VLOOKUP(Q325,'PBT Tag Rates'!$A$6:$L$53,11,FALSE),AA325-VLOOKUP(Q325,'PBT Tag Rates'!$A$6:$L$53,12,FALSE)),0)</f>
        <v>2.4586968734976251</v>
      </c>
      <c r="AC325" s="9">
        <f t="shared" si="46"/>
        <v>14.809007825118979</v>
      </c>
      <c r="AD325" s="12" t="s">
        <v>1969</v>
      </c>
      <c r="AE325" s="8"/>
    </row>
    <row r="326" spans="1:31" x14ac:dyDescent="0.25">
      <c r="A326" t="s">
        <v>2078</v>
      </c>
      <c r="B326" t="s">
        <v>2546</v>
      </c>
      <c r="C326" t="s">
        <v>1213</v>
      </c>
      <c r="D326" s="1">
        <v>45531</v>
      </c>
      <c r="E326">
        <f t="shared" si="41"/>
        <v>40</v>
      </c>
      <c r="F326" t="s">
        <v>14</v>
      </c>
      <c r="G326">
        <v>770</v>
      </c>
      <c r="H326">
        <f t="shared" si="47"/>
        <v>77</v>
      </c>
      <c r="I326" t="s">
        <v>9</v>
      </c>
      <c r="J326">
        <v>1</v>
      </c>
      <c r="K326" t="s">
        <v>8</v>
      </c>
      <c r="L326" t="s">
        <v>8</v>
      </c>
      <c r="M326" t="s">
        <v>14</v>
      </c>
      <c r="N326" t="str">
        <f t="shared" si="42"/>
        <v>F</v>
      </c>
      <c r="O326" t="s">
        <v>1606</v>
      </c>
      <c r="P326" t="s">
        <v>1607</v>
      </c>
      <c r="Q326" t="s">
        <v>476</v>
      </c>
      <c r="R326">
        <v>4</v>
      </c>
      <c r="S326">
        <f t="shared" si="43"/>
        <v>2020</v>
      </c>
      <c r="T326" t="s">
        <v>12</v>
      </c>
      <c r="U326">
        <v>1</v>
      </c>
      <c r="V326" t="s">
        <v>742</v>
      </c>
      <c r="W326">
        <f>VLOOKUP(Q326,'PBT Tag Rates'!$A$6:$D$67,4,FALSE)</f>
        <v>0.98845608500000004</v>
      </c>
      <c r="X326">
        <v>1</v>
      </c>
      <c r="Y326" s="8">
        <f t="shared" si="44"/>
        <v>1</v>
      </c>
      <c r="Z326" s="10">
        <f>IFERROR(LOOKUP(H326,{30,43,48,53,58,63,68,73,78,83,88,93,97},{42,47,52,57,62,67,72,77,82,87,92,99,100}),999)</f>
        <v>77</v>
      </c>
      <c r="AA326" s="9">
        <f t="shared" si="45"/>
        <v>2.5</v>
      </c>
      <c r="AB326" s="9">
        <f>IFERROR(IF(I326="AI",AA326-VLOOKUP(Q326,'PBT Tag Rates'!$A$6:$L$53,11,FALSE),AA326-VLOOKUP(Q326,'PBT Tag Rates'!$A$6:$L$53,12,FALSE)),0)</f>
        <v>2.5116787333045756</v>
      </c>
      <c r="AC326" s="9">
        <f t="shared" si="46"/>
        <v>15.128123526175017</v>
      </c>
      <c r="AD326" s="12" t="s">
        <v>1969</v>
      </c>
      <c r="AE326" s="8"/>
    </row>
    <row r="327" spans="1:31" x14ac:dyDescent="0.25">
      <c r="A327" t="s">
        <v>2078</v>
      </c>
      <c r="B327" t="s">
        <v>2547</v>
      </c>
      <c r="C327" t="s">
        <v>2548</v>
      </c>
      <c r="D327" s="1">
        <v>45531</v>
      </c>
      <c r="E327">
        <f t="shared" si="41"/>
        <v>40</v>
      </c>
      <c r="F327" t="s">
        <v>6</v>
      </c>
      <c r="G327">
        <v>470</v>
      </c>
      <c r="H327">
        <f t="shared" si="47"/>
        <v>47</v>
      </c>
      <c r="I327" t="s">
        <v>7</v>
      </c>
      <c r="J327" t="s">
        <v>8</v>
      </c>
      <c r="K327" t="s">
        <v>8</v>
      </c>
      <c r="L327" t="s">
        <v>8</v>
      </c>
      <c r="M327" t="s">
        <v>6</v>
      </c>
      <c r="N327" t="str">
        <f t="shared" si="42"/>
        <v>M</v>
      </c>
      <c r="O327" t="s">
        <v>7198</v>
      </c>
      <c r="P327" t="s">
        <v>7199</v>
      </c>
      <c r="Q327" t="s">
        <v>7200</v>
      </c>
      <c r="R327">
        <v>2</v>
      </c>
      <c r="S327">
        <f t="shared" si="43"/>
        <v>2022</v>
      </c>
      <c r="T327" t="s">
        <v>12</v>
      </c>
      <c r="U327">
        <v>0.999999999999998</v>
      </c>
      <c r="V327" t="s">
        <v>886</v>
      </c>
      <c r="W327">
        <f>VLOOKUP(Q327,'PBT Tag Rates'!$A$6:$D$67,4,FALSE)</f>
        <v>0.98</v>
      </c>
      <c r="X327">
        <v>1</v>
      </c>
      <c r="Y327" s="8">
        <f t="shared" si="44"/>
        <v>1</v>
      </c>
      <c r="Z327" s="10">
        <f>IFERROR(LOOKUP(H327,{30,43,48,53,58,63,68,73,78,83,88,93,97},{42,47,52,57,62,67,72,77,82,87,92,99,100}),999)</f>
        <v>47</v>
      </c>
      <c r="AA327" s="9">
        <f t="shared" si="45"/>
        <v>2.5</v>
      </c>
      <c r="AB327" s="9">
        <f>IFERROR(IF(I327="AI",AA327-VLOOKUP(Q327,'PBT Tag Rates'!$A$6:$L$53,11,FALSE),AA327-VLOOKUP(Q327,'PBT Tag Rates'!$A$6:$L$53,12,FALSE)),0)</f>
        <v>2.5204081632653064</v>
      </c>
      <c r="AC327" s="9">
        <f t="shared" si="46"/>
        <v>15.180701864721238</v>
      </c>
      <c r="AD327" s="12" t="s">
        <v>1969</v>
      </c>
      <c r="AE327" s="8"/>
    </row>
    <row r="328" spans="1:31" x14ac:dyDescent="0.25">
      <c r="A328" t="s">
        <v>2078</v>
      </c>
      <c r="B328" t="s">
        <v>2549</v>
      </c>
      <c r="C328" t="s">
        <v>1215</v>
      </c>
      <c r="D328" s="1">
        <v>45531</v>
      </c>
      <c r="E328">
        <f t="shared" ref="E328:E391" si="48">IF(AND(D328&gt;=$F$2,D328&lt;$F$3),70,IF(AND(D328&gt;=$F$3,D328&lt;$F$4),40,IF(AND(D328&gt;=$F$4,D328&lt;$F$5),18,9)))</f>
        <v>40</v>
      </c>
      <c r="F328" t="s">
        <v>14</v>
      </c>
      <c r="G328">
        <v>810</v>
      </c>
      <c r="H328">
        <f t="shared" si="47"/>
        <v>81</v>
      </c>
      <c r="I328" t="s">
        <v>7</v>
      </c>
      <c r="J328" t="s">
        <v>8</v>
      </c>
      <c r="K328" t="s">
        <v>6641</v>
      </c>
      <c r="L328" t="s">
        <v>8</v>
      </c>
      <c r="M328" t="s">
        <v>14</v>
      </c>
      <c r="N328" t="str">
        <f t="shared" ref="N328:N391" si="49">IF(M328="U",F328,M328)</f>
        <v>F</v>
      </c>
      <c r="O328" t="s">
        <v>7438</v>
      </c>
      <c r="P328" t="s">
        <v>7439</v>
      </c>
      <c r="Q328" t="s">
        <v>476</v>
      </c>
      <c r="R328">
        <v>4</v>
      </c>
      <c r="S328">
        <f t="shared" ref="S328:S391" si="50">IFERROR($S$4-R328,"U")</f>
        <v>2020</v>
      </c>
      <c r="T328" t="s">
        <v>12</v>
      </c>
      <c r="U328">
        <v>0.999999999999994</v>
      </c>
      <c r="V328" t="s">
        <v>658</v>
      </c>
      <c r="W328">
        <f>VLOOKUP(Q328,'PBT Tag Rates'!$A$6:$D$67,4,FALSE)</f>
        <v>0.98845608500000004</v>
      </c>
      <c r="X328">
        <v>1</v>
      </c>
      <c r="Y328" s="8">
        <f t="shared" ref="Y328:Y391" si="51">IF(V328="ng",0,X328+(SUMIFS($AK$24:$AK$127,$AG$24:$AG$127,$N328,$AH$24:$AH$127,$Z328,$AF$24:$AF$127,$E328)))</f>
        <v>1.0208333333333333</v>
      </c>
      <c r="Z328" s="10">
        <f>IFERROR(LOOKUP(H328,{30,43,48,53,58,63,68,73,78,83,88,93,97},{42,47,52,57,62,67,72,77,82,87,92,99,100}),999)</f>
        <v>82</v>
      </c>
      <c r="AA328" s="9">
        <f t="shared" ref="AA328:AA391" si="52">Y328/(VLOOKUP(E328,$C$2:$I$5,2,FALSE))</f>
        <v>2.552083333333333</v>
      </c>
      <c r="AB328" s="9">
        <f>IFERROR(IF(I328="AI",AA328-VLOOKUP(Q328,'PBT Tag Rates'!$A$6:$L$53,11,FALSE),AA328-VLOOKUP(Q328,'PBT Tag Rates'!$A$6:$L$53,12,FALSE)),0)</f>
        <v>2.5637620666379086</v>
      </c>
      <c r="AC328" s="9">
        <f t="shared" ref="AC328:AC391" si="53">AB328/(VLOOKUP(E328,$C$2:$I$5,7,FALSE))</f>
        <v>15.441827301213536</v>
      </c>
      <c r="AD328" s="12" t="s">
        <v>1969</v>
      </c>
      <c r="AE328" s="8"/>
    </row>
    <row r="329" spans="1:31" x14ac:dyDescent="0.25">
      <c r="A329" t="s">
        <v>2078</v>
      </c>
      <c r="B329" t="s">
        <v>2550</v>
      </c>
      <c r="C329" t="s">
        <v>1217</v>
      </c>
      <c r="D329" s="1">
        <v>45531</v>
      </c>
      <c r="E329">
        <f t="shared" si="48"/>
        <v>40</v>
      </c>
      <c r="F329" t="s">
        <v>6</v>
      </c>
      <c r="G329">
        <v>730</v>
      </c>
      <c r="H329">
        <f t="shared" si="47"/>
        <v>73</v>
      </c>
      <c r="I329" t="s">
        <v>9</v>
      </c>
      <c r="J329">
        <v>1</v>
      </c>
      <c r="K329" t="s">
        <v>8</v>
      </c>
      <c r="L329" t="s">
        <v>8</v>
      </c>
      <c r="M329" t="s">
        <v>6</v>
      </c>
      <c r="N329" t="str">
        <f t="shared" si="49"/>
        <v>M</v>
      </c>
      <c r="O329" t="s">
        <v>8</v>
      </c>
      <c r="P329" t="s">
        <v>8</v>
      </c>
      <c r="Q329" t="s">
        <v>11</v>
      </c>
      <c r="R329" t="s">
        <v>8</v>
      </c>
      <c r="S329" t="str">
        <f t="shared" si="50"/>
        <v>U</v>
      </c>
      <c r="T329" t="s">
        <v>12</v>
      </c>
      <c r="U329">
        <v>0.999999999999997</v>
      </c>
      <c r="V329" t="s">
        <v>8</v>
      </c>
      <c r="W329">
        <f>VLOOKUP(Q329,'PBT Tag Rates'!$A$6:$D$67,4,FALSE)</f>
        <v>1</v>
      </c>
      <c r="X329">
        <v>1</v>
      </c>
      <c r="Y329" s="8">
        <f t="shared" si="51"/>
        <v>1.0104166666666667</v>
      </c>
      <c r="Z329" s="10">
        <f>IFERROR(LOOKUP(H329,{30,43,48,53,58,63,68,73,78,83,88,93,97},{42,47,52,57,62,67,72,77,82,87,92,99,100}),999)</f>
        <v>77</v>
      </c>
      <c r="AA329" s="9">
        <f t="shared" si="52"/>
        <v>2.5260416666666665</v>
      </c>
      <c r="AB329" s="9">
        <f>IFERROR(IF(I329="AI",AA329-VLOOKUP(Q329,'PBT Tag Rates'!$A$6:$L$53,11,FALSE),AA329-VLOOKUP(Q329,'PBT Tag Rates'!$A$6:$L$53,12,FALSE)),0)</f>
        <v>2.0097642243161444</v>
      </c>
      <c r="AC329" s="9">
        <f t="shared" si="53"/>
        <v>12.10503598282251</v>
      </c>
      <c r="AD329" s="12" t="s">
        <v>1969</v>
      </c>
      <c r="AE329" s="8"/>
    </row>
    <row r="330" spans="1:31" x14ac:dyDescent="0.25">
      <c r="A330" t="s">
        <v>2078</v>
      </c>
      <c r="B330" t="s">
        <v>2551</v>
      </c>
      <c r="C330" t="s">
        <v>1218</v>
      </c>
      <c r="D330" s="1">
        <v>45531</v>
      </c>
      <c r="E330">
        <f t="shared" si="48"/>
        <v>40</v>
      </c>
      <c r="F330" t="s">
        <v>6</v>
      </c>
      <c r="G330">
        <v>450</v>
      </c>
      <c r="H330">
        <f t="shared" si="47"/>
        <v>45</v>
      </c>
      <c r="I330" t="s">
        <v>7</v>
      </c>
      <c r="J330" t="s">
        <v>8</v>
      </c>
      <c r="K330" t="s">
        <v>8</v>
      </c>
      <c r="L330" t="s">
        <v>8</v>
      </c>
      <c r="M330" t="s">
        <v>6</v>
      </c>
      <c r="N330" t="str">
        <f t="shared" si="49"/>
        <v>M</v>
      </c>
      <c r="O330" t="s">
        <v>7440</v>
      </c>
      <c r="P330" t="s">
        <v>7441</v>
      </c>
      <c r="Q330" t="s">
        <v>7200</v>
      </c>
      <c r="R330">
        <v>2</v>
      </c>
      <c r="S330">
        <f t="shared" si="50"/>
        <v>2022</v>
      </c>
      <c r="T330" t="s">
        <v>12</v>
      </c>
      <c r="U330">
        <v>1</v>
      </c>
      <c r="V330" t="s">
        <v>893</v>
      </c>
      <c r="W330">
        <f>VLOOKUP(Q330,'PBT Tag Rates'!$A$6:$D$67,4,FALSE)</f>
        <v>0.98</v>
      </c>
      <c r="X330">
        <v>1</v>
      </c>
      <c r="Y330" s="8">
        <f t="shared" si="51"/>
        <v>1</v>
      </c>
      <c r="Z330" s="10">
        <f>IFERROR(LOOKUP(H330,{30,43,48,53,58,63,68,73,78,83,88,93,97},{42,47,52,57,62,67,72,77,82,87,92,99,100}),999)</f>
        <v>47</v>
      </c>
      <c r="AA330" s="9">
        <f t="shared" si="52"/>
        <v>2.5</v>
      </c>
      <c r="AB330" s="9">
        <f>IFERROR(IF(I330="AI",AA330-VLOOKUP(Q330,'PBT Tag Rates'!$A$6:$L$53,11,FALSE),AA330-VLOOKUP(Q330,'PBT Tag Rates'!$A$6:$L$53,12,FALSE)),0)</f>
        <v>2.5204081632653064</v>
      </c>
      <c r="AC330" s="9">
        <f t="shared" si="53"/>
        <v>15.180701864721238</v>
      </c>
      <c r="AD330" s="12" t="s">
        <v>1969</v>
      </c>
      <c r="AE330" s="8"/>
    </row>
    <row r="331" spans="1:31" x14ac:dyDescent="0.25">
      <c r="A331" t="s">
        <v>2078</v>
      </c>
      <c r="B331" t="s">
        <v>2552</v>
      </c>
      <c r="C331" t="s">
        <v>1219</v>
      </c>
      <c r="D331" s="1">
        <v>45531</v>
      </c>
      <c r="E331">
        <f t="shared" si="48"/>
        <v>40</v>
      </c>
      <c r="F331" t="s">
        <v>6</v>
      </c>
      <c r="G331">
        <v>720</v>
      </c>
      <c r="H331">
        <f t="shared" si="47"/>
        <v>72</v>
      </c>
      <c r="I331" t="s">
        <v>7</v>
      </c>
      <c r="J331" t="s">
        <v>8</v>
      </c>
      <c r="K331" t="s">
        <v>6642</v>
      </c>
      <c r="L331" t="s">
        <v>18</v>
      </c>
      <c r="M331" t="s">
        <v>269</v>
      </c>
      <c r="N331" t="str">
        <f t="shared" si="49"/>
        <v>M</v>
      </c>
      <c r="O331" t="s">
        <v>394</v>
      </c>
      <c r="P331" t="s">
        <v>394</v>
      </c>
      <c r="Q331" t="s">
        <v>8</v>
      </c>
      <c r="R331" t="s">
        <v>8</v>
      </c>
      <c r="S331" t="str">
        <f t="shared" si="50"/>
        <v>U</v>
      </c>
      <c r="T331" t="s">
        <v>8</v>
      </c>
      <c r="U331" t="s">
        <v>8</v>
      </c>
      <c r="V331" t="s">
        <v>394</v>
      </c>
      <c r="W331" t="e">
        <f>VLOOKUP(Q331,'PBT Tag Rates'!$A$6:$D$67,4,FALSE)</f>
        <v>#N/A</v>
      </c>
      <c r="X331">
        <v>1</v>
      </c>
      <c r="Y331" s="8">
        <f t="shared" si="51"/>
        <v>0</v>
      </c>
      <c r="Z331" s="10">
        <f>IFERROR(LOOKUP(H331,{30,43,48,53,58,63,68,73,78,83,88,93,97},{42,47,52,57,62,67,72,77,82,87,92,99,100}),999)</f>
        <v>72</v>
      </c>
      <c r="AA331" s="9">
        <f t="shared" si="52"/>
        <v>0</v>
      </c>
      <c r="AB331" s="9">
        <f>IFERROR(IF(I331="AI",AA331-VLOOKUP(Q331,'PBT Tag Rates'!$A$6:$L$53,11,FALSE),AA331-VLOOKUP(Q331,'PBT Tag Rates'!$A$6:$L$53,12,FALSE)),0)</f>
        <v>0</v>
      </c>
      <c r="AC331" s="9">
        <f t="shared" si="53"/>
        <v>0</v>
      </c>
      <c r="AD331" s="12" t="s">
        <v>1969</v>
      </c>
      <c r="AE331" s="8"/>
    </row>
    <row r="332" spans="1:31" x14ac:dyDescent="0.25">
      <c r="A332" t="s">
        <v>2078</v>
      </c>
      <c r="B332" t="s">
        <v>2553</v>
      </c>
      <c r="C332" t="s">
        <v>1220</v>
      </c>
      <c r="D332" s="1">
        <v>45531</v>
      </c>
      <c r="E332">
        <f t="shared" si="48"/>
        <v>40</v>
      </c>
      <c r="F332" t="s">
        <v>6</v>
      </c>
      <c r="G332">
        <v>760</v>
      </c>
      <c r="H332">
        <f t="shared" si="47"/>
        <v>76</v>
      </c>
      <c r="I332" t="s">
        <v>9</v>
      </c>
      <c r="J332">
        <v>1</v>
      </c>
      <c r="K332" t="s">
        <v>8</v>
      </c>
      <c r="L332" t="s">
        <v>8</v>
      </c>
      <c r="M332" t="s">
        <v>6</v>
      </c>
      <c r="N332" t="str">
        <f t="shared" si="49"/>
        <v>M</v>
      </c>
      <c r="O332" t="s">
        <v>7442</v>
      </c>
      <c r="P332" t="s">
        <v>7443</v>
      </c>
      <c r="Q332" t="s">
        <v>295</v>
      </c>
      <c r="R332">
        <v>4</v>
      </c>
      <c r="S332">
        <f t="shared" si="50"/>
        <v>2020</v>
      </c>
      <c r="T332" t="s">
        <v>12</v>
      </c>
      <c r="U332">
        <v>0.999999999999997</v>
      </c>
      <c r="V332" t="s">
        <v>949</v>
      </c>
      <c r="W332">
        <f>VLOOKUP(Q332,'PBT Tag Rates'!$A$6:$D$67,4,FALSE)</f>
        <v>0.98961045999999997</v>
      </c>
      <c r="X332">
        <v>1</v>
      </c>
      <c r="Y332" s="8">
        <f t="shared" si="51"/>
        <v>1.0104166666666667</v>
      </c>
      <c r="Z332" s="10">
        <f>IFERROR(LOOKUP(H332,{30,43,48,53,58,63,68,73,78,83,88,93,97},{42,47,52,57,62,67,72,77,82,87,92,99,100}),999)</f>
        <v>77</v>
      </c>
      <c r="AA332" s="9">
        <f t="shared" si="52"/>
        <v>2.5260416666666665</v>
      </c>
      <c r="AB332" s="9">
        <f>IFERROR(IF(I332="AI",AA332-VLOOKUP(Q332,'PBT Tag Rates'!$A$6:$L$53,11,FALSE),AA332-VLOOKUP(Q332,'PBT Tag Rates'!$A$6:$L$53,12,FALSE)),0)</f>
        <v>2.5365402824553476</v>
      </c>
      <c r="AC332" s="9">
        <f t="shared" si="53"/>
        <v>15.277867433155553</v>
      </c>
      <c r="AD332" s="12" t="s">
        <v>676</v>
      </c>
      <c r="AE332" s="8"/>
    </row>
    <row r="333" spans="1:31" x14ac:dyDescent="0.25">
      <c r="A333" t="s">
        <v>2078</v>
      </c>
      <c r="B333" t="s">
        <v>2554</v>
      </c>
      <c r="C333" t="s">
        <v>1221</v>
      </c>
      <c r="D333" s="1">
        <v>45531</v>
      </c>
      <c r="E333">
        <f t="shared" si="48"/>
        <v>40</v>
      </c>
      <c r="F333" t="s">
        <v>14</v>
      </c>
      <c r="G333">
        <v>790</v>
      </c>
      <c r="H333">
        <f t="shared" si="47"/>
        <v>79</v>
      </c>
      <c r="I333" t="s">
        <v>7</v>
      </c>
      <c r="J333" t="s">
        <v>8</v>
      </c>
      <c r="K333" t="s">
        <v>6643</v>
      </c>
      <c r="L333" t="s">
        <v>8</v>
      </c>
      <c r="M333" t="s">
        <v>14</v>
      </c>
      <c r="N333" t="str">
        <f t="shared" si="49"/>
        <v>F</v>
      </c>
      <c r="O333" t="s">
        <v>8</v>
      </c>
      <c r="P333" t="s">
        <v>8</v>
      </c>
      <c r="Q333" t="s">
        <v>11</v>
      </c>
      <c r="R333" t="s">
        <v>8</v>
      </c>
      <c r="S333" t="str">
        <f t="shared" si="50"/>
        <v>U</v>
      </c>
      <c r="T333" t="s">
        <v>12</v>
      </c>
      <c r="U333">
        <v>1</v>
      </c>
      <c r="V333" t="s">
        <v>8</v>
      </c>
      <c r="W333">
        <f>VLOOKUP(Q333,'PBT Tag Rates'!$A$6:$D$67,4,FALSE)</f>
        <v>1</v>
      </c>
      <c r="X333">
        <v>1</v>
      </c>
      <c r="Y333" s="8">
        <f t="shared" si="51"/>
        <v>1.0208333333333333</v>
      </c>
      <c r="Z333" s="10">
        <f>IFERROR(LOOKUP(H333,{30,43,48,53,58,63,68,73,78,83,88,93,97},{42,47,52,57,62,67,72,77,82,87,92,99,100}),999)</f>
        <v>82</v>
      </c>
      <c r="AA333" s="9">
        <f t="shared" si="52"/>
        <v>2.552083333333333</v>
      </c>
      <c r="AB333" s="9">
        <f>IFERROR(IF(I333="AI",AA333-VLOOKUP(Q333,'PBT Tag Rates'!$A$6:$L$53,11,FALSE),AA333-VLOOKUP(Q333,'PBT Tag Rates'!$A$6:$L$53,12,FALSE)),0)</f>
        <v>2.5107802068309582</v>
      </c>
      <c r="AC333" s="9">
        <f t="shared" si="53"/>
        <v>15.122711600157498</v>
      </c>
      <c r="AD333" s="12" t="s">
        <v>1969</v>
      </c>
      <c r="AE333" s="8"/>
    </row>
    <row r="334" spans="1:31" x14ac:dyDescent="0.25">
      <c r="A334" t="s">
        <v>2078</v>
      </c>
      <c r="B334" t="s">
        <v>2555</v>
      </c>
      <c r="C334" t="s">
        <v>2556</v>
      </c>
      <c r="D334" s="1">
        <v>45531</v>
      </c>
      <c r="E334">
        <f t="shared" si="48"/>
        <v>40</v>
      </c>
      <c r="F334" t="s">
        <v>14</v>
      </c>
      <c r="G334">
        <v>800</v>
      </c>
      <c r="H334">
        <f t="shared" si="47"/>
        <v>80</v>
      </c>
      <c r="I334" t="s">
        <v>7</v>
      </c>
      <c r="J334" t="s">
        <v>8</v>
      </c>
      <c r="K334" t="s">
        <v>6644</v>
      </c>
      <c r="L334" t="s">
        <v>8</v>
      </c>
      <c r="M334" t="s">
        <v>14</v>
      </c>
      <c r="N334" t="str">
        <f t="shared" si="49"/>
        <v>F</v>
      </c>
      <c r="O334" t="s">
        <v>306</v>
      </c>
      <c r="P334" t="s">
        <v>307</v>
      </c>
      <c r="Q334" t="s">
        <v>171</v>
      </c>
      <c r="R334">
        <v>5</v>
      </c>
      <c r="S334">
        <f t="shared" si="50"/>
        <v>2019</v>
      </c>
      <c r="T334" t="s">
        <v>12</v>
      </c>
      <c r="U334">
        <v>0.999999999999999</v>
      </c>
      <c r="V334" t="s">
        <v>886</v>
      </c>
      <c r="W334">
        <f>VLOOKUP(Q334,'PBT Tag Rates'!$A$6:$D$67,4,FALSE)</f>
        <v>0.95971980899999998</v>
      </c>
      <c r="X334">
        <v>1</v>
      </c>
      <c r="Y334" s="8">
        <f t="shared" si="51"/>
        <v>1.0208333333333333</v>
      </c>
      <c r="Z334" s="10">
        <f>IFERROR(LOOKUP(H334,{30,43,48,53,58,63,68,73,78,83,88,93,97},{42,47,52,57,62,67,72,77,82,87,92,99,100}),999)</f>
        <v>82</v>
      </c>
      <c r="AA334" s="9">
        <f t="shared" si="52"/>
        <v>2.552083333333333</v>
      </c>
      <c r="AB334" s="9">
        <f>IFERROR(IF(I334="AI",AA334-VLOOKUP(Q334,'PBT Tag Rates'!$A$6:$L$53,11,FALSE),AA334-VLOOKUP(Q334,'PBT Tag Rates'!$A$6:$L$53,12,FALSE)),0)</f>
        <v>2.594054115453555</v>
      </c>
      <c r="AC334" s="9">
        <f t="shared" si="53"/>
        <v>15.62427971850223</v>
      </c>
      <c r="AD334" s="12" t="s">
        <v>1969</v>
      </c>
      <c r="AE334" s="8"/>
    </row>
    <row r="335" spans="1:31" x14ac:dyDescent="0.25">
      <c r="A335" t="s">
        <v>2078</v>
      </c>
      <c r="B335" t="s">
        <v>2557</v>
      </c>
      <c r="C335" t="s">
        <v>2558</v>
      </c>
      <c r="D335" s="1">
        <v>45531</v>
      </c>
      <c r="E335">
        <f t="shared" si="48"/>
        <v>40</v>
      </c>
      <c r="F335" t="s">
        <v>6</v>
      </c>
      <c r="G335">
        <v>750</v>
      </c>
      <c r="H335">
        <f t="shared" si="47"/>
        <v>75</v>
      </c>
      <c r="I335" t="s">
        <v>7</v>
      </c>
      <c r="J335" t="s">
        <v>8</v>
      </c>
      <c r="K335" t="s">
        <v>6645</v>
      </c>
      <c r="L335" t="s">
        <v>8</v>
      </c>
      <c r="M335" t="s">
        <v>6</v>
      </c>
      <c r="N335" t="str">
        <f t="shared" si="49"/>
        <v>M</v>
      </c>
      <c r="O335" t="s">
        <v>353</v>
      </c>
      <c r="P335" t="s">
        <v>524</v>
      </c>
      <c r="Q335" t="s">
        <v>171</v>
      </c>
      <c r="R335">
        <v>5</v>
      </c>
      <c r="S335">
        <f t="shared" si="50"/>
        <v>2019</v>
      </c>
      <c r="T335" t="s">
        <v>12</v>
      </c>
      <c r="U335">
        <v>1</v>
      </c>
      <c r="V335" t="s">
        <v>886</v>
      </c>
      <c r="W335">
        <f>VLOOKUP(Q335,'PBT Tag Rates'!$A$6:$D$67,4,FALSE)</f>
        <v>0.95971980899999998</v>
      </c>
      <c r="X335">
        <v>1</v>
      </c>
      <c r="Y335" s="8">
        <f t="shared" si="51"/>
        <v>1.0104166666666667</v>
      </c>
      <c r="Z335" s="10">
        <f>IFERROR(LOOKUP(H335,{30,43,48,53,58,63,68,73,78,83,88,93,97},{42,47,52,57,62,67,72,77,82,87,92,99,100}),999)</f>
        <v>77</v>
      </c>
      <c r="AA335" s="9">
        <f t="shared" si="52"/>
        <v>2.5260416666666665</v>
      </c>
      <c r="AB335" s="9">
        <f>IFERROR(IF(I335="AI",AA335-VLOOKUP(Q335,'PBT Tag Rates'!$A$6:$L$53,11,FALSE),AA335-VLOOKUP(Q335,'PBT Tag Rates'!$A$6:$L$53,12,FALSE)),0)</f>
        <v>2.5680124487868885</v>
      </c>
      <c r="AC335" s="9">
        <f t="shared" si="53"/>
        <v>15.46742783098297</v>
      </c>
      <c r="AD335" s="12" t="s">
        <v>1969</v>
      </c>
      <c r="AE335" s="8"/>
    </row>
    <row r="336" spans="1:31" x14ac:dyDescent="0.25">
      <c r="A336" t="s">
        <v>2078</v>
      </c>
      <c r="B336" t="s">
        <v>2559</v>
      </c>
      <c r="C336" t="s">
        <v>2560</v>
      </c>
      <c r="D336" s="1">
        <v>45531</v>
      </c>
      <c r="E336">
        <f t="shared" si="48"/>
        <v>40</v>
      </c>
      <c r="F336" t="s">
        <v>6</v>
      </c>
      <c r="G336">
        <v>770</v>
      </c>
      <c r="H336">
        <f t="shared" si="47"/>
        <v>77</v>
      </c>
      <c r="I336" t="s">
        <v>7</v>
      </c>
      <c r="J336" t="s">
        <v>8</v>
      </c>
      <c r="K336" t="s">
        <v>6646</v>
      </c>
      <c r="L336" t="s">
        <v>8</v>
      </c>
      <c r="M336" t="s">
        <v>6</v>
      </c>
      <c r="N336" t="str">
        <f t="shared" si="49"/>
        <v>M</v>
      </c>
      <c r="O336" t="s">
        <v>8</v>
      </c>
      <c r="P336" t="s">
        <v>8</v>
      </c>
      <c r="Q336" t="s">
        <v>11</v>
      </c>
      <c r="R336" t="s">
        <v>8</v>
      </c>
      <c r="S336" t="str">
        <f t="shared" si="50"/>
        <v>U</v>
      </c>
      <c r="T336" t="s">
        <v>12</v>
      </c>
      <c r="U336">
        <v>1</v>
      </c>
      <c r="V336" t="s">
        <v>8</v>
      </c>
      <c r="W336">
        <f>VLOOKUP(Q336,'PBT Tag Rates'!$A$6:$D$67,4,FALSE)</f>
        <v>1</v>
      </c>
      <c r="X336">
        <v>1</v>
      </c>
      <c r="Y336" s="8">
        <f t="shared" si="51"/>
        <v>1.0104166666666667</v>
      </c>
      <c r="Z336" s="10">
        <f>IFERROR(LOOKUP(H336,{30,43,48,53,58,63,68,73,78,83,88,93,97},{42,47,52,57,62,67,72,77,82,87,92,99,100}),999)</f>
        <v>77</v>
      </c>
      <c r="AA336" s="9">
        <f t="shared" si="52"/>
        <v>2.5260416666666665</v>
      </c>
      <c r="AB336" s="9">
        <f>IFERROR(IF(I336="AI",AA336-VLOOKUP(Q336,'PBT Tag Rates'!$A$6:$L$53,11,FALSE),AA336-VLOOKUP(Q336,'PBT Tag Rates'!$A$6:$L$53,12,FALSE)),0)</f>
        <v>2.4847385401642916</v>
      </c>
      <c r="AC336" s="9">
        <f t="shared" si="53"/>
        <v>14.965859712638238</v>
      </c>
      <c r="AD336" s="12" t="s">
        <v>1969</v>
      </c>
      <c r="AE336" s="8"/>
    </row>
    <row r="337" spans="1:31" x14ac:dyDescent="0.25">
      <c r="A337" t="s">
        <v>2078</v>
      </c>
      <c r="B337" t="s">
        <v>2561</v>
      </c>
      <c r="C337" t="s">
        <v>1222</v>
      </c>
      <c r="D337" s="1">
        <v>45531</v>
      </c>
      <c r="E337">
        <f t="shared" si="48"/>
        <v>40</v>
      </c>
      <c r="F337" t="s">
        <v>6</v>
      </c>
      <c r="G337">
        <v>680</v>
      </c>
      <c r="H337">
        <f t="shared" si="47"/>
        <v>68</v>
      </c>
      <c r="I337" t="s">
        <v>9</v>
      </c>
      <c r="J337">
        <v>1</v>
      </c>
      <c r="K337" t="s">
        <v>8</v>
      </c>
      <c r="L337" t="s">
        <v>8</v>
      </c>
      <c r="M337" t="s">
        <v>6</v>
      </c>
      <c r="N337" t="str">
        <f t="shared" si="49"/>
        <v>M</v>
      </c>
      <c r="O337" t="s">
        <v>7256</v>
      </c>
      <c r="P337" t="s">
        <v>7257</v>
      </c>
      <c r="Q337" t="s">
        <v>940</v>
      </c>
      <c r="R337">
        <v>3</v>
      </c>
      <c r="S337">
        <f t="shared" si="50"/>
        <v>2021</v>
      </c>
      <c r="T337" t="s">
        <v>12</v>
      </c>
      <c r="U337">
        <v>1.00000000000001</v>
      </c>
      <c r="V337" t="s">
        <v>941</v>
      </c>
      <c r="W337">
        <f>VLOOKUP(Q337,'PBT Tag Rates'!$A$6:$D$67,4,FALSE)</f>
        <v>0.98140000000000005</v>
      </c>
      <c r="X337">
        <v>1</v>
      </c>
      <c r="Y337" s="8">
        <f t="shared" si="51"/>
        <v>1.028169014084507</v>
      </c>
      <c r="Z337" s="10">
        <f>IFERROR(LOOKUP(H337,{30,43,48,53,58,63,68,73,78,83,88,93,97},{42,47,52,57,62,67,72,77,82,87,92,99,100}),999)</f>
        <v>72</v>
      </c>
      <c r="AA337" s="9">
        <f t="shared" si="52"/>
        <v>2.5704225352112675</v>
      </c>
      <c r="AB337" s="9">
        <f>IFERROR(IF(I337="AI",AA337-VLOOKUP(Q337,'PBT Tag Rates'!$A$6:$L$53,11,FALSE),AA337-VLOOKUP(Q337,'PBT Tag Rates'!$A$6:$L$53,12,FALSE)),0)</f>
        <v>2.5893750520239838</v>
      </c>
      <c r="AC337" s="9">
        <f t="shared" si="53"/>
        <v>15.596097193161407</v>
      </c>
      <c r="AD337" s="12" t="s">
        <v>1969</v>
      </c>
      <c r="AE337" s="8"/>
    </row>
    <row r="338" spans="1:31" x14ac:dyDescent="0.25">
      <c r="A338" t="s">
        <v>2078</v>
      </c>
      <c r="B338" t="s">
        <v>2562</v>
      </c>
      <c r="C338" t="s">
        <v>1223</v>
      </c>
      <c r="D338" s="1">
        <v>45531</v>
      </c>
      <c r="E338">
        <f t="shared" si="48"/>
        <v>40</v>
      </c>
      <c r="F338" t="s">
        <v>6</v>
      </c>
      <c r="G338">
        <v>420</v>
      </c>
      <c r="H338">
        <f t="shared" si="47"/>
        <v>42</v>
      </c>
      <c r="I338" t="s">
        <v>7</v>
      </c>
      <c r="J338" t="s">
        <v>8</v>
      </c>
      <c r="K338" t="s">
        <v>8</v>
      </c>
      <c r="L338" t="s">
        <v>8</v>
      </c>
      <c r="M338" t="s">
        <v>6</v>
      </c>
      <c r="N338" t="str">
        <f t="shared" si="49"/>
        <v>M</v>
      </c>
      <c r="O338" t="s">
        <v>7444</v>
      </c>
      <c r="P338" t="s">
        <v>7445</v>
      </c>
      <c r="Q338" t="s">
        <v>7200</v>
      </c>
      <c r="R338">
        <v>2</v>
      </c>
      <c r="S338">
        <f t="shared" si="50"/>
        <v>2022</v>
      </c>
      <c r="T338" t="s">
        <v>12</v>
      </c>
      <c r="U338">
        <v>0.999999999999999</v>
      </c>
      <c r="V338" t="s">
        <v>893</v>
      </c>
      <c r="W338">
        <f>VLOOKUP(Q338,'PBT Tag Rates'!$A$6:$D$67,4,FALSE)</f>
        <v>0.98</v>
      </c>
      <c r="X338">
        <v>1</v>
      </c>
      <c r="Y338" s="8">
        <f t="shared" si="51"/>
        <v>1</v>
      </c>
      <c r="Z338" s="10">
        <f>IFERROR(LOOKUP(H338,{30,43,48,53,58,63,68,73,78,83,88,93,97},{42,47,52,57,62,67,72,77,82,87,92,99,100}),999)</f>
        <v>42</v>
      </c>
      <c r="AA338" s="9">
        <f t="shared" si="52"/>
        <v>2.5</v>
      </c>
      <c r="AB338" s="9">
        <f>IFERROR(IF(I338="AI",AA338-VLOOKUP(Q338,'PBT Tag Rates'!$A$6:$L$53,11,FALSE),AA338-VLOOKUP(Q338,'PBT Tag Rates'!$A$6:$L$53,12,FALSE)),0)</f>
        <v>2.5204081632653064</v>
      </c>
      <c r="AC338" s="9">
        <f t="shared" si="53"/>
        <v>15.180701864721238</v>
      </c>
      <c r="AD338" s="12" t="s">
        <v>1969</v>
      </c>
      <c r="AE338" s="8"/>
    </row>
    <row r="339" spans="1:31" x14ac:dyDescent="0.25">
      <c r="A339" t="s">
        <v>2078</v>
      </c>
      <c r="B339" t="s">
        <v>2563</v>
      </c>
      <c r="C339" t="s">
        <v>2564</v>
      </c>
      <c r="D339" s="1">
        <v>45531</v>
      </c>
      <c r="E339">
        <f t="shared" si="48"/>
        <v>40</v>
      </c>
      <c r="F339" t="s">
        <v>14</v>
      </c>
      <c r="G339">
        <v>740</v>
      </c>
      <c r="H339">
        <f t="shared" si="47"/>
        <v>74</v>
      </c>
      <c r="I339" t="s">
        <v>7</v>
      </c>
      <c r="J339" t="s">
        <v>8</v>
      </c>
      <c r="K339" t="s">
        <v>6647</v>
      </c>
      <c r="L339" t="s">
        <v>8</v>
      </c>
      <c r="M339" t="s">
        <v>14</v>
      </c>
      <c r="N339" t="str">
        <f t="shared" si="49"/>
        <v>F</v>
      </c>
      <c r="O339" t="s">
        <v>331</v>
      </c>
      <c r="P339" t="s">
        <v>332</v>
      </c>
      <c r="Q339" t="s">
        <v>171</v>
      </c>
      <c r="R339">
        <v>5</v>
      </c>
      <c r="S339">
        <f t="shared" si="50"/>
        <v>2019</v>
      </c>
      <c r="T339" t="s">
        <v>12</v>
      </c>
      <c r="U339">
        <v>0.999999999999999</v>
      </c>
      <c r="V339" t="s">
        <v>893</v>
      </c>
      <c r="W339">
        <f>VLOOKUP(Q339,'PBT Tag Rates'!$A$6:$D$67,4,FALSE)</f>
        <v>0.95971980899999998</v>
      </c>
      <c r="X339">
        <v>1</v>
      </c>
      <c r="Y339" s="8">
        <f t="shared" si="51"/>
        <v>1</v>
      </c>
      <c r="Z339" s="10">
        <f>IFERROR(LOOKUP(H339,{30,43,48,53,58,63,68,73,78,83,88,93,97},{42,47,52,57,62,67,72,77,82,87,92,99,100}),999)</f>
        <v>77</v>
      </c>
      <c r="AA339" s="9">
        <f t="shared" si="52"/>
        <v>2.5</v>
      </c>
      <c r="AB339" s="9">
        <f>IFERROR(IF(I339="AI",AA339-VLOOKUP(Q339,'PBT Tag Rates'!$A$6:$L$53,11,FALSE),AA339-VLOOKUP(Q339,'PBT Tag Rates'!$A$6:$L$53,12,FALSE)),0)</f>
        <v>2.541970782120222</v>
      </c>
      <c r="AC339" s="9">
        <f t="shared" si="53"/>
        <v>15.310575943463711</v>
      </c>
      <c r="AD339" s="12" t="s">
        <v>1969</v>
      </c>
      <c r="AE339" s="8"/>
    </row>
    <row r="340" spans="1:31" x14ac:dyDescent="0.25">
      <c r="A340" t="s">
        <v>2078</v>
      </c>
      <c r="B340" t="s">
        <v>2565</v>
      </c>
      <c r="C340" t="s">
        <v>1227</v>
      </c>
      <c r="D340" s="1">
        <v>45531</v>
      </c>
      <c r="E340">
        <f t="shared" si="48"/>
        <v>40</v>
      </c>
      <c r="F340" t="s">
        <v>6</v>
      </c>
      <c r="G340">
        <v>580</v>
      </c>
      <c r="H340">
        <f t="shared" si="47"/>
        <v>58</v>
      </c>
      <c r="I340" t="s">
        <v>9</v>
      </c>
      <c r="J340">
        <v>1</v>
      </c>
      <c r="K340" t="s">
        <v>8</v>
      </c>
      <c r="L340" t="s">
        <v>8</v>
      </c>
      <c r="M340" t="s">
        <v>6</v>
      </c>
      <c r="N340" t="str">
        <f t="shared" si="49"/>
        <v>M</v>
      </c>
      <c r="O340" t="s">
        <v>1675</v>
      </c>
      <c r="P340" t="s">
        <v>1676</v>
      </c>
      <c r="Q340" t="s">
        <v>171</v>
      </c>
      <c r="R340">
        <v>5</v>
      </c>
      <c r="S340">
        <f t="shared" si="50"/>
        <v>2019</v>
      </c>
      <c r="T340" t="s">
        <v>12</v>
      </c>
      <c r="U340">
        <v>0.999999999999995</v>
      </c>
      <c r="V340" t="s">
        <v>949</v>
      </c>
      <c r="W340">
        <f>VLOOKUP(Q340,'PBT Tag Rates'!$A$6:$D$67,4,FALSE)</f>
        <v>0.95971980899999998</v>
      </c>
      <c r="X340">
        <v>1</v>
      </c>
      <c r="Y340" s="8">
        <f t="shared" si="51"/>
        <v>1.0476190476190477</v>
      </c>
      <c r="Z340" s="10">
        <f>IFERROR(LOOKUP(H340,{30,43,48,53,58,63,68,73,78,83,88,93,97},{42,47,52,57,62,67,72,77,82,87,92,99,100}),999)</f>
        <v>62</v>
      </c>
      <c r="AA340" s="9">
        <f t="shared" si="52"/>
        <v>2.6190476190476191</v>
      </c>
      <c r="AB340" s="9">
        <f>IFERROR(IF(I340="AI",AA340-VLOOKUP(Q340,'PBT Tag Rates'!$A$6:$L$53,11,FALSE),AA340-VLOOKUP(Q340,'PBT Tag Rates'!$A$6:$L$53,12,FALSE)),0)</f>
        <v>2.6610184011678411</v>
      </c>
      <c r="AC340" s="9">
        <f t="shared" si="53"/>
        <v>16.027613143551758</v>
      </c>
      <c r="AD340" s="12" t="s">
        <v>676</v>
      </c>
      <c r="AE340" s="8"/>
    </row>
    <row r="341" spans="1:31" x14ac:dyDescent="0.25">
      <c r="A341" t="s">
        <v>2078</v>
      </c>
      <c r="B341" t="s">
        <v>2566</v>
      </c>
      <c r="C341" t="s">
        <v>2567</v>
      </c>
      <c r="D341" s="1">
        <v>45531</v>
      </c>
      <c r="E341">
        <f t="shared" si="48"/>
        <v>40</v>
      </c>
      <c r="F341" t="s">
        <v>14</v>
      </c>
      <c r="G341">
        <v>740</v>
      </c>
      <c r="H341">
        <f t="shared" si="47"/>
        <v>74</v>
      </c>
      <c r="I341" t="s">
        <v>7</v>
      </c>
      <c r="J341" t="s">
        <v>8</v>
      </c>
      <c r="K341" t="s">
        <v>6648</v>
      </c>
      <c r="L341" t="s">
        <v>8</v>
      </c>
      <c r="M341" t="s">
        <v>14</v>
      </c>
      <c r="N341" t="str">
        <f t="shared" si="49"/>
        <v>F</v>
      </c>
      <c r="O341" t="s">
        <v>7446</v>
      </c>
      <c r="P341" t="s">
        <v>7447</v>
      </c>
      <c r="Q341" t="s">
        <v>295</v>
      </c>
      <c r="R341">
        <v>4</v>
      </c>
      <c r="S341">
        <f t="shared" si="50"/>
        <v>2020</v>
      </c>
      <c r="T341" t="s">
        <v>12</v>
      </c>
      <c r="U341">
        <v>1</v>
      </c>
      <c r="V341" t="s">
        <v>886</v>
      </c>
      <c r="W341">
        <f>VLOOKUP(Q341,'PBT Tag Rates'!$A$6:$D$67,4,FALSE)</f>
        <v>0.98961045999999997</v>
      </c>
      <c r="X341">
        <v>1</v>
      </c>
      <c r="Y341" s="8">
        <f t="shared" si="51"/>
        <v>1</v>
      </c>
      <c r="Z341" s="10">
        <f>IFERROR(LOOKUP(H341,{30,43,48,53,58,63,68,73,78,83,88,93,97},{42,47,52,57,62,67,72,77,82,87,92,99,100}),999)</f>
        <v>77</v>
      </c>
      <c r="AA341" s="9">
        <f t="shared" si="52"/>
        <v>2.5</v>
      </c>
      <c r="AB341" s="9">
        <f>IFERROR(IF(I341="AI",AA341-VLOOKUP(Q341,'PBT Tag Rates'!$A$6:$L$53,11,FALSE),AA341-VLOOKUP(Q341,'PBT Tag Rates'!$A$6:$L$53,12,FALSE)),0)</f>
        <v>2.5104986157886811</v>
      </c>
      <c r="AC341" s="9">
        <f t="shared" si="53"/>
        <v>15.121015545636293</v>
      </c>
      <c r="AD341" s="12" t="s">
        <v>1969</v>
      </c>
      <c r="AE341" s="8"/>
    </row>
    <row r="342" spans="1:31" x14ac:dyDescent="0.25">
      <c r="A342" t="s">
        <v>2078</v>
      </c>
      <c r="B342" t="s">
        <v>2568</v>
      </c>
      <c r="C342" t="s">
        <v>2569</v>
      </c>
      <c r="D342" s="1">
        <v>45531</v>
      </c>
      <c r="E342">
        <f t="shared" si="48"/>
        <v>40</v>
      </c>
      <c r="F342" t="s">
        <v>6</v>
      </c>
      <c r="G342">
        <v>740</v>
      </c>
      <c r="H342">
        <f t="shared" si="47"/>
        <v>74</v>
      </c>
      <c r="I342" t="s">
        <v>7</v>
      </c>
      <c r="J342" t="s">
        <v>8</v>
      </c>
      <c r="K342" t="s">
        <v>6649</v>
      </c>
      <c r="L342" t="s">
        <v>8</v>
      </c>
      <c r="M342" t="s">
        <v>6</v>
      </c>
      <c r="N342" t="str">
        <f t="shared" si="49"/>
        <v>M</v>
      </c>
      <c r="O342" t="s">
        <v>7448</v>
      </c>
      <c r="P342" t="s">
        <v>7449</v>
      </c>
      <c r="Q342" t="s">
        <v>295</v>
      </c>
      <c r="R342">
        <v>4</v>
      </c>
      <c r="S342">
        <f t="shared" si="50"/>
        <v>2020</v>
      </c>
      <c r="T342" t="s">
        <v>12</v>
      </c>
      <c r="U342">
        <v>1</v>
      </c>
      <c r="V342" t="s">
        <v>886</v>
      </c>
      <c r="W342">
        <f>VLOOKUP(Q342,'PBT Tag Rates'!$A$6:$D$67,4,FALSE)</f>
        <v>0.98961045999999997</v>
      </c>
      <c r="X342">
        <v>1</v>
      </c>
      <c r="Y342" s="8">
        <f t="shared" si="51"/>
        <v>1.0104166666666667</v>
      </c>
      <c r="Z342" s="10">
        <f>IFERROR(LOOKUP(H342,{30,43,48,53,58,63,68,73,78,83,88,93,97},{42,47,52,57,62,67,72,77,82,87,92,99,100}),999)</f>
        <v>77</v>
      </c>
      <c r="AA342" s="9">
        <f t="shared" si="52"/>
        <v>2.5260416666666665</v>
      </c>
      <c r="AB342" s="9">
        <f>IFERROR(IF(I342="AI",AA342-VLOOKUP(Q342,'PBT Tag Rates'!$A$6:$L$53,11,FALSE),AA342-VLOOKUP(Q342,'PBT Tag Rates'!$A$6:$L$53,12,FALSE)),0)</f>
        <v>2.5365402824553476</v>
      </c>
      <c r="AC342" s="9">
        <f t="shared" si="53"/>
        <v>15.277867433155553</v>
      </c>
      <c r="AD342" s="12" t="s">
        <v>1969</v>
      </c>
      <c r="AE342" s="8"/>
    </row>
    <row r="343" spans="1:31" x14ac:dyDescent="0.25">
      <c r="A343" t="s">
        <v>2078</v>
      </c>
      <c r="B343" t="s">
        <v>2570</v>
      </c>
      <c r="C343" t="s">
        <v>1229</v>
      </c>
      <c r="D343" s="1">
        <v>45532</v>
      </c>
      <c r="E343">
        <f t="shared" si="48"/>
        <v>40</v>
      </c>
      <c r="F343" t="s">
        <v>6</v>
      </c>
      <c r="G343">
        <v>730</v>
      </c>
      <c r="H343">
        <f t="shared" si="47"/>
        <v>73</v>
      </c>
      <c r="I343" t="s">
        <v>7</v>
      </c>
      <c r="J343" t="s">
        <v>8</v>
      </c>
      <c r="K343" t="s">
        <v>6650</v>
      </c>
      <c r="L343" t="s">
        <v>8</v>
      </c>
      <c r="M343" t="s">
        <v>6</v>
      </c>
      <c r="N343" t="str">
        <f t="shared" si="49"/>
        <v>M</v>
      </c>
      <c r="O343" t="s">
        <v>7450</v>
      </c>
      <c r="P343" t="s">
        <v>7451</v>
      </c>
      <c r="Q343" t="s">
        <v>1610</v>
      </c>
      <c r="R343">
        <v>3</v>
      </c>
      <c r="S343">
        <f t="shared" si="50"/>
        <v>2021</v>
      </c>
      <c r="T343" t="s">
        <v>12</v>
      </c>
      <c r="U343">
        <v>1</v>
      </c>
      <c r="V343" t="s">
        <v>742</v>
      </c>
      <c r="W343">
        <f>VLOOKUP(Q343,'PBT Tag Rates'!$A$6:$D$67,4,FALSE)</f>
        <v>0.98260000000000003</v>
      </c>
      <c r="X343">
        <v>1</v>
      </c>
      <c r="Y343" s="8">
        <f t="shared" si="51"/>
        <v>1.0104166666666667</v>
      </c>
      <c r="Z343" s="10">
        <f>IFERROR(LOOKUP(H343,{30,43,48,53,58,63,68,73,78,83,88,93,97},{42,47,52,57,62,67,72,77,82,87,92,99,100}),999)</f>
        <v>77</v>
      </c>
      <c r="AA343" s="9">
        <f t="shared" si="52"/>
        <v>2.5260416666666665</v>
      </c>
      <c r="AB343" s="9">
        <f>IFERROR(IF(I343="AI",AA343-VLOOKUP(Q343,'PBT Tag Rates'!$A$6:$L$53,11,FALSE),AA343-VLOOKUP(Q343,'PBT Tag Rates'!$A$6:$L$53,12,FALSE)),0)</f>
        <v>2.5437497879774744</v>
      </c>
      <c r="AC343" s="9">
        <f t="shared" si="53"/>
        <v>15.321291095845837</v>
      </c>
      <c r="AD343" s="12" t="s">
        <v>1969</v>
      </c>
      <c r="AE343" s="8"/>
    </row>
    <row r="344" spans="1:31" x14ac:dyDescent="0.25">
      <c r="A344" t="s">
        <v>2078</v>
      </c>
      <c r="B344" t="s">
        <v>2571</v>
      </c>
      <c r="C344" t="s">
        <v>2572</v>
      </c>
      <c r="D344" s="1">
        <v>45532</v>
      </c>
      <c r="E344">
        <f t="shared" si="48"/>
        <v>40</v>
      </c>
      <c r="F344" t="s">
        <v>6</v>
      </c>
      <c r="G344">
        <v>630</v>
      </c>
      <c r="H344">
        <f t="shared" si="47"/>
        <v>63</v>
      </c>
      <c r="I344" t="s">
        <v>9</v>
      </c>
      <c r="J344">
        <v>1</v>
      </c>
      <c r="K344" t="s">
        <v>8</v>
      </c>
      <c r="L344" t="s">
        <v>8</v>
      </c>
      <c r="M344" t="s">
        <v>6</v>
      </c>
      <c r="N344" t="str">
        <f t="shared" si="49"/>
        <v>M</v>
      </c>
      <c r="O344" t="s">
        <v>7452</v>
      </c>
      <c r="P344" t="s">
        <v>7453</v>
      </c>
      <c r="Q344" t="s">
        <v>940</v>
      </c>
      <c r="R344">
        <v>3</v>
      </c>
      <c r="S344">
        <f t="shared" si="50"/>
        <v>2021</v>
      </c>
      <c r="T344" t="s">
        <v>12</v>
      </c>
      <c r="U344">
        <v>0.999999999999998</v>
      </c>
      <c r="V344" t="s">
        <v>892</v>
      </c>
      <c r="W344">
        <f>VLOOKUP(Q344,'PBT Tag Rates'!$A$6:$D$67,4,FALSE)</f>
        <v>0.98140000000000005</v>
      </c>
      <c r="X344">
        <v>1</v>
      </c>
      <c r="Y344" s="8">
        <f t="shared" si="51"/>
        <v>1</v>
      </c>
      <c r="Z344" s="10">
        <f>IFERROR(LOOKUP(H344,{30,43,48,53,58,63,68,73,78,83,88,93,97},{42,47,52,57,62,67,72,77,82,87,92,99,100}),999)</f>
        <v>67</v>
      </c>
      <c r="AA344" s="9">
        <f t="shared" si="52"/>
        <v>2.5</v>
      </c>
      <c r="AB344" s="9">
        <f>IFERROR(IF(I344="AI",AA344-VLOOKUP(Q344,'PBT Tag Rates'!$A$6:$L$53,11,FALSE),AA344-VLOOKUP(Q344,'PBT Tag Rates'!$A$6:$L$53,12,FALSE)),0)</f>
        <v>2.5189525168127163</v>
      </c>
      <c r="AC344" s="9">
        <f t="shared" si="53"/>
        <v>15.171934342405097</v>
      </c>
      <c r="AD344" s="12" t="s">
        <v>1969</v>
      </c>
      <c r="AE344" s="8"/>
    </row>
    <row r="345" spans="1:31" x14ac:dyDescent="0.25">
      <c r="A345" t="s">
        <v>2078</v>
      </c>
      <c r="B345" t="s">
        <v>2573</v>
      </c>
      <c r="C345" t="s">
        <v>1232</v>
      </c>
      <c r="D345" s="1">
        <v>45532</v>
      </c>
      <c r="E345">
        <f t="shared" si="48"/>
        <v>40</v>
      </c>
      <c r="F345" t="s">
        <v>6</v>
      </c>
      <c r="G345">
        <v>760</v>
      </c>
      <c r="H345">
        <f t="shared" si="47"/>
        <v>76</v>
      </c>
      <c r="I345" t="s">
        <v>9</v>
      </c>
      <c r="J345">
        <v>1</v>
      </c>
      <c r="K345" t="s">
        <v>8</v>
      </c>
      <c r="L345" t="s">
        <v>8</v>
      </c>
      <c r="M345" t="s">
        <v>6</v>
      </c>
      <c r="N345" t="str">
        <f t="shared" si="49"/>
        <v>M</v>
      </c>
      <c r="O345" t="s">
        <v>1569</v>
      </c>
      <c r="P345" t="s">
        <v>1570</v>
      </c>
      <c r="Q345" t="s">
        <v>295</v>
      </c>
      <c r="R345">
        <v>4</v>
      </c>
      <c r="S345">
        <f t="shared" si="50"/>
        <v>2020</v>
      </c>
      <c r="T345" t="s">
        <v>12</v>
      </c>
      <c r="U345">
        <v>0.999999999999994</v>
      </c>
      <c r="V345" t="s">
        <v>740</v>
      </c>
      <c r="W345">
        <f>VLOOKUP(Q345,'PBT Tag Rates'!$A$6:$D$67,4,FALSE)</f>
        <v>0.98961045999999997</v>
      </c>
      <c r="X345">
        <v>1</v>
      </c>
      <c r="Y345" s="8">
        <f t="shared" si="51"/>
        <v>1.0104166666666667</v>
      </c>
      <c r="Z345" s="10">
        <f>IFERROR(LOOKUP(H345,{30,43,48,53,58,63,68,73,78,83,88,93,97},{42,47,52,57,62,67,72,77,82,87,92,99,100}),999)</f>
        <v>77</v>
      </c>
      <c r="AA345" s="9">
        <f t="shared" si="52"/>
        <v>2.5260416666666665</v>
      </c>
      <c r="AB345" s="9">
        <f>IFERROR(IF(I345="AI",AA345-VLOOKUP(Q345,'PBT Tag Rates'!$A$6:$L$53,11,FALSE),AA345-VLOOKUP(Q345,'PBT Tag Rates'!$A$6:$L$53,12,FALSE)),0)</f>
        <v>2.5365402824553476</v>
      </c>
      <c r="AC345" s="9">
        <f t="shared" si="53"/>
        <v>15.277867433155553</v>
      </c>
      <c r="AD345" s="12" t="s">
        <v>1969</v>
      </c>
      <c r="AE345" s="8"/>
    </row>
    <row r="346" spans="1:31" x14ac:dyDescent="0.25">
      <c r="A346" t="s">
        <v>2078</v>
      </c>
      <c r="B346" t="s">
        <v>2574</v>
      </c>
      <c r="C346" t="s">
        <v>1233</v>
      </c>
      <c r="D346" s="1">
        <v>45532</v>
      </c>
      <c r="E346">
        <f t="shared" si="48"/>
        <v>40</v>
      </c>
      <c r="F346" t="s">
        <v>6</v>
      </c>
      <c r="G346">
        <v>650</v>
      </c>
      <c r="H346">
        <f t="shared" si="47"/>
        <v>65</v>
      </c>
      <c r="I346" t="s">
        <v>9</v>
      </c>
      <c r="J346">
        <v>1</v>
      </c>
      <c r="K346" t="s">
        <v>8</v>
      </c>
      <c r="L346" t="s">
        <v>6651</v>
      </c>
      <c r="M346" t="s">
        <v>14</v>
      </c>
      <c r="N346" t="str">
        <f t="shared" si="49"/>
        <v>F</v>
      </c>
      <c r="O346" t="s">
        <v>592</v>
      </c>
      <c r="P346" t="s">
        <v>7454</v>
      </c>
      <c r="Q346" t="s">
        <v>295</v>
      </c>
      <c r="R346">
        <v>4</v>
      </c>
      <c r="S346">
        <f t="shared" si="50"/>
        <v>2020</v>
      </c>
      <c r="T346" t="s">
        <v>12</v>
      </c>
      <c r="U346">
        <v>1</v>
      </c>
      <c r="V346" t="s">
        <v>949</v>
      </c>
      <c r="W346">
        <f>VLOOKUP(Q346,'PBT Tag Rates'!$A$6:$D$67,4,FALSE)</f>
        <v>0.98961045999999997</v>
      </c>
      <c r="X346">
        <v>1</v>
      </c>
      <c r="Y346" s="8">
        <f t="shared" si="51"/>
        <v>1</v>
      </c>
      <c r="Z346" s="10">
        <f>IFERROR(LOOKUP(H346,{30,43,48,53,58,63,68,73,78,83,88,93,97},{42,47,52,57,62,67,72,77,82,87,92,99,100}),999)</f>
        <v>67</v>
      </c>
      <c r="AA346" s="9">
        <f t="shared" si="52"/>
        <v>2.5</v>
      </c>
      <c r="AB346" s="9">
        <f>IFERROR(IF(I346="AI",AA346-VLOOKUP(Q346,'PBT Tag Rates'!$A$6:$L$53,11,FALSE),AA346-VLOOKUP(Q346,'PBT Tag Rates'!$A$6:$L$53,12,FALSE)),0)</f>
        <v>2.5104986157886811</v>
      </c>
      <c r="AC346" s="9">
        <f t="shared" si="53"/>
        <v>15.121015545636293</v>
      </c>
      <c r="AD346" s="12" t="s">
        <v>676</v>
      </c>
      <c r="AE346" s="8"/>
    </row>
    <row r="347" spans="1:31" x14ac:dyDescent="0.25">
      <c r="A347" t="s">
        <v>2078</v>
      </c>
      <c r="B347" t="s">
        <v>2575</v>
      </c>
      <c r="C347" t="s">
        <v>1235</v>
      </c>
      <c r="D347" s="1">
        <v>45532</v>
      </c>
      <c r="E347">
        <f t="shared" si="48"/>
        <v>40</v>
      </c>
      <c r="F347" t="s">
        <v>6</v>
      </c>
      <c r="G347">
        <v>790</v>
      </c>
      <c r="H347">
        <f t="shared" si="47"/>
        <v>79</v>
      </c>
      <c r="I347" t="s">
        <v>7</v>
      </c>
      <c r="J347" t="s">
        <v>8</v>
      </c>
      <c r="K347" t="s">
        <v>6652</v>
      </c>
      <c r="L347" t="s">
        <v>8</v>
      </c>
      <c r="M347" t="s">
        <v>6</v>
      </c>
      <c r="N347" t="str">
        <f t="shared" si="49"/>
        <v>M</v>
      </c>
      <c r="O347" t="s">
        <v>1354</v>
      </c>
      <c r="P347" t="s">
        <v>1355</v>
      </c>
      <c r="Q347" t="s">
        <v>295</v>
      </c>
      <c r="R347">
        <v>4</v>
      </c>
      <c r="S347">
        <f t="shared" si="50"/>
        <v>2020</v>
      </c>
      <c r="T347" t="s">
        <v>12</v>
      </c>
      <c r="U347">
        <v>0.99999999999999201</v>
      </c>
      <c r="V347" t="s">
        <v>740</v>
      </c>
      <c r="W347">
        <f>VLOOKUP(Q347,'PBT Tag Rates'!$A$6:$D$67,4,FALSE)</f>
        <v>0.98961045999999997</v>
      </c>
      <c r="X347">
        <v>1</v>
      </c>
      <c r="Y347" s="8">
        <f t="shared" si="51"/>
        <v>1</v>
      </c>
      <c r="Z347" s="10">
        <f>IFERROR(LOOKUP(H347,{30,43,48,53,58,63,68,73,78,83,88,93,97},{42,47,52,57,62,67,72,77,82,87,92,99,100}),999)</f>
        <v>82</v>
      </c>
      <c r="AA347" s="9">
        <f t="shared" si="52"/>
        <v>2.5</v>
      </c>
      <c r="AB347" s="9">
        <f>IFERROR(IF(I347="AI",AA347-VLOOKUP(Q347,'PBT Tag Rates'!$A$6:$L$53,11,FALSE),AA347-VLOOKUP(Q347,'PBT Tag Rates'!$A$6:$L$53,12,FALSE)),0)</f>
        <v>2.5104986157886811</v>
      </c>
      <c r="AC347" s="9">
        <f t="shared" si="53"/>
        <v>15.121015545636293</v>
      </c>
      <c r="AD347" s="12" t="s">
        <v>1969</v>
      </c>
      <c r="AE347" s="8"/>
    </row>
    <row r="348" spans="1:31" x14ac:dyDescent="0.25">
      <c r="A348" t="s">
        <v>2078</v>
      </c>
      <c r="B348" t="s">
        <v>2576</v>
      </c>
      <c r="C348" t="s">
        <v>1236</v>
      </c>
      <c r="D348" s="1">
        <v>45532</v>
      </c>
      <c r="E348">
        <f t="shared" si="48"/>
        <v>40</v>
      </c>
      <c r="F348" t="s">
        <v>14</v>
      </c>
      <c r="G348">
        <v>800</v>
      </c>
      <c r="H348">
        <f t="shared" si="47"/>
        <v>80</v>
      </c>
      <c r="I348" t="s">
        <v>9</v>
      </c>
      <c r="J348">
        <v>1</v>
      </c>
      <c r="K348" t="s">
        <v>8</v>
      </c>
      <c r="L348" t="s">
        <v>8</v>
      </c>
      <c r="M348" t="s">
        <v>14</v>
      </c>
      <c r="N348" t="str">
        <f t="shared" si="49"/>
        <v>F</v>
      </c>
      <c r="O348" t="s">
        <v>7455</v>
      </c>
      <c r="P348" t="s">
        <v>7456</v>
      </c>
      <c r="Q348" t="s">
        <v>476</v>
      </c>
      <c r="R348">
        <v>4</v>
      </c>
      <c r="S348">
        <f t="shared" si="50"/>
        <v>2020</v>
      </c>
      <c r="T348" t="s">
        <v>12</v>
      </c>
      <c r="U348">
        <v>1</v>
      </c>
      <c r="V348" t="s">
        <v>741</v>
      </c>
      <c r="W348">
        <f>VLOOKUP(Q348,'PBT Tag Rates'!$A$6:$D$67,4,FALSE)</f>
        <v>0.98845608500000004</v>
      </c>
      <c r="X348">
        <v>1</v>
      </c>
      <c r="Y348" s="8">
        <f t="shared" si="51"/>
        <v>1.0208333333333333</v>
      </c>
      <c r="Z348" s="10">
        <f>IFERROR(LOOKUP(H348,{30,43,48,53,58,63,68,73,78,83,88,93,97},{42,47,52,57,62,67,72,77,82,87,92,99,100}),999)</f>
        <v>82</v>
      </c>
      <c r="AA348" s="9">
        <f t="shared" si="52"/>
        <v>2.552083333333333</v>
      </c>
      <c r="AB348" s="9">
        <f>IFERROR(IF(I348="AI",AA348-VLOOKUP(Q348,'PBT Tag Rates'!$A$6:$L$53,11,FALSE),AA348-VLOOKUP(Q348,'PBT Tag Rates'!$A$6:$L$53,12,FALSE)),0)</f>
        <v>2.5637620666379086</v>
      </c>
      <c r="AC348" s="9">
        <f t="shared" si="53"/>
        <v>15.441827301213536</v>
      </c>
      <c r="AD348" s="12" t="s">
        <v>1969</v>
      </c>
      <c r="AE348" s="8"/>
    </row>
    <row r="349" spans="1:31" x14ac:dyDescent="0.25">
      <c r="A349" t="s">
        <v>2078</v>
      </c>
      <c r="B349" t="s">
        <v>2577</v>
      </c>
      <c r="C349" t="s">
        <v>2578</v>
      </c>
      <c r="D349" s="1">
        <v>45532</v>
      </c>
      <c r="E349">
        <f t="shared" si="48"/>
        <v>40</v>
      </c>
      <c r="F349" t="s">
        <v>6</v>
      </c>
      <c r="G349">
        <v>640</v>
      </c>
      <c r="H349">
        <f t="shared" si="47"/>
        <v>64</v>
      </c>
      <c r="I349" t="s">
        <v>9</v>
      </c>
      <c r="J349">
        <v>1</v>
      </c>
      <c r="K349" t="s">
        <v>8</v>
      </c>
      <c r="L349" t="s">
        <v>8</v>
      </c>
      <c r="M349" t="s">
        <v>6</v>
      </c>
      <c r="N349" t="str">
        <f t="shared" si="49"/>
        <v>M</v>
      </c>
      <c r="O349" t="s">
        <v>7311</v>
      </c>
      <c r="P349" t="s">
        <v>7435</v>
      </c>
      <c r="Q349" t="s">
        <v>940</v>
      </c>
      <c r="R349">
        <v>3</v>
      </c>
      <c r="S349">
        <f t="shared" si="50"/>
        <v>2021</v>
      </c>
      <c r="T349" t="s">
        <v>12</v>
      </c>
      <c r="U349">
        <v>1</v>
      </c>
      <c r="V349" t="s">
        <v>889</v>
      </c>
      <c r="W349">
        <f>VLOOKUP(Q349,'PBT Tag Rates'!$A$6:$D$67,4,FALSE)</f>
        <v>0.98140000000000005</v>
      </c>
      <c r="X349">
        <v>1</v>
      </c>
      <c r="Y349" s="8">
        <f t="shared" si="51"/>
        <v>1</v>
      </c>
      <c r="Z349" s="10">
        <f>IFERROR(LOOKUP(H349,{30,43,48,53,58,63,68,73,78,83,88,93,97},{42,47,52,57,62,67,72,77,82,87,92,99,100}),999)</f>
        <v>67</v>
      </c>
      <c r="AA349" s="9">
        <f t="shared" si="52"/>
        <v>2.5</v>
      </c>
      <c r="AB349" s="9">
        <f>IFERROR(IF(I349="AI",AA349-VLOOKUP(Q349,'PBT Tag Rates'!$A$6:$L$53,11,FALSE),AA349-VLOOKUP(Q349,'PBT Tag Rates'!$A$6:$L$53,12,FALSE)),0)</f>
        <v>2.5189525168127163</v>
      </c>
      <c r="AC349" s="9">
        <f t="shared" si="53"/>
        <v>15.171934342405097</v>
      </c>
      <c r="AD349" s="12" t="s">
        <v>1969</v>
      </c>
      <c r="AE349" s="8"/>
    </row>
    <row r="350" spans="1:31" x14ac:dyDescent="0.25">
      <c r="A350" t="s">
        <v>2078</v>
      </c>
      <c r="B350" t="s">
        <v>2579</v>
      </c>
      <c r="C350" t="s">
        <v>2580</v>
      </c>
      <c r="D350" s="1">
        <v>45532</v>
      </c>
      <c r="E350">
        <f t="shared" si="48"/>
        <v>40</v>
      </c>
      <c r="F350" t="s">
        <v>6</v>
      </c>
      <c r="G350">
        <v>870</v>
      </c>
      <c r="H350">
        <f t="shared" si="47"/>
        <v>87</v>
      </c>
      <c r="I350" t="s">
        <v>9</v>
      </c>
      <c r="J350">
        <v>1</v>
      </c>
      <c r="K350" t="s">
        <v>8</v>
      </c>
      <c r="L350" t="s">
        <v>8</v>
      </c>
      <c r="M350" t="s">
        <v>14</v>
      </c>
      <c r="N350" t="str">
        <f t="shared" si="49"/>
        <v>F</v>
      </c>
      <c r="O350" t="s">
        <v>8</v>
      </c>
      <c r="P350" t="s">
        <v>8</v>
      </c>
      <c r="Q350" t="s">
        <v>11</v>
      </c>
      <c r="R350" t="s">
        <v>8</v>
      </c>
      <c r="S350" t="str">
        <f t="shared" si="50"/>
        <v>U</v>
      </c>
      <c r="T350" t="s">
        <v>12</v>
      </c>
      <c r="U350">
        <v>1</v>
      </c>
      <c r="V350" t="s">
        <v>8</v>
      </c>
      <c r="W350">
        <f>VLOOKUP(Q350,'PBT Tag Rates'!$A$6:$D$67,4,FALSE)</f>
        <v>1</v>
      </c>
      <c r="X350">
        <v>1</v>
      </c>
      <c r="Y350" s="8">
        <f t="shared" si="51"/>
        <v>1</v>
      </c>
      <c r="Z350" s="10">
        <f>IFERROR(LOOKUP(H350,{30,43,48,53,58,63,68,73,78,83,88,93,97},{42,47,52,57,62,67,72,77,82,87,92,99,100}),999)</f>
        <v>87</v>
      </c>
      <c r="AA350" s="9">
        <f t="shared" si="52"/>
        <v>2.5</v>
      </c>
      <c r="AB350" s="9">
        <f>IFERROR(IF(I350="AI",AA350-VLOOKUP(Q350,'PBT Tag Rates'!$A$6:$L$53,11,FALSE),AA350-VLOOKUP(Q350,'PBT Tag Rates'!$A$6:$L$53,12,FALSE)),0)</f>
        <v>1.9837225576494779</v>
      </c>
      <c r="AC350" s="9">
        <f t="shared" si="53"/>
        <v>11.948184095303249</v>
      </c>
      <c r="AD350" s="12" t="s">
        <v>1969</v>
      </c>
      <c r="AE350" s="8"/>
    </row>
    <row r="351" spans="1:31" x14ac:dyDescent="0.25">
      <c r="A351" t="s">
        <v>2078</v>
      </c>
      <c r="B351" t="s">
        <v>2581</v>
      </c>
      <c r="C351" t="s">
        <v>1237</v>
      </c>
      <c r="D351" s="1">
        <v>45532</v>
      </c>
      <c r="E351">
        <f t="shared" si="48"/>
        <v>40</v>
      </c>
      <c r="F351" t="s">
        <v>6</v>
      </c>
      <c r="G351">
        <v>670</v>
      </c>
      <c r="H351">
        <f t="shared" si="47"/>
        <v>67</v>
      </c>
      <c r="I351" t="s">
        <v>9</v>
      </c>
      <c r="J351">
        <v>1</v>
      </c>
      <c r="K351" t="s">
        <v>8</v>
      </c>
      <c r="L351" t="s">
        <v>8</v>
      </c>
      <c r="M351" t="s">
        <v>6</v>
      </c>
      <c r="N351" t="str">
        <f t="shared" si="49"/>
        <v>M</v>
      </c>
      <c r="O351" t="s">
        <v>7457</v>
      </c>
      <c r="P351" t="s">
        <v>7458</v>
      </c>
      <c r="Q351" t="s">
        <v>7200</v>
      </c>
      <c r="R351">
        <v>2</v>
      </c>
      <c r="S351">
        <f t="shared" si="50"/>
        <v>2022</v>
      </c>
      <c r="T351" t="s">
        <v>12</v>
      </c>
      <c r="U351">
        <v>1</v>
      </c>
      <c r="V351" t="s">
        <v>893</v>
      </c>
      <c r="W351">
        <f>VLOOKUP(Q351,'PBT Tag Rates'!$A$6:$D$67,4,FALSE)</f>
        <v>0.98</v>
      </c>
      <c r="X351">
        <v>1</v>
      </c>
      <c r="Y351" s="8">
        <f t="shared" si="51"/>
        <v>1</v>
      </c>
      <c r="Z351" s="10">
        <f>IFERROR(LOOKUP(H351,{30,43,48,53,58,63,68,73,78,83,88,93,97},{42,47,52,57,62,67,72,77,82,87,92,99,100}),999)</f>
        <v>67</v>
      </c>
      <c r="AA351" s="9">
        <f t="shared" si="52"/>
        <v>2.5</v>
      </c>
      <c r="AB351" s="9">
        <f>IFERROR(IF(I351="AI",AA351-VLOOKUP(Q351,'PBT Tag Rates'!$A$6:$L$53,11,FALSE),AA351-VLOOKUP(Q351,'PBT Tag Rates'!$A$6:$L$53,12,FALSE)),0)</f>
        <v>2.5204081632653059</v>
      </c>
      <c r="AC351" s="9">
        <f t="shared" si="53"/>
        <v>15.180701864721234</v>
      </c>
      <c r="AD351" s="12" t="s">
        <v>1969</v>
      </c>
      <c r="AE351" s="8"/>
    </row>
    <row r="352" spans="1:31" x14ac:dyDescent="0.25">
      <c r="A352" t="s">
        <v>2078</v>
      </c>
      <c r="B352" t="s">
        <v>2582</v>
      </c>
      <c r="C352" t="s">
        <v>1238</v>
      </c>
      <c r="D352" s="1">
        <v>45532</v>
      </c>
      <c r="E352">
        <f t="shared" si="48"/>
        <v>40</v>
      </c>
      <c r="F352" t="s">
        <v>6</v>
      </c>
      <c r="G352">
        <v>510</v>
      </c>
      <c r="H352">
        <f t="shared" si="47"/>
        <v>51</v>
      </c>
      <c r="I352" t="s">
        <v>7</v>
      </c>
      <c r="J352" t="s">
        <v>8</v>
      </c>
      <c r="K352" t="s">
        <v>8</v>
      </c>
      <c r="L352" t="s">
        <v>8</v>
      </c>
      <c r="M352" t="s">
        <v>269</v>
      </c>
      <c r="N352" t="str">
        <f t="shared" si="49"/>
        <v>M</v>
      </c>
      <c r="O352" t="s">
        <v>7459</v>
      </c>
      <c r="P352" t="s">
        <v>7460</v>
      </c>
      <c r="Q352" t="s">
        <v>940</v>
      </c>
      <c r="R352">
        <v>3</v>
      </c>
      <c r="S352">
        <f t="shared" si="50"/>
        <v>2021</v>
      </c>
      <c r="T352" t="s">
        <v>12</v>
      </c>
      <c r="U352">
        <v>0.999999999999998</v>
      </c>
      <c r="V352" t="s">
        <v>919</v>
      </c>
      <c r="W352">
        <f>VLOOKUP(Q352,'PBT Tag Rates'!$A$6:$D$67,4,FALSE)</f>
        <v>0.98140000000000005</v>
      </c>
      <c r="X352">
        <v>1</v>
      </c>
      <c r="Y352" s="8">
        <f t="shared" si="51"/>
        <v>1</v>
      </c>
      <c r="Z352" s="10">
        <f>IFERROR(LOOKUP(H352,{30,43,48,53,58,63,68,73,78,83,88,93,97},{42,47,52,57,62,67,72,77,82,87,92,99,100}),999)</f>
        <v>52</v>
      </c>
      <c r="AA352" s="9">
        <f t="shared" si="52"/>
        <v>2.5</v>
      </c>
      <c r="AB352" s="9">
        <f>IFERROR(IF(I352="AI",AA352-VLOOKUP(Q352,'PBT Tag Rates'!$A$6:$L$53,11,FALSE),AA352-VLOOKUP(Q352,'PBT Tag Rates'!$A$6:$L$53,12,FALSE)),0)</f>
        <v>2.5189525168127167</v>
      </c>
      <c r="AC352" s="9">
        <f t="shared" si="53"/>
        <v>15.1719343424051</v>
      </c>
      <c r="AD352" s="12" t="s">
        <v>1969</v>
      </c>
      <c r="AE352" s="8"/>
    </row>
    <row r="353" spans="1:31" x14ac:dyDescent="0.25">
      <c r="A353" t="s">
        <v>2078</v>
      </c>
      <c r="B353" t="s">
        <v>2583</v>
      </c>
      <c r="C353" t="s">
        <v>2584</v>
      </c>
      <c r="D353" s="1">
        <v>45532</v>
      </c>
      <c r="E353">
        <f t="shared" si="48"/>
        <v>40</v>
      </c>
      <c r="F353" t="s">
        <v>6</v>
      </c>
      <c r="G353">
        <v>670</v>
      </c>
      <c r="H353">
        <f t="shared" si="47"/>
        <v>67</v>
      </c>
      <c r="I353" t="s">
        <v>9</v>
      </c>
      <c r="J353">
        <v>1</v>
      </c>
      <c r="K353" t="s">
        <v>8</v>
      </c>
      <c r="L353" t="s">
        <v>8</v>
      </c>
      <c r="M353" t="s">
        <v>6</v>
      </c>
      <c r="N353" t="str">
        <f t="shared" si="49"/>
        <v>M</v>
      </c>
      <c r="O353" t="s">
        <v>425</v>
      </c>
      <c r="P353" t="s">
        <v>7356</v>
      </c>
      <c r="Q353" t="s">
        <v>295</v>
      </c>
      <c r="R353">
        <v>4</v>
      </c>
      <c r="S353">
        <f t="shared" si="50"/>
        <v>2020</v>
      </c>
      <c r="T353" t="s">
        <v>12</v>
      </c>
      <c r="U353">
        <v>1</v>
      </c>
      <c r="V353" t="s">
        <v>892</v>
      </c>
      <c r="W353">
        <f>VLOOKUP(Q353,'PBT Tag Rates'!$A$6:$D$67,4,FALSE)</f>
        <v>0.98961045999999997</v>
      </c>
      <c r="X353">
        <v>1</v>
      </c>
      <c r="Y353" s="8">
        <f t="shared" si="51"/>
        <v>1</v>
      </c>
      <c r="Z353" s="10">
        <f>IFERROR(LOOKUP(H353,{30,43,48,53,58,63,68,73,78,83,88,93,97},{42,47,52,57,62,67,72,77,82,87,92,99,100}),999)</f>
        <v>67</v>
      </c>
      <c r="AA353" s="9">
        <f t="shared" si="52"/>
        <v>2.5</v>
      </c>
      <c r="AB353" s="9">
        <f>IFERROR(IF(I353="AI",AA353-VLOOKUP(Q353,'PBT Tag Rates'!$A$6:$L$53,11,FALSE),AA353-VLOOKUP(Q353,'PBT Tag Rates'!$A$6:$L$53,12,FALSE)),0)</f>
        <v>2.5104986157886811</v>
      </c>
      <c r="AC353" s="9">
        <f t="shared" si="53"/>
        <v>15.121015545636293</v>
      </c>
      <c r="AD353" s="12" t="s">
        <v>1969</v>
      </c>
      <c r="AE353" s="8"/>
    </row>
    <row r="354" spans="1:31" x14ac:dyDescent="0.25">
      <c r="A354" t="s">
        <v>2078</v>
      </c>
      <c r="B354" t="s">
        <v>2585</v>
      </c>
      <c r="C354" t="s">
        <v>2586</v>
      </c>
      <c r="D354" s="1">
        <v>45532</v>
      </c>
      <c r="E354">
        <f t="shared" si="48"/>
        <v>40</v>
      </c>
      <c r="F354" t="s">
        <v>6</v>
      </c>
      <c r="G354">
        <v>770</v>
      </c>
      <c r="H354">
        <f t="shared" si="47"/>
        <v>77</v>
      </c>
      <c r="I354" t="s">
        <v>7</v>
      </c>
      <c r="J354" t="s">
        <v>8</v>
      </c>
      <c r="K354" t="s">
        <v>6653</v>
      </c>
      <c r="L354" t="s">
        <v>8</v>
      </c>
      <c r="M354" t="s">
        <v>269</v>
      </c>
      <c r="N354" t="str">
        <f t="shared" si="49"/>
        <v>M</v>
      </c>
      <c r="O354" t="s">
        <v>7461</v>
      </c>
      <c r="P354" t="s">
        <v>7462</v>
      </c>
      <c r="Q354" t="s">
        <v>295</v>
      </c>
      <c r="R354">
        <v>4</v>
      </c>
      <c r="S354">
        <f t="shared" si="50"/>
        <v>2020</v>
      </c>
      <c r="T354" t="s">
        <v>12</v>
      </c>
      <c r="U354">
        <v>1</v>
      </c>
      <c r="V354" t="s">
        <v>886</v>
      </c>
      <c r="W354">
        <f>VLOOKUP(Q354,'PBT Tag Rates'!$A$6:$D$67,4,FALSE)</f>
        <v>0.98961045999999997</v>
      </c>
      <c r="X354">
        <v>1</v>
      </c>
      <c r="Y354" s="8">
        <f t="shared" si="51"/>
        <v>1.0104166666666667</v>
      </c>
      <c r="Z354" s="10">
        <f>IFERROR(LOOKUP(H354,{30,43,48,53,58,63,68,73,78,83,88,93,97},{42,47,52,57,62,67,72,77,82,87,92,99,100}),999)</f>
        <v>77</v>
      </c>
      <c r="AA354" s="9">
        <f t="shared" si="52"/>
        <v>2.5260416666666665</v>
      </c>
      <c r="AB354" s="9">
        <f>IFERROR(IF(I354="AI",AA354-VLOOKUP(Q354,'PBT Tag Rates'!$A$6:$L$53,11,FALSE),AA354-VLOOKUP(Q354,'PBT Tag Rates'!$A$6:$L$53,12,FALSE)),0)</f>
        <v>2.5365402824553476</v>
      </c>
      <c r="AC354" s="9">
        <f t="shared" si="53"/>
        <v>15.277867433155553</v>
      </c>
      <c r="AD354" s="12" t="s">
        <v>1969</v>
      </c>
      <c r="AE354" s="8"/>
    </row>
    <row r="355" spans="1:31" x14ac:dyDescent="0.25">
      <c r="A355" t="s">
        <v>2078</v>
      </c>
      <c r="B355" t="s">
        <v>2587</v>
      </c>
      <c r="C355" t="s">
        <v>1243</v>
      </c>
      <c r="D355" s="1">
        <v>45532</v>
      </c>
      <c r="E355">
        <f t="shared" si="48"/>
        <v>40</v>
      </c>
      <c r="F355" t="s">
        <v>6</v>
      </c>
      <c r="G355">
        <v>790</v>
      </c>
      <c r="H355">
        <f t="shared" si="47"/>
        <v>79</v>
      </c>
      <c r="I355" t="s">
        <v>9</v>
      </c>
      <c r="J355">
        <v>1</v>
      </c>
      <c r="K355" t="s">
        <v>8</v>
      </c>
      <c r="L355" t="s">
        <v>8</v>
      </c>
      <c r="M355" t="s">
        <v>14</v>
      </c>
      <c r="N355" t="str">
        <f t="shared" si="49"/>
        <v>F</v>
      </c>
      <c r="O355" t="s">
        <v>1189</v>
      </c>
      <c r="P355" t="s">
        <v>1190</v>
      </c>
      <c r="Q355" t="s">
        <v>295</v>
      </c>
      <c r="R355">
        <v>4</v>
      </c>
      <c r="S355">
        <f t="shared" si="50"/>
        <v>2020</v>
      </c>
      <c r="T355" t="s">
        <v>12</v>
      </c>
      <c r="U355">
        <v>1</v>
      </c>
      <c r="V355" t="s">
        <v>886</v>
      </c>
      <c r="W355">
        <f>VLOOKUP(Q355,'PBT Tag Rates'!$A$6:$D$67,4,FALSE)</f>
        <v>0.98961045999999997</v>
      </c>
      <c r="X355">
        <v>1</v>
      </c>
      <c r="Y355" s="8">
        <f t="shared" si="51"/>
        <v>1.0208333333333333</v>
      </c>
      <c r="Z355" s="10">
        <f>IFERROR(LOOKUP(H355,{30,43,48,53,58,63,68,73,78,83,88,93,97},{42,47,52,57,62,67,72,77,82,87,92,99,100}),999)</f>
        <v>82</v>
      </c>
      <c r="AA355" s="9">
        <f t="shared" si="52"/>
        <v>2.552083333333333</v>
      </c>
      <c r="AB355" s="9">
        <f>IFERROR(IF(I355="AI",AA355-VLOOKUP(Q355,'PBT Tag Rates'!$A$6:$L$53,11,FALSE),AA355-VLOOKUP(Q355,'PBT Tag Rates'!$A$6:$L$53,12,FALSE)),0)</f>
        <v>2.5625819491220141</v>
      </c>
      <c r="AC355" s="9">
        <f t="shared" si="53"/>
        <v>15.434719320674812</v>
      </c>
      <c r="AD355" s="12" t="s">
        <v>1969</v>
      </c>
      <c r="AE355" s="8"/>
    </row>
    <row r="356" spans="1:31" x14ac:dyDescent="0.25">
      <c r="A356" t="s">
        <v>2078</v>
      </c>
      <c r="B356" t="s">
        <v>2588</v>
      </c>
      <c r="C356" t="s">
        <v>1244</v>
      </c>
      <c r="D356" s="1">
        <v>45532</v>
      </c>
      <c r="E356">
        <f t="shared" si="48"/>
        <v>40</v>
      </c>
      <c r="F356" t="s">
        <v>14</v>
      </c>
      <c r="G356">
        <v>800</v>
      </c>
      <c r="H356">
        <f t="shared" si="47"/>
        <v>80</v>
      </c>
      <c r="I356" t="s">
        <v>9</v>
      </c>
      <c r="J356">
        <v>1</v>
      </c>
      <c r="K356" t="s">
        <v>8</v>
      </c>
      <c r="L356" t="s">
        <v>8</v>
      </c>
      <c r="M356" t="s">
        <v>14</v>
      </c>
      <c r="N356" t="str">
        <f t="shared" si="49"/>
        <v>F</v>
      </c>
      <c r="O356" t="s">
        <v>7463</v>
      </c>
      <c r="P356" t="s">
        <v>7464</v>
      </c>
      <c r="Q356" t="s">
        <v>295</v>
      </c>
      <c r="R356">
        <v>4</v>
      </c>
      <c r="S356">
        <f t="shared" si="50"/>
        <v>2020</v>
      </c>
      <c r="T356" t="s">
        <v>12</v>
      </c>
      <c r="U356">
        <v>1</v>
      </c>
      <c r="V356" t="s">
        <v>740</v>
      </c>
      <c r="W356">
        <f>VLOOKUP(Q356,'PBT Tag Rates'!$A$6:$D$67,4,FALSE)</f>
        <v>0.98961045999999997</v>
      </c>
      <c r="X356">
        <v>1</v>
      </c>
      <c r="Y356" s="8">
        <f t="shared" si="51"/>
        <v>1.0208333333333333</v>
      </c>
      <c r="Z356" s="10">
        <f>IFERROR(LOOKUP(H356,{30,43,48,53,58,63,68,73,78,83,88,93,97},{42,47,52,57,62,67,72,77,82,87,92,99,100}),999)</f>
        <v>82</v>
      </c>
      <c r="AA356" s="9">
        <f t="shared" si="52"/>
        <v>2.552083333333333</v>
      </c>
      <c r="AB356" s="9">
        <f>IFERROR(IF(I356="AI",AA356-VLOOKUP(Q356,'PBT Tag Rates'!$A$6:$L$53,11,FALSE),AA356-VLOOKUP(Q356,'PBT Tag Rates'!$A$6:$L$53,12,FALSE)),0)</f>
        <v>2.5625819491220141</v>
      </c>
      <c r="AC356" s="9">
        <f t="shared" si="53"/>
        <v>15.434719320674812</v>
      </c>
      <c r="AD356" s="12" t="s">
        <v>1969</v>
      </c>
      <c r="AE356" s="8"/>
    </row>
    <row r="357" spans="1:31" x14ac:dyDescent="0.25">
      <c r="A357" t="s">
        <v>2078</v>
      </c>
      <c r="B357" t="s">
        <v>2589</v>
      </c>
      <c r="C357" t="s">
        <v>1245</v>
      </c>
      <c r="D357" s="1">
        <v>45532</v>
      </c>
      <c r="E357">
        <f t="shared" si="48"/>
        <v>40</v>
      </c>
      <c r="F357" t="s">
        <v>6</v>
      </c>
      <c r="G357">
        <v>590</v>
      </c>
      <c r="H357">
        <f t="shared" si="47"/>
        <v>59</v>
      </c>
      <c r="I357" t="s">
        <v>7</v>
      </c>
      <c r="J357" t="s">
        <v>8</v>
      </c>
      <c r="K357" t="s">
        <v>8</v>
      </c>
      <c r="L357" t="s">
        <v>8</v>
      </c>
      <c r="M357" t="s">
        <v>6</v>
      </c>
      <c r="N357" t="str">
        <f t="shared" si="49"/>
        <v>M</v>
      </c>
      <c r="O357" t="s">
        <v>7465</v>
      </c>
      <c r="P357" t="s">
        <v>7466</v>
      </c>
      <c r="Q357" t="s">
        <v>940</v>
      </c>
      <c r="R357">
        <v>3</v>
      </c>
      <c r="S357">
        <f t="shared" si="50"/>
        <v>2021</v>
      </c>
      <c r="T357" t="s">
        <v>12</v>
      </c>
      <c r="U357">
        <v>1</v>
      </c>
      <c r="V357" t="s">
        <v>886</v>
      </c>
      <c r="W357">
        <f>VLOOKUP(Q357,'PBT Tag Rates'!$A$6:$D$67,4,FALSE)</f>
        <v>0.98140000000000005</v>
      </c>
      <c r="X357">
        <v>1</v>
      </c>
      <c r="Y357" s="8">
        <f t="shared" si="51"/>
        <v>1.0476190476190477</v>
      </c>
      <c r="Z357" s="10">
        <f>IFERROR(LOOKUP(H357,{30,43,48,53,58,63,68,73,78,83,88,93,97},{42,47,52,57,62,67,72,77,82,87,92,99,100}),999)</f>
        <v>62</v>
      </c>
      <c r="AA357" s="9">
        <f t="shared" si="52"/>
        <v>2.6190476190476191</v>
      </c>
      <c r="AB357" s="9">
        <f>IFERROR(IF(I357="AI",AA357-VLOOKUP(Q357,'PBT Tag Rates'!$A$6:$L$53,11,FALSE),AA357-VLOOKUP(Q357,'PBT Tag Rates'!$A$6:$L$53,12,FALSE)),0)</f>
        <v>2.6380001358603358</v>
      </c>
      <c r="AC357" s="9">
        <f t="shared" si="53"/>
        <v>15.888971542493147</v>
      </c>
      <c r="AD357" s="12" t="s">
        <v>1969</v>
      </c>
      <c r="AE357" s="8"/>
    </row>
    <row r="358" spans="1:31" x14ac:dyDescent="0.25">
      <c r="A358" t="s">
        <v>2078</v>
      </c>
      <c r="B358" t="s">
        <v>2590</v>
      </c>
      <c r="C358" t="s">
        <v>2591</v>
      </c>
      <c r="D358" s="1">
        <v>45532</v>
      </c>
      <c r="E358">
        <f t="shared" si="48"/>
        <v>40</v>
      </c>
      <c r="F358" t="s">
        <v>14</v>
      </c>
      <c r="G358">
        <v>790</v>
      </c>
      <c r="H358">
        <f t="shared" si="47"/>
        <v>79</v>
      </c>
      <c r="I358" t="s">
        <v>7</v>
      </c>
      <c r="J358" t="s">
        <v>8</v>
      </c>
      <c r="K358" t="s">
        <v>6654</v>
      </c>
      <c r="L358" t="s">
        <v>8</v>
      </c>
      <c r="M358" t="s">
        <v>14</v>
      </c>
      <c r="N358" t="str">
        <f t="shared" si="49"/>
        <v>F</v>
      </c>
      <c r="O358" t="s">
        <v>1080</v>
      </c>
      <c r="P358" t="s">
        <v>1081</v>
      </c>
      <c r="Q358" t="s">
        <v>295</v>
      </c>
      <c r="R358">
        <v>4</v>
      </c>
      <c r="S358">
        <f t="shared" si="50"/>
        <v>2020</v>
      </c>
      <c r="T358" t="s">
        <v>12</v>
      </c>
      <c r="U358">
        <v>1</v>
      </c>
      <c r="V358" t="s">
        <v>889</v>
      </c>
      <c r="W358">
        <f>VLOOKUP(Q358,'PBT Tag Rates'!$A$6:$D$67,4,FALSE)</f>
        <v>0.98961045999999997</v>
      </c>
      <c r="X358">
        <v>1</v>
      </c>
      <c r="Y358" s="8">
        <f t="shared" si="51"/>
        <v>1.0208333333333333</v>
      </c>
      <c r="Z358" s="10">
        <f>IFERROR(LOOKUP(H358,{30,43,48,53,58,63,68,73,78,83,88,93,97},{42,47,52,57,62,67,72,77,82,87,92,99,100}),999)</f>
        <v>82</v>
      </c>
      <c r="AA358" s="9">
        <f t="shared" si="52"/>
        <v>2.552083333333333</v>
      </c>
      <c r="AB358" s="9">
        <f>IFERROR(IF(I358="AI",AA358-VLOOKUP(Q358,'PBT Tag Rates'!$A$6:$L$53,11,FALSE),AA358-VLOOKUP(Q358,'PBT Tag Rates'!$A$6:$L$53,12,FALSE)),0)</f>
        <v>2.5625819491220141</v>
      </c>
      <c r="AC358" s="9">
        <f t="shared" si="53"/>
        <v>15.434719320674812</v>
      </c>
      <c r="AD358" s="12" t="s">
        <v>1969</v>
      </c>
      <c r="AE358" s="8"/>
    </row>
    <row r="359" spans="1:31" x14ac:dyDescent="0.25">
      <c r="A359" t="s">
        <v>2078</v>
      </c>
      <c r="B359" t="s">
        <v>2592</v>
      </c>
      <c r="C359" t="s">
        <v>2593</v>
      </c>
      <c r="D359" s="1">
        <v>45532</v>
      </c>
      <c r="E359">
        <f t="shared" si="48"/>
        <v>40</v>
      </c>
      <c r="F359" t="s">
        <v>6</v>
      </c>
      <c r="G359">
        <v>690</v>
      </c>
      <c r="H359">
        <f t="shared" si="47"/>
        <v>69</v>
      </c>
      <c r="I359" t="s">
        <v>7</v>
      </c>
      <c r="J359" t="s">
        <v>8</v>
      </c>
      <c r="K359" t="s">
        <v>8</v>
      </c>
      <c r="L359" t="s">
        <v>8</v>
      </c>
      <c r="M359" t="s">
        <v>6</v>
      </c>
      <c r="N359" t="str">
        <f t="shared" si="49"/>
        <v>M</v>
      </c>
      <c r="O359" t="s">
        <v>348</v>
      </c>
      <c r="P359" t="s">
        <v>962</v>
      </c>
      <c r="Q359" t="s">
        <v>295</v>
      </c>
      <c r="R359">
        <v>4</v>
      </c>
      <c r="S359">
        <f t="shared" si="50"/>
        <v>2020</v>
      </c>
      <c r="T359" t="s">
        <v>12</v>
      </c>
      <c r="U359">
        <v>0.999999999999997</v>
      </c>
      <c r="V359" t="s">
        <v>892</v>
      </c>
      <c r="W359">
        <f>VLOOKUP(Q359,'PBT Tag Rates'!$A$6:$D$67,4,FALSE)</f>
        <v>0.98961045999999997</v>
      </c>
      <c r="X359">
        <v>1</v>
      </c>
      <c r="Y359" s="8">
        <f t="shared" si="51"/>
        <v>1.028169014084507</v>
      </c>
      <c r="Z359" s="10">
        <f>IFERROR(LOOKUP(H359,{30,43,48,53,58,63,68,73,78,83,88,93,97},{42,47,52,57,62,67,72,77,82,87,92,99,100}),999)</f>
        <v>72</v>
      </c>
      <c r="AA359" s="9">
        <f t="shared" si="52"/>
        <v>2.5704225352112675</v>
      </c>
      <c r="AB359" s="9">
        <f>IFERROR(IF(I359="AI",AA359-VLOOKUP(Q359,'PBT Tag Rates'!$A$6:$L$53,11,FALSE),AA359-VLOOKUP(Q359,'PBT Tag Rates'!$A$6:$L$53,12,FALSE)),0)</f>
        <v>2.5809211509999486</v>
      </c>
      <c r="AC359" s="9">
        <f t="shared" si="53"/>
        <v>15.545178396392602</v>
      </c>
      <c r="AD359" s="12" t="s">
        <v>1969</v>
      </c>
      <c r="AE359" s="8"/>
    </row>
    <row r="360" spans="1:31" x14ac:dyDescent="0.25">
      <c r="A360" t="s">
        <v>2078</v>
      </c>
      <c r="B360" t="s">
        <v>2594</v>
      </c>
      <c r="C360" t="s">
        <v>1247</v>
      </c>
      <c r="D360" s="1">
        <v>45532</v>
      </c>
      <c r="E360">
        <f t="shared" si="48"/>
        <v>40</v>
      </c>
      <c r="F360" t="s">
        <v>6</v>
      </c>
      <c r="G360">
        <v>790</v>
      </c>
      <c r="H360">
        <f t="shared" si="47"/>
        <v>79</v>
      </c>
      <c r="I360" t="s">
        <v>7</v>
      </c>
      <c r="J360" t="s">
        <v>8</v>
      </c>
      <c r="K360" t="s">
        <v>6655</v>
      </c>
      <c r="L360" t="s">
        <v>8</v>
      </c>
      <c r="M360" t="s">
        <v>6</v>
      </c>
      <c r="N360" t="str">
        <f t="shared" si="49"/>
        <v>M</v>
      </c>
      <c r="O360" t="s">
        <v>8</v>
      </c>
      <c r="P360" t="s">
        <v>8</v>
      </c>
      <c r="Q360" t="s">
        <v>11</v>
      </c>
      <c r="R360" t="s">
        <v>8</v>
      </c>
      <c r="S360" t="str">
        <f t="shared" si="50"/>
        <v>U</v>
      </c>
      <c r="T360" t="s">
        <v>12</v>
      </c>
      <c r="U360">
        <v>0.999999999999996</v>
      </c>
      <c r="V360" t="s">
        <v>8</v>
      </c>
      <c r="W360">
        <f>VLOOKUP(Q360,'PBT Tag Rates'!$A$6:$D$67,4,FALSE)</f>
        <v>1</v>
      </c>
      <c r="X360">
        <v>1</v>
      </c>
      <c r="Y360" s="8">
        <f t="shared" si="51"/>
        <v>1</v>
      </c>
      <c r="Z360" s="10">
        <f>IFERROR(LOOKUP(H360,{30,43,48,53,58,63,68,73,78,83,88,93,97},{42,47,52,57,62,67,72,77,82,87,92,99,100}),999)</f>
        <v>82</v>
      </c>
      <c r="AA360" s="9">
        <f t="shared" si="52"/>
        <v>2.5</v>
      </c>
      <c r="AB360" s="9">
        <f>IFERROR(IF(I360="AI",AA360-VLOOKUP(Q360,'PBT Tag Rates'!$A$6:$L$53,11,FALSE),AA360-VLOOKUP(Q360,'PBT Tag Rates'!$A$6:$L$53,12,FALSE)),0)</f>
        <v>2.4586968734976251</v>
      </c>
      <c r="AC360" s="9">
        <f t="shared" si="53"/>
        <v>14.809007825118979</v>
      </c>
      <c r="AD360" s="12" t="s">
        <v>1969</v>
      </c>
      <c r="AE360" s="8"/>
    </row>
    <row r="361" spans="1:31" x14ac:dyDescent="0.25">
      <c r="A361" t="s">
        <v>2078</v>
      </c>
      <c r="B361" t="s">
        <v>2595</v>
      </c>
      <c r="C361" t="s">
        <v>2596</v>
      </c>
      <c r="D361" s="1">
        <v>45532</v>
      </c>
      <c r="E361">
        <f t="shared" si="48"/>
        <v>40</v>
      </c>
      <c r="F361" t="s">
        <v>6</v>
      </c>
      <c r="G361">
        <v>510</v>
      </c>
      <c r="H361">
        <f t="shared" si="47"/>
        <v>51</v>
      </c>
      <c r="I361" t="s">
        <v>9</v>
      </c>
      <c r="J361">
        <v>1</v>
      </c>
      <c r="K361" t="s">
        <v>8</v>
      </c>
      <c r="L361" t="s">
        <v>8</v>
      </c>
      <c r="M361" t="s">
        <v>6</v>
      </c>
      <c r="N361" t="str">
        <f t="shared" si="49"/>
        <v>M</v>
      </c>
      <c r="O361" t="s">
        <v>7467</v>
      </c>
      <c r="P361" t="s">
        <v>7468</v>
      </c>
      <c r="Q361" t="s">
        <v>7200</v>
      </c>
      <c r="R361">
        <v>2</v>
      </c>
      <c r="S361">
        <f t="shared" si="50"/>
        <v>2022</v>
      </c>
      <c r="T361" t="s">
        <v>12</v>
      </c>
      <c r="U361">
        <v>1</v>
      </c>
      <c r="V361" t="s">
        <v>945</v>
      </c>
      <c r="W361">
        <f>VLOOKUP(Q361,'PBT Tag Rates'!$A$6:$D$67,4,FALSE)</f>
        <v>0.98</v>
      </c>
      <c r="X361">
        <v>1</v>
      </c>
      <c r="Y361" s="8">
        <f t="shared" si="51"/>
        <v>1</v>
      </c>
      <c r="Z361" s="10">
        <f>IFERROR(LOOKUP(H361,{30,43,48,53,58,63,68,73,78,83,88,93,97},{42,47,52,57,62,67,72,77,82,87,92,99,100}),999)</f>
        <v>52</v>
      </c>
      <c r="AA361" s="9">
        <f t="shared" si="52"/>
        <v>2.5</v>
      </c>
      <c r="AB361" s="9">
        <f>IFERROR(IF(I361="AI",AA361-VLOOKUP(Q361,'PBT Tag Rates'!$A$6:$L$53,11,FALSE),AA361-VLOOKUP(Q361,'PBT Tag Rates'!$A$6:$L$53,12,FALSE)),0)</f>
        <v>2.5204081632653059</v>
      </c>
      <c r="AC361" s="9">
        <f t="shared" si="53"/>
        <v>15.180701864721234</v>
      </c>
      <c r="AD361" s="12" t="s">
        <v>1969</v>
      </c>
      <c r="AE361" s="8"/>
    </row>
    <row r="362" spans="1:31" x14ac:dyDescent="0.25">
      <c r="A362" t="s">
        <v>2078</v>
      </c>
      <c r="B362" t="s">
        <v>2597</v>
      </c>
      <c r="C362" t="s">
        <v>2598</v>
      </c>
      <c r="D362" s="1">
        <v>45532</v>
      </c>
      <c r="E362">
        <f t="shared" si="48"/>
        <v>40</v>
      </c>
      <c r="F362" t="s">
        <v>6</v>
      </c>
      <c r="G362">
        <v>770</v>
      </c>
      <c r="H362">
        <f t="shared" si="47"/>
        <v>77</v>
      </c>
      <c r="I362" t="s">
        <v>7</v>
      </c>
      <c r="J362" t="s">
        <v>8</v>
      </c>
      <c r="K362" t="s">
        <v>6656</v>
      </c>
      <c r="L362" t="s">
        <v>8</v>
      </c>
      <c r="M362" t="s">
        <v>6</v>
      </c>
      <c r="N362" t="str">
        <f t="shared" si="49"/>
        <v>M</v>
      </c>
      <c r="O362" t="s">
        <v>1668</v>
      </c>
      <c r="P362" t="s">
        <v>1933</v>
      </c>
      <c r="Q362" t="s">
        <v>295</v>
      </c>
      <c r="R362">
        <v>4</v>
      </c>
      <c r="S362">
        <f t="shared" si="50"/>
        <v>2020</v>
      </c>
      <c r="T362" t="s">
        <v>12</v>
      </c>
      <c r="U362">
        <v>0.999999999999995</v>
      </c>
      <c r="V362" t="s">
        <v>893</v>
      </c>
      <c r="W362">
        <f>VLOOKUP(Q362,'PBT Tag Rates'!$A$6:$D$67,4,FALSE)</f>
        <v>0.98961045999999997</v>
      </c>
      <c r="X362">
        <v>1</v>
      </c>
      <c r="Y362" s="8">
        <f t="shared" si="51"/>
        <v>1.0104166666666667</v>
      </c>
      <c r="Z362" s="10">
        <f>IFERROR(LOOKUP(H362,{30,43,48,53,58,63,68,73,78,83,88,93,97},{42,47,52,57,62,67,72,77,82,87,92,99,100}),999)</f>
        <v>77</v>
      </c>
      <c r="AA362" s="9">
        <f t="shared" si="52"/>
        <v>2.5260416666666665</v>
      </c>
      <c r="AB362" s="9">
        <f>IFERROR(IF(I362="AI",AA362-VLOOKUP(Q362,'PBT Tag Rates'!$A$6:$L$53,11,FALSE),AA362-VLOOKUP(Q362,'PBT Tag Rates'!$A$6:$L$53,12,FALSE)),0)</f>
        <v>2.5365402824553476</v>
      </c>
      <c r="AC362" s="9">
        <f t="shared" si="53"/>
        <v>15.277867433155553</v>
      </c>
      <c r="AD362" s="12" t="s">
        <v>1969</v>
      </c>
      <c r="AE362" s="8"/>
    </row>
    <row r="363" spans="1:31" x14ac:dyDescent="0.25">
      <c r="A363" t="s">
        <v>2078</v>
      </c>
      <c r="B363" t="s">
        <v>2599</v>
      </c>
      <c r="C363" t="s">
        <v>1252</v>
      </c>
      <c r="D363" s="1">
        <v>45532</v>
      </c>
      <c r="E363">
        <f t="shared" si="48"/>
        <v>40</v>
      </c>
      <c r="F363" t="s">
        <v>6</v>
      </c>
      <c r="G363">
        <v>790</v>
      </c>
      <c r="H363">
        <f t="shared" si="47"/>
        <v>79</v>
      </c>
      <c r="I363" t="s">
        <v>9</v>
      </c>
      <c r="J363">
        <v>1</v>
      </c>
      <c r="K363" t="s">
        <v>8</v>
      </c>
      <c r="L363" t="s">
        <v>8</v>
      </c>
      <c r="M363" t="s">
        <v>6</v>
      </c>
      <c r="N363" t="str">
        <f t="shared" si="49"/>
        <v>M</v>
      </c>
      <c r="O363" t="s">
        <v>1580</v>
      </c>
      <c r="P363" t="s">
        <v>1600</v>
      </c>
      <c r="Q363" t="s">
        <v>295</v>
      </c>
      <c r="R363">
        <v>4</v>
      </c>
      <c r="S363">
        <f t="shared" si="50"/>
        <v>2020</v>
      </c>
      <c r="T363" t="s">
        <v>12</v>
      </c>
      <c r="U363">
        <v>1</v>
      </c>
      <c r="V363" t="s">
        <v>892</v>
      </c>
      <c r="W363">
        <f>VLOOKUP(Q363,'PBT Tag Rates'!$A$6:$D$67,4,FALSE)</f>
        <v>0.98961045999999997</v>
      </c>
      <c r="X363">
        <v>1</v>
      </c>
      <c r="Y363" s="8">
        <f t="shared" si="51"/>
        <v>1</v>
      </c>
      <c r="Z363" s="10">
        <f>IFERROR(LOOKUP(H363,{30,43,48,53,58,63,68,73,78,83,88,93,97},{42,47,52,57,62,67,72,77,82,87,92,99,100}),999)</f>
        <v>82</v>
      </c>
      <c r="AA363" s="9">
        <f t="shared" si="52"/>
        <v>2.5</v>
      </c>
      <c r="AB363" s="9">
        <f>IFERROR(IF(I363="AI",AA363-VLOOKUP(Q363,'PBT Tag Rates'!$A$6:$L$53,11,FALSE),AA363-VLOOKUP(Q363,'PBT Tag Rates'!$A$6:$L$53,12,FALSE)),0)</f>
        <v>2.5104986157886811</v>
      </c>
      <c r="AC363" s="9">
        <f t="shared" si="53"/>
        <v>15.121015545636293</v>
      </c>
      <c r="AD363" s="12" t="s">
        <v>1969</v>
      </c>
      <c r="AE363" s="8"/>
    </row>
    <row r="364" spans="1:31" x14ac:dyDescent="0.25">
      <c r="A364" t="s">
        <v>2078</v>
      </c>
      <c r="B364" t="s">
        <v>2600</v>
      </c>
      <c r="C364" t="s">
        <v>1253</v>
      </c>
      <c r="D364" s="1">
        <v>45532</v>
      </c>
      <c r="E364">
        <f t="shared" si="48"/>
        <v>40</v>
      </c>
      <c r="F364" t="s">
        <v>6</v>
      </c>
      <c r="G364">
        <v>860</v>
      </c>
      <c r="H364">
        <f t="shared" si="47"/>
        <v>86</v>
      </c>
      <c r="I364" t="s">
        <v>7</v>
      </c>
      <c r="J364" t="s">
        <v>8</v>
      </c>
      <c r="K364" t="s">
        <v>6657</v>
      </c>
      <c r="L364" t="s">
        <v>8</v>
      </c>
      <c r="M364" t="s">
        <v>269</v>
      </c>
      <c r="N364" t="str">
        <f t="shared" si="49"/>
        <v>M</v>
      </c>
      <c r="O364" t="s">
        <v>1782</v>
      </c>
      <c r="P364" t="s">
        <v>1783</v>
      </c>
      <c r="Q364" t="s">
        <v>295</v>
      </c>
      <c r="R364">
        <v>4</v>
      </c>
      <c r="S364">
        <f t="shared" si="50"/>
        <v>2020</v>
      </c>
      <c r="T364" t="s">
        <v>12</v>
      </c>
      <c r="U364">
        <v>0.999999999999998</v>
      </c>
      <c r="V364" t="s">
        <v>886</v>
      </c>
      <c r="W364">
        <f>VLOOKUP(Q364,'PBT Tag Rates'!$A$6:$D$67,4,FALSE)</f>
        <v>0.98961045999999997</v>
      </c>
      <c r="X364">
        <v>1</v>
      </c>
      <c r="Y364" s="8">
        <f t="shared" si="51"/>
        <v>1</v>
      </c>
      <c r="Z364" s="10">
        <f>IFERROR(LOOKUP(H364,{30,43,48,53,58,63,68,73,78,83,88,93,97},{42,47,52,57,62,67,72,77,82,87,92,99,100}),999)</f>
        <v>87</v>
      </c>
      <c r="AA364" s="9">
        <f t="shared" si="52"/>
        <v>2.5</v>
      </c>
      <c r="AB364" s="9">
        <f>IFERROR(IF(I364="AI",AA364-VLOOKUP(Q364,'PBT Tag Rates'!$A$6:$L$53,11,FALSE),AA364-VLOOKUP(Q364,'PBT Tag Rates'!$A$6:$L$53,12,FALSE)),0)</f>
        <v>2.5104986157886811</v>
      </c>
      <c r="AC364" s="9">
        <f t="shared" si="53"/>
        <v>15.121015545636293</v>
      </c>
      <c r="AD364" s="12" t="s">
        <v>1969</v>
      </c>
      <c r="AE364" s="8"/>
    </row>
    <row r="365" spans="1:31" x14ac:dyDescent="0.25">
      <c r="A365" t="s">
        <v>2078</v>
      </c>
      <c r="B365" t="s">
        <v>2601</v>
      </c>
      <c r="C365" t="s">
        <v>1254</v>
      </c>
      <c r="D365" s="1">
        <v>45532</v>
      </c>
      <c r="E365">
        <f t="shared" si="48"/>
        <v>40</v>
      </c>
      <c r="F365" t="s">
        <v>14</v>
      </c>
      <c r="G365">
        <v>680</v>
      </c>
      <c r="H365">
        <f t="shared" si="47"/>
        <v>68</v>
      </c>
      <c r="I365" t="s">
        <v>7</v>
      </c>
      <c r="J365" t="s">
        <v>8</v>
      </c>
      <c r="K365" t="s">
        <v>8</v>
      </c>
      <c r="L365" t="s">
        <v>8</v>
      </c>
      <c r="M365" t="s">
        <v>14</v>
      </c>
      <c r="N365" t="str">
        <f t="shared" si="49"/>
        <v>F</v>
      </c>
      <c r="O365" t="s">
        <v>7469</v>
      </c>
      <c r="P365" t="s">
        <v>7470</v>
      </c>
      <c r="Q365" t="s">
        <v>295</v>
      </c>
      <c r="R365">
        <v>4</v>
      </c>
      <c r="S365">
        <f t="shared" si="50"/>
        <v>2020</v>
      </c>
      <c r="T365" t="s">
        <v>12</v>
      </c>
      <c r="U365">
        <v>1</v>
      </c>
      <c r="V365" t="s">
        <v>886</v>
      </c>
      <c r="W365">
        <f>VLOOKUP(Q365,'PBT Tag Rates'!$A$6:$D$67,4,FALSE)</f>
        <v>0.98961045999999997</v>
      </c>
      <c r="X365">
        <v>1</v>
      </c>
      <c r="Y365" s="8">
        <f t="shared" si="51"/>
        <v>1</v>
      </c>
      <c r="Z365" s="10">
        <f>IFERROR(LOOKUP(H365,{30,43,48,53,58,63,68,73,78,83,88,93,97},{42,47,52,57,62,67,72,77,82,87,92,99,100}),999)</f>
        <v>72</v>
      </c>
      <c r="AA365" s="9">
        <f t="shared" si="52"/>
        <v>2.5</v>
      </c>
      <c r="AB365" s="9">
        <f>IFERROR(IF(I365="AI",AA365-VLOOKUP(Q365,'PBT Tag Rates'!$A$6:$L$53,11,FALSE),AA365-VLOOKUP(Q365,'PBT Tag Rates'!$A$6:$L$53,12,FALSE)),0)</f>
        <v>2.5104986157886811</v>
      </c>
      <c r="AC365" s="9">
        <f t="shared" si="53"/>
        <v>15.121015545636293</v>
      </c>
      <c r="AD365" s="12" t="s">
        <v>1969</v>
      </c>
      <c r="AE365" s="8"/>
    </row>
    <row r="366" spans="1:31" x14ac:dyDescent="0.25">
      <c r="A366" t="s">
        <v>2078</v>
      </c>
      <c r="B366" t="s">
        <v>2602</v>
      </c>
      <c r="C366" t="s">
        <v>1255</v>
      </c>
      <c r="D366" s="1">
        <v>45532</v>
      </c>
      <c r="E366">
        <f t="shared" si="48"/>
        <v>40</v>
      </c>
      <c r="F366" t="s">
        <v>6</v>
      </c>
      <c r="G366">
        <v>700</v>
      </c>
      <c r="H366">
        <f t="shared" si="47"/>
        <v>70</v>
      </c>
      <c r="I366" t="s">
        <v>9</v>
      </c>
      <c r="J366">
        <v>1</v>
      </c>
      <c r="K366" t="s">
        <v>8</v>
      </c>
      <c r="L366" t="s">
        <v>8</v>
      </c>
      <c r="M366" t="s">
        <v>6</v>
      </c>
      <c r="N366" t="str">
        <f t="shared" si="49"/>
        <v>M</v>
      </c>
      <c r="O366" t="s">
        <v>7471</v>
      </c>
      <c r="P366" t="s">
        <v>7472</v>
      </c>
      <c r="Q366" t="s">
        <v>295</v>
      </c>
      <c r="R366">
        <v>4</v>
      </c>
      <c r="S366">
        <f t="shared" si="50"/>
        <v>2020</v>
      </c>
      <c r="T366" t="s">
        <v>12</v>
      </c>
      <c r="U366">
        <v>1</v>
      </c>
      <c r="V366" t="s">
        <v>886</v>
      </c>
      <c r="W366">
        <f>VLOOKUP(Q366,'PBT Tag Rates'!$A$6:$D$67,4,FALSE)</f>
        <v>0.98961045999999997</v>
      </c>
      <c r="X366">
        <v>1</v>
      </c>
      <c r="Y366" s="8">
        <f t="shared" si="51"/>
        <v>1.028169014084507</v>
      </c>
      <c r="Z366" s="10">
        <f>IFERROR(LOOKUP(H366,{30,43,48,53,58,63,68,73,78,83,88,93,97},{42,47,52,57,62,67,72,77,82,87,92,99,100}),999)</f>
        <v>72</v>
      </c>
      <c r="AA366" s="9">
        <f t="shared" si="52"/>
        <v>2.5704225352112675</v>
      </c>
      <c r="AB366" s="9">
        <f>IFERROR(IF(I366="AI",AA366-VLOOKUP(Q366,'PBT Tag Rates'!$A$6:$L$53,11,FALSE),AA366-VLOOKUP(Q366,'PBT Tag Rates'!$A$6:$L$53,12,FALSE)),0)</f>
        <v>2.5809211509999486</v>
      </c>
      <c r="AC366" s="9">
        <f t="shared" si="53"/>
        <v>15.545178396392602</v>
      </c>
      <c r="AD366" s="12" t="s">
        <v>1969</v>
      </c>
      <c r="AE366" s="8"/>
    </row>
    <row r="367" spans="1:31" x14ac:dyDescent="0.25">
      <c r="A367" t="s">
        <v>2078</v>
      </c>
      <c r="B367" t="s">
        <v>2603</v>
      </c>
      <c r="C367" t="s">
        <v>1257</v>
      </c>
      <c r="D367" s="1">
        <v>45532</v>
      </c>
      <c r="E367">
        <f t="shared" si="48"/>
        <v>40</v>
      </c>
      <c r="F367" t="s">
        <v>6</v>
      </c>
      <c r="G367">
        <v>770</v>
      </c>
      <c r="H367">
        <f t="shared" si="47"/>
        <v>77</v>
      </c>
      <c r="I367" t="s">
        <v>9</v>
      </c>
      <c r="J367">
        <v>1</v>
      </c>
      <c r="K367" t="s">
        <v>8</v>
      </c>
      <c r="L367" t="s">
        <v>8</v>
      </c>
      <c r="M367" t="s">
        <v>6</v>
      </c>
      <c r="N367" t="str">
        <f t="shared" si="49"/>
        <v>M</v>
      </c>
      <c r="O367" t="s">
        <v>8</v>
      </c>
      <c r="P367" t="s">
        <v>8</v>
      </c>
      <c r="Q367" t="s">
        <v>11</v>
      </c>
      <c r="R367" t="s">
        <v>8</v>
      </c>
      <c r="S367" t="str">
        <f t="shared" si="50"/>
        <v>U</v>
      </c>
      <c r="T367" t="s">
        <v>12</v>
      </c>
      <c r="U367">
        <v>1</v>
      </c>
      <c r="V367" t="s">
        <v>8</v>
      </c>
      <c r="W367">
        <f>VLOOKUP(Q367,'PBT Tag Rates'!$A$6:$D$67,4,FALSE)</f>
        <v>1</v>
      </c>
      <c r="X367">
        <v>1</v>
      </c>
      <c r="Y367" s="8">
        <f t="shared" si="51"/>
        <v>1.0104166666666667</v>
      </c>
      <c r="Z367" s="10">
        <f>IFERROR(LOOKUP(H367,{30,43,48,53,58,63,68,73,78,83,88,93,97},{42,47,52,57,62,67,72,77,82,87,92,99,100}),999)</f>
        <v>77</v>
      </c>
      <c r="AA367" s="9">
        <f t="shared" si="52"/>
        <v>2.5260416666666665</v>
      </c>
      <c r="AB367" s="9">
        <f>IFERROR(IF(I367="AI",AA367-VLOOKUP(Q367,'PBT Tag Rates'!$A$6:$L$53,11,FALSE),AA367-VLOOKUP(Q367,'PBT Tag Rates'!$A$6:$L$53,12,FALSE)),0)</f>
        <v>2.0097642243161444</v>
      </c>
      <c r="AC367" s="9">
        <f t="shared" si="53"/>
        <v>12.10503598282251</v>
      </c>
      <c r="AD367" s="12" t="s">
        <v>1969</v>
      </c>
      <c r="AE367" s="8"/>
    </row>
    <row r="368" spans="1:31" x14ac:dyDescent="0.25">
      <c r="A368" t="s">
        <v>2078</v>
      </c>
      <c r="B368" t="s">
        <v>2604</v>
      </c>
      <c r="C368" t="s">
        <v>1258</v>
      </c>
      <c r="D368" s="1">
        <v>45532</v>
      </c>
      <c r="E368">
        <f t="shared" si="48"/>
        <v>40</v>
      </c>
      <c r="F368" t="s">
        <v>14</v>
      </c>
      <c r="G368">
        <v>870</v>
      </c>
      <c r="H368">
        <f t="shared" si="47"/>
        <v>87</v>
      </c>
      <c r="I368" t="s">
        <v>7</v>
      </c>
      <c r="J368" t="s">
        <v>8</v>
      </c>
      <c r="K368" t="s">
        <v>6658</v>
      </c>
      <c r="L368" t="s">
        <v>8</v>
      </c>
      <c r="M368" t="s">
        <v>14</v>
      </c>
      <c r="N368" t="str">
        <f t="shared" si="49"/>
        <v>F</v>
      </c>
      <c r="O368" t="s">
        <v>533</v>
      </c>
      <c r="P368" t="s">
        <v>534</v>
      </c>
      <c r="Q368" t="s">
        <v>178</v>
      </c>
      <c r="R368">
        <v>5</v>
      </c>
      <c r="S368">
        <f t="shared" si="50"/>
        <v>2019</v>
      </c>
      <c r="T368" t="s">
        <v>12</v>
      </c>
      <c r="U368">
        <v>1.00000000000001</v>
      </c>
      <c r="V368" t="s">
        <v>743</v>
      </c>
      <c r="W368">
        <f>VLOOKUP(Q368,'PBT Tag Rates'!$A$6:$D$67,4,FALSE)</f>
        <v>0.99705232300000002</v>
      </c>
      <c r="X368">
        <v>1</v>
      </c>
      <c r="Y368" s="8">
        <f t="shared" si="51"/>
        <v>1</v>
      </c>
      <c r="Z368" s="10">
        <f>IFERROR(LOOKUP(H368,{30,43,48,53,58,63,68,73,78,83,88,93,97},{42,47,52,57,62,67,72,77,82,87,92,99,100}),999)</f>
        <v>87</v>
      </c>
      <c r="AA368" s="9">
        <f t="shared" si="52"/>
        <v>2.5</v>
      </c>
      <c r="AB368" s="9">
        <f>IFERROR(IF(I368="AI",AA368-VLOOKUP(Q368,'PBT Tag Rates'!$A$6:$L$53,11,FALSE),AA368-VLOOKUP(Q368,'PBT Tag Rates'!$A$6:$L$53,12,FALSE)),0)</f>
        <v>2.50295639148719</v>
      </c>
      <c r="AC368" s="9">
        <f t="shared" si="53"/>
        <v>15.075587880313446</v>
      </c>
      <c r="AD368" s="12" t="s">
        <v>1969</v>
      </c>
      <c r="AE368" s="8"/>
    </row>
    <row r="369" spans="1:31" x14ac:dyDescent="0.25">
      <c r="A369" t="s">
        <v>2078</v>
      </c>
      <c r="B369" t="s">
        <v>2605</v>
      </c>
      <c r="C369" t="s">
        <v>2606</v>
      </c>
      <c r="D369" s="1">
        <v>45532</v>
      </c>
      <c r="E369">
        <f t="shared" si="48"/>
        <v>40</v>
      </c>
      <c r="F369" t="s">
        <v>6</v>
      </c>
      <c r="G369">
        <v>440</v>
      </c>
      <c r="H369">
        <f t="shared" si="47"/>
        <v>44</v>
      </c>
      <c r="I369" t="s">
        <v>7</v>
      </c>
      <c r="J369">
        <v>1</v>
      </c>
      <c r="K369" t="s">
        <v>8</v>
      </c>
      <c r="L369" t="s">
        <v>8</v>
      </c>
      <c r="M369" t="s">
        <v>6</v>
      </c>
      <c r="N369" t="str">
        <f t="shared" si="49"/>
        <v>M</v>
      </c>
      <c r="O369" t="s">
        <v>7473</v>
      </c>
      <c r="P369" t="s">
        <v>7474</v>
      </c>
      <c r="Q369" t="s">
        <v>7200</v>
      </c>
      <c r="R369">
        <v>2</v>
      </c>
      <c r="S369">
        <f t="shared" si="50"/>
        <v>2022</v>
      </c>
      <c r="T369" t="s">
        <v>12</v>
      </c>
      <c r="U369">
        <v>1</v>
      </c>
      <c r="V369" t="s">
        <v>740</v>
      </c>
      <c r="W369">
        <f>VLOOKUP(Q369,'PBT Tag Rates'!$A$6:$D$67,4,FALSE)</f>
        <v>0.98</v>
      </c>
      <c r="X369">
        <v>1</v>
      </c>
      <c r="Y369" s="8">
        <f t="shared" si="51"/>
        <v>1</v>
      </c>
      <c r="Z369" s="10">
        <f>IFERROR(LOOKUP(H369,{30,43,48,53,58,63,68,73,78,83,88,93,97},{42,47,52,57,62,67,72,77,82,87,92,99,100}),999)</f>
        <v>47</v>
      </c>
      <c r="AA369" s="9">
        <f t="shared" si="52"/>
        <v>2.5</v>
      </c>
      <c r="AB369" s="9">
        <f>IFERROR(IF(I369="AI",AA369-VLOOKUP(Q369,'PBT Tag Rates'!$A$6:$L$53,11,FALSE),AA369-VLOOKUP(Q369,'PBT Tag Rates'!$A$6:$L$53,12,FALSE)),0)</f>
        <v>2.5204081632653064</v>
      </c>
      <c r="AC369" s="9">
        <f t="shared" si="53"/>
        <v>15.180701864721238</v>
      </c>
      <c r="AD369" s="12" t="s">
        <v>1969</v>
      </c>
      <c r="AE369" s="8"/>
    </row>
    <row r="370" spans="1:31" x14ac:dyDescent="0.25">
      <c r="A370" t="s">
        <v>2078</v>
      </c>
      <c r="B370" t="s">
        <v>2607</v>
      </c>
      <c r="C370" t="s">
        <v>1260</v>
      </c>
      <c r="D370" s="1">
        <v>45532</v>
      </c>
      <c r="E370">
        <f t="shared" si="48"/>
        <v>40</v>
      </c>
      <c r="F370" t="s">
        <v>14</v>
      </c>
      <c r="G370">
        <v>910</v>
      </c>
      <c r="H370">
        <f t="shared" si="47"/>
        <v>91</v>
      </c>
      <c r="I370" t="s">
        <v>7</v>
      </c>
      <c r="J370" t="s">
        <v>8</v>
      </c>
      <c r="K370" t="s">
        <v>6659</v>
      </c>
      <c r="L370" t="s">
        <v>8</v>
      </c>
      <c r="M370" t="s">
        <v>14</v>
      </c>
      <c r="N370" t="str">
        <f t="shared" si="49"/>
        <v>F</v>
      </c>
      <c r="O370" t="s">
        <v>8</v>
      </c>
      <c r="P370" t="s">
        <v>8</v>
      </c>
      <c r="Q370" t="s">
        <v>11</v>
      </c>
      <c r="R370" t="s">
        <v>8</v>
      </c>
      <c r="S370" t="str">
        <f t="shared" si="50"/>
        <v>U</v>
      </c>
      <c r="T370" t="s">
        <v>12</v>
      </c>
      <c r="U370">
        <v>1</v>
      </c>
      <c r="V370" t="s">
        <v>8</v>
      </c>
      <c r="W370">
        <f>VLOOKUP(Q370,'PBT Tag Rates'!$A$6:$D$67,4,FALSE)</f>
        <v>1</v>
      </c>
      <c r="X370">
        <v>1</v>
      </c>
      <c r="Y370" s="8">
        <f t="shared" si="51"/>
        <v>1</v>
      </c>
      <c r="Z370" s="10">
        <f>IFERROR(LOOKUP(H370,{30,43,48,53,58,63,68,73,78,83,88,93,97},{42,47,52,57,62,67,72,77,82,87,92,99,100}),999)</f>
        <v>92</v>
      </c>
      <c r="AA370" s="9">
        <f t="shared" si="52"/>
        <v>2.5</v>
      </c>
      <c r="AB370" s="9">
        <f>IFERROR(IF(I370="AI",AA370-VLOOKUP(Q370,'PBT Tag Rates'!$A$6:$L$53,11,FALSE),AA370-VLOOKUP(Q370,'PBT Tag Rates'!$A$6:$L$53,12,FALSE)),0)</f>
        <v>2.4586968734976251</v>
      </c>
      <c r="AC370" s="9">
        <f t="shared" si="53"/>
        <v>14.809007825118979</v>
      </c>
      <c r="AD370" s="12" t="s">
        <v>1970</v>
      </c>
      <c r="AE370" s="8"/>
    </row>
    <row r="371" spans="1:31" x14ac:dyDescent="0.25">
      <c r="A371" t="s">
        <v>2078</v>
      </c>
      <c r="B371" t="s">
        <v>2608</v>
      </c>
      <c r="C371" t="s">
        <v>2609</v>
      </c>
      <c r="D371" s="1">
        <v>45532</v>
      </c>
      <c r="E371">
        <f t="shared" si="48"/>
        <v>40</v>
      </c>
      <c r="F371" t="s">
        <v>14</v>
      </c>
      <c r="G371">
        <v>840</v>
      </c>
      <c r="H371">
        <f t="shared" si="47"/>
        <v>84</v>
      </c>
      <c r="I371" t="s">
        <v>7</v>
      </c>
      <c r="J371" t="s">
        <v>8</v>
      </c>
      <c r="K371" t="s">
        <v>6660</v>
      </c>
      <c r="L371" t="s">
        <v>8</v>
      </c>
      <c r="M371" t="s">
        <v>14</v>
      </c>
      <c r="N371" t="str">
        <f t="shared" si="49"/>
        <v>F</v>
      </c>
      <c r="O371" t="s">
        <v>410</v>
      </c>
      <c r="P371" t="s">
        <v>411</v>
      </c>
      <c r="Q371" t="s">
        <v>295</v>
      </c>
      <c r="R371">
        <v>4</v>
      </c>
      <c r="S371">
        <f t="shared" si="50"/>
        <v>2020</v>
      </c>
      <c r="T371" t="s">
        <v>12</v>
      </c>
      <c r="U371">
        <v>1</v>
      </c>
      <c r="V371" t="s">
        <v>892</v>
      </c>
      <c r="W371">
        <f>VLOOKUP(Q371,'PBT Tag Rates'!$A$6:$D$67,4,FALSE)</f>
        <v>0.98961045999999997</v>
      </c>
      <c r="X371">
        <v>1</v>
      </c>
      <c r="Y371" s="8">
        <f t="shared" si="51"/>
        <v>1</v>
      </c>
      <c r="Z371" s="10">
        <f>IFERROR(LOOKUP(H371,{30,43,48,53,58,63,68,73,78,83,88,93,97},{42,47,52,57,62,67,72,77,82,87,92,99,100}),999)</f>
        <v>87</v>
      </c>
      <c r="AA371" s="9">
        <f t="shared" si="52"/>
        <v>2.5</v>
      </c>
      <c r="AB371" s="9">
        <f>IFERROR(IF(I371="AI",AA371-VLOOKUP(Q371,'PBT Tag Rates'!$A$6:$L$53,11,FALSE),AA371-VLOOKUP(Q371,'PBT Tag Rates'!$A$6:$L$53,12,FALSE)),0)</f>
        <v>2.5104986157886811</v>
      </c>
      <c r="AC371" s="9">
        <f t="shared" si="53"/>
        <v>15.121015545636293</v>
      </c>
      <c r="AD371" s="12" t="s">
        <v>1969</v>
      </c>
      <c r="AE371" s="8"/>
    </row>
    <row r="372" spans="1:31" x14ac:dyDescent="0.25">
      <c r="A372" t="s">
        <v>2078</v>
      </c>
      <c r="B372" t="s">
        <v>2610</v>
      </c>
      <c r="C372" t="s">
        <v>1261</v>
      </c>
      <c r="D372" s="1">
        <v>45532</v>
      </c>
      <c r="E372">
        <f t="shared" si="48"/>
        <v>40</v>
      </c>
      <c r="F372" t="s">
        <v>6</v>
      </c>
      <c r="G372">
        <v>470</v>
      </c>
      <c r="H372">
        <f t="shared" si="47"/>
        <v>47</v>
      </c>
      <c r="I372" t="s">
        <v>7</v>
      </c>
      <c r="J372" t="s">
        <v>8</v>
      </c>
      <c r="K372" t="s">
        <v>8</v>
      </c>
      <c r="L372" t="s">
        <v>8</v>
      </c>
      <c r="M372" t="s">
        <v>6</v>
      </c>
      <c r="N372" t="str">
        <f t="shared" si="49"/>
        <v>M</v>
      </c>
      <c r="O372" t="s">
        <v>7347</v>
      </c>
      <c r="P372" t="s">
        <v>7348</v>
      </c>
      <c r="Q372" t="s">
        <v>7200</v>
      </c>
      <c r="R372">
        <v>2</v>
      </c>
      <c r="S372">
        <f t="shared" si="50"/>
        <v>2022</v>
      </c>
      <c r="T372" t="s">
        <v>12</v>
      </c>
      <c r="U372">
        <v>1</v>
      </c>
      <c r="V372" t="s">
        <v>892</v>
      </c>
      <c r="W372">
        <f>VLOOKUP(Q372,'PBT Tag Rates'!$A$6:$D$67,4,FALSE)</f>
        <v>0.98</v>
      </c>
      <c r="X372">
        <v>1</v>
      </c>
      <c r="Y372" s="8">
        <f t="shared" si="51"/>
        <v>1</v>
      </c>
      <c r="Z372" s="10">
        <f>IFERROR(LOOKUP(H372,{30,43,48,53,58,63,68,73,78,83,88,93,97},{42,47,52,57,62,67,72,77,82,87,92,99,100}),999)</f>
        <v>47</v>
      </c>
      <c r="AA372" s="9">
        <f t="shared" si="52"/>
        <v>2.5</v>
      </c>
      <c r="AB372" s="9">
        <f>IFERROR(IF(I372="AI",AA372-VLOOKUP(Q372,'PBT Tag Rates'!$A$6:$L$53,11,FALSE),AA372-VLOOKUP(Q372,'PBT Tag Rates'!$A$6:$L$53,12,FALSE)),0)</f>
        <v>2.5204081632653064</v>
      </c>
      <c r="AC372" s="9">
        <f t="shared" si="53"/>
        <v>15.180701864721238</v>
      </c>
      <c r="AD372" s="12" t="s">
        <v>1969</v>
      </c>
      <c r="AE372" s="8"/>
    </row>
    <row r="373" spans="1:31" x14ac:dyDescent="0.25">
      <c r="A373" t="s">
        <v>2078</v>
      </c>
      <c r="B373" t="s">
        <v>2611</v>
      </c>
      <c r="C373" t="s">
        <v>2612</v>
      </c>
      <c r="D373" s="1">
        <v>45532</v>
      </c>
      <c r="E373">
        <f t="shared" si="48"/>
        <v>40</v>
      </c>
      <c r="F373" t="s">
        <v>14</v>
      </c>
      <c r="G373">
        <v>820</v>
      </c>
      <c r="H373">
        <f t="shared" si="47"/>
        <v>82</v>
      </c>
      <c r="I373" t="s">
        <v>7</v>
      </c>
      <c r="J373" t="s">
        <v>8</v>
      </c>
      <c r="K373" t="s">
        <v>6661</v>
      </c>
      <c r="L373" t="s">
        <v>8</v>
      </c>
      <c r="M373" t="s">
        <v>14</v>
      </c>
      <c r="N373" t="str">
        <f t="shared" si="49"/>
        <v>F</v>
      </c>
      <c r="O373" t="s">
        <v>8</v>
      </c>
      <c r="P373" t="s">
        <v>8</v>
      </c>
      <c r="Q373" t="s">
        <v>11</v>
      </c>
      <c r="R373" t="s">
        <v>8</v>
      </c>
      <c r="S373" t="str">
        <f t="shared" si="50"/>
        <v>U</v>
      </c>
      <c r="T373" t="s">
        <v>12</v>
      </c>
      <c r="U373">
        <v>1</v>
      </c>
      <c r="V373" t="s">
        <v>8</v>
      </c>
      <c r="W373">
        <f>VLOOKUP(Q373,'PBT Tag Rates'!$A$6:$D$67,4,FALSE)</f>
        <v>1</v>
      </c>
      <c r="X373">
        <v>1</v>
      </c>
      <c r="Y373" s="8">
        <f t="shared" si="51"/>
        <v>1.0208333333333333</v>
      </c>
      <c r="Z373" s="10">
        <f>IFERROR(LOOKUP(H373,{30,43,48,53,58,63,68,73,78,83,88,93,97},{42,47,52,57,62,67,72,77,82,87,92,99,100}),999)</f>
        <v>82</v>
      </c>
      <c r="AA373" s="9">
        <f t="shared" si="52"/>
        <v>2.552083333333333</v>
      </c>
      <c r="AB373" s="9">
        <f>IFERROR(IF(I373="AI",AA373-VLOOKUP(Q373,'PBT Tag Rates'!$A$6:$L$53,11,FALSE),AA373-VLOOKUP(Q373,'PBT Tag Rates'!$A$6:$L$53,12,FALSE)),0)</f>
        <v>2.5107802068309582</v>
      </c>
      <c r="AC373" s="9">
        <f t="shared" si="53"/>
        <v>15.122711600157498</v>
      </c>
      <c r="AD373" s="12" t="s">
        <v>1969</v>
      </c>
      <c r="AE373" s="8"/>
    </row>
    <row r="374" spans="1:31" x14ac:dyDescent="0.25">
      <c r="A374" t="s">
        <v>2078</v>
      </c>
      <c r="B374" t="s">
        <v>2613</v>
      </c>
      <c r="C374" t="s">
        <v>2614</v>
      </c>
      <c r="D374" s="1">
        <v>45532</v>
      </c>
      <c r="E374">
        <f t="shared" si="48"/>
        <v>40</v>
      </c>
      <c r="F374" t="s">
        <v>14</v>
      </c>
      <c r="G374">
        <v>680</v>
      </c>
      <c r="H374">
        <f t="shared" si="47"/>
        <v>68</v>
      </c>
      <c r="I374" t="s">
        <v>9</v>
      </c>
      <c r="J374">
        <v>1</v>
      </c>
      <c r="K374" t="s">
        <v>8</v>
      </c>
      <c r="L374" t="s">
        <v>8</v>
      </c>
      <c r="M374" t="s">
        <v>14</v>
      </c>
      <c r="N374" t="str">
        <f t="shared" si="49"/>
        <v>F</v>
      </c>
      <c r="O374" t="s">
        <v>7475</v>
      </c>
      <c r="P374" t="s">
        <v>7476</v>
      </c>
      <c r="Q374" t="s">
        <v>940</v>
      </c>
      <c r="R374">
        <v>3</v>
      </c>
      <c r="S374">
        <f t="shared" si="50"/>
        <v>2021</v>
      </c>
      <c r="T374" t="s">
        <v>12</v>
      </c>
      <c r="U374">
        <v>1</v>
      </c>
      <c r="V374" t="s">
        <v>889</v>
      </c>
      <c r="W374">
        <f>VLOOKUP(Q374,'PBT Tag Rates'!$A$6:$D$67,4,FALSE)</f>
        <v>0.98140000000000005</v>
      </c>
      <c r="X374">
        <v>1</v>
      </c>
      <c r="Y374" s="8">
        <f t="shared" si="51"/>
        <v>1</v>
      </c>
      <c r="Z374" s="10">
        <f>IFERROR(LOOKUP(H374,{30,43,48,53,58,63,68,73,78,83,88,93,97},{42,47,52,57,62,67,72,77,82,87,92,99,100}),999)</f>
        <v>72</v>
      </c>
      <c r="AA374" s="9">
        <f t="shared" si="52"/>
        <v>2.5</v>
      </c>
      <c r="AB374" s="9">
        <f>IFERROR(IF(I374="AI",AA374-VLOOKUP(Q374,'PBT Tag Rates'!$A$6:$L$53,11,FALSE),AA374-VLOOKUP(Q374,'PBT Tag Rates'!$A$6:$L$53,12,FALSE)),0)</f>
        <v>2.5189525168127163</v>
      </c>
      <c r="AC374" s="9">
        <f t="shared" si="53"/>
        <v>15.171934342405097</v>
      </c>
      <c r="AD374" s="12" t="s">
        <v>1969</v>
      </c>
      <c r="AE374" s="8"/>
    </row>
    <row r="375" spans="1:31" x14ac:dyDescent="0.25">
      <c r="A375" t="s">
        <v>2078</v>
      </c>
      <c r="B375" t="s">
        <v>2615</v>
      </c>
      <c r="C375" t="s">
        <v>1262</v>
      </c>
      <c r="D375" s="1">
        <v>45532</v>
      </c>
      <c r="E375">
        <f t="shared" si="48"/>
        <v>40</v>
      </c>
      <c r="F375" t="s">
        <v>6</v>
      </c>
      <c r="G375">
        <v>930</v>
      </c>
      <c r="H375">
        <f t="shared" ref="H375:H438" si="54">G375/10</f>
        <v>93</v>
      </c>
      <c r="I375" t="s">
        <v>7</v>
      </c>
      <c r="J375" t="s">
        <v>8</v>
      </c>
      <c r="K375" t="s">
        <v>6662</v>
      </c>
      <c r="L375" t="s">
        <v>8</v>
      </c>
      <c r="M375" t="s">
        <v>6</v>
      </c>
      <c r="N375" t="str">
        <f t="shared" si="49"/>
        <v>M</v>
      </c>
      <c r="O375" t="s">
        <v>999</v>
      </c>
      <c r="P375" t="s">
        <v>1018</v>
      </c>
      <c r="Q375" t="s">
        <v>178</v>
      </c>
      <c r="R375">
        <v>5</v>
      </c>
      <c r="S375">
        <f t="shared" si="50"/>
        <v>2019</v>
      </c>
      <c r="T375" t="s">
        <v>12</v>
      </c>
      <c r="U375">
        <v>0.999999999999997</v>
      </c>
      <c r="V375" t="s">
        <v>743</v>
      </c>
      <c r="W375">
        <f>VLOOKUP(Q375,'PBT Tag Rates'!$A$6:$D$67,4,FALSE)</f>
        <v>0.99705232300000002</v>
      </c>
      <c r="X375">
        <v>1</v>
      </c>
      <c r="Y375" s="8">
        <f t="shared" si="51"/>
        <v>1</v>
      </c>
      <c r="Z375" s="10">
        <f>IFERROR(LOOKUP(H375,{30,43,48,53,58,63,68,73,78,83,88,93,97},{42,47,52,57,62,67,72,77,82,87,92,99,100}),999)</f>
        <v>99</v>
      </c>
      <c r="AA375" s="9">
        <f t="shared" si="52"/>
        <v>2.5</v>
      </c>
      <c r="AB375" s="9">
        <f>IFERROR(IF(I375="AI",AA375-VLOOKUP(Q375,'PBT Tag Rates'!$A$6:$L$53,11,FALSE),AA375-VLOOKUP(Q375,'PBT Tag Rates'!$A$6:$L$53,12,FALSE)),0)</f>
        <v>2.50295639148719</v>
      </c>
      <c r="AC375" s="9">
        <f t="shared" si="53"/>
        <v>15.075587880313446</v>
      </c>
      <c r="AD375" s="12" t="s">
        <v>1969</v>
      </c>
      <c r="AE375" s="8"/>
    </row>
    <row r="376" spans="1:31" x14ac:dyDescent="0.25">
      <c r="A376" t="s">
        <v>2078</v>
      </c>
      <c r="B376" t="s">
        <v>2616</v>
      </c>
      <c r="C376" t="s">
        <v>1263</v>
      </c>
      <c r="D376" s="1">
        <v>45532</v>
      </c>
      <c r="E376">
        <f t="shared" si="48"/>
        <v>40</v>
      </c>
      <c r="F376" t="s">
        <v>6</v>
      </c>
      <c r="G376">
        <v>470</v>
      </c>
      <c r="H376">
        <f t="shared" si="54"/>
        <v>47</v>
      </c>
      <c r="I376" t="s">
        <v>9</v>
      </c>
      <c r="J376">
        <v>1</v>
      </c>
      <c r="K376" t="s">
        <v>8</v>
      </c>
      <c r="L376" t="s">
        <v>8</v>
      </c>
      <c r="M376" t="s">
        <v>6</v>
      </c>
      <c r="N376" t="str">
        <f t="shared" si="49"/>
        <v>M</v>
      </c>
      <c r="O376" t="s">
        <v>7477</v>
      </c>
      <c r="P376" t="s">
        <v>7478</v>
      </c>
      <c r="Q376" t="s">
        <v>7200</v>
      </c>
      <c r="R376">
        <v>2</v>
      </c>
      <c r="S376">
        <f t="shared" si="50"/>
        <v>2022</v>
      </c>
      <c r="T376" t="s">
        <v>12</v>
      </c>
      <c r="U376">
        <v>0.999999999999996</v>
      </c>
      <c r="V376" t="s">
        <v>889</v>
      </c>
      <c r="W376">
        <f>VLOOKUP(Q376,'PBT Tag Rates'!$A$6:$D$67,4,FALSE)</f>
        <v>0.98</v>
      </c>
      <c r="X376">
        <v>1</v>
      </c>
      <c r="Y376" s="8">
        <f t="shared" si="51"/>
        <v>1</v>
      </c>
      <c r="Z376" s="10">
        <f>IFERROR(LOOKUP(H376,{30,43,48,53,58,63,68,73,78,83,88,93,97},{42,47,52,57,62,67,72,77,82,87,92,99,100}),999)</f>
        <v>47</v>
      </c>
      <c r="AA376" s="9">
        <f t="shared" si="52"/>
        <v>2.5</v>
      </c>
      <c r="AB376" s="9">
        <f>IFERROR(IF(I376="AI",AA376-VLOOKUP(Q376,'PBT Tag Rates'!$A$6:$L$53,11,FALSE),AA376-VLOOKUP(Q376,'PBT Tag Rates'!$A$6:$L$53,12,FALSE)),0)</f>
        <v>2.5204081632653059</v>
      </c>
      <c r="AC376" s="9">
        <f t="shared" si="53"/>
        <v>15.180701864721234</v>
      </c>
      <c r="AD376" s="12" t="s">
        <v>1969</v>
      </c>
      <c r="AE376" s="8"/>
    </row>
    <row r="377" spans="1:31" x14ac:dyDescent="0.25">
      <c r="A377" t="s">
        <v>2078</v>
      </c>
      <c r="B377" t="s">
        <v>2617</v>
      </c>
      <c r="C377" t="s">
        <v>2618</v>
      </c>
      <c r="D377" s="1">
        <v>45532</v>
      </c>
      <c r="E377">
        <f t="shared" si="48"/>
        <v>40</v>
      </c>
      <c r="F377" t="s">
        <v>14</v>
      </c>
      <c r="G377">
        <v>820</v>
      </c>
      <c r="H377">
        <f t="shared" si="54"/>
        <v>82</v>
      </c>
      <c r="I377" t="s">
        <v>7</v>
      </c>
      <c r="J377" t="s">
        <v>8</v>
      </c>
      <c r="K377" t="s">
        <v>6663</v>
      </c>
      <c r="L377" t="s">
        <v>8</v>
      </c>
      <c r="M377" t="s">
        <v>14</v>
      </c>
      <c r="N377" t="str">
        <f t="shared" si="49"/>
        <v>F</v>
      </c>
      <c r="O377" t="s">
        <v>8</v>
      </c>
      <c r="P377" t="s">
        <v>8</v>
      </c>
      <c r="Q377" t="s">
        <v>11</v>
      </c>
      <c r="R377" t="s">
        <v>8</v>
      </c>
      <c r="S377" t="str">
        <f t="shared" si="50"/>
        <v>U</v>
      </c>
      <c r="T377" t="s">
        <v>12</v>
      </c>
      <c r="U377">
        <v>1</v>
      </c>
      <c r="V377" t="s">
        <v>8</v>
      </c>
      <c r="W377">
        <f>VLOOKUP(Q377,'PBT Tag Rates'!$A$6:$D$67,4,FALSE)</f>
        <v>1</v>
      </c>
      <c r="X377">
        <v>1</v>
      </c>
      <c r="Y377" s="8">
        <f t="shared" si="51"/>
        <v>1.0208333333333333</v>
      </c>
      <c r="Z377" s="10">
        <f>IFERROR(LOOKUP(H377,{30,43,48,53,58,63,68,73,78,83,88,93,97},{42,47,52,57,62,67,72,77,82,87,92,99,100}),999)</f>
        <v>82</v>
      </c>
      <c r="AA377" s="9">
        <f t="shared" si="52"/>
        <v>2.552083333333333</v>
      </c>
      <c r="AB377" s="9">
        <f>IFERROR(IF(I377="AI",AA377-VLOOKUP(Q377,'PBT Tag Rates'!$A$6:$L$53,11,FALSE),AA377-VLOOKUP(Q377,'PBT Tag Rates'!$A$6:$L$53,12,FALSE)),0)</f>
        <v>2.5107802068309582</v>
      </c>
      <c r="AC377" s="9">
        <f t="shared" si="53"/>
        <v>15.122711600157498</v>
      </c>
      <c r="AD377" s="12" t="s">
        <v>1969</v>
      </c>
      <c r="AE377" s="8"/>
    </row>
    <row r="378" spans="1:31" x14ac:dyDescent="0.25">
      <c r="A378" t="s">
        <v>2078</v>
      </c>
      <c r="B378" t="s">
        <v>2619</v>
      </c>
      <c r="C378" t="s">
        <v>1266</v>
      </c>
      <c r="D378" s="1">
        <v>45532</v>
      </c>
      <c r="E378">
        <f t="shared" si="48"/>
        <v>40</v>
      </c>
      <c r="F378" t="s">
        <v>14</v>
      </c>
      <c r="G378">
        <v>720</v>
      </c>
      <c r="H378">
        <f t="shared" si="54"/>
        <v>72</v>
      </c>
      <c r="I378" t="s">
        <v>7</v>
      </c>
      <c r="J378" t="s">
        <v>8</v>
      </c>
      <c r="K378" t="s">
        <v>6664</v>
      </c>
      <c r="L378" t="s">
        <v>8</v>
      </c>
      <c r="M378" t="s">
        <v>14</v>
      </c>
      <c r="N378" t="str">
        <f t="shared" si="49"/>
        <v>F</v>
      </c>
      <c r="O378" t="s">
        <v>303</v>
      </c>
      <c r="P378" t="s">
        <v>304</v>
      </c>
      <c r="Q378" t="s">
        <v>171</v>
      </c>
      <c r="R378">
        <v>5</v>
      </c>
      <c r="S378">
        <f t="shared" si="50"/>
        <v>2019</v>
      </c>
      <c r="T378" t="s">
        <v>12</v>
      </c>
      <c r="U378">
        <v>1</v>
      </c>
      <c r="V378" t="s">
        <v>886</v>
      </c>
      <c r="W378">
        <f>VLOOKUP(Q378,'PBT Tag Rates'!$A$6:$D$67,4,FALSE)</f>
        <v>0.95971980899999998</v>
      </c>
      <c r="X378">
        <v>1</v>
      </c>
      <c r="Y378" s="8">
        <f t="shared" si="51"/>
        <v>1</v>
      </c>
      <c r="Z378" s="10">
        <f>IFERROR(LOOKUP(H378,{30,43,48,53,58,63,68,73,78,83,88,93,97},{42,47,52,57,62,67,72,77,82,87,92,99,100}),999)</f>
        <v>72</v>
      </c>
      <c r="AA378" s="9">
        <f t="shared" si="52"/>
        <v>2.5</v>
      </c>
      <c r="AB378" s="9">
        <f>IFERROR(IF(I378="AI",AA378-VLOOKUP(Q378,'PBT Tag Rates'!$A$6:$L$53,11,FALSE),AA378-VLOOKUP(Q378,'PBT Tag Rates'!$A$6:$L$53,12,FALSE)),0)</f>
        <v>2.541970782120222</v>
      </c>
      <c r="AC378" s="9">
        <f t="shared" si="53"/>
        <v>15.310575943463711</v>
      </c>
      <c r="AD378" s="12" t="s">
        <v>1969</v>
      </c>
      <c r="AE378" s="8"/>
    </row>
    <row r="379" spans="1:31" x14ac:dyDescent="0.25">
      <c r="A379" t="s">
        <v>2078</v>
      </c>
      <c r="B379" t="s">
        <v>2620</v>
      </c>
      <c r="C379" t="s">
        <v>1267</v>
      </c>
      <c r="D379" s="1">
        <v>45532</v>
      </c>
      <c r="E379">
        <f t="shared" si="48"/>
        <v>40</v>
      </c>
      <c r="F379" t="s">
        <v>14</v>
      </c>
      <c r="G379">
        <v>790</v>
      </c>
      <c r="H379">
        <f t="shared" si="54"/>
        <v>79</v>
      </c>
      <c r="I379" t="s">
        <v>7</v>
      </c>
      <c r="J379" t="s">
        <v>8</v>
      </c>
      <c r="K379" t="s">
        <v>8</v>
      </c>
      <c r="L379" t="s">
        <v>8</v>
      </c>
      <c r="M379" t="s">
        <v>6</v>
      </c>
      <c r="N379" t="str">
        <f t="shared" si="49"/>
        <v>M</v>
      </c>
      <c r="O379" t="s">
        <v>1684</v>
      </c>
      <c r="P379" t="s">
        <v>1685</v>
      </c>
      <c r="Q379" t="s">
        <v>476</v>
      </c>
      <c r="R379">
        <v>4</v>
      </c>
      <c r="S379">
        <f t="shared" si="50"/>
        <v>2020</v>
      </c>
      <c r="T379" t="s">
        <v>12</v>
      </c>
      <c r="U379">
        <v>1</v>
      </c>
      <c r="V379" t="s">
        <v>658</v>
      </c>
      <c r="W379">
        <f>VLOOKUP(Q379,'PBT Tag Rates'!$A$6:$D$67,4,FALSE)</f>
        <v>0.98845608500000004</v>
      </c>
      <c r="X379">
        <v>1</v>
      </c>
      <c r="Y379" s="8">
        <f t="shared" si="51"/>
        <v>1</v>
      </c>
      <c r="Z379" s="10">
        <f>IFERROR(LOOKUP(H379,{30,43,48,53,58,63,68,73,78,83,88,93,97},{42,47,52,57,62,67,72,77,82,87,92,99,100}),999)</f>
        <v>82</v>
      </c>
      <c r="AA379" s="9">
        <f t="shared" si="52"/>
        <v>2.5</v>
      </c>
      <c r="AB379" s="9">
        <f>IFERROR(IF(I379="AI",AA379-VLOOKUP(Q379,'PBT Tag Rates'!$A$6:$L$53,11,FALSE),AA379-VLOOKUP(Q379,'PBT Tag Rates'!$A$6:$L$53,12,FALSE)),0)</f>
        <v>2.5116787333045756</v>
      </c>
      <c r="AC379" s="9">
        <f t="shared" si="53"/>
        <v>15.128123526175017</v>
      </c>
      <c r="AD379" s="12" t="s">
        <v>1969</v>
      </c>
      <c r="AE379" s="8"/>
    </row>
    <row r="380" spans="1:31" x14ac:dyDescent="0.25">
      <c r="A380" t="s">
        <v>2078</v>
      </c>
      <c r="B380" t="s">
        <v>2621</v>
      </c>
      <c r="C380" t="s">
        <v>1268</v>
      </c>
      <c r="D380" s="1">
        <v>45532</v>
      </c>
      <c r="E380">
        <f t="shared" si="48"/>
        <v>40</v>
      </c>
      <c r="F380" t="s">
        <v>14</v>
      </c>
      <c r="G380">
        <v>740</v>
      </c>
      <c r="H380">
        <f t="shared" si="54"/>
        <v>74</v>
      </c>
      <c r="I380" t="s">
        <v>7</v>
      </c>
      <c r="J380" t="s">
        <v>8</v>
      </c>
      <c r="K380" t="s">
        <v>6665</v>
      </c>
      <c r="L380" t="s">
        <v>8</v>
      </c>
      <c r="M380" t="s">
        <v>14</v>
      </c>
      <c r="N380" t="str">
        <f t="shared" si="49"/>
        <v>F</v>
      </c>
      <c r="O380" t="s">
        <v>7479</v>
      </c>
      <c r="P380" t="s">
        <v>7480</v>
      </c>
      <c r="Q380" t="s">
        <v>476</v>
      </c>
      <c r="R380">
        <v>4</v>
      </c>
      <c r="S380">
        <f t="shared" si="50"/>
        <v>2020</v>
      </c>
      <c r="T380" t="s">
        <v>12</v>
      </c>
      <c r="U380">
        <v>0.999999999999995</v>
      </c>
      <c r="V380" t="s">
        <v>741</v>
      </c>
      <c r="W380">
        <f>VLOOKUP(Q380,'PBT Tag Rates'!$A$6:$D$67,4,FALSE)</f>
        <v>0.98845608500000004</v>
      </c>
      <c r="X380">
        <v>1</v>
      </c>
      <c r="Y380" s="8">
        <f t="shared" si="51"/>
        <v>1</v>
      </c>
      <c r="Z380" s="10">
        <f>IFERROR(LOOKUP(H380,{30,43,48,53,58,63,68,73,78,83,88,93,97},{42,47,52,57,62,67,72,77,82,87,92,99,100}),999)</f>
        <v>77</v>
      </c>
      <c r="AA380" s="9">
        <f t="shared" si="52"/>
        <v>2.5</v>
      </c>
      <c r="AB380" s="9">
        <f>IFERROR(IF(I380="AI",AA380-VLOOKUP(Q380,'PBT Tag Rates'!$A$6:$L$53,11,FALSE),AA380-VLOOKUP(Q380,'PBT Tag Rates'!$A$6:$L$53,12,FALSE)),0)</f>
        <v>2.5116787333045756</v>
      </c>
      <c r="AC380" s="9">
        <f t="shared" si="53"/>
        <v>15.128123526175017</v>
      </c>
      <c r="AD380" s="12" t="s">
        <v>1969</v>
      </c>
      <c r="AE380" s="8"/>
    </row>
    <row r="381" spans="1:31" x14ac:dyDescent="0.25">
      <c r="A381" t="s">
        <v>2078</v>
      </c>
      <c r="B381" t="s">
        <v>2622</v>
      </c>
      <c r="C381" t="s">
        <v>2623</v>
      </c>
      <c r="D381" s="1">
        <v>45532</v>
      </c>
      <c r="E381">
        <f t="shared" si="48"/>
        <v>40</v>
      </c>
      <c r="F381" t="s">
        <v>14</v>
      </c>
      <c r="G381">
        <v>770</v>
      </c>
      <c r="H381">
        <f t="shared" si="54"/>
        <v>77</v>
      </c>
      <c r="I381" t="s">
        <v>7</v>
      </c>
      <c r="J381" t="s">
        <v>8</v>
      </c>
      <c r="K381" t="s">
        <v>6666</v>
      </c>
      <c r="L381" t="s">
        <v>8</v>
      </c>
      <c r="M381" t="s">
        <v>14</v>
      </c>
      <c r="N381" t="str">
        <f t="shared" si="49"/>
        <v>F</v>
      </c>
      <c r="O381" t="s">
        <v>1482</v>
      </c>
      <c r="P381" t="s">
        <v>1483</v>
      </c>
      <c r="Q381" t="s">
        <v>295</v>
      </c>
      <c r="R381">
        <v>4</v>
      </c>
      <c r="S381">
        <f t="shared" si="50"/>
        <v>2020</v>
      </c>
      <c r="T381" t="s">
        <v>12</v>
      </c>
      <c r="U381">
        <v>0.999999999999998</v>
      </c>
      <c r="V381" t="s">
        <v>889</v>
      </c>
      <c r="W381">
        <f>VLOOKUP(Q381,'PBT Tag Rates'!$A$6:$D$67,4,FALSE)</f>
        <v>0.98961045999999997</v>
      </c>
      <c r="X381">
        <v>1</v>
      </c>
      <c r="Y381" s="8">
        <f t="shared" si="51"/>
        <v>1</v>
      </c>
      <c r="Z381" s="10">
        <f>IFERROR(LOOKUP(H381,{30,43,48,53,58,63,68,73,78,83,88,93,97},{42,47,52,57,62,67,72,77,82,87,92,99,100}),999)</f>
        <v>77</v>
      </c>
      <c r="AA381" s="9">
        <f t="shared" si="52"/>
        <v>2.5</v>
      </c>
      <c r="AB381" s="9">
        <f>IFERROR(IF(I381="AI",AA381-VLOOKUP(Q381,'PBT Tag Rates'!$A$6:$L$53,11,FALSE),AA381-VLOOKUP(Q381,'PBT Tag Rates'!$A$6:$L$53,12,FALSE)),0)</f>
        <v>2.5104986157886811</v>
      </c>
      <c r="AC381" s="9">
        <f t="shared" si="53"/>
        <v>15.121015545636293</v>
      </c>
      <c r="AD381" s="12" t="s">
        <v>1969</v>
      </c>
      <c r="AE381" s="8"/>
    </row>
    <row r="382" spans="1:31" x14ac:dyDescent="0.25">
      <c r="A382" t="s">
        <v>2078</v>
      </c>
      <c r="B382" t="s">
        <v>2624</v>
      </c>
      <c r="C382" t="s">
        <v>2625</v>
      </c>
      <c r="D382" s="1">
        <v>45532</v>
      </c>
      <c r="E382">
        <f t="shared" si="48"/>
        <v>40</v>
      </c>
      <c r="F382" t="s">
        <v>6</v>
      </c>
      <c r="G382">
        <v>860</v>
      </c>
      <c r="H382">
        <f t="shared" si="54"/>
        <v>86</v>
      </c>
      <c r="I382" t="s">
        <v>7</v>
      </c>
      <c r="J382" t="s">
        <v>8</v>
      </c>
      <c r="K382" t="s">
        <v>6667</v>
      </c>
      <c r="L382" t="s">
        <v>8</v>
      </c>
      <c r="M382" t="s">
        <v>6</v>
      </c>
      <c r="N382" t="str">
        <f t="shared" si="49"/>
        <v>M</v>
      </c>
      <c r="O382" t="s">
        <v>1489</v>
      </c>
      <c r="P382" t="s">
        <v>1740</v>
      </c>
      <c r="Q382" t="s">
        <v>295</v>
      </c>
      <c r="R382">
        <v>4</v>
      </c>
      <c r="S382">
        <f t="shared" si="50"/>
        <v>2020</v>
      </c>
      <c r="T382" t="s">
        <v>12</v>
      </c>
      <c r="U382">
        <v>1</v>
      </c>
      <c r="V382" t="s">
        <v>893</v>
      </c>
      <c r="W382">
        <f>VLOOKUP(Q382,'PBT Tag Rates'!$A$6:$D$67,4,FALSE)</f>
        <v>0.98961045999999997</v>
      </c>
      <c r="X382">
        <v>1</v>
      </c>
      <c r="Y382" s="8">
        <f t="shared" si="51"/>
        <v>1</v>
      </c>
      <c r="Z382" s="10">
        <f>IFERROR(LOOKUP(H382,{30,43,48,53,58,63,68,73,78,83,88,93,97},{42,47,52,57,62,67,72,77,82,87,92,99,100}),999)</f>
        <v>87</v>
      </c>
      <c r="AA382" s="9">
        <f t="shared" si="52"/>
        <v>2.5</v>
      </c>
      <c r="AB382" s="9">
        <f>IFERROR(IF(I382="AI",AA382-VLOOKUP(Q382,'PBT Tag Rates'!$A$6:$L$53,11,FALSE),AA382-VLOOKUP(Q382,'PBT Tag Rates'!$A$6:$L$53,12,FALSE)),0)</f>
        <v>2.5104986157886811</v>
      </c>
      <c r="AC382" s="9">
        <f t="shared" si="53"/>
        <v>15.121015545636293</v>
      </c>
      <c r="AD382" s="12" t="s">
        <v>1969</v>
      </c>
      <c r="AE382" s="8"/>
    </row>
    <row r="383" spans="1:31" x14ac:dyDescent="0.25">
      <c r="A383" t="s">
        <v>2078</v>
      </c>
      <c r="B383" t="s">
        <v>2626</v>
      </c>
      <c r="C383" t="s">
        <v>2627</v>
      </c>
      <c r="D383" s="1">
        <v>45532</v>
      </c>
      <c r="E383">
        <f t="shared" si="48"/>
        <v>40</v>
      </c>
      <c r="F383" t="s">
        <v>14</v>
      </c>
      <c r="G383">
        <v>750</v>
      </c>
      <c r="H383">
        <f t="shared" si="54"/>
        <v>75</v>
      </c>
      <c r="I383" t="s">
        <v>7</v>
      </c>
      <c r="J383" t="s">
        <v>8</v>
      </c>
      <c r="K383" t="s">
        <v>6668</v>
      </c>
      <c r="L383" t="s">
        <v>8</v>
      </c>
      <c r="M383" t="s">
        <v>14</v>
      </c>
      <c r="N383" t="str">
        <f t="shared" si="49"/>
        <v>F</v>
      </c>
      <c r="O383" t="s">
        <v>7365</v>
      </c>
      <c r="P383" t="s">
        <v>7366</v>
      </c>
      <c r="Q383" t="s">
        <v>295</v>
      </c>
      <c r="R383">
        <v>4</v>
      </c>
      <c r="S383">
        <f t="shared" si="50"/>
        <v>2020</v>
      </c>
      <c r="T383" t="s">
        <v>12</v>
      </c>
      <c r="U383">
        <v>0.999999999999998</v>
      </c>
      <c r="V383" t="s">
        <v>886</v>
      </c>
      <c r="W383">
        <f>VLOOKUP(Q383,'PBT Tag Rates'!$A$6:$D$67,4,FALSE)</f>
        <v>0.98961045999999997</v>
      </c>
      <c r="X383">
        <v>1</v>
      </c>
      <c r="Y383" s="8">
        <f t="shared" si="51"/>
        <v>1</v>
      </c>
      <c r="Z383" s="10">
        <f>IFERROR(LOOKUP(H383,{30,43,48,53,58,63,68,73,78,83,88,93,97},{42,47,52,57,62,67,72,77,82,87,92,99,100}),999)</f>
        <v>77</v>
      </c>
      <c r="AA383" s="9">
        <f t="shared" si="52"/>
        <v>2.5</v>
      </c>
      <c r="AB383" s="9">
        <f>IFERROR(IF(I383="AI",AA383-VLOOKUP(Q383,'PBT Tag Rates'!$A$6:$L$53,11,FALSE),AA383-VLOOKUP(Q383,'PBT Tag Rates'!$A$6:$L$53,12,FALSE)),0)</f>
        <v>2.5104986157886811</v>
      </c>
      <c r="AC383" s="9">
        <f t="shared" si="53"/>
        <v>15.121015545636293</v>
      </c>
      <c r="AD383" s="12" t="s">
        <v>1969</v>
      </c>
      <c r="AE383" s="8"/>
    </row>
    <row r="384" spans="1:31" x14ac:dyDescent="0.25">
      <c r="A384" t="s">
        <v>2078</v>
      </c>
      <c r="B384" t="s">
        <v>2628</v>
      </c>
      <c r="C384" t="s">
        <v>1270</v>
      </c>
      <c r="D384" s="1">
        <v>45532</v>
      </c>
      <c r="E384">
        <f t="shared" si="48"/>
        <v>40</v>
      </c>
      <c r="F384" t="s">
        <v>6</v>
      </c>
      <c r="G384">
        <v>870</v>
      </c>
      <c r="H384">
        <f t="shared" si="54"/>
        <v>87</v>
      </c>
      <c r="I384" t="s">
        <v>9</v>
      </c>
      <c r="J384">
        <v>1</v>
      </c>
      <c r="K384" t="s">
        <v>8</v>
      </c>
      <c r="L384" t="s">
        <v>8</v>
      </c>
      <c r="M384" t="s">
        <v>6</v>
      </c>
      <c r="N384" t="str">
        <f t="shared" si="49"/>
        <v>M</v>
      </c>
      <c r="O384" t="s">
        <v>1717</v>
      </c>
      <c r="P384" t="s">
        <v>7481</v>
      </c>
      <c r="Q384" t="s">
        <v>295</v>
      </c>
      <c r="R384">
        <v>4</v>
      </c>
      <c r="S384">
        <f t="shared" si="50"/>
        <v>2020</v>
      </c>
      <c r="T384" t="s">
        <v>12</v>
      </c>
      <c r="U384">
        <v>1</v>
      </c>
      <c r="V384" t="s">
        <v>889</v>
      </c>
      <c r="W384">
        <f>VLOOKUP(Q384,'PBT Tag Rates'!$A$6:$D$67,4,FALSE)</f>
        <v>0.98961045999999997</v>
      </c>
      <c r="X384">
        <v>1</v>
      </c>
      <c r="Y384" s="8">
        <f t="shared" si="51"/>
        <v>1</v>
      </c>
      <c r="Z384" s="10">
        <f>IFERROR(LOOKUP(H384,{30,43,48,53,58,63,68,73,78,83,88,93,97},{42,47,52,57,62,67,72,77,82,87,92,99,100}),999)</f>
        <v>87</v>
      </c>
      <c r="AA384" s="9">
        <f t="shared" si="52"/>
        <v>2.5</v>
      </c>
      <c r="AB384" s="9">
        <f>IFERROR(IF(I384="AI",AA384-VLOOKUP(Q384,'PBT Tag Rates'!$A$6:$L$53,11,FALSE),AA384-VLOOKUP(Q384,'PBT Tag Rates'!$A$6:$L$53,12,FALSE)),0)</f>
        <v>2.5104986157886811</v>
      </c>
      <c r="AC384" s="9">
        <f t="shared" si="53"/>
        <v>15.121015545636293</v>
      </c>
      <c r="AD384" s="12" t="s">
        <v>1969</v>
      </c>
      <c r="AE384" s="8"/>
    </row>
    <row r="385" spans="1:31" x14ac:dyDescent="0.25">
      <c r="A385" t="s">
        <v>2078</v>
      </c>
      <c r="B385" t="s">
        <v>2629</v>
      </c>
      <c r="C385" t="s">
        <v>2630</v>
      </c>
      <c r="D385" s="1">
        <v>45532</v>
      </c>
      <c r="E385">
        <f t="shared" si="48"/>
        <v>40</v>
      </c>
      <c r="F385" t="s">
        <v>6</v>
      </c>
      <c r="G385">
        <v>570</v>
      </c>
      <c r="H385">
        <f t="shared" si="54"/>
        <v>57</v>
      </c>
      <c r="I385" t="s">
        <v>7</v>
      </c>
      <c r="J385" t="s">
        <v>8</v>
      </c>
      <c r="K385" t="s">
        <v>8</v>
      </c>
      <c r="L385" t="s">
        <v>8</v>
      </c>
      <c r="M385" t="s">
        <v>6</v>
      </c>
      <c r="N385" t="str">
        <f t="shared" si="49"/>
        <v>M</v>
      </c>
      <c r="O385" t="s">
        <v>1329</v>
      </c>
      <c r="P385" t="s">
        <v>7482</v>
      </c>
      <c r="Q385" t="s">
        <v>940</v>
      </c>
      <c r="R385">
        <v>3</v>
      </c>
      <c r="S385">
        <f t="shared" si="50"/>
        <v>2021</v>
      </c>
      <c r="T385" t="s">
        <v>12</v>
      </c>
      <c r="U385">
        <v>0.999999999999998</v>
      </c>
      <c r="V385" t="s">
        <v>886</v>
      </c>
      <c r="W385">
        <f>VLOOKUP(Q385,'PBT Tag Rates'!$A$6:$D$67,4,FALSE)</f>
        <v>0.98140000000000005</v>
      </c>
      <c r="X385">
        <v>1</v>
      </c>
      <c r="Y385" s="8">
        <f t="shared" si="51"/>
        <v>1</v>
      </c>
      <c r="Z385" s="10">
        <f>IFERROR(LOOKUP(H385,{30,43,48,53,58,63,68,73,78,83,88,93,97},{42,47,52,57,62,67,72,77,82,87,92,99,100}),999)</f>
        <v>57</v>
      </c>
      <c r="AA385" s="9">
        <f t="shared" si="52"/>
        <v>2.5</v>
      </c>
      <c r="AB385" s="9">
        <f>IFERROR(IF(I385="AI",AA385-VLOOKUP(Q385,'PBT Tag Rates'!$A$6:$L$53,11,FALSE),AA385-VLOOKUP(Q385,'PBT Tag Rates'!$A$6:$L$53,12,FALSE)),0)</f>
        <v>2.5189525168127167</v>
      </c>
      <c r="AC385" s="9">
        <f t="shared" si="53"/>
        <v>15.1719343424051</v>
      </c>
      <c r="AD385" s="12" t="s">
        <v>1969</v>
      </c>
      <c r="AE385" s="8"/>
    </row>
    <row r="386" spans="1:31" x14ac:dyDescent="0.25">
      <c r="A386" t="s">
        <v>2078</v>
      </c>
      <c r="B386" t="s">
        <v>2631</v>
      </c>
      <c r="C386" t="s">
        <v>2632</v>
      </c>
      <c r="D386" s="1">
        <v>45532</v>
      </c>
      <c r="E386">
        <f t="shared" si="48"/>
        <v>40</v>
      </c>
      <c r="F386" t="s">
        <v>14</v>
      </c>
      <c r="G386">
        <v>750</v>
      </c>
      <c r="H386">
        <f t="shared" si="54"/>
        <v>75</v>
      </c>
      <c r="I386" t="s">
        <v>7</v>
      </c>
      <c r="J386" t="s">
        <v>8</v>
      </c>
      <c r="K386" t="s">
        <v>6669</v>
      </c>
      <c r="L386" t="s">
        <v>8</v>
      </c>
      <c r="M386" t="s">
        <v>14</v>
      </c>
      <c r="N386" t="str">
        <f t="shared" si="49"/>
        <v>F</v>
      </c>
      <c r="O386" t="s">
        <v>381</v>
      </c>
      <c r="P386" t="s">
        <v>7483</v>
      </c>
      <c r="Q386" t="s">
        <v>295</v>
      </c>
      <c r="R386">
        <v>4</v>
      </c>
      <c r="S386">
        <f t="shared" si="50"/>
        <v>2020</v>
      </c>
      <c r="T386" t="s">
        <v>12</v>
      </c>
      <c r="U386">
        <v>0.999999999999998</v>
      </c>
      <c r="V386" t="s">
        <v>892</v>
      </c>
      <c r="W386">
        <f>VLOOKUP(Q386,'PBT Tag Rates'!$A$6:$D$67,4,FALSE)</f>
        <v>0.98961045999999997</v>
      </c>
      <c r="X386">
        <v>1</v>
      </c>
      <c r="Y386" s="8">
        <f t="shared" si="51"/>
        <v>1</v>
      </c>
      <c r="Z386" s="10">
        <f>IFERROR(LOOKUP(H386,{30,43,48,53,58,63,68,73,78,83,88,93,97},{42,47,52,57,62,67,72,77,82,87,92,99,100}),999)</f>
        <v>77</v>
      </c>
      <c r="AA386" s="9">
        <f t="shared" si="52"/>
        <v>2.5</v>
      </c>
      <c r="AB386" s="9">
        <f>IFERROR(IF(I386="AI",AA386-VLOOKUP(Q386,'PBT Tag Rates'!$A$6:$L$53,11,FALSE),AA386-VLOOKUP(Q386,'PBT Tag Rates'!$A$6:$L$53,12,FALSE)),0)</f>
        <v>2.5104986157886811</v>
      </c>
      <c r="AC386" s="9">
        <f t="shared" si="53"/>
        <v>15.121015545636293</v>
      </c>
      <c r="AD386" s="12" t="s">
        <v>1969</v>
      </c>
      <c r="AE386" s="8"/>
    </row>
    <row r="387" spans="1:31" x14ac:dyDescent="0.25">
      <c r="A387" t="s">
        <v>2078</v>
      </c>
      <c r="B387" t="s">
        <v>2633</v>
      </c>
      <c r="C387" t="s">
        <v>1275</v>
      </c>
      <c r="D387" s="1">
        <v>45532</v>
      </c>
      <c r="E387">
        <f t="shared" si="48"/>
        <v>40</v>
      </c>
      <c r="F387" t="s">
        <v>6</v>
      </c>
      <c r="G387">
        <v>540</v>
      </c>
      <c r="H387">
        <f t="shared" si="54"/>
        <v>54</v>
      </c>
      <c r="I387" t="s">
        <v>9</v>
      </c>
      <c r="J387">
        <v>1</v>
      </c>
      <c r="K387" t="s">
        <v>8</v>
      </c>
      <c r="L387" t="s">
        <v>8</v>
      </c>
      <c r="M387" t="s">
        <v>6</v>
      </c>
      <c r="N387" t="str">
        <f t="shared" si="49"/>
        <v>M</v>
      </c>
      <c r="O387" t="s">
        <v>7484</v>
      </c>
      <c r="P387" t="s">
        <v>7485</v>
      </c>
      <c r="Q387" t="s">
        <v>7200</v>
      </c>
      <c r="R387">
        <v>2</v>
      </c>
      <c r="S387">
        <f t="shared" si="50"/>
        <v>2022</v>
      </c>
      <c r="T387" t="s">
        <v>12</v>
      </c>
      <c r="U387">
        <v>1</v>
      </c>
      <c r="V387" t="s">
        <v>740</v>
      </c>
      <c r="W387">
        <f>VLOOKUP(Q387,'PBT Tag Rates'!$A$6:$D$67,4,FALSE)</f>
        <v>0.98</v>
      </c>
      <c r="X387">
        <v>1</v>
      </c>
      <c r="Y387" s="8">
        <f t="shared" si="51"/>
        <v>1</v>
      </c>
      <c r="Z387" s="10">
        <f>IFERROR(LOOKUP(H387,{30,43,48,53,58,63,68,73,78,83,88,93,97},{42,47,52,57,62,67,72,77,82,87,92,99,100}),999)</f>
        <v>57</v>
      </c>
      <c r="AA387" s="9">
        <f t="shared" si="52"/>
        <v>2.5</v>
      </c>
      <c r="AB387" s="9">
        <f>IFERROR(IF(I387="AI",AA387-VLOOKUP(Q387,'PBT Tag Rates'!$A$6:$L$53,11,FALSE),AA387-VLOOKUP(Q387,'PBT Tag Rates'!$A$6:$L$53,12,FALSE)),0)</f>
        <v>2.5204081632653059</v>
      </c>
      <c r="AC387" s="9">
        <f t="shared" si="53"/>
        <v>15.180701864721234</v>
      </c>
      <c r="AD387" s="12" t="s">
        <v>1969</v>
      </c>
      <c r="AE387" s="8"/>
    </row>
    <row r="388" spans="1:31" x14ac:dyDescent="0.25">
      <c r="A388" t="s">
        <v>2078</v>
      </c>
      <c r="B388" t="s">
        <v>2634</v>
      </c>
      <c r="C388" t="s">
        <v>1276</v>
      </c>
      <c r="D388" s="1">
        <v>45532</v>
      </c>
      <c r="E388">
        <f t="shared" si="48"/>
        <v>40</v>
      </c>
      <c r="F388" t="s">
        <v>14</v>
      </c>
      <c r="G388">
        <v>730</v>
      </c>
      <c r="H388">
        <f t="shared" si="54"/>
        <v>73</v>
      </c>
      <c r="I388" t="s">
        <v>9</v>
      </c>
      <c r="J388">
        <v>1</v>
      </c>
      <c r="K388" t="s">
        <v>8</v>
      </c>
      <c r="L388" t="s">
        <v>8</v>
      </c>
      <c r="M388" t="s">
        <v>14</v>
      </c>
      <c r="N388" t="str">
        <f t="shared" si="49"/>
        <v>F</v>
      </c>
      <c r="O388" t="s">
        <v>7442</v>
      </c>
      <c r="P388" t="s">
        <v>7486</v>
      </c>
      <c r="Q388" t="s">
        <v>295</v>
      </c>
      <c r="R388">
        <v>4</v>
      </c>
      <c r="S388">
        <f t="shared" si="50"/>
        <v>2020</v>
      </c>
      <c r="T388" t="s">
        <v>12</v>
      </c>
      <c r="U388">
        <v>1.00000000000001</v>
      </c>
      <c r="V388" t="s">
        <v>949</v>
      </c>
      <c r="W388">
        <f>VLOOKUP(Q388,'PBT Tag Rates'!$A$6:$D$67,4,FALSE)</f>
        <v>0.98961045999999997</v>
      </c>
      <c r="X388">
        <v>1</v>
      </c>
      <c r="Y388" s="8">
        <f t="shared" si="51"/>
        <v>1</v>
      </c>
      <c r="Z388" s="10">
        <f>IFERROR(LOOKUP(H388,{30,43,48,53,58,63,68,73,78,83,88,93,97},{42,47,52,57,62,67,72,77,82,87,92,99,100}),999)</f>
        <v>77</v>
      </c>
      <c r="AA388" s="9">
        <f t="shared" si="52"/>
        <v>2.5</v>
      </c>
      <c r="AB388" s="9">
        <f>IFERROR(IF(I388="AI",AA388-VLOOKUP(Q388,'PBT Tag Rates'!$A$6:$L$53,11,FALSE),AA388-VLOOKUP(Q388,'PBT Tag Rates'!$A$6:$L$53,12,FALSE)),0)</f>
        <v>2.5104986157886811</v>
      </c>
      <c r="AC388" s="9">
        <f t="shared" si="53"/>
        <v>15.121015545636293</v>
      </c>
      <c r="AD388" s="12" t="s">
        <v>676</v>
      </c>
      <c r="AE388" s="8"/>
    </row>
    <row r="389" spans="1:31" x14ac:dyDescent="0.25">
      <c r="A389" t="s">
        <v>2078</v>
      </c>
      <c r="B389" t="s">
        <v>2635</v>
      </c>
      <c r="C389" t="s">
        <v>2636</v>
      </c>
      <c r="D389" s="1">
        <v>45532</v>
      </c>
      <c r="E389">
        <f t="shared" si="48"/>
        <v>40</v>
      </c>
      <c r="F389" t="s">
        <v>14</v>
      </c>
      <c r="G389">
        <v>790</v>
      </c>
      <c r="H389">
        <f t="shared" si="54"/>
        <v>79</v>
      </c>
      <c r="I389" t="s">
        <v>9</v>
      </c>
      <c r="J389">
        <v>1</v>
      </c>
      <c r="K389" t="s">
        <v>8</v>
      </c>
      <c r="L389" t="s">
        <v>8</v>
      </c>
      <c r="M389" t="s">
        <v>14</v>
      </c>
      <c r="N389" t="str">
        <f t="shared" si="49"/>
        <v>F</v>
      </c>
      <c r="O389" t="s">
        <v>7487</v>
      </c>
      <c r="P389" t="s">
        <v>7488</v>
      </c>
      <c r="Q389" t="s">
        <v>295</v>
      </c>
      <c r="R389">
        <v>4</v>
      </c>
      <c r="S389">
        <f t="shared" si="50"/>
        <v>2020</v>
      </c>
      <c r="T389" t="s">
        <v>12</v>
      </c>
      <c r="U389">
        <v>0.999999999999999</v>
      </c>
      <c r="V389" t="s">
        <v>941</v>
      </c>
      <c r="W389">
        <f>VLOOKUP(Q389,'PBT Tag Rates'!$A$6:$D$67,4,FALSE)</f>
        <v>0.98961045999999997</v>
      </c>
      <c r="X389">
        <v>1</v>
      </c>
      <c r="Y389" s="8">
        <f t="shared" si="51"/>
        <v>1.0208333333333333</v>
      </c>
      <c r="Z389" s="10">
        <f>IFERROR(LOOKUP(H389,{30,43,48,53,58,63,68,73,78,83,88,93,97},{42,47,52,57,62,67,72,77,82,87,92,99,100}),999)</f>
        <v>82</v>
      </c>
      <c r="AA389" s="9">
        <f t="shared" si="52"/>
        <v>2.552083333333333</v>
      </c>
      <c r="AB389" s="9">
        <f>IFERROR(IF(I389="AI",AA389-VLOOKUP(Q389,'PBT Tag Rates'!$A$6:$L$53,11,FALSE),AA389-VLOOKUP(Q389,'PBT Tag Rates'!$A$6:$L$53,12,FALSE)),0)</f>
        <v>2.5625819491220141</v>
      </c>
      <c r="AC389" s="9">
        <f t="shared" si="53"/>
        <v>15.434719320674812</v>
      </c>
      <c r="AD389" s="12" t="s">
        <v>1969</v>
      </c>
      <c r="AE389" s="8"/>
    </row>
    <row r="390" spans="1:31" x14ac:dyDescent="0.25">
      <c r="A390" t="s">
        <v>2078</v>
      </c>
      <c r="B390" t="s">
        <v>2637</v>
      </c>
      <c r="C390" t="s">
        <v>1277</v>
      </c>
      <c r="D390" s="1">
        <v>45532</v>
      </c>
      <c r="E390">
        <f t="shared" si="48"/>
        <v>40</v>
      </c>
      <c r="F390" t="s">
        <v>14</v>
      </c>
      <c r="G390">
        <v>770</v>
      </c>
      <c r="H390">
        <f t="shared" si="54"/>
        <v>77</v>
      </c>
      <c r="I390" t="s">
        <v>9</v>
      </c>
      <c r="J390">
        <v>1</v>
      </c>
      <c r="K390" t="s">
        <v>8</v>
      </c>
      <c r="L390" t="s">
        <v>8</v>
      </c>
      <c r="M390" t="s">
        <v>14</v>
      </c>
      <c r="N390" t="str">
        <f t="shared" si="49"/>
        <v>F</v>
      </c>
      <c r="O390" t="s">
        <v>348</v>
      </c>
      <c r="P390" t="s">
        <v>962</v>
      </c>
      <c r="Q390" t="s">
        <v>295</v>
      </c>
      <c r="R390">
        <v>4</v>
      </c>
      <c r="S390">
        <f t="shared" si="50"/>
        <v>2020</v>
      </c>
      <c r="T390" t="s">
        <v>12</v>
      </c>
      <c r="U390">
        <v>0.999999999999999</v>
      </c>
      <c r="V390" t="s">
        <v>892</v>
      </c>
      <c r="W390">
        <f>VLOOKUP(Q390,'PBT Tag Rates'!$A$6:$D$67,4,FALSE)</f>
        <v>0.98961045999999997</v>
      </c>
      <c r="X390">
        <v>1</v>
      </c>
      <c r="Y390" s="8">
        <f t="shared" si="51"/>
        <v>1</v>
      </c>
      <c r="Z390" s="10">
        <f>IFERROR(LOOKUP(H390,{30,43,48,53,58,63,68,73,78,83,88,93,97},{42,47,52,57,62,67,72,77,82,87,92,99,100}),999)</f>
        <v>77</v>
      </c>
      <c r="AA390" s="9">
        <f t="shared" si="52"/>
        <v>2.5</v>
      </c>
      <c r="AB390" s="9">
        <f>IFERROR(IF(I390="AI",AA390-VLOOKUP(Q390,'PBT Tag Rates'!$A$6:$L$53,11,FALSE),AA390-VLOOKUP(Q390,'PBT Tag Rates'!$A$6:$L$53,12,FALSE)),0)</f>
        <v>2.5104986157886811</v>
      </c>
      <c r="AC390" s="9">
        <f t="shared" si="53"/>
        <v>15.121015545636293</v>
      </c>
      <c r="AD390" s="12" t="s">
        <v>1969</v>
      </c>
      <c r="AE390" s="8"/>
    </row>
    <row r="391" spans="1:31" x14ac:dyDescent="0.25">
      <c r="A391" t="s">
        <v>2078</v>
      </c>
      <c r="B391" t="s">
        <v>2638</v>
      </c>
      <c r="C391" t="s">
        <v>2639</v>
      </c>
      <c r="D391" s="1">
        <v>45532</v>
      </c>
      <c r="E391">
        <f t="shared" si="48"/>
        <v>40</v>
      </c>
      <c r="F391" t="s">
        <v>6</v>
      </c>
      <c r="G391">
        <v>620</v>
      </c>
      <c r="H391">
        <f t="shared" si="54"/>
        <v>62</v>
      </c>
      <c r="I391" t="s">
        <v>7</v>
      </c>
      <c r="J391" t="s">
        <v>8</v>
      </c>
      <c r="K391" t="s">
        <v>8</v>
      </c>
      <c r="L391" t="s">
        <v>8</v>
      </c>
      <c r="M391" t="s">
        <v>6</v>
      </c>
      <c r="N391" t="str">
        <f t="shared" si="49"/>
        <v>M</v>
      </c>
      <c r="O391" t="s">
        <v>439</v>
      </c>
      <c r="P391" t="s">
        <v>514</v>
      </c>
      <c r="Q391" t="s">
        <v>295</v>
      </c>
      <c r="R391">
        <v>4</v>
      </c>
      <c r="S391">
        <f t="shared" si="50"/>
        <v>2020</v>
      </c>
      <c r="T391" t="s">
        <v>12</v>
      </c>
      <c r="U391">
        <v>1</v>
      </c>
      <c r="V391" t="s">
        <v>888</v>
      </c>
      <c r="W391">
        <f>VLOOKUP(Q391,'PBT Tag Rates'!$A$6:$D$67,4,FALSE)</f>
        <v>0.98961045999999997</v>
      </c>
      <c r="X391">
        <v>1</v>
      </c>
      <c r="Y391" s="8">
        <f t="shared" si="51"/>
        <v>1.0476190476190477</v>
      </c>
      <c r="Z391" s="10">
        <f>IFERROR(LOOKUP(H391,{30,43,48,53,58,63,68,73,78,83,88,93,97},{42,47,52,57,62,67,72,77,82,87,92,99,100}),999)</f>
        <v>62</v>
      </c>
      <c r="AA391" s="9">
        <f t="shared" si="52"/>
        <v>2.6190476190476191</v>
      </c>
      <c r="AB391" s="9">
        <f>IFERROR(IF(I391="AI",AA391-VLOOKUP(Q391,'PBT Tag Rates'!$A$6:$L$53,11,FALSE),AA391-VLOOKUP(Q391,'PBT Tag Rates'!$A$6:$L$53,12,FALSE)),0)</f>
        <v>2.6295462348363001</v>
      </c>
      <c r="AC391" s="9">
        <f t="shared" si="53"/>
        <v>15.83805274572434</v>
      </c>
      <c r="AD391" s="12" t="s">
        <v>1969</v>
      </c>
      <c r="AE391" s="8"/>
    </row>
    <row r="392" spans="1:31" x14ac:dyDescent="0.25">
      <c r="A392" t="s">
        <v>2078</v>
      </c>
      <c r="B392" t="s">
        <v>2640</v>
      </c>
      <c r="C392" t="s">
        <v>2641</v>
      </c>
      <c r="D392" s="1">
        <v>45532</v>
      </c>
      <c r="E392">
        <f t="shared" ref="E392:E455" si="55">IF(AND(D392&gt;=$F$2,D392&lt;$F$3),70,IF(AND(D392&gt;=$F$3,D392&lt;$F$4),40,IF(AND(D392&gt;=$F$4,D392&lt;$F$5),18,9)))</f>
        <v>40</v>
      </c>
      <c r="F392" t="s">
        <v>6</v>
      </c>
      <c r="G392">
        <v>740</v>
      </c>
      <c r="H392">
        <f t="shared" si="54"/>
        <v>74</v>
      </c>
      <c r="I392" t="s">
        <v>9</v>
      </c>
      <c r="J392">
        <v>1</v>
      </c>
      <c r="K392" t="s">
        <v>8</v>
      </c>
      <c r="L392" t="s">
        <v>8</v>
      </c>
      <c r="M392" t="s">
        <v>6</v>
      </c>
      <c r="N392" t="str">
        <f t="shared" ref="N392:N455" si="56">IF(M392="U",F392,M392)</f>
        <v>M</v>
      </c>
      <c r="O392" t="s">
        <v>7489</v>
      </c>
      <c r="P392" t="s">
        <v>7490</v>
      </c>
      <c r="Q392" t="s">
        <v>295</v>
      </c>
      <c r="R392">
        <v>4</v>
      </c>
      <c r="S392">
        <f t="shared" ref="S392:S455" si="57">IFERROR($S$4-R392,"U")</f>
        <v>2020</v>
      </c>
      <c r="T392" t="s">
        <v>12</v>
      </c>
      <c r="U392">
        <v>1</v>
      </c>
      <c r="V392" t="s">
        <v>945</v>
      </c>
      <c r="W392">
        <f>VLOOKUP(Q392,'PBT Tag Rates'!$A$6:$D$67,4,FALSE)</f>
        <v>0.98961045999999997</v>
      </c>
      <c r="X392">
        <v>1</v>
      </c>
      <c r="Y392" s="8">
        <f t="shared" ref="Y392:Y455" si="58">IF(V392="ng",0,X392+(SUMIFS($AK$24:$AK$127,$AG$24:$AG$127,$N392,$AH$24:$AH$127,$Z392,$AF$24:$AF$127,$E392)))</f>
        <v>1.0104166666666667</v>
      </c>
      <c r="Z392" s="10">
        <f>IFERROR(LOOKUP(H392,{30,43,48,53,58,63,68,73,78,83,88,93,97},{42,47,52,57,62,67,72,77,82,87,92,99,100}),999)</f>
        <v>77</v>
      </c>
      <c r="AA392" s="9">
        <f t="shared" ref="AA392:AA455" si="59">Y392/(VLOOKUP(E392,$C$2:$I$5,2,FALSE))</f>
        <v>2.5260416666666665</v>
      </c>
      <c r="AB392" s="9">
        <f>IFERROR(IF(I392="AI",AA392-VLOOKUP(Q392,'PBT Tag Rates'!$A$6:$L$53,11,FALSE),AA392-VLOOKUP(Q392,'PBT Tag Rates'!$A$6:$L$53,12,FALSE)),0)</f>
        <v>2.5365402824553476</v>
      </c>
      <c r="AC392" s="9">
        <f t="shared" ref="AC392:AC455" si="60">AB392/(VLOOKUP(E392,$C$2:$I$5,7,FALSE))</f>
        <v>15.277867433155553</v>
      </c>
      <c r="AD392" s="12" t="s">
        <v>1969</v>
      </c>
      <c r="AE392" s="8"/>
    </row>
    <row r="393" spans="1:31" x14ac:dyDescent="0.25">
      <c r="A393" t="s">
        <v>2078</v>
      </c>
      <c r="B393" t="s">
        <v>2642</v>
      </c>
      <c r="C393" t="s">
        <v>2643</v>
      </c>
      <c r="D393" s="1">
        <v>45532</v>
      </c>
      <c r="E393">
        <f t="shared" si="55"/>
        <v>40</v>
      </c>
      <c r="F393" t="s">
        <v>14</v>
      </c>
      <c r="G393">
        <v>740</v>
      </c>
      <c r="H393">
        <f t="shared" si="54"/>
        <v>74</v>
      </c>
      <c r="I393" t="s">
        <v>7</v>
      </c>
      <c r="J393" t="s">
        <v>8</v>
      </c>
      <c r="K393" t="s">
        <v>6670</v>
      </c>
      <c r="L393" t="s">
        <v>8</v>
      </c>
      <c r="M393" t="s">
        <v>14</v>
      </c>
      <c r="N393" t="str">
        <f t="shared" si="56"/>
        <v>F</v>
      </c>
      <c r="O393" t="s">
        <v>7281</v>
      </c>
      <c r="P393" t="s">
        <v>7491</v>
      </c>
      <c r="Q393" t="s">
        <v>295</v>
      </c>
      <c r="R393">
        <v>4</v>
      </c>
      <c r="S393">
        <f t="shared" si="57"/>
        <v>2020</v>
      </c>
      <c r="T393" t="s">
        <v>12</v>
      </c>
      <c r="U393">
        <v>1</v>
      </c>
      <c r="V393" t="s">
        <v>892</v>
      </c>
      <c r="W393">
        <f>VLOOKUP(Q393,'PBT Tag Rates'!$A$6:$D$67,4,FALSE)</f>
        <v>0.98961045999999997</v>
      </c>
      <c r="X393">
        <v>1</v>
      </c>
      <c r="Y393" s="8">
        <f t="shared" si="58"/>
        <v>1</v>
      </c>
      <c r="Z393" s="10">
        <f>IFERROR(LOOKUP(H393,{30,43,48,53,58,63,68,73,78,83,88,93,97},{42,47,52,57,62,67,72,77,82,87,92,99,100}),999)</f>
        <v>77</v>
      </c>
      <c r="AA393" s="9">
        <f t="shared" si="59"/>
        <v>2.5</v>
      </c>
      <c r="AB393" s="9">
        <f>IFERROR(IF(I393="AI",AA393-VLOOKUP(Q393,'PBT Tag Rates'!$A$6:$L$53,11,FALSE),AA393-VLOOKUP(Q393,'PBT Tag Rates'!$A$6:$L$53,12,FALSE)),0)</f>
        <v>2.5104986157886811</v>
      </c>
      <c r="AC393" s="9">
        <f t="shared" si="60"/>
        <v>15.121015545636293</v>
      </c>
      <c r="AD393" s="12" t="s">
        <v>1969</v>
      </c>
      <c r="AE393" s="8"/>
    </row>
    <row r="394" spans="1:31" x14ac:dyDescent="0.25">
      <c r="A394" t="s">
        <v>2078</v>
      </c>
      <c r="B394" t="s">
        <v>2644</v>
      </c>
      <c r="C394" t="s">
        <v>1278</v>
      </c>
      <c r="D394" s="1">
        <v>45532</v>
      </c>
      <c r="E394">
        <f t="shared" si="55"/>
        <v>40</v>
      </c>
      <c r="F394" t="s">
        <v>14</v>
      </c>
      <c r="G394">
        <v>690</v>
      </c>
      <c r="H394">
        <f t="shared" si="54"/>
        <v>69</v>
      </c>
      <c r="I394" t="s">
        <v>7</v>
      </c>
      <c r="J394" t="s">
        <v>8</v>
      </c>
      <c r="K394" t="s">
        <v>8</v>
      </c>
      <c r="L394" t="s">
        <v>8</v>
      </c>
      <c r="M394" t="s">
        <v>14</v>
      </c>
      <c r="N394" t="str">
        <f t="shared" si="56"/>
        <v>F</v>
      </c>
      <c r="O394" t="s">
        <v>7311</v>
      </c>
      <c r="P394" t="s">
        <v>7312</v>
      </c>
      <c r="Q394" t="s">
        <v>940</v>
      </c>
      <c r="R394">
        <v>3</v>
      </c>
      <c r="S394">
        <f t="shared" si="57"/>
        <v>2021</v>
      </c>
      <c r="T394" t="s">
        <v>12</v>
      </c>
      <c r="U394">
        <v>0.999999999999997</v>
      </c>
      <c r="V394" t="s">
        <v>889</v>
      </c>
      <c r="W394">
        <f>VLOOKUP(Q394,'PBT Tag Rates'!$A$6:$D$67,4,FALSE)</f>
        <v>0.98140000000000005</v>
      </c>
      <c r="X394">
        <v>1</v>
      </c>
      <c r="Y394" s="8">
        <f t="shared" si="58"/>
        <v>1</v>
      </c>
      <c r="Z394" s="10">
        <f>IFERROR(LOOKUP(H394,{30,43,48,53,58,63,68,73,78,83,88,93,97},{42,47,52,57,62,67,72,77,82,87,92,99,100}),999)</f>
        <v>72</v>
      </c>
      <c r="AA394" s="9">
        <f t="shared" si="59"/>
        <v>2.5</v>
      </c>
      <c r="AB394" s="9">
        <f>IFERROR(IF(I394="AI",AA394-VLOOKUP(Q394,'PBT Tag Rates'!$A$6:$L$53,11,FALSE),AA394-VLOOKUP(Q394,'PBT Tag Rates'!$A$6:$L$53,12,FALSE)),0)</f>
        <v>2.5189525168127167</v>
      </c>
      <c r="AC394" s="9">
        <f t="shared" si="60"/>
        <v>15.1719343424051</v>
      </c>
      <c r="AD394" s="12" t="s">
        <v>1969</v>
      </c>
      <c r="AE394" s="8"/>
    </row>
    <row r="395" spans="1:31" x14ac:dyDescent="0.25">
      <c r="A395" t="s">
        <v>2078</v>
      </c>
      <c r="B395" t="s">
        <v>2645</v>
      </c>
      <c r="C395" t="s">
        <v>2646</v>
      </c>
      <c r="D395" s="1">
        <v>45532</v>
      </c>
      <c r="E395">
        <f t="shared" si="55"/>
        <v>40</v>
      </c>
      <c r="F395" t="s">
        <v>6</v>
      </c>
      <c r="G395">
        <v>640</v>
      </c>
      <c r="H395">
        <f t="shared" si="54"/>
        <v>64</v>
      </c>
      <c r="I395" t="s">
        <v>7</v>
      </c>
      <c r="J395" t="s">
        <v>8</v>
      </c>
      <c r="K395" t="s">
        <v>8</v>
      </c>
      <c r="L395" t="s">
        <v>8</v>
      </c>
      <c r="M395" t="s">
        <v>6</v>
      </c>
      <c r="N395" t="str">
        <f t="shared" si="56"/>
        <v>M</v>
      </c>
      <c r="O395" t="s">
        <v>8</v>
      </c>
      <c r="P395" t="s">
        <v>8</v>
      </c>
      <c r="Q395" t="s">
        <v>11</v>
      </c>
      <c r="R395" t="s">
        <v>8</v>
      </c>
      <c r="S395" t="str">
        <f t="shared" si="57"/>
        <v>U</v>
      </c>
      <c r="T395" t="s">
        <v>12</v>
      </c>
      <c r="U395">
        <v>0.999999999999996</v>
      </c>
      <c r="V395" t="s">
        <v>8</v>
      </c>
      <c r="W395">
        <f>VLOOKUP(Q395,'PBT Tag Rates'!$A$6:$D$67,4,FALSE)</f>
        <v>1</v>
      </c>
      <c r="X395">
        <v>1</v>
      </c>
      <c r="Y395" s="8">
        <f t="shared" si="58"/>
        <v>1</v>
      </c>
      <c r="Z395" s="10">
        <f>IFERROR(LOOKUP(H395,{30,43,48,53,58,63,68,73,78,83,88,93,97},{42,47,52,57,62,67,72,77,82,87,92,99,100}),999)</f>
        <v>67</v>
      </c>
      <c r="AA395" s="9">
        <f t="shared" si="59"/>
        <v>2.5</v>
      </c>
      <c r="AB395" s="9">
        <f>IFERROR(IF(I395="AI",AA395-VLOOKUP(Q395,'PBT Tag Rates'!$A$6:$L$53,11,FALSE),AA395-VLOOKUP(Q395,'PBT Tag Rates'!$A$6:$L$53,12,FALSE)),0)</f>
        <v>2.4586968734976251</v>
      </c>
      <c r="AC395" s="9">
        <f t="shared" si="60"/>
        <v>14.809007825118979</v>
      </c>
      <c r="AD395" s="12" t="s">
        <v>1969</v>
      </c>
      <c r="AE395" s="8"/>
    </row>
    <row r="396" spans="1:31" x14ac:dyDescent="0.25">
      <c r="A396" t="s">
        <v>2078</v>
      </c>
      <c r="B396" t="s">
        <v>2647</v>
      </c>
      <c r="C396" t="s">
        <v>1281</v>
      </c>
      <c r="D396" s="1">
        <v>45532</v>
      </c>
      <c r="E396">
        <f t="shared" si="55"/>
        <v>40</v>
      </c>
      <c r="F396" t="s">
        <v>6</v>
      </c>
      <c r="G396">
        <v>540</v>
      </c>
      <c r="H396">
        <f t="shared" si="54"/>
        <v>54</v>
      </c>
      <c r="I396" t="s">
        <v>7</v>
      </c>
      <c r="J396" t="s">
        <v>8</v>
      </c>
      <c r="K396" t="s">
        <v>6671</v>
      </c>
      <c r="L396" t="s">
        <v>8</v>
      </c>
      <c r="M396" t="s">
        <v>6</v>
      </c>
      <c r="N396" t="str">
        <f t="shared" si="56"/>
        <v>M</v>
      </c>
      <c r="O396" t="s">
        <v>8</v>
      </c>
      <c r="P396" t="s">
        <v>8</v>
      </c>
      <c r="Q396" t="s">
        <v>11</v>
      </c>
      <c r="R396" t="s">
        <v>8</v>
      </c>
      <c r="S396" t="str">
        <f t="shared" si="57"/>
        <v>U</v>
      </c>
      <c r="T396" t="s">
        <v>12</v>
      </c>
      <c r="U396">
        <v>1</v>
      </c>
      <c r="V396" t="s">
        <v>8</v>
      </c>
      <c r="W396">
        <f>VLOOKUP(Q396,'PBT Tag Rates'!$A$6:$D$67,4,FALSE)</f>
        <v>1</v>
      </c>
      <c r="X396">
        <v>1</v>
      </c>
      <c r="Y396" s="8">
        <f t="shared" si="58"/>
        <v>1</v>
      </c>
      <c r="Z396" s="10">
        <f>IFERROR(LOOKUP(H396,{30,43,48,53,58,63,68,73,78,83,88,93,97},{42,47,52,57,62,67,72,77,82,87,92,99,100}),999)</f>
        <v>57</v>
      </c>
      <c r="AA396" s="9">
        <f t="shared" si="59"/>
        <v>2.5</v>
      </c>
      <c r="AB396" s="9">
        <f>IFERROR(IF(I396="AI",AA396-VLOOKUP(Q396,'PBT Tag Rates'!$A$6:$L$53,11,FALSE),AA396-VLOOKUP(Q396,'PBT Tag Rates'!$A$6:$L$53,12,FALSE)),0)</f>
        <v>2.4586968734976251</v>
      </c>
      <c r="AC396" s="9">
        <f t="shared" si="60"/>
        <v>14.809007825118979</v>
      </c>
      <c r="AD396" s="12" t="s">
        <v>1970</v>
      </c>
      <c r="AE396" s="8"/>
    </row>
    <row r="397" spans="1:31" x14ac:dyDescent="0.25">
      <c r="A397" t="s">
        <v>2078</v>
      </c>
      <c r="B397" t="s">
        <v>2648</v>
      </c>
      <c r="C397" t="s">
        <v>2649</v>
      </c>
      <c r="D397" s="1">
        <v>45532</v>
      </c>
      <c r="E397">
        <f t="shared" si="55"/>
        <v>40</v>
      </c>
      <c r="F397" t="s">
        <v>6</v>
      </c>
      <c r="G397">
        <v>700</v>
      </c>
      <c r="H397">
        <f t="shared" si="54"/>
        <v>70</v>
      </c>
      <c r="I397" t="s">
        <v>7</v>
      </c>
      <c r="J397" t="s">
        <v>8</v>
      </c>
      <c r="K397" t="s">
        <v>6672</v>
      </c>
      <c r="L397" t="s">
        <v>8</v>
      </c>
      <c r="M397" t="s">
        <v>6</v>
      </c>
      <c r="N397" t="str">
        <f t="shared" si="56"/>
        <v>M</v>
      </c>
      <c r="O397" t="s">
        <v>8</v>
      </c>
      <c r="P397" t="s">
        <v>8</v>
      </c>
      <c r="Q397" t="s">
        <v>11</v>
      </c>
      <c r="R397" t="s">
        <v>8</v>
      </c>
      <c r="S397" t="str">
        <f t="shared" si="57"/>
        <v>U</v>
      </c>
      <c r="T397" t="s">
        <v>12</v>
      </c>
      <c r="U397">
        <v>1</v>
      </c>
      <c r="V397" t="s">
        <v>8</v>
      </c>
      <c r="W397">
        <f>VLOOKUP(Q397,'PBT Tag Rates'!$A$6:$D$67,4,FALSE)</f>
        <v>1</v>
      </c>
      <c r="X397">
        <v>1</v>
      </c>
      <c r="Y397" s="8">
        <f t="shared" si="58"/>
        <v>1.028169014084507</v>
      </c>
      <c r="Z397" s="10">
        <f>IFERROR(LOOKUP(H397,{30,43,48,53,58,63,68,73,78,83,88,93,97},{42,47,52,57,62,67,72,77,82,87,92,99,100}),999)</f>
        <v>72</v>
      </c>
      <c r="AA397" s="9">
        <f t="shared" si="59"/>
        <v>2.5704225352112675</v>
      </c>
      <c r="AB397" s="9">
        <f>IFERROR(IF(I397="AI",AA397-VLOOKUP(Q397,'PBT Tag Rates'!$A$6:$L$53,11,FALSE),AA397-VLOOKUP(Q397,'PBT Tag Rates'!$A$6:$L$53,12,FALSE)),0)</f>
        <v>2.5291194087088926</v>
      </c>
      <c r="AC397" s="9">
        <f t="shared" si="60"/>
        <v>15.233170675875288</v>
      </c>
      <c r="AD397" s="12" t="s">
        <v>1969</v>
      </c>
      <c r="AE397" s="8"/>
    </row>
    <row r="398" spans="1:31" x14ac:dyDescent="0.25">
      <c r="A398" t="s">
        <v>2078</v>
      </c>
      <c r="B398" t="s">
        <v>2650</v>
      </c>
      <c r="C398" t="s">
        <v>2651</v>
      </c>
      <c r="D398" s="1">
        <v>45532</v>
      </c>
      <c r="E398">
        <f t="shared" si="55"/>
        <v>40</v>
      </c>
      <c r="F398" t="s">
        <v>6</v>
      </c>
      <c r="G398">
        <v>770</v>
      </c>
      <c r="H398">
        <f t="shared" si="54"/>
        <v>77</v>
      </c>
      <c r="I398" t="s">
        <v>9</v>
      </c>
      <c r="J398">
        <v>1</v>
      </c>
      <c r="K398" t="s">
        <v>8</v>
      </c>
      <c r="L398" t="s">
        <v>8</v>
      </c>
      <c r="M398" t="s">
        <v>6</v>
      </c>
      <c r="N398" t="str">
        <f t="shared" si="56"/>
        <v>M</v>
      </c>
      <c r="O398" t="s">
        <v>7315</v>
      </c>
      <c r="P398" t="s">
        <v>7316</v>
      </c>
      <c r="Q398" t="s">
        <v>295</v>
      </c>
      <c r="R398">
        <v>4</v>
      </c>
      <c r="S398">
        <f t="shared" si="57"/>
        <v>2020</v>
      </c>
      <c r="T398" t="s">
        <v>12</v>
      </c>
      <c r="U398">
        <v>0.999999999999999</v>
      </c>
      <c r="V398" t="s">
        <v>892</v>
      </c>
      <c r="W398">
        <f>VLOOKUP(Q398,'PBT Tag Rates'!$A$6:$D$67,4,FALSE)</f>
        <v>0.98961045999999997</v>
      </c>
      <c r="X398">
        <v>1</v>
      </c>
      <c r="Y398" s="8">
        <f t="shared" si="58"/>
        <v>1.0104166666666667</v>
      </c>
      <c r="Z398" s="10">
        <f>IFERROR(LOOKUP(H398,{30,43,48,53,58,63,68,73,78,83,88,93,97},{42,47,52,57,62,67,72,77,82,87,92,99,100}),999)</f>
        <v>77</v>
      </c>
      <c r="AA398" s="9">
        <f t="shared" si="59"/>
        <v>2.5260416666666665</v>
      </c>
      <c r="AB398" s="9">
        <f>IFERROR(IF(I398="AI",AA398-VLOOKUP(Q398,'PBT Tag Rates'!$A$6:$L$53,11,FALSE),AA398-VLOOKUP(Q398,'PBT Tag Rates'!$A$6:$L$53,12,FALSE)),0)</f>
        <v>2.5365402824553476</v>
      </c>
      <c r="AC398" s="9">
        <f t="shared" si="60"/>
        <v>15.277867433155553</v>
      </c>
      <c r="AD398" s="12" t="s">
        <v>1969</v>
      </c>
      <c r="AE398" s="8"/>
    </row>
    <row r="399" spans="1:31" x14ac:dyDescent="0.25">
      <c r="A399" t="s">
        <v>2078</v>
      </c>
      <c r="B399" t="s">
        <v>2652</v>
      </c>
      <c r="C399" t="s">
        <v>1284</v>
      </c>
      <c r="D399" s="1">
        <v>45532</v>
      </c>
      <c r="E399">
        <f t="shared" si="55"/>
        <v>40</v>
      </c>
      <c r="F399" t="s">
        <v>6</v>
      </c>
      <c r="G399">
        <v>720</v>
      </c>
      <c r="H399">
        <f t="shared" si="54"/>
        <v>72</v>
      </c>
      <c r="I399" t="s">
        <v>7</v>
      </c>
      <c r="J399" t="s">
        <v>8</v>
      </c>
      <c r="K399" t="s">
        <v>6673</v>
      </c>
      <c r="L399" t="s">
        <v>8</v>
      </c>
      <c r="M399" t="s">
        <v>6</v>
      </c>
      <c r="N399" t="str">
        <f t="shared" si="56"/>
        <v>M</v>
      </c>
      <c r="O399" t="s">
        <v>454</v>
      </c>
      <c r="P399" t="s">
        <v>455</v>
      </c>
      <c r="Q399" t="s">
        <v>171</v>
      </c>
      <c r="R399">
        <v>5</v>
      </c>
      <c r="S399">
        <f t="shared" si="57"/>
        <v>2019</v>
      </c>
      <c r="T399" t="s">
        <v>12</v>
      </c>
      <c r="U399">
        <v>1</v>
      </c>
      <c r="V399" t="s">
        <v>889</v>
      </c>
      <c r="W399">
        <f>VLOOKUP(Q399,'PBT Tag Rates'!$A$6:$D$67,4,FALSE)</f>
        <v>0.95971980899999998</v>
      </c>
      <c r="X399">
        <v>1</v>
      </c>
      <c r="Y399" s="8">
        <f t="shared" si="58"/>
        <v>1.028169014084507</v>
      </c>
      <c r="Z399" s="10">
        <f>IFERROR(LOOKUP(H399,{30,43,48,53,58,63,68,73,78,83,88,93,97},{42,47,52,57,62,67,72,77,82,87,92,99,100}),999)</f>
        <v>72</v>
      </c>
      <c r="AA399" s="9">
        <f t="shared" si="59"/>
        <v>2.5704225352112675</v>
      </c>
      <c r="AB399" s="9">
        <f>IFERROR(IF(I399="AI",AA399-VLOOKUP(Q399,'PBT Tag Rates'!$A$6:$L$53,11,FALSE),AA399-VLOOKUP(Q399,'PBT Tag Rates'!$A$6:$L$53,12,FALSE)),0)</f>
        <v>2.6123933173314895</v>
      </c>
      <c r="AC399" s="9">
        <f t="shared" si="60"/>
        <v>15.73473879422002</v>
      </c>
      <c r="AD399" s="12" t="s">
        <v>1969</v>
      </c>
      <c r="AE399" s="8"/>
    </row>
    <row r="400" spans="1:31" x14ac:dyDescent="0.25">
      <c r="A400" t="s">
        <v>2078</v>
      </c>
      <c r="B400" t="s">
        <v>2653</v>
      </c>
      <c r="C400" t="s">
        <v>1285</v>
      </c>
      <c r="D400" s="1">
        <v>45532</v>
      </c>
      <c r="E400">
        <f t="shared" si="55"/>
        <v>40</v>
      </c>
      <c r="F400" t="s">
        <v>14</v>
      </c>
      <c r="G400">
        <v>750</v>
      </c>
      <c r="H400">
        <f t="shared" si="54"/>
        <v>75</v>
      </c>
      <c r="I400" t="s">
        <v>7</v>
      </c>
      <c r="J400" t="s">
        <v>8</v>
      </c>
      <c r="K400" t="s">
        <v>6674</v>
      </c>
      <c r="L400" t="s">
        <v>8</v>
      </c>
      <c r="M400" t="s">
        <v>14</v>
      </c>
      <c r="N400" t="str">
        <f t="shared" si="56"/>
        <v>F</v>
      </c>
      <c r="O400" t="s">
        <v>386</v>
      </c>
      <c r="P400" t="s">
        <v>1135</v>
      </c>
      <c r="Q400" t="s">
        <v>171</v>
      </c>
      <c r="R400">
        <v>5</v>
      </c>
      <c r="S400">
        <f t="shared" si="57"/>
        <v>2019</v>
      </c>
      <c r="T400" t="s">
        <v>12</v>
      </c>
      <c r="U400">
        <v>1</v>
      </c>
      <c r="V400" t="s">
        <v>888</v>
      </c>
      <c r="W400">
        <f>VLOOKUP(Q400,'PBT Tag Rates'!$A$6:$D$67,4,FALSE)</f>
        <v>0.95971980899999998</v>
      </c>
      <c r="X400">
        <v>1</v>
      </c>
      <c r="Y400" s="8">
        <f t="shared" si="58"/>
        <v>1</v>
      </c>
      <c r="Z400" s="10">
        <f>IFERROR(LOOKUP(H400,{30,43,48,53,58,63,68,73,78,83,88,93,97},{42,47,52,57,62,67,72,77,82,87,92,99,100}),999)</f>
        <v>77</v>
      </c>
      <c r="AA400" s="9">
        <f t="shared" si="59"/>
        <v>2.5</v>
      </c>
      <c r="AB400" s="9">
        <f>IFERROR(IF(I400="AI",AA400-VLOOKUP(Q400,'PBT Tag Rates'!$A$6:$L$53,11,FALSE),AA400-VLOOKUP(Q400,'PBT Tag Rates'!$A$6:$L$53,12,FALSE)),0)</f>
        <v>2.541970782120222</v>
      </c>
      <c r="AC400" s="9">
        <f t="shared" si="60"/>
        <v>15.310575943463711</v>
      </c>
      <c r="AD400" s="12" t="s">
        <v>1969</v>
      </c>
      <c r="AE400" s="8"/>
    </row>
    <row r="401" spans="1:31" x14ac:dyDescent="0.25">
      <c r="A401" t="s">
        <v>2078</v>
      </c>
      <c r="B401" t="s">
        <v>2654</v>
      </c>
      <c r="C401" t="s">
        <v>1286</v>
      </c>
      <c r="D401" s="1">
        <v>45532</v>
      </c>
      <c r="E401">
        <f t="shared" si="55"/>
        <v>40</v>
      </c>
      <c r="F401" t="s">
        <v>14</v>
      </c>
      <c r="G401">
        <v>770</v>
      </c>
      <c r="H401">
        <f t="shared" si="54"/>
        <v>77</v>
      </c>
      <c r="I401" t="s">
        <v>7</v>
      </c>
      <c r="J401" t="s">
        <v>8</v>
      </c>
      <c r="K401" t="s">
        <v>6675</v>
      </c>
      <c r="L401" t="s">
        <v>8</v>
      </c>
      <c r="M401" t="s">
        <v>14</v>
      </c>
      <c r="N401" t="str">
        <f t="shared" si="56"/>
        <v>F</v>
      </c>
      <c r="O401" t="s">
        <v>8</v>
      </c>
      <c r="P401" t="s">
        <v>8</v>
      </c>
      <c r="Q401" t="s">
        <v>11</v>
      </c>
      <c r="R401" t="s">
        <v>8</v>
      </c>
      <c r="S401" t="str">
        <f t="shared" si="57"/>
        <v>U</v>
      </c>
      <c r="T401" t="s">
        <v>12</v>
      </c>
      <c r="U401">
        <v>1</v>
      </c>
      <c r="V401" t="s">
        <v>8</v>
      </c>
      <c r="W401">
        <f>VLOOKUP(Q401,'PBT Tag Rates'!$A$6:$D$67,4,FALSE)</f>
        <v>1</v>
      </c>
      <c r="X401">
        <v>1</v>
      </c>
      <c r="Y401" s="8">
        <f t="shared" si="58"/>
        <v>1</v>
      </c>
      <c r="Z401" s="10">
        <f>IFERROR(LOOKUP(H401,{30,43,48,53,58,63,68,73,78,83,88,93,97},{42,47,52,57,62,67,72,77,82,87,92,99,100}),999)</f>
        <v>77</v>
      </c>
      <c r="AA401" s="9">
        <f t="shared" si="59"/>
        <v>2.5</v>
      </c>
      <c r="AB401" s="9">
        <f>IFERROR(IF(I401="AI",AA401-VLOOKUP(Q401,'PBT Tag Rates'!$A$6:$L$53,11,FALSE),AA401-VLOOKUP(Q401,'PBT Tag Rates'!$A$6:$L$53,12,FALSE)),0)</f>
        <v>2.4586968734976251</v>
      </c>
      <c r="AC401" s="9">
        <f t="shared" si="60"/>
        <v>14.809007825118979</v>
      </c>
      <c r="AD401" s="12" t="s">
        <v>1969</v>
      </c>
      <c r="AE401" s="8"/>
    </row>
    <row r="402" spans="1:31" x14ac:dyDescent="0.25">
      <c r="A402" t="s">
        <v>2078</v>
      </c>
      <c r="B402" t="s">
        <v>2655</v>
      </c>
      <c r="C402" t="s">
        <v>1287</v>
      </c>
      <c r="D402" s="1">
        <v>45532</v>
      </c>
      <c r="E402">
        <f t="shared" si="55"/>
        <v>40</v>
      </c>
      <c r="F402" t="s">
        <v>6</v>
      </c>
      <c r="G402">
        <v>670</v>
      </c>
      <c r="H402">
        <f t="shared" si="54"/>
        <v>67</v>
      </c>
      <c r="I402" t="s">
        <v>7</v>
      </c>
      <c r="J402" t="s">
        <v>8</v>
      </c>
      <c r="K402" t="s">
        <v>8</v>
      </c>
      <c r="L402" t="s">
        <v>8</v>
      </c>
      <c r="M402" t="s">
        <v>6</v>
      </c>
      <c r="N402" t="str">
        <f t="shared" si="56"/>
        <v>M</v>
      </c>
      <c r="O402" t="s">
        <v>8</v>
      </c>
      <c r="P402" t="s">
        <v>8</v>
      </c>
      <c r="Q402" t="s">
        <v>11</v>
      </c>
      <c r="R402" t="s">
        <v>8</v>
      </c>
      <c r="S402" t="str">
        <f t="shared" si="57"/>
        <v>U</v>
      </c>
      <c r="T402" t="s">
        <v>12</v>
      </c>
      <c r="U402">
        <v>1</v>
      </c>
      <c r="V402" t="s">
        <v>8</v>
      </c>
      <c r="W402">
        <f>VLOOKUP(Q402,'PBT Tag Rates'!$A$6:$D$67,4,FALSE)</f>
        <v>1</v>
      </c>
      <c r="X402">
        <v>1</v>
      </c>
      <c r="Y402" s="8">
        <f t="shared" si="58"/>
        <v>1</v>
      </c>
      <c r="Z402" s="10">
        <f>IFERROR(LOOKUP(H402,{30,43,48,53,58,63,68,73,78,83,88,93,97},{42,47,52,57,62,67,72,77,82,87,92,99,100}),999)</f>
        <v>67</v>
      </c>
      <c r="AA402" s="9">
        <f t="shared" si="59"/>
        <v>2.5</v>
      </c>
      <c r="AB402" s="9">
        <f>IFERROR(IF(I402="AI",AA402-VLOOKUP(Q402,'PBT Tag Rates'!$A$6:$L$53,11,FALSE),AA402-VLOOKUP(Q402,'PBT Tag Rates'!$A$6:$L$53,12,FALSE)),0)</f>
        <v>2.4586968734976251</v>
      </c>
      <c r="AC402" s="9">
        <f t="shared" si="60"/>
        <v>14.809007825118979</v>
      </c>
      <c r="AD402" s="12" t="s">
        <v>1969</v>
      </c>
      <c r="AE402" s="8"/>
    </row>
    <row r="403" spans="1:31" x14ac:dyDescent="0.25">
      <c r="A403" t="s">
        <v>2078</v>
      </c>
      <c r="B403" t="s">
        <v>2656</v>
      </c>
      <c r="C403" t="s">
        <v>2657</v>
      </c>
      <c r="D403" s="1">
        <v>45533</v>
      </c>
      <c r="E403">
        <f t="shared" si="55"/>
        <v>40</v>
      </c>
      <c r="F403" t="s">
        <v>14</v>
      </c>
      <c r="G403">
        <v>670</v>
      </c>
      <c r="H403">
        <f t="shared" si="54"/>
        <v>67</v>
      </c>
      <c r="I403" t="s">
        <v>9</v>
      </c>
      <c r="J403">
        <v>1</v>
      </c>
      <c r="K403" t="s">
        <v>8</v>
      </c>
      <c r="L403" t="s">
        <v>8</v>
      </c>
      <c r="M403" t="s">
        <v>14</v>
      </c>
      <c r="N403" t="str">
        <f t="shared" si="56"/>
        <v>F</v>
      </c>
      <c r="O403" t="s">
        <v>7492</v>
      </c>
      <c r="P403" t="s">
        <v>7493</v>
      </c>
      <c r="Q403" t="s">
        <v>940</v>
      </c>
      <c r="R403">
        <v>3</v>
      </c>
      <c r="S403">
        <f t="shared" si="57"/>
        <v>2021</v>
      </c>
      <c r="T403" t="s">
        <v>12</v>
      </c>
      <c r="U403">
        <v>1</v>
      </c>
      <c r="V403" t="s">
        <v>941</v>
      </c>
      <c r="W403">
        <f>VLOOKUP(Q403,'PBT Tag Rates'!$A$6:$D$67,4,FALSE)</f>
        <v>0.98140000000000005</v>
      </c>
      <c r="X403">
        <v>1</v>
      </c>
      <c r="Y403" s="8">
        <f t="shared" si="58"/>
        <v>1</v>
      </c>
      <c r="Z403" s="10">
        <f>IFERROR(LOOKUP(H403,{30,43,48,53,58,63,68,73,78,83,88,93,97},{42,47,52,57,62,67,72,77,82,87,92,99,100}),999)</f>
        <v>67</v>
      </c>
      <c r="AA403" s="9">
        <f t="shared" si="59"/>
        <v>2.5</v>
      </c>
      <c r="AB403" s="9">
        <f>IFERROR(IF(I403="AI",AA403-VLOOKUP(Q403,'PBT Tag Rates'!$A$6:$L$53,11,FALSE),AA403-VLOOKUP(Q403,'PBT Tag Rates'!$A$6:$L$53,12,FALSE)),0)</f>
        <v>2.5189525168127163</v>
      </c>
      <c r="AC403" s="9">
        <f t="shared" si="60"/>
        <v>15.171934342405097</v>
      </c>
      <c r="AD403" s="12" t="s">
        <v>1969</v>
      </c>
      <c r="AE403" s="8"/>
    </row>
    <row r="404" spans="1:31" x14ac:dyDescent="0.25">
      <c r="A404" t="s">
        <v>2078</v>
      </c>
      <c r="B404" t="s">
        <v>2658</v>
      </c>
      <c r="C404" t="s">
        <v>2659</v>
      </c>
      <c r="D404" s="1">
        <v>45533</v>
      </c>
      <c r="E404">
        <f t="shared" si="55"/>
        <v>40</v>
      </c>
      <c r="F404" t="s">
        <v>14</v>
      </c>
      <c r="G404">
        <v>780</v>
      </c>
      <c r="H404">
        <f t="shared" si="54"/>
        <v>78</v>
      </c>
      <c r="I404" t="s">
        <v>7</v>
      </c>
      <c r="J404" t="s">
        <v>8</v>
      </c>
      <c r="K404" t="s">
        <v>6676</v>
      </c>
      <c r="L404" t="s">
        <v>18</v>
      </c>
      <c r="M404" t="s">
        <v>269</v>
      </c>
      <c r="N404" t="str">
        <f t="shared" si="56"/>
        <v>F</v>
      </c>
      <c r="O404" t="s">
        <v>394</v>
      </c>
      <c r="P404" t="s">
        <v>394</v>
      </c>
      <c r="Q404" t="s">
        <v>8</v>
      </c>
      <c r="R404" t="s">
        <v>8</v>
      </c>
      <c r="S404" t="str">
        <f t="shared" si="57"/>
        <v>U</v>
      </c>
      <c r="T404" t="s">
        <v>8</v>
      </c>
      <c r="U404" t="s">
        <v>8</v>
      </c>
      <c r="V404" t="s">
        <v>394</v>
      </c>
      <c r="W404" t="e">
        <f>VLOOKUP(Q404,'PBT Tag Rates'!$A$6:$D$67,4,FALSE)</f>
        <v>#N/A</v>
      </c>
      <c r="X404">
        <v>1</v>
      </c>
      <c r="Y404" s="8">
        <f t="shared" si="58"/>
        <v>0</v>
      </c>
      <c r="Z404" s="10">
        <f>IFERROR(LOOKUP(H404,{30,43,48,53,58,63,68,73,78,83,88,93,97},{42,47,52,57,62,67,72,77,82,87,92,99,100}),999)</f>
        <v>82</v>
      </c>
      <c r="AA404" s="9">
        <f t="shared" si="59"/>
        <v>0</v>
      </c>
      <c r="AB404" s="9">
        <f>IFERROR(IF(I404="AI",AA404-VLOOKUP(Q404,'PBT Tag Rates'!$A$6:$L$53,11,FALSE),AA404-VLOOKUP(Q404,'PBT Tag Rates'!$A$6:$L$53,12,FALSE)),0)</f>
        <v>0</v>
      </c>
      <c r="AC404" s="9">
        <f t="shared" si="60"/>
        <v>0</v>
      </c>
      <c r="AD404" s="12" t="s">
        <v>1969</v>
      </c>
      <c r="AE404" s="8"/>
    </row>
    <row r="405" spans="1:31" x14ac:dyDescent="0.25">
      <c r="A405" t="s">
        <v>2078</v>
      </c>
      <c r="B405" t="s">
        <v>2660</v>
      </c>
      <c r="C405" t="s">
        <v>1288</v>
      </c>
      <c r="D405" s="1">
        <v>45533</v>
      </c>
      <c r="E405">
        <f t="shared" si="55"/>
        <v>40</v>
      </c>
      <c r="F405" t="s">
        <v>14</v>
      </c>
      <c r="G405">
        <v>660</v>
      </c>
      <c r="H405">
        <f t="shared" si="54"/>
        <v>66</v>
      </c>
      <c r="I405" t="s">
        <v>9</v>
      </c>
      <c r="J405">
        <v>1</v>
      </c>
      <c r="K405" t="s">
        <v>8</v>
      </c>
      <c r="L405" t="s">
        <v>8</v>
      </c>
      <c r="M405" t="s">
        <v>14</v>
      </c>
      <c r="N405" t="str">
        <f t="shared" si="56"/>
        <v>F</v>
      </c>
      <c r="O405" t="s">
        <v>1289</v>
      </c>
      <c r="P405" t="s">
        <v>1380</v>
      </c>
      <c r="Q405" t="s">
        <v>295</v>
      </c>
      <c r="R405">
        <v>4</v>
      </c>
      <c r="S405">
        <f t="shared" si="57"/>
        <v>2020</v>
      </c>
      <c r="T405" t="s">
        <v>12</v>
      </c>
      <c r="U405">
        <v>0.999999999999997</v>
      </c>
      <c r="V405" t="s">
        <v>888</v>
      </c>
      <c r="W405">
        <f>VLOOKUP(Q405,'PBT Tag Rates'!$A$6:$D$67,4,FALSE)</f>
        <v>0.98961045999999997</v>
      </c>
      <c r="X405">
        <v>1</v>
      </c>
      <c r="Y405" s="8">
        <f t="shared" si="58"/>
        <v>1</v>
      </c>
      <c r="Z405" s="10">
        <f>IFERROR(LOOKUP(H405,{30,43,48,53,58,63,68,73,78,83,88,93,97},{42,47,52,57,62,67,72,77,82,87,92,99,100}),999)</f>
        <v>67</v>
      </c>
      <c r="AA405" s="9">
        <f t="shared" si="59"/>
        <v>2.5</v>
      </c>
      <c r="AB405" s="9">
        <f>IFERROR(IF(I405="AI",AA405-VLOOKUP(Q405,'PBT Tag Rates'!$A$6:$L$53,11,FALSE),AA405-VLOOKUP(Q405,'PBT Tag Rates'!$A$6:$L$53,12,FALSE)),0)</f>
        <v>2.5104986157886811</v>
      </c>
      <c r="AC405" s="9">
        <f t="shared" si="60"/>
        <v>15.121015545636293</v>
      </c>
      <c r="AD405" s="12" t="s">
        <v>1969</v>
      </c>
      <c r="AE405" s="8"/>
    </row>
    <row r="406" spans="1:31" x14ac:dyDescent="0.25">
      <c r="A406" t="s">
        <v>2078</v>
      </c>
      <c r="B406" t="s">
        <v>2661</v>
      </c>
      <c r="C406" t="s">
        <v>2662</v>
      </c>
      <c r="D406" s="1">
        <v>45533</v>
      </c>
      <c r="E406">
        <f t="shared" si="55"/>
        <v>40</v>
      </c>
      <c r="F406" t="s">
        <v>14</v>
      </c>
      <c r="G406">
        <v>790</v>
      </c>
      <c r="H406">
        <f t="shared" si="54"/>
        <v>79</v>
      </c>
      <c r="I406" t="s">
        <v>9</v>
      </c>
      <c r="J406">
        <v>1</v>
      </c>
      <c r="K406" t="s">
        <v>8</v>
      </c>
      <c r="L406" t="s">
        <v>8</v>
      </c>
      <c r="M406" t="s">
        <v>14</v>
      </c>
      <c r="N406" t="str">
        <f t="shared" si="56"/>
        <v>F</v>
      </c>
      <c r="O406" t="s">
        <v>1170</v>
      </c>
      <c r="P406" t="s">
        <v>1598</v>
      </c>
      <c r="Q406" t="s">
        <v>295</v>
      </c>
      <c r="R406">
        <v>4</v>
      </c>
      <c r="S406">
        <f t="shared" si="57"/>
        <v>2020</v>
      </c>
      <c r="T406" t="s">
        <v>12</v>
      </c>
      <c r="U406">
        <v>1</v>
      </c>
      <c r="V406" t="s">
        <v>888</v>
      </c>
      <c r="W406">
        <f>VLOOKUP(Q406,'PBT Tag Rates'!$A$6:$D$67,4,FALSE)</f>
        <v>0.98961045999999997</v>
      </c>
      <c r="X406">
        <v>1</v>
      </c>
      <c r="Y406" s="8">
        <f t="shared" si="58"/>
        <v>1.0208333333333333</v>
      </c>
      <c r="Z406" s="10">
        <f>IFERROR(LOOKUP(H406,{30,43,48,53,58,63,68,73,78,83,88,93,97},{42,47,52,57,62,67,72,77,82,87,92,99,100}),999)</f>
        <v>82</v>
      </c>
      <c r="AA406" s="9">
        <f t="shared" si="59"/>
        <v>2.552083333333333</v>
      </c>
      <c r="AB406" s="9">
        <f>IFERROR(IF(I406="AI",AA406-VLOOKUP(Q406,'PBT Tag Rates'!$A$6:$L$53,11,FALSE),AA406-VLOOKUP(Q406,'PBT Tag Rates'!$A$6:$L$53,12,FALSE)),0)</f>
        <v>2.5625819491220141</v>
      </c>
      <c r="AC406" s="9">
        <f t="shared" si="60"/>
        <v>15.434719320674812</v>
      </c>
      <c r="AD406" s="12" t="s">
        <v>1969</v>
      </c>
      <c r="AE406" s="8"/>
    </row>
    <row r="407" spans="1:31" x14ac:dyDescent="0.25">
      <c r="A407" t="s">
        <v>2078</v>
      </c>
      <c r="B407" t="s">
        <v>2663</v>
      </c>
      <c r="C407" t="s">
        <v>1290</v>
      </c>
      <c r="D407" s="1">
        <v>45533</v>
      </c>
      <c r="E407">
        <f t="shared" si="55"/>
        <v>40</v>
      </c>
      <c r="F407" t="s">
        <v>14</v>
      </c>
      <c r="G407">
        <v>810</v>
      </c>
      <c r="H407">
        <f t="shared" si="54"/>
        <v>81</v>
      </c>
      <c r="I407" t="s">
        <v>7</v>
      </c>
      <c r="J407" t="s">
        <v>8</v>
      </c>
      <c r="K407" t="s">
        <v>6677</v>
      </c>
      <c r="L407" t="s">
        <v>8</v>
      </c>
      <c r="M407" t="s">
        <v>14</v>
      </c>
      <c r="N407" t="str">
        <f t="shared" si="56"/>
        <v>F</v>
      </c>
      <c r="O407" t="s">
        <v>8</v>
      </c>
      <c r="P407" t="s">
        <v>8</v>
      </c>
      <c r="Q407" t="s">
        <v>11</v>
      </c>
      <c r="R407" t="s">
        <v>8</v>
      </c>
      <c r="S407" t="str">
        <f t="shared" si="57"/>
        <v>U</v>
      </c>
      <c r="T407" t="s">
        <v>12</v>
      </c>
      <c r="U407">
        <v>1</v>
      </c>
      <c r="V407" t="s">
        <v>8</v>
      </c>
      <c r="W407">
        <f>VLOOKUP(Q407,'PBT Tag Rates'!$A$6:$D$67,4,FALSE)</f>
        <v>1</v>
      </c>
      <c r="X407">
        <v>1</v>
      </c>
      <c r="Y407" s="8">
        <f t="shared" si="58"/>
        <v>1.0208333333333333</v>
      </c>
      <c r="Z407" s="10">
        <f>IFERROR(LOOKUP(H407,{30,43,48,53,58,63,68,73,78,83,88,93,97},{42,47,52,57,62,67,72,77,82,87,92,99,100}),999)</f>
        <v>82</v>
      </c>
      <c r="AA407" s="9">
        <f t="shared" si="59"/>
        <v>2.552083333333333</v>
      </c>
      <c r="AB407" s="9">
        <f>IFERROR(IF(I407="AI",AA407-VLOOKUP(Q407,'PBT Tag Rates'!$A$6:$L$53,11,FALSE),AA407-VLOOKUP(Q407,'PBT Tag Rates'!$A$6:$L$53,12,FALSE)),0)</f>
        <v>2.5107802068309582</v>
      </c>
      <c r="AC407" s="9">
        <f t="shared" si="60"/>
        <v>15.122711600157498</v>
      </c>
      <c r="AD407" s="12" t="s">
        <v>1969</v>
      </c>
      <c r="AE407" s="8"/>
    </row>
    <row r="408" spans="1:31" x14ac:dyDescent="0.25">
      <c r="A408" t="s">
        <v>2078</v>
      </c>
      <c r="B408" t="s">
        <v>2664</v>
      </c>
      <c r="C408" t="s">
        <v>1293</v>
      </c>
      <c r="D408" s="1">
        <v>45533</v>
      </c>
      <c r="E408">
        <f t="shared" si="55"/>
        <v>40</v>
      </c>
      <c r="F408" t="s">
        <v>14</v>
      </c>
      <c r="G408">
        <v>720</v>
      </c>
      <c r="H408">
        <f t="shared" si="54"/>
        <v>72</v>
      </c>
      <c r="I408" t="s">
        <v>7</v>
      </c>
      <c r="J408" t="s">
        <v>8</v>
      </c>
      <c r="K408" t="s">
        <v>6678</v>
      </c>
      <c r="L408" t="s">
        <v>8</v>
      </c>
      <c r="M408" t="s">
        <v>14</v>
      </c>
      <c r="N408" t="str">
        <f t="shared" si="56"/>
        <v>F</v>
      </c>
      <c r="O408" t="s">
        <v>8</v>
      </c>
      <c r="P408" t="s">
        <v>8</v>
      </c>
      <c r="Q408" t="s">
        <v>11</v>
      </c>
      <c r="R408" t="s">
        <v>8</v>
      </c>
      <c r="S408" t="str">
        <f t="shared" si="57"/>
        <v>U</v>
      </c>
      <c r="T408" t="s">
        <v>12</v>
      </c>
      <c r="U408">
        <v>0.999999999999997</v>
      </c>
      <c r="V408" t="s">
        <v>8</v>
      </c>
      <c r="W408">
        <f>VLOOKUP(Q408,'PBT Tag Rates'!$A$6:$D$67,4,FALSE)</f>
        <v>1</v>
      </c>
      <c r="X408">
        <v>1</v>
      </c>
      <c r="Y408" s="8">
        <f t="shared" si="58"/>
        <v>1</v>
      </c>
      <c r="Z408" s="10">
        <f>IFERROR(LOOKUP(H408,{30,43,48,53,58,63,68,73,78,83,88,93,97},{42,47,52,57,62,67,72,77,82,87,92,99,100}),999)</f>
        <v>72</v>
      </c>
      <c r="AA408" s="9">
        <f t="shared" si="59"/>
        <v>2.5</v>
      </c>
      <c r="AB408" s="9">
        <f>IFERROR(IF(I408="AI",AA408-VLOOKUP(Q408,'PBT Tag Rates'!$A$6:$L$53,11,FALSE),AA408-VLOOKUP(Q408,'PBT Tag Rates'!$A$6:$L$53,12,FALSE)),0)</f>
        <v>2.4586968734976251</v>
      </c>
      <c r="AC408" s="9">
        <f t="shared" si="60"/>
        <v>14.809007825118979</v>
      </c>
      <c r="AD408" s="12" t="s">
        <v>1970</v>
      </c>
      <c r="AE408" s="8"/>
    </row>
    <row r="409" spans="1:31" x14ac:dyDescent="0.25">
      <c r="A409" t="s">
        <v>2078</v>
      </c>
      <c r="B409" t="s">
        <v>2665</v>
      </c>
      <c r="C409" t="s">
        <v>1296</v>
      </c>
      <c r="D409" s="1">
        <v>45533</v>
      </c>
      <c r="E409">
        <f t="shared" si="55"/>
        <v>40</v>
      </c>
      <c r="F409" t="s">
        <v>14</v>
      </c>
      <c r="G409">
        <v>770</v>
      </c>
      <c r="H409">
        <f t="shared" si="54"/>
        <v>77</v>
      </c>
      <c r="I409" t="s">
        <v>9</v>
      </c>
      <c r="J409">
        <v>1</v>
      </c>
      <c r="K409" t="s">
        <v>8</v>
      </c>
      <c r="L409" t="s">
        <v>8</v>
      </c>
      <c r="M409" t="s">
        <v>14</v>
      </c>
      <c r="N409" t="str">
        <f t="shared" si="56"/>
        <v>F</v>
      </c>
      <c r="O409" t="s">
        <v>518</v>
      </c>
      <c r="P409" t="s">
        <v>7494</v>
      </c>
      <c r="Q409" t="s">
        <v>171</v>
      </c>
      <c r="R409">
        <v>5</v>
      </c>
      <c r="S409">
        <f t="shared" si="57"/>
        <v>2019</v>
      </c>
      <c r="T409" t="s">
        <v>12</v>
      </c>
      <c r="U409">
        <v>0.999999999999995</v>
      </c>
      <c r="V409" t="s">
        <v>941</v>
      </c>
      <c r="W409">
        <f>VLOOKUP(Q409,'PBT Tag Rates'!$A$6:$D$67,4,FALSE)</f>
        <v>0.95971980899999998</v>
      </c>
      <c r="X409">
        <v>1</v>
      </c>
      <c r="Y409" s="8">
        <f t="shared" si="58"/>
        <v>1</v>
      </c>
      <c r="Z409" s="10">
        <f>IFERROR(LOOKUP(H409,{30,43,48,53,58,63,68,73,78,83,88,93,97},{42,47,52,57,62,67,72,77,82,87,92,99,100}),999)</f>
        <v>77</v>
      </c>
      <c r="AA409" s="9">
        <f t="shared" si="59"/>
        <v>2.5</v>
      </c>
      <c r="AB409" s="9">
        <f>IFERROR(IF(I409="AI",AA409-VLOOKUP(Q409,'PBT Tag Rates'!$A$6:$L$53,11,FALSE),AA409-VLOOKUP(Q409,'PBT Tag Rates'!$A$6:$L$53,12,FALSE)),0)</f>
        <v>2.541970782120222</v>
      </c>
      <c r="AC409" s="9">
        <f t="shared" si="60"/>
        <v>15.310575943463711</v>
      </c>
      <c r="AD409" s="12" t="s">
        <v>1969</v>
      </c>
      <c r="AE409" s="8"/>
    </row>
    <row r="410" spans="1:31" x14ac:dyDescent="0.25">
      <c r="A410" t="s">
        <v>2078</v>
      </c>
      <c r="B410" t="s">
        <v>2666</v>
      </c>
      <c r="C410" t="s">
        <v>2667</v>
      </c>
      <c r="D410" s="1">
        <v>45533</v>
      </c>
      <c r="E410">
        <f t="shared" si="55"/>
        <v>40</v>
      </c>
      <c r="F410" t="s">
        <v>6</v>
      </c>
      <c r="G410">
        <v>940</v>
      </c>
      <c r="H410">
        <f t="shared" si="54"/>
        <v>94</v>
      </c>
      <c r="I410" t="s">
        <v>7</v>
      </c>
      <c r="J410" t="s">
        <v>8</v>
      </c>
      <c r="K410" t="s">
        <v>6679</v>
      </c>
      <c r="L410" t="s">
        <v>18</v>
      </c>
      <c r="M410" t="s">
        <v>269</v>
      </c>
      <c r="N410" t="str">
        <f t="shared" si="56"/>
        <v>M</v>
      </c>
      <c r="O410" t="s">
        <v>394</v>
      </c>
      <c r="P410" t="s">
        <v>394</v>
      </c>
      <c r="Q410" t="s">
        <v>8</v>
      </c>
      <c r="R410" t="s">
        <v>8</v>
      </c>
      <c r="S410" t="str">
        <f t="shared" si="57"/>
        <v>U</v>
      </c>
      <c r="T410" t="s">
        <v>8</v>
      </c>
      <c r="U410" t="s">
        <v>8</v>
      </c>
      <c r="V410" t="s">
        <v>394</v>
      </c>
      <c r="W410" t="e">
        <f>VLOOKUP(Q410,'PBT Tag Rates'!$A$6:$D$67,4,FALSE)</f>
        <v>#N/A</v>
      </c>
      <c r="X410">
        <v>1</v>
      </c>
      <c r="Y410" s="8">
        <f t="shared" si="58"/>
        <v>0</v>
      </c>
      <c r="Z410" s="10">
        <f>IFERROR(LOOKUP(H410,{30,43,48,53,58,63,68,73,78,83,88,93,97},{42,47,52,57,62,67,72,77,82,87,92,99,100}),999)</f>
        <v>99</v>
      </c>
      <c r="AA410" s="9">
        <f t="shared" si="59"/>
        <v>0</v>
      </c>
      <c r="AB410" s="9">
        <f>IFERROR(IF(I410="AI",AA410-VLOOKUP(Q410,'PBT Tag Rates'!$A$6:$L$53,11,FALSE),AA410-VLOOKUP(Q410,'PBT Tag Rates'!$A$6:$L$53,12,FALSE)),0)</f>
        <v>0</v>
      </c>
      <c r="AC410" s="9">
        <f t="shared" si="60"/>
        <v>0</v>
      </c>
      <c r="AD410" s="12" t="s">
        <v>1969</v>
      </c>
      <c r="AE410" s="8"/>
    </row>
    <row r="411" spans="1:31" x14ac:dyDescent="0.25">
      <c r="A411" t="s">
        <v>2078</v>
      </c>
      <c r="B411" t="s">
        <v>2668</v>
      </c>
      <c r="C411" t="s">
        <v>1299</v>
      </c>
      <c r="D411" s="1">
        <v>45533</v>
      </c>
      <c r="E411">
        <f t="shared" si="55"/>
        <v>40</v>
      </c>
      <c r="F411" t="s">
        <v>6</v>
      </c>
      <c r="G411">
        <v>830</v>
      </c>
      <c r="H411">
        <f t="shared" si="54"/>
        <v>83</v>
      </c>
      <c r="I411" t="s">
        <v>7</v>
      </c>
      <c r="J411" t="s">
        <v>8</v>
      </c>
      <c r="K411" t="s">
        <v>6680</v>
      </c>
      <c r="L411" t="s">
        <v>8</v>
      </c>
      <c r="M411" t="s">
        <v>6</v>
      </c>
      <c r="N411" t="str">
        <f t="shared" si="56"/>
        <v>M</v>
      </c>
      <c r="O411" t="s">
        <v>7495</v>
      </c>
      <c r="P411" t="s">
        <v>7496</v>
      </c>
      <c r="Q411" t="s">
        <v>476</v>
      </c>
      <c r="R411">
        <v>4</v>
      </c>
      <c r="S411">
        <f t="shared" si="57"/>
        <v>2020</v>
      </c>
      <c r="T411" t="s">
        <v>12</v>
      </c>
      <c r="U411">
        <v>1.00000000000001</v>
      </c>
      <c r="V411" t="s">
        <v>742</v>
      </c>
      <c r="W411">
        <f>VLOOKUP(Q411,'PBT Tag Rates'!$A$6:$D$67,4,FALSE)</f>
        <v>0.98845608500000004</v>
      </c>
      <c r="X411">
        <v>1</v>
      </c>
      <c r="Y411" s="8">
        <f t="shared" si="58"/>
        <v>1</v>
      </c>
      <c r="Z411" s="10">
        <f>IFERROR(LOOKUP(H411,{30,43,48,53,58,63,68,73,78,83,88,93,97},{42,47,52,57,62,67,72,77,82,87,92,99,100}),999)</f>
        <v>87</v>
      </c>
      <c r="AA411" s="9">
        <f t="shared" si="59"/>
        <v>2.5</v>
      </c>
      <c r="AB411" s="9">
        <f>IFERROR(IF(I411="AI",AA411-VLOOKUP(Q411,'PBT Tag Rates'!$A$6:$L$53,11,FALSE),AA411-VLOOKUP(Q411,'PBT Tag Rates'!$A$6:$L$53,12,FALSE)),0)</f>
        <v>2.5116787333045756</v>
      </c>
      <c r="AC411" s="9">
        <f t="shared" si="60"/>
        <v>15.128123526175017</v>
      </c>
      <c r="AD411" s="12" t="s">
        <v>1969</v>
      </c>
      <c r="AE411" s="8"/>
    </row>
    <row r="412" spans="1:31" x14ac:dyDescent="0.25">
      <c r="A412" t="s">
        <v>2078</v>
      </c>
      <c r="B412" t="s">
        <v>2669</v>
      </c>
      <c r="C412" t="s">
        <v>2670</v>
      </c>
      <c r="D412" s="1">
        <v>45533</v>
      </c>
      <c r="E412">
        <f t="shared" si="55"/>
        <v>40</v>
      </c>
      <c r="F412" t="s">
        <v>6</v>
      </c>
      <c r="G412">
        <v>600</v>
      </c>
      <c r="H412">
        <f t="shared" si="54"/>
        <v>60</v>
      </c>
      <c r="I412" t="s">
        <v>7</v>
      </c>
      <c r="J412" t="s">
        <v>8</v>
      </c>
      <c r="K412" t="s">
        <v>6681</v>
      </c>
      <c r="L412" t="s">
        <v>18</v>
      </c>
      <c r="M412" t="s">
        <v>269</v>
      </c>
      <c r="N412" t="str">
        <f t="shared" si="56"/>
        <v>M</v>
      </c>
      <c r="O412" t="s">
        <v>394</v>
      </c>
      <c r="P412" t="s">
        <v>394</v>
      </c>
      <c r="Q412" t="s">
        <v>8</v>
      </c>
      <c r="R412" t="s">
        <v>8</v>
      </c>
      <c r="S412" t="str">
        <f t="shared" si="57"/>
        <v>U</v>
      </c>
      <c r="T412" t="s">
        <v>8</v>
      </c>
      <c r="U412" t="s">
        <v>8</v>
      </c>
      <c r="V412" t="s">
        <v>394</v>
      </c>
      <c r="W412" t="e">
        <f>VLOOKUP(Q412,'PBT Tag Rates'!$A$6:$D$67,4,FALSE)</f>
        <v>#N/A</v>
      </c>
      <c r="X412">
        <v>1</v>
      </c>
      <c r="Y412" s="8">
        <f t="shared" si="58"/>
        <v>0</v>
      </c>
      <c r="Z412" s="10">
        <f>IFERROR(LOOKUP(H412,{30,43,48,53,58,63,68,73,78,83,88,93,97},{42,47,52,57,62,67,72,77,82,87,92,99,100}),999)</f>
        <v>62</v>
      </c>
      <c r="AA412" s="9">
        <f t="shared" si="59"/>
        <v>0</v>
      </c>
      <c r="AB412" s="9">
        <f>IFERROR(IF(I412="AI",AA412-VLOOKUP(Q412,'PBT Tag Rates'!$A$6:$L$53,11,FALSE),AA412-VLOOKUP(Q412,'PBT Tag Rates'!$A$6:$L$53,12,FALSE)),0)</f>
        <v>0</v>
      </c>
      <c r="AC412" s="9">
        <f t="shared" si="60"/>
        <v>0</v>
      </c>
      <c r="AD412" s="12" t="s">
        <v>1969</v>
      </c>
      <c r="AE412" s="8"/>
    </row>
    <row r="413" spans="1:31" x14ac:dyDescent="0.25">
      <c r="A413" t="s">
        <v>2078</v>
      </c>
      <c r="B413" t="s">
        <v>2671</v>
      </c>
      <c r="C413" t="s">
        <v>1300</v>
      </c>
      <c r="D413" s="1">
        <v>45533</v>
      </c>
      <c r="E413">
        <f t="shared" si="55"/>
        <v>40</v>
      </c>
      <c r="F413" t="s">
        <v>6</v>
      </c>
      <c r="G413">
        <v>820</v>
      </c>
      <c r="H413">
        <f t="shared" si="54"/>
        <v>82</v>
      </c>
      <c r="I413" t="s">
        <v>7</v>
      </c>
      <c r="J413" t="s">
        <v>8</v>
      </c>
      <c r="K413" t="s">
        <v>6682</v>
      </c>
      <c r="L413" t="s">
        <v>8</v>
      </c>
      <c r="M413" t="s">
        <v>6</v>
      </c>
      <c r="N413" t="str">
        <f t="shared" si="56"/>
        <v>M</v>
      </c>
      <c r="O413" t="s">
        <v>8</v>
      </c>
      <c r="P413" t="s">
        <v>8</v>
      </c>
      <c r="Q413" t="s">
        <v>11</v>
      </c>
      <c r="R413" t="s">
        <v>8</v>
      </c>
      <c r="S413" t="str">
        <f t="shared" si="57"/>
        <v>U</v>
      </c>
      <c r="T413" t="s">
        <v>12</v>
      </c>
      <c r="U413">
        <v>1</v>
      </c>
      <c r="V413" t="s">
        <v>8</v>
      </c>
      <c r="W413">
        <f>VLOOKUP(Q413,'PBT Tag Rates'!$A$6:$D$67,4,FALSE)</f>
        <v>1</v>
      </c>
      <c r="X413">
        <v>1</v>
      </c>
      <c r="Y413" s="8">
        <f t="shared" si="58"/>
        <v>1</v>
      </c>
      <c r="Z413" s="10">
        <f>IFERROR(LOOKUP(H413,{30,43,48,53,58,63,68,73,78,83,88,93,97},{42,47,52,57,62,67,72,77,82,87,92,99,100}),999)</f>
        <v>82</v>
      </c>
      <c r="AA413" s="9">
        <f t="shared" si="59"/>
        <v>2.5</v>
      </c>
      <c r="AB413" s="9">
        <f>IFERROR(IF(I413="AI",AA413-VLOOKUP(Q413,'PBT Tag Rates'!$A$6:$L$53,11,FALSE),AA413-VLOOKUP(Q413,'PBT Tag Rates'!$A$6:$L$53,12,FALSE)),0)</f>
        <v>2.4586968734976251</v>
      </c>
      <c r="AC413" s="9">
        <f t="shared" si="60"/>
        <v>14.809007825118979</v>
      </c>
      <c r="AD413" s="12" t="s">
        <v>1969</v>
      </c>
      <c r="AE413" s="8"/>
    </row>
    <row r="414" spans="1:31" x14ac:dyDescent="0.25">
      <c r="A414" t="s">
        <v>2078</v>
      </c>
      <c r="B414" t="s">
        <v>2672</v>
      </c>
      <c r="C414" t="s">
        <v>2673</v>
      </c>
      <c r="D414" s="1">
        <v>45533</v>
      </c>
      <c r="E414">
        <f t="shared" si="55"/>
        <v>40</v>
      </c>
      <c r="F414" t="s">
        <v>6</v>
      </c>
      <c r="G414">
        <v>460</v>
      </c>
      <c r="H414">
        <f t="shared" si="54"/>
        <v>46</v>
      </c>
      <c r="I414" t="s">
        <v>7</v>
      </c>
      <c r="J414" t="s">
        <v>8</v>
      </c>
      <c r="K414" t="s">
        <v>8</v>
      </c>
      <c r="L414" t="s">
        <v>8</v>
      </c>
      <c r="M414" t="s">
        <v>6</v>
      </c>
      <c r="N414" t="str">
        <f t="shared" si="56"/>
        <v>M</v>
      </c>
      <c r="O414" t="s">
        <v>8</v>
      </c>
      <c r="P414" t="s">
        <v>8</v>
      </c>
      <c r="Q414" t="s">
        <v>11</v>
      </c>
      <c r="R414" t="s">
        <v>8</v>
      </c>
      <c r="S414" t="str">
        <f t="shared" si="57"/>
        <v>U</v>
      </c>
      <c r="T414" t="s">
        <v>12</v>
      </c>
      <c r="U414">
        <v>1</v>
      </c>
      <c r="V414" t="s">
        <v>8</v>
      </c>
      <c r="W414">
        <f>VLOOKUP(Q414,'PBT Tag Rates'!$A$6:$D$67,4,FALSE)</f>
        <v>1</v>
      </c>
      <c r="X414">
        <v>1</v>
      </c>
      <c r="Y414" s="8">
        <f t="shared" si="58"/>
        <v>1</v>
      </c>
      <c r="Z414" s="10">
        <f>IFERROR(LOOKUP(H414,{30,43,48,53,58,63,68,73,78,83,88,93,97},{42,47,52,57,62,67,72,77,82,87,92,99,100}),999)</f>
        <v>47</v>
      </c>
      <c r="AA414" s="9">
        <f t="shared" si="59"/>
        <v>2.5</v>
      </c>
      <c r="AB414" s="9">
        <f>IFERROR(IF(I414="AI",AA414-VLOOKUP(Q414,'PBT Tag Rates'!$A$6:$L$53,11,FALSE),AA414-VLOOKUP(Q414,'PBT Tag Rates'!$A$6:$L$53,12,FALSE)),0)</f>
        <v>2.4586968734976251</v>
      </c>
      <c r="AC414" s="9">
        <f t="shared" si="60"/>
        <v>14.809007825118979</v>
      </c>
      <c r="AD414" s="12" t="s">
        <v>1969</v>
      </c>
      <c r="AE414" s="8"/>
    </row>
    <row r="415" spans="1:31" x14ac:dyDescent="0.25">
      <c r="A415" t="s">
        <v>2078</v>
      </c>
      <c r="B415" t="s">
        <v>2674</v>
      </c>
      <c r="C415" t="s">
        <v>2675</v>
      </c>
      <c r="D415" s="1">
        <v>45533</v>
      </c>
      <c r="E415">
        <f t="shared" si="55"/>
        <v>40</v>
      </c>
      <c r="F415" t="s">
        <v>6</v>
      </c>
      <c r="G415">
        <v>760</v>
      </c>
      <c r="H415">
        <f t="shared" si="54"/>
        <v>76</v>
      </c>
      <c r="I415" t="s">
        <v>7</v>
      </c>
      <c r="J415" t="s">
        <v>8</v>
      </c>
      <c r="K415" t="s">
        <v>6683</v>
      </c>
      <c r="L415" t="s">
        <v>8</v>
      </c>
      <c r="M415" t="s">
        <v>6</v>
      </c>
      <c r="N415" t="str">
        <f t="shared" si="56"/>
        <v>M</v>
      </c>
      <c r="O415" t="s">
        <v>365</v>
      </c>
      <c r="P415" t="s">
        <v>366</v>
      </c>
      <c r="Q415" t="s">
        <v>171</v>
      </c>
      <c r="R415">
        <v>5</v>
      </c>
      <c r="S415">
        <f t="shared" si="57"/>
        <v>2019</v>
      </c>
      <c r="T415" t="s">
        <v>12</v>
      </c>
      <c r="U415">
        <v>1</v>
      </c>
      <c r="V415" t="s">
        <v>888</v>
      </c>
      <c r="W415">
        <f>VLOOKUP(Q415,'PBT Tag Rates'!$A$6:$D$67,4,FALSE)</f>
        <v>0.95971980899999998</v>
      </c>
      <c r="X415">
        <v>1</v>
      </c>
      <c r="Y415" s="8">
        <f t="shared" si="58"/>
        <v>1.0104166666666667</v>
      </c>
      <c r="Z415" s="10">
        <f>IFERROR(LOOKUP(H415,{30,43,48,53,58,63,68,73,78,83,88,93,97},{42,47,52,57,62,67,72,77,82,87,92,99,100}),999)</f>
        <v>77</v>
      </c>
      <c r="AA415" s="9">
        <f t="shared" si="59"/>
        <v>2.5260416666666665</v>
      </c>
      <c r="AB415" s="9">
        <f>IFERROR(IF(I415="AI",AA415-VLOOKUP(Q415,'PBT Tag Rates'!$A$6:$L$53,11,FALSE),AA415-VLOOKUP(Q415,'PBT Tag Rates'!$A$6:$L$53,12,FALSE)),0)</f>
        <v>2.5680124487868885</v>
      </c>
      <c r="AC415" s="9">
        <f t="shared" si="60"/>
        <v>15.46742783098297</v>
      </c>
      <c r="AD415" s="12" t="s">
        <v>1969</v>
      </c>
      <c r="AE415" s="8"/>
    </row>
    <row r="416" spans="1:31" x14ac:dyDescent="0.25">
      <c r="A416" t="s">
        <v>2078</v>
      </c>
      <c r="B416" t="s">
        <v>2676</v>
      </c>
      <c r="C416" t="s">
        <v>1303</v>
      </c>
      <c r="D416" s="1">
        <v>45533</v>
      </c>
      <c r="E416">
        <f t="shared" si="55"/>
        <v>40</v>
      </c>
      <c r="F416" t="s">
        <v>6</v>
      </c>
      <c r="G416">
        <v>730</v>
      </c>
      <c r="H416">
        <f t="shared" si="54"/>
        <v>73</v>
      </c>
      <c r="I416" t="s">
        <v>7</v>
      </c>
      <c r="J416" t="s">
        <v>8</v>
      </c>
      <c r="K416" t="s">
        <v>6684</v>
      </c>
      <c r="L416" t="s">
        <v>8</v>
      </c>
      <c r="M416" t="s">
        <v>6</v>
      </c>
      <c r="N416" t="str">
        <f t="shared" si="56"/>
        <v>M</v>
      </c>
      <c r="O416" t="s">
        <v>8</v>
      </c>
      <c r="P416" t="s">
        <v>8</v>
      </c>
      <c r="Q416" t="s">
        <v>11</v>
      </c>
      <c r="R416" t="s">
        <v>8</v>
      </c>
      <c r="S416" t="str">
        <f t="shared" si="57"/>
        <v>U</v>
      </c>
      <c r="T416" t="s">
        <v>12</v>
      </c>
      <c r="U416">
        <v>0.99999999999999301</v>
      </c>
      <c r="V416" t="s">
        <v>8</v>
      </c>
      <c r="W416">
        <f>VLOOKUP(Q416,'PBT Tag Rates'!$A$6:$D$67,4,FALSE)</f>
        <v>1</v>
      </c>
      <c r="X416">
        <v>1</v>
      </c>
      <c r="Y416" s="8">
        <f t="shared" si="58"/>
        <v>1.0104166666666667</v>
      </c>
      <c r="Z416" s="10">
        <f>IFERROR(LOOKUP(H416,{30,43,48,53,58,63,68,73,78,83,88,93,97},{42,47,52,57,62,67,72,77,82,87,92,99,100}),999)</f>
        <v>77</v>
      </c>
      <c r="AA416" s="9">
        <f t="shared" si="59"/>
        <v>2.5260416666666665</v>
      </c>
      <c r="AB416" s="9">
        <f>IFERROR(IF(I416="AI",AA416-VLOOKUP(Q416,'PBT Tag Rates'!$A$6:$L$53,11,FALSE),AA416-VLOOKUP(Q416,'PBT Tag Rates'!$A$6:$L$53,12,FALSE)),0)</f>
        <v>2.4847385401642916</v>
      </c>
      <c r="AC416" s="9">
        <f t="shared" si="60"/>
        <v>14.965859712638238</v>
      </c>
      <c r="AD416" s="12" t="s">
        <v>1969</v>
      </c>
      <c r="AE416" s="8"/>
    </row>
    <row r="417" spans="1:31" x14ac:dyDescent="0.25">
      <c r="A417" t="s">
        <v>2078</v>
      </c>
      <c r="B417" t="s">
        <v>2677</v>
      </c>
      <c r="C417" t="s">
        <v>1306</v>
      </c>
      <c r="D417" s="1">
        <v>45533</v>
      </c>
      <c r="E417">
        <f t="shared" si="55"/>
        <v>40</v>
      </c>
      <c r="F417" t="s">
        <v>6</v>
      </c>
      <c r="G417">
        <v>740</v>
      </c>
      <c r="H417">
        <f t="shared" si="54"/>
        <v>74</v>
      </c>
      <c r="I417" t="s">
        <v>7</v>
      </c>
      <c r="J417" t="s">
        <v>8</v>
      </c>
      <c r="K417" t="s">
        <v>6685</v>
      </c>
      <c r="L417" t="s">
        <v>8</v>
      </c>
      <c r="M417" t="s">
        <v>6</v>
      </c>
      <c r="N417" t="str">
        <f t="shared" si="56"/>
        <v>M</v>
      </c>
      <c r="O417" t="s">
        <v>8</v>
      </c>
      <c r="P417" t="s">
        <v>8</v>
      </c>
      <c r="Q417" t="s">
        <v>11</v>
      </c>
      <c r="R417" t="s">
        <v>8</v>
      </c>
      <c r="S417" t="str">
        <f t="shared" si="57"/>
        <v>U</v>
      </c>
      <c r="T417" t="s">
        <v>12</v>
      </c>
      <c r="U417">
        <v>0.999999999999998</v>
      </c>
      <c r="V417" t="s">
        <v>8</v>
      </c>
      <c r="W417">
        <f>VLOOKUP(Q417,'PBT Tag Rates'!$A$6:$D$67,4,FALSE)</f>
        <v>1</v>
      </c>
      <c r="X417">
        <v>1</v>
      </c>
      <c r="Y417" s="8">
        <f t="shared" si="58"/>
        <v>1.0104166666666667</v>
      </c>
      <c r="Z417" s="10">
        <f>IFERROR(LOOKUP(H417,{30,43,48,53,58,63,68,73,78,83,88,93,97},{42,47,52,57,62,67,72,77,82,87,92,99,100}),999)</f>
        <v>77</v>
      </c>
      <c r="AA417" s="9">
        <f t="shared" si="59"/>
        <v>2.5260416666666665</v>
      </c>
      <c r="AB417" s="9">
        <f>IFERROR(IF(I417="AI",AA417-VLOOKUP(Q417,'PBT Tag Rates'!$A$6:$L$53,11,FALSE),AA417-VLOOKUP(Q417,'PBT Tag Rates'!$A$6:$L$53,12,FALSE)),0)</f>
        <v>2.4847385401642916</v>
      </c>
      <c r="AC417" s="9">
        <f t="shared" si="60"/>
        <v>14.965859712638238</v>
      </c>
      <c r="AD417" s="12" t="s">
        <v>1969</v>
      </c>
      <c r="AE417" s="8"/>
    </row>
    <row r="418" spans="1:31" x14ac:dyDescent="0.25">
      <c r="A418" t="s">
        <v>2078</v>
      </c>
      <c r="B418" t="s">
        <v>2678</v>
      </c>
      <c r="C418" t="s">
        <v>2679</v>
      </c>
      <c r="D418" s="1">
        <v>45533</v>
      </c>
      <c r="E418">
        <f t="shared" si="55"/>
        <v>40</v>
      </c>
      <c r="F418" t="s">
        <v>6</v>
      </c>
      <c r="G418">
        <v>780</v>
      </c>
      <c r="H418">
        <f t="shared" si="54"/>
        <v>78</v>
      </c>
      <c r="I418" t="s">
        <v>9</v>
      </c>
      <c r="J418">
        <v>1</v>
      </c>
      <c r="K418" t="s">
        <v>8</v>
      </c>
      <c r="L418" t="s">
        <v>8</v>
      </c>
      <c r="M418" t="s">
        <v>6</v>
      </c>
      <c r="N418" t="str">
        <f t="shared" si="56"/>
        <v>M</v>
      </c>
      <c r="O418" t="s">
        <v>7497</v>
      </c>
      <c r="P418" t="s">
        <v>7498</v>
      </c>
      <c r="Q418" t="s">
        <v>295</v>
      </c>
      <c r="R418">
        <v>4</v>
      </c>
      <c r="S418">
        <f t="shared" si="57"/>
        <v>2020</v>
      </c>
      <c r="T418" t="s">
        <v>12</v>
      </c>
      <c r="U418">
        <v>1</v>
      </c>
      <c r="V418" t="s">
        <v>893</v>
      </c>
      <c r="W418">
        <f>VLOOKUP(Q418,'PBT Tag Rates'!$A$6:$D$67,4,FALSE)</f>
        <v>0.98961045999999997</v>
      </c>
      <c r="X418">
        <v>1</v>
      </c>
      <c r="Y418" s="8">
        <f t="shared" si="58"/>
        <v>1</v>
      </c>
      <c r="Z418" s="10">
        <f>IFERROR(LOOKUP(H418,{30,43,48,53,58,63,68,73,78,83,88,93,97},{42,47,52,57,62,67,72,77,82,87,92,99,100}),999)</f>
        <v>82</v>
      </c>
      <c r="AA418" s="9">
        <f t="shared" si="59"/>
        <v>2.5</v>
      </c>
      <c r="AB418" s="9">
        <f>IFERROR(IF(I418="AI",AA418-VLOOKUP(Q418,'PBT Tag Rates'!$A$6:$L$53,11,FALSE),AA418-VLOOKUP(Q418,'PBT Tag Rates'!$A$6:$L$53,12,FALSE)),0)</f>
        <v>2.5104986157886811</v>
      </c>
      <c r="AC418" s="9">
        <f t="shared" si="60"/>
        <v>15.121015545636293</v>
      </c>
      <c r="AD418" s="12" t="s">
        <v>1969</v>
      </c>
      <c r="AE418" s="8"/>
    </row>
    <row r="419" spans="1:31" x14ac:dyDescent="0.25">
      <c r="A419" t="s">
        <v>2078</v>
      </c>
      <c r="B419" t="s">
        <v>2680</v>
      </c>
      <c r="C419" t="s">
        <v>2681</v>
      </c>
      <c r="D419" s="1">
        <v>45533</v>
      </c>
      <c r="E419">
        <f t="shared" si="55"/>
        <v>40</v>
      </c>
      <c r="F419" t="s">
        <v>6</v>
      </c>
      <c r="G419">
        <v>600</v>
      </c>
      <c r="H419">
        <f t="shared" si="54"/>
        <v>60</v>
      </c>
      <c r="I419" t="s">
        <v>7</v>
      </c>
      <c r="J419" t="s">
        <v>8</v>
      </c>
      <c r="K419" t="s">
        <v>8</v>
      </c>
      <c r="L419" t="s">
        <v>8</v>
      </c>
      <c r="M419" t="s">
        <v>6</v>
      </c>
      <c r="N419" t="str">
        <f t="shared" si="56"/>
        <v>M</v>
      </c>
      <c r="O419" t="s">
        <v>1142</v>
      </c>
      <c r="P419" t="s">
        <v>7499</v>
      </c>
      <c r="Q419" t="s">
        <v>940</v>
      </c>
      <c r="R419">
        <v>3</v>
      </c>
      <c r="S419">
        <f t="shared" si="57"/>
        <v>2021</v>
      </c>
      <c r="T419" t="s">
        <v>12</v>
      </c>
      <c r="U419">
        <v>1</v>
      </c>
      <c r="V419" t="s">
        <v>888</v>
      </c>
      <c r="W419">
        <f>VLOOKUP(Q419,'PBT Tag Rates'!$A$6:$D$67,4,FALSE)</f>
        <v>0.98140000000000005</v>
      </c>
      <c r="X419">
        <v>1</v>
      </c>
      <c r="Y419" s="8">
        <f t="shared" si="58"/>
        <v>1.0476190476190477</v>
      </c>
      <c r="Z419" s="10">
        <f>IFERROR(LOOKUP(H419,{30,43,48,53,58,63,68,73,78,83,88,93,97},{42,47,52,57,62,67,72,77,82,87,92,99,100}),999)</f>
        <v>62</v>
      </c>
      <c r="AA419" s="9">
        <f t="shared" si="59"/>
        <v>2.6190476190476191</v>
      </c>
      <c r="AB419" s="9">
        <f>IFERROR(IF(I419="AI",AA419-VLOOKUP(Q419,'PBT Tag Rates'!$A$6:$L$53,11,FALSE),AA419-VLOOKUP(Q419,'PBT Tag Rates'!$A$6:$L$53,12,FALSE)),0)</f>
        <v>2.6380001358603358</v>
      </c>
      <c r="AC419" s="9">
        <f t="shared" si="60"/>
        <v>15.888971542493147</v>
      </c>
      <c r="AD419" s="12" t="s">
        <v>1969</v>
      </c>
      <c r="AE419" s="8"/>
    </row>
    <row r="420" spans="1:31" x14ac:dyDescent="0.25">
      <c r="A420" t="s">
        <v>2078</v>
      </c>
      <c r="B420" t="s">
        <v>2682</v>
      </c>
      <c r="C420" t="s">
        <v>2683</v>
      </c>
      <c r="D420" s="1">
        <v>45533</v>
      </c>
      <c r="E420">
        <f t="shared" si="55"/>
        <v>40</v>
      </c>
      <c r="F420" t="s">
        <v>14</v>
      </c>
      <c r="G420">
        <v>760</v>
      </c>
      <c r="H420">
        <f t="shared" si="54"/>
        <v>76</v>
      </c>
      <c r="I420" t="s">
        <v>9</v>
      </c>
      <c r="J420">
        <v>1</v>
      </c>
      <c r="K420" t="s">
        <v>8</v>
      </c>
      <c r="L420" t="s">
        <v>8</v>
      </c>
      <c r="M420" t="s">
        <v>14</v>
      </c>
      <c r="N420" t="str">
        <f t="shared" si="56"/>
        <v>F</v>
      </c>
      <c r="O420" t="s">
        <v>396</v>
      </c>
      <c r="P420" t="s">
        <v>7500</v>
      </c>
      <c r="Q420" t="s">
        <v>171</v>
      </c>
      <c r="R420">
        <v>5</v>
      </c>
      <c r="S420">
        <f t="shared" si="57"/>
        <v>2019</v>
      </c>
      <c r="T420" t="s">
        <v>12</v>
      </c>
      <c r="U420">
        <v>1</v>
      </c>
      <c r="V420" t="s">
        <v>949</v>
      </c>
      <c r="W420">
        <f>VLOOKUP(Q420,'PBT Tag Rates'!$A$6:$D$67,4,FALSE)</f>
        <v>0.95971980899999998</v>
      </c>
      <c r="X420">
        <v>1</v>
      </c>
      <c r="Y420" s="8">
        <f t="shared" si="58"/>
        <v>1</v>
      </c>
      <c r="Z420" s="10">
        <f>IFERROR(LOOKUP(H420,{30,43,48,53,58,63,68,73,78,83,88,93,97},{42,47,52,57,62,67,72,77,82,87,92,99,100}),999)</f>
        <v>77</v>
      </c>
      <c r="AA420" s="9">
        <f t="shared" si="59"/>
        <v>2.5</v>
      </c>
      <c r="AB420" s="9">
        <f>IFERROR(IF(I420="AI",AA420-VLOOKUP(Q420,'PBT Tag Rates'!$A$6:$L$53,11,FALSE),AA420-VLOOKUP(Q420,'PBT Tag Rates'!$A$6:$L$53,12,FALSE)),0)</f>
        <v>2.541970782120222</v>
      </c>
      <c r="AC420" s="9">
        <f t="shared" si="60"/>
        <v>15.310575943463711</v>
      </c>
      <c r="AD420" s="12" t="s">
        <v>676</v>
      </c>
      <c r="AE420" s="8"/>
    </row>
    <row r="421" spans="1:31" x14ac:dyDescent="0.25">
      <c r="A421" t="s">
        <v>2078</v>
      </c>
      <c r="B421" t="s">
        <v>2684</v>
      </c>
      <c r="C421" t="s">
        <v>1307</v>
      </c>
      <c r="D421" s="1">
        <v>45533</v>
      </c>
      <c r="E421">
        <f t="shared" si="55"/>
        <v>40</v>
      </c>
      <c r="F421" t="s">
        <v>6</v>
      </c>
      <c r="G421">
        <v>520</v>
      </c>
      <c r="H421">
        <f t="shared" si="54"/>
        <v>52</v>
      </c>
      <c r="I421" t="s">
        <v>7</v>
      </c>
      <c r="J421" t="s">
        <v>8</v>
      </c>
      <c r="K421" t="s">
        <v>8</v>
      </c>
      <c r="L421" t="s">
        <v>8</v>
      </c>
      <c r="M421" t="s">
        <v>6</v>
      </c>
      <c r="N421" t="str">
        <f t="shared" si="56"/>
        <v>M</v>
      </c>
      <c r="O421" t="s">
        <v>7501</v>
      </c>
      <c r="P421" t="s">
        <v>7502</v>
      </c>
      <c r="Q421" t="s">
        <v>7200</v>
      </c>
      <c r="R421">
        <v>2</v>
      </c>
      <c r="S421">
        <f t="shared" si="57"/>
        <v>2022</v>
      </c>
      <c r="T421" t="s">
        <v>12</v>
      </c>
      <c r="U421">
        <v>0.999999999999994</v>
      </c>
      <c r="V421" t="s">
        <v>889</v>
      </c>
      <c r="W421">
        <f>VLOOKUP(Q421,'PBT Tag Rates'!$A$6:$D$67,4,FALSE)</f>
        <v>0.98</v>
      </c>
      <c r="X421">
        <v>1</v>
      </c>
      <c r="Y421" s="8">
        <f t="shared" si="58"/>
        <v>1</v>
      </c>
      <c r="Z421" s="10">
        <f>IFERROR(LOOKUP(H421,{30,43,48,53,58,63,68,73,78,83,88,93,97},{42,47,52,57,62,67,72,77,82,87,92,99,100}),999)</f>
        <v>52</v>
      </c>
      <c r="AA421" s="9">
        <f t="shared" si="59"/>
        <v>2.5</v>
      </c>
      <c r="AB421" s="9">
        <f>IFERROR(IF(I421="AI",AA421-VLOOKUP(Q421,'PBT Tag Rates'!$A$6:$L$53,11,FALSE),AA421-VLOOKUP(Q421,'PBT Tag Rates'!$A$6:$L$53,12,FALSE)),0)</f>
        <v>2.5204081632653064</v>
      </c>
      <c r="AC421" s="9">
        <f t="shared" si="60"/>
        <v>15.180701864721238</v>
      </c>
      <c r="AD421" s="12" t="s">
        <v>1969</v>
      </c>
      <c r="AE421" s="8"/>
    </row>
    <row r="422" spans="1:31" x14ac:dyDescent="0.25">
      <c r="A422" t="s">
        <v>2078</v>
      </c>
      <c r="B422" t="s">
        <v>2685</v>
      </c>
      <c r="C422" t="s">
        <v>1310</v>
      </c>
      <c r="D422" s="1">
        <v>45533</v>
      </c>
      <c r="E422">
        <f t="shared" si="55"/>
        <v>40</v>
      </c>
      <c r="F422" t="s">
        <v>14</v>
      </c>
      <c r="G422">
        <v>740</v>
      </c>
      <c r="H422">
        <f t="shared" si="54"/>
        <v>74</v>
      </c>
      <c r="I422" t="s">
        <v>9</v>
      </c>
      <c r="J422">
        <v>1</v>
      </c>
      <c r="K422" t="s">
        <v>8</v>
      </c>
      <c r="L422" t="s">
        <v>8</v>
      </c>
      <c r="M422" t="s">
        <v>14</v>
      </c>
      <c r="N422" t="str">
        <f t="shared" si="56"/>
        <v>F</v>
      </c>
      <c r="O422" t="s">
        <v>519</v>
      </c>
      <c r="P422" t="s">
        <v>7503</v>
      </c>
      <c r="Q422" t="s">
        <v>295</v>
      </c>
      <c r="R422">
        <v>4</v>
      </c>
      <c r="S422">
        <f t="shared" si="57"/>
        <v>2020</v>
      </c>
      <c r="T422" t="s">
        <v>12</v>
      </c>
      <c r="U422">
        <v>1</v>
      </c>
      <c r="V422" t="s">
        <v>892</v>
      </c>
      <c r="W422">
        <f>VLOOKUP(Q422,'PBT Tag Rates'!$A$6:$D$67,4,FALSE)</f>
        <v>0.98961045999999997</v>
      </c>
      <c r="X422">
        <v>1</v>
      </c>
      <c r="Y422" s="8">
        <f t="shared" si="58"/>
        <v>1</v>
      </c>
      <c r="Z422" s="10">
        <f>IFERROR(LOOKUP(H422,{30,43,48,53,58,63,68,73,78,83,88,93,97},{42,47,52,57,62,67,72,77,82,87,92,99,100}),999)</f>
        <v>77</v>
      </c>
      <c r="AA422" s="9">
        <f t="shared" si="59"/>
        <v>2.5</v>
      </c>
      <c r="AB422" s="9">
        <f>IFERROR(IF(I422="AI",AA422-VLOOKUP(Q422,'PBT Tag Rates'!$A$6:$L$53,11,FALSE),AA422-VLOOKUP(Q422,'PBT Tag Rates'!$A$6:$L$53,12,FALSE)),0)</f>
        <v>2.5104986157886811</v>
      </c>
      <c r="AC422" s="9">
        <f t="shared" si="60"/>
        <v>15.121015545636293</v>
      </c>
      <c r="AD422" s="12" t="s">
        <v>1969</v>
      </c>
      <c r="AE422" s="8"/>
    </row>
    <row r="423" spans="1:31" x14ac:dyDescent="0.25">
      <c r="A423" t="s">
        <v>2078</v>
      </c>
      <c r="B423" t="s">
        <v>2686</v>
      </c>
      <c r="C423" t="s">
        <v>1312</v>
      </c>
      <c r="D423" s="1">
        <v>45533</v>
      </c>
      <c r="E423">
        <f t="shared" si="55"/>
        <v>40</v>
      </c>
      <c r="F423" t="s">
        <v>6</v>
      </c>
      <c r="G423">
        <v>420</v>
      </c>
      <c r="H423">
        <f t="shared" si="54"/>
        <v>42</v>
      </c>
      <c r="I423" t="s">
        <v>9</v>
      </c>
      <c r="J423">
        <v>1</v>
      </c>
      <c r="K423" t="s">
        <v>8</v>
      </c>
      <c r="L423" t="s">
        <v>8</v>
      </c>
      <c r="M423" t="s">
        <v>6</v>
      </c>
      <c r="N423" t="str">
        <f t="shared" si="56"/>
        <v>M</v>
      </c>
      <c r="O423" t="s">
        <v>7295</v>
      </c>
      <c r="P423" t="s">
        <v>7296</v>
      </c>
      <c r="Q423" t="s">
        <v>7200</v>
      </c>
      <c r="R423">
        <v>2</v>
      </c>
      <c r="S423">
        <f t="shared" si="57"/>
        <v>2022</v>
      </c>
      <c r="T423" t="s">
        <v>12</v>
      </c>
      <c r="U423">
        <v>0.999999999999999</v>
      </c>
      <c r="V423" t="s">
        <v>892</v>
      </c>
      <c r="W423">
        <f>VLOOKUP(Q423,'PBT Tag Rates'!$A$6:$D$67,4,FALSE)</f>
        <v>0.98</v>
      </c>
      <c r="X423">
        <v>1</v>
      </c>
      <c r="Y423" s="8">
        <f t="shared" si="58"/>
        <v>1</v>
      </c>
      <c r="Z423" s="10">
        <f>IFERROR(LOOKUP(H423,{30,43,48,53,58,63,68,73,78,83,88,93,97},{42,47,52,57,62,67,72,77,82,87,92,99,100}),999)</f>
        <v>42</v>
      </c>
      <c r="AA423" s="9">
        <f t="shared" si="59"/>
        <v>2.5</v>
      </c>
      <c r="AB423" s="9">
        <f>IFERROR(IF(I423="AI",AA423-VLOOKUP(Q423,'PBT Tag Rates'!$A$6:$L$53,11,FALSE),AA423-VLOOKUP(Q423,'PBT Tag Rates'!$A$6:$L$53,12,FALSE)),0)</f>
        <v>2.5204081632653059</v>
      </c>
      <c r="AC423" s="9">
        <f t="shared" si="60"/>
        <v>15.180701864721234</v>
      </c>
      <c r="AD423" s="12" t="s">
        <v>1969</v>
      </c>
      <c r="AE423" s="8"/>
    </row>
    <row r="424" spans="1:31" x14ac:dyDescent="0.25">
      <c r="A424" t="s">
        <v>2078</v>
      </c>
      <c r="B424" t="s">
        <v>2687</v>
      </c>
      <c r="C424" t="s">
        <v>1313</v>
      </c>
      <c r="D424" s="1">
        <v>45533</v>
      </c>
      <c r="E424">
        <f t="shared" si="55"/>
        <v>40</v>
      </c>
      <c r="F424" t="s">
        <v>14</v>
      </c>
      <c r="G424">
        <v>790</v>
      </c>
      <c r="H424">
        <f t="shared" si="54"/>
        <v>79</v>
      </c>
      <c r="I424" t="s">
        <v>7</v>
      </c>
      <c r="J424" t="s">
        <v>8</v>
      </c>
      <c r="K424" t="s">
        <v>6686</v>
      </c>
      <c r="L424" t="s">
        <v>8</v>
      </c>
      <c r="M424" t="s">
        <v>14</v>
      </c>
      <c r="N424" t="str">
        <f t="shared" si="56"/>
        <v>F</v>
      </c>
      <c r="O424" t="s">
        <v>1436</v>
      </c>
      <c r="P424" t="s">
        <v>1437</v>
      </c>
      <c r="Q424" t="s">
        <v>476</v>
      </c>
      <c r="R424">
        <v>4</v>
      </c>
      <c r="S424">
        <f t="shared" si="57"/>
        <v>2020</v>
      </c>
      <c r="T424" t="s">
        <v>12</v>
      </c>
      <c r="U424">
        <v>1</v>
      </c>
      <c r="V424" t="s">
        <v>658</v>
      </c>
      <c r="W424">
        <f>VLOOKUP(Q424,'PBT Tag Rates'!$A$6:$D$67,4,FALSE)</f>
        <v>0.98845608500000004</v>
      </c>
      <c r="X424">
        <v>1</v>
      </c>
      <c r="Y424" s="8">
        <f t="shared" si="58"/>
        <v>1.0208333333333333</v>
      </c>
      <c r="Z424" s="10">
        <f>IFERROR(LOOKUP(H424,{30,43,48,53,58,63,68,73,78,83,88,93,97},{42,47,52,57,62,67,72,77,82,87,92,99,100}),999)</f>
        <v>82</v>
      </c>
      <c r="AA424" s="9">
        <f t="shared" si="59"/>
        <v>2.552083333333333</v>
      </c>
      <c r="AB424" s="9">
        <f>IFERROR(IF(I424="AI",AA424-VLOOKUP(Q424,'PBT Tag Rates'!$A$6:$L$53,11,FALSE),AA424-VLOOKUP(Q424,'PBT Tag Rates'!$A$6:$L$53,12,FALSE)),0)</f>
        <v>2.5637620666379086</v>
      </c>
      <c r="AC424" s="9">
        <f t="shared" si="60"/>
        <v>15.441827301213536</v>
      </c>
      <c r="AD424" s="12" t="s">
        <v>1969</v>
      </c>
      <c r="AE424" s="8"/>
    </row>
    <row r="425" spans="1:31" x14ac:dyDescent="0.25">
      <c r="A425" t="s">
        <v>2078</v>
      </c>
      <c r="B425" t="s">
        <v>2688</v>
      </c>
      <c r="C425" t="s">
        <v>2689</v>
      </c>
      <c r="D425" s="1">
        <v>45533</v>
      </c>
      <c r="E425">
        <f t="shared" si="55"/>
        <v>40</v>
      </c>
      <c r="F425" t="s">
        <v>6</v>
      </c>
      <c r="G425">
        <v>740</v>
      </c>
      <c r="H425">
        <f t="shared" si="54"/>
        <v>74</v>
      </c>
      <c r="I425" t="s">
        <v>7</v>
      </c>
      <c r="J425" t="s">
        <v>8</v>
      </c>
      <c r="K425" t="s">
        <v>6687</v>
      </c>
      <c r="L425" t="s">
        <v>8</v>
      </c>
      <c r="M425" t="s">
        <v>6</v>
      </c>
      <c r="N425" t="str">
        <f t="shared" si="56"/>
        <v>M</v>
      </c>
      <c r="O425" t="s">
        <v>1354</v>
      </c>
      <c r="P425" t="s">
        <v>1355</v>
      </c>
      <c r="Q425" t="s">
        <v>295</v>
      </c>
      <c r="R425">
        <v>4</v>
      </c>
      <c r="S425">
        <f t="shared" si="57"/>
        <v>2020</v>
      </c>
      <c r="T425" t="s">
        <v>12</v>
      </c>
      <c r="U425">
        <v>1</v>
      </c>
      <c r="V425" t="s">
        <v>740</v>
      </c>
      <c r="W425">
        <f>VLOOKUP(Q425,'PBT Tag Rates'!$A$6:$D$67,4,FALSE)</f>
        <v>0.98961045999999997</v>
      </c>
      <c r="X425">
        <v>1</v>
      </c>
      <c r="Y425" s="8">
        <f t="shared" si="58"/>
        <v>1.0104166666666667</v>
      </c>
      <c r="Z425" s="10">
        <f>IFERROR(LOOKUP(H425,{30,43,48,53,58,63,68,73,78,83,88,93,97},{42,47,52,57,62,67,72,77,82,87,92,99,100}),999)</f>
        <v>77</v>
      </c>
      <c r="AA425" s="9">
        <f t="shared" si="59"/>
        <v>2.5260416666666665</v>
      </c>
      <c r="AB425" s="9">
        <f>IFERROR(IF(I425="AI",AA425-VLOOKUP(Q425,'PBT Tag Rates'!$A$6:$L$53,11,FALSE),AA425-VLOOKUP(Q425,'PBT Tag Rates'!$A$6:$L$53,12,FALSE)),0)</f>
        <v>2.5365402824553476</v>
      </c>
      <c r="AC425" s="9">
        <f t="shared" si="60"/>
        <v>15.277867433155553</v>
      </c>
      <c r="AD425" s="12" t="s">
        <v>1969</v>
      </c>
      <c r="AE425" s="8"/>
    </row>
    <row r="426" spans="1:31" x14ac:dyDescent="0.25">
      <c r="A426" t="s">
        <v>2078</v>
      </c>
      <c r="B426" t="s">
        <v>2690</v>
      </c>
      <c r="C426" t="s">
        <v>2691</v>
      </c>
      <c r="D426" s="1">
        <v>45533</v>
      </c>
      <c r="E426">
        <f t="shared" si="55"/>
        <v>40</v>
      </c>
      <c r="F426" t="s">
        <v>6</v>
      </c>
      <c r="G426">
        <v>690</v>
      </c>
      <c r="H426">
        <f t="shared" si="54"/>
        <v>69</v>
      </c>
      <c r="I426" t="s">
        <v>7</v>
      </c>
      <c r="J426" t="s">
        <v>8</v>
      </c>
      <c r="K426" t="s">
        <v>8</v>
      </c>
      <c r="L426" t="s">
        <v>8</v>
      </c>
      <c r="M426" t="s">
        <v>6</v>
      </c>
      <c r="N426" t="str">
        <f t="shared" si="56"/>
        <v>M</v>
      </c>
      <c r="O426" t="s">
        <v>1609</v>
      </c>
      <c r="P426" t="s">
        <v>7504</v>
      </c>
      <c r="Q426" t="s">
        <v>940</v>
      </c>
      <c r="R426">
        <v>3</v>
      </c>
      <c r="S426">
        <f t="shared" si="57"/>
        <v>2021</v>
      </c>
      <c r="T426" t="s">
        <v>12</v>
      </c>
      <c r="U426">
        <v>1</v>
      </c>
      <c r="V426" t="s">
        <v>892</v>
      </c>
      <c r="W426">
        <f>VLOOKUP(Q426,'PBT Tag Rates'!$A$6:$D$67,4,FALSE)</f>
        <v>0.98140000000000005</v>
      </c>
      <c r="X426">
        <v>1</v>
      </c>
      <c r="Y426" s="8">
        <f t="shared" si="58"/>
        <v>1.028169014084507</v>
      </c>
      <c r="Z426" s="10">
        <f>IFERROR(LOOKUP(H426,{30,43,48,53,58,63,68,73,78,83,88,93,97},{42,47,52,57,62,67,72,77,82,87,92,99,100}),999)</f>
        <v>72</v>
      </c>
      <c r="AA426" s="9">
        <f t="shared" si="59"/>
        <v>2.5704225352112675</v>
      </c>
      <c r="AB426" s="9">
        <f>IFERROR(IF(I426="AI",AA426-VLOOKUP(Q426,'PBT Tag Rates'!$A$6:$L$53,11,FALSE),AA426-VLOOKUP(Q426,'PBT Tag Rates'!$A$6:$L$53,12,FALSE)),0)</f>
        <v>2.5893750520239842</v>
      </c>
      <c r="AC426" s="9">
        <f t="shared" si="60"/>
        <v>15.596097193161409</v>
      </c>
      <c r="AD426" s="12" t="s">
        <v>1969</v>
      </c>
      <c r="AE426" s="8"/>
    </row>
    <row r="427" spans="1:31" x14ac:dyDescent="0.25">
      <c r="A427" t="s">
        <v>2078</v>
      </c>
      <c r="B427" t="s">
        <v>2692</v>
      </c>
      <c r="C427" t="s">
        <v>1314</v>
      </c>
      <c r="D427" s="1">
        <v>45533</v>
      </c>
      <c r="E427">
        <f t="shared" si="55"/>
        <v>40</v>
      </c>
      <c r="F427" t="s">
        <v>14</v>
      </c>
      <c r="G427">
        <v>670</v>
      </c>
      <c r="H427">
        <f t="shared" si="54"/>
        <v>67</v>
      </c>
      <c r="I427" t="s">
        <v>9</v>
      </c>
      <c r="J427">
        <v>1</v>
      </c>
      <c r="K427" t="s">
        <v>8</v>
      </c>
      <c r="L427" t="s">
        <v>8</v>
      </c>
      <c r="M427" t="s">
        <v>14</v>
      </c>
      <c r="N427" t="str">
        <f t="shared" si="56"/>
        <v>F</v>
      </c>
      <c r="O427" t="s">
        <v>1491</v>
      </c>
      <c r="P427" t="s">
        <v>1492</v>
      </c>
      <c r="Q427" t="s">
        <v>940</v>
      </c>
      <c r="R427">
        <v>3</v>
      </c>
      <c r="S427">
        <f t="shared" si="57"/>
        <v>2021</v>
      </c>
      <c r="T427" t="s">
        <v>12</v>
      </c>
      <c r="U427">
        <v>0.999999999999998</v>
      </c>
      <c r="V427" t="s">
        <v>889</v>
      </c>
      <c r="W427">
        <f>VLOOKUP(Q427,'PBT Tag Rates'!$A$6:$D$67,4,FALSE)</f>
        <v>0.98140000000000005</v>
      </c>
      <c r="X427">
        <v>1</v>
      </c>
      <c r="Y427" s="8">
        <f t="shared" si="58"/>
        <v>1</v>
      </c>
      <c r="Z427" s="10">
        <f>IFERROR(LOOKUP(H427,{30,43,48,53,58,63,68,73,78,83,88,93,97},{42,47,52,57,62,67,72,77,82,87,92,99,100}),999)</f>
        <v>67</v>
      </c>
      <c r="AA427" s="9">
        <f t="shared" si="59"/>
        <v>2.5</v>
      </c>
      <c r="AB427" s="9">
        <f>IFERROR(IF(I427="AI",AA427-VLOOKUP(Q427,'PBT Tag Rates'!$A$6:$L$53,11,FALSE),AA427-VLOOKUP(Q427,'PBT Tag Rates'!$A$6:$L$53,12,FALSE)),0)</f>
        <v>2.5189525168127163</v>
      </c>
      <c r="AC427" s="9">
        <f t="shared" si="60"/>
        <v>15.171934342405097</v>
      </c>
      <c r="AD427" s="12" t="s">
        <v>1969</v>
      </c>
      <c r="AE427" s="8"/>
    </row>
    <row r="428" spans="1:31" x14ac:dyDescent="0.25">
      <c r="A428" t="s">
        <v>2078</v>
      </c>
      <c r="B428" t="s">
        <v>2693</v>
      </c>
      <c r="C428" t="s">
        <v>2694</v>
      </c>
      <c r="D428" s="1">
        <v>45533</v>
      </c>
      <c r="E428">
        <f t="shared" si="55"/>
        <v>40</v>
      </c>
      <c r="F428" t="s">
        <v>6</v>
      </c>
      <c r="G428">
        <v>650</v>
      </c>
      <c r="H428">
        <f t="shared" si="54"/>
        <v>65</v>
      </c>
      <c r="I428" t="s">
        <v>9</v>
      </c>
      <c r="J428">
        <v>1</v>
      </c>
      <c r="K428" t="s">
        <v>8</v>
      </c>
      <c r="L428" t="s">
        <v>8</v>
      </c>
      <c r="M428" t="s">
        <v>6</v>
      </c>
      <c r="N428" t="str">
        <f t="shared" si="56"/>
        <v>M</v>
      </c>
      <c r="O428" t="s">
        <v>1240</v>
      </c>
      <c r="P428" t="s">
        <v>7505</v>
      </c>
      <c r="Q428" t="s">
        <v>295</v>
      </c>
      <c r="R428">
        <v>4</v>
      </c>
      <c r="S428">
        <f t="shared" si="57"/>
        <v>2020</v>
      </c>
      <c r="T428" t="s">
        <v>12</v>
      </c>
      <c r="U428">
        <v>1</v>
      </c>
      <c r="V428" t="s">
        <v>888</v>
      </c>
      <c r="W428">
        <f>VLOOKUP(Q428,'PBT Tag Rates'!$A$6:$D$67,4,FALSE)</f>
        <v>0.98961045999999997</v>
      </c>
      <c r="X428">
        <v>1</v>
      </c>
      <c r="Y428" s="8">
        <f t="shared" si="58"/>
        <v>1</v>
      </c>
      <c r="Z428" s="10">
        <f>IFERROR(LOOKUP(H428,{30,43,48,53,58,63,68,73,78,83,88,93,97},{42,47,52,57,62,67,72,77,82,87,92,99,100}),999)</f>
        <v>67</v>
      </c>
      <c r="AA428" s="9">
        <f t="shared" si="59"/>
        <v>2.5</v>
      </c>
      <c r="AB428" s="9">
        <f>IFERROR(IF(I428="AI",AA428-VLOOKUP(Q428,'PBT Tag Rates'!$A$6:$L$53,11,FALSE),AA428-VLOOKUP(Q428,'PBT Tag Rates'!$A$6:$L$53,12,FALSE)),0)</f>
        <v>2.5104986157886811</v>
      </c>
      <c r="AC428" s="9">
        <f t="shared" si="60"/>
        <v>15.121015545636293</v>
      </c>
      <c r="AD428" s="12" t="s">
        <v>1969</v>
      </c>
      <c r="AE428" s="8"/>
    </row>
    <row r="429" spans="1:31" x14ac:dyDescent="0.25">
      <c r="A429" t="s">
        <v>2078</v>
      </c>
      <c r="B429" t="s">
        <v>2695</v>
      </c>
      <c r="C429" t="s">
        <v>1315</v>
      </c>
      <c r="D429" s="1">
        <v>45533</v>
      </c>
      <c r="E429">
        <f t="shared" si="55"/>
        <v>40</v>
      </c>
      <c r="F429" t="s">
        <v>6</v>
      </c>
      <c r="G429">
        <v>940</v>
      </c>
      <c r="H429">
        <f t="shared" si="54"/>
        <v>94</v>
      </c>
      <c r="I429" t="s">
        <v>7</v>
      </c>
      <c r="J429" t="s">
        <v>8</v>
      </c>
      <c r="K429" t="s">
        <v>6688</v>
      </c>
      <c r="L429" t="s">
        <v>8</v>
      </c>
      <c r="M429" t="s">
        <v>269</v>
      </c>
      <c r="N429" t="str">
        <f t="shared" si="56"/>
        <v>M</v>
      </c>
      <c r="O429" t="s">
        <v>985</v>
      </c>
      <c r="P429" t="s">
        <v>7506</v>
      </c>
      <c r="Q429" t="s">
        <v>178</v>
      </c>
      <c r="R429">
        <v>5</v>
      </c>
      <c r="S429">
        <f t="shared" si="57"/>
        <v>2019</v>
      </c>
      <c r="T429" t="s">
        <v>12</v>
      </c>
      <c r="U429">
        <v>1</v>
      </c>
      <c r="V429" t="s">
        <v>658</v>
      </c>
      <c r="W429">
        <f>VLOOKUP(Q429,'PBT Tag Rates'!$A$6:$D$67,4,FALSE)</f>
        <v>0.99705232300000002</v>
      </c>
      <c r="X429">
        <v>1</v>
      </c>
      <c r="Y429" s="8">
        <f t="shared" si="58"/>
        <v>1</v>
      </c>
      <c r="Z429" s="10">
        <f>IFERROR(LOOKUP(H429,{30,43,48,53,58,63,68,73,78,83,88,93,97},{42,47,52,57,62,67,72,77,82,87,92,99,100}),999)</f>
        <v>99</v>
      </c>
      <c r="AA429" s="9">
        <f t="shared" si="59"/>
        <v>2.5</v>
      </c>
      <c r="AB429" s="9">
        <f>IFERROR(IF(I429="AI",AA429-VLOOKUP(Q429,'PBT Tag Rates'!$A$6:$L$53,11,FALSE),AA429-VLOOKUP(Q429,'PBT Tag Rates'!$A$6:$L$53,12,FALSE)),0)</f>
        <v>2.50295639148719</v>
      </c>
      <c r="AC429" s="9">
        <f t="shared" si="60"/>
        <v>15.075587880313446</v>
      </c>
      <c r="AD429" s="12" t="s">
        <v>1969</v>
      </c>
      <c r="AE429" s="8"/>
    </row>
    <row r="430" spans="1:31" x14ac:dyDescent="0.25">
      <c r="A430" t="s">
        <v>2078</v>
      </c>
      <c r="B430" t="s">
        <v>2696</v>
      </c>
      <c r="C430" t="s">
        <v>2697</v>
      </c>
      <c r="D430" s="1">
        <v>45533</v>
      </c>
      <c r="E430">
        <f t="shared" si="55"/>
        <v>40</v>
      </c>
      <c r="F430" t="s">
        <v>14</v>
      </c>
      <c r="G430">
        <v>770</v>
      </c>
      <c r="H430">
        <f t="shared" si="54"/>
        <v>77</v>
      </c>
      <c r="I430" t="s">
        <v>7</v>
      </c>
      <c r="J430" t="s">
        <v>8</v>
      </c>
      <c r="K430" t="s">
        <v>6689</v>
      </c>
      <c r="L430" t="s">
        <v>8</v>
      </c>
      <c r="M430" t="s">
        <v>14</v>
      </c>
      <c r="N430" t="str">
        <f t="shared" si="56"/>
        <v>F</v>
      </c>
      <c r="O430" t="s">
        <v>7507</v>
      </c>
      <c r="P430" t="s">
        <v>7508</v>
      </c>
      <c r="Q430" t="s">
        <v>476</v>
      </c>
      <c r="R430">
        <v>4</v>
      </c>
      <c r="S430">
        <f t="shared" si="57"/>
        <v>2020</v>
      </c>
      <c r="T430" t="s">
        <v>12</v>
      </c>
      <c r="U430">
        <v>1</v>
      </c>
      <c r="V430" t="s">
        <v>741</v>
      </c>
      <c r="W430">
        <f>VLOOKUP(Q430,'PBT Tag Rates'!$A$6:$D$67,4,FALSE)</f>
        <v>0.98845608500000004</v>
      </c>
      <c r="X430">
        <v>1</v>
      </c>
      <c r="Y430" s="8">
        <f t="shared" si="58"/>
        <v>1</v>
      </c>
      <c r="Z430" s="10">
        <f>IFERROR(LOOKUP(H430,{30,43,48,53,58,63,68,73,78,83,88,93,97},{42,47,52,57,62,67,72,77,82,87,92,99,100}),999)</f>
        <v>77</v>
      </c>
      <c r="AA430" s="9">
        <f t="shared" si="59"/>
        <v>2.5</v>
      </c>
      <c r="AB430" s="9">
        <f>IFERROR(IF(I430="AI",AA430-VLOOKUP(Q430,'PBT Tag Rates'!$A$6:$L$53,11,FALSE),AA430-VLOOKUP(Q430,'PBT Tag Rates'!$A$6:$L$53,12,FALSE)),0)</f>
        <v>2.5116787333045756</v>
      </c>
      <c r="AC430" s="9">
        <f t="shared" si="60"/>
        <v>15.128123526175017</v>
      </c>
      <c r="AD430" s="12" t="s">
        <v>1969</v>
      </c>
      <c r="AE430" s="8"/>
    </row>
    <row r="431" spans="1:31" x14ac:dyDescent="0.25">
      <c r="A431" t="s">
        <v>2078</v>
      </c>
      <c r="B431" t="s">
        <v>2698</v>
      </c>
      <c r="C431" t="s">
        <v>1319</v>
      </c>
      <c r="D431" s="1">
        <v>45533</v>
      </c>
      <c r="E431">
        <f t="shared" si="55"/>
        <v>40</v>
      </c>
      <c r="F431" t="s">
        <v>6</v>
      </c>
      <c r="G431">
        <v>720</v>
      </c>
      <c r="H431">
        <f t="shared" si="54"/>
        <v>72</v>
      </c>
      <c r="I431" t="s">
        <v>9</v>
      </c>
      <c r="J431">
        <v>1</v>
      </c>
      <c r="K431" t="s">
        <v>8</v>
      </c>
      <c r="L431" t="s">
        <v>8</v>
      </c>
      <c r="M431" t="s">
        <v>6</v>
      </c>
      <c r="N431" t="str">
        <f t="shared" si="56"/>
        <v>M</v>
      </c>
      <c r="O431" t="s">
        <v>1201</v>
      </c>
      <c r="P431" t="s">
        <v>1202</v>
      </c>
      <c r="Q431" t="s">
        <v>295</v>
      </c>
      <c r="R431">
        <v>4</v>
      </c>
      <c r="S431">
        <f t="shared" si="57"/>
        <v>2020</v>
      </c>
      <c r="T431" t="s">
        <v>12</v>
      </c>
      <c r="U431">
        <v>0.999999999999999</v>
      </c>
      <c r="V431" t="s">
        <v>886</v>
      </c>
      <c r="W431">
        <f>VLOOKUP(Q431,'PBT Tag Rates'!$A$6:$D$67,4,FALSE)</f>
        <v>0.98961045999999997</v>
      </c>
      <c r="X431">
        <v>1</v>
      </c>
      <c r="Y431" s="8">
        <f t="shared" si="58"/>
        <v>1.028169014084507</v>
      </c>
      <c r="Z431" s="10">
        <f>IFERROR(LOOKUP(H431,{30,43,48,53,58,63,68,73,78,83,88,93,97},{42,47,52,57,62,67,72,77,82,87,92,99,100}),999)</f>
        <v>72</v>
      </c>
      <c r="AA431" s="9">
        <f t="shared" si="59"/>
        <v>2.5704225352112675</v>
      </c>
      <c r="AB431" s="9">
        <f>IFERROR(IF(I431="AI",AA431-VLOOKUP(Q431,'PBT Tag Rates'!$A$6:$L$53,11,FALSE),AA431-VLOOKUP(Q431,'PBT Tag Rates'!$A$6:$L$53,12,FALSE)),0)</f>
        <v>2.5809211509999486</v>
      </c>
      <c r="AC431" s="9">
        <f t="shared" si="60"/>
        <v>15.545178396392602</v>
      </c>
      <c r="AD431" s="12" t="s">
        <v>1969</v>
      </c>
      <c r="AE431" s="8"/>
    </row>
    <row r="432" spans="1:31" x14ac:dyDescent="0.25">
      <c r="A432" t="s">
        <v>2078</v>
      </c>
      <c r="B432" t="s">
        <v>2699</v>
      </c>
      <c r="C432" t="s">
        <v>1320</v>
      </c>
      <c r="D432" s="1">
        <v>45533</v>
      </c>
      <c r="E432">
        <f t="shared" si="55"/>
        <v>40</v>
      </c>
      <c r="F432" t="s">
        <v>14</v>
      </c>
      <c r="G432">
        <v>780</v>
      </c>
      <c r="H432">
        <f t="shared" si="54"/>
        <v>78</v>
      </c>
      <c r="I432" t="s">
        <v>9</v>
      </c>
      <c r="J432">
        <v>1</v>
      </c>
      <c r="K432" t="s">
        <v>8</v>
      </c>
      <c r="L432" t="s">
        <v>8</v>
      </c>
      <c r="M432" t="s">
        <v>14</v>
      </c>
      <c r="N432" t="str">
        <f t="shared" si="56"/>
        <v>F</v>
      </c>
      <c r="O432" t="s">
        <v>7509</v>
      </c>
      <c r="P432" t="s">
        <v>7510</v>
      </c>
      <c r="Q432" t="s">
        <v>295</v>
      </c>
      <c r="R432">
        <v>4</v>
      </c>
      <c r="S432">
        <f t="shared" si="57"/>
        <v>2020</v>
      </c>
      <c r="T432" t="s">
        <v>12</v>
      </c>
      <c r="U432">
        <v>0.999999999999999</v>
      </c>
      <c r="V432" t="s">
        <v>941</v>
      </c>
      <c r="W432">
        <f>VLOOKUP(Q432,'PBT Tag Rates'!$A$6:$D$67,4,FALSE)</f>
        <v>0.98961045999999997</v>
      </c>
      <c r="X432">
        <v>1</v>
      </c>
      <c r="Y432" s="8">
        <f t="shared" si="58"/>
        <v>1.0208333333333333</v>
      </c>
      <c r="Z432" s="10">
        <f>IFERROR(LOOKUP(H432,{30,43,48,53,58,63,68,73,78,83,88,93,97},{42,47,52,57,62,67,72,77,82,87,92,99,100}),999)</f>
        <v>82</v>
      </c>
      <c r="AA432" s="9">
        <f t="shared" si="59"/>
        <v>2.552083333333333</v>
      </c>
      <c r="AB432" s="9">
        <f>IFERROR(IF(I432="AI",AA432-VLOOKUP(Q432,'PBT Tag Rates'!$A$6:$L$53,11,FALSE),AA432-VLOOKUP(Q432,'PBT Tag Rates'!$A$6:$L$53,12,FALSE)),0)</f>
        <v>2.5625819491220141</v>
      </c>
      <c r="AC432" s="9">
        <f t="shared" si="60"/>
        <v>15.434719320674812</v>
      </c>
      <c r="AD432" s="12" t="s">
        <v>1969</v>
      </c>
      <c r="AE432" s="8"/>
    </row>
    <row r="433" spans="1:31" x14ac:dyDescent="0.25">
      <c r="A433" t="s">
        <v>2078</v>
      </c>
      <c r="B433" t="s">
        <v>2700</v>
      </c>
      <c r="C433" t="s">
        <v>1321</v>
      </c>
      <c r="D433" s="1">
        <v>45533</v>
      </c>
      <c r="E433">
        <f t="shared" si="55"/>
        <v>40</v>
      </c>
      <c r="F433" t="s">
        <v>14</v>
      </c>
      <c r="G433">
        <v>690</v>
      </c>
      <c r="H433">
        <f t="shared" si="54"/>
        <v>69</v>
      </c>
      <c r="I433" t="s">
        <v>9</v>
      </c>
      <c r="J433">
        <v>1</v>
      </c>
      <c r="K433" t="s">
        <v>8</v>
      </c>
      <c r="L433" t="s">
        <v>8</v>
      </c>
      <c r="M433" t="s">
        <v>14</v>
      </c>
      <c r="N433" t="str">
        <f t="shared" si="56"/>
        <v>F</v>
      </c>
      <c r="O433" t="s">
        <v>7511</v>
      </c>
      <c r="P433" t="s">
        <v>7512</v>
      </c>
      <c r="Q433" t="s">
        <v>295</v>
      </c>
      <c r="R433">
        <v>4</v>
      </c>
      <c r="S433">
        <f t="shared" si="57"/>
        <v>2020</v>
      </c>
      <c r="T433" t="s">
        <v>12</v>
      </c>
      <c r="U433">
        <v>1</v>
      </c>
      <c r="V433" t="s">
        <v>888</v>
      </c>
      <c r="W433">
        <f>VLOOKUP(Q433,'PBT Tag Rates'!$A$6:$D$67,4,FALSE)</f>
        <v>0.98961045999999997</v>
      </c>
      <c r="X433">
        <v>1</v>
      </c>
      <c r="Y433" s="8">
        <f t="shared" si="58"/>
        <v>1</v>
      </c>
      <c r="Z433" s="10">
        <f>IFERROR(LOOKUP(H433,{30,43,48,53,58,63,68,73,78,83,88,93,97},{42,47,52,57,62,67,72,77,82,87,92,99,100}),999)</f>
        <v>72</v>
      </c>
      <c r="AA433" s="9">
        <f t="shared" si="59"/>
        <v>2.5</v>
      </c>
      <c r="AB433" s="9">
        <f>IFERROR(IF(I433="AI",AA433-VLOOKUP(Q433,'PBT Tag Rates'!$A$6:$L$53,11,FALSE),AA433-VLOOKUP(Q433,'PBT Tag Rates'!$A$6:$L$53,12,FALSE)),0)</f>
        <v>2.5104986157886811</v>
      </c>
      <c r="AC433" s="9">
        <f t="shared" si="60"/>
        <v>15.121015545636293</v>
      </c>
      <c r="AD433" s="12" t="s">
        <v>1969</v>
      </c>
      <c r="AE433" s="8"/>
    </row>
    <row r="434" spans="1:31" x14ac:dyDescent="0.25">
      <c r="A434" t="s">
        <v>2078</v>
      </c>
      <c r="B434" t="s">
        <v>2701</v>
      </c>
      <c r="C434" t="s">
        <v>1322</v>
      </c>
      <c r="D434" s="1">
        <v>45533</v>
      </c>
      <c r="E434">
        <f t="shared" si="55"/>
        <v>40</v>
      </c>
      <c r="F434" t="s">
        <v>14</v>
      </c>
      <c r="G434">
        <v>770</v>
      </c>
      <c r="H434">
        <f t="shared" si="54"/>
        <v>77</v>
      </c>
      <c r="I434" t="s">
        <v>7</v>
      </c>
      <c r="J434" t="s">
        <v>8</v>
      </c>
      <c r="K434" t="s">
        <v>6690</v>
      </c>
      <c r="L434" t="s">
        <v>8</v>
      </c>
      <c r="M434" t="s">
        <v>14</v>
      </c>
      <c r="N434" t="str">
        <f t="shared" si="56"/>
        <v>F</v>
      </c>
      <c r="O434" t="s">
        <v>8</v>
      </c>
      <c r="P434" t="s">
        <v>8</v>
      </c>
      <c r="Q434" t="s">
        <v>11</v>
      </c>
      <c r="R434" t="s">
        <v>8</v>
      </c>
      <c r="S434" t="str">
        <f t="shared" si="57"/>
        <v>U</v>
      </c>
      <c r="T434" t="s">
        <v>12</v>
      </c>
      <c r="U434">
        <v>1</v>
      </c>
      <c r="V434" t="s">
        <v>8</v>
      </c>
      <c r="W434">
        <f>VLOOKUP(Q434,'PBT Tag Rates'!$A$6:$D$67,4,FALSE)</f>
        <v>1</v>
      </c>
      <c r="X434">
        <v>1</v>
      </c>
      <c r="Y434" s="8">
        <f t="shared" si="58"/>
        <v>1</v>
      </c>
      <c r="Z434" s="10">
        <f>IFERROR(LOOKUP(H434,{30,43,48,53,58,63,68,73,78,83,88,93,97},{42,47,52,57,62,67,72,77,82,87,92,99,100}),999)</f>
        <v>77</v>
      </c>
      <c r="AA434" s="9">
        <f t="shared" si="59"/>
        <v>2.5</v>
      </c>
      <c r="AB434" s="9">
        <f>IFERROR(IF(I434="AI",AA434-VLOOKUP(Q434,'PBT Tag Rates'!$A$6:$L$53,11,FALSE),AA434-VLOOKUP(Q434,'PBT Tag Rates'!$A$6:$L$53,12,FALSE)),0)</f>
        <v>2.4586968734976251</v>
      </c>
      <c r="AC434" s="9">
        <f t="shared" si="60"/>
        <v>14.809007825118979</v>
      </c>
      <c r="AD434" s="12" t="s">
        <v>1969</v>
      </c>
      <c r="AE434" s="8"/>
    </row>
    <row r="435" spans="1:31" x14ac:dyDescent="0.25">
      <c r="A435" t="s">
        <v>2078</v>
      </c>
      <c r="B435" t="s">
        <v>2702</v>
      </c>
      <c r="C435" t="s">
        <v>1323</v>
      </c>
      <c r="D435" s="1">
        <v>45533</v>
      </c>
      <c r="E435">
        <f t="shared" si="55"/>
        <v>40</v>
      </c>
      <c r="F435" t="s">
        <v>14</v>
      </c>
      <c r="G435">
        <v>800</v>
      </c>
      <c r="H435">
        <f t="shared" si="54"/>
        <v>80</v>
      </c>
      <c r="I435" t="s">
        <v>7</v>
      </c>
      <c r="J435" t="s">
        <v>8</v>
      </c>
      <c r="K435" t="s">
        <v>6691</v>
      </c>
      <c r="L435" t="s">
        <v>8</v>
      </c>
      <c r="M435" t="s">
        <v>14</v>
      </c>
      <c r="N435" t="str">
        <f t="shared" si="56"/>
        <v>F</v>
      </c>
      <c r="O435" t="s">
        <v>7513</v>
      </c>
      <c r="P435" t="s">
        <v>7514</v>
      </c>
      <c r="Q435" t="s">
        <v>295</v>
      </c>
      <c r="R435">
        <v>4</v>
      </c>
      <c r="S435">
        <f t="shared" si="57"/>
        <v>2020</v>
      </c>
      <c r="T435" t="s">
        <v>12</v>
      </c>
      <c r="U435">
        <v>1</v>
      </c>
      <c r="V435" t="s">
        <v>886</v>
      </c>
      <c r="W435">
        <f>VLOOKUP(Q435,'PBT Tag Rates'!$A$6:$D$67,4,FALSE)</f>
        <v>0.98961045999999997</v>
      </c>
      <c r="X435">
        <v>1</v>
      </c>
      <c r="Y435" s="8">
        <f t="shared" si="58"/>
        <v>1.0208333333333333</v>
      </c>
      <c r="Z435" s="10">
        <f>IFERROR(LOOKUP(H435,{30,43,48,53,58,63,68,73,78,83,88,93,97},{42,47,52,57,62,67,72,77,82,87,92,99,100}),999)</f>
        <v>82</v>
      </c>
      <c r="AA435" s="9">
        <f t="shared" si="59"/>
        <v>2.552083333333333</v>
      </c>
      <c r="AB435" s="9">
        <f>IFERROR(IF(I435="AI",AA435-VLOOKUP(Q435,'PBT Tag Rates'!$A$6:$L$53,11,FALSE),AA435-VLOOKUP(Q435,'PBT Tag Rates'!$A$6:$L$53,12,FALSE)),0)</f>
        <v>2.5625819491220141</v>
      </c>
      <c r="AC435" s="9">
        <f t="shared" si="60"/>
        <v>15.434719320674812</v>
      </c>
      <c r="AD435" s="12" t="s">
        <v>1969</v>
      </c>
      <c r="AE435" s="8"/>
    </row>
    <row r="436" spans="1:31" x14ac:dyDescent="0.25">
      <c r="A436" t="s">
        <v>2078</v>
      </c>
      <c r="B436" t="s">
        <v>2703</v>
      </c>
      <c r="C436" t="s">
        <v>1325</v>
      </c>
      <c r="D436" s="1">
        <v>45533</v>
      </c>
      <c r="E436">
        <f t="shared" si="55"/>
        <v>40</v>
      </c>
      <c r="F436" t="s">
        <v>14</v>
      </c>
      <c r="G436">
        <v>800</v>
      </c>
      <c r="H436">
        <f t="shared" si="54"/>
        <v>80</v>
      </c>
      <c r="I436" t="s">
        <v>9</v>
      </c>
      <c r="J436">
        <v>1</v>
      </c>
      <c r="K436" t="s">
        <v>8</v>
      </c>
      <c r="L436" t="s">
        <v>8</v>
      </c>
      <c r="M436" t="s">
        <v>14</v>
      </c>
      <c r="N436" t="str">
        <f t="shared" si="56"/>
        <v>F</v>
      </c>
      <c r="O436" t="s">
        <v>1072</v>
      </c>
      <c r="P436" t="s">
        <v>1704</v>
      </c>
      <c r="Q436" t="s">
        <v>295</v>
      </c>
      <c r="R436">
        <v>4</v>
      </c>
      <c r="S436">
        <f t="shared" si="57"/>
        <v>2020</v>
      </c>
      <c r="T436" t="s">
        <v>12</v>
      </c>
      <c r="U436">
        <v>1</v>
      </c>
      <c r="V436" t="s">
        <v>889</v>
      </c>
      <c r="W436">
        <f>VLOOKUP(Q436,'PBT Tag Rates'!$A$6:$D$67,4,FALSE)</f>
        <v>0.98961045999999997</v>
      </c>
      <c r="X436">
        <v>1</v>
      </c>
      <c r="Y436" s="8">
        <f t="shared" si="58"/>
        <v>1.0208333333333333</v>
      </c>
      <c r="Z436" s="10">
        <f>IFERROR(LOOKUP(H436,{30,43,48,53,58,63,68,73,78,83,88,93,97},{42,47,52,57,62,67,72,77,82,87,92,99,100}),999)</f>
        <v>82</v>
      </c>
      <c r="AA436" s="9">
        <f t="shared" si="59"/>
        <v>2.552083333333333</v>
      </c>
      <c r="AB436" s="9">
        <f>IFERROR(IF(I436="AI",AA436-VLOOKUP(Q436,'PBT Tag Rates'!$A$6:$L$53,11,FALSE),AA436-VLOOKUP(Q436,'PBT Tag Rates'!$A$6:$L$53,12,FALSE)),0)</f>
        <v>2.5625819491220141</v>
      </c>
      <c r="AC436" s="9">
        <f t="shared" si="60"/>
        <v>15.434719320674812</v>
      </c>
      <c r="AD436" s="12" t="s">
        <v>1969</v>
      </c>
      <c r="AE436" s="8"/>
    </row>
    <row r="437" spans="1:31" x14ac:dyDescent="0.25">
      <c r="A437" t="s">
        <v>2078</v>
      </c>
      <c r="B437" t="s">
        <v>2704</v>
      </c>
      <c r="C437" t="s">
        <v>2705</v>
      </c>
      <c r="D437" s="1">
        <v>45533</v>
      </c>
      <c r="E437">
        <f t="shared" si="55"/>
        <v>40</v>
      </c>
      <c r="F437" t="s">
        <v>6</v>
      </c>
      <c r="G437">
        <v>590</v>
      </c>
      <c r="H437">
        <f t="shared" si="54"/>
        <v>59</v>
      </c>
      <c r="I437" t="s">
        <v>7</v>
      </c>
      <c r="J437" t="s">
        <v>8</v>
      </c>
      <c r="K437" t="s">
        <v>8</v>
      </c>
      <c r="L437" t="s">
        <v>8</v>
      </c>
      <c r="M437" t="s">
        <v>6</v>
      </c>
      <c r="N437" t="str">
        <f t="shared" si="56"/>
        <v>M</v>
      </c>
      <c r="O437" t="s">
        <v>1821</v>
      </c>
      <c r="P437" t="s">
        <v>7515</v>
      </c>
      <c r="Q437" t="s">
        <v>940</v>
      </c>
      <c r="R437">
        <v>3</v>
      </c>
      <c r="S437">
        <f t="shared" si="57"/>
        <v>2021</v>
      </c>
      <c r="T437" t="s">
        <v>12</v>
      </c>
      <c r="U437">
        <v>0.999999999999998</v>
      </c>
      <c r="V437" t="s">
        <v>886</v>
      </c>
      <c r="W437">
        <f>VLOOKUP(Q437,'PBT Tag Rates'!$A$6:$D$67,4,FALSE)</f>
        <v>0.98140000000000005</v>
      </c>
      <c r="X437">
        <v>1</v>
      </c>
      <c r="Y437" s="8">
        <f t="shared" si="58"/>
        <v>1.0476190476190477</v>
      </c>
      <c r="Z437" s="10">
        <f>IFERROR(LOOKUP(H437,{30,43,48,53,58,63,68,73,78,83,88,93,97},{42,47,52,57,62,67,72,77,82,87,92,99,100}),999)</f>
        <v>62</v>
      </c>
      <c r="AA437" s="9">
        <f t="shared" si="59"/>
        <v>2.6190476190476191</v>
      </c>
      <c r="AB437" s="9">
        <f>IFERROR(IF(I437="AI",AA437-VLOOKUP(Q437,'PBT Tag Rates'!$A$6:$L$53,11,FALSE),AA437-VLOOKUP(Q437,'PBT Tag Rates'!$A$6:$L$53,12,FALSE)),0)</f>
        <v>2.6380001358603358</v>
      </c>
      <c r="AC437" s="9">
        <f t="shared" si="60"/>
        <v>15.888971542493147</v>
      </c>
      <c r="AD437" s="12" t="s">
        <v>1969</v>
      </c>
      <c r="AE437" s="8"/>
    </row>
    <row r="438" spans="1:31" x14ac:dyDescent="0.25">
      <c r="A438" t="s">
        <v>2078</v>
      </c>
      <c r="B438" t="s">
        <v>2706</v>
      </c>
      <c r="C438" t="s">
        <v>2707</v>
      </c>
      <c r="D438" s="1">
        <v>45533</v>
      </c>
      <c r="E438">
        <f t="shared" si="55"/>
        <v>40</v>
      </c>
      <c r="F438" t="s">
        <v>6</v>
      </c>
      <c r="G438">
        <v>960</v>
      </c>
      <c r="H438">
        <f t="shared" si="54"/>
        <v>96</v>
      </c>
      <c r="I438" t="s">
        <v>7</v>
      </c>
      <c r="J438" t="s">
        <v>8</v>
      </c>
      <c r="K438" t="s">
        <v>6692</v>
      </c>
      <c r="L438" t="s">
        <v>8</v>
      </c>
      <c r="M438" t="s">
        <v>6</v>
      </c>
      <c r="N438" t="str">
        <f t="shared" si="56"/>
        <v>M</v>
      </c>
      <c r="O438" t="s">
        <v>8</v>
      </c>
      <c r="P438" t="s">
        <v>8</v>
      </c>
      <c r="Q438" t="s">
        <v>11</v>
      </c>
      <c r="R438" t="s">
        <v>8</v>
      </c>
      <c r="S438" t="str">
        <f t="shared" si="57"/>
        <v>U</v>
      </c>
      <c r="T438" t="s">
        <v>12</v>
      </c>
      <c r="U438">
        <v>1</v>
      </c>
      <c r="V438" t="s">
        <v>8</v>
      </c>
      <c r="W438">
        <f>VLOOKUP(Q438,'PBT Tag Rates'!$A$6:$D$67,4,FALSE)</f>
        <v>1</v>
      </c>
      <c r="X438">
        <v>1</v>
      </c>
      <c r="Y438" s="8">
        <f t="shared" si="58"/>
        <v>1</v>
      </c>
      <c r="Z438" s="10">
        <f>IFERROR(LOOKUP(H438,{30,43,48,53,58,63,68,73,78,83,88,93,97},{42,47,52,57,62,67,72,77,82,87,92,99,100}),999)</f>
        <v>99</v>
      </c>
      <c r="AA438" s="9">
        <f t="shared" si="59"/>
        <v>2.5</v>
      </c>
      <c r="AB438" s="9">
        <f>IFERROR(IF(I438="AI",AA438-VLOOKUP(Q438,'PBT Tag Rates'!$A$6:$L$53,11,FALSE),AA438-VLOOKUP(Q438,'PBT Tag Rates'!$A$6:$L$53,12,FALSE)),0)</f>
        <v>2.4586968734976251</v>
      </c>
      <c r="AC438" s="9">
        <f t="shared" si="60"/>
        <v>14.809007825118979</v>
      </c>
      <c r="AD438" s="12" t="s">
        <v>1970</v>
      </c>
      <c r="AE438" s="8"/>
    </row>
    <row r="439" spans="1:31" x14ac:dyDescent="0.25">
      <c r="A439" t="s">
        <v>2078</v>
      </c>
      <c r="B439" t="s">
        <v>2708</v>
      </c>
      <c r="C439" t="s">
        <v>1328</v>
      </c>
      <c r="D439" s="1">
        <v>45533</v>
      </c>
      <c r="E439">
        <f t="shared" si="55"/>
        <v>40</v>
      </c>
      <c r="F439" t="s">
        <v>14</v>
      </c>
      <c r="G439">
        <v>700</v>
      </c>
      <c r="H439">
        <f t="shared" ref="H439:H502" si="61">G439/10</f>
        <v>70</v>
      </c>
      <c r="I439" t="s">
        <v>9</v>
      </c>
      <c r="J439">
        <v>1</v>
      </c>
      <c r="K439" t="s">
        <v>8</v>
      </c>
      <c r="L439" t="s">
        <v>8</v>
      </c>
      <c r="M439" t="s">
        <v>14</v>
      </c>
      <c r="N439" t="str">
        <f t="shared" si="56"/>
        <v>F</v>
      </c>
      <c r="O439" t="s">
        <v>7303</v>
      </c>
      <c r="P439" t="s">
        <v>7304</v>
      </c>
      <c r="Q439" t="s">
        <v>295</v>
      </c>
      <c r="R439">
        <v>4</v>
      </c>
      <c r="S439">
        <f t="shared" si="57"/>
        <v>2020</v>
      </c>
      <c r="T439" t="s">
        <v>12</v>
      </c>
      <c r="U439">
        <v>0.999999999999997</v>
      </c>
      <c r="V439" t="s">
        <v>889</v>
      </c>
      <c r="W439">
        <f>VLOOKUP(Q439,'PBT Tag Rates'!$A$6:$D$67,4,FALSE)</f>
        <v>0.98961045999999997</v>
      </c>
      <c r="X439">
        <v>1</v>
      </c>
      <c r="Y439" s="8">
        <f t="shared" si="58"/>
        <v>1</v>
      </c>
      <c r="Z439" s="10">
        <f>IFERROR(LOOKUP(H439,{30,43,48,53,58,63,68,73,78,83,88,93,97},{42,47,52,57,62,67,72,77,82,87,92,99,100}),999)</f>
        <v>72</v>
      </c>
      <c r="AA439" s="9">
        <f t="shared" si="59"/>
        <v>2.5</v>
      </c>
      <c r="AB439" s="9">
        <f>IFERROR(IF(I439="AI",AA439-VLOOKUP(Q439,'PBT Tag Rates'!$A$6:$L$53,11,FALSE),AA439-VLOOKUP(Q439,'PBT Tag Rates'!$A$6:$L$53,12,FALSE)),0)</f>
        <v>2.5104986157886811</v>
      </c>
      <c r="AC439" s="9">
        <f t="shared" si="60"/>
        <v>15.121015545636293</v>
      </c>
      <c r="AD439" s="12" t="s">
        <v>1969</v>
      </c>
      <c r="AE439" s="8"/>
    </row>
    <row r="440" spans="1:31" x14ac:dyDescent="0.25">
      <c r="A440" t="s">
        <v>2078</v>
      </c>
      <c r="B440" t="s">
        <v>2709</v>
      </c>
      <c r="C440" t="s">
        <v>2710</v>
      </c>
      <c r="D440" s="1">
        <v>45533</v>
      </c>
      <c r="E440">
        <f t="shared" si="55"/>
        <v>40</v>
      </c>
      <c r="F440" t="s">
        <v>14</v>
      </c>
      <c r="G440">
        <v>720</v>
      </c>
      <c r="H440">
        <f t="shared" si="61"/>
        <v>72</v>
      </c>
      <c r="I440" t="s">
        <v>7</v>
      </c>
      <c r="J440" t="s">
        <v>8</v>
      </c>
      <c r="K440" t="s">
        <v>6693</v>
      </c>
      <c r="L440" t="s">
        <v>8</v>
      </c>
      <c r="M440" t="s">
        <v>6</v>
      </c>
      <c r="N440" t="str">
        <f t="shared" si="56"/>
        <v>M</v>
      </c>
      <c r="O440" t="s">
        <v>7516</v>
      </c>
      <c r="P440" t="s">
        <v>7517</v>
      </c>
      <c r="Q440" t="s">
        <v>940</v>
      </c>
      <c r="R440">
        <v>3</v>
      </c>
      <c r="S440">
        <f t="shared" si="57"/>
        <v>2021</v>
      </c>
      <c r="T440" t="s">
        <v>12</v>
      </c>
      <c r="U440">
        <v>1</v>
      </c>
      <c r="V440" t="s">
        <v>888</v>
      </c>
      <c r="W440">
        <f>VLOOKUP(Q440,'PBT Tag Rates'!$A$6:$D$67,4,FALSE)</f>
        <v>0.98140000000000005</v>
      </c>
      <c r="X440">
        <v>1</v>
      </c>
      <c r="Y440" s="8">
        <f t="shared" si="58"/>
        <v>1.028169014084507</v>
      </c>
      <c r="Z440" s="10">
        <f>IFERROR(LOOKUP(H440,{30,43,48,53,58,63,68,73,78,83,88,93,97},{42,47,52,57,62,67,72,77,82,87,92,99,100}),999)</f>
        <v>72</v>
      </c>
      <c r="AA440" s="9">
        <f t="shared" si="59"/>
        <v>2.5704225352112675</v>
      </c>
      <c r="AB440" s="9">
        <f>IFERROR(IF(I440="AI",AA440-VLOOKUP(Q440,'PBT Tag Rates'!$A$6:$L$53,11,FALSE),AA440-VLOOKUP(Q440,'PBT Tag Rates'!$A$6:$L$53,12,FALSE)),0)</f>
        <v>2.5893750520239842</v>
      </c>
      <c r="AC440" s="9">
        <f t="shared" si="60"/>
        <v>15.596097193161409</v>
      </c>
      <c r="AD440" s="12" t="s">
        <v>1969</v>
      </c>
      <c r="AE440" s="8"/>
    </row>
    <row r="441" spans="1:31" x14ac:dyDescent="0.25">
      <c r="A441" t="s">
        <v>2078</v>
      </c>
      <c r="B441" t="s">
        <v>2711</v>
      </c>
      <c r="C441" t="s">
        <v>2712</v>
      </c>
      <c r="D441" s="1">
        <v>45533</v>
      </c>
      <c r="E441">
        <f t="shared" si="55"/>
        <v>40</v>
      </c>
      <c r="F441" t="s">
        <v>6</v>
      </c>
      <c r="G441">
        <v>640</v>
      </c>
      <c r="H441">
        <f t="shared" si="61"/>
        <v>64</v>
      </c>
      <c r="I441" t="s">
        <v>9</v>
      </c>
      <c r="J441">
        <v>1</v>
      </c>
      <c r="K441" t="s">
        <v>8</v>
      </c>
      <c r="L441" t="s">
        <v>8</v>
      </c>
      <c r="M441" t="s">
        <v>6</v>
      </c>
      <c r="N441" t="str">
        <f t="shared" si="56"/>
        <v>M</v>
      </c>
      <c r="O441" t="s">
        <v>1812</v>
      </c>
      <c r="P441" t="s">
        <v>7518</v>
      </c>
      <c r="Q441" t="s">
        <v>940</v>
      </c>
      <c r="R441">
        <v>3</v>
      </c>
      <c r="S441">
        <f t="shared" si="57"/>
        <v>2021</v>
      </c>
      <c r="T441" t="s">
        <v>12</v>
      </c>
      <c r="U441">
        <v>0.999999999999999</v>
      </c>
      <c r="V441" t="s">
        <v>941</v>
      </c>
      <c r="W441">
        <f>VLOOKUP(Q441,'PBT Tag Rates'!$A$6:$D$67,4,FALSE)</f>
        <v>0.98140000000000005</v>
      </c>
      <c r="X441">
        <v>1</v>
      </c>
      <c r="Y441" s="8">
        <f t="shared" si="58"/>
        <v>1</v>
      </c>
      <c r="Z441" s="10">
        <f>IFERROR(LOOKUP(H441,{30,43,48,53,58,63,68,73,78,83,88,93,97},{42,47,52,57,62,67,72,77,82,87,92,99,100}),999)</f>
        <v>67</v>
      </c>
      <c r="AA441" s="9">
        <f t="shared" si="59"/>
        <v>2.5</v>
      </c>
      <c r="AB441" s="9">
        <f>IFERROR(IF(I441="AI",AA441-VLOOKUP(Q441,'PBT Tag Rates'!$A$6:$L$53,11,FALSE),AA441-VLOOKUP(Q441,'PBT Tag Rates'!$A$6:$L$53,12,FALSE)),0)</f>
        <v>2.5189525168127163</v>
      </c>
      <c r="AC441" s="9">
        <f t="shared" si="60"/>
        <v>15.171934342405097</v>
      </c>
      <c r="AD441" s="12" t="s">
        <v>1969</v>
      </c>
      <c r="AE441" s="8"/>
    </row>
    <row r="442" spans="1:31" x14ac:dyDescent="0.25">
      <c r="A442" t="s">
        <v>2078</v>
      </c>
      <c r="B442" t="s">
        <v>2713</v>
      </c>
      <c r="C442" t="s">
        <v>2714</v>
      </c>
      <c r="D442" s="1">
        <v>45533</v>
      </c>
      <c r="E442">
        <f t="shared" si="55"/>
        <v>40</v>
      </c>
      <c r="F442" t="s">
        <v>6</v>
      </c>
      <c r="G442">
        <v>590</v>
      </c>
      <c r="H442">
        <f t="shared" si="61"/>
        <v>59</v>
      </c>
      <c r="I442" t="s">
        <v>9</v>
      </c>
      <c r="J442">
        <v>1</v>
      </c>
      <c r="K442" t="s">
        <v>8</v>
      </c>
      <c r="L442" t="s">
        <v>8</v>
      </c>
      <c r="M442" t="s">
        <v>6</v>
      </c>
      <c r="N442" t="str">
        <f t="shared" si="56"/>
        <v>M</v>
      </c>
      <c r="O442" t="s">
        <v>7519</v>
      </c>
      <c r="P442" t="s">
        <v>7520</v>
      </c>
      <c r="Q442" t="s">
        <v>940</v>
      </c>
      <c r="R442">
        <v>3</v>
      </c>
      <c r="S442">
        <f t="shared" si="57"/>
        <v>2021</v>
      </c>
      <c r="T442" t="s">
        <v>12</v>
      </c>
      <c r="U442">
        <v>0.999999999999999</v>
      </c>
      <c r="V442" t="s">
        <v>888</v>
      </c>
      <c r="W442">
        <f>VLOOKUP(Q442,'PBT Tag Rates'!$A$6:$D$67,4,FALSE)</f>
        <v>0.98140000000000005</v>
      </c>
      <c r="X442">
        <v>1</v>
      </c>
      <c r="Y442" s="8">
        <f t="shared" si="58"/>
        <v>1.0476190476190477</v>
      </c>
      <c r="Z442" s="10">
        <f>IFERROR(LOOKUP(H442,{30,43,48,53,58,63,68,73,78,83,88,93,97},{42,47,52,57,62,67,72,77,82,87,92,99,100}),999)</f>
        <v>62</v>
      </c>
      <c r="AA442" s="9">
        <f t="shared" si="59"/>
        <v>2.6190476190476191</v>
      </c>
      <c r="AB442" s="9">
        <f>IFERROR(IF(I442="AI",AA442-VLOOKUP(Q442,'PBT Tag Rates'!$A$6:$L$53,11,FALSE),AA442-VLOOKUP(Q442,'PBT Tag Rates'!$A$6:$L$53,12,FALSE)),0)</f>
        <v>2.6380001358603353</v>
      </c>
      <c r="AC442" s="9">
        <f t="shared" si="60"/>
        <v>15.888971542493145</v>
      </c>
      <c r="AD442" s="12" t="s">
        <v>1969</v>
      </c>
      <c r="AE442" s="8"/>
    </row>
    <row r="443" spans="1:31" x14ac:dyDescent="0.25">
      <c r="A443" t="s">
        <v>2078</v>
      </c>
      <c r="B443" t="s">
        <v>2715</v>
      </c>
      <c r="C443" t="s">
        <v>2716</v>
      </c>
      <c r="D443" s="1">
        <v>45533</v>
      </c>
      <c r="E443">
        <f t="shared" si="55"/>
        <v>40</v>
      </c>
      <c r="F443" t="s">
        <v>6</v>
      </c>
      <c r="G443">
        <v>720</v>
      </c>
      <c r="H443">
        <f t="shared" si="61"/>
        <v>72</v>
      </c>
      <c r="I443" t="s">
        <v>7</v>
      </c>
      <c r="J443" t="s">
        <v>8</v>
      </c>
      <c r="K443" t="s">
        <v>6694</v>
      </c>
      <c r="L443" t="s">
        <v>8</v>
      </c>
      <c r="M443" t="s">
        <v>6</v>
      </c>
      <c r="N443" t="str">
        <f t="shared" si="56"/>
        <v>M</v>
      </c>
      <c r="O443" t="s">
        <v>193</v>
      </c>
      <c r="P443" t="s">
        <v>311</v>
      </c>
      <c r="Q443" t="s">
        <v>171</v>
      </c>
      <c r="R443">
        <v>5</v>
      </c>
      <c r="S443">
        <f t="shared" si="57"/>
        <v>2019</v>
      </c>
      <c r="T443" t="s">
        <v>12</v>
      </c>
      <c r="U443">
        <v>1</v>
      </c>
      <c r="V443" t="s">
        <v>888</v>
      </c>
      <c r="W443">
        <f>VLOOKUP(Q443,'PBT Tag Rates'!$A$6:$D$67,4,FALSE)</f>
        <v>0.95971980899999998</v>
      </c>
      <c r="X443">
        <v>1</v>
      </c>
      <c r="Y443" s="8">
        <f t="shared" si="58"/>
        <v>1.028169014084507</v>
      </c>
      <c r="Z443" s="10">
        <f>IFERROR(LOOKUP(H443,{30,43,48,53,58,63,68,73,78,83,88,93,97},{42,47,52,57,62,67,72,77,82,87,92,99,100}),999)</f>
        <v>72</v>
      </c>
      <c r="AA443" s="9">
        <f t="shared" si="59"/>
        <v>2.5704225352112675</v>
      </c>
      <c r="AB443" s="9">
        <f>IFERROR(IF(I443="AI",AA443-VLOOKUP(Q443,'PBT Tag Rates'!$A$6:$L$53,11,FALSE),AA443-VLOOKUP(Q443,'PBT Tag Rates'!$A$6:$L$53,12,FALSE)),0)</f>
        <v>2.6123933173314895</v>
      </c>
      <c r="AC443" s="9">
        <f t="shared" si="60"/>
        <v>15.73473879422002</v>
      </c>
      <c r="AD443" s="12" t="s">
        <v>1969</v>
      </c>
      <c r="AE443" s="8"/>
    </row>
    <row r="444" spans="1:31" x14ac:dyDescent="0.25">
      <c r="A444" t="s">
        <v>2078</v>
      </c>
      <c r="B444" t="s">
        <v>2717</v>
      </c>
      <c r="C444" t="s">
        <v>2718</v>
      </c>
      <c r="D444" s="1">
        <v>45533</v>
      </c>
      <c r="E444">
        <f t="shared" si="55"/>
        <v>40</v>
      </c>
      <c r="F444" t="s">
        <v>6</v>
      </c>
      <c r="G444">
        <v>680</v>
      </c>
      <c r="H444">
        <f t="shared" si="61"/>
        <v>68</v>
      </c>
      <c r="I444" t="s">
        <v>9</v>
      </c>
      <c r="J444">
        <v>1</v>
      </c>
      <c r="K444" t="s">
        <v>8</v>
      </c>
      <c r="L444" t="s">
        <v>8</v>
      </c>
      <c r="M444" t="s">
        <v>6</v>
      </c>
      <c r="N444" t="str">
        <f t="shared" si="56"/>
        <v>M</v>
      </c>
      <c r="O444" t="s">
        <v>1603</v>
      </c>
      <c r="P444" t="s">
        <v>1604</v>
      </c>
      <c r="Q444" t="s">
        <v>171</v>
      </c>
      <c r="R444">
        <v>5</v>
      </c>
      <c r="S444">
        <f t="shared" si="57"/>
        <v>2019</v>
      </c>
      <c r="T444" t="s">
        <v>12</v>
      </c>
      <c r="U444">
        <v>0.999999999999999</v>
      </c>
      <c r="V444" t="s">
        <v>949</v>
      </c>
      <c r="W444">
        <f>VLOOKUP(Q444,'PBT Tag Rates'!$A$6:$D$67,4,FALSE)</f>
        <v>0.95971980899999998</v>
      </c>
      <c r="X444">
        <v>1</v>
      </c>
      <c r="Y444" s="8">
        <f t="shared" si="58"/>
        <v>1.028169014084507</v>
      </c>
      <c r="Z444" s="10">
        <f>IFERROR(LOOKUP(H444,{30,43,48,53,58,63,68,73,78,83,88,93,97},{42,47,52,57,62,67,72,77,82,87,92,99,100}),999)</f>
        <v>72</v>
      </c>
      <c r="AA444" s="9">
        <f t="shared" si="59"/>
        <v>2.5704225352112675</v>
      </c>
      <c r="AB444" s="9">
        <f>IFERROR(IF(I444="AI",AA444-VLOOKUP(Q444,'PBT Tag Rates'!$A$6:$L$53,11,FALSE),AA444-VLOOKUP(Q444,'PBT Tag Rates'!$A$6:$L$53,12,FALSE)),0)</f>
        <v>2.6123933173314895</v>
      </c>
      <c r="AC444" s="9">
        <f t="shared" si="60"/>
        <v>15.73473879422002</v>
      </c>
      <c r="AD444" s="12" t="s">
        <v>676</v>
      </c>
      <c r="AE444" s="8"/>
    </row>
    <row r="445" spans="1:31" x14ac:dyDescent="0.25">
      <c r="A445" t="s">
        <v>2078</v>
      </c>
      <c r="B445" t="s">
        <v>2719</v>
      </c>
      <c r="C445" t="s">
        <v>1333</v>
      </c>
      <c r="D445" s="1">
        <v>45533</v>
      </c>
      <c r="E445">
        <f t="shared" si="55"/>
        <v>40</v>
      </c>
      <c r="F445" t="s">
        <v>14</v>
      </c>
      <c r="G445">
        <v>810</v>
      </c>
      <c r="H445">
        <f t="shared" si="61"/>
        <v>81</v>
      </c>
      <c r="I445" t="s">
        <v>7</v>
      </c>
      <c r="J445" t="s">
        <v>8</v>
      </c>
      <c r="K445" t="s">
        <v>6695</v>
      </c>
      <c r="L445" t="s">
        <v>8</v>
      </c>
      <c r="M445" t="s">
        <v>14</v>
      </c>
      <c r="N445" t="str">
        <f t="shared" si="56"/>
        <v>F</v>
      </c>
      <c r="O445" t="s">
        <v>7521</v>
      </c>
      <c r="P445" t="s">
        <v>7522</v>
      </c>
      <c r="Q445" t="s">
        <v>295</v>
      </c>
      <c r="R445">
        <v>4</v>
      </c>
      <c r="S445">
        <f t="shared" si="57"/>
        <v>2020</v>
      </c>
      <c r="T445" t="s">
        <v>12</v>
      </c>
      <c r="U445">
        <v>0.99999999999999201</v>
      </c>
      <c r="V445" t="s">
        <v>889</v>
      </c>
      <c r="W445">
        <f>VLOOKUP(Q445,'PBT Tag Rates'!$A$6:$D$67,4,FALSE)</f>
        <v>0.98961045999999997</v>
      </c>
      <c r="X445">
        <v>1</v>
      </c>
      <c r="Y445" s="8">
        <f t="shared" si="58"/>
        <v>1.0208333333333333</v>
      </c>
      <c r="Z445" s="10">
        <f>IFERROR(LOOKUP(H445,{30,43,48,53,58,63,68,73,78,83,88,93,97},{42,47,52,57,62,67,72,77,82,87,92,99,100}),999)</f>
        <v>82</v>
      </c>
      <c r="AA445" s="9">
        <f t="shared" si="59"/>
        <v>2.552083333333333</v>
      </c>
      <c r="AB445" s="9">
        <f>IFERROR(IF(I445="AI",AA445-VLOOKUP(Q445,'PBT Tag Rates'!$A$6:$L$53,11,FALSE),AA445-VLOOKUP(Q445,'PBT Tag Rates'!$A$6:$L$53,12,FALSE)),0)</f>
        <v>2.5625819491220141</v>
      </c>
      <c r="AC445" s="9">
        <f t="shared" si="60"/>
        <v>15.434719320674812</v>
      </c>
      <c r="AD445" s="12" t="s">
        <v>1969</v>
      </c>
      <c r="AE445" s="8"/>
    </row>
    <row r="446" spans="1:31" x14ac:dyDescent="0.25">
      <c r="A446" t="s">
        <v>2078</v>
      </c>
      <c r="B446" t="s">
        <v>2720</v>
      </c>
      <c r="C446" t="s">
        <v>1335</v>
      </c>
      <c r="D446" s="1">
        <v>45533</v>
      </c>
      <c r="E446">
        <f t="shared" si="55"/>
        <v>40</v>
      </c>
      <c r="F446" t="s">
        <v>6</v>
      </c>
      <c r="G446">
        <v>650</v>
      </c>
      <c r="H446">
        <f t="shared" si="61"/>
        <v>65</v>
      </c>
      <c r="I446" t="s">
        <v>9</v>
      </c>
      <c r="J446">
        <v>1</v>
      </c>
      <c r="K446" t="s">
        <v>8</v>
      </c>
      <c r="L446" t="s">
        <v>8</v>
      </c>
      <c r="M446" t="s">
        <v>6</v>
      </c>
      <c r="N446" t="str">
        <f t="shared" si="56"/>
        <v>M</v>
      </c>
      <c r="O446" t="s">
        <v>7523</v>
      </c>
      <c r="P446" t="s">
        <v>7524</v>
      </c>
      <c r="Q446" t="s">
        <v>940</v>
      </c>
      <c r="R446">
        <v>3</v>
      </c>
      <c r="S446">
        <f t="shared" si="57"/>
        <v>2021</v>
      </c>
      <c r="T446" t="s">
        <v>12</v>
      </c>
      <c r="U446">
        <v>1</v>
      </c>
      <c r="V446" t="s">
        <v>889</v>
      </c>
      <c r="W446">
        <f>VLOOKUP(Q446,'PBT Tag Rates'!$A$6:$D$67,4,FALSE)</f>
        <v>0.98140000000000005</v>
      </c>
      <c r="X446">
        <v>1</v>
      </c>
      <c r="Y446" s="8">
        <f t="shared" si="58"/>
        <v>1</v>
      </c>
      <c r="Z446" s="10">
        <f>IFERROR(LOOKUP(H446,{30,43,48,53,58,63,68,73,78,83,88,93,97},{42,47,52,57,62,67,72,77,82,87,92,99,100}),999)</f>
        <v>67</v>
      </c>
      <c r="AA446" s="9">
        <f t="shared" si="59"/>
        <v>2.5</v>
      </c>
      <c r="AB446" s="9">
        <f>IFERROR(IF(I446="AI",AA446-VLOOKUP(Q446,'PBT Tag Rates'!$A$6:$L$53,11,FALSE),AA446-VLOOKUP(Q446,'PBT Tag Rates'!$A$6:$L$53,12,FALSE)),0)</f>
        <v>2.5189525168127163</v>
      </c>
      <c r="AC446" s="9">
        <f t="shared" si="60"/>
        <v>15.171934342405097</v>
      </c>
      <c r="AD446" s="12" t="s">
        <v>1969</v>
      </c>
      <c r="AE446" s="8"/>
    </row>
    <row r="447" spans="1:31" x14ac:dyDescent="0.25">
      <c r="A447" t="s">
        <v>2078</v>
      </c>
      <c r="B447" t="s">
        <v>2721</v>
      </c>
      <c r="C447" t="s">
        <v>1336</v>
      </c>
      <c r="D447" s="1">
        <v>45533</v>
      </c>
      <c r="E447">
        <f t="shared" si="55"/>
        <v>40</v>
      </c>
      <c r="F447" t="s">
        <v>14</v>
      </c>
      <c r="G447">
        <v>710</v>
      </c>
      <c r="H447">
        <f t="shared" si="61"/>
        <v>71</v>
      </c>
      <c r="I447" t="s">
        <v>7</v>
      </c>
      <c r="J447" t="s">
        <v>8</v>
      </c>
      <c r="K447" t="s">
        <v>6696</v>
      </c>
      <c r="L447" t="s">
        <v>8</v>
      </c>
      <c r="M447" t="s">
        <v>14</v>
      </c>
      <c r="N447" t="str">
        <f t="shared" si="56"/>
        <v>F</v>
      </c>
      <c r="O447" t="s">
        <v>7525</v>
      </c>
      <c r="P447" t="s">
        <v>7526</v>
      </c>
      <c r="Q447" t="s">
        <v>476</v>
      </c>
      <c r="R447">
        <v>4</v>
      </c>
      <c r="S447">
        <f t="shared" si="57"/>
        <v>2020</v>
      </c>
      <c r="T447" t="s">
        <v>12</v>
      </c>
      <c r="U447">
        <v>1</v>
      </c>
      <c r="V447" t="s">
        <v>743</v>
      </c>
      <c r="W447">
        <f>VLOOKUP(Q447,'PBT Tag Rates'!$A$6:$D$67,4,FALSE)</f>
        <v>0.98845608500000004</v>
      </c>
      <c r="X447">
        <v>1</v>
      </c>
      <c r="Y447" s="8">
        <f t="shared" si="58"/>
        <v>1</v>
      </c>
      <c r="Z447" s="10">
        <f>IFERROR(LOOKUP(H447,{30,43,48,53,58,63,68,73,78,83,88,93,97},{42,47,52,57,62,67,72,77,82,87,92,99,100}),999)</f>
        <v>72</v>
      </c>
      <c r="AA447" s="9">
        <f t="shared" si="59"/>
        <v>2.5</v>
      </c>
      <c r="AB447" s="9">
        <f>IFERROR(IF(I447="AI",AA447-VLOOKUP(Q447,'PBT Tag Rates'!$A$6:$L$53,11,FALSE),AA447-VLOOKUP(Q447,'PBT Tag Rates'!$A$6:$L$53,12,FALSE)),0)</f>
        <v>2.5116787333045756</v>
      </c>
      <c r="AC447" s="9">
        <f t="shared" si="60"/>
        <v>15.128123526175017</v>
      </c>
      <c r="AD447" s="12" t="s">
        <v>1969</v>
      </c>
      <c r="AE447" s="8"/>
    </row>
    <row r="448" spans="1:31" x14ac:dyDescent="0.25">
      <c r="A448" t="s">
        <v>2078</v>
      </c>
      <c r="B448" t="s">
        <v>2722</v>
      </c>
      <c r="C448" t="s">
        <v>1337</v>
      </c>
      <c r="D448" s="1">
        <v>45533</v>
      </c>
      <c r="E448">
        <f t="shared" si="55"/>
        <v>40</v>
      </c>
      <c r="F448" t="s">
        <v>6</v>
      </c>
      <c r="G448">
        <v>730</v>
      </c>
      <c r="H448">
        <f t="shared" si="61"/>
        <v>73</v>
      </c>
      <c r="I448" t="s">
        <v>7</v>
      </c>
      <c r="J448" t="s">
        <v>8</v>
      </c>
      <c r="K448" t="s">
        <v>6697</v>
      </c>
      <c r="L448" t="s">
        <v>8</v>
      </c>
      <c r="M448" t="s">
        <v>6</v>
      </c>
      <c r="N448" t="str">
        <f t="shared" si="56"/>
        <v>M</v>
      </c>
      <c r="O448" t="s">
        <v>1194</v>
      </c>
      <c r="P448" t="s">
        <v>1195</v>
      </c>
      <c r="Q448" t="s">
        <v>295</v>
      </c>
      <c r="R448">
        <v>4</v>
      </c>
      <c r="S448">
        <f t="shared" si="57"/>
        <v>2020</v>
      </c>
      <c r="T448" t="s">
        <v>12</v>
      </c>
      <c r="U448">
        <v>0.999999999999999</v>
      </c>
      <c r="V448" t="s">
        <v>886</v>
      </c>
      <c r="W448">
        <f>VLOOKUP(Q448,'PBT Tag Rates'!$A$6:$D$67,4,FALSE)</f>
        <v>0.98961045999999997</v>
      </c>
      <c r="X448">
        <v>1</v>
      </c>
      <c r="Y448" s="8">
        <f t="shared" si="58"/>
        <v>1.0104166666666667</v>
      </c>
      <c r="Z448" s="10">
        <f>IFERROR(LOOKUP(H448,{30,43,48,53,58,63,68,73,78,83,88,93,97},{42,47,52,57,62,67,72,77,82,87,92,99,100}),999)</f>
        <v>77</v>
      </c>
      <c r="AA448" s="9">
        <f t="shared" si="59"/>
        <v>2.5260416666666665</v>
      </c>
      <c r="AB448" s="9">
        <f>IFERROR(IF(I448="AI",AA448-VLOOKUP(Q448,'PBT Tag Rates'!$A$6:$L$53,11,FALSE),AA448-VLOOKUP(Q448,'PBT Tag Rates'!$A$6:$L$53,12,FALSE)),0)</f>
        <v>2.5365402824553476</v>
      </c>
      <c r="AC448" s="9">
        <f t="shared" si="60"/>
        <v>15.277867433155553</v>
      </c>
      <c r="AD448" s="12" t="s">
        <v>1969</v>
      </c>
      <c r="AE448" s="8"/>
    </row>
    <row r="449" spans="1:31" x14ac:dyDescent="0.25">
      <c r="A449" t="s">
        <v>2078</v>
      </c>
      <c r="B449" t="s">
        <v>2723</v>
      </c>
      <c r="C449" t="s">
        <v>2724</v>
      </c>
      <c r="D449" s="1">
        <v>45533</v>
      </c>
      <c r="E449">
        <f t="shared" si="55"/>
        <v>40</v>
      </c>
      <c r="F449" t="s">
        <v>14</v>
      </c>
      <c r="G449">
        <v>830</v>
      </c>
      <c r="H449">
        <f t="shared" si="61"/>
        <v>83</v>
      </c>
      <c r="I449" t="s">
        <v>7</v>
      </c>
      <c r="J449" t="s">
        <v>8</v>
      </c>
      <c r="K449" t="s">
        <v>6698</v>
      </c>
      <c r="L449" t="s">
        <v>8</v>
      </c>
      <c r="M449" t="s">
        <v>14</v>
      </c>
      <c r="N449" t="str">
        <f t="shared" si="56"/>
        <v>F</v>
      </c>
      <c r="O449" t="s">
        <v>8</v>
      </c>
      <c r="P449" t="s">
        <v>8</v>
      </c>
      <c r="Q449" t="s">
        <v>11</v>
      </c>
      <c r="R449" t="s">
        <v>8</v>
      </c>
      <c r="S449" t="str">
        <f t="shared" si="57"/>
        <v>U</v>
      </c>
      <c r="T449" t="s">
        <v>12</v>
      </c>
      <c r="U449">
        <v>0.999999999999998</v>
      </c>
      <c r="V449" t="s">
        <v>8</v>
      </c>
      <c r="W449">
        <f>VLOOKUP(Q449,'PBT Tag Rates'!$A$6:$D$67,4,FALSE)</f>
        <v>1</v>
      </c>
      <c r="X449">
        <v>1</v>
      </c>
      <c r="Y449" s="8">
        <f t="shared" si="58"/>
        <v>1</v>
      </c>
      <c r="Z449" s="10">
        <f>IFERROR(LOOKUP(H449,{30,43,48,53,58,63,68,73,78,83,88,93,97},{42,47,52,57,62,67,72,77,82,87,92,99,100}),999)</f>
        <v>87</v>
      </c>
      <c r="AA449" s="9">
        <f t="shared" si="59"/>
        <v>2.5</v>
      </c>
      <c r="AB449" s="9">
        <f>IFERROR(IF(I449="AI",AA449-VLOOKUP(Q449,'PBT Tag Rates'!$A$6:$L$53,11,FALSE),AA449-VLOOKUP(Q449,'PBT Tag Rates'!$A$6:$L$53,12,FALSE)),0)</f>
        <v>2.4586968734976251</v>
      </c>
      <c r="AC449" s="9">
        <f t="shared" si="60"/>
        <v>14.809007825118979</v>
      </c>
      <c r="AD449" s="12" t="s">
        <v>1969</v>
      </c>
      <c r="AE449" s="8"/>
    </row>
    <row r="450" spans="1:31" x14ac:dyDescent="0.25">
      <c r="A450" t="s">
        <v>2078</v>
      </c>
      <c r="B450" t="s">
        <v>2725</v>
      </c>
      <c r="C450" t="s">
        <v>2726</v>
      </c>
      <c r="D450" s="1">
        <v>45533</v>
      </c>
      <c r="E450">
        <f t="shared" si="55"/>
        <v>40</v>
      </c>
      <c r="F450" t="s">
        <v>14</v>
      </c>
      <c r="G450">
        <v>810</v>
      </c>
      <c r="H450">
        <f t="shared" si="61"/>
        <v>81</v>
      </c>
      <c r="I450" t="s">
        <v>7</v>
      </c>
      <c r="J450" t="s">
        <v>8</v>
      </c>
      <c r="K450" t="s">
        <v>6699</v>
      </c>
      <c r="L450" t="s">
        <v>8</v>
      </c>
      <c r="M450" t="s">
        <v>14</v>
      </c>
      <c r="N450" t="str">
        <f t="shared" si="56"/>
        <v>F</v>
      </c>
      <c r="O450" t="s">
        <v>328</v>
      </c>
      <c r="P450" t="s">
        <v>329</v>
      </c>
      <c r="Q450" t="s">
        <v>171</v>
      </c>
      <c r="R450">
        <v>5</v>
      </c>
      <c r="S450">
        <f t="shared" si="57"/>
        <v>2019</v>
      </c>
      <c r="T450" t="s">
        <v>12</v>
      </c>
      <c r="U450">
        <v>1</v>
      </c>
      <c r="V450" t="s">
        <v>886</v>
      </c>
      <c r="W450">
        <f>VLOOKUP(Q450,'PBT Tag Rates'!$A$6:$D$67,4,FALSE)</f>
        <v>0.95971980899999998</v>
      </c>
      <c r="X450">
        <v>1</v>
      </c>
      <c r="Y450" s="8">
        <f t="shared" si="58"/>
        <v>1.0208333333333333</v>
      </c>
      <c r="Z450" s="10">
        <f>IFERROR(LOOKUP(H450,{30,43,48,53,58,63,68,73,78,83,88,93,97},{42,47,52,57,62,67,72,77,82,87,92,99,100}),999)</f>
        <v>82</v>
      </c>
      <c r="AA450" s="9">
        <f t="shared" si="59"/>
        <v>2.552083333333333</v>
      </c>
      <c r="AB450" s="9">
        <f>IFERROR(IF(I450="AI",AA450-VLOOKUP(Q450,'PBT Tag Rates'!$A$6:$L$53,11,FALSE),AA450-VLOOKUP(Q450,'PBT Tag Rates'!$A$6:$L$53,12,FALSE)),0)</f>
        <v>2.594054115453555</v>
      </c>
      <c r="AC450" s="9">
        <f t="shared" si="60"/>
        <v>15.62427971850223</v>
      </c>
      <c r="AD450" s="12" t="s">
        <v>1969</v>
      </c>
      <c r="AE450" s="8"/>
    </row>
    <row r="451" spans="1:31" x14ac:dyDescent="0.25">
      <c r="A451" t="s">
        <v>2078</v>
      </c>
      <c r="B451" t="s">
        <v>2727</v>
      </c>
      <c r="C451" t="s">
        <v>2728</v>
      </c>
      <c r="D451" s="1">
        <v>45533</v>
      </c>
      <c r="E451">
        <f t="shared" si="55"/>
        <v>40</v>
      </c>
      <c r="F451" t="s">
        <v>6</v>
      </c>
      <c r="G451">
        <v>820</v>
      </c>
      <c r="H451">
        <f t="shared" si="61"/>
        <v>82</v>
      </c>
      <c r="I451" t="s">
        <v>7</v>
      </c>
      <c r="J451" t="s">
        <v>8</v>
      </c>
      <c r="K451" t="s">
        <v>6700</v>
      </c>
      <c r="L451" t="s">
        <v>8</v>
      </c>
      <c r="M451" t="s">
        <v>6</v>
      </c>
      <c r="N451" t="str">
        <f t="shared" si="56"/>
        <v>M</v>
      </c>
      <c r="O451" t="s">
        <v>8</v>
      </c>
      <c r="P451" t="s">
        <v>8</v>
      </c>
      <c r="Q451" t="s">
        <v>11</v>
      </c>
      <c r="R451" t="s">
        <v>8</v>
      </c>
      <c r="S451" t="str">
        <f t="shared" si="57"/>
        <v>U</v>
      </c>
      <c r="T451" t="s">
        <v>12</v>
      </c>
      <c r="U451">
        <v>0.999999999999999</v>
      </c>
      <c r="V451" t="s">
        <v>8</v>
      </c>
      <c r="W451">
        <f>VLOOKUP(Q451,'PBT Tag Rates'!$A$6:$D$67,4,FALSE)</f>
        <v>1</v>
      </c>
      <c r="X451">
        <v>1</v>
      </c>
      <c r="Y451" s="8">
        <f t="shared" si="58"/>
        <v>1</v>
      </c>
      <c r="Z451" s="10">
        <f>IFERROR(LOOKUP(H451,{30,43,48,53,58,63,68,73,78,83,88,93,97},{42,47,52,57,62,67,72,77,82,87,92,99,100}),999)</f>
        <v>82</v>
      </c>
      <c r="AA451" s="9">
        <f t="shared" si="59"/>
        <v>2.5</v>
      </c>
      <c r="AB451" s="9">
        <f>IFERROR(IF(I451="AI",AA451-VLOOKUP(Q451,'PBT Tag Rates'!$A$6:$L$53,11,FALSE),AA451-VLOOKUP(Q451,'PBT Tag Rates'!$A$6:$L$53,12,FALSE)),0)</f>
        <v>2.4586968734976251</v>
      </c>
      <c r="AC451" s="9">
        <f t="shared" si="60"/>
        <v>14.809007825118979</v>
      </c>
      <c r="AD451" s="12" t="s">
        <v>1969</v>
      </c>
      <c r="AE451" s="8"/>
    </row>
    <row r="452" spans="1:31" x14ac:dyDescent="0.25">
      <c r="A452" t="s">
        <v>2078</v>
      </c>
      <c r="B452" t="s">
        <v>2729</v>
      </c>
      <c r="C452" t="s">
        <v>1339</v>
      </c>
      <c r="D452" s="1">
        <v>45533</v>
      </c>
      <c r="E452">
        <f t="shared" si="55"/>
        <v>40</v>
      </c>
      <c r="F452" t="s">
        <v>14</v>
      </c>
      <c r="G452">
        <v>830</v>
      </c>
      <c r="H452">
        <f t="shared" si="61"/>
        <v>83</v>
      </c>
      <c r="I452" t="s">
        <v>9</v>
      </c>
      <c r="J452">
        <v>1</v>
      </c>
      <c r="K452" t="s">
        <v>8</v>
      </c>
      <c r="L452" t="s">
        <v>8</v>
      </c>
      <c r="M452" t="s">
        <v>269</v>
      </c>
      <c r="N452" t="str">
        <f t="shared" si="56"/>
        <v>F</v>
      </c>
      <c r="O452" t="s">
        <v>1500</v>
      </c>
      <c r="P452" t="s">
        <v>1501</v>
      </c>
      <c r="Q452" t="s">
        <v>295</v>
      </c>
      <c r="R452">
        <v>4</v>
      </c>
      <c r="S452">
        <f t="shared" si="57"/>
        <v>2020</v>
      </c>
      <c r="T452" t="s">
        <v>12</v>
      </c>
      <c r="U452">
        <v>1</v>
      </c>
      <c r="V452" t="s">
        <v>740</v>
      </c>
      <c r="W452">
        <f>VLOOKUP(Q452,'PBT Tag Rates'!$A$6:$D$67,4,FALSE)</f>
        <v>0.98961045999999997</v>
      </c>
      <c r="X452">
        <v>1</v>
      </c>
      <c r="Y452" s="8">
        <f t="shared" si="58"/>
        <v>1</v>
      </c>
      <c r="Z452" s="10">
        <f>IFERROR(LOOKUP(H452,{30,43,48,53,58,63,68,73,78,83,88,93,97},{42,47,52,57,62,67,72,77,82,87,92,99,100}),999)</f>
        <v>87</v>
      </c>
      <c r="AA452" s="9">
        <f t="shared" si="59"/>
        <v>2.5</v>
      </c>
      <c r="AB452" s="9">
        <f>IFERROR(IF(I452="AI",AA452-VLOOKUP(Q452,'PBT Tag Rates'!$A$6:$L$53,11,FALSE),AA452-VLOOKUP(Q452,'PBT Tag Rates'!$A$6:$L$53,12,FALSE)),0)</f>
        <v>2.5104986157886811</v>
      </c>
      <c r="AC452" s="9">
        <f t="shared" si="60"/>
        <v>15.121015545636293</v>
      </c>
      <c r="AD452" s="12" t="s">
        <v>1969</v>
      </c>
      <c r="AE452" s="8"/>
    </row>
    <row r="453" spans="1:31" x14ac:dyDescent="0.25">
      <c r="A453" t="s">
        <v>2078</v>
      </c>
      <c r="B453" t="s">
        <v>2730</v>
      </c>
      <c r="C453" t="s">
        <v>2731</v>
      </c>
      <c r="D453" s="1">
        <v>45534</v>
      </c>
      <c r="E453">
        <f t="shared" si="55"/>
        <v>40</v>
      </c>
      <c r="F453" t="s">
        <v>14</v>
      </c>
      <c r="G453">
        <v>710</v>
      </c>
      <c r="H453">
        <f t="shared" si="61"/>
        <v>71</v>
      </c>
      <c r="I453" t="s">
        <v>9</v>
      </c>
      <c r="J453">
        <v>1</v>
      </c>
      <c r="K453" t="s">
        <v>8</v>
      </c>
      <c r="L453" t="s">
        <v>8</v>
      </c>
      <c r="M453" t="s">
        <v>14</v>
      </c>
      <c r="N453" t="str">
        <f t="shared" si="56"/>
        <v>F</v>
      </c>
      <c r="O453" t="s">
        <v>340</v>
      </c>
      <c r="P453" t="s">
        <v>346</v>
      </c>
      <c r="Q453" t="s">
        <v>171</v>
      </c>
      <c r="R453">
        <v>5</v>
      </c>
      <c r="S453">
        <f t="shared" si="57"/>
        <v>2019</v>
      </c>
      <c r="T453" t="s">
        <v>12</v>
      </c>
      <c r="U453">
        <v>1</v>
      </c>
      <c r="V453" t="s">
        <v>892</v>
      </c>
      <c r="W453">
        <f>VLOOKUP(Q453,'PBT Tag Rates'!$A$6:$D$67,4,FALSE)</f>
        <v>0.95971980899999998</v>
      </c>
      <c r="X453">
        <v>1</v>
      </c>
      <c r="Y453" s="8">
        <f t="shared" si="58"/>
        <v>1</v>
      </c>
      <c r="Z453" s="10">
        <f>IFERROR(LOOKUP(H453,{30,43,48,53,58,63,68,73,78,83,88,93,97},{42,47,52,57,62,67,72,77,82,87,92,99,100}),999)</f>
        <v>72</v>
      </c>
      <c r="AA453" s="9">
        <f t="shared" si="59"/>
        <v>2.5</v>
      </c>
      <c r="AB453" s="9">
        <f>IFERROR(IF(I453="AI",AA453-VLOOKUP(Q453,'PBT Tag Rates'!$A$6:$L$53,11,FALSE),AA453-VLOOKUP(Q453,'PBT Tag Rates'!$A$6:$L$53,12,FALSE)),0)</f>
        <v>2.541970782120222</v>
      </c>
      <c r="AC453" s="9">
        <f t="shared" si="60"/>
        <v>15.310575943463711</v>
      </c>
      <c r="AD453" s="12" t="s">
        <v>1969</v>
      </c>
      <c r="AE453" s="8"/>
    </row>
    <row r="454" spans="1:31" x14ac:dyDescent="0.25">
      <c r="A454" t="s">
        <v>2078</v>
      </c>
      <c r="B454" t="s">
        <v>2732</v>
      </c>
      <c r="C454" t="s">
        <v>1341</v>
      </c>
      <c r="D454" s="1">
        <v>45534</v>
      </c>
      <c r="E454">
        <f t="shared" si="55"/>
        <v>40</v>
      </c>
      <c r="F454" t="s">
        <v>6</v>
      </c>
      <c r="G454">
        <v>610</v>
      </c>
      <c r="H454">
        <f t="shared" si="61"/>
        <v>61</v>
      </c>
      <c r="I454" t="s">
        <v>9</v>
      </c>
      <c r="J454">
        <v>1</v>
      </c>
      <c r="K454" t="s">
        <v>8</v>
      </c>
      <c r="L454" t="s">
        <v>8</v>
      </c>
      <c r="M454" t="s">
        <v>6</v>
      </c>
      <c r="N454" t="str">
        <f t="shared" si="56"/>
        <v>M</v>
      </c>
      <c r="O454" t="s">
        <v>1447</v>
      </c>
      <c r="P454" t="s">
        <v>7527</v>
      </c>
      <c r="Q454" t="s">
        <v>940</v>
      </c>
      <c r="R454">
        <v>3</v>
      </c>
      <c r="S454">
        <f t="shared" si="57"/>
        <v>2021</v>
      </c>
      <c r="T454" t="s">
        <v>12</v>
      </c>
      <c r="U454">
        <v>1</v>
      </c>
      <c r="V454" t="s">
        <v>919</v>
      </c>
      <c r="W454">
        <f>VLOOKUP(Q454,'PBT Tag Rates'!$A$6:$D$67,4,FALSE)</f>
        <v>0.98140000000000005</v>
      </c>
      <c r="X454">
        <v>1</v>
      </c>
      <c r="Y454" s="8">
        <f t="shared" si="58"/>
        <v>1.0476190476190477</v>
      </c>
      <c r="Z454" s="10">
        <f>IFERROR(LOOKUP(H454,{30,43,48,53,58,63,68,73,78,83,88,93,97},{42,47,52,57,62,67,72,77,82,87,92,99,100}),999)</f>
        <v>62</v>
      </c>
      <c r="AA454" s="9">
        <f t="shared" si="59"/>
        <v>2.6190476190476191</v>
      </c>
      <c r="AB454" s="9">
        <f>IFERROR(IF(I454="AI",AA454-VLOOKUP(Q454,'PBT Tag Rates'!$A$6:$L$53,11,FALSE),AA454-VLOOKUP(Q454,'PBT Tag Rates'!$A$6:$L$53,12,FALSE)),0)</f>
        <v>2.6380001358603353</v>
      </c>
      <c r="AC454" s="9">
        <f t="shared" si="60"/>
        <v>15.888971542493145</v>
      </c>
      <c r="AD454" s="12" t="s">
        <v>1969</v>
      </c>
      <c r="AE454" s="8"/>
    </row>
    <row r="455" spans="1:31" x14ac:dyDescent="0.25">
      <c r="A455" t="s">
        <v>2078</v>
      </c>
      <c r="B455" t="s">
        <v>2733</v>
      </c>
      <c r="C455" t="s">
        <v>1343</v>
      </c>
      <c r="D455" s="1">
        <v>45534</v>
      </c>
      <c r="E455">
        <f t="shared" si="55"/>
        <v>40</v>
      </c>
      <c r="F455" t="s">
        <v>14</v>
      </c>
      <c r="G455">
        <v>770</v>
      </c>
      <c r="H455">
        <f t="shared" si="61"/>
        <v>77</v>
      </c>
      <c r="I455" t="s">
        <v>7</v>
      </c>
      <c r="J455" t="s">
        <v>8</v>
      </c>
      <c r="K455" t="s">
        <v>6701</v>
      </c>
      <c r="L455" t="s">
        <v>8</v>
      </c>
      <c r="M455" t="s">
        <v>14</v>
      </c>
      <c r="N455" t="str">
        <f t="shared" si="56"/>
        <v>F</v>
      </c>
      <c r="O455" t="s">
        <v>8</v>
      </c>
      <c r="P455" t="s">
        <v>8</v>
      </c>
      <c r="Q455" t="s">
        <v>11</v>
      </c>
      <c r="R455" t="s">
        <v>8</v>
      </c>
      <c r="S455" t="str">
        <f t="shared" si="57"/>
        <v>U</v>
      </c>
      <c r="T455" t="s">
        <v>12</v>
      </c>
      <c r="U455">
        <v>1</v>
      </c>
      <c r="V455" t="s">
        <v>8</v>
      </c>
      <c r="W455">
        <f>VLOOKUP(Q455,'PBT Tag Rates'!$A$6:$D$67,4,FALSE)</f>
        <v>1</v>
      </c>
      <c r="X455">
        <v>1</v>
      </c>
      <c r="Y455" s="8">
        <f t="shared" si="58"/>
        <v>1</v>
      </c>
      <c r="Z455" s="10">
        <f>IFERROR(LOOKUP(H455,{30,43,48,53,58,63,68,73,78,83,88,93,97},{42,47,52,57,62,67,72,77,82,87,92,99,100}),999)</f>
        <v>77</v>
      </c>
      <c r="AA455" s="9">
        <f t="shared" si="59"/>
        <v>2.5</v>
      </c>
      <c r="AB455" s="9">
        <f>IFERROR(IF(I455="AI",AA455-VLOOKUP(Q455,'PBT Tag Rates'!$A$6:$L$53,11,FALSE),AA455-VLOOKUP(Q455,'PBT Tag Rates'!$A$6:$L$53,12,FALSE)),0)</f>
        <v>2.4586968734976251</v>
      </c>
      <c r="AC455" s="9">
        <f t="shared" si="60"/>
        <v>14.809007825118979</v>
      </c>
      <c r="AD455" s="12" t="s">
        <v>1969</v>
      </c>
      <c r="AE455" s="8"/>
    </row>
    <row r="456" spans="1:31" x14ac:dyDescent="0.25">
      <c r="A456" t="s">
        <v>2078</v>
      </c>
      <c r="B456" t="s">
        <v>2734</v>
      </c>
      <c r="C456" t="s">
        <v>2735</v>
      </c>
      <c r="D456" s="1">
        <v>45534</v>
      </c>
      <c r="E456">
        <f t="shared" ref="E456:E519" si="62">IF(AND(D456&gt;=$F$2,D456&lt;$F$3),70,IF(AND(D456&gt;=$F$3,D456&lt;$F$4),40,IF(AND(D456&gt;=$F$4,D456&lt;$F$5),18,9)))</f>
        <v>40</v>
      </c>
      <c r="F456" t="s">
        <v>14</v>
      </c>
      <c r="G456">
        <v>750</v>
      </c>
      <c r="H456">
        <f t="shared" si="61"/>
        <v>75</v>
      </c>
      <c r="I456" t="s">
        <v>9</v>
      </c>
      <c r="J456">
        <v>1</v>
      </c>
      <c r="K456" t="s">
        <v>8</v>
      </c>
      <c r="L456" t="s">
        <v>8</v>
      </c>
      <c r="M456" t="s">
        <v>14</v>
      </c>
      <c r="N456" t="str">
        <f t="shared" ref="N456:N519" si="63">IF(M456="U",F456,M456)</f>
        <v>F</v>
      </c>
      <c r="O456" t="s">
        <v>8</v>
      </c>
      <c r="P456" t="s">
        <v>8</v>
      </c>
      <c r="Q456" t="s">
        <v>11</v>
      </c>
      <c r="R456" t="s">
        <v>8</v>
      </c>
      <c r="S456" t="str">
        <f t="shared" ref="S456:S519" si="64">IFERROR($S$4-R456,"U")</f>
        <v>U</v>
      </c>
      <c r="T456" t="s">
        <v>12</v>
      </c>
      <c r="U456">
        <v>1</v>
      </c>
      <c r="V456" t="s">
        <v>8</v>
      </c>
      <c r="W456">
        <f>VLOOKUP(Q456,'PBT Tag Rates'!$A$6:$D$67,4,FALSE)</f>
        <v>1</v>
      </c>
      <c r="X456">
        <v>1</v>
      </c>
      <c r="Y456" s="8">
        <f t="shared" ref="Y456:Y519" si="65">IF(V456="ng",0,X456+(SUMIFS($AK$24:$AK$127,$AG$24:$AG$127,$N456,$AH$24:$AH$127,$Z456,$AF$24:$AF$127,$E456)))</f>
        <v>1</v>
      </c>
      <c r="Z456" s="10">
        <f>IFERROR(LOOKUP(H456,{30,43,48,53,58,63,68,73,78,83,88,93,97},{42,47,52,57,62,67,72,77,82,87,92,99,100}),999)</f>
        <v>77</v>
      </c>
      <c r="AA456" s="9">
        <f t="shared" ref="AA456:AA519" si="66">Y456/(VLOOKUP(E456,$C$2:$I$5,2,FALSE))</f>
        <v>2.5</v>
      </c>
      <c r="AB456" s="9">
        <f>IFERROR(IF(I456="AI",AA456-VLOOKUP(Q456,'PBT Tag Rates'!$A$6:$L$53,11,FALSE),AA456-VLOOKUP(Q456,'PBT Tag Rates'!$A$6:$L$53,12,FALSE)),0)</f>
        <v>1.9837225576494779</v>
      </c>
      <c r="AC456" s="9">
        <f t="shared" ref="AC456:AC519" si="67">AB456/(VLOOKUP(E456,$C$2:$I$5,7,FALSE))</f>
        <v>11.948184095303249</v>
      </c>
      <c r="AD456" s="12" t="s">
        <v>1969</v>
      </c>
      <c r="AE456" s="8"/>
    </row>
    <row r="457" spans="1:31" x14ac:dyDescent="0.25">
      <c r="A457" t="s">
        <v>2078</v>
      </c>
      <c r="B457" t="s">
        <v>2736</v>
      </c>
      <c r="C457" t="s">
        <v>2737</v>
      </c>
      <c r="D457" s="1">
        <v>45534</v>
      </c>
      <c r="E457">
        <f t="shared" si="62"/>
        <v>40</v>
      </c>
      <c r="F457" t="s">
        <v>14</v>
      </c>
      <c r="G457">
        <v>770</v>
      </c>
      <c r="H457">
        <f t="shared" si="61"/>
        <v>77</v>
      </c>
      <c r="I457" t="s">
        <v>9</v>
      </c>
      <c r="J457">
        <v>1</v>
      </c>
      <c r="K457" t="s">
        <v>6702</v>
      </c>
      <c r="L457" t="s">
        <v>8</v>
      </c>
      <c r="M457" t="s">
        <v>14</v>
      </c>
      <c r="N457" t="str">
        <f t="shared" si="63"/>
        <v>F</v>
      </c>
      <c r="O457" t="s">
        <v>1631</v>
      </c>
      <c r="P457" t="s">
        <v>1632</v>
      </c>
      <c r="Q457" t="s">
        <v>295</v>
      </c>
      <c r="R457">
        <v>4</v>
      </c>
      <c r="S457">
        <f t="shared" si="64"/>
        <v>2020</v>
      </c>
      <c r="T457" t="s">
        <v>12</v>
      </c>
      <c r="U457">
        <v>0.999999999999996</v>
      </c>
      <c r="V457" t="s">
        <v>889</v>
      </c>
      <c r="W457">
        <f>VLOOKUP(Q457,'PBT Tag Rates'!$A$6:$D$67,4,FALSE)</f>
        <v>0.98961045999999997</v>
      </c>
      <c r="X457">
        <v>1</v>
      </c>
      <c r="Y457" s="8">
        <f t="shared" si="65"/>
        <v>1</v>
      </c>
      <c r="Z457" s="10">
        <f>IFERROR(LOOKUP(H457,{30,43,48,53,58,63,68,73,78,83,88,93,97},{42,47,52,57,62,67,72,77,82,87,92,99,100}),999)</f>
        <v>77</v>
      </c>
      <c r="AA457" s="9">
        <f t="shared" si="66"/>
        <v>2.5</v>
      </c>
      <c r="AB457" s="9">
        <f>IFERROR(IF(I457="AI",AA457-VLOOKUP(Q457,'PBT Tag Rates'!$A$6:$L$53,11,FALSE),AA457-VLOOKUP(Q457,'PBT Tag Rates'!$A$6:$L$53,12,FALSE)),0)</f>
        <v>2.5104986157886811</v>
      </c>
      <c r="AC457" s="9">
        <f t="shared" si="67"/>
        <v>15.121015545636293</v>
      </c>
      <c r="AD457" s="12" t="s">
        <v>1969</v>
      </c>
      <c r="AE457" s="8"/>
    </row>
    <row r="458" spans="1:31" x14ac:dyDescent="0.25">
      <c r="A458" t="s">
        <v>2078</v>
      </c>
      <c r="B458" t="s">
        <v>2738</v>
      </c>
      <c r="C458" t="s">
        <v>2739</v>
      </c>
      <c r="D458" s="1">
        <v>45534</v>
      </c>
      <c r="E458">
        <f t="shared" si="62"/>
        <v>40</v>
      </c>
      <c r="F458" t="s">
        <v>6</v>
      </c>
      <c r="G458">
        <v>730</v>
      </c>
      <c r="H458">
        <f t="shared" si="61"/>
        <v>73</v>
      </c>
      <c r="I458" t="s">
        <v>7</v>
      </c>
      <c r="J458" t="s">
        <v>8</v>
      </c>
      <c r="K458" t="s">
        <v>6703</v>
      </c>
      <c r="L458" t="s">
        <v>8</v>
      </c>
      <c r="M458" t="s">
        <v>6</v>
      </c>
      <c r="N458" t="str">
        <f t="shared" si="63"/>
        <v>M</v>
      </c>
      <c r="O458" t="s">
        <v>8</v>
      </c>
      <c r="P458" t="s">
        <v>8</v>
      </c>
      <c r="Q458" t="s">
        <v>11</v>
      </c>
      <c r="R458" t="s">
        <v>8</v>
      </c>
      <c r="S458" t="str">
        <f t="shared" si="64"/>
        <v>U</v>
      </c>
      <c r="T458" t="s">
        <v>12</v>
      </c>
      <c r="U458">
        <v>0.999999999999999</v>
      </c>
      <c r="V458" t="s">
        <v>8</v>
      </c>
      <c r="W458">
        <f>VLOOKUP(Q458,'PBT Tag Rates'!$A$6:$D$67,4,FALSE)</f>
        <v>1</v>
      </c>
      <c r="X458">
        <v>1</v>
      </c>
      <c r="Y458" s="8">
        <f t="shared" si="65"/>
        <v>1.0104166666666667</v>
      </c>
      <c r="Z458" s="10">
        <f>IFERROR(LOOKUP(H458,{30,43,48,53,58,63,68,73,78,83,88,93,97},{42,47,52,57,62,67,72,77,82,87,92,99,100}),999)</f>
        <v>77</v>
      </c>
      <c r="AA458" s="9">
        <f t="shared" si="66"/>
        <v>2.5260416666666665</v>
      </c>
      <c r="AB458" s="9">
        <f>IFERROR(IF(I458="AI",AA458-VLOOKUP(Q458,'PBT Tag Rates'!$A$6:$L$53,11,FALSE),AA458-VLOOKUP(Q458,'PBT Tag Rates'!$A$6:$L$53,12,FALSE)),0)</f>
        <v>2.4847385401642916</v>
      </c>
      <c r="AC458" s="9">
        <f t="shared" si="67"/>
        <v>14.965859712638238</v>
      </c>
      <c r="AD458" s="12" t="s">
        <v>1969</v>
      </c>
      <c r="AE458" s="8"/>
    </row>
    <row r="459" spans="1:31" x14ac:dyDescent="0.25">
      <c r="A459" t="s">
        <v>2078</v>
      </c>
      <c r="B459" t="s">
        <v>2740</v>
      </c>
      <c r="C459" t="s">
        <v>2741</v>
      </c>
      <c r="D459" s="1">
        <v>45534</v>
      </c>
      <c r="E459">
        <f t="shared" si="62"/>
        <v>40</v>
      </c>
      <c r="F459" t="s">
        <v>6</v>
      </c>
      <c r="G459">
        <v>660</v>
      </c>
      <c r="H459">
        <f t="shared" si="61"/>
        <v>66</v>
      </c>
      <c r="I459" t="s">
        <v>7</v>
      </c>
      <c r="J459" t="s">
        <v>8</v>
      </c>
      <c r="K459" t="s">
        <v>8</v>
      </c>
      <c r="L459" t="s">
        <v>8</v>
      </c>
      <c r="M459" t="s">
        <v>6</v>
      </c>
      <c r="N459" t="str">
        <f t="shared" si="63"/>
        <v>M</v>
      </c>
      <c r="O459" t="s">
        <v>7528</v>
      </c>
      <c r="P459" t="s">
        <v>7529</v>
      </c>
      <c r="Q459" t="s">
        <v>1610</v>
      </c>
      <c r="R459">
        <v>3</v>
      </c>
      <c r="S459">
        <f t="shared" si="64"/>
        <v>2021</v>
      </c>
      <c r="T459" t="s">
        <v>12</v>
      </c>
      <c r="U459">
        <v>1.00000000000001</v>
      </c>
      <c r="V459" t="s">
        <v>741</v>
      </c>
      <c r="W459">
        <f>VLOOKUP(Q459,'PBT Tag Rates'!$A$6:$D$67,4,FALSE)</f>
        <v>0.98260000000000003</v>
      </c>
      <c r="X459">
        <v>1</v>
      </c>
      <c r="Y459" s="8">
        <f t="shared" si="65"/>
        <v>1</v>
      </c>
      <c r="Z459" s="10">
        <f>IFERROR(LOOKUP(H459,{30,43,48,53,58,63,68,73,78,83,88,93,97},{42,47,52,57,62,67,72,77,82,87,92,99,100}),999)</f>
        <v>67</v>
      </c>
      <c r="AA459" s="9">
        <f t="shared" si="66"/>
        <v>2.5</v>
      </c>
      <c r="AB459" s="9">
        <f>IFERROR(IF(I459="AI",AA459-VLOOKUP(Q459,'PBT Tag Rates'!$A$6:$L$53,11,FALSE),AA459-VLOOKUP(Q459,'PBT Tag Rates'!$A$6:$L$53,12,FALSE)),0)</f>
        <v>2.5177081213108079</v>
      </c>
      <c r="AC459" s="9">
        <f t="shared" si="67"/>
        <v>15.164439208326577</v>
      </c>
      <c r="AD459" s="12" t="s">
        <v>1969</v>
      </c>
      <c r="AE459" s="8"/>
    </row>
    <row r="460" spans="1:31" x14ac:dyDescent="0.25">
      <c r="A460" t="s">
        <v>2078</v>
      </c>
      <c r="B460" t="s">
        <v>2742</v>
      </c>
      <c r="C460" t="s">
        <v>1346</v>
      </c>
      <c r="D460" s="1">
        <v>45534</v>
      </c>
      <c r="E460">
        <f t="shared" si="62"/>
        <v>40</v>
      </c>
      <c r="F460" t="s">
        <v>6</v>
      </c>
      <c r="G460">
        <v>690</v>
      </c>
      <c r="H460">
        <f t="shared" si="61"/>
        <v>69</v>
      </c>
      <c r="I460" t="s">
        <v>9</v>
      </c>
      <c r="J460">
        <v>1</v>
      </c>
      <c r="K460" t="s">
        <v>8</v>
      </c>
      <c r="L460" t="s">
        <v>8</v>
      </c>
      <c r="M460" t="s">
        <v>6</v>
      </c>
      <c r="N460" t="str">
        <f t="shared" si="63"/>
        <v>M</v>
      </c>
      <c r="O460" t="s">
        <v>7530</v>
      </c>
      <c r="P460" t="s">
        <v>7531</v>
      </c>
      <c r="Q460" t="s">
        <v>295</v>
      </c>
      <c r="R460">
        <v>4</v>
      </c>
      <c r="S460">
        <f t="shared" si="64"/>
        <v>2020</v>
      </c>
      <c r="T460" t="s">
        <v>12</v>
      </c>
      <c r="U460">
        <v>1</v>
      </c>
      <c r="V460" t="s">
        <v>945</v>
      </c>
      <c r="W460">
        <f>VLOOKUP(Q460,'PBT Tag Rates'!$A$6:$D$67,4,FALSE)</f>
        <v>0.98961045999999997</v>
      </c>
      <c r="X460">
        <v>1</v>
      </c>
      <c r="Y460" s="8">
        <f t="shared" si="65"/>
        <v>1.028169014084507</v>
      </c>
      <c r="Z460" s="10">
        <f>IFERROR(LOOKUP(H460,{30,43,48,53,58,63,68,73,78,83,88,93,97},{42,47,52,57,62,67,72,77,82,87,92,99,100}),999)</f>
        <v>72</v>
      </c>
      <c r="AA460" s="9">
        <f t="shared" si="66"/>
        <v>2.5704225352112675</v>
      </c>
      <c r="AB460" s="9">
        <f>IFERROR(IF(I460="AI",AA460-VLOOKUP(Q460,'PBT Tag Rates'!$A$6:$L$53,11,FALSE),AA460-VLOOKUP(Q460,'PBT Tag Rates'!$A$6:$L$53,12,FALSE)),0)</f>
        <v>2.5809211509999486</v>
      </c>
      <c r="AC460" s="9">
        <f t="shared" si="67"/>
        <v>15.545178396392602</v>
      </c>
      <c r="AD460" s="12" t="s">
        <v>1969</v>
      </c>
      <c r="AE460" s="8"/>
    </row>
    <row r="461" spans="1:31" x14ac:dyDescent="0.25">
      <c r="A461" t="s">
        <v>2078</v>
      </c>
      <c r="B461" t="s">
        <v>2743</v>
      </c>
      <c r="C461" t="s">
        <v>1347</v>
      </c>
      <c r="D461" s="1">
        <v>45534</v>
      </c>
      <c r="E461">
        <f t="shared" si="62"/>
        <v>40</v>
      </c>
      <c r="F461" t="s">
        <v>6</v>
      </c>
      <c r="G461">
        <v>570</v>
      </c>
      <c r="H461">
        <f t="shared" si="61"/>
        <v>57</v>
      </c>
      <c r="I461" t="s">
        <v>9</v>
      </c>
      <c r="J461">
        <v>1</v>
      </c>
      <c r="K461" t="s">
        <v>8</v>
      </c>
      <c r="L461" t="s">
        <v>6704</v>
      </c>
      <c r="M461" t="s">
        <v>14</v>
      </c>
      <c r="N461" t="str">
        <f t="shared" si="63"/>
        <v>F</v>
      </c>
      <c r="O461" t="s">
        <v>1672</v>
      </c>
      <c r="P461" t="s">
        <v>7532</v>
      </c>
      <c r="Q461" t="s">
        <v>940</v>
      </c>
      <c r="R461">
        <v>3</v>
      </c>
      <c r="S461">
        <f t="shared" si="64"/>
        <v>2021</v>
      </c>
      <c r="T461" t="s">
        <v>12</v>
      </c>
      <c r="U461">
        <v>1</v>
      </c>
      <c r="V461" t="s">
        <v>893</v>
      </c>
      <c r="W461">
        <f>VLOOKUP(Q461,'PBT Tag Rates'!$A$6:$D$67,4,FALSE)</f>
        <v>0.98140000000000005</v>
      </c>
      <c r="X461">
        <v>1</v>
      </c>
      <c r="Y461" s="8">
        <f t="shared" si="65"/>
        <v>1</v>
      </c>
      <c r="Z461" s="10">
        <f>IFERROR(LOOKUP(H461,{30,43,48,53,58,63,68,73,78,83,88,93,97},{42,47,52,57,62,67,72,77,82,87,92,99,100}),999)</f>
        <v>57</v>
      </c>
      <c r="AA461" s="9">
        <f t="shared" si="66"/>
        <v>2.5</v>
      </c>
      <c r="AB461" s="9">
        <f>IFERROR(IF(I461="AI",AA461-VLOOKUP(Q461,'PBT Tag Rates'!$A$6:$L$53,11,FALSE),AA461-VLOOKUP(Q461,'PBT Tag Rates'!$A$6:$L$53,12,FALSE)),0)</f>
        <v>2.5189525168127163</v>
      </c>
      <c r="AC461" s="9">
        <f t="shared" si="67"/>
        <v>15.171934342405097</v>
      </c>
      <c r="AD461" s="12" t="s">
        <v>1969</v>
      </c>
      <c r="AE461" s="8"/>
    </row>
    <row r="462" spans="1:31" x14ac:dyDescent="0.25">
      <c r="A462" t="s">
        <v>2078</v>
      </c>
      <c r="B462" t="s">
        <v>2744</v>
      </c>
      <c r="C462" t="s">
        <v>1348</v>
      </c>
      <c r="D462" s="1">
        <v>45534</v>
      </c>
      <c r="E462">
        <f t="shared" si="62"/>
        <v>40</v>
      </c>
      <c r="F462" t="s">
        <v>14</v>
      </c>
      <c r="G462">
        <v>760</v>
      </c>
      <c r="H462">
        <f t="shared" si="61"/>
        <v>76</v>
      </c>
      <c r="I462" t="s">
        <v>7</v>
      </c>
      <c r="J462" t="s">
        <v>8</v>
      </c>
      <c r="K462" t="s">
        <v>6705</v>
      </c>
      <c r="L462" t="s">
        <v>8</v>
      </c>
      <c r="M462" t="s">
        <v>14</v>
      </c>
      <c r="N462" t="str">
        <f t="shared" si="63"/>
        <v>F</v>
      </c>
      <c r="O462" t="s">
        <v>8</v>
      </c>
      <c r="P462" t="s">
        <v>8</v>
      </c>
      <c r="Q462" t="s">
        <v>11</v>
      </c>
      <c r="R462" t="s">
        <v>8</v>
      </c>
      <c r="S462" t="str">
        <f t="shared" si="64"/>
        <v>U</v>
      </c>
      <c r="T462" t="s">
        <v>12</v>
      </c>
      <c r="U462">
        <v>0.999999999999997</v>
      </c>
      <c r="V462" t="s">
        <v>8</v>
      </c>
      <c r="W462">
        <f>VLOOKUP(Q462,'PBT Tag Rates'!$A$6:$D$67,4,FALSE)</f>
        <v>1</v>
      </c>
      <c r="X462">
        <v>1</v>
      </c>
      <c r="Y462" s="8">
        <f t="shared" si="65"/>
        <v>1</v>
      </c>
      <c r="Z462" s="10">
        <f>IFERROR(LOOKUP(H462,{30,43,48,53,58,63,68,73,78,83,88,93,97},{42,47,52,57,62,67,72,77,82,87,92,99,100}),999)</f>
        <v>77</v>
      </c>
      <c r="AA462" s="9">
        <f t="shared" si="66"/>
        <v>2.5</v>
      </c>
      <c r="AB462" s="9">
        <f>IFERROR(IF(I462="AI",AA462-VLOOKUP(Q462,'PBT Tag Rates'!$A$6:$L$53,11,FALSE),AA462-VLOOKUP(Q462,'PBT Tag Rates'!$A$6:$L$53,12,FALSE)),0)</f>
        <v>2.4586968734976251</v>
      </c>
      <c r="AC462" s="9">
        <f t="shared" si="67"/>
        <v>14.809007825118979</v>
      </c>
      <c r="AD462" s="12" t="s">
        <v>1969</v>
      </c>
      <c r="AE462" s="8"/>
    </row>
    <row r="463" spans="1:31" x14ac:dyDescent="0.25">
      <c r="A463" t="s">
        <v>2078</v>
      </c>
      <c r="B463" t="s">
        <v>2745</v>
      </c>
      <c r="C463" t="s">
        <v>2746</v>
      </c>
      <c r="D463" s="1">
        <v>45534</v>
      </c>
      <c r="E463">
        <f t="shared" si="62"/>
        <v>40</v>
      </c>
      <c r="F463" t="s">
        <v>6</v>
      </c>
      <c r="G463">
        <v>640</v>
      </c>
      <c r="H463">
        <f t="shared" si="61"/>
        <v>64</v>
      </c>
      <c r="I463" t="s">
        <v>9</v>
      </c>
      <c r="J463">
        <v>1</v>
      </c>
      <c r="K463" t="s">
        <v>6706</v>
      </c>
      <c r="L463" t="s">
        <v>8</v>
      </c>
      <c r="M463" t="s">
        <v>6</v>
      </c>
      <c r="N463" t="str">
        <f t="shared" si="63"/>
        <v>M</v>
      </c>
      <c r="O463" t="s">
        <v>1028</v>
      </c>
      <c r="P463" t="s">
        <v>1152</v>
      </c>
      <c r="Q463" t="s">
        <v>295</v>
      </c>
      <c r="R463">
        <v>4</v>
      </c>
      <c r="S463">
        <f t="shared" si="64"/>
        <v>2020</v>
      </c>
      <c r="T463" t="s">
        <v>12</v>
      </c>
      <c r="U463">
        <v>0.999999999999997</v>
      </c>
      <c r="V463" t="s">
        <v>892</v>
      </c>
      <c r="W463">
        <f>VLOOKUP(Q463,'PBT Tag Rates'!$A$6:$D$67,4,FALSE)</f>
        <v>0.98961045999999997</v>
      </c>
      <c r="X463">
        <v>1</v>
      </c>
      <c r="Y463" s="8">
        <f t="shared" si="65"/>
        <v>1</v>
      </c>
      <c r="Z463" s="10">
        <f>IFERROR(LOOKUP(H463,{30,43,48,53,58,63,68,73,78,83,88,93,97},{42,47,52,57,62,67,72,77,82,87,92,99,100}),999)</f>
        <v>67</v>
      </c>
      <c r="AA463" s="9">
        <f t="shared" si="66"/>
        <v>2.5</v>
      </c>
      <c r="AB463" s="9">
        <f>IFERROR(IF(I463="AI",AA463-VLOOKUP(Q463,'PBT Tag Rates'!$A$6:$L$53,11,FALSE),AA463-VLOOKUP(Q463,'PBT Tag Rates'!$A$6:$L$53,12,FALSE)),0)</f>
        <v>2.5104986157886811</v>
      </c>
      <c r="AC463" s="9">
        <f t="shared" si="67"/>
        <v>15.121015545636293</v>
      </c>
      <c r="AD463" s="12" t="s">
        <v>1969</v>
      </c>
      <c r="AE463" s="8"/>
    </row>
    <row r="464" spans="1:31" x14ac:dyDescent="0.25">
      <c r="A464" t="s">
        <v>2078</v>
      </c>
      <c r="B464" t="s">
        <v>2747</v>
      </c>
      <c r="C464" t="s">
        <v>1349</v>
      </c>
      <c r="D464" s="1">
        <v>45534</v>
      </c>
      <c r="E464">
        <f t="shared" si="62"/>
        <v>40</v>
      </c>
      <c r="F464" t="s">
        <v>14</v>
      </c>
      <c r="G464">
        <v>780</v>
      </c>
      <c r="H464">
        <f t="shared" si="61"/>
        <v>78</v>
      </c>
      <c r="I464" t="s">
        <v>7</v>
      </c>
      <c r="J464" t="s">
        <v>8</v>
      </c>
      <c r="K464" t="s">
        <v>6707</v>
      </c>
      <c r="L464" t="s">
        <v>8</v>
      </c>
      <c r="M464" t="s">
        <v>14</v>
      </c>
      <c r="N464" t="str">
        <f t="shared" si="63"/>
        <v>F</v>
      </c>
      <c r="O464" t="s">
        <v>1390</v>
      </c>
      <c r="P464" t="s">
        <v>7533</v>
      </c>
      <c r="Q464" t="s">
        <v>295</v>
      </c>
      <c r="R464">
        <v>4</v>
      </c>
      <c r="S464">
        <f t="shared" si="64"/>
        <v>2020</v>
      </c>
      <c r="T464" t="s">
        <v>12</v>
      </c>
      <c r="U464">
        <v>0.999999999999998</v>
      </c>
      <c r="V464" t="s">
        <v>889</v>
      </c>
      <c r="W464">
        <f>VLOOKUP(Q464,'PBT Tag Rates'!$A$6:$D$67,4,FALSE)</f>
        <v>0.98961045999999997</v>
      </c>
      <c r="X464">
        <v>1</v>
      </c>
      <c r="Y464" s="8">
        <f t="shared" si="65"/>
        <v>1.0208333333333333</v>
      </c>
      <c r="Z464" s="10">
        <f>IFERROR(LOOKUP(H464,{30,43,48,53,58,63,68,73,78,83,88,93,97},{42,47,52,57,62,67,72,77,82,87,92,99,100}),999)</f>
        <v>82</v>
      </c>
      <c r="AA464" s="9">
        <f t="shared" si="66"/>
        <v>2.552083333333333</v>
      </c>
      <c r="AB464" s="9">
        <f>IFERROR(IF(I464="AI",AA464-VLOOKUP(Q464,'PBT Tag Rates'!$A$6:$L$53,11,FALSE),AA464-VLOOKUP(Q464,'PBT Tag Rates'!$A$6:$L$53,12,FALSE)),0)</f>
        <v>2.5625819491220141</v>
      </c>
      <c r="AC464" s="9">
        <f t="shared" si="67"/>
        <v>15.434719320674812</v>
      </c>
      <c r="AD464" s="12" t="s">
        <v>1969</v>
      </c>
      <c r="AE464" s="8"/>
    </row>
    <row r="465" spans="1:31" x14ac:dyDescent="0.25">
      <c r="A465" t="s">
        <v>2078</v>
      </c>
      <c r="B465" t="s">
        <v>2748</v>
      </c>
      <c r="C465" t="s">
        <v>1350</v>
      </c>
      <c r="D465" s="1">
        <v>45534</v>
      </c>
      <c r="E465">
        <f t="shared" si="62"/>
        <v>40</v>
      </c>
      <c r="F465" t="s">
        <v>6</v>
      </c>
      <c r="G465">
        <v>610</v>
      </c>
      <c r="H465">
        <f t="shared" si="61"/>
        <v>61</v>
      </c>
      <c r="I465" t="s">
        <v>9</v>
      </c>
      <c r="J465">
        <v>1</v>
      </c>
      <c r="K465" t="s">
        <v>8</v>
      </c>
      <c r="L465" t="s">
        <v>8</v>
      </c>
      <c r="M465" t="s">
        <v>6</v>
      </c>
      <c r="N465" t="str">
        <f t="shared" si="63"/>
        <v>M</v>
      </c>
      <c r="O465" t="s">
        <v>1142</v>
      </c>
      <c r="P465" t="s">
        <v>7499</v>
      </c>
      <c r="Q465" t="s">
        <v>940</v>
      </c>
      <c r="R465">
        <v>3</v>
      </c>
      <c r="S465">
        <f t="shared" si="64"/>
        <v>2021</v>
      </c>
      <c r="T465" t="s">
        <v>12</v>
      </c>
      <c r="U465">
        <v>1</v>
      </c>
      <c r="V465" t="s">
        <v>888</v>
      </c>
      <c r="W465">
        <f>VLOOKUP(Q465,'PBT Tag Rates'!$A$6:$D$67,4,FALSE)</f>
        <v>0.98140000000000005</v>
      </c>
      <c r="X465">
        <v>1</v>
      </c>
      <c r="Y465" s="8">
        <f t="shared" si="65"/>
        <v>1.0476190476190477</v>
      </c>
      <c r="Z465" s="10">
        <f>IFERROR(LOOKUP(H465,{30,43,48,53,58,63,68,73,78,83,88,93,97},{42,47,52,57,62,67,72,77,82,87,92,99,100}),999)</f>
        <v>62</v>
      </c>
      <c r="AA465" s="9">
        <f t="shared" si="66"/>
        <v>2.6190476190476191</v>
      </c>
      <c r="AB465" s="9">
        <f>IFERROR(IF(I465="AI",AA465-VLOOKUP(Q465,'PBT Tag Rates'!$A$6:$L$53,11,FALSE),AA465-VLOOKUP(Q465,'PBT Tag Rates'!$A$6:$L$53,12,FALSE)),0)</f>
        <v>2.6380001358603353</v>
      </c>
      <c r="AC465" s="9">
        <f t="shared" si="67"/>
        <v>15.888971542493145</v>
      </c>
      <c r="AD465" s="12" t="s">
        <v>1969</v>
      </c>
      <c r="AE465" s="8"/>
    </row>
    <row r="466" spans="1:31" x14ac:dyDescent="0.25">
      <c r="A466" t="s">
        <v>2078</v>
      </c>
      <c r="B466" t="s">
        <v>2749</v>
      </c>
      <c r="C466" t="s">
        <v>1351</v>
      </c>
      <c r="D466" s="1">
        <v>45534</v>
      </c>
      <c r="E466">
        <f t="shared" si="62"/>
        <v>40</v>
      </c>
      <c r="F466" t="s">
        <v>6</v>
      </c>
      <c r="G466">
        <v>840</v>
      </c>
      <c r="H466">
        <f t="shared" si="61"/>
        <v>84</v>
      </c>
      <c r="I466" t="s">
        <v>7</v>
      </c>
      <c r="J466" t="s">
        <v>8</v>
      </c>
      <c r="K466" t="s">
        <v>6708</v>
      </c>
      <c r="L466" t="s">
        <v>8</v>
      </c>
      <c r="M466" t="s">
        <v>6</v>
      </c>
      <c r="N466" t="str">
        <f t="shared" si="63"/>
        <v>M</v>
      </c>
      <c r="O466" t="s">
        <v>624</v>
      </c>
      <c r="P466" t="s">
        <v>1743</v>
      </c>
      <c r="Q466" t="s">
        <v>171</v>
      </c>
      <c r="R466">
        <v>5</v>
      </c>
      <c r="S466">
        <f t="shared" si="64"/>
        <v>2019</v>
      </c>
      <c r="T466" t="s">
        <v>12</v>
      </c>
      <c r="U466">
        <v>0.999999999999999</v>
      </c>
      <c r="V466" t="s">
        <v>893</v>
      </c>
      <c r="W466">
        <f>VLOOKUP(Q466,'PBT Tag Rates'!$A$6:$D$67,4,FALSE)</f>
        <v>0.95971980899999998</v>
      </c>
      <c r="X466">
        <v>1</v>
      </c>
      <c r="Y466" s="8">
        <f t="shared" si="65"/>
        <v>1</v>
      </c>
      <c r="Z466" s="10">
        <f>IFERROR(LOOKUP(H466,{30,43,48,53,58,63,68,73,78,83,88,93,97},{42,47,52,57,62,67,72,77,82,87,92,99,100}),999)</f>
        <v>87</v>
      </c>
      <c r="AA466" s="9">
        <f t="shared" si="66"/>
        <v>2.5</v>
      </c>
      <c r="AB466" s="9">
        <f>IFERROR(IF(I466="AI",AA466-VLOOKUP(Q466,'PBT Tag Rates'!$A$6:$L$53,11,FALSE),AA466-VLOOKUP(Q466,'PBT Tag Rates'!$A$6:$L$53,12,FALSE)),0)</f>
        <v>2.541970782120222</v>
      </c>
      <c r="AC466" s="9">
        <f t="shared" si="67"/>
        <v>15.310575943463711</v>
      </c>
      <c r="AD466" s="12" t="s">
        <v>1969</v>
      </c>
      <c r="AE466" s="8"/>
    </row>
    <row r="467" spans="1:31" x14ac:dyDescent="0.25">
      <c r="A467" t="s">
        <v>2078</v>
      </c>
      <c r="B467" t="s">
        <v>2750</v>
      </c>
      <c r="C467" t="s">
        <v>1352</v>
      </c>
      <c r="D467" s="1">
        <v>45534</v>
      </c>
      <c r="E467">
        <f t="shared" si="62"/>
        <v>40</v>
      </c>
      <c r="F467" t="s">
        <v>6</v>
      </c>
      <c r="G467">
        <v>710</v>
      </c>
      <c r="H467">
        <f t="shared" si="61"/>
        <v>71</v>
      </c>
      <c r="I467" t="s">
        <v>9</v>
      </c>
      <c r="J467" t="s">
        <v>8</v>
      </c>
      <c r="K467" t="s">
        <v>8</v>
      </c>
      <c r="L467" t="s">
        <v>8</v>
      </c>
      <c r="M467" t="s">
        <v>14</v>
      </c>
      <c r="N467" t="str">
        <f t="shared" si="63"/>
        <v>F</v>
      </c>
      <c r="O467" t="s">
        <v>1571</v>
      </c>
      <c r="P467" t="s">
        <v>1572</v>
      </c>
      <c r="Q467" t="s">
        <v>940</v>
      </c>
      <c r="R467">
        <v>3</v>
      </c>
      <c r="S467">
        <f t="shared" si="64"/>
        <v>2021</v>
      </c>
      <c r="T467" t="s">
        <v>12</v>
      </c>
      <c r="U467">
        <v>1</v>
      </c>
      <c r="V467" t="s">
        <v>889</v>
      </c>
      <c r="W467">
        <f>VLOOKUP(Q467,'PBT Tag Rates'!$A$6:$D$67,4,FALSE)</f>
        <v>0.98140000000000005</v>
      </c>
      <c r="X467">
        <v>1</v>
      </c>
      <c r="Y467" s="8">
        <f t="shared" si="65"/>
        <v>1</v>
      </c>
      <c r="Z467" s="10">
        <f>IFERROR(LOOKUP(H467,{30,43,48,53,58,63,68,73,78,83,88,93,97},{42,47,52,57,62,67,72,77,82,87,92,99,100}),999)</f>
        <v>72</v>
      </c>
      <c r="AA467" s="9">
        <f t="shared" si="66"/>
        <v>2.5</v>
      </c>
      <c r="AB467" s="9">
        <f>IFERROR(IF(I467="AI",AA467-VLOOKUP(Q467,'PBT Tag Rates'!$A$6:$L$53,11,FALSE),AA467-VLOOKUP(Q467,'PBT Tag Rates'!$A$6:$L$53,12,FALSE)),0)</f>
        <v>2.5189525168127163</v>
      </c>
      <c r="AC467" s="9">
        <f t="shared" si="67"/>
        <v>15.171934342405097</v>
      </c>
      <c r="AD467" s="12" t="s">
        <v>1969</v>
      </c>
      <c r="AE467" s="8"/>
    </row>
    <row r="468" spans="1:31" x14ac:dyDescent="0.25">
      <c r="A468" t="s">
        <v>2078</v>
      </c>
      <c r="B468" t="s">
        <v>2751</v>
      </c>
      <c r="C468" t="s">
        <v>1353</v>
      </c>
      <c r="D468" s="1">
        <v>45534</v>
      </c>
      <c r="E468">
        <f t="shared" si="62"/>
        <v>40</v>
      </c>
      <c r="F468" t="s">
        <v>14</v>
      </c>
      <c r="G468">
        <v>790</v>
      </c>
      <c r="H468">
        <f t="shared" si="61"/>
        <v>79</v>
      </c>
      <c r="I468" t="s">
        <v>9</v>
      </c>
      <c r="J468">
        <v>1</v>
      </c>
      <c r="K468" t="s">
        <v>8</v>
      </c>
      <c r="L468" t="s">
        <v>8</v>
      </c>
      <c r="M468" t="s">
        <v>14</v>
      </c>
      <c r="N468" t="str">
        <f t="shared" si="63"/>
        <v>F</v>
      </c>
      <c r="O468" t="s">
        <v>7534</v>
      </c>
      <c r="P468" t="s">
        <v>7535</v>
      </c>
      <c r="Q468" t="s">
        <v>476</v>
      </c>
      <c r="R468">
        <v>4</v>
      </c>
      <c r="S468">
        <f t="shared" si="64"/>
        <v>2020</v>
      </c>
      <c r="T468" t="s">
        <v>12</v>
      </c>
      <c r="U468">
        <v>0.999999999999999</v>
      </c>
      <c r="V468" t="s">
        <v>743</v>
      </c>
      <c r="W468">
        <f>VLOOKUP(Q468,'PBT Tag Rates'!$A$6:$D$67,4,FALSE)</f>
        <v>0.98845608500000004</v>
      </c>
      <c r="X468">
        <v>1</v>
      </c>
      <c r="Y468" s="8">
        <f t="shared" si="65"/>
        <v>1.0208333333333333</v>
      </c>
      <c r="Z468" s="10">
        <f>IFERROR(LOOKUP(H468,{30,43,48,53,58,63,68,73,78,83,88,93,97},{42,47,52,57,62,67,72,77,82,87,92,99,100}),999)</f>
        <v>82</v>
      </c>
      <c r="AA468" s="9">
        <f t="shared" si="66"/>
        <v>2.552083333333333</v>
      </c>
      <c r="AB468" s="9">
        <f>IFERROR(IF(I468="AI",AA468-VLOOKUP(Q468,'PBT Tag Rates'!$A$6:$L$53,11,FALSE),AA468-VLOOKUP(Q468,'PBT Tag Rates'!$A$6:$L$53,12,FALSE)),0)</f>
        <v>2.5637620666379086</v>
      </c>
      <c r="AC468" s="9">
        <f t="shared" si="67"/>
        <v>15.441827301213536</v>
      </c>
      <c r="AD468" s="12" t="s">
        <v>1969</v>
      </c>
      <c r="AE468" s="8"/>
    </row>
    <row r="469" spans="1:31" x14ac:dyDescent="0.25">
      <c r="A469" t="s">
        <v>2078</v>
      </c>
      <c r="B469" t="s">
        <v>2752</v>
      </c>
      <c r="C469" t="s">
        <v>2753</v>
      </c>
      <c r="D469" s="1">
        <v>45534</v>
      </c>
      <c r="E469">
        <f t="shared" si="62"/>
        <v>40</v>
      </c>
      <c r="F469" t="s">
        <v>14</v>
      </c>
      <c r="G469">
        <v>780</v>
      </c>
      <c r="H469">
        <f t="shared" si="61"/>
        <v>78</v>
      </c>
      <c r="I469" t="s">
        <v>7</v>
      </c>
      <c r="J469" t="s">
        <v>8</v>
      </c>
      <c r="K469" t="s">
        <v>6709</v>
      </c>
      <c r="L469" t="s">
        <v>8</v>
      </c>
      <c r="M469" t="s">
        <v>14</v>
      </c>
      <c r="N469" t="str">
        <f t="shared" si="63"/>
        <v>F</v>
      </c>
      <c r="O469" t="s">
        <v>1324</v>
      </c>
      <c r="P469" t="s">
        <v>7536</v>
      </c>
      <c r="Q469" t="s">
        <v>178</v>
      </c>
      <c r="R469">
        <v>5</v>
      </c>
      <c r="S469">
        <f t="shared" si="64"/>
        <v>2019</v>
      </c>
      <c r="T469" t="s">
        <v>12</v>
      </c>
      <c r="U469">
        <v>0.999999999999994</v>
      </c>
      <c r="V469" t="s">
        <v>741</v>
      </c>
      <c r="W469">
        <f>VLOOKUP(Q469,'PBT Tag Rates'!$A$6:$D$67,4,FALSE)</f>
        <v>0.99705232300000002</v>
      </c>
      <c r="X469">
        <v>1</v>
      </c>
      <c r="Y469" s="8">
        <f t="shared" si="65"/>
        <v>1.0208333333333333</v>
      </c>
      <c r="Z469" s="10">
        <f>IFERROR(LOOKUP(H469,{30,43,48,53,58,63,68,73,78,83,88,93,97},{42,47,52,57,62,67,72,77,82,87,92,99,100}),999)</f>
        <v>82</v>
      </c>
      <c r="AA469" s="9">
        <f t="shared" si="66"/>
        <v>2.552083333333333</v>
      </c>
      <c r="AB469" s="9">
        <f>IFERROR(IF(I469="AI",AA469-VLOOKUP(Q469,'PBT Tag Rates'!$A$6:$L$53,11,FALSE),AA469-VLOOKUP(Q469,'PBT Tag Rates'!$A$6:$L$53,12,FALSE)),0)</f>
        <v>2.555039724820523</v>
      </c>
      <c r="AC469" s="9">
        <f t="shared" si="67"/>
        <v>15.389291655351965</v>
      </c>
      <c r="AD469" s="12" t="s">
        <v>1969</v>
      </c>
      <c r="AE469" s="8"/>
    </row>
    <row r="470" spans="1:31" x14ac:dyDescent="0.25">
      <c r="A470" t="s">
        <v>2078</v>
      </c>
      <c r="B470" t="s">
        <v>2754</v>
      </c>
      <c r="C470" t="s">
        <v>2755</v>
      </c>
      <c r="D470" s="1">
        <v>45534</v>
      </c>
      <c r="E470">
        <f t="shared" si="62"/>
        <v>40</v>
      </c>
      <c r="F470" t="s">
        <v>6</v>
      </c>
      <c r="G470">
        <v>480</v>
      </c>
      <c r="H470">
        <f t="shared" si="61"/>
        <v>48</v>
      </c>
      <c r="I470" t="s">
        <v>7</v>
      </c>
      <c r="J470" t="s">
        <v>8</v>
      </c>
      <c r="K470" t="s">
        <v>8</v>
      </c>
      <c r="L470" t="s">
        <v>8</v>
      </c>
      <c r="M470" t="s">
        <v>6</v>
      </c>
      <c r="N470" t="str">
        <f t="shared" si="63"/>
        <v>M</v>
      </c>
      <c r="O470" t="s">
        <v>7537</v>
      </c>
      <c r="P470" t="s">
        <v>7538</v>
      </c>
      <c r="Q470" t="s">
        <v>7200</v>
      </c>
      <c r="R470">
        <v>2</v>
      </c>
      <c r="S470">
        <f t="shared" si="64"/>
        <v>2022</v>
      </c>
      <c r="T470" t="s">
        <v>12</v>
      </c>
      <c r="U470">
        <v>1</v>
      </c>
      <c r="V470" t="s">
        <v>892</v>
      </c>
      <c r="W470">
        <f>VLOOKUP(Q470,'PBT Tag Rates'!$A$6:$D$67,4,FALSE)</f>
        <v>0.98</v>
      </c>
      <c r="X470">
        <v>1</v>
      </c>
      <c r="Y470" s="8">
        <f t="shared" si="65"/>
        <v>1</v>
      </c>
      <c r="Z470" s="10">
        <f>IFERROR(LOOKUP(H470,{30,43,48,53,58,63,68,73,78,83,88,93,97},{42,47,52,57,62,67,72,77,82,87,92,99,100}),999)</f>
        <v>52</v>
      </c>
      <c r="AA470" s="9">
        <f t="shared" si="66"/>
        <v>2.5</v>
      </c>
      <c r="AB470" s="9">
        <f>IFERROR(IF(I470="AI",AA470-VLOOKUP(Q470,'PBT Tag Rates'!$A$6:$L$53,11,FALSE),AA470-VLOOKUP(Q470,'PBT Tag Rates'!$A$6:$L$53,12,FALSE)),0)</f>
        <v>2.5204081632653064</v>
      </c>
      <c r="AC470" s="9">
        <f t="shared" si="67"/>
        <v>15.180701864721238</v>
      </c>
      <c r="AD470" s="12" t="s">
        <v>1969</v>
      </c>
      <c r="AE470" s="8"/>
    </row>
    <row r="471" spans="1:31" x14ac:dyDescent="0.25">
      <c r="A471" t="s">
        <v>2078</v>
      </c>
      <c r="B471" t="s">
        <v>2756</v>
      </c>
      <c r="C471" t="s">
        <v>2757</v>
      </c>
      <c r="D471" s="1">
        <v>45534</v>
      </c>
      <c r="E471">
        <f t="shared" si="62"/>
        <v>40</v>
      </c>
      <c r="F471" t="s">
        <v>14</v>
      </c>
      <c r="G471">
        <v>800</v>
      </c>
      <c r="H471">
        <f t="shared" si="61"/>
        <v>80</v>
      </c>
      <c r="I471" t="s">
        <v>7</v>
      </c>
      <c r="J471" t="s">
        <v>8</v>
      </c>
      <c r="K471" t="s">
        <v>6710</v>
      </c>
      <c r="L471" t="s">
        <v>8</v>
      </c>
      <c r="M471" t="s">
        <v>14</v>
      </c>
      <c r="N471" t="str">
        <f t="shared" si="63"/>
        <v>F</v>
      </c>
      <c r="O471" t="s">
        <v>1732</v>
      </c>
      <c r="P471" t="s">
        <v>1733</v>
      </c>
      <c r="Q471" t="s">
        <v>295</v>
      </c>
      <c r="R471">
        <v>4</v>
      </c>
      <c r="S471">
        <f t="shared" si="64"/>
        <v>2020</v>
      </c>
      <c r="T471" t="s">
        <v>12</v>
      </c>
      <c r="U471">
        <v>1</v>
      </c>
      <c r="V471" t="s">
        <v>893</v>
      </c>
      <c r="W471">
        <f>VLOOKUP(Q471,'PBT Tag Rates'!$A$6:$D$67,4,FALSE)</f>
        <v>0.98961045999999997</v>
      </c>
      <c r="X471">
        <v>1</v>
      </c>
      <c r="Y471" s="8">
        <f t="shared" si="65"/>
        <v>1.0208333333333333</v>
      </c>
      <c r="Z471" s="10">
        <f>IFERROR(LOOKUP(H471,{30,43,48,53,58,63,68,73,78,83,88,93,97},{42,47,52,57,62,67,72,77,82,87,92,99,100}),999)</f>
        <v>82</v>
      </c>
      <c r="AA471" s="9">
        <f t="shared" si="66"/>
        <v>2.552083333333333</v>
      </c>
      <c r="AB471" s="9">
        <f>IFERROR(IF(I471="AI",AA471-VLOOKUP(Q471,'PBT Tag Rates'!$A$6:$L$53,11,FALSE),AA471-VLOOKUP(Q471,'PBT Tag Rates'!$A$6:$L$53,12,FALSE)),0)</f>
        <v>2.5625819491220141</v>
      </c>
      <c r="AC471" s="9">
        <f t="shared" si="67"/>
        <v>15.434719320674812</v>
      </c>
      <c r="AD471" s="12" t="s">
        <v>1969</v>
      </c>
      <c r="AE471" s="8"/>
    </row>
    <row r="472" spans="1:31" x14ac:dyDescent="0.25">
      <c r="A472" t="s">
        <v>2078</v>
      </c>
      <c r="B472" t="s">
        <v>2758</v>
      </c>
      <c r="C472" t="s">
        <v>2759</v>
      </c>
      <c r="D472" s="1">
        <v>45534</v>
      </c>
      <c r="E472">
        <f t="shared" si="62"/>
        <v>40</v>
      </c>
      <c r="F472" t="s">
        <v>6</v>
      </c>
      <c r="G472">
        <v>780</v>
      </c>
      <c r="H472">
        <f t="shared" si="61"/>
        <v>78</v>
      </c>
      <c r="I472" t="s">
        <v>7</v>
      </c>
      <c r="J472" t="s">
        <v>8</v>
      </c>
      <c r="K472" t="s">
        <v>6711</v>
      </c>
      <c r="L472" t="s">
        <v>8</v>
      </c>
      <c r="M472" t="s">
        <v>6</v>
      </c>
      <c r="N472" t="str">
        <f t="shared" si="63"/>
        <v>M</v>
      </c>
      <c r="O472" t="s">
        <v>1170</v>
      </c>
      <c r="P472" t="s">
        <v>1171</v>
      </c>
      <c r="Q472" t="s">
        <v>295</v>
      </c>
      <c r="R472">
        <v>4</v>
      </c>
      <c r="S472">
        <f t="shared" si="64"/>
        <v>2020</v>
      </c>
      <c r="T472" t="s">
        <v>12</v>
      </c>
      <c r="U472">
        <v>0.999999999999996</v>
      </c>
      <c r="V472" t="s">
        <v>888</v>
      </c>
      <c r="W472">
        <f>VLOOKUP(Q472,'PBT Tag Rates'!$A$6:$D$67,4,FALSE)</f>
        <v>0.98961045999999997</v>
      </c>
      <c r="X472">
        <v>1</v>
      </c>
      <c r="Y472" s="8">
        <f t="shared" si="65"/>
        <v>1</v>
      </c>
      <c r="Z472" s="10">
        <f>IFERROR(LOOKUP(H472,{30,43,48,53,58,63,68,73,78,83,88,93,97},{42,47,52,57,62,67,72,77,82,87,92,99,100}),999)</f>
        <v>82</v>
      </c>
      <c r="AA472" s="9">
        <f t="shared" si="66"/>
        <v>2.5</v>
      </c>
      <c r="AB472" s="9">
        <f>IFERROR(IF(I472="AI",AA472-VLOOKUP(Q472,'PBT Tag Rates'!$A$6:$L$53,11,FALSE),AA472-VLOOKUP(Q472,'PBT Tag Rates'!$A$6:$L$53,12,FALSE)),0)</f>
        <v>2.5104986157886811</v>
      </c>
      <c r="AC472" s="9">
        <f t="shared" si="67"/>
        <v>15.121015545636293</v>
      </c>
      <c r="AD472" s="12" t="s">
        <v>1969</v>
      </c>
      <c r="AE472" s="8"/>
    </row>
    <row r="473" spans="1:31" x14ac:dyDescent="0.25">
      <c r="A473" t="s">
        <v>2078</v>
      </c>
      <c r="B473" t="s">
        <v>2760</v>
      </c>
      <c r="C473" t="s">
        <v>1356</v>
      </c>
      <c r="D473" s="1">
        <v>45534</v>
      </c>
      <c r="E473">
        <f t="shared" si="62"/>
        <v>40</v>
      </c>
      <c r="F473" t="s">
        <v>6</v>
      </c>
      <c r="G473">
        <v>690</v>
      </c>
      <c r="H473">
        <f t="shared" si="61"/>
        <v>69</v>
      </c>
      <c r="I473" t="s">
        <v>9</v>
      </c>
      <c r="J473">
        <v>1</v>
      </c>
      <c r="K473" t="s">
        <v>8</v>
      </c>
      <c r="L473" t="s">
        <v>8</v>
      </c>
      <c r="M473" t="s">
        <v>6</v>
      </c>
      <c r="N473" t="str">
        <f t="shared" si="63"/>
        <v>M</v>
      </c>
      <c r="O473" t="s">
        <v>7539</v>
      </c>
      <c r="P473" t="s">
        <v>7540</v>
      </c>
      <c r="Q473" t="s">
        <v>940</v>
      </c>
      <c r="R473">
        <v>3</v>
      </c>
      <c r="S473">
        <f t="shared" si="64"/>
        <v>2021</v>
      </c>
      <c r="T473" t="s">
        <v>12</v>
      </c>
      <c r="U473">
        <v>1</v>
      </c>
      <c r="V473" t="s">
        <v>919</v>
      </c>
      <c r="W473">
        <f>VLOOKUP(Q473,'PBT Tag Rates'!$A$6:$D$67,4,FALSE)</f>
        <v>0.98140000000000005</v>
      </c>
      <c r="X473">
        <v>1</v>
      </c>
      <c r="Y473" s="8">
        <f t="shared" si="65"/>
        <v>1.028169014084507</v>
      </c>
      <c r="Z473" s="10">
        <f>IFERROR(LOOKUP(H473,{30,43,48,53,58,63,68,73,78,83,88,93,97},{42,47,52,57,62,67,72,77,82,87,92,99,100}),999)</f>
        <v>72</v>
      </c>
      <c r="AA473" s="9">
        <f t="shared" si="66"/>
        <v>2.5704225352112675</v>
      </c>
      <c r="AB473" s="9">
        <f>IFERROR(IF(I473="AI",AA473-VLOOKUP(Q473,'PBT Tag Rates'!$A$6:$L$53,11,FALSE),AA473-VLOOKUP(Q473,'PBT Tag Rates'!$A$6:$L$53,12,FALSE)),0)</f>
        <v>2.5893750520239838</v>
      </c>
      <c r="AC473" s="9">
        <f t="shared" si="67"/>
        <v>15.596097193161407</v>
      </c>
      <c r="AD473" s="12" t="s">
        <v>1969</v>
      </c>
      <c r="AE473" s="8"/>
    </row>
    <row r="474" spans="1:31" x14ac:dyDescent="0.25">
      <c r="A474" t="s">
        <v>2078</v>
      </c>
      <c r="B474" t="s">
        <v>2761</v>
      </c>
      <c r="C474" t="s">
        <v>2762</v>
      </c>
      <c r="D474" s="1">
        <v>45534</v>
      </c>
      <c r="E474">
        <f t="shared" si="62"/>
        <v>40</v>
      </c>
      <c r="F474" t="s">
        <v>6</v>
      </c>
      <c r="G474">
        <v>640</v>
      </c>
      <c r="H474">
        <f t="shared" si="61"/>
        <v>64</v>
      </c>
      <c r="I474" t="s">
        <v>9</v>
      </c>
      <c r="J474">
        <v>1</v>
      </c>
      <c r="K474" t="s">
        <v>8</v>
      </c>
      <c r="L474" t="s">
        <v>8</v>
      </c>
      <c r="M474" t="s">
        <v>6</v>
      </c>
      <c r="N474" t="str">
        <f t="shared" si="63"/>
        <v>M</v>
      </c>
      <c r="O474" t="s">
        <v>7430</v>
      </c>
      <c r="P474" t="s">
        <v>7431</v>
      </c>
      <c r="Q474" t="s">
        <v>940</v>
      </c>
      <c r="R474">
        <v>3</v>
      </c>
      <c r="S474">
        <f t="shared" si="64"/>
        <v>2021</v>
      </c>
      <c r="T474" t="s">
        <v>12</v>
      </c>
      <c r="U474">
        <v>1</v>
      </c>
      <c r="V474" t="s">
        <v>892</v>
      </c>
      <c r="W474">
        <f>VLOOKUP(Q474,'PBT Tag Rates'!$A$6:$D$67,4,FALSE)</f>
        <v>0.98140000000000005</v>
      </c>
      <c r="X474">
        <v>1</v>
      </c>
      <c r="Y474" s="8">
        <f t="shared" si="65"/>
        <v>1</v>
      </c>
      <c r="Z474" s="10">
        <f>IFERROR(LOOKUP(H474,{30,43,48,53,58,63,68,73,78,83,88,93,97},{42,47,52,57,62,67,72,77,82,87,92,99,100}),999)</f>
        <v>67</v>
      </c>
      <c r="AA474" s="9">
        <f t="shared" si="66"/>
        <v>2.5</v>
      </c>
      <c r="AB474" s="9">
        <f>IFERROR(IF(I474="AI",AA474-VLOOKUP(Q474,'PBT Tag Rates'!$A$6:$L$53,11,FALSE),AA474-VLOOKUP(Q474,'PBT Tag Rates'!$A$6:$L$53,12,FALSE)),0)</f>
        <v>2.5189525168127163</v>
      </c>
      <c r="AC474" s="9">
        <f t="shared" si="67"/>
        <v>15.171934342405097</v>
      </c>
      <c r="AD474" s="12" t="s">
        <v>1969</v>
      </c>
      <c r="AE474" s="8"/>
    </row>
    <row r="475" spans="1:31" x14ac:dyDescent="0.25">
      <c r="A475" t="s">
        <v>2078</v>
      </c>
      <c r="B475" t="s">
        <v>2763</v>
      </c>
      <c r="C475" t="s">
        <v>2764</v>
      </c>
      <c r="D475" s="1">
        <v>45534</v>
      </c>
      <c r="E475">
        <f t="shared" si="62"/>
        <v>40</v>
      </c>
      <c r="F475" t="s">
        <v>6</v>
      </c>
      <c r="G475">
        <v>910</v>
      </c>
      <c r="H475">
        <f t="shared" si="61"/>
        <v>91</v>
      </c>
      <c r="I475" t="s">
        <v>9</v>
      </c>
      <c r="J475">
        <v>1</v>
      </c>
      <c r="K475" t="s">
        <v>8</v>
      </c>
      <c r="L475" t="s">
        <v>8</v>
      </c>
      <c r="M475" t="s">
        <v>269</v>
      </c>
      <c r="N475" t="str">
        <f t="shared" si="63"/>
        <v>M</v>
      </c>
      <c r="O475" t="s">
        <v>456</v>
      </c>
      <c r="P475" t="s">
        <v>903</v>
      </c>
      <c r="Q475" t="s">
        <v>171</v>
      </c>
      <c r="R475">
        <v>5</v>
      </c>
      <c r="S475">
        <f t="shared" si="64"/>
        <v>2019</v>
      </c>
      <c r="T475" t="s">
        <v>12</v>
      </c>
      <c r="U475">
        <v>0.999999999999998</v>
      </c>
      <c r="V475" t="s">
        <v>889</v>
      </c>
      <c r="W475">
        <f>VLOOKUP(Q475,'PBT Tag Rates'!$A$6:$D$67,4,FALSE)</f>
        <v>0.95971980899999998</v>
      </c>
      <c r="X475">
        <v>1</v>
      </c>
      <c r="Y475" s="8">
        <f t="shared" si="65"/>
        <v>1</v>
      </c>
      <c r="Z475" s="10">
        <f>IFERROR(LOOKUP(H475,{30,43,48,53,58,63,68,73,78,83,88,93,97},{42,47,52,57,62,67,72,77,82,87,92,99,100}),999)</f>
        <v>92</v>
      </c>
      <c r="AA475" s="9">
        <f t="shared" si="66"/>
        <v>2.5</v>
      </c>
      <c r="AB475" s="9">
        <f>IFERROR(IF(I475="AI",AA475-VLOOKUP(Q475,'PBT Tag Rates'!$A$6:$L$53,11,FALSE),AA475-VLOOKUP(Q475,'PBT Tag Rates'!$A$6:$L$53,12,FALSE)),0)</f>
        <v>2.541970782120222</v>
      </c>
      <c r="AC475" s="9">
        <f t="shared" si="67"/>
        <v>15.310575943463711</v>
      </c>
      <c r="AD475" s="12" t="s">
        <v>1969</v>
      </c>
      <c r="AE475" s="8"/>
    </row>
    <row r="476" spans="1:31" x14ac:dyDescent="0.25">
      <c r="A476" t="s">
        <v>2078</v>
      </c>
      <c r="B476" t="s">
        <v>2765</v>
      </c>
      <c r="C476" t="s">
        <v>1357</v>
      </c>
      <c r="D476" s="1">
        <v>45534</v>
      </c>
      <c r="E476">
        <f t="shared" si="62"/>
        <v>40</v>
      </c>
      <c r="F476" t="s">
        <v>14</v>
      </c>
      <c r="G476">
        <v>760</v>
      </c>
      <c r="H476">
        <f t="shared" si="61"/>
        <v>76</v>
      </c>
      <c r="I476" t="s">
        <v>9</v>
      </c>
      <c r="J476">
        <v>1</v>
      </c>
      <c r="K476" t="s">
        <v>8</v>
      </c>
      <c r="L476" t="s">
        <v>8</v>
      </c>
      <c r="M476" t="s">
        <v>14</v>
      </c>
      <c r="N476" t="str">
        <f t="shared" si="63"/>
        <v>F</v>
      </c>
      <c r="O476" t="s">
        <v>7541</v>
      </c>
      <c r="P476" t="s">
        <v>7542</v>
      </c>
      <c r="Q476" t="s">
        <v>295</v>
      </c>
      <c r="R476">
        <v>4</v>
      </c>
      <c r="S476">
        <f t="shared" si="64"/>
        <v>2020</v>
      </c>
      <c r="T476" t="s">
        <v>12</v>
      </c>
      <c r="U476">
        <v>1</v>
      </c>
      <c r="V476" t="s">
        <v>945</v>
      </c>
      <c r="W476">
        <f>VLOOKUP(Q476,'PBT Tag Rates'!$A$6:$D$67,4,FALSE)</f>
        <v>0.98961045999999997</v>
      </c>
      <c r="X476">
        <v>1</v>
      </c>
      <c r="Y476" s="8">
        <f t="shared" si="65"/>
        <v>1</v>
      </c>
      <c r="Z476" s="10">
        <f>IFERROR(LOOKUP(H476,{30,43,48,53,58,63,68,73,78,83,88,93,97},{42,47,52,57,62,67,72,77,82,87,92,99,100}),999)</f>
        <v>77</v>
      </c>
      <c r="AA476" s="9">
        <f t="shared" si="66"/>
        <v>2.5</v>
      </c>
      <c r="AB476" s="9">
        <f>IFERROR(IF(I476="AI",AA476-VLOOKUP(Q476,'PBT Tag Rates'!$A$6:$L$53,11,FALSE),AA476-VLOOKUP(Q476,'PBT Tag Rates'!$A$6:$L$53,12,FALSE)),0)</f>
        <v>2.5104986157886811</v>
      </c>
      <c r="AC476" s="9">
        <f t="shared" si="67"/>
        <v>15.121015545636293</v>
      </c>
      <c r="AD476" s="12" t="s">
        <v>1969</v>
      </c>
      <c r="AE476" s="8"/>
    </row>
    <row r="477" spans="1:31" x14ac:dyDescent="0.25">
      <c r="A477" t="s">
        <v>2078</v>
      </c>
      <c r="B477" t="s">
        <v>2766</v>
      </c>
      <c r="C477" t="s">
        <v>1358</v>
      </c>
      <c r="D477" s="1">
        <v>45534</v>
      </c>
      <c r="E477">
        <f t="shared" si="62"/>
        <v>40</v>
      </c>
      <c r="F477" t="s">
        <v>6</v>
      </c>
      <c r="G477">
        <v>590</v>
      </c>
      <c r="H477">
        <f t="shared" si="61"/>
        <v>59</v>
      </c>
      <c r="I477" t="s">
        <v>7</v>
      </c>
      <c r="J477" t="s">
        <v>8</v>
      </c>
      <c r="K477" t="s">
        <v>8</v>
      </c>
      <c r="L477" t="s">
        <v>8</v>
      </c>
      <c r="M477" t="s">
        <v>6</v>
      </c>
      <c r="N477" t="str">
        <f t="shared" si="63"/>
        <v>M</v>
      </c>
      <c r="O477" t="s">
        <v>7543</v>
      </c>
      <c r="P477" t="s">
        <v>7544</v>
      </c>
      <c r="Q477" t="s">
        <v>1610</v>
      </c>
      <c r="R477">
        <v>3</v>
      </c>
      <c r="S477">
        <f t="shared" si="64"/>
        <v>2021</v>
      </c>
      <c r="T477" t="s">
        <v>12</v>
      </c>
      <c r="U477">
        <v>1</v>
      </c>
      <c r="V477" t="s">
        <v>743</v>
      </c>
      <c r="W477">
        <f>VLOOKUP(Q477,'PBT Tag Rates'!$A$6:$D$67,4,FALSE)</f>
        <v>0.98260000000000003</v>
      </c>
      <c r="X477">
        <v>1</v>
      </c>
      <c r="Y477" s="8">
        <f t="shared" si="65"/>
        <v>1.0476190476190477</v>
      </c>
      <c r="Z477" s="10">
        <f>IFERROR(LOOKUP(H477,{30,43,48,53,58,63,68,73,78,83,88,93,97},{42,47,52,57,62,67,72,77,82,87,92,99,100}),999)</f>
        <v>62</v>
      </c>
      <c r="AA477" s="9">
        <f t="shared" si="66"/>
        <v>2.6190476190476191</v>
      </c>
      <c r="AB477" s="9">
        <f>IFERROR(IF(I477="AI",AA477-VLOOKUP(Q477,'PBT Tag Rates'!$A$6:$L$53,11,FALSE),AA477-VLOOKUP(Q477,'PBT Tag Rates'!$A$6:$L$53,12,FALSE)),0)</f>
        <v>2.636755740358427</v>
      </c>
      <c r="AC477" s="9">
        <f t="shared" si="67"/>
        <v>15.881476408414624</v>
      </c>
      <c r="AD477" s="12" t="s">
        <v>1969</v>
      </c>
      <c r="AE477" s="8"/>
    </row>
    <row r="478" spans="1:31" x14ac:dyDescent="0.25">
      <c r="A478" t="s">
        <v>2078</v>
      </c>
      <c r="B478" t="s">
        <v>2767</v>
      </c>
      <c r="C478" t="s">
        <v>1359</v>
      </c>
      <c r="D478" s="1">
        <v>45534</v>
      </c>
      <c r="E478">
        <f t="shared" si="62"/>
        <v>40</v>
      </c>
      <c r="F478" t="s">
        <v>6</v>
      </c>
      <c r="G478">
        <v>740</v>
      </c>
      <c r="H478">
        <f t="shared" si="61"/>
        <v>74</v>
      </c>
      <c r="I478" t="s">
        <v>7</v>
      </c>
      <c r="J478" t="s">
        <v>8</v>
      </c>
      <c r="K478" t="s">
        <v>6712</v>
      </c>
      <c r="L478" t="s">
        <v>8</v>
      </c>
      <c r="M478" t="s">
        <v>6</v>
      </c>
      <c r="N478" t="str">
        <f t="shared" si="63"/>
        <v>M</v>
      </c>
      <c r="O478" t="s">
        <v>8</v>
      </c>
      <c r="P478" t="s">
        <v>8</v>
      </c>
      <c r="Q478" t="s">
        <v>11</v>
      </c>
      <c r="R478" t="s">
        <v>8</v>
      </c>
      <c r="S478" t="str">
        <f t="shared" si="64"/>
        <v>U</v>
      </c>
      <c r="T478" t="s">
        <v>12</v>
      </c>
      <c r="U478">
        <v>1</v>
      </c>
      <c r="V478" t="s">
        <v>8</v>
      </c>
      <c r="W478">
        <f>VLOOKUP(Q478,'PBT Tag Rates'!$A$6:$D$67,4,FALSE)</f>
        <v>1</v>
      </c>
      <c r="X478">
        <v>1</v>
      </c>
      <c r="Y478" s="8">
        <f t="shared" si="65"/>
        <v>1.0104166666666667</v>
      </c>
      <c r="Z478" s="10">
        <f>IFERROR(LOOKUP(H478,{30,43,48,53,58,63,68,73,78,83,88,93,97},{42,47,52,57,62,67,72,77,82,87,92,99,100}),999)</f>
        <v>77</v>
      </c>
      <c r="AA478" s="9">
        <f t="shared" si="66"/>
        <v>2.5260416666666665</v>
      </c>
      <c r="AB478" s="9">
        <f>IFERROR(IF(I478="AI",AA478-VLOOKUP(Q478,'PBT Tag Rates'!$A$6:$L$53,11,FALSE),AA478-VLOOKUP(Q478,'PBT Tag Rates'!$A$6:$L$53,12,FALSE)),0)</f>
        <v>2.4847385401642916</v>
      </c>
      <c r="AC478" s="9">
        <f t="shared" si="67"/>
        <v>14.965859712638238</v>
      </c>
      <c r="AD478" s="12" t="s">
        <v>1969</v>
      </c>
      <c r="AE478" s="8"/>
    </row>
    <row r="479" spans="1:31" x14ac:dyDescent="0.25">
      <c r="A479" t="s">
        <v>2078</v>
      </c>
      <c r="B479" t="s">
        <v>2768</v>
      </c>
      <c r="C479" t="s">
        <v>1360</v>
      </c>
      <c r="D479" s="1">
        <v>45534</v>
      </c>
      <c r="E479">
        <f t="shared" si="62"/>
        <v>40</v>
      </c>
      <c r="F479" t="s">
        <v>6</v>
      </c>
      <c r="G479">
        <v>450</v>
      </c>
      <c r="H479">
        <f t="shared" si="61"/>
        <v>45</v>
      </c>
      <c r="I479" t="s">
        <v>7</v>
      </c>
      <c r="J479" t="s">
        <v>8</v>
      </c>
      <c r="K479" t="s">
        <v>8</v>
      </c>
      <c r="L479" t="s">
        <v>8</v>
      </c>
      <c r="M479" t="s">
        <v>6</v>
      </c>
      <c r="N479" t="str">
        <f t="shared" si="63"/>
        <v>M</v>
      </c>
      <c r="O479" t="s">
        <v>7397</v>
      </c>
      <c r="P479" t="s">
        <v>7398</v>
      </c>
      <c r="Q479" t="s">
        <v>7200</v>
      </c>
      <c r="R479">
        <v>2</v>
      </c>
      <c r="S479">
        <f t="shared" si="64"/>
        <v>2022</v>
      </c>
      <c r="T479" t="s">
        <v>12</v>
      </c>
      <c r="U479">
        <v>0.999999999999999</v>
      </c>
      <c r="V479" t="s">
        <v>888</v>
      </c>
      <c r="W479">
        <f>VLOOKUP(Q479,'PBT Tag Rates'!$A$6:$D$67,4,FALSE)</f>
        <v>0.98</v>
      </c>
      <c r="X479">
        <v>1</v>
      </c>
      <c r="Y479" s="8">
        <f t="shared" si="65"/>
        <v>1</v>
      </c>
      <c r="Z479" s="10">
        <f>IFERROR(LOOKUP(H479,{30,43,48,53,58,63,68,73,78,83,88,93,97},{42,47,52,57,62,67,72,77,82,87,92,99,100}),999)</f>
        <v>47</v>
      </c>
      <c r="AA479" s="9">
        <f t="shared" si="66"/>
        <v>2.5</v>
      </c>
      <c r="AB479" s="9">
        <f>IFERROR(IF(I479="AI",AA479-VLOOKUP(Q479,'PBT Tag Rates'!$A$6:$L$53,11,FALSE),AA479-VLOOKUP(Q479,'PBT Tag Rates'!$A$6:$L$53,12,FALSE)),0)</f>
        <v>2.5204081632653064</v>
      </c>
      <c r="AC479" s="9">
        <f t="shared" si="67"/>
        <v>15.180701864721238</v>
      </c>
      <c r="AD479" s="12" t="s">
        <v>1969</v>
      </c>
      <c r="AE479" s="8"/>
    </row>
    <row r="480" spans="1:31" x14ac:dyDescent="0.25">
      <c r="A480" t="s">
        <v>2078</v>
      </c>
      <c r="B480" t="s">
        <v>2769</v>
      </c>
      <c r="C480" t="s">
        <v>1361</v>
      </c>
      <c r="D480" s="1">
        <v>45534</v>
      </c>
      <c r="E480">
        <f t="shared" si="62"/>
        <v>40</v>
      </c>
      <c r="F480" t="s">
        <v>6</v>
      </c>
      <c r="G480">
        <v>700</v>
      </c>
      <c r="H480">
        <f t="shared" si="61"/>
        <v>70</v>
      </c>
      <c r="I480" t="s">
        <v>9</v>
      </c>
      <c r="J480">
        <v>1</v>
      </c>
      <c r="K480" t="s">
        <v>8</v>
      </c>
      <c r="L480" t="s">
        <v>8</v>
      </c>
      <c r="M480" t="s">
        <v>6</v>
      </c>
      <c r="N480" t="str">
        <f t="shared" si="63"/>
        <v>M</v>
      </c>
      <c r="O480" t="s">
        <v>7545</v>
      </c>
      <c r="P480" t="s">
        <v>7546</v>
      </c>
      <c r="Q480" t="s">
        <v>476</v>
      </c>
      <c r="R480">
        <v>4</v>
      </c>
      <c r="S480">
        <f t="shared" si="64"/>
        <v>2020</v>
      </c>
      <c r="T480" t="s">
        <v>12</v>
      </c>
      <c r="U480">
        <v>1</v>
      </c>
      <c r="V480" t="s">
        <v>741</v>
      </c>
      <c r="W480">
        <f>VLOOKUP(Q480,'PBT Tag Rates'!$A$6:$D$67,4,FALSE)</f>
        <v>0.98845608500000004</v>
      </c>
      <c r="X480">
        <v>1</v>
      </c>
      <c r="Y480" s="8">
        <f t="shared" si="65"/>
        <v>1.028169014084507</v>
      </c>
      <c r="Z480" s="10">
        <f>IFERROR(LOOKUP(H480,{30,43,48,53,58,63,68,73,78,83,88,93,97},{42,47,52,57,62,67,72,77,82,87,92,99,100}),999)</f>
        <v>72</v>
      </c>
      <c r="AA480" s="9">
        <f t="shared" si="66"/>
        <v>2.5704225352112675</v>
      </c>
      <c r="AB480" s="9">
        <f>IFERROR(IF(I480="AI",AA480-VLOOKUP(Q480,'PBT Tag Rates'!$A$6:$L$53,11,FALSE),AA480-VLOOKUP(Q480,'PBT Tag Rates'!$A$6:$L$53,12,FALSE)),0)</f>
        <v>2.5821012685158431</v>
      </c>
      <c r="AC480" s="9">
        <f t="shared" si="67"/>
        <v>15.552286376931326</v>
      </c>
      <c r="AD480" s="12" t="s">
        <v>1969</v>
      </c>
      <c r="AE480" s="8"/>
    </row>
    <row r="481" spans="1:31" x14ac:dyDescent="0.25">
      <c r="A481" t="s">
        <v>2078</v>
      </c>
      <c r="B481" t="s">
        <v>2770</v>
      </c>
      <c r="C481" t="s">
        <v>2771</v>
      </c>
      <c r="D481" s="1">
        <v>45534</v>
      </c>
      <c r="E481">
        <f t="shared" si="62"/>
        <v>40</v>
      </c>
      <c r="F481" t="s">
        <v>6</v>
      </c>
      <c r="G481">
        <v>440</v>
      </c>
      <c r="H481">
        <f t="shared" si="61"/>
        <v>44</v>
      </c>
      <c r="I481" t="s">
        <v>9</v>
      </c>
      <c r="J481">
        <v>1</v>
      </c>
      <c r="K481" t="s">
        <v>8</v>
      </c>
      <c r="L481" t="s">
        <v>8</v>
      </c>
      <c r="M481" t="s">
        <v>6</v>
      </c>
      <c r="N481" t="str">
        <f t="shared" si="63"/>
        <v>M</v>
      </c>
      <c r="O481" t="s">
        <v>7547</v>
      </c>
      <c r="P481" t="s">
        <v>7548</v>
      </c>
      <c r="Q481" t="s">
        <v>7200</v>
      </c>
      <c r="R481">
        <v>2</v>
      </c>
      <c r="S481">
        <f t="shared" si="64"/>
        <v>2022</v>
      </c>
      <c r="T481" t="s">
        <v>12</v>
      </c>
      <c r="U481">
        <v>0.99999999999999301</v>
      </c>
      <c r="V481" t="s">
        <v>740</v>
      </c>
      <c r="W481">
        <f>VLOOKUP(Q481,'PBT Tag Rates'!$A$6:$D$67,4,FALSE)</f>
        <v>0.98</v>
      </c>
      <c r="X481">
        <v>1</v>
      </c>
      <c r="Y481" s="8">
        <f t="shared" si="65"/>
        <v>1</v>
      </c>
      <c r="Z481" s="10">
        <f>IFERROR(LOOKUP(H481,{30,43,48,53,58,63,68,73,78,83,88,93,97},{42,47,52,57,62,67,72,77,82,87,92,99,100}),999)</f>
        <v>47</v>
      </c>
      <c r="AA481" s="9">
        <f t="shared" si="66"/>
        <v>2.5</v>
      </c>
      <c r="AB481" s="9">
        <f>IFERROR(IF(I481="AI",AA481-VLOOKUP(Q481,'PBT Tag Rates'!$A$6:$L$53,11,FALSE),AA481-VLOOKUP(Q481,'PBT Tag Rates'!$A$6:$L$53,12,FALSE)),0)</f>
        <v>2.5204081632653059</v>
      </c>
      <c r="AC481" s="9">
        <f t="shared" si="67"/>
        <v>15.180701864721234</v>
      </c>
      <c r="AD481" s="12" t="s">
        <v>1969</v>
      </c>
      <c r="AE481" s="8"/>
    </row>
    <row r="482" spans="1:31" x14ac:dyDescent="0.25">
      <c r="A482" t="s">
        <v>2078</v>
      </c>
      <c r="B482" t="s">
        <v>2772</v>
      </c>
      <c r="C482" t="s">
        <v>1362</v>
      </c>
      <c r="D482" s="1">
        <v>45534</v>
      </c>
      <c r="E482">
        <f t="shared" si="62"/>
        <v>40</v>
      </c>
      <c r="F482" t="s">
        <v>6</v>
      </c>
      <c r="G482">
        <v>760</v>
      </c>
      <c r="H482">
        <f t="shared" si="61"/>
        <v>76</v>
      </c>
      <c r="I482" t="s">
        <v>7</v>
      </c>
      <c r="J482" t="s">
        <v>8</v>
      </c>
      <c r="K482" t="s">
        <v>6713</v>
      </c>
      <c r="L482" t="s">
        <v>8</v>
      </c>
      <c r="M482" t="s">
        <v>6</v>
      </c>
      <c r="N482" t="str">
        <f t="shared" si="63"/>
        <v>M</v>
      </c>
      <c r="O482" t="s">
        <v>7549</v>
      </c>
      <c r="P482" t="s">
        <v>7550</v>
      </c>
      <c r="Q482" t="s">
        <v>476</v>
      </c>
      <c r="R482">
        <v>4</v>
      </c>
      <c r="S482">
        <f t="shared" si="64"/>
        <v>2020</v>
      </c>
      <c r="T482" t="s">
        <v>12</v>
      </c>
      <c r="U482">
        <v>1.00000000000001</v>
      </c>
      <c r="V482" t="s">
        <v>743</v>
      </c>
      <c r="W482">
        <f>VLOOKUP(Q482,'PBT Tag Rates'!$A$6:$D$67,4,FALSE)</f>
        <v>0.98845608500000004</v>
      </c>
      <c r="X482">
        <v>1</v>
      </c>
      <c r="Y482" s="8">
        <f t="shared" si="65"/>
        <v>1.0104166666666667</v>
      </c>
      <c r="Z482" s="10">
        <f>IFERROR(LOOKUP(H482,{30,43,48,53,58,63,68,73,78,83,88,93,97},{42,47,52,57,62,67,72,77,82,87,92,99,100}),999)</f>
        <v>77</v>
      </c>
      <c r="AA482" s="9">
        <f t="shared" si="66"/>
        <v>2.5260416666666665</v>
      </c>
      <c r="AB482" s="9">
        <f>IFERROR(IF(I482="AI",AA482-VLOOKUP(Q482,'PBT Tag Rates'!$A$6:$L$53,11,FALSE),AA482-VLOOKUP(Q482,'PBT Tag Rates'!$A$6:$L$53,12,FALSE)),0)</f>
        <v>2.5377203999712421</v>
      </c>
      <c r="AC482" s="9">
        <f t="shared" si="67"/>
        <v>15.284975413694276</v>
      </c>
      <c r="AD482" s="12" t="s">
        <v>1969</v>
      </c>
      <c r="AE482" s="8"/>
    </row>
    <row r="483" spans="1:31" x14ac:dyDescent="0.25">
      <c r="A483" t="s">
        <v>2078</v>
      </c>
      <c r="B483" t="s">
        <v>2773</v>
      </c>
      <c r="C483" t="s">
        <v>2774</v>
      </c>
      <c r="D483" s="1">
        <v>45534</v>
      </c>
      <c r="E483">
        <f t="shared" si="62"/>
        <v>40</v>
      </c>
      <c r="F483" t="s">
        <v>6</v>
      </c>
      <c r="G483">
        <v>640</v>
      </c>
      <c r="H483">
        <f t="shared" si="61"/>
        <v>64</v>
      </c>
      <c r="I483" t="s">
        <v>9</v>
      </c>
      <c r="J483">
        <v>1</v>
      </c>
      <c r="K483" t="s">
        <v>8</v>
      </c>
      <c r="L483" t="s">
        <v>8</v>
      </c>
      <c r="M483" t="s">
        <v>6</v>
      </c>
      <c r="N483" t="str">
        <f t="shared" si="63"/>
        <v>M</v>
      </c>
      <c r="O483" t="s">
        <v>7551</v>
      </c>
      <c r="P483" t="s">
        <v>7552</v>
      </c>
      <c r="Q483" t="s">
        <v>940</v>
      </c>
      <c r="R483">
        <v>3</v>
      </c>
      <c r="S483">
        <f t="shared" si="64"/>
        <v>2021</v>
      </c>
      <c r="T483" t="s">
        <v>12</v>
      </c>
      <c r="U483">
        <v>1</v>
      </c>
      <c r="V483" t="s">
        <v>892</v>
      </c>
      <c r="W483">
        <f>VLOOKUP(Q483,'PBT Tag Rates'!$A$6:$D$67,4,FALSE)</f>
        <v>0.98140000000000005</v>
      </c>
      <c r="X483">
        <v>1</v>
      </c>
      <c r="Y483" s="8">
        <f t="shared" si="65"/>
        <v>1</v>
      </c>
      <c r="Z483" s="10">
        <f>IFERROR(LOOKUP(H483,{30,43,48,53,58,63,68,73,78,83,88,93,97},{42,47,52,57,62,67,72,77,82,87,92,99,100}),999)</f>
        <v>67</v>
      </c>
      <c r="AA483" s="9">
        <f t="shared" si="66"/>
        <v>2.5</v>
      </c>
      <c r="AB483" s="9">
        <f>IFERROR(IF(I483="AI",AA483-VLOOKUP(Q483,'PBT Tag Rates'!$A$6:$L$53,11,FALSE),AA483-VLOOKUP(Q483,'PBT Tag Rates'!$A$6:$L$53,12,FALSE)),0)</f>
        <v>2.5189525168127163</v>
      </c>
      <c r="AC483" s="9">
        <f t="shared" si="67"/>
        <v>15.171934342405097</v>
      </c>
      <c r="AD483" s="12" t="s">
        <v>1969</v>
      </c>
      <c r="AE483" s="8"/>
    </row>
    <row r="484" spans="1:31" x14ac:dyDescent="0.25">
      <c r="A484" t="s">
        <v>2078</v>
      </c>
      <c r="B484" t="s">
        <v>2775</v>
      </c>
      <c r="C484" t="s">
        <v>1363</v>
      </c>
      <c r="D484" s="1">
        <v>45534</v>
      </c>
      <c r="E484">
        <f t="shared" si="62"/>
        <v>40</v>
      </c>
      <c r="F484" t="s">
        <v>6</v>
      </c>
      <c r="G484">
        <v>470</v>
      </c>
      <c r="H484">
        <f t="shared" si="61"/>
        <v>47</v>
      </c>
      <c r="I484" t="s">
        <v>9</v>
      </c>
      <c r="J484">
        <v>1</v>
      </c>
      <c r="K484" t="s">
        <v>8</v>
      </c>
      <c r="L484" t="s">
        <v>8</v>
      </c>
      <c r="M484" t="s">
        <v>6</v>
      </c>
      <c r="N484" t="str">
        <f t="shared" si="63"/>
        <v>M</v>
      </c>
      <c r="O484" t="s">
        <v>7295</v>
      </c>
      <c r="P484" t="s">
        <v>7296</v>
      </c>
      <c r="Q484" t="s">
        <v>7200</v>
      </c>
      <c r="R484">
        <v>2</v>
      </c>
      <c r="S484">
        <f t="shared" si="64"/>
        <v>2022</v>
      </c>
      <c r="T484" t="s">
        <v>12</v>
      </c>
      <c r="U484">
        <v>0.999999999999997</v>
      </c>
      <c r="V484" t="s">
        <v>892</v>
      </c>
      <c r="W484">
        <f>VLOOKUP(Q484,'PBT Tag Rates'!$A$6:$D$67,4,FALSE)</f>
        <v>0.98</v>
      </c>
      <c r="X484">
        <v>1</v>
      </c>
      <c r="Y484" s="8">
        <f t="shared" si="65"/>
        <v>1</v>
      </c>
      <c r="Z484" s="10">
        <f>IFERROR(LOOKUP(H484,{30,43,48,53,58,63,68,73,78,83,88,93,97},{42,47,52,57,62,67,72,77,82,87,92,99,100}),999)</f>
        <v>47</v>
      </c>
      <c r="AA484" s="9">
        <f t="shared" si="66"/>
        <v>2.5</v>
      </c>
      <c r="AB484" s="9">
        <f>IFERROR(IF(I484="AI",AA484-VLOOKUP(Q484,'PBT Tag Rates'!$A$6:$L$53,11,FALSE),AA484-VLOOKUP(Q484,'PBT Tag Rates'!$A$6:$L$53,12,FALSE)),0)</f>
        <v>2.5204081632653059</v>
      </c>
      <c r="AC484" s="9">
        <f t="shared" si="67"/>
        <v>15.180701864721234</v>
      </c>
      <c r="AD484" s="12" t="s">
        <v>1969</v>
      </c>
      <c r="AE484" s="8"/>
    </row>
    <row r="485" spans="1:31" x14ac:dyDescent="0.25">
      <c r="A485" t="s">
        <v>2078</v>
      </c>
      <c r="B485" t="s">
        <v>2776</v>
      </c>
      <c r="C485" t="s">
        <v>2777</v>
      </c>
      <c r="D485" s="1">
        <v>45534</v>
      </c>
      <c r="E485">
        <f t="shared" si="62"/>
        <v>40</v>
      </c>
      <c r="F485" t="s">
        <v>6</v>
      </c>
      <c r="G485">
        <v>740</v>
      </c>
      <c r="H485">
        <f t="shared" si="61"/>
        <v>74</v>
      </c>
      <c r="I485" t="s">
        <v>7</v>
      </c>
      <c r="J485" t="s">
        <v>8</v>
      </c>
      <c r="K485" t="s">
        <v>6714</v>
      </c>
      <c r="L485" t="s">
        <v>8</v>
      </c>
      <c r="M485" t="s">
        <v>6</v>
      </c>
      <c r="N485" t="str">
        <f t="shared" si="63"/>
        <v>M</v>
      </c>
      <c r="O485" t="s">
        <v>7553</v>
      </c>
      <c r="P485" t="s">
        <v>7554</v>
      </c>
      <c r="Q485" t="s">
        <v>178</v>
      </c>
      <c r="R485">
        <v>5</v>
      </c>
      <c r="S485">
        <f t="shared" si="64"/>
        <v>2019</v>
      </c>
      <c r="T485" t="s">
        <v>12</v>
      </c>
      <c r="U485">
        <v>1</v>
      </c>
      <c r="V485" t="s">
        <v>658</v>
      </c>
      <c r="W485">
        <f>VLOOKUP(Q485,'PBT Tag Rates'!$A$6:$D$67,4,FALSE)</f>
        <v>0.99705232300000002</v>
      </c>
      <c r="X485">
        <v>1</v>
      </c>
      <c r="Y485" s="8">
        <f t="shared" si="65"/>
        <v>1.0104166666666667</v>
      </c>
      <c r="Z485" s="10">
        <f>IFERROR(LOOKUP(H485,{30,43,48,53,58,63,68,73,78,83,88,93,97},{42,47,52,57,62,67,72,77,82,87,92,99,100}),999)</f>
        <v>77</v>
      </c>
      <c r="AA485" s="9">
        <f t="shared" si="66"/>
        <v>2.5260416666666665</v>
      </c>
      <c r="AB485" s="9">
        <f>IFERROR(IF(I485="AI",AA485-VLOOKUP(Q485,'PBT Tag Rates'!$A$6:$L$53,11,FALSE),AA485-VLOOKUP(Q485,'PBT Tag Rates'!$A$6:$L$53,12,FALSE)),0)</f>
        <v>2.5289980581538565</v>
      </c>
      <c r="AC485" s="9">
        <f t="shared" si="67"/>
        <v>15.232439767832705</v>
      </c>
      <c r="AD485" s="12" t="s">
        <v>1969</v>
      </c>
      <c r="AE485" s="8"/>
    </row>
    <row r="486" spans="1:31" x14ac:dyDescent="0.25">
      <c r="A486" t="s">
        <v>2078</v>
      </c>
      <c r="B486" t="s">
        <v>2778</v>
      </c>
      <c r="C486" t="s">
        <v>1366</v>
      </c>
      <c r="D486" s="1">
        <v>45534</v>
      </c>
      <c r="E486">
        <f t="shared" si="62"/>
        <v>40</v>
      </c>
      <c r="F486" t="s">
        <v>6</v>
      </c>
      <c r="G486">
        <v>620</v>
      </c>
      <c r="H486">
        <f t="shared" si="61"/>
        <v>62</v>
      </c>
      <c r="I486" t="s">
        <v>7</v>
      </c>
      <c r="J486" t="s">
        <v>8</v>
      </c>
      <c r="K486" t="s">
        <v>8</v>
      </c>
      <c r="L486" t="s">
        <v>8</v>
      </c>
      <c r="M486" t="s">
        <v>6</v>
      </c>
      <c r="N486" t="str">
        <f t="shared" si="63"/>
        <v>M</v>
      </c>
      <c r="O486" t="s">
        <v>1225</v>
      </c>
      <c r="P486" t="s">
        <v>7218</v>
      </c>
      <c r="Q486" t="s">
        <v>940</v>
      </c>
      <c r="R486">
        <v>3</v>
      </c>
      <c r="S486">
        <f t="shared" si="64"/>
        <v>2021</v>
      </c>
      <c r="T486" t="s">
        <v>12</v>
      </c>
      <c r="U486">
        <v>1.00000000000001</v>
      </c>
      <c r="V486" t="s">
        <v>892</v>
      </c>
      <c r="W486">
        <f>VLOOKUP(Q486,'PBT Tag Rates'!$A$6:$D$67,4,FALSE)</f>
        <v>0.98140000000000005</v>
      </c>
      <c r="X486">
        <v>1</v>
      </c>
      <c r="Y486" s="8">
        <f t="shared" si="65"/>
        <v>1.0476190476190477</v>
      </c>
      <c r="Z486" s="10">
        <f>IFERROR(LOOKUP(H486,{30,43,48,53,58,63,68,73,78,83,88,93,97},{42,47,52,57,62,67,72,77,82,87,92,99,100}),999)</f>
        <v>62</v>
      </c>
      <c r="AA486" s="9">
        <f t="shared" si="66"/>
        <v>2.6190476190476191</v>
      </c>
      <c r="AB486" s="9">
        <f>IFERROR(IF(I486="AI",AA486-VLOOKUP(Q486,'PBT Tag Rates'!$A$6:$L$53,11,FALSE),AA486-VLOOKUP(Q486,'PBT Tag Rates'!$A$6:$L$53,12,FALSE)),0)</f>
        <v>2.6380001358603358</v>
      </c>
      <c r="AC486" s="9">
        <f t="shared" si="67"/>
        <v>15.888971542493147</v>
      </c>
      <c r="AD486" s="12" t="s">
        <v>1969</v>
      </c>
      <c r="AE486" s="8"/>
    </row>
    <row r="487" spans="1:31" x14ac:dyDescent="0.25">
      <c r="A487" t="s">
        <v>2078</v>
      </c>
      <c r="B487" t="s">
        <v>2779</v>
      </c>
      <c r="C487" t="s">
        <v>2780</v>
      </c>
      <c r="D487" s="1">
        <v>45534</v>
      </c>
      <c r="E487">
        <f t="shared" si="62"/>
        <v>40</v>
      </c>
      <c r="F487" t="s">
        <v>6</v>
      </c>
      <c r="G487">
        <v>670</v>
      </c>
      <c r="H487">
        <f t="shared" si="61"/>
        <v>67</v>
      </c>
      <c r="I487" t="s">
        <v>9</v>
      </c>
      <c r="J487">
        <v>1</v>
      </c>
      <c r="K487" t="s">
        <v>8</v>
      </c>
      <c r="L487" t="s">
        <v>8</v>
      </c>
      <c r="M487" t="s">
        <v>6</v>
      </c>
      <c r="N487" t="str">
        <f t="shared" si="63"/>
        <v>M</v>
      </c>
      <c r="O487" t="s">
        <v>7519</v>
      </c>
      <c r="P487" t="s">
        <v>7555</v>
      </c>
      <c r="Q487" t="s">
        <v>940</v>
      </c>
      <c r="R487">
        <v>3</v>
      </c>
      <c r="S487">
        <f t="shared" si="64"/>
        <v>2021</v>
      </c>
      <c r="T487" t="s">
        <v>12</v>
      </c>
      <c r="U487">
        <v>0.999999999999996</v>
      </c>
      <c r="V487" t="s">
        <v>888</v>
      </c>
      <c r="W487">
        <f>VLOOKUP(Q487,'PBT Tag Rates'!$A$6:$D$67,4,FALSE)</f>
        <v>0.98140000000000005</v>
      </c>
      <c r="X487">
        <v>1</v>
      </c>
      <c r="Y487" s="8">
        <f t="shared" si="65"/>
        <v>1</v>
      </c>
      <c r="Z487" s="10">
        <f>IFERROR(LOOKUP(H487,{30,43,48,53,58,63,68,73,78,83,88,93,97},{42,47,52,57,62,67,72,77,82,87,92,99,100}),999)</f>
        <v>67</v>
      </c>
      <c r="AA487" s="9">
        <f t="shared" si="66"/>
        <v>2.5</v>
      </c>
      <c r="AB487" s="9">
        <f>IFERROR(IF(I487="AI",AA487-VLOOKUP(Q487,'PBT Tag Rates'!$A$6:$L$53,11,FALSE),AA487-VLOOKUP(Q487,'PBT Tag Rates'!$A$6:$L$53,12,FALSE)),0)</f>
        <v>2.5189525168127163</v>
      </c>
      <c r="AC487" s="9">
        <f t="shared" si="67"/>
        <v>15.171934342405097</v>
      </c>
      <c r="AD487" s="12" t="s">
        <v>1969</v>
      </c>
      <c r="AE487" s="8"/>
    </row>
    <row r="488" spans="1:31" x14ac:dyDescent="0.25">
      <c r="A488" t="s">
        <v>2078</v>
      </c>
      <c r="B488" t="s">
        <v>2781</v>
      </c>
      <c r="C488" t="s">
        <v>1367</v>
      </c>
      <c r="D488" s="1">
        <v>45534</v>
      </c>
      <c r="E488">
        <f t="shared" si="62"/>
        <v>40</v>
      </c>
      <c r="F488" t="s">
        <v>14</v>
      </c>
      <c r="G488">
        <v>770</v>
      </c>
      <c r="H488">
        <f t="shared" si="61"/>
        <v>77</v>
      </c>
      <c r="I488" t="s">
        <v>9</v>
      </c>
      <c r="J488">
        <v>1</v>
      </c>
      <c r="K488" t="s">
        <v>8</v>
      </c>
      <c r="L488" t="s">
        <v>8</v>
      </c>
      <c r="M488" t="s">
        <v>14</v>
      </c>
      <c r="N488" t="str">
        <f t="shared" si="63"/>
        <v>F</v>
      </c>
      <c r="O488" t="s">
        <v>217</v>
      </c>
      <c r="P488" t="s">
        <v>7556</v>
      </c>
      <c r="Q488" t="s">
        <v>171</v>
      </c>
      <c r="R488">
        <v>5</v>
      </c>
      <c r="S488">
        <f t="shared" si="64"/>
        <v>2019</v>
      </c>
      <c r="T488" t="s">
        <v>12</v>
      </c>
      <c r="U488">
        <v>1</v>
      </c>
      <c r="V488" t="s">
        <v>949</v>
      </c>
      <c r="W488">
        <f>VLOOKUP(Q488,'PBT Tag Rates'!$A$6:$D$67,4,FALSE)</f>
        <v>0.95971980899999998</v>
      </c>
      <c r="X488">
        <v>1</v>
      </c>
      <c r="Y488" s="8">
        <f t="shared" si="65"/>
        <v>1</v>
      </c>
      <c r="Z488" s="10">
        <f>IFERROR(LOOKUP(H488,{30,43,48,53,58,63,68,73,78,83,88,93,97},{42,47,52,57,62,67,72,77,82,87,92,99,100}),999)</f>
        <v>77</v>
      </c>
      <c r="AA488" s="9">
        <f t="shared" si="66"/>
        <v>2.5</v>
      </c>
      <c r="AB488" s="9">
        <f>IFERROR(IF(I488="AI",AA488-VLOOKUP(Q488,'PBT Tag Rates'!$A$6:$L$53,11,FALSE),AA488-VLOOKUP(Q488,'PBT Tag Rates'!$A$6:$L$53,12,FALSE)),0)</f>
        <v>2.541970782120222</v>
      </c>
      <c r="AC488" s="9">
        <f t="shared" si="67"/>
        <v>15.310575943463711</v>
      </c>
      <c r="AD488" s="12" t="s">
        <v>676</v>
      </c>
      <c r="AE488" s="8"/>
    </row>
    <row r="489" spans="1:31" x14ac:dyDescent="0.25">
      <c r="A489" t="s">
        <v>2078</v>
      </c>
      <c r="B489" t="s">
        <v>2782</v>
      </c>
      <c r="C489" t="s">
        <v>2783</v>
      </c>
      <c r="D489" s="1">
        <v>45534</v>
      </c>
      <c r="E489">
        <f t="shared" si="62"/>
        <v>40</v>
      </c>
      <c r="F489" t="s">
        <v>14</v>
      </c>
      <c r="G489">
        <v>750</v>
      </c>
      <c r="H489">
        <f t="shared" si="61"/>
        <v>75</v>
      </c>
      <c r="I489" t="s">
        <v>7</v>
      </c>
      <c r="J489" t="s">
        <v>8</v>
      </c>
      <c r="K489" t="s">
        <v>6715</v>
      </c>
      <c r="L489" t="s">
        <v>8</v>
      </c>
      <c r="M489" t="s">
        <v>14</v>
      </c>
      <c r="N489" t="str">
        <f t="shared" si="63"/>
        <v>F</v>
      </c>
      <c r="O489" t="s">
        <v>1467</v>
      </c>
      <c r="P489" t="s">
        <v>7557</v>
      </c>
      <c r="Q489" t="s">
        <v>295</v>
      </c>
      <c r="R489">
        <v>4</v>
      </c>
      <c r="S489">
        <f t="shared" si="64"/>
        <v>2020</v>
      </c>
      <c r="T489" t="s">
        <v>12</v>
      </c>
      <c r="U489">
        <v>0.999999999999995</v>
      </c>
      <c r="V489" t="s">
        <v>892</v>
      </c>
      <c r="W489">
        <f>VLOOKUP(Q489,'PBT Tag Rates'!$A$6:$D$67,4,FALSE)</f>
        <v>0.98961045999999997</v>
      </c>
      <c r="X489">
        <v>1</v>
      </c>
      <c r="Y489" s="8">
        <f t="shared" si="65"/>
        <v>1</v>
      </c>
      <c r="Z489" s="10">
        <f>IFERROR(LOOKUP(H489,{30,43,48,53,58,63,68,73,78,83,88,93,97},{42,47,52,57,62,67,72,77,82,87,92,99,100}),999)</f>
        <v>77</v>
      </c>
      <c r="AA489" s="9">
        <f t="shared" si="66"/>
        <v>2.5</v>
      </c>
      <c r="AB489" s="9">
        <f>IFERROR(IF(I489="AI",AA489-VLOOKUP(Q489,'PBT Tag Rates'!$A$6:$L$53,11,FALSE),AA489-VLOOKUP(Q489,'PBT Tag Rates'!$A$6:$L$53,12,FALSE)),0)</f>
        <v>2.5104986157886811</v>
      </c>
      <c r="AC489" s="9">
        <f t="shared" si="67"/>
        <v>15.121015545636293</v>
      </c>
      <c r="AD489" s="12" t="s">
        <v>1969</v>
      </c>
      <c r="AE489" s="8"/>
    </row>
    <row r="490" spans="1:31" x14ac:dyDescent="0.25">
      <c r="A490" t="s">
        <v>2078</v>
      </c>
      <c r="B490" t="s">
        <v>2784</v>
      </c>
      <c r="C490" t="s">
        <v>2785</v>
      </c>
      <c r="D490" s="1">
        <v>45534</v>
      </c>
      <c r="E490">
        <f t="shared" si="62"/>
        <v>40</v>
      </c>
      <c r="F490" t="s">
        <v>6</v>
      </c>
      <c r="G490">
        <v>620</v>
      </c>
      <c r="H490">
        <f t="shared" si="61"/>
        <v>62</v>
      </c>
      <c r="I490" t="s">
        <v>9</v>
      </c>
      <c r="J490">
        <v>1</v>
      </c>
      <c r="K490" t="s">
        <v>8</v>
      </c>
      <c r="L490" t="s">
        <v>8</v>
      </c>
      <c r="M490" t="s">
        <v>6</v>
      </c>
      <c r="N490" t="str">
        <f t="shared" si="63"/>
        <v>M</v>
      </c>
      <c r="O490" t="s">
        <v>7558</v>
      </c>
      <c r="P490" t="s">
        <v>7559</v>
      </c>
      <c r="Q490" t="s">
        <v>295</v>
      </c>
      <c r="R490">
        <v>4</v>
      </c>
      <c r="S490">
        <f t="shared" si="64"/>
        <v>2020</v>
      </c>
      <c r="T490" t="s">
        <v>12</v>
      </c>
      <c r="U490">
        <v>0.999999999999998</v>
      </c>
      <c r="V490" t="s">
        <v>949</v>
      </c>
      <c r="W490">
        <f>VLOOKUP(Q490,'PBT Tag Rates'!$A$6:$D$67,4,FALSE)</f>
        <v>0.98961045999999997</v>
      </c>
      <c r="X490">
        <v>1</v>
      </c>
      <c r="Y490" s="8">
        <f t="shared" si="65"/>
        <v>1.0476190476190477</v>
      </c>
      <c r="Z490" s="10">
        <f>IFERROR(LOOKUP(H490,{30,43,48,53,58,63,68,73,78,83,88,93,97},{42,47,52,57,62,67,72,77,82,87,92,99,100}),999)</f>
        <v>62</v>
      </c>
      <c r="AA490" s="9">
        <f t="shared" si="66"/>
        <v>2.6190476190476191</v>
      </c>
      <c r="AB490" s="9">
        <f>IFERROR(IF(I490="AI",AA490-VLOOKUP(Q490,'PBT Tag Rates'!$A$6:$L$53,11,FALSE),AA490-VLOOKUP(Q490,'PBT Tag Rates'!$A$6:$L$53,12,FALSE)),0)</f>
        <v>2.6295462348363001</v>
      </c>
      <c r="AC490" s="9">
        <f t="shared" si="67"/>
        <v>15.83805274572434</v>
      </c>
      <c r="AD490" s="12" t="s">
        <v>676</v>
      </c>
      <c r="AE490" s="8"/>
    </row>
    <row r="491" spans="1:31" x14ac:dyDescent="0.25">
      <c r="A491" t="s">
        <v>2078</v>
      </c>
      <c r="B491" t="s">
        <v>2786</v>
      </c>
      <c r="C491" t="s">
        <v>2787</v>
      </c>
      <c r="D491" s="1">
        <v>45534</v>
      </c>
      <c r="E491">
        <f t="shared" si="62"/>
        <v>40</v>
      </c>
      <c r="F491" t="s">
        <v>6</v>
      </c>
      <c r="G491">
        <v>880</v>
      </c>
      <c r="H491">
        <f t="shared" si="61"/>
        <v>88</v>
      </c>
      <c r="I491" t="s">
        <v>7</v>
      </c>
      <c r="J491" t="s">
        <v>8</v>
      </c>
      <c r="K491" t="s">
        <v>6716</v>
      </c>
      <c r="L491" t="s">
        <v>8</v>
      </c>
      <c r="M491" t="s">
        <v>269</v>
      </c>
      <c r="N491" t="str">
        <f t="shared" si="63"/>
        <v>M</v>
      </c>
      <c r="O491" t="s">
        <v>8</v>
      </c>
      <c r="P491" t="s">
        <v>8</v>
      </c>
      <c r="Q491" t="s">
        <v>11</v>
      </c>
      <c r="R491" t="s">
        <v>8</v>
      </c>
      <c r="S491" t="str">
        <f t="shared" si="64"/>
        <v>U</v>
      </c>
      <c r="T491" t="s">
        <v>12</v>
      </c>
      <c r="U491">
        <v>0.999999999999999</v>
      </c>
      <c r="V491" t="s">
        <v>8</v>
      </c>
      <c r="W491">
        <f>VLOOKUP(Q491,'PBT Tag Rates'!$A$6:$D$67,4,FALSE)</f>
        <v>1</v>
      </c>
      <c r="X491">
        <v>1</v>
      </c>
      <c r="Y491" s="8">
        <f t="shared" si="65"/>
        <v>1</v>
      </c>
      <c r="Z491" s="10">
        <f>IFERROR(LOOKUP(H491,{30,43,48,53,58,63,68,73,78,83,88,93,97},{42,47,52,57,62,67,72,77,82,87,92,99,100}),999)</f>
        <v>92</v>
      </c>
      <c r="AA491" s="9">
        <f t="shared" si="66"/>
        <v>2.5</v>
      </c>
      <c r="AB491" s="9">
        <f>IFERROR(IF(I491="AI",AA491-VLOOKUP(Q491,'PBT Tag Rates'!$A$6:$L$53,11,FALSE),AA491-VLOOKUP(Q491,'PBT Tag Rates'!$A$6:$L$53,12,FALSE)),0)</f>
        <v>2.4586968734976251</v>
      </c>
      <c r="AC491" s="9">
        <f t="shared" si="67"/>
        <v>14.809007825118979</v>
      </c>
      <c r="AD491" s="12" t="s">
        <v>1969</v>
      </c>
      <c r="AE491" s="8"/>
    </row>
    <row r="492" spans="1:31" x14ac:dyDescent="0.25">
      <c r="A492" t="s">
        <v>2078</v>
      </c>
      <c r="B492" t="s">
        <v>2788</v>
      </c>
      <c r="C492" t="s">
        <v>1372</v>
      </c>
      <c r="D492" s="1">
        <v>45534</v>
      </c>
      <c r="E492">
        <f t="shared" si="62"/>
        <v>40</v>
      </c>
      <c r="F492" t="s">
        <v>6</v>
      </c>
      <c r="G492">
        <v>490</v>
      </c>
      <c r="H492">
        <f t="shared" si="61"/>
        <v>49</v>
      </c>
      <c r="I492" t="s">
        <v>7</v>
      </c>
      <c r="J492" t="s">
        <v>8</v>
      </c>
      <c r="K492" t="s">
        <v>8</v>
      </c>
      <c r="L492" t="s">
        <v>8</v>
      </c>
      <c r="M492" t="s">
        <v>6</v>
      </c>
      <c r="N492" t="str">
        <f t="shared" si="63"/>
        <v>M</v>
      </c>
      <c r="O492" t="s">
        <v>7560</v>
      </c>
      <c r="P492" t="s">
        <v>7561</v>
      </c>
      <c r="Q492" t="s">
        <v>7200</v>
      </c>
      <c r="R492">
        <v>2</v>
      </c>
      <c r="S492">
        <f t="shared" si="64"/>
        <v>2022</v>
      </c>
      <c r="T492" t="s">
        <v>12</v>
      </c>
      <c r="U492">
        <v>0.999999999999996</v>
      </c>
      <c r="V492" t="s">
        <v>886</v>
      </c>
      <c r="W492">
        <f>VLOOKUP(Q492,'PBT Tag Rates'!$A$6:$D$67,4,FALSE)</f>
        <v>0.98</v>
      </c>
      <c r="X492">
        <v>1</v>
      </c>
      <c r="Y492" s="8">
        <f t="shared" si="65"/>
        <v>1</v>
      </c>
      <c r="Z492" s="10">
        <f>IFERROR(LOOKUP(H492,{30,43,48,53,58,63,68,73,78,83,88,93,97},{42,47,52,57,62,67,72,77,82,87,92,99,100}),999)</f>
        <v>52</v>
      </c>
      <c r="AA492" s="9">
        <f t="shared" si="66"/>
        <v>2.5</v>
      </c>
      <c r="AB492" s="9">
        <f>IFERROR(IF(I492="AI",AA492-VLOOKUP(Q492,'PBT Tag Rates'!$A$6:$L$53,11,FALSE),AA492-VLOOKUP(Q492,'PBT Tag Rates'!$A$6:$L$53,12,FALSE)),0)</f>
        <v>2.5204081632653064</v>
      </c>
      <c r="AC492" s="9">
        <f t="shared" si="67"/>
        <v>15.180701864721238</v>
      </c>
      <c r="AD492" s="12" t="s">
        <v>1969</v>
      </c>
      <c r="AE492" s="8"/>
    </row>
    <row r="493" spans="1:31" x14ac:dyDescent="0.25">
      <c r="A493" t="s">
        <v>2078</v>
      </c>
      <c r="B493" t="s">
        <v>2789</v>
      </c>
      <c r="C493" t="s">
        <v>1374</v>
      </c>
      <c r="D493" s="1">
        <v>45534</v>
      </c>
      <c r="E493">
        <f t="shared" si="62"/>
        <v>40</v>
      </c>
      <c r="F493" t="s">
        <v>6</v>
      </c>
      <c r="G493">
        <v>800</v>
      </c>
      <c r="H493">
        <f t="shared" si="61"/>
        <v>80</v>
      </c>
      <c r="I493" t="s">
        <v>7</v>
      </c>
      <c r="J493" t="s">
        <v>8</v>
      </c>
      <c r="K493" t="s">
        <v>6717</v>
      </c>
      <c r="L493" t="s">
        <v>8</v>
      </c>
      <c r="M493" t="s">
        <v>6</v>
      </c>
      <c r="N493" t="str">
        <f t="shared" si="63"/>
        <v>M</v>
      </c>
      <c r="O493" t="s">
        <v>1656</v>
      </c>
      <c r="P493" t="s">
        <v>1657</v>
      </c>
      <c r="Q493" t="s">
        <v>476</v>
      </c>
      <c r="R493">
        <v>4</v>
      </c>
      <c r="S493">
        <f t="shared" si="64"/>
        <v>2020</v>
      </c>
      <c r="T493" t="s">
        <v>12</v>
      </c>
      <c r="U493">
        <v>0.999999999999996</v>
      </c>
      <c r="V493" t="s">
        <v>741</v>
      </c>
      <c r="W493">
        <f>VLOOKUP(Q493,'PBT Tag Rates'!$A$6:$D$67,4,FALSE)</f>
        <v>0.98845608500000004</v>
      </c>
      <c r="X493">
        <v>1</v>
      </c>
      <c r="Y493" s="8">
        <f t="shared" si="65"/>
        <v>1</v>
      </c>
      <c r="Z493" s="10">
        <f>IFERROR(LOOKUP(H493,{30,43,48,53,58,63,68,73,78,83,88,93,97},{42,47,52,57,62,67,72,77,82,87,92,99,100}),999)</f>
        <v>82</v>
      </c>
      <c r="AA493" s="9">
        <f t="shared" si="66"/>
        <v>2.5</v>
      </c>
      <c r="AB493" s="9">
        <f>IFERROR(IF(I493="AI",AA493-VLOOKUP(Q493,'PBT Tag Rates'!$A$6:$L$53,11,FALSE),AA493-VLOOKUP(Q493,'PBT Tag Rates'!$A$6:$L$53,12,FALSE)),0)</f>
        <v>2.5116787333045756</v>
      </c>
      <c r="AC493" s="9">
        <f t="shared" si="67"/>
        <v>15.128123526175017</v>
      </c>
      <c r="AD493" s="12" t="s">
        <v>1969</v>
      </c>
      <c r="AE493" s="8"/>
    </row>
    <row r="494" spans="1:31" x14ac:dyDescent="0.25">
      <c r="A494" t="s">
        <v>2078</v>
      </c>
      <c r="B494" t="s">
        <v>2790</v>
      </c>
      <c r="C494" t="s">
        <v>1375</v>
      </c>
      <c r="D494" s="1">
        <v>45534</v>
      </c>
      <c r="E494">
        <f t="shared" si="62"/>
        <v>40</v>
      </c>
      <c r="F494" t="s">
        <v>6</v>
      </c>
      <c r="G494">
        <v>630</v>
      </c>
      <c r="H494">
        <f t="shared" si="61"/>
        <v>63</v>
      </c>
      <c r="I494" t="s">
        <v>7</v>
      </c>
      <c r="J494" t="s">
        <v>8</v>
      </c>
      <c r="K494" t="s">
        <v>8</v>
      </c>
      <c r="L494" t="s">
        <v>8</v>
      </c>
      <c r="M494" t="s">
        <v>6</v>
      </c>
      <c r="N494" t="str">
        <f t="shared" si="63"/>
        <v>M</v>
      </c>
      <c r="O494" t="s">
        <v>7562</v>
      </c>
      <c r="P494" t="s">
        <v>7563</v>
      </c>
      <c r="Q494" t="s">
        <v>1610</v>
      </c>
      <c r="R494">
        <v>3</v>
      </c>
      <c r="S494">
        <f t="shared" si="64"/>
        <v>2021</v>
      </c>
      <c r="T494" t="s">
        <v>12</v>
      </c>
      <c r="U494">
        <v>0.999999999999996</v>
      </c>
      <c r="V494" t="s">
        <v>658</v>
      </c>
      <c r="W494">
        <f>VLOOKUP(Q494,'PBT Tag Rates'!$A$6:$D$67,4,FALSE)</f>
        <v>0.98260000000000003</v>
      </c>
      <c r="X494">
        <v>1</v>
      </c>
      <c r="Y494" s="8">
        <f t="shared" si="65"/>
        <v>1</v>
      </c>
      <c r="Z494" s="10">
        <f>IFERROR(LOOKUP(H494,{30,43,48,53,58,63,68,73,78,83,88,93,97},{42,47,52,57,62,67,72,77,82,87,92,99,100}),999)</f>
        <v>67</v>
      </c>
      <c r="AA494" s="9">
        <f t="shared" si="66"/>
        <v>2.5</v>
      </c>
      <c r="AB494" s="9">
        <f>IFERROR(IF(I494="AI",AA494-VLOOKUP(Q494,'PBT Tag Rates'!$A$6:$L$53,11,FALSE),AA494-VLOOKUP(Q494,'PBT Tag Rates'!$A$6:$L$53,12,FALSE)),0)</f>
        <v>2.5177081213108079</v>
      </c>
      <c r="AC494" s="9">
        <f t="shared" si="67"/>
        <v>15.164439208326577</v>
      </c>
      <c r="AD494" s="12" t="s">
        <v>1969</v>
      </c>
      <c r="AE494" s="8"/>
    </row>
    <row r="495" spans="1:31" x14ac:dyDescent="0.25">
      <c r="A495" t="s">
        <v>2078</v>
      </c>
      <c r="B495" t="s">
        <v>2791</v>
      </c>
      <c r="C495" t="s">
        <v>2792</v>
      </c>
      <c r="D495" s="1">
        <v>45534</v>
      </c>
      <c r="E495">
        <f t="shared" si="62"/>
        <v>40</v>
      </c>
      <c r="F495" t="s">
        <v>6</v>
      </c>
      <c r="G495">
        <v>430</v>
      </c>
      <c r="H495">
        <f t="shared" si="61"/>
        <v>43</v>
      </c>
      <c r="I495" t="s">
        <v>9</v>
      </c>
      <c r="J495">
        <v>1</v>
      </c>
      <c r="K495" t="s">
        <v>8</v>
      </c>
      <c r="L495" t="s">
        <v>8</v>
      </c>
      <c r="M495" t="s">
        <v>6</v>
      </c>
      <c r="N495" t="str">
        <f t="shared" si="63"/>
        <v>M</v>
      </c>
      <c r="O495" t="s">
        <v>7397</v>
      </c>
      <c r="P495" t="s">
        <v>7398</v>
      </c>
      <c r="Q495" t="s">
        <v>7200</v>
      </c>
      <c r="R495">
        <v>2</v>
      </c>
      <c r="S495">
        <f t="shared" si="64"/>
        <v>2022</v>
      </c>
      <c r="T495" t="s">
        <v>12</v>
      </c>
      <c r="U495">
        <v>1</v>
      </c>
      <c r="V495" t="s">
        <v>888</v>
      </c>
      <c r="W495">
        <f>VLOOKUP(Q495,'PBT Tag Rates'!$A$6:$D$67,4,FALSE)</f>
        <v>0.98</v>
      </c>
      <c r="X495">
        <v>1</v>
      </c>
      <c r="Y495" s="8">
        <f t="shared" si="65"/>
        <v>1</v>
      </c>
      <c r="Z495" s="10">
        <f>IFERROR(LOOKUP(H495,{30,43,48,53,58,63,68,73,78,83,88,93,97},{42,47,52,57,62,67,72,77,82,87,92,99,100}),999)</f>
        <v>47</v>
      </c>
      <c r="AA495" s="9">
        <f t="shared" si="66"/>
        <v>2.5</v>
      </c>
      <c r="AB495" s="9">
        <f>IFERROR(IF(I495="AI",AA495-VLOOKUP(Q495,'PBT Tag Rates'!$A$6:$L$53,11,FALSE),AA495-VLOOKUP(Q495,'PBT Tag Rates'!$A$6:$L$53,12,FALSE)),0)</f>
        <v>2.5204081632653059</v>
      </c>
      <c r="AC495" s="9">
        <f t="shared" si="67"/>
        <v>15.180701864721234</v>
      </c>
      <c r="AD495" s="12" t="s">
        <v>1969</v>
      </c>
      <c r="AE495" s="8"/>
    </row>
    <row r="496" spans="1:31" x14ac:dyDescent="0.25">
      <c r="A496" t="s">
        <v>2078</v>
      </c>
      <c r="B496" t="s">
        <v>2793</v>
      </c>
      <c r="C496" t="s">
        <v>1376</v>
      </c>
      <c r="D496" s="1">
        <v>45534</v>
      </c>
      <c r="E496">
        <f t="shared" si="62"/>
        <v>40</v>
      </c>
      <c r="F496" t="s">
        <v>14</v>
      </c>
      <c r="G496">
        <v>780</v>
      </c>
      <c r="H496">
        <f t="shared" si="61"/>
        <v>78</v>
      </c>
      <c r="I496" t="s">
        <v>7</v>
      </c>
      <c r="J496" t="s">
        <v>8</v>
      </c>
      <c r="K496" t="s">
        <v>6718</v>
      </c>
      <c r="L496" t="s">
        <v>8</v>
      </c>
      <c r="M496" t="s">
        <v>14</v>
      </c>
      <c r="N496" t="str">
        <f t="shared" si="63"/>
        <v>F</v>
      </c>
      <c r="O496" t="s">
        <v>7564</v>
      </c>
      <c r="P496" t="s">
        <v>7565</v>
      </c>
      <c r="Q496" t="s">
        <v>476</v>
      </c>
      <c r="R496">
        <v>4</v>
      </c>
      <c r="S496">
        <f t="shared" si="64"/>
        <v>2020</v>
      </c>
      <c r="T496" t="s">
        <v>12</v>
      </c>
      <c r="U496">
        <v>1</v>
      </c>
      <c r="V496" t="s">
        <v>741</v>
      </c>
      <c r="W496">
        <f>VLOOKUP(Q496,'PBT Tag Rates'!$A$6:$D$67,4,FALSE)</f>
        <v>0.98845608500000004</v>
      </c>
      <c r="X496">
        <v>1</v>
      </c>
      <c r="Y496" s="8">
        <f t="shared" si="65"/>
        <v>1.0208333333333333</v>
      </c>
      <c r="Z496" s="10">
        <f>IFERROR(LOOKUP(H496,{30,43,48,53,58,63,68,73,78,83,88,93,97},{42,47,52,57,62,67,72,77,82,87,92,99,100}),999)</f>
        <v>82</v>
      </c>
      <c r="AA496" s="9">
        <f t="shared" si="66"/>
        <v>2.552083333333333</v>
      </c>
      <c r="AB496" s="9">
        <f>IFERROR(IF(I496="AI",AA496-VLOOKUP(Q496,'PBT Tag Rates'!$A$6:$L$53,11,FALSE),AA496-VLOOKUP(Q496,'PBT Tag Rates'!$A$6:$L$53,12,FALSE)),0)</f>
        <v>2.5637620666379086</v>
      </c>
      <c r="AC496" s="9">
        <f t="shared" si="67"/>
        <v>15.441827301213536</v>
      </c>
      <c r="AD496" s="12" t="s">
        <v>1969</v>
      </c>
      <c r="AE496" s="8"/>
    </row>
    <row r="497" spans="1:31" x14ac:dyDescent="0.25">
      <c r="A497" t="s">
        <v>2078</v>
      </c>
      <c r="B497" t="s">
        <v>2794</v>
      </c>
      <c r="C497" t="s">
        <v>2795</v>
      </c>
      <c r="D497" s="1">
        <v>45534</v>
      </c>
      <c r="E497">
        <f t="shared" si="62"/>
        <v>40</v>
      </c>
      <c r="F497" t="s">
        <v>14</v>
      </c>
      <c r="G497">
        <v>700</v>
      </c>
      <c r="H497">
        <f t="shared" si="61"/>
        <v>70</v>
      </c>
      <c r="I497" t="s">
        <v>7</v>
      </c>
      <c r="J497" t="s">
        <v>8</v>
      </c>
      <c r="K497" t="s">
        <v>6719</v>
      </c>
      <c r="L497" t="s">
        <v>8</v>
      </c>
      <c r="M497" t="s">
        <v>14</v>
      </c>
      <c r="N497" t="str">
        <f t="shared" si="63"/>
        <v>F</v>
      </c>
      <c r="O497" t="s">
        <v>7566</v>
      </c>
      <c r="P497" t="s">
        <v>7567</v>
      </c>
      <c r="Q497" t="s">
        <v>476</v>
      </c>
      <c r="R497">
        <v>4</v>
      </c>
      <c r="S497">
        <f t="shared" si="64"/>
        <v>2020</v>
      </c>
      <c r="T497" t="s">
        <v>12</v>
      </c>
      <c r="U497">
        <v>1</v>
      </c>
      <c r="V497" t="s">
        <v>658</v>
      </c>
      <c r="W497">
        <f>VLOOKUP(Q497,'PBT Tag Rates'!$A$6:$D$67,4,FALSE)</f>
        <v>0.98845608500000004</v>
      </c>
      <c r="X497">
        <v>1</v>
      </c>
      <c r="Y497" s="8">
        <f t="shared" si="65"/>
        <v>1</v>
      </c>
      <c r="Z497" s="10">
        <f>IFERROR(LOOKUP(H497,{30,43,48,53,58,63,68,73,78,83,88,93,97},{42,47,52,57,62,67,72,77,82,87,92,99,100}),999)</f>
        <v>72</v>
      </c>
      <c r="AA497" s="9">
        <f t="shared" si="66"/>
        <v>2.5</v>
      </c>
      <c r="AB497" s="9">
        <f>IFERROR(IF(I497="AI",AA497-VLOOKUP(Q497,'PBT Tag Rates'!$A$6:$L$53,11,FALSE),AA497-VLOOKUP(Q497,'PBT Tag Rates'!$A$6:$L$53,12,FALSE)),0)</f>
        <v>2.5116787333045756</v>
      </c>
      <c r="AC497" s="9">
        <f t="shared" si="67"/>
        <v>15.128123526175017</v>
      </c>
      <c r="AD497" s="12" t="s">
        <v>1969</v>
      </c>
      <c r="AE497" s="8"/>
    </row>
    <row r="498" spans="1:31" x14ac:dyDescent="0.25">
      <c r="A498" t="s">
        <v>2078</v>
      </c>
      <c r="B498" t="s">
        <v>2796</v>
      </c>
      <c r="C498" t="s">
        <v>2797</v>
      </c>
      <c r="D498" s="1">
        <v>45534</v>
      </c>
      <c r="E498">
        <f t="shared" si="62"/>
        <v>40</v>
      </c>
      <c r="F498" t="s">
        <v>6</v>
      </c>
      <c r="G498">
        <v>770</v>
      </c>
      <c r="H498">
        <f t="shared" si="61"/>
        <v>77</v>
      </c>
      <c r="I498" t="s">
        <v>9</v>
      </c>
      <c r="J498">
        <v>1</v>
      </c>
      <c r="K498" t="s">
        <v>8</v>
      </c>
      <c r="L498" t="s">
        <v>8</v>
      </c>
      <c r="M498" t="s">
        <v>6</v>
      </c>
      <c r="N498" t="str">
        <f t="shared" si="63"/>
        <v>M</v>
      </c>
      <c r="O498" t="s">
        <v>1282</v>
      </c>
      <c r="P498" t="s">
        <v>1283</v>
      </c>
      <c r="Q498" t="s">
        <v>171</v>
      </c>
      <c r="R498">
        <v>5</v>
      </c>
      <c r="S498">
        <f t="shared" si="64"/>
        <v>2019</v>
      </c>
      <c r="T498" t="s">
        <v>12</v>
      </c>
      <c r="U498">
        <v>1</v>
      </c>
      <c r="V498" t="s">
        <v>888</v>
      </c>
      <c r="W498">
        <f>VLOOKUP(Q498,'PBT Tag Rates'!$A$6:$D$67,4,FALSE)</f>
        <v>0.95971980899999998</v>
      </c>
      <c r="X498">
        <v>1</v>
      </c>
      <c r="Y498" s="8">
        <f t="shared" si="65"/>
        <v>1.0104166666666667</v>
      </c>
      <c r="Z498" s="10">
        <f>IFERROR(LOOKUP(H498,{30,43,48,53,58,63,68,73,78,83,88,93,97},{42,47,52,57,62,67,72,77,82,87,92,99,100}),999)</f>
        <v>77</v>
      </c>
      <c r="AA498" s="9">
        <f t="shared" si="66"/>
        <v>2.5260416666666665</v>
      </c>
      <c r="AB498" s="9">
        <f>IFERROR(IF(I498="AI",AA498-VLOOKUP(Q498,'PBT Tag Rates'!$A$6:$L$53,11,FALSE),AA498-VLOOKUP(Q498,'PBT Tag Rates'!$A$6:$L$53,12,FALSE)),0)</f>
        <v>2.5680124487868885</v>
      </c>
      <c r="AC498" s="9">
        <f t="shared" si="67"/>
        <v>15.46742783098297</v>
      </c>
      <c r="AD498" s="12" t="s">
        <v>1969</v>
      </c>
      <c r="AE498" s="8"/>
    </row>
    <row r="499" spans="1:31" x14ac:dyDescent="0.25">
      <c r="A499" t="s">
        <v>2078</v>
      </c>
      <c r="B499" t="s">
        <v>2798</v>
      </c>
      <c r="C499" t="s">
        <v>2799</v>
      </c>
      <c r="D499" s="1">
        <v>45534</v>
      </c>
      <c r="E499">
        <f t="shared" si="62"/>
        <v>40</v>
      </c>
      <c r="F499" t="s">
        <v>14</v>
      </c>
      <c r="G499">
        <v>740</v>
      </c>
      <c r="H499">
        <f t="shared" si="61"/>
        <v>74</v>
      </c>
      <c r="I499" t="s">
        <v>7</v>
      </c>
      <c r="J499" t="s">
        <v>8</v>
      </c>
      <c r="K499" t="s">
        <v>6720</v>
      </c>
      <c r="L499" t="s">
        <v>8</v>
      </c>
      <c r="M499" t="s">
        <v>14</v>
      </c>
      <c r="N499" t="str">
        <f t="shared" si="63"/>
        <v>F</v>
      </c>
      <c r="O499" t="s">
        <v>439</v>
      </c>
      <c r="P499" t="s">
        <v>7568</v>
      </c>
      <c r="Q499" t="s">
        <v>295</v>
      </c>
      <c r="R499">
        <v>4</v>
      </c>
      <c r="S499">
        <f t="shared" si="64"/>
        <v>2020</v>
      </c>
      <c r="T499" t="s">
        <v>12</v>
      </c>
      <c r="U499">
        <v>1</v>
      </c>
      <c r="V499" t="s">
        <v>888</v>
      </c>
      <c r="W499">
        <f>VLOOKUP(Q499,'PBT Tag Rates'!$A$6:$D$67,4,FALSE)</f>
        <v>0.98961045999999997</v>
      </c>
      <c r="X499">
        <v>1</v>
      </c>
      <c r="Y499" s="8">
        <f t="shared" si="65"/>
        <v>1</v>
      </c>
      <c r="Z499" s="10">
        <f>IFERROR(LOOKUP(H499,{30,43,48,53,58,63,68,73,78,83,88,93,97},{42,47,52,57,62,67,72,77,82,87,92,99,100}),999)</f>
        <v>77</v>
      </c>
      <c r="AA499" s="9">
        <f t="shared" si="66"/>
        <v>2.5</v>
      </c>
      <c r="AB499" s="9">
        <f>IFERROR(IF(I499="AI",AA499-VLOOKUP(Q499,'PBT Tag Rates'!$A$6:$L$53,11,FALSE),AA499-VLOOKUP(Q499,'PBT Tag Rates'!$A$6:$L$53,12,FALSE)),0)</f>
        <v>2.5104986157886811</v>
      </c>
      <c r="AC499" s="9">
        <f t="shared" si="67"/>
        <v>15.121015545636293</v>
      </c>
      <c r="AD499" s="12" t="s">
        <v>1969</v>
      </c>
      <c r="AE499" s="8"/>
    </row>
    <row r="500" spans="1:31" x14ac:dyDescent="0.25">
      <c r="A500" t="s">
        <v>2078</v>
      </c>
      <c r="B500" t="s">
        <v>2800</v>
      </c>
      <c r="C500" t="s">
        <v>2801</v>
      </c>
      <c r="D500" s="1">
        <v>45534</v>
      </c>
      <c r="E500">
        <f t="shared" si="62"/>
        <v>40</v>
      </c>
      <c r="F500" t="s">
        <v>6</v>
      </c>
      <c r="G500">
        <v>680</v>
      </c>
      <c r="H500">
        <f t="shared" si="61"/>
        <v>68</v>
      </c>
      <c r="I500" t="s">
        <v>9</v>
      </c>
      <c r="J500">
        <v>1</v>
      </c>
      <c r="K500" t="s">
        <v>8</v>
      </c>
      <c r="L500" t="s">
        <v>8</v>
      </c>
      <c r="M500" t="s">
        <v>6</v>
      </c>
      <c r="N500" t="str">
        <f t="shared" si="63"/>
        <v>M</v>
      </c>
      <c r="O500" t="s">
        <v>7569</v>
      </c>
      <c r="P500" t="s">
        <v>7570</v>
      </c>
      <c r="Q500" t="s">
        <v>295</v>
      </c>
      <c r="R500">
        <v>4</v>
      </c>
      <c r="S500">
        <f t="shared" si="64"/>
        <v>2020</v>
      </c>
      <c r="T500" t="s">
        <v>12</v>
      </c>
      <c r="U500">
        <v>0.999999999999999</v>
      </c>
      <c r="V500" t="s">
        <v>886</v>
      </c>
      <c r="W500">
        <f>VLOOKUP(Q500,'PBT Tag Rates'!$A$6:$D$67,4,FALSE)</f>
        <v>0.98961045999999997</v>
      </c>
      <c r="X500">
        <v>1</v>
      </c>
      <c r="Y500" s="8">
        <f t="shared" si="65"/>
        <v>1.028169014084507</v>
      </c>
      <c r="Z500" s="10">
        <f>IFERROR(LOOKUP(H500,{30,43,48,53,58,63,68,73,78,83,88,93,97},{42,47,52,57,62,67,72,77,82,87,92,99,100}),999)</f>
        <v>72</v>
      </c>
      <c r="AA500" s="9">
        <f t="shared" si="66"/>
        <v>2.5704225352112675</v>
      </c>
      <c r="AB500" s="9">
        <f>IFERROR(IF(I500="AI",AA500-VLOOKUP(Q500,'PBT Tag Rates'!$A$6:$L$53,11,FALSE),AA500-VLOOKUP(Q500,'PBT Tag Rates'!$A$6:$L$53,12,FALSE)),0)</f>
        <v>2.5809211509999486</v>
      </c>
      <c r="AC500" s="9">
        <f t="shared" si="67"/>
        <v>15.545178396392602</v>
      </c>
      <c r="AD500" s="12" t="s">
        <v>1969</v>
      </c>
      <c r="AE500" s="8"/>
    </row>
    <row r="501" spans="1:31" x14ac:dyDescent="0.25">
      <c r="A501" t="s">
        <v>2078</v>
      </c>
      <c r="B501" t="s">
        <v>2802</v>
      </c>
      <c r="C501" t="s">
        <v>2803</v>
      </c>
      <c r="D501" s="1">
        <v>45534</v>
      </c>
      <c r="E501">
        <f t="shared" si="62"/>
        <v>40</v>
      </c>
      <c r="F501" t="s">
        <v>6</v>
      </c>
      <c r="G501">
        <v>650</v>
      </c>
      <c r="H501">
        <f t="shared" si="61"/>
        <v>65</v>
      </c>
      <c r="I501" t="s">
        <v>7</v>
      </c>
      <c r="J501" t="s">
        <v>8</v>
      </c>
      <c r="K501" t="s">
        <v>8</v>
      </c>
      <c r="L501" t="s">
        <v>8</v>
      </c>
      <c r="M501" t="s">
        <v>6</v>
      </c>
      <c r="N501" t="str">
        <f t="shared" si="63"/>
        <v>M</v>
      </c>
      <c r="O501" t="s">
        <v>7571</v>
      </c>
      <c r="P501" t="s">
        <v>7572</v>
      </c>
      <c r="Q501" t="s">
        <v>940</v>
      </c>
      <c r="R501">
        <v>3</v>
      </c>
      <c r="S501">
        <f t="shared" si="64"/>
        <v>2021</v>
      </c>
      <c r="T501" t="s">
        <v>12</v>
      </c>
      <c r="U501">
        <v>0.999999999999999</v>
      </c>
      <c r="V501" t="s">
        <v>892</v>
      </c>
      <c r="W501">
        <f>VLOOKUP(Q501,'PBT Tag Rates'!$A$6:$D$67,4,FALSE)</f>
        <v>0.98140000000000005</v>
      </c>
      <c r="X501">
        <v>1</v>
      </c>
      <c r="Y501" s="8">
        <f t="shared" si="65"/>
        <v>1</v>
      </c>
      <c r="Z501" s="10">
        <f>IFERROR(LOOKUP(H501,{30,43,48,53,58,63,68,73,78,83,88,93,97},{42,47,52,57,62,67,72,77,82,87,92,99,100}),999)</f>
        <v>67</v>
      </c>
      <c r="AA501" s="9">
        <f t="shared" si="66"/>
        <v>2.5</v>
      </c>
      <c r="AB501" s="9">
        <f>IFERROR(IF(I501="AI",AA501-VLOOKUP(Q501,'PBT Tag Rates'!$A$6:$L$53,11,FALSE),AA501-VLOOKUP(Q501,'PBT Tag Rates'!$A$6:$L$53,12,FALSE)),0)</f>
        <v>2.5189525168127167</v>
      </c>
      <c r="AC501" s="9">
        <f t="shared" si="67"/>
        <v>15.1719343424051</v>
      </c>
      <c r="AD501" s="12" t="s">
        <v>1969</v>
      </c>
      <c r="AE501" s="8"/>
    </row>
    <row r="502" spans="1:31" x14ac:dyDescent="0.25">
      <c r="A502" t="s">
        <v>2078</v>
      </c>
      <c r="B502" t="s">
        <v>2804</v>
      </c>
      <c r="C502" t="s">
        <v>1377</v>
      </c>
      <c r="D502" s="1">
        <v>45534</v>
      </c>
      <c r="E502">
        <f t="shared" si="62"/>
        <v>40</v>
      </c>
      <c r="F502" t="s">
        <v>6</v>
      </c>
      <c r="G502">
        <v>690</v>
      </c>
      <c r="H502">
        <f t="shared" si="61"/>
        <v>69</v>
      </c>
      <c r="I502" t="s">
        <v>7</v>
      </c>
      <c r="J502" t="s">
        <v>8</v>
      </c>
      <c r="K502" t="s">
        <v>8</v>
      </c>
      <c r="L502" t="s">
        <v>8</v>
      </c>
      <c r="M502" t="s">
        <v>14</v>
      </c>
      <c r="N502" t="str">
        <f t="shared" si="63"/>
        <v>F</v>
      </c>
      <c r="O502" t="s">
        <v>7299</v>
      </c>
      <c r="P502" t="s">
        <v>7300</v>
      </c>
      <c r="Q502" t="s">
        <v>295</v>
      </c>
      <c r="R502">
        <v>4</v>
      </c>
      <c r="S502">
        <f t="shared" si="64"/>
        <v>2020</v>
      </c>
      <c r="T502" t="s">
        <v>12</v>
      </c>
      <c r="U502">
        <v>1</v>
      </c>
      <c r="V502" t="s">
        <v>886</v>
      </c>
      <c r="W502">
        <f>VLOOKUP(Q502,'PBT Tag Rates'!$A$6:$D$67,4,FALSE)</f>
        <v>0.98961045999999997</v>
      </c>
      <c r="X502">
        <v>1</v>
      </c>
      <c r="Y502" s="8">
        <f t="shared" si="65"/>
        <v>1</v>
      </c>
      <c r="Z502" s="10">
        <f>IFERROR(LOOKUP(H502,{30,43,48,53,58,63,68,73,78,83,88,93,97},{42,47,52,57,62,67,72,77,82,87,92,99,100}),999)</f>
        <v>72</v>
      </c>
      <c r="AA502" s="9">
        <f t="shared" si="66"/>
        <v>2.5</v>
      </c>
      <c r="AB502" s="9">
        <f>IFERROR(IF(I502="AI",AA502-VLOOKUP(Q502,'PBT Tag Rates'!$A$6:$L$53,11,FALSE),AA502-VLOOKUP(Q502,'PBT Tag Rates'!$A$6:$L$53,12,FALSE)),0)</f>
        <v>2.5104986157886811</v>
      </c>
      <c r="AC502" s="9">
        <f t="shared" si="67"/>
        <v>15.121015545636293</v>
      </c>
      <c r="AD502" s="12" t="s">
        <v>1969</v>
      </c>
      <c r="AE502" s="8"/>
    </row>
    <row r="503" spans="1:31" x14ac:dyDescent="0.25">
      <c r="A503" t="s">
        <v>2078</v>
      </c>
      <c r="B503" t="s">
        <v>2805</v>
      </c>
      <c r="C503" t="s">
        <v>1378</v>
      </c>
      <c r="D503" s="1">
        <v>45534</v>
      </c>
      <c r="E503">
        <f t="shared" si="62"/>
        <v>40</v>
      </c>
      <c r="F503" t="s">
        <v>6</v>
      </c>
      <c r="G503">
        <v>830</v>
      </c>
      <c r="H503">
        <f t="shared" ref="H503:H566" si="68">G503/10</f>
        <v>83</v>
      </c>
      <c r="I503" t="s">
        <v>9</v>
      </c>
      <c r="J503">
        <v>1</v>
      </c>
      <c r="K503" t="s">
        <v>8</v>
      </c>
      <c r="L503" t="s">
        <v>8</v>
      </c>
      <c r="M503" t="s">
        <v>6</v>
      </c>
      <c r="N503" t="str">
        <f t="shared" si="63"/>
        <v>M</v>
      </c>
      <c r="O503" t="s">
        <v>1390</v>
      </c>
      <c r="P503" t="s">
        <v>7533</v>
      </c>
      <c r="Q503" t="s">
        <v>295</v>
      </c>
      <c r="R503">
        <v>4</v>
      </c>
      <c r="S503">
        <f t="shared" si="64"/>
        <v>2020</v>
      </c>
      <c r="T503" t="s">
        <v>12</v>
      </c>
      <c r="U503">
        <v>0.999999999999998</v>
      </c>
      <c r="V503" t="s">
        <v>889</v>
      </c>
      <c r="W503">
        <f>VLOOKUP(Q503,'PBT Tag Rates'!$A$6:$D$67,4,FALSE)</f>
        <v>0.98961045999999997</v>
      </c>
      <c r="X503">
        <v>1</v>
      </c>
      <c r="Y503" s="8">
        <f t="shared" si="65"/>
        <v>1</v>
      </c>
      <c r="Z503" s="10">
        <f>IFERROR(LOOKUP(H503,{30,43,48,53,58,63,68,73,78,83,88,93,97},{42,47,52,57,62,67,72,77,82,87,92,99,100}),999)</f>
        <v>87</v>
      </c>
      <c r="AA503" s="9">
        <f t="shared" si="66"/>
        <v>2.5</v>
      </c>
      <c r="AB503" s="9">
        <f>IFERROR(IF(I503="AI",AA503-VLOOKUP(Q503,'PBT Tag Rates'!$A$6:$L$53,11,FALSE),AA503-VLOOKUP(Q503,'PBT Tag Rates'!$A$6:$L$53,12,FALSE)),0)</f>
        <v>2.5104986157886811</v>
      </c>
      <c r="AC503" s="9">
        <f t="shared" si="67"/>
        <v>15.121015545636293</v>
      </c>
      <c r="AD503" s="12" t="s">
        <v>1969</v>
      </c>
      <c r="AE503" s="8"/>
    </row>
    <row r="504" spans="1:31" x14ac:dyDescent="0.25">
      <c r="A504" t="s">
        <v>2078</v>
      </c>
      <c r="B504" t="s">
        <v>2806</v>
      </c>
      <c r="C504" t="s">
        <v>2807</v>
      </c>
      <c r="D504" s="1">
        <v>45534</v>
      </c>
      <c r="E504">
        <f t="shared" si="62"/>
        <v>40</v>
      </c>
      <c r="F504" t="s">
        <v>6</v>
      </c>
      <c r="G504">
        <v>770</v>
      </c>
      <c r="H504">
        <f t="shared" si="68"/>
        <v>77</v>
      </c>
      <c r="I504" t="s">
        <v>9</v>
      </c>
      <c r="J504">
        <v>1</v>
      </c>
      <c r="K504" t="s">
        <v>8</v>
      </c>
      <c r="L504" t="s">
        <v>8</v>
      </c>
      <c r="M504" t="s">
        <v>6</v>
      </c>
      <c r="N504" t="str">
        <f t="shared" si="63"/>
        <v>M</v>
      </c>
      <c r="O504" t="s">
        <v>348</v>
      </c>
      <c r="P504" t="s">
        <v>349</v>
      </c>
      <c r="Q504" t="s">
        <v>295</v>
      </c>
      <c r="R504">
        <v>4</v>
      </c>
      <c r="S504">
        <f t="shared" si="64"/>
        <v>2020</v>
      </c>
      <c r="T504" t="s">
        <v>12</v>
      </c>
      <c r="U504">
        <v>1</v>
      </c>
      <c r="V504" t="s">
        <v>892</v>
      </c>
      <c r="W504">
        <f>VLOOKUP(Q504,'PBT Tag Rates'!$A$6:$D$67,4,FALSE)</f>
        <v>0.98961045999999997</v>
      </c>
      <c r="X504">
        <v>1</v>
      </c>
      <c r="Y504" s="8">
        <f t="shared" si="65"/>
        <v>1.0104166666666667</v>
      </c>
      <c r="Z504" s="10">
        <f>IFERROR(LOOKUP(H504,{30,43,48,53,58,63,68,73,78,83,88,93,97},{42,47,52,57,62,67,72,77,82,87,92,99,100}),999)</f>
        <v>77</v>
      </c>
      <c r="AA504" s="9">
        <f t="shared" si="66"/>
        <v>2.5260416666666665</v>
      </c>
      <c r="AB504" s="9">
        <f>IFERROR(IF(I504="AI",AA504-VLOOKUP(Q504,'PBT Tag Rates'!$A$6:$L$53,11,FALSE),AA504-VLOOKUP(Q504,'PBT Tag Rates'!$A$6:$L$53,12,FALSE)),0)</f>
        <v>2.5365402824553476</v>
      </c>
      <c r="AC504" s="9">
        <f t="shared" si="67"/>
        <v>15.277867433155553</v>
      </c>
      <c r="AD504" s="12" t="s">
        <v>1969</v>
      </c>
      <c r="AE504" s="8"/>
    </row>
    <row r="505" spans="1:31" x14ac:dyDescent="0.25">
      <c r="A505" t="s">
        <v>2078</v>
      </c>
      <c r="B505" t="s">
        <v>2808</v>
      </c>
      <c r="C505" t="s">
        <v>1379</v>
      </c>
      <c r="D505" s="1">
        <v>45534</v>
      </c>
      <c r="E505">
        <f t="shared" si="62"/>
        <v>40</v>
      </c>
      <c r="F505" t="s">
        <v>6</v>
      </c>
      <c r="G505">
        <v>660</v>
      </c>
      <c r="H505">
        <f t="shared" si="68"/>
        <v>66</v>
      </c>
      <c r="I505" t="s">
        <v>7</v>
      </c>
      <c r="J505" t="s">
        <v>8</v>
      </c>
      <c r="K505" t="s">
        <v>8</v>
      </c>
      <c r="L505" t="s">
        <v>8</v>
      </c>
      <c r="M505" t="s">
        <v>6</v>
      </c>
      <c r="N505" t="str">
        <f t="shared" si="63"/>
        <v>M</v>
      </c>
      <c r="O505" t="s">
        <v>1846</v>
      </c>
      <c r="P505" t="s">
        <v>7249</v>
      </c>
      <c r="Q505" t="s">
        <v>940</v>
      </c>
      <c r="R505">
        <v>3</v>
      </c>
      <c r="S505">
        <f t="shared" si="64"/>
        <v>2021</v>
      </c>
      <c r="T505" t="s">
        <v>12</v>
      </c>
      <c r="U505">
        <v>1</v>
      </c>
      <c r="V505" t="s">
        <v>893</v>
      </c>
      <c r="W505">
        <f>VLOOKUP(Q505,'PBT Tag Rates'!$A$6:$D$67,4,FALSE)</f>
        <v>0.98140000000000005</v>
      </c>
      <c r="X505">
        <v>1</v>
      </c>
      <c r="Y505" s="8">
        <f t="shared" si="65"/>
        <v>1</v>
      </c>
      <c r="Z505" s="10">
        <f>IFERROR(LOOKUP(H505,{30,43,48,53,58,63,68,73,78,83,88,93,97},{42,47,52,57,62,67,72,77,82,87,92,99,100}),999)</f>
        <v>67</v>
      </c>
      <c r="AA505" s="9">
        <f t="shared" si="66"/>
        <v>2.5</v>
      </c>
      <c r="AB505" s="9">
        <f>IFERROR(IF(I505="AI",AA505-VLOOKUP(Q505,'PBT Tag Rates'!$A$6:$L$53,11,FALSE),AA505-VLOOKUP(Q505,'PBT Tag Rates'!$A$6:$L$53,12,FALSE)),0)</f>
        <v>2.5189525168127167</v>
      </c>
      <c r="AC505" s="9">
        <f t="shared" si="67"/>
        <v>15.1719343424051</v>
      </c>
      <c r="AD505" s="12" t="s">
        <v>1969</v>
      </c>
      <c r="AE505" s="8"/>
    </row>
    <row r="506" spans="1:31" x14ac:dyDescent="0.25">
      <c r="A506" t="s">
        <v>2078</v>
      </c>
      <c r="B506" t="s">
        <v>2809</v>
      </c>
      <c r="C506" t="s">
        <v>2810</v>
      </c>
      <c r="D506" s="1">
        <v>45535</v>
      </c>
      <c r="E506">
        <f t="shared" si="62"/>
        <v>40</v>
      </c>
      <c r="F506" t="s">
        <v>6</v>
      </c>
      <c r="G506">
        <v>790</v>
      </c>
      <c r="H506">
        <f t="shared" si="68"/>
        <v>79</v>
      </c>
      <c r="I506" t="s">
        <v>7</v>
      </c>
      <c r="J506" t="s">
        <v>8</v>
      </c>
      <c r="K506" t="s">
        <v>6721</v>
      </c>
      <c r="L506" t="s">
        <v>8</v>
      </c>
      <c r="M506" t="s">
        <v>14</v>
      </c>
      <c r="N506" t="str">
        <f t="shared" si="63"/>
        <v>F</v>
      </c>
      <c r="O506" t="s">
        <v>1649</v>
      </c>
      <c r="P506" t="s">
        <v>1650</v>
      </c>
      <c r="Q506" t="s">
        <v>295</v>
      </c>
      <c r="R506">
        <v>4</v>
      </c>
      <c r="S506">
        <f t="shared" si="64"/>
        <v>2020</v>
      </c>
      <c r="T506" t="s">
        <v>12</v>
      </c>
      <c r="U506">
        <v>1</v>
      </c>
      <c r="V506" t="s">
        <v>889</v>
      </c>
      <c r="W506">
        <f>VLOOKUP(Q506,'PBT Tag Rates'!$A$6:$D$67,4,FALSE)</f>
        <v>0.98961045999999997</v>
      </c>
      <c r="X506">
        <v>1</v>
      </c>
      <c r="Y506" s="8">
        <f t="shared" si="65"/>
        <v>1.0208333333333333</v>
      </c>
      <c r="Z506" s="10">
        <f>IFERROR(LOOKUP(H506,{30,43,48,53,58,63,68,73,78,83,88,93,97},{42,47,52,57,62,67,72,77,82,87,92,99,100}),999)</f>
        <v>82</v>
      </c>
      <c r="AA506" s="9">
        <f t="shared" si="66"/>
        <v>2.552083333333333</v>
      </c>
      <c r="AB506" s="9">
        <f>IFERROR(IF(I506="AI",AA506-VLOOKUP(Q506,'PBT Tag Rates'!$A$6:$L$53,11,FALSE),AA506-VLOOKUP(Q506,'PBT Tag Rates'!$A$6:$L$53,12,FALSE)),0)</f>
        <v>2.5625819491220141</v>
      </c>
      <c r="AC506" s="9">
        <f t="shared" si="67"/>
        <v>15.434719320674812</v>
      </c>
      <c r="AD506" s="12" t="s">
        <v>1969</v>
      </c>
      <c r="AE506" s="8"/>
    </row>
    <row r="507" spans="1:31" x14ac:dyDescent="0.25">
      <c r="A507" t="s">
        <v>2078</v>
      </c>
      <c r="B507" t="s">
        <v>2811</v>
      </c>
      <c r="C507" t="s">
        <v>2812</v>
      </c>
      <c r="D507" s="1">
        <v>45535</v>
      </c>
      <c r="E507">
        <f t="shared" si="62"/>
        <v>40</v>
      </c>
      <c r="F507" t="s">
        <v>14</v>
      </c>
      <c r="G507">
        <v>710</v>
      </c>
      <c r="H507">
        <f t="shared" si="68"/>
        <v>71</v>
      </c>
      <c r="I507" t="s">
        <v>7</v>
      </c>
      <c r="J507" t="s">
        <v>8</v>
      </c>
      <c r="K507" t="s">
        <v>6722</v>
      </c>
      <c r="L507" t="s">
        <v>8</v>
      </c>
      <c r="M507" t="s">
        <v>14</v>
      </c>
      <c r="N507" t="str">
        <f t="shared" si="63"/>
        <v>F</v>
      </c>
      <c r="O507" t="s">
        <v>8</v>
      </c>
      <c r="P507" t="s">
        <v>8</v>
      </c>
      <c r="Q507" t="s">
        <v>11</v>
      </c>
      <c r="R507" t="s">
        <v>8</v>
      </c>
      <c r="S507" t="str">
        <f t="shared" si="64"/>
        <v>U</v>
      </c>
      <c r="T507" t="s">
        <v>12</v>
      </c>
      <c r="U507">
        <v>0.999999999999996</v>
      </c>
      <c r="V507" t="s">
        <v>8</v>
      </c>
      <c r="W507">
        <f>VLOOKUP(Q507,'PBT Tag Rates'!$A$6:$D$67,4,FALSE)</f>
        <v>1</v>
      </c>
      <c r="X507">
        <v>1</v>
      </c>
      <c r="Y507" s="8">
        <f t="shared" si="65"/>
        <v>1</v>
      </c>
      <c r="Z507" s="10">
        <f>IFERROR(LOOKUP(H507,{30,43,48,53,58,63,68,73,78,83,88,93,97},{42,47,52,57,62,67,72,77,82,87,92,99,100}),999)</f>
        <v>72</v>
      </c>
      <c r="AA507" s="9">
        <f t="shared" si="66"/>
        <v>2.5</v>
      </c>
      <c r="AB507" s="9">
        <f>IFERROR(IF(I507="AI",AA507-VLOOKUP(Q507,'PBT Tag Rates'!$A$6:$L$53,11,FALSE),AA507-VLOOKUP(Q507,'PBT Tag Rates'!$A$6:$L$53,12,FALSE)),0)</f>
        <v>2.4586968734976251</v>
      </c>
      <c r="AC507" s="9">
        <f t="shared" si="67"/>
        <v>14.809007825118979</v>
      </c>
      <c r="AD507" s="12" t="s">
        <v>1969</v>
      </c>
      <c r="AE507" s="8"/>
    </row>
    <row r="508" spans="1:31" x14ac:dyDescent="0.25">
      <c r="A508" t="s">
        <v>2078</v>
      </c>
      <c r="B508" t="s">
        <v>2813</v>
      </c>
      <c r="C508" t="s">
        <v>1381</v>
      </c>
      <c r="D508" s="1">
        <v>45535</v>
      </c>
      <c r="E508">
        <f t="shared" si="62"/>
        <v>40</v>
      </c>
      <c r="F508" t="s">
        <v>6</v>
      </c>
      <c r="G508">
        <v>670</v>
      </c>
      <c r="H508">
        <f t="shared" si="68"/>
        <v>67</v>
      </c>
      <c r="I508" t="s">
        <v>7</v>
      </c>
      <c r="J508" t="s">
        <v>8</v>
      </c>
      <c r="K508" t="s">
        <v>8</v>
      </c>
      <c r="L508" t="s">
        <v>8</v>
      </c>
      <c r="M508" t="s">
        <v>6</v>
      </c>
      <c r="N508" t="str">
        <f t="shared" si="63"/>
        <v>M</v>
      </c>
      <c r="O508" t="s">
        <v>7411</v>
      </c>
      <c r="P508" t="s">
        <v>7573</v>
      </c>
      <c r="Q508" t="s">
        <v>940</v>
      </c>
      <c r="R508">
        <v>3</v>
      </c>
      <c r="S508">
        <f t="shared" si="64"/>
        <v>2021</v>
      </c>
      <c r="T508" t="s">
        <v>12</v>
      </c>
      <c r="U508">
        <v>0.999999999999998</v>
      </c>
      <c r="V508" t="s">
        <v>889</v>
      </c>
      <c r="W508">
        <f>VLOOKUP(Q508,'PBT Tag Rates'!$A$6:$D$67,4,FALSE)</f>
        <v>0.98140000000000005</v>
      </c>
      <c r="X508">
        <v>1</v>
      </c>
      <c r="Y508" s="8">
        <f t="shared" si="65"/>
        <v>1</v>
      </c>
      <c r="Z508" s="10">
        <f>IFERROR(LOOKUP(H508,{30,43,48,53,58,63,68,73,78,83,88,93,97},{42,47,52,57,62,67,72,77,82,87,92,99,100}),999)</f>
        <v>67</v>
      </c>
      <c r="AA508" s="9">
        <f t="shared" si="66"/>
        <v>2.5</v>
      </c>
      <c r="AB508" s="9">
        <f>IFERROR(IF(I508="AI",AA508-VLOOKUP(Q508,'PBT Tag Rates'!$A$6:$L$53,11,FALSE),AA508-VLOOKUP(Q508,'PBT Tag Rates'!$A$6:$L$53,12,FALSE)),0)</f>
        <v>2.5189525168127167</v>
      </c>
      <c r="AC508" s="9">
        <f t="shared" si="67"/>
        <v>15.1719343424051</v>
      </c>
      <c r="AD508" s="12" t="s">
        <v>1969</v>
      </c>
      <c r="AE508" s="8"/>
    </row>
    <row r="509" spans="1:31" x14ac:dyDescent="0.25">
      <c r="A509" t="s">
        <v>2078</v>
      </c>
      <c r="B509" t="s">
        <v>2814</v>
      </c>
      <c r="C509" t="s">
        <v>2815</v>
      </c>
      <c r="D509" s="1">
        <v>45535</v>
      </c>
      <c r="E509">
        <f t="shared" si="62"/>
        <v>40</v>
      </c>
      <c r="F509" t="s">
        <v>14</v>
      </c>
      <c r="G509">
        <v>770</v>
      </c>
      <c r="H509">
        <f t="shared" si="68"/>
        <v>77</v>
      </c>
      <c r="I509" t="s">
        <v>7</v>
      </c>
      <c r="J509" t="s">
        <v>8</v>
      </c>
      <c r="K509" t="s">
        <v>6723</v>
      </c>
      <c r="L509" t="s">
        <v>8</v>
      </c>
      <c r="M509" t="s">
        <v>14</v>
      </c>
      <c r="N509" t="str">
        <f t="shared" si="63"/>
        <v>F</v>
      </c>
      <c r="O509" t="s">
        <v>196</v>
      </c>
      <c r="P509" t="s">
        <v>429</v>
      </c>
      <c r="Q509" t="s">
        <v>171</v>
      </c>
      <c r="R509">
        <v>5</v>
      </c>
      <c r="S509">
        <f t="shared" si="64"/>
        <v>2019</v>
      </c>
      <c r="T509" t="s">
        <v>12</v>
      </c>
      <c r="U509">
        <v>1</v>
      </c>
      <c r="V509" t="s">
        <v>893</v>
      </c>
      <c r="W509">
        <f>VLOOKUP(Q509,'PBT Tag Rates'!$A$6:$D$67,4,FALSE)</f>
        <v>0.95971980899999998</v>
      </c>
      <c r="X509">
        <v>1</v>
      </c>
      <c r="Y509" s="8">
        <f t="shared" si="65"/>
        <v>1</v>
      </c>
      <c r="Z509" s="10">
        <f>IFERROR(LOOKUP(H509,{30,43,48,53,58,63,68,73,78,83,88,93,97},{42,47,52,57,62,67,72,77,82,87,92,99,100}),999)</f>
        <v>77</v>
      </c>
      <c r="AA509" s="9">
        <f t="shared" si="66"/>
        <v>2.5</v>
      </c>
      <c r="AB509" s="9">
        <f>IFERROR(IF(I509="AI",AA509-VLOOKUP(Q509,'PBT Tag Rates'!$A$6:$L$53,11,FALSE),AA509-VLOOKUP(Q509,'PBT Tag Rates'!$A$6:$L$53,12,FALSE)),0)</f>
        <v>2.541970782120222</v>
      </c>
      <c r="AC509" s="9">
        <f t="shared" si="67"/>
        <v>15.310575943463711</v>
      </c>
      <c r="AD509" s="12" t="s">
        <v>1969</v>
      </c>
      <c r="AE509" s="8"/>
    </row>
    <row r="510" spans="1:31" x14ac:dyDescent="0.25">
      <c r="A510" t="s">
        <v>2078</v>
      </c>
      <c r="B510" t="s">
        <v>2816</v>
      </c>
      <c r="C510" t="s">
        <v>2817</v>
      </c>
      <c r="D510" s="1">
        <v>45535</v>
      </c>
      <c r="E510">
        <f t="shared" si="62"/>
        <v>40</v>
      </c>
      <c r="F510" t="s">
        <v>14</v>
      </c>
      <c r="G510">
        <v>820</v>
      </c>
      <c r="H510">
        <f t="shared" si="68"/>
        <v>82</v>
      </c>
      <c r="I510" t="s">
        <v>7</v>
      </c>
      <c r="J510" t="s">
        <v>8</v>
      </c>
      <c r="K510" t="s">
        <v>6724</v>
      </c>
      <c r="L510" t="s">
        <v>8</v>
      </c>
      <c r="M510" t="s">
        <v>14</v>
      </c>
      <c r="N510" t="str">
        <f t="shared" si="63"/>
        <v>F</v>
      </c>
      <c r="O510" t="s">
        <v>8</v>
      </c>
      <c r="P510" t="s">
        <v>8</v>
      </c>
      <c r="Q510" t="s">
        <v>11</v>
      </c>
      <c r="R510" t="s">
        <v>8</v>
      </c>
      <c r="S510" t="str">
        <f t="shared" si="64"/>
        <v>U</v>
      </c>
      <c r="T510" t="s">
        <v>12</v>
      </c>
      <c r="U510">
        <v>0.999999999999998</v>
      </c>
      <c r="V510" t="s">
        <v>8</v>
      </c>
      <c r="W510">
        <f>VLOOKUP(Q510,'PBT Tag Rates'!$A$6:$D$67,4,FALSE)</f>
        <v>1</v>
      </c>
      <c r="X510">
        <v>1</v>
      </c>
      <c r="Y510" s="8">
        <f t="shared" si="65"/>
        <v>1.0208333333333333</v>
      </c>
      <c r="Z510" s="10">
        <f>IFERROR(LOOKUP(H510,{30,43,48,53,58,63,68,73,78,83,88,93,97},{42,47,52,57,62,67,72,77,82,87,92,99,100}),999)</f>
        <v>82</v>
      </c>
      <c r="AA510" s="9">
        <f t="shared" si="66"/>
        <v>2.552083333333333</v>
      </c>
      <c r="AB510" s="9">
        <f>IFERROR(IF(I510="AI",AA510-VLOOKUP(Q510,'PBT Tag Rates'!$A$6:$L$53,11,FALSE),AA510-VLOOKUP(Q510,'PBT Tag Rates'!$A$6:$L$53,12,FALSE)),0)</f>
        <v>2.5107802068309582</v>
      </c>
      <c r="AC510" s="9">
        <f t="shared" si="67"/>
        <v>15.122711600157498</v>
      </c>
      <c r="AD510" s="12" t="s">
        <v>1969</v>
      </c>
      <c r="AE510" s="8"/>
    </row>
    <row r="511" spans="1:31" x14ac:dyDescent="0.25">
      <c r="A511" t="s">
        <v>2078</v>
      </c>
      <c r="B511" t="s">
        <v>2818</v>
      </c>
      <c r="C511" t="s">
        <v>1384</v>
      </c>
      <c r="D511" s="1">
        <v>45535</v>
      </c>
      <c r="E511">
        <f t="shared" si="62"/>
        <v>40</v>
      </c>
      <c r="F511" t="s">
        <v>6</v>
      </c>
      <c r="G511">
        <v>660</v>
      </c>
      <c r="H511">
        <f t="shared" si="68"/>
        <v>66</v>
      </c>
      <c r="I511" t="s">
        <v>7</v>
      </c>
      <c r="J511" t="s">
        <v>8</v>
      </c>
      <c r="K511" t="s">
        <v>8</v>
      </c>
      <c r="L511" t="s">
        <v>8</v>
      </c>
      <c r="M511" t="s">
        <v>6</v>
      </c>
      <c r="N511" t="str">
        <f t="shared" si="63"/>
        <v>M</v>
      </c>
      <c r="O511" t="s">
        <v>7307</v>
      </c>
      <c r="P511" t="s">
        <v>7308</v>
      </c>
      <c r="Q511" t="s">
        <v>295</v>
      </c>
      <c r="R511">
        <v>4</v>
      </c>
      <c r="S511">
        <f t="shared" si="64"/>
        <v>2020</v>
      </c>
      <c r="T511" t="s">
        <v>12</v>
      </c>
      <c r="U511">
        <v>0.999999999999998</v>
      </c>
      <c r="V511" t="s">
        <v>740</v>
      </c>
      <c r="W511">
        <f>VLOOKUP(Q511,'PBT Tag Rates'!$A$6:$D$67,4,FALSE)</f>
        <v>0.98961045999999997</v>
      </c>
      <c r="X511">
        <v>1</v>
      </c>
      <c r="Y511" s="8">
        <f t="shared" si="65"/>
        <v>1</v>
      </c>
      <c r="Z511" s="10">
        <f>IFERROR(LOOKUP(H511,{30,43,48,53,58,63,68,73,78,83,88,93,97},{42,47,52,57,62,67,72,77,82,87,92,99,100}),999)</f>
        <v>67</v>
      </c>
      <c r="AA511" s="9">
        <f t="shared" si="66"/>
        <v>2.5</v>
      </c>
      <c r="AB511" s="9">
        <f>IFERROR(IF(I511="AI",AA511-VLOOKUP(Q511,'PBT Tag Rates'!$A$6:$L$53,11,FALSE),AA511-VLOOKUP(Q511,'PBT Tag Rates'!$A$6:$L$53,12,FALSE)),0)</f>
        <v>2.5104986157886811</v>
      </c>
      <c r="AC511" s="9">
        <f t="shared" si="67"/>
        <v>15.121015545636293</v>
      </c>
      <c r="AD511" s="12" t="s">
        <v>1969</v>
      </c>
      <c r="AE511" s="8"/>
    </row>
    <row r="512" spans="1:31" x14ac:dyDescent="0.25">
      <c r="A512" t="s">
        <v>2078</v>
      </c>
      <c r="B512" t="s">
        <v>2819</v>
      </c>
      <c r="C512" t="s">
        <v>2820</v>
      </c>
      <c r="D512" s="1">
        <v>45535</v>
      </c>
      <c r="E512">
        <f t="shared" si="62"/>
        <v>40</v>
      </c>
      <c r="F512" t="s">
        <v>6</v>
      </c>
      <c r="G512">
        <v>810</v>
      </c>
      <c r="H512">
        <f t="shared" si="68"/>
        <v>81</v>
      </c>
      <c r="I512" t="s">
        <v>7</v>
      </c>
      <c r="J512" t="s">
        <v>8</v>
      </c>
      <c r="K512" t="s">
        <v>6725</v>
      </c>
      <c r="L512" t="s">
        <v>8</v>
      </c>
      <c r="M512" t="s">
        <v>6</v>
      </c>
      <c r="N512" t="str">
        <f t="shared" si="63"/>
        <v>M</v>
      </c>
      <c r="O512" t="s">
        <v>7574</v>
      </c>
      <c r="P512" t="s">
        <v>7575</v>
      </c>
      <c r="Q512" t="s">
        <v>295</v>
      </c>
      <c r="R512">
        <v>4</v>
      </c>
      <c r="S512">
        <f t="shared" si="64"/>
        <v>2020</v>
      </c>
      <c r="T512" t="s">
        <v>12</v>
      </c>
      <c r="U512">
        <v>1</v>
      </c>
      <c r="V512" t="s">
        <v>886</v>
      </c>
      <c r="W512">
        <f>VLOOKUP(Q512,'PBT Tag Rates'!$A$6:$D$67,4,FALSE)</f>
        <v>0.98961045999999997</v>
      </c>
      <c r="X512">
        <v>1</v>
      </c>
      <c r="Y512" s="8">
        <f t="shared" si="65"/>
        <v>1</v>
      </c>
      <c r="Z512" s="10">
        <f>IFERROR(LOOKUP(H512,{30,43,48,53,58,63,68,73,78,83,88,93,97},{42,47,52,57,62,67,72,77,82,87,92,99,100}),999)</f>
        <v>82</v>
      </c>
      <c r="AA512" s="9">
        <f t="shared" si="66"/>
        <v>2.5</v>
      </c>
      <c r="AB512" s="9">
        <f>IFERROR(IF(I512="AI",AA512-VLOOKUP(Q512,'PBT Tag Rates'!$A$6:$L$53,11,FALSE),AA512-VLOOKUP(Q512,'PBT Tag Rates'!$A$6:$L$53,12,FALSE)),0)</f>
        <v>2.5104986157886811</v>
      </c>
      <c r="AC512" s="9">
        <f t="shared" si="67"/>
        <v>15.121015545636293</v>
      </c>
      <c r="AD512" s="12" t="s">
        <v>1969</v>
      </c>
      <c r="AE512" s="8"/>
    </row>
    <row r="513" spans="1:31" x14ac:dyDescent="0.25">
      <c r="A513" t="s">
        <v>2078</v>
      </c>
      <c r="B513" t="s">
        <v>2821</v>
      </c>
      <c r="C513" t="s">
        <v>2822</v>
      </c>
      <c r="D513" s="1">
        <v>45535</v>
      </c>
      <c r="E513">
        <f t="shared" si="62"/>
        <v>40</v>
      </c>
      <c r="F513" t="s">
        <v>14</v>
      </c>
      <c r="G513">
        <v>680</v>
      </c>
      <c r="H513">
        <f t="shared" si="68"/>
        <v>68</v>
      </c>
      <c r="I513" t="s">
        <v>9</v>
      </c>
      <c r="J513">
        <v>1</v>
      </c>
      <c r="K513" t="s">
        <v>8</v>
      </c>
      <c r="L513" t="s">
        <v>8</v>
      </c>
      <c r="M513" t="s">
        <v>14</v>
      </c>
      <c r="N513" t="str">
        <f t="shared" si="63"/>
        <v>F</v>
      </c>
      <c r="O513" t="s">
        <v>7576</v>
      </c>
      <c r="P513" t="s">
        <v>7577</v>
      </c>
      <c r="Q513" t="s">
        <v>295</v>
      </c>
      <c r="R513">
        <v>4</v>
      </c>
      <c r="S513">
        <f t="shared" si="64"/>
        <v>2020</v>
      </c>
      <c r="T513" t="s">
        <v>12</v>
      </c>
      <c r="U513">
        <v>1</v>
      </c>
      <c r="V513" t="s">
        <v>949</v>
      </c>
      <c r="W513">
        <f>VLOOKUP(Q513,'PBT Tag Rates'!$A$6:$D$67,4,FALSE)</f>
        <v>0.98961045999999997</v>
      </c>
      <c r="X513">
        <v>1</v>
      </c>
      <c r="Y513" s="8">
        <f t="shared" si="65"/>
        <v>1</v>
      </c>
      <c r="Z513" s="10">
        <f>IFERROR(LOOKUP(H513,{30,43,48,53,58,63,68,73,78,83,88,93,97},{42,47,52,57,62,67,72,77,82,87,92,99,100}),999)</f>
        <v>72</v>
      </c>
      <c r="AA513" s="9">
        <f t="shared" si="66"/>
        <v>2.5</v>
      </c>
      <c r="AB513" s="9">
        <f>IFERROR(IF(I513="AI",AA513-VLOOKUP(Q513,'PBT Tag Rates'!$A$6:$L$53,11,FALSE),AA513-VLOOKUP(Q513,'PBT Tag Rates'!$A$6:$L$53,12,FALSE)),0)</f>
        <v>2.5104986157886811</v>
      </c>
      <c r="AC513" s="9">
        <f t="shared" si="67"/>
        <v>15.121015545636293</v>
      </c>
      <c r="AD513" s="12" t="s">
        <v>676</v>
      </c>
      <c r="AE513" s="8"/>
    </row>
    <row r="514" spans="1:31" x14ac:dyDescent="0.25">
      <c r="A514" t="s">
        <v>2078</v>
      </c>
      <c r="B514" t="s">
        <v>2823</v>
      </c>
      <c r="C514" t="s">
        <v>2824</v>
      </c>
      <c r="D514" s="1">
        <v>45535</v>
      </c>
      <c r="E514">
        <f t="shared" si="62"/>
        <v>40</v>
      </c>
      <c r="F514" t="s">
        <v>14</v>
      </c>
      <c r="G514">
        <v>810</v>
      </c>
      <c r="H514">
        <f t="shared" si="68"/>
        <v>81</v>
      </c>
      <c r="I514" t="s">
        <v>7</v>
      </c>
      <c r="J514" t="s">
        <v>8</v>
      </c>
      <c r="K514" t="s">
        <v>6726</v>
      </c>
      <c r="L514" t="s">
        <v>8</v>
      </c>
      <c r="M514" t="s">
        <v>14</v>
      </c>
      <c r="N514" t="str">
        <f t="shared" si="63"/>
        <v>F</v>
      </c>
      <c r="O514" t="s">
        <v>8</v>
      </c>
      <c r="P514" t="s">
        <v>8</v>
      </c>
      <c r="Q514" t="s">
        <v>11</v>
      </c>
      <c r="R514" t="s">
        <v>8</v>
      </c>
      <c r="S514" t="str">
        <f t="shared" si="64"/>
        <v>U</v>
      </c>
      <c r="T514" t="s">
        <v>12</v>
      </c>
      <c r="U514">
        <v>0.999999999999997</v>
      </c>
      <c r="V514" t="s">
        <v>8</v>
      </c>
      <c r="W514">
        <f>VLOOKUP(Q514,'PBT Tag Rates'!$A$6:$D$67,4,FALSE)</f>
        <v>1</v>
      </c>
      <c r="X514">
        <v>1</v>
      </c>
      <c r="Y514" s="8">
        <f t="shared" si="65"/>
        <v>1.0208333333333333</v>
      </c>
      <c r="Z514" s="10">
        <f>IFERROR(LOOKUP(H514,{30,43,48,53,58,63,68,73,78,83,88,93,97},{42,47,52,57,62,67,72,77,82,87,92,99,100}),999)</f>
        <v>82</v>
      </c>
      <c r="AA514" s="9">
        <f t="shared" si="66"/>
        <v>2.552083333333333</v>
      </c>
      <c r="AB514" s="9">
        <f>IFERROR(IF(I514="AI",AA514-VLOOKUP(Q514,'PBT Tag Rates'!$A$6:$L$53,11,FALSE),AA514-VLOOKUP(Q514,'PBT Tag Rates'!$A$6:$L$53,12,FALSE)),0)</f>
        <v>2.5107802068309582</v>
      </c>
      <c r="AC514" s="9">
        <f t="shared" si="67"/>
        <v>15.122711600157498</v>
      </c>
      <c r="AD514" s="12" t="s">
        <v>1970</v>
      </c>
      <c r="AE514" s="8"/>
    </row>
    <row r="515" spans="1:31" x14ac:dyDescent="0.25">
      <c r="A515" t="s">
        <v>2078</v>
      </c>
      <c r="B515" t="s">
        <v>2825</v>
      </c>
      <c r="C515" t="s">
        <v>2826</v>
      </c>
      <c r="D515" s="1">
        <v>45535</v>
      </c>
      <c r="E515">
        <f t="shared" si="62"/>
        <v>40</v>
      </c>
      <c r="F515" t="s">
        <v>14</v>
      </c>
      <c r="G515">
        <v>660</v>
      </c>
      <c r="H515">
        <f t="shared" si="68"/>
        <v>66</v>
      </c>
      <c r="I515" t="s">
        <v>9</v>
      </c>
      <c r="J515">
        <v>1</v>
      </c>
      <c r="K515" t="s">
        <v>8</v>
      </c>
      <c r="L515" t="s">
        <v>8</v>
      </c>
      <c r="M515" t="s">
        <v>14</v>
      </c>
      <c r="N515" t="str">
        <f t="shared" si="63"/>
        <v>F</v>
      </c>
      <c r="O515" t="s">
        <v>7475</v>
      </c>
      <c r="P515" t="s">
        <v>7476</v>
      </c>
      <c r="Q515" t="s">
        <v>940</v>
      </c>
      <c r="R515">
        <v>3</v>
      </c>
      <c r="S515">
        <f t="shared" si="64"/>
        <v>2021</v>
      </c>
      <c r="T515" t="s">
        <v>12</v>
      </c>
      <c r="U515">
        <v>1.00000000000001</v>
      </c>
      <c r="V515" t="s">
        <v>889</v>
      </c>
      <c r="W515">
        <f>VLOOKUP(Q515,'PBT Tag Rates'!$A$6:$D$67,4,FALSE)</f>
        <v>0.98140000000000005</v>
      </c>
      <c r="X515">
        <v>1</v>
      </c>
      <c r="Y515" s="8">
        <f t="shared" si="65"/>
        <v>1</v>
      </c>
      <c r="Z515" s="10">
        <f>IFERROR(LOOKUP(H515,{30,43,48,53,58,63,68,73,78,83,88,93,97},{42,47,52,57,62,67,72,77,82,87,92,99,100}),999)</f>
        <v>67</v>
      </c>
      <c r="AA515" s="9">
        <f t="shared" si="66"/>
        <v>2.5</v>
      </c>
      <c r="AB515" s="9">
        <f>IFERROR(IF(I515="AI",AA515-VLOOKUP(Q515,'PBT Tag Rates'!$A$6:$L$53,11,FALSE),AA515-VLOOKUP(Q515,'PBT Tag Rates'!$A$6:$L$53,12,FALSE)),0)</f>
        <v>2.5189525168127163</v>
      </c>
      <c r="AC515" s="9">
        <f t="shared" si="67"/>
        <v>15.171934342405097</v>
      </c>
      <c r="AD515" s="12" t="s">
        <v>1969</v>
      </c>
      <c r="AE515" s="8"/>
    </row>
    <row r="516" spans="1:31" x14ac:dyDescent="0.25">
      <c r="A516" t="s">
        <v>2078</v>
      </c>
      <c r="B516" t="s">
        <v>2827</v>
      </c>
      <c r="C516" t="s">
        <v>2828</v>
      </c>
      <c r="D516" s="1">
        <v>45535</v>
      </c>
      <c r="E516">
        <f t="shared" si="62"/>
        <v>40</v>
      </c>
      <c r="F516" t="s">
        <v>6</v>
      </c>
      <c r="G516">
        <v>850</v>
      </c>
      <c r="H516">
        <f t="shared" si="68"/>
        <v>85</v>
      </c>
      <c r="I516" t="s">
        <v>9</v>
      </c>
      <c r="J516">
        <v>1</v>
      </c>
      <c r="K516" t="s">
        <v>6727</v>
      </c>
      <c r="L516" t="s">
        <v>8</v>
      </c>
      <c r="M516" t="s">
        <v>6</v>
      </c>
      <c r="N516" t="str">
        <f t="shared" si="63"/>
        <v>M</v>
      </c>
      <c r="O516" t="s">
        <v>1477</v>
      </c>
      <c r="P516" t="s">
        <v>1478</v>
      </c>
      <c r="Q516" t="s">
        <v>295</v>
      </c>
      <c r="R516">
        <v>4</v>
      </c>
      <c r="S516">
        <f t="shared" si="64"/>
        <v>2020</v>
      </c>
      <c r="T516" t="s">
        <v>12</v>
      </c>
      <c r="U516">
        <v>0.999999999999998</v>
      </c>
      <c r="V516" t="s">
        <v>892</v>
      </c>
      <c r="W516">
        <f>VLOOKUP(Q516,'PBT Tag Rates'!$A$6:$D$67,4,FALSE)</f>
        <v>0.98961045999999997</v>
      </c>
      <c r="X516">
        <v>1</v>
      </c>
      <c r="Y516" s="8">
        <f t="shared" si="65"/>
        <v>1</v>
      </c>
      <c r="Z516" s="10">
        <f>IFERROR(LOOKUP(H516,{30,43,48,53,58,63,68,73,78,83,88,93,97},{42,47,52,57,62,67,72,77,82,87,92,99,100}),999)</f>
        <v>87</v>
      </c>
      <c r="AA516" s="9">
        <f t="shared" si="66"/>
        <v>2.5</v>
      </c>
      <c r="AB516" s="9">
        <f>IFERROR(IF(I516="AI",AA516-VLOOKUP(Q516,'PBT Tag Rates'!$A$6:$L$53,11,FALSE),AA516-VLOOKUP(Q516,'PBT Tag Rates'!$A$6:$L$53,12,FALSE)),0)</f>
        <v>2.5104986157886811</v>
      </c>
      <c r="AC516" s="9">
        <f t="shared" si="67"/>
        <v>15.121015545636293</v>
      </c>
      <c r="AD516" s="12" t="s">
        <v>1969</v>
      </c>
      <c r="AE516" s="8"/>
    </row>
    <row r="517" spans="1:31" x14ac:dyDescent="0.25">
      <c r="A517" t="s">
        <v>2078</v>
      </c>
      <c r="B517" t="s">
        <v>2829</v>
      </c>
      <c r="C517" t="s">
        <v>1385</v>
      </c>
      <c r="D517" s="1">
        <v>45535</v>
      </c>
      <c r="E517">
        <f t="shared" si="62"/>
        <v>40</v>
      </c>
      <c r="F517" t="s">
        <v>6</v>
      </c>
      <c r="G517">
        <v>720</v>
      </c>
      <c r="H517">
        <f t="shared" si="68"/>
        <v>72</v>
      </c>
      <c r="I517" t="s">
        <v>7</v>
      </c>
      <c r="J517" t="s">
        <v>8</v>
      </c>
      <c r="K517" t="s">
        <v>6728</v>
      </c>
      <c r="L517" t="s">
        <v>8</v>
      </c>
      <c r="M517" t="s">
        <v>6</v>
      </c>
      <c r="N517" t="str">
        <f t="shared" si="63"/>
        <v>M</v>
      </c>
      <c r="O517" t="s">
        <v>8</v>
      </c>
      <c r="P517" t="s">
        <v>8</v>
      </c>
      <c r="Q517" t="s">
        <v>11</v>
      </c>
      <c r="R517" t="s">
        <v>8</v>
      </c>
      <c r="S517" t="str">
        <f t="shared" si="64"/>
        <v>U</v>
      </c>
      <c r="T517" t="s">
        <v>12</v>
      </c>
      <c r="U517">
        <v>0.999999999999999</v>
      </c>
      <c r="V517" t="s">
        <v>8</v>
      </c>
      <c r="W517">
        <f>VLOOKUP(Q517,'PBT Tag Rates'!$A$6:$D$67,4,FALSE)</f>
        <v>1</v>
      </c>
      <c r="X517">
        <v>1</v>
      </c>
      <c r="Y517" s="8">
        <f t="shared" si="65"/>
        <v>1.028169014084507</v>
      </c>
      <c r="Z517" s="10">
        <f>IFERROR(LOOKUP(H517,{30,43,48,53,58,63,68,73,78,83,88,93,97},{42,47,52,57,62,67,72,77,82,87,92,99,100}),999)</f>
        <v>72</v>
      </c>
      <c r="AA517" s="9">
        <f t="shared" si="66"/>
        <v>2.5704225352112675</v>
      </c>
      <c r="AB517" s="9">
        <f>IFERROR(IF(I517="AI",AA517-VLOOKUP(Q517,'PBT Tag Rates'!$A$6:$L$53,11,FALSE),AA517-VLOOKUP(Q517,'PBT Tag Rates'!$A$6:$L$53,12,FALSE)),0)</f>
        <v>2.5291194087088926</v>
      </c>
      <c r="AC517" s="9">
        <f t="shared" si="67"/>
        <v>15.233170675875288</v>
      </c>
      <c r="AD517" s="12" t="s">
        <v>1970</v>
      </c>
      <c r="AE517" s="8"/>
    </row>
    <row r="518" spans="1:31" x14ac:dyDescent="0.25">
      <c r="A518" t="s">
        <v>2078</v>
      </c>
      <c r="B518" t="s">
        <v>2830</v>
      </c>
      <c r="C518" t="s">
        <v>2831</v>
      </c>
      <c r="D518" s="1">
        <v>45535</v>
      </c>
      <c r="E518">
        <f t="shared" si="62"/>
        <v>40</v>
      </c>
      <c r="F518" t="s">
        <v>14</v>
      </c>
      <c r="G518">
        <v>710</v>
      </c>
      <c r="H518">
        <f t="shared" si="68"/>
        <v>71</v>
      </c>
      <c r="I518" t="s">
        <v>7</v>
      </c>
      <c r="J518" t="s">
        <v>8</v>
      </c>
      <c r="K518" t="s">
        <v>6729</v>
      </c>
      <c r="L518" t="s">
        <v>8</v>
      </c>
      <c r="M518" t="s">
        <v>14</v>
      </c>
      <c r="N518" t="str">
        <f t="shared" si="63"/>
        <v>F</v>
      </c>
      <c r="O518" t="s">
        <v>7270</v>
      </c>
      <c r="P518" t="s">
        <v>7285</v>
      </c>
      <c r="Q518" t="s">
        <v>295</v>
      </c>
      <c r="R518">
        <v>4</v>
      </c>
      <c r="S518">
        <f t="shared" si="64"/>
        <v>2020</v>
      </c>
      <c r="T518" t="s">
        <v>12</v>
      </c>
      <c r="U518">
        <v>0.999999999999997</v>
      </c>
      <c r="V518" t="s">
        <v>888</v>
      </c>
      <c r="W518">
        <f>VLOOKUP(Q518,'PBT Tag Rates'!$A$6:$D$67,4,FALSE)</f>
        <v>0.98961045999999997</v>
      </c>
      <c r="X518">
        <v>1</v>
      </c>
      <c r="Y518" s="8">
        <f t="shared" si="65"/>
        <v>1</v>
      </c>
      <c r="Z518" s="10">
        <f>IFERROR(LOOKUP(H518,{30,43,48,53,58,63,68,73,78,83,88,93,97},{42,47,52,57,62,67,72,77,82,87,92,99,100}),999)</f>
        <v>72</v>
      </c>
      <c r="AA518" s="9">
        <f t="shared" si="66"/>
        <v>2.5</v>
      </c>
      <c r="AB518" s="9">
        <f>IFERROR(IF(I518="AI",AA518-VLOOKUP(Q518,'PBT Tag Rates'!$A$6:$L$53,11,FALSE),AA518-VLOOKUP(Q518,'PBT Tag Rates'!$A$6:$L$53,12,FALSE)),0)</f>
        <v>2.5104986157886811</v>
      </c>
      <c r="AC518" s="9">
        <f t="shared" si="67"/>
        <v>15.121015545636293</v>
      </c>
      <c r="AD518" s="12" t="s">
        <v>1969</v>
      </c>
      <c r="AE518" s="8"/>
    </row>
    <row r="519" spans="1:31" x14ac:dyDescent="0.25">
      <c r="A519" t="s">
        <v>2078</v>
      </c>
      <c r="B519" t="s">
        <v>2832</v>
      </c>
      <c r="C519" t="s">
        <v>2833</v>
      </c>
      <c r="D519" s="1">
        <v>45535</v>
      </c>
      <c r="E519">
        <f t="shared" si="62"/>
        <v>40</v>
      </c>
      <c r="F519" t="s">
        <v>6</v>
      </c>
      <c r="G519">
        <v>720</v>
      </c>
      <c r="H519">
        <f t="shared" si="68"/>
        <v>72</v>
      </c>
      <c r="I519" t="s">
        <v>9</v>
      </c>
      <c r="J519">
        <v>1</v>
      </c>
      <c r="K519" t="s">
        <v>8</v>
      </c>
      <c r="L519" t="s">
        <v>8</v>
      </c>
      <c r="M519" t="s">
        <v>6</v>
      </c>
      <c r="N519" t="str">
        <f t="shared" si="63"/>
        <v>M</v>
      </c>
      <c r="O519" t="s">
        <v>200</v>
      </c>
      <c r="P519" t="s">
        <v>201</v>
      </c>
      <c r="Q519" t="s">
        <v>171</v>
      </c>
      <c r="R519">
        <v>5</v>
      </c>
      <c r="S519">
        <f t="shared" si="64"/>
        <v>2019</v>
      </c>
      <c r="T519" t="s">
        <v>12</v>
      </c>
      <c r="U519">
        <v>1</v>
      </c>
      <c r="V519" t="s">
        <v>886</v>
      </c>
      <c r="W519">
        <f>VLOOKUP(Q519,'PBT Tag Rates'!$A$6:$D$67,4,FALSE)</f>
        <v>0.95971980899999998</v>
      </c>
      <c r="X519">
        <v>1</v>
      </c>
      <c r="Y519" s="8">
        <f t="shared" si="65"/>
        <v>1.028169014084507</v>
      </c>
      <c r="Z519" s="10">
        <f>IFERROR(LOOKUP(H519,{30,43,48,53,58,63,68,73,78,83,88,93,97},{42,47,52,57,62,67,72,77,82,87,92,99,100}),999)</f>
        <v>72</v>
      </c>
      <c r="AA519" s="9">
        <f t="shared" si="66"/>
        <v>2.5704225352112675</v>
      </c>
      <c r="AB519" s="9">
        <f>IFERROR(IF(I519="AI",AA519-VLOOKUP(Q519,'PBT Tag Rates'!$A$6:$L$53,11,FALSE),AA519-VLOOKUP(Q519,'PBT Tag Rates'!$A$6:$L$53,12,FALSE)),0)</f>
        <v>2.6123933173314895</v>
      </c>
      <c r="AC519" s="9">
        <f t="shared" si="67"/>
        <v>15.73473879422002</v>
      </c>
      <c r="AD519" s="12" t="s">
        <v>1969</v>
      </c>
      <c r="AE519" s="8"/>
    </row>
    <row r="520" spans="1:31" x14ac:dyDescent="0.25">
      <c r="A520" t="s">
        <v>2078</v>
      </c>
      <c r="B520" t="s">
        <v>2834</v>
      </c>
      <c r="C520" t="s">
        <v>1387</v>
      </c>
      <c r="D520" s="1">
        <v>45535</v>
      </c>
      <c r="E520">
        <f t="shared" ref="E520:E583" si="69">IF(AND(D520&gt;=$F$2,D520&lt;$F$3),70,IF(AND(D520&gt;=$F$3,D520&lt;$F$4),40,IF(AND(D520&gt;=$F$4,D520&lt;$F$5),18,9)))</f>
        <v>40</v>
      </c>
      <c r="F520" t="s">
        <v>14</v>
      </c>
      <c r="G520">
        <v>760</v>
      </c>
      <c r="H520">
        <f t="shared" si="68"/>
        <v>76</v>
      </c>
      <c r="I520" t="s">
        <v>7</v>
      </c>
      <c r="J520" t="s">
        <v>8</v>
      </c>
      <c r="K520" t="s">
        <v>6730</v>
      </c>
      <c r="L520" t="s">
        <v>8</v>
      </c>
      <c r="M520" t="s">
        <v>14</v>
      </c>
      <c r="N520" t="str">
        <f t="shared" ref="N520:N583" si="70">IF(M520="U",F520,M520)</f>
        <v>F</v>
      </c>
      <c r="O520" t="s">
        <v>1758</v>
      </c>
      <c r="P520" t="s">
        <v>1759</v>
      </c>
      <c r="Q520" t="s">
        <v>295</v>
      </c>
      <c r="R520">
        <v>4</v>
      </c>
      <c r="S520">
        <f t="shared" ref="S520:S583" si="71">IFERROR($S$4-R520,"U")</f>
        <v>2020</v>
      </c>
      <c r="T520" t="s">
        <v>12</v>
      </c>
      <c r="U520">
        <v>1</v>
      </c>
      <c r="V520" t="s">
        <v>886</v>
      </c>
      <c r="W520">
        <f>VLOOKUP(Q520,'PBT Tag Rates'!$A$6:$D$67,4,FALSE)</f>
        <v>0.98961045999999997</v>
      </c>
      <c r="X520">
        <v>1</v>
      </c>
      <c r="Y520" s="8">
        <f t="shared" ref="Y520:Y583" si="72">IF(V520="ng",0,X520+(SUMIFS($AK$24:$AK$127,$AG$24:$AG$127,$N520,$AH$24:$AH$127,$Z520,$AF$24:$AF$127,$E520)))</f>
        <v>1</v>
      </c>
      <c r="Z520" s="10">
        <f>IFERROR(LOOKUP(H520,{30,43,48,53,58,63,68,73,78,83,88,93,97},{42,47,52,57,62,67,72,77,82,87,92,99,100}),999)</f>
        <v>77</v>
      </c>
      <c r="AA520" s="9">
        <f t="shared" ref="AA520:AA583" si="73">Y520/(VLOOKUP(E520,$C$2:$I$5,2,FALSE))</f>
        <v>2.5</v>
      </c>
      <c r="AB520" s="9">
        <f>IFERROR(IF(I520="AI",AA520-VLOOKUP(Q520,'PBT Tag Rates'!$A$6:$L$53,11,FALSE),AA520-VLOOKUP(Q520,'PBT Tag Rates'!$A$6:$L$53,12,FALSE)),0)</f>
        <v>2.5104986157886811</v>
      </c>
      <c r="AC520" s="9">
        <f t="shared" ref="AC520:AC583" si="74">AB520/(VLOOKUP(E520,$C$2:$I$5,7,FALSE))</f>
        <v>15.121015545636293</v>
      </c>
      <c r="AD520" s="12" t="s">
        <v>1969</v>
      </c>
      <c r="AE520" s="8"/>
    </row>
    <row r="521" spans="1:31" x14ac:dyDescent="0.25">
      <c r="A521" t="s">
        <v>2078</v>
      </c>
      <c r="B521" t="s">
        <v>2835</v>
      </c>
      <c r="C521" t="s">
        <v>1388</v>
      </c>
      <c r="D521" s="1">
        <v>45535</v>
      </c>
      <c r="E521">
        <f t="shared" si="69"/>
        <v>40</v>
      </c>
      <c r="F521" t="s">
        <v>14</v>
      </c>
      <c r="G521">
        <v>740</v>
      </c>
      <c r="H521">
        <f t="shared" si="68"/>
        <v>74</v>
      </c>
      <c r="I521" t="s">
        <v>9</v>
      </c>
      <c r="J521">
        <v>1</v>
      </c>
      <c r="K521" t="s">
        <v>8</v>
      </c>
      <c r="L521" t="s">
        <v>8</v>
      </c>
      <c r="M521" t="s">
        <v>14</v>
      </c>
      <c r="N521" t="str">
        <f t="shared" si="70"/>
        <v>F</v>
      </c>
      <c r="O521" t="s">
        <v>7578</v>
      </c>
      <c r="P521" t="s">
        <v>7579</v>
      </c>
      <c r="Q521" t="s">
        <v>295</v>
      </c>
      <c r="R521">
        <v>4</v>
      </c>
      <c r="S521">
        <f t="shared" si="71"/>
        <v>2020</v>
      </c>
      <c r="T521" t="s">
        <v>12</v>
      </c>
      <c r="U521">
        <v>0.999999999999999</v>
      </c>
      <c r="V521" t="s">
        <v>941</v>
      </c>
      <c r="W521">
        <f>VLOOKUP(Q521,'PBT Tag Rates'!$A$6:$D$67,4,FALSE)</f>
        <v>0.98961045999999997</v>
      </c>
      <c r="X521">
        <v>1</v>
      </c>
      <c r="Y521" s="8">
        <f t="shared" si="72"/>
        <v>1</v>
      </c>
      <c r="Z521" s="10">
        <f>IFERROR(LOOKUP(H521,{30,43,48,53,58,63,68,73,78,83,88,93,97},{42,47,52,57,62,67,72,77,82,87,92,99,100}),999)</f>
        <v>77</v>
      </c>
      <c r="AA521" s="9">
        <f t="shared" si="73"/>
        <v>2.5</v>
      </c>
      <c r="AB521" s="9">
        <f>IFERROR(IF(I521="AI",AA521-VLOOKUP(Q521,'PBT Tag Rates'!$A$6:$L$53,11,FALSE),AA521-VLOOKUP(Q521,'PBT Tag Rates'!$A$6:$L$53,12,FALSE)),0)</f>
        <v>2.5104986157886811</v>
      </c>
      <c r="AC521" s="9">
        <f t="shared" si="74"/>
        <v>15.121015545636293</v>
      </c>
      <c r="AD521" s="12" t="s">
        <v>1969</v>
      </c>
      <c r="AE521" s="8"/>
    </row>
    <row r="522" spans="1:31" x14ac:dyDescent="0.25">
      <c r="A522" t="s">
        <v>2078</v>
      </c>
      <c r="B522" t="s">
        <v>2836</v>
      </c>
      <c r="C522" t="s">
        <v>1389</v>
      </c>
      <c r="D522" s="1">
        <v>45535</v>
      </c>
      <c r="E522">
        <f t="shared" si="69"/>
        <v>40</v>
      </c>
      <c r="F522" t="s">
        <v>6</v>
      </c>
      <c r="G522">
        <v>730</v>
      </c>
      <c r="H522">
        <f t="shared" si="68"/>
        <v>73</v>
      </c>
      <c r="I522" t="s">
        <v>7</v>
      </c>
      <c r="J522" t="s">
        <v>8</v>
      </c>
      <c r="K522" t="s">
        <v>6731</v>
      </c>
      <c r="L522" t="s">
        <v>8</v>
      </c>
      <c r="M522" t="s">
        <v>6</v>
      </c>
      <c r="N522" t="str">
        <f t="shared" si="70"/>
        <v>M</v>
      </c>
      <c r="O522" t="s">
        <v>8</v>
      </c>
      <c r="P522" t="s">
        <v>8</v>
      </c>
      <c r="Q522" t="s">
        <v>11</v>
      </c>
      <c r="R522" t="s">
        <v>8</v>
      </c>
      <c r="S522" t="str">
        <f t="shared" si="71"/>
        <v>U</v>
      </c>
      <c r="T522" t="s">
        <v>12</v>
      </c>
      <c r="U522">
        <v>1</v>
      </c>
      <c r="V522" t="s">
        <v>8</v>
      </c>
      <c r="W522">
        <f>VLOOKUP(Q522,'PBT Tag Rates'!$A$6:$D$67,4,FALSE)</f>
        <v>1</v>
      </c>
      <c r="X522">
        <v>1</v>
      </c>
      <c r="Y522" s="8">
        <f t="shared" si="72"/>
        <v>1.0104166666666667</v>
      </c>
      <c r="Z522" s="10">
        <f>IFERROR(LOOKUP(H522,{30,43,48,53,58,63,68,73,78,83,88,93,97},{42,47,52,57,62,67,72,77,82,87,92,99,100}),999)</f>
        <v>77</v>
      </c>
      <c r="AA522" s="9">
        <f t="shared" si="73"/>
        <v>2.5260416666666665</v>
      </c>
      <c r="AB522" s="9">
        <f>IFERROR(IF(I522="AI",AA522-VLOOKUP(Q522,'PBT Tag Rates'!$A$6:$L$53,11,FALSE),AA522-VLOOKUP(Q522,'PBT Tag Rates'!$A$6:$L$53,12,FALSE)),0)</f>
        <v>2.4847385401642916</v>
      </c>
      <c r="AC522" s="9">
        <f t="shared" si="74"/>
        <v>14.965859712638238</v>
      </c>
      <c r="AD522" s="12" t="s">
        <v>1969</v>
      </c>
      <c r="AE522" s="8"/>
    </row>
    <row r="523" spans="1:31" x14ac:dyDescent="0.25">
      <c r="A523" t="s">
        <v>2078</v>
      </c>
      <c r="B523" t="s">
        <v>2837</v>
      </c>
      <c r="C523" t="s">
        <v>1392</v>
      </c>
      <c r="D523" s="1">
        <v>45535</v>
      </c>
      <c r="E523">
        <f t="shared" si="69"/>
        <v>40</v>
      </c>
      <c r="F523" t="s">
        <v>14</v>
      </c>
      <c r="G523">
        <v>780</v>
      </c>
      <c r="H523">
        <f t="shared" si="68"/>
        <v>78</v>
      </c>
      <c r="I523" t="s">
        <v>7</v>
      </c>
      <c r="J523" t="s">
        <v>8</v>
      </c>
      <c r="K523" t="s">
        <v>6732</v>
      </c>
      <c r="L523" t="s">
        <v>8</v>
      </c>
      <c r="M523" t="s">
        <v>14</v>
      </c>
      <c r="N523" t="str">
        <f t="shared" si="70"/>
        <v>F</v>
      </c>
      <c r="O523" t="s">
        <v>8</v>
      </c>
      <c r="P523" t="s">
        <v>8</v>
      </c>
      <c r="Q523" t="s">
        <v>11</v>
      </c>
      <c r="R523" t="s">
        <v>8</v>
      </c>
      <c r="S523" t="str">
        <f t="shared" si="71"/>
        <v>U</v>
      </c>
      <c r="T523" t="s">
        <v>12</v>
      </c>
      <c r="U523">
        <v>1</v>
      </c>
      <c r="V523" t="s">
        <v>8</v>
      </c>
      <c r="W523">
        <f>VLOOKUP(Q523,'PBT Tag Rates'!$A$6:$D$67,4,FALSE)</f>
        <v>1</v>
      </c>
      <c r="X523">
        <v>1</v>
      </c>
      <c r="Y523" s="8">
        <f t="shared" si="72"/>
        <v>1.0208333333333333</v>
      </c>
      <c r="Z523" s="10">
        <f>IFERROR(LOOKUP(H523,{30,43,48,53,58,63,68,73,78,83,88,93,97},{42,47,52,57,62,67,72,77,82,87,92,99,100}),999)</f>
        <v>82</v>
      </c>
      <c r="AA523" s="9">
        <f t="shared" si="73"/>
        <v>2.552083333333333</v>
      </c>
      <c r="AB523" s="9">
        <f>IFERROR(IF(I523="AI",AA523-VLOOKUP(Q523,'PBT Tag Rates'!$A$6:$L$53,11,FALSE),AA523-VLOOKUP(Q523,'PBT Tag Rates'!$A$6:$L$53,12,FALSE)),0)</f>
        <v>2.5107802068309582</v>
      </c>
      <c r="AC523" s="9">
        <f t="shared" si="74"/>
        <v>15.122711600157498</v>
      </c>
      <c r="AD523" s="12" t="s">
        <v>1969</v>
      </c>
      <c r="AE523" s="8"/>
    </row>
    <row r="524" spans="1:31" x14ac:dyDescent="0.25">
      <c r="A524" t="s">
        <v>2078</v>
      </c>
      <c r="B524" t="s">
        <v>2838</v>
      </c>
      <c r="C524" t="s">
        <v>2839</v>
      </c>
      <c r="D524" s="1">
        <v>45535</v>
      </c>
      <c r="E524">
        <f t="shared" si="69"/>
        <v>40</v>
      </c>
      <c r="F524" t="s">
        <v>6</v>
      </c>
      <c r="G524">
        <v>860</v>
      </c>
      <c r="H524">
        <f t="shared" si="68"/>
        <v>86</v>
      </c>
      <c r="I524" t="s">
        <v>9</v>
      </c>
      <c r="J524">
        <v>1</v>
      </c>
      <c r="K524" t="s">
        <v>6733</v>
      </c>
      <c r="L524" t="s">
        <v>8</v>
      </c>
      <c r="M524" t="s">
        <v>6</v>
      </c>
      <c r="N524" t="str">
        <f t="shared" si="70"/>
        <v>M</v>
      </c>
      <c r="O524" t="s">
        <v>7580</v>
      </c>
      <c r="P524" t="s">
        <v>7581</v>
      </c>
      <c r="Q524" t="s">
        <v>295</v>
      </c>
      <c r="R524">
        <v>4</v>
      </c>
      <c r="S524">
        <f t="shared" si="71"/>
        <v>2020</v>
      </c>
      <c r="T524" t="s">
        <v>12</v>
      </c>
      <c r="U524">
        <v>1</v>
      </c>
      <c r="V524" t="s">
        <v>892</v>
      </c>
      <c r="W524">
        <f>VLOOKUP(Q524,'PBT Tag Rates'!$A$6:$D$67,4,FALSE)</f>
        <v>0.98961045999999997</v>
      </c>
      <c r="X524">
        <v>1</v>
      </c>
      <c r="Y524" s="8">
        <f t="shared" si="72"/>
        <v>1</v>
      </c>
      <c r="Z524" s="10">
        <f>IFERROR(LOOKUP(H524,{30,43,48,53,58,63,68,73,78,83,88,93,97},{42,47,52,57,62,67,72,77,82,87,92,99,100}),999)</f>
        <v>87</v>
      </c>
      <c r="AA524" s="9">
        <f t="shared" si="73"/>
        <v>2.5</v>
      </c>
      <c r="AB524" s="9">
        <f>IFERROR(IF(I524="AI",AA524-VLOOKUP(Q524,'PBT Tag Rates'!$A$6:$L$53,11,FALSE),AA524-VLOOKUP(Q524,'PBT Tag Rates'!$A$6:$L$53,12,FALSE)),0)</f>
        <v>2.5104986157886811</v>
      </c>
      <c r="AC524" s="9">
        <f t="shared" si="74"/>
        <v>15.121015545636293</v>
      </c>
      <c r="AD524" s="12" t="s">
        <v>1969</v>
      </c>
      <c r="AE524" s="8"/>
    </row>
    <row r="525" spans="1:31" x14ac:dyDescent="0.25">
      <c r="A525" t="s">
        <v>2078</v>
      </c>
      <c r="B525" t="s">
        <v>2840</v>
      </c>
      <c r="C525" t="s">
        <v>2841</v>
      </c>
      <c r="D525" s="1">
        <v>45535</v>
      </c>
      <c r="E525">
        <f t="shared" si="69"/>
        <v>40</v>
      </c>
      <c r="F525" t="s">
        <v>6</v>
      </c>
      <c r="G525">
        <v>680</v>
      </c>
      <c r="H525">
        <f t="shared" si="68"/>
        <v>68</v>
      </c>
      <c r="I525" t="s">
        <v>7</v>
      </c>
      <c r="J525" t="s">
        <v>8</v>
      </c>
      <c r="K525" t="s">
        <v>8</v>
      </c>
      <c r="L525" t="s">
        <v>8</v>
      </c>
      <c r="M525" t="s">
        <v>6</v>
      </c>
      <c r="N525" t="str">
        <f t="shared" si="70"/>
        <v>M</v>
      </c>
      <c r="O525" t="s">
        <v>7582</v>
      </c>
      <c r="P525" t="s">
        <v>7583</v>
      </c>
      <c r="Q525" t="s">
        <v>940</v>
      </c>
      <c r="R525">
        <v>3</v>
      </c>
      <c r="S525">
        <f t="shared" si="71"/>
        <v>2021</v>
      </c>
      <c r="T525" t="s">
        <v>12</v>
      </c>
      <c r="U525">
        <v>1</v>
      </c>
      <c r="V525" t="s">
        <v>888</v>
      </c>
      <c r="W525">
        <f>VLOOKUP(Q525,'PBT Tag Rates'!$A$6:$D$67,4,FALSE)</f>
        <v>0.98140000000000005</v>
      </c>
      <c r="X525">
        <v>1</v>
      </c>
      <c r="Y525" s="8">
        <f t="shared" si="72"/>
        <v>1.028169014084507</v>
      </c>
      <c r="Z525" s="10">
        <f>IFERROR(LOOKUP(H525,{30,43,48,53,58,63,68,73,78,83,88,93,97},{42,47,52,57,62,67,72,77,82,87,92,99,100}),999)</f>
        <v>72</v>
      </c>
      <c r="AA525" s="9">
        <f t="shared" si="73"/>
        <v>2.5704225352112675</v>
      </c>
      <c r="AB525" s="9">
        <f>IFERROR(IF(I525="AI",AA525-VLOOKUP(Q525,'PBT Tag Rates'!$A$6:$L$53,11,FALSE),AA525-VLOOKUP(Q525,'PBT Tag Rates'!$A$6:$L$53,12,FALSE)),0)</f>
        <v>2.5893750520239842</v>
      </c>
      <c r="AC525" s="9">
        <f t="shared" si="74"/>
        <v>15.596097193161409</v>
      </c>
      <c r="AD525" s="12" t="s">
        <v>1969</v>
      </c>
      <c r="AE525" s="8"/>
    </row>
    <row r="526" spans="1:31" x14ac:dyDescent="0.25">
      <c r="A526" t="s">
        <v>2078</v>
      </c>
      <c r="B526" t="s">
        <v>2842</v>
      </c>
      <c r="C526" t="s">
        <v>2843</v>
      </c>
      <c r="D526" s="1">
        <v>45535</v>
      </c>
      <c r="E526">
        <f t="shared" si="69"/>
        <v>40</v>
      </c>
      <c r="F526" t="s">
        <v>6</v>
      </c>
      <c r="G526">
        <v>480</v>
      </c>
      <c r="H526">
        <f t="shared" si="68"/>
        <v>48</v>
      </c>
      <c r="I526" t="s">
        <v>7</v>
      </c>
      <c r="J526" t="s">
        <v>8</v>
      </c>
      <c r="K526" t="s">
        <v>8</v>
      </c>
      <c r="L526" t="s">
        <v>8</v>
      </c>
      <c r="M526" t="s">
        <v>6</v>
      </c>
      <c r="N526" t="str">
        <f t="shared" si="70"/>
        <v>M</v>
      </c>
      <c r="O526" t="s">
        <v>7584</v>
      </c>
      <c r="P526" t="s">
        <v>7585</v>
      </c>
      <c r="Q526" t="s">
        <v>7200</v>
      </c>
      <c r="R526">
        <v>2</v>
      </c>
      <c r="S526">
        <f t="shared" si="71"/>
        <v>2022</v>
      </c>
      <c r="T526" t="s">
        <v>12</v>
      </c>
      <c r="U526">
        <v>0.999999999999999</v>
      </c>
      <c r="V526" t="s">
        <v>886</v>
      </c>
      <c r="W526">
        <f>VLOOKUP(Q526,'PBT Tag Rates'!$A$6:$D$67,4,FALSE)</f>
        <v>0.98</v>
      </c>
      <c r="X526">
        <v>1</v>
      </c>
      <c r="Y526" s="8">
        <f t="shared" si="72"/>
        <v>1</v>
      </c>
      <c r="Z526" s="10">
        <f>IFERROR(LOOKUP(H526,{30,43,48,53,58,63,68,73,78,83,88,93,97},{42,47,52,57,62,67,72,77,82,87,92,99,100}),999)</f>
        <v>52</v>
      </c>
      <c r="AA526" s="9">
        <f t="shared" si="73"/>
        <v>2.5</v>
      </c>
      <c r="AB526" s="9">
        <f>IFERROR(IF(I526="AI",AA526-VLOOKUP(Q526,'PBT Tag Rates'!$A$6:$L$53,11,FALSE),AA526-VLOOKUP(Q526,'PBT Tag Rates'!$A$6:$L$53,12,FALSE)),0)</f>
        <v>2.5204081632653064</v>
      </c>
      <c r="AC526" s="9">
        <f t="shared" si="74"/>
        <v>15.180701864721238</v>
      </c>
      <c r="AD526" s="12" t="s">
        <v>1969</v>
      </c>
      <c r="AE526" s="8"/>
    </row>
    <row r="527" spans="1:31" x14ac:dyDescent="0.25">
      <c r="A527" t="s">
        <v>2078</v>
      </c>
      <c r="B527" t="s">
        <v>2844</v>
      </c>
      <c r="C527" t="s">
        <v>1397</v>
      </c>
      <c r="D527" s="1">
        <v>45535</v>
      </c>
      <c r="E527">
        <f t="shared" si="69"/>
        <v>40</v>
      </c>
      <c r="F527" t="s">
        <v>14</v>
      </c>
      <c r="G527">
        <v>760</v>
      </c>
      <c r="H527">
        <f t="shared" si="68"/>
        <v>76</v>
      </c>
      <c r="I527" t="s">
        <v>7</v>
      </c>
      <c r="J527" t="s">
        <v>8</v>
      </c>
      <c r="K527" t="s">
        <v>6734</v>
      </c>
      <c r="L527" t="s">
        <v>8</v>
      </c>
      <c r="M527" t="s">
        <v>14</v>
      </c>
      <c r="N527" t="str">
        <f t="shared" si="70"/>
        <v>F</v>
      </c>
      <c r="O527" t="s">
        <v>7586</v>
      </c>
      <c r="P527" t="s">
        <v>7587</v>
      </c>
      <c r="Q527" t="s">
        <v>295</v>
      </c>
      <c r="R527">
        <v>4</v>
      </c>
      <c r="S527">
        <f t="shared" si="71"/>
        <v>2020</v>
      </c>
      <c r="T527" t="s">
        <v>12</v>
      </c>
      <c r="U527">
        <v>1</v>
      </c>
      <c r="V527" t="s">
        <v>892</v>
      </c>
      <c r="W527">
        <f>VLOOKUP(Q527,'PBT Tag Rates'!$A$6:$D$67,4,FALSE)</f>
        <v>0.98961045999999997</v>
      </c>
      <c r="X527">
        <v>1</v>
      </c>
      <c r="Y527" s="8">
        <f t="shared" si="72"/>
        <v>1</v>
      </c>
      <c r="Z527" s="10">
        <f>IFERROR(LOOKUP(H527,{30,43,48,53,58,63,68,73,78,83,88,93,97},{42,47,52,57,62,67,72,77,82,87,92,99,100}),999)</f>
        <v>77</v>
      </c>
      <c r="AA527" s="9">
        <f t="shared" si="73"/>
        <v>2.5</v>
      </c>
      <c r="AB527" s="9">
        <f>IFERROR(IF(I527="AI",AA527-VLOOKUP(Q527,'PBT Tag Rates'!$A$6:$L$53,11,FALSE),AA527-VLOOKUP(Q527,'PBT Tag Rates'!$A$6:$L$53,12,FALSE)),0)</f>
        <v>2.5104986157886811</v>
      </c>
      <c r="AC527" s="9">
        <f t="shared" si="74"/>
        <v>15.121015545636293</v>
      </c>
      <c r="AD527" s="12" t="s">
        <v>1969</v>
      </c>
      <c r="AE527" s="8"/>
    </row>
    <row r="528" spans="1:31" x14ac:dyDescent="0.25">
      <c r="A528" t="s">
        <v>2078</v>
      </c>
      <c r="B528" t="s">
        <v>2845</v>
      </c>
      <c r="C528" t="s">
        <v>2846</v>
      </c>
      <c r="D528" s="1">
        <v>45535</v>
      </c>
      <c r="E528">
        <f t="shared" si="69"/>
        <v>40</v>
      </c>
      <c r="F528" t="s">
        <v>14</v>
      </c>
      <c r="G528">
        <v>740</v>
      </c>
      <c r="H528">
        <f t="shared" si="68"/>
        <v>74</v>
      </c>
      <c r="I528" t="s">
        <v>9</v>
      </c>
      <c r="J528">
        <v>1</v>
      </c>
      <c r="K528" t="s">
        <v>8</v>
      </c>
      <c r="L528" t="s">
        <v>8</v>
      </c>
      <c r="M528" t="s">
        <v>14</v>
      </c>
      <c r="N528" t="str">
        <f t="shared" si="70"/>
        <v>F</v>
      </c>
      <c r="O528" t="s">
        <v>212</v>
      </c>
      <c r="P528" t="s">
        <v>327</v>
      </c>
      <c r="Q528" t="s">
        <v>171</v>
      </c>
      <c r="R528">
        <v>5</v>
      </c>
      <c r="S528">
        <f t="shared" si="71"/>
        <v>2019</v>
      </c>
      <c r="T528" t="s">
        <v>12</v>
      </c>
      <c r="U528">
        <v>1</v>
      </c>
      <c r="V528" t="s">
        <v>949</v>
      </c>
      <c r="W528">
        <f>VLOOKUP(Q528,'PBT Tag Rates'!$A$6:$D$67,4,FALSE)</f>
        <v>0.95971980899999998</v>
      </c>
      <c r="X528">
        <v>1</v>
      </c>
      <c r="Y528" s="8">
        <f t="shared" si="72"/>
        <v>1</v>
      </c>
      <c r="Z528" s="10">
        <f>IFERROR(LOOKUP(H528,{30,43,48,53,58,63,68,73,78,83,88,93,97},{42,47,52,57,62,67,72,77,82,87,92,99,100}),999)</f>
        <v>77</v>
      </c>
      <c r="AA528" s="9">
        <f t="shared" si="73"/>
        <v>2.5</v>
      </c>
      <c r="AB528" s="9">
        <f>IFERROR(IF(I528="AI",AA528-VLOOKUP(Q528,'PBT Tag Rates'!$A$6:$L$53,11,FALSE),AA528-VLOOKUP(Q528,'PBT Tag Rates'!$A$6:$L$53,12,FALSE)),0)</f>
        <v>2.541970782120222</v>
      </c>
      <c r="AC528" s="9">
        <f t="shared" si="74"/>
        <v>15.310575943463711</v>
      </c>
      <c r="AD528" s="12" t="s">
        <v>676</v>
      </c>
      <c r="AE528" s="8"/>
    </row>
    <row r="529" spans="1:31" x14ac:dyDescent="0.25">
      <c r="A529" t="s">
        <v>2078</v>
      </c>
      <c r="B529" t="s">
        <v>2847</v>
      </c>
      <c r="C529" t="s">
        <v>2848</v>
      </c>
      <c r="D529" s="1">
        <v>45535</v>
      </c>
      <c r="E529">
        <f t="shared" si="69"/>
        <v>40</v>
      </c>
      <c r="F529" t="s">
        <v>14</v>
      </c>
      <c r="G529">
        <v>780</v>
      </c>
      <c r="H529">
        <f t="shared" si="68"/>
        <v>78</v>
      </c>
      <c r="I529" t="s">
        <v>9</v>
      </c>
      <c r="J529">
        <v>1</v>
      </c>
      <c r="K529" t="s">
        <v>8</v>
      </c>
      <c r="L529" t="s">
        <v>8</v>
      </c>
      <c r="M529" t="s">
        <v>14</v>
      </c>
      <c r="N529" t="str">
        <f t="shared" si="70"/>
        <v>F</v>
      </c>
      <c r="O529" t="s">
        <v>419</v>
      </c>
      <c r="P529" t="s">
        <v>1000</v>
      </c>
      <c r="Q529" t="s">
        <v>295</v>
      </c>
      <c r="R529">
        <v>4</v>
      </c>
      <c r="S529">
        <f t="shared" si="71"/>
        <v>2020</v>
      </c>
      <c r="T529" t="s">
        <v>12</v>
      </c>
      <c r="U529">
        <v>1</v>
      </c>
      <c r="V529" t="s">
        <v>886</v>
      </c>
      <c r="W529">
        <f>VLOOKUP(Q529,'PBT Tag Rates'!$A$6:$D$67,4,FALSE)</f>
        <v>0.98961045999999997</v>
      </c>
      <c r="X529">
        <v>1</v>
      </c>
      <c r="Y529" s="8">
        <f t="shared" si="72"/>
        <v>1.0208333333333333</v>
      </c>
      <c r="Z529" s="10">
        <f>IFERROR(LOOKUP(H529,{30,43,48,53,58,63,68,73,78,83,88,93,97},{42,47,52,57,62,67,72,77,82,87,92,99,100}),999)</f>
        <v>82</v>
      </c>
      <c r="AA529" s="9">
        <f t="shared" si="73"/>
        <v>2.552083333333333</v>
      </c>
      <c r="AB529" s="9">
        <f>IFERROR(IF(I529="AI",AA529-VLOOKUP(Q529,'PBT Tag Rates'!$A$6:$L$53,11,FALSE),AA529-VLOOKUP(Q529,'PBT Tag Rates'!$A$6:$L$53,12,FALSE)),0)</f>
        <v>2.5625819491220141</v>
      </c>
      <c r="AC529" s="9">
        <f t="shared" si="74"/>
        <v>15.434719320674812</v>
      </c>
      <c r="AD529" s="12" t="s">
        <v>1969</v>
      </c>
      <c r="AE529" s="8"/>
    </row>
    <row r="530" spans="1:31" x14ac:dyDescent="0.25">
      <c r="A530" t="s">
        <v>2078</v>
      </c>
      <c r="B530" t="s">
        <v>2849</v>
      </c>
      <c r="C530" t="s">
        <v>1399</v>
      </c>
      <c r="D530" s="1">
        <v>45535</v>
      </c>
      <c r="E530">
        <f t="shared" si="69"/>
        <v>40</v>
      </c>
      <c r="F530" t="s">
        <v>6</v>
      </c>
      <c r="G530">
        <v>780</v>
      </c>
      <c r="H530">
        <f t="shared" si="68"/>
        <v>78</v>
      </c>
      <c r="I530" t="s">
        <v>9</v>
      </c>
      <c r="J530">
        <v>1</v>
      </c>
      <c r="K530" t="s">
        <v>8</v>
      </c>
      <c r="L530" t="s">
        <v>8</v>
      </c>
      <c r="M530" t="s">
        <v>14</v>
      </c>
      <c r="N530" t="str">
        <f t="shared" si="70"/>
        <v>F</v>
      </c>
      <c r="O530" t="s">
        <v>7303</v>
      </c>
      <c r="P530" t="s">
        <v>7304</v>
      </c>
      <c r="Q530" t="s">
        <v>295</v>
      </c>
      <c r="R530">
        <v>4</v>
      </c>
      <c r="S530">
        <f t="shared" si="71"/>
        <v>2020</v>
      </c>
      <c r="T530" t="s">
        <v>12</v>
      </c>
      <c r="U530">
        <v>1</v>
      </c>
      <c r="V530" t="s">
        <v>889</v>
      </c>
      <c r="W530">
        <f>VLOOKUP(Q530,'PBT Tag Rates'!$A$6:$D$67,4,FALSE)</f>
        <v>0.98961045999999997</v>
      </c>
      <c r="X530">
        <v>1</v>
      </c>
      <c r="Y530" s="8">
        <f t="shared" si="72"/>
        <v>1.0208333333333333</v>
      </c>
      <c r="Z530" s="10">
        <f>IFERROR(LOOKUP(H530,{30,43,48,53,58,63,68,73,78,83,88,93,97},{42,47,52,57,62,67,72,77,82,87,92,99,100}),999)</f>
        <v>82</v>
      </c>
      <c r="AA530" s="9">
        <f t="shared" si="73"/>
        <v>2.552083333333333</v>
      </c>
      <c r="AB530" s="9">
        <f>IFERROR(IF(I530="AI",AA530-VLOOKUP(Q530,'PBT Tag Rates'!$A$6:$L$53,11,FALSE),AA530-VLOOKUP(Q530,'PBT Tag Rates'!$A$6:$L$53,12,FALSE)),0)</f>
        <v>2.5625819491220141</v>
      </c>
      <c r="AC530" s="9">
        <f t="shared" si="74"/>
        <v>15.434719320674812</v>
      </c>
      <c r="AD530" s="12" t="s">
        <v>1969</v>
      </c>
      <c r="AE530" s="8"/>
    </row>
    <row r="531" spans="1:31" x14ac:dyDescent="0.25">
      <c r="A531" t="s">
        <v>2078</v>
      </c>
      <c r="B531" t="s">
        <v>2850</v>
      </c>
      <c r="C531" t="s">
        <v>2851</v>
      </c>
      <c r="D531" s="1">
        <v>45535</v>
      </c>
      <c r="E531">
        <f t="shared" si="69"/>
        <v>40</v>
      </c>
      <c r="F531" t="s">
        <v>14</v>
      </c>
      <c r="G531">
        <v>730</v>
      </c>
      <c r="H531">
        <f t="shared" si="68"/>
        <v>73</v>
      </c>
      <c r="I531" t="s">
        <v>7</v>
      </c>
      <c r="J531" t="s">
        <v>8</v>
      </c>
      <c r="K531" t="s">
        <v>6735</v>
      </c>
      <c r="L531" t="s">
        <v>8</v>
      </c>
      <c r="M531" t="s">
        <v>14</v>
      </c>
      <c r="N531" t="str">
        <f t="shared" si="70"/>
        <v>F</v>
      </c>
      <c r="O531" t="s">
        <v>1344</v>
      </c>
      <c r="P531" t="s">
        <v>1753</v>
      </c>
      <c r="Q531" t="s">
        <v>295</v>
      </c>
      <c r="R531">
        <v>4</v>
      </c>
      <c r="S531">
        <f t="shared" si="71"/>
        <v>2020</v>
      </c>
      <c r="T531" t="s">
        <v>12</v>
      </c>
      <c r="U531">
        <v>0.999999999999995</v>
      </c>
      <c r="V531" t="s">
        <v>892</v>
      </c>
      <c r="W531">
        <f>VLOOKUP(Q531,'PBT Tag Rates'!$A$6:$D$67,4,FALSE)</f>
        <v>0.98961045999999997</v>
      </c>
      <c r="X531">
        <v>1</v>
      </c>
      <c r="Y531" s="8">
        <f t="shared" si="72"/>
        <v>1</v>
      </c>
      <c r="Z531" s="10">
        <f>IFERROR(LOOKUP(H531,{30,43,48,53,58,63,68,73,78,83,88,93,97},{42,47,52,57,62,67,72,77,82,87,92,99,100}),999)</f>
        <v>77</v>
      </c>
      <c r="AA531" s="9">
        <f t="shared" si="73"/>
        <v>2.5</v>
      </c>
      <c r="AB531" s="9">
        <f>IFERROR(IF(I531="AI",AA531-VLOOKUP(Q531,'PBT Tag Rates'!$A$6:$L$53,11,FALSE),AA531-VLOOKUP(Q531,'PBT Tag Rates'!$A$6:$L$53,12,FALSE)),0)</f>
        <v>2.5104986157886811</v>
      </c>
      <c r="AC531" s="9">
        <f t="shared" si="74"/>
        <v>15.121015545636293</v>
      </c>
      <c r="AD531" s="12" t="s">
        <v>1969</v>
      </c>
      <c r="AE531" s="8"/>
    </row>
    <row r="532" spans="1:31" x14ac:dyDescent="0.25">
      <c r="A532" t="s">
        <v>2078</v>
      </c>
      <c r="B532" t="s">
        <v>2852</v>
      </c>
      <c r="C532" t="s">
        <v>2853</v>
      </c>
      <c r="D532" s="1">
        <v>45535</v>
      </c>
      <c r="E532">
        <f t="shared" si="69"/>
        <v>40</v>
      </c>
      <c r="F532" t="s">
        <v>14</v>
      </c>
      <c r="G532">
        <v>820</v>
      </c>
      <c r="H532">
        <f t="shared" si="68"/>
        <v>82</v>
      </c>
      <c r="I532" t="s">
        <v>9</v>
      </c>
      <c r="J532">
        <v>1</v>
      </c>
      <c r="K532" t="s">
        <v>8</v>
      </c>
      <c r="L532" t="s">
        <v>8</v>
      </c>
      <c r="M532" t="s">
        <v>14</v>
      </c>
      <c r="N532" t="str">
        <f t="shared" si="70"/>
        <v>F</v>
      </c>
      <c r="O532" t="s">
        <v>510</v>
      </c>
      <c r="P532" t="s">
        <v>7588</v>
      </c>
      <c r="Q532" t="s">
        <v>171</v>
      </c>
      <c r="R532">
        <v>5</v>
      </c>
      <c r="S532">
        <f t="shared" si="71"/>
        <v>2019</v>
      </c>
      <c r="T532" t="s">
        <v>12</v>
      </c>
      <c r="U532">
        <v>1</v>
      </c>
      <c r="V532" t="s">
        <v>919</v>
      </c>
      <c r="W532">
        <f>VLOOKUP(Q532,'PBT Tag Rates'!$A$6:$D$67,4,FALSE)</f>
        <v>0.95971980899999998</v>
      </c>
      <c r="X532">
        <v>1</v>
      </c>
      <c r="Y532" s="8">
        <f t="shared" si="72"/>
        <v>1.0208333333333333</v>
      </c>
      <c r="Z532" s="10">
        <f>IFERROR(LOOKUP(H532,{30,43,48,53,58,63,68,73,78,83,88,93,97},{42,47,52,57,62,67,72,77,82,87,92,99,100}),999)</f>
        <v>82</v>
      </c>
      <c r="AA532" s="9">
        <f t="shared" si="73"/>
        <v>2.552083333333333</v>
      </c>
      <c r="AB532" s="9">
        <f>IFERROR(IF(I532="AI",AA532-VLOOKUP(Q532,'PBT Tag Rates'!$A$6:$L$53,11,FALSE),AA532-VLOOKUP(Q532,'PBT Tag Rates'!$A$6:$L$53,12,FALSE)),0)</f>
        <v>2.594054115453555</v>
      </c>
      <c r="AC532" s="9">
        <f t="shared" si="74"/>
        <v>15.62427971850223</v>
      </c>
      <c r="AD532" s="12" t="s">
        <v>1969</v>
      </c>
      <c r="AE532" s="8"/>
    </row>
    <row r="533" spans="1:31" x14ac:dyDescent="0.25">
      <c r="A533" t="s">
        <v>2078</v>
      </c>
      <c r="B533" t="s">
        <v>2854</v>
      </c>
      <c r="C533" t="s">
        <v>1400</v>
      </c>
      <c r="D533" s="1">
        <v>45535</v>
      </c>
      <c r="E533">
        <f t="shared" si="69"/>
        <v>40</v>
      </c>
      <c r="F533" t="s">
        <v>14</v>
      </c>
      <c r="G533">
        <v>740</v>
      </c>
      <c r="H533">
        <f t="shared" si="68"/>
        <v>74</v>
      </c>
      <c r="I533" t="s">
        <v>7</v>
      </c>
      <c r="J533" t="s">
        <v>8</v>
      </c>
      <c r="K533" t="s">
        <v>6736</v>
      </c>
      <c r="L533" t="s">
        <v>8</v>
      </c>
      <c r="M533" t="s">
        <v>14</v>
      </c>
      <c r="N533" t="str">
        <f t="shared" si="70"/>
        <v>F</v>
      </c>
      <c r="O533" t="s">
        <v>1758</v>
      </c>
      <c r="P533" t="s">
        <v>1759</v>
      </c>
      <c r="Q533" t="s">
        <v>295</v>
      </c>
      <c r="R533">
        <v>4</v>
      </c>
      <c r="S533">
        <f t="shared" si="71"/>
        <v>2020</v>
      </c>
      <c r="T533" t="s">
        <v>12</v>
      </c>
      <c r="U533">
        <v>1</v>
      </c>
      <c r="V533" t="s">
        <v>886</v>
      </c>
      <c r="W533">
        <f>VLOOKUP(Q533,'PBT Tag Rates'!$A$6:$D$67,4,FALSE)</f>
        <v>0.98961045999999997</v>
      </c>
      <c r="X533">
        <v>1</v>
      </c>
      <c r="Y533" s="8">
        <f t="shared" si="72"/>
        <v>1</v>
      </c>
      <c r="Z533" s="10">
        <f>IFERROR(LOOKUP(H533,{30,43,48,53,58,63,68,73,78,83,88,93,97},{42,47,52,57,62,67,72,77,82,87,92,99,100}),999)</f>
        <v>77</v>
      </c>
      <c r="AA533" s="9">
        <f t="shared" si="73"/>
        <v>2.5</v>
      </c>
      <c r="AB533" s="9">
        <f>IFERROR(IF(I533="AI",AA533-VLOOKUP(Q533,'PBT Tag Rates'!$A$6:$L$53,11,FALSE),AA533-VLOOKUP(Q533,'PBT Tag Rates'!$A$6:$L$53,12,FALSE)),0)</f>
        <v>2.5104986157886811</v>
      </c>
      <c r="AC533" s="9">
        <f t="shared" si="74"/>
        <v>15.121015545636293</v>
      </c>
      <c r="AD533" s="12" t="s">
        <v>1969</v>
      </c>
      <c r="AE533" s="8"/>
    </row>
    <row r="534" spans="1:31" x14ac:dyDescent="0.25">
      <c r="A534" t="s">
        <v>2078</v>
      </c>
      <c r="B534" t="s">
        <v>2855</v>
      </c>
      <c r="C534" t="s">
        <v>1401</v>
      </c>
      <c r="D534" s="1">
        <v>45535</v>
      </c>
      <c r="E534">
        <f t="shared" si="69"/>
        <v>40</v>
      </c>
      <c r="F534" t="s">
        <v>6</v>
      </c>
      <c r="G534">
        <v>710</v>
      </c>
      <c r="H534">
        <f t="shared" si="68"/>
        <v>71</v>
      </c>
      <c r="I534" t="s">
        <v>9</v>
      </c>
      <c r="J534">
        <v>1</v>
      </c>
      <c r="K534" t="s">
        <v>8</v>
      </c>
      <c r="L534" t="s">
        <v>8</v>
      </c>
      <c r="M534" t="s">
        <v>6</v>
      </c>
      <c r="N534" t="str">
        <f t="shared" si="70"/>
        <v>M</v>
      </c>
      <c r="O534" t="s">
        <v>1934</v>
      </c>
      <c r="P534" t="s">
        <v>7589</v>
      </c>
      <c r="Q534" t="s">
        <v>295</v>
      </c>
      <c r="R534">
        <v>4</v>
      </c>
      <c r="S534">
        <f t="shared" si="71"/>
        <v>2020</v>
      </c>
      <c r="T534" t="s">
        <v>12</v>
      </c>
      <c r="U534">
        <v>0.999999999999995</v>
      </c>
      <c r="V534" t="s">
        <v>893</v>
      </c>
      <c r="W534">
        <f>VLOOKUP(Q534,'PBT Tag Rates'!$A$6:$D$67,4,FALSE)</f>
        <v>0.98961045999999997</v>
      </c>
      <c r="X534">
        <v>1</v>
      </c>
      <c r="Y534" s="8">
        <f t="shared" si="72"/>
        <v>1.028169014084507</v>
      </c>
      <c r="Z534" s="10">
        <f>IFERROR(LOOKUP(H534,{30,43,48,53,58,63,68,73,78,83,88,93,97},{42,47,52,57,62,67,72,77,82,87,92,99,100}),999)</f>
        <v>72</v>
      </c>
      <c r="AA534" s="9">
        <f t="shared" si="73"/>
        <v>2.5704225352112675</v>
      </c>
      <c r="AB534" s="9">
        <f>IFERROR(IF(I534="AI",AA534-VLOOKUP(Q534,'PBT Tag Rates'!$A$6:$L$53,11,FALSE),AA534-VLOOKUP(Q534,'PBT Tag Rates'!$A$6:$L$53,12,FALSE)),0)</f>
        <v>2.5809211509999486</v>
      </c>
      <c r="AC534" s="9">
        <f t="shared" si="74"/>
        <v>15.545178396392602</v>
      </c>
      <c r="AD534" s="12" t="s">
        <v>1969</v>
      </c>
      <c r="AE534" s="8"/>
    </row>
    <row r="535" spans="1:31" x14ac:dyDescent="0.25">
      <c r="A535" t="s">
        <v>2078</v>
      </c>
      <c r="B535" t="s">
        <v>2856</v>
      </c>
      <c r="C535" t="s">
        <v>2857</v>
      </c>
      <c r="D535" s="1">
        <v>45535</v>
      </c>
      <c r="E535">
        <f t="shared" si="69"/>
        <v>40</v>
      </c>
      <c r="F535" t="s">
        <v>14</v>
      </c>
      <c r="G535">
        <v>760</v>
      </c>
      <c r="H535">
        <f t="shared" si="68"/>
        <v>76</v>
      </c>
      <c r="I535" t="s">
        <v>7</v>
      </c>
      <c r="J535" t="s">
        <v>8</v>
      </c>
      <c r="K535" t="s">
        <v>6737</v>
      </c>
      <c r="L535" t="s">
        <v>8</v>
      </c>
      <c r="M535" t="s">
        <v>14</v>
      </c>
      <c r="N535" t="str">
        <f t="shared" si="70"/>
        <v>F</v>
      </c>
      <c r="O535" t="s">
        <v>7590</v>
      </c>
      <c r="P535" t="s">
        <v>7591</v>
      </c>
      <c r="Q535" t="s">
        <v>295</v>
      </c>
      <c r="R535">
        <v>4</v>
      </c>
      <c r="S535">
        <f t="shared" si="71"/>
        <v>2020</v>
      </c>
      <c r="T535" t="s">
        <v>12</v>
      </c>
      <c r="U535">
        <v>1</v>
      </c>
      <c r="V535" t="s">
        <v>886</v>
      </c>
      <c r="W535">
        <f>VLOOKUP(Q535,'PBT Tag Rates'!$A$6:$D$67,4,FALSE)</f>
        <v>0.98961045999999997</v>
      </c>
      <c r="X535">
        <v>1</v>
      </c>
      <c r="Y535" s="8">
        <f t="shared" si="72"/>
        <v>1</v>
      </c>
      <c r="Z535" s="10">
        <f>IFERROR(LOOKUP(H535,{30,43,48,53,58,63,68,73,78,83,88,93,97},{42,47,52,57,62,67,72,77,82,87,92,99,100}),999)</f>
        <v>77</v>
      </c>
      <c r="AA535" s="9">
        <f t="shared" si="73"/>
        <v>2.5</v>
      </c>
      <c r="AB535" s="9">
        <f>IFERROR(IF(I535="AI",AA535-VLOOKUP(Q535,'PBT Tag Rates'!$A$6:$L$53,11,FALSE),AA535-VLOOKUP(Q535,'PBT Tag Rates'!$A$6:$L$53,12,FALSE)),0)</f>
        <v>2.5104986157886811</v>
      </c>
      <c r="AC535" s="9">
        <f t="shared" si="74"/>
        <v>15.121015545636293</v>
      </c>
      <c r="AD535" s="12" t="s">
        <v>1969</v>
      </c>
      <c r="AE535" s="8"/>
    </row>
    <row r="536" spans="1:31" x14ac:dyDescent="0.25">
      <c r="A536" t="s">
        <v>2078</v>
      </c>
      <c r="B536" t="s">
        <v>2858</v>
      </c>
      <c r="C536" t="s">
        <v>2859</v>
      </c>
      <c r="D536" s="1">
        <v>45535</v>
      </c>
      <c r="E536">
        <f t="shared" si="69"/>
        <v>40</v>
      </c>
      <c r="F536" t="s">
        <v>6</v>
      </c>
      <c r="G536">
        <v>610</v>
      </c>
      <c r="H536">
        <f t="shared" si="68"/>
        <v>61</v>
      </c>
      <c r="I536" t="s">
        <v>9</v>
      </c>
      <c r="J536">
        <v>1</v>
      </c>
      <c r="K536" t="s">
        <v>8</v>
      </c>
      <c r="L536" t="s">
        <v>8</v>
      </c>
      <c r="M536" t="s">
        <v>6</v>
      </c>
      <c r="N536" t="str">
        <f t="shared" si="70"/>
        <v>M</v>
      </c>
      <c r="O536" t="s">
        <v>1752</v>
      </c>
      <c r="P536" t="s">
        <v>7592</v>
      </c>
      <c r="Q536" t="s">
        <v>295</v>
      </c>
      <c r="R536">
        <v>4</v>
      </c>
      <c r="S536">
        <f t="shared" si="71"/>
        <v>2020</v>
      </c>
      <c r="T536" t="s">
        <v>12</v>
      </c>
      <c r="U536">
        <v>0.999999999999999</v>
      </c>
      <c r="V536" t="s">
        <v>892</v>
      </c>
      <c r="W536">
        <f>VLOOKUP(Q536,'PBT Tag Rates'!$A$6:$D$67,4,FALSE)</f>
        <v>0.98961045999999997</v>
      </c>
      <c r="X536">
        <v>1</v>
      </c>
      <c r="Y536" s="8">
        <f t="shared" si="72"/>
        <v>1.0476190476190477</v>
      </c>
      <c r="Z536" s="10">
        <f>IFERROR(LOOKUP(H536,{30,43,48,53,58,63,68,73,78,83,88,93,97},{42,47,52,57,62,67,72,77,82,87,92,99,100}),999)</f>
        <v>62</v>
      </c>
      <c r="AA536" s="9">
        <f t="shared" si="73"/>
        <v>2.6190476190476191</v>
      </c>
      <c r="AB536" s="9">
        <f>IFERROR(IF(I536="AI",AA536-VLOOKUP(Q536,'PBT Tag Rates'!$A$6:$L$53,11,FALSE),AA536-VLOOKUP(Q536,'PBT Tag Rates'!$A$6:$L$53,12,FALSE)),0)</f>
        <v>2.6295462348363001</v>
      </c>
      <c r="AC536" s="9">
        <f t="shared" si="74"/>
        <v>15.83805274572434</v>
      </c>
      <c r="AD536" s="12" t="s">
        <v>1969</v>
      </c>
      <c r="AE536" s="8"/>
    </row>
    <row r="537" spans="1:31" x14ac:dyDescent="0.25">
      <c r="A537" t="s">
        <v>2078</v>
      </c>
      <c r="B537" t="s">
        <v>2860</v>
      </c>
      <c r="C537" t="s">
        <v>1402</v>
      </c>
      <c r="D537" s="1">
        <v>45535</v>
      </c>
      <c r="E537">
        <f t="shared" si="69"/>
        <v>40</v>
      </c>
      <c r="F537" t="s">
        <v>14</v>
      </c>
      <c r="G537">
        <v>790</v>
      </c>
      <c r="H537">
        <f t="shared" si="68"/>
        <v>79</v>
      </c>
      <c r="I537" t="s">
        <v>7</v>
      </c>
      <c r="J537" t="s">
        <v>8</v>
      </c>
      <c r="K537" t="s">
        <v>6738</v>
      </c>
      <c r="L537" t="s">
        <v>8</v>
      </c>
      <c r="M537" t="s">
        <v>14</v>
      </c>
      <c r="N537" t="str">
        <f t="shared" si="70"/>
        <v>F</v>
      </c>
      <c r="O537" t="s">
        <v>1248</v>
      </c>
      <c r="P537" t="s">
        <v>1540</v>
      </c>
      <c r="Q537" t="s">
        <v>295</v>
      </c>
      <c r="R537">
        <v>4</v>
      </c>
      <c r="S537">
        <f t="shared" si="71"/>
        <v>2020</v>
      </c>
      <c r="T537" t="s">
        <v>12</v>
      </c>
      <c r="U537">
        <v>0.999999999999999</v>
      </c>
      <c r="V537" t="s">
        <v>886</v>
      </c>
      <c r="W537">
        <f>VLOOKUP(Q537,'PBT Tag Rates'!$A$6:$D$67,4,FALSE)</f>
        <v>0.98961045999999997</v>
      </c>
      <c r="X537">
        <v>1</v>
      </c>
      <c r="Y537" s="8">
        <f t="shared" si="72"/>
        <v>1.0208333333333333</v>
      </c>
      <c r="Z537" s="10">
        <f>IFERROR(LOOKUP(H537,{30,43,48,53,58,63,68,73,78,83,88,93,97},{42,47,52,57,62,67,72,77,82,87,92,99,100}),999)</f>
        <v>82</v>
      </c>
      <c r="AA537" s="9">
        <f t="shared" si="73"/>
        <v>2.552083333333333</v>
      </c>
      <c r="AB537" s="9">
        <f>IFERROR(IF(I537="AI",AA537-VLOOKUP(Q537,'PBT Tag Rates'!$A$6:$L$53,11,FALSE),AA537-VLOOKUP(Q537,'PBT Tag Rates'!$A$6:$L$53,12,FALSE)),0)</f>
        <v>2.5625819491220141</v>
      </c>
      <c r="AC537" s="9">
        <f t="shared" si="74"/>
        <v>15.434719320674812</v>
      </c>
      <c r="AD537" s="12" t="s">
        <v>1969</v>
      </c>
      <c r="AE537" s="8"/>
    </row>
    <row r="538" spans="1:31" x14ac:dyDescent="0.25">
      <c r="A538" t="s">
        <v>2078</v>
      </c>
      <c r="B538" t="s">
        <v>2861</v>
      </c>
      <c r="C538" t="s">
        <v>2862</v>
      </c>
      <c r="D538" s="1">
        <v>45535</v>
      </c>
      <c r="E538">
        <f t="shared" si="69"/>
        <v>40</v>
      </c>
      <c r="F538" t="s">
        <v>6</v>
      </c>
      <c r="G538">
        <v>780</v>
      </c>
      <c r="H538">
        <f t="shared" si="68"/>
        <v>78</v>
      </c>
      <c r="I538" t="s">
        <v>7</v>
      </c>
      <c r="J538" t="s">
        <v>8</v>
      </c>
      <c r="K538" t="s">
        <v>6739</v>
      </c>
      <c r="L538" t="s">
        <v>8</v>
      </c>
      <c r="M538" t="s">
        <v>6</v>
      </c>
      <c r="N538" t="str">
        <f t="shared" si="70"/>
        <v>M</v>
      </c>
      <c r="O538" t="s">
        <v>8</v>
      </c>
      <c r="P538" t="s">
        <v>8</v>
      </c>
      <c r="Q538" t="s">
        <v>11</v>
      </c>
      <c r="R538" t="s">
        <v>8</v>
      </c>
      <c r="S538" t="str">
        <f t="shared" si="71"/>
        <v>U</v>
      </c>
      <c r="T538" t="s">
        <v>12</v>
      </c>
      <c r="U538">
        <v>0.999999999999998</v>
      </c>
      <c r="V538" t="s">
        <v>8</v>
      </c>
      <c r="W538">
        <f>VLOOKUP(Q538,'PBT Tag Rates'!$A$6:$D$67,4,FALSE)</f>
        <v>1</v>
      </c>
      <c r="X538">
        <v>1</v>
      </c>
      <c r="Y538" s="8">
        <f t="shared" si="72"/>
        <v>1</v>
      </c>
      <c r="Z538" s="10">
        <f>IFERROR(LOOKUP(H538,{30,43,48,53,58,63,68,73,78,83,88,93,97},{42,47,52,57,62,67,72,77,82,87,92,99,100}),999)</f>
        <v>82</v>
      </c>
      <c r="AA538" s="9">
        <f t="shared" si="73"/>
        <v>2.5</v>
      </c>
      <c r="AB538" s="9">
        <f>IFERROR(IF(I538="AI",AA538-VLOOKUP(Q538,'PBT Tag Rates'!$A$6:$L$53,11,FALSE),AA538-VLOOKUP(Q538,'PBT Tag Rates'!$A$6:$L$53,12,FALSE)),0)</f>
        <v>2.4586968734976251</v>
      </c>
      <c r="AC538" s="9">
        <f t="shared" si="74"/>
        <v>14.809007825118979</v>
      </c>
      <c r="AD538" s="12" t="s">
        <v>1970</v>
      </c>
      <c r="AE538" s="8"/>
    </row>
    <row r="539" spans="1:31" x14ac:dyDescent="0.25">
      <c r="A539" t="s">
        <v>2078</v>
      </c>
      <c r="B539" t="s">
        <v>2863</v>
      </c>
      <c r="C539" t="s">
        <v>1403</v>
      </c>
      <c r="D539" s="1">
        <v>45535</v>
      </c>
      <c r="E539">
        <f t="shared" si="69"/>
        <v>40</v>
      </c>
      <c r="F539" t="s">
        <v>6</v>
      </c>
      <c r="G539">
        <v>700</v>
      </c>
      <c r="H539">
        <f t="shared" si="68"/>
        <v>70</v>
      </c>
      <c r="I539" t="s">
        <v>9</v>
      </c>
      <c r="J539">
        <v>1</v>
      </c>
      <c r="K539" t="s">
        <v>8</v>
      </c>
      <c r="L539" t="s">
        <v>8</v>
      </c>
      <c r="M539" t="s">
        <v>6</v>
      </c>
      <c r="N539" t="str">
        <f t="shared" si="70"/>
        <v>M</v>
      </c>
      <c r="O539" t="s">
        <v>8</v>
      </c>
      <c r="P539" t="s">
        <v>8</v>
      </c>
      <c r="Q539" t="s">
        <v>11</v>
      </c>
      <c r="R539" t="s">
        <v>8</v>
      </c>
      <c r="S539" t="str">
        <f t="shared" si="71"/>
        <v>U</v>
      </c>
      <c r="T539" t="s">
        <v>12</v>
      </c>
      <c r="U539">
        <v>0.999999999999998</v>
      </c>
      <c r="V539" t="s">
        <v>8</v>
      </c>
      <c r="W539">
        <f>VLOOKUP(Q539,'PBT Tag Rates'!$A$6:$D$67,4,FALSE)</f>
        <v>1</v>
      </c>
      <c r="X539">
        <v>1</v>
      </c>
      <c r="Y539" s="8">
        <f t="shared" si="72"/>
        <v>1.028169014084507</v>
      </c>
      <c r="Z539" s="10">
        <f>IFERROR(LOOKUP(H539,{30,43,48,53,58,63,68,73,78,83,88,93,97},{42,47,52,57,62,67,72,77,82,87,92,99,100}),999)</f>
        <v>72</v>
      </c>
      <c r="AA539" s="9">
        <f t="shared" si="73"/>
        <v>2.5704225352112675</v>
      </c>
      <c r="AB539" s="9">
        <f>IFERROR(IF(I539="AI",AA539-VLOOKUP(Q539,'PBT Tag Rates'!$A$6:$L$53,11,FALSE),AA539-VLOOKUP(Q539,'PBT Tag Rates'!$A$6:$L$53,12,FALSE)),0)</f>
        <v>2.0541450928607454</v>
      </c>
      <c r="AC539" s="9">
        <f t="shared" si="74"/>
        <v>12.37234694605956</v>
      </c>
      <c r="AD539" s="12" t="s">
        <v>1969</v>
      </c>
      <c r="AE539" s="8"/>
    </row>
    <row r="540" spans="1:31" x14ac:dyDescent="0.25">
      <c r="A540" t="s">
        <v>2078</v>
      </c>
      <c r="B540" t="s">
        <v>2864</v>
      </c>
      <c r="C540" t="s">
        <v>1404</v>
      </c>
      <c r="D540" s="1">
        <v>45535</v>
      </c>
      <c r="E540">
        <f t="shared" si="69"/>
        <v>40</v>
      </c>
      <c r="F540" t="s">
        <v>6</v>
      </c>
      <c r="G540">
        <v>540</v>
      </c>
      <c r="H540">
        <f t="shared" si="68"/>
        <v>54</v>
      </c>
      <c r="I540" t="s">
        <v>9</v>
      </c>
      <c r="J540">
        <v>1</v>
      </c>
      <c r="K540" t="s">
        <v>8</v>
      </c>
      <c r="L540" t="s">
        <v>8</v>
      </c>
      <c r="M540" t="s">
        <v>6</v>
      </c>
      <c r="N540" t="str">
        <f t="shared" si="70"/>
        <v>M</v>
      </c>
      <c r="O540" t="s">
        <v>7593</v>
      </c>
      <c r="P540" t="s">
        <v>7594</v>
      </c>
      <c r="Q540" t="s">
        <v>7200</v>
      </c>
      <c r="R540">
        <v>2</v>
      </c>
      <c r="S540">
        <f t="shared" si="71"/>
        <v>2022</v>
      </c>
      <c r="T540" t="s">
        <v>12</v>
      </c>
      <c r="U540">
        <v>1</v>
      </c>
      <c r="V540" t="s">
        <v>888</v>
      </c>
      <c r="W540">
        <f>VLOOKUP(Q540,'PBT Tag Rates'!$A$6:$D$67,4,FALSE)</f>
        <v>0.98</v>
      </c>
      <c r="X540">
        <v>1</v>
      </c>
      <c r="Y540" s="8">
        <f t="shared" si="72"/>
        <v>1</v>
      </c>
      <c r="Z540" s="10">
        <f>IFERROR(LOOKUP(H540,{30,43,48,53,58,63,68,73,78,83,88,93,97},{42,47,52,57,62,67,72,77,82,87,92,99,100}),999)</f>
        <v>57</v>
      </c>
      <c r="AA540" s="9">
        <f t="shared" si="73"/>
        <v>2.5</v>
      </c>
      <c r="AB540" s="9">
        <f>IFERROR(IF(I540="AI",AA540-VLOOKUP(Q540,'PBT Tag Rates'!$A$6:$L$53,11,FALSE),AA540-VLOOKUP(Q540,'PBT Tag Rates'!$A$6:$L$53,12,FALSE)),0)</f>
        <v>2.5204081632653059</v>
      </c>
      <c r="AC540" s="9">
        <f t="shared" si="74"/>
        <v>15.180701864721234</v>
      </c>
      <c r="AD540" s="12" t="s">
        <v>1969</v>
      </c>
      <c r="AE540" s="8"/>
    </row>
    <row r="541" spans="1:31" x14ac:dyDescent="0.25">
      <c r="A541" t="s">
        <v>2078</v>
      </c>
      <c r="B541" t="s">
        <v>2865</v>
      </c>
      <c r="C541" t="s">
        <v>2866</v>
      </c>
      <c r="D541" s="1">
        <v>45535</v>
      </c>
      <c r="E541">
        <f t="shared" si="69"/>
        <v>40</v>
      </c>
      <c r="F541" t="s">
        <v>14</v>
      </c>
      <c r="G541">
        <v>740</v>
      </c>
      <c r="H541">
        <f t="shared" si="68"/>
        <v>74</v>
      </c>
      <c r="I541" t="s">
        <v>9</v>
      </c>
      <c r="J541">
        <v>1</v>
      </c>
      <c r="K541" t="s">
        <v>8</v>
      </c>
      <c r="L541" t="s">
        <v>8</v>
      </c>
      <c r="M541" t="s">
        <v>14</v>
      </c>
      <c r="N541" t="str">
        <f t="shared" si="70"/>
        <v>F</v>
      </c>
      <c r="O541" t="s">
        <v>7595</v>
      </c>
      <c r="P541" t="s">
        <v>7596</v>
      </c>
      <c r="Q541" t="s">
        <v>295</v>
      </c>
      <c r="R541">
        <v>4</v>
      </c>
      <c r="S541">
        <f t="shared" si="71"/>
        <v>2020</v>
      </c>
      <c r="T541" t="s">
        <v>12</v>
      </c>
      <c r="U541">
        <v>1</v>
      </c>
      <c r="V541" t="s">
        <v>949</v>
      </c>
      <c r="W541">
        <f>VLOOKUP(Q541,'PBT Tag Rates'!$A$6:$D$67,4,FALSE)</f>
        <v>0.98961045999999997</v>
      </c>
      <c r="X541">
        <v>1</v>
      </c>
      <c r="Y541" s="8">
        <f t="shared" si="72"/>
        <v>1</v>
      </c>
      <c r="Z541" s="10">
        <f>IFERROR(LOOKUP(H541,{30,43,48,53,58,63,68,73,78,83,88,93,97},{42,47,52,57,62,67,72,77,82,87,92,99,100}),999)</f>
        <v>77</v>
      </c>
      <c r="AA541" s="9">
        <f t="shared" si="73"/>
        <v>2.5</v>
      </c>
      <c r="AB541" s="9">
        <f>IFERROR(IF(I541="AI",AA541-VLOOKUP(Q541,'PBT Tag Rates'!$A$6:$L$53,11,FALSE),AA541-VLOOKUP(Q541,'PBT Tag Rates'!$A$6:$L$53,12,FALSE)),0)</f>
        <v>2.5104986157886811</v>
      </c>
      <c r="AC541" s="9">
        <f t="shared" si="74"/>
        <v>15.121015545636293</v>
      </c>
      <c r="AD541" s="12" t="s">
        <v>676</v>
      </c>
      <c r="AE541" s="8"/>
    </row>
    <row r="542" spans="1:31" x14ac:dyDescent="0.25">
      <c r="A542" t="s">
        <v>2078</v>
      </c>
      <c r="B542" t="s">
        <v>2867</v>
      </c>
      <c r="C542" t="s">
        <v>1405</v>
      </c>
      <c r="D542" s="1">
        <v>45535</v>
      </c>
      <c r="E542">
        <f t="shared" si="69"/>
        <v>40</v>
      </c>
      <c r="F542" t="s">
        <v>14</v>
      </c>
      <c r="G542">
        <v>730</v>
      </c>
      <c r="H542">
        <f t="shared" si="68"/>
        <v>73</v>
      </c>
      <c r="I542" t="s">
        <v>7</v>
      </c>
      <c r="J542" t="s">
        <v>8</v>
      </c>
      <c r="K542" t="s">
        <v>6740</v>
      </c>
      <c r="L542" t="s">
        <v>8</v>
      </c>
      <c r="M542" t="s">
        <v>14</v>
      </c>
      <c r="N542" t="str">
        <f t="shared" si="70"/>
        <v>F</v>
      </c>
      <c r="O542" t="s">
        <v>183</v>
      </c>
      <c r="P542" t="s">
        <v>184</v>
      </c>
      <c r="Q542" t="s">
        <v>171</v>
      </c>
      <c r="R542">
        <v>5</v>
      </c>
      <c r="S542">
        <f t="shared" si="71"/>
        <v>2019</v>
      </c>
      <c r="T542" t="s">
        <v>12</v>
      </c>
      <c r="U542">
        <v>1</v>
      </c>
      <c r="V542" t="s">
        <v>886</v>
      </c>
      <c r="W542">
        <f>VLOOKUP(Q542,'PBT Tag Rates'!$A$6:$D$67,4,FALSE)</f>
        <v>0.95971980899999998</v>
      </c>
      <c r="X542">
        <v>1</v>
      </c>
      <c r="Y542" s="8">
        <f t="shared" si="72"/>
        <v>1</v>
      </c>
      <c r="Z542" s="10">
        <f>IFERROR(LOOKUP(H542,{30,43,48,53,58,63,68,73,78,83,88,93,97},{42,47,52,57,62,67,72,77,82,87,92,99,100}),999)</f>
        <v>77</v>
      </c>
      <c r="AA542" s="9">
        <f t="shared" si="73"/>
        <v>2.5</v>
      </c>
      <c r="AB542" s="9">
        <f>IFERROR(IF(I542="AI",AA542-VLOOKUP(Q542,'PBT Tag Rates'!$A$6:$L$53,11,FALSE),AA542-VLOOKUP(Q542,'PBT Tag Rates'!$A$6:$L$53,12,FALSE)),0)</f>
        <v>2.541970782120222</v>
      </c>
      <c r="AC542" s="9">
        <f t="shared" si="74"/>
        <v>15.310575943463711</v>
      </c>
      <c r="AD542" s="12" t="s">
        <v>1969</v>
      </c>
      <c r="AE542" s="8"/>
    </row>
    <row r="543" spans="1:31" x14ac:dyDescent="0.25">
      <c r="A543" t="s">
        <v>2078</v>
      </c>
      <c r="B543" t="s">
        <v>2868</v>
      </c>
      <c r="C543" t="s">
        <v>2869</v>
      </c>
      <c r="D543" s="1">
        <v>45535</v>
      </c>
      <c r="E543">
        <f t="shared" si="69"/>
        <v>40</v>
      </c>
      <c r="F543" t="s">
        <v>14</v>
      </c>
      <c r="G543">
        <v>690</v>
      </c>
      <c r="H543">
        <f t="shared" si="68"/>
        <v>69</v>
      </c>
      <c r="I543" t="s">
        <v>7</v>
      </c>
      <c r="J543" t="s">
        <v>8</v>
      </c>
      <c r="K543" t="s">
        <v>8</v>
      </c>
      <c r="L543" t="s">
        <v>8</v>
      </c>
      <c r="M543" t="s">
        <v>14</v>
      </c>
      <c r="N543" t="str">
        <f t="shared" si="70"/>
        <v>F</v>
      </c>
      <c r="O543" t="s">
        <v>8</v>
      </c>
      <c r="P543" t="s">
        <v>8</v>
      </c>
      <c r="Q543" t="s">
        <v>11</v>
      </c>
      <c r="R543" t="s">
        <v>8</v>
      </c>
      <c r="S543" t="str">
        <f t="shared" si="71"/>
        <v>U</v>
      </c>
      <c r="T543" t="s">
        <v>12</v>
      </c>
      <c r="U543">
        <v>1</v>
      </c>
      <c r="V543" t="s">
        <v>8</v>
      </c>
      <c r="W543">
        <f>VLOOKUP(Q543,'PBT Tag Rates'!$A$6:$D$67,4,FALSE)</f>
        <v>1</v>
      </c>
      <c r="X543">
        <v>1</v>
      </c>
      <c r="Y543" s="8">
        <f t="shared" si="72"/>
        <v>1</v>
      </c>
      <c r="Z543" s="10">
        <f>IFERROR(LOOKUP(H543,{30,43,48,53,58,63,68,73,78,83,88,93,97},{42,47,52,57,62,67,72,77,82,87,92,99,100}),999)</f>
        <v>72</v>
      </c>
      <c r="AA543" s="9">
        <f t="shared" si="73"/>
        <v>2.5</v>
      </c>
      <c r="AB543" s="9">
        <f>IFERROR(IF(I543="AI",AA543-VLOOKUP(Q543,'PBT Tag Rates'!$A$6:$L$53,11,FALSE),AA543-VLOOKUP(Q543,'PBT Tag Rates'!$A$6:$L$53,12,FALSE)),0)</f>
        <v>2.4586968734976251</v>
      </c>
      <c r="AC543" s="9">
        <f t="shared" si="74"/>
        <v>14.809007825118979</v>
      </c>
      <c r="AD543" s="12" t="s">
        <v>1969</v>
      </c>
      <c r="AE543" s="8"/>
    </row>
    <row r="544" spans="1:31" x14ac:dyDescent="0.25">
      <c r="A544" t="s">
        <v>2078</v>
      </c>
      <c r="B544" t="s">
        <v>2870</v>
      </c>
      <c r="C544" t="s">
        <v>2871</v>
      </c>
      <c r="D544" s="1">
        <v>45535</v>
      </c>
      <c r="E544">
        <f t="shared" si="69"/>
        <v>40</v>
      </c>
      <c r="F544" t="s">
        <v>14</v>
      </c>
      <c r="G544">
        <v>640</v>
      </c>
      <c r="H544">
        <f t="shared" si="68"/>
        <v>64</v>
      </c>
      <c r="I544" t="s">
        <v>9</v>
      </c>
      <c r="J544">
        <v>1</v>
      </c>
      <c r="K544" t="s">
        <v>8</v>
      </c>
      <c r="L544" t="s">
        <v>8</v>
      </c>
      <c r="M544" t="s">
        <v>14</v>
      </c>
      <c r="N544" t="str">
        <f t="shared" si="70"/>
        <v>F</v>
      </c>
      <c r="O544" t="s">
        <v>7597</v>
      </c>
      <c r="P544" t="s">
        <v>7598</v>
      </c>
      <c r="Q544" t="s">
        <v>940</v>
      </c>
      <c r="R544">
        <v>3</v>
      </c>
      <c r="S544">
        <f t="shared" si="71"/>
        <v>2021</v>
      </c>
      <c r="T544" t="s">
        <v>12</v>
      </c>
      <c r="U544">
        <v>0.999999999999997</v>
      </c>
      <c r="V544" t="s">
        <v>889</v>
      </c>
      <c r="W544">
        <f>VLOOKUP(Q544,'PBT Tag Rates'!$A$6:$D$67,4,FALSE)</f>
        <v>0.98140000000000005</v>
      </c>
      <c r="X544">
        <v>1</v>
      </c>
      <c r="Y544" s="8">
        <f t="shared" si="72"/>
        <v>1</v>
      </c>
      <c r="Z544" s="10">
        <f>IFERROR(LOOKUP(H544,{30,43,48,53,58,63,68,73,78,83,88,93,97},{42,47,52,57,62,67,72,77,82,87,92,99,100}),999)</f>
        <v>67</v>
      </c>
      <c r="AA544" s="9">
        <f t="shared" si="73"/>
        <v>2.5</v>
      </c>
      <c r="AB544" s="9">
        <f>IFERROR(IF(I544="AI",AA544-VLOOKUP(Q544,'PBT Tag Rates'!$A$6:$L$53,11,FALSE),AA544-VLOOKUP(Q544,'PBT Tag Rates'!$A$6:$L$53,12,FALSE)),0)</f>
        <v>2.5189525168127163</v>
      </c>
      <c r="AC544" s="9">
        <f t="shared" si="74"/>
        <v>15.171934342405097</v>
      </c>
      <c r="AD544" s="12" t="s">
        <v>1969</v>
      </c>
      <c r="AE544" s="8"/>
    </row>
    <row r="545" spans="1:31" x14ac:dyDescent="0.25">
      <c r="A545" t="s">
        <v>2078</v>
      </c>
      <c r="B545" t="s">
        <v>2872</v>
      </c>
      <c r="C545" t="s">
        <v>2873</v>
      </c>
      <c r="D545" s="1">
        <v>45535</v>
      </c>
      <c r="E545">
        <f t="shared" si="69"/>
        <v>40</v>
      </c>
      <c r="F545" t="s">
        <v>6</v>
      </c>
      <c r="G545">
        <v>690</v>
      </c>
      <c r="H545">
        <f t="shared" si="68"/>
        <v>69</v>
      </c>
      <c r="I545" t="s">
        <v>7</v>
      </c>
      <c r="J545" t="s">
        <v>8</v>
      </c>
      <c r="K545" t="s">
        <v>8</v>
      </c>
      <c r="L545" t="s">
        <v>8</v>
      </c>
      <c r="M545" t="s">
        <v>6</v>
      </c>
      <c r="N545" t="str">
        <f t="shared" si="70"/>
        <v>M</v>
      </c>
      <c r="O545" t="s">
        <v>7599</v>
      </c>
      <c r="P545" t="s">
        <v>7600</v>
      </c>
      <c r="Q545" t="s">
        <v>1610</v>
      </c>
      <c r="R545">
        <v>3</v>
      </c>
      <c r="S545">
        <f t="shared" si="71"/>
        <v>2021</v>
      </c>
      <c r="T545" t="s">
        <v>12</v>
      </c>
      <c r="U545">
        <v>0.999999999999995</v>
      </c>
      <c r="V545" t="s">
        <v>658</v>
      </c>
      <c r="W545">
        <f>VLOOKUP(Q545,'PBT Tag Rates'!$A$6:$D$67,4,FALSE)</f>
        <v>0.98260000000000003</v>
      </c>
      <c r="X545">
        <v>1</v>
      </c>
      <c r="Y545" s="8">
        <f t="shared" si="72"/>
        <v>1.028169014084507</v>
      </c>
      <c r="Z545" s="10">
        <f>IFERROR(LOOKUP(H545,{30,43,48,53,58,63,68,73,78,83,88,93,97},{42,47,52,57,62,67,72,77,82,87,92,99,100}),999)</f>
        <v>72</v>
      </c>
      <c r="AA545" s="9">
        <f t="shared" si="73"/>
        <v>2.5704225352112675</v>
      </c>
      <c r="AB545" s="9">
        <f>IFERROR(IF(I545="AI",AA545-VLOOKUP(Q545,'PBT Tag Rates'!$A$6:$L$53,11,FALSE),AA545-VLOOKUP(Q545,'PBT Tag Rates'!$A$6:$L$53,12,FALSE)),0)</f>
        <v>2.5881306565220754</v>
      </c>
      <c r="AC545" s="9">
        <f t="shared" si="74"/>
        <v>15.588602059082886</v>
      </c>
      <c r="AD545" s="12" t="s">
        <v>1969</v>
      </c>
      <c r="AE545" s="8"/>
    </row>
    <row r="546" spans="1:31" x14ac:dyDescent="0.25">
      <c r="A546" t="s">
        <v>2078</v>
      </c>
      <c r="B546" t="s">
        <v>2874</v>
      </c>
      <c r="C546" t="s">
        <v>2875</v>
      </c>
      <c r="D546" s="1">
        <v>45535</v>
      </c>
      <c r="E546">
        <f t="shared" si="69"/>
        <v>40</v>
      </c>
      <c r="F546" t="s">
        <v>6</v>
      </c>
      <c r="G546">
        <v>670</v>
      </c>
      <c r="H546">
        <f t="shared" si="68"/>
        <v>67</v>
      </c>
      <c r="I546" t="s">
        <v>9</v>
      </c>
      <c r="J546">
        <v>1</v>
      </c>
      <c r="K546" t="s">
        <v>8</v>
      </c>
      <c r="L546" t="s">
        <v>8</v>
      </c>
      <c r="M546" t="s">
        <v>6</v>
      </c>
      <c r="N546" t="str">
        <f t="shared" si="70"/>
        <v>M</v>
      </c>
      <c r="O546" t="s">
        <v>1582</v>
      </c>
      <c r="P546" t="s">
        <v>7601</v>
      </c>
      <c r="Q546" t="s">
        <v>940</v>
      </c>
      <c r="R546">
        <v>3</v>
      </c>
      <c r="S546">
        <f t="shared" si="71"/>
        <v>2021</v>
      </c>
      <c r="T546" t="s">
        <v>12</v>
      </c>
      <c r="U546">
        <v>1</v>
      </c>
      <c r="V546" t="s">
        <v>892</v>
      </c>
      <c r="W546">
        <f>VLOOKUP(Q546,'PBT Tag Rates'!$A$6:$D$67,4,FALSE)</f>
        <v>0.98140000000000005</v>
      </c>
      <c r="X546">
        <v>1</v>
      </c>
      <c r="Y546" s="8">
        <f t="shared" si="72"/>
        <v>1</v>
      </c>
      <c r="Z546" s="10">
        <f>IFERROR(LOOKUP(H546,{30,43,48,53,58,63,68,73,78,83,88,93,97},{42,47,52,57,62,67,72,77,82,87,92,99,100}),999)</f>
        <v>67</v>
      </c>
      <c r="AA546" s="9">
        <f t="shared" si="73"/>
        <v>2.5</v>
      </c>
      <c r="AB546" s="9">
        <f>IFERROR(IF(I546="AI",AA546-VLOOKUP(Q546,'PBT Tag Rates'!$A$6:$L$53,11,FALSE),AA546-VLOOKUP(Q546,'PBT Tag Rates'!$A$6:$L$53,12,FALSE)),0)</f>
        <v>2.5189525168127163</v>
      </c>
      <c r="AC546" s="9">
        <f t="shared" si="74"/>
        <v>15.171934342405097</v>
      </c>
      <c r="AD546" s="12" t="s">
        <v>1969</v>
      </c>
      <c r="AE546" s="8"/>
    </row>
    <row r="547" spans="1:31" x14ac:dyDescent="0.25">
      <c r="A547" t="s">
        <v>2078</v>
      </c>
      <c r="B547" t="s">
        <v>2876</v>
      </c>
      <c r="C547" t="s">
        <v>1410</v>
      </c>
      <c r="D547" s="1">
        <v>45535</v>
      </c>
      <c r="E547">
        <f t="shared" si="69"/>
        <v>40</v>
      </c>
      <c r="F547" t="s">
        <v>14</v>
      </c>
      <c r="G547">
        <v>740</v>
      </c>
      <c r="H547">
        <f t="shared" si="68"/>
        <v>74</v>
      </c>
      <c r="I547" t="s">
        <v>9</v>
      </c>
      <c r="J547">
        <v>1</v>
      </c>
      <c r="K547" t="s">
        <v>8</v>
      </c>
      <c r="L547" t="s">
        <v>8</v>
      </c>
      <c r="M547" t="s">
        <v>14</v>
      </c>
      <c r="N547" t="str">
        <f t="shared" si="70"/>
        <v>F</v>
      </c>
      <c r="O547" t="s">
        <v>1368</v>
      </c>
      <c r="P547" t="s">
        <v>1369</v>
      </c>
      <c r="Q547" t="s">
        <v>476</v>
      </c>
      <c r="R547">
        <v>4</v>
      </c>
      <c r="S547">
        <f t="shared" si="71"/>
        <v>2020</v>
      </c>
      <c r="T547" t="s">
        <v>12</v>
      </c>
      <c r="U547">
        <v>1</v>
      </c>
      <c r="V547" t="s">
        <v>741</v>
      </c>
      <c r="W547">
        <f>VLOOKUP(Q547,'PBT Tag Rates'!$A$6:$D$67,4,FALSE)</f>
        <v>0.98845608500000004</v>
      </c>
      <c r="X547">
        <v>1</v>
      </c>
      <c r="Y547" s="8">
        <f t="shared" si="72"/>
        <v>1</v>
      </c>
      <c r="Z547" s="10">
        <f>IFERROR(LOOKUP(H547,{30,43,48,53,58,63,68,73,78,83,88,93,97},{42,47,52,57,62,67,72,77,82,87,92,99,100}),999)</f>
        <v>77</v>
      </c>
      <c r="AA547" s="9">
        <f t="shared" si="73"/>
        <v>2.5</v>
      </c>
      <c r="AB547" s="9">
        <f>IFERROR(IF(I547="AI",AA547-VLOOKUP(Q547,'PBT Tag Rates'!$A$6:$L$53,11,FALSE),AA547-VLOOKUP(Q547,'PBT Tag Rates'!$A$6:$L$53,12,FALSE)),0)</f>
        <v>2.5116787333045756</v>
      </c>
      <c r="AC547" s="9">
        <f t="shared" si="74"/>
        <v>15.128123526175017</v>
      </c>
      <c r="AD547" s="12" t="s">
        <v>1969</v>
      </c>
      <c r="AE547" s="8"/>
    </row>
    <row r="548" spans="1:31" x14ac:dyDescent="0.25">
      <c r="A548" t="s">
        <v>2078</v>
      </c>
      <c r="B548" t="s">
        <v>2877</v>
      </c>
      <c r="C548" t="s">
        <v>2878</v>
      </c>
      <c r="D548" s="1">
        <v>45535</v>
      </c>
      <c r="E548">
        <f t="shared" si="69"/>
        <v>40</v>
      </c>
      <c r="F548" t="s">
        <v>14</v>
      </c>
      <c r="G548">
        <v>720</v>
      </c>
      <c r="H548">
        <f t="shared" si="68"/>
        <v>72</v>
      </c>
      <c r="I548" t="s">
        <v>9</v>
      </c>
      <c r="J548">
        <v>1</v>
      </c>
      <c r="K548" t="s">
        <v>8</v>
      </c>
      <c r="L548" t="s">
        <v>8</v>
      </c>
      <c r="M548" t="s">
        <v>14</v>
      </c>
      <c r="N548" t="str">
        <f t="shared" si="70"/>
        <v>F</v>
      </c>
      <c r="O548" t="s">
        <v>7602</v>
      </c>
      <c r="P548" t="s">
        <v>7603</v>
      </c>
      <c r="Q548" t="s">
        <v>295</v>
      </c>
      <c r="R548">
        <v>4</v>
      </c>
      <c r="S548">
        <f t="shared" si="71"/>
        <v>2020</v>
      </c>
      <c r="T548" t="s">
        <v>12</v>
      </c>
      <c r="U548">
        <v>1</v>
      </c>
      <c r="V548" t="s">
        <v>945</v>
      </c>
      <c r="W548">
        <f>VLOOKUP(Q548,'PBT Tag Rates'!$A$6:$D$67,4,FALSE)</f>
        <v>0.98961045999999997</v>
      </c>
      <c r="X548">
        <v>1</v>
      </c>
      <c r="Y548" s="8">
        <f t="shared" si="72"/>
        <v>1</v>
      </c>
      <c r="Z548" s="10">
        <f>IFERROR(LOOKUP(H548,{30,43,48,53,58,63,68,73,78,83,88,93,97},{42,47,52,57,62,67,72,77,82,87,92,99,100}),999)</f>
        <v>72</v>
      </c>
      <c r="AA548" s="9">
        <f t="shared" si="73"/>
        <v>2.5</v>
      </c>
      <c r="AB548" s="9">
        <f>IFERROR(IF(I548="AI",AA548-VLOOKUP(Q548,'PBT Tag Rates'!$A$6:$L$53,11,FALSE),AA548-VLOOKUP(Q548,'PBT Tag Rates'!$A$6:$L$53,12,FALSE)),0)</f>
        <v>2.5104986157886811</v>
      </c>
      <c r="AC548" s="9">
        <f t="shared" si="74"/>
        <v>15.121015545636293</v>
      </c>
      <c r="AD548" s="12" t="s">
        <v>1969</v>
      </c>
      <c r="AE548" s="8"/>
    </row>
    <row r="549" spans="1:31" x14ac:dyDescent="0.25">
      <c r="A549" t="s">
        <v>2078</v>
      </c>
      <c r="B549" t="s">
        <v>2879</v>
      </c>
      <c r="C549" t="s">
        <v>2880</v>
      </c>
      <c r="D549" s="1">
        <v>45535</v>
      </c>
      <c r="E549">
        <f t="shared" si="69"/>
        <v>40</v>
      </c>
      <c r="F549" t="s">
        <v>6</v>
      </c>
      <c r="G549">
        <v>680</v>
      </c>
      <c r="H549">
        <f t="shared" si="68"/>
        <v>68</v>
      </c>
      <c r="I549" t="s">
        <v>7</v>
      </c>
      <c r="J549" t="s">
        <v>8</v>
      </c>
      <c r="K549" t="s">
        <v>8</v>
      </c>
      <c r="L549" t="s">
        <v>8</v>
      </c>
      <c r="M549" t="s">
        <v>6</v>
      </c>
      <c r="N549" t="str">
        <f t="shared" si="70"/>
        <v>M</v>
      </c>
      <c r="O549" t="s">
        <v>7549</v>
      </c>
      <c r="P549" t="s">
        <v>7550</v>
      </c>
      <c r="Q549" t="s">
        <v>476</v>
      </c>
      <c r="R549">
        <v>4</v>
      </c>
      <c r="S549">
        <f t="shared" si="71"/>
        <v>2020</v>
      </c>
      <c r="T549" t="s">
        <v>12</v>
      </c>
      <c r="U549">
        <v>1</v>
      </c>
      <c r="V549" t="s">
        <v>743</v>
      </c>
      <c r="W549">
        <f>VLOOKUP(Q549,'PBT Tag Rates'!$A$6:$D$67,4,FALSE)</f>
        <v>0.98845608500000004</v>
      </c>
      <c r="X549">
        <v>1</v>
      </c>
      <c r="Y549" s="8">
        <f t="shared" si="72"/>
        <v>1.028169014084507</v>
      </c>
      <c r="Z549" s="10">
        <f>IFERROR(LOOKUP(H549,{30,43,48,53,58,63,68,73,78,83,88,93,97},{42,47,52,57,62,67,72,77,82,87,92,99,100}),999)</f>
        <v>72</v>
      </c>
      <c r="AA549" s="9">
        <f t="shared" si="73"/>
        <v>2.5704225352112675</v>
      </c>
      <c r="AB549" s="9">
        <f>IFERROR(IF(I549="AI",AA549-VLOOKUP(Q549,'PBT Tag Rates'!$A$6:$L$53,11,FALSE),AA549-VLOOKUP(Q549,'PBT Tag Rates'!$A$6:$L$53,12,FALSE)),0)</f>
        <v>2.5821012685158431</v>
      </c>
      <c r="AC549" s="9">
        <f t="shared" si="74"/>
        <v>15.552286376931326</v>
      </c>
      <c r="AD549" s="12" t="s">
        <v>1969</v>
      </c>
      <c r="AE549" s="8"/>
    </row>
    <row r="550" spans="1:31" x14ac:dyDescent="0.25">
      <c r="A550" t="s">
        <v>2078</v>
      </c>
      <c r="B550" t="s">
        <v>2881</v>
      </c>
      <c r="C550" t="s">
        <v>1411</v>
      </c>
      <c r="D550" s="1">
        <v>45535</v>
      </c>
      <c r="E550">
        <f t="shared" si="69"/>
        <v>40</v>
      </c>
      <c r="F550" t="s">
        <v>6</v>
      </c>
      <c r="G550">
        <v>550</v>
      </c>
      <c r="H550">
        <f t="shared" si="68"/>
        <v>55</v>
      </c>
      <c r="I550" t="s">
        <v>7</v>
      </c>
      <c r="J550">
        <v>1</v>
      </c>
      <c r="K550" t="s">
        <v>8</v>
      </c>
      <c r="L550" t="s">
        <v>8</v>
      </c>
      <c r="M550" t="s">
        <v>6</v>
      </c>
      <c r="N550" t="str">
        <f t="shared" si="70"/>
        <v>M</v>
      </c>
      <c r="O550" t="s">
        <v>8</v>
      </c>
      <c r="P550" t="s">
        <v>8</v>
      </c>
      <c r="Q550" t="s">
        <v>11</v>
      </c>
      <c r="R550" t="s">
        <v>8</v>
      </c>
      <c r="S550" t="str">
        <f t="shared" si="71"/>
        <v>U</v>
      </c>
      <c r="T550" t="s">
        <v>12</v>
      </c>
      <c r="U550">
        <v>1</v>
      </c>
      <c r="V550" t="s">
        <v>8</v>
      </c>
      <c r="W550">
        <f>VLOOKUP(Q550,'PBT Tag Rates'!$A$6:$D$67,4,FALSE)</f>
        <v>1</v>
      </c>
      <c r="X550">
        <v>1</v>
      </c>
      <c r="Y550" s="8">
        <f t="shared" si="72"/>
        <v>1</v>
      </c>
      <c r="Z550" s="10">
        <f>IFERROR(LOOKUP(H550,{30,43,48,53,58,63,68,73,78,83,88,93,97},{42,47,52,57,62,67,72,77,82,87,92,99,100}),999)</f>
        <v>57</v>
      </c>
      <c r="AA550" s="9">
        <f t="shared" si="73"/>
        <v>2.5</v>
      </c>
      <c r="AB550" s="9">
        <f>IFERROR(IF(I550="AI",AA550-VLOOKUP(Q550,'PBT Tag Rates'!$A$6:$L$53,11,FALSE),AA550-VLOOKUP(Q550,'PBT Tag Rates'!$A$6:$L$53,12,FALSE)),0)</f>
        <v>2.4586968734976251</v>
      </c>
      <c r="AC550" s="9">
        <f t="shared" si="74"/>
        <v>14.809007825118979</v>
      </c>
      <c r="AD550" s="12" t="s">
        <v>1969</v>
      </c>
      <c r="AE550" s="8"/>
    </row>
    <row r="551" spans="1:31" x14ac:dyDescent="0.25">
      <c r="A551" t="s">
        <v>2078</v>
      </c>
      <c r="B551" t="s">
        <v>2882</v>
      </c>
      <c r="C551" t="s">
        <v>1412</v>
      </c>
      <c r="D551" s="1">
        <v>45535</v>
      </c>
      <c r="E551">
        <f t="shared" si="69"/>
        <v>40</v>
      </c>
      <c r="F551" t="s">
        <v>6</v>
      </c>
      <c r="G551">
        <v>840</v>
      </c>
      <c r="H551">
        <f t="shared" si="68"/>
        <v>84</v>
      </c>
      <c r="I551" t="s">
        <v>7</v>
      </c>
      <c r="J551" t="s">
        <v>8</v>
      </c>
      <c r="K551" t="s">
        <v>6741</v>
      </c>
      <c r="L551" t="s">
        <v>8</v>
      </c>
      <c r="M551" t="s">
        <v>6</v>
      </c>
      <c r="N551" t="str">
        <f t="shared" si="70"/>
        <v>M</v>
      </c>
      <c r="O551" t="s">
        <v>8</v>
      </c>
      <c r="P551" t="s">
        <v>8</v>
      </c>
      <c r="Q551" t="s">
        <v>11</v>
      </c>
      <c r="R551" t="s">
        <v>8</v>
      </c>
      <c r="S551" t="str">
        <f t="shared" si="71"/>
        <v>U</v>
      </c>
      <c r="T551" t="s">
        <v>12</v>
      </c>
      <c r="U551">
        <v>1</v>
      </c>
      <c r="V551" t="s">
        <v>8</v>
      </c>
      <c r="W551">
        <f>VLOOKUP(Q551,'PBT Tag Rates'!$A$6:$D$67,4,FALSE)</f>
        <v>1</v>
      </c>
      <c r="X551">
        <v>1</v>
      </c>
      <c r="Y551" s="8">
        <f t="shared" si="72"/>
        <v>1</v>
      </c>
      <c r="Z551" s="10">
        <f>IFERROR(LOOKUP(H551,{30,43,48,53,58,63,68,73,78,83,88,93,97},{42,47,52,57,62,67,72,77,82,87,92,99,100}),999)</f>
        <v>87</v>
      </c>
      <c r="AA551" s="9">
        <f t="shared" si="73"/>
        <v>2.5</v>
      </c>
      <c r="AB551" s="9">
        <f>IFERROR(IF(I551="AI",AA551-VLOOKUP(Q551,'PBT Tag Rates'!$A$6:$L$53,11,FALSE),AA551-VLOOKUP(Q551,'PBT Tag Rates'!$A$6:$L$53,12,FALSE)),0)</f>
        <v>2.4586968734976251</v>
      </c>
      <c r="AC551" s="9">
        <f t="shared" si="74"/>
        <v>14.809007825118979</v>
      </c>
      <c r="AD551" s="12" t="s">
        <v>1969</v>
      </c>
      <c r="AE551" s="8"/>
    </row>
    <row r="552" spans="1:31" x14ac:dyDescent="0.25">
      <c r="A552" t="s">
        <v>2078</v>
      </c>
      <c r="B552" t="s">
        <v>2883</v>
      </c>
      <c r="C552" t="s">
        <v>2884</v>
      </c>
      <c r="D552" s="1">
        <v>45535</v>
      </c>
      <c r="E552">
        <f t="shared" si="69"/>
        <v>40</v>
      </c>
      <c r="F552" t="s">
        <v>6</v>
      </c>
      <c r="G552">
        <v>680</v>
      </c>
      <c r="H552">
        <f t="shared" si="68"/>
        <v>68</v>
      </c>
      <c r="I552" t="s">
        <v>9</v>
      </c>
      <c r="J552">
        <v>1</v>
      </c>
      <c r="K552" t="s">
        <v>8</v>
      </c>
      <c r="L552" t="s">
        <v>8</v>
      </c>
      <c r="M552" t="s">
        <v>6</v>
      </c>
      <c r="N552" t="str">
        <f t="shared" si="70"/>
        <v>M</v>
      </c>
      <c r="O552" t="s">
        <v>7604</v>
      </c>
      <c r="P552" t="s">
        <v>7605</v>
      </c>
      <c r="Q552" t="s">
        <v>940</v>
      </c>
      <c r="R552">
        <v>3</v>
      </c>
      <c r="S552">
        <f t="shared" si="71"/>
        <v>2021</v>
      </c>
      <c r="T552" t="s">
        <v>12</v>
      </c>
      <c r="U552">
        <v>1</v>
      </c>
      <c r="V552" t="s">
        <v>889</v>
      </c>
      <c r="W552">
        <f>VLOOKUP(Q552,'PBT Tag Rates'!$A$6:$D$67,4,FALSE)</f>
        <v>0.98140000000000005</v>
      </c>
      <c r="X552">
        <v>1</v>
      </c>
      <c r="Y552" s="8">
        <f t="shared" si="72"/>
        <v>1.028169014084507</v>
      </c>
      <c r="Z552" s="10">
        <f>IFERROR(LOOKUP(H552,{30,43,48,53,58,63,68,73,78,83,88,93,97},{42,47,52,57,62,67,72,77,82,87,92,99,100}),999)</f>
        <v>72</v>
      </c>
      <c r="AA552" s="9">
        <f t="shared" si="73"/>
        <v>2.5704225352112675</v>
      </c>
      <c r="AB552" s="9">
        <f>IFERROR(IF(I552="AI",AA552-VLOOKUP(Q552,'PBT Tag Rates'!$A$6:$L$53,11,FALSE),AA552-VLOOKUP(Q552,'PBT Tag Rates'!$A$6:$L$53,12,FALSE)),0)</f>
        <v>2.5893750520239838</v>
      </c>
      <c r="AC552" s="9">
        <f t="shared" si="74"/>
        <v>15.596097193161407</v>
      </c>
      <c r="AD552" s="12" t="s">
        <v>1969</v>
      </c>
      <c r="AE552" s="8"/>
    </row>
    <row r="553" spans="1:31" x14ac:dyDescent="0.25">
      <c r="A553" t="s">
        <v>2078</v>
      </c>
      <c r="B553" t="s">
        <v>2885</v>
      </c>
      <c r="C553" t="s">
        <v>2886</v>
      </c>
      <c r="D553" s="1">
        <v>45535</v>
      </c>
      <c r="E553">
        <f t="shared" si="69"/>
        <v>40</v>
      </c>
      <c r="F553" t="s">
        <v>14</v>
      </c>
      <c r="G553">
        <v>750</v>
      </c>
      <c r="H553">
        <f t="shared" si="68"/>
        <v>75</v>
      </c>
      <c r="I553" t="s">
        <v>9</v>
      </c>
      <c r="J553">
        <v>1</v>
      </c>
      <c r="K553" t="s">
        <v>8</v>
      </c>
      <c r="L553" t="s">
        <v>8</v>
      </c>
      <c r="M553" t="s">
        <v>14</v>
      </c>
      <c r="N553" t="str">
        <f t="shared" si="70"/>
        <v>F</v>
      </c>
      <c r="O553" t="s">
        <v>7606</v>
      </c>
      <c r="P553" t="s">
        <v>7607</v>
      </c>
      <c r="Q553" t="s">
        <v>476</v>
      </c>
      <c r="R553">
        <v>4</v>
      </c>
      <c r="S553">
        <f t="shared" si="71"/>
        <v>2020</v>
      </c>
      <c r="T553" t="s">
        <v>12</v>
      </c>
      <c r="U553">
        <v>0.999999999999998</v>
      </c>
      <c r="V553" t="s">
        <v>658</v>
      </c>
      <c r="W553">
        <f>VLOOKUP(Q553,'PBT Tag Rates'!$A$6:$D$67,4,FALSE)</f>
        <v>0.98845608500000004</v>
      </c>
      <c r="X553">
        <v>1</v>
      </c>
      <c r="Y553" s="8">
        <f t="shared" si="72"/>
        <v>1</v>
      </c>
      <c r="Z553" s="10">
        <f>IFERROR(LOOKUP(H553,{30,43,48,53,58,63,68,73,78,83,88,93,97},{42,47,52,57,62,67,72,77,82,87,92,99,100}),999)</f>
        <v>77</v>
      </c>
      <c r="AA553" s="9">
        <f t="shared" si="73"/>
        <v>2.5</v>
      </c>
      <c r="AB553" s="9">
        <f>IFERROR(IF(I553="AI",AA553-VLOOKUP(Q553,'PBT Tag Rates'!$A$6:$L$53,11,FALSE),AA553-VLOOKUP(Q553,'PBT Tag Rates'!$A$6:$L$53,12,FALSE)),0)</f>
        <v>2.5116787333045756</v>
      </c>
      <c r="AC553" s="9">
        <f t="shared" si="74"/>
        <v>15.128123526175017</v>
      </c>
      <c r="AD553" s="12" t="s">
        <v>1969</v>
      </c>
      <c r="AE553" s="8"/>
    </row>
    <row r="554" spans="1:31" x14ac:dyDescent="0.25">
      <c r="A554" t="s">
        <v>2078</v>
      </c>
      <c r="B554" t="s">
        <v>2887</v>
      </c>
      <c r="C554" t="s">
        <v>1417</v>
      </c>
      <c r="D554" s="1">
        <v>45535</v>
      </c>
      <c r="E554">
        <f t="shared" si="69"/>
        <v>40</v>
      </c>
      <c r="F554" t="s">
        <v>6</v>
      </c>
      <c r="G554">
        <v>850</v>
      </c>
      <c r="H554">
        <f t="shared" si="68"/>
        <v>85</v>
      </c>
      <c r="I554" t="s">
        <v>7</v>
      </c>
      <c r="J554" t="s">
        <v>8</v>
      </c>
      <c r="K554" t="s">
        <v>6742</v>
      </c>
      <c r="L554" t="s">
        <v>8</v>
      </c>
      <c r="M554" t="s">
        <v>6</v>
      </c>
      <c r="N554" t="str">
        <f t="shared" si="70"/>
        <v>M</v>
      </c>
      <c r="O554" t="s">
        <v>8</v>
      </c>
      <c r="P554" t="s">
        <v>8</v>
      </c>
      <c r="Q554" t="s">
        <v>11</v>
      </c>
      <c r="R554" t="s">
        <v>8</v>
      </c>
      <c r="S554" t="str">
        <f t="shared" si="71"/>
        <v>U</v>
      </c>
      <c r="T554" t="s">
        <v>12</v>
      </c>
      <c r="U554">
        <v>0.999999999999997</v>
      </c>
      <c r="V554" t="s">
        <v>8</v>
      </c>
      <c r="W554">
        <f>VLOOKUP(Q554,'PBT Tag Rates'!$A$6:$D$67,4,FALSE)</f>
        <v>1</v>
      </c>
      <c r="X554">
        <v>1</v>
      </c>
      <c r="Y554" s="8">
        <f t="shared" si="72"/>
        <v>1</v>
      </c>
      <c r="Z554" s="10">
        <f>IFERROR(LOOKUP(H554,{30,43,48,53,58,63,68,73,78,83,88,93,97},{42,47,52,57,62,67,72,77,82,87,92,99,100}),999)</f>
        <v>87</v>
      </c>
      <c r="AA554" s="9">
        <f t="shared" si="73"/>
        <v>2.5</v>
      </c>
      <c r="AB554" s="9">
        <f>IFERROR(IF(I554="AI",AA554-VLOOKUP(Q554,'PBT Tag Rates'!$A$6:$L$53,11,FALSE),AA554-VLOOKUP(Q554,'PBT Tag Rates'!$A$6:$L$53,12,FALSE)),0)</f>
        <v>2.4586968734976251</v>
      </c>
      <c r="AC554" s="9">
        <f t="shared" si="74"/>
        <v>14.809007825118979</v>
      </c>
      <c r="AD554" s="12" t="s">
        <v>1969</v>
      </c>
      <c r="AE554" s="8"/>
    </row>
    <row r="555" spans="1:31" x14ac:dyDescent="0.25">
      <c r="A555" t="s">
        <v>2078</v>
      </c>
      <c r="B555" t="s">
        <v>2888</v>
      </c>
      <c r="C555" t="s">
        <v>2889</v>
      </c>
      <c r="D555" s="1">
        <v>45535</v>
      </c>
      <c r="E555">
        <f t="shared" si="69"/>
        <v>40</v>
      </c>
      <c r="F555" t="s">
        <v>14</v>
      </c>
      <c r="G555">
        <v>670</v>
      </c>
      <c r="H555">
        <f t="shared" si="68"/>
        <v>67</v>
      </c>
      <c r="I555" t="s">
        <v>9</v>
      </c>
      <c r="J555" t="s">
        <v>8</v>
      </c>
      <c r="K555" t="s">
        <v>8</v>
      </c>
      <c r="L555" t="s">
        <v>8</v>
      </c>
      <c r="M555" t="s">
        <v>6</v>
      </c>
      <c r="N555" t="str">
        <f t="shared" si="70"/>
        <v>M</v>
      </c>
      <c r="O555" t="s">
        <v>7608</v>
      </c>
      <c r="P555" t="s">
        <v>7609</v>
      </c>
      <c r="Q555" t="s">
        <v>940</v>
      </c>
      <c r="R555">
        <v>3</v>
      </c>
      <c r="S555">
        <f t="shared" si="71"/>
        <v>2021</v>
      </c>
      <c r="T555" t="s">
        <v>12</v>
      </c>
      <c r="U555">
        <v>0.999999999999995</v>
      </c>
      <c r="V555" t="s">
        <v>888</v>
      </c>
      <c r="W555">
        <f>VLOOKUP(Q555,'PBT Tag Rates'!$A$6:$D$67,4,FALSE)</f>
        <v>0.98140000000000005</v>
      </c>
      <c r="X555">
        <v>1</v>
      </c>
      <c r="Y555" s="8">
        <f t="shared" si="72"/>
        <v>1</v>
      </c>
      <c r="Z555" s="10">
        <f>IFERROR(LOOKUP(H555,{30,43,48,53,58,63,68,73,78,83,88,93,97},{42,47,52,57,62,67,72,77,82,87,92,99,100}),999)</f>
        <v>67</v>
      </c>
      <c r="AA555" s="9">
        <f t="shared" si="73"/>
        <v>2.5</v>
      </c>
      <c r="AB555" s="9">
        <f>IFERROR(IF(I555="AI",AA555-VLOOKUP(Q555,'PBT Tag Rates'!$A$6:$L$53,11,FALSE),AA555-VLOOKUP(Q555,'PBT Tag Rates'!$A$6:$L$53,12,FALSE)),0)</f>
        <v>2.5189525168127163</v>
      </c>
      <c r="AC555" s="9">
        <f t="shared" si="74"/>
        <v>15.171934342405097</v>
      </c>
      <c r="AD555" s="12" t="s">
        <v>1969</v>
      </c>
      <c r="AE555" s="8"/>
    </row>
    <row r="556" spans="1:31" x14ac:dyDescent="0.25">
      <c r="A556" t="s">
        <v>2078</v>
      </c>
      <c r="B556" t="s">
        <v>2890</v>
      </c>
      <c r="C556" t="s">
        <v>1418</v>
      </c>
      <c r="D556" s="1">
        <v>45535</v>
      </c>
      <c r="E556">
        <f t="shared" si="69"/>
        <v>40</v>
      </c>
      <c r="F556" t="s">
        <v>6</v>
      </c>
      <c r="G556">
        <v>740</v>
      </c>
      <c r="H556">
        <f t="shared" si="68"/>
        <v>74</v>
      </c>
      <c r="I556" t="s">
        <v>7</v>
      </c>
      <c r="J556" t="s">
        <v>8</v>
      </c>
      <c r="K556" t="s">
        <v>6743</v>
      </c>
      <c r="L556" t="s">
        <v>8</v>
      </c>
      <c r="M556" t="s">
        <v>6</v>
      </c>
      <c r="N556" t="str">
        <f t="shared" si="70"/>
        <v>M</v>
      </c>
      <c r="O556" t="s">
        <v>8</v>
      </c>
      <c r="P556" t="s">
        <v>8</v>
      </c>
      <c r="Q556" t="s">
        <v>11</v>
      </c>
      <c r="R556" t="s">
        <v>8</v>
      </c>
      <c r="S556" t="str">
        <f t="shared" si="71"/>
        <v>U</v>
      </c>
      <c r="T556" t="s">
        <v>12</v>
      </c>
      <c r="U556">
        <v>1</v>
      </c>
      <c r="V556" t="s">
        <v>8</v>
      </c>
      <c r="W556">
        <f>VLOOKUP(Q556,'PBT Tag Rates'!$A$6:$D$67,4,FALSE)</f>
        <v>1</v>
      </c>
      <c r="X556">
        <v>1</v>
      </c>
      <c r="Y556" s="8">
        <f t="shared" si="72"/>
        <v>1.0104166666666667</v>
      </c>
      <c r="Z556" s="10">
        <f>IFERROR(LOOKUP(H556,{30,43,48,53,58,63,68,73,78,83,88,93,97},{42,47,52,57,62,67,72,77,82,87,92,99,100}),999)</f>
        <v>77</v>
      </c>
      <c r="AA556" s="9">
        <f t="shared" si="73"/>
        <v>2.5260416666666665</v>
      </c>
      <c r="AB556" s="9">
        <f>IFERROR(IF(I556="AI",AA556-VLOOKUP(Q556,'PBT Tag Rates'!$A$6:$L$53,11,FALSE),AA556-VLOOKUP(Q556,'PBT Tag Rates'!$A$6:$L$53,12,FALSE)),0)</f>
        <v>2.4847385401642916</v>
      </c>
      <c r="AC556" s="9">
        <f t="shared" si="74"/>
        <v>14.965859712638238</v>
      </c>
      <c r="AD556" s="12" t="s">
        <v>1969</v>
      </c>
      <c r="AE556" s="8"/>
    </row>
    <row r="557" spans="1:31" x14ac:dyDescent="0.25">
      <c r="A557" t="s">
        <v>2078</v>
      </c>
      <c r="B557" t="s">
        <v>2891</v>
      </c>
      <c r="C557" t="s">
        <v>1419</v>
      </c>
      <c r="D557" s="1">
        <v>45535</v>
      </c>
      <c r="E557">
        <f t="shared" si="69"/>
        <v>40</v>
      </c>
      <c r="F557" t="s">
        <v>14</v>
      </c>
      <c r="G557">
        <v>580</v>
      </c>
      <c r="H557">
        <f t="shared" si="68"/>
        <v>58</v>
      </c>
      <c r="I557" t="s">
        <v>9</v>
      </c>
      <c r="J557">
        <v>1</v>
      </c>
      <c r="K557" t="s">
        <v>8</v>
      </c>
      <c r="L557" t="s">
        <v>8</v>
      </c>
      <c r="M557" t="s">
        <v>14</v>
      </c>
      <c r="N557" t="str">
        <f t="shared" si="70"/>
        <v>F</v>
      </c>
      <c r="O557" t="s">
        <v>7610</v>
      </c>
      <c r="P557" t="s">
        <v>7611</v>
      </c>
      <c r="Q557" t="s">
        <v>940</v>
      </c>
      <c r="R557">
        <v>3</v>
      </c>
      <c r="S557">
        <f t="shared" si="71"/>
        <v>2021</v>
      </c>
      <c r="T557" t="s">
        <v>12</v>
      </c>
      <c r="U557">
        <v>1</v>
      </c>
      <c r="V557" t="s">
        <v>945</v>
      </c>
      <c r="W557">
        <f>VLOOKUP(Q557,'PBT Tag Rates'!$A$6:$D$67,4,FALSE)</f>
        <v>0.98140000000000005</v>
      </c>
      <c r="X557">
        <v>1</v>
      </c>
      <c r="Y557" s="8">
        <f t="shared" si="72"/>
        <v>1</v>
      </c>
      <c r="Z557" s="10">
        <f>IFERROR(LOOKUP(H557,{30,43,48,53,58,63,68,73,78,83,88,93,97},{42,47,52,57,62,67,72,77,82,87,92,99,100}),999)</f>
        <v>62</v>
      </c>
      <c r="AA557" s="9">
        <f t="shared" si="73"/>
        <v>2.5</v>
      </c>
      <c r="AB557" s="9">
        <f>IFERROR(IF(I557="AI",AA557-VLOOKUP(Q557,'PBT Tag Rates'!$A$6:$L$53,11,FALSE),AA557-VLOOKUP(Q557,'PBT Tag Rates'!$A$6:$L$53,12,FALSE)),0)</f>
        <v>2.5189525168127163</v>
      </c>
      <c r="AC557" s="9">
        <f t="shared" si="74"/>
        <v>15.171934342405097</v>
      </c>
      <c r="AD557" s="12" t="s">
        <v>1969</v>
      </c>
      <c r="AE557" s="8"/>
    </row>
    <row r="558" spans="1:31" x14ac:dyDescent="0.25">
      <c r="A558" t="s">
        <v>2078</v>
      </c>
      <c r="B558" t="s">
        <v>2892</v>
      </c>
      <c r="C558" t="s">
        <v>2893</v>
      </c>
      <c r="D558" s="1">
        <v>45535</v>
      </c>
      <c r="E558">
        <f t="shared" si="69"/>
        <v>40</v>
      </c>
      <c r="F558" t="s">
        <v>14</v>
      </c>
      <c r="G558">
        <v>640</v>
      </c>
      <c r="H558">
        <f t="shared" si="68"/>
        <v>64</v>
      </c>
      <c r="I558" t="s">
        <v>7</v>
      </c>
      <c r="J558" t="s">
        <v>8</v>
      </c>
      <c r="K558" t="s">
        <v>8</v>
      </c>
      <c r="L558" t="s">
        <v>8</v>
      </c>
      <c r="M558" t="s">
        <v>6</v>
      </c>
      <c r="N558" t="str">
        <f t="shared" si="70"/>
        <v>M</v>
      </c>
      <c r="O558" t="s">
        <v>8</v>
      </c>
      <c r="P558" t="s">
        <v>8</v>
      </c>
      <c r="Q558" t="s">
        <v>11</v>
      </c>
      <c r="R558" t="s">
        <v>8</v>
      </c>
      <c r="S558" t="str">
        <f t="shared" si="71"/>
        <v>U</v>
      </c>
      <c r="T558" t="s">
        <v>12</v>
      </c>
      <c r="U558">
        <v>1</v>
      </c>
      <c r="V558" t="s">
        <v>8</v>
      </c>
      <c r="W558">
        <f>VLOOKUP(Q558,'PBT Tag Rates'!$A$6:$D$67,4,FALSE)</f>
        <v>1</v>
      </c>
      <c r="X558">
        <v>1</v>
      </c>
      <c r="Y558" s="8">
        <f t="shared" si="72"/>
        <v>1</v>
      </c>
      <c r="Z558" s="10">
        <f>IFERROR(LOOKUP(H558,{30,43,48,53,58,63,68,73,78,83,88,93,97},{42,47,52,57,62,67,72,77,82,87,92,99,100}),999)</f>
        <v>67</v>
      </c>
      <c r="AA558" s="9">
        <f t="shared" si="73"/>
        <v>2.5</v>
      </c>
      <c r="AB558" s="9">
        <f>IFERROR(IF(I558="AI",AA558-VLOOKUP(Q558,'PBT Tag Rates'!$A$6:$L$53,11,FALSE),AA558-VLOOKUP(Q558,'PBT Tag Rates'!$A$6:$L$53,12,FALSE)),0)</f>
        <v>2.4586968734976251</v>
      </c>
      <c r="AC558" s="9">
        <f t="shared" si="74"/>
        <v>14.809007825118979</v>
      </c>
      <c r="AD558" s="12" t="s">
        <v>1969</v>
      </c>
      <c r="AE558" s="8"/>
    </row>
    <row r="559" spans="1:31" x14ac:dyDescent="0.25">
      <c r="A559" t="s">
        <v>2078</v>
      </c>
      <c r="B559" t="s">
        <v>2894</v>
      </c>
      <c r="C559" t="s">
        <v>2895</v>
      </c>
      <c r="D559" s="1">
        <v>45535</v>
      </c>
      <c r="E559">
        <f t="shared" si="69"/>
        <v>40</v>
      </c>
      <c r="F559" t="s">
        <v>14</v>
      </c>
      <c r="G559">
        <v>820</v>
      </c>
      <c r="H559">
        <f t="shared" si="68"/>
        <v>82</v>
      </c>
      <c r="I559" t="s">
        <v>7</v>
      </c>
      <c r="J559" t="s">
        <v>8</v>
      </c>
      <c r="K559" t="s">
        <v>6744</v>
      </c>
      <c r="L559" t="s">
        <v>8</v>
      </c>
      <c r="M559" t="s">
        <v>14</v>
      </c>
      <c r="N559" t="str">
        <f t="shared" si="70"/>
        <v>F</v>
      </c>
      <c r="O559" t="s">
        <v>8</v>
      </c>
      <c r="P559" t="s">
        <v>8</v>
      </c>
      <c r="Q559" t="s">
        <v>11</v>
      </c>
      <c r="R559" t="s">
        <v>8</v>
      </c>
      <c r="S559" t="str">
        <f t="shared" si="71"/>
        <v>U</v>
      </c>
      <c r="T559" t="s">
        <v>12</v>
      </c>
      <c r="U559">
        <v>0.999999999999999</v>
      </c>
      <c r="V559" t="s">
        <v>8</v>
      </c>
      <c r="W559">
        <f>VLOOKUP(Q559,'PBT Tag Rates'!$A$6:$D$67,4,FALSE)</f>
        <v>1</v>
      </c>
      <c r="X559">
        <v>1</v>
      </c>
      <c r="Y559" s="8">
        <f t="shared" si="72"/>
        <v>1.0208333333333333</v>
      </c>
      <c r="Z559" s="10">
        <f>IFERROR(LOOKUP(H559,{30,43,48,53,58,63,68,73,78,83,88,93,97},{42,47,52,57,62,67,72,77,82,87,92,99,100}),999)</f>
        <v>82</v>
      </c>
      <c r="AA559" s="9">
        <f t="shared" si="73"/>
        <v>2.552083333333333</v>
      </c>
      <c r="AB559" s="9">
        <f>IFERROR(IF(I559="AI",AA559-VLOOKUP(Q559,'PBT Tag Rates'!$A$6:$L$53,11,FALSE),AA559-VLOOKUP(Q559,'PBT Tag Rates'!$A$6:$L$53,12,FALSE)),0)</f>
        <v>2.5107802068309582</v>
      </c>
      <c r="AC559" s="9">
        <f t="shared" si="74"/>
        <v>15.122711600157498</v>
      </c>
      <c r="AD559" s="12" t="s">
        <v>1969</v>
      </c>
      <c r="AE559" s="8"/>
    </row>
    <row r="560" spans="1:31" x14ac:dyDescent="0.25">
      <c r="A560" t="s">
        <v>2078</v>
      </c>
      <c r="B560" t="s">
        <v>2896</v>
      </c>
      <c r="C560" t="s">
        <v>1421</v>
      </c>
      <c r="D560" s="1">
        <v>45535</v>
      </c>
      <c r="E560">
        <f t="shared" si="69"/>
        <v>40</v>
      </c>
      <c r="F560" t="s">
        <v>14</v>
      </c>
      <c r="G560">
        <v>690</v>
      </c>
      <c r="H560">
        <f t="shared" si="68"/>
        <v>69</v>
      </c>
      <c r="I560" t="s">
        <v>7</v>
      </c>
      <c r="J560" t="s">
        <v>8</v>
      </c>
      <c r="K560" t="s">
        <v>8</v>
      </c>
      <c r="L560" t="s">
        <v>8</v>
      </c>
      <c r="M560" t="s">
        <v>14</v>
      </c>
      <c r="N560" t="str">
        <f t="shared" si="70"/>
        <v>F</v>
      </c>
      <c r="O560" t="s">
        <v>8</v>
      </c>
      <c r="P560" t="s">
        <v>8</v>
      </c>
      <c r="Q560" t="s">
        <v>11</v>
      </c>
      <c r="R560" t="s">
        <v>8</v>
      </c>
      <c r="S560" t="str">
        <f t="shared" si="71"/>
        <v>U</v>
      </c>
      <c r="T560" t="s">
        <v>12</v>
      </c>
      <c r="U560">
        <v>0.999999999999998</v>
      </c>
      <c r="V560" t="s">
        <v>8</v>
      </c>
      <c r="W560">
        <f>VLOOKUP(Q560,'PBT Tag Rates'!$A$6:$D$67,4,FALSE)</f>
        <v>1</v>
      </c>
      <c r="X560">
        <v>1</v>
      </c>
      <c r="Y560" s="8">
        <f t="shared" si="72"/>
        <v>1</v>
      </c>
      <c r="Z560" s="10">
        <f>IFERROR(LOOKUP(H560,{30,43,48,53,58,63,68,73,78,83,88,93,97},{42,47,52,57,62,67,72,77,82,87,92,99,100}),999)</f>
        <v>72</v>
      </c>
      <c r="AA560" s="9">
        <f t="shared" si="73"/>
        <v>2.5</v>
      </c>
      <c r="AB560" s="9">
        <f>IFERROR(IF(I560="AI",AA560-VLOOKUP(Q560,'PBT Tag Rates'!$A$6:$L$53,11,FALSE),AA560-VLOOKUP(Q560,'PBT Tag Rates'!$A$6:$L$53,12,FALSE)),0)</f>
        <v>2.4586968734976251</v>
      </c>
      <c r="AC560" s="9">
        <f t="shared" si="74"/>
        <v>14.809007825118979</v>
      </c>
      <c r="AD560" s="12" t="s">
        <v>1969</v>
      </c>
      <c r="AE560" s="8"/>
    </row>
    <row r="561" spans="1:31" x14ac:dyDescent="0.25">
      <c r="A561" t="s">
        <v>2078</v>
      </c>
      <c r="B561" t="s">
        <v>2897</v>
      </c>
      <c r="C561" t="s">
        <v>2898</v>
      </c>
      <c r="D561" s="1">
        <v>45535</v>
      </c>
      <c r="E561">
        <f t="shared" si="69"/>
        <v>40</v>
      </c>
      <c r="F561" t="s">
        <v>14</v>
      </c>
      <c r="G561">
        <v>750</v>
      </c>
      <c r="H561">
        <f t="shared" si="68"/>
        <v>75</v>
      </c>
      <c r="I561" t="s">
        <v>7</v>
      </c>
      <c r="J561" t="s">
        <v>8</v>
      </c>
      <c r="K561" t="s">
        <v>6745</v>
      </c>
      <c r="L561" t="s">
        <v>8</v>
      </c>
      <c r="M561" t="s">
        <v>14</v>
      </c>
      <c r="N561" t="str">
        <f t="shared" si="70"/>
        <v>F</v>
      </c>
      <c r="O561" t="s">
        <v>7336</v>
      </c>
      <c r="P561" t="s">
        <v>7612</v>
      </c>
      <c r="Q561" t="s">
        <v>476</v>
      </c>
      <c r="R561">
        <v>4</v>
      </c>
      <c r="S561">
        <f t="shared" si="71"/>
        <v>2020</v>
      </c>
      <c r="T561" t="s">
        <v>12</v>
      </c>
      <c r="U561">
        <v>1</v>
      </c>
      <c r="V561" t="s">
        <v>743</v>
      </c>
      <c r="W561">
        <f>VLOOKUP(Q561,'PBT Tag Rates'!$A$6:$D$67,4,FALSE)</f>
        <v>0.98845608500000004</v>
      </c>
      <c r="X561">
        <v>1</v>
      </c>
      <c r="Y561" s="8">
        <f t="shared" si="72"/>
        <v>1</v>
      </c>
      <c r="Z561" s="10">
        <f>IFERROR(LOOKUP(H561,{30,43,48,53,58,63,68,73,78,83,88,93,97},{42,47,52,57,62,67,72,77,82,87,92,99,100}),999)</f>
        <v>77</v>
      </c>
      <c r="AA561" s="9">
        <f t="shared" si="73"/>
        <v>2.5</v>
      </c>
      <c r="AB561" s="9">
        <f>IFERROR(IF(I561="AI",AA561-VLOOKUP(Q561,'PBT Tag Rates'!$A$6:$L$53,11,FALSE),AA561-VLOOKUP(Q561,'PBT Tag Rates'!$A$6:$L$53,12,FALSE)),0)</f>
        <v>2.5116787333045756</v>
      </c>
      <c r="AC561" s="9">
        <f t="shared" si="74"/>
        <v>15.128123526175017</v>
      </c>
      <c r="AD561" s="12" t="s">
        <v>1969</v>
      </c>
      <c r="AE561" s="8"/>
    </row>
    <row r="562" spans="1:31" x14ac:dyDescent="0.25">
      <c r="A562" t="s">
        <v>2078</v>
      </c>
      <c r="B562" t="s">
        <v>2899</v>
      </c>
      <c r="C562" t="s">
        <v>2900</v>
      </c>
      <c r="D562" s="1">
        <v>45535</v>
      </c>
      <c r="E562">
        <f t="shared" si="69"/>
        <v>40</v>
      </c>
      <c r="F562" t="s">
        <v>14</v>
      </c>
      <c r="G562">
        <v>830</v>
      </c>
      <c r="H562">
        <f t="shared" si="68"/>
        <v>83</v>
      </c>
      <c r="I562" t="s">
        <v>7</v>
      </c>
      <c r="J562" t="s">
        <v>8</v>
      </c>
      <c r="K562" t="s">
        <v>6746</v>
      </c>
      <c r="L562" t="s">
        <v>8</v>
      </c>
      <c r="M562" t="s">
        <v>14</v>
      </c>
      <c r="N562" t="str">
        <f t="shared" si="70"/>
        <v>F</v>
      </c>
      <c r="O562" t="s">
        <v>210</v>
      </c>
      <c r="P562" t="s">
        <v>503</v>
      </c>
      <c r="Q562" t="s">
        <v>171</v>
      </c>
      <c r="R562">
        <v>5</v>
      </c>
      <c r="S562">
        <f t="shared" si="71"/>
        <v>2019</v>
      </c>
      <c r="T562" t="s">
        <v>12</v>
      </c>
      <c r="U562">
        <v>1</v>
      </c>
      <c r="V562" t="s">
        <v>886</v>
      </c>
      <c r="W562">
        <f>VLOOKUP(Q562,'PBT Tag Rates'!$A$6:$D$67,4,FALSE)</f>
        <v>0.95971980899999998</v>
      </c>
      <c r="X562">
        <v>1</v>
      </c>
      <c r="Y562" s="8">
        <f t="shared" si="72"/>
        <v>1</v>
      </c>
      <c r="Z562" s="10">
        <f>IFERROR(LOOKUP(H562,{30,43,48,53,58,63,68,73,78,83,88,93,97},{42,47,52,57,62,67,72,77,82,87,92,99,100}),999)</f>
        <v>87</v>
      </c>
      <c r="AA562" s="9">
        <f t="shared" si="73"/>
        <v>2.5</v>
      </c>
      <c r="AB562" s="9">
        <f>IFERROR(IF(I562="AI",AA562-VLOOKUP(Q562,'PBT Tag Rates'!$A$6:$L$53,11,FALSE),AA562-VLOOKUP(Q562,'PBT Tag Rates'!$A$6:$L$53,12,FALSE)),0)</f>
        <v>2.541970782120222</v>
      </c>
      <c r="AC562" s="9">
        <f t="shared" si="74"/>
        <v>15.310575943463711</v>
      </c>
      <c r="AD562" s="12" t="s">
        <v>1969</v>
      </c>
      <c r="AE562" s="8"/>
    </row>
    <row r="563" spans="1:31" x14ac:dyDescent="0.25">
      <c r="A563" t="s">
        <v>2078</v>
      </c>
      <c r="B563" t="s">
        <v>2901</v>
      </c>
      <c r="C563" t="s">
        <v>1424</v>
      </c>
      <c r="D563" s="1">
        <v>45535</v>
      </c>
      <c r="E563">
        <f t="shared" si="69"/>
        <v>40</v>
      </c>
      <c r="F563" t="s">
        <v>14</v>
      </c>
      <c r="G563">
        <v>810</v>
      </c>
      <c r="H563">
        <f t="shared" si="68"/>
        <v>81</v>
      </c>
      <c r="I563" t="s">
        <v>9</v>
      </c>
      <c r="J563">
        <v>1</v>
      </c>
      <c r="K563" t="s">
        <v>8</v>
      </c>
      <c r="L563" t="s">
        <v>8</v>
      </c>
      <c r="M563" t="s">
        <v>6</v>
      </c>
      <c r="N563" t="str">
        <f t="shared" si="70"/>
        <v>M</v>
      </c>
      <c r="O563" t="s">
        <v>1001</v>
      </c>
      <c r="P563" t="s">
        <v>1002</v>
      </c>
      <c r="Q563" t="s">
        <v>171</v>
      </c>
      <c r="R563">
        <v>5</v>
      </c>
      <c r="S563">
        <f t="shared" si="71"/>
        <v>2019</v>
      </c>
      <c r="T563" t="s">
        <v>12</v>
      </c>
      <c r="U563">
        <v>1</v>
      </c>
      <c r="V563" t="s">
        <v>919</v>
      </c>
      <c r="W563">
        <f>VLOOKUP(Q563,'PBT Tag Rates'!$A$6:$D$67,4,FALSE)</f>
        <v>0.95971980899999998</v>
      </c>
      <c r="X563">
        <v>1</v>
      </c>
      <c r="Y563" s="8">
        <f t="shared" si="72"/>
        <v>1</v>
      </c>
      <c r="Z563" s="10">
        <f>IFERROR(LOOKUP(H563,{30,43,48,53,58,63,68,73,78,83,88,93,97},{42,47,52,57,62,67,72,77,82,87,92,99,100}),999)</f>
        <v>82</v>
      </c>
      <c r="AA563" s="9">
        <f t="shared" si="73"/>
        <v>2.5</v>
      </c>
      <c r="AB563" s="9">
        <f>IFERROR(IF(I563="AI",AA563-VLOOKUP(Q563,'PBT Tag Rates'!$A$6:$L$53,11,FALSE),AA563-VLOOKUP(Q563,'PBT Tag Rates'!$A$6:$L$53,12,FALSE)),0)</f>
        <v>2.541970782120222</v>
      </c>
      <c r="AC563" s="9">
        <f t="shared" si="74"/>
        <v>15.310575943463711</v>
      </c>
      <c r="AD563" s="12" t="s">
        <v>1969</v>
      </c>
      <c r="AE563" s="8"/>
    </row>
    <row r="564" spans="1:31" x14ac:dyDescent="0.25">
      <c r="A564" t="s">
        <v>2078</v>
      </c>
      <c r="B564" t="s">
        <v>2902</v>
      </c>
      <c r="C564" t="s">
        <v>2903</v>
      </c>
      <c r="D564" s="1">
        <v>45535</v>
      </c>
      <c r="E564">
        <f t="shared" si="69"/>
        <v>40</v>
      </c>
      <c r="F564" t="s">
        <v>14</v>
      </c>
      <c r="G564">
        <v>790</v>
      </c>
      <c r="H564">
        <f t="shared" si="68"/>
        <v>79</v>
      </c>
      <c r="I564" t="s">
        <v>7</v>
      </c>
      <c r="J564" t="s">
        <v>8</v>
      </c>
      <c r="K564" t="s">
        <v>6747</v>
      </c>
      <c r="L564" t="s">
        <v>8</v>
      </c>
      <c r="M564" t="s">
        <v>14</v>
      </c>
      <c r="N564" t="str">
        <f t="shared" si="70"/>
        <v>F</v>
      </c>
      <c r="O564" t="s">
        <v>1077</v>
      </c>
      <c r="P564" t="s">
        <v>1154</v>
      </c>
      <c r="Q564" t="s">
        <v>171</v>
      </c>
      <c r="R564">
        <v>5</v>
      </c>
      <c r="S564">
        <f t="shared" si="71"/>
        <v>2019</v>
      </c>
      <c r="T564" t="s">
        <v>12</v>
      </c>
      <c r="U564">
        <v>1</v>
      </c>
      <c r="V564" t="s">
        <v>888</v>
      </c>
      <c r="W564">
        <f>VLOOKUP(Q564,'PBT Tag Rates'!$A$6:$D$67,4,FALSE)</f>
        <v>0.95971980899999998</v>
      </c>
      <c r="X564">
        <v>1</v>
      </c>
      <c r="Y564" s="8">
        <f t="shared" si="72"/>
        <v>1.0208333333333333</v>
      </c>
      <c r="Z564" s="10">
        <f>IFERROR(LOOKUP(H564,{30,43,48,53,58,63,68,73,78,83,88,93,97},{42,47,52,57,62,67,72,77,82,87,92,99,100}),999)</f>
        <v>82</v>
      </c>
      <c r="AA564" s="9">
        <f t="shared" si="73"/>
        <v>2.552083333333333</v>
      </c>
      <c r="AB564" s="9">
        <f>IFERROR(IF(I564="AI",AA564-VLOOKUP(Q564,'PBT Tag Rates'!$A$6:$L$53,11,FALSE),AA564-VLOOKUP(Q564,'PBT Tag Rates'!$A$6:$L$53,12,FALSE)),0)</f>
        <v>2.594054115453555</v>
      </c>
      <c r="AC564" s="9">
        <f t="shared" si="74"/>
        <v>15.62427971850223</v>
      </c>
      <c r="AD564" s="12" t="s">
        <v>1969</v>
      </c>
      <c r="AE564" s="8"/>
    </row>
    <row r="565" spans="1:31" x14ac:dyDescent="0.25">
      <c r="A565" t="s">
        <v>2078</v>
      </c>
      <c r="B565" t="s">
        <v>2904</v>
      </c>
      <c r="C565" t="s">
        <v>1425</v>
      </c>
      <c r="D565" s="1">
        <v>45535</v>
      </c>
      <c r="E565">
        <f t="shared" si="69"/>
        <v>40</v>
      </c>
      <c r="F565" t="s">
        <v>14</v>
      </c>
      <c r="G565">
        <v>740</v>
      </c>
      <c r="H565">
        <f t="shared" si="68"/>
        <v>74</v>
      </c>
      <c r="I565" t="s">
        <v>7</v>
      </c>
      <c r="J565" t="s">
        <v>8</v>
      </c>
      <c r="K565" t="s">
        <v>6748</v>
      </c>
      <c r="L565" t="s">
        <v>8</v>
      </c>
      <c r="M565" t="s">
        <v>14</v>
      </c>
      <c r="N565" t="str">
        <f t="shared" si="70"/>
        <v>F</v>
      </c>
      <c r="O565" t="s">
        <v>1788</v>
      </c>
      <c r="P565" t="s">
        <v>1789</v>
      </c>
      <c r="Q565" t="s">
        <v>295</v>
      </c>
      <c r="R565">
        <v>4</v>
      </c>
      <c r="S565">
        <f t="shared" si="71"/>
        <v>2020</v>
      </c>
      <c r="T565" t="s">
        <v>12</v>
      </c>
      <c r="U565">
        <v>1</v>
      </c>
      <c r="V565" t="s">
        <v>889</v>
      </c>
      <c r="W565">
        <f>VLOOKUP(Q565,'PBT Tag Rates'!$A$6:$D$67,4,FALSE)</f>
        <v>0.98961045999999997</v>
      </c>
      <c r="X565">
        <v>1</v>
      </c>
      <c r="Y565" s="8">
        <f t="shared" si="72"/>
        <v>1</v>
      </c>
      <c r="Z565" s="10">
        <f>IFERROR(LOOKUP(H565,{30,43,48,53,58,63,68,73,78,83,88,93,97},{42,47,52,57,62,67,72,77,82,87,92,99,100}),999)</f>
        <v>77</v>
      </c>
      <c r="AA565" s="9">
        <f t="shared" si="73"/>
        <v>2.5</v>
      </c>
      <c r="AB565" s="9">
        <f>IFERROR(IF(I565="AI",AA565-VLOOKUP(Q565,'PBT Tag Rates'!$A$6:$L$53,11,FALSE),AA565-VLOOKUP(Q565,'PBT Tag Rates'!$A$6:$L$53,12,FALSE)),0)</f>
        <v>2.5104986157886811</v>
      </c>
      <c r="AC565" s="9">
        <f t="shared" si="74"/>
        <v>15.121015545636293</v>
      </c>
      <c r="AD565" s="12" t="s">
        <v>1969</v>
      </c>
      <c r="AE565" s="8"/>
    </row>
    <row r="566" spans="1:31" x14ac:dyDescent="0.25">
      <c r="A566" t="s">
        <v>2078</v>
      </c>
      <c r="B566" t="s">
        <v>2905</v>
      </c>
      <c r="C566" t="s">
        <v>2906</v>
      </c>
      <c r="D566" s="1">
        <v>45535</v>
      </c>
      <c r="E566">
        <f t="shared" si="69"/>
        <v>40</v>
      </c>
      <c r="F566" t="s">
        <v>6</v>
      </c>
      <c r="G566">
        <v>750</v>
      </c>
      <c r="H566">
        <f t="shared" si="68"/>
        <v>75</v>
      </c>
      <c r="I566" t="s">
        <v>9</v>
      </c>
      <c r="J566">
        <v>1</v>
      </c>
      <c r="K566" t="s">
        <v>8</v>
      </c>
      <c r="L566" t="s">
        <v>8</v>
      </c>
      <c r="M566" t="s">
        <v>6</v>
      </c>
      <c r="N566" t="str">
        <f t="shared" si="70"/>
        <v>M</v>
      </c>
      <c r="O566" t="s">
        <v>1334</v>
      </c>
      <c r="P566" t="s">
        <v>1777</v>
      </c>
      <c r="Q566" t="s">
        <v>171</v>
      </c>
      <c r="R566">
        <v>5</v>
      </c>
      <c r="S566">
        <f t="shared" si="71"/>
        <v>2019</v>
      </c>
      <c r="T566" t="s">
        <v>12</v>
      </c>
      <c r="U566">
        <v>1</v>
      </c>
      <c r="V566" t="s">
        <v>949</v>
      </c>
      <c r="W566">
        <f>VLOOKUP(Q566,'PBT Tag Rates'!$A$6:$D$67,4,FALSE)</f>
        <v>0.95971980899999998</v>
      </c>
      <c r="X566">
        <v>1</v>
      </c>
      <c r="Y566" s="8">
        <f t="shared" si="72"/>
        <v>1.0104166666666667</v>
      </c>
      <c r="Z566" s="10">
        <f>IFERROR(LOOKUP(H566,{30,43,48,53,58,63,68,73,78,83,88,93,97},{42,47,52,57,62,67,72,77,82,87,92,99,100}),999)</f>
        <v>77</v>
      </c>
      <c r="AA566" s="9">
        <f t="shared" si="73"/>
        <v>2.5260416666666665</v>
      </c>
      <c r="AB566" s="9">
        <f>IFERROR(IF(I566="AI",AA566-VLOOKUP(Q566,'PBT Tag Rates'!$A$6:$L$53,11,FALSE),AA566-VLOOKUP(Q566,'PBT Tag Rates'!$A$6:$L$53,12,FALSE)),0)</f>
        <v>2.5680124487868885</v>
      </c>
      <c r="AC566" s="9">
        <f t="shared" si="74"/>
        <v>15.46742783098297</v>
      </c>
      <c r="AD566" s="12" t="s">
        <v>676</v>
      </c>
      <c r="AE566" s="8"/>
    </row>
    <row r="567" spans="1:31" x14ac:dyDescent="0.25">
      <c r="A567" t="s">
        <v>2078</v>
      </c>
      <c r="B567" t="s">
        <v>2907</v>
      </c>
      <c r="C567" t="s">
        <v>1427</v>
      </c>
      <c r="D567" s="1">
        <v>45535</v>
      </c>
      <c r="E567">
        <f t="shared" si="69"/>
        <v>40</v>
      </c>
      <c r="F567" t="s">
        <v>14</v>
      </c>
      <c r="G567">
        <v>770</v>
      </c>
      <c r="H567">
        <f t="shared" ref="H567:H630" si="75">G567/10</f>
        <v>77</v>
      </c>
      <c r="I567" t="s">
        <v>7</v>
      </c>
      <c r="J567" t="s">
        <v>8</v>
      </c>
      <c r="K567" t="s">
        <v>6749</v>
      </c>
      <c r="L567" t="s">
        <v>8</v>
      </c>
      <c r="M567" t="s">
        <v>14</v>
      </c>
      <c r="N567" t="str">
        <f t="shared" si="70"/>
        <v>F</v>
      </c>
      <c r="O567" t="s">
        <v>303</v>
      </c>
      <c r="P567" t="s">
        <v>976</v>
      </c>
      <c r="Q567" t="s">
        <v>171</v>
      </c>
      <c r="R567">
        <v>5</v>
      </c>
      <c r="S567">
        <f t="shared" si="71"/>
        <v>2019</v>
      </c>
      <c r="T567" t="s">
        <v>12</v>
      </c>
      <c r="U567">
        <v>1</v>
      </c>
      <c r="V567" t="s">
        <v>886</v>
      </c>
      <c r="W567">
        <f>VLOOKUP(Q567,'PBT Tag Rates'!$A$6:$D$67,4,FALSE)</f>
        <v>0.95971980899999998</v>
      </c>
      <c r="X567">
        <v>1</v>
      </c>
      <c r="Y567" s="8">
        <f t="shared" si="72"/>
        <v>1</v>
      </c>
      <c r="Z567" s="10">
        <f>IFERROR(LOOKUP(H567,{30,43,48,53,58,63,68,73,78,83,88,93,97},{42,47,52,57,62,67,72,77,82,87,92,99,100}),999)</f>
        <v>77</v>
      </c>
      <c r="AA567" s="9">
        <f t="shared" si="73"/>
        <v>2.5</v>
      </c>
      <c r="AB567" s="9">
        <f>IFERROR(IF(I567="AI",AA567-VLOOKUP(Q567,'PBT Tag Rates'!$A$6:$L$53,11,FALSE),AA567-VLOOKUP(Q567,'PBT Tag Rates'!$A$6:$L$53,12,FALSE)),0)</f>
        <v>2.541970782120222</v>
      </c>
      <c r="AC567" s="9">
        <f t="shared" si="74"/>
        <v>15.310575943463711</v>
      </c>
      <c r="AD567" s="12" t="s">
        <v>1969</v>
      </c>
      <c r="AE567" s="8"/>
    </row>
    <row r="568" spans="1:31" x14ac:dyDescent="0.25">
      <c r="A568" t="s">
        <v>2078</v>
      </c>
      <c r="B568" t="s">
        <v>2908</v>
      </c>
      <c r="C568" t="s">
        <v>2909</v>
      </c>
      <c r="D568" s="1">
        <v>45535</v>
      </c>
      <c r="E568">
        <f t="shared" si="69"/>
        <v>40</v>
      </c>
      <c r="F568" t="s">
        <v>14</v>
      </c>
      <c r="G568">
        <v>730</v>
      </c>
      <c r="H568">
        <f t="shared" si="75"/>
        <v>73</v>
      </c>
      <c r="I568" t="s">
        <v>7</v>
      </c>
      <c r="J568" t="s">
        <v>8</v>
      </c>
      <c r="K568" t="s">
        <v>6750</v>
      </c>
      <c r="L568" t="s">
        <v>8</v>
      </c>
      <c r="M568" t="s">
        <v>14</v>
      </c>
      <c r="N568" t="str">
        <f t="shared" si="70"/>
        <v>F</v>
      </c>
      <c r="O568" t="s">
        <v>516</v>
      </c>
      <c r="P568" t="s">
        <v>517</v>
      </c>
      <c r="Q568" t="s">
        <v>295</v>
      </c>
      <c r="R568">
        <v>4</v>
      </c>
      <c r="S568">
        <f t="shared" si="71"/>
        <v>2020</v>
      </c>
      <c r="T568" t="s">
        <v>12</v>
      </c>
      <c r="U568">
        <v>0.999999999999998</v>
      </c>
      <c r="V568" t="s">
        <v>892</v>
      </c>
      <c r="W568">
        <f>VLOOKUP(Q568,'PBT Tag Rates'!$A$6:$D$67,4,FALSE)</f>
        <v>0.98961045999999997</v>
      </c>
      <c r="X568">
        <v>1</v>
      </c>
      <c r="Y568" s="8">
        <f t="shared" si="72"/>
        <v>1</v>
      </c>
      <c r="Z568" s="10">
        <f>IFERROR(LOOKUP(H568,{30,43,48,53,58,63,68,73,78,83,88,93,97},{42,47,52,57,62,67,72,77,82,87,92,99,100}),999)</f>
        <v>77</v>
      </c>
      <c r="AA568" s="9">
        <f t="shared" si="73"/>
        <v>2.5</v>
      </c>
      <c r="AB568" s="9">
        <f>IFERROR(IF(I568="AI",AA568-VLOOKUP(Q568,'PBT Tag Rates'!$A$6:$L$53,11,FALSE),AA568-VLOOKUP(Q568,'PBT Tag Rates'!$A$6:$L$53,12,FALSE)),0)</f>
        <v>2.5104986157886811</v>
      </c>
      <c r="AC568" s="9">
        <f t="shared" si="74"/>
        <v>15.121015545636293</v>
      </c>
      <c r="AD568" s="12" t="s">
        <v>1969</v>
      </c>
      <c r="AE568" s="8"/>
    </row>
    <row r="569" spans="1:31" x14ac:dyDescent="0.25">
      <c r="A569" t="s">
        <v>2078</v>
      </c>
      <c r="B569" t="s">
        <v>2910</v>
      </c>
      <c r="C569" t="s">
        <v>1430</v>
      </c>
      <c r="D569" s="1">
        <v>45535</v>
      </c>
      <c r="E569">
        <f t="shared" si="69"/>
        <v>40</v>
      </c>
      <c r="F569" t="s">
        <v>14</v>
      </c>
      <c r="G569">
        <v>780</v>
      </c>
      <c r="H569">
        <f t="shared" si="75"/>
        <v>78</v>
      </c>
      <c r="I569" t="s">
        <v>7</v>
      </c>
      <c r="J569" t="s">
        <v>8</v>
      </c>
      <c r="K569" t="s">
        <v>6751</v>
      </c>
      <c r="L569" t="s">
        <v>8</v>
      </c>
      <c r="M569" t="s">
        <v>14</v>
      </c>
      <c r="N569" t="str">
        <f t="shared" si="70"/>
        <v>F</v>
      </c>
      <c r="O569" t="s">
        <v>7613</v>
      </c>
      <c r="P569" t="s">
        <v>7614</v>
      </c>
      <c r="Q569" t="s">
        <v>476</v>
      </c>
      <c r="R569">
        <v>4</v>
      </c>
      <c r="S569">
        <f t="shared" si="71"/>
        <v>2020</v>
      </c>
      <c r="T569" t="s">
        <v>12</v>
      </c>
      <c r="U569">
        <v>0.999999999999998</v>
      </c>
      <c r="V569" t="s">
        <v>658</v>
      </c>
      <c r="W569">
        <f>VLOOKUP(Q569,'PBT Tag Rates'!$A$6:$D$67,4,FALSE)</f>
        <v>0.98845608500000004</v>
      </c>
      <c r="X569">
        <v>1</v>
      </c>
      <c r="Y569" s="8">
        <f t="shared" si="72"/>
        <v>1.0208333333333333</v>
      </c>
      <c r="Z569" s="10">
        <f>IFERROR(LOOKUP(H569,{30,43,48,53,58,63,68,73,78,83,88,93,97},{42,47,52,57,62,67,72,77,82,87,92,99,100}),999)</f>
        <v>82</v>
      </c>
      <c r="AA569" s="9">
        <f t="shared" si="73"/>
        <v>2.552083333333333</v>
      </c>
      <c r="AB569" s="9">
        <f>IFERROR(IF(I569="AI",AA569-VLOOKUP(Q569,'PBT Tag Rates'!$A$6:$L$53,11,FALSE),AA569-VLOOKUP(Q569,'PBT Tag Rates'!$A$6:$L$53,12,FALSE)),0)</f>
        <v>2.5637620666379086</v>
      </c>
      <c r="AC569" s="9">
        <f t="shared" si="74"/>
        <v>15.441827301213536</v>
      </c>
      <c r="AD569" s="12" t="s">
        <v>1969</v>
      </c>
      <c r="AE569" s="8"/>
    </row>
    <row r="570" spans="1:31" x14ac:dyDescent="0.25">
      <c r="A570" t="s">
        <v>2078</v>
      </c>
      <c r="B570" t="s">
        <v>2911</v>
      </c>
      <c r="C570" t="s">
        <v>1431</v>
      </c>
      <c r="D570" s="1">
        <v>45535</v>
      </c>
      <c r="E570">
        <f t="shared" si="69"/>
        <v>40</v>
      </c>
      <c r="F570" t="s">
        <v>14</v>
      </c>
      <c r="G570">
        <v>700</v>
      </c>
      <c r="H570">
        <f t="shared" si="75"/>
        <v>70</v>
      </c>
      <c r="I570" t="s">
        <v>7</v>
      </c>
      <c r="J570" t="s">
        <v>8</v>
      </c>
      <c r="K570" t="s">
        <v>6752</v>
      </c>
      <c r="L570" t="s">
        <v>8</v>
      </c>
      <c r="M570" t="s">
        <v>14</v>
      </c>
      <c r="N570" t="str">
        <f t="shared" si="70"/>
        <v>F</v>
      </c>
      <c r="O570" t="s">
        <v>7615</v>
      </c>
      <c r="P570" t="s">
        <v>7616</v>
      </c>
      <c r="Q570" t="s">
        <v>295</v>
      </c>
      <c r="R570">
        <v>4</v>
      </c>
      <c r="S570">
        <f t="shared" si="71"/>
        <v>2020</v>
      </c>
      <c r="T570" t="s">
        <v>12</v>
      </c>
      <c r="U570">
        <v>1</v>
      </c>
      <c r="V570" t="s">
        <v>893</v>
      </c>
      <c r="W570">
        <f>VLOOKUP(Q570,'PBT Tag Rates'!$A$6:$D$67,4,FALSE)</f>
        <v>0.98961045999999997</v>
      </c>
      <c r="X570">
        <v>1</v>
      </c>
      <c r="Y570" s="8">
        <f t="shared" si="72"/>
        <v>1</v>
      </c>
      <c r="Z570" s="10">
        <f>IFERROR(LOOKUP(H570,{30,43,48,53,58,63,68,73,78,83,88,93,97},{42,47,52,57,62,67,72,77,82,87,92,99,100}),999)</f>
        <v>72</v>
      </c>
      <c r="AA570" s="9">
        <f t="shared" si="73"/>
        <v>2.5</v>
      </c>
      <c r="AB570" s="9">
        <f>IFERROR(IF(I570="AI",AA570-VLOOKUP(Q570,'PBT Tag Rates'!$A$6:$L$53,11,FALSE),AA570-VLOOKUP(Q570,'PBT Tag Rates'!$A$6:$L$53,12,FALSE)),0)</f>
        <v>2.5104986157886811</v>
      </c>
      <c r="AC570" s="9">
        <f t="shared" si="74"/>
        <v>15.121015545636293</v>
      </c>
      <c r="AD570" s="12" t="s">
        <v>1969</v>
      </c>
      <c r="AE570" s="8"/>
    </row>
    <row r="571" spans="1:31" x14ac:dyDescent="0.25">
      <c r="A571" t="s">
        <v>2078</v>
      </c>
      <c r="B571" t="s">
        <v>2912</v>
      </c>
      <c r="C571" t="s">
        <v>1432</v>
      </c>
      <c r="D571" s="1">
        <v>45535</v>
      </c>
      <c r="E571">
        <f t="shared" si="69"/>
        <v>40</v>
      </c>
      <c r="F571" t="s">
        <v>6</v>
      </c>
      <c r="G571">
        <v>630</v>
      </c>
      <c r="H571">
        <f t="shared" si="75"/>
        <v>63</v>
      </c>
      <c r="I571" t="s">
        <v>9</v>
      </c>
      <c r="J571">
        <v>1</v>
      </c>
      <c r="K571" t="s">
        <v>8</v>
      </c>
      <c r="L571" t="s">
        <v>8</v>
      </c>
      <c r="M571" t="s">
        <v>6</v>
      </c>
      <c r="N571" t="str">
        <f t="shared" si="70"/>
        <v>M</v>
      </c>
      <c r="O571" t="s">
        <v>7617</v>
      </c>
      <c r="P571" t="s">
        <v>7618</v>
      </c>
      <c r="Q571" t="s">
        <v>940</v>
      </c>
      <c r="R571">
        <v>3</v>
      </c>
      <c r="S571">
        <f t="shared" si="71"/>
        <v>2021</v>
      </c>
      <c r="T571" t="s">
        <v>12</v>
      </c>
      <c r="U571">
        <v>0.999999999999999</v>
      </c>
      <c r="V571" t="s">
        <v>889</v>
      </c>
      <c r="W571">
        <f>VLOOKUP(Q571,'PBT Tag Rates'!$A$6:$D$67,4,FALSE)</f>
        <v>0.98140000000000005</v>
      </c>
      <c r="X571">
        <v>1</v>
      </c>
      <c r="Y571" s="8">
        <f t="shared" si="72"/>
        <v>1</v>
      </c>
      <c r="Z571" s="10">
        <f>IFERROR(LOOKUP(H571,{30,43,48,53,58,63,68,73,78,83,88,93,97},{42,47,52,57,62,67,72,77,82,87,92,99,100}),999)</f>
        <v>67</v>
      </c>
      <c r="AA571" s="9">
        <f t="shared" si="73"/>
        <v>2.5</v>
      </c>
      <c r="AB571" s="9">
        <f>IFERROR(IF(I571="AI",AA571-VLOOKUP(Q571,'PBT Tag Rates'!$A$6:$L$53,11,FALSE),AA571-VLOOKUP(Q571,'PBT Tag Rates'!$A$6:$L$53,12,FALSE)),0)</f>
        <v>2.5189525168127163</v>
      </c>
      <c r="AC571" s="9">
        <f t="shared" si="74"/>
        <v>15.171934342405097</v>
      </c>
      <c r="AD571" s="12" t="s">
        <v>1969</v>
      </c>
      <c r="AE571" s="8"/>
    </row>
    <row r="572" spans="1:31" x14ac:dyDescent="0.25">
      <c r="A572" t="s">
        <v>2078</v>
      </c>
      <c r="B572" t="s">
        <v>2913</v>
      </c>
      <c r="C572" t="s">
        <v>2914</v>
      </c>
      <c r="D572" s="1">
        <v>45535</v>
      </c>
      <c r="E572">
        <f t="shared" si="69"/>
        <v>40</v>
      </c>
      <c r="F572" t="s">
        <v>14</v>
      </c>
      <c r="G572">
        <v>710</v>
      </c>
      <c r="H572">
        <f t="shared" si="75"/>
        <v>71</v>
      </c>
      <c r="I572" t="s">
        <v>7</v>
      </c>
      <c r="J572" t="s">
        <v>8</v>
      </c>
      <c r="K572" t="s">
        <v>6753</v>
      </c>
      <c r="L572" t="s">
        <v>8</v>
      </c>
      <c r="M572" t="s">
        <v>6</v>
      </c>
      <c r="N572" t="str">
        <f t="shared" si="70"/>
        <v>M</v>
      </c>
      <c r="O572" t="s">
        <v>537</v>
      </c>
      <c r="P572" t="s">
        <v>1601</v>
      </c>
      <c r="Q572" t="s">
        <v>295</v>
      </c>
      <c r="R572">
        <v>4</v>
      </c>
      <c r="S572">
        <f t="shared" si="71"/>
        <v>2020</v>
      </c>
      <c r="T572" t="s">
        <v>12</v>
      </c>
      <c r="U572">
        <v>0.999999999999995</v>
      </c>
      <c r="V572" t="s">
        <v>892</v>
      </c>
      <c r="W572">
        <f>VLOOKUP(Q572,'PBT Tag Rates'!$A$6:$D$67,4,FALSE)</f>
        <v>0.98961045999999997</v>
      </c>
      <c r="X572">
        <v>1</v>
      </c>
      <c r="Y572" s="8">
        <f t="shared" si="72"/>
        <v>1.028169014084507</v>
      </c>
      <c r="Z572" s="10">
        <f>IFERROR(LOOKUP(H572,{30,43,48,53,58,63,68,73,78,83,88,93,97},{42,47,52,57,62,67,72,77,82,87,92,99,100}),999)</f>
        <v>72</v>
      </c>
      <c r="AA572" s="9">
        <f t="shared" si="73"/>
        <v>2.5704225352112675</v>
      </c>
      <c r="AB572" s="9">
        <f>IFERROR(IF(I572="AI",AA572-VLOOKUP(Q572,'PBT Tag Rates'!$A$6:$L$53,11,FALSE),AA572-VLOOKUP(Q572,'PBT Tag Rates'!$A$6:$L$53,12,FALSE)),0)</f>
        <v>2.5809211509999486</v>
      </c>
      <c r="AC572" s="9">
        <f t="shared" si="74"/>
        <v>15.545178396392602</v>
      </c>
      <c r="AD572" s="12" t="s">
        <v>1969</v>
      </c>
      <c r="AE572" s="8"/>
    </row>
    <row r="573" spans="1:31" x14ac:dyDescent="0.25">
      <c r="A573" t="s">
        <v>2078</v>
      </c>
      <c r="B573" t="s">
        <v>2915</v>
      </c>
      <c r="C573" t="s">
        <v>1434</v>
      </c>
      <c r="D573" s="1">
        <v>45535</v>
      </c>
      <c r="E573">
        <f t="shared" si="69"/>
        <v>40</v>
      </c>
      <c r="F573" t="s">
        <v>6</v>
      </c>
      <c r="G573">
        <v>600</v>
      </c>
      <c r="H573">
        <f t="shared" si="75"/>
        <v>60</v>
      </c>
      <c r="I573" t="s">
        <v>9</v>
      </c>
      <c r="J573">
        <v>1</v>
      </c>
      <c r="K573" t="s">
        <v>8</v>
      </c>
      <c r="L573" t="s">
        <v>8</v>
      </c>
      <c r="M573" t="s">
        <v>6</v>
      </c>
      <c r="N573" t="str">
        <f t="shared" si="70"/>
        <v>M</v>
      </c>
      <c r="O573" t="s">
        <v>1560</v>
      </c>
      <c r="P573" t="s">
        <v>1561</v>
      </c>
      <c r="Q573" t="s">
        <v>940</v>
      </c>
      <c r="R573">
        <v>3</v>
      </c>
      <c r="S573">
        <f t="shared" si="71"/>
        <v>2021</v>
      </c>
      <c r="T573" t="s">
        <v>12</v>
      </c>
      <c r="U573">
        <v>1</v>
      </c>
      <c r="V573" t="s">
        <v>886</v>
      </c>
      <c r="W573">
        <f>VLOOKUP(Q573,'PBT Tag Rates'!$A$6:$D$67,4,FALSE)</f>
        <v>0.98140000000000005</v>
      </c>
      <c r="X573">
        <v>1</v>
      </c>
      <c r="Y573" s="8">
        <f t="shared" si="72"/>
        <v>1.0476190476190477</v>
      </c>
      <c r="Z573" s="10">
        <f>IFERROR(LOOKUP(H573,{30,43,48,53,58,63,68,73,78,83,88,93,97},{42,47,52,57,62,67,72,77,82,87,92,99,100}),999)</f>
        <v>62</v>
      </c>
      <c r="AA573" s="9">
        <f t="shared" si="73"/>
        <v>2.6190476190476191</v>
      </c>
      <c r="AB573" s="9">
        <f>IFERROR(IF(I573="AI",AA573-VLOOKUP(Q573,'PBT Tag Rates'!$A$6:$L$53,11,FALSE),AA573-VLOOKUP(Q573,'PBT Tag Rates'!$A$6:$L$53,12,FALSE)),0)</f>
        <v>2.6380001358603353</v>
      </c>
      <c r="AC573" s="9">
        <f t="shared" si="74"/>
        <v>15.888971542493145</v>
      </c>
      <c r="AD573" s="12" t="s">
        <v>1969</v>
      </c>
      <c r="AE573" s="8"/>
    </row>
    <row r="574" spans="1:31" x14ac:dyDescent="0.25">
      <c r="A574" t="s">
        <v>2078</v>
      </c>
      <c r="B574" t="s">
        <v>2916</v>
      </c>
      <c r="C574" t="s">
        <v>2917</v>
      </c>
      <c r="D574" s="1">
        <v>45535</v>
      </c>
      <c r="E574">
        <f t="shared" si="69"/>
        <v>40</v>
      </c>
      <c r="F574" t="s">
        <v>14</v>
      </c>
      <c r="G574">
        <v>710</v>
      </c>
      <c r="H574">
        <f t="shared" si="75"/>
        <v>71</v>
      </c>
      <c r="I574" t="s">
        <v>9</v>
      </c>
      <c r="J574">
        <v>1</v>
      </c>
      <c r="K574" t="s">
        <v>8</v>
      </c>
      <c r="L574" t="s">
        <v>8</v>
      </c>
      <c r="M574" t="s">
        <v>14</v>
      </c>
      <c r="N574" t="str">
        <f t="shared" si="70"/>
        <v>F</v>
      </c>
      <c r="O574" t="s">
        <v>7619</v>
      </c>
      <c r="P574" t="s">
        <v>7620</v>
      </c>
      <c r="Q574" t="s">
        <v>940</v>
      </c>
      <c r="R574">
        <v>3</v>
      </c>
      <c r="S574">
        <f t="shared" si="71"/>
        <v>2021</v>
      </c>
      <c r="T574" t="s">
        <v>12</v>
      </c>
      <c r="U574">
        <v>1</v>
      </c>
      <c r="V574" t="s">
        <v>892</v>
      </c>
      <c r="W574">
        <f>VLOOKUP(Q574,'PBT Tag Rates'!$A$6:$D$67,4,FALSE)</f>
        <v>0.98140000000000005</v>
      </c>
      <c r="X574">
        <v>1</v>
      </c>
      <c r="Y574" s="8">
        <f t="shared" si="72"/>
        <v>1</v>
      </c>
      <c r="Z574" s="10">
        <f>IFERROR(LOOKUP(H574,{30,43,48,53,58,63,68,73,78,83,88,93,97},{42,47,52,57,62,67,72,77,82,87,92,99,100}),999)</f>
        <v>72</v>
      </c>
      <c r="AA574" s="9">
        <f t="shared" si="73"/>
        <v>2.5</v>
      </c>
      <c r="AB574" s="9">
        <f>IFERROR(IF(I574="AI",AA574-VLOOKUP(Q574,'PBT Tag Rates'!$A$6:$L$53,11,FALSE),AA574-VLOOKUP(Q574,'PBT Tag Rates'!$A$6:$L$53,12,FALSE)),0)</f>
        <v>2.5189525168127163</v>
      </c>
      <c r="AC574" s="9">
        <f t="shared" si="74"/>
        <v>15.171934342405097</v>
      </c>
      <c r="AD574" s="12" t="s">
        <v>1969</v>
      </c>
      <c r="AE574" s="8"/>
    </row>
    <row r="575" spans="1:31" x14ac:dyDescent="0.25">
      <c r="A575" t="s">
        <v>2078</v>
      </c>
      <c r="B575" t="s">
        <v>2918</v>
      </c>
      <c r="C575" t="s">
        <v>2919</v>
      </c>
      <c r="D575" s="1">
        <v>45535</v>
      </c>
      <c r="E575">
        <f t="shared" si="69"/>
        <v>40</v>
      </c>
      <c r="F575" t="s">
        <v>6</v>
      </c>
      <c r="G575">
        <v>480</v>
      </c>
      <c r="H575">
        <f t="shared" si="75"/>
        <v>48</v>
      </c>
      <c r="I575" t="s">
        <v>7</v>
      </c>
      <c r="J575" t="s">
        <v>8</v>
      </c>
      <c r="K575" t="s">
        <v>8</v>
      </c>
      <c r="L575" t="s">
        <v>8</v>
      </c>
      <c r="M575" t="s">
        <v>6</v>
      </c>
      <c r="N575" t="str">
        <f t="shared" si="70"/>
        <v>M</v>
      </c>
      <c r="O575" t="s">
        <v>8</v>
      </c>
      <c r="P575" t="s">
        <v>8</v>
      </c>
      <c r="Q575" t="s">
        <v>11</v>
      </c>
      <c r="R575" t="s">
        <v>8</v>
      </c>
      <c r="S575" t="str">
        <f t="shared" si="71"/>
        <v>U</v>
      </c>
      <c r="T575" t="s">
        <v>12</v>
      </c>
      <c r="U575">
        <v>1</v>
      </c>
      <c r="V575" t="s">
        <v>8</v>
      </c>
      <c r="W575">
        <f>VLOOKUP(Q575,'PBT Tag Rates'!$A$6:$D$67,4,FALSE)</f>
        <v>1</v>
      </c>
      <c r="X575">
        <v>1</v>
      </c>
      <c r="Y575" s="8">
        <f t="shared" si="72"/>
        <v>1</v>
      </c>
      <c r="Z575" s="10">
        <f>IFERROR(LOOKUP(H575,{30,43,48,53,58,63,68,73,78,83,88,93,97},{42,47,52,57,62,67,72,77,82,87,92,99,100}),999)</f>
        <v>52</v>
      </c>
      <c r="AA575" s="9">
        <f t="shared" si="73"/>
        <v>2.5</v>
      </c>
      <c r="AB575" s="9">
        <f>IFERROR(IF(I575="AI",AA575-VLOOKUP(Q575,'PBT Tag Rates'!$A$6:$L$53,11,FALSE),AA575-VLOOKUP(Q575,'PBT Tag Rates'!$A$6:$L$53,12,FALSE)),0)</f>
        <v>2.4586968734976251</v>
      </c>
      <c r="AC575" s="9">
        <f t="shared" si="74"/>
        <v>14.809007825118979</v>
      </c>
      <c r="AD575" s="12" t="s">
        <v>1970</v>
      </c>
      <c r="AE575" s="8"/>
    </row>
    <row r="576" spans="1:31" x14ac:dyDescent="0.25">
      <c r="A576" t="s">
        <v>2078</v>
      </c>
      <c r="B576" t="s">
        <v>2920</v>
      </c>
      <c r="C576" t="s">
        <v>2921</v>
      </c>
      <c r="D576" s="1">
        <v>45535</v>
      </c>
      <c r="E576">
        <f t="shared" si="69"/>
        <v>40</v>
      </c>
      <c r="F576" t="s">
        <v>6</v>
      </c>
      <c r="G576">
        <v>510</v>
      </c>
      <c r="H576">
        <f t="shared" si="75"/>
        <v>51</v>
      </c>
      <c r="I576" t="s">
        <v>9</v>
      </c>
      <c r="J576">
        <v>1</v>
      </c>
      <c r="K576" t="s">
        <v>8</v>
      </c>
      <c r="L576" t="s">
        <v>8</v>
      </c>
      <c r="M576" t="s">
        <v>6</v>
      </c>
      <c r="N576" t="str">
        <f t="shared" si="70"/>
        <v>M</v>
      </c>
      <c r="O576" t="s">
        <v>7621</v>
      </c>
      <c r="P576" t="s">
        <v>7622</v>
      </c>
      <c r="Q576" t="s">
        <v>7200</v>
      </c>
      <c r="R576">
        <v>2</v>
      </c>
      <c r="S576">
        <f t="shared" si="71"/>
        <v>2022</v>
      </c>
      <c r="T576" t="s">
        <v>12</v>
      </c>
      <c r="U576">
        <v>0.999999999999999</v>
      </c>
      <c r="V576" t="s">
        <v>740</v>
      </c>
      <c r="W576">
        <f>VLOOKUP(Q576,'PBT Tag Rates'!$A$6:$D$67,4,FALSE)</f>
        <v>0.98</v>
      </c>
      <c r="X576">
        <v>1</v>
      </c>
      <c r="Y576" s="8">
        <f t="shared" si="72"/>
        <v>1</v>
      </c>
      <c r="Z576" s="10">
        <f>IFERROR(LOOKUP(H576,{30,43,48,53,58,63,68,73,78,83,88,93,97},{42,47,52,57,62,67,72,77,82,87,92,99,100}),999)</f>
        <v>52</v>
      </c>
      <c r="AA576" s="9">
        <f t="shared" si="73"/>
        <v>2.5</v>
      </c>
      <c r="AB576" s="9">
        <f>IFERROR(IF(I576="AI",AA576-VLOOKUP(Q576,'PBT Tag Rates'!$A$6:$L$53,11,FALSE),AA576-VLOOKUP(Q576,'PBT Tag Rates'!$A$6:$L$53,12,FALSE)),0)</f>
        <v>2.5204081632653059</v>
      </c>
      <c r="AC576" s="9">
        <f t="shared" si="74"/>
        <v>15.180701864721234</v>
      </c>
      <c r="AD576" s="12" t="s">
        <v>1969</v>
      </c>
      <c r="AE576" s="8"/>
    </row>
    <row r="577" spans="1:31" x14ac:dyDescent="0.25">
      <c r="A577" t="s">
        <v>2078</v>
      </c>
      <c r="B577" t="s">
        <v>2922</v>
      </c>
      <c r="C577" t="s">
        <v>2923</v>
      </c>
      <c r="D577" s="1">
        <v>45535</v>
      </c>
      <c r="E577">
        <f t="shared" si="69"/>
        <v>40</v>
      </c>
      <c r="F577" t="s">
        <v>6</v>
      </c>
      <c r="G577">
        <v>760</v>
      </c>
      <c r="H577">
        <f t="shared" si="75"/>
        <v>76</v>
      </c>
      <c r="I577" t="s">
        <v>9</v>
      </c>
      <c r="J577">
        <v>1</v>
      </c>
      <c r="K577" t="s">
        <v>8</v>
      </c>
      <c r="L577" t="s">
        <v>8</v>
      </c>
      <c r="M577" t="s">
        <v>6</v>
      </c>
      <c r="N577" t="str">
        <f t="shared" si="70"/>
        <v>M</v>
      </c>
      <c r="O577" t="s">
        <v>1677</v>
      </c>
      <c r="P577" t="s">
        <v>1678</v>
      </c>
      <c r="Q577" t="s">
        <v>295</v>
      </c>
      <c r="R577">
        <v>4</v>
      </c>
      <c r="S577">
        <f t="shared" si="71"/>
        <v>2020</v>
      </c>
      <c r="T577" t="s">
        <v>12</v>
      </c>
      <c r="U577">
        <v>0.999999999999999</v>
      </c>
      <c r="V577" t="s">
        <v>949</v>
      </c>
      <c r="W577">
        <f>VLOOKUP(Q577,'PBT Tag Rates'!$A$6:$D$67,4,FALSE)</f>
        <v>0.98961045999999997</v>
      </c>
      <c r="X577">
        <v>1</v>
      </c>
      <c r="Y577" s="8">
        <f t="shared" si="72"/>
        <v>1.0104166666666667</v>
      </c>
      <c r="Z577" s="10">
        <f>IFERROR(LOOKUP(H577,{30,43,48,53,58,63,68,73,78,83,88,93,97},{42,47,52,57,62,67,72,77,82,87,92,99,100}),999)</f>
        <v>77</v>
      </c>
      <c r="AA577" s="9">
        <f t="shared" si="73"/>
        <v>2.5260416666666665</v>
      </c>
      <c r="AB577" s="9">
        <f>IFERROR(IF(I577="AI",AA577-VLOOKUP(Q577,'PBT Tag Rates'!$A$6:$L$53,11,FALSE),AA577-VLOOKUP(Q577,'PBT Tag Rates'!$A$6:$L$53,12,FALSE)),0)</f>
        <v>2.5365402824553476</v>
      </c>
      <c r="AC577" s="9">
        <f t="shared" si="74"/>
        <v>15.277867433155553</v>
      </c>
      <c r="AD577" s="12" t="s">
        <v>676</v>
      </c>
      <c r="AE577" s="8"/>
    </row>
    <row r="578" spans="1:31" x14ac:dyDescent="0.25">
      <c r="A578" t="s">
        <v>2078</v>
      </c>
      <c r="B578" t="s">
        <v>2924</v>
      </c>
      <c r="C578" t="s">
        <v>1440</v>
      </c>
      <c r="D578" s="1">
        <v>45535</v>
      </c>
      <c r="E578">
        <f t="shared" si="69"/>
        <v>40</v>
      </c>
      <c r="F578" t="s">
        <v>14</v>
      </c>
      <c r="G578">
        <v>750</v>
      </c>
      <c r="H578">
        <f t="shared" si="75"/>
        <v>75</v>
      </c>
      <c r="I578" t="s">
        <v>9</v>
      </c>
      <c r="J578">
        <v>1</v>
      </c>
      <c r="K578" t="s">
        <v>8</v>
      </c>
      <c r="L578" t="s">
        <v>8</v>
      </c>
      <c r="M578" t="s">
        <v>14</v>
      </c>
      <c r="N578" t="str">
        <f t="shared" si="70"/>
        <v>F</v>
      </c>
      <c r="O578" t="s">
        <v>7623</v>
      </c>
      <c r="P578" t="s">
        <v>7624</v>
      </c>
      <c r="Q578" t="s">
        <v>295</v>
      </c>
      <c r="R578">
        <v>4</v>
      </c>
      <c r="S578">
        <f t="shared" si="71"/>
        <v>2020</v>
      </c>
      <c r="T578" t="s">
        <v>12</v>
      </c>
      <c r="U578">
        <v>0.999999999999999</v>
      </c>
      <c r="V578" t="s">
        <v>740</v>
      </c>
      <c r="W578">
        <f>VLOOKUP(Q578,'PBT Tag Rates'!$A$6:$D$67,4,FALSE)</f>
        <v>0.98961045999999997</v>
      </c>
      <c r="X578">
        <v>1</v>
      </c>
      <c r="Y578" s="8">
        <f t="shared" si="72"/>
        <v>1</v>
      </c>
      <c r="Z578" s="10">
        <f>IFERROR(LOOKUP(H578,{30,43,48,53,58,63,68,73,78,83,88,93,97},{42,47,52,57,62,67,72,77,82,87,92,99,100}),999)</f>
        <v>77</v>
      </c>
      <c r="AA578" s="9">
        <f t="shared" si="73"/>
        <v>2.5</v>
      </c>
      <c r="AB578" s="9">
        <f>IFERROR(IF(I578="AI",AA578-VLOOKUP(Q578,'PBT Tag Rates'!$A$6:$L$53,11,FALSE),AA578-VLOOKUP(Q578,'PBT Tag Rates'!$A$6:$L$53,12,FALSE)),0)</f>
        <v>2.5104986157886811</v>
      </c>
      <c r="AC578" s="9">
        <f t="shared" si="74"/>
        <v>15.121015545636293</v>
      </c>
      <c r="AD578" s="12" t="s">
        <v>1969</v>
      </c>
      <c r="AE578" s="8"/>
    </row>
    <row r="579" spans="1:31" x14ac:dyDescent="0.25">
      <c r="A579" t="s">
        <v>2078</v>
      </c>
      <c r="B579" t="s">
        <v>2925</v>
      </c>
      <c r="C579" t="s">
        <v>1441</v>
      </c>
      <c r="D579" s="1">
        <v>45535</v>
      </c>
      <c r="E579">
        <f t="shared" si="69"/>
        <v>40</v>
      </c>
      <c r="F579" t="s">
        <v>6</v>
      </c>
      <c r="G579">
        <v>730</v>
      </c>
      <c r="H579">
        <f t="shared" si="75"/>
        <v>73</v>
      </c>
      <c r="I579" t="s">
        <v>9</v>
      </c>
      <c r="J579">
        <v>1</v>
      </c>
      <c r="K579" t="s">
        <v>8</v>
      </c>
      <c r="L579" t="s">
        <v>8</v>
      </c>
      <c r="M579" t="s">
        <v>6</v>
      </c>
      <c r="N579" t="str">
        <f t="shared" si="70"/>
        <v>M</v>
      </c>
      <c r="O579" t="s">
        <v>7194</v>
      </c>
      <c r="P579" t="s">
        <v>7625</v>
      </c>
      <c r="Q579" t="s">
        <v>295</v>
      </c>
      <c r="R579">
        <v>4</v>
      </c>
      <c r="S579">
        <f t="shared" si="71"/>
        <v>2020</v>
      </c>
      <c r="T579" t="s">
        <v>12</v>
      </c>
      <c r="U579">
        <v>0.999999999999994</v>
      </c>
      <c r="V579" t="s">
        <v>888</v>
      </c>
      <c r="W579">
        <f>VLOOKUP(Q579,'PBT Tag Rates'!$A$6:$D$67,4,FALSE)</f>
        <v>0.98961045999999997</v>
      </c>
      <c r="X579">
        <v>1</v>
      </c>
      <c r="Y579" s="8">
        <f t="shared" si="72"/>
        <v>1.0104166666666667</v>
      </c>
      <c r="Z579" s="10">
        <f>IFERROR(LOOKUP(H579,{30,43,48,53,58,63,68,73,78,83,88,93,97},{42,47,52,57,62,67,72,77,82,87,92,99,100}),999)</f>
        <v>77</v>
      </c>
      <c r="AA579" s="9">
        <f t="shared" si="73"/>
        <v>2.5260416666666665</v>
      </c>
      <c r="AB579" s="9">
        <f>IFERROR(IF(I579="AI",AA579-VLOOKUP(Q579,'PBT Tag Rates'!$A$6:$L$53,11,FALSE),AA579-VLOOKUP(Q579,'PBT Tag Rates'!$A$6:$L$53,12,FALSE)),0)</f>
        <v>2.5365402824553476</v>
      </c>
      <c r="AC579" s="9">
        <f t="shared" si="74"/>
        <v>15.277867433155553</v>
      </c>
      <c r="AD579" s="12" t="s">
        <v>1969</v>
      </c>
      <c r="AE579" s="8"/>
    </row>
    <row r="580" spans="1:31" x14ac:dyDescent="0.25">
      <c r="A580" t="s">
        <v>2078</v>
      </c>
      <c r="B580" t="s">
        <v>2926</v>
      </c>
      <c r="C580" t="s">
        <v>1442</v>
      </c>
      <c r="D580" s="1">
        <v>45535</v>
      </c>
      <c r="E580">
        <f t="shared" si="69"/>
        <v>40</v>
      </c>
      <c r="F580" t="s">
        <v>6</v>
      </c>
      <c r="G580">
        <v>730</v>
      </c>
      <c r="H580">
        <f t="shared" si="75"/>
        <v>73</v>
      </c>
      <c r="I580" t="s">
        <v>7</v>
      </c>
      <c r="J580" t="s">
        <v>8</v>
      </c>
      <c r="K580" t="s">
        <v>6754</v>
      </c>
      <c r="L580" t="s">
        <v>8</v>
      </c>
      <c r="M580" t="s">
        <v>6</v>
      </c>
      <c r="N580" t="str">
        <f t="shared" si="70"/>
        <v>M</v>
      </c>
      <c r="O580" t="s">
        <v>419</v>
      </c>
      <c r="P580" t="s">
        <v>1000</v>
      </c>
      <c r="Q580" t="s">
        <v>295</v>
      </c>
      <c r="R580">
        <v>4</v>
      </c>
      <c r="S580">
        <f t="shared" si="71"/>
        <v>2020</v>
      </c>
      <c r="T580" t="s">
        <v>12</v>
      </c>
      <c r="U580">
        <v>0.999999999999999</v>
      </c>
      <c r="V580" t="s">
        <v>886</v>
      </c>
      <c r="W580">
        <f>VLOOKUP(Q580,'PBT Tag Rates'!$A$6:$D$67,4,FALSE)</f>
        <v>0.98961045999999997</v>
      </c>
      <c r="X580">
        <v>1</v>
      </c>
      <c r="Y580" s="8">
        <f t="shared" si="72"/>
        <v>1.0104166666666667</v>
      </c>
      <c r="Z580" s="10">
        <f>IFERROR(LOOKUP(H580,{30,43,48,53,58,63,68,73,78,83,88,93,97},{42,47,52,57,62,67,72,77,82,87,92,99,100}),999)</f>
        <v>77</v>
      </c>
      <c r="AA580" s="9">
        <f t="shared" si="73"/>
        <v>2.5260416666666665</v>
      </c>
      <c r="AB580" s="9">
        <f>IFERROR(IF(I580="AI",AA580-VLOOKUP(Q580,'PBT Tag Rates'!$A$6:$L$53,11,FALSE),AA580-VLOOKUP(Q580,'PBT Tag Rates'!$A$6:$L$53,12,FALSE)),0)</f>
        <v>2.5365402824553476</v>
      </c>
      <c r="AC580" s="9">
        <f t="shared" si="74"/>
        <v>15.277867433155553</v>
      </c>
      <c r="AD580" s="12" t="s">
        <v>1969</v>
      </c>
      <c r="AE580" s="8"/>
    </row>
    <row r="581" spans="1:31" x14ac:dyDescent="0.25">
      <c r="A581" t="s">
        <v>2078</v>
      </c>
      <c r="B581" t="s">
        <v>2927</v>
      </c>
      <c r="C581" t="s">
        <v>2928</v>
      </c>
      <c r="D581" s="1">
        <v>45535</v>
      </c>
      <c r="E581">
        <f t="shared" si="69"/>
        <v>40</v>
      </c>
      <c r="F581" t="s">
        <v>14</v>
      </c>
      <c r="G581">
        <v>810</v>
      </c>
      <c r="H581">
        <f t="shared" si="75"/>
        <v>81</v>
      </c>
      <c r="I581" t="s">
        <v>7</v>
      </c>
      <c r="J581" t="s">
        <v>8</v>
      </c>
      <c r="K581" t="s">
        <v>6755</v>
      </c>
      <c r="L581" t="s">
        <v>8</v>
      </c>
      <c r="M581" t="s">
        <v>14</v>
      </c>
      <c r="N581" t="str">
        <f t="shared" si="70"/>
        <v>F</v>
      </c>
      <c r="O581" t="s">
        <v>8</v>
      </c>
      <c r="P581" t="s">
        <v>8</v>
      </c>
      <c r="Q581" t="s">
        <v>11</v>
      </c>
      <c r="R581" t="s">
        <v>8</v>
      </c>
      <c r="S581" t="str">
        <f t="shared" si="71"/>
        <v>U</v>
      </c>
      <c r="T581" t="s">
        <v>12</v>
      </c>
      <c r="U581">
        <v>1</v>
      </c>
      <c r="V581" t="s">
        <v>8</v>
      </c>
      <c r="W581">
        <f>VLOOKUP(Q581,'PBT Tag Rates'!$A$6:$D$67,4,FALSE)</f>
        <v>1</v>
      </c>
      <c r="X581">
        <v>1</v>
      </c>
      <c r="Y581" s="8">
        <f t="shared" si="72"/>
        <v>1.0208333333333333</v>
      </c>
      <c r="Z581" s="10">
        <f>IFERROR(LOOKUP(H581,{30,43,48,53,58,63,68,73,78,83,88,93,97},{42,47,52,57,62,67,72,77,82,87,92,99,100}),999)</f>
        <v>82</v>
      </c>
      <c r="AA581" s="9">
        <f t="shared" si="73"/>
        <v>2.552083333333333</v>
      </c>
      <c r="AB581" s="9">
        <f>IFERROR(IF(I581="AI",AA581-VLOOKUP(Q581,'PBT Tag Rates'!$A$6:$L$53,11,FALSE),AA581-VLOOKUP(Q581,'PBT Tag Rates'!$A$6:$L$53,12,FALSE)),0)</f>
        <v>2.5107802068309582</v>
      </c>
      <c r="AC581" s="9">
        <f t="shared" si="74"/>
        <v>15.122711600157498</v>
      </c>
      <c r="AD581" s="12" t="s">
        <v>1970</v>
      </c>
      <c r="AE581" s="8"/>
    </row>
    <row r="582" spans="1:31" x14ac:dyDescent="0.25">
      <c r="A582" t="s">
        <v>2078</v>
      </c>
      <c r="B582" t="s">
        <v>2929</v>
      </c>
      <c r="C582" t="s">
        <v>1443</v>
      </c>
      <c r="D582" s="1">
        <v>45535</v>
      </c>
      <c r="E582">
        <f t="shared" si="69"/>
        <v>40</v>
      </c>
      <c r="F582" t="s">
        <v>6</v>
      </c>
      <c r="G582">
        <v>700</v>
      </c>
      <c r="H582">
        <f t="shared" si="75"/>
        <v>70</v>
      </c>
      <c r="I582" t="s">
        <v>7</v>
      </c>
      <c r="J582" t="s">
        <v>8</v>
      </c>
      <c r="K582" t="s">
        <v>6756</v>
      </c>
      <c r="L582" t="s">
        <v>8</v>
      </c>
      <c r="M582" t="s">
        <v>6</v>
      </c>
      <c r="N582" t="str">
        <f t="shared" si="70"/>
        <v>M</v>
      </c>
      <c r="O582" t="s">
        <v>536</v>
      </c>
      <c r="P582" t="s">
        <v>1693</v>
      </c>
      <c r="Q582" t="s">
        <v>295</v>
      </c>
      <c r="R582">
        <v>4</v>
      </c>
      <c r="S582">
        <f t="shared" si="71"/>
        <v>2020</v>
      </c>
      <c r="T582" t="s">
        <v>12</v>
      </c>
      <c r="U582">
        <v>0.99999999999999301</v>
      </c>
      <c r="V582" t="s">
        <v>888</v>
      </c>
      <c r="W582">
        <f>VLOOKUP(Q582,'PBT Tag Rates'!$A$6:$D$67,4,FALSE)</f>
        <v>0.98961045999999997</v>
      </c>
      <c r="X582">
        <v>1</v>
      </c>
      <c r="Y582" s="8">
        <f t="shared" si="72"/>
        <v>1.028169014084507</v>
      </c>
      <c r="Z582" s="10">
        <f>IFERROR(LOOKUP(H582,{30,43,48,53,58,63,68,73,78,83,88,93,97},{42,47,52,57,62,67,72,77,82,87,92,99,100}),999)</f>
        <v>72</v>
      </c>
      <c r="AA582" s="9">
        <f t="shared" si="73"/>
        <v>2.5704225352112675</v>
      </c>
      <c r="AB582" s="9">
        <f>IFERROR(IF(I582="AI",AA582-VLOOKUP(Q582,'PBT Tag Rates'!$A$6:$L$53,11,FALSE),AA582-VLOOKUP(Q582,'PBT Tag Rates'!$A$6:$L$53,12,FALSE)),0)</f>
        <v>2.5809211509999486</v>
      </c>
      <c r="AC582" s="9">
        <f t="shared" si="74"/>
        <v>15.545178396392602</v>
      </c>
      <c r="AD582" s="12" t="s">
        <v>1969</v>
      </c>
      <c r="AE582" s="8"/>
    </row>
    <row r="583" spans="1:31" x14ac:dyDescent="0.25">
      <c r="A583" t="s">
        <v>2078</v>
      </c>
      <c r="B583" t="s">
        <v>2930</v>
      </c>
      <c r="C583" t="s">
        <v>2931</v>
      </c>
      <c r="D583" s="1">
        <v>45535</v>
      </c>
      <c r="E583">
        <f t="shared" si="69"/>
        <v>40</v>
      </c>
      <c r="F583" t="s">
        <v>6</v>
      </c>
      <c r="G583">
        <v>790</v>
      </c>
      <c r="H583">
        <f t="shared" si="75"/>
        <v>79</v>
      </c>
      <c r="I583" t="s">
        <v>9</v>
      </c>
      <c r="J583">
        <v>1</v>
      </c>
      <c r="K583" t="s">
        <v>8</v>
      </c>
      <c r="L583" t="s">
        <v>8</v>
      </c>
      <c r="M583" t="s">
        <v>6</v>
      </c>
      <c r="N583" t="str">
        <f t="shared" si="70"/>
        <v>M</v>
      </c>
      <c r="O583" t="s">
        <v>7626</v>
      </c>
      <c r="P583" t="s">
        <v>7627</v>
      </c>
      <c r="Q583" t="s">
        <v>295</v>
      </c>
      <c r="R583">
        <v>4</v>
      </c>
      <c r="S583">
        <f t="shared" si="71"/>
        <v>2020</v>
      </c>
      <c r="T583" t="s">
        <v>12</v>
      </c>
      <c r="U583">
        <v>0.999999999999998</v>
      </c>
      <c r="V583" t="s">
        <v>740</v>
      </c>
      <c r="W583">
        <f>VLOOKUP(Q583,'PBT Tag Rates'!$A$6:$D$67,4,FALSE)</f>
        <v>0.98961045999999997</v>
      </c>
      <c r="X583">
        <v>1</v>
      </c>
      <c r="Y583" s="8">
        <f t="shared" si="72"/>
        <v>1</v>
      </c>
      <c r="Z583" s="10">
        <f>IFERROR(LOOKUP(H583,{30,43,48,53,58,63,68,73,78,83,88,93,97},{42,47,52,57,62,67,72,77,82,87,92,99,100}),999)</f>
        <v>82</v>
      </c>
      <c r="AA583" s="9">
        <f t="shared" si="73"/>
        <v>2.5</v>
      </c>
      <c r="AB583" s="9">
        <f>IFERROR(IF(I583="AI",AA583-VLOOKUP(Q583,'PBT Tag Rates'!$A$6:$L$53,11,FALSE),AA583-VLOOKUP(Q583,'PBT Tag Rates'!$A$6:$L$53,12,FALSE)),0)</f>
        <v>2.5104986157886811</v>
      </c>
      <c r="AC583" s="9">
        <f t="shared" si="74"/>
        <v>15.121015545636293</v>
      </c>
      <c r="AD583" s="12" t="s">
        <v>1969</v>
      </c>
      <c r="AE583" s="8"/>
    </row>
    <row r="584" spans="1:31" x14ac:dyDescent="0.25">
      <c r="A584" t="s">
        <v>2078</v>
      </c>
      <c r="B584" t="s">
        <v>2932</v>
      </c>
      <c r="C584" t="s">
        <v>2933</v>
      </c>
      <c r="D584" s="1">
        <v>45535</v>
      </c>
      <c r="E584">
        <f t="shared" ref="E584:E647" si="76">IF(AND(D584&gt;=$F$2,D584&lt;$F$3),70,IF(AND(D584&gt;=$F$3,D584&lt;$F$4),40,IF(AND(D584&gt;=$F$4,D584&lt;$F$5),18,9)))</f>
        <v>40</v>
      </c>
      <c r="F584" t="s">
        <v>6</v>
      </c>
      <c r="G584">
        <v>650</v>
      </c>
      <c r="H584">
        <f t="shared" si="75"/>
        <v>65</v>
      </c>
      <c r="I584" t="s">
        <v>7</v>
      </c>
      <c r="J584" t="s">
        <v>8</v>
      </c>
      <c r="K584" t="s">
        <v>8</v>
      </c>
      <c r="L584" t="s">
        <v>8</v>
      </c>
      <c r="M584" t="s">
        <v>6</v>
      </c>
      <c r="N584" t="str">
        <f t="shared" ref="N584:N647" si="77">IF(M584="U",F584,M584)</f>
        <v>M</v>
      </c>
      <c r="O584" t="s">
        <v>8</v>
      </c>
      <c r="P584" t="s">
        <v>8</v>
      </c>
      <c r="Q584" t="s">
        <v>11</v>
      </c>
      <c r="R584" t="s">
        <v>8</v>
      </c>
      <c r="S584" t="str">
        <f t="shared" ref="S584:S647" si="78">IFERROR($S$4-R584,"U")</f>
        <v>U</v>
      </c>
      <c r="T584" t="s">
        <v>12</v>
      </c>
      <c r="U584">
        <v>1</v>
      </c>
      <c r="V584" t="s">
        <v>8</v>
      </c>
      <c r="W584">
        <f>VLOOKUP(Q584,'PBT Tag Rates'!$A$6:$D$67,4,FALSE)</f>
        <v>1</v>
      </c>
      <c r="X584">
        <v>1</v>
      </c>
      <c r="Y584" s="8">
        <f t="shared" ref="Y584:Y647" si="79">IF(V584="ng",0,X584+(SUMIFS($AK$24:$AK$127,$AG$24:$AG$127,$N584,$AH$24:$AH$127,$Z584,$AF$24:$AF$127,$E584)))</f>
        <v>1</v>
      </c>
      <c r="Z584" s="10">
        <f>IFERROR(LOOKUP(H584,{30,43,48,53,58,63,68,73,78,83,88,93,97},{42,47,52,57,62,67,72,77,82,87,92,99,100}),999)</f>
        <v>67</v>
      </c>
      <c r="AA584" s="9">
        <f t="shared" ref="AA584:AA647" si="80">Y584/(VLOOKUP(E584,$C$2:$I$5,2,FALSE))</f>
        <v>2.5</v>
      </c>
      <c r="AB584" s="9">
        <f>IFERROR(IF(I584="AI",AA584-VLOOKUP(Q584,'PBT Tag Rates'!$A$6:$L$53,11,FALSE),AA584-VLOOKUP(Q584,'PBT Tag Rates'!$A$6:$L$53,12,FALSE)),0)</f>
        <v>2.4586968734976251</v>
      </c>
      <c r="AC584" s="9">
        <f t="shared" ref="AC584:AC647" si="81">AB584/(VLOOKUP(E584,$C$2:$I$5,7,FALSE))</f>
        <v>14.809007825118979</v>
      </c>
      <c r="AD584" s="12" t="s">
        <v>1969</v>
      </c>
      <c r="AE584" s="8"/>
    </row>
    <row r="585" spans="1:31" x14ac:dyDescent="0.25">
      <c r="A585" t="s">
        <v>2078</v>
      </c>
      <c r="B585" t="s">
        <v>2934</v>
      </c>
      <c r="C585" t="s">
        <v>1444</v>
      </c>
      <c r="D585" s="1">
        <v>45535</v>
      </c>
      <c r="E585">
        <f t="shared" si="76"/>
        <v>40</v>
      </c>
      <c r="F585" t="s">
        <v>6</v>
      </c>
      <c r="G585">
        <v>410</v>
      </c>
      <c r="H585">
        <f t="shared" si="75"/>
        <v>41</v>
      </c>
      <c r="I585" t="s">
        <v>7</v>
      </c>
      <c r="J585" t="s">
        <v>8</v>
      </c>
      <c r="K585" t="s">
        <v>8</v>
      </c>
      <c r="L585" t="s">
        <v>8</v>
      </c>
      <c r="M585" t="s">
        <v>6</v>
      </c>
      <c r="N585" t="str">
        <f t="shared" si="77"/>
        <v>M</v>
      </c>
      <c r="O585" t="s">
        <v>8</v>
      </c>
      <c r="P585" t="s">
        <v>8</v>
      </c>
      <c r="Q585" t="s">
        <v>11</v>
      </c>
      <c r="R585" t="s">
        <v>8</v>
      </c>
      <c r="S585" t="str">
        <f t="shared" si="78"/>
        <v>U</v>
      </c>
      <c r="T585" t="s">
        <v>12</v>
      </c>
      <c r="U585">
        <v>1</v>
      </c>
      <c r="V585" t="s">
        <v>8</v>
      </c>
      <c r="W585">
        <f>VLOOKUP(Q585,'PBT Tag Rates'!$A$6:$D$67,4,FALSE)</f>
        <v>1</v>
      </c>
      <c r="X585">
        <v>1</v>
      </c>
      <c r="Y585" s="8">
        <f t="shared" si="79"/>
        <v>1</v>
      </c>
      <c r="Z585" s="10">
        <f>IFERROR(LOOKUP(H585,{30,43,48,53,58,63,68,73,78,83,88,93,97},{42,47,52,57,62,67,72,77,82,87,92,99,100}),999)</f>
        <v>42</v>
      </c>
      <c r="AA585" s="9">
        <f t="shared" si="80"/>
        <v>2.5</v>
      </c>
      <c r="AB585" s="9">
        <f>IFERROR(IF(I585="AI",AA585-VLOOKUP(Q585,'PBT Tag Rates'!$A$6:$L$53,11,FALSE),AA585-VLOOKUP(Q585,'PBT Tag Rates'!$A$6:$L$53,12,FALSE)),0)</f>
        <v>2.4586968734976251</v>
      </c>
      <c r="AC585" s="9">
        <f t="shared" si="81"/>
        <v>14.809007825118979</v>
      </c>
      <c r="AD585" s="12" t="s">
        <v>1969</v>
      </c>
      <c r="AE585" s="8"/>
    </row>
    <row r="586" spans="1:31" x14ac:dyDescent="0.25">
      <c r="A586" t="s">
        <v>2078</v>
      </c>
      <c r="B586" t="s">
        <v>2935</v>
      </c>
      <c r="C586" t="s">
        <v>1445</v>
      </c>
      <c r="D586" s="1">
        <v>45535</v>
      </c>
      <c r="E586">
        <f t="shared" si="76"/>
        <v>40</v>
      </c>
      <c r="F586" t="s">
        <v>14</v>
      </c>
      <c r="G586">
        <v>760</v>
      </c>
      <c r="H586">
        <f t="shared" si="75"/>
        <v>76</v>
      </c>
      <c r="I586" t="s">
        <v>7</v>
      </c>
      <c r="J586" t="s">
        <v>8</v>
      </c>
      <c r="K586" t="s">
        <v>6757</v>
      </c>
      <c r="L586" t="s">
        <v>8</v>
      </c>
      <c r="M586" t="s">
        <v>14</v>
      </c>
      <c r="N586" t="str">
        <f t="shared" si="77"/>
        <v>F</v>
      </c>
      <c r="O586" t="s">
        <v>204</v>
      </c>
      <c r="P586" t="s">
        <v>205</v>
      </c>
      <c r="Q586" t="s">
        <v>171</v>
      </c>
      <c r="R586">
        <v>5</v>
      </c>
      <c r="S586">
        <f t="shared" si="78"/>
        <v>2019</v>
      </c>
      <c r="T586" t="s">
        <v>12</v>
      </c>
      <c r="U586">
        <v>1</v>
      </c>
      <c r="V586" t="s">
        <v>892</v>
      </c>
      <c r="W586">
        <f>VLOOKUP(Q586,'PBT Tag Rates'!$A$6:$D$67,4,FALSE)</f>
        <v>0.95971980899999998</v>
      </c>
      <c r="X586">
        <v>1</v>
      </c>
      <c r="Y586" s="8">
        <f t="shared" si="79"/>
        <v>1</v>
      </c>
      <c r="Z586" s="10">
        <f>IFERROR(LOOKUP(H586,{30,43,48,53,58,63,68,73,78,83,88,93,97},{42,47,52,57,62,67,72,77,82,87,92,99,100}),999)</f>
        <v>77</v>
      </c>
      <c r="AA586" s="9">
        <f t="shared" si="80"/>
        <v>2.5</v>
      </c>
      <c r="AB586" s="9">
        <f>IFERROR(IF(I586="AI",AA586-VLOOKUP(Q586,'PBT Tag Rates'!$A$6:$L$53,11,FALSE),AA586-VLOOKUP(Q586,'PBT Tag Rates'!$A$6:$L$53,12,FALSE)),0)</f>
        <v>2.541970782120222</v>
      </c>
      <c r="AC586" s="9">
        <f t="shared" si="81"/>
        <v>15.310575943463711</v>
      </c>
      <c r="AD586" s="12" t="s">
        <v>1969</v>
      </c>
      <c r="AE586" s="8"/>
    </row>
    <row r="587" spans="1:31" x14ac:dyDescent="0.25">
      <c r="A587" t="s">
        <v>2078</v>
      </c>
      <c r="B587" t="s">
        <v>2936</v>
      </c>
      <c r="C587" t="s">
        <v>1446</v>
      </c>
      <c r="D587" s="1">
        <v>45535</v>
      </c>
      <c r="E587">
        <f t="shared" si="76"/>
        <v>40</v>
      </c>
      <c r="F587" t="s">
        <v>6</v>
      </c>
      <c r="G587">
        <v>590</v>
      </c>
      <c r="H587">
        <f t="shared" si="75"/>
        <v>59</v>
      </c>
      <c r="I587" t="s">
        <v>9</v>
      </c>
      <c r="J587">
        <v>1</v>
      </c>
      <c r="K587" t="s">
        <v>8</v>
      </c>
      <c r="L587" t="s">
        <v>8</v>
      </c>
      <c r="M587" t="s">
        <v>6</v>
      </c>
      <c r="N587" t="str">
        <f t="shared" si="77"/>
        <v>M</v>
      </c>
      <c r="O587" t="s">
        <v>7582</v>
      </c>
      <c r="P587" t="s">
        <v>7583</v>
      </c>
      <c r="Q587" t="s">
        <v>940</v>
      </c>
      <c r="R587">
        <v>3</v>
      </c>
      <c r="S587">
        <f t="shared" si="78"/>
        <v>2021</v>
      </c>
      <c r="T587" t="s">
        <v>12</v>
      </c>
      <c r="U587">
        <v>0.999999999999999</v>
      </c>
      <c r="V587" t="s">
        <v>888</v>
      </c>
      <c r="W587">
        <f>VLOOKUP(Q587,'PBT Tag Rates'!$A$6:$D$67,4,FALSE)</f>
        <v>0.98140000000000005</v>
      </c>
      <c r="X587">
        <v>1</v>
      </c>
      <c r="Y587" s="8">
        <f t="shared" si="79"/>
        <v>1.0476190476190477</v>
      </c>
      <c r="Z587" s="10">
        <f>IFERROR(LOOKUP(H587,{30,43,48,53,58,63,68,73,78,83,88,93,97},{42,47,52,57,62,67,72,77,82,87,92,99,100}),999)</f>
        <v>62</v>
      </c>
      <c r="AA587" s="9">
        <f t="shared" si="80"/>
        <v>2.6190476190476191</v>
      </c>
      <c r="AB587" s="9">
        <f>IFERROR(IF(I587="AI",AA587-VLOOKUP(Q587,'PBT Tag Rates'!$A$6:$L$53,11,FALSE),AA587-VLOOKUP(Q587,'PBT Tag Rates'!$A$6:$L$53,12,FALSE)),0)</f>
        <v>2.6380001358603353</v>
      </c>
      <c r="AC587" s="9">
        <f t="shared" si="81"/>
        <v>15.888971542493145</v>
      </c>
      <c r="AD587" s="12" t="s">
        <v>1969</v>
      </c>
      <c r="AE587" s="8"/>
    </row>
    <row r="588" spans="1:31" x14ac:dyDescent="0.25">
      <c r="A588" t="s">
        <v>2078</v>
      </c>
      <c r="B588" t="s">
        <v>2937</v>
      </c>
      <c r="C588" t="s">
        <v>2938</v>
      </c>
      <c r="D588" s="1">
        <v>45535</v>
      </c>
      <c r="E588">
        <f t="shared" si="76"/>
        <v>40</v>
      </c>
      <c r="F588" t="s">
        <v>14</v>
      </c>
      <c r="G588">
        <v>740</v>
      </c>
      <c r="H588">
        <f t="shared" si="75"/>
        <v>74</v>
      </c>
      <c r="I588" t="s">
        <v>7</v>
      </c>
      <c r="J588" t="s">
        <v>8</v>
      </c>
      <c r="K588" t="s">
        <v>6758</v>
      </c>
      <c r="L588" t="s">
        <v>8</v>
      </c>
      <c r="M588" t="s">
        <v>14</v>
      </c>
      <c r="N588" t="str">
        <f t="shared" si="77"/>
        <v>F</v>
      </c>
      <c r="O588" t="s">
        <v>8</v>
      </c>
      <c r="P588" t="s">
        <v>8</v>
      </c>
      <c r="Q588" t="s">
        <v>11</v>
      </c>
      <c r="R588" t="s">
        <v>8</v>
      </c>
      <c r="S588" t="str">
        <f t="shared" si="78"/>
        <v>U</v>
      </c>
      <c r="T588" t="s">
        <v>12</v>
      </c>
      <c r="U588">
        <v>0.999999999999999</v>
      </c>
      <c r="V588" t="s">
        <v>8</v>
      </c>
      <c r="W588">
        <f>VLOOKUP(Q588,'PBT Tag Rates'!$A$6:$D$67,4,FALSE)</f>
        <v>1</v>
      </c>
      <c r="X588">
        <v>1</v>
      </c>
      <c r="Y588" s="8">
        <f t="shared" si="79"/>
        <v>1</v>
      </c>
      <c r="Z588" s="10">
        <f>IFERROR(LOOKUP(H588,{30,43,48,53,58,63,68,73,78,83,88,93,97},{42,47,52,57,62,67,72,77,82,87,92,99,100}),999)</f>
        <v>77</v>
      </c>
      <c r="AA588" s="9">
        <f t="shared" si="80"/>
        <v>2.5</v>
      </c>
      <c r="AB588" s="9">
        <f>IFERROR(IF(I588="AI",AA588-VLOOKUP(Q588,'PBT Tag Rates'!$A$6:$L$53,11,FALSE),AA588-VLOOKUP(Q588,'PBT Tag Rates'!$A$6:$L$53,12,FALSE)),0)</f>
        <v>2.4586968734976251</v>
      </c>
      <c r="AC588" s="9">
        <f t="shared" si="81"/>
        <v>14.809007825118979</v>
      </c>
      <c r="AD588" s="12" t="s">
        <v>1969</v>
      </c>
      <c r="AE588" s="8"/>
    </row>
    <row r="589" spans="1:31" x14ac:dyDescent="0.25">
      <c r="A589" t="s">
        <v>2078</v>
      </c>
      <c r="B589" t="s">
        <v>2939</v>
      </c>
      <c r="C589" t="s">
        <v>2940</v>
      </c>
      <c r="D589" s="1">
        <v>45535</v>
      </c>
      <c r="E589">
        <f t="shared" si="76"/>
        <v>40</v>
      </c>
      <c r="F589" t="s">
        <v>6</v>
      </c>
      <c r="G589">
        <v>600</v>
      </c>
      <c r="H589">
        <f t="shared" si="75"/>
        <v>60</v>
      </c>
      <c r="I589" t="s">
        <v>7</v>
      </c>
      <c r="J589" t="s">
        <v>8</v>
      </c>
      <c r="K589" t="s">
        <v>8</v>
      </c>
      <c r="L589" t="s">
        <v>8</v>
      </c>
      <c r="M589" t="s">
        <v>6</v>
      </c>
      <c r="N589" t="str">
        <f t="shared" si="77"/>
        <v>M</v>
      </c>
      <c r="O589" t="s">
        <v>1681</v>
      </c>
      <c r="P589" t="s">
        <v>1682</v>
      </c>
      <c r="Q589" t="s">
        <v>940</v>
      </c>
      <c r="R589">
        <v>3</v>
      </c>
      <c r="S589">
        <f t="shared" si="78"/>
        <v>2021</v>
      </c>
      <c r="T589" t="s">
        <v>12</v>
      </c>
      <c r="U589">
        <v>0.999999999999995</v>
      </c>
      <c r="V589" t="s">
        <v>889</v>
      </c>
      <c r="W589">
        <f>VLOOKUP(Q589,'PBT Tag Rates'!$A$6:$D$67,4,FALSE)</f>
        <v>0.98140000000000005</v>
      </c>
      <c r="X589">
        <v>1</v>
      </c>
      <c r="Y589" s="8">
        <f t="shared" si="79"/>
        <v>1.0476190476190477</v>
      </c>
      <c r="Z589" s="10">
        <f>IFERROR(LOOKUP(H589,{30,43,48,53,58,63,68,73,78,83,88,93,97},{42,47,52,57,62,67,72,77,82,87,92,99,100}),999)</f>
        <v>62</v>
      </c>
      <c r="AA589" s="9">
        <f t="shared" si="80"/>
        <v>2.6190476190476191</v>
      </c>
      <c r="AB589" s="9">
        <f>IFERROR(IF(I589="AI",AA589-VLOOKUP(Q589,'PBT Tag Rates'!$A$6:$L$53,11,FALSE),AA589-VLOOKUP(Q589,'PBT Tag Rates'!$A$6:$L$53,12,FALSE)),0)</f>
        <v>2.6380001358603358</v>
      </c>
      <c r="AC589" s="9">
        <f t="shared" si="81"/>
        <v>15.888971542493147</v>
      </c>
      <c r="AD589" s="12" t="s">
        <v>1969</v>
      </c>
      <c r="AE589" s="8"/>
    </row>
    <row r="590" spans="1:31" x14ac:dyDescent="0.25">
      <c r="A590" t="s">
        <v>2078</v>
      </c>
      <c r="B590" t="s">
        <v>2941</v>
      </c>
      <c r="C590" t="s">
        <v>2942</v>
      </c>
      <c r="D590" s="1">
        <v>45535</v>
      </c>
      <c r="E590">
        <f t="shared" si="76"/>
        <v>40</v>
      </c>
      <c r="F590" t="s">
        <v>6</v>
      </c>
      <c r="G590">
        <v>670</v>
      </c>
      <c r="H590">
        <f t="shared" si="75"/>
        <v>67</v>
      </c>
      <c r="I590" t="s">
        <v>9</v>
      </c>
      <c r="J590">
        <v>1</v>
      </c>
      <c r="K590" t="s">
        <v>8</v>
      </c>
      <c r="L590" t="s">
        <v>8</v>
      </c>
      <c r="M590" t="s">
        <v>6</v>
      </c>
      <c r="N590" t="str">
        <f t="shared" si="77"/>
        <v>M</v>
      </c>
      <c r="O590" t="s">
        <v>7604</v>
      </c>
      <c r="P590" t="s">
        <v>7605</v>
      </c>
      <c r="Q590" t="s">
        <v>940</v>
      </c>
      <c r="R590">
        <v>3</v>
      </c>
      <c r="S590">
        <f t="shared" si="78"/>
        <v>2021</v>
      </c>
      <c r="T590" t="s">
        <v>12</v>
      </c>
      <c r="U590">
        <v>0.999999999999998</v>
      </c>
      <c r="V590" t="s">
        <v>889</v>
      </c>
      <c r="W590">
        <f>VLOOKUP(Q590,'PBT Tag Rates'!$A$6:$D$67,4,FALSE)</f>
        <v>0.98140000000000005</v>
      </c>
      <c r="X590">
        <v>1</v>
      </c>
      <c r="Y590" s="8">
        <f t="shared" si="79"/>
        <v>1</v>
      </c>
      <c r="Z590" s="10">
        <f>IFERROR(LOOKUP(H590,{30,43,48,53,58,63,68,73,78,83,88,93,97},{42,47,52,57,62,67,72,77,82,87,92,99,100}),999)</f>
        <v>67</v>
      </c>
      <c r="AA590" s="9">
        <f t="shared" si="80"/>
        <v>2.5</v>
      </c>
      <c r="AB590" s="9">
        <f>IFERROR(IF(I590="AI",AA590-VLOOKUP(Q590,'PBT Tag Rates'!$A$6:$L$53,11,FALSE),AA590-VLOOKUP(Q590,'PBT Tag Rates'!$A$6:$L$53,12,FALSE)),0)</f>
        <v>2.5189525168127163</v>
      </c>
      <c r="AC590" s="9">
        <f t="shared" si="81"/>
        <v>15.171934342405097</v>
      </c>
      <c r="AD590" s="12" t="s">
        <v>1969</v>
      </c>
      <c r="AE590" s="8"/>
    </row>
    <row r="591" spans="1:31" x14ac:dyDescent="0.25">
      <c r="A591" t="s">
        <v>2078</v>
      </c>
      <c r="B591" t="s">
        <v>2943</v>
      </c>
      <c r="C591" t="s">
        <v>2944</v>
      </c>
      <c r="D591" s="1">
        <v>45535</v>
      </c>
      <c r="E591">
        <f t="shared" si="76"/>
        <v>40</v>
      </c>
      <c r="F591" t="s">
        <v>14</v>
      </c>
      <c r="G591">
        <v>740</v>
      </c>
      <c r="H591">
        <f t="shared" si="75"/>
        <v>74</v>
      </c>
      <c r="I591" t="s">
        <v>9</v>
      </c>
      <c r="J591">
        <v>1</v>
      </c>
      <c r="K591" t="s">
        <v>8</v>
      </c>
      <c r="L591" t="s">
        <v>8</v>
      </c>
      <c r="M591" t="s">
        <v>14</v>
      </c>
      <c r="N591" t="str">
        <f t="shared" si="77"/>
        <v>F</v>
      </c>
      <c r="O591" t="s">
        <v>294</v>
      </c>
      <c r="P591" t="s">
        <v>1037</v>
      </c>
      <c r="Q591" t="s">
        <v>171</v>
      </c>
      <c r="R591">
        <v>5</v>
      </c>
      <c r="S591">
        <f t="shared" si="78"/>
        <v>2019</v>
      </c>
      <c r="T591" t="s">
        <v>12</v>
      </c>
      <c r="U591">
        <v>1</v>
      </c>
      <c r="V591" t="s">
        <v>888</v>
      </c>
      <c r="W591">
        <f>VLOOKUP(Q591,'PBT Tag Rates'!$A$6:$D$67,4,FALSE)</f>
        <v>0.95971980899999998</v>
      </c>
      <c r="X591">
        <v>1</v>
      </c>
      <c r="Y591" s="8">
        <f t="shared" si="79"/>
        <v>1</v>
      </c>
      <c r="Z591" s="10">
        <f>IFERROR(LOOKUP(H591,{30,43,48,53,58,63,68,73,78,83,88,93,97},{42,47,52,57,62,67,72,77,82,87,92,99,100}),999)</f>
        <v>77</v>
      </c>
      <c r="AA591" s="9">
        <f t="shared" si="80"/>
        <v>2.5</v>
      </c>
      <c r="AB591" s="9">
        <f>IFERROR(IF(I591="AI",AA591-VLOOKUP(Q591,'PBT Tag Rates'!$A$6:$L$53,11,FALSE),AA591-VLOOKUP(Q591,'PBT Tag Rates'!$A$6:$L$53,12,FALSE)),0)</f>
        <v>2.541970782120222</v>
      </c>
      <c r="AC591" s="9">
        <f t="shared" si="81"/>
        <v>15.310575943463711</v>
      </c>
      <c r="AD591" s="12" t="s">
        <v>1969</v>
      </c>
      <c r="AE591" s="8"/>
    </row>
    <row r="592" spans="1:31" x14ac:dyDescent="0.25">
      <c r="A592" t="s">
        <v>2078</v>
      </c>
      <c r="B592" t="s">
        <v>2945</v>
      </c>
      <c r="C592" t="s">
        <v>2946</v>
      </c>
      <c r="D592" s="1">
        <v>45535</v>
      </c>
      <c r="E592">
        <f t="shared" si="76"/>
        <v>40</v>
      </c>
      <c r="F592" t="s">
        <v>14</v>
      </c>
      <c r="G592">
        <v>730</v>
      </c>
      <c r="H592">
        <f t="shared" si="75"/>
        <v>73</v>
      </c>
      <c r="I592" t="s">
        <v>7</v>
      </c>
      <c r="J592" t="s">
        <v>8</v>
      </c>
      <c r="K592" t="s">
        <v>6759</v>
      </c>
      <c r="L592" t="s">
        <v>8</v>
      </c>
      <c r="M592" t="s">
        <v>14</v>
      </c>
      <c r="N592" t="str">
        <f t="shared" si="77"/>
        <v>F</v>
      </c>
      <c r="O592" t="s">
        <v>7628</v>
      </c>
      <c r="P592" t="s">
        <v>7629</v>
      </c>
      <c r="Q592" t="s">
        <v>476</v>
      </c>
      <c r="R592">
        <v>4</v>
      </c>
      <c r="S592">
        <f t="shared" si="78"/>
        <v>2020</v>
      </c>
      <c r="T592" t="s">
        <v>12</v>
      </c>
      <c r="U592">
        <v>1</v>
      </c>
      <c r="V592" t="s">
        <v>658</v>
      </c>
      <c r="W592">
        <f>VLOOKUP(Q592,'PBT Tag Rates'!$A$6:$D$67,4,FALSE)</f>
        <v>0.98845608500000004</v>
      </c>
      <c r="X592">
        <v>1</v>
      </c>
      <c r="Y592" s="8">
        <f t="shared" si="79"/>
        <v>1</v>
      </c>
      <c r="Z592" s="10">
        <f>IFERROR(LOOKUP(H592,{30,43,48,53,58,63,68,73,78,83,88,93,97},{42,47,52,57,62,67,72,77,82,87,92,99,100}),999)</f>
        <v>77</v>
      </c>
      <c r="AA592" s="9">
        <f t="shared" si="80"/>
        <v>2.5</v>
      </c>
      <c r="AB592" s="9">
        <f>IFERROR(IF(I592="AI",AA592-VLOOKUP(Q592,'PBT Tag Rates'!$A$6:$L$53,11,FALSE),AA592-VLOOKUP(Q592,'PBT Tag Rates'!$A$6:$L$53,12,FALSE)),0)</f>
        <v>2.5116787333045756</v>
      </c>
      <c r="AC592" s="9">
        <f t="shared" si="81"/>
        <v>15.128123526175017</v>
      </c>
      <c r="AD592" s="12" t="s">
        <v>1969</v>
      </c>
      <c r="AE592" s="8"/>
    </row>
    <row r="593" spans="1:31" x14ac:dyDescent="0.25">
      <c r="A593" t="s">
        <v>2078</v>
      </c>
      <c r="B593" t="s">
        <v>2947</v>
      </c>
      <c r="C593" t="s">
        <v>1451</v>
      </c>
      <c r="D593" s="1">
        <v>45536</v>
      </c>
      <c r="E593">
        <f t="shared" si="76"/>
        <v>40</v>
      </c>
      <c r="F593" t="s">
        <v>14</v>
      </c>
      <c r="G593">
        <v>730</v>
      </c>
      <c r="H593">
        <f t="shared" si="75"/>
        <v>73</v>
      </c>
      <c r="I593" t="s">
        <v>7</v>
      </c>
      <c r="J593" t="s">
        <v>8</v>
      </c>
      <c r="K593" t="s">
        <v>6760</v>
      </c>
      <c r="L593" t="s">
        <v>8</v>
      </c>
      <c r="M593" t="s">
        <v>14</v>
      </c>
      <c r="N593" t="str">
        <f t="shared" si="77"/>
        <v>F</v>
      </c>
      <c r="O593" t="s">
        <v>203</v>
      </c>
      <c r="P593" t="s">
        <v>1470</v>
      </c>
      <c r="Q593" t="s">
        <v>171</v>
      </c>
      <c r="R593">
        <v>5</v>
      </c>
      <c r="S593">
        <f t="shared" si="78"/>
        <v>2019</v>
      </c>
      <c r="T593" t="s">
        <v>12</v>
      </c>
      <c r="U593">
        <v>0.999999999999999</v>
      </c>
      <c r="V593" t="s">
        <v>888</v>
      </c>
      <c r="W593">
        <f>VLOOKUP(Q593,'PBT Tag Rates'!$A$6:$D$67,4,FALSE)</f>
        <v>0.95971980899999998</v>
      </c>
      <c r="X593">
        <v>1</v>
      </c>
      <c r="Y593" s="8">
        <f t="shared" si="79"/>
        <v>1</v>
      </c>
      <c r="Z593" s="10">
        <f>IFERROR(LOOKUP(H593,{30,43,48,53,58,63,68,73,78,83,88,93,97},{42,47,52,57,62,67,72,77,82,87,92,99,100}),999)</f>
        <v>77</v>
      </c>
      <c r="AA593" s="9">
        <f t="shared" si="80"/>
        <v>2.5</v>
      </c>
      <c r="AB593" s="9">
        <f>IFERROR(IF(I593="AI",AA593-VLOOKUP(Q593,'PBT Tag Rates'!$A$6:$L$53,11,FALSE),AA593-VLOOKUP(Q593,'PBT Tag Rates'!$A$6:$L$53,12,FALSE)),0)</f>
        <v>2.541970782120222</v>
      </c>
      <c r="AC593" s="9">
        <f t="shared" si="81"/>
        <v>15.310575943463711</v>
      </c>
      <c r="AD593" s="12" t="s">
        <v>1969</v>
      </c>
      <c r="AE593" s="8"/>
    </row>
    <row r="594" spans="1:31" x14ac:dyDescent="0.25">
      <c r="A594" t="s">
        <v>2078</v>
      </c>
      <c r="B594" t="s">
        <v>2948</v>
      </c>
      <c r="C594" t="s">
        <v>1452</v>
      </c>
      <c r="D594" s="1">
        <v>45536</v>
      </c>
      <c r="E594">
        <f t="shared" si="76"/>
        <v>40</v>
      </c>
      <c r="F594" t="s">
        <v>6</v>
      </c>
      <c r="G594">
        <v>660</v>
      </c>
      <c r="H594">
        <f t="shared" si="75"/>
        <v>66</v>
      </c>
      <c r="I594" t="s">
        <v>7</v>
      </c>
      <c r="J594" t="s">
        <v>8</v>
      </c>
      <c r="K594" t="s">
        <v>8</v>
      </c>
      <c r="L594" t="s">
        <v>8</v>
      </c>
      <c r="M594" t="s">
        <v>6</v>
      </c>
      <c r="N594" t="str">
        <f t="shared" si="77"/>
        <v>M</v>
      </c>
      <c r="O594" t="s">
        <v>1624</v>
      </c>
      <c r="P594" t="s">
        <v>1625</v>
      </c>
      <c r="Q594" t="s">
        <v>940</v>
      </c>
      <c r="R594">
        <v>3</v>
      </c>
      <c r="S594">
        <f t="shared" si="78"/>
        <v>2021</v>
      </c>
      <c r="T594" t="s">
        <v>12</v>
      </c>
      <c r="U594">
        <v>1.00000000000001</v>
      </c>
      <c r="V594" t="s">
        <v>889</v>
      </c>
      <c r="W594">
        <f>VLOOKUP(Q594,'PBT Tag Rates'!$A$6:$D$67,4,FALSE)</f>
        <v>0.98140000000000005</v>
      </c>
      <c r="X594">
        <v>1</v>
      </c>
      <c r="Y594" s="8">
        <f t="shared" si="79"/>
        <v>1</v>
      </c>
      <c r="Z594" s="10">
        <f>IFERROR(LOOKUP(H594,{30,43,48,53,58,63,68,73,78,83,88,93,97},{42,47,52,57,62,67,72,77,82,87,92,99,100}),999)</f>
        <v>67</v>
      </c>
      <c r="AA594" s="9">
        <f t="shared" si="80"/>
        <v>2.5</v>
      </c>
      <c r="AB594" s="9">
        <f>IFERROR(IF(I594="AI",AA594-VLOOKUP(Q594,'PBT Tag Rates'!$A$6:$L$53,11,FALSE),AA594-VLOOKUP(Q594,'PBT Tag Rates'!$A$6:$L$53,12,FALSE)),0)</f>
        <v>2.5189525168127167</v>
      </c>
      <c r="AC594" s="9">
        <f t="shared" si="81"/>
        <v>15.1719343424051</v>
      </c>
      <c r="AD594" s="12" t="s">
        <v>1969</v>
      </c>
      <c r="AE594" s="8"/>
    </row>
    <row r="595" spans="1:31" x14ac:dyDescent="0.25">
      <c r="A595" t="s">
        <v>2078</v>
      </c>
      <c r="B595" t="s">
        <v>2949</v>
      </c>
      <c r="C595" t="s">
        <v>1456</v>
      </c>
      <c r="D595" s="1">
        <v>45536</v>
      </c>
      <c r="E595">
        <f t="shared" si="76"/>
        <v>40</v>
      </c>
      <c r="F595" t="s">
        <v>14</v>
      </c>
      <c r="G595">
        <v>730</v>
      </c>
      <c r="H595">
        <f t="shared" si="75"/>
        <v>73</v>
      </c>
      <c r="I595" t="s">
        <v>9</v>
      </c>
      <c r="J595">
        <v>1</v>
      </c>
      <c r="K595" t="s">
        <v>8</v>
      </c>
      <c r="L595" t="s">
        <v>8</v>
      </c>
      <c r="M595" t="s">
        <v>14</v>
      </c>
      <c r="N595" t="str">
        <f t="shared" si="77"/>
        <v>F</v>
      </c>
      <c r="O595" t="s">
        <v>439</v>
      </c>
      <c r="P595" t="s">
        <v>474</v>
      </c>
      <c r="Q595" t="s">
        <v>295</v>
      </c>
      <c r="R595">
        <v>4</v>
      </c>
      <c r="S595">
        <f t="shared" si="78"/>
        <v>2020</v>
      </c>
      <c r="T595" t="s">
        <v>12</v>
      </c>
      <c r="U595">
        <v>1</v>
      </c>
      <c r="V595" t="s">
        <v>888</v>
      </c>
      <c r="W595">
        <f>VLOOKUP(Q595,'PBT Tag Rates'!$A$6:$D$67,4,FALSE)</f>
        <v>0.98961045999999997</v>
      </c>
      <c r="X595">
        <v>1</v>
      </c>
      <c r="Y595" s="8">
        <f t="shared" si="79"/>
        <v>1</v>
      </c>
      <c r="Z595" s="10">
        <f>IFERROR(LOOKUP(H595,{30,43,48,53,58,63,68,73,78,83,88,93,97},{42,47,52,57,62,67,72,77,82,87,92,99,100}),999)</f>
        <v>77</v>
      </c>
      <c r="AA595" s="9">
        <f t="shared" si="80"/>
        <v>2.5</v>
      </c>
      <c r="AB595" s="9">
        <f>IFERROR(IF(I595="AI",AA595-VLOOKUP(Q595,'PBT Tag Rates'!$A$6:$L$53,11,FALSE),AA595-VLOOKUP(Q595,'PBT Tag Rates'!$A$6:$L$53,12,FALSE)),0)</f>
        <v>2.5104986157886811</v>
      </c>
      <c r="AC595" s="9">
        <f t="shared" si="81"/>
        <v>15.121015545636293</v>
      </c>
      <c r="AD595" s="12" t="s">
        <v>1969</v>
      </c>
      <c r="AE595" s="8"/>
    </row>
    <row r="596" spans="1:31" x14ac:dyDescent="0.25">
      <c r="A596" t="s">
        <v>2078</v>
      </c>
      <c r="B596" t="s">
        <v>2950</v>
      </c>
      <c r="C596" t="s">
        <v>1458</v>
      </c>
      <c r="D596" s="1">
        <v>45536</v>
      </c>
      <c r="E596">
        <f t="shared" si="76"/>
        <v>40</v>
      </c>
      <c r="F596" t="s">
        <v>14</v>
      </c>
      <c r="G596">
        <v>750</v>
      </c>
      <c r="H596">
        <f t="shared" si="75"/>
        <v>75</v>
      </c>
      <c r="I596" t="s">
        <v>9</v>
      </c>
      <c r="J596">
        <v>1</v>
      </c>
      <c r="K596" t="s">
        <v>8</v>
      </c>
      <c r="L596" t="s">
        <v>8</v>
      </c>
      <c r="M596" t="s">
        <v>14</v>
      </c>
      <c r="N596" t="str">
        <f t="shared" si="77"/>
        <v>F</v>
      </c>
      <c r="O596" t="s">
        <v>7263</v>
      </c>
      <c r="P596" t="s">
        <v>7264</v>
      </c>
      <c r="Q596" t="s">
        <v>295</v>
      </c>
      <c r="R596">
        <v>4</v>
      </c>
      <c r="S596">
        <f t="shared" si="78"/>
        <v>2020</v>
      </c>
      <c r="T596" t="s">
        <v>12</v>
      </c>
      <c r="U596">
        <v>1</v>
      </c>
      <c r="V596" t="s">
        <v>892</v>
      </c>
      <c r="W596">
        <f>VLOOKUP(Q596,'PBT Tag Rates'!$A$6:$D$67,4,FALSE)</f>
        <v>0.98961045999999997</v>
      </c>
      <c r="X596">
        <v>1</v>
      </c>
      <c r="Y596" s="8">
        <f t="shared" si="79"/>
        <v>1</v>
      </c>
      <c r="Z596" s="10">
        <f>IFERROR(LOOKUP(H596,{30,43,48,53,58,63,68,73,78,83,88,93,97},{42,47,52,57,62,67,72,77,82,87,92,99,100}),999)</f>
        <v>77</v>
      </c>
      <c r="AA596" s="9">
        <f t="shared" si="80"/>
        <v>2.5</v>
      </c>
      <c r="AB596" s="9">
        <f>IFERROR(IF(I596="AI",AA596-VLOOKUP(Q596,'PBT Tag Rates'!$A$6:$L$53,11,FALSE),AA596-VLOOKUP(Q596,'PBT Tag Rates'!$A$6:$L$53,12,FALSE)),0)</f>
        <v>2.5104986157886811</v>
      </c>
      <c r="AC596" s="9">
        <f t="shared" si="81"/>
        <v>15.121015545636293</v>
      </c>
      <c r="AD596" s="12" t="s">
        <v>1969</v>
      </c>
      <c r="AE596" s="8"/>
    </row>
    <row r="597" spans="1:31" x14ac:dyDescent="0.25">
      <c r="A597" t="s">
        <v>2078</v>
      </c>
      <c r="B597" t="s">
        <v>2951</v>
      </c>
      <c r="C597" t="s">
        <v>1461</v>
      </c>
      <c r="D597" s="1">
        <v>45536</v>
      </c>
      <c r="E597">
        <f t="shared" si="76"/>
        <v>40</v>
      </c>
      <c r="F597" t="s">
        <v>14</v>
      </c>
      <c r="G597">
        <v>660</v>
      </c>
      <c r="H597">
        <f t="shared" si="75"/>
        <v>66</v>
      </c>
      <c r="I597" t="s">
        <v>7</v>
      </c>
      <c r="J597" t="s">
        <v>8</v>
      </c>
      <c r="K597" t="s">
        <v>8</v>
      </c>
      <c r="L597" t="s">
        <v>8</v>
      </c>
      <c r="M597" t="s">
        <v>14</v>
      </c>
      <c r="N597" t="str">
        <f t="shared" si="77"/>
        <v>F</v>
      </c>
      <c r="O597" t="s">
        <v>1717</v>
      </c>
      <c r="P597" t="s">
        <v>1718</v>
      </c>
      <c r="Q597" t="s">
        <v>295</v>
      </c>
      <c r="R597">
        <v>4</v>
      </c>
      <c r="S597">
        <f t="shared" si="78"/>
        <v>2020</v>
      </c>
      <c r="T597" t="s">
        <v>12</v>
      </c>
      <c r="U597">
        <v>0.999999999999998</v>
      </c>
      <c r="V597" t="s">
        <v>889</v>
      </c>
      <c r="W597">
        <f>VLOOKUP(Q597,'PBT Tag Rates'!$A$6:$D$67,4,FALSE)</f>
        <v>0.98961045999999997</v>
      </c>
      <c r="X597">
        <v>1</v>
      </c>
      <c r="Y597" s="8">
        <f t="shared" si="79"/>
        <v>1</v>
      </c>
      <c r="Z597" s="10">
        <f>IFERROR(LOOKUP(H597,{30,43,48,53,58,63,68,73,78,83,88,93,97},{42,47,52,57,62,67,72,77,82,87,92,99,100}),999)</f>
        <v>67</v>
      </c>
      <c r="AA597" s="9">
        <f t="shared" si="80"/>
        <v>2.5</v>
      </c>
      <c r="AB597" s="9">
        <f>IFERROR(IF(I597="AI",AA597-VLOOKUP(Q597,'PBT Tag Rates'!$A$6:$L$53,11,FALSE),AA597-VLOOKUP(Q597,'PBT Tag Rates'!$A$6:$L$53,12,FALSE)),0)</f>
        <v>2.5104986157886811</v>
      </c>
      <c r="AC597" s="9">
        <f t="shared" si="81"/>
        <v>15.121015545636293</v>
      </c>
      <c r="AD597" s="12" t="s">
        <v>1969</v>
      </c>
      <c r="AE597" s="8"/>
    </row>
    <row r="598" spans="1:31" x14ac:dyDescent="0.25">
      <c r="A598" t="s">
        <v>2078</v>
      </c>
      <c r="B598" t="s">
        <v>2952</v>
      </c>
      <c r="C598" t="s">
        <v>1462</v>
      </c>
      <c r="D598" s="1">
        <v>45536</v>
      </c>
      <c r="E598">
        <f t="shared" si="76"/>
        <v>40</v>
      </c>
      <c r="F598" t="s">
        <v>6</v>
      </c>
      <c r="G598">
        <v>520</v>
      </c>
      <c r="H598">
        <f t="shared" si="75"/>
        <v>52</v>
      </c>
      <c r="I598" t="s">
        <v>7</v>
      </c>
      <c r="J598" t="s">
        <v>8</v>
      </c>
      <c r="K598" t="s">
        <v>8</v>
      </c>
      <c r="L598" t="s">
        <v>8</v>
      </c>
      <c r="M598" t="s">
        <v>6</v>
      </c>
      <c r="N598" t="str">
        <f t="shared" si="77"/>
        <v>M</v>
      </c>
      <c r="O598" t="s">
        <v>7630</v>
      </c>
      <c r="P598" t="s">
        <v>7631</v>
      </c>
      <c r="Q598" t="s">
        <v>7200</v>
      </c>
      <c r="R598">
        <v>2</v>
      </c>
      <c r="S598">
        <f t="shared" si="78"/>
        <v>2022</v>
      </c>
      <c r="T598" t="s">
        <v>12</v>
      </c>
      <c r="U598">
        <v>1</v>
      </c>
      <c r="V598" t="s">
        <v>893</v>
      </c>
      <c r="W598">
        <f>VLOOKUP(Q598,'PBT Tag Rates'!$A$6:$D$67,4,FALSE)</f>
        <v>0.98</v>
      </c>
      <c r="X598">
        <v>1</v>
      </c>
      <c r="Y598" s="8">
        <f t="shared" si="79"/>
        <v>1</v>
      </c>
      <c r="Z598" s="10">
        <f>IFERROR(LOOKUP(H598,{30,43,48,53,58,63,68,73,78,83,88,93,97},{42,47,52,57,62,67,72,77,82,87,92,99,100}),999)</f>
        <v>52</v>
      </c>
      <c r="AA598" s="9">
        <f t="shared" si="80"/>
        <v>2.5</v>
      </c>
      <c r="AB598" s="9">
        <f>IFERROR(IF(I598="AI",AA598-VLOOKUP(Q598,'PBT Tag Rates'!$A$6:$L$53,11,FALSE),AA598-VLOOKUP(Q598,'PBT Tag Rates'!$A$6:$L$53,12,FALSE)),0)</f>
        <v>2.5204081632653064</v>
      </c>
      <c r="AC598" s="9">
        <f t="shared" si="81"/>
        <v>15.180701864721238</v>
      </c>
      <c r="AD598" s="12" t="s">
        <v>1969</v>
      </c>
      <c r="AE598" s="8"/>
    </row>
    <row r="599" spans="1:31" x14ac:dyDescent="0.25">
      <c r="A599" t="s">
        <v>2078</v>
      </c>
      <c r="B599" t="s">
        <v>2953</v>
      </c>
      <c r="C599" t="s">
        <v>2954</v>
      </c>
      <c r="D599" s="1">
        <v>45536</v>
      </c>
      <c r="E599">
        <f t="shared" si="76"/>
        <v>40</v>
      </c>
      <c r="F599" t="s">
        <v>14</v>
      </c>
      <c r="G599">
        <v>830</v>
      </c>
      <c r="H599">
        <f t="shared" si="75"/>
        <v>83</v>
      </c>
      <c r="I599" t="s">
        <v>7</v>
      </c>
      <c r="J599" t="s">
        <v>8</v>
      </c>
      <c r="K599" t="s">
        <v>6761</v>
      </c>
      <c r="L599" t="s">
        <v>8</v>
      </c>
      <c r="M599" t="s">
        <v>14</v>
      </c>
      <c r="N599" t="str">
        <f t="shared" si="77"/>
        <v>F</v>
      </c>
      <c r="O599" t="s">
        <v>1273</v>
      </c>
      <c r="P599" t="s">
        <v>1435</v>
      </c>
      <c r="Q599" t="s">
        <v>295</v>
      </c>
      <c r="R599">
        <v>4</v>
      </c>
      <c r="S599">
        <f t="shared" si="78"/>
        <v>2020</v>
      </c>
      <c r="T599" t="s">
        <v>12</v>
      </c>
      <c r="U599">
        <v>0.999999999999998</v>
      </c>
      <c r="V599" t="s">
        <v>893</v>
      </c>
      <c r="W599">
        <f>VLOOKUP(Q599,'PBT Tag Rates'!$A$6:$D$67,4,FALSE)</f>
        <v>0.98961045999999997</v>
      </c>
      <c r="X599">
        <v>1</v>
      </c>
      <c r="Y599" s="8">
        <f t="shared" si="79"/>
        <v>1</v>
      </c>
      <c r="Z599" s="10">
        <f>IFERROR(LOOKUP(H599,{30,43,48,53,58,63,68,73,78,83,88,93,97},{42,47,52,57,62,67,72,77,82,87,92,99,100}),999)</f>
        <v>87</v>
      </c>
      <c r="AA599" s="9">
        <f t="shared" si="80"/>
        <v>2.5</v>
      </c>
      <c r="AB599" s="9">
        <f>IFERROR(IF(I599="AI",AA599-VLOOKUP(Q599,'PBT Tag Rates'!$A$6:$L$53,11,FALSE),AA599-VLOOKUP(Q599,'PBT Tag Rates'!$A$6:$L$53,12,FALSE)),0)</f>
        <v>2.5104986157886811</v>
      </c>
      <c r="AC599" s="9">
        <f t="shared" si="81"/>
        <v>15.121015545636293</v>
      </c>
      <c r="AD599" s="12" t="s">
        <v>1969</v>
      </c>
      <c r="AE599" s="8"/>
    </row>
    <row r="600" spans="1:31" x14ac:dyDescent="0.25">
      <c r="A600" t="s">
        <v>2078</v>
      </c>
      <c r="B600" t="s">
        <v>2955</v>
      </c>
      <c r="C600" t="s">
        <v>2956</v>
      </c>
      <c r="D600" s="1">
        <v>45536</v>
      </c>
      <c r="E600">
        <f t="shared" si="76"/>
        <v>40</v>
      </c>
      <c r="F600" t="s">
        <v>14</v>
      </c>
      <c r="G600">
        <v>680</v>
      </c>
      <c r="H600">
        <f t="shared" si="75"/>
        <v>68</v>
      </c>
      <c r="I600" t="s">
        <v>9</v>
      </c>
      <c r="J600">
        <v>1</v>
      </c>
      <c r="K600" t="s">
        <v>8</v>
      </c>
      <c r="L600" t="s">
        <v>8</v>
      </c>
      <c r="M600" t="s">
        <v>14</v>
      </c>
      <c r="N600" t="str">
        <f t="shared" si="77"/>
        <v>F</v>
      </c>
      <c r="O600" t="s">
        <v>7632</v>
      </c>
      <c r="P600" t="s">
        <v>7633</v>
      </c>
      <c r="Q600" t="s">
        <v>295</v>
      </c>
      <c r="R600">
        <v>4</v>
      </c>
      <c r="S600">
        <f t="shared" si="78"/>
        <v>2020</v>
      </c>
      <c r="T600" t="s">
        <v>12</v>
      </c>
      <c r="U600">
        <v>0.999999999999996</v>
      </c>
      <c r="V600" t="s">
        <v>919</v>
      </c>
      <c r="W600">
        <f>VLOOKUP(Q600,'PBT Tag Rates'!$A$6:$D$67,4,FALSE)</f>
        <v>0.98961045999999997</v>
      </c>
      <c r="X600">
        <v>1</v>
      </c>
      <c r="Y600" s="8">
        <f t="shared" si="79"/>
        <v>1</v>
      </c>
      <c r="Z600" s="10">
        <f>IFERROR(LOOKUP(H600,{30,43,48,53,58,63,68,73,78,83,88,93,97},{42,47,52,57,62,67,72,77,82,87,92,99,100}),999)</f>
        <v>72</v>
      </c>
      <c r="AA600" s="9">
        <f t="shared" si="80"/>
        <v>2.5</v>
      </c>
      <c r="AB600" s="9">
        <f>IFERROR(IF(I600="AI",AA600-VLOOKUP(Q600,'PBT Tag Rates'!$A$6:$L$53,11,FALSE),AA600-VLOOKUP(Q600,'PBT Tag Rates'!$A$6:$L$53,12,FALSE)),0)</f>
        <v>2.5104986157886811</v>
      </c>
      <c r="AC600" s="9">
        <f t="shared" si="81"/>
        <v>15.121015545636293</v>
      </c>
      <c r="AD600" s="12" t="s">
        <v>1969</v>
      </c>
      <c r="AE600" s="8"/>
    </row>
    <row r="601" spans="1:31" x14ac:dyDescent="0.25">
      <c r="A601" t="s">
        <v>2078</v>
      </c>
      <c r="B601" t="s">
        <v>2957</v>
      </c>
      <c r="C601" t="s">
        <v>1464</v>
      </c>
      <c r="D601" s="1">
        <v>45536</v>
      </c>
      <c r="E601">
        <f t="shared" si="76"/>
        <v>40</v>
      </c>
      <c r="F601" t="s">
        <v>14</v>
      </c>
      <c r="G601">
        <v>740</v>
      </c>
      <c r="H601">
        <f t="shared" si="75"/>
        <v>74</v>
      </c>
      <c r="I601" t="s">
        <v>7</v>
      </c>
      <c r="J601" t="s">
        <v>8</v>
      </c>
      <c r="K601" t="s">
        <v>6762</v>
      </c>
      <c r="L601" t="s">
        <v>8</v>
      </c>
      <c r="M601" t="s">
        <v>14</v>
      </c>
      <c r="N601" t="str">
        <f t="shared" si="77"/>
        <v>F</v>
      </c>
      <c r="O601" t="s">
        <v>1587</v>
      </c>
      <c r="P601" t="s">
        <v>1708</v>
      </c>
      <c r="Q601" t="s">
        <v>295</v>
      </c>
      <c r="R601">
        <v>4</v>
      </c>
      <c r="S601">
        <f t="shared" si="78"/>
        <v>2020</v>
      </c>
      <c r="T601" t="s">
        <v>12</v>
      </c>
      <c r="U601">
        <v>0.999999999999997</v>
      </c>
      <c r="V601" t="s">
        <v>740</v>
      </c>
      <c r="W601">
        <f>VLOOKUP(Q601,'PBT Tag Rates'!$A$6:$D$67,4,FALSE)</f>
        <v>0.98961045999999997</v>
      </c>
      <c r="X601">
        <v>1</v>
      </c>
      <c r="Y601" s="8">
        <f t="shared" si="79"/>
        <v>1</v>
      </c>
      <c r="Z601" s="10">
        <f>IFERROR(LOOKUP(H601,{30,43,48,53,58,63,68,73,78,83,88,93,97},{42,47,52,57,62,67,72,77,82,87,92,99,100}),999)</f>
        <v>77</v>
      </c>
      <c r="AA601" s="9">
        <f t="shared" si="80"/>
        <v>2.5</v>
      </c>
      <c r="AB601" s="9">
        <f>IFERROR(IF(I601="AI",AA601-VLOOKUP(Q601,'PBT Tag Rates'!$A$6:$L$53,11,FALSE),AA601-VLOOKUP(Q601,'PBT Tag Rates'!$A$6:$L$53,12,FALSE)),0)</f>
        <v>2.5104986157886811</v>
      </c>
      <c r="AC601" s="9">
        <f t="shared" si="81"/>
        <v>15.121015545636293</v>
      </c>
      <c r="AD601" s="12" t="s">
        <v>1969</v>
      </c>
      <c r="AE601" s="8"/>
    </row>
    <row r="602" spans="1:31" x14ac:dyDescent="0.25">
      <c r="A602" t="s">
        <v>2078</v>
      </c>
      <c r="B602" t="s">
        <v>2958</v>
      </c>
      <c r="C602" t="s">
        <v>2959</v>
      </c>
      <c r="D602" s="1">
        <v>45536</v>
      </c>
      <c r="E602">
        <f t="shared" si="76"/>
        <v>40</v>
      </c>
      <c r="F602" t="s">
        <v>14</v>
      </c>
      <c r="G602">
        <v>780</v>
      </c>
      <c r="H602">
        <f t="shared" si="75"/>
        <v>78</v>
      </c>
      <c r="I602" t="s">
        <v>7</v>
      </c>
      <c r="J602" t="s">
        <v>8</v>
      </c>
      <c r="K602" t="s">
        <v>6763</v>
      </c>
      <c r="L602" t="s">
        <v>8</v>
      </c>
      <c r="M602" t="s">
        <v>14</v>
      </c>
      <c r="N602" t="str">
        <f t="shared" si="77"/>
        <v>F</v>
      </c>
      <c r="O602" t="s">
        <v>8</v>
      </c>
      <c r="P602" t="s">
        <v>8</v>
      </c>
      <c r="Q602" t="s">
        <v>11</v>
      </c>
      <c r="R602" t="s">
        <v>8</v>
      </c>
      <c r="S602" t="str">
        <f t="shared" si="78"/>
        <v>U</v>
      </c>
      <c r="T602" t="s">
        <v>12</v>
      </c>
      <c r="U602">
        <v>0.999999999999996</v>
      </c>
      <c r="V602" t="s">
        <v>8</v>
      </c>
      <c r="W602">
        <f>VLOOKUP(Q602,'PBT Tag Rates'!$A$6:$D$67,4,FALSE)</f>
        <v>1</v>
      </c>
      <c r="X602">
        <v>1</v>
      </c>
      <c r="Y602" s="8">
        <f t="shared" si="79"/>
        <v>1.0208333333333333</v>
      </c>
      <c r="Z602" s="10">
        <f>IFERROR(LOOKUP(H602,{30,43,48,53,58,63,68,73,78,83,88,93,97},{42,47,52,57,62,67,72,77,82,87,92,99,100}),999)</f>
        <v>82</v>
      </c>
      <c r="AA602" s="9">
        <f t="shared" si="80"/>
        <v>2.552083333333333</v>
      </c>
      <c r="AB602" s="9">
        <f>IFERROR(IF(I602="AI",AA602-VLOOKUP(Q602,'PBT Tag Rates'!$A$6:$L$53,11,FALSE),AA602-VLOOKUP(Q602,'PBT Tag Rates'!$A$6:$L$53,12,FALSE)),0)</f>
        <v>2.5107802068309582</v>
      </c>
      <c r="AC602" s="9">
        <f t="shared" si="81"/>
        <v>15.122711600157498</v>
      </c>
      <c r="AD602" s="12" t="s">
        <v>1969</v>
      </c>
      <c r="AE602" s="8"/>
    </row>
    <row r="603" spans="1:31" x14ac:dyDescent="0.25">
      <c r="A603" t="s">
        <v>2078</v>
      </c>
      <c r="B603" t="s">
        <v>2960</v>
      </c>
      <c r="C603" t="s">
        <v>2961</v>
      </c>
      <c r="D603" s="1">
        <v>45536</v>
      </c>
      <c r="E603">
        <f t="shared" si="76"/>
        <v>40</v>
      </c>
      <c r="F603" t="s">
        <v>14</v>
      </c>
      <c r="G603">
        <v>690</v>
      </c>
      <c r="H603">
        <f t="shared" si="75"/>
        <v>69</v>
      </c>
      <c r="I603" t="s">
        <v>9</v>
      </c>
      <c r="J603">
        <v>1</v>
      </c>
      <c r="K603" t="s">
        <v>8</v>
      </c>
      <c r="L603" t="s">
        <v>8</v>
      </c>
      <c r="M603" t="s">
        <v>14</v>
      </c>
      <c r="N603" t="str">
        <f t="shared" si="77"/>
        <v>F</v>
      </c>
      <c r="O603" t="s">
        <v>7634</v>
      </c>
      <c r="P603" t="s">
        <v>7635</v>
      </c>
      <c r="Q603" t="s">
        <v>295</v>
      </c>
      <c r="R603">
        <v>4</v>
      </c>
      <c r="S603">
        <f t="shared" si="78"/>
        <v>2020</v>
      </c>
      <c r="T603" t="s">
        <v>12</v>
      </c>
      <c r="U603">
        <v>1</v>
      </c>
      <c r="V603" t="s">
        <v>888</v>
      </c>
      <c r="W603">
        <f>VLOOKUP(Q603,'PBT Tag Rates'!$A$6:$D$67,4,FALSE)</f>
        <v>0.98961045999999997</v>
      </c>
      <c r="X603">
        <v>1</v>
      </c>
      <c r="Y603" s="8">
        <f t="shared" si="79"/>
        <v>1</v>
      </c>
      <c r="Z603" s="10">
        <f>IFERROR(LOOKUP(H603,{30,43,48,53,58,63,68,73,78,83,88,93,97},{42,47,52,57,62,67,72,77,82,87,92,99,100}),999)</f>
        <v>72</v>
      </c>
      <c r="AA603" s="9">
        <f t="shared" si="80"/>
        <v>2.5</v>
      </c>
      <c r="AB603" s="9">
        <f>IFERROR(IF(I603="AI",AA603-VLOOKUP(Q603,'PBT Tag Rates'!$A$6:$L$53,11,FALSE),AA603-VLOOKUP(Q603,'PBT Tag Rates'!$A$6:$L$53,12,FALSE)),0)</f>
        <v>2.5104986157886811</v>
      </c>
      <c r="AC603" s="9">
        <f t="shared" si="81"/>
        <v>15.121015545636293</v>
      </c>
      <c r="AD603" s="12" t="s">
        <v>1969</v>
      </c>
      <c r="AE603" s="8"/>
    </row>
    <row r="604" spans="1:31" x14ac:dyDescent="0.25">
      <c r="A604" t="s">
        <v>2078</v>
      </c>
      <c r="B604" t="s">
        <v>2962</v>
      </c>
      <c r="C604" t="s">
        <v>1465</v>
      </c>
      <c r="D604" s="1">
        <v>45536</v>
      </c>
      <c r="E604">
        <f t="shared" si="76"/>
        <v>40</v>
      </c>
      <c r="F604" t="s">
        <v>6</v>
      </c>
      <c r="G604">
        <v>660</v>
      </c>
      <c r="H604">
        <f t="shared" si="75"/>
        <v>66</v>
      </c>
      <c r="I604" t="s">
        <v>7</v>
      </c>
      <c r="J604" t="s">
        <v>8</v>
      </c>
      <c r="K604" t="s">
        <v>8</v>
      </c>
      <c r="L604" t="s">
        <v>8</v>
      </c>
      <c r="M604" t="s">
        <v>6</v>
      </c>
      <c r="N604" t="str">
        <f t="shared" si="77"/>
        <v>M</v>
      </c>
      <c r="O604" t="s">
        <v>8</v>
      </c>
      <c r="P604" t="s">
        <v>8</v>
      </c>
      <c r="Q604" t="s">
        <v>11</v>
      </c>
      <c r="R604" t="s">
        <v>8</v>
      </c>
      <c r="S604" t="str">
        <f t="shared" si="78"/>
        <v>U</v>
      </c>
      <c r="T604" t="s">
        <v>12</v>
      </c>
      <c r="U604">
        <v>0.999999999999999</v>
      </c>
      <c r="V604" t="s">
        <v>8</v>
      </c>
      <c r="W604">
        <f>VLOOKUP(Q604,'PBT Tag Rates'!$A$6:$D$67,4,FALSE)</f>
        <v>1</v>
      </c>
      <c r="X604">
        <v>1</v>
      </c>
      <c r="Y604" s="8">
        <f t="shared" si="79"/>
        <v>1</v>
      </c>
      <c r="Z604" s="10">
        <f>IFERROR(LOOKUP(H604,{30,43,48,53,58,63,68,73,78,83,88,93,97},{42,47,52,57,62,67,72,77,82,87,92,99,100}),999)</f>
        <v>67</v>
      </c>
      <c r="AA604" s="9">
        <f t="shared" si="80"/>
        <v>2.5</v>
      </c>
      <c r="AB604" s="9">
        <f>IFERROR(IF(I604="AI",AA604-VLOOKUP(Q604,'PBT Tag Rates'!$A$6:$L$53,11,FALSE),AA604-VLOOKUP(Q604,'PBT Tag Rates'!$A$6:$L$53,12,FALSE)),0)</f>
        <v>2.4586968734976251</v>
      </c>
      <c r="AC604" s="9">
        <f t="shared" si="81"/>
        <v>14.809007825118979</v>
      </c>
      <c r="AD604" s="12" t="s">
        <v>1969</v>
      </c>
      <c r="AE604" s="8"/>
    </row>
    <row r="605" spans="1:31" x14ac:dyDescent="0.25">
      <c r="A605" t="s">
        <v>2078</v>
      </c>
      <c r="B605" t="s">
        <v>2963</v>
      </c>
      <c r="C605" t="s">
        <v>2964</v>
      </c>
      <c r="D605" s="1">
        <v>45536</v>
      </c>
      <c r="E605">
        <f t="shared" si="76"/>
        <v>40</v>
      </c>
      <c r="F605" t="s">
        <v>6</v>
      </c>
      <c r="G605">
        <v>670</v>
      </c>
      <c r="H605">
        <f t="shared" si="75"/>
        <v>67</v>
      </c>
      <c r="I605" t="s">
        <v>7</v>
      </c>
      <c r="J605" t="s">
        <v>8</v>
      </c>
      <c r="K605" t="s">
        <v>8</v>
      </c>
      <c r="L605" t="s">
        <v>8</v>
      </c>
      <c r="M605" t="s">
        <v>14</v>
      </c>
      <c r="N605" t="str">
        <f t="shared" si="77"/>
        <v>F</v>
      </c>
      <c r="O605" t="s">
        <v>516</v>
      </c>
      <c r="P605" t="s">
        <v>517</v>
      </c>
      <c r="Q605" t="s">
        <v>295</v>
      </c>
      <c r="R605">
        <v>4</v>
      </c>
      <c r="S605">
        <f t="shared" si="78"/>
        <v>2020</v>
      </c>
      <c r="T605" t="s">
        <v>12</v>
      </c>
      <c r="U605">
        <v>0.999999999999997</v>
      </c>
      <c r="V605" t="s">
        <v>892</v>
      </c>
      <c r="W605">
        <f>VLOOKUP(Q605,'PBT Tag Rates'!$A$6:$D$67,4,FALSE)</f>
        <v>0.98961045999999997</v>
      </c>
      <c r="X605">
        <v>1</v>
      </c>
      <c r="Y605" s="8">
        <f t="shared" si="79"/>
        <v>1</v>
      </c>
      <c r="Z605" s="10">
        <f>IFERROR(LOOKUP(H605,{30,43,48,53,58,63,68,73,78,83,88,93,97},{42,47,52,57,62,67,72,77,82,87,92,99,100}),999)</f>
        <v>67</v>
      </c>
      <c r="AA605" s="9">
        <f t="shared" si="80"/>
        <v>2.5</v>
      </c>
      <c r="AB605" s="9">
        <f>IFERROR(IF(I605="AI",AA605-VLOOKUP(Q605,'PBT Tag Rates'!$A$6:$L$53,11,FALSE),AA605-VLOOKUP(Q605,'PBT Tag Rates'!$A$6:$L$53,12,FALSE)),0)</f>
        <v>2.5104986157886811</v>
      </c>
      <c r="AC605" s="9">
        <f t="shared" si="81"/>
        <v>15.121015545636293</v>
      </c>
      <c r="AD605" s="12" t="s">
        <v>1969</v>
      </c>
      <c r="AE605" s="8"/>
    </row>
    <row r="606" spans="1:31" x14ac:dyDescent="0.25">
      <c r="A606" t="s">
        <v>2078</v>
      </c>
      <c r="B606" t="s">
        <v>2965</v>
      </c>
      <c r="C606" t="s">
        <v>2966</v>
      </c>
      <c r="D606" s="1">
        <v>45536</v>
      </c>
      <c r="E606">
        <f t="shared" si="76"/>
        <v>40</v>
      </c>
      <c r="F606" t="s">
        <v>6</v>
      </c>
      <c r="G606">
        <v>820</v>
      </c>
      <c r="H606">
        <f t="shared" si="75"/>
        <v>82</v>
      </c>
      <c r="I606" t="s">
        <v>9</v>
      </c>
      <c r="J606">
        <v>1</v>
      </c>
      <c r="K606" t="s">
        <v>8</v>
      </c>
      <c r="L606" t="s">
        <v>8</v>
      </c>
      <c r="M606" t="s">
        <v>6</v>
      </c>
      <c r="N606" t="str">
        <f t="shared" si="77"/>
        <v>M</v>
      </c>
      <c r="O606" t="s">
        <v>1580</v>
      </c>
      <c r="P606" t="s">
        <v>7636</v>
      </c>
      <c r="Q606" t="s">
        <v>295</v>
      </c>
      <c r="R606">
        <v>4</v>
      </c>
      <c r="S606">
        <f t="shared" si="78"/>
        <v>2020</v>
      </c>
      <c r="T606" t="s">
        <v>12</v>
      </c>
      <c r="U606">
        <v>1</v>
      </c>
      <c r="V606" t="s">
        <v>892</v>
      </c>
      <c r="W606">
        <f>VLOOKUP(Q606,'PBT Tag Rates'!$A$6:$D$67,4,FALSE)</f>
        <v>0.98961045999999997</v>
      </c>
      <c r="X606">
        <v>1</v>
      </c>
      <c r="Y606" s="8">
        <f t="shared" si="79"/>
        <v>1</v>
      </c>
      <c r="Z606" s="10">
        <f>IFERROR(LOOKUP(H606,{30,43,48,53,58,63,68,73,78,83,88,93,97},{42,47,52,57,62,67,72,77,82,87,92,99,100}),999)</f>
        <v>82</v>
      </c>
      <c r="AA606" s="9">
        <f t="shared" si="80"/>
        <v>2.5</v>
      </c>
      <c r="AB606" s="9">
        <f>IFERROR(IF(I606="AI",AA606-VLOOKUP(Q606,'PBT Tag Rates'!$A$6:$L$53,11,FALSE),AA606-VLOOKUP(Q606,'PBT Tag Rates'!$A$6:$L$53,12,FALSE)),0)</f>
        <v>2.5104986157886811</v>
      </c>
      <c r="AC606" s="9">
        <f t="shared" si="81"/>
        <v>15.121015545636293</v>
      </c>
      <c r="AD606" s="12" t="s">
        <v>1969</v>
      </c>
      <c r="AE606" s="8"/>
    </row>
    <row r="607" spans="1:31" x14ac:dyDescent="0.25">
      <c r="A607" t="s">
        <v>2078</v>
      </c>
      <c r="B607" t="s">
        <v>2967</v>
      </c>
      <c r="C607" t="s">
        <v>2968</v>
      </c>
      <c r="D607" s="1">
        <v>45536</v>
      </c>
      <c r="E607">
        <f t="shared" si="76"/>
        <v>40</v>
      </c>
      <c r="F607" t="s">
        <v>6</v>
      </c>
      <c r="G607">
        <v>810</v>
      </c>
      <c r="H607">
        <f t="shared" si="75"/>
        <v>81</v>
      </c>
      <c r="I607" t="s">
        <v>9</v>
      </c>
      <c r="J607">
        <v>1</v>
      </c>
      <c r="K607" t="s">
        <v>8</v>
      </c>
      <c r="L607" t="s">
        <v>8</v>
      </c>
      <c r="M607" t="s">
        <v>269</v>
      </c>
      <c r="N607" t="str">
        <f t="shared" si="77"/>
        <v>M</v>
      </c>
      <c r="O607" t="s">
        <v>1415</v>
      </c>
      <c r="P607" t="s">
        <v>1416</v>
      </c>
      <c r="Q607" t="s">
        <v>295</v>
      </c>
      <c r="R607">
        <v>4</v>
      </c>
      <c r="S607">
        <f t="shared" si="78"/>
        <v>2020</v>
      </c>
      <c r="T607" t="s">
        <v>12</v>
      </c>
      <c r="U607">
        <v>0.999999999999998</v>
      </c>
      <c r="V607" t="s">
        <v>892</v>
      </c>
      <c r="W607">
        <f>VLOOKUP(Q607,'PBT Tag Rates'!$A$6:$D$67,4,FALSE)</f>
        <v>0.98961045999999997</v>
      </c>
      <c r="X607">
        <v>1</v>
      </c>
      <c r="Y607" s="8">
        <f t="shared" si="79"/>
        <v>1</v>
      </c>
      <c r="Z607" s="10">
        <f>IFERROR(LOOKUP(H607,{30,43,48,53,58,63,68,73,78,83,88,93,97},{42,47,52,57,62,67,72,77,82,87,92,99,100}),999)</f>
        <v>82</v>
      </c>
      <c r="AA607" s="9">
        <f t="shared" si="80"/>
        <v>2.5</v>
      </c>
      <c r="AB607" s="9">
        <f>IFERROR(IF(I607="AI",AA607-VLOOKUP(Q607,'PBT Tag Rates'!$A$6:$L$53,11,FALSE),AA607-VLOOKUP(Q607,'PBT Tag Rates'!$A$6:$L$53,12,FALSE)),0)</f>
        <v>2.5104986157886811</v>
      </c>
      <c r="AC607" s="9">
        <f t="shared" si="81"/>
        <v>15.121015545636293</v>
      </c>
      <c r="AD607" s="12" t="s">
        <v>1969</v>
      </c>
      <c r="AE607" s="8"/>
    </row>
    <row r="608" spans="1:31" x14ac:dyDescent="0.25">
      <c r="A608" t="s">
        <v>2078</v>
      </c>
      <c r="B608" t="s">
        <v>2969</v>
      </c>
      <c r="C608" t="s">
        <v>1466</v>
      </c>
      <c r="D608" s="1">
        <v>45536</v>
      </c>
      <c r="E608">
        <f t="shared" si="76"/>
        <v>40</v>
      </c>
      <c r="F608" t="s">
        <v>6</v>
      </c>
      <c r="G608">
        <v>710</v>
      </c>
      <c r="H608">
        <f t="shared" si="75"/>
        <v>71</v>
      </c>
      <c r="I608" t="s">
        <v>7</v>
      </c>
      <c r="J608" t="s">
        <v>8</v>
      </c>
      <c r="K608" t="s">
        <v>6764</v>
      </c>
      <c r="L608" t="s">
        <v>8</v>
      </c>
      <c r="M608" t="s">
        <v>6</v>
      </c>
      <c r="N608" t="str">
        <f t="shared" si="77"/>
        <v>M</v>
      </c>
      <c r="O608" t="s">
        <v>8</v>
      </c>
      <c r="P608" t="s">
        <v>8</v>
      </c>
      <c r="Q608" t="s">
        <v>11</v>
      </c>
      <c r="R608" t="s">
        <v>8</v>
      </c>
      <c r="S608" t="str">
        <f t="shared" si="78"/>
        <v>U</v>
      </c>
      <c r="T608" t="s">
        <v>12</v>
      </c>
      <c r="U608">
        <v>1</v>
      </c>
      <c r="V608" t="s">
        <v>8</v>
      </c>
      <c r="W608">
        <f>VLOOKUP(Q608,'PBT Tag Rates'!$A$6:$D$67,4,FALSE)</f>
        <v>1</v>
      </c>
      <c r="X608">
        <v>1</v>
      </c>
      <c r="Y608" s="8">
        <f t="shared" si="79"/>
        <v>1.028169014084507</v>
      </c>
      <c r="Z608" s="10">
        <f>IFERROR(LOOKUP(H608,{30,43,48,53,58,63,68,73,78,83,88,93,97},{42,47,52,57,62,67,72,77,82,87,92,99,100}),999)</f>
        <v>72</v>
      </c>
      <c r="AA608" s="9">
        <f t="shared" si="80"/>
        <v>2.5704225352112675</v>
      </c>
      <c r="AB608" s="9">
        <f>IFERROR(IF(I608="AI",AA608-VLOOKUP(Q608,'PBT Tag Rates'!$A$6:$L$53,11,FALSE),AA608-VLOOKUP(Q608,'PBT Tag Rates'!$A$6:$L$53,12,FALSE)),0)</f>
        <v>2.5291194087088926</v>
      </c>
      <c r="AC608" s="9">
        <f t="shared" si="81"/>
        <v>15.233170675875288</v>
      </c>
      <c r="AD608" s="12" t="s">
        <v>1969</v>
      </c>
      <c r="AE608" s="8"/>
    </row>
    <row r="609" spans="1:31" x14ac:dyDescent="0.25">
      <c r="A609" t="s">
        <v>2078</v>
      </c>
      <c r="B609" t="s">
        <v>2970</v>
      </c>
      <c r="C609" t="s">
        <v>2971</v>
      </c>
      <c r="D609" s="1">
        <v>45536</v>
      </c>
      <c r="E609">
        <f t="shared" si="76"/>
        <v>40</v>
      </c>
      <c r="F609" t="s">
        <v>14</v>
      </c>
      <c r="G609">
        <v>710</v>
      </c>
      <c r="H609">
        <f t="shared" si="75"/>
        <v>71</v>
      </c>
      <c r="I609" t="s">
        <v>9</v>
      </c>
      <c r="J609">
        <v>1</v>
      </c>
      <c r="K609" t="s">
        <v>8</v>
      </c>
      <c r="L609" t="s">
        <v>8</v>
      </c>
      <c r="M609" t="s">
        <v>14</v>
      </c>
      <c r="N609" t="str">
        <f t="shared" si="77"/>
        <v>F</v>
      </c>
      <c r="O609" t="s">
        <v>8</v>
      </c>
      <c r="P609" t="s">
        <v>8</v>
      </c>
      <c r="Q609" t="s">
        <v>11</v>
      </c>
      <c r="R609" t="s">
        <v>8</v>
      </c>
      <c r="S609" t="str">
        <f t="shared" si="78"/>
        <v>U</v>
      </c>
      <c r="T609" t="s">
        <v>12</v>
      </c>
      <c r="U609">
        <v>1</v>
      </c>
      <c r="V609" t="s">
        <v>8</v>
      </c>
      <c r="W609">
        <f>VLOOKUP(Q609,'PBT Tag Rates'!$A$6:$D$67,4,FALSE)</f>
        <v>1</v>
      </c>
      <c r="X609">
        <v>1</v>
      </c>
      <c r="Y609" s="8">
        <f t="shared" si="79"/>
        <v>1</v>
      </c>
      <c r="Z609" s="10">
        <f>IFERROR(LOOKUP(H609,{30,43,48,53,58,63,68,73,78,83,88,93,97},{42,47,52,57,62,67,72,77,82,87,92,99,100}),999)</f>
        <v>72</v>
      </c>
      <c r="AA609" s="9">
        <f t="shared" si="80"/>
        <v>2.5</v>
      </c>
      <c r="AB609" s="9">
        <f>IFERROR(IF(I609="AI",AA609-VLOOKUP(Q609,'PBT Tag Rates'!$A$6:$L$53,11,FALSE),AA609-VLOOKUP(Q609,'PBT Tag Rates'!$A$6:$L$53,12,FALSE)),0)</f>
        <v>1.9837225576494779</v>
      </c>
      <c r="AC609" s="9">
        <f t="shared" si="81"/>
        <v>11.948184095303249</v>
      </c>
      <c r="AD609" s="12" t="s">
        <v>1969</v>
      </c>
      <c r="AE609" s="8"/>
    </row>
    <row r="610" spans="1:31" x14ac:dyDescent="0.25">
      <c r="A610" t="s">
        <v>2078</v>
      </c>
      <c r="B610" t="s">
        <v>2972</v>
      </c>
      <c r="C610" t="s">
        <v>1468</v>
      </c>
      <c r="D610" s="1">
        <v>45536</v>
      </c>
      <c r="E610">
        <f t="shared" si="76"/>
        <v>40</v>
      </c>
      <c r="F610" t="s">
        <v>6</v>
      </c>
      <c r="G610">
        <v>690</v>
      </c>
      <c r="H610">
        <f t="shared" si="75"/>
        <v>69</v>
      </c>
      <c r="I610" t="s">
        <v>7</v>
      </c>
      <c r="J610" t="s">
        <v>8</v>
      </c>
      <c r="K610" t="s">
        <v>8</v>
      </c>
      <c r="L610" t="s">
        <v>8</v>
      </c>
      <c r="M610" t="s">
        <v>6</v>
      </c>
      <c r="N610" t="str">
        <f t="shared" si="77"/>
        <v>M</v>
      </c>
      <c r="O610" t="s">
        <v>7637</v>
      </c>
      <c r="P610" t="s">
        <v>7638</v>
      </c>
      <c r="Q610" t="s">
        <v>295</v>
      </c>
      <c r="R610">
        <v>4</v>
      </c>
      <c r="S610">
        <f t="shared" si="78"/>
        <v>2020</v>
      </c>
      <c r="T610" t="s">
        <v>12</v>
      </c>
      <c r="U610">
        <v>0.999999999999998</v>
      </c>
      <c r="V610" t="s">
        <v>941</v>
      </c>
      <c r="W610">
        <f>VLOOKUP(Q610,'PBT Tag Rates'!$A$6:$D$67,4,FALSE)</f>
        <v>0.98961045999999997</v>
      </c>
      <c r="X610">
        <v>1</v>
      </c>
      <c r="Y610" s="8">
        <f t="shared" si="79"/>
        <v>1.028169014084507</v>
      </c>
      <c r="Z610" s="10">
        <f>IFERROR(LOOKUP(H610,{30,43,48,53,58,63,68,73,78,83,88,93,97},{42,47,52,57,62,67,72,77,82,87,92,99,100}),999)</f>
        <v>72</v>
      </c>
      <c r="AA610" s="9">
        <f t="shared" si="80"/>
        <v>2.5704225352112675</v>
      </c>
      <c r="AB610" s="9">
        <f>IFERROR(IF(I610="AI",AA610-VLOOKUP(Q610,'PBT Tag Rates'!$A$6:$L$53,11,FALSE),AA610-VLOOKUP(Q610,'PBT Tag Rates'!$A$6:$L$53,12,FALSE)),0)</f>
        <v>2.5809211509999486</v>
      </c>
      <c r="AC610" s="9">
        <f t="shared" si="81"/>
        <v>15.545178396392602</v>
      </c>
      <c r="AD610" s="12" t="s">
        <v>1969</v>
      </c>
      <c r="AE610" s="8"/>
    </row>
    <row r="611" spans="1:31" x14ac:dyDescent="0.25">
      <c r="A611" t="s">
        <v>2078</v>
      </c>
      <c r="B611" t="s">
        <v>2973</v>
      </c>
      <c r="C611" t="s">
        <v>2974</v>
      </c>
      <c r="D611" s="1">
        <v>45536</v>
      </c>
      <c r="E611">
        <f t="shared" si="76"/>
        <v>40</v>
      </c>
      <c r="F611" t="s">
        <v>14</v>
      </c>
      <c r="G611">
        <v>730</v>
      </c>
      <c r="H611">
        <f t="shared" si="75"/>
        <v>73</v>
      </c>
      <c r="I611" t="s">
        <v>9</v>
      </c>
      <c r="J611">
        <v>1</v>
      </c>
      <c r="K611" t="s">
        <v>8</v>
      </c>
      <c r="L611" t="s">
        <v>8</v>
      </c>
      <c r="M611" t="s">
        <v>14</v>
      </c>
      <c r="N611" t="str">
        <f t="shared" si="77"/>
        <v>F</v>
      </c>
      <c r="O611" t="s">
        <v>187</v>
      </c>
      <c r="P611" t="s">
        <v>188</v>
      </c>
      <c r="Q611" t="s">
        <v>171</v>
      </c>
      <c r="R611">
        <v>5</v>
      </c>
      <c r="S611">
        <f t="shared" si="78"/>
        <v>2019</v>
      </c>
      <c r="T611" t="s">
        <v>12</v>
      </c>
      <c r="U611">
        <v>0.999999999999999</v>
      </c>
      <c r="V611" t="s">
        <v>945</v>
      </c>
      <c r="W611">
        <f>VLOOKUP(Q611,'PBT Tag Rates'!$A$6:$D$67,4,FALSE)</f>
        <v>0.95971980899999998</v>
      </c>
      <c r="X611">
        <v>1</v>
      </c>
      <c r="Y611" s="8">
        <f t="shared" si="79"/>
        <v>1</v>
      </c>
      <c r="Z611" s="10">
        <f>IFERROR(LOOKUP(H611,{30,43,48,53,58,63,68,73,78,83,88,93,97},{42,47,52,57,62,67,72,77,82,87,92,99,100}),999)</f>
        <v>77</v>
      </c>
      <c r="AA611" s="9">
        <f t="shared" si="80"/>
        <v>2.5</v>
      </c>
      <c r="AB611" s="9">
        <f>IFERROR(IF(I611="AI",AA611-VLOOKUP(Q611,'PBT Tag Rates'!$A$6:$L$53,11,FALSE),AA611-VLOOKUP(Q611,'PBT Tag Rates'!$A$6:$L$53,12,FALSE)),0)</f>
        <v>2.541970782120222</v>
      </c>
      <c r="AC611" s="9">
        <f t="shared" si="81"/>
        <v>15.310575943463711</v>
      </c>
      <c r="AD611" s="12" t="s">
        <v>1969</v>
      </c>
      <c r="AE611" s="8"/>
    </row>
    <row r="612" spans="1:31" x14ac:dyDescent="0.25">
      <c r="A612" t="s">
        <v>2078</v>
      </c>
      <c r="B612" t="s">
        <v>2975</v>
      </c>
      <c r="C612" t="s">
        <v>1469</v>
      </c>
      <c r="D612" s="1">
        <v>45536</v>
      </c>
      <c r="E612">
        <f t="shared" si="76"/>
        <v>40</v>
      </c>
      <c r="F612" t="s">
        <v>14</v>
      </c>
      <c r="G612">
        <v>700</v>
      </c>
      <c r="H612">
        <f t="shared" si="75"/>
        <v>70</v>
      </c>
      <c r="I612" t="s">
        <v>9</v>
      </c>
      <c r="J612">
        <v>1</v>
      </c>
      <c r="K612" t="s">
        <v>8</v>
      </c>
      <c r="L612" t="s">
        <v>8</v>
      </c>
      <c r="M612" t="s">
        <v>14</v>
      </c>
      <c r="N612" t="str">
        <f t="shared" si="77"/>
        <v>F</v>
      </c>
      <c r="O612" t="s">
        <v>7639</v>
      </c>
      <c r="P612" t="s">
        <v>7640</v>
      </c>
      <c r="Q612" t="s">
        <v>940</v>
      </c>
      <c r="R612">
        <v>3</v>
      </c>
      <c r="S612">
        <f t="shared" si="78"/>
        <v>2021</v>
      </c>
      <c r="T612" t="s">
        <v>12</v>
      </c>
      <c r="U612">
        <v>1</v>
      </c>
      <c r="V612" t="s">
        <v>889</v>
      </c>
      <c r="W612">
        <f>VLOOKUP(Q612,'PBT Tag Rates'!$A$6:$D$67,4,FALSE)</f>
        <v>0.98140000000000005</v>
      </c>
      <c r="X612">
        <v>1</v>
      </c>
      <c r="Y612" s="8">
        <f t="shared" si="79"/>
        <v>1</v>
      </c>
      <c r="Z612" s="10">
        <f>IFERROR(LOOKUP(H612,{30,43,48,53,58,63,68,73,78,83,88,93,97},{42,47,52,57,62,67,72,77,82,87,92,99,100}),999)</f>
        <v>72</v>
      </c>
      <c r="AA612" s="9">
        <f t="shared" si="80"/>
        <v>2.5</v>
      </c>
      <c r="AB612" s="9">
        <f>IFERROR(IF(I612="AI",AA612-VLOOKUP(Q612,'PBT Tag Rates'!$A$6:$L$53,11,FALSE),AA612-VLOOKUP(Q612,'PBT Tag Rates'!$A$6:$L$53,12,FALSE)),0)</f>
        <v>2.5189525168127163</v>
      </c>
      <c r="AC612" s="9">
        <f t="shared" si="81"/>
        <v>15.171934342405097</v>
      </c>
      <c r="AD612" s="12" t="s">
        <v>1969</v>
      </c>
      <c r="AE612" s="8"/>
    </row>
    <row r="613" spans="1:31" x14ac:dyDescent="0.25">
      <c r="A613" t="s">
        <v>2078</v>
      </c>
      <c r="B613" t="s">
        <v>2976</v>
      </c>
      <c r="C613" t="s">
        <v>2977</v>
      </c>
      <c r="D613" s="1">
        <v>45536</v>
      </c>
      <c r="E613">
        <f t="shared" si="76"/>
        <v>40</v>
      </c>
      <c r="F613" t="s">
        <v>14</v>
      </c>
      <c r="G613">
        <v>750</v>
      </c>
      <c r="H613">
        <f t="shared" si="75"/>
        <v>75</v>
      </c>
      <c r="I613" t="s">
        <v>7</v>
      </c>
      <c r="J613" t="s">
        <v>8</v>
      </c>
      <c r="K613" t="s">
        <v>6765</v>
      </c>
      <c r="L613" t="s">
        <v>8</v>
      </c>
      <c r="M613" t="s">
        <v>14</v>
      </c>
      <c r="N613" t="str">
        <f t="shared" si="77"/>
        <v>F</v>
      </c>
      <c r="O613" t="s">
        <v>1700</v>
      </c>
      <c r="P613" t="s">
        <v>1701</v>
      </c>
      <c r="Q613" t="s">
        <v>295</v>
      </c>
      <c r="R613">
        <v>4</v>
      </c>
      <c r="S613">
        <f t="shared" si="78"/>
        <v>2020</v>
      </c>
      <c r="T613" t="s">
        <v>12</v>
      </c>
      <c r="U613">
        <v>1</v>
      </c>
      <c r="V613" t="s">
        <v>740</v>
      </c>
      <c r="W613">
        <f>VLOOKUP(Q613,'PBT Tag Rates'!$A$6:$D$67,4,FALSE)</f>
        <v>0.98961045999999997</v>
      </c>
      <c r="X613">
        <v>1</v>
      </c>
      <c r="Y613" s="8">
        <f t="shared" si="79"/>
        <v>1</v>
      </c>
      <c r="Z613" s="10">
        <f>IFERROR(LOOKUP(H613,{30,43,48,53,58,63,68,73,78,83,88,93,97},{42,47,52,57,62,67,72,77,82,87,92,99,100}),999)</f>
        <v>77</v>
      </c>
      <c r="AA613" s="9">
        <f t="shared" si="80"/>
        <v>2.5</v>
      </c>
      <c r="AB613" s="9">
        <f>IFERROR(IF(I613="AI",AA613-VLOOKUP(Q613,'PBT Tag Rates'!$A$6:$L$53,11,FALSE),AA613-VLOOKUP(Q613,'PBT Tag Rates'!$A$6:$L$53,12,FALSE)),0)</f>
        <v>2.5104986157886811</v>
      </c>
      <c r="AC613" s="9">
        <f t="shared" si="81"/>
        <v>15.121015545636293</v>
      </c>
      <c r="AD613" s="12" t="s">
        <v>1969</v>
      </c>
      <c r="AE613" s="8"/>
    </row>
    <row r="614" spans="1:31" x14ac:dyDescent="0.25">
      <c r="A614" t="s">
        <v>2078</v>
      </c>
      <c r="B614" t="s">
        <v>2978</v>
      </c>
      <c r="C614" t="s">
        <v>1472</v>
      </c>
      <c r="D614" s="1">
        <v>45536</v>
      </c>
      <c r="E614">
        <f t="shared" si="76"/>
        <v>40</v>
      </c>
      <c r="F614" t="s">
        <v>14</v>
      </c>
      <c r="G614">
        <v>810</v>
      </c>
      <c r="H614">
        <f t="shared" si="75"/>
        <v>81</v>
      </c>
      <c r="I614" t="s">
        <v>7</v>
      </c>
      <c r="J614" t="s">
        <v>8</v>
      </c>
      <c r="K614" t="s">
        <v>6766</v>
      </c>
      <c r="L614" t="s">
        <v>8</v>
      </c>
      <c r="M614" t="s">
        <v>14</v>
      </c>
      <c r="N614" t="str">
        <f t="shared" si="77"/>
        <v>F</v>
      </c>
      <c r="O614" t="s">
        <v>8</v>
      </c>
      <c r="P614" t="s">
        <v>8</v>
      </c>
      <c r="Q614" t="s">
        <v>11</v>
      </c>
      <c r="R614" t="s">
        <v>8</v>
      </c>
      <c r="S614" t="str">
        <f t="shared" si="78"/>
        <v>U</v>
      </c>
      <c r="T614" t="s">
        <v>12</v>
      </c>
      <c r="U614">
        <v>1</v>
      </c>
      <c r="V614" t="s">
        <v>8</v>
      </c>
      <c r="W614">
        <f>VLOOKUP(Q614,'PBT Tag Rates'!$A$6:$D$67,4,FALSE)</f>
        <v>1</v>
      </c>
      <c r="X614">
        <v>1</v>
      </c>
      <c r="Y614" s="8">
        <f t="shared" si="79"/>
        <v>1.0208333333333333</v>
      </c>
      <c r="Z614" s="10">
        <f>IFERROR(LOOKUP(H614,{30,43,48,53,58,63,68,73,78,83,88,93,97},{42,47,52,57,62,67,72,77,82,87,92,99,100}),999)</f>
        <v>82</v>
      </c>
      <c r="AA614" s="9">
        <f t="shared" si="80"/>
        <v>2.552083333333333</v>
      </c>
      <c r="AB614" s="9">
        <f>IFERROR(IF(I614="AI",AA614-VLOOKUP(Q614,'PBT Tag Rates'!$A$6:$L$53,11,FALSE),AA614-VLOOKUP(Q614,'PBT Tag Rates'!$A$6:$L$53,12,FALSE)),0)</f>
        <v>2.5107802068309582</v>
      </c>
      <c r="AC614" s="9">
        <f t="shared" si="81"/>
        <v>15.122711600157498</v>
      </c>
      <c r="AD614" s="12" t="s">
        <v>1969</v>
      </c>
      <c r="AE614" s="8"/>
    </row>
    <row r="615" spans="1:31" x14ac:dyDescent="0.25">
      <c r="A615" t="s">
        <v>2078</v>
      </c>
      <c r="B615" t="s">
        <v>2979</v>
      </c>
      <c r="C615" t="s">
        <v>1473</v>
      </c>
      <c r="D615" s="1">
        <v>45536</v>
      </c>
      <c r="E615">
        <f t="shared" si="76"/>
        <v>40</v>
      </c>
      <c r="F615" t="s">
        <v>6</v>
      </c>
      <c r="G615">
        <v>640</v>
      </c>
      <c r="H615">
        <f t="shared" si="75"/>
        <v>64</v>
      </c>
      <c r="I615" t="s">
        <v>7</v>
      </c>
      <c r="J615" t="s">
        <v>8</v>
      </c>
      <c r="K615" t="s">
        <v>8</v>
      </c>
      <c r="L615" t="s">
        <v>8</v>
      </c>
      <c r="M615" t="s">
        <v>6</v>
      </c>
      <c r="N615" t="str">
        <f t="shared" si="77"/>
        <v>M</v>
      </c>
      <c r="O615" t="s">
        <v>7641</v>
      </c>
      <c r="P615" t="s">
        <v>7642</v>
      </c>
      <c r="Q615" t="s">
        <v>940</v>
      </c>
      <c r="R615">
        <v>3</v>
      </c>
      <c r="S615">
        <f t="shared" si="78"/>
        <v>2021</v>
      </c>
      <c r="T615" t="s">
        <v>12</v>
      </c>
      <c r="U615">
        <v>0.999999999999999</v>
      </c>
      <c r="V615" t="s">
        <v>886</v>
      </c>
      <c r="W615">
        <f>VLOOKUP(Q615,'PBT Tag Rates'!$A$6:$D$67,4,FALSE)</f>
        <v>0.98140000000000005</v>
      </c>
      <c r="X615">
        <v>1</v>
      </c>
      <c r="Y615" s="8">
        <f t="shared" si="79"/>
        <v>1</v>
      </c>
      <c r="Z615" s="10">
        <f>IFERROR(LOOKUP(H615,{30,43,48,53,58,63,68,73,78,83,88,93,97},{42,47,52,57,62,67,72,77,82,87,92,99,100}),999)</f>
        <v>67</v>
      </c>
      <c r="AA615" s="9">
        <f t="shared" si="80"/>
        <v>2.5</v>
      </c>
      <c r="AB615" s="9">
        <f>IFERROR(IF(I615="AI",AA615-VLOOKUP(Q615,'PBT Tag Rates'!$A$6:$L$53,11,FALSE),AA615-VLOOKUP(Q615,'PBT Tag Rates'!$A$6:$L$53,12,FALSE)),0)</f>
        <v>2.5189525168127167</v>
      </c>
      <c r="AC615" s="9">
        <f t="shared" si="81"/>
        <v>15.1719343424051</v>
      </c>
      <c r="AD615" s="12" t="s">
        <v>1969</v>
      </c>
      <c r="AE615" s="8"/>
    </row>
    <row r="616" spans="1:31" x14ac:dyDescent="0.25">
      <c r="A616" t="s">
        <v>2078</v>
      </c>
      <c r="B616" t="s">
        <v>2980</v>
      </c>
      <c r="C616" t="s">
        <v>2981</v>
      </c>
      <c r="D616" s="1">
        <v>45536</v>
      </c>
      <c r="E616">
        <f t="shared" si="76"/>
        <v>40</v>
      </c>
      <c r="F616" t="s">
        <v>6</v>
      </c>
      <c r="G616">
        <v>710</v>
      </c>
      <c r="H616">
        <f t="shared" si="75"/>
        <v>71</v>
      </c>
      <c r="I616" t="s">
        <v>9</v>
      </c>
      <c r="J616">
        <v>1</v>
      </c>
      <c r="K616" t="s">
        <v>8</v>
      </c>
      <c r="L616" t="s">
        <v>8</v>
      </c>
      <c r="M616" t="s">
        <v>6</v>
      </c>
      <c r="N616" t="str">
        <f t="shared" si="77"/>
        <v>M</v>
      </c>
      <c r="O616" t="s">
        <v>7362</v>
      </c>
      <c r="P616" t="s">
        <v>7643</v>
      </c>
      <c r="Q616" t="s">
        <v>295</v>
      </c>
      <c r="R616">
        <v>4</v>
      </c>
      <c r="S616">
        <f t="shared" si="78"/>
        <v>2020</v>
      </c>
      <c r="T616" t="s">
        <v>12</v>
      </c>
      <c r="U616">
        <v>1</v>
      </c>
      <c r="V616" t="s">
        <v>941</v>
      </c>
      <c r="W616">
        <f>VLOOKUP(Q616,'PBT Tag Rates'!$A$6:$D$67,4,FALSE)</f>
        <v>0.98961045999999997</v>
      </c>
      <c r="X616">
        <v>1</v>
      </c>
      <c r="Y616" s="8">
        <f t="shared" si="79"/>
        <v>1.028169014084507</v>
      </c>
      <c r="Z616" s="10">
        <f>IFERROR(LOOKUP(H616,{30,43,48,53,58,63,68,73,78,83,88,93,97},{42,47,52,57,62,67,72,77,82,87,92,99,100}),999)</f>
        <v>72</v>
      </c>
      <c r="AA616" s="9">
        <f t="shared" si="80"/>
        <v>2.5704225352112675</v>
      </c>
      <c r="AB616" s="9">
        <f>IFERROR(IF(I616="AI",AA616-VLOOKUP(Q616,'PBT Tag Rates'!$A$6:$L$53,11,FALSE),AA616-VLOOKUP(Q616,'PBT Tag Rates'!$A$6:$L$53,12,FALSE)),0)</f>
        <v>2.5809211509999486</v>
      </c>
      <c r="AC616" s="9">
        <f t="shared" si="81"/>
        <v>15.545178396392602</v>
      </c>
      <c r="AD616" s="12" t="s">
        <v>1969</v>
      </c>
      <c r="AE616" s="8"/>
    </row>
    <row r="617" spans="1:31" x14ac:dyDescent="0.25">
      <c r="A617" t="s">
        <v>2078</v>
      </c>
      <c r="B617" t="s">
        <v>2982</v>
      </c>
      <c r="C617" t="s">
        <v>2983</v>
      </c>
      <c r="D617" s="1">
        <v>45536</v>
      </c>
      <c r="E617">
        <f t="shared" si="76"/>
        <v>40</v>
      </c>
      <c r="F617" t="s">
        <v>6</v>
      </c>
      <c r="G617">
        <v>680</v>
      </c>
      <c r="H617">
        <f t="shared" si="75"/>
        <v>68</v>
      </c>
      <c r="I617" t="s">
        <v>9</v>
      </c>
      <c r="J617">
        <v>1</v>
      </c>
      <c r="K617" t="s">
        <v>8</v>
      </c>
      <c r="L617" t="s">
        <v>8</v>
      </c>
      <c r="M617" t="s">
        <v>6</v>
      </c>
      <c r="N617" t="str">
        <f t="shared" si="77"/>
        <v>M</v>
      </c>
      <c r="O617" t="s">
        <v>1289</v>
      </c>
      <c r="P617" t="s">
        <v>7644</v>
      </c>
      <c r="Q617" t="s">
        <v>295</v>
      </c>
      <c r="R617">
        <v>4</v>
      </c>
      <c r="S617">
        <f t="shared" si="78"/>
        <v>2020</v>
      </c>
      <c r="T617" t="s">
        <v>12</v>
      </c>
      <c r="U617">
        <v>1</v>
      </c>
      <c r="V617" t="s">
        <v>888</v>
      </c>
      <c r="W617">
        <f>VLOOKUP(Q617,'PBT Tag Rates'!$A$6:$D$67,4,FALSE)</f>
        <v>0.98961045999999997</v>
      </c>
      <c r="X617">
        <v>1</v>
      </c>
      <c r="Y617" s="8">
        <f t="shared" si="79"/>
        <v>1.028169014084507</v>
      </c>
      <c r="Z617" s="10">
        <f>IFERROR(LOOKUP(H617,{30,43,48,53,58,63,68,73,78,83,88,93,97},{42,47,52,57,62,67,72,77,82,87,92,99,100}),999)</f>
        <v>72</v>
      </c>
      <c r="AA617" s="9">
        <f t="shared" si="80"/>
        <v>2.5704225352112675</v>
      </c>
      <c r="AB617" s="9">
        <f>IFERROR(IF(I617="AI",AA617-VLOOKUP(Q617,'PBT Tag Rates'!$A$6:$L$53,11,FALSE),AA617-VLOOKUP(Q617,'PBT Tag Rates'!$A$6:$L$53,12,FALSE)),0)</f>
        <v>2.5809211509999486</v>
      </c>
      <c r="AC617" s="9">
        <f t="shared" si="81"/>
        <v>15.545178396392602</v>
      </c>
      <c r="AD617" s="12" t="s">
        <v>1969</v>
      </c>
      <c r="AE617" s="8"/>
    </row>
    <row r="618" spans="1:31" x14ac:dyDescent="0.25">
      <c r="A618" t="s">
        <v>2078</v>
      </c>
      <c r="B618" t="s">
        <v>2984</v>
      </c>
      <c r="C618" t="s">
        <v>1474</v>
      </c>
      <c r="D618" s="1">
        <v>45536</v>
      </c>
      <c r="E618">
        <f t="shared" si="76"/>
        <v>40</v>
      </c>
      <c r="F618" t="s">
        <v>6</v>
      </c>
      <c r="G618">
        <v>490</v>
      </c>
      <c r="H618">
        <f t="shared" si="75"/>
        <v>49</v>
      </c>
      <c r="I618" t="s">
        <v>9</v>
      </c>
      <c r="J618">
        <v>1</v>
      </c>
      <c r="K618" t="s">
        <v>8</v>
      </c>
      <c r="L618" t="s">
        <v>8</v>
      </c>
      <c r="M618" t="s">
        <v>6</v>
      </c>
      <c r="N618" t="str">
        <f t="shared" si="77"/>
        <v>M</v>
      </c>
      <c r="O618" t="s">
        <v>7645</v>
      </c>
      <c r="P618" t="s">
        <v>7646</v>
      </c>
      <c r="Q618" t="s">
        <v>7200</v>
      </c>
      <c r="R618">
        <v>2</v>
      </c>
      <c r="S618">
        <f t="shared" si="78"/>
        <v>2022</v>
      </c>
      <c r="T618" t="s">
        <v>12</v>
      </c>
      <c r="U618">
        <v>0.999999999999997</v>
      </c>
      <c r="V618" t="s">
        <v>893</v>
      </c>
      <c r="W618">
        <f>VLOOKUP(Q618,'PBT Tag Rates'!$A$6:$D$67,4,FALSE)</f>
        <v>0.98</v>
      </c>
      <c r="X618">
        <v>1</v>
      </c>
      <c r="Y618" s="8">
        <f t="shared" si="79"/>
        <v>1</v>
      </c>
      <c r="Z618" s="10">
        <f>IFERROR(LOOKUP(H618,{30,43,48,53,58,63,68,73,78,83,88,93,97},{42,47,52,57,62,67,72,77,82,87,92,99,100}),999)</f>
        <v>52</v>
      </c>
      <c r="AA618" s="9">
        <f t="shared" si="80"/>
        <v>2.5</v>
      </c>
      <c r="AB618" s="9">
        <f>IFERROR(IF(I618="AI",AA618-VLOOKUP(Q618,'PBT Tag Rates'!$A$6:$L$53,11,FALSE),AA618-VLOOKUP(Q618,'PBT Tag Rates'!$A$6:$L$53,12,FALSE)),0)</f>
        <v>2.5204081632653059</v>
      </c>
      <c r="AC618" s="9">
        <f t="shared" si="81"/>
        <v>15.180701864721234</v>
      </c>
      <c r="AD618" s="12" t="s">
        <v>1969</v>
      </c>
      <c r="AE618" s="8"/>
    </row>
    <row r="619" spans="1:31" x14ac:dyDescent="0.25">
      <c r="A619" t="s">
        <v>2078</v>
      </c>
      <c r="B619" t="s">
        <v>2985</v>
      </c>
      <c r="C619" t="s">
        <v>1475</v>
      </c>
      <c r="D619" s="1">
        <v>45536</v>
      </c>
      <c r="E619">
        <f t="shared" si="76"/>
        <v>40</v>
      </c>
      <c r="F619" t="s">
        <v>6</v>
      </c>
      <c r="G619">
        <v>890</v>
      </c>
      <c r="H619">
        <f t="shared" si="75"/>
        <v>89</v>
      </c>
      <c r="I619" t="s">
        <v>7</v>
      </c>
      <c r="J619" t="s">
        <v>8</v>
      </c>
      <c r="K619" t="s">
        <v>6767</v>
      </c>
      <c r="L619" t="s">
        <v>8</v>
      </c>
      <c r="M619" t="s">
        <v>269</v>
      </c>
      <c r="N619" t="str">
        <f t="shared" si="77"/>
        <v>M</v>
      </c>
      <c r="O619" t="s">
        <v>7216</v>
      </c>
      <c r="P619" t="s">
        <v>7217</v>
      </c>
      <c r="Q619" t="s">
        <v>295</v>
      </c>
      <c r="R619">
        <v>4</v>
      </c>
      <c r="S619">
        <f t="shared" si="78"/>
        <v>2020</v>
      </c>
      <c r="T619" t="s">
        <v>12</v>
      </c>
      <c r="U619">
        <v>1</v>
      </c>
      <c r="V619" t="s">
        <v>893</v>
      </c>
      <c r="W619">
        <f>VLOOKUP(Q619,'PBT Tag Rates'!$A$6:$D$67,4,FALSE)</f>
        <v>0.98961045999999997</v>
      </c>
      <c r="X619">
        <v>1</v>
      </c>
      <c r="Y619" s="8">
        <f t="shared" si="79"/>
        <v>1</v>
      </c>
      <c r="Z619" s="10">
        <f>IFERROR(LOOKUP(H619,{30,43,48,53,58,63,68,73,78,83,88,93,97},{42,47,52,57,62,67,72,77,82,87,92,99,100}),999)</f>
        <v>92</v>
      </c>
      <c r="AA619" s="9">
        <f t="shared" si="80"/>
        <v>2.5</v>
      </c>
      <c r="AB619" s="9">
        <f>IFERROR(IF(I619="AI",AA619-VLOOKUP(Q619,'PBT Tag Rates'!$A$6:$L$53,11,FALSE),AA619-VLOOKUP(Q619,'PBT Tag Rates'!$A$6:$L$53,12,FALSE)),0)</f>
        <v>2.5104986157886811</v>
      </c>
      <c r="AC619" s="9">
        <f t="shared" si="81"/>
        <v>15.121015545636293</v>
      </c>
      <c r="AD619" s="12" t="s">
        <v>1969</v>
      </c>
      <c r="AE619" s="8"/>
    </row>
    <row r="620" spans="1:31" x14ac:dyDescent="0.25">
      <c r="A620" t="s">
        <v>2078</v>
      </c>
      <c r="B620" t="s">
        <v>2986</v>
      </c>
      <c r="C620" t="s">
        <v>1476</v>
      </c>
      <c r="D620" s="1">
        <v>45536</v>
      </c>
      <c r="E620">
        <f t="shared" si="76"/>
        <v>40</v>
      </c>
      <c r="F620" t="s">
        <v>6</v>
      </c>
      <c r="G620">
        <v>640</v>
      </c>
      <c r="H620">
        <f t="shared" si="75"/>
        <v>64</v>
      </c>
      <c r="I620" t="s">
        <v>7</v>
      </c>
      <c r="J620" t="s">
        <v>8</v>
      </c>
      <c r="K620" t="s">
        <v>8</v>
      </c>
      <c r="L620" t="s">
        <v>8</v>
      </c>
      <c r="M620" t="s">
        <v>6</v>
      </c>
      <c r="N620" t="str">
        <f t="shared" si="77"/>
        <v>M</v>
      </c>
      <c r="O620" t="s">
        <v>7647</v>
      </c>
      <c r="P620" t="s">
        <v>7648</v>
      </c>
      <c r="Q620" t="s">
        <v>940</v>
      </c>
      <c r="R620">
        <v>3</v>
      </c>
      <c r="S620">
        <f t="shared" si="78"/>
        <v>2021</v>
      </c>
      <c r="T620" t="s">
        <v>12</v>
      </c>
      <c r="U620">
        <v>0.999999999999996</v>
      </c>
      <c r="V620" t="s">
        <v>886</v>
      </c>
      <c r="W620">
        <f>VLOOKUP(Q620,'PBT Tag Rates'!$A$6:$D$67,4,FALSE)</f>
        <v>0.98140000000000005</v>
      </c>
      <c r="X620">
        <v>1</v>
      </c>
      <c r="Y620" s="8">
        <f t="shared" si="79"/>
        <v>1</v>
      </c>
      <c r="Z620" s="10">
        <f>IFERROR(LOOKUP(H620,{30,43,48,53,58,63,68,73,78,83,88,93,97},{42,47,52,57,62,67,72,77,82,87,92,99,100}),999)</f>
        <v>67</v>
      </c>
      <c r="AA620" s="9">
        <f t="shared" si="80"/>
        <v>2.5</v>
      </c>
      <c r="AB620" s="9">
        <f>IFERROR(IF(I620="AI",AA620-VLOOKUP(Q620,'PBT Tag Rates'!$A$6:$L$53,11,FALSE),AA620-VLOOKUP(Q620,'PBT Tag Rates'!$A$6:$L$53,12,FALSE)),0)</f>
        <v>2.5189525168127167</v>
      </c>
      <c r="AC620" s="9">
        <f t="shared" si="81"/>
        <v>15.1719343424051</v>
      </c>
      <c r="AD620" s="12" t="s">
        <v>1969</v>
      </c>
      <c r="AE620" s="8"/>
    </row>
    <row r="621" spans="1:31" x14ac:dyDescent="0.25">
      <c r="A621" t="s">
        <v>2078</v>
      </c>
      <c r="B621" t="s">
        <v>2987</v>
      </c>
      <c r="C621" t="s">
        <v>2988</v>
      </c>
      <c r="D621" s="1">
        <v>45536</v>
      </c>
      <c r="E621">
        <f t="shared" si="76"/>
        <v>40</v>
      </c>
      <c r="F621" t="s">
        <v>6</v>
      </c>
      <c r="G621">
        <v>820</v>
      </c>
      <c r="H621">
        <f t="shared" si="75"/>
        <v>82</v>
      </c>
      <c r="I621" t="s">
        <v>7</v>
      </c>
      <c r="J621" t="s">
        <v>8</v>
      </c>
      <c r="K621" t="s">
        <v>6768</v>
      </c>
      <c r="L621" t="s">
        <v>8</v>
      </c>
      <c r="M621" t="s">
        <v>6</v>
      </c>
      <c r="N621" t="str">
        <f t="shared" si="77"/>
        <v>M</v>
      </c>
      <c r="O621" t="s">
        <v>7219</v>
      </c>
      <c r="P621" t="s">
        <v>7220</v>
      </c>
      <c r="Q621" t="s">
        <v>476</v>
      </c>
      <c r="R621">
        <v>4</v>
      </c>
      <c r="S621">
        <f t="shared" si="78"/>
        <v>2020</v>
      </c>
      <c r="T621" t="s">
        <v>12</v>
      </c>
      <c r="U621">
        <v>1</v>
      </c>
      <c r="V621" t="s">
        <v>742</v>
      </c>
      <c r="W621">
        <f>VLOOKUP(Q621,'PBT Tag Rates'!$A$6:$D$67,4,FALSE)</f>
        <v>0.98845608500000004</v>
      </c>
      <c r="X621">
        <v>1</v>
      </c>
      <c r="Y621" s="8">
        <f t="shared" si="79"/>
        <v>1</v>
      </c>
      <c r="Z621" s="10">
        <f>IFERROR(LOOKUP(H621,{30,43,48,53,58,63,68,73,78,83,88,93,97},{42,47,52,57,62,67,72,77,82,87,92,99,100}),999)</f>
        <v>82</v>
      </c>
      <c r="AA621" s="9">
        <f t="shared" si="80"/>
        <v>2.5</v>
      </c>
      <c r="AB621" s="9">
        <f>IFERROR(IF(I621="AI",AA621-VLOOKUP(Q621,'PBT Tag Rates'!$A$6:$L$53,11,FALSE),AA621-VLOOKUP(Q621,'PBT Tag Rates'!$A$6:$L$53,12,FALSE)),0)</f>
        <v>2.5116787333045756</v>
      </c>
      <c r="AC621" s="9">
        <f t="shared" si="81"/>
        <v>15.128123526175017</v>
      </c>
      <c r="AD621" s="12" t="s">
        <v>1969</v>
      </c>
      <c r="AE621" s="8"/>
    </row>
    <row r="622" spans="1:31" x14ac:dyDescent="0.25">
      <c r="A622" t="s">
        <v>2078</v>
      </c>
      <c r="B622" t="s">
        <v>2989</v>
      </c>
      <c r="C622" t="s">
        <v>2990</v>
      </c>
      <c r="D622" s="1">
        <v>45536</v>
      </c>
      <c r="E622">
        <f t="shared" si="76"/>
        <v>40</v>
      </c>
      <c r="F622" t="s">
        <v>6</v>
      </c>
      <c r="G622">
        <v>670</v>
      </c>
      <c r="H622">
        <f t="shared" si="75"/>
        <v>67</v>
      </c>
      <c r="I622" t="s">
        <v>9</v>
      </c>
      <c r="J622">
        <v>1</v>
      </c>
      <c r="K622" t="s">
        <v>8</v>
      </c>
      <c r="L622" t="s">
        <v>8</v>
      </c>
      <c r="M622" t="s">
        <v>6</v>
      </c>
      <c r="N622" t="str">
        <f t="shared" si="77"/>
        <v>M</v>
      </c>
      <c r="O622" t="s">
        <v>7281</v>
      </c>
      <c r="P622" t="s">
        <v>7282</v>
      </c>
      <c r="Q622" t="s">
        <v>295</v>
      </c>
      <c r="R622">
        <v>4</v>
      </c>
      <c r="S622">
        <f t="shared" si="78"/>
        <v>2020</v>
      </c>
      <c r="T622" t="s">
        <v>12</v>
      </c>
      <c r="U622">
        <v>0.999999999999997</v>
      </c>
      <c r="V622" t="s">
        <v>892</v>
      </c>
      <c r="W622">
        <f>VLOOKUP(Q622,'PBT Tag Rates'!$A$6:$D$67,4,FALSE)</f>
        <v>0.98961045999999997</v>
      </c>
      <c r="X622">
        <v>1</v>
      </c>
      <c r="Y622" s="8">
        <f t="shared" si="79"/>
        <v>1</v>
      </c>
      <c r="Z622" s="10">
        <f>IFERROR(LOOKUP(H622,{30,43,48,53,58,63,68,73,78,83,88,93,97},{42,47,52,57,62,67,72,77,82,87,92,99,100}),999)</f>
        <v>67</v>
      </c>
      <c r="AA622" s="9">
        <f t="shared" si="80"/>
        <v>2.5</v>
      </c>
      <c r="AB622" s="9">
        <f>IFERROR(IF(I622="AI",AA622-VLOOKUP(Q622,'PBT Tag Rates'!$A$6:$L$53,11,FALSE),AA622-VLOOKUP(Q622,'PBT Tag Rates'!$A$6:$L$53,12,FALSE)),0)</f>
        <v>2.5104986157886811</v>
      </c>
      <c r="AC622" s="9">
        <f t="shared" si="81"/>
        <v>15.121015545636293</v>
      </c>
      <c r="AD622" s="12" t="s">
        <v>1969</v>
      </c>
      <c r="AE622" s="8"/>
    </row>
    <row r="623" spans="1:31" x14ac:dyDescent="0.25">
      <c r="A623" t="s">
        <v>2078</v>
      </c>
      <c r="B623" t="s">
        <v>2991</v>
      </c>
      <c r="C623" t="s">
        <v>2992</v>
      </c>
      <c r="D623" s="1">
        <v>45536</v>
      </c>
      <c r="E623">
        <f t="shared" si="76"/>
        <v>40</v>
      </c>
      <c r="F623" t="s">
        <v>6</v>
      </c>
      <c r="G623">
        <v>410</v>
      </c>
      <c r="H623">
        <f t="shared" si="75"/>
        <v>41</v>
      </c>
      <c r="I623" t="s">
        <v>9</v>
      </c>
      <c r="J623">
        <v>1</v>
      </c>
      <c r="K623" t="s">
        <v>8</v>
      </c>
      <c r="L623" t="s">
        <v>8</v>
      </c>
      <c r="M623" t="s">
        <v>6</v>
      </c>
      <c r="N623" t="str">
        <f t="shared" si="77"/>
        <v>M</v>
      </c>
      <c r="O623" t="s">
        <v>7649</v>
      </c>
      <c r="P623" t="s">
        <v>7650</v>
      </c>
      <c r="Q623" t="s">
        <v>7371</v>
      </c>
      <c r="R623">
        <v>2</v>
      </c>
      <c r="S623">
        <f t="shared" si="78"/>
        <v>2022</v>
      </c>
      <c r="T623" t="s">
        <v>12</v>
      </c>
      <c r="U623">
        <v>0.999999999999998</v>
      </c>
      <c r="V623" t="s">
        <v>743</v>
      </c>
      <c r="W623">
        <f>VLOOKUP(Q623,'PBT Tag Rates'!$A$6:$D$67,4,FALSE)</f>
        <v>0.98</v>
      </c>
      <c r="X623">
        <v>1</v>
      </c>
      <c r="Y623" s="8">
        <f t="shared" si="79"/>
        <v>1</v>
      </c>
      <c r="Z623" s="10">
        <f>IFERROR(LOOKUP(H623,{30,43,48,53,58,63,68,73,78,83,88,93,97},{42,47,52,57,62,67,72,77,82,87,92,99,100}),999)</f>
        <v>42</v>
      </c>
      <c r="AA623" s="9">
        <f t="shared" si="80"/>
        <v>2.5</v>
      </c>
      <c r="AB623" s="9">
        <f>IFERROR(IF(I623="AI",AA623-VLOOKUP(Q623,'PBT Tag Rates'!$A$6:$L$53,11,FALSE),AA623-VLOOKUP(Q623,'PBT Tag Rates'!$A$6:$L$53,12,FALSE)),0)</f>
        <v>2.5204081632653059</v>
      </c>
      <c r="AC623" s="9">
        <f t="shared" si="81"/>
        <v>15.180701864721234</v>
      </c>
      <c r="AD623" s="12" t="s">
        <v>1969</v>
      </c>
      <c r="AE623" s="8"/>
    </row>
    <row r="624" spans="1:31" x14ac:dyDescent="0.25">
      <c r="A624" t="s">
        <v>2078</v>
      </c>
      <c r="B624" t="s">
        <v>2993</v>
      </c>
      <c r="C624" t="s">
        <v>1480</v>
      </c>
      <c r="D624" s="1">
        <v>45536</v>
      </c>
      <c r="E624">
        <f t="shared" si="76"/>
        <v>40</v>
      </c>
      <c r="F624" t="s">
        <v>6</v>
      </c>
      <c r="G624">
        <v>700</v>
      </c>
      <c r="H624">
        <f t="shared" si="75"/>
        <v>70</v>
      </c>
      <c r="I624" t="s">
        <v>9</v>
      </c>
      <c r="J624">
        <v>1</v>
      </c>
      <c r="K624" t="s">
        <v>8</v>
      </c>
      <c r="L624" t="s">
        <v>8</v>
      </c>
      <c r="M624" t="s">
        <v>6</v>
      </c>
      <c r="N624" t="str">
        <f t="shared" si="77"/>
        <v>M</v>
      </c>
      <c r="O624" t="s">
        <v>8</v>
      </c>
      <c r="P624" t="s">
        <v>8</v>
      </c>
      <c r="Q624" t="s">
        <v>11</v>
      </c>
      <c r="R624" t="s">
        <v>8</v>
      </c>
      <c r="S624" t="str">
        <f t="shared" si="78"/>
        <v>U</v>
      </c>
      <c r="T624" t="s">
        <v>12</v>
      </c>
      <c r="U624">
        <v>0.999999999999999</v>
      </c>
      <c r="V624" t="s">
        <v>8</v>
      </c>
      <c r="W624">
        <f>VLOOKUP(Q624,'PBT Tag Rates'!$A$6:$D$67,4,FALSE)</f>
        <v>1</v>
      </c>
      <c r="X624">
        <v>1</v>
      </c>
      <c r="Y624" s="8">
        <f t="shared" si="79"/>
        <v>1.028169014084507</v>
      </c>
      <c r="Z624" s="10">
        <f>IFERROR(LOOKUP(H624,{30,43,48,53,58,63,68,73,78,83,88,93,97},{42,47,52,57,62,67,72,77,82,87,92,99,100}),999)</f>
        <v>72</v>
      </c>
      <c r="AA624" s="9">
        <f t="shared" si="80"/>
        <v>2.5704225352112675</v>
      </c>
      <c r="AB624" s="9">
        <f>IFERROR(IF(I624="AI",AA624-VLOOKUP(Q624,'PBT Tag Rates'!$A$6:$L$53,11,FALSE),AA624-VLOOKUP(Q624,'PBT Tag Rates'!$A$6:$L$53,12,FALSE)),0)</f>
        <v>2.0541450928607454</v>
      </c>
      <c r="AC624" s="9">
        <f t="shared" si="81"/>
        <v>12.37234694605956</v>
      </c>
      <c r="AD624" s="12" t="s">
        <v>1969</v>
      </c>
      <c r="AE624" s="8"/>
    </row>
    <row r="625" spans="1:31" x14ac:dyDescent="0.25">
      <c r="A625" t="s">
        <v>2078</v>
      </c>
      <c r="B625" t="s">
        <v>2994</v>
      </c>
      <c r="C625" t="s">
        <v>1481</v>
      </c>
      <c r="D625" s="1">
        <v>45536</v>
      </c>
      <c r="E625">
        <f t="shared" si="76"/>
        <v>40</v>
      </c>
      <c r="F625" t="s">
        <v>14</v>
      </c>
      <c r="G625">
        <v>780</v>
      </c>
      <c r="H625">
        <f t="shared" si="75"/>
        <v>78</v>
      </c>
      <c r="I625" t="s">
        <v>9</v>
      </c>
      <c r="J625">
        <v>1</v>
      </c>
      <c r="K625" t="s">
        <v>8</v>
      </c>
      <c r="L625" t="s">
        <v>8</v>
      </c>
      <c r="M625" t="s">
        <v>14</v>
      </c>
      <c r="N625" t="str">
        <f t="shared" si="77"/>
        <v>F</v>
      </c>
      <c r="O625" t="s">
        <v>448</v>
      </c>
      <c r="P625" t="s">
        <v>1581</v>
      </c>
      <c r="Q625" t="s">
        <v>171</v>
      </c>
      <c r="R625">
        <v>5</v>
      </c>
      <c r="S625">
        <f t="shared" si="78"/>
        <v>2019</v>
      </c>
      <c r="T625" t="s">
        <v>12</v>
      </c>
      <c r="U625">
        <v>0.999999999999996</v>
      </c>
      <c r="V625" t="s">
        <v>892</v>
      </c>
      <c r="W625">
        <f>VLOOKUP(Q625,'PBT Tag Rates'!$A$6:$D$67,4,FALSE)</f>
        <v>0.95971980899999998</v>
      </c>
      <c r="X625">
        <v>1</v>
      </c>
      <c r="Y625" s="8">
        <f t="shared" si="79"/>
        <v>1.0208333333333333</v>
      </c>
      <c r="Z625" s="10">
        <f>IFERROR(LOOKUP(H625,{30,43,48,53,58,63,68,73,78,83,88,93,97},{42,47,52,57,62,67,72,77,82,87,92,99,100}),999)</f>
        <v>82</v>
      </c>
      <c r="AA625" s="9">
        <f t="shared" si="80"/>
        <v>2.552083333333333</v>
      </c>
      <c r="AB625" s="9">
        <f>IFERROR(IF(I625="AI",AA625-VLOOKUP(Q625,'PBT Tag Rates'!$A$6:$L$53,11,FALSE),AA625-VLOOKUP(Q625,'PBT Tag Rates'!$A$6:$L$53,12,FALSE)),0)</f>
        <v>2.594054115453555</v>
      </c>
      <c r="AC625" s="9">
        <f t="shared" si="81"/>
        <v>15.62427971850223</v>
      </c>
      <c r="AD625" s="12" t="s">
        <v>1969</v>
      </c>
      <c r="AE625" s="8"/>
    </row>
    <row r="626" spans="1:31" x14ac:dyDescent="0.25">
      <c r="A626" t="s">
        <v>2078</v>
      </c>
      <c r="B626" t="s">
        <v>2995</v>
      </c>
      <c r="C626" t="s">
        <v>2996</v>
      </c>
      <c r="D626" s="1">
        <v>45536</v>
      </c>
      <c r="E626">
        <f t="shared" si="76"/>
        <v>40</v>
      </c>
      <c r="F626" t="s">
        <v>6</v>
      </c>
      <c r="G626">
        <v>680</v>
      </c>
      <c r="H626">
        <f t="shared" si="75"/>
        <v>68</v>
      </c>
      <c r="I626" t="s">
        <v>7</v>
      </c>
      <c r="J626" t="s">
        <v>8</v>
      </c>
      <c r="K626" t="s">
        <v>8</v>
      </c>
      <c r="L626" t="s">
        <v>8</v>
      </c>
      <c r="M626" t="s">
        <v>6</v>
      </c>
      <c r="N626" t="str">
        <f t="shared" si="77"/>
        <v>M</v>
      </c>
      <c r="O626" t="s">
        <v>8</v>
      </c>
      <c r="P626" t="s">
        <v>8</v>
      </c>
      <c r="Q626" t="s">
        <v>11</v>
      </c>
      <c r="R626" t="s">
        <v>8</v>
      </c>
      <c r="S626" t="str">
        <f t="shared" si="78"/>
        <v>U</v>
      </c>
      <c r="T626" t="s">
        <v>12</v>
      </c>
      <c r="U626">
        <v>1</v>
      </c>
      <c r="V626" t="s">
        <v>8</v>
      </c>
      <c r="W626">
        <f>VLOOKUP(Q626,'PBT Tag Rates'!$A$6:$D$67,4,FALSE)</f>
        <v>1</v>
      </c>
      <c r="X626">
        <v>1</v>
      </c>
      <c r="Y626" s="8">
        <f t="shared" si="79"/>
        <v>1.028169014084507</v>
      </c>
      <c r="Z626" s="10">
        <f>IFERROR(LOOKUP(H626,{30,43,48,53,58,63,68,73,78,83,88,93,97},{42,47,52,57,62,67,72,77,82,87,92,99,100}),999)</f>
        <v>72</v>
      </c>
      <c r="AA626" s="9">
        <f t="shared" si="80"/>
        <v>2.5704225352112675</v>
      </c>
      <c r="AB626" s="9">
        <f>IFERROR(IF(I626="AI",AA626-VLOOKUP(Q626,'PBT Tag Rates'!$A$6:$L$53,11,FALSE),AA626-VLOOKUP(Q626,'PBT Tag Rates'!$A$6:$L$53,12,FALSE)),0)</f>
        <v>2.5291194087088926</v>
      </c>
      <c r="AC626" s="9">
        <f t="shared" si="81"/>
        <v>15.233170675875288</v>
      </c>
      <c r="AD626" s="12" t="s">
        <v>1969</v>
      </c>
      <c r="AE626" s="8"/>
    </row>
    <row r="627" spans="1:31" x14ac:dyDescent="0.25">
      <c r="A627" t="s">
        <v>2078</v>
      </c>
      <c r="B627" t="s">
        <v>2997</v>
      </c>
      <c r="C627" t="s">
        <v>2998</v>
      </c>
      <c r="D627" s="1">
        <v>45536</v>
      </c>
      <c r="E627">
        <f t="shared" si="76"/>
        <v>40</v>
      </c>
      <c r="F627" t="s">
        <v>6</v>
      </c>
      <c r="G627">
        <v>480</v>
      </c>
      <c r="H627">
        <f t="shared" si="75"/>
        <v>48</v>
      </c>
      <c r="I627" t="s">
        <v>9</v>
      </c>
      <c r="J627">
        <v>1</v>
      </c>
      <c r="K627" t="s">
        <v>8</v>
      </c>
      <c r="L627" t="s">
        <v>8</v>
      </c>
      <c r="M627" t="s">
        <v>6</v>
      </c>
      <c r="N627" t="str">
        <f t="shared" si="77"/>
        <v>M</v>
      </c>
      <c r="O627" t="s">
        <v>7214</v>
      </c>
      <c r="P627" t="s">
        <v>7215</v>
      </c>
      <c r="Q627" t="s">
        <v>7200</v>
      </c>
      <c r="R627">
        <v>2</v>
      </c>
      <c r="S627">
        <f t="shared" si="78"/>
        <v>2022</v>
      </c>
      <c r="T627" t="s">
        <v>12</v>
      </c>
      <c r="U627">
        <v>1</v>
      </c>
      <c r="V627" t="s">
        <v>886</v>
      </c>
      <c r="W627">
        <f>VLOOKUP(Q627,'PBT Tag Rates'!$A$6:$D$67,4,FALSE)</f>
        <v>0.98</v>
      </c>
      <c r="X627">
        <v>1</v>
      </c>
      <c r="Y627" s="8">
        <f t="shared" si="79"/>
        <v>1</v>
      </c>
      <c r="Z627" s="10">
        <f>IFERROR(LOOKUP(H627,{30,43,48,53,58,63,68,73,78,83,88,93,97},{42,47,52,57,62,67,72,77,82,87,92,99,100}),999)</f>
        <v>52</v>
      </c>
      <c r="AA627" s="9">
        <f t="shared" si="80"/>
        <v>2.5</v>
      </c>
      <c r="AB627" s="9">
        <f>IFERROR(IF(I627="AI",AA627-VLOOKUP(Q627,'PBT Tag Rates'!$A$6:$L$53,11,FALSE),AA627-VLOOKUP(Q627,'PBT Tag Rates'!$A$6:$L$53,12,FALSE)),0)</f>
        <v>2.5204081632653059</v>
      </c>
      <c r="AC627" s="9">
        <f t="shared" si="81"/>
        <v>15.180701864721234</v>
      </c>
      <c r="AD627" s="12" t="s">
        <v>1969</v>
      </c>
      <c r="AE627" s="8"/>
    </row>
    <row r="628" spans="1:31" x14ac:dyDescent="0.25">
      <c r="A628" t="s">
        <v>2078</v>
      </c>
      <c r="B628" t="s">
        <v>2999</v>
      </c>
      <c r="C628" t="s">
        <v>1484</v>
      </c>
      <c r="D628" s="1">
        <v>45536</v>
      </c>
      <c r="E628">
        <f t="shared" si="76"/>
        <v>40</v>
      </c>
      <c r="F628" t="s">
        <v>6</v>
      </c>
      <c r="G628">
        <v>710</v>
      </c>
      <c r="H628">
        <f t="shared" si="75"/>
        <v>71</v>
      </c>
      <c r="I628" t="s">
        <v>7</v>
      </c>
      <c r="J628" t="s">
        <v>8</v>
      </c>
      <c r="K628" t="s">
        <v>6769</v>
      </c>
      <c r="L628" t="s">
        <v>8</v>
      </c>
      <c r="M628" t="s">
        <v>6</v>
      </c>
      <c r="N628" t="str">
        <f t="shared" si="77"/>
        <v>M</v>
      </c>
      <c r="O628" t="s">
        <v>1710</v>
      </c>
      <c r="P628" t="s">
        <v>7651</v>
      </c>
      <c r="Q628" t="s">
        <v>940</v>
      </c>
      <c r="R628">
        <v>3</v>
      </c>
      <c r="S628">
        <f t="shared" si="78"/>
        <v>2021</v>
      </c>
      <c r="T628" t="s">
        <v>12</v>
      </c>
      <c r="U628">
        <v>1</v>
      </c>
      <c r="V628" t="s">
        <v>893</v>
      </c>
      <c r="W628">
        <f>VLOOKUP(Q628,'PBT Tag Rates'!$A$6:$D$67,4,FALSE)</f>
        <v>0.98140000000000005</v>
      </c>
      <c r="X628">
        <v>1</v>
      </c>
      <c r="Y628" s="8">
        <f t="shared" si="79"/>
        <v>1.028169014084507</v>
      </c>
      <c r="Z628" s="10">
        <f>IFERROR(LOOKUP(H628,{30,43,48,53,58,63,68,73,78,83,88,93,97},{42,47,52,57,62,67,72,77,82,87,92,99,100}),999)</f>
        <v>72</v>
      </c>
      <c r="AA628" s="9">
        <f t="shared" si="80"/>
        <v>2.5704225352112675</v>
      </c>
      <c r="AB628" s="9">
        <f>IFERROR(IF(I628="AI",AA628-VLOOKUP(Q628,'PBT Tag Rates'!$A$6:$L$53,11,FALSE),AA628-VLOOKUP(Q628,'PBT Tag Rates'!$A$6:$L$53,12,FALSE)),0)</f>
        <v>2.5893750520239842</v>
      </c>
      <c r="AC628" s="9">
        <f t="shared" si="81"/>
        <v>15.596097193161409</v>
      </c>
      <c r="AD628" s="12" t="s">
        <v>1969</v>
      </c>
      <c r="AE628" s="8"/>
    </row>
    <row r="629" spans="1:31" x14ac:dyDescent="0.25">
      <c r="A629" t="s">
        <v>2078</v>
      </c>
      <c r="B629" t="s">
        <v>3000</v>
      </c>
      <c r="C629" t="s">
        <v>3001</v>
      </c>
      <c r="D629" s="1">
        <v>45536</v>
      </c>
      <c r="E629">
        <f t="shared" si="76"/>
        <v>40</v>
      </c>
      <c r="F629" t="s">
        <v>6</v>
      </c>
      <c r="G629">
        <v>690</v>
      </c>
      <c r="H629">
        <f t="shared" si="75"/>
        <v>69</v>
      </c>
      <c r="I629" t="s">
        <v>9</v>
      </c>
      <c r="J629">
        <v>1</v>
      </c>
      <c r="K629" t="s">
        <v>8</v>
      </c>
      <c r="L629" t="s">
        <v>8</v>
      </c>
      <c r="M629" t="s">
        <v>6</v>
      </c>
      <c r="N629" t="str">
        <f t="shared" si="77"/>
        <v>M</v>
      </c>
      <c r="O629" t="s">
        <v>285</v>
      </c>
      <c r="P629" t="s">
        <v>371</v>
      </c>
      <c r="Q629" t="s">
        <v>171</v>
      </c>
      <c r="R629">
        <v>5</v>
      </c>
      <c r="S629">
        <f t="shared" si="78"/>
        <v>2019</v>
      </c>
      <c r="T629" t="s">
        <v>12</v>
      </c>
      <c r="U629">
        <v>1</v>
      </c>
      <c r="V629" t="s">
        <v>889</v>
      </c>
      <c r="W629">
        <f>VLOOKUP(Q629,'PBT Tag Rates'!$A$6:$D$67,4,FALSE)</f>
        <v>0.95971980899999998</v>
      </c>
      <c r="X629">
        <v>1</v>
      </c>
      <c r="Y629" s="8">
        <f t="shared" si="79"/>
        <v>1.028169014084507</v>
      </c>
      <c r="Z629" s="10">
        <f>IFERROR(LOOKUP(H629,{30,43,48,53,58,63,68,73,78,83,88,93,97},{42,47,52,57,62,67,72,77,82,87,92,99,100}),999)</f>
        <v>72</v>
      </c>
      <c r="AA629" s="9">
        <f t="shared" si="80"/>
        <v>2.5704225352112675</v>
      </c>
      <c r="AB629" s="9">
        <f>IFERROR(IF(I629="AI",AA629-VLOOKUP(Q629,'PBT Tag Rates'!$A$6:$L$53,11,FALSE),AA629-VLOOKUP(Q629,'PBT Tag Rates'!$A$6:$L$53,12,FALSE)),0)</f>
        <v>2.6123933173314895</v>
      </c>
      <c r="AC629" s="9">
        <f t="shared" si="81"/>
        <v>15.73473879422002</v>
      </c>
      <c r="AD629" s="12" t="s">
        <v>1969</v>
      </c>
      <c r="AE629" s="8"/>
    </row>
    <row r="630" spans="1:31" x14ac:dyDescent="0.25">
      <c r="A630" t="s">
        <v>2078</v>
      </c>
      <c r="B630" t="s">
        <v>3002</v>
      </c>
      <c r="C630" t="s">
        <v>3003</v>
      </c>
      <c r="D630" s="1">
        <v>45536</v>
      </c>
      <c r="E630">
        <f t="shared" si="76"/>
        <v>40</v>
      </c>
      <c r="F630" t="s">
        <v>6</v>
      </c>
      <c r="G630">
        <v>740</v>
      </c>
      <c r="H630">
        <f t="shared" si="75"/>
        <v>74</v>
      </c>
      <c r="I630" t="s">
        <v>7</v>
      </c>
      <c r="J630" t="s">
        <v>8</v>
      </c>
      <c r="K630" t="s">
        <v>6770</v>
      </c>
      <c r="L630" t="s">
        <v>8</v>
      </c>
      <c r="M630" t="s">
        <v>6</v>
      </c>
      <c r="N630" t="str">
        <f t="shared" si="77"/>
        <v>M</v>
      </c>
      <c r="O630" t="s">
        <v>1816</v>
      </c>
      <c r="P630" t="s">
        <v>1817</v>
      </c>
      <c r="Q630" t="s">
        <v>295</v>
      </c>
      <c r="R630">
        <v>4</v>
      </c>
      <c r="S630">
        <f t="shared" si="78"/>
        <v>2020</v>
      </c>
      <c r="T630" t="s">
        <v>12</v>
      </c>
      <c r="U630">
        <v>0.999999999999999</v>
      </c>
      <c r="V630" t="s">
        <v>893</v>
      </c>
      <c r="W630">
        <f>VLOOKUP(Q630,'PBT Tag Rates'!$A$6:$D$67,4,FALSE)</f>
        <v>0.98961045999999997</v>
      </c>
      <c r="X630">
        <v>1</v>
      </c>
      <c r="Y630" s="8">
        <f t="shared" si="79"/>
        <v>1.0104166666666667</v>
      </c>
      <c r="Z630" s="10">
        <f>IFERROR(LOOKUP(H630,{30,43,48,53,58,63,68,73,78,83,88,93,97},{42,47,52,57,62,67,72,77,82,87,92,99,100}),999)</f>
        <v>77</v>
      </c>
      <c r="AA630" s="9">
        <f t="shared" si="80"/>
        <v>2.5260416666666665</v>
      </c>
      <c r="AB630" s="9">
        <f>IFERROR(IF(I630="AI",AA630-VLOOKUP(Q630,'PBT Tag Rates'!$A$6:$L$53,11,FALSE),AA630-VLOOKUP(Q630,'PBT Tag Rates'!$A$6:$L$53,12,FALSE)),0)</f>
        <v>2.5365402824553476</v>
      </c>
      <c r="AC630" s="9">
        <f t="shared" si="81"/>
        <v>15.277867433155553</v>
      </c>
      <c r="AD630" s="12" t="s">
        <v>1969</v>
      </c>
      <c r="AE630" s="8"/>
    </row>
    <row r="631" spans="1:31" x14ac:dyDescent="0.25">
      <c r="A631" t="s">
        <v>2078</v>
      </c>
      <c r="B631" t="s">
        <v>3004</v>
      </c>
      <c r="C631" t="s">
        <v>1485</v>
      </c>
      <c r="D631" s="1">
        <v>45536</v>
      </c>
      <c r="E631">
        <f t="shared" si="76"/>
        <v>40</v>
      </c>
      <c r="F631" t="s">
        <v>14</v>
      </c>
      <c r="G631">
        <v>730</v>
      </c>
      <c r="H631">
        <f t="shared" ref="H631:H694" si="82">G631/10</f>
        <v>73</v>
      </c>
      <c r="I631" t="s">
        <v>7</v>
      </c>
      <c r="J631" t="s">
        <v>8</v>
      </c>
      <c r="K631" t="s">
        <v>6771</v>
      </c>
      <c r="L631" t="s">
        <v>8</v>
      </c>
      <c r="M631" t="s">
        <v>14</v>
      </c>
      <c r="N631" t="str">
        <f t="shared" si="77"/>
        <v>F</v>
      </c>
      <c r="O631" t="s">
        <v>1574</v>
      </c>
      <c r="P631" t="s">
        <v>1575</v>
      </c>
      <c r="Q631" t="s">
        <v>295</v>
      </c>
      <c r="R631">
        <v>4</v>
      </c>
      <c r="S631">
        <f t="shared" si="78"/>
        <v>2020</v>
      </c>
      <c r="T631" t="s">
        <v>12</v>
      </c>
      <c r="U631">
        <v>0.999999999999999</v>
      </c>
      <c r="V631" t="s">
        <v>886</v>
      </c>
      <c r="W631">
        <f>VLOOKUP(Q631,'PBT Tag Rates'!$A$6:$D$67,4,FALSE)</f>
        <v>0.98961045999999997</v>
      </c>
      <c r="X631">
        <v>1</v>
      </c>
      <c r="Y631" s="8">
        <f t="shared" si="79"/>
        <v>1</v>
      </c>
      <c r="Z631" s="10">
        <f>IFERROR(LOOKUP(H631,{30,43,48,53,58,63,68,73,78,83,88,93,97},{42,47,52,57,62,67,72,77,82,87,92,99,100}),999)</f>
        <v>77</v>
      </c>
      <c r="AA631" s="9">
        <f t="shared" si="80"/>
        <v>2.5</v>
      </c>
      <c r="AB631" s="9">
        <f>IFERROR(IF(I631="AI",AA631-VLOOKUP(Q631,'PBT Tag Rates'!$A$6:$L$53,11,FALSE),AA631-VLOOKUP(Q631,'PBT Tag Rates'!$A$6:$L$53,12,FALSE)),0)</f>
        <v>2.5104986157886811</v>
      </c>
      <c r="AC631" s="9">
        <f t="shared" si="81"/>
        <v>15.121015545636293</v>
      </c>
      <c r="AD631" s="12" t="s">
        <v>1969</v>
      </c>
      <c r="AE631" s="8"/>
    </row>
    <row r="632" spans="1:31" x14ac:dyDescent="0.25">
      <c r="A632" t="s">
        <v>2078</v>
      </c>
      <c r="B632" t="s">
        <v>3005</v>
      </c>
      <c r="C632" t="s">
        <v>3006</v>
      </c>
      <c r="D632" s="1">
        <v>45536</v>
      </c>
      <c r="E632">
        <f t="shared" si="76"/>
        <v>40</v>
      </c>
      <c r="F632" t="s">
        <v>6</v>
      </c>
      <c r="G632">
        <v>420</v>
      </c>
      <c r="H632">
        <f t="shared" si="82"/>
        <v>42</v>
      </c>
      <c r="I632" t="s">
        <v>9</v>
      </c>
      <c r="J632">
        <v>1</v>
      </c>
      <c r="K632" t="s">
        <v>8</v>
      </c>
      <c r="L632" t="s">
        <v>8</v>
      </c>
      <c r="M632" t="s">
        <v>6</v>
      </c>
      <c r="N632" t="str">
        <f t="shared" si="77"/>
        <v>M</v>
      </c>
      <c r="O632" t="s">
        <v>7652</v>
      </c>
      <c r="P632" t="s">
        <v>7653</v>
      </c>
      <c r="Q632" t="s">
        <v>7200</v>
      </c>
      <c r="R632">
        <v>2</v>
      </c>
      <c r="S632">
        <f t="shared" si="78"/>
        <v>2022</v>
      </c>
      <c r="T632" t="s">
        <v>12</v>
      </c>
      <c r="U632">
        <v>1</v>
      </c>
      <c r="V632" t="s">
        <v>740</v>
      </c>
      <c r="W632">
        <f>VLOOKUP(Q632,'PBT Tag Rates'!$A$6:$D$67,4,FALSE)</f>
        <v>0.98</v>
      </c>
      <c r="X632">
        <v>1</v>
      </c>
      <c r="Y632" s="8">
        <f t="shared" si="79"/>
        <v>1</v>
      </c>
      <c r="Z632" s="10">
        <f>IFERROR(LOOKUP(H632,{30,43,48,53,58,63,68,73,78,83,88,93,97},{42,47,52,57,62,67,72,77,82,87,92,99,100}),999)</f>
        <v>42</v>
      </c>
      <c r="AA632" s="9">
        <f t="shared" si="80"/>
        <v>2.5</v>
      </c>
      <c r="AB632" s="9">
        <f>IFERROR(IF(I632="AI",AA632-VLOOKUP(Q632,'PBT Tag Rates'!$A$6:$L$53,11,FALSE),AA632-VLOOKUP(Q632,'PBT Tag Rates'!$A$6:$L$53,12,FALSE)),0)</f>
        <v>2.5204081632653059</v>
      </c>
      <c r="AC632" s="9">
        <f t="shared" si="81"/>
        <v>15.180701864721234</v>
      </c>
      <c r="AD632" s="12" t="s">
        <v>1969</v>
      </c>
      <c r="AE632" s="8"/>
    </row>
    <row r="633" spans="1:31" x14ac:dyDescent="0.25">
      <c r="A633" t="s">
        <v>2078</v>
      </c>
      <c r="B633" t="s">
        <v>3007</v>
      </c>
      <c r="C633" t="s">
        <v>1487</v>
      </c>
      <c r="D633" s="1">
        <v>45536</v>
      </c>
      <c r="E633">
        <f t="shared" si="76"/>
        <v>40</v>
      </c>
      <c r="F633" t="s">
        <v>6</v>
      </c>
      <c r="G633">
        <v>770</v>
      </c>
      <c r="H633">
        <f t="shared" si="82"/>
        <v>77</v>
      </c>
      <c r="I633" t="s">
        <v>7</v>
      </c>
      <c r="J633" t="s">
        <v>8</v>
      </c>
      <c r="K633" t="s">
        <v>6772</v>
      </c>
      <c r="L633" t="s">
        <v>8</v>
      </c>
      <c r="M633" t="s">
        <v>6</v>
      </c>
      <c r="N633" t="str">
        <f t="shared" si="77"/>
        <v>M</v>
      </c>
      <c r="O633" t="s">
        <v>7654</v>
      </c>
      <c r="P633" t="s">
        <v>7655</v>
      </c>
      <c r="Q633" t="s">
        <v>295</v>
      </c>
      <c r="R633">
        <v>4</v>
      </c>
      <c r="S633">
        <f t="shared" si="78"/>
        <v>2020</v>
      </c>
      <c r="T633" t="s">
        <v>12</v>
      </c>
      <c r="U633">
        <v>0.999999999999997</v>
      </c>
      <c r="V633" t="s">
        <v>740</v>
      </c>
      <c r="W633">
        <f>VLOOKUP(Q633,'PBT Tag Rates'!$A$6:$D$67,4,FALSE)</f>
        <v>0.98961045999999997</v>
      </c>
      <c r="X633">
        <v>1</v>
      </c>
      <c r="Y633" s="8">
        <f t="shared" si="79"/>
        <v>1.0104166666666667</v>
      </c>
      <c r="Z633" s="10">
        <f>IFERROR(LOOKUP(H633,{30,43,48,53,58,63,68,73,78,83,88,93,97},{42,47,52,57,62,67,72,77,82,87,92,99,100}),999)</f>
        <v>77</v>
      </c>
      <c r="AA633" s="9">
        <f t="shared" si="80"/>
        <v>2.5260416666666665</v>
      </c>
      <c r="AB633" s="9">
        <f>IFERROR(IF(I633="AI",AA633-VLOOKUP(Q633,'PBT Tag Rates'!$A$6:$L$53,11,FALSE),AA633-VLOOKUP(Q633,'PBT Tag Rates'!$A$6:$L$53,12,FALSE)),0)</f>
        <v>2.5365402824553476</v>
      </c>
      <c r="AC633" s="9">
        <f t="shared" si="81"/>
        <v>15.277867433155553</v>
      </c>
      <c r="AD633" s="12" t="s">
        <v>1969</v>
      </c>
      <c r="AE633" s="8"/>
    </row>
    <row r="634" spans="1:31" x14ac:dyDescent="0.25">
      <c r="A634" t="s">
        <v>2078</v>
      </c>
      <c r="B634" t="s">
        <v>3008</v>
      </c>
      <c r="C634" t="s">
        <v>1488</v>
      </c>
      <c r="D634" s="1">
        <v>45536</v>
      </c>
      <c r="E634">
        <f t="shared" si="76"/>
        <v>40</v>
      </c>
      <c r="F634" t="s">
        <v>14</v>
      </c>
      <c r="G634">
        <v>760</v>
      </c>
      <c r="H634">
        <f t="shared" si="82"/>
        <v>76</v>
      </c>
      <c r="I634" t="s">
        <v>9</v>
      </c>
      <c r="J634">
        <v>1</v>
      </c>
      <c r="K634" t="s">
        <v>8</v>
      </c>
      <c r="L634" t="s">
        <v>8</v>
      </c>
      <c r="M634" t="s">
        <v>6</v>
      </c>
      <c r="N634" t="str">
        <f t="shared" si="77"/>
        <v>M</v>
      </c>
      <c r="O634" t="s">
        <v>1159</v>
      </c>
      <c r="P634" t="s">
        <v>1486</v>
      </c>
      <c r="Q634" t="s">
        <v>171</v>
      </c>
      <c r="R634">
        <v>5</v>
      </c>
      <c r="S634">
        <f t="shared" si="78"/>
        <v>2019</v>
      </c>
      <c r="T634" t="s">
        <v>12</v>
      </c>
      <c r="U634">
        <v>0.999999999999997</v>
      </c>
      <c r="V634" t="s">
        <v>945</v>
      </c>
      <c r="W634">
        <f>VLOOKUP(Q634,'PBT Tag Rates'!$A$6:$D$67,4,FALSE)</f>
        <v>0.95971980899999998</v>
      </c>
      <c r="X634">
        <v>1</v>
      </c>
      <c r="Y634" s="8">
        <f t="shared" si="79"/>
        <v>1.0104166666666667</v>
      </c>
      <c r="Z634" s="10">
        <f>IFERROR(LOOKUP(H634,{30,43,48,53,58,63,68,73,78,83,88,93,97},{42,47,52,57,62,67,72,77,82,87,92,99,100}),999)</f>
        <v>77</v>
      </c>
      <c r="AA634" s="9">
        <f t="shared" si="80"/>
        <v>2.5260416666666665</v>
      </c>
      <c r="AB634" s="9">
        <f>IFERROR(IF(I634="AI",AA634-VLOOKUP(Q634,'PBT Tag Rates'!$A$6:$L$53,11,FALSE),AA634-VLOOKUP(Q634,'PBT Tag Rates'!$A$6:$L$53,12,FALSE)),0)</f>
        <v>2.5680124487868885</v>
      </c>
      <c r="AC634" s="9">
        <f t="shared" si="81"/>
        <v>15.46742783098297</v>
      </c>
      <c r="AD634" s="12" t="s">
        <v>1969</v>
      </c>
      <c r="AE634" s="8"/>
    </row>
    <row r="635" spans="1:31" x14ac:dyDescent="0.25">
      <c r="A635" t="s">
        <v>2078</v>
      </c>
      <c r="B635" t="s">
        <v>3009</v>
      </c>
      <c r="C635" t="s">
        <v>3010</v>
      </c>
      <c r="D635" s="1">
        <v>45536</v>
      </c>
      <c r="E635">
        <f t="shared" si="76"/>
        <v>40</v>
      </c>
      <c r="F635" t="s">
        <v>14</v>
      </c>
      <c r="G635">
        <v>730</v>
      </c>
      <c r="H635">
        <f t="shared" si="82"/>
        <v>73</v>
      </c>
      <c r="I635" t="s">
        <v>9</v>
      </c>
      <c r="J635">
        <v>1</v>
      </c>
      <c r="K635" t="s">
        <v>8</v>
      </c>
      <c r="L635" t="s">
        <v>8</v>
      </c>
      <c r="M635" t="s">
        <v>14</v>
      </c>
      <c r="N635" t="str">
        <f t="shared" si="77"/>
        <v>F</v>
      </c>
      <c r="O635" t="s">
        <v>7586</v>
      </c>
      <c r="P635" t="s">
        <v>7587</v>
      </c>
      <c r="Q635" t="s">
        <v>295</v>
      </c>
      <c r="R635">
        <v>4</v>
      </c>
      <c r="S635">
        <f t="shared" si="78"/>
        <v>2020</v>
      </c>
      <c r="T635" t="s">
        <v>12</v>
      </c>
      <c r="U635">
        <v>0.999999999999998</v>
      </c>
      <c r="V635" t="s">
        <v>892</v>
      </c>
      <c r="W635">
        <f>VLOOKUP(Q635,'PBT Tag Rates'!$A$6:$D$67,4,FALSE)</f>
        <v>0.98961045999999997</v>
      </c>
      <c r="X635">
        <v>1</v>
      </c>
      <c r="Y635" s="8">
        <f t="shared" si="79"/>
        <v>1</v>
      </c>
      <c r="Z635" s="10">
        <f>IFERROR(LOOKUP(H635,{30,43,48,53,58,63,68,73,78,83,88,93,97},{42,47,52,57,62,67,72,77,82,87,92,99,100}),999)</f>
        <v>77</v>
      </c>
      <c r="AA635" s="9">
        <f t="shared" si="80"/>
        <v>2.5</v>
      </c>
      <c r="AB635" s="9">
        <f>IFERROR(IF(I635="AI",AA635-VLOOKUP(Q635,'PBT Tag Rates'!$A$6:$L$53,11,FALSE),AA635-VLOOKUP(Q635,'PBT Tag Rates'!$A$6:$L$53,12,FALSE)),0)</f>
        <v>2.5104986157886811</v>
      </c>
      <c r="AC635" s="9">
        <f t="shared" si="81"/>
        <v>15.121015545636293</v>
      </c>
      <c r="AD635" s="12" t="s">
        <v>1969</v>
      </c>
      <c r="AE635" s="8"/>
    </row>
    <row r="636" spans="1:31" x14ac:dyDescent="0.25">
      <c r="A636" t="s">
        <v>2078</v>
      </c>
      <c r="B636" t="s">
        <v>3011</v>
      </c>
      <c r="C636" t="s">
        <v>3012</v>
      </c>
      <c r="D636" s="1">
        <v>45536</v>
      </c>
      <c r="E636">
        <f t="shared" si="76"/>
        <v>40</v>
      </c>
      <c r="F636" t="s">
        <v>6</v>
      </c>
      <c r="G636">
        <v>740</v>
      </c>
      <c r="H636">
        <f t="shared" si="82"/>
        <v>74</v>
      </c>
      <c r="I636" t="s">
        <v>7</v>
      </c>
      <c r="J636" t="s">
        <v>8</v>
      </c>
      <c r="K636" t="s">
        <v>6773</v>
      </c>
      <c r="L636" t="s">
        <v>8</v>
      </c>
      <c r="M636" t="s">
        <v>6</v>
      </c>
      <c r="N636" t="str">
        <f t="shared" si="77"/>
        <v>M</v>
      </c>
      <c r="O636" t="s">
        <v>386</v>
      </c>
      <c r="P636" t="s">
        <v>387</v>
      </c>
      <c r="Q636" t="s">
        <v>171</v>
      </c>
      <c r="R636">
        <v>5</v>
      </c>
      <c r="S636">
        <f t="shared" si="78"/>
        <v>2019</v>
      </c>
      <c r="T636" t="s">
        <v>12</v>
      </c>
      <c r="U636">
        <v>1</v>
      </c>
      <c r="V636" t="s">
        <v>888</v>
      </c>
      <c r="W636">
        <f>VLOOKUP(Q636,'PBT Tag Rates'!$A$6:$D$67,4,FALSE)</f>
        <v>0.95971980899999998</v>
      </c>
      <c r="X636">
        <v>1</v>
      </c>
      <c r="Y636" s="8">
        <f t="shared" si="79"/>
        <v>1.0104166666666667</v>
      </c>
      <c r="Z636" s="10">
        <f>IFERROR(LOOKUP(H636,{30,43,48,53,58,63,68,73,78,83,88,93,97},{42,47,52,57,62,67,72,77,82,87,92,99,100}),999)</f>
        <v>77</v>
      </c>
      <c r="AA636" s="9">
        <f t="shared" si="80"/>
        <v>2.5260416666666665</v>
      </c>
      <c r="AB636" s="9">
        <f>IFERROR(IF(I636="AI",AA636-VLOOKUP(Q636,'PBT Tag Rates'!$A$6:$L$53,11,FALSE),AA636-VLOOKUP(Q636,'PBT Tag Rates'!$A$6:$L$53,12,FALSE)),0)</f>
        <v>2.5680124487868885</v>
      </c>
      <c r="AC636" s="9">
        <f t="shared" si="81"/>
        <v>15.46742783098297</v>
      </c>
      <c r="AD636" s="12" t="s">
        <v>1969</v>
      </c>
      <c r="AE636" s="8"/>
    </row>
    <row r="637" spans="1:31" x14ac:dyDescent="0.25">
      <c r="A637" t="s">
        <v>2078</v>
      </c>
      <c r="B637" t="s">
        <v>3013</v>
      </c>
      <c r="C637" t="s">
        <v>3014</v>
      </c>
      <c r="D637" s="1">
        <v>45536</v>
      </c>
      <c r="E637">
        <f t="shared" si="76"/>
        <v>40</v>
      </c>
      <c r="F637" t="s">
        <v>6</v>
      </c>
      <c r="G637">
        <v>630</v>
      </c>
      <c r="H637">
        <f t="shared" si="82"/>
        <v>63</v>
      </c>
      <c r="I637" t="s">
        <v>7</v>
      </c>
      <c r="J637" t="s">
        <v>8</v>
      </c>
      <c r="K637" t="s">
        <v>8</v>
      </c>
      <c r="L637" t="s">
        <v>8</v>
      </c>
      <c r="M637" t="s">
        <v>6</v>
      </c>
      <c r="N637" t="str">
        <f t="shared" si="77"/>
        <v>M</v>
      </c>
      <c r="O637" t="s">
        <v>1574</v>
      </c>
      <c r="P637" t="s">
        <v>1575</v>
      </c>
      <c r="Q637" t="s">
        <v>295</v>
      </c>
      <c r="R637">
        <v>4</v>
      </c>
      <c r="S637">
        <f t="shared" si="78"/>
        <v>2020</v>
      </c>
      <c r="T637" t="s">
        <v>12</v>
      </c>
      <c r="U637">
        <v>1</v>
      </c>
      <c r="V637" t="s">
        <v>886</v>
      </c>
      <c r="W637">
        <f>VLOOKUP(Q637,'PBT Tag Rates'!$A$6:$D$67,4,FALSE)</f>
        <v>0.98961045999999997</v>
      </c>
      <c r="X637">
        <v>1</v>
      </c>
      <c r="Y637" s="8">
        <f t="shared" si="79"/>
        <v>1</v>
      </c>
      <c r="Z637" s="10">
        <f>IFERROR(LOOKUP(H637,{30,43,48,53,58,63,68,73,78,83,88,93,97},{42,47,52,57,62,67,72,77,82,87,92,99,100}),999)</f>
        <v>67</v>
      </c>
      <c r="AA637" s="9">
        <f t="shared" si="80"/>
        <v>2.5</v>
      </c>
      <c r="AB637" s="9">
        <f>IFERROR(IF(I637="AI",AA637-VLOOKUP(Q637,'PBT Tag Rates'!$A$6:$L$53,11,FALSE),AA637-VLOOKUP(Q637,'PBT Tag Rates'!$A$6:$L$53,12,FALSE)),0)</f>
        <v>2.5104986157886811</v>
      </c>
      <c r="AC637" s="9">
        <f t="shared" si="81"/>
        <v>15.121015545636293</v>
      </c>
      <c r="AD637" s="12" t="s">
        <v>1969</v>
      </c>
      <c r="AE637" s="8"/>
    </row>
    <row r="638" spans="1:31" x14ac:dyDescent="0.25">
      <c r="A638" t="s">
        <v>2078</v>
      </c>
      <c r="B638" t="s">
        <v>3015</v>
      </c>
      <c r="C638" t="s">
        <v>3016</v>
      </c>
      <c r="D638" s="1">
        <v>45536</v>
      </c>
      <c r="E638">
        <f t="shared" si="76"/>
        <v>40</v>
      </c>
      <c r="F638" t="s">
        <v>6</v>
      </c>
      <c r="G638">
        <v>430</v>
      </c>
      <c r="H638">
        <f t="shared" si="82"/>
        <v>43</v>
      </c>
      <c r="I638" t="s">
        <v>9</v>
      </c>
      <c r="J638">
        <v>1</v>
      </c>
      <c r="K638" t="s">
        <v>8</v>
      </c>
      <c r="L638" t="s">
        <v>8</v>
      </c>
      <c r="M638" t="s">
        <v>6</v>
      </c>
      <c r="N638" t="str">
        <f t="shared" si="77"/>
        <v>M</v>
      </c>
      <c r="O638" t="s">
        <v>7329</v>
      </c>
      <c r="P638" t="s">
        <v>7656</v>
      </c>
      <c r="Q638" t="s">
        <v>7200</v>
      </c>
      <c r="R638">
        <v>2</v>
      </c>
      <c r="S638">
        <f t="shared" si="78"/>
        <v>2022</v>
      </c>
      <c r="T638" t="s">
        <v>12</v>
      </c>
      <c r="U638">
        <v>1.00000000000001</v>
      </c>
      <c r="V638" t="s">
        <v>889</v>
      </c>
      <c r="W638">
        <f>VLOOKUP(Q638,'PBT Tag Rates'!$A$6:$D$67,4,FALSE)</f>
        <v>0.98</v>
      </c>
      <c r="X638">
        <v>1</v>
      </c>
      <c r="Y638" s="8">
        <f t="shared" si="79"/>
        <v>1</v>
      </c>
      <c r="Z638" s="10">
        <f>IFERROR(LOOKUP(H638,{30,43,48,53,58,63,68,73,78,83,88,93,97},{42,47,52,57,62,67,72,77,82,87,92,99,100}),999)</f>
        <v>47</v>
      </c>
      <c r="AA638" s="9">
        <f t="shared" si="80"/>
        <v>2.5</v>
      </c>
      <c r="AB638" s="9">
        <f>IFERROR(IF(I638="AI",AA638-VLOOKUP(Q638,'PBT Tag Rates'!$A$6:$L$53,11,FALSE),AA638-VLOOKUP(Q638,'PBT Tag Rates'!$A$6:$L$53,12,FALSE)),0)</f>
        <v>2.5204081632653059</v>
      </c>
      <c r="AC638" s="9">
        <f t="shared" si="81"/>
        <v>15.180701864721234</v>
      </c>
      <c r="AD638" s="12" t="s">
        <v>1969</v>
      </c>
      <c r="AE638" s="8"/>
    </row>
    <row r="639" spans="1:31" x14ac:dyDescent="0.25">
      <c r="A639" t="s">
        <v>2078</v>
      </c>
      <c r="B639" t="s">
        <v>3017</v>
      </c>
      <c r="C639" t="s">
        <v>1493</v>
      </c>
      <c r="D639" s="1">
        <v>45536</v>
      </c>
      <c r="E639">
        <f t="shared" si="76"/>
        <v>40</v>
      </c>
      <c r="F639" t="s">
        <v>6</v>
      </c>
      <c r="G639">
        <v>700</v>
      </c>
      <c r="H639">
        <f t="shared" si="82"/>
        <v>70</v>
      </c>
      <c r="I639" t="s">
        <v>7</v>
      </c>
      <c r="J639" t="s">
        <v>8</v>
      </c>
      <c r="K639" t="s">
        <v>6774</v>
      </c>
      <c r="L639" t="s">
        <v>8</v>
      </c>
      <c r="M639" t="s">
        <v>6</v>
      </c>
      <c r="N639" t="str">
        <f t="shared" si="77"/>
        <v>M</v>
      </c>
      <c r="O639" t="s">
        <v>1386</v>
      </c>
      <c r="P639" t="s">
        <v>7657</v>
      </c>
      <c r="Q639" t="s">
        <v>295</v>
      </c>
      <c r="R639">
        <v>4</v>
      </c>
      <c r="S639">
        <f t="shared" si="78"/>
        <v>2020</v>
      </c>
      <c r="T639" t="s">
        <v>12</v>
      </c>
      <c r="U639">
        <v>1</v>
      </c>
      <c r="V639" t="s">
        <v>888</v>
      </c>
      <c r="W639">
        <f>VLOOKUP(Q639,'PBT Tag Rates'!$A$6:$D$67,4,FALSE)</f>
        <v>0.98961045999999997</v>
      </c>
      <c r="X639">
        <v>1</v>
      </c>
      <c r="Y639" s="8">
        <f t="shared" si="79"/>
        <v>1.028169014084507</v>
      </c>
      <c r="Z639" s="10">
        <f>IFERROR(LOOKUP(H639,{30,43,48,53,58,63,68,73,78,83,88,93,97},{42,47,52,57,62,67,72,77,82,87,92,99,100}),999)</f>
        <v>72</v>
      </c>
      <c r="AA639" s="9">
        <f t="shared" si="80"/>
        <v>2.5704225352112675</v>
      </c>
      <c r="AB639" s="9">
        <f>IFERROR(IF(I639="AI",AA639-VLOOKUP(Q639,'PBT Tag Rates'!$A$6:$L$53,11,FALSE),AA639-VLOOKUP(Q639,'PBT Tag Rates'!$A$6:$L$53,12,FALSE)),0)</f>
        <v>2.5809211509999486</v>
      </c>
      <c r="AC639" s="9">
        <f t="shared" si="81"/>
        <v>15.545178396392602</v>
      </c>
      <c r="AD639" s="12" t="s">
        <v>1969</v>
      </c>
      <c r="AE639" s="8"/>
    </row>
    <row r="640" spans="1:31" x14ac:dyDescent="0.25">
      <c r="A640" t="s">
        <v>2078</v>
      </c>
      <c r="B640" t="s">
        <v>3018</v>
      </c>
      <c r="C640" t="s">
        <v>3019</v>
      </c>
      <c r="D640" s="1">
        <v>45536</v>
      </c>
      <c r="E640">
        <f t="shared" si="76"/>
        <v>40</v>
      </c>
      <c r="F640" t="s">
        <v>6</v>
      </c>
      <c r="G640">
        <v>660</v>
      </c>
      <c r="H640">
        <f t="shared" si="82"/>
        <v>66</v>
      </c>
      <c r="I640" t="s">
        <v>7</v>
      </c>
      <c r="J640" t="s">
        <v>8</v>
      </c>
      <c r="K640" t="s">
        <v>8</v>
      </c>
      <c r="L640" t="s">
        <v>8</v>
      </c>
      <c r="M640" t="s">
        <v>14</v>
      </c>
      <c r="N640" t="str">
        <f t="shared" si="77"/>
        <v>F</v>
      </c>
      <c r="O640" t="s">
        <v>8</v>
      </c>
      <c r="P640" t="s">
        <v>8</v>
      </c>
      <c r="Q640" t="s">
        <v>11</v>
      </c>
      <c r="R640" t="s">
        <v>8</v>
      </c>
      <c r="S640" t="str">
        <f t="shared" si="78"/>
        <v>U</v>
      </c>
      <c r="T640" t="s">
        <v>12</v>
      </c>
      <c r="U640">
        <v>0.999999999999999</v>
      </c>
      <c r="V640" t="s">
        <v>8</v>
      </c>
      <c r="W640">
        <f>VLOOKUP(Q640,'PBT Tag Rates'!$A$6:$D$67,4,FALSE)</f>
        <v>1</v>
      </c>
      <c r="X640">
        <v>1</v>
      </c>
      <c r="Y640" s="8">
        <f t="shared" si="79"/>
        <v>1</v>
      </c>
      <c r="Z640" s="10">
        <f>IFERROR(LOOKUP(H640,{30,43,48,53,58,63,68,73,78,83,88,93,97},{42,47,52,57,62,67,72,77,82,87,92,99,100}),999)</f>
        <v>67</v>
      </c>
      <c r="AA640" s="9">
        <f t="shared" si="80"/>
        <v>2.5</v>
      </c>
      <c r="AB640" s="9">
        <f>IFERROR(IF(I640="AI",AA640-VLOOKUP(Q640,'PBT Tag Rates'!$A$6:$L$53,11,FALSE),AA640-VLOOKUP(Q640,'PBT Tag Rates'!$A$6:$L$53,12,FALSE)),0)</f>
        <v>2.4586968734976251</v>
      </c>
      <c r="AC640" s="9">
        <f t="shared" si="81"/>
        <v>14.809007825118979</v>
      </c>
      <c r="AD640" s="12" t="s">
        <v>1969</v>
      </c>
      <c r="AE640" s="8"/>
    </row>
    <row r="641" spans="1:31" x14ac:dyDescent="0.25">
      <c r="A641" t="s">
        <v>2078</v>
      </c>
      <c r="B641" t="s">
        <v>3020</v>
      </c>
      <c r="C641" t="s">
        <v>3021</v>
      </c>
      <c r="D641" s="1">
        <v>45536</v>
      </c>
      <c r="E641">
        <f t="shared" si="76"/>
        <v>40</v>
      </c>
      <c r="F641" t="s">
        <v>14</v>
      </c>
      <c r="G641">
        <v>780</v>
      </c>
      <c r="H641">
        <f t="shared" si="82"/>
        <v>78</v>
      </c>
      <c r="I641" t="s">
        <v>7</v>
      </c>
      <c r="J641" t="s">
        <v>8</v>
      </c>
      <c r="K641" t="s">
        <v>6775</v>
      </c>
      <c r="L641" t="s">
        <v>8</v>
      </c>
      <c r="M641" t="s">
        <v>14</v>
      </c>
      <c r="N641" t="str">
        <f t="shared" si="77"/>
        <v>F</v>
      </c>
      <c r="O641" t="s">
        <v>8</v>
      </c>
      <c r="P641" t="s">
        <v>8</v>
      </c>
      <c r="Q641" t="s">
        <v>11</v>
      </c>
      <c r="R641" t="s">
        <v>8</v>
      </c>
      <c r="S641" t="str">
        <f t="shared" si="78"/>
        <v>U</v>
      </c>
      <c r="T641" t="s">
        <v>12</v>
      </c>
      <c r="U641">
        <v>1</v>
      </c>
      <c r="V641" t="s">
        <v>8</v>
      </c>
      <c r="W641">
        <f>VLOOKUP(Q641,'PBT Tag Rates'!$A$6:$D$67,4,FALSE)</f>
        <v>1</v>
      </c>
      <c r="X641">
        <v>1</v>
      </c>
      <c r="Y641" s="8">
        <f t="shared" si="79"/>
        <v>1.0208333333333333</v>
      </c>
      <c r="Z641" s="10">
        <f>IFERROR(LOOKUP(H641,{30,43,48,53,58,63,68,73,78,83,88,93,97},{42,47,52,57,62,67,72,77,82,87,92,99,100}),999)</f>
        <v>82</v>
      </c>
      <c r="AA641" s="9">
        <f t="shared" si="80"/>
        <v>2.552083333333333</v>
      </c>
      <c r="AB641" s="9">
        <f>IFERROR(IF(I641="AI",AA641-VLOOKUP(Q641,'PBT Tag Rates'!$A$6:$L$53,11,FALSE),AA641-VLOOKUP(Q641,'PBT Tag Rates'!$A$6:$L$53,12,FALSE)),0)</f>
        <v>2.5107802068309582</v>
      </c>
      <c r="AC641" s="9">
        <f t="shared" si="81"/>
        <v>15.122711600157498</v>
      </c>
      <c r="AD641" s="12" t="s">
        <v>1970</v>
      </c>
      <c r="AE641" s="8"/>
    </row>
    <row r="642" spans="1:31" x14ac:dyDescent="0.25">
      <c r="A642" t="s">
        <v>2078</v>
      </c>
      <c r="B642" t="s">
        <v>3022</v>
      </c>
      <c r="C642" t="s">
        <v>3023</v>
      </c>
      <c r="D642" s="1">
        <v>45536</v>
      </c>
      <c r="E642">
        <f t="shared" si="76"/>
        <v>40</v>
      </c>
      <c r="F642" t="s">
        <v>14</v>
      </c>
      <c r="G642">
        <v>690</v>
      </c>
      <c r="H642">
        <f t="shared" si="82"/>
        <v>69</v>
      </c>
      <c r="I642" t="s">
        <v>9</v>
      </c>
      <c r="J642">
        <v>1</v>
      </c>
      <c r="K642" t="s">
        <v>8</v>
      </c>
      <c r="L642" t="s">
        <v>8</v>
      </c>
      <c r="M642" t="s">
        <v>14</v>
      </c>
      <c r="N642" t="str">
        <f t="shared" si="77"/>
        <v>F</v>
      </c>
      <c r="O642" t="s">
        <v>448</v>
      </c>
      <c r="P642" t="s">
        <v>1091</v>
      </c>
      <c r="Q642" t="s">
        <v>171</v>
      </c>
      <c r="R642">
        <v>5</v>
      </c>
      <c r="S642">
        <f t="shared" si="78"/>
        <v>2019</v>
      </c>
      <c r="T642" t="s">
        <v>12</v>
      </c>
      <c r="U642">
        <v>1</v>
      </c>
      <c r="V642" t="s">
        <v>892</v>
      </c>
      <c r="W642">
        <f>VLOOKUP(Q642,'PBT Tag Rates'!$A$6:$D$67,4,FALSE)</f>
        <v>0.95971980899999998</v>
      </c>
      <c r="X642">
        <v>1</v>
      </c>
      <c r="Y642" s="8">
        <f t="shared" si="79"/>
        <v>1</v>
      </c>
      <c r="Z642" s="10">
        <f>IFERROR(LOOKUP(H642,{30,43,48,53,58,63,68,73,78,83,88,93,97},{42,47,52,57,62,67,72,77,82,87,92,99,100}),999)</f>
        <v>72</v>
      </c>
      <c r="AA642" s="9">
        <f t="shared" si="80"/>
        <v>2.5</v>
      </c>
      <c r="AB642" s="9">
        <f>IFERROR(IF(I642="AI",AA642-VLOOKUP(Q642,'PBT Tag Rates'!$A$6:$L$53,11,FALSE),AA642-VLOOKUP(Q642,'PBT Tag Rates'!$A$6:$L$53,12,FALSE)),0)</f>
        <v>2.541970782120222</v>
      </c>
      <c r="AC642" s="9">
        <f t="shared" si="81"/>
        <v>15.310575943463711</v>
      </c>
      <c r="AD642" s="12" t="s">
        <v>1969</v>
      </c>
      <c r="AE642" s="8"/>
    </row>
    <row r="643" spans="1:31" x14ac:dyDescent="0.25">
      <c r="A643" t="s">
        <v>2078</v>
      </c>
      <c r="B643" t="s">
        <v>3024</v>
      </c>
      <c r="C643" t="s">
        <v>3025</v>
      </c>
      <c r="D643" s="1">
        <v>45536</v>
      </c>
      <c r="E643">
        <f t="shared" si="76"/>
        <v>40</v>
      </c>
      <c r="F643" t="s">
        <v>14</v>
      </c>
      <c r="G643">
        <v>660</v>
      </c>
      <c r="H643">
        <f t="shared" si="82"/>
        <v>66</v>
      </c>
      <c r="I643" t="s">
        <v>9</v>
      </c>
      <c r="J643">
        <v>1</v>
      </c>
      <c r="K643" t="s">
        <v>8</v>
      </c>
      <c r="L643" t="s">
        <v>8</v>
      </c>
      <c r="M643" t="s">
        <v>14</v>
      </c>
      <c r="N643" t="str">
        <f t="shared" si="77"/>
        <v>F</v>
      </c>
      <c r="O643" t="s">
        <v>1207</v>
      </c>
      <c r="P643" t="s">
        <v>1208</v>
      </c>
      <c r="Q643" t="s">
        <v>295</v>
      </c>
      <c r="R643">
        <v>4</v>
      </c>
      <c r="S643">
        <f t="shared" si="78"/>
        <v>2020</v>
      </c>
      <c r="T643" t="s">
        <v>12</v>
      </c>
      <c r="U643">
        <v>1</v>
      </c>
      <c r="V643" t="s">
        <v>892</v>
      </c>
      <c r="W643">
        <f>VLOOKUP(Q643,'PBT Tag Rates'!$A$6:$D$67,4,FALSE)</f>
        <v>0.98961045999999997</v>
      </c>
      <c r="X643">
        <v>1</v>
      </c>
      <c r="Y643" s="8">
        <f t="shared" si="79"/>
        <v>1</v>
      </c>
      <c r="Z643" s="10">
        <f>IFERROR(LOOKUP(H643,{30,43,48,53,58,63,68,73,78,83,88,93,97},{42,47,52,57,62,67,72,77,82,87,92,99,100}),999)</f>
        <v>67</v>
      </c>
      <c r="AA643" s="9">
        <f t="shared" si="80"/>
        <v>2.5</v>
      </c>
      <c r="AB643" s="9">
        <f>IFERROR(IF(I643="AI",AA643-VLOOKUP(Q643,'PBT Tag Rates'!$A$6:$L$53,11,FALSE),AA643-VLOOKUP(Q643,'PBT Tag Rates'!$A$6:$L$53,12,FALSE)),0)</f>
        <v>2.5104986157886811</v>
      </c>
      <c r="AC643" s="9">
        <f t="shared" si="81"/>
        <v>15.121015545636293</v>
      </c>
      <c r="AD643" s="12" t="s">
        <v>1969</v>
      </c>
      <c r="AE643" s="8"/>
    </row>
    <row r="644" spans="1:31" x14ac:dyDescent="0.25">
      <c r="A644" t="s">
        <v>2078</v>
      </c>
      <c r="B644" t="s">
        <v>3026</v>
      </c>
      <c r="C644" t="s">
        <v>3027</v>
      </c>
      <c r="D644" s="1">
        <v>45536</v>
      </c>
      <c r="E644">
        <f t="shared" si="76"/>
        <v>40</v>
      </c>
      <c r="F644" t="s">
        <v>14</v>
      </c>
      <c r="G644">
        <v>760</v>
      </c>
      <c r="H644">
        <f t="shared" si="82"/>
        <v>76</v>
      </c>
      <c r="I644" t="s">
        <v>7</v>
      </c>
      <c r="J644" t="s">
        <v>8</v>
      </c>
      <c r="K644" t="s">
        <v>6776</v>
      </c>
      <c r="L644" t="s">
        <v>8</v>
      </c>
      <c r="M644" t="s">
        <v>14</v>
      </c>
      <c r="N644" t="str">
        <f t="shared" si="77"/>
        <v>F</v>
      </c>
      <c r="O644" t="s">
        <v>211</v>
      </c>
      <c r="P644" t="s">
        <v>268</v>
      </c>
      <c r="Q644" t="s">
        <v>171</v>
      </c>
      <c r="R644">
        <v>5</v>
      </c>
      <c r="S644">
        <f t="shared" si="78"/>
        <v>2019</v>
      </c>
      <c r="T644" t="s">
        <v>12</v>
      </c>
      <c r="U644">
        <v>1</v>
      </c>
      <c r="V644" t="s">
        <v>893</v>
      </c>
      <c r="W644">
        <f>VLOOKUP(Q644,'PBT Tag Rates'!$A$6:$D$67,4,FALSE)</f>
        <v>0.95971980899999998</v>
      </c>
      <c r="X644">
        <v>1</v>
      </c>
      <c r="Y644" s="8">
        <f t="shared" si="79"/>
        <v>1</v>
      </c>
      <c r="Z644" s="10">
        <f>IFERROR(LOOKUP(H644,{30,43,48,53,58,63,68,73,78,83,88,93,97},{42,47,52,57,62,67,72,77,82,87,92,99,100}),999)</f>
        <v>77</v>
      </c>
      <c r="AA644" s="9">
        <f t="shared" si="80"/>
        <v>2.5</v>
      </c>
      <c r="AB644" s="9">
        <f>IFERROR(IF(I644="AI",AA644-VLOOKUP(Q644,'PBT Tag Rates'!$A$6:$L$53,11,FALSE),AA644-VLOOKUP(Q644,'PBT Tag Rates'!$A$6:$L$53,12,FALSE)),0)</f>
        <v>2.541970782120222</v>
      </c>
      <c r="AC644" s="9">
        <f t="shared" si="81"/>
        <v>15.310575943463711</v>
      </c>
      <c r="AD644" s="12" t="s">
        <v>1969</v>
      </c>
      <c r="AE644" s="8"/>
    </row>
    <row r="645" spans="1:31" x14ac:dyDescent="0.25">
      <c r="A645" t="s">
        <v>2078</v>
      </c>
      <c r="B645" t="s">
        <v>3028</v>
      </c>
      <c r="C645" t="s">
        <v>1496</v>
      </c>
      <c r="D645" s="1">
        <v>45536</v>
      </c>
      <c r="E645">
        <f t="shared" si="76"/>
        <v>40</v>
      </c>
      <c r="F645" t="s">
        <v>6</v>
      </c>
      <c r="G645">
        <v>520</v>
      </c>
      <c r="H645">
        <f t="shared" si="82"/>
        <v>52</v>
      </c>
      <c r="I645" t="s">
        <v>7</v>
      </c>
      <c r="J645" t="s">
        <v>8</v>
      </c>
      <c r="K645" t="s">
        <v>8</v>
      </c>
      <c r="L645" t="s">
        <v>6777</v>
      </c>
      <c r="M645" t="s">
        <v>6</v>
      </c>
      <c r="N645" t="str">
        <f t="shared" si="77"/>
        <v>M</v>
      </c>
      <c r="O645" t="s">
        <v>7658</v>
      </c>
      <c r="P645" t="s">
        <v>7659</v>
      </c>
      <c r="Q645" t="s">
        <v>7200</v>
      </c>
      <c r="R645">
        <v>2</v>
      </c>
      <c r="S645">
        <f t="shared" si="78"/>
        <v>2022</v>
      </c>
      <c r="T645" t="s">
        <v>12</v>
      </c>
      <c r="U645">
        <v>1</v>
      </c>
      <c r="V645" t="s">
        <v>886</v>
      </c>
      <c r="W645">
        <f>VLOOKUP(Q645,'PBT Tag Rates'!$A$6:$D$67,4,FALSE)</f>
        <v>0.98</v>
      </c>
      <c r="X645">
        <v>1</v>
      </c>
      <c r="Y645" s="8">
        <f t="shared" si="79"/>
        <v>1</v>
      </c>
      <c r="Z645" s="10">
        <f>IFERROR(LOOKUP(H645,{30,43,48,53,58,63,68,73,78,83,88,93,97},{42,47,52,57,62,67,72,77,82,87,92,99,100}),999)</f>
        <v>52</v>
      </c>
      <c r="AA645" s="9">
        <f t="shared" si="80"/>
        <v>2.5</v>
      </c>
      <c r="AB645" s="9">
        <f>IFERROR(IF(I645="AI",AA645-VLOOKUP(Q645,'PBT Tag Rates'!$A$6:$L$53,11,FALSE),AA645-VLOOKUP(Q645,'PBT Tag Rates'!$A$6:$L$53,12,FALSE)),0)</f>
        <v>2.5204081632653064</v>
      </c>
      <c r="AC645" s="9">
        <f t="shared" si="81"/>
        <v>15.180701864721238</v>
      </c>
      <c r="AD645" s="12" t="s">
        <v>1969</v>
      </c>
      <c r="AE645" s="8"/>
    </row>
    <row r="646" spans="1:31" x14ac:dyDescent="0.25">
      <c r="A646" t="s">
        <v>2078</v>
      </c>
      <c r="B646" t="s">
        <v>3029</v>
      </c>
      <c r="C646" t="s">
        <v>3030</v>
      </c>
      <c r="D646" s="1">
        <v>45536</v>
      </c>
      <c r="E646">
        <f t="shared" si="76"/>
        <v>40</v>
      </c>
      <c r="F646" t="s">
        <v>14</v>
      </c>
      <c r="G646">
        <v>760</v>
      </c>
      <c r="H646">
        <f t="shared" si="82"/>
        <v>76</v>
      </c>
      <c r="I646" t="s">
        <v>7</v>
      </c>
      <c r="J646" t="s">
        <v>8</v>
      </c>
      <c r="K646" t="s">
        <v>6778</v>
      </c>
      <c r="L646" t="s">
        <v>8</v>
      </c>
      <c r="M646" t="s">
        <v>14</v>
      </c>
      <c r="N646" t="str">
        <f t="shared" si="77"/>
        <v>F</v>
      </c>
      <c r="O646" t="s">
        <v>1189</v>
      </c>
      <c r="P646" t="s">
        <v>1707</v>
      </c>
      <c r="Q646" t="s">
        <v>295</v>
      </c>
      <c r="R646">
        <v>4</v>
      </c>
      <c r="S646">
        <f t="shared" si="78"/>
        <v>2020</v>
      </c>
      <c r="T646" t="s">
        <v>12</v>
      </c>
      <c r="U646">
        <v>1</v>
      </c>
      <c r="V646" t="s">
        <v>886</v>
      </c>
      <c r="W646">
        <f>VLOOKUP(Q646,'PBT Tag Rates'!$A$6:$D$67,4,FALSE)</f>
        <v>0.98961045999999997</v>
      </c>
      <c r="X646">
        <v>1</v>
      </c>
      <c r="Y646" s="8">
        <f t="shared" si="79"/>
        <v>1</v>
      </c>
      <c r="Z646" s="10">
        <f>IFERROR(LOOKUP(H646,{30,43,48,53,58,63,68,73,78,83,88,93,97},{42,47,52,57,62,67,72,77,82,87,92,99,100}),999)</f>
        <v>77</v>
      </c>
      <c r="AA646" s="9">
        <f t="shared" si="80"/>
        <v>2.5</v>
      </c>
      <c r="AB646" s="9">
        <f>IFERROR(IF(I646="AI",AA646-VLOOKUP(Q646,'PBT Tag Rates'!$A$6:$L$53,11,FALSE),AA646-VLOOKUP(Q646,'PBT Tag Rates'!$A$6:$L$53,12,FALSE)),0)</f>
        <v>2.5104986157886811</v>
      </c>
      <c r="AC646" s="9">
        <f t="shared" si="81"/>
        <v>15.121015545636293</v>
      </c>
      <c r="AD646" s="12" t="s">
        <v>1969</v>
      </c>
      <c r="AE646" s="8"/>
    </row>
    <row r="647" spans="1:31" x14ac:dyDescent="0.25">
      <c r="A647" t="s">
        <v>2078</v>
      </c>
      <c r="B647" t="s">
        <v>3031</v>
      </c>
      <c r="C647" t="s">
        <v>3032</v>
      </c>
      <c r="D647" s="1">
        <v>45536</v>
      </c>
      <c r="E647">
        <f t="shared" si="76"/>
        <v>40</v>
      </c>
      <c r="F647" t="s">
        <v>14</v>
      </c>
      <c r="G647">
        <v>650</v>
      </c>
      <c r="H647">
        <f t="shared" si="82"/>
        <v>65</v>
      </c>
      <c r="I647" t="s">
        <v>9</v>
      </c>
      <c r="J647">
        <v>1</v>
      </c>
      <c r="K647" t="s">
        <v>8</v>
      </c>
      <c r="L647" t="s">
        <v>8</v>
      </c>
      <c r="M647" t="s">
        <v>6</v>
      </c>
      <c r="N647" t="str">
        <f t="shared" si="77"/>
        <v>M</v>
      </c>
      <c r="O647" t="s">
        <v>1756</v>
      </c>
      <c r="P647" t="s">
        <v>1757</v>
      </c>
      <c r="Q647" t="s">
        <v>295</v>
      </c>
      <c r="R647">
        <v>4</v>
      </c>
      <c r="S647">
        <f t="shared" si="78"/>
        <v>2020</v>
      </c>
      <c r="T647" t="s">
        <v>12</v>
      </c>
      <c r="U647">
        <v>1</v>
      </c>
      <c r="V647" t="s">
        <v>740</v>
      </c>
      <c r="W647">
        <f>VLOOKUP(Q647,'PBT Tag Rates'!$A$6:$D$67,4,FALSE)</f>
        <v>0.98961045999999997</v>
      </c>
      <c r="X647">
        <v>1</v>
      </c>
      <c r="Y647" s="8">
        <f t="shared" si="79"/>
        <v>1</v>
      </c>
      <c r="Z647" s="10">
        <f>IFERROR(LOOKUP(H647,{30,43,48,53,58,63,68,73,78,83,88,93,97},{42,47,52,57,62,67,72,77,82,87,92,99,100}),999)</f>
        <v>67</v>
      </c>
      <c r="AA647" s="9">
        <f t="shared" si="80"/>
        <v>2.5</v>
      </c>
      <c r="AB647" s="9">
        <f>IFERROR(IF(I647="AI",AA647-VLOOKUP(Q647,'PBT Tag Rates'!$A$6:$L$53,11,FALSE),AA647-VLOOKUP(Q647,'PBT Tag Rates'!$A$6:$L$53,12,FALSE)),0)</f>
        <v>2.5104986157886811</v>
      </c>
      <c r="AC647" s="9">
        <f t="shared" si="81"/>
        <v>15.121015545636293</v>
      </c>
      <c r="AD647" s="12" t="s">
        <v>1969</v>
      </c>
      <c r="AE647" s="8"/>
    </row>
    <row r="648" spans="1:31" x14ac:dyDescent="0.25">
      <c r="A648" t="s">
        <v>2078</v>
      </c>
      <c r="B648" t="s">
        <v>3033</v>
      </c>
      <c r="C648" t="s">
        <v>3034</v>
      </c>
      <c r="D648" s="1">
        <v>45536</v>
      </c>
      <c r="E648">
        <f t="shared" ref="E648:E711" si="83">IF(AND(D648&gt;=$F$2,D648&lt;$F$3),70,IF(AND(D648&gt;=$F$3,D648&lt;$F$4),40,IF(AND(D648&gt;=$F$4,D648&lt;$F$5),18,9)))</f>
        <v>40</v>
      </c>
      <c r="F648" t="s">
        <v>6</v>
      </c>
      <c r="G648">
        <v>500</v>
      </c>
      <c r="H648">
        <f t="shared" si="82"/>
        <v>50</v>
      </c>
      <c r="I648" t="s">
        <v>7</v>
      </c>
      <c r="J648" t="s">
        <v>8</v>
      </c>
      <c r="K648" t="s">
        <v>8</v>
      </c>
      <c r="L648" t="s">
        <v>8</v>
      </c>
      <c r="M648" t="s">
        <v>6</v>
      </c>
      <c r="N648" t="str">
        <f t="shared" ref="N648:N711" si="84">IF(M648="U",F648,M648)</f>
        <v>M</v>
      </c>
      <c r="O648" t="s">
        <v>7660</v>
      </c>
      <c r="P648" t="s">
        <v>7661</v>
      </c>
      <c r="Q648" t="s">
        <v>7200</v>
      </c>
      <c r="R648">
        <v>2</v>
      </c>
      <c r="S648">
        <f t="shared" ref="S648:S711" si="85">IFERROR($S$4-R648,"U")</f>
        <v>2022</v>
      </c>
      <c r="T648" t="s">
        <v>12</v>
      </c>
      <c r="U648">
        <v>1</v>
      </c>
      <c r="V648" t="s">
        <v>893</v>
      </c>
      <c r="W648">
        <f>VLOOKUP(Q648,'PBT Tag Rates'!$A$6:$D$67,4,FALSE)</f>
        <v>0.98</v>
      </c>
      <c r="X648">
        <v>1</v>
      </c>
      <c r="Y648" s="8">
        <f t="shared" ref="Y648:Y711" si="86">IF(V648="ng",0,X648+(SUMIFS($AK$24:$AK$127,$AG$24:$AG$127,$N648,$AH$24:$AH$127,$Z648,$AF$24:$AF$127,$E648)))</f>
        <v>1</v>
      </c>
      <c r="Z648" s="10">
        <f>IFERROR(LOOKUP(H648,{30,43,48,53,58,63,68,73,78,83,88,93,97},{42,47,52,57,62,67,72,77,82,87,92,99,100}),999)</f>
        <v>52</v>
      </c>
      <c r="AA648" s="9">
        <f t="shared" ref="AA648:AA711" si="87">Y648/(VLOOKUP(E648,$C$2:$I$5,2,FALSE))</f>
        <v>2.5</v>
      </c>
      <c r="AB648" s="9">
        <f>IFERROR(IF(I648="AI",AA648-VLOOKUP(Q648,'PBT Tag Rates'!$A$6:$L$53,11,FALSE),AA648-VLOOKUP(Q648,'PBT Tag Rates'!$A$6:$L$53,12,FALSE)),0)</f>
        <v>2.5204081632653064</v>
      </c>
      <c r="AC648" s="9">
        <f t="shared" ref="AC648:AC711" si="88">AB648/(VLOOKUP(E648,$C$2:$I$5,7,FALSE))</f>
        <v>15.180701864721238</v>
      </c>
      <c r="AD648" s="12" t="s">
        <v>1969</v>
      </c>
      <c r="AE648" s="8"/>
    </row>
    <row r="649" spans="1:31" x14ac:dyDescent="0.25">
      <c r="A649" t="s">
        <v>2078</v>
      </c>
      <c r="B649" t="s">
        <v>3035</v>
      </c>
      <c r="C649" t="s">
        <v>3036</v>
      </c>
      <c r="D649" s="1">
        <v>45536</v>
      </c>
      <c r="E649">
        <f t="shared" si="83"/>
        <v>40</v>
      </c>
      <c r="F649" t="s">
        <v>14</v>
      </c>
      <c r="G649">
        <v>820</v>
      </c>
      <c r="H649">
        <f t="shared" si="82"/>
        <v>82</v>
      </c>
      <c r="I649" t="s">
        <v>7</v>
      </c>
      <c r="J649" t="s">
        <v>8</v>
      </c>
      <c r="K649" t="s">
        <v>6779</v>
      </c>
      <c r="L649" t="s">
        <v>8</v>
      </c>
      <c r="M649" t="s">
        <v>14</v>
      </c>
      <c r="N649" t="str">
        <f t="shared" si="84"/>
        <v>F</v>
      </c>
      <c r="O649" t="s">
        <v>8</v>
      </c>
      <c r="P649" t="s">
        <v>8</v>
      </c>
      <c r="Q649" t="s">
        <v>11</v>
      </c>
      <c r="R649" t="s">
        <v>8</v>
      </c>
      <c r="S649" t="str">
        <f t="shared" si="85"/>
        <v>U</v>
      </c>
      <c r="T649" t="s">
        <v>12</v>
      </c>
      <c r="U649">
        <v>0.999999999999999</v>
      </c>
      <c r="V649" t="s">
        <v>8</v>
      </c>
      <c r="W649">
        <f>VLOOKUP(Q649,'PBT Tag Rates'!$A$6:$D$67,4,FALSE)</f>
        <v>1</v>
      </c>
      <c r="X649">
        <v>1</v>
      </c>
      <c r="Y649" s="8">
        <f t="shared" si="86"/>
        <v>1.0208333333333333</v>
      </c>
      <c r="Z649" s="10">
        <f>IFERROR(LOOKUP(H649,{30,43,48,53,58,63,68,73,78,83,88,93,97},{42,47,52,57,62,67,72,77,82,87,92,99,100}),999)</f>
        <v>82</v>
      </c>
      <c r="AA649" s="9">
        <f t="shared" si="87"/>
        <v>2.552083333333333</v>
      </c>
      <c r="AB649" s="9">
        <f>IFERROR(IF(I649="AI",AA649-VLOOKUP(Q649,'PBT Tag Rates'!$A$6:$L$53,11,FALSE),AA649-VLOOKUP(Q649,'PBT Tag Rates'!$A$6:$L$53,12,FALSE)),0)</f>
        <v>2.5107802068309582</v>
      </c>
      <c r="AC649" s="9">
        <f t="shared" si="88"/>
        <v>15.122711600157498</v>
      </c>
      <c r="AD649" s="12" t="s">
        <v>1970</v>
      </c>
      <c r="AE649" s="8"/>
    </row>
    <row r="650" spans="1:31" x14ac:dyDescent="0.25">
      <c r="A650" t="s">
        <v>2078</v>
      </c>
      <c r="B650" t="s">
        <v>3037</v>
      </c>
      <c r="C650" t="s">
        <v>3038</v>
      </c>
      <c r="D650" s="1">
        <v>45536</v>
      </c>
      <c r="E650">
        <f t="shared" si="83"/>
        <v>40</v>
      </c>
      <c r="F650" t="s">
        <v>6</v>
      </c>
      <c r="G650">
        <v>680</v>
      </c>
      <c r="H650">
        <f t="shared" si="82"/>
        <v>68</v>
      </c>
      <c r="I650" t="s">
        <v>7</v>
      </c>
      <c r="J650" t="s">
        <v>8</v>
      </c>
      <c r="K650" t="s">
        <v>8</v>
      </c>
      <c r="L650" t="s">
        <v>8</v>
      </c>
      <c r="M650" t="s">
        <v>6</v>
      </c>
      <c r="N650" t="str">
        <f t="shared" si="84"/>
        <v>M</v>
      </c>
      <c r="O650" t="s">
        <v>8</v>
      </c>
      <c r="P650" t="s">
        <v>8</v>
      </c>
      <c r="Q650" t="s">
        <v>11</v>
      </c>
      <c r="R650" t="s">
        <v>8</v>
      </c>
      <c r="S650" t="str">
        <f t="shared" si="85"/>
        <v>U</v>
      </c>
      <c r="T650" t="s">
        <v>12</v>
      </c>
      <c r="U650">
        <v>0.999999999999999</v>
      </c>
      <c r="V650" t="s">
        <v>8</v>
      </c>
      <c r="W650">
        <f>VLOOKUP(Q650,'PBT Tag Rates'!$A$6:$D$67,4,FALSE)</f>
        <v>1</v>
      </c>
      <c r="X650">
        <v>1</v>
      </c>
      <c r="Y650" s="8">
        <f t="shared" si="86"/>
        <v>1.028169014084507</v>
      </c>
      <c r="Z650" s="10">
        <f>IFERROR(LOOKUP(H650,{30,43,48,53,58,63,68,73,78,83,88,93,97},{42,47,52,57,62,67,72,77,82,87,92,99,100}),999)</f>
        <v>72</v>
      </c>
      <c r="AA650" s="9">
        <f t="shared" si="87"/>
        <v>2.5704225352112675</v>
      </c>
      <c r="AB650" s="9">
        <f>IFERROR(IF(I650="AI",AA650-VLOOKUP(Q650,'PBT Tag Rates'!$A$6:$L$53,11,FALSE),AA650-VLOOKUP(Q650,'PBT Tag Rates'!$A$6:$L$53,12,FALSE)),0)</f>
        <v>2.5291194087088926</v>
      </c>
      <c r="AC650" s="9">
        <f t="shared" si="88"/>
        <v>15.233170675875288</v>
      </c>
      <c r="AD650" s="12" t="s">
        <v>1969</v>
      </c>
      <c r="AE650" s="8"/>
    </row>
    <row r="651" spans="1:31" x14ac:dyDescent="0.25">
      <c r="A651" t="s">
        <v>2078</v>
      </c>
      <c r="B651" t="s">
        <v>3039</v>
      </c>
      <c r="C651" t="s">
        <v>3040</v>
      </c>
      <c r="D651" s="1">
        <v>45536</v>
      </c>
      <c r="E651">
        <f t="shared" si="83"/>
        <v>40</v>
      </c>
      <c r="F651" t="s">
        <v>6</v>
      </c>
      <c r="G651">
        <v>450</v>
      </c>
      <c r="H651">
        <f t="shared" si="82"/>
        <v>45</v>
      </c>
      <c r="I651" t="s">
        <v>9</v>
      </c>
      <c r="J651">
        <v>1</v>
      </c>
      <c r="K651" t="s">
        <v>8</v>
      </c>
      <c r="L651" t="s">
        <v>8</v>
      </c>
      <c r="M651" t="s">
        <v>6</v>
      </c>
      <c r="N651" t="str">
        <f t="shared" si="84"/>
        <v>M</v>
      </c>
      <c r="O651" t="s">
        <v>7662</v>
      </c>
      <c r="P651" t="s">
        <v>7663</v>
      </c>
      <c r="Q651" t="s">
        <v>7200</v>
      </c>
      <c r="R651">
        <v>2</v>
      </c>
      <c r="S651">
        <f t="shared" si="85"/>
        <v>2022</v>
      </c>
      <c r="T651" t="s">
        <v>12</v>
      </c>
      <c r="U651">
        <v>1</v>
      </c>
      <c r="V651" t="s">
        <v>919</v>
      </c>
      <c r="W651">
        <f>VLOOKUP(Q651,'PBT Tag Rates'!$A$6:$D$67,4,FALSE)</f>
        <v>0.98</v>
      </c>
      <c r="X651">
        <v>1</v>
      </c>
      <c r="Y651" s="8">
        <f t="shared" si="86"/>
        <v>1</v>
      </c>
      <c r="Z651" s="10">
        <f>IFERROR(LOOKUP(H651,{30,43,48,53,58,63,68,73,78,83,88,93,97},{42,47,52,57,62,67,72,77,82,87,92,99,100}),999)</f>
        <v>47</v>
      </c>
      <c r="AA651" s="9">
        <f t="shared" si="87"/>
        <v>2.5</v>
      </c>
      <c r="AB651" s="9">
        <f>IFERROR(IF(I651="AI",AA651-VLOOKUP(Q651,'PBT Tag Rates'!$A$6:$L$53,11,FALSE),AA651-VLOOKUP(Q651,'PBT Tag Rates'!$A$6:$L$53,12,FALSE)),0)</f>
        <v>2.5204081632653059</v>
      </c>
      <c r="AC651" s="9">
        <f t="shared" si="88"/>
        <v>15.180701864721234</v>
      </c>
      <c r="AD651" s="12" t="s">
        <v>1969</v>
      </c>
      <c r="AE651" s="8"/>
    </row>
    <row r="652" spans="1:31" x14ac:dyDescent="0.25">
      <c r="A652" t="s">
        <v>2078</v>
      </c>
      <c r="B652" t="s">
        <v>3041</v>
      </c>
      <c r="C652" t="s">
        <v>3042</v>
      </c>
      <c r="D652" s="1">
        <v>45536</v>
      </c>
      <c r="E652">
        <f t="shared" si="83"/>
        <v>40</v>
      </c>
      <c r="F652" t="s">
        <v>6</v>
      </c>
      <c r="G652">
        <v>710</v>
      </c>
      <c r="H652">
        <f t="shared" si="82"/>
        <v>71</v>
      </c>
      <c r="I652" t="s">
        <v>7</v>
      </c>
      <c r="J652" t="s">
        <v>8</v>
      </c>
      <c r="K652" t="s">
        <v>6780</v>
      </c>
      <c r="L652" t="s">
        <v>8</v>
      </c>
      <c r="M652" t="s">
        <v>6</v>
      </c>
      <c r="N652" t="str">
        <f t="shared" si="84"/>
        <v>M</v>
      </c>
      <c r="O652" t="s">
        <v>7664</v>
      </c>
      <c r="P652" t="s">
        <v>7665</v>
      </c>
      <c r="Q652" t="s">
        <v>940</v>
      </c>
      <c r="R652">
        <v>3</v>
      </c>
      <c r="S652">
        <f t="shared" si="85"/>
        <v>2021</v>
      </c>
      <c r="T652" t="s">
        <v>12</v>
      </c>
      <c r="U652">
        <v>0.999999999999999</v>
      </c>
      <c r="V652" t="s">
        <v>893</v>
      </c>
      <c r="W652">
        <f>VLOOKUP(Q652,'PBT Tag Rates'!$A$6:$D$67,4,FALSE)</f>
        <v>0.98140000000000005</v>
      </c>
      <c r="X652">
        <v>1</v>
      </c>
      <c r="Y652" s="8">
        <f t="shared" si="86"/>
        <v>1.028169014084507</v>
      </c>
      <c r="Z652" s="10">
        <f>IFERROR(LOOKUP(H652,{30,43,48,53,58,63,68,73,78,83,88,93,97},{42,47,52,57,62,67,72,77,82,87,92,99,100}),999)</f>
        <v>72</v>
      </c>
      <c r="AA652" s="9">
        <f t="shared" si="87"/>
        <v>2.5704225352112675</v>
      </c>
      <c r="AB652" s="9">
        <f>IFERROR(IF(I652="AI",AA652-VLOOKUP(Q652,'PBT Tag Rates'!$A$6:$L$53,11,FALSE),AA652-VLOOKUP(Q652,'PBT Tag Rates'!$A$6:$L$53,12,FALSE)),0)</f>
        <v>2.5893750520239842</v>
      </c>
      <c r="AC652" s="9">
        <f t="shared" si="88"/>
        <v>15.596097193161409</v>
      </c>
      <c r="AD652" s="12" t="s">
        <v>1969</v>
      </c>
      <c r="AE652" s="8"/>
    </row>
    <row r="653" spans="1:31" x14ac:dyDescent="0.25">
      <c r="A653" t="s">
        <v>2078</v>
      </c>
      <c r="B653" t="s">
        <v>3043</v>
      </c>
      <c r="C653" t="s">
        <v>3044</v>
      </c>
      <c r="D653" s="1">
        <v>45536</v>
      </c>
      <c r="E653">
        <f t="shared" si="83"/>
        <v>40</v>
      </c>
      <c r="F653" t="s">
        <v>6</v>
      </c>
      <c r="G653">
        <v>600</v>
      </c>
      <c r="H653">
        <f t="shared" si="82"/>
        <v>60</v>
      </c>
      <c r="I653" t="s">
        <v>9</v>
      </c>
      <c r="J653">
        <v>1</v>
      </c>
      <c r="K653" t="s">
        <v>8</v>
      </c>
      <c r="L653" t="s">
        <v>8</v>
      </c>
      <c r="M653" t="s">
        <v>6</v>
      </c>
      <c r="N653" t="str">
        <f t="shared" si="84"/>
        <v>M</v>
      </c>
      <c r="O653" t="s">
        <v>7608</v>
      </c>
      <c r="P653" t="s">
        <v>7666</v>
      </c>
      <c r="Q653" t="s">
        <v>940</v>
      </c>
      <c r="R653">
        <v>3</v>
      </c>
      <c r="S653">
        <f t="shared" si="85"/>
        <v>2021</v>
      </c>
      <c r="T653" t="s">
        <v>12</v>
      </c>
      <c r="U653">
        <v>1</v>
      </c>
      <c r="V653" t="s">
        <v>888</v>
      </c>
      <c r="W653">
        <f>VLOOKUP(Q653,'PBT Tag Rates'!$A$6:$D$67,4,FALSE)</f>
        <v>0.98140000000000005</v>
      </c>
      <c r="X653">
        <v>1</v>
      </c>
      <c r="Y653" s="8">
        <f t="shared" si="86"/>
        <v>1.0476190476190477</v>
      </c>
      <c r="Z653" s="10">
        <f>IFERROR(LOOKUP(H653,{30,43,48,53,58,63,68,73,78,83,88,93,97},{42,47,52,57,62,67,72,77,82,87,92,99,100}),999)</f>
        <v>62</v>
      </c>
      <c r="AA653" s="9">
        <f t="shared" si="87"/>
        <v>2.6190476190476191</v>
      </c>
      <c r="AB653" s="9">
        <f>IFERROR(IF(I653="AI",AA653-VLOOKUP(Q653,'PBT Tag Rates'!$A$6:$L$53,11,FALSE),AA653-VLOOKUP(Q653,'PBT Tag Rates'!$A$6:$L$53,12,FALSE)),0)</f>
        <v>2.6380001358603353</v>
      </c>
      <c r="AC653" s="9">
        <f t="shared" si="88"/>
        <v>15.888971542493145</v>
      </c>
      <c r="AD653" s="12" t="s">
        <v>1969</v>
      </c>
      <c r="AE653" s="8"/>
    </row>
    <row r="654" spans="1:31" x14ac:dyDescent="0.25">
      <c r="A654" t="s">
        <v>2078</v>
      </c>
      <c r="B654" t="s">
        <v>3045</v>
      </c>
      <c r="C654" t="s">
        <v>3046</v>
      </c>
      <c r="D654" s="1">
        <v>45536</v>
      </c>
      <c r="E654">
        <f t="shared" si="83"/>
        <v>40</v>
      </c>
      <c r="F654" t="s">
        <v>14</v>
      </c>
      <c r="G654">
        <v>810</v>
      </c>
      <c r="H654">
        <f t="shared" si="82"/>
        <v>81</v>
      </c>
      <c r="I654" t="s">
        <v>7</v>
      </c>
      <c r="J654" t="s">
        <v>8</v>
      </c>
      <c r="K654" t="s">
        <v>6781</v>
      </c>
      <c r="L654" t="s">
        <v>8</v>
      </c>
      <c r="M654" t="s">
        <v>14</v>
      </c>
      <c r="N654" t="str">
        <f t="shared" si="84"/>
        <v>F</v>
      </c>
      <c r="O654" t="s">
        <v>624</v>
      </c>
      <c r="P654" t="s">
        <v>625</v>
      </c>
      <c r="Q654" t="s">
        <v>171</v>
      </c>
      <c r="R654">
        <v>5</v>
      </c>
      <c r="S654">
        <f t="shared" si="85"/>
        <v>2019</v>
      </c>
      <c r="T654" t="s">
        <v>12</v>
      </c>
      <c r="U654">
        <v>0.999999999999996</v>
      </c>
      <c r="V654" t="s">
        <v>893</v>
      </c>
      <c r="W654">
        <f>VLOOKUP(Q654,'PBT Tag Rates'!$A$6:$D$67,4,FALSE)</f>
        <v>0.95971980899999998</v>
      </c>
      <c r="X654">
        <v>1</v>
      </c>
      <c r="Y654" s="8">
        <f t="shared" si="86"/>
        <v>1.0208333333333333</v>
      </c>
      <c r="Z654" s="10">
        <f>IFERROR(LOOKUP(H654,{30,43,48,53,58,63,68,73,78,83,88,93,97},{42,47,52,57,62,67,72,77,82,87,92,99,100}),999)</f>
        <v>82</v>
      </c>
      <c r="AA654" s="9">
        <f t="shared" si="87"/>
        <v>2.552083333333333</v>
      </c>
      <c r="AB654" s="9">
        <f>IFERROR(IF(I654="AI",AA654-VLOOKUP(Q654,'PBT Tag Rates'!$A$6:$L$53,11,FALSE),AA654-VLOOKUP(Q654,'PBT Tag Rates'!$A$6:$L$53,12,FALSE)),0)</f>
        <v>2.594054115453555</v>
      </c>
      <c r="AC654" s="9">
        <f t="shared" si="88"/>
        <v>15.62427971850223</v>
      </c>
      <c r="AD654" s="12" t="s">
        <v>1969</v>
      </c>
      <c r="AE654" s="8"/>
    </row>
    <row r="655" spans="1:31" x14ac:dyDescent="0.25">
      <c r="A655" t="s">
        <v>2078</v>
      </c>
      <c r="B655" t="s">
        <v>3047</v>
      </c>
      <c r="C655" t="s">
        <v>3048</v>
      </c>
      <c r="D655" s="1">
        <v>45536</v>
      </c>
      <c r="E655">
        <f t="shared" si="83"/>
        <v>40</v>
      </c>
      <c r="F655" t="s">
        <v>14</v>
      </c>
      <c r="G655">
        <v>770</v>
      </c>
      <c r="H655">
        <f t="shared" si="82"/>
        <v>77</v>
      </c>
      <c r="I655" t="s">
        <v>7</v>
      </c>
      <c r="J655" t="s">
        <v>8</v>
      </c>
      <c r="K655" t="s">
        <v>6782</v>
      </c>
      <c r="L655" t="s">
        <v>8</v>
      </c>
      <c r="M655" t="s">
        <v>14</v>
      </c>
      <c r="N655" t="str">
        <f t="shared" si="84"/>
        <v>F</v>
      </c>
      <c r="O655" t="s">
        <v>284</v>
      </c>
      <c r="P655" t="s">
        <v>335</v>
      </c>
      <c r="Q655" t="s">
        <v>171</v>
      </c>
      <c r="R655">
        <v>5</v>
      </c>
      <c r="S655">
        <f t="shared" si="85"/>
        <v>2019</v>
      </c>
      <c r="T655" t="s">
        <v>12</v>
      </c>
      <c r="U655">
        <v>1</v>
      </c>
      <c r="V655" t="s">
        <v>889</v>
      </c>
      <c r="W655">
        <f>VLOOKUP(Q655,'PBT Tag Rates'!$A$6:$D$67,4,FALSE)</f>
        <v>0.95971980899999998</v>
      </c>
      <c r="X655">
        <v>1</v>
      </c>
      <c r="Y655" s="8">
        <f t="shared" si="86"/>
        <v>1</v>
      </c>
      <c r="Z655" s="10">
        <f>IFERROR(LOOKUP(H655,{30,43,48,53,58,63,68,73,78,83,88,93,97},{42,47,52,57,62,67,72,77,82,87,92,99,100}),999)</f>
        <v>77</v>
      </c>
      <c r="AA655" s="9">
        <f t="shared" si="87"/>
        <v>2.5</v>
      </c>
      <c r="AB655" s="9">
        <f>IFERROR(IF(I655="AI",AA655-VLOOKUP(Q655,'PBT Tag Rates'!$A$6:$L$53,11,FALSE),AA655-VLOOKUP(Q655,'PBT Tag Rates'!$A$6:$L$53,12,FALSE)),0)</f>
        <v>2.541970782120222</v>
      </c>
      <c r="AC655" s="9">
        <f t="shared" si="88"/>
        <v>15.310575943463711</v>
      </c>
      <c r="AD655" s="12" t="s">
        <v>1969</v>
      </c>
      <c r="AE655" s="8"/>
    </row>
    <row r="656" spans="1:31" x14ac:dyDescent="0.25">
      <c r="A656" t="s">
        <v>2078</v>
      </c>
      <c r="B656" t="s">
        <v>3049</v>
      </c>
      <c r="C656" t="s">
        <v>3050</v>
      </c>
      <c r="D656" s="1">
        <v>45536</v>
      </c>
      <c r="E656">
        <f t="shared" si="83"/>
        <v>40</v>
      </c>
      <c r="F656" t="s">
        <v>14</v>
      </c>
      <c r="G656">
        <v>650</v>
      </c>
      <c r="H656">
        <f t="shared" si="82"/>
        <v>65</v>
      </c>
      <c r="I656" t="s">
        <v>9</v>
      </c>
      <c r="J656">
        <v>1</v>
      </c>
      <c r="K656" t="s">
        <v>8</v>
      </c>
      <c r="L656" t="s">
        <v>8</v>
      </c>
      <c r="M656" t="s">
        <v>14</v>
      </c>
      <c r="N656" t="str">
        <f t="shared" si="84"/>
        <v>F</v>
      </c>
      <c r="O656" t="s">
        <v>7667</v>
      </c>
      <c r="P656" t="s">
        <v>7668</v>
      </c>
      <c r="Q656" t="s">
        <v>940</v>
      </c>
      <c r="R656">
        <v>3</v>
      </c>
      <c r="S656">
        <f t="shared" si="85"/>
        <v>2021</v>
      </c>
      <c r="T656" t="s">
        <v>12</v>
      </c>
      <c r="U656">
        <v>0.999999999999996</v>
      </c>
      <c r="V656" t="s">
        <v>888</v>
      </c>
      <c r="W656">
        <f>VLOOKUP(Q656,'PBT Tag Rates'!$A$6:$D$67,4,FALSE)</f>
        <v>0.98140000000000005</v>
      </c>
      <c r="X656">
        <v>1</v>
      </c>
      <c r="Y656" s="8">
        <f t="shared" si="86"/>
        <v>1</v>
      </c>
      <c r="Z656" s="10">
        <f>IFERROR(LOOKUP(H656,{30,43,48,53,58,63,68,73,78,83,88,93,97},{42,47,52,57,62,67,72,77,82,87,92,99,100}),999)</f>
        <v>67</v>
      </c>
      <c r="AA656" s="9">
        <f t="shared" si="87"/>
        <v>2.5</v>
      </c>
      <c r="AB656" s="9">
        <f>IFERROR(IF(I656="AI",AA656-VLOOKUP(Q656,'PBT Tag Rates'!$A$6:$L$53,11,FALSE),AA656-VLOOKUP(Q656,'PBT Tag Rates'!$A$6:$L$53,12,FALSE)),0)</f>
        <v>2.5189525168127163</v>
      </c>
      <c r="AC656" s="9">
        <f t="shared" si="88"/>
        <v>15.171934342405097</v>
      </c>
      <c r="AD656" s="12" t="s">
        <v>1969</v>
      </c>
      <c r="AE656" s="8"/>
    </row>
    <row r="657" spans="1:31" x14ac:dyDescent="0.25">
      <c r="A657" t="s">
        <v>2078</v>
      </c>
      <c r="B657" t="s">
        <v>3051</v>
      </c>
      <c r="C657" t="s">
        <v>3052</v>
      </c>
      <c r="D657" s="1">
        <v>45536</v>
      </c>
      <c r="E657">
        <f t="shared" si="83"/>
        <v>40</v>
      </c>
      <c r="F657" t="s">
        <v>14</v>
      </c>
      <c r="G657">
        <v>730</v>
      </c>
      <c r="H657">
        <f t="shared" si="82"/>
        <v>73</v>
      </c>
      <c r="I657" t="s">
        <v>7</v>
      </c>
      <c r="J657" t="s">
        <v>8</v>
      </c>
      <c r="K657" t="s">
        <v>6783</v>
      </c>
      <c r="L657" t="s">
        <v>8</v>
      </c>
      <c r="M657" t="s">
        <v>14</v>
      </c>
      <c r="N657" t="str">
        <f t="shared" si="84"/>
        <v>F</v>
      </c>
      <c r="O657" t="s">
        <v>979</v>
      </c>
      <c r="P657" t="s">
        <v>980</v>
      </c>
      <c r="Q657" t="s">
        <v>171</v>
      </c>
      <c r="R657">
        <v>5</v>
      </c>
      <c r="S657">
        <f t="shared" si="85"/>
        <v>2019</v>
      </c>
      <c r="T657" t="s">
        <v>12</v>
      </c>
      <c r="U657">
        <v>1</v>
      </c>
      <c r="V657" t="s">
        <v>886</v>
      </c>
      <c r="W657">
        <f>VLOOKUP(Q657,'PBT Tag Rates'!$A$6:$D$67,4,FALSE)</f>
        <v>0.95971980899999998</v>
      </c>
      <c r="X657">
        <v>1</v>
      </c>
      <c r="Y657" s="8">
        <f t="shared" si="86"/>
        <v>1</v>
      </c>
      <c r="Z657" s="10">
        <f>IFERROR(LOOKUP(H657,{30,43,48,53,58,63,68,73,78,83,88,93,97},{42,47,52,57,62,67,72,77,82,87,92,99,100}),999)</f>
        <v>77</v>
      </c>
      <c r="AA657" s="9">
        <f t="shared" si="87"/>
        <v>2.5</v>
      </c>
      <c r="AB657" s="9">
        <f>IFERROR(IF(I657="AI",AA657-VLOOKUP(Q657,'PBT Tag Rates'!$A$6:$L$53,11,FALSE),AA657-VLOOKUP(Q657,'PBT Tag Rates'!$A$6:$L$53,12,FALSE)),0)</f>
        <v>2.541970782120222</v>
      </c>
      <c r="AC657" s="9">
        <f t="shared" si="88"/>
        <v>15.310575943463711</v>
      </c>
      <c r="AD657" s="12" t="s">
        <v>1969</v>
      </c>
      <c r="AE657" s="8"/>
    </row>
    <row r="658" spans="1:31" x14ac:dyDescent="0.25">
      <c r="A658" t="s">
        <v>2078</v>
      </c>
      <c r="B658" t="s">
        <v>3053</v>
      </c>
      <c r="C658" t="s">
        <v>3054</v>
      </c>
      <c r="D658" s="1">
        <v>45536</v>
      </c>
      <c r="E658">
        <f t="shared" si="83"/>
        <v>40</v>
      </c>
      <c r="F658" t="s">
        <v>6</v>
      </c>
      <c r="G658">
        <v>550</v>
      </c>
      <c r="H658">
        <f t="shared" si="82"/>
        <v>55</v>
      </c>
      <c r="I658" t="s">
        <v>7</v>
      </c>
      <c r="J658" t="s">
        <v>8</v>
      </c>
      <c r="K658" t="s">
        <v>8</v>
      </c>
      <c r="L658" t="s">
        <v>8</v>
      </c>
      <c r="M658" t="s">
        <v>6</v>
      </c>
      <c r="N658" t="str">
        <f t="shared" si="84"/>
        <v>M</v>
      </c>
      <c r="O658" t="s">
        <v>8</v>
      </c>
      <c r="P658" t="s">
        <v>8</v>
      </c>
      <c r="Q658" t="s">
        <v>11</v>
      </c>
      <c r="R658" t="s">
        <v>8</v>
      </c>
      <c r="S658" t="str">
        <f t="shared" si="85"/>
        <v>U</v>
      </c>
      <c r="T658" t="s">
        <v>12</v>
      </c>
      <c r="U658">
        <v>1</v>
      </c>
      <c r="V658" t="s">
        <v>8</v>
      </c>
      <c r="W658">
        <f>VLOOKUP(Q658,'PBT Tag Rates'!$A$6:$D$67,4,FALSE)</f>
        <v>1</v>
      </c>
      <c r="X658">
        <v>1</v>
      </c>
      <c r="Y658" s="8">
        <f t="shared" si="86"/>
        <v>1</v>
      </c>
      <c r="Z658" s="10">
        <f>IFERROR(LOOKUP(H658,{30,43,48,53,58,63,68,73,78,83,88,93,97},{42,47,52,57,62,67,72,77,82,87,92,99,100}),999)</f>
        <v>57</v>
      </c>
      <c r="AA658" s="9">
        <f t="shared" si="87"/>
        <v>2.5</v>
      </c>
      <c r="AB658" s="9">
        <f>IFERROR(IF(I658="AI",AA658-VLOOKUP(Q658,'PBT Tag Rates'!$A$6:$L$53,11,FALSE),AA658-VLOOKUP(Q658,'PBT Tag Rates'!$A$6:$L$53,12,FALSE)),0)</f>
        <v>2.4586968734976251</v>
      </c>
      <c r="AC658" s="9">
        <f t="shared" si="88"/>
        <v>14.809007825118979</v>
      </c>
      <c r="AD658" s="12" t="s">
        <v>1970</v>
      </c>
      <c r="AE658" s="8"/>
    </row>
    <row r="659" spans="1:31" x14ac:dyDescent="0.25">
      <c r="A659" t="s">
        <v>2078</v>
      </c>
      <c r="B659" t="s">
        <v>3055</v>
      </c>
      <c r="C659" t="s">
        <v>3056</v>
      </c>
      <c r="D659" s="1">
        <v>45536</v>
      </c>
      <c r="E659">
        <f t="shared" si="83"/>
        <v>40</v>
      </c>
      <c r="F659" t="s">
        <v>6</v>
      </c>
      <c r="G659">
        <v>850</v>
      </c>
      <c r="H659">
        <f t="shared" si="82"/>
        <v>85</v>
      </c>
      <c r="I659" t="s">
        <v>7</v>
      </c>
      <c r="J659" t="s">
        <v>8</v>
      </c>
      <c r="K659" t="s">
        <v>6784</v>
      </c>
      <c r="L659" t="s">
        <v>8</v>
      </c>
      <c r="M659" t="s">
        <v>14</v>
      </c>
      <c r="N659" t="str">
        <f t="shared" si="84"/>
        <v>F</v>
      </c>
      <c r="O659" t="s">
        <v>8</v>
      </c>
      <c r="P659" t="s">
        <v>8</v>
      </c>
      <c r="Q659" t="s">
        <v>11</v>
      </c>
      <c r="R659" t="s">
        <v>8</v>
      </c>
      <c r="S659" t="str">
        <f t="shared" si="85"/>
        <v>U</v>
      </c>
      <c r="T659" t="s">
        <v>12</v>
      </c>
      <c r="U659">
        <v>0.999999999999998</v>
      </c>
      <c r="V659" t="s">
        <v>8</v>
      </c>
      <c r="W659">
        <f>VLOOKUP(Q659,'PBT Tag Rates'!$A$6:$D$67,4,FALSE)</f>
        <v>1</v>
      </c>
      <c r="X659">
        <v>1</v>
      </c>
      <c r="Y659" s="8">
        <f t="shared" si="86"/>
        <v>1</v>
      </c>
      <c r="Z659" s="10">
        <f>IFERROR(LOOKUP(H659,{30,43,48,53,58,63,68,73,78,83,88,93,97},{42,47,52,57,62,67,72,77,82,87,92,99,100}),999)</f>
        <v>87</v>
      </c>
      <c r="AA659" s="9">
        <f t="shared" si="87"/>
        <v>2.5</v>
      </c>
      <c r="AB659" s="9">
        <f>IFERROR(IF(I659="AI",AA659-VLOOKUP(Q659,'PBT Tag Rates'!$A$6:$L$53,11,FALSE),AA659-VLOOKUP(Q659,'PBT Tag Rates'!$A$6:$L$53,12,FALSE)),0)</f>
        <v>2.4586968734976251</v>
      </c>
      <c r="AC659" s="9">
        <f t="shared" si="88"/>
        <v>14.809007825118979</v>
      </c>
      <c r="AD659" s="12" t="s">
        <v>1969</v>
      </c>
      <c r="AE659" s="8"/>
    </row>
    <row r="660" spans="1:31" x14ac:dyDescent="0.25">
      <c r="A660" t="s">
        <v>2078</v>
      </c>
      <c r="B660" t="s">
        <v>3057</v>
      </c>
      <c r="C660" t="s">
        <v>1502</v>
      </c>
      <c r="D660" s="1">
        <v>45536</v>
      </c>
      <c r="E660">
        <f t="shared" si="83"/>
        <v>40</v>
      </c>
      <c r="F660" t="s">
        <v>6</v>
      </c>
      <c r="G660">
        <v>490</v>
      </c>
      <c r="H660">
        <f t="shared" si="82"/>
        <v>49</v>
      </c>
      <c r="I660" t="s">
        <v>7</v>
      </c>
      <c r="J660" t="s">
        <v>8</v>
      </c>
      <c r="K660" t="s">
        <v>8</v>
      </c>
      <c r="L660" t="s">
        <v>8</v>
      </c>
      <c r="M660" t="s">
        <v>6</v>
      </c>
      <c r="N660" t="str">
        <f t="shared" si="84"/>
        <v>M</v>
      </c>
      <c r="O660" t="s">
        <v>8</v>
      </c>
      <c r="P660" t="s">
        <v>8</v>
      </c>
      <c r="Q660" t="s">
        <v>11</v>
      </c>
      <c r="R660" t="s">
        <v>8</v>
      </c>
      <c r="S660" t="str">
        <f t="shared" si="85"/>
        <v>U</v>
      </c>
      <c r="T660" t="s">
        <v>12</v>
      </c>
      <c r="U660">
        <v>1</v>
      </c>
      <c r="V660" t="s">
        <v>8</v>
      </c>
      <c r="W660">
        <f>VLOOKUP(Q660,'PBT Tag Rates'!$A$6:$D$67,4,FALSE)</f>
        <v>1</v>
      </c>
      <c r="X660">
        <v>1</v>
      </c>
      <c r="Y660" s="8">
        <f t="shared" si="86"/>
        <v>1</v>
      </c>
      <c r="Z660" s="10">
        <f>IFERROR(LOOKUP(H660,{30,43,48,53,58,63,68,73,78,83,88,93,97},{42,47,52,57,62,67,72,77,82,87,92,99,100}),999)</f>
        <v>52</v>
      </c>
      <c r="AA660" s="9">
        <f t="shared" si="87"/>
        <v>2.5</v>
      </c>
      <c r="AB660" s="9">
        <f>IFERROR(IF(I660="AI",AA660-VLOOKUP(Q660,'PBT Tag Rates'!$A$6:$L$53,11,FALSE),AA660-VLOOKUP(Q660,'PBT Tag Rates'!$A$6:$L$53,12,FALSE)),0)</f>
        <v>2.4586968734976251</v>
      </c>
      <c r="AC660" s="9">
        <f t="shared" si="88"/>
        <v>14.809007825118979</v>
      </c>
      <c r="AD660" s="12" t="s">
        <v>1969</v>
      </c>
      <c r="AE660" s="8"/>
    </row>
    <row r="661" spans="1:31" x14ac:dyDescent="0.25">
      <c r="A661" t="s">
        <v>2078</v>
      </c>
      <c r="B661" t="s">
        <v>3058</v>
      </c>
      <c r="C661" t="s">
        <v>3059</v>
      </c>
      <c r="D661" s="1">
        <v>45536</v>
      </c>
      <c r="E661">
        <f t="shared" si="83"/>
        <v>40</v>
      </c>
      <c r="F661" t="s">
        <v>6</v>
      </c>
      <c r="G661">
        <v>670</v>
      </c>
      <c r="H661">
        <f t="shared" si="82"/>
        <v>67</v>
      </c>
      <c r="I661" t="s">
        <v>7</v>
      </c>
      <c r="J661" t="s">
        <v>8</v>
      </c>
      <c r="K661" t="s">
        <v>8</v>
      </c>
      <c r="L661" t="s">
        <v>8</v>
      </c>
      <c r="M661" t="s">
        <v>6</v>
      </c>
      <c r="N661" t="str">
        <f t="shared" si="84"/>
        <v>M</v>
      </c>
      <c r="O661" t="s">
        <v>7669</v>
      </c>
      <c r="P661" t="s">
        <v>7670</v>
      </c>
      <c r="Q661" t="s">
        <v>940</v>
      </c>
      <c r="R661">
        <v>3</v>
      </c>
      <c r="S661">
        <f t="shared" si="85"/>
        <v>2021</v>
      </c>
      <c r="T661" t="s">
        <v>12</v>
      </c>
      <c r="U661">
        <v>1</v>
      </c>
      <c r="V661" t="s">
        <v>888</v>
      </c>
      <c r="W661">
        <f>VLOOKUP(Q661,'PBT Tag Rates'!$A$6:$D$67,4,FALSE)</f>
        <v>0.98140000000000005</v>
      </c>
      <c r="X661">
        <v>1</v>
      </c>
      <c r="Y661" s="8">
        <f t="shared" si="86"/>
        <v>1</v>
      </c>
      <c r="Z661" s="10">
        <f>IFERROR(LOOKUP(H661,{30,43,48,53,58,63,68,73,78,83,88,93,97},{42,47,52,57,62,67,72,77,82,87,92,99,100}),999)</f>
        <v>67</v>
      </c>
      <c r="AA661" s="9">
        <f t="shared" si="87"/>
        <v>2.5</v>
      </c>
      <c r="AB661" s="9">
        <f>IFERROR(IF(I661="AI",AA661-VLOOKUP(Q661,'PBT Tag Rates'!$A$6:$L$53,11,FALSE),AA661-VLOOKUP(Q661,'PBT Tag Rates'!$A$6:$L$53,12,FALSE)),0)</f>
        <v>2.5189525168127167</v>
      </c>
      <c r="AC661" s="9">
        <f t="shared" si="88"/>
        <v>15.1719343424051</v>
      </c>
      <c r="AD661" s="12" t="s">
        <v>1969</v>
      </c>
      <c r="AE661" s="8"/>
    </row>
    <row r="662" spans="1:31" x14ac:dyDescent="0.25">
      <c r="A662" t="s">
        <v>2078</v>
      </c>
      <c r="B662" t="s">
        <v>3060</v>
      </c>
      <c r="C662" t="s">
        <v>3061</v>
      </c>
      <c r="D662" s="1">
        <v>45536</v>
      </c>
      <c r="E662">
        <f t="shared" si="83"/>
        <v>40</v>
      </c>
      <c r="F662" t="s">
        <v>6</v>
      </c>
      <c r="G662">
        <v>620</v>
      </c>
      <c r="H662">
        <f t="shared" si="82"/>
        <v>62</v>
      </c>
      <c r="I662" t="s">
        <v>9</v>
      </c>
      <c r="J662">
        <v>1</v>
      </c>
      <c r="K662" t="s">
        <v>8</v>
      </c>
      <c r="L662" t="s">
        <v>8</v>
      </c>
      <c r="M662" t="s">
        <v>6</v>
      </c>
      <c r="N662" t="str">
        <f t="shared" si="84"/>
        <v>M</v>
      </c>
      <c r="O662" t="s">
        <v>7671</v>
      </c>
      <c r="P662" t="s">
        <v>7672</v>
      </c>
      <c r="Q662" t="s">
        <v>1610</v>
      </c>
      <c r="R662">
        <v>3</v>
      </c>
      <c r="S662">
        <f t="shared" si="85"/>
        <v>2021</v>
      </c>
      <c r="T662" t="s">
        <v>12</v>
      </c>
      <c r="U662">
        <v>0.999999999999998</v>
      </c>
      <c r="V662" t="s">
        <v>741</v>
      </c>
      <c r="W662">
        <f>VLOOKUP(Q662,'PBT Tag Rates'!$A$6:$D$67,4,FALSE)</f>
        <v>0.98260000000000003</v>
      </c>
      <c r="X662">
        <v>1</v>
      </c>
      <c r="Y662" s="8">
        <f t="shared" si="86"/>
        <v>1.0476190476190477</v>
      </c>
      <c r="Z662" s="10">
        <f>IFERROR(LOOKUP(H662,{30,43,48,53,58,63,68,73,78,83,88,93,97},{42,47,52,57,62,67,72,77,82,87,92,99,100}),999)</f>
        <v>62</v>
      </c>
      <c r="AA662" s="9">
        <f t="shared" si="87"/>
        <v>2.6190476190476191</v>
      </c>
      <c r="AB662" s="9">
        <f>IFERROR(IF(I662="AI",AA662-VLOOKUP(Q662,'PBT Tag Rates'!$A$6:$L$53,11,FALSE),AA662-VLOOKUP(Q662,'PBT Tag Rates'!$A$6:$L$53,12,FALSE)),0)</f>
        <v>2.636755740358427</v>
      </c>
      <c r="AC662" s="9">
        <f t="shared" si="88"/>
        <v>15.881476408414624</v>
      </c>
      <c r="AD662" s="12" t="s">
        <v>1969</v>
      </c>
      <c r="AE662" s="8"/>
    </row>
    <row r="663" spans="1:31" x14ac:dyDescent="0.25">
      <c r="A663" t="s">
        <v>2078</v>
      </c>
      <c r="B663" t="s">
        <v>3062</v>
      </c>
      <c r="C663" t="s">
        <v>3063</v>
      </c>
      <c r="D663" s="1">
        <v>45536</v>
      </c>
      <c r="E663">
        <f t="shared" si="83"/>
        <v>40</v>
      </c>
      <c r="F663" t="s">
        <v>14</v>
      </c>
      <c r="G663">
        <v>730</v>
      </c>
      <c r="H663">
        <f t="shared" si="82"/>
        <v>73</v>
      </c>
      <c r="I663" t="s">
        <v>9</v>
      </c>
      <c r="J663">
        <v>1</v>
      </c>
      <c r="K663" t="s">
        <v>8</v>
      </c>
      <c r="L663" t="s">
        <v>8</v>
      </c>
      <c r="M663" t="s">
        <v>14</v>
      </c>
      <c r="N663" t="str">
        <f t="shared" si="84"/>
        <v>F</v>
      </c>
      <c r="O663" t="s">
        <v>395</v>
      </c>
      <c r="P663" t="s">
        <v>7673</v>
      </c>
      <c r="Q663" t="s">
        <v>295</v>
      </c>
      <c r="R663">
        <v>4</v>
      </c>
      <c r="S663">
        <f t="shared" si="85"/>
        <v>2020</v>
      </c>
      <c r="T663" t="s">
        <v>12</v>
      </c>
      <c r="U663">
        <v>1</v>
      </c>
      <c r="V663" t="s">
        <v>892</v>
      </c>
      <c r="W663">
        <f>VLOOKUP(Q663,'PBT Tag Rates'!$A$6:$D$67,4,FALSE)</f>
        <v>0.98961045999999997</v>
      </c>
      <c r="X663">
        <v>1</v>
      </c>
      <c r="Y663" s="8">
        <f t="shared" si="86"/>
        <v>1</v>
      </c>
      <c r="Z663" s="10">
        <f>IFERROR(LOOKUP(H663,{30,43,48,53,58,63,68,73,78,83,88,93,97},{42,47,52,57,62,67,72,77,82,87,92,99,100}),999)</f>
        <v>77</v>
      </c>
      <c r="AA663" s="9">
        <f t="shared" si="87"/>
        <v>2.5</v>
      </c>
      <c r="AB663" s="9">
        <f>IFERROR(IF(I663="AI",AA663-VLOOKUP(Q663,'PBT Tag Rates'!$A$6:$L$53,11,FALSE),AA663-VLOOKUP(Q663,'PBT Tag Rates'!$A$6:$L$53,12,FALSE)),0)</f>
        <v>2.5104986157886811</v>
      </c>
      <c r="AC663" s="9">
        <f t="shared" si="88"/>
        <v>15.121015545636293</v>
      </c>
      <c r="AD663" s="12" t="s">
        <v>1969</v>
      </c>
      <c r="AE663" s="8"/>
    </row>
    <row r="664" spans="1:31" x14ac:dyDescent="0.25">
      <c r="A664" t="s">
        <v>2078</v>
      </c>
      <c r="B664" t="s">
        <v>3064</v>
      </c>
      <c r="C664" t="s">
        <v>3065</v>
      </c>
      <c r="D664" s="1">
        <v>45536</v>
      </c>
      <c r="E664">
        <f t="shared" si="83"/>
        <v>40</v>
      </c>
      <c r="F664" t="s">
        <v>6</v>
      </c>
      <c r="G664">
        <v>510</v>
      </c>
      <c r="H664">
        <f t="shared" si="82"/>
        <v>51</v>
      </c>
      <c r="I664" t="s">
        <v>9</v>
      </c>
      <c r="J664">
        <v>1</v>
      </c>
      <c r="K664" t="s">
        <v>8</v>
      </c>
      <c r="L664" t="s">
        <v>8</v>
      </c>
      <c r="M664" t="s">
        <v>6</v>
      </c>
      <c r="N664" t="str">
        <f t="shared" si="84"/>
        <v>M</v>
      </c>
      <c r="O664" t="s">
        <v>7674</v>
      </c>
      <c r="P664" t="s">
        <v>7675</v>
      </c>
      <c r="Q664" t="s">
        <v>7200</v>
      </c>
      <c r="R664">
        <v>2</v>
      </c>
      <c r="S664">
        <f t="shared" si="85"/>
        <v>2022</v>
      </c>
      <c r="T664" t="s">
        <v>12</v>
      </c>
      <c r="U664">
        <v>0.999999999999999</v>
      </c>
      <c r="V664" t="s">
        <v>889</v>
      </c>
      <c r="W664">
        <f>VLOOKUP(Q664,'PBT Tag Rates'!$A$6:$D$67,4,FALSE)</f>
        <v>0.98</v>
      </c>
      <c r="X664">
        <v>1</v>
      </c>
      <c r="Y664" s="8">
        <f t="shared" si="86"/>
        <v>1</v>
      </c>
      <c r="Z664" s="10">
        <f>IFERROR(LOOKUP(H664,{30,43,48,53,58,63,68,73,78,83,88,93,97},{42,47,52,57,62,67,72,77,82,87,92,99,100}),999)</f>
        <v>52</v>
      </c>
      <c r="AA664" s="9">
        <f t="shared" si="87"/>
        <v>2.5</v>
      </c>
      <c r="AB664" s="9">
        <f>IFERROR(IF(I664="AI",AA664-VLOOKUP(Q664,'PBT Tag Rates'!$A$6:$L$53,11,FALSE),AA664-VLOOKUP(Q664,'PBT Tag Rates'!$A$6:$L$53,12,FALSE)),0)</f>
        <v>2.5204081632653059</v>
      </c>
      <c r="AC664" s="9">
        <f t="shared" si="88"/>
        <v>15.180701864721234</v>
      </c>
      <c r="AD664" s="12" t="s">
        <v>1969</v>
      </c>
      <c r="AE664" s="8"/>
    </row>
    <row r="665" spans="1:31" x14ac:dyDescent="0.25">
      <c r="A665" t="s">
        <v>2078</v>
      </c>
      <c r="B665" t="s">
        <v>3066</v>
      </c>
      <c r="C665" t="s">
        <v>1503</v>
      </c>
      <c r="D665" s="1">
        <v>45536</v>
      </c>
      <c r="E665">
        <f t="shared" si="83"/>
        <v>40</v>
      </c>
      <c r="F665" t="s">
        <v>14</v>
      </c>
      <c r="G665">
        <v>730</v>
      </c>
      <c r="H665">
        <f t="shared" si="82"/>
        <v>73</v>
      </c>
      <c r="I665" t="s">
        <v>7</v>
      </c>
      <c r="J665" t="s">
        <v>8</v>
      </c>
      <c r="K665" t="s">
        <v>6785</v>
      </c>
      <c r="L665" t="s">
        <v>8</v>
      </c>
      <c r="M665" t="s">
        <v>14</v>
      </c>
      <c r="N665" t="str">
        <f t="shared" si="84"/>
        <v>F</v>
      </c>
      <c r="O665" t="s">
        <v>1119</v>
      </c>
      <c r="P665" t="s">
        <v>1120</v>
      </c>
      <c r="Q665" t="s">
        <v>940</v>
      </c>
      <c r="R665">
        <v>3</v>
      </c>
      <c r="S665">
        <f t="shared" si="85"/>
        <v>2021</v>
      </c>
      <c r="T665" t="s">
        <v>12</v>
      </c>
      <c r="U665">
        <v>1</v>
      </c>
      <c r="V665" t="s">
        <v>886</v>
      </c>
      <c r="W665">
        <f>VLOOKUP(Q665,'PBT Tag Rates'!$A$6:$D$67,4,FALSE)</f>
        <v>0.98140000000000005</v>
      </c>
      <c r="X665">
        <v>1</v>
      </c>
      <c r="Y665" s="8">
        <f t="shared" si="86"/>
        <v>1</v>
      </c>
      <c r="Z665" s="10">
        <f>IFERROR(LOOKUP(H665,{30,43,48,53,58,63,68,73,78,83,88,93,97},{42,47,52,57,62,67,72,77,82,87,92,99,100}),999)</f>
        <v>77</v>
      </c>
      <c r="AA665" s="9">
        <f t="shared" si="87"/>
        <v>2.5</v>
      </c>
      <c r="AB665" s="9">
        <f>IFERROR(IF(I665="AI",AA665-VLOOKUP(Q665,'PBT Tag Rates'!$A$6:$L$53,11,FALSE),AA665-VLOOKUP(Q665,'PBT Tag Rates'!$A$6:$L$53,12,FALSE)),0)</f>
        <v>2.5189525168127167</v>
      </c>
      <c r="AC665" s="9">
        <f t="shared" si="88"/>
        <v>15.1719343424051</v>
      </c>
      <c r="AD665" s="12" t="s">
        <v>1969</v>
      </c>
      <c r="AE665" s="8"/>
    </row>
    <row r="666" spans="1:31" x14ac:dyDescent="0.25">
      <c r="A666" t="s">
        <v>2078</v>
      </c>
      <c r="B666" t="s">
        <v>3067</v>
      </c>
      <c r="C666" t="s">
        <v>3068</v>
      </c>
      <c r="D666" s="1">
        <v>45536</v>
      </c>
      <c r="E666">
        <f t="shared" si="83"/>
        <v>40</v>
      </c>
      <c r="F666" t="s">
        <v>14</v>
      </c>
      <c r="G666">
        <v>750</v>
      </c>
      <c r="H666">
        <f t="shared" si="82"/>
        <v>75</v>
      </c>
      <c r="I666" t="s">
        <v>9</v>
      </c>
      <c r="J666">
        <v>1</v>
      </c>
      <c r="K666" t="s">
        <v>8</v>
      </c>
      <c r="L666" t="s">
        <v>8</v>
      </c>
      <c r="M666" t="s">
        <v>14</v>
      </c>
      <c r="N666" t="str">
        <f t="shared" si="84"/>
        <v>F</v>
      </c>
      <c r="O666" t="s">
        <v>7676</v>
      </c>
      <c r="P666" t="s">
        <v>7677</v>
      </c>
      <c r="Q666" t="s">
        <v>295</v>
      </c>
      <c r="R666">
        <v>4</v>
      </c>
      <c r="S666">
        <f t="shared" si="85"/>
        <v>2020</v>
      </c>
      <c r="T666" t="s">
        <v>12</v>
      </c>
      <c r="U666">
        <v>0.999999999999999</v>
      </c>
      <c r="V666" t="s">
        <v>893</v>
      </c>
      <c r="W666">
        <f>VLOOKUP(Q666,'PBT Tag Rates'!$A$6:$D$67,4,FALSE)</f>
        <v>0.98961045999999997</v>
      </c>
      <c r="X666">
        <v>1</v>
      </c>
      <c r="Y666" s="8">
        <f t="shared" si="86"/>
        <v>1</v>
      </c>
      <c r="Z666" s="10">
        <f>IFERROR(LOOKUP(H666,{30,43,48,53,58,63,68,73,78,83,88,93,97},{42,47,52,57,62,67,72,77,82,87,92,99,100}),999)</f>
        <v>77</v>
      </c>
      <c r="AA666" s="9">
        <f t="shared" si="87"/>
        <v>2.5</v>
      </c>
      <c r="AB666" s="9">
        <f>IFERROR(IF(I666="AI",AA666-VLOOKUP(Q666,'PBT Tag Rates'!$A$6:$L$53,11,FALSE),AA666-VLOOKUP(Q666,'PBT Tag Rates'!$A$6:$L$53,12,FALSE)),0)</f>
        <v>2.5104986157886811</v>
      </c>
      <c r="AC666" s="9">
        <f t="shared" si="88"/>
        <v>15.121015545636293</v>
      </c>
      <c r="AD666" s="12" t="s">
        <v>1969</v>
      </c>
      <c r="AE666" s="8"/>
    </row>
    <row r="667" spans="1:31" x14ac:dyDescent="0.25">
      <c r="A667" t="s">
        <v>2078</v>
      </c>
      <c r="B667" t="s">
        <v>3069</v>
      </c>
      <c r="C667" t="s">
        <v>1505</v>
      </c>
      <c r="D667" s="1">
        <v>45536</v>
      </c>
      <c r="E667">
        <f t="shared" si="83"/>
        <v>40</v>
      </c>
      <c r="F667" t="s">
        <v>14</v>
      </c>
      <c r="G667">
        <v>720</v>
      </c>
      <c r="H667">
        <f t="shared" si="82"/>
        <v>72</v>
      </c>
      <c r="I667" t="s">
        <v>7</v>
      </c>
      <c r="J667" t="s">
        <v>8</v>
      </c>
      <c r="K667" t="s">
        <v>6786</v>
      </c>
      <c r="L667" t="s">
        <v>8</v>
      </c>
      <c r="M667" t="s">
        <v>14</v>
      </c>
      <c r="N667" t="str">
        <f t="shared" si="84"/>
        <v>F</v>
      </c>
      <c r="O667" t="s">
        <v>439</v>
      </c>
      <c r="P667" t="s">
        <v>514</v>
      </c>
      <c r="Q667" t="s">
        <v>295</v>
      </c>
      <c r="R667">
        <v>4</v>
      </c>
      <c r="S667">
        <f t="shared" si="85"/>
        <v>2020</v>
      </c>
      <c r="T667" t="s">
        <v>12</v>
      </c>
      <c r="U667">
        <v>0.999999999999999</v>
      </c>
      <c r="V667" t="s">
        <v>888</v>
      </c>
      <c r="W667">
        <f>VLOOKUP(Q667,'PBT Tag Rates'!$A$6:$D$67,4,FALSE)</f>
        <v>0.98961045999999997</v>
      </c>
      <c r="X667">
        <v>1</v>
      </c>
      <c r="Y667" s="8">
        <f t="shared" si="86"/>
        <v>1</v>
      </c>
      <c r="Z667" s="10">
        <f>IFERROR(LOOKUP(H667,{30,43,48,53,58,63,68,73,78,83,88,93,97},{42,47,52,57,62,67,72,77,82,87,92,99,100}),999)</f>
        <v>72</v>
      </c>
      <c r="AA667" s="9">
        <f t="shared" si="87"/>
        <v>2.5</v>
      </c>
      <c r="AB667" s="9">
        <f>IFERROR(IF(I667="AI",AA667-VLOOKUP(Q667,'PBT Tag Rates'!$A$6:$L$53,11,FALSE),AA667-VLOOKUP(Q667,'PBT Tag Rates'!$A$6:$L$53,12,FALSE)),0)</f>
        <v>2.5104986157886811</v>
      </c>
      <c r="AC667" s="9">
        <f t="shared" si="88"/>
        <v>15.121015545636293</v>
      </c>
      <c r="AD667" s="12" t="s">
        <v>1969</v>
      </c>
      <c r="AE667" s="8"/>
    </row>
    <row r="668" spans="1:31" x14ac:dyDescent="0.25">
      <c r="A668" t="s">
        <v>2078</v>
      </c>
      <c r="B668" t="s">
        <v>3070</v>
      </c>
      <c r="C668" t="s">
        <v>3071</v>
      </c>
      <c r="D668" s="1">
        <v>45536</v>
      </c>
      <c r="E668">
        <f t="shared" si="83"/>
        <v>40</v>
      </c>
      <c r="F668" t="s">
        <v>6</v>
      </c>
      <c r="G668">
        <v>660</v>
      </c>
      <c r="H668">
        <f t="shared" si="82"/>
        <v>66</v>
      </c>
      <c r="I668" t="s">
        <v>7</v>
      </c>
      <c r="J668" t="s">
        <v>8</v>
      </c>
      <c r="K668" t="s">
        <v>8</v>
      </c>
      <c r="L668" t="s">
        <v>8</v>
      </c>
      <c r="M668" t="s">
        <v>6</v>
      </c>
      <c r="N668" t="str">
        <f t="shared" si="84"/>
        <v>M</v>
      </c>
      <c r="O668" t="s">
        <v>8</v>
      </c>
      <c r="P668" t="s">
        <v>8</v>
      </c>
      <c r="Q668" t="s">
        <v>11</v>
      </c>
      <c r="R668" t="s">
        <v>8</v>
      </c>
      <c r="S668" t="str">
        <f t="shared" si="85"/>
        <v>U</v>
      </c>
      <c r="T668" t="s">
        <v>12</v>
      </c>
      <c r="U668">
        <v>1</v>
      </c>
      <c r="V668" t="s">
        <v>8</v>
      </c>
      <c r="W668">
        <f>VLOOKUP(Q668,'PBT Tag Rates'!$A$6:$D$67,4,FALSE)</f>
        <v>1</v>
      </c>
      <c r="X668">
        <v>1</v>
      </c>
      <c r="Y668" s="8">
        <f t="shared" si="86"/>
        <v>1</v>
      </c>
      <c r="Z668" s="10">
        <f>IFERROR(LOOKUP(H668,{30,43,48,53,58,63,68,73,78,83,88,93,97},{42,47,52,57,62,67,72,77,82,87,92,99,100}),999)</f>
        <v>67</v>
      </c>
      <c r="AA668" s="9">
        <f t="shared" si="87"/>
        <v>2.5</v>
      </c>
      <c r="AB668" s="9">
        <f>IFERROR(IF(I668="AI",AA668-VLOOKUP(Q668,'PBT Tag Rates'!$A$6:$L$53,11,FALSE),AA668-VLOOKUP(Q668,'PBT Tag Rates'!$A$6:$L$53,12,FALSE)),0)</f>
        <v>2.4586968734976251</v>
      </c>
      <c r="AC668" s="9">
        <f t="shared" si="88"/>
        <v>14.809007825118979</v>
      </c>
      <c r="AD668" s="12" t="s">
        <v>1969</v>
      </c>
      <c r="AE668" s="8"/>
    </row>
    <row r="669" spans="1:31" x14ac:dyDescent="0.25">
      <c r="A669" t="s">
        <v>2078</v>
      </c>
      <c r="B669" t="s">
        <v>3072</v>
      </c>
      <c r="C669" t="s">
        <v>3073</v>
      </c>
      <c r="D669" s="1">
        <v>45536</v>
      </c>
      <c r="E669">
        <f t="shared" si="83"/>
        <v>40</v>
      </c>
      <c r="F669" t="s">
        <v>6</v>
      </c>
      <c r="G669">
        <v>870</v>
      </c>
      <c r="H669">
        <f t="shared" si="82"/>
        <v>87</v>
      </c>
      <c r="I669" t="s">
        <v>9</v>
      </c>
      <c r="J669">
        <v>1</v>
      </c>
      <c r="K669" t="s">
        <v>8</v>
      </c>
      <c r="L669" t="s">
        <v>8</v>
      </c>
      <c r="M669" t="s">
        <v>6</v>
      </c>
      <c r="N669" t="str">
        <f t="shared" si="84"/>
        <v>M</v>
      </c>
      <c r="O669" t="s">
        <v>7678</v>
      </c>
      <c r="P669" t="s">
        <v>7679</v>
      </c>
      <c r="Q669" t="s">
        <v>479</v>
      </c>
      <c r="R669">
        <v>5</v>
      </c>
      <c r="S669">
        <f t="shared" si="85"/>
        <v>2019</v>
      </c>
      <c r="T669" t="s">
        <v>12</v>
      </c>
      <c r="U669">
        <v>0.999999999999998</v>
      </c>
      <c r="V669" t="s">
        <v>9062</v>
      </c>
      <c r="W669">
        <f>VLOOKUP(Q669,'PBT Tag Rates'!$A$6:$D$67,4,FALSE)</f>
        <v>0.96152300000000002</v>
      </c>
      <c r="X669">
        <v>1</v>
      </c>
      <c r="Y669" s="8">
        <f t="shared" si="86"/>
        <v>1</v>
      </c>
      <c r="Z669" s="10">
        <f>IFERROR(LOOKUP(H669,{30,43,48,53,58,63,68,73,78,83,88,93,97},{42,47,52,57,62,67,72,77,82,87,92,99,100}),999)</f>
        <v>87</v>
      </c>
      <c r="AA669" s="9">
        <f t="shared" si="87"/>
        <v>2.5</v>
      </c>
      <c r="AB669" s="9">
        <f>IFERROR(IF(I669="AI",AA669-VLOOKUP(Q669,'PBT Tag Rates'!$A$6:$L$53,11,FALSE),AA669-VLOOKUP(Q669,'PBT Tag Rates'!$A$6:$L$53,12,FALSE)),0)</f>
        <v>2.5400167234689133</v>
      </c>
      <c r="AC669" s="9">
        <f t="shared" si="88"/>
        <v>15.298806428412915</v>
      </c>
      <c r="AD669" s="12" t="s">
        <v>676</v>
      </c>
      <c r="AE669" s="8"/>
    </row>
    <row r="670" spans="1:31" x14ac:dyDescent="0.25">
      <c r="A670" t="s">
        <v>2078</v>
      </c>
      <c r="B670" t="s">
        <v>3074</v>
      </c>
      <c r="C670" t="s">
        <v>3075</v>
      </c>
      <c r="D670" s="1">
        <v>45536</v>
      </c>
      <c r="E670">
        <f t="shared" si="83"/>
        <v>40</v>
      </c>
      <c r="F670" t="s">
        <v>14</v>
      </c>
      <c r="G670">
        <v>830</v>
      </c>
      <c r="H670">
        <f t="shared" si="82"/>
        <v>83</v>
      </c>
      <c r="I670" t="s">
        <v>9</v>
      </c>
      <c r="J670">
        <v>1</v>
      </c>
      <c r="K670" t="s">
        <v>8</v>
      </c>
      <c r="L670" t="s">
        <v>8</v>
      </c>
      <c r="M670" t="s">
        <v>14</v>
      </c>
      <c r="N670" t="str">
        <f t="shared" si="84"/>
        <v>F</v>
      </c>
      <c r="O670" t="s">
        <v>8</v>
      </c>
      <c r="P670" t="s">
        <v>8</v>
      </c>
      <c r="Q670" t="s">
        <v>11</v>
      </c>
      <c r="R670" t="s">
        <v>8</v>
      </c>
      <c r="S670" t="str">
        <f t="shared" si="85"/>
        <v>U</v>
      </c>
      <c r="T670" t="s">
        <v>12</v>
      </c>
      <c r="U670">
        <v>1</v>
      </c>
      <c r="V670" t="s">
        <v>8</v>
      </c>
      <c r="W670">
        <f>VLOOKUP(Q670,'PBT Tag Rates'!$A$6:$D$67,4,FALSE)</f>
        <v>1</v>
      </c>
      <c r="X670">
        <v>1</v>
      </c>
      <c r="Y670" s="8">
        <f t="shared" si="86"/>
        <v>1</v>
      </c>
      <c r="Z670" s="10">
        <f>IFERROR(LOOKUP(H670,{30,43,48,53,58,63,68,73,78,83,88,93,97},{42,47,52,57,62,67,72,77,82,87,92,99,100}),999)</f>
        <v>87</v>
      </c>
      <c r="AA670" s="9">
        <f t="shared" si="87"/>
        <v>2.5</v>
      </c>
      <c r="AB670" s="9">
        <f>IFERROR(IF(I670="AI",AA670-VLOOKUP(Q670,'PBT Tag Rates'!$A$6:$L$53,11,FALSE),AA670-VLOOKUP(Q670,'PBT Tag Rates'!$A$6:$L$53,12,FALSE)),0)</f>
        <v>1.9837225576494779</v>
      </c>
      <c r="AC670" s="9">
        <f t="shared" si="88"/>
        <v>11.948184095303249</v>
      </c>
      <c r="AD670" s="12" t="s">
        <v>1969</v>
      </c>
      <c r="AE670" s="8"/>
    </row>
    <row r="671" spans="1:31" x14ac:dyDescent="0.25">
      <c r="A671" t="s">
        <v>2078</v>
      </c>
      <c r="B671" t="s">
        <v>3076</v>
      </c>
      <c r="C671" t="s">
        <v>3077</v>
      </c>
      <c r="D671" s="1">
        <v>45536</v>
      </c>
      <c r="E671">
        <f t="shared" si="83"/>
        <v>40</v>
      </c>
      <c r="F671" t="s">
        <v>14</v>
      </c>
      <c r="G671">
        <v>770</v>
      </c>
      <c r="H671">
        <f t="shared" si="82"/>
        <v>77</v>
      </c>
      <c r="I671" t="s">
        <v>7</v>
      </c>
      <c r="J671" t="s">
        <v>8</v>
      </c>
      <c r="K671" t="s">
        <v>6787</v>
      </c>
      <c r="L671" t="s">
        <v>8</v>
      </c>
      <c r="M671" t="s">
        <v>14</v>
      </c>
      <c r="N671" t="str">
        <f t="shared" si="84"/>
        <v>F</v>
      </c>
      <c r="O671" t="s">
        <v>7680</v>
      </c>
      <c r="P671" t="s">
        <v>7681</v>
      </c>
      <c r="Q671" t="s">
        <v>295</v>
      </c>
      <c r="R671">
        <v>4</v>
      </c>
      <c r="S671">
        <f t="shared" si="85"/>
        <v>2020</v>
      </c>
      <c r="T671" t="s">
        <v>12</v>
      </c>
      <c r="U671">
        <v>0.999999999999999</v>
      </c>
      <c r="V671" t="s">
        <v>886</v>
      </c>
      <c r="W671">
        <f>VLOOKUP(Q671,'PBT Tag Rates'!$A$6:$D$67,4,FALSE)</f>
        <v>0.98961045999999997</v>
      </c>
      <c r="X671">
        <v>1</v>
      </c>
      <c r="Y671" s="8">
        <f t="shared" si="86"/>
        <v>1</v>
      </c>
      <c r="Z671" s="10">
        <f>IFERROR(LOOKUP(H671,{30,43,48,53,58,63,68,73,78,83,88,93,97},{42,47,52,57,62,67,72,77,82,87,92,99,100}),999)</f>
        <v>77</v>
      </c>
      <c r="AA671" s="9">
        <f t="shared" si="87"/>
        <v>2.5</v>
      </c>
      <c r="AB671" s="9">
        <f>IFERROR(IF(I671="AI",AA671-VLOOKUP(Q671,'PBT Tag Rates'!$A$6:$L$53,11,FALSE),AA671-VLOOKUP(Q671,'PBT Tag Rates'!$A$6:$L$53,12,FALSE)),0)</f>
        <v>2.5104986157886811</v>
      </c>
      <c r="AC671" s="9">
        <f t="shared" si="88"/>
        <v>15.121015545636293</v>
      </c>
      <c r="AD671" s="12" t="s">
        <v>1969</v>
      </c>
      <c r="AE671" s="8"/>
    </row>
    <row r="672" spans="1:31" x14ac:dyDescent="0.25">
      <c r="A672" t="s">
        <v>2078</v>
      </c>
      <c r="B672" t="s">
        <v>3078</v>
      </c>
      <c r="C672" t="s">
        <v>3079</v>
      </c>
      <c r="D672" s="1">
        <v>45536</v>
      </c>
      <c r="E672">
        <f t="shared" si="83"/>
        <v>40</v>
      </c>
      <c r="F672" t="s">
        <v>6</v>
      </c>
      <c r="G672">
        <v>450</v>
      </c>
      <c r="H672">
        <f t="shared" si="82"/>
        <v>45</v>
      </c>
      <c r="I672" t="s">
        <v>7</v>
      </c>
      <c r="J672" t="s">
        <v>8</v>
      </c>
      <c r="K672" t="s">
        <v>8</v>
      </c>
      <c r="L672" t="s">
        <v>8</v>
      </c>
      <c r="M672" t="s">
        <v>6</v>
      </c>
      <c r="N672" t="str">
        <f t="shared" si="84"/>
        <v>M</v>
      </c>
      <c r="O672" t="s">
        <v>7682</v>
      </c>
      <c r="P672" t="s">
        <v>7683</v>
      </c>
      <c r="Q672" t="s">
        <v>7200</v>
      </c>
      <c r="R672">
        <v>2</v>
      </c>
      <c r="S672">
        <f t="shared" si="85"/>
        <v>2022</v>
      </c>
      <c r="T672" t="s">
        <v>12</v>
      </c>
      <c r="U672">
        <v>1</v>
      </c>
      <c r="V672" t="s">
        <v>886</v>
      </c>
      <c r="W672">
        <f>VLOOKUP(Q672,'PBT Tag Rates'!$A$6:$D$67,4,FALSE)</f>
        <v>0.98</v>
      </c>
      <c r="X672">
        <v>1</v>
      </c>
      <c r="Y672" s="8">
        <f t="shared" si="86"/>
        <v>1</v>
      </c>
      <c r="Z672" s="10">
        <f>IFERROR(LOOKUP(H672,{30,43,48,53,58,63,68,73,78,83,88,93,97},{42,47,52,57,62,67,72,77,82,87,92,99,100}),999)</f>
        <v>47</v>
      </c>
      <c r="AA672" s="9">
        <f t="shared" si="87"/>
        <v>2.5</v>
      </c>
      <c r="AB672" s="9">
        <f>IFERROR(IF(I672="AI",AA672-VLOOKUP(Q672,'PBT Tag Rates'!$A$6:$L$53,11,FALSE),AA672-VLOOKUP(Q672,'PBT Tag Rates'!$A$6:$L$53,12,FALSE)),0)</f>
        <v>2.5204081632653064</v>
      </c>
      <c r="AC672" s="9">
        <f t="shared" si="88"/>
        <v>15.180701864721238</v>
      </c>
      <c r="AD672" s="12" t="s">
        <v>1969</v>
      </c>
      <c r="AE672" s="8"/>
    </row>
    <row r="673" spans="1:31" x14ac:dyDescent="0.25">
      <c r="A673" t="s">
        <v>2078</v>
      </c>
      <c r="B673" t="s">
        <v>3080</v>
      </c>
      <c r="C673" t="s">
        <v>3081</v>
      </c>
      <c r="D673" s="1">
        <v>45537</v>
      </c>
      <c r="E673">
        <f t="shared" si="83"/>
        <v>40</v>
      </c>
      <c r="F673" t="s">
        <v>14</v>
      </c>
      <c r="G673">
        <v>800</v>
      </c>
      <c r="H673">
        <f t="shared" si="82"/>
        <v>80</v>
      </c>
      <c r="I673" t="s">
        <v>9</v>
      </c>
      <c r="J673">
        <v>1</v>
      </c>
      <c r="K673" t="s">
        <v>8</v>
      </c>
      <c r="L673" t="s">
        <v>8</v>
      </c>
      <c r="M673" t="s">
        <v>14</v>
      </c>
      <c r="N673" t="str">
        <f t="shared" si="84"/>
        <v>F</v>
      </c>
      <c r="O673" t="s">
        <v>7254</v>
      </c>
      <c r="P673" t="s">
        <v>7255</v>
      </c>
      <c r="Q673" t="s">
        <v>295</v>
      </c>
      <c r="R673">
        <v>4</v>
      </c>
      <c r="S673">
        <f t="shared" si="85"/>
        <v>2020</v>
      </c>
      <c r="T673" t="s">
        <v>12</v>
      </c>
      <c r="U673">
        <v>0.999999999999999</v>
      </c>
      <c r="V673" t="s">
        <v>892</v>
      </c>
      <c r="W673">
        <f>VLOOKUP(Q673,'PBT Tag Rates'!$A$6:$D$67,4,FALSE)</f>
        <v>0.98961045999999997</v>
      </c>
      <c r="X673">
        <v>1</v>
      </c>
      <c r="Y673" s="8">
        <f t="shared" si="86"/>
        <v>1.0208333333333333</v>
      </c>
      <c r="Z673" s="10">
        <f>IFERROR(LOOKUP(H673,{30,43,48,53,58,63,68,73,78,83,88,93,97},{42,47,52,57,62,67,72,77,82,87,92,99,100}),999)</f>
        <v>82</v>
      </c>
      <c r="AA673" s="9">
        <f t="shared" si="87"/>
        <v>2.552083333333333</v>
      </c>
      <c r="AB673" s="9">
        <f>IFERROR(IF(I673="AI",AA673-VLOOKUP(Q673,'PBT Tag Rates'!$A$6:$L$53,11,FALSE),AA673-VLOOKUP(Q673,'PBT Tag Rates'!$A$6:$L$53,12,FALSE)),0)</f>
        <v>2.5625819491220141</v>
      </c>
      <c r="AC673" s="9">
        <f t="shared" si="88"/>
        <v>15.434719320674812</v>
      </c>
      <c r="AD673" s="12" t="s">
        <v>1969</v>
      </c>
      <c r="AE673" s="8"/>
    </row>
    <row r="674" spans="1:31" x14ac:dyDescent="0.25">
      <c r="A674" t="s">
        <v>2078</v>
      </c>
      <c r="B674" t="s">
        <v>3082</v>
      </c>
      <c r="C674" t="s">
        <v>1511</v>
      </c>
      <c r="D674" s="1">
        <v>45537</v>
      </c>
      <c r="E674">
        <f t="shared" si="83"/>
        <v>40</v>
      </c>
      <c r="F674" t="s">
        <v>14</v>
      </c>
      <c r="G674">
        <v>700</v>
      </c>
      <c r="H674">
        <f t="shared" si="82"/>
        <v>70</v>
      </c>
      <c r="I674" t="s">
        <v>7</v>
      </c>
      <c r="J674" t="s">
        <v>8</v>
      </c>
      <c r="K674" t="s">
        <v>6788</v>
      </c>
      <c r="L674" t="s">
        <v>8</v>
      </c>
      <c r="M674" t="s">
        <v>14</v>
      </c>
      <c r="N674" t="str">
        <f t="shared" si="84"/>
        <v>F</v>
      </c>
      <c r="O674" t="s">
        <v>1749</v>
      </c>
      <c r="P674" t="s">
        <v>1750</v>
      </c>
      <c r="Q674" t="s">
        <v>295</v>
      </c>
      <c r="R674">
        <v>4</v>
      </c>
      <c r="S674">
        <f t="shared" si="85"/>
        <v>2020</v>
      </c>
      <c r="T674" t="s">
        <v>12</v>
      </c>
      <c r="U674">
        <v>1</v>
      </c>
      <c r="V674" t="s">
        <v>893</v>
      </c>
      <c r="W674">
        <f>VLOOKUP(Q674,'PBT Tag Rates'!$A$6:$D$67,4,FALSE)</f>
        <v>0.98961045999999997</v>
      </c>
      <c r="X674">
        <v>1</v>
      </c>
      <c r="Y674" s="8">
        <f t="shared" si="86"/>
        <v>1</v>
      </c>
      <c r="Z674" s="10">
        <f>IFERROR(LOOKUP(H674,{30,43,48,53,58,63,68,73,78,83,88,93,97},{42,47,52,57,62,67,72,77,82,87,92,99,100}),999)</f>
        <v>72</v>
      </c>
      <c r="AA674" s="9">
        <f t="shared" si="87"/>
        <v>2.5</v>
      </c>
      <c r="AB674" s="9">
        <f>IFERROR(IF(I674="AI",AA674-VLOOKUP(Q674,'PBT Tag Rates'!$A$6:$L$53,11,FALSE),AA674-VLOOKUP(Q674,'PBT Tag Rates'!$A$6:$L$53,12,FALSE)),0)</f>
        <v>2.5104986157886811</v>
      </c>
      <c r="AC674" s="9">
        <f t="shared" si="88"/>
        <v>15.121015545636293</v>
      </c>
      <c r="AD674" s="12" t="s">
        <v>1969</v>
      </c>
      <c r="AE674" s="8"/>
    </row>
    <row r="675" spans="1:31" x14ac:dyDescent="0.25">
      <c r="A675" t="s">
        <v>2078</v>
      </c>
      <c r="B675" t="s">
        <v>3083</v>
      </c>
      <c r="C675" t="s">
        <v>3084</v>
      </c>
      <c r="D675" s="1">
        <v>45537</v>
      </c>
      <c r="E675">
        <f t="shared" si="83"/>
        <v>40</v>
      </c>
      <c r="F675" t="s">
        <v>14</v>
      </c>
      <c r="G675">
        <v>850</v>
      </c>
      <c r="H675">
        <f t="shared" si="82"/>
        <v>85</v>
      </c>
      <c r="I675" t="s">
        <v>7</v>
      </c>
      <c r="J675" t="s">
        <v>8</v>
      </c>
      <c r="K675" t="s">
        <v>6789</v>
      </c>
      <c r="L675" t="s">
        <v>8</v>
      </c>
      <c r="M675" t="s">
        <v>14</v>
      </c>
      <c r="N675" t="str">
        <f t="shared" si="84"/>
        <v>F</v>
      </c>
      <c r="O675" t="s">
        <v>8</v>
      </c>
      <c r="P675" t="s">
        <v>8</v>
      </c>
      <c r="Q675" t="s">
        <v>11</v>
      </c>
      <c r="R675" t="s">
        <v>8</v>
      </c>
      <c r="S675" t="str">
        <f t="shared" si="85"/>
        <v>U</v>
      </c>
      <c r="T675" t="s">
        <v>12</v>
      </c>
      <c r="U675">
        <v>0.999999999999999</v>
      </c>
      <c r="V675" t="s">
        <v>8</v>
      </c>
      <c r="W675">
        <f>VLOOKUP(Q675,'PBT Tag Rates'!$A$6:$D$67,4,FALSE)</f>
        <v>1</v>
      </c>
      <c r="X675">
        <v>1</v>
      </c>
      <c r="Y675" s="8">
        <f t="shared" si="86"/>
        <v>1</v>
      </c>
      <c r="Z675" s="10">
        <f>IFERROR(LOOKUP(H675,{30,43,48,53,58,63,68,73,78,83,88,93,97},{42,47,52,57,62,67,72,77,82,87,92,99,100}),999)</f>
        <v>87</v>
      </c>
      <c r="AA675" s="9">
        <f t="shared" si="87"/>
        <v>2.5</v>
      </c>
      <c r="AB675" s="9">
        <f>IFERROR(IF(I675="AI",AA675-VLOOKUP(Q675,'PBT Tag Rates'!$A$6:$L$53,11,FALSE),AA675-VLOOKUP(Q675,'PBT Tag Rates'!$A$6:$L$53,12,FALSE)),0)</f>
        <v>2.4586968734976251</v>
      </c>
      <c r="AC675" s="9">
        <f t="shared" si="88"/>
        <v>14.809007825118979</v>
      </c>
      <c r="AD675" s="12" t="s">
        <v>1969</v>
      </c>
      <c r="AE675" s="8"/>
    </row>
    <row r="676" spans="1:31" x14ac:dyDescent="0.25">
      <c r="A676" t="s">
        <v>2078</v>
      </c>
      <c r="B676" t="s">
        <v>3085</v>
      </c>
      <c r="C676" t="s">
        <v>3086</v>
      </c>
      <c r="D676" s="1">
        <v>45537</v>
      </c>
      <c r="E676">
        <f t="shared" si="83"/>
        <v>40</v>
      </c>
      <c r="F676" t="s">
        <v>14</v>
      </c>
      <c r="G676">
        <v>750</v>
      </c>
      <c r="H676">
        <f t="shared" si="82"/>
        <v>75</v>
      </c>
      <c r="I676" t="s">
        <v>7</v>
      </c>
      <c r="J676" t="s">
        <v>8</v>
      </c>
      <c r="K676" t="s">
        <v>6790</v>
      </c>
      <c r="L676" t="s">
        <v>8</v>
      </c>
      <c r="M676" t="s">
        <v>14</v>
      </c>
      <c r="N676" t="str">
        <f t="shared" si="84"/>
        <v>F</v>
      </c>
      <c r="O676" t="s">
        <v>7684</v>
      </c>
      <c r="P676" t="s">
        <v>7685</v>
      </c>
      <c r="Q676" t="s">
        <v>295</v>
      </c>
      <c r="R676">
        <v>4</v>
      </c>
      <c r="S676">
        <f t="shared" si="85"/>
        <v>2020</v>
      </c>
      <c r="T676" t="s">
        <v>12</v>
      </c>
      <c r="U676">
        <v>0.999999999999997</v>
      </c>
      <c r="V676" t="s">
        <v>886</v>
      </c>
      <c r="W676">
        <f>VLOOKUP(Q676,'PBT Tag Rates'!$A$6:$D$67,4,FALSE)</f>
        <v>0.98961045999999997</v>
      </c>
      <c r="X676">
        <v>1</v>
      </c>
      <c r="Y676" s="8">
        <f t="shared" si="86"/>
        <v>1</v>
      </c>
      <c r="Z676" s="10">
        <f>IFERROR(LOOKUP(H676,{30,43,48,53,58,63,68,73,78,83,88,93,97},{42,47,52,57,62,67,72,77,82,87,92,99,100}),999)</f>
        <v>77</v>
      </c>
      <c r="AA676" s="9">
        <f t="shared" si="87"/>
        <v>2.5</v>
      </c>
      <c r="AB676" s="9">
        <f>IFERROR(IF(I676="AI",AA676-VLOOKUP(Q676,'PBT Tag Rates'!$A$6:$L$53,11,FALSE),AA676-VLOOKUP(Q676,'PBT Tag Rates'!$A$6:$L$53,12,FALSE)),0)</f>
        <v>2.5104986157886811</v>
      </c>
      <c r="AC676" s="9">
        <f t="shared" si="88"/>
        <v>15.121015545636293</v>
      </c>
      <c r="AD676" s="12" t="s">
        <v>1969</v>
      </c>
      <c r="AE676" s="8"/>
    </row>
    <row r="677" spans="1:31" x14ac:dyDescent="0.25">
      <c r="A677" t="s">
        <v>2078</v>
      </c>
      <c r="B677" t="s">
        <v>3087</v>
      </c>
      <c r="C677" t="s">
        <v>3088</v>
      </c>
      <c r="D677" s="1">
        <v>45537</v>
      </c>
      <c r="E677">
        <f t="shared" si="83"/>
        <v>40</v>
      </c>
      <c r="F677" t="s">
        <v>14</v>
      </c>
      <c r="G677">
        <v>800</v>
      </c>
      <c r="H677">
        <f t="shared" si="82"/>
        <v>80</v>
      </c>
      <c r="I677" t="s">
        <v>9</v>
      </c>
      <c r="J677">
        <v>1</v>
      </c>
      <c r="K677" t="s">
        <v>8</v>
      </c>
      <c r="L677" t="s">
        <v>8</v>
      </c>
      <c r="M677" t="s">
        <v>14</v>
      </c>
      <c r="N677" t="str">
        <f t="shared" si="84"/>
        <v>F</v>
      </c>
      <c r="O677" t="s">
        <v>7686</v>
      </c>
      <c r="P677" t="s">
        <v>7687</v>
      </c>
      <c r="Q677" t="s">
        <v>476</v>
      </c>
      <c r="R677">
        <v>4</v>
      </c>
      <c r="S677">
        <f t="shared" si="85"/>
        <v>2020</v>
      </c>
      <c r="T677" t="s">
        <v>12</v>
      </c>
      <c r="U677">
        <v>0.999999999999998</v>
      </c>
      <c r="V677" t="s">
        <v>743</v>
      </c>
      <c r="W677">
        <f>VLOOKUP(Q677,'PBT Tag Rates'!$A$6:$D$67,4,FALSE)</f>
        <v>0.98845608500000004</v>
      </c>
      <c r="X677">
        <v>1</v>
      </c>
      <c r="Y677" s="8">
        <f t="shared" si="86"/>
        <v>1.0208333333333333</v>
      </c>
      <c r="Z677" s="10">
        <f>IFERROR(LOOKUP(H677,{30,43,48,53,58,63,68,73,78,83,88,93,97},{42,47,52,57,62,67,72,77,82,87,92,99,100}),999)</f>
        <v>82</v>
      </c>
      <c r="AA677" s="9">
        <f t="shared" si="87"/>
        <v>2.552083333333333</v>
      </c>
      <c r="AB677" s="9">
        <f>IFERROR(IF(I677="AI",AA677-VLOOKUP(Q677,'PBT Tag Rates'!$A$6:$L$53,11,FALSE),AA677-VLOOKUP(Q677,'PBT Tag Rates'!$A$6:$L$53,12,FALSE)),0)</f>
        <v>2.5637620666379086</v>
      </c>
      <c r="AC677" s="9">
        <f t="shared" si="88"/>
        <v>15.441827301213536</v>
      </c>
      <c r="AD677" s="12" t="s">
        <v>1969</v>
      </c>
      <c r="AE677" s="8"/>
    </row>
    <row r="678" spans="1:31" x14ac:dyDescent="0.25">
      <c r="A678" t="s">
        <v>2078</v>
      </c>
      <c r="B678" t="s">
        <v>3089</v>
      </c>
      <c r="C678" t="s">
        <v>3090</v>
      </c>
      <c r="D678" s="1">
        <v>45537</v>
      </c>
      <c r="E678">
        <f t="shared" si="83"/>
        <v>40</v>
      </c>
      <c r="F678" t="s">
        <v>6</v>
      </c>
      <c r="G678">
        <v>930</v>
      </c>
      <c r="H678">
        <f t="shared" si="82"/>
        <v>93</v>
      </c>
      <c r="I678" t="s">
        <v>9</v>
      </c>
      <c r="J678">
        <v>1</v>
      </c>
      <c r="K678" t="s">
        <v>8</v>
      </c>
      <c r="L678" t="s">
        <v>8</v>
      </c>
      <c r="M678" t="s">
        <v>269</v>
      </c>
      <c r="N678" t="str">
        <f t="shared" si="84"/>
        <v>M</v>
      </c>
      <c r="O678" t="s">
        <v>1792</v>
      </c>
      <c r="P678" t="s">
        <v>7688</v>
      </c>
      <c r="Q678" t="s">
        <v>171</v>
      </c>
      <c r="R678">
        <v>5</v>
      </c>
      <c r="S678">
        <f t="shared" si="85"/>
        <v>2019</v>
      </c>
      <c r="T678" t="s">
        <v>12</v>
      </c>
      <c r="U678">
        <v>0.999999999999997</v>
      </c>
      <c r="V678" t="s">
        <v>740</v>
      </c>
      <c r="W678">
        <f>VLOOKUP(Q678,'PBT Tag Rates'!$A$6:$D$67,4,FALSE)</f>
        <v>0.95971980899999998</v>
      </c>
      <c r="X678">
        <v>1</v>
      </c>
      <c r="Y678" s="8">
        <f t="shared" si="86"/>
        <v>1</v>
      </c>
      <c r="Z678" s="10">
        <f>IFERROR(LOOKUP(H678,{30,43,48,53,58,63,68,73,78,83,88,93,97},{42,47,52,57,62,67,72,77,82,87,92,99,100}),999)</f>
        <v>99</v>
      </c>
      <c r="AA678" s="9">
        <f t="shared" si="87"/>
        <v>2.5</v>
      </c>
      <c r="AB678" s="9">
        <f>IFERROR(IF(I678="AI",AA678-VLOOKUP(Q678,'PBT Tag Rates'!$A$6:$L$53,11,FALSE),AA678-VLOOKUP(Q678,'PBT Tag Rates'!$A$6:$L$53,12,FALSE)),0)</f>
        <v>2.541970782120222</v>
      </c>
      <c r="AC678" s="9">
        <f t="shared" si="88"/>
        <v>15.310575943463711</v>
      </c>
      <c r="AD678" s="12" t="s">
        <v>1969</v>
      </c>
      <c r="AE678" s="8"/>
    </row>
    <row r="679" spans="1:31" x14ac:dyDescent="0.25">
      <c r="A679" t="s">
        <v>2078</v>
      </c>
      <c r="B679" t="s">
        <v>3091</v>
      </c>
      <c r="C679" t="s">
        <v>3092</v>
      </c>
      <c r="D679" s="1">
        <v>45537</v>
      </c>
      <c r="E679">
        <f t="shared" si="83"/>
        <v>40</v>
      </c>
      <c r="F679" t="s">
        <v>6</v>
      </c>
      <c r="G679">
        <v>840</v>
      </c>
      <c r="H679">
        <f t="shared" si="82"/>
        <v>84</v>
      </c>
      <c r="I679" t="s">
        <v>9</v>
      </c>
      <c r="J679">
        <v>1</v>
      </c>
      <c r="K679" t="s">
        <v>8</v>
      </c>
      <c r="L679" t="s">
        <v>8</v>
      </c>
      <c r="M679" t="s">
        <v>6</v>
      </c>
      <c r="N679" t="str">
        <f t="shared" si="84"/>
        <v>M</v>
      </c>
      <c r="O679" t="s">
        <v>7487</v>
      </c>
      <c r="P679" t="s">
        <v>7488</v>
      </c>
      <c r="Q679" t="s">
        <v>295</v>
      </c>
      <c r="R679">
        <v>4</v>
      </c>
      <c r="S679">
        <f t="shared" si="85"/>
        <v>2020</v>
      </c>
      <c r="T679" t="s">
        <v>12</v>
      </c>
      <c r="U679">
        <v>0.999999999999998</v>
      </c>
      <c r="V679" t="s">
        <v>941</v>
      </c>
      <c r="W679">
        <f>VLOOKUP(Q679,'PBT Tag Rates'!$A$6:$D$67,4,FALSE)</f>
        <v>0.98961045999999997</v>
      </c>
      <c r="X679">
        <v>1</v>
      </c>
      <c r="Y679" s="8">
        <f t="shared" si="86"/>
        <v>1</v>
      </c>
      <c r="Z679" s="10">
        <f>IFERROR(LOOKUP(H679,{30,43,48,53,58,63,68,73,78,83,88,93,97},{42,47,52,57,62,67,72,77,82,87,92,99,100}),999)</f>
        <v>87</v>
      </c>
      <c r="AA679" s="9">
        <f t="shared" si="87"/>
        <v>2.5</v>
      </c>
      <c r="AB679" s="9">
        <f>IFERROR(IF(I679="AI",AA679-VLOOKUP(Q679,'PBT Tag Rates'!$A$6:$L$53,11,FALSE),AA679-VLOOKUP(Q679,'PBT Tag Rates'!$A$6:$L$53,12,FALSE)),0)</f>
        <v>2.5104986157886811</v>
      </c>
      <c r="AC679" s="9">
        <f t="shared" si="88"/>
        <v>15.121015545636293</v>
      </c>
      <c r="AD679" s="12" t="s">
        <v>1969</v>
      </c>
      <c r="AE679" s="8"/>
    </row>
    <row r="680" spans="1:31" x14ac:dyDescent="0.25">
      <c r="A680" t="s">
        <v>2078</v>
      </c>
      <c r="B680" t="s">
        <v>3093</v>
      </c>
      <c r="C680" t="s">
        <v>3094</v>
      </c>
      <c r="D680" s="1">
        <v>45537</v>
      </c>
      <c r="E680">
        <f t="shared" si="83"/>
        <v>40</v>
      </c>
      <c r="F680" t="s">
        <v>6</v>
      </c>
      <c r="G680">
        <v>620</v>
      </c>
      <c r="H680">
        <f t="shared" si="82"/>
        <v>62</v>
      </c>
      <c r="I680" t="s">
        <v>7</v>
      </c>
      <c r="J680" t="s">
        <v>8</v>
      </c>
      <c r="K680" t="s">
        <v>8</v>
      </c>
      <c r="L680" t="s">
        <v>8</v>
      </c>
      <c r="M680" t="s">
        <v>6</v>
      </c>
      <c r="N680" t="str">
        <f t="shared" si="84"/>
        <v>M</v>
      </c>
      <c r="O680" t="s">
        <v>7689</v>
      </c>
      <c r="P680" t="s">
        <v>7690</v>
      </c>
      <c r="Q680" t="s">
        <v>476</v>
      </c>
      <c r="R680">
        <v>4</v>
      </c>
      <c r="S680">
        <f t="shared" si="85"/>
        <v>2020</v>
      </c>
      <c r="T680" t="s">
        <v>12</v>
      </c>
      <c r="U680">
        <v>0.99999999999999301</v>
      </c>
      <c r="V680" t="s">
        <v>741</v>
      </c>
      <c r="W680">
        <f>VLOOKUP(Q680,'PBT Tag Rates'!$A$6:$D$67,4,FALSE)</f>
        <v>0.98845608500000004</v>
      </c>
      <c r="X680">
        <v>1</v>
      </c>
      <c r="Y680" s="8">
        <f t="shared" si="86"/>
        <v>1.0476190476190477</v>
      </c>
      <c r="Z680" s="10">
        <f>IFERROR(LOOKUP(H680,{30,43,48,53,58,63,68,73,78,83,88,93,97},{42,47,52,57,62,67,72,77,82,87,92,99,100}),999)</f>
        <v>62</v>
      </c>
      <c r="AA680" s="9">
        <f t="shared" si="87"/>
        <v>2.6190476190476191</v>
      </c>
      <c r="AB680" s="9">
        <f>IFERROR(IF(I680="AI",AA680-VLOOKUP(Q680,'PBT Tag Rates'!$A$6:$L$53,11,FALSE),AA680-VLOOKUP(Q680,'PBT Tag Rates'!$A$6:$L$53,12,FALSE)),0)</f>
        <v>2.6307263523521947</v>
      </c>
      <c r="AC680" s="9">
        <f t="shared" si="88"/>
        <v>15.845160726263066</v>
      </c>
      <c r="AD680" s="12" t="s">
        <v>1969</v>
      </c>
      <c r="AE680" s="8"/>
    </row>
    <row r="681" spans="1:31" x14ac:dyDescent="0.25">
      <c r="A681" t="s">
        <v>2078</v>
      </c>
      <c r="B681" t="s">
        <v>3095</v>
      </c>
      <c r="C681" t="s">
        <v>3096</v>
      </c>
      <c r="D681" s="1">
        <v>45537</v>
      </c>
      <c r="E681">
        <f t="shared" si="83"/>
        <v>40</v>
      </c>
      <c r="F681" t="s">
        <v>14</v>
      </c>
      <c r="G681">
        <v>830</v>
      </c>
      <c r="H681">
        <f t="shared" si="82"/>
        <v>83</v>
      </c>
      <c r="I681" t="s">
        <v>7</v>
      </c>
      <c r="J681" t="s">
        <v>8</v>
      </c>
      <c r="K681" t="s">
        <v>6791</v>
      </c>
      <c r="L681" t="s">
        <v>8</v>
      </c>
      <c r="M681" t="s">
        <v>14</v>
      </c>
      <c r="N681" t="str">
        <f t="shared" si="84"/>
        <v>F</v>
      </c>
      <c r="O681" t="s">
        <v>381</v>
      </c>
      <c r="P681" t="s">
        <v>382</v>
      </c>
      <c r="Q681" t="s">
        <v>295</v>
      </c>
      <c r="R681">
        <v>4</v>
      </c>
      <c r="S681">
        <f t="shared" si="85"/>
        <v>2020</v>
      </c>
      <c r="T681" t="s">
        <v>12</v>
      </c>
      <c r="U681">
        <v>1</v>
      </c>
      <c r="V681" t="s">
        <v>892</v>
      </c>
      <c r="W681">
        <f>VLOOKUP(Q681,'PBT Tag Rates'!$A$6:$D$67,4,FALSE)</f>
        <v>0.98961045999999997</v>
      </c>
      <c r="X681">
        <v>1</v>
      </c>
      <c r="Y681" s="8">
        <f t="shared" si="86"/>
        <v>1</v>
      </c>
      <c r="Z681" s="10">
        <f>IFERROR(LOOKUP(H681,{30,43,48,53,58,63,68,73,78,83,88,93,97},{42,47,52,57,62,67,72,77,82,87,92,99,100}),999)</f>
        <v>87</v>
      </c>
      <c r="AA681" s="9">
        <f t="shared" si="87"/>
        <v>2.5</v>
      </c>
      <c r="AB681" s="9">
        <f>IFERROR(IF(I681="AI",AA681-VLOOKUP(Q681,'PBT Tag Rates'!$A$6:$L$53,11,FALSE),AA681-VLOOKUP(Q681,'PBT Tag Rates'!$A$6:$L$53,12,FALSE)),0)</f>
        <v>2.5104986157886811</v>
      </c>
      <c r="AC681" s="9">
        <f t="shared" si="88"/>
        <v>15.121015545636293</v>
      </c>
      <c r="AD681" s="12" t="s">
        <v>1969</v>
      </c>
      <c r="AE681" s="8"/>
    </row>
    <row r="682" spans="1:31" x14ac:dyDescent="0.25">
      <c r="A682" t="s">
        <v>2078</v>
      </c>
      <c r="B682" t="s">
        <v>3097</v>
      </c>
      <c r="C682" t="s">
        <v>3098</v>
      </c>
      <c r="D682" s="1">
        <v>45537</v>
      </c>
      <c r="E682">
        <f t="shared" si="83"/>
        <v>40</v>
      </c>
      <c r="F682" t="s">
        <v>14</v>
      </c>
      <c r="G682">
        <v>800</v>
      </c>
      <c r="H682">
        <f t="shared" si="82"/>
        <v>80</v>
      </c>
      <c r="I682" t="s">
        <v>7</v>
      </c>
      <c r="J682" t="s">
        <v>8</v>
      </c>
      <c r="K682" t="s">
        <v>6792</v>
      </c>
      <c r="L682" t="s">
        <v>8</v>
      </c>
      <c r="M682" t="s">
        <v>14</v>
      </c>
      <c r="N682" t="str">
        <f t="shared" si="84"/>
        <v>F</v>
      </c>
      <c r="O682" t="s">
        <v>8</v>
      </c>
      <c r="P682" t="s">
        <v>8</v>
      </c>
      <c r="Q682" t="s">
        <v>11</v>
      </c>
      <c r="R682" t="s">
        <v>8</v>
      </c>
      <c r="S682" t="str">
        <f t="shared" si="85"/>
        <v>U</v>
      </c>
      <c r="T682" t="s">
        <v>12</v>
      </c>
      <c r="U682">
        <v>1</v>
      </c>
      <c r="V682" t="s">
        <v>8</v>
      </c>
      <c r="W682">
        <f>VLOOKUP(Q682,'PBT Tag Rates'!$A$6:$D$67,4,FALSE)</f>
        <v>1</v>
      </c>
      <c r="X682">
        <v>1</v>
      </c>
      <c r="Y682" s="8">
        <f t="shared" si="86"/>
        <v>1.0208333333333333</v>
      </c>
      <c r="Z682" s="10">
        <f>IFERROR(LOOKUP(H682,{30,43,48,53,58,63,68,73,78,83,88,93,97},{42,47,52,57,62,67,72,77,82,87,92,99,100}),999)</f>
        <v>82</v>
      </c>
      <c r="AA682" s="9">
        <f t="shared" si="87"/>
        <v>2.552083333333333</v>
      </c>
      <c r="AB682" s="9">
        <f>IFERROR(IF(I682="AI",AA682-VLOOKUP(Q682,'PBT Tag Rates'!$A$6:$L$53,11,FALSE),AA682-VLOOKUP(Q682,'PBT Tag Rates'!$A$6:$L$53,12,FALSE)),0)</f>
        <v>2.5107802068309582</v>
      </c>
      <c r="AC682" s="9">
        <f t="shared" si="88"/>
        <v>15.122711600157498</v>
      </c>
      <c r="AD682" s="12" t="s">
        <v>1970</v>
      </c>
      <c r="AE682" s="8"/>
    </row>
    <row r="683" spans="1:31" x14ac:dyDescent="0.25">
      <c r="A683" t="s">
        <v>2078</v>
      </c>
      <c r="B683" t="s">
        <v>3099</v>
      </c>
      <c r="C683" t="s">
        <v>3100</v>
      </c>
      <c r="D683" s="1">
        <v>45537</v>
      </c>
      <c r="E683">
        <f t="shared" si="83"/>
        <v>40</v>
      </c>
      <c r="F683" t="s">
        <v>6</v>
      </c>
      <c r="G683">
        <v>710</v>
      </c>
      <c r="H683">
        <f t="shared" si="82"/>
        <v>71</v>
      </c>
      <c r="I683" t="s">
        <v>7</v>
      </c>
      <c r="J683" t="s">
        <v>8</v>
      </c>
      <c r="K683" t="s">
        <v>6793</v>
      </c>
      <c r="L683" t="s">
        <v>8</v>
      </c>
      <c r="M683" t="s">
        <v>6</v>
      </c>
      <c r="N683" t="str">
        <f t="shared" si="84"/>
        <v>M</v>
      </c>
      <c r="O683" t="s">
        <v>8</v>
      </c>
      <c r="P683" t="s">
        <v>8</v>
      </c>
      <c r="Q683" t="s">
        <v>11</v>
      </c>
      <c r="R683" t="s">
        <v>8</v>
      </c>
      <c r="S683" t="str">
        <f t="shared" si="85"/>
        <v>U</v>
      </c>
      <c r="T683" t="s">
        <v>12</v>
      </c>
      <c r="U683">
        <v>1</v>
      </c>
      <c r="V683" t="s">
        <v>8</v>
      </c>
      <c r="W683">
        <f>VLOOKUP(Q683,'PBT Tag Rates'!$A$6:$D$67,4,FALSE)</f>
        <v>1</v>
      </c>
      <c r="X683">
        <v>1</v>
      </c>
      <c r="Y683" s="8">
        <f t="shared" si="86"/>
        <v>1.028169014084507</v>
      </c>
      <c r="Z683" s="10">
        <f>IFERROR(LOOKUP(H683,{30,43,48,53,58,63,68,73,78,83,88,93,97},{42,47,52,57,62,67,72,77,82,87,92,99,100}),999)</f>
        <v>72</v>
      </c>
      <c r="AA683" s="9">
        <f t="shared" si="87"/>
        <v>2.5704225352112675</v>
      </c>
      <c r="AB683" s="9">
        <f>IFERROR(IF(I683="AI",AA683-VLOOKUP(Q683,'PBT Tag Rates'!$A$6:$L$53,11,FALSE),AA683-VLOOKUP(Q683,'PBT Tag Rates'!$A$6:$L$53,12,FALSE)),0)</f>
        <v>2.5291194087088926</v>
      </c>
      <c r="AC683" s="9">
        <f t="shared" si="88"/>
        <v>15.233170675875288</v>
      </c>
      <c r="AD683" s="12" t="s">
        <v>1969</v>
      </c>
      <c r="AE683" s="8"/>
    </row>
    <row r="684" spans="1:31" x14ac:dyDescent="0.25">
      <c r="A684" t="s">
        <v>2078</v>
      </c>
      <c r="B684" t="s">
        <v>3101</v>
      </c>
      <c r="C684" t="s">
        <v>1513</v>
      </c>
      <c r="D684" s="1">
        <v>45537</v>
      </c>
      <c r="E684">
        <f t="shared" si="83"/>
        <v>40</v>
      </c>
      <c r="F684" t="s">
        <v>14</v>
      </c>
      <c r="G684">
        <v>880</v>
      </c>
      <c r="H684">
        <f t="shared" si="82"/>
        <v>88</v>
      </c>
      <c r="I684" t="s">
        <v>7</v>
      </c>
      <c r="J684" t="s">
        <v>8</v>
      </c>
      <c r="K684" t="s">
        <v>6794</v>
      </c>
      <c r="L684" t="s">
        <v>8</v>
      </c>
      <c r="M684" t="s">
        <v>14</v>
      </c>
      <c r="N684" t="str">
        <f t="shared" si="84"/>
        <v>F</v>
      </c>
      <c r="O684" t="s">
        <v>8</v>
      </c>
      <c r="P684" t="s">
        <v>8</v>
      </c>
      <c r="Q684" t="s">
        <v>11</v>
      </c>
      <c r="R684" t="s">
        <v>8</v>
      </c>
      <c r="S684" t="str">
        <f t="shared" si="85"/>
        <v>U</v>
      </c>
      <c r="T684" t="s">
        <v>12</v>
      </c>
      <c r="U684">
        <v>1</v>
      </c>
      <c r="V684" t="s">
        <v>8</v>
      </c>
      <c r="W684">
        <f>VLOOKUP(Q684,'PBT Tag Rates'!$A$6:$D$67,4,FALSE)</f>
        <v>1</v>
      </c>
      <c r="X684">
        <v>1</v>
      </c>
      <c r="Y684" s="8">
        <f t="shared" si="86"/>
        <v>1</v>
      </c>
      <c r="Z684" s="10">
        <f>IFERROR(LOOKUP(H684,{30,43,48,53,58,63,68,73,78,83,88,93,97},{42,47,52,57,62,67,72,77,82,87,92,99,100}),999)</f>
        <v>92</v>
      </c>
      <c r="AA684" s="9">
        <f t="shared" si="87"/>
        <v>2.5</v>
      </c>
      <c r="AB684" s="9">
        <f>IFERROR(IF(I684="AI",AA684-VLOOKUP(Q684,'PBT Tag Rates'!$A$6:$L$53,11,FALSE),AA684-VLOOKUP(Q684,'PBT Tag Rates'!$A$6:$L$53,12,FALSE)),0)</f>
        <v>2.4586968734976251</v>
      </c>
      <c r="AC684" s="9">
        <f t="shared" si="88"/>
        <v>14.809007825118979</v>
      </c>
      <c r="AD684" s="12" t="s">
        <v>1969</v>
      </c>
      <c r="AE684" s="8"/>
    </row>
    <row r="685" spans="1:31" x14ac:dyDescent="0.25">
      <c r="A685" t="s">
        <v>2078</v>
      </c>
      <c r="B685" t="s">
        <v>3102</v>
      </c>
      <c r="C685" t="s">
        <v>3103</v>
      </c>
      <c r="D685" s="1">
        <v>45537</v>
      </c>
      <c r="E685">
        <f t="shared" si="83"/>
        <v>40</v>
      </c>
      <c r="F685" t="s">
        <v>14</v>
      </c>
      <c r="G685">
        <v>710</v>
      </c>
      <c r="H685">
        <f t="shared" si="82"/>
        <v>71</v>
      </c>
      <c r="I685" t="s">
        <v>7</v>
      </c>
      <c r="J685" t="s">
        <v>8</v>
      </c>
      <c r="K685" t="s">
        <v>6795</v>
      </c>
      <c r="L685" t="s">
        <v>8</v>
      </c>
      <c r="M685" t="s">
        <v>14</v>
      </c>
      <c r="N685" t="str">
        <f t="shared" si="84"/>
        <v>F</v>
      </c>
      <c r="O685" t="s">
        <v>7691</v>
      </c>
      <c r="P685" t="s">
        <v>7692</v>
      </c>
      <c r="Q685" t="s">
        <v>295</v>
      </c>
      <c r="R685">
        <v>4</v>
      </c>
      <c r="S685">
        <f t="shared" si="85"/>
        <v>2020</v>
      </c>
      <c r="T685" t="s">
        <v>12</v>
      </c>
      <c r="U685">
        <v>1.00000000000001</v>
      </c>
      <c r="V685" t="s">
        <v>740</v>
      </c>
      <c r="W685">
        <f>VLOOKUP(Q685,'PBT Tag Rates'!$A$6:$D$67,4,FALSE)</f>
        <v>0.98961045999999997</v>
      </c>
      <c r="X685">
        <v>1</v>
      </c>
      <c r="Y685" s="8">
        <f t="shared" si="86"/>
        <v>1</v>
      </c>
      <c r="Z685" s="10">
        <f>IFERROR(LOOKUP(H685,{30,43,48,53,58,63,68,73,78,83,88,93,97},{42,47,52,57,62,67,72,77,82,87,92,99,100}),999)</f>
        <v>72</v>
      </c>
      <c r="AA685" s="9">
        <f t="shared" si="87"/>
        <v>2.5</v>
      </c>
      <c r="AB685" s="9">
        <f>IFERROR(IF(I685="AI",AA685-VLOOKUP(Q685,'PBT Tag Rates'!$A$6:$L$53,11,FALSE),AA685-VLOOKUP(Q685,'PBT Tag Rates'!$A$6:$L$53,12,FALSE)),0)</f>
        <v>2.5104986157886811</v>
      </c>
      <c r="AC685" s="9">
        <f t="shared" si="88"/>
        <v>15.121015545636293</v>
      </c>
      <c r="AD685" s="12" t="s">
        <v>1969</v>
      </c>
      <c r="AE685" s="8"/>
    </row>
    <row r="686" spans="1:31" x14ac:dyDescent="0.25">
      <c r="A686" t="s">
        <v>2078</v>
      </c>
      <c r="B686" t="s">
        <v>3104</v>
      </c>
      <c r="C686" t="s">
        <v>3105</v>
      </c>
      <c r="D686" s="1">
        <v>45537</v>
      </c>
      <c r="E686">
        <f t="shared" si="83"/>
        <v>40</v>
      </c>
      <c r="F686" t="s">
        <v>6</v>
      </c>
      <c r="G686">
        <v>590</v>
      </c>
      <c r="H686">
        <f t="shared" si="82"/>
        <v>59</v>
      </c>
      <c r="I686" t="s">
        <v>7</v>
      </c>
      <c r="J686" t="s">
        <v>8</v>
      </c>
      <c r="K686" t="s">
        <v>6796</v>
      </c>
      <c r="L686" t="s">
        <v>8</v>
      </c>
      <c r="M686" t="s">
        <v>6</v>
      </c>
      <c r="N686" t="str">
        <f t="shared" si="84"/>
        <v>M</v>
      </c>
      <c r="O686" t="s">
        <v>7693</v>
      </c>
      <c r="P686" t="s">
        <v>7694</v>
      </c>
      <c r="Q686" t="s">
        <v>940</v>
      </c>
      <c r="R686">
        <v>3</v>
      </c>
      <c r="S686">
        <f t="shared" si="85"/>
        <v>2021</v>
      </c>
      <c r="T686" t="s">
        <v>12</v>
      </c>
      <c r="U686">
        <v>0.999999999999999</v>
      </c>
      <c r="V686" t="s">
        <v>892</v>
      </c>
      <c r="W686">
        <f>VLOOKUP(Q686,'PBT Tag Rates'!$A$6:$D$67,4,FALSE)</f>
        <v>0.98140000000000005</v>
      </c>
      <c r="X686">
        <v>1</v>
      </c>
      <c r="Y686" s="8">
        <f t="shared" si="86"/>
        <v>1.0476190476190477</v>
      </c>
      <c r="Z686" s="10">
        <f>IFERROR(LOOKUP(H686,{30,43,48,53,58,63,68,73,78,83,88,93,97},{42,47,52,57,62,67,72,77,82,87,92,99,100}),999)</f>
        <v>62</v>
      </c>
      <c r="AA686" s="9">
        <f t="shared" si="87"/>
        <v>2.6190476190476191</v>
      </c>
      <c r="AB686" s="9">
        <f>IFERROR(IF(I686="AI",AA686-VLOOKUP(Q686,'PBT Tag Rates'!$A$6:$L$53,11,FALSE),AA686-VLOOKUP(Q686,'PBT Tag Rates'!$A$6:$L$53,12,FALSE)),0)</f>
        <v>2.6380001358603358</v>
      </c>
      <c r="AC686" s="9">
        <f t="shared" si="88"/>
        <v>15.888971542493147</v>
      </c>
      <c r="AD686" s="12" t="s">
        <v>1969</v>
      </c>
      <c r="AE686" s="8"/>
    </row>
    <row r="687" spans="1:31" x14ac:dyDescent="0.25">
      <c r="A687" t="s">
        <v>2078</v>
      </c>
      <c r="B687" t="s">
        <v>3106</v>
      </c>
      <c r="C687" t="s">
        <v>3107</v>
      </c>
      <c r="D687" s="1">
        <v>45537</v>
      </c>
      <c r="E687">
        <f t="shared" si="83"/>
        <v>40</v>
      </c>
      <c r="F687" t="s">
        <v>14</v>
      </c>
      <c r="G687">
        <v>750</v>
      </c>
      <c r="H687">
        <f t="shared" si="82"/>
        <v>75</v>
      </c>
      <c r="I687" t="s">
        <v>7</v>
      </c>
      <c r="J687" t="s">
        <v>8</v>
      </c>
      <c r="K687" t="s">
        <v>6797</v>
      </c>
      <c r="L687" t="s">
        <v>8</v>
      </c>
      <c r="M687" t="s">
        <v>14</v>
      </c>
      <c r="N687" t="str">
        <f t="shared" si="84"/>
        <v>F</v>
      </c>
      <c r="O687" t="s">
        <v>7695</v>
      </c>
      <c r="P687" t="s">
        <v>7696</v>
      </c>
      <c r="Q687" t="s">
        <v>476</v>
      </c>
      <c r="R687">
        <v>4</v>
      </c>
      <c r="S687">
        <f t="shared" si="85"/>
        <v>2020</v>
      </c>
      <c r="T687" t="s">
        <v>12</v>
      </c>
      <c r="U687">
        <v>1</v>
      </c>
      <c r="V687" t="s">
        <v>743</v>
      </c>
      <c r="W687">
        <f>VLOOKUP(Q687,'PBT Tag Rates'!$A$6:$D$67,4,FALSE)</f>
        <v>0.98845608500000004</v>
      </c>
      <c r="X687">
        <v>1</v>
      </c>
      <c r="Y687" s="8">
        <f t="shared" si="86"/>
        <v>1</v>
      </c>
      <c r="Z687" s="10">
        <f>IFERROR(LOOKUP(H687,{30,43,48,53,58,63,68,73,78,83,88,93,97},{42,47,52,57,62,67,72,77,82,87,92,99,100}),999)</f>
        <v>77</v>
      </c>
      <c r="AA687" s="9">
        <f t="shared" si="87"/>
        <v>2.5</v>
      </c>
      <c r="AB687" s="9">
        <f>IFERROR(IF(I687="AI",AA687-VLOOKUP(Q687,'PBT Tag Rates'!$A$6:$L$53,11,FALSE),AA687-VLOOKUP(Q687,'PBT Tag Rates'!$A$6:$L$53,12,FALSE)),0)</f>
        <v>2.5116787333045756</v>
      </c>
      <c r="AC687" s="9">
        <f t="shared" si="88"/>
        <v>15.128123526175017</v>
      </c>
      <c r="AD687" s="12" t="s">
        <v>1969</v>
      </c>
      <c r="AE687" s="8"/>
    </row>
    <row r="688" spans="1:31" x14ac:dyDescent="0.25">
      <c r="A688" t="s">
        <v>2078</v>
      </c>
      <c r="B688" t="s">
        <v>3108</v>
      </c>
      <c r="C688" t="s">
        <v>3109</v>
      </c>
      <c r="D688" s="1">
        <v>45537</v>
      </c>
      <c r="E688">
        <f t="shared" si="83"/>
        <v>40</v>
      </c>
      <c r="F688" t="s">
        <v>14</v>
      </c>
      <c r="G688">
        <v>700</v>
      </c>
      <c r="H688">
        <f t="shared" si="82"/>
        <v>70</v>
      </c>
      <c r="I688" t="s">
        <v>9</v>
      </c>
      <c r="J688">
        <v>1</v>
      </c>
      <c r="K688" t="s">
        <v>8</v>
      </c>
      <c r="L688" t="s">
        <v>8</v>
      </c>
      <c r="M688" t="s">
        <v>6</v>
      </c>
      <c r="N688" t="str">
        <f t="shared" si="84"/>
        <v>M</v>
      </c>
      <c r="O688" t="s">
        <v>7697</v>
      </c>
      <c r="P688" t="s">
        <v>7698</v>
      </c>
      <c r="Q688" t="s">
        <v>295</v>
      </c>
      <c r="R688">
        <v>4</v>
      </c>
      <c r="S688">
        <f t="shared" si="85"/>
        <v>2020</v>
      </c>
      <c r="T688" t="s">
        <v>12</v>
      </c>
      <c r="U688">
        <v>1</v>
      </c>
      <c r="V688" t="s">
        <v>888</v>
      </c>
      <c r="W688">
        <f>VLOOKUP(Q688,'PBT Tag Rates'!$A$6:$D$67,4,FALSE)</f>
        <v>0.98961045999999997</v>
      </c>
      <c r="X688">
        <v>1</v>
      </c>
      <c r="Y688" s="8">
        <f t="shared" si="86"/>
        <v>1.028169014084507</v>
      </c>
      <c r="Z688" s="10">
        <f>IFERROR(LOOKUP(H688,{30,43,48,53,58,63,68,73,78,83,88,93,97},{42,47,52,57,62,67,72,77,82,87,92,99,100}),999)</f>
        <v>72</v>
      </c>
      <c r="AA688" s="9">
        <f t="shared" si="87"/>
        <v>2.5704225352112675</v>
      </c>
      <c r="AB688" s="9">
        <f>IFERROR(IF(I688="AI",AA688-VLOOKUP(Q688,'PBT Tag Rates'!$A$6:$L$53,11,FALSE),AA688-VLOOKUP(Q688,'PBT Tag Rates'!$A$6:$L$53,12,FALSE)),0)</f>
        <v>2.5809211509999486</v>
      </c>
      <c r="AC688" s="9">
        <f t="shared" si="88"/>
        <v>15.545178396392602</v>
      </c>
      <c r="AD688" s="12" t="s">
        <v>1969</v>
      </c>
      <c r="AE688" s="8"/>
    </row>
    <row r="689" spans="1:31" x14ac:dyDescent="0.25">
      <c r="A689" t="s">
        <v>2078</v>
      </c>
      <c r="B689" t="s">
        <v>3110</v>
      </c>
      <c r="C689" t="s">
        <v>3111</v>
      </c>
      <c r="D689" s="1">
        <v>45537</v>
      </c>
      <c r="E689">
        <f t="shared" si="83"/>
        <v>40</v>
      </c>
      <c r="F689" t="s">
        <v>6</v>
      </c>
      <c r="G689">
        <v>500</v>
      </c>
      <c r="H689">
        <f t="shared" si="82"/>
        <v>50</v>
      </c>
      <c r="I689" t="s">
        <v>7</v>
      </c>
      <c r="J689" t="s">
        <v>8</v>
      </c>
      <c r="K689" t="s">
        <v>8</v>
      </c>
      <c r="L689" t="s">
        <v>8</v>
      </c>
      <c r="M689" t="s">
        <v>6</v>
      </c>
      <c r="N689" t="str">
        <f t="shared" si="84"/>
        <v>M</v>
      </c>
      <c r="O689" t="s">
        <v>7699</v>
      </c>
      <c r="P689" t="s">
        <v>7700</v>
      </c>
      <c r="Q689" t="s">
        <v>7200</v>
      </c>
      <c r="R689">
        <v>2</v>
      </c>
      <c r="S689">
        <f t="shared" si="85"/>
        <v>2022</v>
      </c>
      <c r="T689" t="s">
        <v>12</v>
      </c>
      <c r="U689">
        <v>1</v>
      </c>
      <c r="V689" t="s">
        <v>886</v>
      </c>
      <c r="W689">
        <f>VLOOKUP(Q689,'PBT Tag Rates'!$A$6:$D$67,4,FALSE)</f>
        <v>0.98</v>
      </c>
      <c r="X689">
        <v>1</v>
      </c>
      <c r="Y689" s="8">
        <f t="shared" si="86"/>
        <v>1</v>
      </c>
      <c r="Z689" s="10">
        <f>IFERROR(LOOKUP(H689,{30,43,48,53,58,63,68,73,78,83,88,93,97},{42,47,52,57,62,67,72,77,82,87,92,99,100}),999)</f>
        <v>52</v>
      </c>
      <c r="AA689" s="9">
        <f t="shared" si="87"/>
        <v>2.5</v>
      </c>
      <c r="AB689" s="9">
        <f>IFERROR(IF(I689="AI",AA689-VLOOKUP(Q689,'PBT Tag Rates'!$A$6:$L$53,11,FALSE),AA689-VLOOKUP(Q689,'PBT Tag Rates'!$A$6:$L$53,12,FALSE)),0)</f>
        <v>2.5204081632653064</v>
      </c>
      <c r="AC689" s="9">
        <f t="shared" si="88"/>
        <v>15.180701864721238</v>
      </c>
      <c r="AD689" s="12" t="s">
        <v>1969</v>
      </c>
      <c r="AE689" s="8"/>
    </row>
    <row r="690" spans="1:31" x14ac:dyDescent="0.25">
      <c r="A690" t="s">
        <v>2078</v>
      </c>
      <c r="B690" t="s">
        <v>3112</v>
      </c>
      <c r="C690" t="s">
        <v>1516</v>
      </c>
      <c r="D690" s="1">
        <v>45537</v>
      </c>
      <c r="E690">
        <f t="shared" si="83"/>
        <v>40</v>
      </c>
      <c r="F690" t="s">
        <v>14</v>
      </c>
      <c r="G690">
        <v>780</v>
      </c>
      <c r="H690">
        <f t="shared" si="82"/>
        <v>78</v>
      </c>
      <c r="I690" t="s">
        <v>7</v>
      </c>
      <c r="J690" t="s">
        <v>8</v>
      </c>
      <c r="K690" t="s">
        <v>6798</v>
      </c>
      <c r="L690" t="s">
        <v>8</v>
      </c>
      <c r="M690" t="s">
        <v>14</v>
      </c>
      <c r="N690" t="str">
        <f t="shared" si="84"/>
        <v>F</v>
      </c>
      <c r="O690" t="s">
        <v>7701</v>
      </c>
      <c r="P690" t="s">
        <v>7702</v>
      </c>
      <c r="Q690" t="s">
        <v>295</v>
      </c>
      <c r="R690">
        <v>4</v>
      </c>
      <c r="S690">
        <f t="shared" si="85"/>
        <v>2020</v>
      </c>
      <c r="T690" t="s">
        <v>12</v>
      </c>
      <c r="U690">
        <v>1</v>
      </c>
      <c r="V690" t="s">
        <v>886</v>
      </c>
      <c r="W690">
        <f>VLOOKUP(Q690,'PBT Tag Rates'!$A$6:$D$67,4,FALSE)</f>
        <v>0.98961045999999997</v>
      </c>
      <c r="X690">
        <v>1</v>
      </c>
      <c r="Y690" s="8">
        <f t="shared" si="86"/>
        <v>1.0208333333333333</v>
      </c>
      <c r="Z690" s="10">
        <f>IFERROR(LOOKUP(H690,{30,43,48,53,58,63,68,73,78,83,88,93,97},{42,47,52,57,62,67,72,77,82,87,92,99,100}),999)</f>
        <v>82</v>
      </c>
      <c r="AA690" s="9">
        <f t="shared" si="87"/>
        <v>2.552083333333333</v>
      </c>
      <c r="AB690" s="9">
        <f>IFERROR(IF(I690="AI",AA690-VLOOKUP(Q690,'PBT Tag Rates'!$A$6:$L$53,11,FALSE),AA690-VLOOKUP(Q690,'PBT Tag Rates'!$A$6:$L$53,12,FALSE)),0)</f>
        <v>2.5625819491220141</v>
      </c>
      <c r="AC690" s="9">
        <f t="shared" si="88"/>
        <v>15.434719320674812</v>
      </c>
      <c r="AD690" s="12" t="s">
        <v>1969</v>
      </c>
      <c r="AE690" s="8"/>
    </row>
    <row r="691" spans="1:31" x14ac:dyDescent="0.25">
      <c r="A691" t="s">
        <v>2078</v>
      </c>
      <c r="B691" t="s">
        <v>3113</v>
      </c>
      <c r="C691" t="s">
        <v>1517</v>
      </c>
      <c r="D691" s="1">
        <v>45537</v>
      </c>
      <c r="E691">
        <f t="shared" si="83"/>
        <v>40</v>
      </c>
      <c r="F691" t="s">
        <v>14</v>
      </c>
      <c r="G691">
        <v>750</v>
      </c>
      <c r="H691">
        <f t="shared" si="82"/>
        <v>75</v>
      </c>
      <c r="I691" t="s">
        <v>9</v>
      </c>
      <c r="J691">
        <v>1</v>
      </c>
      <c r="K691" t="s">
        <v>8</v>
      </c>
      <c r="L691" t="s">
        <v>8</v>
      </c>
      <c r="M691" t="s">
        <v>14</v>
      </c>
      <c r="N691" t="str">
        <f t="shared" si="84"/>
        <v>F</v>
      </c>
      <c r="O691" t="s">
        <v>400</v>
      </c>
      <c r="P691" t="s">
        <v>401</v>
      </c>
      <c r="Q691" t="s">
        <v>171</v>
      </c>
      <c r="R691">
        <v>5</v>
      </c>
      <c r="S691">
        <f t="shared" si="85"/>
        <v>2019</v>
      </c>
      <c r="T691" t="s">
        <v>12</v>
      </c>
      <c r="U691">
        <v>0.999999999999998</v>
      </c>
      <c r="V691" t="s">
        <v>889</v>
      </c>
      <c r="W691">
        <f>VLOOKUP(Q691,'PBT Tag Rates'!$A$6:$D$67,4,FALSE)</f>
        <v>0.95971980899999998</v>
      </c>
      <c r="X691">
        <v>1</v>
      </c>
      <c r="Y691" s="8">
        <f t="shared" si="86"/>
        <v>1</v>
      </c>
      <c r="Z691" s="10">
        <f>IFERROR(LOOKUP(H691,{30,43,48,53,58,63,68,73,78,83,88,93,97},{42,47,52,57,62,67,72,77,82,87,92,99,100}),999)</f>
        <v>77</v>
      </c>
      <c r="AA691" s="9">
        <f t="shared" si="87"/>
        <v>2.5</v>
      </c>
      <c r="AB691" s="9">
        <f>IFERROR(IF(I691="AI",AA691-VLOOKUP(Q691,'PBT Tag Rates'!$A$6:$L$53,11,FALSE),AA691-VLOOKUP(Q691,'PBT Tag Rates'!$A$6:$L$53,12,FALSE)),0)</f>
        <v>2.541970782120222</v>
      </c>
      <c r="AC691" s="9">
        <f t="shared" si="88"/>
        <v>15.310575943463711</v>
      </c>
      <c r="AD691" s="12" t="s">
        <v>1969</v>
      </c>
      <c r="AE691" s="8"/>
    </row>
    <row r="692" spans="1:31" x14ac:dyDescent="0.25">
      <c r="A692" t="s">
        <v>2078</v>
      </c>
      <c r="B692" t="s">
        <v>3114</v>
      </c>
      <c r="C692" t="s">
        <v>3115</v>
      </c>
      <c r="D692" s="1">
        <v>45537</v>
      </c>
      <c r="E692">
        <f t="shared" si="83"/>
        <v>40</v>
      </c>
      <c r="F692" t="s">
        <v>14</v>
      </c>
      <c r="G692">
        <v>780</v>
      </c>
      <c r="H692">
        <f t="shared" si="82"/>
        <v>78</v>
      </c>
      <c r="I692" t="s">
        <v>7</v>
      </c>
      <c r="J692" t="s">
        <v>8</v>
      </c>
      <c r="K692" t="s">
        <v>6799</v>
      </c>
      <c r="L692" t="s">
        <v>8</v>
      </c>
      <c r="M692" t="s">
        <v>14</v>
      </c>
      <c r="N692" t="str">
        <f t="shared" si="84"/>
        <v>F</v>
      </c>
      <c r="O692" t="s">
        <v>7564</v>
      </c>
      <c r="P692" t="s">
        <v>7703</v>
      </c>
      <c r="Q692" t="s">
        <v>476</v>
      </c>
      <c r="R692">
        <v>4</v>
      </c>
      <c r="S692">
        <f t="shared" si="85"/>
        <v>2020</v>
      </c>
      <c r="T692" t="s">
        <v>12</v>
      </c>
      <c r="U692">
        <v>0.999999999999999</v>
      </c>
      <c r="V692" t="s">
        <v>741</v>
      </c>
      <c r="W692">
        <f>VLOOKUP(Q692,'PBT Tag Rates'!$A$6:$D$67,4,FALSE)</f>
        <v>0.98845608500000004</v>
      </c>
      <c r="X692">
        <v>1</v>
      </c>
      <c r="Y692" s="8">
        <f t="shared" si="86"/>
        <v>1.0208333333333333</v>
      </c>
      <c r="Z692" s="10">
        <f>IFERROR(LOOKUP(H692,{30,43,48,53,58,63,68,73,78,83,88,93,97},{42,47,52,57,62,67,72,77,82,87,92,99,100}),999)</f>
        <v>82</v>
      </c>
      <c r="AA692" s="9">
        <f t="shared" si="87"/>
        <v>2.552083333333333</v>
      </c>
      <c r="AB692" s="9">
        <f>IFERROR(IF(I692="AI",AA692-VLOOKUP(Q692,'PBT Tag Rates'!$A$6:$L$53,11,FALSE),AA692-VLOOKUP(Q692,'PBT Tag Rates'!$A$6:$L$53,12,FALSE)),0)</f>
        <v>2.5637620666379086</v>
      </c>
      <c r="AC692" s="9">
        <f t="shared" si="88"/>
        <v>15.441827301213536</v>
      </c>
      <c r="AD692" s="12" t="s">
        <v>1969</v>
      </c>
      <c r="AE692" s="8"/>
    </row>
    <row r="693" spans="1:31" x14ac:dyDescent="0.25">
      <c r="A693" t="s">
        <v>2078</v>
      </c>
      <c r="B693" t="s">
        <v>3116</v>
      </c>
      <c r="C693" t="s">
        <v>1518</v>
      </c>
      <c r="D693" s="1">
        <v>45537</v>
      </c>
      <c r="E693">
        <f t="shared" si="83"/>
        <v>40</v>
      </c>
      <c r="F693" t="s">
        <v>14</v>
      </c>
      <c r="G693">
        <v>810</v>
      </c>
      <c r="H693">
        <f t="shared" si="82"/>
        <v>81</v>
      </c>
      <c r="I693" t="s">
        <v>9</v>
      </c>
      <c r="J693">
        <v>1</v>
      </c>
      <c r="K693" t="s">
        <v>8</v>
      </c>
      <c r="L693" t="s">
        <v>8</v>
      </c>
      <c r="M693" t="s">
        <v>14</v>
      </c>
      <c r="N693" t="str">
        <f t="shared" si="84"/>
        <v>F</v>
      </c>
      <c r="O693" t="s">
        <v>7704</v>
      </c>
      <c r="P693" t="s">
        <v>7705</v>
      </c>
      <c r="Q693" t="s">
        <v>295</v>
      </c>
      <c r="R693">
        <v>4</v>
      </c>
      <c r="S693">
        <f t="shared" si="85"/>
        <v>2020</v>
      </c>
      <c r="T693" t="s">
        <v>12</v>
      </c>
      <c r="U693">
        <v>1.00000000000001</v>
      </c>
      <c r="V693" t="s">
        <v>893</v>
      </c>
      <c r="W693">
        <f>VLOOKUP(Q693,'PBT Tag Rates'!$A$6:$D$67,4,FALSE)</f>
        <v>0.98961045999999997</v>
      </c>
      <c r="X693">
        <v>1</v>
      </c>
      <c r="Y693" s="8">
        <f t="shared" si="86"/>
        <v>1.0208333333333333</v>
      </c>
      <c r="Z693" s="10">
        <f>IFERROR(LOOKUP(H693,{30,43,48,53,58,63,68,73,78,83,88,93,97},{42,47,52,57,62,67,72,77,82,87,92,99,100}),999)</f>
        <v>82</v>
      </c>
      <c r="AA693" s="9">
        <f t="shared" si="87"/>
        <v>2.552083333333333</v>
      </c>
      <c r="AB693" s="9">
        <f>IFERROR(IF(I693="AI",AA693-VLOOKUP(Q693,'PBT Tag Rates'!$A$6:$L$53,11,FALSE),AA693-VLOOKUP(Q693,'PBT Tag Rates'!$A$6:$L$53,12,FALSE)),0)</f>
        <v>2.5625819491220141</v>
      </c>
      <c r="AC693" s="9">
        <f t="shared" si="88"/>
        <v>15.434719320674812</v>
      </c>
      <c r="AD693" s="12" t="s">
        <v>1969</v>
      </c>
      <c r="AE693" s="8"/>
    </row>
    <row r="694" spans="1:31" x14ac:dyDescent="0.25">
      <c r="A694" t="s">
        <v>2078</v>
      </c>
      <c r="B694" t="s">
        <v>3117</v>
      </c>
      <c r="C694" t="s">
        <v>1519</v>
      </c>
      <c r="D694" s="1">
        <v>45537</v>
      </c>
      <c r="E694">
        <f t="shared" si="83"/>
        <v>40</v>
      </c>
      <c r="F694" t="s">
        <v>6</v>
      </c>
      <c r="G694">
        <v>480</v>
      </c>
      <c r="H694">
        <f t="shared" si="82"/>
        <v>48</v>
      </c>
      <c r="I694" t="s">
        <v>7</v>
      </c>
      <c r="J694" t="s">
        <v>8</v>
      </c>
      <c r="K694" t="s">
        <v>8</v>
      </c>
      <c r="L694" t="s">
        <v>8</v>
      </c>
      <c r="M694" t="s">
        <v>6</v>
      </c>
      <c r="N694" t="str">
        <f t="shared" si="84"/>
        <v>M</v>
      </c>
      <c r="O694" t="s">
        <v>7226</v>
      </c>
      <c r="P694" t="s">
        <v>7706</v>
      </c>
      <c r="Q694" t="s">
        <v>7200</v>
      </c>
      <c r="R694">
        <v>2</v>
      </c>
      <c r="S694">
        <f t="shared" si="85"/>
        <v>2022</v>
      </c>
      <c r="T694" t="s">
        <v>12</v>
      </c>
      <c r="U694">
        <v>0.999999999999997</v>
      </c>
      <c r="V694" t="s">
        <v>886</v>
      </c>
      <c r="W694">
        <f>VLOOKUP(Q694,'PBT Tag Rates'!$A$6:$D$67,4,FALSE)</f>
        <v>0.98</v>
      </c>
      <c r="X694">
        <v>1</v>
      </c>
      <c r="Y694" s="8">
        <f t="shared" si="86"/>
        <v>1</v>
      </c>
      <c r="Z694" s="10">
        <f>IFERROR(LOOKUP(H694,{30,43,48,53,58,63,68,73,78,83,88,93,97},{42,47,52,57,62,67,72,77,82,87,92,99,100}),999)</f>
        <v>52</v>
      </c>
      <c r="AA694" s="9">
        <f t="shared" si="87"/>
        <v>2.5</v>
      </c>
      <c r="AB694" s="9">
        <f>IFERROR(IF(I694="AI",AA694-VLOOKUP(Q694,'PBT Tag Rates'!$A$6:$L$53,11,FALSE),AA694-VLOOKUP(Q694,'PBT Tag Rates'!$A$6:$L$53,12,FALSE)),0)</f>
        <v>2.5204081632653064</v>
      </c>
      <c r="AC694" s="9">
        <f t="shared" si="88"/>
        <v>15.180701864721238</v>
      </c>
      <c r="AD694" s="12" t="s">
        <v>1969</v>
      </c>
      <c r="AE694" s="8"/>
    </row>
    <row r="695" spans="1:31" x14ac:dyDescent="0.25">
      <c r="A695" t="s">
        <v>2078</v>
      </c>
      <c r="B695" t="s">
        <v>3118</v>
      </c>
      <c r="C695" t="s">
        <v>1521</v>
      </c>
      <c r="D695" s="1">
        <v>45537</v>
      </c>
      <c r="E695">
        <f t="shared" si="83"/>
        <v>40</v>
      </c>
      <c r="F695" t="s">
        <v>14</v>
      </c>
      <c r="G695">
        <v>750</v>
      </c>
      <c r="H695">
        <f t="shared" ref="H695:H758" si="89">G695/10</f>
        <v>75</v>
      </c>
      <c r="I695" t="s">
        <v>9</v>
      </c>
      <c r="J695">
        <v>1</v>
      </c>
      <c r="K695" t="s">
        <v>8</v>
      </c>
      <c r="L695" t="s">
        <v>8</v>
      </c>
      <c r="M695" t="s">
        <v>14</v>
      </c>
      <c r="N695" t="str">
        <f t="shared" si="84"/>
        <v>F</v>
      </c>
      <c r="O695" t="s">
        <v>425</v>
      </c>
      <c r="P695" t="s">
        <v>426</v>
      </c>
      <c r="Q695" t="s">
        <v>295</v>
      </c>
      <c r="R695">
        <v>4</v>
      </c>
      <c r="S695">
        <f t="shared" si="85"/>
        <v>2020</v>
      </c>
      <c r="T695" t="s">
        <v>12</v>
      </c>
      <c r="U695">
        <v>1</v>
      </c>
      <c r="V695" t="s">
        <v>892</v>
      </c>
      <c r="W695">
        <f>VLOOKUP(Q695,'PBT Tag Rates'!$A$6:$D$67,4,FALSE)</f>
        <v>0.98961045999999997</v>
      </c>
      <c r="X695">
        <v>1</v>
      </c>
      <c r="Y695" s="8">
        <f t="shared" si="86"/>
        <v>1</v>
      </c>
      <c r="Z695" s="10">
        <f>IFERROR(LOOKUP(H695,{30,43,48,53,58,63,68,73,78,83,88,93,97},{42,47,52,57,62,67,72,77,82,87,92,99,100}),999)</f>
        <v>77</v>
      </c>
      <c r="AA695" s="9">
        <f t="shared" si="87"/>
        <v>2.5</v>
      </c>
      <c r="AB695" s="9">
        <f>IFERROR(IF(I695="AI",AA695-VLOOKUP(Q695,'PBT Tag Rates'!$A$6:$L$53,11,FALSE),AA695-VLOOKUP(Q695,'PBT Tag Rates'!$A$6:$L$53,12,FALSE)),0)</f>
        <v>2.5104986157886811</v>
      </c>
      <c r="AC695" s="9">
        <f t="shared" si="88"/>
        <v>15.121015545636293</v>
      </c>
      <c r="AD695" s="12" t="s">
        <v>1969</v>
      </c>
      <c r="AE695" s="8"/>
    </row>
    <row r="696" spans="1:31" x14ac:dyDescent="0.25">
      <c r="A696" t="s">
        <v>2078</v>
      </c>
      <c r="B696" t="s">
        <v>3119</v>
      </c>
      <c r="C696" t="s">
        <v>3120</v>
      </c>
      <c r="D696" s="1">
        <v>45537</v>
      </c>
      <c r="E696">
        <f t="shared" si="83"/>
        <v>40</v>
      </c>
      <c r="F696" t="s">
        <v>14</v>
      </c>
      <c r="G696">
        <v>630</v>
      </c>
      <c r="H696">
        <f t="shared" si="89"/>
        <v>63</v>
      </c>
      <c r="I696" t="s">
        <v>7</v>
      </c>
      <c r="J696" t="s">
        <v>8</v>
      </c>
      <c r="K696" t="s">
        <v>8</v>
      </c>
      <c r="L696" t="s">
        <v>8</v>
      </c>
      <c r="M696" t="s">
        <v>14</v>
      </c>
      <c r="N696" t="str">
        <f t="shared" si="84"/>
        <v>F</v>
      </c>
      <c r="O696" t="s">
        <v>7707</v>
      </c>
      <c r="P696" t="s">
        <v>7708</v>
      </c>
      <c r="Q696" t="s">
        <v>940</v>
      </c>
      <c r="R696">
        <v>3</v>
      </c>
      <c r="S696">
        <f t="shared" si="85"/>
        <v>2021</v>
      </c>
      <c r="T696" t="s">
        <v>12</v>
      </c>
      <c r="U696">
        <v>1</v>
      </c>
      <c r="V696" t="s">
        <v>893</v>
      </c>
      <c r="W696">
        <f>VLOOKUP(Q696,'PBT Tag Rates'!$A$6:$D$67,4,FALSE)</f>
        <v>0.98140000000000005</v>
      </c>
      <c r="X696">
        <v>1</v>
      </c>
      <c r="Y696" s="8">
        <f t="shared" si="86"/>
        <v>1</v>
      </c>
      <c r="Z696" s="10">
        <f>IFERROR(LOOKUP(H696,{30,43,48,53,58,63,68,73,78,83,88,93,97},{42,47,52,57,62,67,72,77,82,87,92,99,100}),999)</f>
        <v>67</v>
      </c>
      <c r="AA696" s="9">
        <f t="shared" si="87"/>
        <v>2.5</v>
      </c>
      <c r="AB696" s="9">
        <f>IFERROR(IF(I696="AI",AA696-VLOOKUP(Q696,'PBT Tag Rates'!$A$6:$L$53,11,FALSE),AA696-VLOOKUP(Q696,'PBT Tag Rates'!$A$6:$L$53,12,FALSE)),0)</f>
        <v>2.5189525168127167</v>
      </c>
      <c r="AC696" s="9">
        <f t="shared" si="88"/>
        <v>15.1719343424051</v>
      </c>
      <c r="AD696" s="12" t="s">
        <v>1969</v>
      </c>
      <c r="AE696" s="8"/>
    </row>
    <row r="697" spans="1:31" x14ac:dyDescent="0.25">
      <c r="A697" t="s">
        <v>2078</v>
      </c>
      <c r="B697" t="s">
        <v>3121</v>
      </c>
      <c r="C697" t="s">
        <v>3122</v>
      </c>
      <c r="D697" s="1">
        <v>45537</v>
      </c>
      <c r="E697">
        <f t="shared" si="83"/>
        <v>40</v>
      </c>
      <c r="F697" t="s">
        <v>14</v>
      </c>
      <c r="G697">
        <v>800</v>
      </c>
      <c r="H697">
        <f t="shared" si="89"/>
        <v>80</v>
      </c>
      <c r="I697" t="s">
        <v>7</v>
      </c>
      <c r="J697" t="s">
        <v>8</v>
      </c>
      <c r="K697" t="s">
        <v>6800</v>
      </c>
      <c r="L697" t="s">
        <v>8</v>
      </c>
      <c r="M697" t="s">
        <v>14</v>
      </c>
      <c r="N697" t="str">
        <f t="shared" si="84"/>
        <v>F</v>
      </c>
      <c r="O697" t="s">
        <v>220</v>
      </c>
      <c r="P697" t="s">
        <v>530</v>
      </c>
      <c r="Q697" t="s">
        <v>171</v>
      </c>
      <c r="R697">
        <v>5</v>
      </c>
      <c r="S697">
        <f t="shared" si="85"/>
        <v>2019</v>
      </c>
      <c r="T697" t="s">
        <v>12</v>
      </c>
      <c r="U697">
        <v>1.00000000000001</v>
      </c>
      <c r="V697" t="s">
        <v>892</v>
      </c>
      <c r="W697">
        <f>VLOOKUP(Q697,'PBT Tag Rates'!$A$6:$D$67,4,FALSE)</f>
        <v>0.95971980899999998</v>
      </c>
      <c r="X697">
        <v>1</v>
      </c>
      <c r="Y697" s="8">
        <f t="shared" si="86"/>
        <v>1.0208333333333333</v>
      </c>
      <c r="Z697" s="10">
        <f>IFERROR(LOOKUP(H697,{30,43,48,53,58,63,68,73,78,83,88,93,97},{42,47,52,57,62,67,72,77,82,87,92,99,100}),999)</f>
        <v>82</v>
      </c>
      <c r="AA697" s="9">
        <f t="shared" si="87"/>
        <v>2.552083333333333</v>
      </c>
      <c r="AB697" s="9">
        <f>IFERROR(IF(I697="AI",AA697-VLOOKUP(Q697,'PBT Tag Rates'!$A$6:$L$53,11,FALSE),AA697-VLOOKUP(Q697,'PBT Tag Rates'!$A$6:$L$53,12,FALSE)),0)</f>
        <v>2.594054115453555</v>
      </c>
      <c r="AC697" s="9">
        <f t="shared" si="88"/>
        <v>15.62427971850223</v>
      </c>
      <c r="AD697" s="12" t="s">
        <v>1969</v>
      </c>
      <c r="AE697" s="8"/>
    </row>
    <row r="698" spans="1:31" x14ac:dyDescent="0.25">
      <c r="A698" t="s">
        <v>2078</v>
      </c>
      <c r="B698" t="s">
        <v>3123</v>
      </c>
      <c r="C698" t="s">
        <v>3124</v>
      </c>
      <c r="D698" s="1">
        <v>45537</v>
      </c>
      <c r="E698">
        <f t="shared" si="83"/>
        <v>40</v>
      </c>
      <c r="F698" t="s">
        <v>14</v>
      </c>
      <c r="G698">
        <v>810</v>
      </c>
      <c r="H698">
        <f t="shared" si="89"/>
        <v>81</v>
      </c>
      <c r="I698" t="s">
        <v>7</v>
      </c>
      <c r="J698" t="s">
        <v>8</v>
      </c>
      <c r="K698" t="s">
        <v>6801</v>
      </c>
      <c r="L698" t="s">
        <v>8</v>
      </c>
      <c r="M698" t="s">
        <v>14</v>
      </c>
      <c r="N698" t="str">
        <f t="shared" si="84"/>
        <v>F</v>
      </c>
      <c r="O698" t="s">
        <v>430</v>
      </c>
      <c r="P698" t="s">
        <v>431</v>
      </c>
      <c r="Q698" t="s">
        <v>171</v>
      </c>
      <c r="R698">
        <v>5</v>
      </c>
      <c r="S698">
        <f t="shared" si="85"/>
        <v>2019</v>
      </c>
      <c r="T698" t="s">
        <v>12</v>
      </c>
      <c r="U698">
        <v>1</v>
      </c>
      <c r="V698" t="s">
        <v>888</v>
      </c>
      <c r="W698">
        <f>VLOOKUP(Q698,'PBT Tag Rates'!$A$6:$D$67,4,FALSE)</f>
        <v>0.95971980899999998</v>
      </c>
      <c r="X698">
        <v>1</v>
      </c>
      <c r="Y698" s="8">
        <f t="shared" si="86"/>
        <v>1.0208333333333333</v>
      </c>
      <c r="Z698" s="10">
        <f>IFERROR(LOOKUP(H698,{30,43,48,53,58,63,68,73,78,83,88,93,97},{42,47,52,57,62,67,72,77,82,87,92,99,100}),999)</f>
        <v>82</v>
      </c>
      <c r="AA698" s="9">
        <f t="shared" si="87"/>
        <v>2.552083333333333</v>
      </c>
      <c r="AB698" s="9">
        <f>IFERROR(IF(I698="AI",AA698-VLOOKUP(Q698,'PBT Tag Rates'!$A$6:$L$53,11,FALSE),AA698-VLOOKUP(Q698,'PBT Tag Rates'!$A$6:$L$53,12,FALSE)),0)</f>
        <v>2.594054115453555</v>
      </c>
      <c r="AC698" s="9">
        <f t="shared" si="88"/>
        <v>15.62427971850223</v>
      </c>
      <c r="AD698" s="12" t="s">
        <v>1969</v>
      </c>
      <c r="AE698" s="8"/>
    </row>
    <row r="699" spans="1:31" x14ac:dyDescent="0.25">
      <c r="A699" t="s">
        <v>2078</v>
      </c>
      <c r="B699" t="s">
        <v>3125</v>
      </c>
      <c r="C699" t="s">
        <v>1522</v>
      </c>
      <c r="D699" s="1">
        <v>45537</v>
      </c>
      <c r="E699">
        <f t="shared" si="83"/>
        <v>40</v>
      </c>
      <c r="F699" t="s">
        <v>6</v>
      </c>
      <c r="G699">
        <v>450</v>
      </c>
      <c r="H699">
        <f t="shared" si="89"/>
        <v>45</v>
      </c>
      <c r="I699" t="s">
        <v>9</v>
      </c>
      <c r="J699">
        <v>1</v>
      </c>
      <c r="K699" t="s">
        <v>8</v>
      </c>
      <c r="L699" t="s">
        <v>8</v>
      </c>
      <c r="M699" t="s">
        <v>6</v>
      </c>
      <c r="N699" t="str">
        <f t="shared" si="84"/>
        <v>M</v>
      </c>
      <c r="O699" t="s">
        <v>7347</v>
      </c>
      <c r="P699" t="s">
        <v>7348</v>
      </c>
      <c r="Q699" t="s">
        <v>7200</v>
      </c>
      <c r="R699">
        <v>2</v>
      </c>
      <c r="S699">
        <f t="shared" si="85"/>
        <v>2022</v>
      </c>
      <c r="T699" t="s">
        <v>12</v>
      </c>
      <c r="U699">
        <v>1.00000000000001</v>
      </c>
      <c r="V699" t="s">
        <v>892</v>
      </c>
      <c r="W699">
        <f>VLOOKUP(Q699,'PBT Tag Rates'!$A$6:$D$67,4,FALSE)</f>
        <v>0.98</v>
      </c>
      <c r="X699">
        <v>1</v>
      </c>
      <c r="Y699" s="8">
        <f t="shared" si="86"/>
        <v>1</v>
      </c>
      <c r="Z699" s="10">
        <f>IFERROR(LOOKUP(H699,{30,43,48,53,58,63,68,73,78,83,88,93,97},{42,47,52,57,62,67,72,77,82,87,92,99,100}),999)</f>
        <v>47</v>
      </c>
      <c r="AA699" s="9">
        <f t="shared" si="87"/>
        <v>2.5</v>
      </c>
      <c r="AB699" s="9">
        <f>IFERROR(IF(I699="AI",AA699-VLOOKUP(Q699,'PBT Tag Rates'!$A$6:$L$53,11,FALSE),AA699-VLOOKUP(Q699,'PBT Tag Rates'!$A$6:$L$53,12,FALSE)),0)</f>
        <v>2.5204081632653059</v>
      </c>
      <c r="AC699" s="9">
        <f t="shared" si="88"/>
        <v>15.180701864721234</v>
      </c>
      <c r="AD699" s="12" t="s">
        <v>1969</v>
      </c>
      <c r="AE699" s="8"/>
    </row>
    <row r="700" spans="1:31" x14ac:dyDescent="0.25">
      <c r="A700" t="s">
        <v>2078</v>
      </c>
      <c r="B700" t="s">
        <v>3126</v>
      </c>
      <c r="C700" t="s">
        <v>3127</v>
      </c>
      <c r="D700" s="1">
        <v>45537</v>
      </c>
      <c r="E700">
        <f t="shared" si="83"/>
        <v>40</v>
      </c>
      <c r="F700" t="s">
        <v>6</v>
      </c>
      <c r="G700">
        <v>810</v>
      </c>
      <c r="H700">
        <f t="shared" si="89"/>
        <v>81</v>
      </c>
      <c r="I700" t="s">
        <v>9</v>
      </c>
      <c r="J700">
        <v>1</v>
      </c>
      <c r="K700" t="s">
        <v>8</v>
      </c>
      <c r="L700" t="s">
        <v>8</v>
      </c>
      <c r="M700" t="s">
        <v>269</v>
      </c>
      <c r="N700" t="str">
        <f t="shared" si="84"/>
        <v>M</v>
      </c>
      <c r="O700" t="s">
        <v>7709</v>
      </c>
      <c r="P700" t="s">
        <v>7710</v>
      </c>
      <c r="Q700" t="s">
        <v>295</v>
      </c>
      <c r="R700">
        <v>4</v>
      </c>
      <c r="S700">
        <f t="shared" si="85"/>
        <v>2020</v>
      </c>
      <c r="T700" t="s">
        <v>12</v>
      </c>
      <c r="U700">
        <v>0.999999999999997</v>
      </c>
      <c r="V700" t="s">
        <v>740</v>
      </c>
      <c r="W700">
        <f>VLOOKUP(Q700,'PBT Tag Rates'!$A$6:$D$67,4,FALSE)</f>
        <v>0.98961045999999997</v>
      </c>
      <c r="X700">
        <v>1</v>
      </c>
      <c r="Y700" s="8">
        <f t="shared" si="86"/>
        <v>1</v>
      </c>
      <c r="Z700" s="10">
        <f>IFERROR(LOOKUP(H700,{30,43,48,53,58,63,68,73,78,83,88,93,97},{42,47,52,57,62,67,72,77,82,87,92,99,100}),999)</f>
        <v>82</v>
      </c>
      <c r="AA700" s="9">
        <f t="shared" si="87"/>
        <v>2.5</v>
      </c>
      <c r="AB700" s="9">
        <f>IFERROR(IF(I700="AI",AA700-VLOOKUP(Q700,'PBT Tag Rates'!$A$6:$L$53,11,FALSE),AA700-VLOOKUP(Q700,'PBT Tag Rates'!$A$6:$L$53,12,FALSE)),0)</f>
        <v>2.5104986157886811</v>
      </c>
      <c r="AC700" s="9">
        <f t="shared" si="88"/>
        <v>15.121015545636293</v>
      </c>
      <c r="AD700" s="12" t="s">
        <v>1969</v>
      </c>
      <c r="AE700" s="8"/>
    </row>
    <row r="701" spans="1:31" x14ac:dyDescent="0.25">
      <c r="A701" t="s">
        <v>2078</v>
      </c>
      <c r="B701" t="s">
        <v>3128</v>
      </c>
      <c r="C701" t="s">
        <v>3129</v>
      </c>
      <c r="D701" s="1">
        <v>45537</v>
      </c>
      <c r="E701">
        <f t="shared" si="83"/>
        <v>40</v>
      </c>
      <c r="F701" t="s">
        <v>6</v>
      </c>
      <c r="G701">
        <v>750</v>
      </c>
      <c r="H701">
        <f t="shared" si="89"/>
        <v>75</v>
      </c>
      <c r="I701" t="s">
        <v>7</v>
      </c>
      <c r="J701" t="s">
        <v>8</v>
      </c>
      <c r="K701" t="s">
        <v>6802</v>
      </c>
      <c r="L701" t="s">
        <v>8</v>
      </c>
      <c r="M701" t="s">
        <v>14</v>
      </c>
      <c r="N701" t="str">
        <f t="shared" si="84"/>
        <v>F</v>
      </c>
      <c r="O701" t="s">
        <v>7711</v>
      </c>
      <c r="P701" t="s">
        <v>7712</v>
      </c>
      <c r="Q701" t="s">
        <v>295</v>
      </c>
      <c r="R701">
        <v>4</v>
      </c>
      <c r="S701">
        <f t="shared" si="85"/>
        <v>2020</v>
      </c>
      <c r="T701" t="s">
        <v>12</v>
      </c>
      <c r="U701">
        <v>1</v>
      </c>
      <c r="V701" t="s">
        <v>886</v>
      </c>
      <c r="W701">
        <f>VLOOKUP(Q701,'PBT Tag Rates'!$A$6:$D$67,4,FALSE)</f>
        <v>0.98961045999999997</v>
      </c>
      <c r="X701">
        <v>1</v>
      </c>
      <c r="Y701" s="8">
        <f t="shared" si="86"/>
        <v>1</v>
      </c>
      <c r="Z701" s="10">
        <f>IFERROR(LOOKUP(H701,{30,43,48,53,58,63,68,73,78,83,88,93,97},{42,47,52,57,62,67,72,77,82,87,92,99,100}),999)</f>
        <v>77</v>
      </c>
      <c r="AA701" s="9">
        <f t="shared" si="87"/>
        <v>2.5</v>
      </c>
      <c r="AB701" s="9">
        <f>IFERROR(IF(I701="AI",AA701-VLOOKUP(Q701,'PBT Tag Rates'!$A$6:$L$53,11,FALSE),AA701-VLOOKUP(Q701,'PBT Tag Rates'!$A$6:$L$53,12,FALSE)),0)</f>
        <v>2.5104986157886811</v>
      </c>
      <c r="AC701" s="9">
        <f t="shared" si="88"/>
        <v>15.121015545636293</v>
      </c>
      <c r="AD701" s="12" t="s">
        <v>1969</v>
      </c>
      <c r="AE701" s="8"/>
    </row>
    <row r="702" spans="1:31" x14ac:dyDescent="0.25">
      <c r="A702" t="s">
        <v>2078</v>
      </c>
      <c r="B702" t="s">
        <v>3130</v>
      </c>
      <c r="C702" t="s">
        <v>3131</v>
      </c>
      <c r="D702" s="1">
        <v>45537</v>
      </c>
      <c r="E702">
        <f t="shared" si="83"/>
        <v>40</v>
      </c>
      <c r="F702" t="s">
        <v>14</v>
      </c>
      <c r="G702">
        <v>780</v>
      </c>
      <c r="H702">
        <f t="shared" si="89"/>
        <v>78</v>
      </c>
      <c r="I702" t="s">
        <v>9</v>
      </c>
      <c r="J702">
        <v>1</v>
      </c>
      <c r="K702" t="s">
        <v>8</v>
      </c>
      <c r="L702" t="s">
        <v>8</v>
      </c>
      <c r="M702" t="s">
        <v>14</v>
      </c>
      <c r="N702" t="str">
        <f t="shared" si="84"/>
        <v>F</v>
      </c>
      <c r="O702" t="s">
        <v>1324</v>
      </c>
      <c r="P702" t="s">
        <v>7713</v>
      </c>
      <c r="Q702" t="s">
        <v>178</v>
      </c>
      <c r="R702">
        <v>5</v>
      </c>
      <c r="S702">
        <f t="shared" si="85"/>
        <v>2019</v>
      </c>
      <c r="T702" t="s">
        <v>12</v>
      </c>
      <c r="U702">
        <v>1</v>
      </c>
      <c r="V702" t="s">
        <v>742</v>
      </c>
      <c r="W702">
        <f>VLOOKUP(Q702,'PBT Tag Rates'!$A$6:$D$67,4,FALSE)</f>
        <v>0.99705232300000002</v>
      </c>
      <c r="X702">
        <v>1</v>
      </c>
      <c r="Y702" s="8">
        <f t="shared" si="86"/>
        <v>1.0208333333333333</v>
      </c>
      <c r="Z702" s="10">
        <f>IFERROR(LOOKUP(H702,{30,43,48,53,58,63,68,73,78,83,88,93,97},{42,47,52,57,62,67,72,77,82,87,92,99,100}),999)</f>
        <v>82</v>
      </c>
      <c r="AA702" s="9">
        <f t="shared" si="87"/>
        <v>2.552083333333333</v>
      </c>
      <c r="AB702" s="9">
        <f>IFERROR(IF(I702="AI",AA702-VLOOKUP(Q702,'PBT Tag Rates'!$A$6:$L$53,11,FALSE),AA702-VLOOKUP(Q702,'PBT Tag Rates'!$A$6:$L$53,12,FALSE)),0)</f>
        <v>2.555039724820523</v>
      </c>
      <c r="AC702" s="9">
        <f t="shared" si="88"/>
        <v>15.389291655351965</v>
      </c>
      <c r="AD702" s="12" t="s">
        <v>1969</v>
      </c>
      <c r="AE702" s="8"/>
    </row>
    <row r="703" spans="1:31" x14ac:dyDescent="0.25">
      <c r="A703" t="s">
        <v>2078</v>
      </c>
      <c r="B703" t="s">
        <v>3132</v>
      </c>
      <c r="C703" t="s">
        <v>3133</v>
      </c>
      <c r="D703" s="1">
        <v>45537</v>
      </c>
      <c r="E703">
        <f t="shared" si="83"/>
        <v>40</v>
      </c>
      <c r="F703" t="s">
        <v>14</v>
      </c>
      <c r="G703">
        <v>720</v>
      </c>
      <c r="H703">
        <f t="shared" si="89"/>
        <v>72</v>
      </c>
      <c r="I703" t="s">
        <v>9</v>
      </c>
      <c r="J703">
        <v>1</v>
      </c>
      <c r="K703" t="s">
        <v>8</v>
      </c>
      <c r="L703" t="s">
        <v>8</v>
      </c>
      <c r="M703" t="s">
        <v>14</v>
      </c>
      <c r="N703" t="str">
        <f t="shared" si="84"/>
        <v>F</v>
      </c>
      <c r="O703" t="s">
        <v>1631</v>
      </c>
      <c r="P703" t="s">
        <v>1632</v>
      </c>
      <c r="Q703" t="s">
        <v>295</v>
      </c>
      <c r="R703">
        <v>4</v>
      </c>
      <c r="S703">
        <f t="shared" si="85"/>
        <v>2020</v>
      </c>
      <c r="T703" t="s">
        <v>12</v>
      </c>
      <c r="U703">
        <v>1</v>
      </c>
      <c r="V703" t="s">
        <v>889</v>
      </c>
      <c r="W703">
        <f>VLOOKUP(Q703,'PBT Tag Rates'!$A$6:$D$67,4,FALSE)</f>
        <v>0.98961045999999997</v>
      </c>
      <c r="X703">
        <v>1</v>
      </c>
      <c r="Y703" s="8">
        <f t="shared" si="86"/>
        <v>1</v>
      </c>
      <c r="Z703" s="10">
        <f>IFERROR(LOOKUP(H703,{30,43,48,53,58,63,68,73,78,83,88,93,97},{42,47,52,57,62,67,72,77,82,87,92,99,100}),999)</f>
        <v>72</v>
      </c>
      <c r="AA703" s="9">
        <f t="shared" si="87"/>
        <v>2.5</v>
      </c>
      <c r="AB703" s="9">
        <f>IFERROR(IF(I703="AI",AA703-VLOOKUP(Q703,'PBT Tag Rates'!$A$6:$L$53,11,FALSE),AA703-VLOOKUP(Q703,'PBT Tag Rates'!$A$6:$L$53,12,FALSE)),0)</f>
        <v>2.5104986157886811</v>
      </c>
      <c r="AC703" s="9">
        <f t="shared" si="88"/>
        <v>15.121015545636293</v>
      </c>
      <c r="AD703" s="12" t="s">
        <v>1969</v>
      </c>
      <c r="AE703" s="8"/>
    </row>
    <row r="704" spans="1:31" x14ac:dyDescent="0.25">
      <c r="A704" t="s">
        <v>2078</v>
      </c>
      <c r="B704" t="s">
        <v>3134</v>
      </c>
      <c r="C704" t="s">
        <v>3135</v>
      </c>
      <c r="D704" s="1">
        <v>45537</v>
      </c>
      <c r="E704">
        <f t="shared" si="83"/>
        <v>40</v>
      </c>
      <c r="F704" t="s">
        <v>14</v>
      </c>
      <c r="G704">
        <v>770</v>
      </c>
      <c r="H704">
        <f t="shared" si="89"/>
        <v>77</v>
      </c>
      <c r="I704" t="s">
        <v>7</v>
      </c>
      <c r="J704" t="s">
        <v>8</v>
      </c>
      <c r="K704" t="s">
        <v>6803</v>
      </c>
      <c r="L704" t="s">
        <v>8</v>
      </c>
      <c r="M704" t="s">
        <v>6</v>
      </c>
      <c r="N704" t="str">
        <f t="shared" si="84"/>
        <v>M</v>
      </c>
      <c r="O704" t="s">
        <v>8</v>
      </c>
      <c r="P704" t="s">
        <v>8</v>
      </c>
      <c r="Q704" t="s">
        <v>11</v>
      </c>
      <c r="R704" t="s">
        <v>8</v>
      </c>
      <c r="S704" t="str">
        <f t="shared" si="85"/>
        <v>U</v>
      </c>
      <c r="T704" t="s">
        <v>12</v>
      </c>
      <c r="U704">
        <v>1</v>
      </c>
      <c r="V704" t="s">
        <v>8</v>
      </c>
      <c r="W704">
        <f>VLOOKUP(Q704,'PBT Tag Rates'!$A$6:$D$67,4,FALSE)</f>
        <v>1</v>
      </c>
      <c r="X704">
        <v>1</v>
      </c>
      <c r="Y704" s="8">
        <f t="shared" si="86"/>
        <v>1.0104166666666667</v>
      </c>
      <c r="Z704" s="10">
        <f>IFERROR(LOOKUP(H704,{30,43,48,53,58,63,68,73,78,83,88,93,97},{42,47,52,57,62,67,72,77,82,87,92,99,100}),999)</f>
        <v>77</v>
      </c>
      <c r="AA704" s="9">
        <f t="shared" si="87"/>
        <v>2.5260416666666665</v>
      </c>
      <c r="AB704" s="9">
        <f>IFERROR(IF(I704="AI",AA704-VLOOKUP(Q704,'PBT Tag Rates'!$A$6:$L$53,11,FALSE),AA704-VLOOKUP(Q704,'PBT Tag Rates'!$A$6:$L$53,12,FALSE)),0)</f>
        <v>2.4847385401642916</v>
      </c>
      <c r="AC704" s="9">
        <f t="shared" si="88"/>
        <v>14.965859712638238</v>
      </c>
      <c r="AD704" s="12" t="s">
        <v>1969</v>
      </c>
      <c r="AE704" s="8"/>
    </row>
    <row r="705" spans="1:31" x14ac:dyDescent="0.25">
      <c r="A705" t="s">
        <v>2078</v>
      </c>
      <c r="B705" t="s">
        <v>3136</v>
      </c>
      <c r="C705" t="s">
        <v>3137</v>
      </c>
      <c r="D705" s="1">
        <v>45537</v>
      </c>
      <c r="E705">
        <f t="shared" si="83"/>
        <v>40</v>
      </c>
      <c r="F705" t="s">
        <v>14</v>
      </c>
      <c r="G705">
        <v>730</v>
      </c>
      <c r="H705">
        <f t="shared" si="89"/>
        <v>73</v>
      </c>
      <c r="I705" t="s">
        <v>9</v>
      </c>
      <c r="J705">
        <v>1</v>
      </c>
      <c r="K705" t="s">
        <v>8</v>
      </c>
      <c r="L705" t="s">
        <v>8</v>
      </c>
      <c r="M705" t="s">
        <v>14</v>
      </c>
      <c r="N705" t="str">
        <f t="shared" si="84"/>
        <v>F</v>
      </c>
      <c r="O705" t="s">
        <v>1967</v>
      </c>
      <c r="P705" t="s">
        <v>1968</v>
      </c>
      <c r="Q705" t="s">
        <v>940</v>
      </c>
      <c r="R705">
        <v>3</v>
      </c>
      <c r="S705">
        <f t="shared" si="85"/>
        <v>2021</v>
      </c>
      <c r="T705" t="s">
        <v>12</v>
      </c>
      <c r="U705">
        <v>1</v>
      </c>
      <c r="V705" t="s">
        <v>893</v>
      </c>
      <c r="W705">
        <f>VLOOKUP(Q705,'PBT Tag Rates'!$A$6:$D$67,4,FALSE)</f>
        <v>0.98140000000000005</v>
      </c>
      <c r="X705">
        <v>1</v>
      </c>
      <c r="Y705" s="8">
        <f t="shared" si="86"/>
        <v>1</v>
      </c>
      <c r="Z705" s="10">
        <f>IFERROR(LOOKUP(H705,{30,43,48,53,58,63,68,73,78,83,88,93,97},{42,47,52,57,62,67,72,77,82,87,92,99,100}),999)</f>
        <v>77</v>
      </c>
      <c r="AA705" s="9">
        <f t="shared" si="87"/>
        <v>2.5</v>
      </c>
      <c r="AB705" s="9">
        <f>IFERROR(IF(I705="AI",AA705-VLOOKUP(Q705,'PBT Tag Rates'!$A$6:$L$53,11,FALSE),AA705-VLOOKUP(Q705,'PBT Tag Rates'!$A$6:$L$53,12,FALSE)),0)</f>
        <v>2.5189525168127163</v>
      </c>
      <c r="AC705" s="9">
        <f t="shared" si="88"/>
        <v>15.171934342405097</v>
      </c>
      <c r="AD705" s="12" t="s">
        <v>1969</v>
      </c>
      <c r="AE705" s="8"/>
    </row>
    <row r="706" spans="1:31" x14ac:dyDescent="0.25">
      <c r="A706" t="s">
        <v>2078</v>
      </c>
      <c r="B706" t="s">
        <v>3138</v>
      </c>
      <c r="C706" t="s">
        <v>3139</v>
      </c>
      <c r="D706" s="1">
        <v>45537</v>
      </c>
      <c r="E706">
        <f t="shared" si="83"/>
        <v>40</v>
      </c>
      <c r="F706" t="s">
        <v>6</v>
      </c>
      <c r="G706">
        <v>600</v>
      </c>
      <c r="H706">
        <f t="shared" si="89"/>
        <v>60</v>
      </c>
      <c r="I706" t="s">
        <v>7</v>
      </c>
      <c r="J706" t="s">
        <v>8</v>
      </c>
      <c r="K706" t="s">
        <v>8</v>
      </c>
      <c r="L706" t="s">
        <v>8</v>
      </c>
      <c r="M706" t="s">
        <v>6</v>
      </c>
      <c r="N706" t="str">
        <f t="shared" si="84"/>
        <v>M</v>
      </c>
      <c r="O706" t="s">
        <v>7714</v>
      </c>
      <c r="P706" t="s">
        <v>7715</v>
      </c>
      <c r="Q706" t="s">
        <v>940</v>
      </c>
      <c r="R706">
        <v>3</v>
      </c>
      <c r="S706">
        <f t="shared" si="85"/>
        <v>2021</v>
      </c>
      <c r="T706" t="s">
        <v>12</v>
      </c>
      <c r="U706">
        <v>1</v>
      </c>
      <c r="V706" t="s">
        <v>889</v>
      </c>
      <c r="W706">
        <f>VLOOKUP(Q706,'PBT Tag Rates'!$A$6:$D$67,4,FALSE)</f>
        <v>0.98140000000000005</v>
      </c>
      <c r="X706">
        <v>1</v>
      </c>
      <c r="Y706" s="8">
        <f t="shared" si="86"/>
        <v>1.0476190476190477</v>
      </c>
      <c r="Z706" s="10">
        <f>IFERROR(LOOKUP(H706,{30,43,48,53,58,63,68,73,78,83,88,93,97},{42,47,52,57,62,67,72,77,82,87,92,99,100}),999)</f>
        <v>62</v>
      </c>
      <c r="AA706" s="9">
        <f t="shared" si="87"/>
        <v>2.6190476190476191</v>
      </c>
      <c r="AB706" s="9">
        <f>IFERROR(IF(I706="AI",AA706-VLOOKUP(Q706,'PBT Tag Rates'!$A$6:$L$53,11,FALSE),AA706-VLOOKUP(Q706,'PBT Tag Rates'!$A$6:$L$53,12,FALSE)),0)</f>
        <v>2.6380001358603358</v>
      </c>
      <c r="AC706" s="9">
        <f t="shared" si="88"/>
        <v>15.888971542493147</v>
      </c>
      <c r="AD706" s="12" t="s">
        <v>1969</v>
      </c>
      <c r="AE706" s="8"/>
    </row>
    <row r="707" spans="1:31" x14ac:dyDescent="0.25">
      <c r="A707" t="s">
        <v>2078</v>
      </c>
      <c r="B707" t="s">
        <v>3140</v>
      </c>
      <c r="C707" t="s">
        <v>3141</v>
      </c>
      <c r="D707" s="1">
        <v>45537</v>
      </c>
      <c r="E707">
        <f t="shared" si="83"/>
        <v>40</v>
      </c>
      <c r="F707" t="s">
        <v>6</v>
      </c>
      <c r="G707">
        <v>660</v>
      </c>
      <c r="H707">
        <f t="shared" si="89"/>
        <v>66</v>
      </c>
      <c r="I707" t="s">
        <v>7</v>
      </c>
      <c r="J707" t="s">
        <v>8</v>
      </c>
      <c r="K707" t="s">
        <v>8</v>
      </c>
      <c r="L707" t="s">
        <v>8</v>
      </c>
      <c r="M707" t="s">
        <v>6</v>
      </c>
      <c r="N707" t="str">
        <f t="shared" si="84"/>
        <v>M</v>
      </c>
      <c r="O707" t="s">
        <v>1681</v>
      </c>
      <c r="P707" t="s">
        <v>1682</v>
      </c>
      <c r="Q707" t="s">
        <v>940</v>
      </c>
      <c r="R707">
        <v>3</v>
      </c>
      <c r="S707">
        <f t="shared" si="85"/>
        <v>2021</v>
      </c>
      <c r="T707" t="s">
        <v>12</v>
      </c>
      <c r="U707">
        <v>0.999999999999997</v>
      </c>
      <c r="V707" t="s">
        <v>889</v>
      </c>
      <c r="W707">
        <f>VLOOKUP(Q707,'PBT Tag Rates'!$A$6:$D$67,4,FALSE)</f>
        <v>0.98140000000000005</v>
      </c>
      <c r="X707">
        <v>1</v>
      </c>
      <c r="Y707" s="8">
        <f t="shared" si="86"/>
        <v>1</v>
      </c>
      <c r="Z707" s="10">
        <f>IFERROR(LOOKUP(H707,{30,43,48,53,58,63,68,73,78,83,88,93,97},{42,47,52,57,62,67,72,77,82,87,92,99,100}),999)</f>
        <v>67</v>
      </c>
      <c r="AA707" s="9">
        <f t="shared" si="87"/>
        <v>2.5</v>
      </c>
      <c r="AB707" s="9">
        <f>IFERROR(IF(I707="AI",AA707-VLOOKUP(Q707,'PBT Tag Rates'!$A$6:$L$53,11,FALSE),AA707-VLOOKUP(Q707,'PBT Tag Rates'!$A$6:$L$53,12,FALSE)),0)</f>
        <v>2.5189525168127167</v>
      </c>
      <c r="AC707" s="9">
        <f t="shared" si="88"/>
        <v>15.1719343424051</v>
      </c>
      <c r="AD707" s="12" t="s">
        <v>1969</v>
      </c>
      <c r="AE707" s="8"/>
    </row>
    <row r="708" spans="1:31" x14ac:dyDescent="0.25">
      <c r="A708" t="s">
        <v>2078</v>
      </c>
      <c r="B708" t="s">
        <v>3142</v>
      </c>
      <c r="C708" t="s">
        <v>3143</v>
      </c>
      <c r="D708" s="1">
        <v>45537</v>
      </c>
      <c r="E708">
        <f t="shared" si="83"/>
        <v>40</v>
      </c>
      <c r="F708" t="s">
        <v>6</v>
      </c>
      <c r="G708">
        <v>710</v>
      </c>
      <c r="H708">
        <f t="shared" si="89"/>
        <v>71</v>
      </c>
      <c r="I708" t="s">
        <v>7</v>
      </c>
      <c r="J708" t="s">
        <v>8</v>
      </c>
      <c r="K708" t="s">
        <v>6804</v>
      </c>
      <c r="L708" t="s">
        <v>8</v>
      </c>
      <c r="M708" t="s">
        <v>6</v>
      </c>
      <c r="N708" t="str">
        <f t="shared" si="84"/>
        <v>M</v>
      </c>
      <c r="O708" t="s">
        <v>8</v>
      </c>
      <c r="P708" t="s">
        <v>8</v>
      </c>
      <c r="Q708" t="s">
        <v>11</v>
      </c>
      <c r="R708" t="s">
        <v>8</v>
      </c>
      <c r="S708" t="str">
        <f t="shared" si="85"/>
        <v>U</v>
      </c>
      <c r="T708" t="s">
        <v>12</v>
      </c>
      <c r="U708">
        <v>0.999999999999998</v>
      </c>
      <c r="V708" t="s">
        <v>8</v>
      </c>
      <c r="W708">
        <f>VLOOKUP(Q708,'PBT Tag Rates'!$A$6:$D$67,4,FALSE)</f>
        <v>1</v>
      </c>
      <c r="X708">
        <v>1</v>
      </c>
      <c r="Y708" s="8">
        <f t="shared" si="86"/>
        <v>1.028169014084507</v>
      </c>
      <c r="Z708" s="10">
        <f>IFERROR(LOOKUP(H708,{30,43,48,53,58,63,68,73,78,83,88,93,97},{42,47,52,57,62,67,72,77,82,87,92,99,100}),999)</f>
        <v>72</v>
      </c>
      <c r="AA708" s="9">
        <f t="shared" si="87"/>
        <v>2.5704225352112675</v>
      </c>
      <c r="AB708" s="9">
        <f>IFERROR(IF(I708="AI",AA708-VLOOKUP(Q708,'PBT Tag Rates'!$A$6:$L$53,11,FALSE),AA708-VLOOKUP(Q708,'PBT Tag Rates'!$A$6:$L$53,12,FALSE)),0)</f>
        <v>2.5291194087088926</v>
      </c>
      <c r="AC708" s="9">
        <f t="shared" si="88"/>
        <v>15.233170675875288</v>
      </c>
      <c r="AD708" s="12" t="s">
        <v>1969</v>
      </c>
      <c r="AE708" s="8"/>
    </row>
    <row r="709" spans="1:31" x14ac:dyDescent="0.25">
      <c r="A709" t="s">
        <v>2078</v>
      </c>
      <c r="B709" t="s">
        <v>3144</v>
      </c>
      <c r="C709" t="s">
        <v>1523</v>
      </c>
      <c r="D709" s="1">
        <v>45537</v>
      </c>
      <c r="E709">
        <f t="shared" si="83"/>
        <v>40</v>
      </c>
      <c r="F709" t="s">
        <v>6</v>
      </c>
      <c r="G709">
        <v>610</v>
      </c>
      <c r="H709">
        <f t="shared" si="89"/>
        <v>61</v>
      </c>
      <c r="I709" t="s">
        <v>9</v>
      </c>
      <c r="J709">
        <v>1</v>
      </c>
      <c r="K709" t="s">
        <v>8</v>
      </c>
      <c r="L709" t="s">
        <v>8</v>
      </c>
      <c r="M709" t="s">
        <v>6</v>
      </c>
      <c r="N709" t="str">
        <f t="shared" si="84"/>
        <v>M</v>
      </c>
      <c r="O709" t="s">
        <v>938</v>
      </c>
      <c r="P709" t="s">
        <v>7716</v>
      </c>
      <c r="Q709" t="s">
        <v>940</v>
      </c>
      <c r="R709">
        <v>3</v>
      </c>
      <c r="S709">
        <f t="shared" si="85"/>
        <v>2021</v>
      </c>
      <c r="T709" t="s">
        <v>12</v>
      </c>
      <c r="U709">
        <v>0.999999999999998</v>
      </c>
      <c r="V709" t="s">
        <v>941</v>
      </c>
      <c r="W709">
        <f>VLOOKUP(Q709,'PBT Tag Rates'!$A$6:$D$67,4,FALSE)</f>
        <v>0.98140000000000005</v>
      </c>
      <c r="X709">
        <v>1</v>
      </c>
      <c r="Y709" s="8">
        <f t="shared" si="86"/>
        <v>1.0476190476190477</v>
      </c>
      <c r="Z709" s="10">
        <f>IFERROR(LOOKUP(H709,{30,43,48,53,58,63,68,73,78,83,88,93,97},{42,47,52,57,62,67,72,77,82,87,92,99,100}),999)</f>
        <v>62</v>
      </c>
      <c r="AA709" s="9">
        <f t="shared" si="87"/>
        <v>2.6190476190476191</v>
      </c>
      <c r="AB709" s="9">
        <f>IFERROR(IF(I709="AI",AA709-VLOOKUP(Q709,'PBT Tag Rates'!$A$6:$L$53,11,FALSE),AA709-VLOOKUP(Q709,'PBT Tag Rates'!$A$6:$L$53,12,FALSE)),0)</f>
        <v>2.6380001358603353</v>
      </c>
      <c r="AC709" s="9">
        <f t="shared" si="88"/>
        <v>15.888971542493145</v>
      </c>
      <c r="AD709" s="12" t="s">
        <v>1969</v>
      </c>
      <c r="AE709" s="8"/>
    </row>
    <row r="710" spans="1:31" x14ac:dyDescent="0.25">
      <c r="A710" t="s">
        <v>2078</v>
      </c>
      <c r="B710" t="s">
        <v>3145</v>
      </c>
      <c r="C710" t="s">
        <v>1524</v>
      </c>
      <c r="D710" s="1">
        <v>45537</v>
      </c>
      <c r="E710">
        <f t="shared" si="83"/>
        <v>40</v>
      </c>
      <c r="F710" t="s">
        <v>6</v>
      </c>
      <c r="G710">
        <v>440</v>
      </c>
      <c r="H710">
        <f t="shared" si="89"/>
        <v>44</v>
      </c>
      <c r="I710" t="s">
        <v>7</v>
      </c>
      <c r="J710" t="s">
        <v>8</v>
      </c>
      <c r="K710" t="s">
        <v>8</v>
      </c>
      <c r="L710" t="s">
        <v>8</v>
      </c>
      <c r="M710" t="s">
        <v>6</v>
      </c>
      <c r="N710" t="str">
        <f t="shared" si="84"/>
        <v>M</v>
      </c>
      <c r="O710" t="s">
        <v>7660</v>
      </c>
      <c r="P710" t="s">
        <v>7661</v>
      </c>
      <c r="Q710" t="s">
        <v>7200</v>
      </c>
      <c r="R710">
        <v>2</v>
      </c>
      <c r="S710">
        <f t="shared" si="85"/>
        <v>2022</v>
      </c>
      <c r="T710" t="s">
        <v>12</v>
      </c>
      <c r="U710">
        <v>1.00000000000001</v>
      </c>
      <c r="V710" t="s">
        <v>893</v>
      </c>
      <c r="W710">
        <f>VLOOKUP(Q710,'PBT Tag Rates'!$A$6:$D$67,4,FALSE)</f>
        <v>0.98</v>
      </c>
      <c r="X710">
        <v>1</v>
      </c>
      <c r="Y710" s="8">
        <f t="shared" si="86"/>
        <v>1</v>
      </c>
      <c r="Z710" s="10">
        <f>IFERROR(LOOKUP(H710,{30,43,48,53,58,63,68,73,78,83,88,93,97},{42,47,52,57,62,67,72,77,82,87,92,99,100}),999)</f>
        <v>47</v>
      </c>
      <c r="AA710" s="9">
        <f t="shared" si="87"/>
        <v>2.5</v>
      </c>
      <c r="AB710" s="9">
        <f>IFERROR(IF(I710="AI",AA710-VLOOKUP(Q710,'PBT Tag Rates'!$A$6:$L$53,11,FALSE),AA710-VLOOKUP(Q710,'PBT Tag Rates'!$A$6:$L$53,12,FALSE)),0)</f>
        <v>2.5204081632653064</v>
      </c>
      <c r="AC710" s="9">
        <f t="shared" si="88"/>
        <v>15.180701864721238</v>
      </c>
      <c r="AD710" s="12" t="s">
        <v>1969</v>
      </c>
      <c r="AE710" s="8"/>
    </row>
    <row r="711" spans="1:31" x14ac:dyDescent="0.25">
      <c r="A711" t="s">
        <v>2078</v>
      </c>
      <c r="B711" t="s">
        <v>3146</v>
      </c>
      <c r="C711" t="s">
        <v>3147</v>
      </c>
      <c r="D711" s="1">
        <v>45537</v>
      </c>
      <c r="E711">
        <f t="shared" si="83"/>
        <v>40</v>
      </c>
      <c r="F711" t="s">
        <v>14</v>
      </c>
      <c r="G711">
        <v>690</v>
      </c>
      <c r="H711">
        <f t="shared" si="89"/>
        <v>69</v>
      </c>
      <c r="I711" t="s">
        <v>7</v>
      </c>
      <c r="J711" t="s">
        <v>8</v>
      </c>
      <c r="K711" t="s">
        <v>8</v>
      </c>
      <c r="L711" t="s">
        <v>8</v>
      </c>
      <c r="M711" t="s">
        <v>14</v>
      </c>
      <c r="N711" t="str">
        <f t="shared" si="84"/>
        <v>F</v>
      </c>
      <c r="O711" t="s">
        <v>1934</v>
      </c>
      <c r="P711" t="s">
        <v>1935</v>
      </c>
      <c r="Q711" t="s">
        <v>295</v>
      </c>
      <c r="R711">
        <v>4</v>
      </c>
      <c r="S711">
        <f t="shared" si="85"/>
        <v>2020</v>
      </c>
      <c r="T711" t="s">
        <v>12</v>
      </c>
      <c r="U711">
        <v>0.999999999999998</v>
      </c>
      <c r="V711" t="s">
        <v>893</v>
      </c>
      <c r="W711">
        <f>VLOOKUP(Q711,'PBT Tag Rates'!$A$6:$D$67,4,FALSE)</f>
        <v>0.98961045999999997</v>
      </c>
      <c r="X711">
        <v>1</v>
      </c>
      <c r="Y711" s="8">
        <f t="shared" si="86"/>
        <v>1</v>
      </c>
      <c r="Z711" s="10">
        <f>IFERROR(LOOKUP(H711,{30,43,48,53,58,63,68,73,78,83,88,93,97},{42,47,52,57,62,67,72,77,82,87,92,99,100}),999)</f>
        <v>72</v>
      </c>
      <c r="AA711" s="9">
        <f t="shared" si="87"/>
        <v>2.5</v>
      </c>
      <c r="AB711" s="9">
        <f>IFERROR(IF(I711="AI",AA711-VLOOKUP(Q711,'PBT Tag Rates'!$A$6:$L$53,11,FALSE),AA711-VLOOKUP(Q711,'PBT Tag Rates'!$A$6:$L$53,12,FALSE)),0)</f>
        <v>2.5104986157886811</v>
      </c>
      <c r="AC711" s="9">
        <f t="shared" si="88"/>
        <v>15.121015545636293</v>
      </c>
      <c r="AD711" s="12" t="s">
        <v>1969</v>
      </c>
      <c r="AE711" s="8"/>
    </row>
    <row r="712" spans="1:31" x14ac:dyDescent="0.25">
      <c r="A712" t="s">
        <v>2078</v>
      </c>
      <c r="B712" t="s">
        <v>3148</v>
      </c>
      <c r="C712" t="s">
        <v>3149</v>
      </c>
      <c r="D712" s="1">
        <v>45537</v>
      </c>
      <c r="E712">
        <f t="shared" ref="E712:E775" si="90">IF(AND(D712&gt;=$F$2,D712&lt;$F$3),70,IF(AND(D712&gt;=$F$3,D712&lt;$F$4),40,IF(AND(D712&gt;=$F$4,D712&lt;$F$5),18,9)))</f>
        <v>40</v>
      </c>
      <c r="F712" t="s">
        <v>6</v>
      </c>
      <c r="G712">
        <v>510</v>
      </c>
      <c r="H712">
        <f t="shared" si="89"/>
        <v>51</v>
      </c>
      <c r="I712" t="s">
        <v>7</v>
      </c>
      <c r="J712" t="s">
        <v>8</v>
      </c>
      <c r="K712" t="s">
        <v>8</v>
      </c>
      <c r="L712" t="s">
        <v>8</v>
      </c>
      <c r="M712" t="s">
        <v>6</v>
      </c>
      <c r="N712" t="str">
        <f t="shared" ref="N712:N775" si="91">IF(M712="U",F712,M712)</f>
        <v>M</v>
      </c>
      <c r="O712" t="s">
        <v>8</v>
      </c>
      <c r="P712" t="s">
        <v>8</v>
      </c>
      <c r="Q712" t="s">
        <v>11</v>
      </c>
      <c r="R712" t="s">
        <v>8</v>
      </c>
      <c r="S712" t="str">
        <f t="shared" ref="S712:S775" si="92">IFERROR($S$4-R712,"U")</f>
        <v>U</v>
      </c>
      <c r="T712" t="s">
        <v>12</v>
      </c>
      <c r="U712">
        <v>1</v>
      </c>
      <c r="V712" t="s">
        <v>8</v>
      </c>
      <c r="W712">
        <f>VLOOKUP(Q712,'PBT Tag Rates'!$A$6:$D$67,4,FALSE)</f>
        <v>1</v>
      </c>
      <c r="X712">
        <v>1</v>
      </c>
      <c r="Y712" s="8">
        <f t="shared" ref="Y712:Y775" si="93">IF(V712="ng",0,X712+(SUMIFS($AK$24:$AK$127,$AG$24:$AG$127,$N712,$AH$24:$AH$127,$Z712,$AF$24:$AF$127,$E712)))</f>
        <v>1</v>
      </c>
      <c r="Z712" s="10">
        <f>IFERROR(LOOKUP(H712,{30,43,48,53,58,63,68,73,78,83,88,93,97},{42,47,52,57,62,67,72,77,82,87,92,99,100}),999)</f>
        <v>52</v>
      </c>
      <c r="AA712" s="9">
        <f t="shared" ref="AA712:AA775" si="94">Y712/(VLOOKUP(E712,$C$2:$I$5,2,FALSE))</f>
        <v>2.5</v>
      </c>
      <c r="AB712" s="9">
        <f>IFERROR(IF(I712="AI",AA712-VLOOKUP(Q712,'PBT Tag Rates'!$A$6:$L$53,11,FALSE),AA712-VLOOKUP(Q712,'PBT Tag Rates'!$A$6:$L$53,12,FALSE)),0)</f>
        <v>2.4586968734976251</v>
      </c>
      <c r="AC712" s="9">
        <f t="shared" ref="AC712:AC775" si="95">AB712/(VLOOKUP(E712,$C$2:$I$5,7,FALSE))</f>
        <v>14.809007825118979</v>
      </c>
      <c r="AD712" s="12" t="s">
        <v>1969</v>
      </c>
      <c r="AE712" s="8"/>
    </row>
    <row r="713" spans="1:31" x14ac:dyDescent="0.25">
      <c r="A713" t="s">
        <v>2078</v>
      </c>
      <c r="B713" t="s">
        <v>3150</v>
      </c>
      <c r="C713" t="s">
        <v>3151</v>
      </c>
      <c r="D713" s="1">
        <v>45537</v>
      </c>
      <c r="E713">
        <f t="shared" si="90"/>
        <v>40</v>
      </c>
      <c r="F713" t="s">
        <v>14</v>
      </c>
      <c r="G713">
        <v>740</v>
      </c>
      <c r="H713">
        <f t="shared" si="89"/>
        <v>74</v>
      </c>
      <c r="I713" t="s">
        <v>7</v>
      </c>
      <c r="J713" t="s">
        <v>8</v>
      </c>
      <c r="K713" t="s">
        <v>6805</v>
      </c>
      <c r="L713" t="s">
        <v>8</v>
      </c>
      <c r="M713" t="s">
        <v>14</v>
      </c>
      <c r="N713" t="str">
        <f t="shared" si="91"/>
        <v>F</v>
      </c>
      <c r="O713" t="s">
        <v>547</v>
      </c>
      <c r="P713" t="s">
        <v>1204</v>
      </c>
      <c r="Q713" t="s">
        <v>171</v>
      </c>
      <c r="R713">
        <v>5</v>
      </c>
      <c r="S713">
        <f t="shared" si="92"/>
        <v>2019</v>
      </c>
      <c r="T713" t="s">
        <v>12</v>
      </c>
      <c r="U713">
        <v>1.00000000000001</v>
      </c>
      <c r="V713" t="s">
        <v>893</v>
      </c>
      <c r="W713">
        <f>VLOOKUP(Q713,'PBT Tag Rates'!$A$6:$D$67,4,FALSE)</f>
        <v>0.95971980899999998</v>
      </c>
      <c r="X713">
        <v>1</v>
      </c>
      <c r="Y713" s="8">
        <f t="shared" si="93"/>
        <v>1</v>
      </c>
      <c r="Z713" s="10">
        <f>IFERROR(LOOKUP(H713,{30,43,48,53,58,63,68,73,78,83,88,93,97},{42,47,52,57,62,67,72,77,82,87,92,99,100}),999)</f>
        <v>77</v>
      </c>
      <c r="AA713" s="9">
        <f t="shared" si="94"/>
        <v>2.5</v>
      </c>
      <c r="AB713" s="9">
        <f>IFERROR(IF(I713="AI",AA713-VLOOKUP(Q713,'PBT Tag Rates'!$A$6:$L$53,11,FALSE),AA713-VLOOKUP(Q713,'PBT Tag Rates'!$A$6:$L$53,12,FALSE)),0)</f>
        <v>2.541970782120222</v>
      </c>
      <c r="AC713" s="9">
        <f t="shared" si="95"/>
        <v>15.310575943463711</v>
      </c>
      <c r="AD713" s="12" t="s">
        <v>1969</v>
      </c>
      <c r="AE713" s="8"/>
    </row>
    <row r="714" spans="1:31" x14ac:dyDescent="0.25">
      <c r="A714" t="s">
        <v>2078</v>
      </c>
      <c r="B714" t="s">
        <v>3152</v>
      </c>
      <c r="C714" t="s">
        <v>1525</v>
      </c>
      <c r="D714" s="1">
        <v>45537</v>
      </c>
      <c r="E714">
        <f t="shared" si="90"/>
        <v>40</v>
      </c>
      <c r="F714" t="s">
        <v>14</v>
      </c>
      <c r="G714">
        <v>740</v>
      </c>
      <c r="H714">
        <f t="shared" si="89"/>
        <v>74</v>
      </c>
      <c r="I714" t="s">
        <v>9</v>
      </c>
      <c r="J714">
        <v>1</v>
      </c>
      <c r="K714" t="s">
        <v>8</v>
      </c>
      <c r="L714" t="s">
        <v>8</v>
      </c>
      <c r="M714" t="s">
        <v>14</v>
      </c>
      <c r="N714" t="str">
        <f t="shared" si="91"/>
        <v>F</v>
      </c>
      <c r="O714" t="s">
        <v>1725</v>
      </c>
      <c r="P714" t="s">
        <v>1726</v>
      </c>
      <c r="Q714" t="s">
        <v>295</v>
      </c>
      <c r="R714">
        <v>4</v>
      </c>
      <c r="S714">
        <f t="shared" si="92"/>
        <v>2020</v>
      </c>
      <c r="T714" t="s">
        <v>12</v>
      </c>
      <c r="U714">
        <v>0.999999999999998</v>
      </c>
      <c r="V714" t="s">
        <v>886</v>
      </c>
      <c r="W714">
        <f>VLOOKUP(Q714,'PBT Tag Rates'!$A$6:$D$67,4,FALSE)</f>
        <v>0.98961045999999997</v>
      </c>
      <c r="X714">
        <v>1</v>
      </c>
      <c r="Y714" s="8">
        <f t="shared" si="93"/>
        <v>1</v>
      </c>
      <c r="Z714" s="10">
        <f>IFERROR(LOOKUP(H714,{30,43,48,53,58,63,68,73,78,83,88,93,97},{42,47,52,57,62,67,72,77,82,87,92,99,100}),999)</f>
        <v>77</v>
      </c>
      <c r="AA714" s="9">
        <f t="shared" si="94"/>
        <v>2.5</v>
      </c>
      <c r="AB714" s="9">
        <f>IFERROR(IF(I714="AI",AA714-VLOOKUP(Q714,'PBT Tag Rates'!$A$6:$L$53,11,FALSE),AA714-VLOOKUP(Q714,'PBT Tag Rates'!$A$6:$L$53,12,FALSE)),0)</f>
        <v>2.5104986157886811</v>
      </c>
      <c r="AC714" s="9">
        <f t="shared" si="95"/>
        <v>15.121015545636293</v>
      </c>
      <c r="AD714" s="12" t="s">
        <v>1969</v>
      </c>
      <c r="AE714" s="8"/>
    </row>
    <row r="715" spans="1:31" x14ac:dyDescent="0.25">
      <c r="A715" t="s">
        <v>2078</v>
      </c>
      <c r="B715" t="s">
        <v>3153</v>
      </c>
      <c r="C715" t="s">
        <v>3154</v>
      </c>
      <c r="D715" s="1">
        <v>45537</v>
      </c>
      <c r="E715">
        <f t="shared" si="90"/>
        <v>40</v>
      </c>
      <c r="F715" t="s">
        <v>14</v>
      </c>
      <c r="G715">
        <v>860</v>
      </c>
      <c r="H715">
        <f t="shared" si="89"/>
        <v>86</v>
      </c>
      <c r="I715" t="s">
        <v>7</v>
      </c>
      <c r="J715" t="s">
        <v>8</v>
      </c>
      <c r="K715" t="s">
        <v>6806</v>
      </c>
      <c r="L715" t="s">
        <v>8</v>
      </c>
      <c r="M715" t="s">
        <v>14</v>
      </c>
      <c r="N715" t="str">
        <f t="shared" si="91"/>
        <v>F</v>
      </c>
      <c r="O715" t="s">
        <v>8</v>
      </c>
      <c r="P715" t="s">
        <v>8</v>
      </c>
      <c r="Q715" t="s">
        <v>11</v>
      </c>
      <c r="R715" t="s">
        <v>8</v>
      </c>
      <c r="S715" t="str">
        <f t="shared" si="92"/>
        <v>U</v>
      </c>
      <c r="T715" t="s">
        <v>12</v>
      </c>
      <c r="U715">
        <v>0.999999999999996</v>
      </c>
      <c r="V715" t="s">
        <v>8</v>
      </c>
      <c r="W715">
        <f>VLOOKUP(Q715,'PBT Tag Rates'!$A$6:$D$67,4,FALSE)</f>
        <v>1</v>
      </c>
      <c r="X715">
        <v>1</v>
      </c>
      <c r="Y715" s="8">
        <f t="shared" si="93"/>
        <v>1</v>
      </c>
      <c r="Z715" s="10">
        <f>IFERROR(LOOKUP(H715,{30,43,48,53,58,63,68,73,78,83,88,93,97},{42,47,52,57,62,67,72,77,82,87,92,99,100}),999)</f>
        <v>87</v>
      </c>
      <c r="AA715" s="9">
        <f t="shared" si="94"/>
        <v>2.5</v>
      </c>
      <c r="AB715" s="9">
        <f>IFERROR(IF(I715="AI",AA715-VLOOKUP(Q715,'PBT Tag Rates'!$A$6:$L$53,11,FALSE),AA715-VLOOKUP(Q715,'PBT Tag Rates'!$A$6:$L$53,12,FALSE)),0)</f>
        <v>2.4586968734976251</v>
      </c>
      <c r="AC715" s="9">
        <f t="shared" si="95"/>
        <v>14.809007825118979</v>
      </c>
      <c r="AD715" s="12" t="s">
        <v>1969</v>
      </c>
      <c r="AE715" s="8"/>
    </row>
    <row r="716" spans="1:31" x14ac:dyDescent="0.25">
      <c r="A716" t="s">
        <v>2078</v>
      </c>
      <c r="B716" t="s">
        <v>3155</v>
      </c>
      <c r="C716" t="s">
        <v>1528</v>
      </c>
      <c r="D716" s="1">
        <v>45537</v>
      </c>
      <c r="E716">
        <f t="shared" si="90"/>
        <v>40</v>
      </c>
      <c r="F716" t="s">
        <v>6</v>
      </c>
      <c r="G716">
        <v>690</v>
      </c>
      <c r="H716">
        <f t="shared" si="89"/>
        <v>69</v>
      </c>
      <c r="I716" t="s">
        <v>9</v>
      </c>
      <c r="J716">
        <v>1</v>
      </c>
      <c r="K716" t="s">
        <v>8</v>
      </c>
      <c r="L716" t="s">
        <v>8</v>
      </c>
      <c r="M716" t="s">
        <v>6</v>
      </c>
      <c r="N716" t="str">
        <f t="shared" si="91"/>
        <v>M</v>
      </c>
      <c r="O716" t="s">
        <v>7717</v>
      </c>
      <c r="P716" t="s">
        <v>7718</v>
      </c>
      <c r="Q716" t="s">
        <v>295</v>
      </c>
      <c r="R716">
        <v>4</v>
      </c>
      <c r="S716">
        <f t="shared" si="92"/>
        <v>2020</v>
      </c>
      <c r="T716" t="s">
        <v>12</v>
      </c>
      <c r="U716">
        <v>1</v>
      </c>
      <c r="V716" t="s">
        <v>740</v>
      </c>
      <c r="W716">
        <f>VLOOKUP(Q716,'PBT Tag Rates'!$A$6:$D$67,4,FALSE)</f>
        <v>0.98961045999999997</v>
      </c>
      <c r="X716">
        <v>1</v>
      </c>
      <c r="Y716" s="8">
        <f t="shared" si="93"/>
        <v>1.028169014084507</v>
      </c>
      <c r="Z716" s="10">
        <f>IFERROR(LOOKUP(H716,{30,43,48,53,58,63,68,73,78,83,88,93,97},{42,47,52,57,62,67,72,77,82,87,92,99,100}),999)</f>
        <v>72</v>
      </c>
      <c r="AA716" s="9">
        <f t="shared" si="94"/>
        <v>2.5704225352112675</v>
      </c>
      <c r="AB716" s="9">
        <f>IFERROR(IF(I716="AI",AA716-VLOOKUP(Q716,'PBT Tag Rates'!$A$6:$L$53,11,FALSE),AA716-VLOOKUP(Q716,'PBT Tag Rates'!$A$6:$L$53,12,FALSE)),0)</f>
        <v>2.5809211509999486</v>
      </c>
      <c r="AC716" s="9">
        <f t="shared" si="95"/>
        <v>15.545178396392602</v>
      </c>
      <c r="AD716" s="12" t="s">
        <v>1969</v>
      </c>
      <c r="AE716" s="8"/>
    </row>
    <row r="717" spans="1:31" x14ac:dyDescent="0.25">
      <c r="A717" t="s">
        <v>2078</v>
      </c>
      <c r="B717" t="s">
        <v>3156</v>
      </c>
      <c r="C717" t="s">
        <v>1529</v>
      </c>
      <c r="D717" s="1">
        <v>45537</v>
      </c>
      <c r="E717">
        <f t="shared" si="90"/>
        <v>40</v>
      </c>
      <c r="F717" t="s">
        <v>14</v>
      </c>
      <c r="G717">
        <v>810</v>
      </c>
      <c r="H717">
        <f t="shared" si="89"/>
        <v>81</v>
      </c>
      <c r="I717" t="s">
        <v>9</v>
      </c>
      <c r="J717">
        <v>1</v>
      </c>
      <c r="K717" t="s">
        <v>8</v>
      </c>
      <c r="L717" t="s">
        <v>8</v>
      </c>
      <c r="M717" t="s">
        <v>14</v>
      </c>
      <c r="N717" t="str">
        <f t="shared" si="91"/>
        <v>F</v>
      </c>
      <c r="O717" t="s">
        <v>7719</v>
      </c>
      <c r="P717" t="s">
        <v>7720</v>
      </c>
      <c r="Q717" t="s">
        <v>476</v>
      </c>
      <c r="R717">
        <v>4</v>
      </c>
      <c r="S717">
        <f t="shared" si="92"/>
        <v>2020</v>
      </c>
      <c r="T717" t="s">
        <v>12</v>
      </c>
      <c r="U717">
        <v>1</v>
      </c>
      <c r="V717" t="s">
        <v>658</v>
      </c>
      <c r="W717">
        <f>VLOOKUP(Q717,'PBT Tag Rates'!$A$6:$D$67,4,FALSE)</f>
        <v>0.98845608500000004</v>
      </c>
      <c r="X717">
        <v>1</v>
      </c>
      <c r="Y717" s="8">
        <f t="shared" si="93"/>
        <v>1.0208333333333333</v>
      </c>
      <c r="Z717" s="10">
        <f>IFERROR(LOOKUP(H717,{30,43,48,53,58,63,68,73,78,83,88,93,97},{42,47,52,57,62,67,72,77,82,87,92,99,100}),999)</f>
        <v>82</v>
      </c>
      <c r="AA717" s="9">
        <f t="shared" si="94"/>
        <v>2.552083333333333</v>
      </c>
      <c r="AB717" s="9">
        <f>IFERROR(IF(I717="AI",AA717-VLOOKUP(Q717,'PBT Tag Rates'!$A$6:$L$53,11,FALSE),AA717-VLOOKUP(Q717,'PBT Tag Rates'!$A$6:$L$53,12,FALSE)),0)</f>
        <v>2.5637620666379086</v>
      </c>
      <c r="AC717" s="9">
        <f t="shared" si="95"/>
        <v>15.441827301213536</v>
      </c>
      <c r="AD717" s="12" t="s">
        <v>1969</v>
      </c>
      <c r="AE717" s="8"/>
    </row>
    <row r="718" spans="1:31" x14ac:dyDescent="0.25">
      <c r="A718" t="s">
        <v>2078</v>
      </c>
      <c r="B718" t="s">
        <v>3157</v>
      </c>
      <c r="C718" t="s">
        <v>3158</v>
      </c>
      <c r="D718" s="1">
        <v>45537</v>
      </c>
      <c r="E718">
        <f t="shared" si="90"/>
        <v>40</v>
      </c>
      <c r="F718" t="s">
        <v>6</v>
      </c>
      <c r="G718">
        <v>590</v>
      </c>
      <c r="H718">
        <f t="shared" si="89"/>
        <v>59</v>
      </c>
      <c r="I718" t="s">
        <v>9</v>
      </c>
      <c r="J718">
        <v>1</v>
      </c>
      <c r="K718" t="s">
        <v>8</v>
      </c>
      <c r="L718" t="s">
        <v>8</v>
      </c>
      <c r="M718" t="s">
        <v>6</v>
      </c>
      <c r="N718" t="str">
        <f t="shared" si="91"/>
        <v>M</v>
      </c>
      <c r="O718" t="s">
        <v>7721</v>
      </c>
      <c r="P718" t="s">
        <v>7722</v>
      </c>
      <c r="Q718" t="s">
        <v>940</v>
      </c>
      <c r="R718">
        <v>3</v>
      </c>
      <c r="S718">
        <f t="shared" si="92"/>
        <v>2021</v>
      </c>
      <c r="T718" t="s">
        <v>12</v>
      </c>
      <c r="U718">
        <v>0.999999999999999</v>
      </c>
      <c r="V718" t="s">
        <v>941</v>
      </c>
      <c r="W718">
        <f>VLOOKUP(Q718,'PBT Tag Rates'!$A$6:$D$67,4,FALSE)</f>
        <v>0.98140000000000005</v>
      </c>
      <c r="X718">
        <v>1</v>
      </c>
      <c r="Y718" s="8">
        <f t="shared" si="93"/>
        <v>1.0476190476190477</v>
      </c>
      <c r="Z718" s="10">
        <f>IFERROR(LOOKUP(H718,{30,43,48,53,58,63,68,73,78,83,88,93,97},{42,47,52,57,62,67,72,77,82,87,92,99,100}),999)</f>
        <v>62</v>
      </c>
      <c r="AA718" s="9">
        <f t="shared" si="94"/>
        <v>2.6190476190476191</v>
      </c>
      <c r="AB718" s="9">
        <f>IFERROR(IF(I718="AI",AA718-VLOOKUP(Q718,'PBT Tag Rates'!$A$6:$L$53,11,FALSE),AA718-VLOOKUP(Q718,'PBT Tag Rates'!$A$6:$L$53,12,FALSE)),0)</f>
        <v>2.6380001358603353</v>
      </c>
      <c r="AC718" s="9">
        <f t="shared" si="95"/>
        <v>15.888971542493145</v>
      </c>
      <c r="AD718" s="12" t="s">
        <v>1969</v>
      </c>
      <c r="AE718" s="8"/>
    </row>
    <row r="719" spans="1:31" x14ac:dyDescent="0.25">
      <c r="A719" t="s">
        <v>2078</v>
      </c>
      <c r="B719" t="s">
        <v>3159</v>
      </c>
      <c r="C719" t="s">
        <v>3160</v>
      </c>
      <c r="D719" s="1">
        <v>45537</v>
      </c>
      <c r="E719">
        <f t="shared" si="90"/>
        <v>40</v>
      </c>
      <c r="F719" t="s">
        <v>6</v>
      </c>
      <c r="G719">
        <v>590</v>
      </c>
      <c r="H719">
        <f t="shared" si="89"/>
        <v>59</v>
      </c>
      <c r="I719" t="s">
        <v>7</v>
      </c>
      <c r="J719" t="s">
        <v>8</v>
      </c>
      <c r="K719" t="s">
        <v>8</v>
      </c>
      <c r="L719" t="s">
        <v>8</v>
      </c>
      <c r="M719" t="s">
        <v>6</v>
      </c>
      <c r="N719" t="str">
        <f t="shared" si="91"/>
        <v>M</v>
      </c>
      <c r="O719" t="s">
        <v>8</v>
      </c>
      <c r="P719" t="s">
        <v>8</v>
      </c>
      <c r="Q719" t="s">
        <v>11</v>
      </c>
      <c r="R719" t="s">
        <v>8</v>
      </c>
      <c r="S719" t="str">
        <f t="shared" si="92"/>
        <v>U</v>
      </c>
      <c r="T719" t="s">
        <v>12</v>
      </c>
      <c r="U719">
        <v>1.00000000000001</v>
      </c>
      <c r="V719" t="s">
        <v>8</v>
      </c>
      <c r="W719">
        <f>VLOOKUP(Q719,'PBT Tag Rates'!$A$6:$D$67,4,FALSE)</f>
        <v>1</v>
      </c>
      <c r="X719">
        <v>1</v>
      </c>
      <c r="Y719" s="8">
        <f t="shared" si="93"/>
        <v>1.0476190476190477</v>
      </c>
      <c r="Z719" s="10">
        <f>IFERROR(LOOKUP(H719,{30,43,48,53,58,63,68,73,78,83,88,93,97},{42,47,52,57,62,67,72,77,82,87,92,99,100}),999)</f>
        <v>62</v>
      </c>
      <c r="AA719" s="9">
        <f t="shared" si="94"/>
        <v>2.6190476190476191</v>
      </c>
      <c r="AB719" s="9">
        <f>IFERROR(IF(I719="AI",AA719-VLOOKUP(Q719,'PBT Tag Rates'!$A$6:$L$53,11,FALSE),AA719-VLOOKUP(Q719,'PBT Tag Rates'!$A$6:$L$53,12,FALSE)),0)</f>
        <v>2.5777444925452442</v>
      </c>
      <c r="AC719" s="9">
        <f t="shared" si="95"/>
        <v>15.526045025207026</v>
      </c>
      <c r="AD719" s="12" t="s">
        <v>1969</v>
      </c>
      <c r="AE719" s="8"/>
    </row>
    <row r="720" spans="1:31" x14ac:dyDescent="0.25">
      <c r="A720" t="s">
        <v>2078</v>
      </c>
      <c r="B720" t="s">
        <v>3161</v>
      </c>
      <c r="C720" t="s">
        <v>1530</v>
      </c>
      <c r="D720" s="1">
        <v>45537</v>
      </c>
      <c r="E720">
        <f t="shared" si="90"/>
        <v>40</v>
      </c>
      <c r="F720" t="s">
        <v>6</v>
      </c>
      <c r="G720">
        <v>720</v>
      </c>
      <c r="H720">
        <f t="shared" si="89"/>
        <v>72</v>
      </c>
      <c r="I720" t="s">
        <v>7</v>
      </c>
      <c r="J720" t="s">
        <v>8</v>
      </c>
      <c r="K720" t="s">
        <v>6807</v>
      </c>
      <c r="L720" t="s">
        <v>8</v>
      </c>
      <c r="M720" t="s">
        <v>6</v>
      </c>
      <c r="N720" t="str">
        <f t="shared" si="91"/>
        <v>M</v>
      </c>
      <c r="O720" t="s">
        <v>1326</v>
      </c>
      <c r="P720" t="s">
        <v>1327</v>
      </c>
      <c r="Q720" t="s">
        <v>295</v>
      </c>
      <c r="R720">
        <v>4</v>
      </c>
      <c r="S720">
        <f t="shared" si="92"/>
        <v>2020</v>
      </c>
      <c r="T720" t="s">
        <v>12</v>
      </c>
      <c r="U720">
        <v>1.00000000000001</v>
      </c>
      <c r="V720" t="s">
        <v>886</v>
      </c>
      <c r="W720">
        <f>VLOOKUP(Q720,'PBT Tag Rates'!$A$6:$D$67,4,FALSE)</f>
        <v>0.98961045999999997</v>
      </c>
      <c r="X720">
        <v>1</v>
      </c>
      <c r="Y720" s="8">
        <f t="shared" si="93"/>
        <v>1.028169014084507</v>
      </c>
      <c r="Z720" s="10">
        <f>IFERROR(LOOKUP(H720,{30,43,48,53,58,63,68,73,78,83,88,93,97},{42,47,52,57,62,67,72,77,82,87,92,99,100}),999)</f>
        <v>72</v>
      </c>
      <c r="AA720" s="9">
        <f t="shared" si="94"/>
        <v>2.5704225352112675</v>
      </c>
      <c r="AB720" s="9">
        <f>IFERROR(IF(I720="AI",AA720-VLOOKUP(Q720,'PBT Tag Rates'!$A$6:$L$53,11,FALSE),AA720-VLOOKUP(Q720,'PBT Tag Rates'!$A$6:$L$53,12,FALSE)),0)</f>
        <v>2.5809211509999486</v>
      </c>
      <c r="AC720" s="9">
        <f t="shared" si="95"/>
        <v>15.545178396392602</v>
      </c>
      <c r="AD720" s="12" t="s">
        <v>1969</v>
      </c>
      <c r="AE720" s="8"/>
    </row>
    <row r="721" spans="1:31" x14ac:dyDescent="0.25">
      <c r="A721" t="s">
        <v>2078</v>
      </c>
      <c r="B721" t="s">
        <v>3162</v>
      </c>
      <c r="C721" t="s">
        <v>3163</v>
      </c>
      <c r="D721" s="1">
        <v>45537</v>
      </c>
      <c r="E721">
        <f t="shared" si="90"/>
        <v>40</v>
      </c>
      <c r="F721" t="s">
        <v>6</v>
      </c>
      <c r="G721">
        <v>720</v>
      </c>
      <c r="H721">
        <f t="shared" si="89"/>
        <v>72</v>
      </c>
      <c r="I721" t="s">
        <v>9</v>
      </c>
      <c r="J721">
        <v>1</v>
      </c>
      <c r="K721" t="s">
        <v>8</v>
      </c>
      <c r="L721" t="s">
        <v>8</v>
      </c>
      <c r="M721" t="s">
        <v>6</v>
      </c>
      <c r="N721" t="str">
        <f t="shared" si="91"/>
        <v>M</v>
      </c>
      <c r="O721" t="s">
        <v>1741</v>
      </c>
      <c r="P721" t="s">
        <v>1742</v>
      </c>
      <c r="Q721" t="s">
        <v>295</v>
      </c>
      <c r="R721">
        <v>4</v>
      </c>
      <c r="S721">
        <f t="shared" si="92"/>
        <v>2020</v>
      </c>
      <c r="T721" t="s">
        <v>12</v>
      </c>
      <c r="U721">
        <v>1.00000000000001</v>
      </c>
      <c r="V721" t="s">
        <v>892</v>
      </c>
      <c r="W721">
        <f>VLOOKUP(Q721,'PBT Tag Rates'!$A$6:$D$67,4,FALSE)</f>
        <v>0.98961045999999997</v>
      </c>
      <c r="X721">
        <v>1</v>
      </c>
      <c r="Y721" s="8">
        <f t="shared" si="93"/>
        <v>1.028169014084507</v>
      </c>
      <c r="Z721" s="10">
        <f>IFERROR(LOOKUP(H721,{30,43,48,53,58,63,68,73,78,83,88,93,97},{42,47,52,57,62,67,72,77,82,87,92,99,100}),999)</f>
        <v>72</v>
      </c>
      <c r="AA721" s="9">
        <f t="shared" si="94"/>
        <v>2.5704225352112675</v>
      </c>
      <c r="AB721" s="9">
        <f>IFERROR(IF(I721="AI",AA721-VLOOKUP(Q721,'PBT Tag Rates'!$A$6:$L$53,11,FALSE),AA721-VLOOKUP(Q721,'PBT Tag Rates'!$A$6:$L$53,12,FALSE)),0)</f>
        <v>2.5809211509999486</v>
      </c>
      <c r="AC721" s="9">
        <f t="shared" si="95"/>
        <v>15.545178396392602</v>
      </c>
      <c r="AD721" s="12" t="s">
        <v>1969</v>
      </c>
      <c r="AE721" s="8"/>
    </row>
    <row r="722" spans="1:31" x14ac:dyDescent="0.25">
      <c r="A722" t="s">
        <v>2078</v>
      </c>
      <c r="B722" t="s">
        <v>3164</v>
      </c>
      <c r="C722" t="s">
        <v>3165</v>
      </c>
      <c r="D722" s="1">
        <v>45537</v>
      </c>
      <c r="E722">
        <f t="shared" si="90"/>
        <v>40</v>
      </c>
      <c r="F722" t="s">
        <v>6</v>
      </c>
      <c r="G722">
        <v>860</v>
      </c>
      <c r="H722">
        <f t="shared" si="89"/>
        <v>86</v>
      </c>
      <c r="I722" t="s">
        <v>9</v>
      </c>
      <c r="J722">
        <v>1</v>
      </c>
      <c r="K722" t="s">
        <v>8</v>
      </c>
      <c r="L722" t="s">
        <v>8</v>
      </c>
      <c r="M722" t="s">
        <v>6</v>
      </c>
      <c r="N722" t="str">
        <f t="shared" si="91"/>
        <v>M</v>
      </c>
      <c r="O722" t="s">
        <v>7723</v>
      </c>
      <c r="P722" t="s">
        <v>7724</v>
      </c>
      <c r="Q722" t="s">
        <v>476</v>
      </c>
      <c r="R722">
        <v>4</v>
      </c>
      <c r="S722">
        <f t="shared" si="92"/>
        <v>2020</v>
      </c>
      <c r="T722" t="s">
        <v>12</v>
      </c>
      <c r="U722">
        <v>0.999999999999997</v>
      </c>
      <c r="V722" t="s">
        <v>743</v>
      </c>
      <c r="W722">
        <f>VLOOKUP(Q722,'PBT Tag Rates'!$A$6:$D$67,4,FALSE)</f>
        <v>0.98845608500000004</v>
      </c>
      <c r="X722">
        <v>1</v>
      </c>
      <c r="Y722" s="8">
        <f t="shared" si="93"/>
        <v>1</v>
      </c>
      <c r="Z722" s="10">
        <f>IFERROR(LOOKUP(H722,{30,43,48,53,58,63,68,73,78,83,88,93,97},{42,47,52,57,62,67,72,77,82,87,92,99,100}),999)</f>
        <v>87</v>
      </c>
      <c r="AA722" s="9">
        <f t="shared" si="94"/>
        <v>2.5</v>
      </c>
      <c r="AB722" s="9">
        <f>IFERROR(IF(I722="AI",AA722-VLOOKUP(Q722,'PBT Tag Rates'!$A$6:$L$53,11,FALSE),AA722-VLOOKUP(Q722,'PBT Tag Rates'!$A$6:$L$53,12,FALSE)),0)</f>
        <v>2.5116787333045756</v>
      </c>
      <c r="AC722" s="9">
        <f t="shared" si="95"/>
        <v>15.128123526175017</v>
      </c>
      <c r="AD722" s="12" t="s">
        <v>1969</v>
      </c>
      <c r="AE722" s="8"/>
    </row>
    <row r="723" spans="1:31" x14ac:dyDescent="0.25">
      <c r="A723" t="s">
        <v>2078</v>
      </c>
      <c r="B723" t="s">
        <v>3166</v>
      </c>
      <c r="C723" t="s">
        <v>3167</v>
      </c>
      <c r="D723" s="1">
        <v>45537</v>
      </c>
      <c r="E723">
        <f t="shared" si="90"/>
        <v>40</v>
      </c>
      <c r="F723" t="s">
        <v>14</v>
      </c>
      <c r="G723">
        <v>760</v>
      </c>
      <c r="H723">
        <f t="shared" si="89"/>
        <v>76</v>
      </c>
      <c r="I723" t="s">
        <v>7</v>
      </c>
      <c r="J723" t="s">
        <v>8</v>
      </c>
      <c r="K723" t="s">
        <v>6808</v>
      </c>
      <c r="L723" t="s">
        <v>8</v>
      </c>
      <c r="M723" t="s">
        <v>14</v>
      </c>
      <c r="N723" t="str">
        <f t="shared" si="91"/>
        <v>F</v>
      </c>
      <c r="O723" t="s">
        <v>8</v>
      </c>
      <c r="P723" t="s">
        <v>8</v>
      </c>
      <c r="Q723" t="s">
        <v>11</v>
      </c>
      <c r="R723" t="s">
        <v>8</v>
      </c>
      <c r="S723" t="str">
        <f t="shared" si="92"/>
        <v>U</v>
      </c>
      <c r="T723" t="s">
        <v>12</v>
      </c>
      <c r="U723">
        <v>1</v>
      </c>
      <c r="V723" t="s">
        <v>8</v>
      </c>
      <c r="W723">
        <f>VLOOKUP(Q723,'PBT Tag Rates'!$A$6:$D$67,4,FALSE)</f>
        <v>1</v>
      </c>
      <c r="X723">
        <v>1</v>
      </c>
      <c r="Y723" s="8">
        <f t="shared" si="93"/>
        <v>1</v>
      </c>
      <c r="Z723" s="10">
        <f>IFERROR(LOOKUP(H723,{30,43,48,53,58,63,68,73,78,83,88,93,97},{42,47,52,57,62,67,72,77,82,87,92,99,100}),999)</f>
        <v>77</v>
      </c>
      <c r="AA723" s="9">
        <f t="shared" si="94"/>
        <v>2.5</v>
      </c>
      <c r="AB723" s="9">
        <f>IFERROR(IF(I723="AI",AA723-VLOOKUP(Q723,'PBT Tag Rates'!$A$6:$L$53,11,FALSE),AA723-VLOOKUP(Q723,'PBT Tag Rates'!$A$6:$L$53,12,FALSE)),0)</f>
        <v>2.4586968734976251</v>
      </c>
      <c r="AC723" s="9">
        <f t="shared" si="95"/>
        <v>14.809007825118979</v>
      </c>
      <c r="AD723" s="12" t="s">
        <v>1970</v>
      </c>
      <c r="AE723" s="8"/>
    </row>
    <row r="724" spans="1:31" x14ac:dyDescent="0.25">
      <c r="A724" t="s">
        <v>2078</v>
      </c>
      <c r="B724" t="s">
        <v>3168</v>
      </c>
      <c r="C724" t="s">
        <v>3169</v>
      </c>
      <c r="D724" s="1">
        <v>45537</v>
      </c>
      <c r="E724">
        <f t="shared" si="90"/>
        <v>40</v>
      </c>
      <c r="F724" t="s">
        <v>14</v>
      </c>
      <c r="G724">
        <v>760</v>
      </c>
      <c r="H724">
        <f t="shared" si="89"/>
        <v>76</v>
      </c>
      <c r="I724" t="s">
        <v>9</v>
      </c>
      <c r="J724">
        <v>1</v>
      </c>
      <c r="K724" t="s">
        <v>6809</v>
      </c>
      <c r="L724" t="s">
        <v>8</v>
      </c>
      <c r="M724" t="s">
        <v>14</v>
      </c>
      <c r="N724" t="str">
        <f t="shared" si="91"/>
        <v>F</v>
      </c>
      <c r="O724" t="s">
        <v>1173</v>
      </c>
      <c r="P724" t="s">
        <v>1174</v>
      </c>
      <c r="Q724" t="s">
        <v>295</v>
      </c>
      <c r="R724">
        <v>4</v>
      </c>
      <c r="S724">
        <f t="shared" si="92"/>
        <v>2020</v>
      </c>
      <c r="T724" t="s">
        <v>12</v>
      </c>
      <c r="U724">
        <v>1</v>
      </c>
      <c r="V724" t="s">
        <v>892</v>
      </c>
      <c r="W724">
        <f>VLOOKUP(Q724,'PBT Tag Rates'!$A$6:$D$67,4,FALSE)</f>
        <v>0.98961045999999997</v>
      </c>
      <c r="X724">
        <v>1</v>
      </c>
      <c r="Y724" s="8">
        <f t="shared" si="93"/>
        <v>1</v>
      </c>
      <c r="Z724" s="10">
        <f>IFERROR(LOOKUP(H724,{30,43,48,53,58,63,68,73,78,83,88,93,97},{42,47,52,57,62,67,72,77,82,87,92,99,100}),999)</f>
        <v>77</v>
      </c>
      <c r="AA724" s="9">
        <f t="shared" si="94"/>
        <v>2.5</v>
      </c>
      <c r="AB724" s="9">
        <f>IFERROR(IF(I724="AI",AA724-VLOOKUP(Q724,'PBT Tag Rates'!$A$6:$L$53,11,FALSE),AA724-VLOOKUP(Q724,'PBT Tag Rates'!$A$6:$L$53,12,FALSE)),0)</f>
        <v>2.5104986157886811</v>
      </c>
      <c r="AC724" s="9">
        <f t="shared" si="95"/>
        <v>15.121015545636293</v>
      </c>
      <c r="AD724" s="12" t="s">
        <v>1969</v>
      </c>
      <c r="AE724" s="8"/>
    </row>
    <row r="725" spans="1:31" x14ac:dyDescent="0.25">
      <c r="A725" t="s">
        <v>2078</v>
      </c>
      <c r="B725" t="s">
        <v>3170</v>
      </c>
      <c r="C725" t="s">
        <v>3171</v>
      </c>
      <c r="D725" s="1">
        <v>45537</v>
      </c>
      <c r="E725">
        <f t="shared" si="90"/>
        <v>40</v>
      </c>
      <c r="F725" t="s">
        <v>14</v>
      </c>
      <c r="G725">
        <v>780</v>
      </c>
      <c r="H725">
        <f t="shared" si="89"/>
        <v>78</v>
      </c>
      <c r="I725" t="s">
        <v>7</v>
      </c>
      <c r="J725" t="s">
        <v>8</v>
      </c>
      <c r="K725" t="s">
        <v>6810</v>
      </c>
      <c r="L725" t="s">
        <v>8</v>
      </c>
      <c r="M725" t="s">
        <v>14</v>
      </c>
      <c r="N725" t="str">
        <f t="shared" si="91"/>
        <v>F</v>
      </c>
      <c r="O725" t="s">
        <v>303</v>
      </c>
      <c r="P725" t="s">
        <v>304</v>
      </c>
      <c r="Q725" t="s">
        <v>171</v>
      </c>
      <c r="R725">
        <v>5</v>
      </c>
      <c r="S725">
        <f t="shared" si="92"/>
        <v>2019</v>
      </c>
      <c r="T725" t="s">
        <v>12</v>
      </c>
      <c r="U725">
        <v>1</v>
      </c>
      <c r="V725" t="s">
        <v>886</v>
      </c>
      <c r="W725">
        <f>VLOOKUP(Q725,'PBT Tag Rates'!$A$6:$D$67,4,FALSE)</f>
        <v>0.95971980899999998</v>
      </c>
      <c r="X725">
        <v>1</v>
      </c>
      <c r="Y725" s="8">
        <f t="shared" si="93"/>
        <v>1.0208333333333333</v>
      </c>
      <c r="Z725" s="10">
        <f>IFERROR(LOOKUP(H725,{30,43,48,53,58,63,68,73,78,83,88,93,97},{42,47,52,57,62,67,72,77,82,87,92,99,100}),999)</f>
        <v>82</v>
      </c>
      <c r="AA725" s="9">
        <f t="shared" si="94"/>
        <v>2.552083333333333</v>
      </c>
      <c r="AB725" s="9">
        <f>IFERROR(IF(I725="AI",AA725-VLOOKUP(Q725,'PBT Tag Rates'!$A$6:$L$53,11,FALSE),AA725-VLOOKUP(Q725,'PBT Tag Rates'!$A$6:$L$53,12,FALSE)),0)</f>
        <v>2.594054115453555</v>
      </c>
      <c r="AC725" s="9">
        <f t="shared" si="95"/>
        <v>15.62427971850223</v>
      </c>
      <c r="AD725" s="12" t="s">
        <v>1969</v>
      </c>
      <c r="AE725" s="8"/>
    </row>
    <row r="726" spans="1:31" x14ac:dyDescent="0.25">
      <c r="A726" t="s">
        <v>2078</v>
      </c>
      <c r="B726" t="s">
        <v>3172</v>
      </c>
      <c r="C726" t="s">
        <v>3173</v>
      </c>
      <c r="D726" s="1">
        <v>45537</v>
      </c>
      <c r="E726">
        <f t="shared" si="90"/>
        <v>40</v>
      </c>
      <c r="F726" t="s">
        <v>6</v>
      </c>
      <c r="G726">
        <v>630</v>
      </c>
      <c r="H726">
        <f t="shared" si="89"/>
        <v>63</v>
      </c>
      <c r="I726" t="s">
        <v>9</v>
      </c>
      <c r="J726" t="s">
        <v>8</v>
      </c>
      <c r="K726" t="s">
        <v>8</v>
      </c>
      <c r="L726" t="s">
        <v>8</v>
      </c>
      <c r="M726" t="s">
        <v>6</v>
      </c>
      <c r="N726" t="str">
        <f t="shared" si="91"/>
        <v>M</v>
      </c>
      <c r="O726" t="s">
        <v>7725</v>
      </c>
      <c r="P726" t="s">
        <v>7726</v>
      </c>
      <c r="Q726" t="s">
        <v>1972</v>
      </c>
      <c r="R726">
        <v>3</v>
      </c>
      <c r="S726">
        <f t="shared" si="92"/>
        <v>2021</v>
      </c>
      <c r="T726" t="s">
        <v>12</v>
      </c>
      <c r="U726">
        <v>1</v>
      </c>
      <c r="V726" t="s">
        <v>1318</v>
      </c>
      <c r="W726">
        <f>VLOOKUP(Q726,'PBT Tag Rates'!$A$6:$D$67,4,FALSE)</f>
        <v>0.98870000000000002</v>
      </c>
      <c r="X726">
        <v>1</v>
      </c>
      <c r="Y726" s="8">
        <f t="shared" si="93"/>
        <v>1</v>
      </c>
      <c r="Z726" s="10">
        <f>IFERROR(LOOKUP(H726,{30,43,48,53,58,63,68,73,78,83,88,93,97},{42,47,52,57,62,67,72,77,82,87,92,99,100}),999)</f>
        <v>67</v>
      </c>
      <c r="AA726" s="9">
        <f t="shared" si="94"/>
        <v>2.5</v>
      </c>
      <c r="AB726" s="9">
        <f>IFERROR(IF(I726="AI",AA726-VLOOKUP(Q726,'PBT Tag Rates'!$A$6:$L$53,11,FALSE),AA726-VLOOKUP(Q726,'PBT Tag Rates'!$A$6:$L$53,12,FALSE)),0)</f>
        <v>2.5114291493880856</v>
      </c>
      <c r="AC726" s="9">
        <f t="shared" si="95"/>
        <v>15.126620254172614</v>
      </c>
      <c r="AD726" s="12" t="s">
        <v>1969</v>
      </c>
      <c r="AE726" s="8"/>
    </row>
    <row r="727" spans="1:31" x14ac:dyDescent="0.25">
      <c r="A727" t="s">
        <v>2078</v>
      </c>
      <c r="B727" t="s">
        <v>3174</v>
      </c>
      <c r="C727" t="s">
        <v>3175</v>
      </c>
      <c r="D727" s="1">
        <v>45537</v>
      </c>
      <c r="E727">
        <f t="shared" si="90"/>
        <v>40</v>
      </c>
      <c r="F727" t="s">
        <v>14</v>
      </c>
      <c r="G727">
        <v>780</v>
      </c>
      <c r="H727">
        <f t="shared" si="89"/>
        <v>78</v>
      </c>
      <c r="I727" t="s">
        <v>7</v>
      </c>
      <c r="J727" t="s">
        <v>8</v>
      </c>
      <c r="K727" t="s">
        <v>8</v>
      </c>
      <c r="L727" t="s">
        <v>8</v>
      </c>
      <c r="M727" t="s">
        <v>14</v>
      </c>
      <c r="N727" t="str">
        <f t="shared" si="91"/>
        <v>F</v>
      </c>
      <c r="O727" t="s">
        <v>8</v>
      </c>
      <c r="P727" t="s">
        <v>8</v>
      </c>
      <c r="Q727" t="s">
        <v>11</v>
      </c>
      <c r="R727" t="s">
        <v>8</v>
      </c>
      <c r="S727" t="str">
        <f t="shared" si="92"/>
        <v>U</v>
      </c>
      <c r="T727" t="s">
        <v>12</v>
      </c>
      <c r="U727">
        <v>1</v>
      </c>
      <c r="V727" t="s">
        <v>8</v>
      </c>
      <c r="W727">
        <f>VLOOKUP(Q727,'PBT Tag Rates'!$A$6:$D$67,4,FALSE)</f>
        <v>1</v>
      </c>
      <c r="X727">
        <v>1</v>
      </c>
      <c r="Y727" s="8">
        <f t="shared" si="93"/>
        <v>1.0208333333333333</v>
      </c>
      <c r="Z727" s="10">
        <f>IFERROR(LOOKUP(H727,{30,43,48,53,58,63,68,73,78,83,88,93,97},{42,47,52,57,62,67,72,77,82,87,92,99,100}),999)</f>
        <v>82</v>
      </c>
      <c r="AA727" s="9">
        <f t="shared" si="94"/>
        <v>2.552083333333333</v>
      </c>
      <c r="AB727" s="9">
        <f>IFERROR(IF(I727="AI",AA727-VLOOKUP(Q727,'PBT Tag Rates'!$A$6:$L$53,11,FALSE),AA727-VLOOKUP(Q727,'PBT Tag Rates'!$A$6:$L$53,12,FALSE)),0)</f>
        <v>2.5107802068309582</v>
      </c>
      <c r="AC727" s="9">
        <f t="shared" si="95"/>
        <v>15.122711600157498</v>
      </c>
      <c r="AD727" s="12" t="s">
        <v>1969</v>
      </c>
      <c r="AE727" s="8"/>
    </row>
    <row r="728" spans="1:31" x14ac:dyDescent="0.25">
      <c r="A728" t="s">
        <v>2078</v>
      </c>
      <c r="B728" t="s">
        <v>3176</v>
      </c>
      <c r="C728" t="s">
        <v>3177</v>
      </c>
      <c r="D728" s="1">
        <v>45537</v>
      </c>
      <c r="E728">
        <f t="shared" si="90"/>
        <v>40</v>
      </c>
      <c r="F728" t="s">
        <v>14</v>
      </c>
      <c r="G728">
        <v>850</v>
      </c>
      <c r="H728">
        <f t="shared" si="89"/>
        <v>85</v>
      </c>
      <c r="I728" t="s">
        <v>9</v>
      </c>
      <c r="J728">
        <v>1</v>
      </c>
      <c r="K728" t="s">
        <v>6811</v>
      </c>
      <c r="L728" t="s">
        <v>8</v>
      </c>
      <c r="M728" t="s">
        <v>14</v>
      </c>
      <c r="N728" t="str">
        <f t="shared" si="91"/>
        <v>F</v>
      </c>
      <c r="O728" t="s">
        <v>7727</v>
      </c>
      <c r="P728" t="s">
        <v>7728</v>
      </c>
      <c r="Q728" t="s">
        <v>295</v>
      </c>
      <c r="R728">
        <v>4</v>
      </c>
      <c r="S728">
        <f t="shared" si="92"/>
        <v>2020</v>
      </c>
      <c r="T728" t="s">
        <v>12</v>
      </c>
      <c r="U728">
        <v>0.999999999999999</v>
      </c>
      <c r="V728" t="s">
        <v>740</v>
      </c>
      <c r="W728">
        <f>VLOOKUP(Q728,'PBT Tag Rates'!$A$6:$D$67,4,FALSE)</f>
        <v>0.98961045999999997</v>
      </c>
      <c r="X728">
        <v>1</v>
      </c>
      <c r="Y728" s="8">
        <f t="shared" si="93"/>
        <v>1</v>
      </c>
      <c r="Z728" s="10">
        <f>IFERROR(LOOKUP(H728,{30,43,48,53,58,63,68,73,78,83,88,93,97},{42,47,52,57,62,67,72,77,82,87,92,99,100}),999)</f>
        <v>87</v>
      </c>
      <c r="AA728" s="9">
        <f t="shared" si="94"/>
        <v>2.5</v>
      </c>
      <c r="AB728" s="9">
        <f>IFERROR(IF(I728="AI",AA728-VLOOKUP(Q728,'PBT Tag Rates'!$A$6:$L$53,11,FALSE),AA728-VLOOKUP(Q728,'PBT Tag Rates'!$A$6:$L$53,12,FALSE)),0)</f>
        <v>2.5104986157886811</v>
      </c>
      <c r="AC728" s="9">
        <f t="shared" si="95"/>
        <v>15.121015545636293</v>
      </c>
      <c r="AD728" s="12" t="s">
        <v>1969</v>
      </c>
      <c r="AE728" s="8"/>
    </row>
    <row r="729" spans="1:31" x14ac:dyDescent="0.25">
      <c r="A729" t="s">
        <v>2078</v>
      </c>
      <c r="B729" t="s">
        <v>3178</v>
      </c>
      <c r="C729" t="s">
        <v>1533</v>
      </c>
      <c r="D729" s="1">
        <v>45537</v>
      </c>
      <c r="E729">
        <f t="shared" si="90"/>
        <v>40</v>
      </c>
      <c r="F729" t="s">
        <v>14</v>
      </c>
      <c r="G729">
        <v>650</v>
      </c>
      <c r="H729">
        <f t="shared" si="89"/>
        <v>65</v>
      </c>
      <c r="I729" t="s">
        <v>7</v>
      </c>
      <c r="J729" t="s">
        <v>8</v>
      </c>
      <c r="K729" t="s">
        <v>8</v>
      </c>
      <c r="L729" t="s">
        <v>8</v>
      </c>
      <c r="M729" t="s">
        <v>14</v>
      </c>
      <c r="N729" t="str">
        <f t="shared" si="91"/>
        <v>F</v>
      </c>
      <c r="O729" t="s">
        <v>1072</v>
      </c>
      <c r="P729" t="s">
        <v>1073</v>
      </c>
      <c r="Q729" t="s">
        <v>295</v>
      </c>
      <c r="R729">
        <v>4</v>
      </c>
      <c r="S729">
        <f t="shared" si="92"/>
        <v>2020</v>
      </c>
      <c r="T729" t="s">
        <v>12</v>
      </c>
      <c r="U729">
        <v>0.999999999999997</v>
      </c>
      <c r="V729" t="s">
        <v>889</v>
      </c>
      <c r="W729">
        <f>VLOOKUP(Q729,'PBT Tag Rates'!$A$6:$D$67,4,FALSE)</f>
        <v>0.98961045999999997</v>
      </c>
      <c r="X729">
        <v>1</v>
      </c>
      <c r="Y729" s="8">
        <f t="shared" si="93"/>
        <v>1</v>
      </c>
      <c r="Z729" s="10">
        <f>IFERROR(LOOKUP(H729,{30,43,48,53,58,63,68,73,78,83,88,93,97},{42,47,52,57,62,67,72,77,82,87,92,99,100}),999)</f>
        <v>67</v>
      </c>
      <c r="AA729" s="9">
        <f t="shared" si="94"/>
        <v>2.5</v>
      </c>
      <c r="AB729" s="9">
        <f>IFERROR(IF(I729="AI",AA729-VLOOKUP(Q729,'PBT Tag Rates'!$A$6:$L$53,11,FALSE),AA729-VLOOKUP(Q729,'PBT Tag Rates'!$A$6:$L$53,12,FALSE)),0)</f>
        <v>2.5104986157886811</v>
      </c>
      <c r="AC729" s="9">
        <f t="shared" si="95"/>
        <v>15.121015545636293</v>
      </c>
      <c r="AD729" s="12" t="s">
        <v>1969</v>
      </c>
      <c r="AE729" s="8"/>
    </row>
    <row r="730" spans="1:31" x14ac:dyDescent="0.25">
      <c r="A730" t="s">
        <v>2078</v>
      </c>
      <c r="B730" t="s">
        <v>3179</v>
      </c>
      <c r="C730" t="s">
        <v>3180</v>
      </c>
      <c r="D730" s="1">
        <v>45537</v>
      </c>
      <c r="E730">
        <f t="shared" si="90"/>
        <v>40</v>
      </c>
      <c r="F730" t="s">
        <v>6</v>
      </c>
      <c r="G730">
        <v>630</v>
      </c>
      <c r="H730">
        <f t="shared" si="89"/>
        <v>63</v>
      </c>
      <c r="I730" t="s">
        <v>7</v>
      </c>
      <c r="J730" t="s">
        <v>8</v>
      </c>
      <c r="K730" t="s">
        <v>8</v>
      </c>
      <c r="L730" t="s">
        <v>8</v>
      </c>
      <c r="M730" t="s">
        <v>6</v>
      </c>
      <c r="N730" t="str">
        <f t="shared" si="91"/>
        <v>M</v>
      </c>
      <c r="O730" t="s">
        <v>1571</v>
      </c>
      <c r="P730" t="s">
        <v>1572</v>
      </c>
      <c r="Q730" t="s">
        <v>940</v>
      </c>
      <c r="R730">
        <v>3</v>
      </c>
      <c r="S730">
        <f t="shared" si="92"/>
        <v>2021</v>
      </c>
      <c r="T730" t="s">
        <v>12</v>
      </c>
      <c r="U730">
        <v>0.999999999999998</v>
      </c>
      <c r="V730" t="s">
        <v>889</v>
      </c>
      <c r="W730">
        <f>VLOOKUP(Q730,'PBT Tag Rates'!$A$6:$D$67,4,FALSE)</f>
        <v>0.98140000000000005</v>
      </c>
      <c r="X730">
        <v>1</v>
      </c>
      <c r="Y730" s="8">
        <f t="shared" si="93"/>
        <v>1</v>
      </c>
      <c r="Z730" s="10">
        <f>IFERROR(LOOKUP(H730,{30,43,48,53,58,63,68,73,78,83,88,93,97},{42,47,52,57,62,67,72,77,82,87,92,99,100}),999)</f>
        <v>67</v>
      </c>
      <c r="AA730" s="9">
        <f t="shared" si="94"/>
        <v>2.5</v>
      </c>
      <c r="AB730" s="9">
        <f>IFERROR(IF(I730="AI",AA730-VLOOKUP(Q730,'PBT Tag Rates'!$A$6:$L$53,11,FALSE),AA730-VLOOKUP(Q730,'PBT Tag Rates'!$A$6:$L$53,12,FALSE)),0)</f>
        <v>2.5189525168127167</v>
      </c>
      <c r="AC730" s="9">
        <f t="shared" si="95"/>
        <v>15.1719343424051</v>
      </c>
      <c r="AD730" s="12" t="s">
        <v>1969</v>
      </c>
      <c r="AE730" s="8"/>
    </row>
    <row r="731" spans="1:31" x14ac:dyDescent="0.25">
      <c r="A731" t="s">
        <v>2078</v>
      </c>
      <c r="B731" t="s">
        <v>3181</v>
      </c>
      <c r="C731" t="s">
        <v>3182</v>
      </c>
      <c r="D731" s="1">
        <v>45537</v>
      </c>
      <c r="E731">
        <f t="shared" si="90"/>
        <v>40</v>
      </c>
      <c r="F731" t="s">
        <v>14</v>
      </c>
      <c r="G731">
        <v>740</v>
      </c>
      <c r="H731">
        <f t="shared" si="89"/>
        <v>74</v>
      </c>
      <c r="I731" t="s">
        <v>9</v>
      </c>
      <c r="J731">
        <v>1</v>
      </c>
      <c r="K731" t="s">
        <v>8</v>
      </c>
      <c r="L731" t="s">
        <v>8</v>
      </c>
      <c r="M731" t="s">
        <v>14</v>
      </c>
      <c r="N731" t="str">
        <f t="shared" si="91"/>
        <v>F</v>
      </c>
      <c r="O731" t="s">
        <v>395</v>
      </c>
      <c r="P731" t="s">
        <v>527</v>
      </c>
      <c r="Q731" t="s">
        <v>295</v>
      </c>
      <c r="R731">
        <v>4</v>
      </c>
      <c r="S731">
        <f t="shared" si="92"/>
        <v>2020</v>
      </c>
      <c r="T731" t="s">
        <v>12</v>
      </c>
      <c r="U731">
        <v>1</v>
      </c>
      <c r="V731" t="s">
        <v>892</v>
      </c>
      <c r="W731">
        <f>VLOOKUP(Q731,'PBT Tag Rates'!$A$6:$D$67,4,FALSE)</f>
        <v>0.98961045999999997</v>
      </c>
      <c r="X731">
        <v>1</v>
      </c>
      <c r="Y731" s="8">
        <f t="shared" si="93"/>
        <v>1</v>
      </c>
      <c r="Z731" s="10">
        <f>IFERROR(LOOKUP(H731,{30,43,48,53,58,63,68,73,78,83,88,93,97},{42,47,52,57,62,67,72,77,82,87,92,99,100}),999)</f>
        <v>77</v>
      </c>
      <c r="AA731" s="9">
        <f t="shared" si="94"/>
        <v>2.5</v>
      </c>
      <c r="AB731" s="9">
        <f>IFERROR(IF(I731="AI",AA731-VLOOKUP(Q731,'PBT Tag Rates'!$A$6:$L$53,11,FALSE),AA731-VLOOKUP(Q731,'PBT Tag Rates'!$A$6:$L$53,12,FALSE)),0)</f>
        <v>2.5104986157886811</v>
      </c>
      <c r="AC731" s="9">
        <f t="shared" si="95"/>
        <v>15.121015545636293</v>
      </c>
      <c r="AD731" s="12" t="s">
        <v>1969</v>
      </c>
      <c r="AE731" s="8"/>
    </row>
    <row r="732" spans="1:31" x14ac:dyDescent="0.25">
      <c r="A732" t="s">
        <v>2078</v>
      </c>
      <c r="B732" t="s">
        <v>3183</v>
      </c>
      <c r="C732" t="s">
        <v>3184</v>
      </c>
      <c r="D732" s="1">
        <v>45537</v>
      </c>
      <c r="E732">
        <f t="shared" si="90"/>
        <v>40</v>
      </c>
      <c r="F732" t="s">
        <v>6</v>
      </c>
      <c r="G732">
        <v>860</v>
      </c>
      <c r="H732">
        <f t="shared" si="89"/>
        <v>86</v>
      </c>
      <c r="I732" t="s">
        <v>7</v>
      </c>
      <c r="J732" t="s">
        <v>8</v>
      </c>
      <c r="K732" t="s">
        <v>6812</v>
      </c>
      <c r="L732" t="s">
        <v>8</v>
      </c>
      <c r="M732" t="s">
        <v>6</v>
      </c>
      <c r="N732" t="str">
        <f t="shared" si="91"/>
        <v>M</v>
      </c>
      <c r="O732" t="s">
        <v>7729</v>
      </c>
      <c r="P732" t="s">
        <v>7730</v>
      </c>
      <c r="Q732" t="s">
        <v>476</v>
      </c>
      <c r="R732">
        <v>4</v>
      </c>
      <c r="S732">
        <f t="shared" si="92"/>
        <v>2020</v>
      </c>
      <c r="T732" t="s">
        <v>12</v>
      </c>
      <c r="U732">
        <v>1</v>
      </c>
      <c r="V732" t="s">
        <v>741</v>
      </c>
      <c r="W732">
        <f>VLOOKUP(Q732,'PBT Tag Rates'!$A$6:$D$67,4,FALSE)</f>
        <v>0.98845608500000004</v>
      </c>
      <c r="X732">
        <v>1</v>
      </c>
      <c r="Y732" s="8">
        <f t="shared" si="93"/>
        <v>1</v>
      </c>
      <c r="Z732" s="10">
        <f>IFERROR(LOOKUP(H732,{30,43,48,53,58,63,68,73,78,83,88,93,97},{42,47,52,57,62,67,72,77,82,87,92,99,100}),999)</f>
        <v>87</v>
      </c>
      <c r="AA732" s="9">
        <f t="shared" si="94"/>
        <v>2.5</v>
      </c>
      <c r="AB732" s="9">
        <f>IFERROR(IF(I732="AI",AA732-VLOOKUP(Q732,'PBT Tag Rates'!$A$6:$L$53,11,FALSE),AA732-VLOOKUP(Q732,'PBT Tag Rates'!$A$6:$L$53,12,FALSE)),0)</f>
        <v>2.5116787333045756</v>
      </c>
      <c r="AC732" s="9">
        <f t="shared" si="95"/>
        <v>15.128123526175017</v>
      </c>
      <c r="AD732" s="12" t="s">
        <v>1969</v>
      </c>
      <c r="AE732" s="8"/>
    </row>
    <row r="733" spans="1:31" x14ac:dyDescent="0.25">
      <c r="A733" t="s">
        <v>2078</v>
      </c>
      <c r="B733" t="s">
        <v>3185</v>
      </c>
      <c r="C733" t="s">
        <v>3186</v>
      </c>
      <c r="D733" s="1">
        <v>45537</v>
      </c>
      <c r="E733">
        <f t="shared" si="90"/>
        <v>40</v>
      </c>
      <c r="F733" t="s">
        <v>14</v>
      </c>
      <c r="G733">
        <v>830</v>
      </c>
      <c r="H733">
        <f t="shared" si="89"/>
        <v>83</v>
      </c>
      <c r="I733" t="s">
        <v>7</v>
      </c>
      <c r="J733" t="s">
        <v>8</v>
      </c>
      <c r="K733" t="s">
        <v>6813</v>
      </c>
      <c r="L733" t="s">
        <v>8</v>
      </c>
      <c r="M733" t="s">
        <v>14</v>
      </c>
      <c r="N733" t="str">
        <f t="shared" si="91"/>
        <v>F</v>
      </c>
      <c r="O733" t="s">
        <v>181</v>
      </c>
      <c r="P733" t="s">
        <v>1532</v>
      </c>
      <c r="Q733" t="s">
        <v>171</v>
      </c>
      <c r="R733">
        <v>5</v>
      </c>
      <c r="S733">
        <f t="shared" si="92"/>
        <v>2019</v>
      </c>
      <c r="T733" t="s">
        <v>12</v>
      </c>
      <c r="U733">
        <v>1</v>
      </c>
      <c r="V733" t="s">
        <v>886</v>
      </c>
      <c r="W733">
        <f>VLOOKUP(Q733,'PBT Tag Rates'!$A$6:$D$67,4,FALSE)</f>
        <v>0.95971980899999998</v>
      </c>
      <c r="X733">
        <v>1</v>
      </c>
      <c r="Y733" s="8">
        <f t="shared" si="93"/>
        <v>1</v>
      </c>
      <c r="Z733" s="10">
        <f>IFERROR(LOOKUP(H733,{30,43,48,53,58,63,68,73,78,83,88,93,97},{42,47,52,57,62,67,72,77,82,87,92,99,100}),999)</f>
        <v>87</v>
      </c>
      <c r="AA733" s="9">
        <f t="shared" si="94"/>
        <v>2.5</v>
      </c>
      <c r="AB733" s="9">
        <f>IFERROR(IF(I733="AI",AA733-VLOOKUP(Q733,'PBT Tag Rates'!$A$6:$L$53,11,FALSE),AA733-VLOOKUP(Q733,'PBT Tag Rates'!$A$6:$L$53,12,FALSE)),0)</f>
        <v>2.541970782120222</v>
      </c>
      <c r="AC733" s="9">
        <f t="shared" si="95"/>
        <v>15.310575943463711</v>
      </c>
      <c r="AD733" s="12" t="s">
        <v>1969</v>
      </c>
      <c r="AE733" s="8"/>
    </row>
    <row r="734" spans="1:31" x14ac:dyDescent="0.25">
      <c r="A734" t="s">
        <v>2078</v>
      </c>
      <c r="B734" t="s">
        <v>3187</v>
      </c>
      <c r="C734" t="s">
        <v>3188</v>
      </c>
      <c r="D734" s="1">
        <v>45537</v>
      </c>
      <c r="E734">
        <f t="shared" si="90"/>
        <v>40</v>
      </c>
      <c r="F734" t="s">
        <v>6</v>
      </c>
      <c r="G734">
        <v>610</v>
      </c>
      <c r="H734">
        <f t="shared" si="89"/>
        <v>61</v>
      </c>
      <c r="I734" t="s">
        <v>7</v>
      </c>
      <c r="J734" t="s">
        <v>8</v>
      </c>
      <c r="K734" t="s">
        <v>8</v>
      </c>
      <c r="L734" t="s">
        <v>8</v>
      </c>
      <c r="M734" t="s">
        <v>6</v>
      </c>
      <c r="N734" t="str">
        <f t="shared" si="91"/>
        <v>M</v>
      </c>
      <c r="O734" t="s">
        <v>7321</v>
      </c>
      <c r="P734" t="s">
        <v>7322</v>
      </c>
      <c r="Q734" t="s">
        <v>940</v>
      </c>
      <c r="R734">
        <v>3</v>
      </c>
      <c r="S734">
        <f t="shared" si="92"/>
        <v>2021</v>
      </c>
      <c r="T734" t="s">
        <v>12</v>
      </c>
      <c r="U734">
        <v>0.999999999999998</v>
      </c>
      <c r="V734" t="s">
        <v>893</v>
      </c>
      <c r="W734">
        <f>VLOOKUP(Q734,'PBT Tag Rates'!$A$6:$D$67,4,FALSE)</f>
        <v>0.98140000000000005</v>
      </c>
      <c r="X734">
        <v>1</v>
      </c>
      <c r="Y734" s="8">
        <f t="shared" si="93"/>
        <v>1.0476190476190477</v>
      </c>
      <c r="Z734" s="10">
        <f>IFERROR(LOOKUP(H734,{30,43,48,53,58,63,68,73,78,83,88,93,97},{42,47,52,57,62,67,72,77,82,87,92,99,100}),999)</f>
        <v>62</v>
      </c>
      <c r="AA734" s="9">
        <f t="shared" si="94"/>
        <v>2.6190476190476191</v>
      </c>
      <c r="AB734" s="9">
        <f>IFERROR(IF(I734="AI",AA734-VLOOKUP(Q734,'PBT Tag Rates'!$A$6:$L$53,11,FALSE),AA734-VLOOKUP(Q734,'PBT Tag Rates'!$A$6:$L$53,12,FALSE)),0)</f>
        <v>2.6380001358603358</v>
      </c>
      <c r="AC734" s="9">
        <f t="shared" si="95"/>
        <v>15.888971542493147</v>
      </c>
      <c r="AD734" s="12" t="s">
        <v>1969</v>
      </c>
      <c r="AE734" s="8"/>
    </row>
    <row r="735" spans="1:31" x14ac:dyDescent="0.25">
      <c r="A735" t="s">
        <v>2078</v>
      </c>
      <c r="B735" t="s">
        <v>3189</v>
      </c>
      <c r="C735" t="s">
        <v>3190</v>
      </c>
      <c r="D735" s="1">
        <v>45537</v>
      </c>
      <c r="E735">
        <f t="shared" si="90"/>
        <v>40</v>
      </c>
      <c r="F735" t="s">
        <v>6</v>
      </c>
      <c r="G735">
        <v>600</v>
      </c>
      <c r="H735">
        <f t="shared" si="89"/>
        <v>60</v>
      </c>
      <c r="I735" t="s">
        <v>7</v>
      </c>
      <c r="J735" t="s">
        <v>8</v>
      </c>
      <c r="K735" t="s">
        <v>8</v>
      </c>
      <c r="L735" t="s">
        <v>8</v>
      </c>
      <c r="M735" t="s">
        <v>6</v>
      </c>
      <c r="N735" t="str">
        <f t="shared" si="91"/>
        <v>M</v>
      </c>
      <c r="O735" t="s">
        <v>1945</v>
      </c>
      <c r="P735" t="s">
        <v>1711</v>
      </c>
      <c r="Q735" t="s">
        <v>940</v>
      </c>
      <c r="R735">
        <v>3</v>
      </c>
      <c r="S735">
        <f t="shared" si="92"/>
        <v>2021</v>
      </c>
      <c r="T735" t="s">
        <v>12</v>
      </c>
      <c r="U735">
        <v>0.999999999999999</v>
      </c>
      <c r="V735" t="s">
        <v>893</v>
      </c>
      <c r="W735">
        <f>VLOOKUP(Q735,'PBT Tag Rates'!$A$6:$D$67,4,FALSE)</f>
        <v>0.98140000000000005</v>
      </c>
      <c r="X735">
        <v>1</v>
      </c>
      <c r="Y735" s="8">
        <f t="shared" si="93"/>
        <v>1.0476190476190477</v>
      </c>
      <c r="Z735" s="10">
        <f>IFERROR(LOOKUP(H735,{30,43,48,53,58,63,68,73,78,83,88,93,97},{42,47,52,57,62,67,72,77,82,87,92,99,100}),999)</f>
        <v>62</v>
      </c>
      <c r="AA735" s="9">
        <f t="shared" si="94"/>
        <v>2.6190476190476191</v>
      </c>
      <c r="AB735" s="9">
        <f>IFERROR(IF(I735="AI",AA735-VLOOKUP(Q735,'PBT Tag Rates'!$A$6:$L$53,11,FALSE),AA735-VLOOKUP(Q735,'PBT Tag Rates'!$A$6:$L$53,12,FALSE)),0)</f>
        <v>2.6380001358603358</v>
      </c>
      <c r="AC735" s="9">
        <f t="shared" si="95"/>
        <v>15.888971542493147</v>
      </c>
      <c r="AD735" s="12" t="s">
        <v>1969</v>
      </c>
      <c r="AE735" s="8"/>
    </row>
    <row r="736" spans="1:31" x14ac:dyDescent="0.25">
      <c r="A736" t="s">
        <v>2078</v>
      </c>
      <c r="B736" t="s">
        <v>3191</v>
      </c>
      <c r="C736" t="s">
        <v>3192</v>
      </c>
      <c r="D736" s="1">
        <v>45538</v>
      </c>
      <c r="E736">
        <f t="shared" si="90"/>
        <v>40</v>
      </c>
      <c r="F736" t="s">
        <v>14</v>
      </c>
      <c r="G736">
        <v>680</v>
      </c>
      <c r="H736">
        <f t="shared" si="89"/>
        <v>68</v>
      </c>
      <c r="I736" t="s">
        <v>7</v>
      </c>
      <c r="J736" t="s">
        <v>8</v>
      </c>
      <c r="K736" t="s">
        <v>8</v>
      </c>
      <c r="L736" t="s">
        <v>8</v>
      </c>
      <c r="M736" t="s">
        <v>14</v>
      </c>
      <c r="N736" t="str">
        <f t="shared" si="91"/>
        <v>F</v>
      </c>
      <c r="O736" t="s">
        <v>8</v>
      </c>
      <c r="P736" t="s">
        <v>8</v>
      </c>
      <c r="Q736" t="s">
        <v>11</v>
      </c>
      <c r="R736" t="s">
        <v>8</v>
      </c>
      <c r="S736" t="str">
        <f t="shared" si="92"/>
        <v>U</v>
      </c>
      <c r="T736" t="s">
        <v>12</v>
      </c>
      <c r="U736">
        <v>1</v>
      </c>
      <c r="V736" t="s">
        <v>8</v>
      </c>
      <c r="W736">
        <f>VLOOKUP(Q736,'PBT Tag Rates'!$A$6:$D$67,4,FALSE)</f>
        <v>1</v>
      </c>
      <c r="X736">
        <v>1</v>
      </c>
      <c r="Y736" s="8">
        <f t="shared" si="93"/>
        <v>1</v>
      </c>
      <c r="Z736" s="10">
        <f>IFERROR(LOOKUP(H736,{30,43,48,53,58,63,68,73,78,83,88,93,97},{42,47,52,57,62,67,72,77,82,87,92,99,100}),999)</f>
        <v>72</v>
      </c>
      <c r="AA736" s="9">
        <f t="shared" si="94"/>
        <v>2.5</v>
      </c>
      <c r="AB736" s="9">
        <f>IFERROR(IF(I736="AI",AA736-VLOOKUP(Q736,'PBT Tag Rates'!$A$6:$L$53,11,FALSE),AA736-VLOOKUP(Q736,'PBT Tag Rates'!$A$6:$L$53,12,FALSE)),0)</f>
        <v>2.4586968734976251</v>
      </c>
      <c r="AC736" s="9">
        <f t="shared" si="95"/>
        <v>14.809007825118979</v>
      </c>
      <c r="AD736" s="12" t="s">
        <v>1970</v>
      </c>
      <c r="AE736" s="8"/>
    </row>
    <row r="737" spans="1:31" x14ac:dyDescent="0.25">
      <c r="A737" t="s">
        <v>2078</v>
      </c>
      <c r="B737" t="s">
        <v>3193</v>
      </c>
      <c r="C737" t="s">
        <v>3194</v>
      </c>
      <c r="D737" s="1">
        <v>45538</v>
      </c>
      <c r="E737">
        <f t="shared" si="90"/>
        <v>40</v>
      </c>
      <c r="F737" t="s">
        <v>6</v>
      </c>
      <c r="G737">
        <v>690</v>
      </c>
      <c r="H737">
        <f t="shared" si="89"/>
        <v>69</v>
      </c>
      <c r="I737" t="s">
        <v>7</v>
      </c>
      <c r="J737" t="s">
        <v>8</v>
      </c>
      <c r="K737" t="s">
        <v>8</v>
      </c>
      <c r="L737" t="s">
        <v>8</v>
      </c>
      <c r="M737" t="s">
        <v>6</v>
      </c>
      <c r="N737" t="str">
        <f t="shared" si="91"/>
        <v>M</v>
      </c>
      <c r="O737" t="s">
        <v>1428</v>
      </c>
      <c r="P737" t="s">
        <v>1697</v>
      </c>
      <c r="Q737" t="s">
        <v>295</v>
      </c>
      <c r="R737">
        <v>4</v>
      </c>
      <c r="S737">
        <f t="shared" si="92"/>
        <v>2020</v>
      </c>
      <c r="T737" t="s">
        <v>12</v>
      </c>
      <c r="U737">
        <v>1</v>
      </c>
      <c r="V737" t="s">
        <v>888</v>
      </c>
      <c r="W737">
        <f>VLOOKUP(Q737,'PBT Tag Rates'!$A$6:$D$67,4,FALSE)</f>
        <v>0.98961045999999997</v>
      </c>
      <c r="X737">
        <v>1</v>
      </c>
      <c r="Y737" s="8">
        <f t="shared" si="93"/>
        <v>1.028169014084507</v>
      </c>
      <c r="Z737" s="10">
        <f>IFERROR(LOOKUP(H737,{30,43,48,53,58,63,68,73,78,83,88,93,97},{42,47,52,57,62,67,72,77,82,87,92,99,100}),999)</f>
        <v>72</v>
      </c>
      <c r="AA737" s="9">
        <f t="shared" si="94"/>
        <v>2.5704225352112675</v>
      </c>
      <c r="AB737" s="9">
        <f>IFERROR(IF(I737="AI",AA737-VLOOKUP(Q737,'PBT Tag Rates'!$A$6:$L$53,11,FALSE),AA737-VLOOKUP(Q737,'PBT Tag Rates'!$A$6:$L$53,12,FALSE)),0)</f>
        <v>2.5809211509999486</v>
      </c>
      <c r="AC737" s="9">
        <f t="shared" si="95"/>
        <v>15.545178396392602</v>
      </c>
      <c r="AD737" s="12" t="s">
        <v>1969</v>
      </c>
      <c r="AE737" s="8"/>
    </row>
    <row r="738" spans="1:31" x14ac:dyDescent="0.25">
      <c r="A738" t="s">
        <v>2078</v>
      </c>
      <c r="B738" t="s">
        <v>3195</v>
      </c>
      <c r="C738" t="s">
        <v>1542</v>
      </c>
      <c r="D738" s="1">
        <v>45538</v>
      </c>
      <c r="E738">
        <f t="shared" si="90"/>
        <v>40</v>
      </c>
      <c r="F738" t="s">
        <v>14</v>
      </c>
      <c r="G738">
        <v>690</v>
      </c>
      <c r="H738">
        <f t="shared" si="89"/>
        <v>69</v>
      </c>
      <c r="I738" t="s">
        <v>7</v>
      </c>
      <c r="J738" t="s">
        <v>8</v>
      </c>
      <c r="K738" t="s">
        <v>8</v>
      </c>
      <c r="L738" t="s">
        <v>8</v>
      </c>
      <c r="M738" t="s">
        <v>14</v>
      </c>
      <c r="N738" t="str">
        <f t="shared" si="91"/>
        <v>F</v>
      </c>
      <c r="O738" t="s">
        <v>7731</v>
      </c>
      <c r="P738" t="s">
        <v>7732</v>
      </c>
      <c r="Q738" t="s">
        <v>295</v>
      </c>
      <c r="R738">
        <v>4</v>
      </c>
      <c r="S738">
        <f t="shared" si="92"/>
        <v>2020</v>
      </c>
      <c r="T738" t="s">
        <v>12</v>
      </c>
      <c r="U738">
        <v>1</v>
      </c>
      <c r="V738" t="s">
        <v>886</v>
      </c>
      <c r="W738">
        <f>VLOOKUP(Q738,'PBT Tag Rates'!$A$6:$D$67,4,FALSE)</f>
        <v>0.98961045999999997</v>
      </c>
      <c r="X738">
        <v>1</v>
      </c>
      <c r="Y738" s="8">
        <f t="shared" si="93"/>
        <v>1</v>
      </c>
      <c r="Z738" s="10">
        <f>IFERROR(LOOKUP(H738,{30,43,48,53,58,63,68,73,78,83,88,93,97},{42,47,52,57,62,67,72,77,82,87,92,99,100}),999)</f>
        <v>72</v>
      </c>
      <c r="AA738" s="9">
        <f t="shared" si="94"/>
        <v>2.5</v>
      </c>
      <c r="AB738" s="9">
        <f>IFERROR(IF(I738="AI",AA738-VLOOKUP(Q738,'PBT Tag Rates'!$A$6:$L$53,11,FALSE),AA738-VLOOKUP(Q738,'PBT Tag Rates'!$A$6:$L$53,12,FALSE)),0)</f>
        <v>2.5104986157886811</v>
      </c>
      <c r="AC738" s="9">
        <f t="shared" si="95"/>
        <v>15.121015545636293</v>
      </c>
      <c r="AD738" s="12" t="s">
        <v>1969</v>
      </c>
      <c r="AE738" s="8"/>
    </row>
    <row r="739" spans="1:31" x14ac:dyDescent="0.25">
      <c r="A739" t="s">
        <v>2078</v>
      </c>
      <c r="B739" t="s">
        <v>3196</v>
      </c>
      <c r="C739" t="s">
        <v>3197</v>
      </c>
      <c r="D739" s="1">
        <v>45538</v>
      </c>
      <c r="E739">
        <f t="shared" si="90"/>
        <v>40</v>
      </c>
      <c r="F739" t="s">
        <v>6</v>
      </c>
      <c r="G739">
        <v>830</v>
      </c>
      <c r="H739">
        <f t="shared" si="89"/>
        <v>83</v>
      </c>
      <c r="I739" t="s">
        <v>9</v>
      </c>
      <c r="J739">
        <v>1</v>
      </c>
      <c r="K739" t="s">
        <v>8</v>
      </c>
      <c r="L739" t="s">
        <v>8</v>
      </c>
      <c r="M739" t="s">
        <v>6</v>
      </c>
      <c r="N739" t="str">
        <f t="shared" si="91"/>
        <v>M</v>
      </c>
      <c r="O739" t="s">
        <v>7697</v>
      </c>
      <c r="P739" t="s">
        <v>7733</v>
      </c>
      <c r="Q739" t="s">
        <v>295</v>
      </c>
      <c r="R739">
        <v>4</v>
      </c>
      <c r="S739">
        <f t="shared" si="92"/>
        <v>2020</v>
      </c>
      <c r="T739" t="s">
        <v>12</v>
      </c>
      <c r="U739">
        <v>0.999999999999998</v>
      </c>
      <c r="V739" t="s">
        <v>888</v>
      </c>
      <c r="W739">
        <f>VLOOKUP(Q739,'PBT Tag Rates'!$A$6:$D$67,4,FALSE)</f>
        <v>0.98961045999999997</v>
      </c>
      <c r="X739">
        <v>1</v>
      </c>
      <c r="Y739" s="8">
        <f t="shared" si="93"/>
        <v>1</v>
      </c>
      <c r="Z739" s="10">
        <f>IFERROR(LOOKUP(H739,{30,43,48,53,58,63,68,73,78,83,88,93,97},{42,47,52,57,62,67,72,77,82,87,92,99,100}),999)</f>
        <v>87</v>
      </c>
      <c r="AA739" s="9">
        <f t="shared" si="94"/>
        <v>2.5</v>
      </c>
      <c r="AB739" s="9">
        <f>IFERROR(IF(I739="AI",AA739-VLOOKUP(Q739,'PBT Tag Rates'!$A$6:$L$53,11,FALSE),AA739-VLOOKUP(Q739,'PBT Tag Rates'!$A$6:$L$53,12,FALSE)),0)</f>
        <v>2.5104986157886811</v>
      </c>
      <c r="AC739" s="9">
        <f t="shared" si="95"/>
        <v>15.121015545636293</v>
      </c>
      <c r="AD739" s="12" t="s">
        <v>1969</v>
      </c>
      <c r="AE739" s="8"/>
    </row>
    <row r="740" spans="1:31" x14ac:dyDescent="0.25">
      <c r="A740" t="s">
        <v>2078</v>
      </c>
      <c r="B740" t="s">
        <v>3198</v>
      </c>
      <c r="C740" t="s">
        <v>3199</v>
      </c>
      <c r="D740" s="1">
        <v>45538</v>
      </c>
      <c r="E740">
        <f t="shared" si="90"/>
        <v>40</v>
      </c>
      <c r="F740" t="s">
        <v>6</v>
      </c>
      <c r="G740">
        <v>590</v>
      </c>
      <c r="H740">
        <f t="shared" si="89"/>
        <v>59</v>
      </c>
      <c r="I740" t="s">
        <v>7</v>
      </c>
      <c r="J740" t="s">
        <v>8</v>
      </c>
      <c r="K740" t="s">
        <v>8</v>
      </c>
      <c r="L740" t="s">
        <v>8</v>
      </c>
      <c r="M740" t="s">
        <v>6</v>
      </c>
      <c r="N740" t="str">
        <f t="shared" si="91"/>
        <v>M</v>
      </c>
      <c r="O740" t="s">
        <v>8</v>
      </c>
      <c r="P740" t="s">
        <v>8</v>
      </c>
      <c r="Q740" t="s">
        <v>11</v>
      </c>
      <c r="R740" t="s">
        <v>8</v>
      </c>
      <c r="S740" t="str">
        <f t="shared" si="92"/>
        <v>U</v>
      </c>
      <c r="T740" t="s">
        <v>12</v>
      </c>
      <c r="U740">
        <v>1</v>
      </c>
      <c r="V740" t="s">
        <v>8</v>
      </c>
      <c r="W740">
        <f>VLOOKUP(Q740,'PBT Tag Rates'!$A$6:$D$67,4,FALSE)</f>
        <v>1</v>
      </c>
      <c r="X740">
        <v>1</v>
      </c>
      <c r="Y740" s="8">
        <f t="shared" si="93"/>
        <v>1.0476190476190477</v>
      </c>
      <c r="Z740" s="10">
        <f>IFERROR(LOOKUP(H740,{30,43,48,53,58,63,68,73,78,83,88,93,97},{42,47,52,57,62,67,72,77,82,87,92,99,100}),999)</f>
        <v>62</v>
      </c>
      <c r="AA740" s="9">
        <f t="shared" si="94"/>
        <v>2.6190476190476191</v>
      </c>
      <c r="AB740" s="9">
        <f>IFERROR(IF(I740="AI",AA740-VLOOKUP(Q740,'PBT Tag Rates'!$A$6:$L$53,11,FALSE),AA740-VLOOKUP(Q740,'PBT Tag Rates'!$A$6:$L$53,12,FALSE)),0)</f>
        <v>2.5777444925452442</v>
      </c>
      <c r="AC740" s="9">
        <f t="shared" si="95"/>
        <v>15.526045025207026</v>
      </c>
      <c r="AD740" s="12" t="s">
        <v>1969</v>
      </c>
      <c r="AE740" s="8"/>
    </row>
    <row r="741" spans="1:31" x14ac:dyDescent="0.25">
      <c r="A741" t="s">
        <v>2078</v>
      </c>
      <c r="B741" t="s">
        <v>3200</v>
      </c>
      <c r="C741" t="s">
        <v>3201</v>
      </c>
      <c r="D741" s="1">
        <v>45538</v>
      </c>
      <c r="E741">
        <f t="shared" si="90"/>
        <v>40</v>
      </c>
      <c r="F741" t="s">
        <v>14</v>
      </c>
      <c r="G741">
        <v>800</v>
      </c>
      <c r="H741">
        <f t="shared" si="89"/>
        <v>80</v>
      </c>
      <c r="I741" t="s">
        <v>7</v>
      </c>
      <c r="J741" t="s">
        <v>8</v>
      </c>
      <c r="K741" t="s">
        <v>6814</v>
      </c>
      <c r="L741" t="s">
        <v>8</v>
      </c>
      <c r="M741" t="s">
        <v>14</v>
      </c>
      <c r="N741" t="str">
        <f t="shared" si="91"/>
        <v>F</v>
      </c>
      <c r="O741" t="s">
        <v>8</v>
      </c>
      <c r="P741" t="s">
        <v>8</v>
      </c>
      <c r="Q741" t="s">
        <v>11</v>
      </c>
      <c r="R741" t="s">
        <v>8</v>
      </c>
      <c r="S741" t="str">
        <f t="shared" si="92"/>
        <v>U</v>
      </c>
      <c r="T741" t="s">
        <v>12</v>
      </c>
      <c r="U741">
        <v>0.999999999999998</v>
      </c>
      <c r="V741" t="s">
        <v>8</v>
      </c>
      <c r="W741">
        <f>VLOOKUP(Q741,'PBT Tag Rates'!$A$6:$D$67,4,FALSE)</f>
        <v>1</v>
      </c>
      <c r="X741">
        <v>1</v>
      </c>
      <c r="Y741" s="8">
        <f t="shared" si="93"/>
        <v>1.0208333333333333</v>
      </c>
      <c r="Z741" s="10">
        <f>IFERROR(LOOKUP(H741,{30,43,48,53,58,63,68,73,78,83,88,93,97},{42,47,52,57,62,67,72,77,82,87,92,99,100}),999)</f>
        <v>82</v>
      </c>
      <c r="AA741" s="9">
        <f t="shared" si="94"/>
        <v>2.552083333333333</v>
      </c>
      <c r="AB741" s="9">
        <f>IFERROR(IF(I741="AI",AA741-VLOOKUP(Q741,'PBT Tag Rates'!$A$6:$L$53,11,FALSE),AA741-VLOOKUP(Q741,'PBT Tag Rates'!$A$6:$L$53,12,FALSE)),0)</f>
        <v>2.5107802068309582</v>
      </c>
      <c r="AC741" s="9">
        <f t="shared" si="95"/>
        <v>15.122711600157498</v>
      </c>
      <c r="AD741" s="12" t="s">
        <v>1969</v>
      </c>
      <c r="AE741" s="8"/>
    </row>
    <row r="742" spans="1:31" x14ac:dyDescent="0.25">
      <c r="A742" t="s">
        <v>2078</v>
      </c>
      <c r="B742" t="s">
        <v>3202</v>
      </c>
      <c r="C742" t="s">
        <v>3203</v>
      </c>
      <c r="D742" s="1">
        <v>45538</v>
      </c>
      <c r="E742">
        <f t="shared" si="90"/>
        <v>40</v>
      </c>
      <c r="F742" t="s">
        <v>14</v>
      </c>
      <c r="G742">
        <v>730</v>
      </c>
      <c r="H742">
        <f t="shared" si="89"/>
        <v>73</v>
      </c>
      <c r="I742" t="s">
        <v>9</v>
      </c>
      <c r="J742">
        <v>1</v>
      </c>
      <c r="K742" t="s">
        <v>8</v>
      </c>
      <c r="L742" t="s">
        <v>8</v>
      </c>
      <c r="M742" t="s">
        <v>14</v>
      </c>
      <c r="N742" t="str">
        <f t="shared" si="91"/>
        <v>F</v>
      </c>
      <c r="O742" t="s">
        <v>7734</v>
      </c>
      <c r="P742" t="s">
        <v>7735</v>
      </c>
      <c r="Q742" t="s">
        <v>295</v>
      </c>
      <c r="R742">
        <v>4</v>
      </c>
      <c r="S742">
        <f t="shared" si="92"/>
        <v>2020</v>
      </c>
      <c r="T742" t="s">
        <v>12</v>
      </c>
      <c r="U742">
        <v>0.999999999999998</v>
      </c>
      <c r="V742" t="s">
        <v>949</v>
      </c>
      <c r="W742">
        <f>VLOOKUP(Q742,'PBT Tag Rates'!$A$6:$D$67,4,FALSE)</f>
        <v>0.98961045999999997</v>
      </c>
      <c r="X742">
        <v>1</v>
      </c>
      <c r="Y742" s="8">
        <f t="shared" si="93"/>
        <v>1</v>
      </c>
      <c r="Z742" s="10">
        <f>IFERROR(LOOKUP(H742,{30,43,48,53,58,63,68,73,78,83,88,93,97},{42,47,52,57,62,67,72,77,82,87,92,99,100}),999)</f>
        <v>77</v>
      </c>
      <c r="AA742" s="9">
        <f t="shared" si="94"/>
        <v>2.5</v>
      </c>
      <c r="AB742" s="9">
        <f>IFERROR(IF(I742="AI",AA742-VLOOKUP(Q742,'PBT Tag Rates'!$A$6:$L$53,11,FALSE),AA742-VLOOKUP(Q742,'PBT Tag Rates'!$A$6:$L$53,12,FALSE)),0)</f>
        <v>2.5104986157886811</v>
      </c>
      <c r="AC742" s="9">
        <f t="shared" si="95"/>
        <v>15.121015545636293</v>
      </c>
      <c r="AD742" s="12" t="s">
        <v>676</v>
      </c>
      <c r="AE742" s="8"/>
    </row>
    <row r="743" spans="1:31" x14ac:dyDescent="0.25">
      <c r="A743" t="s">
        <v>2078</v>
      </c>
      <c r="B743" t="s">
        <v>3204</v>
      </c>
      <c r="C743" t="s">
        <v>3205</v>
      </c>
      <c r="D743" s="1">
        <v>45538</v>
      </c>
      <c r="E743">
        <f t="shared" si="90"/>
        <v>40</v>
      </c>
      <c r="F743" t="s">
        <v>14</v>
      </c>
      <c r="G743">
        <v>790</v>
      </c>
      <c r="H743">
        <f t="shared" si="89"/>
        <v>79</v>
      </c>
      <c r="I743" t="s">
        <v>9</v>
      </c>
      <c r="J743" t="s">
        <v>8</v>
      </c>
      <c r="K743" t="s">
        <v>8</v>
      </c>
      <c r="L743" t="s">
        <v>8</v>
      </c>
      <c r="M743" t="s">
        <v>14</v>
      </c>
      <c r="N743" t="str">
        <f t="shared" si="91"/>
        <v>F</v>
      </c>
      <c r="O743" t="s">
        <v>368</v>
      </c>
      <c r="P743" t="s">
        <v>1550</v>
      </c>
      <c r="Q743" t="s">
        <v>171</v>
      </c>
      <c r="R743">
        <v>5</v>
      </c>
      <c r="S743">
        <f t="shared" si="92"/>
        <v>2019</v>
      </c>
      <c r="T743" t="s">
        <v>12</v>
      </c>
      <c r="U743">
        <v>1</v>
      </c>
      <c r="V743" t="s">
        <v>886</v>
      </c>
      <c r="W743">
        <f>VLOOKUP(Q743,'PBT Tag Rates'!$A$6:$D$67,4,FALSE)</f>
        <v>0.95971980899999998</v>
      </c>
      <c r="X743">
        <v>1</v>
      </c>
      <c r="Y743" s="8">
        <f t="shared" si="93"/>
        <v>1.0208333333333333</v>
      </c>
      <c r="Z743" s="10">
        <f>IFERROR(LOOKUP(H743,{30,43,48,53,58,63,68,73,78,83,88,93,97},{42,47,52,57,62,67,72,77,82,87,92,99,100}),999)</f>
        <v>82</v>
      </c>
      <c r="AA743" s="9">
        <f t="shared" si="94"/>
        <v>2.552083333333333</v>
      </c>
      <c r="AB743" s="9">
        <f>IFERROR(IF(I743="AI",AA743-VLOOKUP(Q743,'PBT Tag Rates'!$A$6:$L$53,11,FALSE),AA743-VLOOKUP(Q743,'PBT Tag Rates'!$A$6:$L$53,12,FALSE)),0)</f>
        <v>2.594054115453555</v>
      </c>
      <c r="AC743" s="9">
        <f t="shared" si="95"/>
        <v>15.62427971850223</v>
      </c>
      <c r="AD743" s="12" t="s">
        <v>1969</v>
      </c>
      <c r="AE743" s="8"/>
    </row>
    <row r="744" spans="1:31" x14ac:dyDescent="0.25">
      <c r="A744" t="s">
        <v>2078</v>
      </c>
      <c r="B744" t="s">
        <v>3206</v>
      </c>
      <c r="C744" t="s">
        <v>3207</v>
      </c>
      <c r="D744" s="1">
        <v>45538</v>
      </c>
      <c r="E744">
        <f t="shared" si="90"/>
        <v>40</v>
      </c>
      <c r="F744" t="s">
        <v>6</v>
      </c>
      <c r="G744">
        <v>750</v>
      </c>
      <c r="H744">
        <f t="shared" si="89"/>
        <v>75</v>
      </c>
      <c r="I744" t="s">
        <v>9</v>
      </c>
      <c r="J744">
        <v>1</v>
      </c>
      <c r="K744" t="s">
        <v>8</v>
      </c>
      <c r="L744" t="s">
        <v>8</v>
      </c>
      <c r="M744" t="s">
        <v>6</v>
      </c>
      <c r="N744" t="str">
        <f t="shared" si="91"/>
        <v>M</v>
      </c>
      <c r="O744" t="s">
        <v>1406</v>
      </c>
      <c r="P744" t="s">
        <v>1407</v>
      </c>
      <c r="Q744" t="s">
        <v>295</v>
      </c>
      <c r="R744">
        <v>4</v>
      </c>
      <c r="S744">
        <f t="shared" si="92"/>
        <v>2020</v>
      </c>
      <c r="T744" t="s">
        <v>12</v>
      </c>
      <c r="U744">
        <v>0.999999999999996</v>
      </c>
      <c r="V744" t="s">
        <v>941</v>
      </c>
      <c r="W744">
        <f>VLOOKUP(Q744,'PBT Tag Rates'!$A$6:$D$67,4,FALSE)</f>
        <v>0.98961045999999997</v>
      </c>
      <c r="X744">
        <v>1</v>
      </c>
      <c r="Y744" s="8">
        <f t="shared" si="93"/>
        <v>1.0104166666666667</v>
      </c>
      <c r="Z744" s="10">
        <f>IFERROR(LOOKUP(H744,{30,43,48,53,58,63,68,73,78,83,88,93,97},{42,47,52,57,62,67,72,77,82,87,92,99,100}),999)</f>
        <v>77</v>
      </c>
      <c r="AA744" s="9">
        <f t="shared" si="94"/>
        <v>2.5260416666666665</v>
      </c>
      <c r="AB744" s="9">
        <f>IFERROR(IF(I744="AI",AA744-VLOOKUP(Q744,'PBT Tag Rates'!$A$6:$L$53,11,FALSE),AA744-VLOOKUP(Q744,'PBT Tag Rates'!$A$6:$L$53,12,FALSE)),0)</f>
        <v>2.5365402824553476</v>
      </c>
      <c r="AC744" s="9">
        <f t="shared" si="95"/>
        <v>15.277867433155553</v>
      </c>
      <c r="AD744" s="12" t="s">
        <v>1969</v>
      </c>
      <c r="AE744" s="8"/>
    </row>
    <row r="745" spans="1:31" x14ac:dyDescent="0.25">
      <c r="A745" t="s">
        <v>2078</v>
      </c>
      <c r="B745" t="s">
        <v>3208</v>
      </c>
      <c r="C745" t="s">
        <v>3209</v>
      </c>
      <c r="D745" s="1">
        <v>45538</v>
      </c>
      <c r="E745">
        <f t="shared" si="90"/>
        <v>40</v>
      </c>
      <c r="F745" t="s">
        <v>6</v>
      </c>
      <c r="G745">
        <v>760</v>
      </c>
      <c r="H745">
        <f t="shared" si="89"/>
        <v>76</v>
      </c>
      <c r="I745" t="s">
        <v>7</v>
      </c>
      <c r="J745" t="s">
        <v>8</v>
      </c>
      <c r="K745" t="s">
        <v>6815</v>
      </c>
      <c r="L745" t="s">
        <v>8</v>
      </c>
      <c r="M745" t="s">
        <v>6</v>
      </c>
      <c r="N745" t="str">
        <f t="shared" si="91"/>
        <v>M</v>
      </c>
      <c r="O745" t="s">
        <v>8</v>
      </c>
      <c r="P745" t="s">
        <v>8</v>
      </c>
      <c r="Q745" t="s">
        <v>11</v>
      </c>
      <c r="R745" t="s">
        <v>8</v>
      </c>
      <c r="S745" t="str">
        <f t="shared" si="92"/>
        <v>U</v>
      </c>
      <c r="T745" t="s">
        <v>12</v>
      </c>
      <c r="U745">
        <v>1</v>
      </c>
      <c r="V745" t="s">
        <v>8</v>
      </c>
      <c r="W745">
        <f>VLOOKUP(Q745,'PBT Tag Rates'!$A$6:$D$67,4,FALSE)</f>
        <v>1</v>
      </c>
      <c r="X745">
        <v>1</v>
      </c>
      <c r="Y745" s="8">
        <f t="shared" si="93"/>
        <v>1.0104166666666667</v>
      </c>
      <c r="Z745" s="10">
        <f>IFERROR(LOOKUP(H745,{30,43,48,53,58,63,68,73,78,83,88,93,97},{42,47,52,57,62,67,72,77,82,87,92,99,100}),999)</f>
        <v>77</v>
      </c>
      <c r="AA745" s="9">
        <f t="shared" si="94"/>
        <v>2.5260416666666665</v>
      </c>
      <c r="AB745" s="9">
        <f>IFERROR(IF(I745="AI",AA745-VLOOKUP(Q745,'PBT Tag Rates'!$A$6:$L$53,11,FALSE),AA745-VLOOKUP(Q745,'PBT Tag Rates'!$A$6:$L$53,12,FALSE)),0)</f>
        <v>2.4847385401642916</v>
      </c>
      <c r="AC745" s="9">
        <f t="shared" si="95"/>
        <v>14.965859712638238</v>
      </c>
      <c r="AD745" s="12" t="s">
        <v>1969</v>
      </c>
      <c r="AE745" s="8"/>
    </row>
    <row r="746" spans="1:31" x14ac:dyDescent="0.25">
      <c r="A746" t="s">
        <v>2078</v>
      </c>
      <c r="B746" t="s">
        <v>3210</v>
      </c>
      <c r="C746" t="s">
        <v>3211</v>
      </c>
      <c r="D746" s="1">
        <v>45538</v>
      </c>
      <c r="E746">
        <f t="shared" si="90"/>
        <v>40</v>
      </c>
      <c r="F746" t="s">
        <v>14</v>
      </c>
      <c r="G746">
        <v>690</v>
      </c>
      <c r="H746">
        <f t="shared" si="89"/>
        <v>69</v>
      </c>
      <c r="I746" t="s">
        <v>9</v>
      </c>
      <c r="J746">
        <v>1</v>
      </c>
      <c r="K746" t="s">
        <v>8</v>
      </c>
      <c r="L746" t="s">
        <v>8</v>
      </c>
      <c r="M746" t="s">
        <v>14</v>
      </c>
      <c r="N746" t="str">
        <f t="shared" si="91"/>
        <v>F</v>
      </c>
      <c r="O746" t="s">
        <v>1413</v>
      </c>
      <c r="P746" t="s">
        <v>1414</v>
      </c>
      <c r="Q746" t="s">
        <v>295</v>
      </c>
      <c r="R746">
        <v>4</v>
      </c>
      <c r="S746">
        <f t="shared" si="92"/>
        <v>2020</v>
      </c>
      <c r="T746" t="s">
        <v>12</v>
      </c>
      <c r="U746">
        <v>1</v>
      </c>
      <c r="V746" t="s">
        <v>886</v>
      </c>
      <c r="W746">
        <f>VLOOKUP(Q746,'PBT Tag Rates'!$A$6:$D$67,4,FALSE)</f>
        <v>0.98961045999999997</v>
      </c>
      <c r="X746">
        <v>1</v>
      </c>
      <c r="Y746" s="8">
        <f t="shared" si="93"/>
        <v>1</v>
      </c>
      <c r="Z746" s="10">
        <f>IFERROR(LOOKUP(H746,{30,43,48,53,58,63,68,73,78,83,88,93,97},{42,47,52,57,62,67,72,77,82,87,92,99,100}),999)</f>
        <v>72</v>
      </c>
      <c r="AA746" s="9">
        <f t="shared" si="94"/>
        <v>2.5</v>
      </c>
      <c r="AB746" s="9">
        <f>IFERROR(IF(I746="AI",AA746-VLOOKUP(Q746,'PBT Tag Rates'!$A$6:$L$53,11,FALSE),AA746-VLOOKUP(Q746,'PBT Tag Rates'!$A$6:$L$53,12,FALSE)),0)</f>
        <v>2.5104986157886811</v>
      </c>
      <c r="AC746" s="9">
        <f t="shared" si="95"/>
        <v>15.121015545636293</v>
      </c>
      <c r="AD746" s="12" t="s">
        <v>1969</v>
      </c>
      <c r="AE746" s="8"/>
    </row>
    <row r="747" spans="1:31" x14ac:dyDescent="0.25">
      <c r="A747" t="s">
        <v>2078</v>
      </c>
      <c r="B747" t="s">
        <v>3212</v>
      </c>
      <c r="C747" t="s">
        <v>1547</v>
      </c>
      <c r="D747" s="1">
        <v>45538</v>
      </c>
      <c r="E747">
        <f t="shared" si="90"/>
        <v>40</v>
      </c>
      <c r="F747" t="s">
        <v>6</v>
      </c>
      <c r="G747">
        <v>700</v>
      </c>
      <c r="H747">
        <f t="shared" si="89"/>
        <v>70</v>
      </c>
      <c r="I747" t="s">
        <v>7</v>
      </c>
      <c r="J747" t="s">
        <v>8</v>
      </c>
      <c r="K747" t="s">
        <v>6816</v>
      </c>
      <c r="L747" t="s">
        <v>8</v>
      </c>
      <c r="M747" t="s">
        <v>6</v>
      </c>
      <c r="N747" t="str">
        <f t="shared" si="91"/>
        <v>M</v>
      </c>
      <c r="O747" t="s">
        <v>7205</v>
      </c>
      <c r="P747" t="s">
        <v>7206</v>
      </c>
      <c r="Q747" t="s">
        <v>295</v>
      </c>
      <c r="R747">
        <v>4</v>
      </c>
      <c r="S747">
        <f t="shared" si="92"/>
        <v>2020</v>
      </c>
      <c r="T747" t="s">
        <v>12</v>
      </c>
      <c r="U747">
        <v>0.999999999999996</v>
      </c>
      <c r="V747" t="s">
        <v>945</v>
      </c>
      <c r="W747">
        <f>VLOOKUP(Q747,'PBT Tag Rates'!$A$6:$D$67,4,FALSE)</f>
        <v>0.98961045999999997</v>
      </c>
      <c r="X747">
        <v>1</v>
      </c>
      <c r="Y747" s="8">
        <f t="shared" si="93"/>
        <v>1.028169014084507</v>
      </c>
      <c r="Z747" s="10">
        <f>IFERROR(LOOKUP(H747,{30,43,48,53,58,63,68,73,78,83,88,93,97},{42,47,52,57,62,67,72,77,82,87,92,99,100}),999)</f>
        <v>72</v>
      </c>
      <c r="AA747" s="9">
        <f t="shared" si="94"/>
        <v>2.5704225352112675</v>
      </c>
      <c r="AB747" s="9">
        <f>IFERROR(IF(I747="AI",AA747-VLOOKUP(Q747,'PBT Tag Rates'!$A$6:$L$53,11,FALSE),AA747-VLOOKUP(Q747,'PBT Tag Rates'!$A$6:$L$53,12,FALSE)),0)</f>
        <v>2.5809211509999486</v>
      </c>
      <c r="AC747" s="9">
        <f t="shared" si="95"/>
        <v>15.545178396392602</v>
      </c>
      <c r="AD747" s="12" t="s">
        <v>1969</v>
      </c>
      <c r="AE747" s="8"/>
    </row>
    <row r="748" spans="1:31" x14ac:dyDescent="0.25">
      <c r="A748" t="s">
        <v>2078</v>
      </c>
      <c r="B748" t="s">
        <v>3213</v>
      </c>
      <c r="C748" t="s">
        <v>3214</v>
      </c>
      <c r="D748" s="1">
        <v>45538</v>
      </c>
      <c r="E748">
        <f t="shared" si="90"/>
        <v>40</v>
      </c>
      <c r="F748" t="s">
        <v>14</v>
      </c>
      <c r="G748">
        <v>800</v>
      </c>
      <c r="H748">
        <f t="shared" si="89"/>
        <v>80</v>
      </c>
      <c r="I748" t="s">
        <v>7</v>
      </c>
      <c r="J748" t="s">
        <v>8</v>
      </c>
      <c r="K748" t="s">
        <v>8</v>
      </c>
      <c r="L748" t="s">
        <v>8</v>
      </c>
      <c r="M748" t="s">
        <v>14</v>
      </c>
      <c r="N748" t="str">
        <f t="shared" si="91"/>
        <v>F</v>
      </c>
      <c r="O748" t="s">
        <v>8</v>
      </c>
      <c r="P748" t="s">
        <v>8</v>
      </c>
      <c r="Q748" t="s">
        <v>11</v>
      </c>
      <c r="R748" t="s">
        <v>8</v>
      </c>
      <c r="S748" t="str">
        <f t="shared" si="92"/>
        <v>U</v>
      </c>
      <c r="T748" t="s">
        <v>12</v>
      </c>
      <c r="U748">
        <v>1</v>
      </c>
      <c r="V748" t="s">
        <v>8</v>
      </c>
      <c r="W748">
        <f>VLOOKUP(Q748,'PBT Tag Rates'!$A$6:$D$67,4,FALSE)</f>
        <v>1</v>
      </c>
      <c r="X748">
        <v>1</v>
      </c>
      <c r="Y748" s="8">
        <f t="shared" si="93"/>
        <v>1.0208333333333333</v>
      </c>
      <c r="Z748" s="10">
        <f>IFERROR(LOOKUP(H748,{30,43,48,53,58,63,68,73,78,83,88,93,97},{42,47,52,57,62,67,72,77,82,87,92,99,100}),999)</f>
        <v>82</v>
      </c>
      <c r="AA748" s="9">
        <f t="shared" si="94"/>
        <v>2.552083333333333</v>
      </c>
      <c r="AB748" s="9">
        <f>IFERROR(IF(I748="AI",AA748-VLOOKUP(Q748,'PBT Tag Rates'!$A$6:$L$53,11,FALSE),AA748-VLOOKUP(Q748,'PBT Tag Rates'!$A$6:$L$53,12,FALSE)),0)</f>
        <v>2.5107802068309582</v>
      </c>
      <c r="AC748" s="9">
        <f t="shared" si="95"/>
        <v>15.122711600157498</v>
      </c>
      <c r="AD748" s="12" t="s">
        <v>1969</v>
      </c>
      <c r="AE748" s="8"/>
    </row>
    <row r="749" spans="1:31" x14ac:dyDescent="0.25">
      <c r="A749" t="s">
        <v>2078</v>
      </c>
      <c r="B749" t="s">
        <v>3215</v>
      </c>
      <c r="C749" t="s">
        <v>3216</v>
      </c>
      <c r="D749" s="1">
        <v>45538</v>
      </c>
      <c r="E749">
        <f t="shared" si="90"/>
        <v>40</v>
      </c>
      <c r="F749" t="s">
        <v>6</v>
      </c>
      <c r="G749">
        <v>660</v>
      </c>
      <c r="H749">
        <f t="shared" si="89"/>
        <v>66</v>
      </c>
      <c r="I749" t="s">
        <v>7</v>
      </c>
      <c r="J749" t="s">
        <v>8</v>
      </c>
      <c r="K749" t="s">
        <v>8</v>
      </c>
      <c r="L749" t="s">
        <v>8</v>
      </c>
      <c r="M749" t="s">
        <v>6</v>
      </c>
      <c r="N749" t="str">
        <f t="shared" si="91"/>
        <v>M</v>
      </c>
      <c r="O749" t="s">
        <v>8</v>
      </c>
      <c r="P749" t="s">
        <v>8</v>
      </c>
      <c r="Q749" t="s">
        <v>11</v>
      </c>
      <c r="R749" t="s">
        <v>8</v>
      </c>
      <c r="S749" t="str">
        <f t="shared" si="92"/>
        <v>U</v>
      </c>
      <c r="T749" t="s">
        <v>12</v>
      </c>
      <c r="U749">
        <v>0.999999999999999</v>
      </c>
      <c r="V749" t="s">
        <v>8</v>
      </c>
      <c r="W749">
        <f>VLOOKUP(Q749,'PBT Tag Rates'!$A$6:$D$67,4,FALSE)</f>
        <v>1</v>
      </c>
      <c r="X749">
        <v>1</v>
      </c>
      <c r="Y749" s="8">
        <f t="shared" si="93"/>
        <v>1</v>
      </c>
      <c r="Z749" s="10">
        <f>IFERROR(LOOKUP(H749,{30,43,48,53,58,63,68,73,78,83,88,93,97},{42,47,52,57,62,67,72,77,82,87,92,99,100}),999)</f>
        <v>67</v>
      </c>
      <c r="AA749" s="9">
        <f t="shared" si="94"/>
        <v>2.5</v>
      </c>
      <c r="AB749" s="9">
        <f>IFERROR(IF(I749="AI",AA749-VLOOKUP(Q749,'PBT Tag Rates'!$A$6:$L$53,11,FALSE),AA749-VLOOKUP(Q749,'PBT Tag Rates'!$A$6:$L$53,12,FALSE)),0)</f>
        <v>2.4586968734976251</v>
      </c>
      <c r="AC749" s="9">
        <f t="shared" si="95"/>
        <v>14.809007825118979</v>
      </c>
      <c r="AD749" s="12" t="s">
        <v>1970</v>
      </c>
      <c r="AE749" s="8"/>
    </row>
    <row r="750" spans="1:31" x14ac:dyDescent="0.25">
      <c r="A750" t="s">
        <v>2078</v>
      </c>
      <c r="B750" t="s">
        <v>3217</v>
      </c>
      <c r="C750" t="s">
        <v>3218</v>
      </c>
      <c r="D750" s="1">
        <v>45538</v>
      </c>
      <c r="E750">
        <f t="shared" si="90"/>
        <v>40</v>
      </c>
      <c r="F750" t="s">
        <v>14</v>
      </c>
      <c r="G750">
        <v>770</v>
      </c>
      <c r="H750">
        <f t="shared" si="89"/>
        <v>77</v>
      </c>
      <c r="I750" t="s">
        <v>7</v>
      </c>
      <c r="J750" t="s">
        <v>8</v>
      </c>
      <c r="K750" t="s">
        <v>6817</v>
      </c>
      <c r="L750" t="s">
        <v>8</v>
      </c>
      <c r="M750" t="s">
        <v>14</v>
      </c>
      <c r="N750" t="str">
        <f t="shared" si="91"/>
        <v>F</v>
      </c>
      <c r="O750" t="s">
        <v>7736</v>
      </c>
      <c r="P750" t="s">
        <v>7737</v>
      </c>
      <c r="Q750" t="s">
        <v>295</v>
      </c>
      <c r="R750">
        <v>4</v>
      </c>
      <c r="S750">
        <f t="shared" si="92"/>
        <v>2020</v>
      </c>
      <c r="T750" t="s">
        <v>12</v>
      </c>
      <c r="U750">
        <v>0.999999999999996</v>
      </c>
      <c r="V750" t="s">
        <v>886</v>
      </c>
      <c r="W750">
        <f>VLOOKUP(Q750,'PBT Tag Rates'!$A$6:$D$67,4,FALSE)</f>
        <v>0.98961045999999997</v>
      </c>
      <c r="X750">
        <v>1</v>
      </c>
      <c r="Y750" s="8">
        <f t="shared" si="93"/>
        <v>1</v>
      </c>
      <c r="Z750" s="10">
        <f>IFERROR(LOOKUP(H750,{30,43,48,53,58,63,68,73,78,83,88,93,97},{42,47,52,57,62,67,72,77,82,87,92,99,100}),999)</f>
        <v>77</v>
      </c>
      <c r="AA750" s="9">
        <f t="shared" si="94"/>
        <v>2.5</v>
      </c>
      <c r="AB750" s="9">
        <f>IFERROR(IF(I750="AI",AA750-VLOOKUP(Q750,'PBT Tag Rates'!$A$6:$L$53,11,FALSE),AA750-VLOOKUP(Q750,'PBT Tag Rates'!$A$6:$L$53,12,FALSE)),0)</f>
        <v>2.5104986157886811</v>
      </c>
      <c r="AC750" s="9">
        <f t="shared" si="95"/>
        <v>15.121015545636293</v>
      </c>
      <c r="AD750" s="12" t="s">
        <v>1969</v>
      </c>
      <c r="AE750" s="8"/>
    </row>
    <row r="751" spans="1:31" x14ac:dyDescent="0.25">
      <c r="A751" t="s">
        <v>2078</v>
      </c>
      <c r="B751" t="s">
        <v>3219</v>
      </c>
      <c r="C751" t="s">
        <v>3220</v>
      </c>
      <c r="D751" s="1">
        <v>45538</v>
      </c>
      <c r="E751">
        <f t="shared" si="90"/>
        <v>40</v>
      </c>
      <c r="F751" t="s">
        <v>14</v>
      </c>
      <c r="G751">
        <v>760</v>
      </c>
      <c r="H751">
        <f t="shared" si="89"/>
        <v>76</v>
      </c>
      <c r="I751" t="s">
        <v>9</v>
      </c>
      <c r="J751">
        <v>1</v>
      </c>
      <c r="K751" t="s">
        <v>8</v>
      </c>
      <c r="L751" t="s">
        <v>8</v>
      </c>
      <c r="M751" t="s">
        <v>14</v>
      </c>
      <c r="N751" t="str">
        <f t="shared" si="91"/>
        <v>F</v>
      </c>
      <c r="O751" t="s">
        <v>1428</v>
      </c>
      <c r="P751" t="s">
        <v>1429</v>
      </c>
      <c r="Q751" t="s">
        <v>295</v>
      </c>
      <c r="R751">
        <v>4</v>
      </c>
      <c r="S751">
        <f t="shared" si="92"/>
        <v>2020</v>
      </c>
      <c r="T751" t="s">
        <v>12</v>
      </c>
      <c r="U751">
        <v>1</v>
      </c>
      <c r="V751" t="s">
        <v>888</v>
      </c>
      <c r="W751">
        <f>VLOOKUP(Q751,'PBT Tag Rates'!$A$6:$D$67,4,FALSE)</f>
        <v>0.98961045999999997</v>
      </c>
      <c r="X751">
        <v>1</v>
      </c>
      <c r="Y751" s="8">
        <f t="shared" si="93"/>
        <v>1</v>
      </c>
      <c r="Z751" s="10">
        <f>IFERROR(LOOKUP(H751,{30,43,48,53,58,63,68,73,78,83,88,93,97},{42,47,52,57,62,67,72,77,82,87,92,99,100}),999)</f>
        <v>77</v>
      </c>
      <c r="AA751" s="9">
        <f t="shared" si="94"/>
        <v>2.5</v>
      </c>
      <c r="AB751" s="9">
        <f>IFERROR(IF(I751="AI",AA751-VLOOKUP(Q751,'PBT Tag Rates'!$A$6:$L$53,11,FALSE),AA751-VLOOKUP(Q751,'PBT Tag Rates'!$A$6:$L$53,12,FALSE)),0)</f>
        <v>2.5104986157886811</v>
      </c>
      <c r="AC751" s="9">
        <f t="shared" si="95"/>
        <v>15.121015545636293</v>
      </c>
      <c r="AD751" s="12" t="s">
        <v>1969</v>
      </c>
      <c r="AE751" s="8"/>
    </row>
    <row r="752" spans="1:31" x14ac:dyDescent="0.25">
      <c r="A752" t="s">
        <v>2078</v>
      </c>
      <c r="B752" t="s">
        <v>3221</v>
      </c>
      <c r="C752" t="s">
        <v>3222</v>
      </c>
      <c r="D752" s="1">
        <v>45538</v>
      </c>
      <c r="E752">
        <f t="shared" si="90"/>
        <v>40</v>
      </c>
      <c r="F752" t="s">
        <v>6</v>
      </c>
      <c r="G752">
        <v>490</v>
      </c>
      <c r="H752">
        <f t="shared" si="89"/>
        <v>49</v>
      </c>
      <c r="I752" t="s">
        <v>7</v>
      </c>
      <c r="J752" t="s">
        <v>8</v>
      </c>
      <c r="K752" t="s">
        <v>8</v>
      </c>
      <c r="L752" t="s">
        <v>8</v>
      </c>
      <c r="M752" t="s">
        <v>6</v>
      </c>
      <c r="N752" t="str">
        <f t="shared" si="91"/>
        <v>M</v>
      </c>
      <c r="O752" t="s">
        <v>8</v>
      </c>
      <c r="P752" t="s">
        <v>8</v>
      </c>
      <c r="Q752" t="s">
        <v>11</v>
      </c>
      <c r="R752" t="s">
        <v>8</v>
      </c>
      <c r="S752" t="str">
        <f t="shared" si="92"/>
        <v>U</v>
      </c>
      <c r="T752" t="s">
        <v>12</v>
      </c>
      <c r="U752">
        <v>1.00000000000001</v>
      </c>
      <c r="V752" t="s">
        <v>8</v>
      </c>
      <c r="W752">
        <f>VLOOKUP(Q752,'PBT Tag Rates'!$A$6:$D$67,4,FALSE)</f>
        <v>1</v>
      </c>
      <c r="X752">
        <v>1</v>
      </c>
      <c r="Y752" s="8">
        <f t="shared" si="93"/>
        <v>1</v>
      </c>
      <c r="Z752" s="10">
        <f>IFERROR(LOOKUP(H752,{30,43,48,53,58,63,68,73,78,83,88,93,97},{42,47,52,57,62,67,72,77,82,87,92,99,100}),999)</f>
        <v>52</v>
      </c>
      <c r="AA752" s="9">
        <f t="shared" si="94"/>
        <v>2.5</v>
      </c>
      <c r="AB752" s="9">
        <f>IFERROR(IF(I752="AI",AA752-VLOOKUP(Q752,'PBT Tag Rates'!$A$6:$L$53,11,FALSE),AA752-VLOOKUP(Q752,'PBT Tag Rates'!$A$6:$L$53,12,FALSE)),0)</f>
        <v>2.4586968734976251</v>
      </c>
      <c r="AC752" s="9">
        <f t="shared" si="95"/>
        <v>14.809007825118979</v>
      </c>
      <c r="AD752" s="12" t="s">
        <v>1969</v>
      </c>
      <c r="AE752" s="8"/>
    </row>
    <row r="753" spans="1:31" x14ac:dyDescent="0.25">
      <c r="A753" t="s">
        <v>2078</v>
      </c>
      <c r="B753" t="s">
        <v>3223</v>
      </c>
      <c r="C753" t="s">
        <v>3224</v>
      </c>
      <c r="D753" s="1">
        <v>45538</v>
      </c>
      <c r="E753">
        <f t="shared" si="90"/>
        <v>40</v>
      </c>
      <c r="F753" t="s">
        <v>14</v>
      </c>
      <c r="G753">
        <v>740</v>
      </c>
      <c r="H753">
        <f t="shared" si="89"/>
        <v>74</v>
      </c>
      <c r="I753" t="s">
        <v>7</v>
      </c>
      <c r="J753" t="s">
        <v>8</v>
      </c>
      <c r="K753" t="s">
        <v>6818</v>
      </c>
      <c r="L753" t="s">
        <v>8</v>
      </c>
      <c r="M753" t="s">
        <v>14</v>
      </c>
      <c r="N753" t="str">
        <f t="shared" si="91"/>
        <v>F</v>
      </c>
      <c r="O753" t="s">
        <v>456</v>
      </c>
      <c r="P753" t="s">
        <v>969</v>
      </c>
      <c r="Q753" t="s">
        <v>171</v>
      </c>
      <c r="R753">
        <v>5</v>
      </c>
      <c r="S753">
        <f t="shared" si="92"/>
        <v>2019</v>
      </c>
      <c r="T753" t="s">
        <v>12</v>
      </c>
      <c r="U753">
        <v>1</v>
      </c>
      <c r="V753" t="s">
        <v>889</v>
      </c>
      <c r="W753">
        <f>VLOOKUP(Q753,'PBT Tag Rates'!$A$6:$D$67,4,FALSE)</f>
        <v>0.95971980899999998</v>
      </c>
      <c r="X753">
        <v>1</v>
      </c>
      <c r="Y753" s="8">
        <f t="shared" si="93"/>
        <v>1</v>
      </c>
      <c r="Z753" s="10">
        <f>IFERROR(LOOKUP(H753,{30,43,48,53,58,63,68,73,78,83,88,93,97},{42,47,52,57,62,67,72,77,82,87,92,99,100}),999)</f>
        <v>77</v>
      </c>
      <c r="AA753" s="9">
        <f t="shared" si="94"/>
        <v>2.5</v>
      </c>
      <c r="AB753" s="9">
        <f>IFERROR(IF(I753="AI",AA753-VLOOKUP(Q753,'PBT Tag Rates'!$A$6:$L$53,11,FALSE),AA753-VLOOKUP(Q753,'PBT Tag Rates'!$A$6:$L$53,12,FALSE)),0)</f>
        <v>2.541970782120222</v>
      </c>
      <c r="AC753" s="9">
        <f t="shared" si="95"/>
        <v>15.310575943463711</v>
      </c>
      <c r="AD753" s="12" t="s">
        <v>1969</v>
      </c>
      <c r="AE753" s="8"/>
    </row>
    <row r="754" spans="1:31" x14ac:dyDescent="0.25">
      <c r="A754" t="s">
        <v>2078</v>
      </c>
      <c r="B754" t="s">
        <v>3225</v>
      </c>
      <c r="C754" t="s">
        <v>3226</v>
      </c>
      <c r="D754" s="1">
        <v>45538</v>
      </c>
      <c r="E754">
        <f t="shared" si="90"/>
        <v>40</v>
      </c>
      <c r="F754" t="s">
        <v>6</v>
      </c>
      <c r="G754">
        <v>460</v>
      </c>
      <c r="H754">
        <f t="shared" si="89"/>
        <v>46</v>
      </c>
      <c r="I754" t="s">
        <v>7</v>
      </c>
      <c r="J754" t="s">
        <v>8</v>
      </c>
      <c r="K754" t="s">
        <v>8</v>
      </c>
      <c r="L754" t="s">
        <v>8</v>
      </c>
      <c r="M754" t="s">
        <v>6</v>
      </c>
      <c r="N754" t="str">
        <f t="shared" si="91"/>
        <v>M</v>
      </c>
      <c r="O754" t="s">
        <v>7584</v>
      </c>
      <c r="P754" t="s">
        <v>7585</v>
      </c>
      <c r="Q754" t="s">
        <v>7200</v>
      </c>
      <c r="R754">
        <v>2</v>
      </c>
      <c r="S754">
        <f t="shared" si="92"/>
        <v>2022</v>
      </c>
      <c r="T754" t="s">
        <v>12</v>
      </c>
      <c r="U754">
        <v>1</v>
      </c>
      <c r="V754" t="s">
        <v>886</v>
      </c>
      <c r="W754">
        <f>VLOOKUP(Q754,'PBT Tag Rates'!$A$6:$D$67,4,FALSE)</f>
        <v>0.98</v>
      </c>
      <c r="X754">
        <v>1</v>
      </c>
      <c r="Y754" s="8">
        <f t="shared" si="93"/>
        <v>1</v>
      </c>
      <c r="Z754" s="10">
        <f>IFERROR(LOOKUP(H754,{30,43,48,53,58,63,68,73,78,83,88,93,97},{42,47,52,57,62,67,72,77,82,87,92,99,100}),999)</f>
        <v>47</v>
      </c>
      <c r="AA754" s="9">
        <f t="shared" si="94"/>
        <v>2.5</v>
      </c>
      <c r="AB754" s="9">
        <f>IFERROR(IF(I754="AI",AA754-VLOOKUP(Q754,'PBT Tag Rates'!$A$6:$L$53,11,FALSE),AA754-VLOOKUP(Q754,'PBT Tag Rates'!$A$6:$L$53,12,FALSE)),0)</f>
        <v>2.5204081632653064</v>
      </c>
      <c r="AC754" s="9">
        <f t="shared" si="95"/>
        <v>15.180701864721238</v>
      </c>
      <c r="AD754" s="12" t="s">
        <v>1969</v>
      </c>
      <c r="AE754" s="8"/>
    </row>
    <row r="755" spans="1:31" x14ac:dyDescent="0.25">
      <c r="A755" t="s">
        <v>2078</v>
      </c>
      <c r="B755" t="s">
        <v>3227</v>
      </c>
      <c r="C755" t="s">
        <v>3228</v>
      </c>
      <c r="D755" s="1">
        <v>45538</v>
      </c>
      <c r="E755">
        <f t="shared" si="90"/>
        <v>40</v>
      </c>
      <c r="F755" t="s">
        <v>14</v>
      </c>
      <c r="G755">
        <v>780</v>
      </c>
      <c r="H755">
        <f t="shared" si="89"/>
        <v>78</v>
      </c>
      <c r="I755" t="s">
        <v>9</v>
      </c>
      <c r="J755">
        <v>1</v>
      </c>
      <c r="K755" t="s">
        <v>8</v>
      </c>
      <c r="L755" t="s">
        <v>8</v>
      </c>
      <c r="M755" t="s">
        <v>14</v>
      </c>
      <c r="N755" t="str">
        <f t="shared" si="91"/>
        <v>F</v>
      </c>
      <c r="O755" t="s">
        <v>7738</v>
      </c>
      <c r="P755" t="s">
        <v>7739</v>
      </c>
      <c r="Q755" t="s">
        <v>295</v>
      </c>
      <c r="R755">
        <v>4</v>
      </c>
      <c r="S755">
        <f t="shared" si="92"/>
        <v>2020</v>
      </c>
      <c r="T755" t="s">
        <v>12</v>
      </c>
      <c r="U755">
        <v>0.999999999999997</v>
      </c>
      <c r="V755" t="s">
        <v>893</v>
      </c>
      <c r="W755">
        <f>VLOOKUP(Q755,'PBT Tag Rates'!$A$6:$D$67,4,FALSE)</f>
        <v>0.98961045999999997</v>
      </c>
      <c r="X755">
        <v>1</v>
      </c>
      <c r="Y755" s="8">
        <f t="shared" si="93"/>
        <v>1.0208333333333333</v>
      </c>
      <c r="Z755" s="10">
        <f>IFERROR(LOOKUP(H755,{30,43,48,53,58,63,68,73,78,83,88,93,97},{42,47,52,57,62,67,72,77,82,87,92,99,100}),999)</f>
        <v>82</v>
      </c>
      <c r="AA755" s="9">
        <f t="shared" si="94"/>
        <v>2.552083333333333</v>
      </c>
      <c r="AB755" s="9">
        <f>IFERROR(IF(I755="AI",AA755-VLOOKUP(Q755,'PBT Tag Rates'!$A$6:$L$53,11,FALSE),AA755-VLOOKUP(Q755,'PBT Tag Rates'!$A$6:$L$53,12,FALSE)),0)</f>
        <v>2.5625819491220141</v>
      </c>
      <c r="AC755" s="9">
        <f t="shared" si="95"/>
        <v>15.434719320674812</v>
      </c>
      <c r="AD755" s="12" t="s">
        <v>1969</v>
      </c>
      <c r="AE755" s="8"/>
    </row>
    <row r="756" spans="1:31" x14ac:dyDescent="0.25">
      <c r="A756" t="s">
        <v>2078</v>
      </c>
      <c r="B756" t="s">
        <v>3229</v>
      </c>
      <c r="C756" t="s">
        <v>3230</v>
      </c>
      <c r="D756" s="1">
        <v>45538</v>
      </c>
      <c r="E756">
        <f t="shared" si="90"/>
        <v>40</v>
      </c>
      <c r="F756" t="s">
        <v>14</v>
      </c>
      <c r="G756">
        <v>850</v>
      </c>
      <c r="H756">
        <f t="shared" si="89"/>
        <v>85</v>
      </c>
      <c r="I756" t="s">
        <v>7</v>
      </c>
      <c r="J756" t="s">
        <v>8</v>
      </c>
      <c r="K756" t="s">
        <v>6819</v>
      </c>
      <c r="L756" t="s">
        <v>8</v>
      </c>
      <c r="M756" t="s">
        <v>14</v>
      </c>
      <c r="N756" t="str">
        <f t="shared" si="91"/>
        <v>F</v>
      </c>
      <c r="O756" t="s">
        <v>578</v>
      </c>
      <c r="P756" t="s">
        <v>579</v>
      </c>
      <c r="Q756" t="s">
        <v>171</v>
      </c>
      <c r="R756">
        <v>5</v>
      </c>
      <c r="S756">
        <f t="shared" si="92"/>
        <v>2019</v>
      </c>
      <c r="T756" t="s">
        <v>12</v>
      </c>
      <c r="U756">
        <v>1</v>
      </c>
      <c r="V756" t="s">
        <v>886</v>
      </c>
      <c r="W756">
        <f>VLOOKUP(Q756,'PBT Tag Rates'!$A$6:$D$67,4,FALSE)</f>
        <v>0.95971980899999998</v>
      </c>
      <c r="X756">
        <v>1</v>
      </c>
      <c r="Y756" s="8">
        <f t="shared" si="93"/>
        <v>1</v>
      </c>
      <c r="Z756" s="10">
        <f>IFERROR(LOOKUP(H756,{30,43,48,53,58,63,68,73,78,83,88,93,97},{42,47,52,57,62,67,72,77,82,87,92,99,100}),999)</f>
        <v>87</v>
      </c>
      <c r="AA756" s="9">
        <f t="shared" si="94"/>
        <v>2.5</v>
      </c>
      <c r="AB756" s="9">
        <f>IFERROR(IF(I756="AI",AA756-VLOOKUP(Q756,'PBT Tag Rates'!$A$6:$L$53,11,FALSE),AA756-VLOOKUP(Q756,'PBT Tag Rates'!$A$6:$L$53,12,FALSE)),0)</f>
        <v>2.541970782120222</v>
      </c>
      <c r="AC756" s="9">
        <f t="shared" si="95"/>
        <v>15.310575943463711</v>
      </c>
      <c r="AD756" s="12" t="s">
        <v>1969</v>
      </c>
      <c r="AE756" s="8"/>
    </row>
    <row r="757" spans="1:31" x14ac:dyDescent="0.25">
      <c r="A757" t="s">
        <v>2078</v>
      </c>
      <c r="B757" t="s">
        <v>3231</v>
      </c>
      <c r="C757" t="s">
        <v>3232</v>
      </c>
      <c r="D757" s="1">
        <v>45538</v>
      </c>
      <c r="E757">
        <f t="shared" si="90"/>
        <v>40</v>
      </c>
      <c r="F757" t="s">
        <v>14</v>
      </c>
      <c r="G757">
        <v>830</v>
      </c>
      <c r="H757">
        <f t="shared" si="89"/>
        <v>83</v>
      </c>
      <c r="I757" t="s">
        <v>9</v>
      </c>
      <c r="J757">
        <v>1</v>
      </c>
      <c r="K757" t="s">
        <v>8</v>
      </c>
      <c r="L757" t="s">
        <v>8</v>
      </c>
      <c r="M757" t="s">
        <v>14</v>
      </c>
      <c r="N757" t="str">
        <f t="shared" si="91"/>
        <v>F</v>
      </c>
      <c r="O757" t="s">
        <v>1331</v>
      </c>
      <c r="P757" t="s">
        <v>1332</v>
      </c>
      <c r="Q757" t="s">
        <v>295</v>
      </c>
      <c r="R757">
        <v>4</v>
      </c>
      <c r="S757">
        <f t="shared" si="92"/>
        <v>2020</v>
      </c>
      <c r="T757" t="s">
        <v>12</v>
      </c>
      <c r="U757">
        <v>1</v>
      </c>
      <c r="V757" t="s">
        <v>740</v>
      </c>
      <c r="W757">
        <f>VLOOKUP(Q757,'PBT Tag Rates'!$A$6:$D$67,4,FALSE)</f>
        <v>0.98961045999999997</v>
      </c>
      <c r="X757">
        <v>1</v>
      </c>
      <c r="Y757" s="8">
        <f t="shared" si="93"/>
        <v>1</v>
      </c>
      <c r="Z757" s="10">
        <f>IFERROR(LOOKUP(H757,{30,43,48,53,58,63,68,73,78,83,88,93,97},{42,47,52,57,62,67,72,77,82,87,92,99,100}),999)</f>
        <v>87</v>
      </c>
      <c r="AA757" s="9">
        <f t="shared" si="94"/>
        <v>2.5</v>
      </c>
      <c r="AB757" s="9">
        <f>IFERROR(IF(I757="AI",AA757-VLOOKUP(Q757,'PBT Tag Rates'!$A$6:$L$53,11,FALSE),AA757-VLOOKUP(Q757,'PBT Tag Rates'!$A$6:$L$53,12,FALSE)),0)</f>
        <v>2.5104986157886811</v>
      </c>
      <c r="AC757" s="9">
        <f t="shared" si="95"/>
        <v>15.121015545636293</v>
      </c>
      <c r="AD757" s="12" t="s">
        <v>1969</v>
      </c>
      <c r="AE757" s="8"/>
    </row>
    <row r="758" spans="1:31" x14ac:dyDescent="0.25">
      <c r="A758" t="s">
        <v>2078</v>
      </c>
      <c r="B758" t="s">
        <v>3233</v>
      </c>
      <c r="C758" t="s">
        <v>1551</v>
      </c>
      <c r="D758" s="1">
        <v>45538</v>
      </c>
      <c r="E758">
        <f t="shared" si="90"/>
        <v>40</v>
      </c>
      <c r="F758" t="s">
        <v>14</v>
      </c>
      <c r="G758">
        <v>680</v>
      </c>
      <c r="H758">
        <f t="shared" si="89"/>
        <v>68</v>
      </c>
      <c r="I758" t="s">
        <v>9</v>
      </c>
      <c r="J758">
        <v>1</v>
      </c>
      <c r="K758" t="s">
        <v>8</v>
      </c>
      <c r="L758" t="s">
        <v>8</v>
      </c>
      <c r="M758" t="s">
        <v>14</v>
      </c>
      <c r="N758" t="str">
        <f t="shared" si="91"/>
        <v>F</v>
      </c>
      <c r="O758" t="s">
        <v>7580</v>
      </c>
      <c r="P758" t="s">
        <v>7740</v>
      </c>
      <c r="Q758" t="s">
        <v>295</v>
      </c>
      <c r="R758">
        <v>4</v>
      </c>
      <c r="S758">
        <f t="shared" si="92"/>
        <v>2020</v>
      </c>
      <c r="T758" t="s">
        <v>12</v>
      </c>
      <c r="U758">
        <v>0.999999999999999</v>
      </c>
      <c r="V758" t="s">
        <v>892</v>
      </c>
      <c r="W758">
        <f>VLOOKUP(Q758,'PBT Tag Rates'!$A$6:$D$67,4,FALSE)</f>
        <v>0.98961045999999997</v>
      </c>
      <c r="X758">
        <v>1</v>
      </c>
      <c r="Y758" s="8">
        <f t="shared" si="93"/>
        <v>1</v>
      </c>
      <c r="Z758" s="10">
        <f>IFERROR(LOOKUP(H758,{30,43,48,53,58,63,68,73,78,83,88,93,97},{42,47,52,57,62,67,72,77,82,87,92,99,100}),999)</f>
        <v>72</v>
      </c>
      <c r="AA758" s="9">
        <f t="shared" si="94"/>
        <v>2.5</v>
      </c>
      <c r="AB758" s="9">
        <f>IFERROR(IF(I758="AI",AA758-VLOOKUP(Q758,'PBT Tag Rates'!$A$6:$L$53,11,FALSE),AA758-VLOOKUP(Q758,'PBT Tag Rates'!$A$6:$L$53,12,FALSE)),0)</f>
        <v>2.5104986157886811</v>
      </c>
      <c r="AC758" s="9">
        <f t="shared" si="95"/>
        <v>15.121015545636293</v>
      </c>
      <c r="AD758" s="12" t="s">
        <v>1969</v>
      </c>
      <c r="AE758" s="8"/>
    </row>
    <row r="759" spans="1:31" x14ac:dyDescent="0.25">
      <c r="A759" t="s">
        <v>2078</v>
      </c>
      <c r="B759" t="s">
        <v>3234</v>
      </c>
      <c r="C759" t="s">
        <v>3235</v>
      </c>
      <c r="D759" s="1">
        <v>45538</v>
      </c>
      <c r="E759">
        <f t="shared" si="90"/>
        <v>40</v>
      </c>
      <c r="F759" t="s">
        <v>14</v>
      </c>
      <c r="G759">
        <v>840</v>
      </c>
      <c r="H759">
        <f t="shared" ref="H759:H822" si="96">G759/10</f>
        <v>84</v>
      </c>
      <c r="I759" t="s">
        <v>9</v>
      </c>
      <c r="J759">
        <v>1</v>
      </c>
      <c r="K759" t="s">
        <v>8</v>
      </c>
      <c r="L759" t="s">
        <v>8</v>
      </c>
      <c r="M759" t="s">
        <v>14</v>
      </c>
      <c r="N759" t="str">
        <f t="shared" si="91"/>
        <v>F</v>
      </c>
      <c r="O759" t="s">
        <v>189</v>
      </c>
      <c r="P759" t="s">
        <v>190</v>
      </c>
      <c r="Q759" t="s">
        <v>171</v>
      </c>
      <c r="R759">
        <v>5</v>
      </c>
      <c r="S759">
        <f t="shared" si="92"/>
        <v>2019</v>
      </c>
      <c r="T759" t="s">
        <v>12</v>
      </c>
      <c r="U759">
        <v>0.999999999999999</v>
      </c>
      <c r="V759" t="s">
        <v>949</v>
      </c>
      <c r="W759">
        <f>VLOOKUP(Q759,'PBT Tag Rates'!$A$6:$D$67,4,FALSE)</f>
        <v>0.95971980899999998</v>
      </c>
      <c r="X759">
        <v>1</v>
      </c>
      <c r="Y759" s="8">
        <f t="shared" si="93"/>
        <v>1</v>
      </c>
      <c r="Z759" s="10">
        <f>IFERROR(LOOKUP(H759,{30,43,48,53,58,63,68,73,78,83,88,93,97},{42,47,52,57,62,67,72,77,82,87,92,99,100}),999)</f>
        <v>87</v>
      </c>
      <c r="AA759" s="9">
        <f t="shared" si="94"/>
        <v>2.5</v>
      </c>
      <c r="AB759" s="9">
        <f>IFERROR(IF(I759="AI",AA759-VLOOKUP(Q759,'PBT Tag Rates'!$A$6:$L$53,11,FALSE),AA759-VLOOKUP(Q759,'PBT Tag Rates'!$A$6:$L$53,12,FALSE)),0)</f>
        <v>2.541970782120222</v>
      </c>
      <c r="AC759" s="9">
        <f t="shared" si="95"/>
        <v>15.310575943463711</v>
      </c>
      <c r="AD759" s="12" t="s">
        <v>676</v>
      </c>
      <c r="AE759" s="8"/>
    </row>
    <row r="760" spans="1:31" x14ac:dyDescent="0.25">
      <c r="A760" t="s">
        <v>2078</v>
      </c>
      <c r="B760" t="s">
        <v>3236</v>
      </c>
      <c r="C760" t="s">
        <v>3237</v>
      </c>
      <c r="D760" s="1">
        <v>45538</v>
      </c>
      <c r="E760">
        <f t="shared" si="90"/>
        <v>40</v>
      </c>
      <c r="F760" t="s">
        <v>6</v>
      </c>
      <c r="G760">
        <v>550</v>
      </c>
      <c r="H760">
        <f t="shared" si="96"/>
        <v>55</v>
      </c>
      <c r="I760" t="s">
        <v>9</v>
      </c>
      <c r="J760">
        <v>1</v>
      </c>
      <c r="K760" t="s">
        <v>8</v>
      </c>
      <c r="L760" t="s">
        <v>8</v>
      </c>
      <c r="M760" t="s">
        <v>6</v>
      </c>
      <c r="N760" t="str">
        <f t="shared" si="91"/>
        <v>M</v>
      </c>
      <c r="O760" t="s">
        <v>7741</v>
      </c>
      <c r="P760" t="s">
        <v>7742</v>
      </c>
      <c r="Q760" t="s">
        <v>7200</v>
      </c>
      <c r="R760">
        <v>2</v>
      </c>
      <c r="S760">
        <f t="shared" si="92"/>
        <v>2022</v>
      </c>
      <c r="T760" t="s">
        <v>12</v>
      </c>
      <c r="U760">
        <v>1</v>
      </c>
      <c r="V760" t="s">
        <v>886</v>
      </c>
      <c r="W760">
        <f>VLOOKUP(Q760,'PBT Tag Rates'!$A$6:$D$67,4,FALSE)</f>
        <v>0.98</v>
      </c>
      <c r="X760">
        <v>1</v>
      </c>
      <c r="Y760" s="8">
        <f t="shared" si="93"/>
        <v>1</v>
      </c>
      <c r="Z760" s="10">
        <f>IFERROR(LOOKUP(H760,{30,43,48,53,58,63,68,73,78,83,88,93,97},{42,47,52,57,62,67,72,77,82,87,92,99,100}),999)</f>
        <v>57</v>
      </c>
      <c r="AA760" s="9">
        <f t="shared" si="94"/>
        <v>2.5</v>
      </c>
      <c r="AB760" s="9">
        <f>IFERROR(IF(I760="AI",AA760-VLOOKUP(Q760,'PBT Tag Rates'!$A$6:$L$53,11,FALSE),AA760-VLOOKUP(Q760,'PBT Tag Rates'!$A$6:$L$53,12,FALSE)),0)</f>
        <v>2.5204081632653059</v>
      </c>
      <c r="AC760" s="9">
        <f t="shared" si="95"/>
        <v>15.180701864721234</v>
      </c>
      <c r="AD760" s="12" t="s">
        <v>1969</v>
      </c>
      <c r="AE760" s="8"/>
    </row>
    <row r="761" spans="1:31" x14ac:dyDescent="0.25">
      <c r="A761" t="s">
        <v>2078</v>
      </c>
      <c r="B761" t="s">
        <v>3238</v>
      </c>
      <c r="C761" t="s">
        <v>3239</v>
      </c>
      <c r="D761" s="1">
        <v>45538</v>
      </c>
      <c r="E761">
        <f t="shared" si="90"/>
        <v>40</v>
      </c>
      <c r="F761" t="s">
        <v>6</v>
      </c>
      <c r="G761">
        <v>710</v>
      </c>
      <c r="H761">
        <f t="shared" si="96"/>
        <v>71</v>
      </c>
      <c r="I761" t="s">
        <v>7</v>
      </c>
      <c r="J761" t="s">
        <v>8</v>
      </c>
      <c r="K761" t="s">
        <v>6820</v>
      </c>
      <c r="L761" t="s">
        <v>8</v>
      </c>
      <c r="M761" t="s">
        <v>6</v>
      </c>
      <c r="N761" t="str">
        <f t="shared" si="91"/>
        <v>M</v>
      </c>
      <c r="O761" t="s">
        <v>8</v>
      </c>
      <c r="P761" t="s">
        <v>8</v>
      </c>
      <c r="Q761" t="s">
        <v>11</v>
      </c>
      <c r="R761" t="s">
        <v>8</v>
      </c>
      <c r="S761" t="str">
        <f t="shared" si="92"/>
        <v>U</v>
      </c>
      <c r="T761" t="s">
        <v>12</v>
      </c>
      <c r="U761">
        <v>1</v>
      </c>
      <c r="V761" t="s">
        <v>8</v>
      </c>
      <c r="W761">
        <f>VLOOKUP(Q761,'PBT Tag Rates'!$A$6:$D$67,4,FALSE)</f>
        <v>1</v>
      </c>
      <c r="X761">
        <v>1</v>
      </c>
      <c r="Y761" s="8">
        <f t="shared" si="93"/>
        <v>1.028169014084507</v>
      </c>
      <c r="Z761" s="10">
        <f>IFERROR(LOOKUP(H761,{30,43,48,53,58,63,68,73,78,83,88,93,97},{42,47,52,57,62,67,72,77,82,87,92,99,100}),999)</f>
        <v>72</v>
      </c>
      <c r="AA761" s="9">
        <f t="shared" si="94"/>
        <v>2.5704225352112675</v>
      </c>
      <c r="AB761" s="9">
        <f>IFERROR(IF(I761="AI",AA761-VLOOKUP(Q761,'PBT Tag Rates'!$A$6:$L$53,11,FALSE),AA761-VLOOKUP(Q761,'PBT Tag Rates'!$A$6:$L$53,12,FALSE)),0)</f>
        <v>2.5291194087088926</v>
      </c>
      <c r="AC761" s="9">
        <f t="shared" si="95"/>
        <v>15.233170675875288</v>
      </c>
      <c r="AD761" s="12" t="s">
        <v>1969</v>
      </c>
      <c r="AE761" s="8"/>
    </row>
    <row r="762" spans="1:31" x14ac:dyDescent="0.25">
      <c r="A762" t="s">
        <v>2078</v>
      </c>
      <c r="B762" t="s">
        <v>3240</v>
      </c>
      <c r="C762" t="s">
        <v>3241</v>
      </c>
      <c r="D762" s="1">
        <v>45538</v>
      </c>
      <c r="E762">
        <f t="shared" si="90"/>
        <v>40</v>
      </c>
      <c r="F762" t="s">
        <v>6</v>
      </c>
      <c r="G762">
        <v>640</v>
      </c>
      <c r="H762">
        <f t="shared" si="96"/>
        <v>64</v>
      </c>
      <c r="I762" t="s">
        <v>7</v>
      </c>
      <c r="J762" t="s">
        <v>8</v>
      </c>
      <c r="K762" t="s">
        <v>8</v>
      </c>
      <c r="L762" t="s">
        <v>8</v>
      </c>
      <c r="M762" t="s">
        <v>6</v>
      </c>
      <c r="N762" t="str">
        <f t="shared" si="91"/>
        <v>M</v>
      </c>
      <c r="O762" t="s">
        <v>7714</v>
      </c>
      <c r="P762" t="s">
        <v>7743</v>
      </c>
      <c r="Q762" t="s">
        <v>940</v>
      </c>
      <c r="R762">
        <v>3</v>
      </c>
      <c r="S762">
        <f t="shared" si="92"/>
        <v>2021</v>
      </c>
      <c r="T762" t="s">
        <v>12</v>
      </c>
      <c r="U762">
        <v>0.999999999999999</v>
      </c>
      <c r="V762" t="s">
        <v>888</v>
      </c>
      <c r="W762">
        <f>VLOOKUP(Q762,'PBT Tag Rates'!$A$6:$D$67,4,FALSE)</f>
        <v>0.98140000000000005</v>
      </c>
      <c r="X762">
        <v>1</v>
      </c>
      <c r="Y762" s="8">
        <f t="shared" si="93"/>
        <v>1</v>
      </c>
      <c r="Z762" s="10">
        <f>IFERROR(LOOKUP(H762,{30,43,48,53,58,63,68,73,78,83,88,93,97},{42,47,52,57,62,67,72,77,82,87,92,99,100}),999)</f>
        <v>67</v>
      </c>
      <c r="AA762" s="9">
        <f t="shared" si="94"/>
        <v>2.5</v>
      </c>
      <c r="AB762" s="9">
        <f>IFERROR(IF(I762="AI",AA762-VLOOKUP(Q762,'PBT Tag Rates'!$A$6:$L$53,11,FALSE),AA762-VLOOKUP(Q762,'PBT Tag Rates'!$A$6:$L$53,12,FALSE)),0)</f>
        <v>2.5189525168127167</v>
      </c>
      <c r="AC762" s="9">
        <f t="shared" si="95"/>
        <v>15.1719343424051</v>
      </c>
      <c r="AD762" s="12" t="s">
        <v>1969</v>
      </c>
      <c r="AE762" s="8"/>
    </row>
    <row r="763" spans="1:31" x14ac:dyDescent="0.25">
      <c r="A763" t="s">
        <v>2078</v>
      </c>
      <c r="B763" t="s">
        <v>3242</v>
      </c>
      <c r="C763" t="s">
        <v>3243</v>
      </c>
      <c r="D763" s="1">
        <v>45538</v>
      </c>
      <c r="E763">
        <f t="shared" si="90"/>
        <v>40</v>
      </c>
      <c r="F763" t="s">
        <v>6</v>
      </c>
      <c r="G763">
        <v>760</v>
      </c>
      <c r="H763">
        <f t="shared" si="96"/>
        <v>76</v>
      </c>
      <c r="I763" t="s">
        <v>7</v>
      </c>
      <c r="J763" t="s">
        <v>8</v>
      </c>
      <c r="K763" t="s">
        <v>6821</v>
      </c>
      <c r="L763" t="s">
        <v>8</v>
      </c>
      <c r="M763" t="s">
        <v>6</v>
      </c>
      <c r="N763" t="str">
        <f t="shared" si="91"/>
        <v>M</v>
      </c>
      <c r="O763" t="s">
        <v>8</v>
      </c>
      <c r="P763" t="s">
        <v>8</v>
      </c>
      <c r="Q763" t="s">
        <v>11</v>
      </c>
      <c r="R763" t="s">
        <v>8</v>
      </c>
      <c r="S763" t="str">
        <f t="shared" si="92"/>
        <v>U</v>
      </c>
      <c r="T763" t="s">
        <v>12</v>
      </c>
      <c r="U763">
        <v>0.999999999999996</v>
      </c>
      <c r="V763" t="s">
        <v>8</v>
      </c>
      <c r="W763">
        <f>VLOOKUP(Q763,'PBT Tag Rates'!$A$6:$D$67,4,FALSE)</f>
        <v>1</v>
      </c>
      <c r="X763">
        <v>1</v>
      </c>
      <c r="Y763" s="8">
        <f t="shared" si="93"/>
        <v>1.0104166666666667</v>
      </c>
      <c r="Z763" s="10">
        <f>IFERROR(LOOKUP(H763,{30,43,48,53,58,63,68,73,78,83,88,93,97},{42,47,52,57,62,67,72,77,82,87,92,99,100}),999)</f>
        <v>77</v>
      </c>
      <c r="AA763" s="9">
        <f t="shared" si="94"/>
        <v>2.5260416666666665</v>
      </c>
      <c r="AB763" s="9">
        <f>IFERROR(IF(I763="AI",AA763-VLOOKUP(Q763,'PBT Tag Rates'!$A$6:$L$53,11,FALSE),AA763-VLOOKUP(Q763,'PBT Tag Rates'!$A$6:$L$53,12,FALSE)),0)</f>
        <v>2.4847385401642916</v>
      </c>
      <c r="AC763" s="9">
        <f t="shared" si="95"/>
        <v>14.965859712638238</v>
      </c>
      <c r="AD763" s="12" t="s">
        <v>1969</v>
      </c>
      <c r="AE763" s="8"/>
    </row>
    <row r="764" spans="1:31" x14ac:dyDescent="0.25">
      <c r="A764" t="s">
        <v>2078</v>
      </c>
      <c r="B764" t="s">
        <v>3244</v>
      </c>
      <c r="C764" t="s">
        <v>3245</v>
      </c>
      <c r="D764" s="1">
        <v>45538</v>
      </c>
      <c r="E764">
        <f t="shared" si="90"/>
        <v>40</v>
      </c>
      <c r="F764" t="s">
        <v>6</v>
      </c>
      <c r="G764">
        <v>820</v>
      </c>
      <c r="H764">
        <f t="shared" si="96"/>
        <v>82</v>
      </c>
      <c r="I764" t="s">
        <v>7</v>
      </c>
      <c r="J764" t="s">
        <v>8</v>
      </c>
      <c r="K764" t="s">
        <v>6822</v>
      </c>
      <c r="L764" t="s">
        <v>8</v>
      </c>
      <c r="M764" t="s">
        <v>6</v>
      </c>
      <c r="N764" t="str">
        <f t="shared" si="91"/>
        <v>M</v>
      </c>
      <c r="O764" t="s">
        <v>7291</v>
      </c>
      <c r="P764" t="s">
        <v>7292</v>
      </c>
      <c r="Q764" t="s">
        <v>476</v>
      </c>
      <c r="R764">
        <v>4</v>
      </c>
      <c r="S764">
        <f t="shared" si="92"/>
        <v>2020</v>
      </c>
      <c r="T764" t="s">
        <v>12</v>
      </c>
      <c r="U764">
        <v>0.999999999999996</v>
      </c>
      <c r="V764" t="s">
        <v>741</v>
      </c>
      <c r="W764">
        <f>VLOOKUP(Q764,'PBT Tag Rates'!$A$6:$D$67,4,FALSE)</f>
        <v>0.98845608500000004</v>
      </c>
      <c r="X764">
        <v>1</v>
      </c>
      <c r="Y764" s="8">
        <f t="shared" si="93"/>
        <v>1</v>
      </c>
      <c r="Z764" s="10">
        <f>IFERROR(LOOKUP(H764,{30,43,48,53,58,63,68,73,78,83,88,93,97},{42,47,52,57,62,67,72,77,82,87,92,99,100}),999)</f>
        <v>82</v>
      </c>
      <c r="AA764" s="9">
        <f t="shared" si="94"/>
        <v>2.5</v>
      </c>
      <c r="AB764" s="9">
        <f>IFERROR(IF(I764="AI",AA764-VLOOKUP(Q764,'PBT Tag Rates'!$A$6:$L$53,11,FALSE),AA764-VLOOKUP(Q764,'PBT Tag Rates'!$A$6:$L$53,12,FALSE)),0)</f>
        <v>2.5116787333045756</v>
      </c>
      <c r="AC764" s="9">
        <f t="shared" si="95"/>
        <v>15.128123526175017</v>
      </c>
      <c r="AD764" s="12" t="s">
        <v>1969</v>
      </c>
      <c r="AE764" s="8"/>
    </row>
    <row r="765" spans="1:31" x14ac:dyDescent="0.25">
      <c r="A765" t="s">
        <v>2078</v>
      </c>
      <c r="B765" t="s">
        <v>3246</v>
      </c>
      <c r="C765" t="s">
        <v>3247</v>
      </c>
      <c r="D765" s="1">
        <v>45538</v>
      </c>
      <c r="E765">
        <f t="shared" si="90"/>
        <v>40</v>
      </c>
      <c r="F765" t="s">
        <v>6</v>
      </c>
      <c r="G765">
        <v>620</v>
      </c>
      <c r="H765">
        <f t="shared" si="96"/>
        <v>62</v>
      </c>
      <c r="I765" t="s">
        <v>9</v>
      </c>
      <c r="J765">
        <v>1</v>
      </c>
      <c r="K765" t="s">
        <v>8</v>
      </c>
      <c r="L765" t="s">
        <v>8</v>
      </c>
      <c r="M765" t="s">
        <v>6</v>
      </c>
      <c r="N765" t="str">
        <f t="shared" si="91"/>
        <v>M</v>
      </c>
      <c r="O765" t="s">
        <v>7744</v>
      </c>
      <c r="P765" t="s">
        <v>7745</v>
      </c>
      <c r="Q765" t="s">
        <v>940</v>
      </c>
      <c r="R765">
        <v>3</v>
      </c>
      <c r="S765">
        <f t="shared" si="92"/>
        <v>2021</v>
      </c>
      <c r="T765" t="s">
        <v>12</v>
      </c>
      <c r="U765">
        <v>1</v>
      </c>
      <c r="V765" t="s">
        <v>889</v>
      </c>
      <c r="W765">
        <f>VLOOKUP(Q765,'PBT Tag Rates'!$A$6:$D$67,4,FALSE)</f>
        <v>0.98140000000000005</v>
      </c>
      <c r="X765">
        <v>1</v>
      </c>
      <c r="Y765" s="8">
        <f t="shared" si="93"/>
        <v>1.0476190476190477</v>
      </c>
      <c r="Z765" s="10">
        <f>IFERROR(LOOKUP(H765,{30,43,48,53,58,63,68,73,78,83,88,93,97},{42,47,52,57,62,67,72,77,82,87,92,99,100}),999)</f>
        <v>62</v>
      </c>
      <c r="AA765" s="9">
        <f t="shared" si="94"/>
        <v>2.6190476190476191</v>
      </c>
      <c r="AB765" s="9">
        <f>IFERROR(IF(I765="AI",AA765-VLOOKUP(Q765,'PBT Tag Rates'!$A$6:$L$53,11,FALSE),AA765-VLOOKUP(Q765,'PBT Tag Rates'!$A$6:$L$53,12,FALSE)),0)</f>
        <v>2.6380001358603353</v>
      </c>
      <c r="AC765" s="9">
        <f t="shared" si="95"/>
        <v>15.888971542493145</v>
      </c>
      <c r="AD765" s="12" t="s">
        <v>1969</v>
      </c>
      <c r="AE765" s="8"/>
    </row>
    <row r="766" spans="1:31" x14ac:dyDescent="0.25">
      <c r="A766" t="s">
        <v>2078</v>
      </c>
      <c r="B766" t="s">
        <v>3248</v>
      </c>
      <c r="C766" t="s">
        <v>3249</v>
      </c>
      <c r="D766" s="1">
        <v>45538</v>
      </c>
      <c r="E766">
        <f t="shared" si="90"/>
        <v>40</v>
      </c>
      <c r="F766" t="s">
        <v>14</v>
      </c>
      <c r="G766">
        <v>780</v>
      </c>
      <c r="H766">
        <f t="shared" si="96"/>
        <v>78</v>
      </c>
      <c r="I766" t="s">
        <v>7</v>
      </c>
      <c r="J766" t="s">
        <v>8</v>
      </c>
      <c r="K766" t="s">
        <v>6823</v>
      </c>
      <c r="L766" t="s">
        <v>8</v>
      </c>
      <c r="M766" t="s">
        <v>14</v>
      </c>
      <c r="N766" t="str">
        <f t="shared" si="91"/>
        <v>F</v>
      </c>
      <c r="O766" t="s">
        <v>1224</v>
      </c>
      <c r="P766" t="s">
        <v>1642</v>
      </c>
      <c r="Q766" t="s">
        <v>171</v>
      </c>
      <c r="R766">
        <v>5</v>
      </c>
      <c r="S766">
        <f t="shared" si="92"/>
        <v>2019</v>
      </c>
      <c r="T766" t="s">
        <v>12</v>
      </c>
      <c r="U766">
        <v>1</v>
      </c>
      <c r="V766" t="s">
        <v>886</v>
      </c>
      <c r="W766">
        <f>VLOOKUP(Q766,'PBT Tag Rates'!$A$6:$D$67,4,FALSE)</f>
        <v>0.95971980899999998</v>
      </c>
      <c r="X766">
        <v>1</v>
      </c>
      <c r="Y766" s="8">
        <f t="shared" si="93"/>
        <v>1.0208333333333333</v>
      </c>
      <c r="Z766" s="10">
        <f>IFERROR(LOOKUP(H766,{30,43,48,53,58,63,68,73,78,83,88,93,97},{42,47,52,57,62,67,72,77,82,87,92,99,100}),999)</f>
        <v>82</v>
      </c>
      <c r="AA766" s="9">
        <f t="shared" si="94"/>
        <v>2.552083333333333</v>
      </c>
      <c r="AB766" s="9">
        <f>IFERROR(IF(I766="AI",AA766-VLOOKUP(Q766,'PBT Tag Rates'!$A$6:$L$53,11,FALSE),AA766-VLOOKUP(Q766,'PBT Tag Rates'!$A$6:$L$53,12,FALSE)),0)</f>
        <v>2.594054115453555</v>
      </c>
      <c r="AC766" s="9">
        <f t="shared" si="95"/>
        <v>15.62427971850223</v>
      </c>
      <c r="AD766" s="12" t="s">
        <v>1969</v>
      </c>
      <c r="AE766" s="8"/>
    </row>
    <row r="767" spans="1:31" x14ac:dyDescent="0.25">
      <c r="A767" t="s">
        <v>2078</v>
      </c>
      <c r="B767" t="s">
        <v>3250</v>
      </c>
      <c r="C767" t="s">
        <v>3251</v>
      </c>
      <c r="D767" s="1">
        <v>45538</v>
      </c>
      <c r="E767">
        <f t="shared" si="90"/>
        <v>40</v>
      </c>
      <c r="F767" t="s">
        <v>6</v>
      </c>
      <c r="G767">
        <v>710</v>
      </c>
      <c r="H767">
        <f t="shared" si="96"/>
        <v>71</v>
      </c>
      <c r="I767" t="s">
        <v>7</v>
      </c>
      <c r="J767" t="s">
        <v>8</v>
      </c>
      <c r="K767" t="s">
        <v>6824</v>
      </c>
      <c r="L767" t="s">
        <v>8</v>
      </c>
      <c r="M767" t="s">
        <v>6</v>
      </c>
      <c r="N767" t="str">
        <f t="shared" si="91"/>
        <v>M</v>
      </c>
      <c r="O767" t="s">
        <v>363</v>
      </c>
      <c r="P767" t="s">
        <v>364</v>
      </c>
      <c r="Q767" t="s">
        <v>178</v>
      </c>
      <c r="R767">
        <v>5</v>
      </c>
      <c r="S767">
        <f t="shared" si="92"/>
        <v>2019</v>
      </c>
      <c r="T767" t="s">
        <v>12</v>
      </c>
      <c r="U767">
        <v>1</v>
      </c>
      <c r="V767" t="s">
        <v>741</v>
      </c>
      <c r="W767">
        <f>VLOOKUP(Q767,'PBT Tag Rates'!$A$6:$D$67,4,FALSE)</f>
        <v>0.99705232300000002</v>
      </c>
      <c r="X767">
        <v>1</v>
      </c>
      <c r="Y767" s="8">
        <f t="shared" si="93"/>
        <v>1.028169014084507</v>
      </c>
      <c r="Z767" s="10">
        <f>IFERROR(LOOKUP(H767,{30,43,48,53,58,63,68,73,78,83,88,93,97},{42,47,52,57,62,67,72,77,82,87,92,99,100}),999)</f>
        <v>72</v>
      </c>
      <c r="AA767" s="9">
        <f t="shared" si="94"/>
        <v>2.5704225352112675</v>
      </c>
      <c r="AB767" s="9">
        <f>IFERROR(IF(I767="AI",AA767-VLOOKUP(Q767,'PBT Tag Rates'!$A$6:$L$53,11,FALSE),AA767-VLOOKUP(Q767,'PBT Tag Rates'!$A$6:$L$53,12,FALSE)),0)</f>
        <v>2.5733789266984575</v>
      </c>
      <c r="AC767" s="9">
        <f t="shared" si="95"/>
        <v>15.499750731069755</v>
      </c>
      <c r="AD767" s="12" t="s">
        <v>1969</v>
      </c>
      <c r="AE767" s="8"/>
    </row>
    <row r="768" spans="1:31" x14ac:dyDescent="0.25">
      <c r="A768" t="s">
        <v>2078</v>
      </c>
      <c r="B768" t="s">
        <v>3252</v>
      </c>
      <c r="C768" t="s">
        <v>3253</v>
      </c>
      <c r="D768" s="1">
        <v>45538</v>
      </c>
      <c r="E768">
        <f t="shared" si="90"/>
        <v>40</v>
      </c>
      <c r="F768" t="s">
        <v>6</v>
      </c>
      <c r="G768">
        <v>740</v>
      </c>
      <c r="H768">
        <f t="shared" si="96"/>
        <v>74</v>
      </c>
      <c r="I768" t="s">
        <v>9</v>
      </c>
      <c r="J768">
        <v>1</v>
      </c>
      <c r="K768" t="s">
        <v>8</v>
      </c>
      <c r="L768" t="s">
        <v>8</v>
      </c>
      <c r="M768" t="s">
        <v>6</v>
      </c>
      <c r="N768" t="str">
        <f t="shared" si="91"/>
        <v>M</v>
      </c>
      <c r="O768" t="s">
        <v>1631</v>
      </c>
      <c r="P768" t="s">
        <v>7338</v>
      </c>
      <c r="Q768" t="s">
        <v>295</v>
      </c>
      <c r="R768">
        <v>4</v>
      </c>
      <c r="S768">
        <f t="shared" si="92"/>
        <v>2020</v>
      </c>
      <c r="T768" t="s">
        <v>12</v>
      </c>
      <c r="U768">
        <v>0.999999999999997</v>
      </c>
      <c r="V768" t="s">
        <v>889</v>
      </c>
      <c r="W768">
        <f>VLOOKUP(Q768,'PBT Tag Rates'!$A$6:$D$67,4,FALSE)</f>
        <v>0.98961045999999997</v>
      </c>
      <c r="X768">
        <v>1</v>
      </c>
      <c r="Y768" s="8">
        <f t="shared" si="93"/>
        <v>1.0104166666666667</v>
      </c>
      <c r="Z768" s="10">
        <f>IFERROR(LOOKUP(H768,{30,43,48,53,58,63,68,73,78,83,88,93,97},{42,47,52,57,62,67,72,77,82,87,92,99,100}),999)</f>
        <v>77</v>
      </c>
      <c r="AA768" s="9">
        <f t="shared" si="94"/>
        <v>2.5260416666666665</v>
      </c>
      <c r="AB768" s="9">
        <f>IFERROR(IF(I768="AI",AA768-VLOOKUP(Q768,'PBT Tag Rates'!$A$6:$L$53,11,FALSE),AA768-VLOOKUP(Q768,'PBT Tag Rates'!$A$6:$L$53,12,FALSE)),0)</f>
        <v>2.5365402824553476</v>
      </c>
      <c r="AC768" s="9">
        <f t="shared" si="95"/>
        <v>15.277867433155553</v>
      </c>
      <c r="AD768" s="12" t="s">
        <v>1969</v>
      </c>
      <c r="AE768" s="8"/>
    </row>
    <row r="769" spans="1:31" x14ac:dyDescent="0.25">
      <c r="A769" t="s">
        <v>2078</v>
      </c>
      <c r="B769" t="s">
        <v>3254</v>
      </c>
      <c r="C769" t="s">
        <v>3255</v>
      </c>
      <c r="D769" s="1">
        <v>45538</v>
      </c>
      <c r="E769">
        <f t="shared" si="90"/>
        <v>40</v>
      </c>
      <c r="F769" t="s">
        <v>14</v>
      </c>
      <c r="G769">
        <v>800</v>
      </c>
      <c r="H769">
        <f t="shared" si="96"/>
        <v>80</v>
      </c>
      <c r="I769" t="s">
        <v>9</v>
      </c>
      <c r="J769">
        <v>1</v>
      </c>
      <c r="K769" t="s">
        <v>8</v>
      </c>
      <c r="L769" t="s">
        <v>8</v>
      </c>
      <c r="M769" t="s">
        <v>14</v>
      </c>
      <c r="N769" t="str">
        <f t="shared" si="91"/>
        <v>F</v>
      </c>
      <c r="O769" t="s">
        <v>7746</v>
      </c>
      <c r="P769" t="s">
        <v>7747</v>
      </c>
      <c r="Q769" t="s">
        <v>171</v>
      </c>
      <c r="R769">
        <v>5</v>
      </c>
      <c r="S769">
        <f t="shared" si="92"/>
        <v>2019</v>
      </c>
      <c r="T769" t="s">
        <v>12</v>
      </c>
      <c r="U769">
        <v>0.999999999999994</v>
      </c>
      <c r="V769" t="s">
        <v>919</v>
      </c>
      <c r="W769">
        <f>VLOOKUP(Q769,'PBT Tag Rates'!$A$6:$D$67,4,FALSE)</f>
        <v>0.95971980899999998</v>
      </c>
      <c r="X769">
        <v>1</v>
      </c>
      <c r="Y769" s="8">
        <f t="shared" si="93"/>
        <v>1.0208333333333333</v>
      </c>
      <c r="Z769" s="10">
        <f>IFERROR(LOOKUP(H769,{30,43,48,53,58,63,68,73,78,83,88,93,97},{42,47,52,57,62,67,72,77,82,87,92,99,100}),999)</f>
        <v>82</v>
      </c>
      <c r="AA769" s="9">
        <f t="shared" si="94"/>
        <v>2.552083333333333</v>
      </c>
      <c r="AB769" s="9">
        <f>IFERROR(IF(I769="AI",AA769-VLOOKUP(Q769,'PBT Tag Rates'!$A$6:$L$53,11,FALSE),AA769-VLOOKUP(Q769,'PBT Tag Rates'!$A$6:$L$53,12,FALSE)),0)</f>
        <v>2.594054115453555</v>
      </c>
      <c r="AC769" s="9">
        <f t="shared" si="95"/>
        <v>15.62427971850223</v>
      </c>
      <c r="AD769" s="12" t="s">
        <v>1969</v>
      </c>
      <c r="AE769" s="8"/>
    </row>
    <row r="770" spans="1:31" x14ac:dyDescent="0.25">
      <c r="A770" t="s">
        <v>2078</v>
      </c>
      <c r="B770" t="s">
        <v>3256</v>
      </c>
      <c r="C770" t="s">
        <v>3257</v>
      </c>
      <c r="D770" s="1">
        <v>45538</v>
      </c>
      <c r="E770">
        <f t="shared" si="90"/>
        <v>40</v>
      </c>
      <c r="F770" t="s">
        <v>6</v>
      </c>
      <c r="G770">
        <v>890</v>
      </c>
      <c r="H770">
        <f t="shared" si="96"/>
        <v>89</v>
      </c>
      <c r="I770" t="s">
        <v>7</v>
      </c>
      <c r="J770" t="s">
        <v>8</v>
      </c>
      <c r="K770" t="s">
        <v>6825</v>
      </c>
      <c r="L770" t="s">
        <v>8</v>
      </c>
      <c r="M770" t="s">
        <v>6</v>
      </c>
      <c r="N770" t="str">
        <f t="shared" si="91"/>
        <v>M</v>
      </c>
      <c r="O770" t="s">
        <v>1453</v>
      </c>
      <c r="P770" t="s">
        <v>1454</v>
      </c>
      <c r="Q770" t="s">
        <v>476</v>
      </c>
      <c r="R770">
        <v>4</v>
      </c>
      <c r="S770">
        <f t="shared" si="92"/>
        <v>2020</v>
      </c>
      <c r="T770" t="s">
        <v>12</v>
      </c>
      <c r="U770">
        <v>1</v>
      </c>
      <c r="V770" t="s">
        <v>741</v>
      </c>
      <c r="W770">
        <f>VLOOKUP(Q770,'PBT Tag Rates'!$A$6:$D$67,4,FALSE)</f>
        <v>0.98845608500000004</v>
      </c>
      <c r="X770">
        <v>1</v>
      </c>
      <c r="Y770" s="8">
        <f t="shared" si="93"/>
        <v>1</v>
      </c>
      <c r="Z770" s="10">
        <f>IFERROR(LOOKUP(H770,{30,43,48,53,58,63,68,73,78,83,88,93,97},{42,47,52,57,62,67,72,77,82,87,92,99,100}),999)</f>
        <v>92</v>
      </c>
      <c r="AA770" s="9">
        <f t="shared" si="94"/>
        <v>2.5</v>
      </c>
      <c r="AB770" s="9">
        <f>IFERROR(IF(I770="AI",AA770-VLOOKUP(Q770,'PBT Tag Rates'!$A$6:$L$53,11,FALSE),AA770-VLOOKUP(Q770,'PBT Tag Rates'!$A$6:$L$53,12,FALSE)),0)</f>
        <v>2.5116787333045756</v>
      </c>
      <c r="AC770" s="9">
        <f t="shared" si="95"/>
        <v>15.128123526175017</v>
      </c>
      <c r="AD770" s="12" t="s">
        <v>1969</v>
      </c>
      <c r="AE770" s="8"/>
    </row>
    <row r="771" spans="1:31" x14ac:dyDescent="0.25">
      <c r="A771" t="s">
        <v>2078</v>
      </c>
      <c r="B771" t="s">
        <v>3258</v>
      </c>
      <c r="C771" t="s">
        <v>3259</v>
      </c>
      <c r="D771" s="1">
        <v>45538</v>
      </c>
      <c r="E771">
        <f t="shared" si="90"/>
        <v>40</v>
      </c>
      <c r="F771" t="s">
        <v>14</v>
      </c>
      <c r="G771">
        <v>730</v>
      </c>
      <c r="H771">
        <f t="shared" si="96"/>
        <v>73</v>
      </c>
      <c r="I771" t="s">
        <v>7</v>
      </c>
      <c r="J771" t="s">
        <v>8</v>
      </c>
      <c r="K771" t="s">
        <v>6826</v>
      </c>
      <c r="L771" t="s">
        <v>8</v>
      </c>
      <c r="M771" t="s">
        <v>14</v>
      </c>
      <c r="N771" t="str">
        <f t="shared" si="91"/>
        <v>F</v>
      </c>
      <c r="O771" t="s">
        <v>8</v>
      </c>
      <c r="P771" t="s">
        <v>8</v>
      </c>
      <c r="Q771" t="s">
        <v>11</v>
      </c>
      <c r="R771" t="s">
        <v>8</v>
      </c>
      <c r="S771" t="str">
        <f t="shared" si="92"/>
        <v>U</v>
      </c>
      <c r="T771" t="s">
        <v>12</v>
      </c>
      <c r="U771">
        <v>1</v>
      </c>
      <c r="V771" t="s">
        <v>8</v>
      </c>
      <c r="W771">
        <f>VLOOKUP(Q771,'PBT Tag Rates'!$A$6:$D$67,4,FALSE)</f>
        <v>1</v>
      </c>
      <c r="X771">
        <v>1</v>
      </c>
      <c r="Y771" s="8">
        <f t="shared" si="93"/>
        <v>1</v>
      </c>
      <c r="Z771" s="10">
        <f>IFERROR(LOOKUP(H771,{30,43,48,53,58,63,68,73,78,83,88,93,97},{42,47,52,57,62,67,72,77,82,87,92,99,100}),999)</f>
        <v>77</v>
      </c>
      <c r="AA771" s="9">
        <f t="shared" si="94"/>
        <v>2.5</v>
      </c>
      <c r="AB771" s="9">
        <f>IFERROR(IF(I771="AI",AA771-VLOOKUP(Q771,'PBT Tag Rates'!$A$6:$L$53,11,FALSE),AA771-VLOOKUP(Q771,'PBT Tag Rates'!$A$6:$L$53,12,FALSE)),0)</f>
        <v>2.4586968734976251</v>
      </c>
      <c r="AC771" s="9">
        <f t="shared" si="95"/>
        <v>14.809007825118979</v>
      </c>
      <c r="AD771" s="12" t="s">
        <v>1969</v>
      </c>
      <c r="AE771" s="8"/>
    </row>
    <row r="772" spans="1:31" x14ac:dyDescent="0.25">
      <c r="A772" t="s">
        <v>2078</v>
      </c>
      <c r="B772" t="s">
        <v>3260</v>
      </c>
      <c r="C772" t="s">
        <v>3261</v>
      </c>
      <c r="D772" s="1">
        <v>45538</v>
      </c>
      <c r="E772">
        <f t="shared" si="90"/>
        <v>40</v>
      </c>
      <c r="F772" t="s">
        <v>6</v>
      </c>
      <c r="G772">
        <v>470</v>
      </c>
      <c r="H772">
        <f t="shared" si="96"/>
        <v>47</v>
      </c>
      <c r="I772" t="s">
        <v>7</v>
      </c>
      <c r="J772" t="s">
        <v>8</v>
      </c>
      <c r="K772" t="s">
        <v>8</v>
      </c>
      <c r="L772" t="s">
        <v>8</v>
      </c>
      <c r="M772" t="s">
        <v>6</v>
      </c>
      <c r="N772" t="str">
        <f t="shared" si="91"/>
        <v>M</v>
      </c>
      <c r="O772" t="s">
        <v>7748</v>
      </c>
      <c r="P772" t="s">
        <v>7749</v>
      </c>
      <c r="Q772" t="s">
        <v>7200</v>
      </c>
      <c r="R772">
        <v>2</v>
      </c>
      <c r="S772">
        <f t="shared" si="92"/>
        <v>2022</v>
      </c>
      <c r="T772" t="s">
        <v>12</v>
      </c>
      <c r="U772">
        <v>1</v>
      </c>
      <c r="V772" t="s">
        <v>886</v>
      </c>
      <c r="W772">
        <f>VLOOKUP(Q772,'PBT Tag Rates'!$A$6:$D$67,4,FALSE)</f>
        <v>0.98</v>
      </c>
      <c r="X772">
        <v>1</v>
      </c>
      <c r="Y772" s="8">
        <f t="shared" si="93"/>
        <v>1</v>
      </c>
      <c r="Z772" s="10">
        <f>IFERROR(LOOKUP(H772,{30,43,48,53,58,63,68,73,78,83,88,93,97},{42,47,52,57,62,67,72,77,82,87,92,99,100}),999)</f>
        <v>47</v>
      </c>
      <c r="AA772" s="9">
        <f t="shared" si="94"/>
        <v>2.5</v>
      </c>
      <c r="AB772" s="9">
        <f>IFERROR(IF(I772="AI",AA772-VLOOKUP(Q772,'PBT Tag Rates'!$A$6:$L$53,11,FALSE),AA772-VLOOKUP(Q772,'PBT Tag Rates'!$A$6:$L$53,12,FALSE)),0)</f>
        <v>2.5204081632653064</v>
      </c>
      <c r="AC772" s="9">
        <f t="shared" si="95"/>
        <v>15.180701864721238</v>
      </c>
      <c r="AD772" s="12" t="s">
        <v>1969</v>
      </c>
      <c r="AE772" s="8"/>
    </row>
    <row r="773" spans="1:31" x14ac:dyDescent="0.25">
      <c r="A773" t="s">
        <v>2078</v>
      </c>
      <c r="B773" t="s">
        <v>3262</v>
      </c>
      <c r="C773" t="s">
        <v>3263</v>
      </c>
      <c r="D773" s="1">
        <v>45538</v>
      </c>
      <c r="E773">
        <f t="shared" si="90"/>
        <v>40</v>
      </c>
      <c r="F773" t="s">
        <v>14</v>
      </c>
      <c r="G773">
        <v>720</v>
      </c>
      <c r="H773">
        <f t="shared" si="96"/>
        <v>72</v>
      </c>
      <c r="I773" t="s">
        <v>7</v>
      </c>
      <c r="J773" t="s">
        <v>8</v>
      </c>
      <c r="K773" t="s">
        <v>6827</v>
      </c>
      <c r="L773" t="s">
        <v>8</v>
      </c>
      <c r="M773" t="s">
        <v>14</v>
      </c>
      <c r="N773" t="str">
        <f t="shared" si="91"/>
        <v>F</v>
      </c>
      <c r="O773" t="s">
        <v>1189</v>
      </c>
      <c r="P773" t="s">
        <v>1190</v>
      </c>
      <c r="Q773" t="s">
        <v>295</v>
      </c>
      <c r="R773">
        <v>4</v>
      </c>
      <c r="S773">
        <f t="shared" si="92"/>
        <v>2020</v>
      </c>
      <c r="T773" t="s">
        <v>12</v>
      </c>
      <c r="U773">
        <v>1</v>
      </c>
      <c r="V773" t="s">
        <v>886</v>
      </c>
      <c r="W773">
        <f>VLOOKUP(Q773,'PBT Tag Rates'!$A$6:$D$67,4,FALSE)</f>
        <v>0.98961045999999997</v>
      </c>
      <c r="X773">
        <v>1</v>
      </c>
      <c r="Y773" s="8">
        <f t="shared" si="93"/>
        <v>1</v>
      </c>
      <c r="Z773" s="10">
        <f>IFERROR(LOOKUP(H773,{30,43,48,53,58,63,68,73,78,83,88,93,97},{42,47,52,57,62,67,72,77,82,87,92,99,100}),999)</f>
        <v>72</v>
      </c>
      <c r="AA773" s="9">
        <f t="shared" si="94"/>
        <v>2.5</v>
      </c>
      <c r="AB773" s="9">
        <f>IFERROR(IF(I773="AI",AA773-VLOOKUP(Q773,'PBT Tag Rates'!$A$6:$L$53,11,FALSE),AA773-VLOOKUP(Q773,'PBT Tag Rates'!$A$6:$L$53,12,FALSE)),0)</f>
        <v>2.5104986157886811</v>
      </c>
      <c r="AC773" s="9">
        <f t="shared" si="95"/>
        <v>15.121015545636293</v>
      </c>
      <c r="AD773" s="12" t="s">
        <v>1969</v>
      </c>
      <c r="AE773" s="8"/>
    </row>
    <row r="774" spans="1:31" x14ac:dyDescent="0.25">
      <c r="A774" t="s">
        <v>2078</v>
      </c>
      <c r="B774" t="s">
        <v>3264</v>
      </c>
      <c r="C774" t="s">
        <v>3265</v>
      </c>
      <c r="D774" s="1">
        <v>45538</v>
      </c>
      <c r="E774">
        <f t="shared" si="90"/>
        <v>40</v>
      </c>
      <c r="F774" t="s">
        <v>6</v>
      </c>
      <c r="G774">
        <v>530</v>
      </c>
      <c r="H774">
        <f t="shared" si="96"/>
        <v>53</v>
      </c>
      <c r="I774" t="s">
        <v>7</v>
      </c>
      <c r="J774" t="s">
        <v>8</v>
      </c>
      <c r="K774" t="s">
        <v>8</v>
      </c>
      <c r="L774" t="s">
        <v>6828</v>
      </c>
      <c r="M774" t="s">
        <v>6</v>
      </c>
      <c r="N774" t="str">
        <f t="shared" si="91"/>
        <v>M</v>
      </c>
      <c r="O774" t="s">
        <v>7658</v>
      </c>
      <c r="P774" t="s">
        <v>7659</v>
      </c>
      <c r="Q774" t="s">
        <v>7200</v>
      </c>
      <c r="R774">
        <v>2</v>
      </c>
      <c r="S774">
        <f t="shared" si="92"/>
        <v>2022</v>
      </c>
      <c r="T774" t="s">
        <v>12</v>
      </c>
      <c r="U774">
        <v>1</v>
      </c>
      <c r="V774" t="s">
        <v>886</v>
      </c>
      <c r="W774">
        <f>VLOOKUP(Q774,'PBT Tag Rates'!$A$6:$D$67,4,FALSE)</f>
        <v>0.98</v>
      </c>
      <c r="X774">
        <v>1</v>
      </c>
      <c r="Y774" s="8">
        <f t="shared" si="93"/>
        <v>1</v>
      </c>
      <c r="Z774" s="10">
        <f>IFERROR(LOOKUP(H774,{30,43,48,53,58,63,68,73,78,83,88,93,97},{42,47,52,57,62,67,72,77,82,87,92,99,100}),999)</f>
        <v>57</v>
      </c>
      <c r="AA774" s="9">
        <f t="shared" si="94"/>
        <v>2.5</v>
      </c>
      <c r="AB774" s="9">
        <f>IFERROR(IF(I774="AI",AA774-VLOOKUP(Q774,'PBT Tag Rates'!$A$6:$L$53,11,FALSE),AA774-VLOOKUP(Q774,'PBT Tag Rates'!$A$6:$L$53,12,FALSE)),0)</f>
        <v>2.5204081632653064</v>
      </c>
      <c r="AC774" s="9">
        <f t="shared" si="95"/>
        <v>15.180701864721238</v>
      </c>
      <c r="AD774" s="12" t="s">
        <v>1969</v>
      </c>
      <c r="AE774" s="8"/>
    </row>
    <row r="775" spans="1:31" x14ac:dyDescent="0.25">
      <c r="A775" t="s">
        <v>2078</v>
      </c>
      <c r="B775" t="s">
        <v>3266</v>
      </c>
      <c r="C775" t="s">
        <v>3267</v>
      </c>
      <c r="D775" s="1">
        <v>45538</v>
      </c>
      <c r="E775">
        <f t="shared" si="90"/>
        <v>40</v>
      </c>
      <c r="F775" t="s">
        <v>6</v>
      </c>
      <c r="G775">
        <v>810</v>
      </c>
      <c r="H775">
        <f t="shared" si="96"/>
        <v>81</v>
      </c>
      <c r="I775" t="s">
        <v>7</v>
      </c>
      <c r="J775" t="s">
        <v>8</v>
      </c>
      <c r="K775" t="s">
        <v>6829</v>
      </c>
      <c r="L775" t="s">
        <v>8</v>
      </c>
      <c r="M775" t="s">
        <v>14</v>
      </c>
      <c r="N775" t="str">
        <f t="shared" si="91"/>
        <v>F</v>
      </c>
      <c r="O775" t="s">
        <v>8</v>
      </c>
      <c r="P775" t="s">
        <v>8</v>
      </c>
      <c r="Q775" t="s">
        <v>11</v>
      </c>
      <c r="R775" t="s">
        <v>8</v>
      </c>
      <c r="S775" t="str">
        <f t="shared" si="92"/>
        <v>U</v>
      </c>
      <c r="T775" t="s">
        <v>12</v>
      </c>
      <c r="U775">
        <v>1</v>
      </c>
      <c r="V775" t="s">
        <v>8</v>
      </c>
      <c r="W775">
        <f>VLOOKUP(Q775,'PBT Tag Rates'!$A$6:$D$67,4,FALSE)</f>
        <v>1</v>
      </c>
      <c r="X775">
        <v>1</v>
      </c>
      <c r="Y775" s="8">
        <f t="shared" si="93"/>
        <v>1.0208333333333333</v>
      </c>
      <c r="Z775" s="10">
        <f>IFERROR(LOOKUP(H775,{30,43,48,53,58,63,68,73,78,83,88,93,97},{42,47,52,57,62,67,72,77,82,87,92,99,100}),999)</f>
        <v>82</v>
      </c>
      <c r="AA775" s="9">
        <f t="shared" si="94"/>
        <v>2.552083333333333</v>
      </c>
      <c r="AB775" s="9">
        <f>IFERROR(IF(I775="AI",AA775-VLOOKUP(Q775,'PBT Tag Rates'!$A$6:$L$53,11,FALSE),AA775-VLOOKUP(Q775,'PBT Tag Rates'!$A$6:$L$53,12,FALSE)),0)</f>
        <v>2.5107802068309582</v>
      </c>
      <c r="AC775" s="9">
        <f t="shared" si="95"/>
        <v>15.122711600157498</v>
      </c>
      <c r="AD775" s="12" t="s">
        <v>1970</v>
      </c>
      <c r="AE775" s="8"/>
    </row>
    <row r="776" spans="1:31" x14ac:dyDescent="0.25">
      <c r="A776" t="s">
        <v>2078</v>
      </c>
      <c r="B776" t="s">
        <v>3268</v>
      </c>
      <c r="C776" t="s">
        <v>3269</v>
      </c>
      <c r="D776" s="1">
        <v>45538</v>
      </c>
      <c r="E776">
        <f t="shared" ref="E776:E839" si="97">IF(AND(D776&gt;=$F$2,D776&lt;$F$3),70,IF(AND(D776&gt;=$F$3,D776&lt;$F$4),40,IF(AND(D776&gt;=$F$4,D776&lt;$F$5),18,9)))</f>
        <v>40</v>
      </c>
      <c r="F776" t="s">
        <v>6</v>
      </c>
      <c r="G776">
        <v>700</v>
      </c>
      <c r="H776">
        <f t="shared" si="96"/>
        <v>70</v>
      </c>
      <c r="I776" t="s">
        <v>7</v>
      </c>
      <c r="J776" t="s">
        <v>8</v>
      </c>
      <c r="K776" t="s">
        <v>6830</v>
      </c>
      <c r="L776" t="s">
        <v>8</v>
      </c>
      <c r="M776" t="s">
        <v>6</v>
      </c>
      <c r="N776" t="str">
        <f t="shared" ref="N776:N839" si="98">IF(M776="U",F776,M776)</f>
        <v>M</v>
      </c>
      <c r="O776" t="s">
        <v>7707</v>
      </c>
      <c r="P776" t="s">
        <v>7708</v>
      </c>
      <c r="Q776" t="s">
        <v>940</v>
      </c>
      <c r="R776">
        <v>3</v>
      </c>
      <c r="S776">
        <f t="shared" ref="S776:S839" si="99">IFERROR($S$4-R776,"U")</f>
        <v>2021</v>
      </c>
      <c r="T776" t="s">
        <v>12</v>
      </c>
      <c r="U776">
        <v>0.999999999999999</v>
      </c>
      <c r="V776" t="s">
        <v>893</v>
      </c>
      <c r="W776">
        <f>VLOOKUP(Q776,'PBT Tag Rates'!$A$6:$D$67,4,FALSE)</f>
        <v>0.98140000000000005</v>
      </c>
      <c r="X776">
        <v>1</v>
      </c>
      <c r="Y776" s="8">
        <f t="shared" ref="Y776:Y839" si="100">IF(V776="ng",0,X776+(SUMIFS($AK$24:$AK$127,$AG$24:$AG$127,$N776,$AH$24:$AH$127,$Z776,$AF$24:$AF$127,$E776)))</f>
        <v>1.028169014084507</v>
      </c>
      <c r="Z776" s="10">
        <f>IFERROR(LOOKUP(H776,{30,43,48,53,58,63,68,73,78,83,88,93,97},{42,47,52,57,62,67,72,77,82,87,92,99,100}),999)</f>
        <v>72</v>
      </c>
      <c r="AA776" s="9">
        <f t="shared" ref="AA776:AA839" si="101">Y776/(VLOOKUP(E776,$C$2:$I$5,2,FALSE))</f>
        <v>2.5704225352112675</v>
      </c>
      <c r="AB776" s="9">
        <f>IFERROR(IF(I776="AI",AA776-VLOOKUP(Q776,'PBT Tag Rates'!$A$6:$L$53,11,FALSE),AA776-VLOOKUP(Q776,'PBT Tag Rates'!$A$6:$L$53,12,FALSE)),0)</f>
        <v>2.5893750520239842</v>
      </c>
      <c r="AC776" s="9">
        <f t="shared" ref="AC776:AC839" si="102">AB776/(VLOOKUP(E776,$C$2:$I$5,7,FALSE))</f>
        <v>15.596097193161409</v>
      </c>
      <c r="AD776" s="12" t="s">
        <v>1969</v>
      </c>
      <c r="AE776" s="8"/>
    </row>
    <row r="777" spans="1:31" x14ac:dyDescent="0.25">
      <c r="A777" t="s">
        <v>2078</v>
      </c>
      <c r="B777" t="s">
        <v>3270</v>
      </c>
      <c r="C777" t="s">
        <v>3271</v>
      </c>
      <c r="D777" s="1">
        <v>45539</v>
      </c>
      <c r="E777">
        <f t="shared" si="97"/>
        <v>40</v>
      </c>
      <c r="F777" t="s">
        <v>14</v>
      </c>
      <c r="G777">
        <v>840</v>
      </c>
      <c r="H777">
        <f t="shared" si="96"/>
        <v>84</v>
      </c>
      <c r="I777" t="s">
        <v>7</v>
      </c>
      <c r="J777" t="s">
        <v>8</v>
      </c>
      <c r="K777" t="s">
        <v>6831</v>
      </c>
      <c r="L777" t="s">
        <v>8</v>
      </c>
      <c r="M777" t="s">
        <v>14</v>
      </c>
      <c r="N777" t="str">
        <f t="shared" si="98"/>
        <v>F</v>
      </c>
      <c r="O777" t="s">
        <v>8</v>
      </c>
      <c r="P777" t="s">
        <v>8</v>
      </c>
      <c r="Q777" t="s">
        <v>11</v>
      </c>
      <c r="R777" t="s">
        <v>8</v>
      </c>
      <c r="S777" t="str">
        <f t="shared" si="99"/>
        <v>U</v>
      </c>
      <c r="T777" t="s">
        <v>12</v>
      </c>
      <c r="U777">
        <v>1</v>
      </c>
      <c r="V777" t="s">
        <v>8</v>
      </c>
      <c r="W777">
        <f>VLOOKUP(Q777,'PBT Tag Rates'!$A$6:$D$67,4,FALSE)</f>
        <v>1</v>
      </c>
      <c r="X777">
        <v>1</v>
      </c>
      <c r="Y777" s="8">
        <f t="shared" si="100"/>
        <v>1</v>
      </c>
      <c r="Z777" s="10">
        <f>IFERROR(LOOKUP(H777,{30,43,48,53,58,63,68,73,78,83,88,93,97},{42,47,52,57,62,67,72,77,82,87,92,99,100}),999)</f>
        <v>87</v>
      </c>
      <c r="AA777" s="9">
        <f t="shared" si="101"/>
        <v>2.5</v>
      </c>
      <c r="AB777" s="9">
        <f>IFERROR(IF(I777="AI",AA777-VLOOKUP(Q777,'PBT Tag Rates'!$A$6:$L$53,11,FALSE),AA777-VLOOKUP(Q777,'PBT Tag Rates'!$A$6:$L$53,12,FALSE)),0)</f>
        <v>2.4586968734976251</v>
      </c>
      <c r="AC777" s="9">
        <f t="shared" si="102"/>
        <v>14.809007825118979</v>
      </c>
      <c r="AD777" s="12" t="s">
        <v>1969</v>
      </c>
      <c r="AE777" s="8"/>
    </row>
    <row r="778" spans="1:31" x14ac:dyDescent="0.25">
      <c r="A778" t="s">
        <v>2078</v>
      </c>
      <c r="B778" t="s">
        <v>3272</v>
      </c>
      <c r="C778" t="s">
        <v>3273</v>
      </c>
      <c r="D778" s="1">
        <v>45539</v>
      </c>
      <c r="E778">
        <f t="shared" si="97"/>
        <v>40</v>
      </c>
      <c r="F778" t="s">
        <v>6</v>
      </c>
      <c r="G778">
        <v>760</v>
      </c>
      <c r="H778">
        <f t="shared" si="96"/>
        <v>76</v>
      </c>
      <c r="I778" t="s">
        <v>7</v>
      </c>
      <c r="J778" t="s">
        <v>8</v>
      </c>
      <c r="K778" t="s">
        <v>6832</v>
      </c>
      <c r="L778" t="s">
        <v>8</v>
      </c>
      <c r="M778" t="s">
        <v>6</v>
      </c>
      <c r="N778" t="str">
        <f t="shared" si="98"/>
        <v>M</v>
      </c>
      <c r="O778" t="s">
        <v>8</v>
      </c>
      <c r="P778" t="s">
        <v>8</v>
      </c>
      <c r="Q778" t="s">
        <v>11</v>
      </c>
      <c r="R778" t="s">
        <v>8</v>
      </c>
      <c r="S778" t="str">
        <f t="shared" si="99"/>
        <v>U</v>
      </c>
      <c r="T778" t="s">
        <v>12</v>
      </c>
      <c r="U778">
        <v>1</v>
      </c>
      <c r="V778" t="s">
        <v>8</v>
      </c>
      <c r="W778">
        <f>VLOOKUP(Q778,'PBT Tag Rates'!$A$6:$D$67,4,FALSE)</f>
        <v>1</v>
      </c>
      <c r="X778">
        <v>1</v>
      </c>
      <c r="Y778" s="8">
        <f t="shared" si="100"/>
        <v>1.0104166666666667</v>
      </c>
      <c r="Z778" s="10">
        <f>IFERROR(LOOKUP(H778,{30,43,48,53,58,63,68,73,78,83,88,93,97},{42,47,52,57,62,67,72,77,82,87,92,99,100}),999)</f>
        <v>77</v>
      </c>
      <c r="AA778" s="9">
        <f t="shared" si="101"/>
        <v>2.5260416666666665</v>
      </c>
      <c r="AB778" s="9">
        <f>IFERROR(IF(I778="AI",AA778-VLOOKUP(Q778,'PBT Tag Rates'!$A$6:$L$53,11,FALSE),AA778-VLOOKUP(Q778,'PBT Tag Rates'!$A$6:$L$53,12,FALSE)),0)</f>
        <v>2.4847385401642916</v>
      </c>
      <c r="AC778" s="9">
        <f t="shared" si="102"/>
        <v>14.965859712638238</v>
      </c>
      <c r="AD778" s="12" t="s">
        <v>1970</v>
      </c>
      <c r="AE778" s="8"/>
    </row>
    <row r="779" spans="1:31" x14ac:dyDescent="0.25">
      <c r="A779" t="s">
        <v>2078</v>
      </c>
      <c r="B779" t="s">
        <v>3274</v>
      </c>
      <c r="C779" t="s">
        <v>3275</v>
      </c>
      <c r="D779" s="1">
        <v>45539</v>
      </c>
      <c r="E779">
        <f t="shared" si="97"/>
        <v>40</v>
      </c>
      <c r="F779" t="s">
        <v>6</v>
      </c>
      <c r="G779">
        <v>760</v>
      </c>
      <c r="H779">
        <f t="shared" si="96"/>
        <v>76</v>
      </c>
      <c r="I779" t="s">
        <v>7</v>
      </c>
      <c r="J779" t="s">
        <v>8</v>
      </c>
      <c r="K779" t="s">
        <v>6833</v>
      </c>
      <c r="L779" t="s">
        <v>8</v>
      </c>
      <c r="M779" t="s">
        <v>6</v>
      </c>
      <c r="N779" t="str">
        <f t="shared" si="98"/>
        <v>M</v>
      </c>
      <c r="O779" t="s">
        <v>8</v>
      </c>
      <c r="P779" t="s">
        <v>8</v>
      </c>
      <c r="Q779" t="s">
        <v>11</v>
      </c>
      <c r="R779" t="s">
        <v>8</v>
      </c>
      <c r="S779" t="str">
        <f t="shared" si="99"/>
        <v>U</v>
      </c>
      <c r="T779" t="s">
        <v>12</v>
      </c>
      <c r="U779">
        <v>1</v>
      </c>
      <c r="V779" t="s">
        <v>8</v>
      </c>
      <c r="W779">
        <f>VLOOKUP(Q779,'PBT Tag Rates'!$A$6:$D$67,4,FALSE)</f>
        <v>1</v>
      </c>
      <c r="X779">
        <v>1</v>
      </c>
      <c r="Y779" s="8">
        <f t="shared" si="100"/>
        <v>1.0104166666666667</v>
      </c>
      <c r="Z779" s="10">
        <f>IFERROR(LOOKUP(H779,{30,43,48,53,58,63,68,73,78,83,88,93,97},{42,47,52,57,62,67,72,77,82,87,92,99,100}),999)</f>
        <v>77</v>
      </c>
      <c r="AA779" s="9">
        <f t="shared" si="101"/>
        <v>2.5260416666666665</v>
      </c>
      <c r="AB779" s="9">
        <f>IFERROR(IF(I779="AI",AA779-VLOOKUP(Q779,'PBT Tag Rates'!$A$6:$L$53,11,FALSE),AA779-VLOOKUP(Q779,'PBT Tag Rates'!$A$6:$L$53,12,FALSE)),0)</f>
        <v>2.4847385401642916</v>
      </c>
      <c r="AC779" s="9">
        <f t="shared" si="102"/>
        <v>14.965859712638238</v>
      </c>
      <c r="AD779" s="12" t="s">
        <v>1969</v>
      </c>
      <c r="AE779" s="8"/>
    </row>
    <row r="780" spans="1:31" x14ac:dyDescent="0.25">
      <c r="A780" t="s">
        <v>2078</v>
      </c>
      <c r="B780" t="s">
        <v>3276</v>
      </c>
      <c r="C780" t="s">
        <v>3277</v>
      </c>
      <c r="D780" s="1">
        <v>45539</v>
      </c>
      <c r="E780">
        <f t="shared" si="97"/>
        <v>40</v>
      </c>
      <c r="F780" t="s">
        <v>6</v>
      </c>
      <c r="G780">
        <v>750</v>
      </c>
      <c r="H780">
        <f t="shared" si="96"/>
        <v>75</v>
      </c>
      <c r="I780" t="s">
        <v>9</v>
      </c>
      <c r="J780">
        <v>1</v>
      </c>
      <c r="K780" t="s">
        <v>8</v>
      </c>
      <c r="L780" t="s">
        <v>8</v>
      </c>
      <c r="M780" t="s">
        <v>6</v>
      </c>
      <c r="N780" t="str">
        <f t="shared" si="98"/>
        <v>M</v>
      </c>
      <c r="O780" t="s">
        <v>7606</v>
      </c>
      <c r="P780" t="s">
        <v>7607</v>
      </c>
      <c r="Q780" t="s">
        <v>476</v>
      </c>
      <c r="R780">
        <v>4</v>
      </c>
      <c r="S780">
        <f t="shared" si="99"/>
        <v>2020</v>
      </c>
      <c r="T780" t="s">
        <v>12</v>
      </c>
      <c r="U780">
        <v>1</v>
      </c>
      <c r="V780" t="s">
        <v>658</v>
      </c>
      <c r="W780">
        <f>VLOOKUP(Q780,'PBT Tag Rates'!$A$6:$D$67,4,FALSE)</f>
        <v>0.98845608500000004</v>
      </c>
      <c r="X780">
        <v>1</v>
      </c>
      <c r="Y780" s="8">
        <f t="shared" si="100"/>
        <v>1.0104166666666667</v>
      </c>
      <c r="Z780" s="10">
        <f>IFERROR(LOOKUP(H780,{30,43,48,53,58,63,68,73,78,83,88,93,97},{42,47,52,57,62,67,72,77,82,87,92,99,100}),999)</f>
        <v>77</v>
      </c>
      <c r="AA780" s="9">
        <f t="shared" si="101"/>
        <v>2.5260416666666665</v>
      </c>
      <c r="AB780" s="9">
        <f>IFERROR(IF(I780="AI",AA780-VLOOKUP(Q780,'PBT Tag Rates'!$A$6:$L$53,11,FALSE),AA780-VLOOKUP(Q780,'PBT Tag Rates'!$A$6:$L$53,12,FALSE)),0)</f>
        <v>2.5377203999712421</v>
      </c>
      <c r="AC780" s="9">
        <f t="shared" si="102"/>
        <v>15.284975413694276</v>
      </c>
      <c r="AD780" s="12" t="s">
        <v>1969</v>
      </c>
      <c r="AE780" s="8"/>
    </row>
    <row r="781" spans="1:31" x14ac:dyDescent="0.25">
      <c r="A781" t="s">
        <v>2078</v>
      </c>
      <c r="B781" t="s">
        <v>3278</v>
      </c>
      <c r="C781" t="s">
        <v>3279</v>
      </c>
      <c r="D781" s="1">
        <v>45539</v>
      </c>
      <c r="E781">
        <f t="shared" si="97"/>
        <v>40</v>
      </c>
      <c r="F781" t="s">
        <v>6</v>
      </c>
      <c r="G781">
        <v>500</v>
      </c>
      <c r="H781">
        <f t="shared" si="96"/>
        <v>50</v>
      </c>
      <c r="I781" t="s">
        <v>7</v>
      </c>
      <c r="J781" t="s">
        <v>8</v>
      </c>
      <c r="K781" t="s">
        <v>8</v>
      </c>
      <c r="L781" t="s">
        <v>8</v>
      </c>
      <c r="M781" t="s">
        <v>6</v>
      </c>
      <c r="N781" t="str">
        <f t="shared" si="98"/>
        <v>M</v>
      </c>
      <c r="O781" t="s">
        <v>7226</v>
      </c>
      <c r="P781" t="s">
        <v>7706</v>
      </c>
      <c r="Q781" t="s">
        <v>7200</v>
      </c>
      <c r="R781">
        <v>2</v>
      </c>
      <c r="S781">
        <f t="shared" si="99"/>
        <v>2022</v>
      </c>
      <c r="T781" t="s">
        <v>12</v>
      </c>
      <c r="U781">
        <v>0.999999999999999</v>
      </c>
      <c r="V781" t="s">
        <v>886</v>
      </c>
      <c r="W781">
        <f>VLOOKUP(Q781,'PBT Tag Rates'!$A$6:$D$67,4,FALSE)</f>
        <v>0.98</v>
      </c>
      <c r="X781">
        <v>1</v>
      </c>
      <c r="Y781" s="8">
        <f t="shared" si="100"/>
        <v>1</v>
      </c>
      <c r="Z781" s="10">
        <f>IFERROR(LOOKUP(H781,{30,43,48,53,58,63,68,73,78,83,88,93,97},{42,47,52,57,62,67,72,77,82,87,92,99,100}),999)</f>
        <v>52</v>
      </c>
      <c r="AA781" s="9">
        <f t="shared" si="101"/>
        <v>2.5</v>
      </c>
      <c r="AB781" s="9">
        <f>IFERROR(IF(I781="AI",AA781-VLOOKUP(Q781,'PBT Tag Rates'!$A$6:$L$53,11,FALSE),AA781-VLOOKUP(Q781,'PBT Tag Rates'!$A$6:$L$53,12,FALSE)),0)</f>
        <v>2.5204081632653064</v>
      </c>
      <c r="AC781" s="9">
        <f t="shared" si="102"/>
        <v>15.180701864721238</v>
      </c>
      <c r="AD781" s="12" t="s">
        <v>1969</v>
      </c>
      <c r="AE781" s="8"/>
    </row>
    <row r="782" spans="1:31" x14ac:dyDescent="0.25">
      <c r="A782" t="s">
        <v>2078</v>
      </c>
      <c r="B782" t="s">
        <v>3280</v>
      </c>
      <c r="C782" t="s">
        <v>3281</v>
      </c>
      <c r="D782" s="1">
        <v>45539</v>
      </c>
      <c r="E782">
        <f t="shared" si="97"/>
        <v>40</v>
      </c>
      <c r="F782" t="s">
        <v>14</v>
      </c>
      <c r="G782">
        <v>810</v>
      </c>
      <c r="H782">
        <f t="shared" si="96"/>
        <v>81</v>
      </c>
      <c r="I782" t="s">
        <v>7</v>
      </c>
      <c r="J782" t="s">
        <v>8</v>
      </c>
      <c r="K782" t="s">
        <v>6834</v>
      </c>
      <c r="L782" t="s">
        <v>8</v>
      </c>
      <c r="M782" t="s">
        <v>14</v>
      </c>
      <c r="N782" t="str">
        <f t="shared" si="98"/>
        <v>F</v>
      </c>
      <c r="O782" t="s">
        <v>7428</v>
      </c>
      <c r="P782" t="s">
        <v>7750</v>
      </c>
      <c r="Q782" t="s">
        <v>476</v>
      </c>
      <c r="R782">
        <v>4</v>
      </c>
      <c r="S782">
        <f t="shared" si="99"/>
        <v>2020</v>
      </c>
      <c r="T782" t="s">
        <v>12</v>
      </c>
      <c r="U782">
        <v>1</v>
      </c>
      <c r="V782" t="s">
        <v>743</v>
      </c>
      <c r="W782">
        <f>VLOOKUP(Q782,'PBT Tag Rates'!$A$6:$D$67,4,FALSE)</f>
        <v>0.98845608500000004</v>
      </c>
      <c r="X782">
        <v>1</v>
      </c>
      <c r="Y782" s="8">
        <f t="shared" si="100"/>
        <v>1.0208333333333333</v>
      </c>
      <c r="Z782" s="10">
        <f>IFERROR(LOOKUP(H782,{30,43,48,53,58,63,68,73,78,83,88,93,97},{42,47,52,57,62,67,72,77,82,87,92,99,100}),999)</f>
        <v>82</v>
      </c>
      <c r="AA782" s="9">
        <f t="shared" si="101"/>
        <v>2.552083333333333</v>
      </c>
      <c r="AB782" s="9">
        <f>IFERROR(IF(I782="AI",AA782-VLOOKUP(Q782,'PBT Tag Rates'!$A$6:$L$53,11,FALSE),AA782-VLOOKUP(Q782,'PBT Tag Rates'!$A$6:$L$53,12,FALSE)),0)</f>
        <v>2.5637620666379086</v>
      </c>
      <c r="AC782" s="9">
        <f t="shared" si="102"/>
        <v>15.441827301213536</v>
      </c>
      <c r="AD782" s="12" t="s">
        <v>1969</v>
      </c>
      <c r="AE782" s="8"/>
    </row>
    <row r="783" spans="1:31" x14ac:dyDescent="0.25">
      <c r="A783" t="s">
        <v>2078</v>
      </c>
      <c r="B783" t="s">
        <v>3282</v>
      </c>
      <c r="C783" t="s">
        <v>3283</v>
      </c>
      <c r="D783" s="1">
        <v>45539</v>
      </c>
      <c r="E783">
        <f t="shared" si="97"/>
        <v>40</v>
      </c>
      <c r="F783" t="s">
        <v>6</v>
      </c>
      <c r="G783">
        <v>610</v>
      </c>
      <c r="H783">
        <f t="shared" si="96"/>
        <v>61</v>
      </c>
      <c r="I783" t="s">
        <v>9</v>
      </c>
      <c r="J783">
        <v>1</v>
      </c>
      <c r="K783" t="s">
        <v>8</v>
      </c>
      <c r="L783" t="s">
        <v>8</v>
      </c>
      <c r="M783" t="s">
        <v>6</v>
      </c>
      <c r="N783" t="str">
        <f t="shared" si="98"/>
        <v>M</v>
      </c>
      <c r="O783" t="s">
        <v>1256</v>
      </c>
      <c r="P783" t="s">
        <v>7751</v>
      </c>
      <c r="Q783" t="s">
        <v>940</v>
      </c>
      <c r="R783">
        <v>3</v>
      </c>
      <c r="S783">
        <f t="shared" si="99"/>
        <v>2021</v>
      </c>
      <c r="T783" t="s">
        <v>12</v>
      </c>
      <c r="U783">
        <v>1</v>
      </c>
      <c r="V783" t="s">
        <v>945</v>
      </c>
      <c r="W783">
        <f>VLOOKUP(Q783,'PBT Tag Rates'!$A$6:$D$67,4,FALSE)</f>
        <v>0.98140000000000005</v>
      </c>
      <c r="X783">
        <v>1</v>
      </c>
      <c r="Y783" s="8">
        <f t="shared" si="100"/>
        <v>1.0476190476190477</v>
      </c>
      <c r="Z783" s="10">
        <f>IFERROR(LOOKUP(H783,{30,43,48,53,58,63,68,73,78,83,88,93,97},{42,47,52,57,62,67,72,77,82,87,92,99,100}),999)</f>
        <v>62</v>
      </c>
      <c r="AA783" s="9">
        <f t="shared" si="101"/>
        <v>2.6190476190476191</v>
      </c>
      <c r="AB783" s="9">
        <f>IFERROR(IF(I783="AI",AA783-VLOOKUP(Q783,'PBT Tag Rates'!$A$6:$L$53,11,FALSE),AA783-VLOOKUP(Q783,'PBT Tag Rates'!$A$6:$L$53,12,FALSE)),0)</f>
        <v>2.6380001358603353</v>
      </c>
      <c r="AC783" s="9">
        <f t="shared" si="102"/>
        <v>15.888971542493145</v>
      </c>
      <c r="AD783" s="12" t="s">
        <v>1969</v>
      </c>
      <c r="AE783" s="8"/>
    </row>
    <row r="784" spans="1:31" x14ac:dyDescent="0.25">
      <c r="A784" t="s">
        <v>2078</v>
      </c>
      <c r="B784" t="s">
        <v>3284</v>
      </c>
      <c r="C784" t="s">
        <v>3285</v>
      </c>
      <c r="D784" s="1">
        <v>45539</v>
      </c>
      <c r="E784">
        <f t="shared" si="97"/>
        <v>40</v>
      </c>
      <c r="F784" t="s">
        <v>6</v>
      </c>
      <c r="G784">
        <v>730</v>
      </c>
      <c r="H784">
        <f t="shared" si="96"/>
        <v>73</v>
      </c>
      <c r="I784" t="s">
        <v>7</v>
      </c>
      <c r="J784" t="s">
        <v>8</v>
      </c>
      <c r="K784" t="s">
        <v>6835</v>
      </c>
      <c r="L784" t="s">
        <v>8</v>
      </c>
      <c r="M784" t="s">
        <v>6</v>
      </c>
      <c r="N784" t="str">
        <f t="shared" si="98"/>
        <v>M</v>
      </c>
      <c r="O784" t="s">
        <v>7752</v>
      </c>
      <c r="P784" t="s">
        <v>7753</v>
      </c>
      <c r="Q784" t="s">
        <v>940</v>
      </c>
      <c r="R784">
        <v>3</v>
      </c>
      <c r="S784">
        <f t="shared" si="99"/>
        <v>2021</v>
      </c>
      <c r="T784" t="s">
        <v>12</v>
      </c>
      <c r="U784">
        <v>0.999999999999999</v>
      </c>
      <c r="V784" t="s">
        <v>886</v>
      </c>
      <c r="W784">
        <f>VLOOKUP(Q784,'PBT Tag Rates'!$A$6:$D$67,4,FALSE)</f>
        <v>0.98140000000000005</v>
      </c>
      <c r="X784">
        <v>1</v>
      </c>
      <c r="Y784" s="8">
        <f t="shared" si="100"/>
        <v>1.0104166666666667</v>
      </c>
      <c r="Z784" s="10">
        <f>IFERROR(LOOKUP(H784,{30,43,48,53,58,63,68,73,78,83,88,93,97},{42,47,52,57,62,67,72,77,82,87,92,99,100}),999)</f>
        <v>77</v>
      </c>
      <c r="AA784" s="9">
        <f t="shared" si="101"/>
        <v>2.5260416666666665</v>
      </c>
      <c r="AB784" s="9">
        <f>IFERROR(IF(I784="AI",AA784-VLOOKUP(Q784,'PBT Tag Rates'!$A$6:$L$53,11,FALSE),AA784-VLOOKUP(Q784,'PBT Tag Rates'!$A$6:$L$53,12,FALSE)),0)</f>
        <v>2.5449941834793832</v>
      </c>
      <c r="AC784" s="9">
        <f t="shared" si="102"/>
        <v>15.32878622992436</v>
      </c>
      <c r="AD784" s="12" t="s">
        <v>1969</v>
      </c>
      <c r="AE784" s="8"/>
    </row>
    <row r="785" spans="1:31" x14ac:dyDescent="0.25">
      <c r="A785" t="s">
        <v>2078</v>
      </c>
      <c r="B785" t="s">
        <v>3286</v>
      </c>
      <c r="C785" t="s">
        <v>3287</v>
      </c>
      <c r="D785" s="1">
        <v>45539</v>
      </c>
      <c r="E785">
        <f t="shared" si="97"/>
        <v>40</v>
      </c>
      <c r="F785" t="s">
        <v>14</v>
      </c>
      <c r="G785">
        <v>710</v>
      </c>
      <c r="H785">
        <f t="shared" si="96"/>
        <v>71</v>
      </c>
      <c r="I785" t="s">
        <v>7</v>
      </c>
      <c r="J785" t="s">
        <v>8</v>
      </c>
      <c r="K785" t="s">
        <v>6836</v>
      </c>
      <c r="L785" t="s">
        <v>8</v>
      </c>
      <c r="M785" t="s">
        <v>14</v>
      </c>
      <c r="N785" t="str">
        <f t="shared" si="98"/>
        <v>F</v>
      </c>
      <c r="O785" t="s">
        <v>1823</v>
      </c>
      <c r="P785" t="s">
        <v>1824</v>
      </c>
      <c r="Q785" t="s">
        <v>940</v>
      </c>
      <c r="R785">
        <v>3</v>
      </c>
      <c r="S785">
        <f t="shared" si="99"/>
        <v>2021</v>
      </c>
      <c r="T785" t="s">
        <v>12</v>
      </c>
      <c r="U785">
        <v>1.00000000000001</v>
      </c>
      <c r="V785" t="s">
        <v>893</v>
      </c>
      <c r="W785">
        <f>VLOOKUP(Q785,'PBT Tag Rates'!$A$6:$D$67,4,FALSE)</f>
        <v>0.98140000000000005</v>
      </c>
      <c r="X785">
        <v>1</v>
      </c>
      <c r="Y785" s="8">
        <f t="shared" si="100"/>
        <v>1</v>
      </c>
      <c r="Z785" s="10">
        <f>IFERROR(LOOKUP(H785,{30,43,48,53,58,63,68,73,78,83,88,93,97},{42,47,52,57,62,67,72,77,82,87,92,99,100}),999)</f>
        <v>72</v>
      </c>
      <c r="AA785" s="9">
        <f t="shared" si="101"/>
        <v>2.5</v>
      </c>
      <c r="AB785" s="9">
        <f>IFERROR(IF(I785="AI",AA785-VLOOKUP(Q785,'PBT Tag Rates'!$A$6:$L$53,11,FALSE),AA785-VLOOKUP(Q785,'PBT Tag Rates'!$A$6:$L$53,12,FALSE)),0)</f>
        <v>2.5189525168127167</v>
      </c>
      <c r="AC785" s="9">
        <f t="shared" si="102"/>
        <v>15.1719343424051</v>
      </c>
      <c r="AD785" s="12" t="s">
        <v>1969</v>
      </c>
      <c r="AE785" s="8"/>
    </row>
    <row r="786" spans="1:31" x14ac:dyDescent="0.25">
      <c r="A786" t="s">
        <v>2078</v>
      </c>
      <c r="B786" t="s">
        <v>3288</v>
      </c>
      <c r="C786" t="s">
        <v>3289</v>
      </c>
      <c r="D786" s="1">
        <v>45539</v>
      </c>
      <c r="E786">
        <f t="shared" si="97"/>
        <v>40</v>
      </c>
      <c r="F786" t="s">
        <v>6</v>
      </c>
      <c r="G786">
        <v>670</v>
      </c>
      <c r="H786">
        <f t="shared" si="96"/>
        <v>67</v>
      </c>
      <c r="I786" t="s">
        <v>7</v>
      </c>
      <c r="J786" t="s">
        <v>8</v>
      </c>
      <c r="K786" t="s">
        <v>8</v>
      </c>
      <c r="L786" t="s">
        <v>8</v>
      </c>
      <c r="M786" t="s">
        <v>6</v>
      </c>
      <c r="N786" t="str">
        <f t="shared" si="98"/>
        <v>M</v>
      </c>
      <c r="O786" t="s">
        <v>1059</v>
      </c>
      <c r="P786" t="s">
        <v>1297</v>
      </c>
      <c r="Q786" t="s">
        <v>295</v>
      </c>
      <c r="R786">
        <v>4</v>
      </c>
      <c r="S786">
        <f t="shared" si="99"/>
        <v>2020</v>
      </c>
      <c r="T786" t="s">
        <v>12</v>
      </c>
      <c r="U786">
        <v>0.999999999999995</v>
      </c>
      <c r="V786" t="s">
        <v>886</v>
      </c>
      <c r="W786">
        <f>VLOOKUP(Q786,'PBT Tag Rates'!$A$6:$D$67,4,FALSE)</f>
        <v>0.98961045999999997</v>
      </c>
      <c r="X786">
        <v>1</v>
      </c>
      <c r="Y786" s="8">
        <f t="shared" si="100"/>
        <v>1</v>
      </c>
      <c r="Z786" s="10">
        <f>IFERROR(LOOKUP(H786,{30,43,48,53,58,63,68,73,78,83,88,93,97},{42,47,52,57,62,67,72,77,82,87,92,99,100}),999)</f>
        <v>67</v>
      </c>
      <c r="AA786" s="9">
        <f t="shared" si="101"/>
        <v>2.5</v>
      </c>
      <c r="AB786" s="9">
        <f>IFERROR(IF(I786="AI",AA786-VLOOKUP(Q786,'PBT Tag Rates'!$A$6:$L$53,11,FALSE),AA786-VLOOKUP(Q786,'PBT Tag Rates'!$A$6:$L$53,12,FALSE)),0)</f>
        <v>2.5104986157886811</v>
      </c>
      <c r="AC786" s="9">
        <f t="shared" si="102"/>
        <v>15.121015545636293</v>
      </c>
      <c r="AD786" s="12" t="s">
        <v>1969</v>
      </c>
      <c r="AE786" s="8"/>
    </row>
    <row r="787" spans="1:31" x14ac:dyDescent="0.25">
      <c r="A787" t="s">
        <v>2078</v>
      </c>
      <c r="B787" t="s">
        <v>3290</v>
      </c>
      <c r="C787" t="s">
        <v>3291</v>
      </c>
      <c r="D787" s="1">
        <v>45539</v>
      </c>
      <c r="E787">
        <f t="shared" si="97"/>
        <v>40</v>
      </c>
      <c r="F787" t="s">
        <v>6</v>
      </c>
      <c r="G787">
        <v>660</v>
      </c>
      <c r="H787">
        <f t="shared" si="96"/>
        <v>66</v>
      </c>
      <c r="I787" t="s">
        <v>7</v>
      </c>
      <c r="J787" t="s">
        <v>8</v>
      </c>
      <c r="K787" t="s">
        <v>6837</v>
      </c>
      <c r="L787" t="s">
        <v>8</v>
      </c>
      <c r="M787" t="s">
        <v>6</v>
      </c>
      <c r="N787" t="str">
        <f t="shared" si="98"/>
        <v>M</v>
      </c>
      <c r="O787" t="s">
        <v>8</v>
      </c>
      <c r="P787" t="s">
        <v>8</v>
      </c>
      <c r="Q787" t="s">
        <v>11</v>
      </c>
      <c r="R787" t="s">
        <v>8</v>
      </c>
      <c r="S787" t="str">
        <f t="shared" si="99"/>
        <v>U</v>
      </c>
      <c r="T787" t="s">
        <v>12</v>
      </c>
      <c r="U787">
        <v>1</v>
      </c>
      <c r="V787" t="s">
        <v>8</v>
      </c>
      <c r="W787">
        <f>VLOOKUP(Q787,'PBT Tag Rates'!$A$6:$D$67,4,FALSE)</f>
        <v>1</v>
      </c>
      <c r="X787">
        <v>1</v>
      </c>
      <c r="Y787" s="8">
        <f t="shared" si="100"/>
        <v>1</v>
      </c>
      <c r="Z787" s="10">
        <f>IFERROR(LOOKUP(H787,{30,43,48,53,58,63,68,73,78,83,88,93,97},{42,47,52,57,62,67,72,77,82,87,92,99,100}),999)</f>
        <v>67</v>
      </c>
      <c r="AA787" s="9">
        <f t="shared" si="101"/>
        <v>2.5</v>
      </c>
      <c r="AB787" s="9">
        <f>IFERROR(IF(I787="AI",AA787-VLOOKUP(Q787,'PBT Tag Rates'!$A$6:$L$53,11,FALSE),AA787-VLOOKUP(Q787,'PBT Tag Rates'!$A$6:$L$53,12,FALSE)),0)</f>
        <v>2.4586968734976251</v>
      </c>
      <c r="AC787" s="9">
        <f t="shared" si="102"/>
        <v>14.809007825118979</v>
      </c>
      <c r="AD787" s="12" t="s">
        <v>1969</v>
      </c>
      <c r="AE787" s="8"/>
    </row>
    <row r="788" spans="1:31" x14ac:dyDescent="0.25">
      <c r="A788" t="s">
        <v>2078</v>
      </c>
      <c r="B788" t="s">
        <v>3292</v>
      </c>
      <c r="C788" t="s">
        <v>3293</v>
      </c>
      <c r="D788" s="1">
        <v>45539</v>
      </c>
      <c r="E788">
        <f t="shared" si="97"/>
        <v>40</v>
      </c>
      <c r="F788" t="s">
        <v>6</v>
      </c>
      <c r="G788">
        <v>730</v>
      </c>
      <c r="H788">
        <f t="shared" si="96"/>
        <v>73</v>
      </c>
      <c r="I788" t="s">
        <v>7</v>
      </c>
      <c r="J788" t="s">
        <v>8</v>
      </c>
      <c r="K788" t="s">
        <v>6838</v>
      </c>
      <c r="L788" t="s">
        <v>8</v>
      </c>
      <c r="M788" t="s">
        <v>6</v>
      </c>
      <c r="N788" t="str">
        <f t="shared" si="98"/>
        <v>M</v>
      </c>
      <c r="O788" t="s">
        <v>951</v>
      </c>
      <c r="P788" t="s">
        <v>952</v>
      </c>
      <c r="Q788" t="s">
        <v>295</v>
      </c>
      <c r="R788">
        <v>4</v>
      </c>
      <c r="S788">
        <f t="shared" si="99"/>
        <v>2020</v>
      </c>
      <c r="T788" t="s">
        <v>12</v>
      </c>
      <c r="U788">
        <v>1</v>
      </c>
      <c r="V788" t="s">
        <v>892</v>
      </c>
      <c r="W788">
        <f>VLOOKUP(Q788,'PBT Tag Rates'!$A$6:$D$67,4,FALSE)</f>
        <v>0.98961045999999997</v>
      </c>
      <c r="X788">
        <v>1</v>
      </c>
      <c r="Y788" s="8">
        <f t="shared" si="100"/>
        <v>1.0104166666666667</v>
      </c>
      <c r="Z788" s="10">
        <f>IFERROR(LOOKUP(H788,{30,43,48,53,58,63,68,73,78,83,88,93,97},{42,47,52,57,62,67,72,77,82,87,92,99,100}),999)</f>
        <v>77</v>
      </c>
      <c r="AA788" s="9">
        <f t="shared" si="101"/>
        <v>2.5260416666666665</v>
      </c>
      <c r="AB788" s="9">
        <f>IFERROR(IF(I788="AI",AA788-VLOOKUP(Q788,'PBT Tag Rates'!$A$6:$L$53,11,FALSE),AA788-VLOOKUP(Q788,'PBT Tag Rates'!$A$6:$L$53,12,FALSE)),0)</f>
        <v>2.5365402824553476</v>
      </c>
      <c r="AC788" s="9">
        <f t="shared" si="102"/>
        <v>15.277867433155553</v>
      </c>
      <c r="AD788" s="12" t="s">
        <v>1969</v>
      </c>
      <c r="AE788" s="8"/>
    </row>
    <row r="789" spans="1:31" x14ac:dyDescent="0.25">
      <c r="A789" t="s">
        <v>2078</v>
      </c>
      <c r="B789" t="s">
        <v>3294</v>
      </c>
      <c r="C789" t="s">
        <v>1573</v>
      </c>
      <c r="D789" s="1">
        <v>45539</v>
      </c>
      <c r="E789">
        <f t="shared" si="97"/>
        <v>40</v>
      </c>
      <c r="F789" t="s">
        <v>6</v>
      </c>
      <c r="G789">
        <v>460</v>
      </c>
      <c r="H789">
        <f t="shared" si="96"/>
        <v>46</v>
      </c>
      <c r="I789" t="s">
        <v>9</v>
      </c>
      <c r="J789">
        <v>1</v>
      </c>
      <c r="K789" t="s">
        <v>8</v>
      </c>
      <c r="L789" t="s">
        <v>8</v>
      </c>
      <c r="M789" t="s">
        <v>6</v>
      </c>
      <c r="N789" t="str">
        <f t="shared" si="98"/>
        <v>M</v>
      </c>
      <c r="O789" t="s">
        <v>7754</v>
      </c>
      <c r="P789" t="s">
        <v>7755</v>
      </c>
      <c r="Q789" t="s">
        <v>940</v>
      </c>
      <c r="R789">
        <v>3</v>
      </c>
      <c r="S789">
        <f t="shared" si="99"/>
        <v>2021</v>
      </c>
      <c r="T789" t="s">
        <v>12</v>
      </c>
      <c r="U789">
        <v>0.999999999999995</v>
      </c>
      <c r="V789" t="s">
        <v>949</v>
      </c>
      <c r="W789">
        <f>VLOOKUP(Q789,'PBT Tag Rates'!$A$6:$D$67,4,FALSE)</f>
        <v>0.98140000000000005</v>
      </c>
      <c r="X789">
        <v>1</v>
      </c>
      <c r="Y789" s="8">
        <f t="shared" si="100"/>
        <v>1</v>
      </c>
      <c r="Z789" s="10">
        <f>IFERROR(LOOKUP(H789,{30,43,48,53,58,63,68,73,78,83,88,93,97},{42,47,52,57,62,67,72,77,82,87,92,99,100}),999)</f>
        <v>47</v>
      </c>
      <c r="AA789" s="9">
        <f t="shared" si="101"/>
        <v>2.5</v>
      </c>
      <c r="AB789" s="9">
        <f>IFERROR(IF(I789="AI",AA789-VLOOKUP(Q789,'PBT Tag Rates'!$A$6:$L$53,11,FALSE),AA789-VLOOKUP(Q789,'PBT Tag Rates'!$A$6:$L$53,12,FALSE)),0)</f>
        <v>2.5189525168127163</v>
      </c>
      <c r="AC789" s="9">
        <f t="shared" si="102"/>
        <v>15.171934342405097</v>
      </c>
      <c r="AD789" s="12" t="s">
        <v>676</v>
      </c>
      <c r="AE789" s="8"/>
    </row>
    <row r="790" spans="1:31" x14ac:dyDescent="0.25">
      <c r="A790" t="s">
        <v>2078</v>
      </c>
      <c r="B790" t="s">
        <v>3295</v>
      </c>
      <c r="C790" t="s">
        <v>3296</v>
      </c>
      <c r="D790" s="1">
        <v>45539</v>
      </c>
      <c r="E790">
        <f t="shared" si="97"/>
        <v>40</v>
      </c>
      <c r="F790" t="s">
        <v>14</v>
      </c>
      <c r="G790">
        <v>640</v>
      </c>
      <c r="H790">
        <f t="shared" si="96"/>
        <v>64</v>
      </c>
      <c r="I790" t="s">
        <v>7</v>
      </c>
      <c r="J790" t="s">
        <v>8</v>
      </c>
      <c r="K790" t="s">
        <v>8</v>
      </c>
      <c r="L790" t="s">
        <v>8</v>
      </c>
      <c r="M790" t="s">
        <v>14</v>
      </c>
      <c r="N790" t="str">
        <f t="shared" si="98"/>
        <v>F</v>
      </c>
      <c r="O790" t="s">
        <v>8</v>
      </c>
      <c r="P790" t="s">
        <v>8</v>
      </c>
      <c r="Q790" t="s">
        <v>11</v>
      </c>
      <c r="R790" t="s">
        <v>8</v>
      </c>
      <c r="S790" t="str">
        <f t="shared" si="99"/>
        <v>U</v>
      </c>
      <c r="T790" t="s">
        <v>12</v>
      </c>
      <c r="U790">
        <v>1.00000000000001</v>
      </c>
      <c r="V790" t="s">
        <v>8</v>
      </c>
      <c r="W790">
        <f>VLOOKUP(Q790,'PBT Tag Rates'!$A$6:$D$67,4,FALSE)</f>
        <v>1</v>
      </c>
      <c r="X790">
        <v>1</v>
      </c>
      <c r="Y790" s="8">
        <f t="shared" si="100"/>
        <v>1</v>
      </c>
      <c r="Z790" s="10">
        <f>IFERROR(LOOKUP(H790,{30,43,48,53,58,63,68,73,78,83,88,93,97},{42,47,52,57,62,67,72,77,82,87,92,99,100}),999)</f>
        <v>67</v>
      </c>
      <c r="AA790" s="9">
        <f t="shared" si="101"/>
        <v>2.5</v>
      </c>
      <c r="AB790" s="9">
        <f>IFERROR(IF(I790="AI",AA790-VLOOKUP(Q790,'PBT Tag Rates'!$A$6:$L$53,11,FALSE),AA790-VLOOKUP(Q790,'PBT Tag Rates'!$A$6:$L$53,12,FALSE)),0)</f>
        <v>2.4586968734976251</v>
      </c>
      <c r="AC790" s="9">
        <f t="shared" si="102"/>
        <v>14.809007825118979</v>
      </c>
      <c r="AD790" s="12" t="s">
        <v>1970</v>
      </c>
      <c r="AE790" s="8"/>
    </row>
    <row r="791" spans="1:31" x14ac:dyDescent="0.25">
      <c r="A791" t="s">
        <v>2078</v>
      </c>
      <c r="B791" t="s">
        <v>3297</v>
      </c>
      <c r="C791" t="s">
        <v>3298</v>
      </c>
      <c r="D791" s="1">
        <v>45539</v>
      </c>
      <c r="E791">
        <f t="shared" si="97"/>
        <v>40</v>
      </c>
      <c r="F791" t="s">
        <v>14</v>
      </c>
      <c r="G791">
        <v>800</v>
      </c>
      <c r="H791">
        <f t="shared" si="96"/>
        <v>80</v>
      </c>
      <c r="I791" t="s">
        <v>9</v>
      </c>
      <c r="J791">
        <v>1</v>
      </c>
      <c r="K791" t="s">
        <v>8</v>
      </c>
      <c r="L791" t="s">
        <v>8</v>
      </c>
      <c r="M791" t="s">
        <v>14</v>
      </c>
      <c r="N791" t="str">
        <f t="shared" si="98"/>
        <v>F</v>
      </c>
      <c r="O791" t="s">
        <v>8</v>
      </c>
      <c r="P791" t="s">
        <v>8</v>
      </c>
      <c r="Q791" t="s">
        <v>11</v>
      </c>
      <c r="R791" t="s">
        <v>8</v>
      </c>
      <c r="S791" t="str">
        <f t="shared" si="99"/>
        <v>U</v>
      </c>
      <c r="T791" t="s">
        <v>12</v>
      </c>
      <c r="U791">
        <v>0.999999999999998</v>
      </c>
      <c r="V791" t="s">
        <v>8</v>
      </c>
      <c r="W791">
        <f>VLOOKUP(Q791,'PBT Tag Rates'!$A$6:$D$67,4,FALSE)</f>
        <v>1</v>
      </c>
      <c r="X791">
        <v>1</v>
      </c>
      <c r="Y791" s="8">
        <f t="shared" si="100"/>
        <v>1.0208333333333333</v>
      </c>
      <c r="Z791" s="10">
        <f>IFERROR(LOOKUP(H791,{30,43,48,53,58,63,68,73,78,83,88,93,97},{42,47,52,57,62,67,72,77,82,87,92,99,100}),999)</f>
        <v>82</v>
      </c>
      <c r="AA791" s="9">
        <f t="shared" si="101"/>
        <v>2.552083333333333</v>
      </c>
      <c r="AB791" s="9">
        <f>IFERROR(IF(I791="AI",AA791-VLOOKUP(Q791,'PBT Tag Rates'!$A$6:$L$53,11,FALSE),AA791-VLOOKUP(Q791,'PBT Tag Rates'!$A$6:$L$53,12,FALSE)),0)</f>
        <v>2.035805890982811</v>
      </c>
      <c r="AC791" s="9">
        <f t="shared" si="102"/>
        <v>12.26188787034177</v>
      </c>
      <c r="AD791" s="12" t="s">
        <v>1969</v>
      </c>
      <c r="AE791" s="8"/>
    </row>
    <row r="792" spans="1:31" x14ac:dyDescent="0.25">
      <c r="A792" t="s">
        <v>2078</v>
      </c>
      <c r="B792" t="s">
        <v>3299</v>
      </c>
      <c r="C792" t="s">
        <v>3300</v>
      </c>
      <c r="D792" s="1">
        <v>45539</v>
      </c>
      <c r="E792">
        <f t="shared" si="97"/>
        <v>40</v>
      </c>
      <c r="F792" t="s">
        <v>14</v>
      </c>
      <c r="G792">
        <v>670</v>
      </c>
      <c r="H792">
        <f t="shared" si="96"/>
        <v>67</v>
      </c>
      <c r="I792" t="s">
        <v>7</v>
      </c>
      <c r="J792" t="s">
        <v>8</v>
      </c>
      <c r="K792" t="s">
        <v>8</v>
      </c>
      <c r="L792" t="s">
        <v>8</v>
      </c>
      <c r="M792" t="s">
        <v>14</v>
      </c>
      <c r="N792" t="str">
        <f t="shared" si="98"/>
        <v>F</v>
      </c>
      <c r="O792" t="s">
        <v>7343</v>
      </c>
      <c r="P792" t="s">
        <v>7344</v>
      </c>
      <c r="Q792" t="s">
        <v>295</v>
      </c>
      <c r="R792">
        <v>4</v>
      </c>
      <c r="S792">
        <f t="shared" si="99"/>
        <v>2020</v>
      </c>
      <c r="T792" t="s">
        <v>12</v>
      </c>
      <c r="U792">
        <v>1</v>
      </c>
      <c r="V792" t="s">
        <v>893</v>
      </c>
      <c r="W792">
        <f>VLOOKUP(Q792,'PBT Tag Rates'!$A$6:$D$67,4,FALSE)</f>
        <v>0.98961045999999997</v>
      </c>
      <c r="X792">
        <v>1</v>
      </c>
      <c r="Y792" s="8">
        <f t="shared" si="100"/>
        <v>1</v>
      </c>
      <c r="Z792" s="10">
        <f>IFERROR(LOOKUP(H792,{30,43,48,53,58,63,68,73,78,83,88,93,97},{42,47,52,57,62,67,72,77,82,87,92,99,100}),999)</f>
        <v>67</v>
      </c>
      <c r="AA792" s="9">
        <f t="shared" si="101"/>
        <v>2.5</v>
      </c>
      <c r="AB792" s="9">
        <f>IFERROR(IF(I792="AI",AA792-VLOOKUP(Q792,'PBT Tag Rates'!$A$6:$L$53,11,FALSE),AA792-VLOOKUP(Q792,'PBT Tag Rates'!$A$6:$L$53,12,FALSE)),0)</f>
        <v>2.5104986157886811</v>
      </c>
      <c r="AC792" s="9">
        <f t="shared" si="102"/>
        <v>15.121015545636293</v>
      </c>
      <c r="AD792" s="12" t="s">
        <v>1969</v>
      </c>
      <c r="AE792" s="8"/>
    </row>
    <row r="793" spans="1:31" x14ac:dyDescent="0.25">
      <c r="A793" t="s">
        <v>2078</v>
      </c>
      <c r="B793" t="s">
        <v>3301</v>
      </c>
      <c r="C793" t="s">
        <v>3302</v>
      </c>
      <c r="D793" s="1">
        <v>45539</v>
      </c>
      <c r="E793">
        <f t="shared" si="97"/>
        <v>40</v>
      </c>
      <c r="F793" t="s">
        <v>6</v>
      </c>
      <c r="G793">
        <v>580</v>
      </c>
      <c r="H793">
        <f t="shared" si="96"/>
        <v>58</v>
      </c>
      <c r="I793" t="s">
        <v>9</v>
      </c>
      <c r="J793">
        <v>1</v>
      </c>
      <c r="K793" t="s">
        <v>8</v>
      </c>
      <c r="L793" t="s">
        <v>8</v>
      </c>
      <c r="M793" t="s">
        <v>6</v>
      </c>
      <c r="N793" t="str">
        <f t="shared" si="98"/>
        <v>M</v>
      </c>
      <c r="O793" t="s">
        <v>7756</v>
      </c>
      <c r="P793" t="s">
        <v>7757</v>
      </c>
      <c r="Q793" t="s">
        <v>940</v>
      </c>
      <c r="R793">
        <v>3</v>
      </c>
      <c r="S793">
        <f t="shared" si="99"/>
        <v>2021</v>
      </c>
      <c r="T793" t="s">
        <v>12</v>
      </c>
      <c r="U793">
        <v>0.999999999999994</v>
      </c>
      <c r="V793" t="s">
        <v>886</v>
      </c>
      <c r="W793">
        <f>VLOOKUP(Q793,'PBT Tag Rates'!$A$6:$D$67,4,FALSE)</f>
        <v>0.98140000000000005</v>
      </c>
      <c r="X793">
        <v>1</v>
      </c>
      <c r="Y793" s="8">
        <f t="shared" si="100"/>
        <v>1.0476190476190477</v>
      </c>
      <c r="Z793" s="10">
        <f>IFERROR(LOOKUP(H793,{30,43,48,53,58,63,68,73,78,83,88,93,97},{42,47,52,57,62,67,72,77,82,87,92,99,100}),999)</f>
        <v>62</v>
      </c>
      <c r="AA793" s="9">
        <f t="shared" si="101"/>
        <v>2.6190476190476191</v>
      </c>
      <c r="AB793" s="9">
        <f>IFERROR(IF(I793="AI",AA793-VLOOKUP(Q793,'PBT Tag Rates'!$A$6:$L$53,11,FALSE),AA793-VLOOKUP(Q793,'PBT Tag Rates'!$A$6:$L$53,12,FALSE)),0)</f>
        <v>2.6380001358603353</v>
      </c>
      <c r="AC793" s="9">
        <f t="shared" si="102"/>
        <v>15.888971542493145</v>
      </c>
      <c r="AD793" s="12" t="s">
        <v>1969</v>
      </c>
      <c r="AE793" s="8"/>
    </row>
    <row r="794" spans="1:31" x14ac:dyDescent="0.25">
      <c r="A794" t="s">
        <v>2078</v>
      </c>
      <c r="B794" t="s">
        <v>3303</v>
      </c>
      <c r="C794" t="s">
        <v>3304</v>
      </c>
      <c r="D794" s="1">
        <v>45539</v>
      </c>
      <c r="E794">
        <f t="shared" si="97"/>
        <v>40</v>
      </c>
      <c r="F794" t="s">
        <v>6</v>
      </c>
      <c r="G794">
        <v>670</v>
      </c>
      <c r="H794">
        <f t="shared" si="96"/>
        <v>67</v>
      </c>
      <c r="I794" t="s">
        <v>7</v>
      </c>
      <c r="J794" t="s">
        <v>8</v>
      </c>
      <c r="K794" t="s">
        <v>8</v>
      </c>
      <c r="L794" t="s">
        <v>8</v>
      </c>
      <c r="M794" t="s">
        <v>6</v>
      </c>
      <c r="N794" t="str">
        <f t="shared" si="98"/>
        <v>M</v>
      </c>
      <c r="O794" t="s">
        <v>8</v>
      </c>
      <c r="P794" t="s">
        <v>8</v>
      </c>
      <c r="Q794" t="s">
        <v>11</v>
      </c>
      <c r="R794" t="s">
        <v>8</v>
      </c>
      <c r="S794" t="str">
        <f t="shared" si="99"/>
        <v>U</v>
      </c>
      <c r="T794" t="s">
        <v>12</v>
      </c>
      <c r="U794">
        <v>0.999999999999998</v>
      </c>
      <c r="V794" t="s">
        <v>8</v>
      </c>
      <c r="W794">
        <f>VLOOKUP(Q794,'PBT Tag Rates'!$A$6:$D$67,4,FALSE)</f>
        <v>1</v>
      </c>
      <c r="X794">
        <v>1</v>
      </c>
      <c r="Y794" s="8">
        <f t="shared" si="100"/>
        <v>1</v>
      </c>
      <c r="Z794" s="10">
        <f>IFERROR(LOOKUP(H794,{30,43,48,53,58,63,68,73,78,83,88,93,97},{42,47,52,57,62,67,72,77,82,87,92,99,100}),999)</f>
        <v>67</v>
      </c>
      <c r="AA794" s="9">
        <f t="shared" si="101"/>
        <v>2.5</v>
      </c>
      <c r="AB794" s="9">
        <f>IFERROR(IF(I794="AI",AA794-VLOOKUP(Q794,'PBT Tag Rates'!$A$6:$L$53,11,FALSE),AA794-VLOOKUP(Q794,'PBT Tag Rates'!$A$6:$L$53,12,FALSE)),0)</f>
        <v>2.4586968734976251</v>
      </c>
      <c r="AC794" s="9">
        <f t="shared" si="102"/>
        <v>14.809007825118979</v>
      </c>
      <c r="AD794" s="12" t="s">
        <v>1969</v>
      </c>
      <c r="AE794" s="8"/>
    </row>
    <row r="795" spans="1:31" x14ac:dyDescent="0.25">
      <c r="A795" t="s">
        <v>2078</v>
      </c>
      <c r="B795" t="s">
        <v>3305</v>
      </c>
      <c r="C795" t="s">
        <v>3306</v>
      </c>
      <c r="D795" s="1">
        <v>45539</v>
      </c>
      <c r="E795">
        <f t="shared" si="97"/>
        <v>40</v>
      </c>
      <c r="F795" t="s">
        <v>6</v>
      </c>
      <c r="G795">
        <v>650</v>
      </c>
      <c r="H795">
        <f t="shared" si="96"/>
        <v>65</v>
      </c>
      <c r="I795" t="s">
        <v>9</v>
      </c>
      <c r="J795">
        <v>1</v>
      </c>
      <c r="K795" t="s">
        <v>8</v>
      </c>
      <c r="L795" t="s">
        <v>8</v>
      </c>
      <c r="M795" t="s">
        <v>6</v>
      </c>
      <c r="N795" t="str">
        <f t="shared" si="98"/>
        <v>M</v>
      </c>
      <c r="O795" t="s">
        <v>7758</v>
      </c>
      <c r="P795" t="s">
        <v>7759</v>
      </c>
      <c r="Q795" t="s">
        <v>940</v>
      </c>
      <c r="R795">
        <v>3</v>
      </c>
      <c r="S795">
        <f t="shared" si="99"/>
        <v>2021</v>
      </c>
      <c r="T795" t="s">
        <v>12</v>
      </c>
      <c r="U795">
        <v>1</v>
      </c>
      <c r="V795" t="s">
        <v>941</v>
      </c>
      <c r="W795">
        <f>VLOOKUP(Q795,'PBT Tag Rates'!$A$6:$D$67,4,FALSE)</f>
        <v>0.98140000000000005</v>
      </c>
      <c r="X795">
        <v>1</v>
      </c>
      <c r="Y795" s="8">
        <f t="shared" si="100"/>
        <v>1</v>
      </c>
      <c r="Z795" s="10">
        <f>IFERROR(LOOKUP(H795,{30,43,48,53,58,63,68,73,78,83,88,93,97},{42,47,52,57,62,67,72,77,82,87,92,99,100}),999)</f>
        <v>67</v>
      </c>
      <c r="AA795" s="9">
        <f t="shared" si="101"/>
        <v>2.5</v>
      </c>
      <c r="AB795" s="9">
        <f>IFERROR(IF(I795="AI",AA795-VLOOKUP(Q795,'PBT Tag Rates'!$A$6:$L$53,11,FALSE),AA795-VLOOKUP(Q795,'PBT Tag Rates'!$A$6:$L$53,12,FALSE)),0)</f>
        <v>2.5189525168127163</v>
      </c>
      <c r="AC795" s="9">
        <f t="shared" si="102"/>
        <v>15.171934342405097</v>
      </c>
      <c r="AD795" s="12" t="s">
        <v>1969</v>
      </c>
      <c r="AE795" s="8"/>
    </row>
    <row r="796" spans="1:31" x14ac:dyDescent="0.25">
      <c r="A796" t="s">
        <v>2078</v>
      </c>
      <c r="B796" t="s">
        <v>3307</v>
      </c>
      <c r="C796" t="s">
        <v>3308</v>
      </c>
      <c r="D796" s="1">
        <v>45539</v>
      </c>
      <c r="E796">
        <f t="shared" si="97"/>
        <v>40</v>
      </c>
      <c r="F796" t="s">
        <v>14</v>
      </c>
      <c r="G796">
        <v>720</v>
      </c>
      <c r="H796">
        <f t="shared" si="96"/>
        <v>72</v>
      </c>
      <c r="I796" t="s">
        <v>7</v>
      </c>
      <c r="J796" t="s">
        <v>8</v>
      </c>
      <c r="K796" t="s">
        <v>6839</v>
      </c>
      <c r="L796" t="s">
        <v>8</v>
      </c>
      <c r="M796" t="s">
        <v>14</v>
      </c>
      <c r="N796" t="str">
        <f t="shared" si="98"/>
        <v>F</v>
      </c>
      <c r="O796" t="s">
        <v>545</v>
      </c>
      <c r="P796" t="s">
        <v>1545</v>
      </c>
      <c r="Q796" t="s">
        <v>295</v>
      </c>
      <c r="R796">
        <v>4</v>
      </c>
      <c r="S796">
        <f t="shared" si="99"/>
        <v>2020</v>
      </c>
      <c r="T796" t="s">
        <v>12</v>
      </c>
      <c r="U796">
        <v>1</v>
      </c>
      <c r="V796" t="s">
        <v>892</v>
      </c>
      <c r="W796">
        <f>VLOOKUP(Q796,'PBT Tag Rates'!$A$6:$D$67,4,FALSE)</f>
        <v>0.98961045999999997</v>
      </c>
      <c r="X796">
        <v>1</v>
      </c>
      <c r="Y796" s="8">
        <f t="shared" si="100"/>
        <v>1</v>
      </c>
      <c r="Z796" s="10">
        <f>IFERROR(LOOKUP(H796,{30,43,48,53,58,63,68,73,78,83,88,93,97},{42,47,52,57,62,67,72,77,82,87,92,99,100}),999)</f>
        <v>72</v>
      </c>
      <c r="AA796" s="9">
        <f t="shared" si="101"/>
        <v>2.5</v>
      </c>
      <c r="AB796" s="9">
        <f>IFERROR(IF(I796="AI",AA796-VLOOKUP(Q796,'PBT Tag Rates'!$A$6:$L$53,11,FALSE),AA796-VLOOKUP(Q796,'PBT Tag Rates'!$A$6:$L$53,12,FALSE)),0)</f>
        <v>2.5104986157886811</v>
      </c>
      <c r="AC796" s="9">
        <f t="shared" si="102"/>
        <v>15.121015545636293</v>
      </c>
      <c r="AD796" s="12" t="s">
        <v>1969</v>
      </c>
      <c r="AE796" s="8"/>
    </row>
    <row r="797" spans="1:31" x14ac:dyDescent="0.25">
      <c r="A797" t="s">
        <v>2078</v>
      </c>
      <c r="B797" t="s">
        <v>3309</v>
      </c>
      <c r="C797" t="s">
        <v>3310</v>
      </c>
      <c r="D797" s="1">
        <v>45539</v>
      </c>
      <c r="E797">
        <f t="shared" si="97"/>
        <v>40</v>
      </c>
      <c r="F797" t="s">
        <v>14</v>
      </c>
      <c r="G797">
        <v>800</v>
      </c>
      <c r="H797">
        <f t="shared" si="96"/>
        <v>80</v>
      </c>
      <c r="I797" t="s">
        <v>7</v>
      </c>
      <c r="J797" t="s">
        <v>8</v>
      </c>
      <c r="K797" t="s">
        <v>6840</v>
      </c>
      <c r="L797" t="s">
        <v>8</v>
      </c>
      <c r="M797" t="s">
        <v>14</v>
      </c>
      <c r="N797" t="str">
        <f t="shared" si="98"/>
        <v>F</v>
      </c>
      <c r="O797" t="s">
        <v>7760</v>
      </c>
      <c r="P797" t="s">
        <v>7761</v>
      </c>
      <c r="Q797" t="s">
        <v>295</v>
      </c>
      <c r="R797">
        <v>4</v>
      </c>
      <c r="S797">
        <f t="shared" si="99"/>
        <v>2020</v>
      </c>
      <c r="T797" t="s">
        <v>12</v>
      </c>
      <c r="U797">
        <v>0.999999999999998</v>
      </c>
      <c r="V797" t="s">
        <v>886</v>
      </c>
      <c r="W797">
        <f>VLOOKUP(Q797,'PBT Tag Rates'!$A$6:$D$67,4,FALSE)</f>
        <v>0.98961045999999997</v>
      </c>
      <c r="X797">
        <v>1</v>
      </c>
      <c r="Y797" s="8">
        <f t="shared" si="100"/>
        <v>1.0208333333333333</v>
      </c>
      <c r="Z797" s="10">
        <f>IFERROR(LOOKUP(H797,{30,43,48,53,58,63,68,73,78,83,88,93,97},{42,47,52,57,62,67,72,77,82,87,92,99,100}),999)</f>
        <v>82</v>
      </c>
      <c r="AA797" s="9">
        <f t="shared" si="101"/>
        <v>2.552083333333333</v>
      </c>
      <c r="AB797" s="9">
        <f>IFERROR(IF(I797="AI",AA797-VLOOKUP(Q797,'PBT Tag Rates'!$A$6:$L$53,11,FALSE),AA797-VLOOKUP(Q797,'PBT Tag Rates'!$A$6:$L$53,12,FALSE)),0)</f>
        <v>2.5625819491220141</v>
      </c>
      <c r="AC797" s="9">
        <f t="shared" si="102"/>
        <v>15.434719320674812</v>
      </c>
      <c r="AD797" s="12" t="s">
        <v>1969</v>
      </c>
      <c r="AE797" s="8"/>
    </row>
    <row r="798" spans="1:31" x14ac:dyDescent="0.25">
      <c r="A798" t="s">
        <v>2078</v>
      </c>
      <c r="B798" t="s">
        <v>3311</v>
      </c>
      <c r="C798" t="s">
        <v>3312</v>
      </c>
      <c r="D798" s="1">
        <v>45539</v>
      </c>
      <c r="E798">
        <f t="shared" si="97"/>
        <v>40</v>
      </c>
      <c r="F798" t="s">
        <v>6</v>
      </c>
      <c r="G798">
        <v>620</v>
      </c>
      <c r="H798">
        <f t="shared" si="96"/>
        <v>62</v>
      </c>
      <c r="I798" t="s">
        <v>7</v>
      </c>
      <c r="J798" t="s">
        <v>8</v>
      </c>
      <c r="K798" t="s">
        <v>8</v>
      </c>
      <c r="L798" t="s">
        <v>8</v>
      </c>
      <c r="M798" t="s">
        <v>6</v>
      </c>
      <c r="N798" t="str">
        <f t="shared" si="98"/>
        <v>M</v>
      </c>
      <c r="O798" t="s">
        <v>7762</v>
      </c>
      <c r="P798" t="s">
        <v>7763</v>
      </c>
      <c r="Q798" t="s">
        <v>940</v>
      </c>
      <c r="R798">
        <v>3</v>
      </c>
      <c r="S798">
        <f t="shared" si="99"/>
        <v>2021</v>
      </c>
      <c r="T798" t="s">
        <v>12</v>
      </c>
      <c r="U798">
        <v>1.00000000000001</v>
      </c>
      <c r="V798" t="s">
        <v>888</v>
      </c>
      <c r="W798">
        <f>VLOOKUP(Q798,'PBT Tag Rates'!$A$6:$D$67,4,FALSE)</f>
        <v>0.98140000000000005</v>
      </c>
      <c r="X798">
        <v>1</v>
      </c>
      <c r="Y798" s="8">
        <f t="shared" si="100"/>
        <v>1.0476190476190477</v>
      </c>
      <c r="Z798" s="10">
        <f>IFERROR(LOOKUP(H798,{30,43,48,53,58,63,68,73,78,83,88,93,97},{42,47,52,57,62,67,72,77,82,87,92,99,100}),999)</f>
        <v>62</v>
      </c>
      <c r="AA798" s="9">
        <f t="shared" si="101"/>
        <v>2.6190476190476191</v>
      </c>
      <c r="AB798" s="9">
        <f>IFERROR(IF(I798="AI",AA798-VLOOKUP(Q798,'PBT Tag Rates'!$A$6:$L$53,11,FALSE),AA798-VLOOKUP(Q798,'PBT Tag Rates'!$A$6:$L$53,12,FALSE)),0)</f>
        <v>2.6380001358603358</v>
      </c>
      <c r="AC798" s="9">
        <f t="shared" si="102"/>
        <v>15.888971542493147</v>
      </c>
      <c r="AD798" s="12" t="s">
        <v>1969</v>
      </c>
      <c r="AE798" s="8"/>
    </row>
    <row r="799" spans="1:31" x14ac:dyDescent="0.25">
      <c r="A799" t="s">
        <v>2078</v>
      </c>
      <c r="B799" t="s">
        <v>3313</v>
      </c>
      <c r="C799" t="s">
        <v>3314</v>
      </c>
      <c r="D799" s="1">
        <v>45539</v>
      </c>
      <c r="E799">
        <f t="shared" si="97"/>
        <v>40</v>
      </c>
      <c r="F799" t="s">
        <v>14</v>
      </c>
      <c r="G799">
        <v>690</v>
      </c>
      <c r="H799">
        <f t="shared" si="96"/>
        <v>69</v>
      </c>
      <c r="I799" t="s">
        <v>9</v>
      </c>
      <c r="J799">
        <v>1</v>
      </c>
      <c r="K799" t="s">
        <v>8</v>
      </c>
      <c r="L799" t="s">
        <v>8</v>
      </c>
      <c r="M799" t="s">
        <v>14</v>
      </c>
      <c r="N799" t="str">
        <f t="shared" si="98"/>
        <v>F</v>
      </c>
      <c r="O799" t="s">
        <v>1809</v>
      </c>
      <c r="P799" t="s">
        <v>7764</v>
      </c>
      <c r="Q799" t="s">
        <v>171</v>
      </c>
      <c r="R799">
        <v>5</v>
      </c>
      <c r="S799">
        <f t="shared" si="99"/>
        <v>2019</v>
      </c>
      <c r="T799" t="s">
        <v>12</v>
      </c>
      <c r="U799">
        <v>1</v>
      </c>
      <c r="V799" t="s">
        <v>949</v>
      </c>
      <c r="W799">
        <f>VLOOKUP(Q799,'PBT Tag Rates'!$A$6:$D$67,4,FALSE)</f>
        <v>0.95971980899999998</v>
      </c>
      <c r="X799">
        <v>1</v>
      </c>
      <c r="Y799" s="8">
        <f t="shared" si="100"/>
        <v>1</v>
      </c>
      <c r="Z799" s="10">
        <f>IFERROR(LOOKUP(H799,{30,43,48,53,58,63,68,73,78,83,88,93,97},{42,47,52,57,62,67,72,77,82,87,92,99,100}),999)</f>
        <v>72</v>
      </c>
      <c r="AA799" s="9">
        <f t="shared" si="101"/>
        <v>2.5</v>
      </c>
      <c r="AB799" s="9">
        <f>IFERROR(IF(I799="AI",AA799-VLOOKUP(Q799,'PBT Tag Rates'!$A$6:$L$53,11,FALSE),AA799-VLOOKUP(Q799,'PBT Tag Rates'!$A$6:$L$53,12,FALSE)),0)</f>
        <v>2.541970782120222</v>
      </c>
      <c r="AC799" s="9">
        <f t="shared" si="102"/>
        <v>15.310575943463711</v>
      </c>
      <c r="AD799" s="12" t="s">
        <v>676</v>
      </c>
      <c r="AE799" s="8"/>
    </row>
    <row r="800" spans="1:31" x14ac:dyDescent="0.25">
      <c r="A800" t="s">
        <v>2078</v>
      </c>
      <c r="B800" t="s">
        <v>3315</v>
      </c>
      <c r="C800" t="s">
        <v>3316</v>
      </c>
      <c r="D800" s="1">
        <v>45539</v>
      </c>
      <c r="E800">
        <f t="shared" si="97"/>
        <v>40</v>
      </c>
      <c r="F800" t="s">
        <v>6</v>
      </c>
      <c r="G800">
        <v>620</v>
      </c>
      <c r="H800">
        <f t="shared" si="96"/>
        <v>62</v>
      </c>
      <c r="I800" t="s">
        <v>7</v>
      </c>
      <c r="J800" t="s">
        <v>8</v>
      </c>
      <c r="K800" t="s">
        <v>8</v>
      </c>
      <c r="L800" t="s">
        <v>8</v>
      </c>
      <c r="M800" t="s">
        <v>6</v>
      </c>
      <c r="N800" t="str">
        <f t="shared" si="98"/>
        <v>M</v>
      </c>
      <c r="O800" t="s">
        <v>8</v>
      </c>
      <c r="P800" t="s">
        <v>8</v>
      </c>
      <c r="Q800" t="s">
        <v>11</v>
      </c>
      <c r="R800" t="s">
        <v>8</v>
      </c>
      <c r="S800" t="str">
        <f t="shared" si="99"/>
        <v>U</v>
      </c>
      <c r="T800" t="s">
        <v>12</v>
      </c>
      <c r="U800">
        <v>0.999999999999997</v>
      </c>
      <c r="V800" t="s">
        <v>8</v>
      </c>
      <c r="W800">
        <f>VLOOKUP(Q800,'PBT Tag Rates'!$A$6:$D$67,4,FALSE)</f>
        <v>1</v>
      </c>
      <c r="X800">
        <v>1</v>
      </c>
      <c r="Y800" s="8">
        <f t="shared" si="100"/>
        <v>1.0476190476190477</v>
      </c>
      <c r="Z800" s="10">
        <f>IFERROR(LOOKUP(H800,{30,43,48,53,58,63,68,73,78,83,88,93,97},{42,47,52,57,62,67,72,77,82,87,92,99,100}),999)</f>
        <v>62</v>
      </c>
      <c r="AA800" s="9">
        <f t="shared" si="101"/>
        <v>2.6190476190476191</v>
      </c>
      <c r="AB800" s="9">
        <f>IFERROR(IF(I800="AI",AA800-VLOOKUP(Q800,'PBT Tag Rates'!$A$6:$L$53,11,FALSE),AA800-VLOOKUP(Q800,'PBT Tag Rates'!$A$6:$L$53,12,FALSE)),0)</f>
        <v>2.5777444925452442</v>
      </c>
      <c r="AC800" s="9">
        <f t="shared" si="102"/>
        <v>15.526045025207026</v>
      </c>
      <c r="AD800" s="12" t="s">
        <v>1969</v>
      </c>
      <c r="AE800" s="8"/>
    </row>
    <row r="801" spans="1:31" x14ac:dyDescent="0.25">
      <c r="A801" t="s">
        <v>2078</v>
      </c>
      <c r="B801" t="s">
        <v>3317</v>
      </c>
      <c r="C801" t="s">
        <v>3318</v>
      </c>
      <c r="D801" s="1">
        <v>45539</v>
      </c>
      <c r="E801">
        <f t="shared" si="97"/>
        <v>40</v>
      </c>
      <c r="F801" t="s">
        <v>14</v>
      </c>
      <c r="G801">
        <v>840</v>
      </c>
      <c r="H801">
        <f t="shared" si="96"/>
        <v>84</v>
      </c>
      <c r="I801" t="s">
        <v>7</v>
      </c>
      <c r="J801" t="s">
        <v>8</v>
      </c>
      <c r="K801" t="s">
        <v>6841</v>
      </c>
      <c r="L801" t="s">
        <v>8</v>
      </c>
      <c r="M801" t="s">
        <v>14</v>
      </c>
      <c r="N801" t="str">
        <f t="shared" si="98"/>
        <v>F</v>
      </c>
      <c r="O801" t="s">
        <v>320</v>
      </c>
      <c r="P801" t="s">
        <v>321</v>
      </c>
      <c r="Q801" t="s">
        <v>171</v>
      </c>
      <c r="R801">
        <v>5</v>
      </c>
      <c r="S801">
        <f t="shared" si="99"/>
        <v>2019</v>
      </c>
      <c r="T801" t="s">
        <v>12</v>
      </c>
      <c r="U801">
        <v>0.999999999999997</v>
      </c>
      <c r="V801" t="s">
        <v>886</v>
      </c>
      <c r="W801">
        <f>VLOOKUP(Q801,'PBT Tag Rates'!$A$6:$D$67,4,FALSE)</f>
        <v>0.95971980899999998</v>
      </c>
      <c r="X801">
        <v>1</v>
      </c>
      <c r="Y801" s="8">
        <f t="shared" si="100"/>
        <v>1</v>
      </c>
      <c r="Z801" s="10">
        <f>IFERROR(LOOKUP(H801,{30,43,48,53,58,63,68,73,78,83,88,93,97},{42,47,52,57,62,67,72,77,82,87,92,99,100}),999)</f>
        <v>87</v>
      </c>
      <c r="AA801" s="9">
        <f t="shared" si="101"/>
        <v>2.5</v>
      </c>
      <c r="AB801" s="9">
        <f>IFERROR(IF(I801="AI",AA801-VLOOKUP(Q801,'PBT Tag Rates'!$A$6:$L$53,11,FALSE),AA801-VLOOKUP(Q801,'PBT Tag Rates'!$A$6:$L$53,12,FALSE)),0)</f>
        <v>2.541970782120222</v>
      </c>
      <c r="AC801" s="9">
        <f t="shared" si="102"/>
        <v>15.310575943463711</v>
      </c>
      <c r="AD801" s="12" t="s">
        <v>1969</v>
      </c>
      <c r="AE801" s="8"/>
    </row>
    <row r="802" spans="1:31" x14ac:dyDescent="0.25">
      <c r="A802" t="s">
        <v>2078</v>
      </c>
      <c r="B802" t="s">
        <v>3319</v>
      </c>
      <c r="C802" t="s">
        <v>3320</v>
      </c>
      <c r="D802" s="1">
        <v>45539</v>
      </c>
      <c r="E802">
        <f t="shared" si="97"/>
        <v>40</v>
      </c>
      <c r="F802" t="s">
        <v>6</v>
      </c>
      <c r="G802">
        <v>510</v>
      </c>
      <c r="H802">
        <f t="shared" si="96"/>
        <v>51</v>
      </c>
      <c r="I802" t="s">
        <v>7</v>
      </c>
      <c r="J802" t="s">
        <v>8</v>
      </c>
      <c r="K802" t="s">
        <v>8</v>
      </c>
      <c r="L802" t="s">
        <v>8</v>
      </c>
      <c r="M802" t="s">
        <v>6</v>
      </c>
      <c r="N802" t="str">
        <f t="shared" si="98"/>
        <v>M</v>
      </c>
      <c r="O802" t="s">
        <v>7765</v>
      </c>
      <c r="P802" t="s">
        <v>7766</v>
      </c>
      <c r="Q802" t="s">
        <v>7200</v>
      </c>
      <c r="R802">
        <v>2</v>
      </c>
      <c r="S802">
        <f t="shared" si="99"/>
        <v>2022</v>
      </c>
      <c r="T802" t="s">
        <v>12</v>
      </c>
      <c r="U802">
        <v>1</v>
      </c>
      <c r="V802" t="s">
        <v>892</v>
      </c>
      <c r="W802">
        <f>VLOOKUP(Q802,'PBT Tag Rates'!$A$6:$D$67,4,FALSE)</f>
        <v>0.98</v>
      </c>
      <c r="X802">
        <v>1</v>
      </c>
      <c r="Y802" s="8">
        <f t="shared" si="100"/>
        <v>1</v>
      </c>
      <c r="Z802" s="10">
        <f>IFERROR(LOOKUP(H802,{30,43,48,53,58,63,68,73,78,83,88,93,97},{42,47,52,57,62,67,72,77,82,87,92,99,100}),999)</f>
        <v>52</v>
      </c>
      <c r="AA802" s="9">
        <f t="shared" si="101"/>
        <v>2.5</v>
      </c>
      <c r="AB802" s="9">
        <f>IFERROR(IF(I802="AI",AA802-VLOOKUP(Q802,'PBT Tag Rates'!$A$6:$L$53,11,FALSE),AA802-VLOOKUP(Q802,'PBT Tag Rates'!$A$6:$L$53,12,FALSE)),0)</f>
        <v>2.5204081632653064</v>
      </c>
      <c r="AC802" s="9">
        <f t="shared" si="102"/>
        <v>15.180701864721238</v>
      </c>
      <c r="AD802" s="12" t="s">
        <v>1969</v>
      </c>
      <c r="AE802" s="8"/>
    </row>
    <row r="803" spans="1:31" x14ac:dyDescent="0.25">
      <c r="A803" t="s">
        <v>2078</v>
      </c>
      <c r="B803" t="s">
        <v>3321</v>
      </c>
      <c r="C803" t="s">
        <v>1584</v>
      </c>
      <c r="D803" s="1">
        <v>45539</v>
      </c>
      <c r="E803">
        <f t="shared" si="97"/>
        <v>40</v>
      </c>
      <c r="F803" t="s">
        <v>14</v>
      </c>
      <c r="G803">
        <v>720</v>
      </c>
      <c r="H803">
        <f t="shared" si="96"/>
        <v>72</v>
      </c>
      <c r="I803" t="s">
        <v>7</v>
      </c>
      <c r="J803" t="s">
        <v>8</v>
      </c>
      <c r="K803" t="s">
        <v>6842</v>
      </c>
      <c r="L803" t="s">
        <v>8</v>
      </c>
      <c r="M803" t="s">
        <v>14</v>
      </c>
      <c r="N803" t="str">
        <f t="shared" si="98"/>
        <v>F</v>
      </c>
      <c r="O803" t="s">
        <v>7767</v>
      </c>
      <c r="P803" t="s">
        <v>7768</v>
      </c>
      <c r="Q803" t="s">
        <v>295</v>
      </c>
      <c r="R803">
        <v>4</v>
      </c>
      <c r="S803">
        <f t="shared" si="99"/>
        <v>2020</v>
      </c>
      <c r="T803" t="s">
        <v>12</v>
      </c>
      <c r="U803">
        <v>0.999999999999998</v>
      </c>
      <c r="V803" t="s">
        <v>889</v>
      </c>
      <c r="W803">
        <f>VLOOKUP(Q803,'PBT Tag Rates'!$A$6:$D$67,4,FALSE)</f>
        <v>0.98961045999999997</v>
      </c>
      <c r="X803">
        <v>1</v>
      </c>
      <c r="Y803" s="8">
        <f t="shared" si="100"/>
        <v>1</v>
      </c>
      <c r="Z803" s="10">
        <f>IFERROR(LOOKUP(H803,{30,43,48,53,58,63,68,73,78,83,88,93,97},{42,47,52,57,62,67,72,77,82,87,92,99,100}),999)</f>
        <v>72</v>
      </c>
      <c r="AA803" s="9">
        <f t="shared" si="101"/>
        <v>2.5</v>
      </c>
      <c r="AB803" s="9">
        <f>IFERROR(IF(I803="AI",AA803-VLOOKUP(Q803,'PBT Tag Rates'!$A$6:$L$53,11,FALSE),AA803-VLOOKUP(Q803,'PBT Tag Rates'!$A$6:$L$53,12,FALSE)),0)</f>
        <v>2.5104986157886811</v>
      </c>
      <c r="AC803" s="9">
        <f t="shared" si="102"/>
        <v>15.121015545636293</v>
      </c>
      <c r="AD803" s="12" t="s">
        <v>1969</v>
      </c>
      <c r="AE803" s="8"/>
    </row>
    <row r="804" spans="1:31" x14ac:dyDescent="0.25">
      <c r="A804" t="s">
        <v>2078</v>
      </c>
      <c r="B804" t="s">
        <v>3322</v>
      </c>
      <c r="C804" t="s">
        <v>3323</v>
      </c>
      <c r="D804" s="1">
        <v>45539</v>
      </c>
      <c r="E804">
        <f t="shared" si="97"/>
        <v>40</v>
      </c>
      <c r="F804" t="s">
        <v>14</v>
      </c>
      <c r="G804">
        <v>700</v>
      </c>
      <c r="H804">
        <f t="shared" si="96"/>
        <v>70</v>
      </c>
      <c r="I804" t="s">
        <v>9</v>
      </c>
      <c r="J804">
        <v>1</v>
      </c>
      <c r="K804" t="s">
        <v>8</v>
      </c>
      <c r="L804" t="s">
        <v>8</v>
      </c>
      <c r="M804" t="s">
        <v>14</v>
      </c>
      <c r="N804" t="str">
        <f t="shared" si="98"/>
        <v>F</v>
      </c>
      <c r="O804" t="s">
        <v>7769</v>
      </c>
      <c r="P804" t="s">
        <v>7770</v>
      </c>
      <c r="Q804" t="s">
        <v>940</v>
      </c>
      <c r="R804">
        <v>3</v>
      </c>
      <c r="S804">
        <f t="shared" si="99"/>
        <v>2021</v>
      </c>
      <c r="T804" t="s">
        <v>12</v>
      </c>
      <c r="U804">
        <v>0.999999999999998</v>
      </c>
      <c r="V804" t="s">
        <v>886</v>
      </c>
      <c r="W804">
        <f>VLOOKUP(Q804,'PBT Tag Rates'!$A$6:$D$67,4,FALSE)</f>
        <v>0.98140000000000005</v>
      </c>
      <c r="X804">
        <v>1</v>
      </c>
      <c r="Y804" s="8">
        <f t="shared" si="100"/>
        <v>1</v>
      </c>
      <c r="Z804" s="10">
        <f>IFERROR(LOOKUP(H804,{30,43,48,53,58,63,68,73,78,83,88,93,97},{42,47,52,57,62,67,72,77,82,87,92,99,100}),999)</f>
        <v>72</v>
      </c>
      <c r="AA804" s="9">
        <f t="shared" si="101"/>
        <v>2.5</v>
      </c>
      <c r="AB804" s="9">
        <f>IFERROR(IF(I804="AI",AA804-VLOOKUP(Q804,'PBT Tag Rates'!$A$6:$L$53,11,FALSE),AA804-VLOOKUP(Q804,'PBT Tag Rates'!$A$6:$L$53,12,FALSE)),0)</f>
        <v>2.5189525168127163</v>
      </c>
      <c r="AC804" s="9">
        <f t="shared" si="102"/>
        <v>15.171934342405097</v>
      </c>
      <c r="AD804" s="12" t="s">
        <v>1969</v>
      </c>
      <c r="AE804" s="8"/>
    </row>
    <row r="805" spans="1:31" x14ac:dyDescent="0.25">
      <c r="A805" t="s">
        <v>2078</v>
      </c>
      <c r="B805" t="s">
        <v>3324</v>
      </c>
      <c r="C805" t="s">
        <v>3325</v>
      </c>
      <c r="D805" s="1">
        <v>45539</v>
      </c>
      <c r="E805">
        <f t="shared" si="97"/>
        <v>40</v>
      </c>
      <c r="F805" t="s">
        <v>14</v>
      </c>
      <c r="G805">
        <v>800</v>
      </c>
      <c r="H805">
        <f t="shared" si="96"/>
        <v>80</v>
      </c>
      <c r="I805" t="s">
        <v>7</v>
      </c>
      <c r="J805" t="s">
        <v>8</v>
      </c>
      <c r="K805" t="s">
        <v>6843</v>
      </c>
      <c r="L805" t="s">
        <v>8</v>
      </c>
      <c r="M805" t="s">
        <v>14</v>
      </c>
      <c r="N805" t="str">
        <f t="shared" si="98"/>
        <v>F</v>
      </c>
      <c r="O805" t="s">
        <v>7771</v>
      </c>
      <c r="P805" t="s">
        <v>7772</v>
      </c>
      <c r="Q805" t="s">
        <v>171</v>
      </c>
      <c r="R805">
        <v>5</v>
      </c>
      <c r="S805">
        <f t="shared" si="99"/>
        <v>2019</v>
      </c>
      <c r="T805" t="s">
        <v>12</v>
      </c>
      <c r="U805">
        <v>0.999999999999998</v>
      </c>
      <c r="V805" t="s">
        <v>886</v>
      </c>
      <c r="W805">
        <f>VLOOKUP(Q805,'PBT Tag Rates'!$A$6:$D$67,4,FALSE)</f>
        <v>0.95971980899999998</v>
      </c>
      <c r="X805">
        <v>1</v>
      </c>
      <c r="Y805" s="8">
        <f t="shared" si="100"/>
        <v>1.0208333333333333</v>
      </c>
      <c r="Z805" s="10">
        <f>IFERROR(LOOKUP(H805,{30,43,48,53,58,63,68,73,78,83,88,93,97},{42,47,52,57,62,67,72,77,82,87,92,99,100}),999)</f>
        <v>82</v>
      </c>
      <c r="AA805" s="9">
        <f t="shared" si="101"/>
        <v>2.552083333333333</v>
      </c>
      <c r="AB805" s="9">
        <f>IFERROR(IF(I805="AI",AA805-VLOOKUP(Q805,'PBT Tag Rates'!$A$6:$L$53,11,FALSE),AA805-VLOOKUP(Q805,'PBT Tag Rates'!$A$6:$L$53,12,FALSE)),0)</f>
        <v>2.594054115453555</v>
      </c>
      <c r="AC805" s="9">
        <f t="shared" si="102"/>
        <v>15.62427971850223</v>
      </c>
      <c r="AD805" s="12" t="s">
        <v>1969</v>
      </c>
      <c r="AE805" s="8"/>
    </row>
    <row r="806" spans="1:31" x14ac:dyDescent="0.25">
      <c r="A806" t="s">
        <v>2078</v>
      </c>
      <c r="B806" t="s">
        <v>3326</v>
      </c>
      <c r="C806" t="s">
        <v>3327</v>
      </c>
      <c r="D806" s="1">
        <v>45539</v>
      </c>
      <c r="E806">
        <f t="shared" si="97"/>
        <v>40</v>
      </c>
      <c r="F806" t="s">
        <v>6</v>
      </c>
      <c r="G806">
        <v>570</v>
      </c>
      <c r="H806">
        <f t="shared" si="96"/>
        <v>57</v>
      </c>
      <c r="I806" t="s">
        <v>9</v>
      </c>
      <c r="J806">
        <v>1</v>
      </c>
      <c r="K806" t="s">
        <v>8</v>
      </c>
      <c r="L806" t="s">
        <v>8</v>
      </c>
      <c r="M806" t="s">
        <v>6</v>
      </c>
      <c r="N806" t="str">
        <f t="shared" si="98"/>
        <v>M</v>
      </c>
      <c r="O806" t="s">
        <v>1560</v>
      </c>
      <c r="P806" t="s">
        <v>1561</v>
      </c>
      <c r="Q806" t="s">
        <v>940</v>
      </c>
      <c r="R806">
        <v>3</v>
      </c>
      <c r="S806">
        <f t="shared" si="99"/>
        <v>2021</v>
      </c>
      <c r="T806" t="s">
        <v>12</v>
      </c>
      <c r="U806">
        <v>1</v>
      </c>
      <c r="V806" t="s">
        <v>886</v>
      </c>
      <c r="W806">
        <f>VLOOKUP(Q806,'PBT Tag Rates'!$A$6:$D$67,4,FALSE)</f>
        <v>0.98140000000000005</v>
      </c>
      <c r="X806">
        <v>1</v>
      </c>
      <c r="Y806" s="8">
        <f t="shared" si="100"/>
        <v>1</v>
      </c>
      <c r="Z806" s="10">
        <f>IFERROR(LOOKUP(H806,{30,43,48,53,58,63,68,73,78,83,88,93,97},{42,47,52,57,62,67,72,77,82,87,92,99,100}),999)</f>
        <v>57</v>
      </c>
      <c r="AA806" s="9">
        <f t="shared" si="101"/>
        <v>2.5</v>
      </c>
      <c r="AB806" s="9">
        <f>IFERROR(IF(I806="AI",AA806-VLOOKUP(Q806,'PBT Tag Rates'!$A$6:$L$53,11,FALSE),AA806-VLOOKUP(Q806,'PBT Tag Rates'!$A$6:$L$53,12,FALSE)),0)</f>
        <v>2.5189525168127163</v>
      </c>
      <c r="AC806" s="9">
        <f t="shared" si="102"/>
        <v>15.171934342405097</v>
      </c>
      <c r="AD806" s="12" t="s">
        <v>1969</v>
      </c>
      <c r="AE806" s="8"/>
    </row>
    <row r="807" spans="1:31" x14ac:dyDescent="0.25">
      <c r="A807" t="s">
        <v>2078</v>
      </c>
      <c r="B807" t="s">
        <v>3328</v>
      </c>
      <c r="C807" t="s">
        <v>1586</v>
      </c>
      <c r="D807" s="1">
        <v>45539</v>
      </c>
      <c r="E807">
        <f t="shared" si="97"/>
        <v>40</v>
      </c>
      <c r="F807" t="s">
        <v>6</v>
      </c>
      <c r="G807">
        <v>570</v>
      </c>
      <c r="H807">
        <f t="shared" si="96"/>
        <v>57</v>
      </c>
      <c r="I807" t="s">
        <v>7</v>
      </c>
      <c r="J807" t="s">
        <v>8</v>
      </c>
      <c r="K807" t="s">
        <v>8</v>
      </c>
      <c r="L807" t="s">
        <v>8</v>
      </c>
      <c r="M807" t="s">
        <v>6</v>
      </c>
      <c r="N807" t="str">
        <f t="shared" si="98"/>
        <v>M</v>
      </c>
      <c r="O807" t="s">
        <v>7773</v>
      </c>
      <c r="P807" t="s">
        <v>7774</v>
      </c>
      <c r="Q807" t="s">
        <v>476</v>
      </c>
      <c r="R807">
        <v>4</v>
      </c>
      <c r="S807">
        <f t="shared" si="99"/>
        <v>2020</v>
      </c>
      <c r="T807" t="s">
        <v>12</v>
      </c>
      <c r="U807">
        <v>1</v>
      </c>
      <c r="V807" t="s">
        <v>742</v>
      </c>
      <c r="W807">
        <f>VLOOKUP(Q807,'PBT Tag Rates'!$A$6:$D$67,4,FALSE)</f>
        <v>0.98845608500000004</v>
      </c>
      <c r="X807">
        <v>1</v>
      </c>
      <c r="Y807" s="8">
        <f t="shared" si="100"/>
        <v>1</v>
      </c>
      <c r="Z807" s="10">
        <f>IFERROR(LOOKUP(H807,{30,43,48,53,58,63,68,73,78,83,88,93,97},{42,47,52,57,62,67,72,77,82,87,92,99,100}),999)</f>
        <v>57</v>
      </c>
      <c r="AA807" s="9">
        <f t="shared" si="101"/>
        <v>2.5</v>
      </c>
      <c r="AB807" s="9">
        <f>IFERROR(IF(I807="AI",AA807-VLOOKUP(Q807,'PBT Tag Rates'!$A$6:$L$53,11,FALSE),AA807-VLOOKUP(Q807,'PBT Tag Rates'!$A$6:$L$53,12,FALSE)),0)</f>
        <v>2.5116787333045756</v>
      </c>
      <c r="AC807" s="9">
        <f t="shared" si="102"/>
        <v>15.128123526175017</v>
      </c>
      <c r="AD807" s="12" t="s">
        <v>1969</v>
      </c>
      <c r="AE807" s="8"/>
    </row>
    <row r="808" spans="1:31" x14ac:dyDescent="0.25">
      <c r="A808" t="s">
        <v>2078</v>
      </c>
      <c r="B808" t="s">
        <v>3329</v>
      </c>
      <c r="C808" t="s">
        <v>3330</v>
      </c>
      <c r="D808" s="1">
        <v>45539</v>
      </c>
      <c r="E808">
        <f t="shared" si="97"/>
        <v>40</v>
      </c>
      <c r="F808" t="s">
        <v>6</v>
      </c>
      <c r="G808">
        <v>610</v>
      </c>
      <c r="H808">
        <f t="shared" si="96"/>
        <v>61</v>
      </c>
      <c r="I808" t="s">
        <v>7</v>
      </c>
      <c r="J808" t="s">
        <v>8</v>
      </c>
      <c r="K808" t="s">
        <v>8</v>
      </c>
      <c r="L808" t="s">
        <v>8</v>
      </c>
      <c r="M808" t="s">
        <v>6</v>
      </c>
      <c r="N808" t="str">
        <f t="shared" si="98"/>
        <v>M</v>
      </c>
      <c r="O808" t="s">
        <v>8</v>
      </c>
      <c r="P808" t="s">
        <v>8</v>
      </c>
      <c r="Q808" t="s">
        <v>11</v>
      </c>
      <c r="R808" t="s">
        <v>8</v>
      </c>
      <c r="S808" t="str">
        <f t="shared" si="99"/>
        <v>U</v>
      </c>
      <c r="T808" t="s">
        <v>12</v>
      </c>
      <c r="U808">
        <v>0.999999999999999</v>
      </c>
      <c r="V808" t="s">
        <v>8</v>
      </c>
      <c r="W808">
        <f>VLOOKUP(Q808,'PBT Tag Rates'!$A$6:$D$67,4,FALSE)</f>
        <v>1</v>
      </c>
      <c r="X808">
        <v>1</v>
      </c>
      <c r="Y808" s="8">
        <f t="shared" si="100"/>
        <v>1.0476190476190477</v>
      </c>
      <c r="Z808" s="10">
        <f>IFERROR(LOOKUP(H808,{30,43,48,53,58,63,68,73,78,83,88,93,97},{42,47,52,57,62,67,72,77,82,87,92,99,100}),999)</f>
        <v>62</v>
      </c>
      <c r="AA808" s="9">
        <f t="shared" si="101"/>
        <v>2.6190476190476191</v>
      </c>
      <c r="AB808" s="9">
        <f>IFERROR(IF(I808="AI",AA808-VLOOKUP(Q808,'PBT Tag Rates'!$A$6:$L$53,11,FALSE),AA808-VLOOKUP(Q808,'PBT Tag Rates'!$A$6:$L$53,12,FALSE)),0)</f>
        <v>2.5777444925452442</v>
      </c>
      <c r="AC808" s="9">
        <f t="shared" si="102"/>
        <v>15.526045025207026</v>
      </c>
      <c r="AD808" s="12" t="s">
        <v>1969</v>
      </c>
      <c r="AE808" s="8"/>
    </row>
    <row r="809" spans="1:31" x14ac:dyDescent="0.25">
      <c r="A809" t="s">
        <v>2078</v>
      </c>
      <c r="B809" t="s">
        <v>3331</v>
      </c>
      <c r="C809" t="s">
        <v>3332</v>
      </c>
      <c r="D809" s="1">
        <v>45539</v>
      </c>
      <c r="E809">
        <f t="shared" si="97"/>
        <v>40</v>
      </c>
      <c r="F809" t="s">
        <v>6</v>
      </c>
      <c r="G809">
        <v>750</v>
      </c>
      <c r="H809">
        <f t="shared" si="96"/>
        <v>75</v>
      </c>
      <c r="I809" t="s">
        <v>7</v>
      </c>
      <c r="J809" t="s">
        <v>8</v>
      </c>
      <c r="K809" t="s">
        <v>6844</v>
      </c>
      <c r="L809" t="s">
        <v>8</v>
      </c>
      <c r="M809" t="s">
        <v>6</v>
      </c>
      <c r="N809" t="str">
        <f t="shared" si="98"/>
        <v>M</v>
      </c>
      <c r="O809" t="s">
        <v>7775</v>
      </c>
      <c r="P809" t="s">
        <v>7776</v>
      </c>
      <c r="Q809" t="s">
        <v>295</v>
      </c>
      <c r="R809">
        <v>4</v>
      </c>
      <c r="S809">
        <f t="shared" si="99"/>
        <v>2020</v>
      </c>
      <c r="T809" t="s">
        <v>12</v>
      </c>
      <c r="U809">
        <v>0.999999999999999</v>
      </c>
      <c r="V809" t="s">
        <v>886</v>
      </c>
      <c r="W809">
        <f>VLOOKUP(Q809,'PBT Tag Rates'!$A$6:$D$67,4,FALSE)</f>
        <v>0.98961045999999997</v>
      </c>
      <c r="X809">
        <v>1</v>
      </c>
      <c r="Y809" s="8">
        <f t="shared" si="100"/>
        <v>1.0104166666666667</v>
      </c>
      <c r="Z809" s="10">
        <f>IFERROR(LOOKUP(H809,{30,43,48,53,58,63,68,73,78,83,88,93,97},{42,47,52,57,62,67,72,77,82,87,92,99,100}),999)</f>
        <v>77</v>
      </c>
      <c r="AA809" s="9">
        <f t="shared" si="101"/>
        <v>2.5260416666666665</v>
      </c>
      <c r="AB809" s="9">
        <f>IFERROR(IF(I809="AI",AA809-VLOOKUP(Q809,'PBT Tag Rates'!$A$6:$L$53,11,FALSE),AA809-VLOOKUP(Q809,'PBT Tag Rates'!$A$6:$L$53,12,FALSE)),0)</f>
        <v>2.5365402824553476</v>
      </c>
      <c r="AC809" s="9">
        <f t="shared" si="102"/>
        <v>15.277867433155553</v>
      </c>
      <c r="AD809" s="12" t="s">
        <v>1969</v>
      </c>
      <c r="AE809" s="8"/>
    </row>
    <row r="810" spans="1:31" x14ac:dyDescent="0.25">
      <c r="A810" t="s">
        <v>2078</v>
      </c>
      <c r="B810" t="s">
        <v>3333</v>
      </c>
      <c r="C810" t="s">
        <v>1588</v>
      </c>
      <c r="D810" s="1">
        <v>45539</v>
      </c>
      <c r="E810">
        <f t="shared" si="97"/>
        <v>40</v>
      </c>
      <c r="F810" t="s">
        <v>6</v>
      </c>
      <c r="G810">
        <v>680</v>
      </c>
      <c r="H810">
        <f t="shared" si="96"/>
        <v>68</v>
      </c>
      <c r="I810" t="s">
        <v>9</v>
      </c>
      <c r="J810">
        <v>1</v>
      </c>
      <c r="K810" t="s">
        <v>8</v>
      </c>
      <c r="L810" t="s">
        <v>8</v>
      </c>
      <c r="M810" t="s">
        <v>6</v>
      </c>
      <c r="N810" t="str">
        <f t="shared" si="98"/>
        <v>M</v>
      </c>
      <c r="O810" t="s">
        <v>1867</v>
      </c>
      <c r="P810" t="s">
        <v>7777</v>
      </c>
      <c r="Q810" t="s">
        <v>295</v>
      </c>
      <c r="R810">
        <v>4</v>
      </c>
      <c r="S810">
        <f t="shared" si="99"/>
        <v>2020</v>
      </c>
      <c r="T810" t="s">
        <v>12</v>
      </c>
      <c r="U810">
        <v>1</v>
      </c>
      <c r="V810" t="s">
        <v>888</v>
      </c>
      <c r="W810">
        <f>VLOOKUP(Q810,'PBT Tag Rates'!$A$6:$D$67,4,FALSE)</f>
        <v>0.98961045999999997</v>
      </c>
      <c r="X810">
        <v>1</v>
      </c>
      <c r="Y810" s="8">
        <f t="shared" si="100"/>
        <v>1.028169014084507</v>
      </c>
      <c r="Z810" s="10">
        <f>IFERROR(LOOKUP(H810,{30,43,48,53,58,63,68,73,78,83,88,93,97},{42,47,52,57,62,67,72,77,82,87,92,99,100}),999)</f>
        <v>72</v>
      </c>
      <c r="AA810" s="9">
        <f t="shared" si="101"/>
        <v>2.5704225352112675</v>
      </c>
      <c r="AB810" s="9">
        <f>IFERROR(IF(I810="AI",AA810-VLOOKUP(Q810,'PBT Tag Rates'!$A$6:$L$53,11,FALSE),AA810-VLOOKUP(Q810,'PBT Tag Rates'!$A$6:$L$53,12,FALSE)),0)</f>
        <v>2.5809211509999486</v>
      </c>
      <c r="AC810" s="9">
        <f t="shared" si="102"/>
        <v>15.545178396392602</v>
      </c>
      <c r="AD810" s="12" t="s">
        <v>1969</v>
      </c>
      <c r="AE810" s="8"/>
    </row>
    <row r="811" spans="1:31" x14ac:dyDescent="0.25">
      <c r="A811" t="s">
        <v>2078</v>
      </c>
      <c r="B811" t="s">
        <v>3334</v>
      </c>
      <c r="C811" t="s">
        <v>3335</v>
      </c>
      <c r="D811" s="1">
        <v>45539</v>
      </c>
      <c r="E811">
        <f t="shared" si="97"/>
        <v>40</v>
      </c>
      <c r="F811" t="s">
        <v>6</v>
      </c>
      <c r="G811">
        <v>710</v>
      </c>
      <c r="H811">
        <f t="shared" si="96"/>
        <v>71</v>
      </c>
      <c r="I811" t="s">
        <v>7</v>
      </c>
      <c r="J811" t="s">
        <v>8</v>
      </c>
      <c r="K811" t="s">
        <v>6845</v>
      </c>
      <c r="L811" t="s">
        <v>8</v>
      </c>
      <c r="M811" t="s">
        <v>6</v>
      </c>
      <c r="N811" t="str">
        <f t="shared" si="98"/>
        <v>M</v>
      </c>
      <c r="O811" t="s">
        <v>1663</v>
      </c>
      <c r="P811" t="s">
        <v>1664</v>
      </c>
      <c r="Q811" t="s">
        <v>940</v>
      </c>
      <c r="R811">
        <v>3</v>
      </c>
      <c r="S811">
        <f t="shared" si="99"/>
        <v>2021</v>
      </c>
      <c r="T811" t="s">
        <v>12</v>
      </c>
      <c r="U811">
        <v>1</v>
      </c>
      <c r="V811" t="s">
        <v>886</v>
      </c>
      <c r="W811">
        <f>VLOOKUP(Q811,'PBT Tag Rates'!$A$6:$D$67,4,FALSE)</f>
        <v>0.98140000000000005</v>
      </c>
      <c r="X811">
        <v>1</v>
      </c>
      <c r="Y811" s="8">
        <f t="shared" si="100"/>
        <v>1.028169014084507</v>
      </c>
      <c r="Z811" s="10">
        <f>IFERROR(LOOKUP(H811,{30,43,48,53,58,63,68,73,78,83,88,93,97},{42,47,52,57,62,67,72,77,82,87,92,99,100}),999)</f>
        <v>72</v>
      </c>
      <c r="AA811" s="9">
        <f t="shared" si="101"/>
        <v>2.5704225352112675</v>
      </c>
      <c r="AB811" s="9">
        <f>IFERROR(IF(I811="AI",AA811-VLOOKUP(Q811,'PBT Tag Rates'!$A$6:$L$53,11,FALSE),AA811-VLOOKUP(Q811,'PBT Tag Rates'!$A$6:$L$53,12,FALSE)),0)</f>
        <v>2.5893750520239842</v>
      </c>
      <c r="AC811" s="9">
        <f t="shared" si="102"/>
        <v>15.596097193161409</v>
      </c>
      <c r="AD811" s="12" t="s">
        <v>1969</v>
      </c>
      <c r="AE811" s="8"/>
    </row>
    <row r="812" spans="1:31" x14ac:dyDescent="0.25">
      <c r="A812" t="s">
        <v>2078</v>
      </c>
      <c r="B812" t="s">
        <v>3336</v>
      </c>
      <c r="C812" t="s">
        <v>3337</v>
      </c>
      <c r="D812" s="1">
        <v>45539</v>
      </c>
      <c r="E812">
        <f t="shared" si="97"/>
        <v>40</v>
      </c>
      <c r="F812" t="s">
        <v>6</v>
      </c>
      <c r="G812">
        <v>760</v>
      </c>
      <c r="H812">
        <f t="shared" si="96"/>
        <v>76</v>
      </c>
      <c r="I812" t="s">
        <v>7</v>
      </c>
      <c r="J812" t="s">
        <v>8</v>
      </c>
      <c r="K812" t="s">
        <v>6846</v>
      </c>
      <c r="L812" t="s">
        <v>8</v>
      </c>
      <c r="M812" t="s">
        <v>6</v>
      </c>
      <c r="N812" t="str">
        <f t="shared" si="98"/>
        <v>M</v>
      </c>
      <c r="O812" t="s">
        <v>7778</v>
      </c>
      <c r="P812" t="s">
        <v>7779</v>
      </c>
      <c r="Q812" t="s">
        <v>940</v>
      </c>
      <c r="R812">
        <v>3</v>
      </c>
      <c r="S812">
        <f t="shared" si="99"/>
        <v>2021</v>
      </c>
      <c r="T812" t="s">
        <v>12</v>
      </c>
      <c r="U812">
        <v>1</v>
      </c>
      <c r="V812" t="s">
        <v>886</v>
      </c>
      <c r="W812">
        <f>VLOOKUP(Q812,'PBT Tag Rates'!$A$6:$D$67,4,FALSE)</f>
        <v>0.98140000000000005</v>
      </c>
      <c r="X812">
        <v>1</v>
      </c>
      <c r="Y812" s="8">
        <f t="shared" si="100"/>
        <v>1.0104166666666667</v>
      </c>
      <c r="Z812" s="10">
        <f>IFERROR(LOOKUP(H812,{30,43,48,53,58,63,68,73,78,83,88,93,97},{42,47,52,57,62,67,72,77,82,87,92,99,100}),999)</f>
        <v>77</v>
      </c>
      <c r="AA812" s="9">
        <f t="shared" si="101"/>
        <v>2.5260416666666665</v>
      </c>
      <c r="AB812" s="9">
        <f>IFERROR(IF(I812="AI",AA812-VLOOKUP(Q812,'PBT Tag Rates'!$A$6:$L$53,11,FALSE),AA812-VLOOKUP(Q812,'PBT Tag Rates'!$A$6:$L$53,12,FALSE)),0)</f>
        <v>2.5449941834793832</v>
      </c>
      <c r="AC812" s="9">
        <f t="shared" si="102"/>
        <v>15.32878622992436</v>
      </c>
      <c r="AD812" s="12" t="s">
        <v>1969</v>
      </c>
      <c r="AE812" s="8"/>
    </row>
    <row r="813" spans="1:31" x14ac:dyDescent="0.25">
      <c r="A813" t="s">
        <v>2078</v>
      </c>
      <c r="B813" t="s">
        <v>3338</v>
      </c>
      <c r="C813" t="s">
        <v>3339</v>
      </c>
      <c r="D813" s="1">
        <v>45539</v>
      </c>
      <c r="E813">
        <f t="shared" si="97"/>
        <v>40</v>
      </c>
      <c r="F813" t="s">
        <v>14</v>
      </c>
      <c r="G813">
        <v>670</v>
      </c>
      <c r="H813">
        <f t="shared" si="96"/>
        <v>67</v>
      </c>
      <c r="I813" t="s">
        <v>9</v>
      </c>
      <c r="J813">
        <v>1</v>
      </c>
      <c r="K813" t="s">
        <v>8</v>
      </c>
      <c r="L813" t="s">
        <v>8</v>
      </c>
      <c r="M813" t="s">
        <v>14</v>
      </c>
      <c r="N813" t="str">
        <f t="shared" si="98"/>
        <v>F</v>
      </c>
      <c r="O813" t="s">
        <v>7780</v>
      </c>
      <c r="P813" t="s">
        <v>7781</v>
      </c>
      <c r="Q813" t="s">
        <v>295</v>
      </c>
      <c r="R813">
        <v>4</v>
      </c>
      <c r="S813">
        <f t="shared" si="99"/>
        <v>2020</v>
      </c>
      <c r="T813" t="s">
        <v>12</v>
      </c>
      <c r="U813">
        <v>0.999999999999999</v>
      </c>
      <c r="V813" t="s">
        <v>740</v>
      </c>
      <c r="W813">
        <f>VLOOKUP(Q813,'PBT Tag Rates'!$A$6:$D$67,4,FALSE)</f>
        <v>0.98961045999999997</v>
      </c>
      <c r="X813">
        <v>1</v>
      </c>
      <c r="Y813" s="8">
        <f t="shared" si="100"/>
        <v>1</v>
      </c>
      <c r="Z813" s="10">
        <f>IFERROR(LOOKUP(H813,{30,43,48,53,58,63,68,73,78,83,88,93,97},{42,47,52,57,62,67,72,77,82,87,92,99,100}),999)</f>
        <v>67</v>
      </c>
      <c r="AA813" s="9">
        <f t="shared" si="101"/>
        <v>2.5</v>
      </c>
      <c r="AB813" s="9">
        <f>IFERROR(IF(I813="AI",AA813-VLOOKUP(Q813,'PBT Tag Rates'!$A$6:$L$53,11,FALSE),AA813-VLOOKUP(Q813,'PBT Tag Rates'!$A$6:$L$53,12,FALSE)),0)</f>
        <v>2.5104986157886811</v>
      </c>
      <c r="AC813" s="9">
        <f t="shared" si="102"/>
        <v>15.121015545636293</v>
      </c>
      <c r="AD813" s="12" t="s">
        <v>1969</v>
      </c>
      <c r="AE813" s="8"/>
    </row>
    <row r="814" spans="1:31" x14ac:dyDescent="0.25">
      <c r="A814" t="s">
        <v>2078</v>
      </c>
      <c r="B814" t="s">
        <v>3340</v>
      </c>
      <c r="C814" t="s">
        <v>3341</v>
      </c>
      <c r="D814" s="1">
        <v>45539</v>
      </c>
      <c r="E814">
        <f t="shared" si="97"/>
        <v>40</v>
      </c>
      <c r="F814" t="s">
        <v>14</v>
      </c>
      <c r="G814">
        <v>670</v>
      </c>
      <c r="H814">
        <f t="shared" si="96"/>
        <v>67</v>
      </c>
      <c r="I814" t="s">
        <v>7</v>
      </c>
      <c r="J814" t="s">
        <v>8</v>
      </c>
      <c r="K814" t="s">
        <v>8</v>
      </c>
      <c r="L814" t="s">
        <v>8</v>
      </c>
      <c r="M814" t="s">
        <v>14</v>
      </c>
      <c r="N814" t="str">
        <f t="shared" si="98"/>
        <v>F</v>
      </c>
      <c r="O814" t="s">
        <v>1386</v>
      </c>
      <c r="P814" t="s">
        <v>7657</v>
      </c>
      <c r="Q814" t="s">
        <v>295</v>
      </c>
      <c r="R814">
        <v>4</v>
      </c>
      <c r="S814">
        <f t="shared" si="99"/>
        <v>2020</v>
      </c>
      <c r="T814" t="s">
        <v>12</v>
      </c>
      <c r="U814">
        <v>1</v>
      </c>
      <c r="V814" t="s">
        <v>888</v>
      </c>
      <c r="W814">
        <f>VLOOKUP(Q814,'PBT Tag Rates'!$A$6:$D$67,4,FALSE)</f>
        <v>0.98961045999999997</v>
      </c>
      <c r="X814">
        <v>1</v>
      </c>
      <c r="Y814" s="8">
        <f t="shared" si="100"/>
        <v>1</v>
      </c>
      <c r="Z814" s="10">
        <f>IFERROR(LOOKUP(H814,{30,43,48,53,58,63,68,73,78,83,88,93,97},{42,47,52,57,62,67,72,77,82,87,92,99,100}),999)</f>
        <v>67</v>
      </c>
      <c r="AA814" s="9">
        <f t="shared" si="101"/>
        <v>2.5</v>
      </c>
      <c r="AB814" s="9">
        <f>IFERROR(IF(I814="AI",AA814-VLOOKUP(Q814,'PBT Tag Rates'!$A$6:$L$53,11,FALSE),AA814-VLOOKUP(Q814,'PBT Tag Rates'!$A$6:$L$53,12,FALSE)),0)</f>
        <v>2.5104986157886811</v>
      </c>
      <c r="AC814" s="9">
        <f t="shared" si="102"/>
        <v>15.121015545636293</v>
      </c>
      <c r="AD814" s="12" t="s">
        <v>1969</v>
      </c>
      <c r="AE814" s="8"/>
    </row>
    <row r="815" spans="1:31" x14ac:dyDescent="0.25">
      <c r="A815" t="s">
        <v>2078</v>
      </c>
      <c r="B815" t="s">
        <v>3342</v>
      </c>
      <c r="C815" t="s">
        <v>3343</v>
      </c>
      <c r="D815" s="1">
        <v>45539</v>
      </c>
      <c r="E815">
        <f t="shared" si="97"/>
        <v>40</v>
      </c>
      <c r="F815" t="s">
        <v>6</v>
      </c>
      <c r="G815">
        <v>630</v>
      </c>
      <c r="H815">
        <f t="shared" si="96"/>
        <v>63</v>
      </c>
      <c r="I815" t="s">
        <v>7</v>
      </c>
      <c r="J815" t="s">
        <v>8</v>
      </c>
      <c r="K815" t="s">
        <v>8</v>
      </c>
      <c r="L815" t="s">
        <v>8</v>
      </c>
      <c r="M815" t="s">
        <v>6</v>
      </c>
      <c r="N815" t="str">
        <f t="shared" si="98"/>
        <v>M</v>
      </c>
      <c r="O815" t="s">
        <v>8</v>
      </c>
      <c r="P815" t="s">
        <v>8</v>
      </c>
      <c r="Q815" t="s">
        <v>11</v>
      </c>
      <c r="R815" t="s">
        <v>8</v>
      </c>
      <c r="S815" t="str">
        <f t="shared" si="99"/>
        <v>U</v>
      </c>
      <c r="T815" t="s">
        <v>12</v>
      </c>
      <c r="U815">
        <v>0.999999999999999</v>
      </c>
      <c r="V815" t="s">
        <v>8</v>
      </c>
      <c r="W815">
        <f>VLOOKUP(Q815,'PBT Tag Rates'!$A$6:$D$67,4,FALSE)</f>
        <v>1</v>
      </c>
      <c r="X815">
        <v>1</v>
      </c>
      <c r="Y815" s="8">
        <f t="shared" si="100"/>
        <v>1</v>
      </c>
      <c r="Z815" s="10">
        <f>IFERROR(LOOKUP(H815,{30,43,48,53,58,63,68,73,78,83,88,93,97},{42,47,52,57,62,67,72,77,82,87,92,99,100}),999)</f>
        <v>67</v>
      </c>
      <c r="AA815" s="9">
        <f t="shared" si="101"/>
        <v>2.5</v>
      </c>
      <c r="AB815" s="9">
        <f>IFERROR(IF(I815="AI",AA815-VLOOKUP(Q815,'PBT Tag Rates'!$A$6:$L$53,11,FALSE),AA815-VLOOKUP(Q815,'PBT Tag Rates'!$A$6:$L$53,12,FALSE)),0)</f>
        <v>2.4586968734976251</v>
      </c>
      <c r="AC815" s="9">
        <f t="shared" si="102"/>
        <v>14.809007825118979</v>
      </c>
      <c r="AD815" s="12" t="s">
        <v>1970</v>
      </c>
      <c r="AE815" s="8"/>
    </row>
    <row r="816" spans="1:31" x14ac:dyDescent="0.25">
      <c r="A816" t="s">
        <v>2078</v>
      </c>
      <c r="B816" t="s">
        <v>3344</v>
      </c>
      <c r="C816" t="s">
        <v>3345</v>
      </c>
      <c r="D816" s="1">
        <v>45539</v>
      </c>
      <c r="E816">
        <f t="shared" si="97"/>
        <v>40</v>
      </c>
      <c r="F816" t="s">
        <v>6</v>
      </c>
      <c r="G816">
        <v>630</v>
      </c>
      <c r="H816">
        <f t="shared" si="96"/>
        <v>63</v>
      </c>
      <c r="I816" t="s">
        <v>9</v>
      </c>
      <c r="J816">
        <v>1</v>
      </c>
      <c r="K816" t="s">
        <v>8</v>
      </c>
      <c r="L816" t="s">
        <v>8</v>
      </c>
      <c r="M816" t="s">
        <v>6</v>
      </c>
      <c r="N816" t="str">
        <f t="shared" si="98"/>
        <v>M</v>
      </c>
      <c r="O816" t="s">
        <v>1672</v>
      </c>
      <c r="P816" t="s">
        <v>1940</v>
      </c>
      <c r="Q816" t="s">
        <v>940</v>
      </c>
      <c r="R816">
        <v>3</v>
      </c>
      <c r="S816">
        <f t="shared" si="99"/>
        <v>2021</v>
      </c>
      <c r="T816" t="s">
        <v>12</v>
      </c>
      <c r="U816">
        <v>1</v>
      </c>
      <c r="V816" t="s">
        <v>893</v>
      </c>
      <c r="W816">
        <f>VLOOKUP(Q816,'PBT Tag Rates'!$A$6:$D$67,4,FALSE)</f>
        <v>0.98140000000000005</v>
      </c>
      <c r="X816">
        <v>1</v>
      </c>
      <c r="Y816" s="8">
        <f t="shared" si="100"/>
        <v>1</v>
      </c>
      <c r="Z816" s="10">
        <f>IFERROR(LOOKUP(H816,{30,43,48,53,58,63,68,73,78,83,88,93,97},{42,47,52,57,62,67,72,77,82,87,92,99,100}),999)</f>
        <v>67</v>
      </c>
      <c r="AA816" s="9">
        <f t="shared" si="101"/>
        <v>2.5</v>
      </c>
      <c r="AB816" s="9">
        <f>IFERROR(IF(I816="AI",AA816-VLOOKUP(Q816,'PBT Tag Rates'!$A$6:$L$53,11,FALSE),AA816-VLOOKUP(Q816,'PBT Tag Rates'!$A$6:$L$53,12,FALSE)),0)</f>
        <v>2.5189525168127163</v>
      </c>
      <c r="AC816" s="9">
        <f t="shared" si="102"/>
        <v>15.171934342405097</v>
      </c>
      <c r="AD816" s="12" t="s">
        <v>1969</v>
      </c>
      <c r="AE816" s="8"/>
    </row>
    <row r="817" spans="1:31" x14ac:dyDescent="0.25">
      <c r="A817" t="s">
        <v>2078</v>
      </c>
      <c r="B817" t="s">
        <v>3346</v>
      </c>
      <c r="C817" t="s">
        <v>3347</v>
      </c>
      <c r="D817" s="1">
        <v>45539</v>
      </c>
      <c r="E817">
        <f t="shared" si="97"/>
        <v>40</v>
      </c>
      <c r="F817" t="s">
        <v>6</v>
      </c>
      <c r="G817">
        <v>460</v>
      </c>
      <c r="H817">
        <f t="shared" si="96"/>
        <v>46</v>
      </c>
      <c r="I817" t="s">
        <v>7</v>
      </c>
      <c r="J817" t="s">
        <v>8</v>
      </c>
      <c r="K817" t="s">
        <v>8</v>
      </c>
      <c r="L817" t="s">
        <v>8</v>
      </c>
      <c r="M817" t="s">
        <v>6</v>
      </c>
      <c r="N817" t="str">
        <f t="shared" si="98"/>
        <v>M</v>
      </c>
      <c r="O817" t="s">
        <v>7782</v>
      </c>
      <c r="P817" t="s">
        <v>7783</v>
      </c>
      <c r="Q817" t="s">
        <v>7200</v>
      </c>
      <c r="R817">
        <v>2</v>
      </c>
      <c r="S817">
        <f t="shared" si="99"/>
        <v>2022</v>
      </c>
      <c r="T817" t="s">
        <v>12</v>
      </c>
      <c r="U817">
        <v>1</v>
      </c>
      <c r="V817" t="s">
        <v>893</v>
      </c>
      <c r="W817">
        <f>VLOOKUP(Q817,'PBT Tag Rates'!$A$6:$D$67,4,FALSE)</f>
        <v>0.98</v>
      </c>
      <c r="X817">
        <v>1</v>
      </c>
      <c r="Y817" s="8">
        <f t="shared" si="100"/>
        <v>1</v>
      </c>
      <c r="Z817" s="10">
        <f>IFERROR(LOOKUP(H817,{30,43,48,53,58,63,68,73,78,83,88,93,97},{42,47,52,57,62,67,72,77,82,87,92,99,100}),999)</f>
        <v>47</v>
      </c>
      <c r="AA817" s="9">
        <f t="shared" si="101"/>
        <v>2.5</v>
      </c>
      <c r="AB817" s="9">
        <f>IFERROR(IF(I817="AI",AA817-VLOOKUP(Q817,'PBT Tag Rates'!$A$6:$L$53,11,FALSE),AA817-VLOOKUP(Q817,'PBT Tag Rates'!$A$6:$L$53,12,FALSE)),0)</f>
        <v>2.5204081632653064</v>
      </c>
      <c r="AC817" s="9">
        <f t="shared" si="102"/>
        <v>15.180701864721238</v>
      </c>
      <c r="AD817" s="12" t="s">
        <v>1969</v>
      </c>
      <c r="AE817" s="8"/>
    </row>
    <row r="818" spans="1:31" x14ac:dyDescent="0.25">
      <c r="A818" t="s">
        <v>2078</v>
      </c>
      <c r="B818" t="s">
        <v>3348</v>
      </c>
      <c r="C818" t="s">
        <v>3349</v>
      </c>
      <c r="D818" s="1">
        <v>45539</v>
      </c>
      <c r="E818">
        <f t="shared" si="97"/>
        <v>40</v>
      </c>
      <c r="F818" t="s">
        <v>14</v>
      </c>
      <c r="G818">
        <v>780</v>
      </c>
      <c r="H818">
        <f t="shared" si="96"/>
        <v>78</v>
      </c>
      <c r="I818" t="s">
        <v>7</v>
      </c>
      <c r="J818" t="s">
        <v>8</v>
      </c>
      <c r="K818" t="s">
        <v>6847</v>
      </c>
      <c r="L818" t="s">
        <v>8</v>
      </c>
      <c r="M818" t="s">
        <v>14</v>
      </c>
      <c r="N818" t="str">
        <f t="shared" si="98"/>
        <v>F</v>
      </c>
      <c r="O818" t="s">
        <v>7432</v>
      </c>
      <c r="P818" t="s">
        <v>7433</v>
      </c>
      <c r="Q818" t="s">
        <v>295</v>
      </c>
      <c r="R818">
        <v>4</v>
      </c>
      <c r="S818">
        <f t="shared" si="99"/>
        <v>2020</v>
      </c>
      <c r="T818" t="s">
        <v>12</v>
      </c>
      <c r="U818">
        <v>0.999999999999999</v>
      </c>
      <c r="V818" t="s">
        <v>886</v>
      </c>
      <c r="W818">
        <f>VLOOKUP(Q818,'PBT Tag Rates'!$A$6:$D$67,4,FALSE)</f>
        <v>0.98961045999999997</v>
      </c>
      <c r="X818">
        <v>1</v>
      </c>
      <c r="Y818" s="8">
        <f t="shared" si="100"/>
        <v>1.0208333333333333</v>
      </c>
      <c r="Z818" s="10">
        <f>IFERROR(LOOKUP(H818,{30,43,48,53,58,63,68,73,78,83,88,93,97},{42,47,52,57,62,67,72,77,82,87,92,99,100}),999)</f>
        <v>82</v>
      </c>
      <c r="AA818" s="9">
        <f t="shared" si="101"/>
        <v>2.552083333333333</v>
      </c>
      <c r="AB818" s="9">
        <f>IFERROR(IF(I818="AI",AA818-VLOOKUP(Q818,'PBT Tag Rates'!$A$6:$L$53,11,FALSE),AA818-VLOOKUP(Q818,'PBT Tag Rates'!$A$6:$L$53,12,FALSE)),0)</f>
        <v>2.5625819491220141</v>
      </c>
      <c r="AC818" s="9">
        <f t="shared" si="102"/>
        <v>15.434719320674812</v>
      </c>
      <c r="AD818" s="12" t="s">
        <v>1969</v>
      </c>
      <c r="AE818" s="8"/>
    </row>
    <row r="819" spans="1:31" x14ac:dyDescent="0.25">
      <c r="A819" t="s">
        <v>2078</v>
      </c>
      <c r="B819" t="s">
        <v>3350</v>
      </c>
      <c r="C819" t="s">
        <v>1591</v>
      </c>
      <c r="D819" s="1">
        <v>45539</v>
      </c>
      <c r="E819">
        <f t="shared" si="97"/>
        <v>40</v>
      </c>
      <c r="F819" t="s">
        <v>6</v>
      </c>
      <c r="G819">
        <v>930</v>
      </c>
      <c r="H819">
        <f t="shared" si="96"/>
        <v>93</v>
      </c>
      <c r="I819" t="s">
        <v>9</v>
      </c>
      <c r="J819" t="s">
        <v>8</v>
      </c>
      <c r="K819" t="s">
        <v>6848</v>
      </c>
      <c r="L819" t="s">
        <v>8</v>
      </c>
      <c r="M819" t="s">
        <v>6</v>
      </c>
      <c r="N819" t="str">
        <f t="shared" si="98"/>
        <v>M</v>
      </c>
      <c r="O819" t="s">
        <v>7240</v>
      </c>
      <c r="P819" t="s">
        <v>7241</v>
      </c>
      <c r="Q819" t="s">
        <v>476</v>
      </c>
      <c r="R819">
        <v>4</v>
      </c>
      <c r="S819">
        <f t="shared" si="99"/>
        <v>2020</v>
      </c>
      <c r="T819" t="s">
        <v>12</v>
      </c>
      <c r="U819">
        <v>1</v>
      </c>
      <c r="V819" t="s">
        <v>743</v>
      </c>
      <c r="W819">
        <f>VLOOKUP(Q819,'PBT Tag Rates'!$A$6:$D$67,4,FALSE)</f>
        <v>0.98845608500000004</v>
      </c>
      <c r="X819">
        <v>1</v>
      </c>
      <c r="Y819" s="8">
        <f t="shared" si="100"/>
        <v>1</v>
      </c>
      <c r="Z819" s="10">
        <f>IFERROR(LOOKUP(H819,{30,43,48,53,58,63,68,73,78,83,88,93,97},{42,47,52,57,62,67,72,77,82,87,92,99,100}),999)</f>
        <v>99</v>
      </c>
      <c r="AA819" s="9">
        <f t="shared" si="101"/>
        <v>2.5</v>
      </c>
      <c r="AB819" s="9">
        <f>IFERROR(IF(I819="AI",AA819-VLOOKUP(Q819,'PBT Tag Rates'!$A$6:$L$53,11,FALSE),AA819-VLOOKUP(Q819,'PBT Tag Rates'!$A$6:$L$53,12,FALSE)),0)</f>
        <v>2.5116787333045756</v>
      </c>
      <c r="AC819" s="9">
        <f t="shared" si="102"/>
        <v>15.128123526175017</v>
      </c>
      <c r="AD819" s="12" t="s">
        <v>1969</v>
      </c>
      <c r="AE819" s="8"/>
    </row>
    <row r="820" spans="1:31" x14ac:dyDescent="0.25">
      <c r="A820" t="s">
        <v>2078</v>
      </c>
      <c r="B820" t="s">
        <v>3351</v>
      </c>
      <c r="C820" t="s">
        <v>3352</v>
      </c>
      <c r="D820" s="1">
        <v>45539</v>
      </c>
      <c r="E820">
        <f t="shared" si="97"/>
        <v>40</v>
      </c>
      <c r="F820" t="s">
        <v>6</v>
      </c>
      <c r="G820">
        <v>450</v>
      </c>
      <c r="H820">
        <f t="shared" si="96"/>
        <v>45</v>
      </c>
      <c r="I820" t="s">
        <v>7</v>
      </c>
      <c r="J820" t="s">
        <v>8</v>
      </c>
      <c r="K820" t="s">
        <v>8</v>
      </c>
      <c r="L820" t="s">
        <v>8</v>
      </c>
      <c r="M820" t="s">
        <v>6</v>
      </c>
      <c r="N820" t="str">
        <f t="shared" si="98"/>
        <v>M</v>
      </c>
      <c r="O820" t="s">
        <v>7784</v>
      </c>
      <c r="P820" t="s">
        <v>7785</v>
      </c>
      <c r="Q820" t="s">
        <v>7200</v>
      </c>
      <c r="R820">
        <v>2</v>
      </c>
      <c r="S820">
        <f t="shared" si="99"/>
        <v>2022</v>
      </c>
      <c r="T820" t="s">
        <v>12</v>
      </c>
      <c r="U820">
        <v>0.999999999999999</v>
      </c>
      <c r="V820" t="s">
        <v>893</v>
      </c>
      <c r="W820">
        <f>VLOOKUP(Q820,'PBT Tag Rates'!$A$6:$D$67,4,FALSE)</f>
        <v>0.98</v>
      </c>
      <c r="X820">
        <v>1</v>
      </c>
      <c r="Y820" s="8">
        <f t="shared" si="100"/>
        <v>1</v>
      </c>
      <c r="Z820" s="10">
        <f>IFERROR(LOOKUP(H820,{30,43,48,53,58,63,68,73,78,83,88,93,97},{42,47,52,57,62,67,72,77,82,87,92,99,100}),999)</f>
        <v>47</v>
      </c>
      <c r="AA820" s="9">
        <f t="shared" si="101"/>
        <v>2.5</v>
      </c>
      <c r="AB820" s="9">
        <f>IFERROR(IF(I820="AI",AA820-VLOOKUP(Q820,'PBT Tag Rates'!$A$6:$L$53,11,FALSE),AA820-VLOOKUP(Q820,'PBT Tag Rates'!$A$6:$L$53,12,FALSE)),0)</f>
        <v>2.5204081632653064</v>
      </c>
      <c r="AC820" s="9">
        <f t="shared" si="102"/>
        <v>15.180701864721238</v>
      </c>
      <c r="AD820" s="12" t="s">
        <v>1969</v>
      </c>
      <c r="AE820" s="8"/>
    </row>
    <row r="821" spans="1:31" x14ac:dyDescent="0.25">
      <c r="A821" t="s">
        <v>2078</v>
      </c>
      <c r="B821" t="s">
        <v>3353</v>
      </c>
      <c r="C821" t="s">
        <v>3354</v>
      </c>
      <c r="D821" s="1">
        <v>45540</v>
      </c>
      <c r="E821">
        <f t="shared" si="97"/>
        <v>40</v>
      </c>
      <c r="F821" t="s">
        <v>14</v>
      </c>
      <c r="G821">
        <v>760</v>
      </c>
      <c r="H821">
        <f t="shared" si="96"/>
        <v>76</v>
      </c>
      <c r="I821" t="s">
        <v>9</v>
      </c>
      <c r="J821">
        <v>1</v>
      </c>
      <c r="K821" t="s">
        <v>8</v>
      </c>
      <c r="L821" t="s">
        <v>8</v>
      </c>
      <c r="M821" t="s">
        <v>14</v>
      </c>
      <c r="N821" t="str">
        <f t="shared" si="98"/>
        <v>F</v>
      </c>
      <c r="O821" t="s">
        <v>7786</v>
      </c>
      <c r="P821" t="s">
        <v>7787</v>
      </c>
      <c r="Q821" t="s">
        <v>295</v>
      </c>
      <c r="R821">
        <v>4</v>
      </c>
      <c r="S821">
        <f t="shared" si="99"/>
        <v>2020</v>
      </c>
      <c r="T821" t="s">
        <v>12</v>
      </c>
      <c r="U821">
        <v>1</v>
      </c>
      <c r="V821" t="s">
        <v>919</v>
      </c>
      <c r="W821">
        <f>VLOOKUP(Q821,'PBT Tag Rates'!$A$6:$D$67,4,FALSE)</f>
        <v>0.98961045999999997</v>
      </c>
      <c r="X821">
        <v>1</v>
      </c>
      <c r="Y821" s="8">
        <f t="shared" si="100"/>
        <v>1</v>
      </c>
      <c r="Z821" s="10">
        <f>IFERROR(LOOKUP(H821,{30,43,48,53,58,63,68,73,78,83,88,93,97},{42,47,52,57,62,67,72,77,82,87,92,99,100}),999)</f>
        <v>77</v>
      </c>
      <c r="AA821" s="9">
        <f t="shared" si="101"/>
        <v>2.5</v>
      </c>
      <c r="AB821" s="9">
        <f>IFERROR(IF(I821="AI",AA821-VLOOKUP(Q821,'PBT Tag Rates'!$A$6:$L$53,11,FALSE),AA821-VLOOKUP(Q821,'PBT Tag Rates'!$A$6:$L$53,12,FALSE)),0)</f>
        <v>2.5104986157886811</v>
      </c>
      <c r="AC821" s="9">
        <f t="shared" si="102"/>
        <v>15.121015545636293</v>
      </c>
      <c r="AD821" s="12" t="s">
        <v>1969</v>
      </c>
      <c r="AE821" s="8"/>
    </row>
    <row r="822" spans="1:31" x14ac:dyDescent="0.25">
      <c r="A822" t="s">
        <v>2078</v>
      </c>
      <c r="B822" t="s">
        <v>3355</v>
      </c>
      <c r="C822" t="s">
        <v>3356</v>
      </c>
      <c r="D822" s="1">
        <v>45540</v>
      </c>
      <c r="E822">
        <f t="shared" si="97"/>
        <v>40</v>
      </c>
      <c r="F822" t="s">
        <v>14</v>
      </c>
      <c r="G822">
        <v>730</v>
      </c>
      <c r="H822">
        <f t="shared" si="96"/>
        <v>73</v>
      </c>
      <c r="I822" t="s">
        <v>7</v>
      </c>
      <c r="J822" t="s">
        <v>8</v>
      </c>
      <c r="K822" t="s">
        <v>6849</v>
      </c>
      <c r="L822" t="s">
        <v>8</v>
      </c>
      <c r="M822" t="s">
        <v>14</v>
      </c>
      <c r="N822" t="str">
        <f t="shared" si="98"/>
        <v>F</v>
      </c>
      <c r="O822" t="s">
        <v>1747</v>
      </c>
      <c r="P822" t="s">
        <v>7788</v>
      </c>
      <c r="Q822" t="s">
        <v>295</v>
      </c>
      <c r="R822">
        <v>4</v>
      </c>
      <c r="S822">
        <f t="shared" si="99"/>
        <v>2020</v>
      </c>
      <c r="T822" t="s">
        <v>12</v>
      </c>
      <c r="U822">
        <v>1</v>
      </c>
      <c r="V822" t="s">
        <v>893</v>
      </c>
      <c r="W822">
        <f>VLOOKUP(Q822,'PBT Tag Rates'!$A$6:$D$67,4,FALSE)</f>
        <v>0.98961045999999997</v>
      </c>
      <c r="X822">
        <v>1</v>
      </c>
      <c r="Y822" s="8">
        <f t="shared" si="100"/>
        <v>1</v>
      </c>
      <c r="Z822" s="10">
        <f>IFERROR(LOOKUP(H822,{30,43,48,53,58,63,68,73,78,83,88,93,97},{42,47,52,57,62,67,72,77,82,87,92,99,100}),999)</f>
        <v>77</v>
      </c>
      <c r="AA822" s="9">
        <f t="shared" si="101"/>
        <v>2.5</v>
      </c>
      <c r="AB822" s="9">
        <f>IFERROR(IF(I822="AI",AA822-VLOOKUP(Q822,'PBT Tag Rates'!$A$6:$L$53,11,FALSE),AA822-VLOOKUP(Q822,'PBT Tag Rates'!$A$6:$L$53,12,FALSE)),0)</f>
        <v>2.5104986157886811</v>
      </c>
      <c r="AC822" s="9">
        <f t="shared" si="102"/>
        <v>15.121015545636293</v>
      </c>
      <c r="AD822" s="12" t="s">
        <v>1969</v>
      </c>
      <c r="AE822" s="8"/>
    </row>
    <row r="823" spans="1:31" x14ac:dyDescent="0.25">
      <c r="A823" t="s">
        <v>2078</v>
      </c>
      <c r="B823" t="s">
        <v>3357</v>
      </c>
      <c r="C823" t="s">
        <v>3358</v>
      </c>
      <c r="D823" s="1">
        <v>45540</v>
      </c>
      <c r="E823">
        <f t="shared" si="97"/>
        <v>40</v>
      </c>
      <c r="F823" t="s">
        <v>6</v>
      </c>
      <c r="G823">
        <v>570</v>
      </c>
      <c r="H823">
        <f t="shared" ref="H823:H886" si="103">G823/10</f>
        <v>57</v>
      </c>
      <c r="I823" t="s">
        <v>7</v>
      </c>
      <c r="J823" t="s">
        <v>8</v>
      </c>
      <c r="K823" t="s">
        <v>8</v>
      </c>
      <c r="L823" t="s">
        <v>8</v>
      </c>
      <c r="M823" t="s">
        <v>6</v>
      </c>
      <c r="N823" t="str">
        <f t="shared" si="98"/>
        <v>M</v>
      </c>
      <c r="O823" t="s">
        <v>7321</v>
      </c>
      <c r="P823" t="s">
        <v>7789</v>
      </c>
      <c r="Q823" t="s">
        <v>940</v>
      </c>
      <c r="R823">
        <v>3</v>
      </c>
      <c r="S823">
        <f t="shared" si="99"/>
        <v>2021</v>
      </c>
      <c r="T823" t="s">
        <v>12</v>
      </c>
      <c r="U823">
        <v>1</v>
      </c>
      <c r="V823" t="s">
        <v>886</v>
      </c>
      <c r="W823">
        <f>VLOOKUP(Q823,'PBT Tag Rates'!$A$6:$D$67,4,FALSE)</f>
        <v>0.98140000000000005</v>
      </c>
      <c r="X823">
        <v>1</v>
      </c>
      <c r="Y823" s="8">
        <f t="shared" si="100"/>
        <v>1</v>
      </c>
      <c r="Z823" s="10">
        <f>IFERROR(LOOKUP(H823,{30,43,48,53,58,63,68,73,78,83,88,93,97},{42,47,52,57,62,67,72,77,82,87,92,99,100}),999)</f>
        <v>57</v>
      </c>
      <c r="AA823" s="9">
        <f t="shared" si="101"/>
        <v>2.5</v>
      </c>
      <c r="AB823" s="9">
        <f>IFERROR(IF(I823="AI",AA823-VLOOKUP(Q823,'PBT Tag Rates'!$A$6:$L$53,11,FALSE),AA823-VLOOKUP(Q823,'PBT Tag Rates'!$A$6:$L$53,12,FALSE)),0)</f>
        <v>2.5189525168127167</v>
      </c>
      <c r="AC823" s="9">
        <f t="shared" si="102"/>
        <v>15.1719343424051</v>
      </c>
      <c r="AD823" s="12" t="s">
        <v>1969</v>
      </c>
      <c r="AE823" s="8"/>
    </row>
    <row r="824" spans="1:31" x14ac:dyDescent="0.25">
      <c r="A824" t="s">
        <v>2078</v>
      </c>
      <c r="B824" t="s">
        <v>3359</v>
      </c>
      <c r="C824" t="s">
        <v>3360</v>
      </c>
      <c r="D824" s="1">
        <v>45540</v>
      </c>
      <c r="E824">
        <f t="shared" si="97"/>
        <v>40</v>
      </c>
      <c r="F824" t="s">
        <v>6</v>
      </c>
      <c r="G824">
        <v>790</v>
      </c>
      <c r="H824">
        <f t="shared" si="103"/>
        <v>79</v>
      </c>
      <c r="I824" t="s">
        <v>9</v>
      </c>
      <c r="J824">
        <v>1</v>
      </c>
      <c r="K824" t="s">
        <v>8</v>
      </c>
      <c r="L824" t="s">
        <v>8</v>
      </c>
      <c r="M824" t="s">
        <v>6</v>
      </c>
      <c r="N824" t="str">
        <f t="shared" si="98"/>
        <v>M</v>
      </c>
      <c r="O824" t="s">
        <v>7263</v>
      </c>
      <c r="P824" t="s">
        <v>7790</v>
      </c>
      <c r="Q824" t="s">
        <v>295</v>
      </c>
      <c r="R824">
        <v>4</v>
      </c>
      <c r="S824">
        <f t="shared" si="99"/>
        <v>2020</v>
      </c>
      <c r="T824" t="s">
        <v>12</v>
      </c>
      <c r="U824">
        <v>0.999999999999999</v>
      </c>
      <c r="V824" t="s">
        <v>892</v>
      </c>
      <c r="W824">
        <f>VLOOKUP(Q824,'PBT Tag Rates'!$A$6:$D$67,4,FALSE)</f>
        <v>0.98961045999999997</v>
      </c>
      <c r="X824">
        <v>1</v>
      </c>
      <c r="Y824" s="8">
        <f t="shared" si="100"/>
        <v>1</v>
      </c>
      <c r="Z824" s="10">
        <f>IFERROR(LOOKUP(H824,{30,43,48,53,58,63,68,73,78,83,88,93,97},{42,47,52,57,62,67,72,77,82,87,92,99,100}),999)</f>
        <v>82</v>
      </c>
      <c r="AA824" s="9">
        <f t="shared" si="101"/>
        <v>2.5</v>
      </c>
      <c r="AB824" s="9">
        <f>IFERROR(IF(I824="AI",AA824-VLOOKUP(Q824,'PBT Tag Rates'!$A$6:$L$53,11,FALSE),AA824-VLOOKUP(Q824,'PBT Tag Rates'!$A$6:$L$53,12,FALSE)),0)</f>
        <v>2.5104986157886811</v>
      </c>
      <c r="AC824" s="9">
        <f t="shared" si="102"/>
        <v>15.121015545636293</v>
      </c>
      <c r="AD824" s="12" t="s">
        <v>1969</v>
      </c>
      <c r="AE824" s="8"/>
    </row>
    <row r="825" spans="1:31" x14ac:dyDescent="0.25">
      <c r="A825" t="s">
        <v>2078</v>
      </c>
      <c r="B825" t="s">
        <v>3361</v>
      </c>
      <c r="C825" t="s">
        <v>3362</v>
      </c>
      <c r="D825" s="1">
        <v>45540</v>
      </c>
      <c r="E825">
        <f t="shared" si="97"/>
        <v>40</v>
      </c>
      <c r="F825" t="s">
        <v>6</v>
      </c>
      <c r="G825">
        <v>440</v>
      </c>
      <c r="H825">
        <f t="shared" si="103"/>
        <v>44</v>
      </c>
      <c r="I825" t="s">
        <v>7</v>
      </c>
      <c r="J825" t="s">
        <v>8</v>
      </c>
      <c r="K825" t="s">
        <v>8</v>
      </c>
      <c r="L825" t="s">
        <v>8</v>
      </c>
      <c r="M825" t="s">
        <v>6</v>
      </c>
      <c r="N825" t="str">
        <f t="shared" si="98"/>
        <v>M</v>
      </c>
      <c r="O825" t="s">
        <v>7397</v>
      </c>
      <c r="P825" t="s">
        <v>7398</v>
      </c>
      <c r="Q825" t="s">
        <v>7200</v>
      </c>
      <c r="R825">
        <v>2</v>
      </c>
      <c r="S825">
        <f t="shared" si="99"/>
        <v>2022</v>
      </c>
      <c r="T825" t="s">
        <v>12</v>
      </c>
      <c r="U825">
        <v>1</v>
      </c>
      <c r="V825" t="s">
        <v>888</v>
      </c>
      <c r="W825">
        <f>VLOOKUP(Q825,'PBT Tag Rates'!$A$6:$D$67,4,FALSE)</f>
        <v>0.98</v>
      </c>
      <c r="X825">
        <v>1</v>
      </c>
      <c r="Y825" s="8">
        <f t="shared" si="100"/>
        <v>1</v>
      </c>
      <c r="Z825" s="10">
        <f>IFERROR(LOOKUP(H825,{30,43,48,53,58,63,68,73,78,83,88,93,97},{42,47,52,57,62,67,72,77,82,87,92,99,100}),999)</f>
        <v>47</v>
      </c>
      <c r="AA825" s="9">
        <f t="shared" si="101"/>
        <v>2.5</v>
      </c>
      <c r="AB825" s="9">
        <f>IFERROR(IF(I825="AI",AA825-VLOOKUP(Q825,'PBT Tag Rates'!$A$6:$L$53,11,FALSE),AA825-VLOOKUP(Q825,'PBT Tag Rates'!$A$6:$L$53,12,FALSE)),0)</f>
        <v>2.5204081632653064</v>
      </c>
      <c r="AC825" s="9">
        <f t="shared" si="102"/>
        <v>15.180701864721238</v>
      </c>
      <c r="AD825" s="12" t="s">
        <v>1969</v>
      </c>
      <c r="AE825" s="8"/>
    </row>
    <row r="826" spans="1:31" x14ac:dyDescent="0.25">
      <c r="A826" t="s">
        <v>2078</v>
      </c>
      <c r="B826" t="s">
        <v>3363</v>
      </c>
      <c r="C826" t="s">
        <v>1594</v>
      </c>
      <c r="D826" s="1">
        <v>45540</v>
      </c>
      <c r="E826">
        <f t="shared" si="97"/>
        <v>40</v>
      </c>
      <c r="F826" t="s">
        <v>6</v>
      </c>
      <c r="G826">
        <v>690</v>
      </c>
      <c r="H826">
        <f t="shared" si="103"/>
        <v>69</v>
      </c>
      <c r="I826" t="s">
        <v>9</v>
      </c>
      <c r="J826">
        <v>1</v>
      </c>
      <c r="K826" t="s">
        <v>8</v>
      </c>
      <c r="L826" t="s">
        <v>8</v>
      </c>
      <c r="M826" t="s">
        <v>6</v>
      </c>
      <c r="N826" t="str">
        <f t="shared" si="98"/>
        <v>M</v>
      </c>
      <c r="O826" t="s">
        <v>7247</v>
      </c>
      <c r="P826" t="s">
        <v>7248</v>
      </c>
      <c r="Q826" t="s">
        <v>295</v>
      </c>
      <c r="R826">
        <v>4</v>
      </c>
      <c r="S826">
        <f t="shared" si="99"/>
        <v>2020</v>
      </c>
      <c r="T826" t="s">
        <v>12</v>
      </c>
      <c r="U826">
        <v>1</v>
      </c>
      <c r="V826" t="s">
        <v>889</v>
      </c>
      <c r="W826">
        <f>VLOOKUP(Q826,'PBT Tag Rates'!$A$6:$D$67,4,FALSE)</f>
        <v>0.98961045999999997</v>
      </c>
      <c r="X826">
        <v>1</v>
      </c>
      <c r="Y826" s="8">
        <f t="shared" si="100"/>
        <v>1.028169014084507</v>
      </c>
      <c r="Z826" s="10">
        <f>IFERROR(LOOKUP(H826,{30,43,48,53,58,63,68,73,78,83,88,93,97},{42,47,52,57,62,67,72,77,82,87,92,99,100}),999)</f>
        <v>72</v>
      </c>
      <c r="AA826" s="9">
        <f t="shared" si="101"/>
        <v>2.5704225352112675</v>
      </c>
      <c r="AB826" s="9">
        <f>IFERROR(IF(I826="AI",AA826-VLOOKUP(Q826,'PBT Tag Rates'!$A$6:$L$53,11,FALSE),AA826-VLOOKUP(Q826,'PBT Tag Rates'!$A$6:$L$53,12,FALSE)),0)</f>
        <v>2.5809211509999486</v>
      </c>
      <c r="AC826" s="9">
        <f t="shared" si="102"/>
        <v>15.545178396392602</v>
      </c>
      <c r="AD826" s="12" t="s">
        <v>1969</v>
      </c>
      <c r="AE826" s="8"/>
    </row>
    <row r="827" spans="1:31" x14ac:dyDescent="0.25">
      <c r="A827" t="s">
        <v>2078</v>
      </c>
      <c r="B827" t="s">
        <v>3364</v>
      </c>
      <c r="C827" t="s">
        <v>1596</v>
      </c>
      <c r="D827" s="1">
        <v>45540</v>
      </c>
      <c r="E827">
        <f t="shared" si="97"/>
        <v>40</v>
      </c>
      <c r="F827" t="s">
        <v>14</v>
      </c>
      <c r="G827">
        <v>770</v>
      </c>
      <c r="H827">
        <f t="shared" si="103"/>
        <v>77</v>
      </c>
      <c r="I827" t="s">
        <v>7</v>
      </c>
      <c r="J827" t="s">
        <v>8</v>
      </c>
      <c r="K827" t="s">
        <v>6850</v>
      </c>
      <c r="L827" t="s">
        <v>8</v>
      </c>
      <c r="M827" t="s">
        <v>14</v>
      </c>
      <c r="N827" t="str">
        <f t="shared" si="98"/>
        <v>F</v>
      </c>
      <c r="O827" t="s">
        <v>8</v>
      </c>
      <c r="P827" t="s">
        <v>8</v>
      </c>
      <c r="Q827" t="s">
        <v>11</v>
      </c>
      <c r="R827" t="s">
        <v>8</v>
      </c>
      <c r="S827" t="str">
        <f t="shared" si="99"/>
        <v>U</v>
      </c>
      <c r="T827" t="s">
        <v>12</v>
      </c>
      <c r="U827">
        <v>1</v>
      </c>
      <c r="V827" t="s">
        <v>8</v>
      </c>
      <c r="W827">
        <f>VLOOKUP(Q827,'PBT Tag Rates'!$A$6:$D$67,4,FALSE)</f>
        <v>1</v>
      </c>
      <c r="X827">
        <v>1</v>
      </c>
      <c r="Y827" s="8">
        <f t="shared" si="100"/>
        <v>1</v>
      </c>
      <c r="Z827" s="10">
        <f>IFERROR(LOOKUP(H827,{30,43,48,53,58,63,68,73,78,83,88,93,97},{42,47,52,57,62,67,72,77,82,87,92,99,100}),999)</f>
        <v>77</v>
      </c>
      <c r="AA827" s="9">
        <f t="shared" si="101"/>
        <v>2.5</v>
      </c>
      <c r="AB827" s="9">
        <f>IFERROR(IF(I827="AI",AA827-VLOOKUP(Q827,'PBT Tag Rates'!$A$6:$L$53,11,FALSE),AA827-VLOOKUP(Q827,'PBT Tag Rates'!$A$6:$L$53,12,FALSE)),0)</f>
        <v>2.4586968734976251</v>
      </c>
      <c r="AC827" s="9">
        <f t="shared" si="102"/>
        <v>14.809007825118979</v>
      </c>
      <c r="AD827" s="12" t="s">
        <v>1969</v>
      </c>
      <c r="AE827" s="8"/>
    </row>
    <row r="828" spans="1:31" x14ac:dyDescent="0.25">
      <c r="A828" t="s">
        <v>2078</v>
      </c>
      <c r="B828" t="s">
        <v>3365</v>
      </c>
      <c r="C828" t="s">
        <v>3366</v>
      </c>
      <c r="D828" s="1">
        <v>45540</v>
      </c>
      <c r="E828">
        <f t="shared" si="97"/>
        <v>40</v>
      </c>
      <c r="F828" t="s">
        <v>6</v>
      </c>
      <c r="G828">
        <v>790</v>
      </c>
      <c r="H828">
        <f t="shared" si="103"/>
        <v>79</v>
      </c>
      <c r="I828" t="s">
        <v>9</v>
      </c>
      <c r="J828">
        <v>1</v>
      </c>
      <c r="K828" t="s">
        <v>8</v>
      </c>
      <c r="L828" t="s">
        <v>8</v>
      </c>
      <c r="M828" t="s">
        <v>6</v>
      </c>
      <c r="N828" t="str">
        <f t="shared" si="98"/>
        <v>M</v>
      </c>
      <c r="O828" t="s">
        <v>1494</v>
      </c>
      <c r="P828" t="s">
        <v>1495</v>
      </c>
      <c r="Q828" t="s">
        <v>295</v>
      </c>
      <c r="R828">
        <v>4</v>
      </c>
      <c r="S828">
        <f t="shared" si="99"/>
        <v>2020</v>
      </c>
      <c r="T828" t="s">
        <v>12</v>
      </c>
      <c r="U828">
        <v>0.999999999999999</v>
      </c>
      <c r="V828" t="s">
        <v>886</v>
      </c>
      <c r="W828">
        <f>VLOOKUP(Q828,'PBT Tag Rates'!$A$6:$D$67,4,FALSE)</f>
        <v>0.98961045999999997</v>
      </c>
      <c r="X828">
        <v>1</v>
      </c>
      <c r="Y828" s="8">
        <f t="shared" si="100"/>
        <v>1</v>
      </c>
      <c r="Z828" s="10">
        <f>IFERROR(LOOKUP(H828,{30,43,48,53,58,63,68,73,78,83,88,93,97},{42,47,52,57,62,67,72,77,82,87,92,99,100}),999)</f>
        <v>82</v>
      </c>
      <c r="AA828" s="9">
        <f t="shared" si="101"/>
        <v>2.5</v>
      </c>
      <c r="AB828" s="9">
        <f>IFERROR(IF(I828="AI",AA828-VLOOKUP(Q828,'PBT Tag Rates'!$A$6:$L$53,11,FALSE),AA828-VLOOKUP(Q828,'PBT Tag Rates'!$A$6:$L$53,12,FALSE)),0)</f>
        <v>2.5104986157886811</v>
      </c>
      <c r="AC828" s="9">
        <f t="shared" si="102"/>
        <v>15.121015545636293</v>
      </c>
      <c r="AD828" s="12" t="s">
        <v>1969</v>
      </c>
      <c r="AE828" s="8"/>
    </row>
    <row r="829" spans="1:31" x14ac:dyDescent="0.25">
      <c r="A829" t="s">
        <v>2078</v>
      </c>
      <c r="B829" t="s">
        <v>3367</v>
      </c>
      <c r="C829" t="s">
        <v>3368</v>
      </c>
      <c r="D829" s="1">
        <v>45540</v>
      </c>
      <c r="E829">
        <f t="shared" si="97"/>
        <v>40</v>
      </c>
      <c r="F829" t="s">
        <v>6</v>
      </c>
      <c r="G829">
        <v>690</v>
      </c>
      <c r="H829">
        <f t="shared" si="103"/>
        <v>69</v>
      </c>
      <c r="I829" t="s">
        <v>7</v>
      </c>
      <c r="J829" t="s">
        <v>8</v>
      </c>
      <c r="K829" t="s">
        <v>8</v>
      </c>
      <c r="L829" t="s">
        <v>8</v>
      </c>
      <c r="M829" t="s">
        <v>6</v>
      </c>
      <c r="N829" t="str">
        <f t="shared" si="98"/>
        <v>M</v>
      </c>
      <c r="O829" t="s">
        <v>8</v>
      </c>
      <c r="P829" t="s">
        <v>8</v>
      </c>
      <c r="Q829" t="s">
        <v>11</v>
      </c>
      <c r="R829" t="s">
        <v>8</v>
      </c>
      <c r="S829" t="str">
        <f t="shared" si="99"/>
        <v>U</v>
      </c>
      <c r="T829" t="s">
        <v>12</v>
      </c>
      <c r="U829">
        <v>0.999999999999997</v>
      </c>
      <c r="V829" t="s">
        <v>8</v>
      </c>
      <c r="W829">
        <f>VLOOKUP(Q829,'PBT Tag Rates'!$A$6:$D$67,4,FALSE)</f>
        <v>1</v>
      </c>
      <c r="X829">
        <v>1</v>
      </c>
      <c r="Y829" s="8">
        <f t="shared" si="100"/>
        <v>1.028169014084507</v>
      </c>
      <c r="Z829" s="10">
        <f>IFERROR(LOOKUP(H829,{30,43,48,53,58,63,68,73,78,83,88,93,97},{42,47,52,57,62,67,72,77,82,87,92,99,100}),999)</f>
        <v>72</v>
      </c>
      <c r="AA829" s="9">
        <f t="shared" si="101"/>
        <v>2.5704225352112675</v>
      </c>
      <c r="AB829" s="9">
        <f>IFERROR(IF(I829="AI",AA829-VLOOKUP(Q829,'PBT Tag Rates'!$A$6:$L$53,11,FALSE),AA829-VLOOKUP(Q829,'PBT Tag Rates'!$A$6:$L$53,12,FALSE)),0)</f>
        <v>2.5291194087088926</v>
      </c>
      <c r="AC829" s="9">
        <f t="shared" si="102"/>
        <v>15.233170675875288</v>
      </c>
      <c r="AD829" s="12" t="s">
        <v>1969</v>
      </c>
      <c r="AE829" s="8"/>
    </row>
    <row r="830" spans="1:31" x14ac:dyDescent="0.25">
      <c r="A830" t="s">
        <v>2078</v>
      </c>
      <c r="B830" t="s">
        <v>3369</v>
      </c>
      <c r="C830" t="s">
        <v>1597</v>
      </c>
      <c r="D830" s="1">
        <v>45540</v>
      </c>
      <c r="E830">
        <f t="shared" si="97"/>
        <v>40</v>
      </c>
      <c r="F830" t="s">
        <v>6</v>
      </c>
      <c r="G830">
        <v>800</v>
      </c>
      <c r="H830">
        <f t="shared" si="103"/>
        <v>80</v>
      </c>
      <c r="I830" t="s">
        <v>9</v>
      </c>
      <c r="J830">
        <v>1</v>
      </c>
      <c r="K830" t="s">
        <v>8</v>
      </c>
      <c r="L830" t="s">
        <v>8</v>
      </c>
      <c r="M830" t="s">
        <v>269</v>
      </c>
      <c r="N830" t="str">
        <f t="shared" si="98"/>
        <v>M</v>
      </c>
      <c r="O830" t="s">
        <v>7791</v>
      </c>
      <c r="P830" t="s">
        <v>7792</v>
      </c>
      <c r="Q830" t="s">
        <v>295</v>
      </c>
      <c r="R830">
        <v>4</v>
      </c>
      <c r="S830">
        <f t="shared" si="99"/>
        <v>2020</v>
      </c>
      <c r="T830" t="s">
        <v>12</v>
      </c>
      <c r="U830">
        <v>0.999999999999998</v>
      </c>
      <c r="V830" t="s">
        <v>893</v>
      </c>
      <c r="W830">
        <f>VLOOKUP(Q830,'PBT Tag Rates'!$A$6:$D$67,4,FALSE)</f>
        <v>0.98961045999999997</v>
      </c>
      <c r="X830">
        <v>1</v>
      </c>
      <c r="Y830" s="8">
        <f t="shared" si="100"/>
        <v>1</v>
      </c>
      <c r="Z830" s="10">
        <f>IFERROR(LOOKUP(H830,{30,43,48,53,58,63,68,73,78,83,88,93,97},{42,47,52,57,62,67,72,77,82,87,92,99,100}),999)</f>
        <v>82</v>
      </c>
      <c r="AA830" s="9">
        <f t="shared" si="101"/>
        <v>2.5</v>
      </c>
      <c r="AB830" s="9">
        <f>IFERROR(IF(I830="AI",AA830-VLOOKUP(Q830,'PBT Tag Rates'!$A$6:$L$53,11,FALSE),AA830-VLOOKUP(Q830,'PBT Tag Rates'!$A$6:$L$53,12,FALSE)),0)</f>
        <v>2.5104986157886811</v>
      </c>
      <c r="AC830" s="9">
        <f t="shared" si="102"/>
        <v>15.121015545636293</v>
      </c>
      <c r="AD830" s="12" t="s">
        <v>1969</v>
      </c>
      <c r="AE830" s="8"/>
    </row>
    <row r="831" spans="1:31" x14ac:dyDescent="0.25">
      <c r="A831" t="s">
        <v>2078</v>
      </c>
      <c r="B831" t="s">
        <v>3370</v>
      </c>
      <c r="C831" t="s">
        <v>1599</v>
      </c>
      <c r="D831" s="1">
        <v>45540</v>
      </c>
      <c r="E831">
        <f t="shared" si="97"/>
        <v>40</v>
      </c>
      <c r="F831" t="s">
        <v>6</v>
      </c>
      <c r="G831">
        <v>660</v>
      </c>
      <c r="H831">
        <f t="shared" si="103"/>
        <v>66</v>
      </c>
      <c r="I831" t="s">
        <v>7</v>
      </c>
      <c r="J831" t="s">
        <v>8</v>
      </c>
      <c r="K831" t="s">
        <v>8</v>
      </c>
      <c r="L831" t="s">
        <v>8</v>
      </c>
      <c r="M831" t="s">
        <v>14</v>
      </c>
      <c r="N831" t="str">
        <f t="shared" si="98"/>
        <v>F</v>
      </c>
      <c r="O831" t="s">
        <v>348</v>
      </c>
      <c r="P831" t="s">
        <v>962</v>
      </c>
      <c r="Q831" t="s">
        <v>295</v>
      </c>
      <c r="R831">
        <v>4</v>
      </c>
      <c r="S831">
        <f t="shared" si="99"/>
        <v>2020</v>
      </c>
      <c r="T831" t="s">
        <v>12</v>
      </c>
      <c r="U831">
        <v>1</v>
      </c>
      <c r="V831" t="s">
        <v>892</v>
      </c>
      <c r="W831">
        <f>VLOOKUP(Q831,'PBT Tag Rates'!$A$6:$D$67,4,FALSE)</f>
        <v>0.98961045999999997</v>
      </c>
      <c r="X831">
        <v>1</v>
      </c>
      <c r="Y831" s="8">
        <f t="shared" si="100"/>
        <v>1</v>
      </c>
      <c r="Z831" s="10">
        <f>IFERROR(LOOKUP(H831,{30,43,48,53,58,63,68,73,78,83,88,93,97},{42,47,52,57,62,67,72,77,82,87,92,99,100}),999)</f>
        <v>67</v>
      </c>
      <c r="AA831" s="9">
        <f t="shared" si="101"/>
        <v>2.5</v>
      </c>
      <c r="AB831" s="9">
        <f>IFERROR(IF(I831="AI",AA831-VLOOKUP(Q831,'PBT Tag Rates'!$A$6:$L$53,11,FALSE),AA831-VLOOKUP(Q831,'PBT Tag Rates'!$A$6:$L$53,12,FALSE)),0)</f>
        <v>2.5104986157886811</v>
      </c>
      <c r="AC831" s="9">
        <f t="shared" si="102"/>
        <v>15.121015545636293</v>
      </c>
      <c r="AD831" s="12" t="s">
        <v>1969</v>
      </c>
      <c r="AE831" s="8"/>
    </row>
    <row r="832" spans="1:31" x14ac:dyDescent="0.25">
      <c r="A832" t="s">
        <v>2078</v>
      </c>
      <c r="B832" t="s">
        <v>3371</v>
      </c>
      <c r="C832" t="s">
        <v>3372</v>
      </c>
      <c r="D832" s="1">
        <v>45540</v>
      </c>
      <c r="E832">
        <f t="shared" si="97"/>
        <v>40</v>
      </c>
      <c r="F832" t="s">
        <v>6</v>
      </c>
      <c r="G832">
        <v>760</v>
      </c>
      <c r="H832">
        <f t="shared" si="103"/>
        <v>76</v>
      </c>
      <c r="I832" t="s">
        <v>7</v>
      </c>
      <c r="J832" t="s">
        <v>8</v>
      </c>
      <c r="K832" t="s">
        <v>6851</v>
      </c>
      <c r="L832" t="s">
        <v>8</v>
      </c>
      <c r="M832" t="s">
        <v>6</v>
      </c>
      <c r="N832" t="str">
        <f t="shared" si="98"/>
        <v>M</v>
      </c>
      <c r="O832" t="s">
        <v>7549</v>
      </c>
      <c r="P832" t="s">
        <v>7550</v>
      </c>
      <c r="Q832" t="s">
        <v>476</v>
      </c>
      <c r="R832">
        <v>4</v>
      </c>
      <c r="S832">
        <f t="shared" si="99"/>
        <v>2020</v>
      </c>
      <c r="T832" t="s">
        <v>12</v>
      </c>
      <c r="U832">
        <v>0.999999999999998</v>
      </c>
      <c r="V832" t="s">
        <v>743</v>
      </c>
      <c r="W832">
        <f>VLOOKUP(Q832,'PBT Tag Rates'!$A$6:$D$67,4,FALSE)</f>
        <v>0.98845608500000004</v>
      </c>
      <c r="X832">
        <v>1</v>
      </c>
      <c r="Y832" s="8">
        <f t="shared" si="100"/>
        <v>1.0104166666666667</v>
      </c>
      <c r="Z832" s="10">
        <f>IFERROR(LOOKUP(H832,{30,43,48,53,58,63,68,73,78,83,88,93,97},{42,47,52,57,62,67,72,77,82,87,92,99,100}),999)</f>
        <v>77</v>
      </c>
      <c r="AA832" s="9">
        <f t="shared" si="101"/>
        <v>2.5260416666666665</v>
      </c>
      <c r="AB832" s="9">
        <f>IFERROR(IF(I832="AI",AA832-VLOOKUP(Q832,'PBT Tag Rates'!$A$6:$L$53,11,FALSE),AA832-VLOOKUP(Q832,'PBT Tag Rates'!$A$6:$L$53,12,FALSE)),0)</f>
        <v>2.5377203999712421</v>
      </c>
      <c r="AC832" s="9">
        <f t="shared" si="102"/>
        <v>15.284975413694276</v>
      </c>
      <c r="AD832" s="12" t="s">
        <v>1969</v>
      </c>
      <c r="AE832" s="8"/>
    </row>
    <row r="833" spans="1:31" x14ac:dyDescent="0.25">
      <c r="A833" t="s">
        <v>2078</v>
      </c>
      <c r="B833" t="s">
        <v>3373</v>
      </c>
      <c r="C833" t="s">
        <v>3374</v>
      </c>
      <c r="D833" s="1">
        <v>45540</v>
      </c>
      <c r="E833">
        <f t="shared" si="97"/>
        <v>40</v>
      </c>
      <c r="F833" t="s">
        <v>6</v>
      </c>
      <c r="G833">
        <v>660</v>
      </c>
      <c r="H833">
        <f t="shared" si="103"/>
        <v>66</v>
      </c>
      <c r="I833" t="s">
        <v>7</v>
      </c>
      <c r="J833" t="s">
        <v>8</v>
      </c>
      <c r="K833" t="s">
        <v>8</v>
      </c>
      <c r="L833" t="s">
        <v>8</v>
      </c>
      <c r="M833" t="s">
        <v>6</v>
      </c>
      <c r="N833" t="str">
        <f t="shared" si="98"/>
        <v>M</v>
      </c>
      <c r="O833" t="s">
        <v>8</v>
      </c>
      <c r="P833" t="s">
        <v>8</v>
      </c>
      <c r="Q833" t="s">
        <v>11</v>
      </c>
      <c r="R833" t="s">
        <v>8</v>
      </c>
      <c r="S833" t="str">
        <f t="shared" si="99"/>
        <v>U</v>
      </c>
      <c r="T833" t="s">
        <v>12</v>
      </c>
      <c r="U833">
        <v>1</v>
      </c>
      <c r="V833" t="s">
        <v>8</v>
      </c>
      <c r="W833">
        <f>VLOOKUP(Q833,'PBT Tag Rates'!$A$6:$D$67,4,FALSE)</f>
        <v>1</v>
      </c>
      <c r="X833">
        <v>1</v>
      </c>
      <c r="Y833" s="8">
        <f t="shared" si="100"/>
        <v>1</v>
      </c>
      <c r="Z833" s="10">
        <f>IFERROR(LOOKUP(H833,{30,43,48,53,58,63,68,73,78,83,88,93,97},{42,47,52,57,62,67,72,77,82,87,92,99,100}),999)</f>
        <v>67</v>
      </c>
      <c r="AA833" s="9">
        <f t="shared" si="101"/>
        <v>2.5</v>
      </c>
      <c r="AB833" s="9">
        <f>IFERROR(IF(I833="AI",AA833-VLOOKUP(Q833,'PBT Tag Rates'!$A$6:$L$53,11,FALSE),AA833-VLOOKUP(Q833,'PBT Tag Rates'!$A$6:$L$53,12,FALSE)),0)</f>
        <v>2.4586968734976251</v>
      </c>
      <c r="AC833" s="9">
        <f t="shared" si="102"/>
        <v>14.809007825118979</v>
      </c>
      <c r="AD833" s="12" t="s">
        <v>1969</v>
      </c>
      <c r="AE833" s="8"/>
    </row>
    <row r="834" spans="1:31" x14ac:dyDescent="0.25">
      <c r="A834" t="s">
        <v>2078</v>
      </c>
      <c r="B834" t="s">
        <v>3375</v>
      </c>
      <c r="C834" t="s">
        <v>3376</v>
      </c>
      <c r="D834" s="1">
        <v>45540</v>
      </c>
      <c r="E834">
        <f t="shared" si="97"/>
        <v>40</v>
      </c>
      <c r="F834" t="s">
        <v>14</v>
      </c>
      <c r="G834">
        <v>770</v>
      </c>
      <c r="H834">
        <f t="shared" si="103"/>
        <v>77</v>
      </c>
      <c r="I834" t="s">
        <v>9</v>
      </c>
      <c r="J834">
        <v>1</v>
      </c>
      <c r="K834" t="s">
        <v>8</v>
      </c>
      <c r="L834" t="s">
        <v>8</v>
      </c>
      <c r="M834" t="s">
        <v>14</v>
      </c>
      <c r="N834" t="str">
        <f t="shared" si="98"/>
        <v>F</v>
      </c>
      <c r="O834" t="s">
        <v>1011</v>
      </c>
      <c r="P834" t="s">
        <v>1012</v>
      </c>
      <c r="Q834" t="s">
        <v>171</v>
      </c>
      <c r="R834">
        <v>5</v>
      </c>
      <c r="S834">
        <f t="shared" si="99"/>
        <v>2019</v>
      </c>
      <c r="T834" t="s">
        <v>12</v>
      </c>
      <c r="U834">
        <v>1</v>
      </c>
      <c r="V834" t="s">
        <v>949</v>
      </c>
      <c r="W834">
        <f>VLOOKUP(Q834,'PBT Tag Rates'!$A$6:$D$67,4,FALSE)</f>
        <v>0.95971980899999998</v>
      </c>
      <c r="X834">
        <v>1</v>
      </c>
      <c r="Y834" s="8">
        <f t="shared" si="100"/>
        <v>1</v>
      </c>
      <c r="Z834" s="10">
        <f>IFERROR(LOOKUP(H834,{30,43,48,53,58,63,68,73,78,83,88,93,97},{42,47,52,57,62,67,72,77,82,87,92,99,100}),999)</f>
        <v>77</v>
      </c>
      <c r="AA834" s="9">
        <f t="shared" si="101"/>
        <v>2.5</v>
      </c>
      <c r="AB834" s="9">
        <f>IFERROR(IF(I834="AI",AA834-VLOOKUP(Q834,'PBT Tag Rates'!$A$6:$L$53,11,FALSE),AA834-VLOOKUP(Q834,'PBT Tag Rates'!$A$6:$L$53,12,FALSE)),0)</f>
        <v>2.541970782120222</v>
      </c>
      <c r="AC834" s="9">
        <f t="shared" si="102"/>
        <v>15.310575943463711</v>
      </c>
      <c r="AD834" s="12" t="s">
        <v>676</v>
      </c>
      <c r="AE834" s="8"/>
    </row>
    <row r="835" spans="1:31" x14ac:dyDescent="0.25">
      <c r="A835" t="s">
        <v>2078</v>
      </c>
      <c r="B835" t="s">
        <v>3377</v>
      </c>
      <c r="C835" t="s">
        <v>3378</v>
      </c>
      <c r="D835" s="1">
        <v>45540</v>
      </c>
      <c r="E835">
        <f t="shared" si="97"/>
        <v>40</v>
      </c>
      <c r="F835" t="s">
        <v>14</v>
      </c>
      <c r="G835">
        <v>750</v>
      </c>
      <c r="H835">
        <f t="shared" si="103"/>
        <v>75</v>
      </c>
      <c r="I835" t="s">
        <v>9</v>
      </c>
      <c r="J835">
        <v>1</v>
      </c>
      <c r="K835" t="s">
        <v>8</v>
      </c>
      <c r="L835" t="s">
        <v>6852</v>
      </c>
      <c r="M835" t="s">
        <v>6</v>
      </c>
      <c r="N835" t="str">
        <f t="shared" si="98"/>
        <v>M</v>
      </c>
      <c r="O835" t="s">
        <v>7606</v>
      </c>
      <c r="P835" t="s">
        <v>7607</v>
      </c>
      <c r="Q835" t="s">
        <v>476</v>
      </c>
      <c r="R835">
        <v>4</v>
      </c>
      <c r="S835">
        <f t="shared" si="99"/>
        <v>2020</v>
      </c>
      <c r="T835" t="s">
        <v>12</v>
      </c>
      <c r="U835">
        <v>0.999999999999998</v>
      </c>
      <c r="V835" t="s">
        <v>658</v>
      </c>
      <c r="W835">
        <f>VLOOKUP(Q835,'PBT Tag Rates'!$A$6:$D$67,4,FALSE)</f>
        <v>0.98845608500000004</v>
      </c>
      <c r="X835">
        <v>1</v>
      </c>
      <c r="Y835" s="8">
        <f t="shared" si="100"/>
        <v>1.0104166666666667</v>
      </c>
      <c r="Z835" s="10">
        <f>IFERROR(LOOKUP(H835,{30,43,48,53,58,63,68,73,78,83,88,93,97},{42,47,52,57,62,67,72,77,82,87,92,99,100}),999)</f>
        <v>77</v>
      </c>
      <c r="AA835" s="9">
        <f t="shared" si="101"/>
        <v>2.5260416666666665</v>
      </c>
      <c r="AB835" s="9">
        <f>IFERROR(IF(I835="AI",AA835-VLOOKUP(Q835,'PBT Tag Rates'!$A$6:$L$53,11,FALSE),AA835-VLOOKUP(Q835,'PBT Tag Rates'!$A$6:$L$53,12,FALSE)),0)</f>
        <v>2.5377203999712421</v>
      </c>
      <c r="AC835" s="9">
        <f t="shared" si="102"/>
        <v>15.284975413694276</v>
      </c>
      <c r="AD835" s="12" t="s">
        <v>1969</v>
      </c>
      <c r="AE835" s="8"/>
    </row>
    <row r="836" spans="1:31" x14ac:dyDescent="0.25">
      <c r="A836" t="s">
        <v>2078</v>
      </c>
      <c r="B836" t="s">
        <v>3379</v>
      </c>
      <c r="C836" t="s">
        <v>3380</v>
      </c>
      <c r="D836" s="1">
        <v>45540</v>
      </c>
      <c r="E836">
        <f t="shared" si="97"/>
        <v>40</v>
      </c>
      <c r="F836" t="s">
        <v>14</v>
      </c>
      <c r="G836">
        <v>710</v>
      </c>
      <c r="H836">
        <f t="shared" si="103"/>
        <v>71</v>
      </c>
      <c r="I836" t="s">
        <v>7</v>
      </c>
      <c r="J836" t="s">
        <v>8</v>
      </c>
      <c r="K836" t="s">
        <v>6853</v>
      </c>
      <c r="L836" t="s">
        <v>8</v>
      </c>
      <c r="M836" t="s">
        <v>14</v>
      </c>
      <c r="N836" t="str">
        <f t="shared" si="98"/>
        <v>F</v>
      </c>
      <c r="O836" t="s">
        <v>7469</v>
      </c>
      <c r="P836" t="s">
        <v>1579</v>
      </c>
      <c r="Q836" t="s">
        <v>295</v>
      </c>
      <c r="R836">
        <v>4</v>
      </c>
      <c r="S836">
        <f t="shared" si="99"/>
        <v>2020</v>
      </c>
      <c r="T836" t="s">
        <v>12</v>
      </c>
      <c r="U836">
        <v>1</v>
      </c>
      <c r="V836" t="s">
        <v>886</v>
      </c>
      <c r="W836">
        <f>VLOOKUP(Q836,'PBT Tag Rates'!$A$6:$D$67,4,FALSE)</f>
        <v>0.98961045999999997</v>
      </c>
      <c r="X836">
        <v>1</v>
      </c>
      <c r="Y836" s="8">
        <f t="shared" si="100"/>
        <v>1</v>
      </c>
      <c r="Z836" s="10">
        <f>IFERROR(LOOKUP(H836,{30,43,48,53,58,63,68,73,78,83,88,93,97},{42,47,52,57,62,67,72,77,82,87,92,99,100}),999)</f>
        <v>72</v>
      </c>
      <c r="AA836" s="9">
        <f t="shared" si="101"/>
        <v>2.5</v>
      </c>
      <c r="AB836" s="9">
        <f>IFERROR(IF(I836="AI",AA836-VLOOKUP(Q836,'PBT Tag Rates'!$A$6:$L$53,11,FALSE),AA836-VLOOKUP(Q836,'PBT Tag Rates'!$A$6:$L$53,12,FALSE)),0)</f>
        <v>2.5104986157886811</v>
      </c>
      <c r="AC836" s="9">
        <f t="shared" si="102"/>
        <v>15.121015545636293</v>
      </c>
      <c r="AD836" s="12" t="s">
        <v>1969</v>
      </c>
      <c r="AE836" s="8"/>
    </row>
    <row r="837" spans="1:31" x14ac:dyDescent="0.25">
      <c r="A837" t="s">
        <v>2078</v>
      </c>
      <c r="B837" t="s">
        <v>3381</v>
      </c>
      <c r="C837" t="s">
        <v>1602</v>
      </c>
      <c r="D837" s="1">
        <v>45540</v>
      </c>
      <c r="E837">
        <f t="shared" si="97"/>
        <v>40</v>
      </c>
      <c r="F837" t="s">
        <v>6</v>
      </c>
      <c r="G837">
        <v>470</v>
      </c>
      <c r="H837">
        <f t="shared" si="103"/>
        <v>47</v>
      </c>
      <c r="I837" t="s">
        <v>9</v>
      </c>
      <c r="J837">
        <v>1</v>
      </c>
      <c r="K837" t="s">
        <v>8</v>
      </c>
      <c r="L837" t="s">
        <v>8</v>
      </c>
      <c r="M837" t="s">
        <v>6</v>
      </c>
      <c r="N837" t="str">
        <f t="shared" si="98"/>
        <v>M</v>
      </c>
      <c r="O837" t="s">
        <v>7793</v>
      </c>
      <c r="P837" t="s">
        <v>7794</v>
      </c>
      <c r="Q837" t="s">
        <v>7200</v>
      </c>
      <c r="R837">
        <v>2</v>
      </c>
      <c r="S837">
        <f t="shared" si="99"/>
        <v>2022</v>
      </c>
      <c r="T837" t="s">
        <v>12</v>
      </c>
      <c r="U837">
        <v>0.999999999999997</v>
      </c>
      <c r="V837" t="s">
        <v>945</v>
      </c>
      <c r="W837">
        <f>VLOOKUP(Q837,'PBT Tag Rates'!$A$6:$D$67,4,FALSE)</f>
        <v>0.98</v>
      </c>
      <c r="X837">
        <v>1</v>
      </c>
      <c r="Y837" s="8">
        <f t="shared" si="100"/>
        <v>1</v>
      </c>
      <c r="Z837" s="10">
        <f>IFERROR(LOOKUP(H837,{30,43,48,53,58,63,68,73,78,83,88,93,97},{42,47,52,57,62,67,72,77,82,87,92,99,100}),999)</f>
        <v>47</v>
      </c>
      <c r="AA837" s="9">
        <f t="shared" si="101"/>
        <v>2.5</v>
      </c>
      <c r="AB837" s="9">
        <f>IFERROR(IF(I837="AI",AA837-VLOOKUP(Q837,'PBT Tag Rates'!$A$6:$L$53,11,FALSE),AA837-VLOOKUP(Q837,'PBT Tag Rates'!$A$6:$L$53,12,FALSE)),0)</f>
        <v>2.5204081632653059</v>
      </c>
      <c r="AC837" s="9">
        <f t="shared" si="102"/>
        <v>15.180701864721234</v>
      </c>
      <c r="AD837" s="12" t="s">
        <v>1969</v>
      </c>
      <c r="AE837" s="8"/>
    </row>
    <row r="838" spans="1:31" x14ac:dyDescent="0.25">
      <c r="A838" t="s">
        <v>2078</v>
      </c>
      <c r="B838" t="s">
        <v>3382</v>
      </c>
      <c r="C838" t="s">
        <v>3383</v>
      </c>
      <c r="D838" s="1">
        <v>45540</v>
      </c>
      <c r="E838">
        <f t="shared" si="97"/>
        <v>40</v>
      </c>
      <c r="F838" t="s">
        <v>6</v>
      </c>
      <c r="G838">
        <v>670</v>
      </c>
      <c r="H838">
        <f t="shared" si="103"/>
        <v>67</v>
      </c>
      <c r="I838" t="s">
        <v>7</v>
      </c>
      <c r="J838" t="s">
        <v>8</v>
      </c>
      <c r="K838" t="s">
        <v>8</v>
      </c>
      <c r="L838" t="s">
        <v>8</v>
      </c>
      <c r="M838" t="s">
        <v>6</v>
      </c>
      <c r="N838" t="str">
        <f t="shared" si="98"/>
        <v>M</v>
      </c>
      <c r="O838" t="s">
        <v>1340</v>
      </c>
      <c r="P838" t="s">
        <v>7795</v>
      </c>
      <c r="Q838" t="s">
        <v>940</v>
      </c>
      <c r="R838">
        <v>3</v>
      </c>
      <c r="S838">
        <f t="shared" si="99"/>
        <v>2021</v>
      </c>
      <c r="T838" t="s">
        <v>12</v>
      </c>
      <c r="U838">
        <v>0.999999999999999</v>
      </c>
      <c r="V838" t="s">
        <v>892</v>
      </c>
      <c r="W838">
        <f>VLOOKUP(Q838,'PBT Tag Rates'!$A$6:$D$67,4,FALSE)</f>
        <v>0.98140000000000005</v>
      </c>
      <c r="X838">
        <v>1</v>
      </c>
      <c r="Y838" s="8">
        <f t="shared" si="100"/>
        <v>1</v>
      </c>
      <c r="Z838" s="10">
        <f>IFERROR(LOOKUP(H838,{30,43,48,53,58,63,68,73,78,83,88,93,97},{42,47,52,57,62,67,72,77,82,87,92,99,100}),999)</f>
        <v>67</v>
      </c>
      <c r="AA838" s="9">
        <f t="shared" si="101"/>
        <v>2.5</v>
      </c>
      <c r="AB838" s="9">
        <f>IFERROR(IF(I838="AI",AA838-VLOOKUP(Q838,'PBT Tag Rates'!$A$6:$L$53,11,FALSE),AA838-VLOOKUP(Q838,'PBT Tag Rates'!$A$6:$L$53,12,FALSE)),0)</f>
        <v>2.5189525168127167</v>
      </c>
      <c r="AC838" s="9">
        <f t="shared" si="102"/>
        <v>15.1719343424051</v>
      </c>
      <c r="AD838" s="12" t="s">
        <v>1969</v>
      </c>
      <c r="AE838" s="8"/>
    </row>
    <row r="839" spans="1:31" x14ac:dyDescent="0.25">
      <c r="A839" t="s">
        <v>2078</v>
      </c>
      <c r="B839" t="s">
        <v>3384</v>
      </c>
      <c r="C839" t="s">
        <v>3385</v>
      </c>
      <c r="D839" s="1">
        <v>45540</v>
      </c>
      <c r="E839">
        <f t="shared" si="97"/>
        <v>40</v>
      </c>
      <c r="F839" t="s">
        <v>14</v>
      </c>
      <c r="G839">
        <v>810</v>
      </c>
      <c r="H839">
        <f t="shared" si="103"/>
        <v>81</v>
      </c>
      <c r="I839" t="s">
        <v>7</v>
      </c>
      <c r="J839" t="s">
        <v>8</v>
      </c>
      <c r="K839" t="s">
        <v>6854</v>
      </c>
      <c r="L839" t="s">
        <v>8</v>
      </c>
      <c r="M839" t="s">
        <v>14</v>
      </c>
      <c r="N839" t="str">
        <f t="shared" si="98"/>
        <v>F</v>
      </c>
      <c r="O839" t="s">
        <v>8</v>
      </c>
      <c r="P839" t="s">
        <v>8</v>
      </c>
      <c r="Q839" t="s">
        <v>11</v>
      </c>
      <c r="R839" t="s">
        <v>8</v>
      </c>
      <c r="S839" t="str">
        <f t="shared" si="99"/>
        <v>U</v>
      </c>
      <c r="T839" t="s">
        <v>12</v>
      </c>
      <c r="U839">
        <v>0.99999999999999301</v>
      </c>
      <c r="V839" t="s">
        <v>8</v>
      </c>
      <c r="W839">
        <f>VLOOKUP(Q839,'PBT Tag Rates'!$A$6:$D$67,4,FALSE)</f>
        <v>1</v>
      </c>
      <c r="X839">
        <v>1</v>
      </c>
      <c r="Y839" s="8">
        <f t="shared" si="100"/>
        <v>1.0208333333333333</v>
      </c>
      <c r="Z839" s="10">
        <f>IFERROR(LOOKUP(H839,{30,43,48,53,58,63,68,73,78,83,88,93,97},{42,47,52,57,62,67,72,77,82,87,92,99,100}),999)</f>
        <v>82</v>
      </c>
      <c r="AA839" s="9">
        <f t="shared" si="101"/>
        <v>2.552083333333333</v>
      </c>
      <c r="AB839" s="9">
        <f>IFERROR(IF(I839="AI",AA839-VLOOKUP(Q839,'PBT Tag Rates'!$A$6:$L$53,11,FALSE),AA839-VLOOKUP(Q839,'PBT Tag Rates'!$A$6:$L$53,12,FALSE)),0)</f>
        <v>2.5107802068309582</v>
      </c>
      <c r="AC839" s="9">
        <f t="shared" si="102"/>
        <v>15.122711600157498</v>
      </c>
      <c r="AD839" s="12" t="s">
        <v>1969</v>
      </c>
      <c r="AE839" s="8"/>
    </row>
    <row r="840" spans="1:31" x14ac:dyDescent="0.25">
      <c r="A840" t="s">
        <v>2078</v>
      </c>
      <c r="B840" t="s">
        <v>3386</v>
      </c>
      <c r="C840" t="s">
        <v>1605</v>
      </c>
      <c r="D840" s="1">
        <v>45540</v>
      </c>
      <c r="E840">
        <f t="shared" ref="E840:E903" si="104">IF(AND(D840&gt;=$F$2,D840&lt;$F$3),70,IF(AND(D840&gt;=$F$3,D840&lt;$F$4),40,IF(AND(D840&gt;=$F$4,D840&lt;$F$5),18,9)))</f>
        <v>40</v>
      </c>
      <c r="F840" t="s">
        <v>6</v>
      </c>
      <c r="G840">
        <v>610</v>
      </c>
      <c r="H840">
        <f t="shared" si="103"/>
        <v>61</v>
      </c>
      <c r="I840" t="s">
        <v>9</v>
      </c>
      <c r="J840">
        <v>1</v>
      </c>
      <c r="K840" t="s">
        <v>8</v>
      </c>
      <c r="L840" t="s">
        <v>8</v>
      </c>
      <c r="M840" t="s">
        <v>6</v>
      </c>
      <c r="N840" t="str">
        <f t="shared" ref="N840:N903" si="105">IF(M840="U",F840,M840)</f>
        <v>M</v>
      </c>
      <c r="O840" t="s">
        <v>7796</v>
      </c>
      <c r="P840" t="s">
        <v>7797</v>
      </c>
      <c r="Q840" t="s">
        <v>295</v>
      </c>
      <c r="R840">
        <v>4</v>
      </c>
      <c r="S840">
        <f t="shared" ref="S840:S903" si="106">IFERROR($S$4-R840,"U")</f>
        <v>2020</v>
      </c>
      <c r="T840" t="s">
        <v>12</v>
      </c>
      <c r="U840">
        <v>1</v>
      </c>
      <c r="V840" t="s">
        <v>888</v>
      </c>
      <c r="W840">
        <f>VLOOKUP(Q840,'PBT Tag Rates'!$A$6:$D$67,4,FALSE)</f>
        <v>0.98961045999999997</v>
      </c>
      <c r="X840">
        <v>1</v>
      </c>
      <c r="Y840" s="8">
        <f t="shared" ref="Y840:Y903" si="107">IF(V840="ng",0,X840+(SUMIFS($AK$24:$AK$127,$AG$24:$AG$127,$N840,$AH$24:$AH$127,$Z840,$AF$24:$AF$127,$E840)))</f>
        <v>1.0476190476190477</v>
      </c>
      <c r="Z840" s="10">
        <f>IFERROR(LOOKUP(H840,{30,43,48,53,58,63,68,73,78,83,88,93,97},{42,47,52,57,62,67,72,77,82,87,92,99,100}),999)</f>
        <v>62</v>
      </c>
      <c r="AA840" s="9">
        <f t="shared" ref="AA840:AA903" si="108">Y840/(VLOOKUP(E840,$C$2:$I$5,2,FALSE))</f>
        <v>2.6190476190476191</v>
      </c>
      <c r="AB840" s="9">
        <f>IFERROR(IF(I840="AI",AA840-VLOOKUP(Q840,'PBT Tag Rates'!$A$6:$L$53,11,FALSE),AA840-VLOOKUP(Q840,'PBT Tag Rates'!$A$6:$L$53,12,FALSE)),0)</f>
        <v>2.6295462348363001</v>
      </c>
      <c r="AC840" s="9">
        <f t="shared" ref="AC840:AC903" si="109">AB840/(VLOOKUP(E840,$C$2:$I$5,7,FALSE))</f>
        <v>15.83805274572434</v>
      </c>
      <c r="AD840" s="12" t="s">
        <v>1969</v>
      </c>
      <c r="AE840" s="8"/>
    </row>
    <row r="841" spans="1:31" x14ac:dyDescent="0.25">
      <c r="A841" t="s">
        <v>2078</v>
      </c>
      <c r="B841" t="s">
        <v>3387</v>
      </c>
      <c r="C841" t="s">
        <v>1608</v>
      </c>
      <c r="D841" s="1">
        <v>45540</v>
      </c>
      <c r="E841">
        <f t="shared" si="104"/>
        <v>40</v>
      </c>
      <c r="F841" t="s">
        <v>14</v>
      </c>
      <c r="G841">
        <v>690</v>
      </c>
      <c r="H841">
        <f t="shared" si="103"/>
        <v>69</v>
      </c>
      <c r="I841" t="s">
        <v>9</v>
      </c>
      <c r="J841">
        <v>1</v>
      </c>
      <c r="K841" t="s">
        <v>8</v>
      </c>
      <c r="L841" t="s">
        <v>8</v>
      </c>
      <c r="M841" t="s">
        <v>14</v>
      </c>
      <c r="N841" t="str">
        <f t="shared" si="105"/>
        <v>F</v>
      </c>
      <c r="O841" t="s">
        <v>348</v>
      </c>
      <c r="P841" t="s">
        <v>1008</v>
      </c>
      <c r="Q841" t="s">
        <v>295</v>
      </c>
      <c r="R841">
        <v>4</v>
      </c>
      <c r="S841">
        <f t="shared" si="106"/>
        <v>2020</v>
      </c>
      <c r="T841" t="s">
        <v>12</v>
      </c>
      <c r="U841">
        <v>0.999999999999998</v>
      </c>
      <c r="V841" t="s">
        <v>892</v>
      </c>
      <c r="W841">
        <f>VLOOKUP(Q841,'PBT Tag Rates'!$A$6:$D$67,4,FALSE)</f>
        <v>0.98961045999999997</v>
      </c>
      <c r="X841">
        <v>1</v>
      </c>
      <c r="Y841" s="8">
        <f t="shared" si="107"/>
        <v>1</v>
      </c>
      <c r="Z841" s="10">
        <f>IFERROR(LOOKUP(H841,{30,43,48,53,58,63,68,73,78,83,88,93,97},{42,47,52,57,62,67,72,77,82,87,92,99,100}),999)</f>
        <v>72</v>
      </c>
      <c r="AA841" s="9">
        <f t="shared" si="108"/>
        <v>2.5</v>
      </c>
      <c r="AB841" s="9">
        <f>IFERROR(IF(I841="AI",AA841-VLOOKUP(Q841,'PBT Tag Rates'!$A$6:$L$53,11,FALSE),AA841-VLOOKUP(Q841,'PBT Tag Rates'!$A$6:$L$53,12,FALSE)),0)</f>
        <v>2.5104986157886811</v>
      </c>
      <c r="AC841" s="9">
        <f t="shared" si="109"/>
        <v>15.121015545636293</v>
      </c>
      <c r="AD841" s="12" t="s">
        <v>1969</v>
      </c>
      <c r="AE841" s="8"/>
    </row>
    <row r="842" spans="1:31" x14ac:dyDescent="0.25">
      <c r="A842" t="s">
        <v>2078</v>
      </c>
      <c r="B842" t="s">
        <v>3388</v>
      </c>
      <c r="C842" t="s">
        <v>3389</v>
      </c>
      <c r="D842" s="1">
        <v>45540</v>
      </c>
      <c r="E842">
        <f t="shared" si="104"/>
        <v>40</v>
      </c>
      <c r="F842" t="s">
        <v>6</v>
      </c>
      <c r="G842">
        <v>670</v>
      </c>
      <c r="H842">
        <f t="shared" si="103"/>
        <v>67</v>
      </c>
      <c r="I842" t="s">
        <v>9</v>
      </c>
      <c r="J842">
        <v>1</v>
      </c>
      <c r="K842" t="s">
        <v>8</v>
      </c>
      <c r="L842" t="s">
        <v>8</v>
      </c>
      <c r="M842" t="s">
        <v>6</v>
      </c>
      <c r="N842" t="str">
        <f t="shared" si="105"/>
        <v>M</v>
      </c>
      <c r="O842" t="s">
        <v>7798</v>
      </c>
      <c r="P842" t="s">
        <v>7799</v>
      </c>
      <c r="Q842" t="s">
        <v>295</v>
      </c>
      <c r="R842">
        <v>4</v>
      </c>
      <c r="S842">
        <f t="shared" si="106"/>
        <v>2020</v>
      </c>
      <c r="T842" t="s">
        <v>12</v>
      </c>
      <c r="U842">
        <v>1</v>
      </c>
      <c r="V842" t="s">
        <v>945</v>
      </c>
      <c r="W842">
        <f>VLOOKUP(Q842,'PBT Tag Rates'!$A$6:$D$67,4,FALSE)</f>
        <v>0.98961045999999997</v>
      </c>
      <c r="X842">
        <v>1</v>
      </c>
      <c r="Y842" s="8">
        <f t="shared" si="107"/>
        <v>1</v>
      </c>
      <c r="Z842" s="10">
        <f>IFERROR(LOOKUP(H842,{30,43,48,53,58,63,68,73,78,83,88,93,97},{42,47,52,57,62,67,72,77,82,87,92,99,100}),999)</f>
        <v>67</v>
      </c>
      <c r="AA842" s="9">
        <f t="shared" si="108"/>
        <v>2.5</v>
      </c>
      <c r="AB842" s="9">
        <f>IFERROR(IF(I842="AI",AA842-VLOOKUP(Q842,'PBT Tag Rates'!$A$6:$L$53,11,FALSE),AA842-VLOOKUP(Q842,'PBT Tag Rates'!$A$6:$L$53,12,FALSE)),0)</f>
        <v>2.5104986157886811</v>
      </c>
      <c r="AC842" s="9">
        <f t="shared" si="109"/>
        <v>15.121015545636293</v>
      </c>
      <c r="AD842" s="12" t="s">
        <v>1969</v>
      </c>
      <c r="AE842" s="8"/>
    </row>
    <row r="843" spans="1:31" x14ac:dyDescent="0.25">
      <c r="A843" t="s">
        <v>2078</v>
      </c>
      <c r="B843" t="s">
        <v>3390</v>
      </c>
      <c r="C843" t="s">
        <v>3391</v>
      </c>
      <c r="D843" s="1">
        <v>45540</v>
      </c>
      <c r="E843">
        <f t="shared" si="104"/>
        <v>40</v>
      </c>
      <c r="F843" t="s">
        <v>6</v>
      </c>
      <c r="G843">
        <v>660</v>
      </c>
      <c r="H843">
        <f t="shared" si="103"/>
        <v>66</v>
      </c>
      <c r="I843" t="s">
        <v>7</v>
      </c>
      <c r="J843" t="s">
        <v>8</v>
      </c>
      <c r="K843" t="s">
        <v>8</v>
      </c>
      <c r="L843" t="s">
        <v>8</v>
      </c>
      <c r="M843" t="s">
        <v>6</v>
      </c>
      <c r="N843" t="str">
        <f t="shared" si="105"/>
        <v>M</v>
      </c>
      <c r="O843" t="s">
        <v>7641</v>
      </c>
      <c r="P843" t="s">
        <v>7642</v>
      </c>
      <c r="Q843" t="s">
        <v>940</v>
      </c>
      <c r="R843">
        <v>3</v>
      </c>
      <c r="S843">
        <f t="shared" si="106"/>
        <v>2021</v>
      </c>
      <c r="T843" t="s">
        <v>12</v>
      </c>
      <c r="U843">
        <v>1</v>
      </c>
      <c r="V843" t="s">
        <v>886</v>
      </c>
      <c r="W843">
        <f>VLOOKUP(Q843,'PBT Tag Rates'!$A$6:$D$67,4,FALSE)</f>
        <v>0.98140000000000005</v>
      </c>
      <c r="X843">
        <v>1</v>
      </c>
      <c r="Y843" s="8">
        <f t="shared" si="107"/>
        <v>1</v>
      </c>
      <c r="Z843" s="10">
        <f>IFERROR(LOOKUP(H843,{30,43,48,53,58,63,68,73,78,83,88,93,97},{42,47,52,57,62,67,72,77,82,87,92,99,100}),999)</f>
        <v>67</v>
      </c>
      <c r="AA843" s="9">
        <f t="shared" si="108"/>
        <v>2.5</v>
      </c>
      <c r="AB843" s="9">
        <f>IFERROR(IF(I843="AI",AA843-VLOOKUP(Q843,'PBT Tag Rates'!$A$6:$L$53,11,FALSE),AA843-VLOOKUP(Q843,'PBT Tag Rates'!$A$6:$L$53,12,FALSE)),0)</f>
        <v>2.5189525168127167</v>
      </c>
      <c r="AC843" s="9">
        <f t="shared" si="109"/>
        <v>15.1719343424051</v>
      </c>
      <c r="AD843" s="12" t="s">
        <v>1969</v>
      </c>
      <c r="AE843" s="8"/>
    </row>
    <row r="844" spans="1:31" x14ac:dyDescent="0.25">
      <c r="A844" t="s">
        <v>2078</v>
      </c>
      <c r="B844" t="s">
        <v>3392</v>
      </c>
      <c r="C844" t="s">
        <v>3393</v>
      </c>
      <c r="D844" s="1">
        <v>45540</v>
      </c>
      <c r="E844">
        <f t="shared" si="104"/>
        <v>40</v>
      </c>
      <c r="F844" t="s">
        <v>14</v>
      </c>
      <c r="G844">
        <v>730</v>
      </c>
      <c r="H844">
        <f t="shared" si="103"/>
        <v>73</v>
      </c>
      <c r="I844" t="s">
        <v>9</v>
      </c>
      <c r="J844">
        <v>1</v>
      </c>
      <c r="K844" t="s">
        <v>6855</v>
      </c>
      <c r="L844" t="s">
        <v>8</v>
      </c>
      <c r="M844" t="s">
        <v>14</v>
      </c>
      <c r="N844" t="str">
        <f t="shared" si="105"/>
        <v>F</v>
      </c>
      <c r="O844" t="s">
        <v>1631</v>
      </c>
      <c r="P844" t="s">
        <v>7338</v>
      </c>
      <c r="Q844" t="s">
        <v>295</v>
      </c>
      <c r="R844">
        <v>4</v>
      </c>
      <c r="S844">
        <f t="shared" si="106"/>
        <v>2020</v>
      </c>
      <c r="T844" t="s">
        <v>12</v>
      </c>
      <c r="U844">
        <v>1</v>
      </c>
      <c r="V844" t="s">
        <v>889</v>
      </c>
      <c r="W844">
        <f>VLOOKUP(Q844,'PBT Tag Rates'!$A$6:$D$67,4,FALSE)</f>
        <v>0.98961045999999997</v>
      </c>
      <c r="X844">
        <v>1</v>
      </c>
      <c r="Y844" s="8">
        <f t="shared" si="107"/>
        <v>1</v>
      </c>
      <c r="Z844" s="10">
        <f>IFERROR(LOOKUP(H844,{30,43,48,53,58,63,68,73,78,83,88,93,97},{42,47,52,57,62,67,72,77,82,87,92,99,100}),999)</f>
        <v>77</v>
      </c>
      <c r="AA844" s="9">
        <f t="shared" si="108"/>
        <v>2.5</v>
      </c>
      <c r="AB844" s="9">
        <f>IFERROR(IF(I844="AI",AA844-VLOOKUP(Q844,'PBT Tag Rates'!$A$6:$L$53,11,FALSE),AA844-VLOOKUP(Q844,'PBT Tag Rates'!$A$6:$L$53,12,FALSE)),0)</f>
        <v>2.5104986157886811</v>
      </c>
      <c r="AC844" s="9">
        <f t="shared" si="109"/>
        <v>15.121015545636293</v>
      </c>
      <c r="AD844" s="12" t="s">
        <v>1969</v>
      </c>
      <c r="AE844" s="8"/>
    </row>
    <row r="845" spans="1:31" x14ac:dyDescent="0.25">
      <c r="A845" t="s">
        <v>2078</v>
      </c>
      <c r="B845" t="s">
        <v>3394</v>
      </c>
      <c r="C845" t="s">
        <v>3395</v>
      </c>
      <c r="D845" s="1">
        <v>45540</v>
      </c>
      <c r="E845">
        <f t="shared" si="104"/>
        <v>40</v>
      </c>
      <c r="F845" t="s">
        <v>6</v>
      </c>
      <c r="G845">
        <v>530</v>
      </c>
      <c r="H845">
        <f t="shared" si="103"/>
        <v>53</v>
      </c>
      <c r="I845" t="s">
        <v>7</v>
      </c>
      <c r="J845" t="s">
        <v>8</v>
      </c>
      <c r="K845" t="s">
        <v>8</v>
      </c>
      <c r="L845" t="s">
        <v>8</v>
      </c>
      <c r="M845" t="s">
        <v>6</v>
      </c>
      <c r="N845" t="str">
        <f t="shared" si="105"/>
        <v>M</v>
      </c>
      <c r="O845" t="s">
        <v>7390</v>
      </c>
      <c r="P845" t="s">
        <v>7800</v>
      </c>
      <c r="Q845" t="s">
        <v>7200</v>
      </c>
      <c r="R845">
        <v>2</v>
      </c>
      <c r="S845">
        <f t="shared" si="106"/>
        <v>2022</v>
      </c>
      <c r="T845" t="s">
        <v>12</v>
      </c>
      <c r="U845">
        <v>1</v>
      </c>
      <c r="V845" t="s">
        <v>888</v>
      </c>
      <c r="W845">
        <f>VLOOKUP(Q845,'PBT Tag Rates'!$A$6:$D$67,4,FALSE)</f>
        <v>0.98</v>
      </c>
      <c r="X845">
        <v>1</v>
      </c>
      <c r="Y845" s="8">
        <f t="shared" si="107"/>
        <v>1</v>
      </c>
      <c r="Z845" s="10">
        <f>IFERROR(LOOKUP(H845,{30,43,48,53,58,63,68,73,78,83,88,93,97},{42,47,52,57,62,67,72,77,82,87,92,99,100}),999)</f>
        <v>57</v>
      </c>
      <c r="AA845" s="9">
        <f t="shared" si="108"/>
        <v>2.5</v>
      </c>
      <c r="AB845" s="9">
        <f>IFERROR(IF(I845="AI",AA845-VLOOKUP(Q845,'PBT Tag Rates'!$A$6:$L$53,11,FALSE),AA845-VLOOKUP(Q845,'PBT Tag Rates'!$A$6:$L$53,12,FALSE)),0)</f>
        <v>2.5204081632653064</v>
      </c>
      <c r="AC845" s="9">
        <f t="shared" si="109"/>
        <v>15.180701864721238</v>
      </c>
      <c r="AD845" s="12" t="s">
        <v>1969</v>
      </c>
      <c r="AE845" s="8"/>
    </row>
    <row r="846" spans="1:31" x14ac:dyDescent="0.25">
      <c r="A846" t="s">
        <v>2078</v>
      </c>
      <c r="B846" t="s">
        <v>3396</v>
      </c>
      <c r="C846" t="s">
        <v>3397</v>
      </c>
      <c r="D846" s="1">
        <v>45540</v>
      </c>
      <c r="E846">
        <f t="shared" si="104"/>
        <v>40</v>
      </c>
      <c r="F846" t="s">
        <v>6</v>
      </c>
      <c r="G846">
        <v>650</v>
      </c>
      <c r="H846">
        <f t="shared" si="103"/>
        <v>65</v>
      </c>
      <c r="I846" t="s">
        <v>7</v>
      </c>
      <c r="J846" t="s">
        <v>8</v>
      </c>
      <c r="K846" t="s">
        <v>8</v>
      </c>
      <c r="L846" t="s">
        <v>8</v>
      </c>
      <c r="M846" t="s">
        <v>6</v>
      </c>
      <c r="N846" t="str">
        <f t="shared" si="105"/>
        <v>M</v>
      </c>
      <c r="O846" t="s">
        <v>1954</v>
      </c>
      <c r="P846" t="s">
        <v>1955</v>
      </c>
      <c r="Q846" t="s">
        <v>940</v>
      </c>
      <c r="R846">
        <v>3</v>
      </c>
      <c r="S846">
        <f t="shared" si="106"/>
        <v>2021</v>
      </c>
      <c r="T846" t="s">
        <v>12</v>
      </c>
      <c r="U846">
        <v>0.999999999999998</v>
      </c>
      <c r="V846" t="s">
        <v>893</v>
      </c>
      <c r="W846">
        <f>VLOOKUP(Q846,'PBT Tag Rates'!$A$6:$D$67,4,FALSE)</f>
        <v>0.98140000000000005</v>
      </c>
      <c r="X846">
        <v>1</v>
      </c>
      <c r="Y846" s="8">
        <f t="shared" si="107"/>
        <v>1</v>
      </c>
      <c r="Z846" s="10">
        <f>IFERROR(LOOKUP(H846,{30,43,48,53,58,63,68,73,78,83,88,93,97},{42,47,52,57,62,67,72,77,82,87,92,99,100}),999)</f>
        <v>67</v>
      </c>
      <c r="AA846" s="9">
        <f t="shared" si="108"/>
        <v>2.5</v>
      </c>
      <c r="AB846" s="9">
        <f>IFERROR(IF(I846="AI",AA846-VLOOKUP(Q846,'PBT Tag Rates'!$A$6:$L$53,11,FALSE),AA846-VLOOKUP(Q846,'PBT Tag Rates'!$A$6:$L$53,12,FALSE)),0)</f>
        <v>2.5189525168127167</v>
      </c>
      <c r="AC846" s="9">
        <f t="shared" si="109"/>
        <v>15.1719343424051</v>
      </c>
      <c r="AD846" s="12" t="s">
        <v>1969</v>
      </c>
      <c r="AE846" s="8"/>
    </row>
    <row r="847" spans="1:31" x14ac:dyDescent="0.25">
      <c r="A847" t="s">
        <v>2078</v>
      </c>
      <c r="B847" t="s">
        <v>3398</v>
      </c>
      <c r="C847" t="s">
        <v>3399</v>
      </c>
      <c r="D847" s="1">
        <v>45540</v>
      </c>
      <c r="E847">
        <f t="shared" si="104"/>
        <v>40</v>
      </c>
      <c r="F847" t="s">
        <v>6</v>
      </c>
      <c r="G847">
        <v>770</v>
      </c>
      <c r="H847">
        <f t="shared" si="103"/>
        <v>77</v>
      </c>
      <c r="I847" t="s">
        <v>9</v>
      </c>
      <c r="J847">
        <v>1</v>
      </c>
      <c r="K847" t="s">
        <v>8</v>
      </c>
      <c r="L847" t="s">
        <v>8</v>
      </c>
      <c r="M847" t="s">
        <v>6</v>
      </c>
      <c r="N847" t="str">
        <f t="shared" si="105"/>
        <v>M</v>
      </c>
      <c r="O847" t="s">
        <v>425</v>
      </c>
      <c r="P847" t="s">
        <v>426</v>
      </c>
      <c r="Q847" t="s">
        <v>295</v>
      </c>
      <c r="R847">
        <v>4</v>
      </c>
      <c r="S847">
        <f t="shared" si="106"/>
        <v>2020</v>
      </c>
      <c r="T847" t="s">
        <v>12</v>
      </c>
      <c r="U847">
        <v>0.999999999999998</v>
      </c>
      <c r="V847" t="s">
        <v>892</v>
      </c>
      <c r="W847">
        <f>VLOOKUP(Q847,'PBT Tag Rates'!$A$6:$D$67,4,FALSE)</f>
        <v>0.98961045999999997</v>
      </c>
      <c r="X847">
        <v>1</v>
      </c>
      <c r="Y847" s="8">
        <f t="shared" si="107"/>
        <v>1.0104166666666667</v>
      </c>
      <c r="Z847" s="10">
        <f>IFERROR(LOOKUP(H847,{30,43,48,53,58,63,68,73,78,83,88,93,97},{42,47,52,57,62,67,72,77,82,87,92,99,100}),999)</f>
        <v>77</v>
      </c>
      <c r="AA847" s="9">
        <f t="shared" si="108"/>
        <v>2.5260416666666665</v>
      </c>
      <c r="AB847" s="9">
        <f>IFERROR(IF(I847="AI",AA847-VLOOKUP(Q847,'PBT Tag Rates'!$A$6:$L$53,11,FALSE),AA847-VLOOKUP(Q847,'PBT Tag Rates'!$A$6:$L$53,12,FALSE)),0)</f>
        <v>2.5365402824553476</v>
      </c>
      <c r="AC847" s="9">
        <f t="shared" si="109"/>
        <v>15.277867433155553</v>
      </c>
      <c r="AD847" s="12" t="s">
        <v>1969</v>
      </c>
      <c r="AE847" s="8"/>
    </row>
    <row r="848" spans="1:31" x14ac:dyDescent="0.25">
      <c r="A848" t="s">
        <v>2078</v>
      </c>
      <c r="B848" t="s">
        <v>3400</v>
      </c>
      <c r="C848" t="s">
        <v>3401</v>
      </c>
      <c r="D848" s="1">
        <v>45540</v>
      </c>
      <c r="E848">
        <f t="shared" si="104"/>
        <v>40</v>
      </c>
      <c r="F848" t="s">
        <v>6</v>
      </c>
      <c r="G848">
        <v>610</v>
      </c>
      <c r="H848">
        <f t="shared" si="103"/>
        <v>61</v>
      </c>
      <c r="I848" t="s">
        <v>7</v>
      </c>
      <c r="J848" t="s">
        <v>8</v>
      </c>
      <c r="K848" t="s">
        <v>8</v>
      </c>
      <c r="L848" t="s">
        <v>8</v>
      </c>
      <c r="M848" t="s">
        <v>6</v>
      </c>
      <c r="N848" t="str">
        <f t="shared" si="105"/>
        <v>M</v>
      </c>
      <c r="O848" t="s">
        <v>1731</v>
      </c>
      <c r="P848" t="s">
        <v>7801</v>
      </c>
      <c r="Q848" t="s">
        <v>940</v>
      </c>
      <c r="R848">
        <v>3</v>
      </c>
      <c r="S848">
        <f t="shared" si="106"/>
        <v>2021</v>
      </c>
      <c r="T848" t="s">
        <v>12</v>
      </c>
      <c r="U848">
        <v>0.999999999999998</v>
      </c>
      <c r="V848" t="s">
        <v>888</v>
      </c>
      <c r="W848">
        <f>VLOOKUP(Q848,'PBT Tag Rates'!$A$6:$D$67,4,FALSE)</f>
        <v>0.98140000000000005</v>
      </c>
      <c r="X848">
        <v>1</v>
      </c>
      <c r="Y848" s="8">
        <f t="shared" si="107"/>
        <v>1.0476190476190477</v>
      </c>
      <c r="Z848" s="10">
        <f>IFERROR(LOOKUP(H848,{30,43,48,53,58,63,68,73,78,83,88,93,97},{42,47,52,57,62,67,72,77,82,87,92,99,100}),999)</f>
        <v>62</v>
      </c>
      <c r="AA848" s="9">
        <f t="shared" si="108"/>
        <v>2.6190476190476191</v>
      </c>
      <c r="AB848" s="9">
        <f>IFERROR(IF(I848="AI",AA848-VLOOKUP(Q848,'PBT Tag Rates'!$A$6:$L$53,11,FALSE),AA848-VLOOKUP(Q848,'PBT Tag Rates'!$A$6:$L$53,12,FALSE)),0)</f>
        <v>2.6380001358603358</v>
      </c>
      <c r="AC848" s="9">
        <f t="shared" si="109"/>
        <v>15.888971542493147</v>
      </c>
      <c r="AD848" s="12" t="s">
        <v>1969</v>
      </c>
      <c r="AE848" s="8"/>
    </row>
    <row r="849" spans="1:31" x14ac:dyDescent="0.25">
      <c r="A849" t="s">
        <v>2078</v>
      </c>
      <c r="B849" t="s">
        <v>3402</v>
      </c>
      <c r="C849" t="s">
        <v>3403</v>
      </c>
      <c r="D849" s="1">
        <v>45540</v>
      </c>
      <c r="E849">
        <f t="shared" si="104"/>
        <v>40</v>
      </c>
      <c r="F849" t="s">
        <v>14</v>
      </c>
      <c r="G849">
        <v>710</v>
      </c>
      <c r="H849">
        <f t="shared" si="103"/>
        <v>71</v>
      </c>
      <c r="I849" t="s">
        <v>7</v>
      </c>
      <c r="J849" t="s">
        <v>8</v>
      </c>
      <c r="K849" t="s">
        <v>6856</v>
      </c>
      <c r="L849" t="s">
        <v>8</v>
      </c>
      <c r="M849" t="s">
        <v>14</v>
      </c>
      <c r="N849" t="str">
        <f t="shared" si="105"/>
        <v>F</v>
      </c>
      <c r="O849" t="s">
        <v>7411</v>
      </c>
      <c r="P849" t="s">
        <v>7573</v>
      </c>
      <c r="Q849" t="s">
        <v>940</v>
      </c>
      <c r="R849">
        <v>3</v>
      </c>
      <c r="S849">
        <f t="shared" si="106"/>
        <v>2021</v>
      </c>
      <c r="T849" t="s">
        <v>12</v>
      </c>
      <c r="U849">
        <v>1</v>
      </c>
      <c r="V849" t="s">
        <v>889</v>
      </c>
      <c r="W849">
        <f>VLOOKUP(Q849,'PBT Tag Rates'!$A$6:$D$67,4,FALSE)</f>
        <v>0.98140000000000005</v>
      </c>
      <c r="X849">
        <v>1</v>
      </c>
      <c r="Y849" s="8">
        <f t="shared" si="107"/>
        <v>1</v>
      </c>
      <c r="Z849" s="10">
        <f>IFERROR(LOOKUP(H849,{30,43,48,53,58,63,68,73,78,83,88,93,97},{42,47,52,57,62,67,72,77,82,87,92,99,100}),999)</f>
        <v>72</v>
      </c>
      <c r="AA849" s="9">
        <f t="shared" si="108"/>
        <v>2.5</v>
      </c>
      <c r="AB849" s="9">
        <f>IFERROR(IF(I849="AI",AA849-VLOOKUP(Q849,'PBT Tag Rates'!$A$6:$L$53,11,FALSE),AA849-VLOOKUP(Q849,'PBT Tag Rates'!$A$6:$L$53,12,FALSE)),0)</f>
        <v>2.5189525168127167</v>
      </c>
      <c r="AC849" s="9">
        <f t="shared" si="109"/>
        <v>15.1719343424051</v>
      </c>
      <c r="AD849" s="12" t="s">
        <v>1969</v>
      </c>
      <c r="AE849" s="8"/>
    </row>
    <row r="850" spans="1:31" x14ac:dyDescent="0.25">
      <c r="A850" t="s">
        <v>2078</v>
      </c>
      <c r="B850" t="s">
        <v>3404</v>
      </c>
      <c r="C850" t="s">
        <v>3405</v>
      </c>
      <c r="D850" s="1">
        <v>45540</v>
      </c>
      <c r="E850">
        <f t="shared" si="104"/>
        <v>40</v>
      </c>
      <c r="F850" t="s">
        <v>6</v>
      </c>
      <c r="G850">
        <v>450</v>
      </c>
      <c r="H850">
        <f t="shared" si="103"/>
        <v>45</v>
      </c>
      <c r="I850" t="s">
        <v>7</v>
      </c>
      <c r="J850" t="s">
        <v>8</v>
      </c>
      <c r="K850" t="s">
        <v>8</v>
      </c>
      <c r="L850" t="s">
        <v>8</v>
      </c>
      <c r="M850" t="s">
        <v>6</v>
      </c>
      <c r="N850" t="str">
        <f t="shared" si="105"/>
        <v>M</v>
      </c>
      <c r="O850" t="s">
        <v>7802</v>
      </c>
      <c r="P850" t="s">
        <v>7803</v>
      </c>
      <c r="Q850" t="s">
        <v>7371</v>
      </c>
      <c r="R850">
        <v>2</v>
      </c>
      <c r="S850">
        <f t="shared" si="106"/>
        <v>2022</v>
      </c>
      <c r="T850" t="s">
        <v>12</v>
      </c>
      <c r="U850">
        <v>1</v>
      </c>
      <c r="V850" t="s">
        <v>743</v>
      </c>
      <c r="W850">
        <f>VLOOKUP(Q850,'PBT Tag Rates'!$A$6:$D$67,4,FALSE)</f>
        <v>0.98</v>
      </c>
      <c r="X850">
        <v>1</v>
      </c>
      <c r="Y850" s="8">
        <f t="shared" si="107"/>
        <v>1</v>
      </c>
      <c r="Z850" s="10">
        <f>IFERROR(LOOKUP(H850,{30,43,48,53,58,63,68,73,78,83,88,93,97},{42,47,52,57,62,67,72,77,82,87,92,99,100}),999)</f>
        <v>47</v>
      </c>
      <c r="AA850" s="9">
        <f t="shared" si="108"/>
        <v>2.5</v>
      </c>
      <c r="AB850" s="9">
        <f>IFERROR(IF(I850="AI",AA850-VLOOKUP(Q850,'PBT Tag Rates'!$A$6:$L$53,11,FALSE),AA850-VLOOKUP(Q850,'PBT Tag Rates'!$A$6:$L$53,12,FALSE)),0)</f>
        <v>2.5204081632653064</v>
      </c>
      <c r="AC850" s="9">
        <f t="shared" si="109"/>
        <v>15.180701864721238</v>
      </c>
      <c r="AD850" s="12" t="s">
        <v>1969</v>
      </c>
      <c r="AE850" s="8"/>
    </row>
    <row r="851" spans="1:31" x14ac:dyDescent="0.25">
      <c r="A851" t="s">
        <v>2078</v>
      </c>
      <c r="B851" t="s">
        <v>3406</v>
      </c>
      <c r="C851" t="s">
        <v>3407</v>
      </c>
      <c r="D851" s="1">
        <v>45540</v>
      </c>
      <c r="E851">
        <f t="shared" si="104"/>
        <v>40</v>
      </c>
      <c r="F851" t="s">
        <v>6</v>
      </c>
      <c r="G851">
        <v>770</v>
      </c>
      <c r="H851">
        <f t="shared" si="103"/>
        <v>77</v>
      </c>
      <c r="I851" t="s">
        <v>9</v>
      </c>
      <c r="J851">
        <v>1</v>
      </c>
      <c r="K851" t="s">
        <v>8</v>
      </c>
      <c r="L851" t="s">
        <v>8</v>
      </c>
      <c r="M851" t="s">
        <v>14</v>
      </c>
      <c r="N851" t="str">
        <f t="shared" si="105"/>
        <v>F</v>
      </c>
      <c r="O851" t="s">
        <v>182</v>
      </c>
      <c r="P851" t="s">
        <v>1311</v>
      </c>
      <c r="Q851" t="s">
        <v>171</v>
      </c>
      <c r="R851">
        <v>5</v>
      </c>
      <c r="S851">
        <f t="shared" si="106"/>
        <v>2019</v>
      </c>
      <c r="T851" t="s">
        <v>12</v>
      </c>
      <c r="U851">
        <v>0.999999999999998</v>
      </c>
      <c r="V851" t="s">
        <v>949</v>
      </c>
      <c r="W851">
        <f>VLOOKUP(Q851,'PBT Tag Rates'!$A$6:$D$67,4,FALSE)</f>
        <v>0.95971980899999998</v>
      </c>
      <c r="X851">
        <v>1</v>
      </c>
      <c r="Y851" s="8">
        <f t="shared" si="107"/>
        <v>1</v>
      </c>
      <c r="Z851" s="10">
        <f>IFERROR(LOOKUP(H851,{30,43,48,53,58,63,68,73,78,83,88,93,97},{42,47,52,57,62,67,72,77,82,87,92,99,100}),999)</f>
        <v>77</v>
      </c>
      <c r="AA851" s="9">
        <f t="shared" si="108"/>
        <v>2.5</v>
      </c>
      <c r="AB851" s="9">
        <f>IFERROR(IF(I851="AI",AA851-VLOOKUP(Q851,'PBT Tag Rates'!$A$6:$L$53,11,FALSE),AA851-VLOOKUP(Q851,'PBT Tag Rates'!$A$6:$L$53,12,FALSE)),0)</f>
        <v>2.541970782120222</v>
      </c>
      <c r="AC851" s="9">
        <f t="shared" si="109"/>
        <v>15.310575943463711</v>
      </c>
      <c r="AD851" s="12" t="s">
        <v>676</v>
      </c>
      <c r="AE851" s="8"/>
    </row>
    <row r="852" spans="1:31" x14ac:dyDescent="0.25">
      <c r="A852" t="s">
        <v>2078</v>
      </c>
      <c r="B852" t="s">
        <v>3408</v>
      </c>
      <c r="C852" t="s">
        <v>1611</v>
      </c>
      <c r="D852" s="1">
        <v>45540</v>
      </c>
      <c r="E852">
        <f t="shared" si="104"/>
        <v>40</v>
      </c>
      <c r="F852" t="s">
        <v>6</v>
      </c>
      <c r="G852">
        <v>780</v>
      </c>
      <c r="H852">
        <f t="shared" si="103"/>
        <v>78</v>
      </c>
      <c r="I852" t="s">
        <v>9</v>
      </c>
      <c r="J852">
        <v>1</v>
      </c>
      <c r="K852" t="s">
        <v>8</v>
      </c>
      <c r="L852" t="s">
        <v>8</v>
      </c>
      <c r="M852" t="s">
        <v>6</v>
      </c>
      <c r="N852" t="str">
        <f t="shared" si="105"/>
        <v>M</v>
      </c>
      <c r="O852" t="s">
        <v>7804</v>
      </c>
      <c r="P852" t="s">
        <v>7805</v>
      </c>
      <c r="Q852" t="s">
        <v>295</v>
      </c>
      <c r="R852">
        <v>4</v>
      </c>
      <c r="S852">
        <f t="shared" si="106"/>
        <v>2020</v>
      </c>
      <c r="T852" t="s">
        <v>12</v>
      </c>
      <c r="U852">
        <v>1</v>
      </c>
      <c r="V852" t="s">
        <v>740</v>
      </c>
      <c r="W852">
        <f>VLOOKUP(Q852,'PBT Tag Rates'!$A$6:$D$67,4,FALSE)</f>
        <v>0.98961045999999997</v>
      </c>
      <c r="X852">
        <v>1</v>
      </c>
      <c r="Y852" s="8">
        <f t="shared" si="107"/>
        <v>1</v>
      </c>
      <c r="Z852" s="10">
        <f>IFERROR(LOOKUP(H852,{30,43,48,53,58,63,68,73,78,83,88,93,97},{42,47,52,57,62,67,72,77,82,87,92,99,100}),999)</f>
        <v>82</v>
      </c>
      <c r="AA852" s="9">
        <f t="shared" si="108"/>
        <v>2.5</v>
      </c>
      <c r="AB852" s="9">
        <f>IFERROR(IF(I852="AI",AA852-VLOOKUP(Q852,'PBT Tag Rates'!$A$6:$L$53,11,FALSE),AA852-VLOOKUP(Q852,'PBT Tag Rates'!$A$6:$L$53,12,FALSE)),0)</f>
        <v>2.5104986157886811</v>
      </c>
      <c r="AC852" s="9">
        <f t="shared" si="109"/>
        <v>15.121015545636293</v>
      </c>
      <c r="AD852" s="12" t="s">
        <v>1969</v>
      </c>
      <c r="AE852" s="8"/>
    </row>
    <row r="853" spans="1:31" x14ac:dyDescent="0.25">
      <c r="A853" t="s">
        <v>2078</v>
      </c>
      <c r="B853" t="s">
        <v>3409</v>
      </c>
      <c r="C853" t="s">
        <v>3410</v>
      </c>
      <c r="D853" s="1">
        <v>45540</v>
      </c>
      <c r="E853">
        <f t="shared" si="104"/>
        <v>40</v>
      </c>
      <c r="F853" t="s">
        <v>6</v>
      </c>
      <c r="G853">
        <v>870</v>
      </c>
      <c r="H853">
        <f t="shared" si="103"/>
        <v>87</v>
      </c>
      <c r="I853" t="s">
        <v>7</v>
      </c>
      <c r="J853" t="s">
        <v>8</v>
      </c>
      <c r="K853" t="s">
        <v>6857</v>
      </c>
      <c r="L853" t="s">
        <v>8</v>
      </c>
      <c r="M853" t="s">
        <v>6</v>
      </c>
      <c r="N853" t="str">
        <f t="shared" si="105"/>
        <v>M</v>
      </c>
      <c r="O853" t="s">
        <v>1826</v>
      </c>
      <c r="P853" t="s">
        <v>7806</v>
      </c>
      <c r="Q853" t="s">
        <v>295</v>
      </c>
      <c r="R853">
        <v>4</v>
      </c>
      <c r="S853">
        <f t="shared" si="106"/>
        <v>2020</v>
      </c>
      <c r="T853" t="s">
        <v>12</v>
      </c>
      <c r="U853">
        <v>0.999999999999999</v>
      </c>
      <c r="V853" t="s">
        <v>886</v>
      </c>
      <c r="W853">
        <f>VLOOKUP(Q853,'PBT Tag Rates'!$A$6:$D$67,4,FALSE)</f>
        <v>0.98961045999999997</v>
      </c>
      <c r="X853">
        <v>1</v>
      </c>
      <c r="Y853" s="8">
        <f t="shared" si="107"/>
        <v>1</v>
      </c>
      <c r="Z853" s="10">
        <f>IFERROR(LOOKUP(H853,{30,43,48,53,58,63,68,73,78,83,88,93,97},{42,47,52,57,62,67,72,77,82,87,92,99,100}),999)</f>
        <v>87</v>
      </c>
      <c r="AA853" s="9">
        <f t="shared" si="108"/>
        <v>2.5</v>
      </c>
      <c r="AB853" s="9">
        <f>IFERROR(IF(I853="AI",AA853-VLOOKUP(Q853,'PBT Tag Rates'!$A$6:$L$53,11,FALSE),AA853-VLOOKUP(Q853,'PBT Tag Rates'!$A$6:$L$53,12,FALSE)),0)</f>
        <v>2.5104986157886811</v>
      </c>
      <c r="AC853" s="9">
        <f t="shared" si="109"/>
        <v>15.121015545636293</v>
      </c>
      <c r="AD853" s="12" t="s">
        <v>1969</v>
      </c>
      <c r="AE853" s="8"/>
    </row>
    <row r="854" spans="1:31" x14ac:dyDescent="0.25">
      <c r="A854" t="s">
        <v>2078</v>
      </c>
      <c r="B854" t="s">
        <v>3411</v>
      </c>
      <c r="C854" t="s">
        <v>3412</v>
      </c>
      <c r="D854" s="1">
        <v>45540</v>
      </c>
      <c r="E854">
        <f t="shared" si="104"/>
        <v>40</v>
      </c>
      <c r="F854" t="s">
        <v>6</v>
      </c>
      <c r="G854">
        <v>670</v>
      </c>
      <c r="H854">
        <f t="shared" si="103"/>
        <v>67</v>
      </c>
      <c r="I854" t="s">
        <v>7</v>
      </c>
      <c r="J854" t="s">
        <v>8</v>
      </c>
      <c r="K854" t="s">
        <v>8</v>
      </c>
      <c r="L854" t="s">
        <v>8</v>
      </c>
      <c r="M854" t="s">
        <v>6</v>
      </c>
      <c r="N854" t="str">
        <f t="shared" si="105"/>
        <v>M</v>
      </c>
      <c r="O854" t="s">
        <v>7807</v>
      </c>
      <c r="P854" t="s">
        <v>7808</v>
      </c>
      <c r="Q854" t="s">
        <v>940</v>
      </c>
      <c r="R854">
        <v>3</v>
      </c>
      <c r="S854">
        <f t="shared" si="106"/>
        <v>2021</v>
      </c>
      <c r="T854" t="s">
        <v>12</v>
      </c>
      <c r="U854">
        <v>1</v>
      </c>
      <c r="V854" t="s">
        <v>889</v>
      </c>
      <c r="W854">
        <f>VLOOKUP(Q854,'PBT Tag Rates'!$A$6:$D$67,4,FALSE)</f>
        <v>0.98140000000000005</v>
      </c>
      <c r="X854">
        <v>1</v>
      </c>
      <c r="Y854" s="8">
        <f t="shared" si="107"/>
        <v>1</v>
      </c>
      <c r="Z854" s="10">
        <f>IFERROR(LOOKUP(H854,{30,43,48,53,58,63,68,73,78,83,88,93,97},{42,47,52,57,62,67,72,77,82,87,92,99,100}),999)</f>
        <v>67</v>
      </c>
      <c r="AA854" s="9">
        <f t="shared" si="108"/>
        <v>2.5</v>
      </c>
      <c r="AB854" s="9">
        <f>IFERROR(IF(I854="AI",AA854-VLOOKUP(Q854,'PBT Tag Rates'!$A$6:$L$53,11,FALSE),AA854-VLOOKUP(Q854,'PBT Tag Rates'!$A$6:$L$53,12,FALSE)),0)</f>
        <v>2.5189525168127167</v>
      </c>
      <c r="AC854" s="9">
        <f t="shared" si="109"/>
        <v>15.1719343424051</v>
      </c>
      <c r="AD854" s="12" t="s">
        <v>1969</v>
      </c>
      <c r="AE854" s="8"/>
    </row>
    <row r="855" spans="1:31" x14ac:dyDescent="0.25">
      <c r="A855" t="s">
        <v>2078</v>
      </c>
      <c r="B855" t="s">
        <v>3413</v>
      </c>
      <c r="C855" t="s">
        <v>3414</v>
      </c>
      <c r="D855" s="1">
        <v>45540</v>
      </c>
      <c r="E855">
        <f t="shared" si="104"/>
        <v>40</v>
      </c>
      <c r="F855" t="s">
        <v>6</v>
      </c>
      <c r="G855">
        <v>660</v>
      </c>
      <c r="H855">
        <f t="shared" si="103"/>
        <v>66</v>
      </c>
      <c r="I855" t="s">
        <v>7</v>
      </c>
      <c r="J855" t="s">
        <v>8</v>
      </c>
      <c r="K855" t="s">
        <v>8</v>
      </c>
      <c r="L855" t="s">
        <v>8</v>
      </c>
      <c r="M855" t="s">
        <v>6</v>
      </c>
      <c r="N855" t="str">
        <f t="shared" si="105"/>
        <v>M</v>
      </c>
      <c r="O855" t="s">
        <v>1304</v>
      </c>
      <c r="P855" t="s">
        <v>1305</v>
      </c>
      <c r="Q855" t="s">
        <v>940</v>
      </c>
      <c r="R855">
        <v>3</v>
      </c>
      <c r="S855">
        <f t="shared" si="106"/>
        <v>2021</v>
      </c>
      <c r="T855" t="s">
        <v>12</v>
      </c>
      <c r="U855">
        <v>1</v>
      </c>
      <c r="V855" t="s">
        <v>889</v>
      </c>
      <c r="W855">
        <f>VLOOKUP(Q855,'PBT Tag Rates'!$A$6:$D$67,4,FALSE)</f>
        <v>0.98140000000000005</v>
      </c>
      <c r="X855">
        <v>1</v>
      </c>
      <c r="Y855" s="8">
        <f t="shared" si="107"/>
        <v>1</v>
      </c>
      <c r="Z855" s="10">
        <f>IFERROR(LOOKUP(H855,{30,43,48,53,58,63,68,73,78,83,88,93,97},{42,47,52,57,62,67,72,77,82,87,92,99,100}),999)</f>
        <v>67</v>
      </c>
      <c r="AA855" s="9">
        <f t="shared" si="108"/>
        <v>2.5</v>
      </c>
      <c r="AB855" s="9">
        <f>IFERROR(IF(I855="AI",AA855-VLOOKUP(Q855,'PBT Tag Rates'!$A$6:$L$53,11,FALSE),AA855-VLOOKUP(Q855,'PBT Tag Rates'!$A$6:$L$53,12,FALSE)),0)</f>
        <v>2.5189525168127167</v>
      </c>
      <c r="AC855" s="9">
        <f t="shared" si="109"/>
        <v>15.1719343424051</v>
      </c>
      <c r="AD855" s="12" t="s">
        <v>1969</v>
      </c>
      <c r="AE855" s="8"/>
    </row>
    <row r="856" spans="1:31" x14ac:dyDescent="0.25">
      <c r="A856" t="s">
        <v>2078</v>
      </c>
      <c r="B856" t="s">
        <v>3415</v>
      </c>
      <c r="C856" t="s">
        <v>1612</v>
      </c>
      <c r="D856" s="1">
        <v>45540</v>
      </c>
      <c r="E856">
        <f t="shared" si="104"/>
        <v>40</v>
      </c>
      <c r="F856" t="s">
        <v>6</v>
      </c>
      <c r="G856">
        <v>690</v>
      </c>
      <c r="H856">
        <f t="shared" si="103"/>
        <v>69</v>
      </c>
      <c r="I856" t="s">
        <v>9</v>
      </c>
      <c r="J856">
        <v>1</v>
      </c>
      <c r="K856" t="s">
        <v>8</v>
      </c>
      <c r="L856" t="s">
        <v>8</v>
      </c>
      <c r="M856" t="s">
        <v>6</v>
      </c>
      <c r="N856" t="str">
        <f t="shared" si="105"/>
        <v>M</v>
      </c>
      <c r="O856" t="s">
        <v>7809</v>
      </c>
      <c r="P856" t="s">
        <v>7810</v>
      </c>
      <c r="Q856" t="s">
        <v>940</v>
      </c>
      <c r="R856">
        <v>3</v>
      </c>
      <c r="S856">
        <f t="shared" si="106"/>
        <v>2021</v>
      </c>
      <c r="T856" t="s">
        <v>12</v>
      </c>
      <c r="U856">
        <v>1</v>
      </c>
      <c r="V856" t="s">
        <v>888</v>
      </c>
      <c r="W856">
        <f>VLOOKUP(Q856,'PBT Tag Rates'!$A$6:$D$67,4,FALSE)</f>
        <v>0.98140000000000005</v>
      </c>
      <c r="X856">
        <v>1</v>
      </c>
      <c r="Y856" s="8">
        <f t="shared" si="107"/>
        <v>1.028169014084507</v>
      </c>
      <c r="Z856" s="10">
        <f>IFERROR(LOOKUP(H856,{30,43,48,53,58,63,68,73,78,83,88,93,97},{42,47,52,57,62,67,72,77,82,87,92,99,100}),999)</f>
        <v>72</v>
      </c>
      <c r="AA856" s="9">
        <f t="shared" si="108"/>
        <v>2.5704225352112675</v>
      </c>
      <c r="AB856" s="9">
        <f>IFERROR(IF(I856="AI",AA856-VLOOKUP(Q856,'PBT Tag Rates'!$A$6:$L$53,11,FALSE),AA856-VLOOKUP(Q856,'PBT Tag Rates'!$A$6:$L$53,12,FALSE)),0)</f>
        <v>2.5893750520239838</v>
      </c>
      <c r="AC856" s="9">
        <f t="shared" si="109"/>
        <v>15.596097193161407</v>
      </c>
      <c r="AD856" s="12" t="s">
        <v>1969</v>
      </c>
      <c r="AE856" s="8"/>
    </row>
    <row r="857" spans="1:31" x14ac:dyDescent="0.25">
      <c r="A857" t="s">
        <v>2078</v>
      </c>
      <c r="B857" t="s">
        <v>3416</v>
      </c>
      <c r="C857" t="s">
        <v>3417</v>
      </c>
      <c r="D857" s="1">
        <v>45540</v>
      </c>
      <c r="E857">
        <f t="shared" si="104"/>
        <v>40</v>
      </c>
      <c r="F857" t="s">
        <v>14</v>
      </c>
      <c r="G857">
        <v>710</v>
      </c>
      <c r="H857">
        <f t="shared" si="103"/>
        <v>71</v>
      </c>
      <c r="I857" t="s">
        <v>7</v>
      </c>
      <c r="J857" t="s">
        <v>8</v>
      </c>
      <c r="K857" t="s">
        <v>6858</v>
      </c>
      <c r="L857" t="s">
        <v>8</v>
      </c>
      <c r="M857" t="s">
        <v>14</v>
      </c>
      <c r="N857" t="str">
        <f t="shared" si="105"/>
        <v>F</v>
      </c>
      <c r="O857" t="s">
        <v>8</v>
      </c>
      <c r="P857" t="s">
        <v>8</v>
      </c>
      <c r="Q857" t="s">
        <v>11</v>
      </c>
      <c r="R857" t="s">
        <v>8</v>
      </c>
      <c r="S857" t="str">
        <f t="shared" si="106"/>
        <v>U</v>
      </c>
      <c r="T857" t="s">
        <v>12</v>
      </c>
      <c r="U857">
        <v>0.999999999999999</v>
      </c>
      <c r="V857" t="s">
        <v>8</v>
      </c>
      <c r="W857">
        <f>VLOOKUP(Q857,'PBT Tag Rates'!$A$6:$D$67,4,FALSE)</f>
        <v>1</v>
      </c>
      <c r="X857">
        <v>1</v>
      </c>
      <c r="Y857" s="8">
        <f t="shared" si="107"/>
        <v>1</v>
      </c>
      <c r="Z857" s="10">
        <f>IFERROR(LOOKUP(H857,{30,43,48,53,58,63,68,73,78,83,88,93,97},{42,47,52,57,62,67,72,77,82,87,92,99,100}),999)</f>
        <v>72</v>
      </c>
      <c r="AA857" s="9">
        <f t="shared" si="108"/>
        <v>2.5</v>
      </c>
      <c r="AB857" s="9">
        <f>IFERROR(IF(I857="AI",AA857-VLOOKUP(Q857,'PBT Tag Rates'!$A$6:$L$53,11,FALSE),AA857-VLOOKUP(Q857,'PBT Tag Rates'!$A$6:$L$53,12,FALSE)),0)</f>
        <v>2.4586968734976251</v>
      </c>
      <c r="AC857" s="9">
        <f t="shared" si="109"/>
        <v>14.809007825118979</v>
      </c>
      <c r="AD857" s="12" t="s">
        <v>1969</v>
      </c>
      <c r="AE857" s="8"/>
    </row>
    <row r="858" spans="1:31" x14ac:dyDescent="0.25">
      <c r="A858" t="s">
        <v>2078</v>
      </c>
      <c r="B858" t="s">
        <v>3418</v>
      </c>
      <c r="C858" t="s">
        <v>3419</v>
      </c>
      <c r="D858" s="1">
        <v>45540</v>
      </c>
      <c r="E858">
        <f t="shared" si="104"/>
        <v>40</v>
      </c>
      <c r="F858" t="s">
        <v>6</v>
      </c>
      <c r="G858">
        <v>630</v>
      </c>
      <c r="H858">
        <f t="shared" si="103"/>
        <v>63</v>
      </c>
      <c r="I858" t="s">
        <v>9</v>
      </c>
      <c r="J858">
        <v>1</v>
      </c>
      <c r="K858" t="s">
        <v>8</v>
      </c>
      <c r="L858" t="s">
        <v>8</v>
      </c>
      <c r="M858" t="s">
        <v>6</v>
      </c>
      <c r="N858" t="str">
        <f t="shared" si="105"/>
        <v>M</v>
      </c>
      <c r="O858" t="s">
        <v>1304</v>
      </c>
      <c r="P858" t="s">
        <v>7811</v>
      </c>
      <c r="Q858" t="s">
        <v>940</v>
      </c>
      <c r="R858">
        <v>3</v>
      </c>
      <c r="S858">
        <f t="shared" si="106"/>
        <v>2021</v>
      </c>
      <c r="T858" t="s">
        <v>12</v>
      </c>
      <c r="U858">
        <v>1</v>
      </c>
      <c r="V858" t="s">
        <v>889</v>
      </c>
      <c r="W858">
        <f>VLOOKUP(Q858,'PBT Tag Rates'!$A$6:$D$67,4,FALSE)</f>
        <v>0.98140000000000005</v>
      </c>
      <c r="X858">
        <v>1</v>
      </c>
      <c r="Y858" s="8">
        <f t="shared" si="107"/>
        <v>1</v>
      </c>
      <c r="Z858" s="10">
        <f>IFERROR(LOOKUP(H858,{30,43,48,53,58,63,68,73,78,83,88,93,97},{42,47,52,57,62,67,72,77,82,87,92,99,100}),999)</f>
        <v>67</v>
      </c>
      <c r="AA858" s="9">
        <f t="shared" si="108"/>
        <v>2.5</v>
      </c>
      <c r="AB858" s="9">
        <f>IFERROR(IF(I858="AI",AA858-VLOOKUP(Q858,'PBT Tag Rates'!$A$6:$L$53,11,FALSE),AA858-VLOOKUP(Q858,'PBT Tag Rates'!$A$6:$L$53,12,FALSE)),0)</f>
        <v>2.5189525168127163</v>
      </c>
      <c r="AC858" s="9">
        <f t="shared" si="109"/>
        <v>15.171934342405097</v>
      </c>
      <c r="AD858" s="12" t="s">
        <v>1969</v>
      </c>
      <c r="AE858" s="8"/>
    </row>
    <row r="859" spans="1:31" x14ac:dyDescent="0.25">
      <c r="A859" t="s">
        <v>2078</v>
      </c>
      <c r="B859" t="s">
        <v>3420</v>
      </c>
      <c r="C859" t="s">
        <v>3421</v>
      </c>
      <c r="D859" s="1">
        <v>45541</v>
      </c>
      <c r="E859">
        <f t="shared" si="104"/>
        <v>40</v>
      </c>
      <c r="F859" t="s">
        <v>14</v>
      </c>
      <c r="G859">
        <v>750</v>
      </c>
      <c r="H859">
        <f t="shared" si="103"/>
        <v>75</v>
      </c>
      <c r="I859" t="s">
        <v>7</v>
      </c>
      <c r="J859" t="s">
        <v>8</v>
      </c>
      <c r="K859" t="s">
        <v>6859</v>
      </c>
      <c r="L859" t="s">
        <v>8</v>
      </c>
      <c r="M859" t="s">
        <v>14</v>
      </c>
      <c r="N859" t="str">
        <f t="shared" si="105"/>
        <v>F</v>
      </c>
      <c r="O859" t="s">
        <v>226</v>
      </c>
      <c r="P859" t="s">
        <v>227</v>
      </c>
      <c r="Q859" t="s">
        <v>171</v>
      </c>
      <c r="R859">
        <v>5</v>
      </c>
      <c r="S859">
        <f t="shared" si="106"/>
        <v>2019</v>
      </c>
      <c r="T859" t="s">
        <v>12</v>
      </c>
      <c r="U859">
        <v>1</v>
      </c>
      <c r="V859" t="s">
        <v>886</v>
      </c>
      <c r="W859">
        <f>VLOOKUP(Q859,'PBT Tag Rates'!$A$6:$D$67,4,FALSE)</f>
        <v>0.95971980899999998</v>
      </c>
      <c r="X859">
        <v>1</v>
      </c>
      <c r="Y859" s="8">
        <f t="shared" si="107"/>
        <v>1</v>
      </c>
      <c r="Z859" s="10">
        <f>IFERROR(LOOKUP(H859,{30,43,48,53,58,63,68,73,78,83,88,93,97},{42,47,52,57,62,67,72,77,82,87,92,99,100}),999)</f>
        <v>77</v>
      </c>
      <c r="AA859" s="9">
        <f t="shared" si="108"/>
        <v>2.5</v>
      </c>
      <c r="AB859" s="9">
        <f>IFERROR(IF(I859="AI",AA859-VLOOKUP(Q859,'PBT Tag Rates'!$A$6:$L$53,11,FALSE),AA859-VLOOKUP(Q859,'PBT Tag Rates'!$A$6:$L$53,12,FALSE)),0)</f>
        <v>2.541970782120222</v>
      </c>
      <c r="AC859" s="9">
        <f t="shared" si="109"/>
        <v>15.310575943463711</v>
      </c>
      <c r="AD859" s="12" t="s">
        <v>1969</v>
      </c>
      <c r="AE859" s="8"/>
    </row>
    <row r="860" spans="1:31" x14ac:dyDescent="0.25">
      <c r="A860" t="s">
        <v>2078</v>
      </c>
      <c r="B860" t="s">
        <v>3422</v>
      </c>
      <c r="C860" t="s">
        <v>1619</v>
      </c>
      <c r="D860" s="1">
        <v>45541</v>
      </c>
      <c r="E860">
        <f t="shared" si="104"/>
        <v>40</v>
      </c>
      <c r="F860" t="s">
        <v>14</v>
      </c>
      <c r="G860">
        <v>670</v>
      </c>
      <c r="H860">
        <f t="shared" si="103"/>
        <v>67</v>
      </c>
      <c r="I860" t="s">
        <v>9</v>
      </c>
      <c r="J860">
        <v>1</v>
      </c>
      <c r="K860" t="s">
        <v>8</v>
      </c>
      <c r="L860" t="s">
        <v>8</v>
      </c>
      <c r="M860" t="s">
        <v>14</v>
      </c>
      <c r="N860" t="str">
        <f t="shared" si="105"/>
        <v>F</v>
      </c>
      <c r="O860" t="s">
        <v>1631</v>
      </c>
      <c r="P860" t="s">
        <v>7338</v>
      </c>
      <c r="Q860" t="s">
        <v>295</v>
      </c>
      <c r="R860">
        <v>4</v>
      </c>
      <c r="S860">
        <f t="shared" si="106"/>
        <v>2020</v>
      </c>
      <c r="T860" t="s">
        <v>12</v>
      </c>
      <c r="U860">
        <v>1</v>
      </c>
      <c r="V860" t="s">
        <v>889</v>
      </c>
      <c r="W860">
        <f>VLOOKUP(Q860,'PBT Tag Rates'!$A$6:$D$67,4,FALSE)</f>
        <v>0.98961045999999997</v>
      </c>
      <c r="X860">
        <v>1</v>
      </c>
      <c r="Y860" s="8">
        <f t="shared" si="107"/>
        <v>1</v>
      </c>
      <c r="Z860" s="10">
        <f>IFERROR(LOOKUP(H860,{30,43,48,53,58,63,68,73,78,83,88,93,97},{42,47,52,57,62,67,72,77,82,87,92,99,100}),999)</f>
        <v>67</v>
      </c>
      <c r="AA860" s="9">
        <f t="shared" si="108"/>
        <v>2.5</v>
      </c>
      <c r="AB860" s="9">
        <f>IFERROR(IF(I860="AI",AA860-VLOOKUP(Q860,'PBT Tag Rates'!$A$6:$L$53,11,FALSE),AA860-VLOOKUP(Q860,'PBT Tag Rates'!$A$6:$L$53,12,FALSE)),0)</f>
        <v>2.5104986157886811</v>
      </c>
      <c r="AC860" s="9">
        <f t="shared" si="109"/>
        <v>15.121015545636293</v>
      </c>
      <c r="AD860" s="12" t="s">
        <v>1969</v>
      </c>
      <c r="AE860" s="8"/>
    </row>
    <row r="861" spans="1:31" x14ac:dyDescent="0.25">
      <c r="A861" t="s">
        <v>2078</v>
      </c>
      <c r="B861" t="s">
        <v>3423</v>
      </c>
      <c r="C861" t="s">
        <v>3424</v>
      </c>
      <c r="D861" s="1">
        <v>45541</v>
      </c>
      <c r="E861">
        <f t="shared" si="104"/>
        <v>40</v>
      </c>
      <c r="F861" t="s">
        <v>6</v>
      </c>
      <c r="G861">
        <v>480</v>
      </c>
      <c r="H861">
        <f t="shared" si="103"/>
        <v>48</v>
      </c>
      <c r="I861" t="s">
        <v>7</v>
      </c>
      <c r="J861" t="s">
        <v>8</v>
      </c>
      <c r="K861" t="s">
        <v>8</v>
      </c>
      <c r="L861" t="s">
        <v>8</v>
      </c>
      <c r="M861" t="s">
        <v>6</v>
      </c>
      <c r="N861" t="str">
        <f t="shared" si="105"/>
        <v>M</v>
      </c>
      <c r="O861" t="s">
        <v>7812</v>
      </c>
      <c r="P861" t="s">
        <v>7813</v>
      </c>
      <c r="Q861" t="s">
        <v>7200</v>
      </c>
      <c r="R861">
        <v>2</v>
      </c>
      <c r="S861">
        <f t="shared" si="106"/>
        <v>2022</v>
      </c>
      <c r="T861" t="s">
        <v>12</v>
      </c>
      <c r="U861">
        <v>1</v>
      </c>
      <c r="V861" t="s">
        <v>888</v>
      </c>
      <c r="W861">
        <f>VLOOKUP(Q861,'PBT Tag Rates'!$A$6:$D$67,4,FALSE)</f>
        <v>0.98</v>
      </c>
      <c r="X861">
        <v>1</v>
      </c>
      <c r="Y861" s="8">
        <f t="shared" si="107"/>
        <v>1</v>
      </c>
      <c r="Z861" s="10">
        <f>IFERROR(LOOKUP(H861,{30,43,48,53,58,63,68,73,78,83,88,93,97},{42,47,52,57,62,67,72,77,82,87,92,99,100}),999)</f>
        <v>52</v>
      </c>
      <c r="AA861" s="9">
        <f t="shared" si="108"/>
        <v>2.5</v>
      </c>
      <c r="AB861" s="9">
        <f>IFERROR(IF(I861="AI",AA861-VLOOKUP(Q861,'PBT Tag Rates'!$A$6:$L$53,11,FALSE),AA861-VLOOKUP(Q861,'PBT Tag Rates'!$A$6:$L$53,12,FALSE)),0)</f>
        <v>2.5204081632653064</v>
      </c>
      <c r="AC861" s="9">
        <f t="shared" si="109"/>
        <v>15.180701864721238</v>
      </c>
      <c r="AD861" s="12" t="s">
        <v>1969</v>
      </c>
      <c r="AE861" s="8"/>
    </row>
    <row r="862" spans="1:31" x14ac:dyDescent="0.25">
      <c r="A862" t="s">
        <v>2078</v>
      </c>
      <c r="B862" t="s">
        <v>3425</v>
      </c>
      <c r="C862" t="s">
        <v>3426</v>
      </c>
      <c r="D862" s="1">
        <v>45541</v>
      </c>
      <c r="E862">
        <f t="shared" si="104"/>
        <v>40</v>
      </c>
      <c r="F862" t="s">
        <v>14</v>
      </c>
      <c r="G862">
        <v>800</v>
      </c>
      <c r="H862">
        <f t="shared" si="103"/>
        <v>80</v>
      </c>
      <c r="I862" t="s">
        <v>7</v>
      </c>
      <c r="J862" t="s">
        <v>8</v>
      </c>
      <c r="K862" t="s">
        <v>6860</v>
      </c>
      <c r="L862" t="s">
        <v>8</v>
      </c>
      <c r="M862" t="s">
        <v>14</v>
      </c>
      <c r="N862" t="str">
        <f t="shared" si="105"/>
        <v>F</v>
      </c>
      <c r="O862" t="s">
        <v>971</v>
      </c>
      <c r="P862" t="s">
        <v>972</v>
      </c>
      <c r="Q862" t="s">
        <v>171</v>
      </c>
      <c r="R862">
        <v>5</v>
      </c>
      <c r="S862">
        <f t="shared" si="106"/>
        <v>2019</v>
      </c>
      <c r="T862" t="s">
        <v>12</v>
      </c>
      <c r="U862">
        <v>1</v>
      </c>
      <c r="V862" t="s">
        <v>888</v>
      </c>
      <c r="W862">
        <f>VLOOKUP(Q862,'PBT Tag Rates'!$A$6:$D$67,4,FALSE)</f>
        <v>0.95971980899999998</v>
      </c>
      <c r="X862">
        <v>1</v>
      </c>
      <c r="Y862" s="8">
        <f t="shared" si="107"/>
        <v>1.0208333333333333</v>
      </c>
      <c r="Z862" s="10">
        <f>IFERROR(LOOKUP(H862,{30,43,48,53,58,63,68,73,78,83,88,93,97},{42,47,52,57,62,67,72,77,82,87,92,99,100}),999)</f>
        <v>82</v>
      </c>
      <c r="AA862" s="9">
        <f t="shared" si="108"/>
        <v>2.552083333333333</v>
      </c>
      <c r="AB862" s="9">
        <f>IFERROR(IF(I862="AI",AA862-VLOOKUP(Q862,'PBT Tag Rates'!$A$6:$L$53,11,FALSE),AA862-VLOOKUP(Q862,'PBT Tag Rates'!$A$6:$L$53,12,FALSE)),0)</f>
        <v>2.594054115453555</v>
      </c>
      <c r="AC862" s="9">
        <f t="shared" si="109"/>
        <v>15.62427971850223</v>
      </c>
      <c r="AD862" s="12" t="s">
        <v>1969</v>
      </c>
      <c r="AE862" s="8"/>
    </row>
    <row r="863" spans="1:31" x14ac:dyDescent="0.25">
      <c r="A863" t="s">
        <v>2078</v>
      </c>
      <c r="B863" t="s">
        <v>3427</v>
      </c>
      <c r="C863" t="s">
        <v>1620</v>
      </c>
      <c r="D863" s="1">
        <v>45541</v>
      </c>
      <c r="E863">
        <f t="shared" si="104"/>
        <v>40</v>
      </c>
      <c r="F863" t="s">
        <v>14</v>
      </c>
      <c r="G863">
        <v>710</v>
      </c>
      <c r="H863">
        <f t="shared" si="103"/>
        <v>71</v>
      </c>
      <c r="I863" t="s">
        <v>9</v>
      </c>
      <c r="J863" t="s">
        <v>8</v>
      </c>
      <c r="K863" t="s">
        <v>8</v>
      </c>
      <c r="L863" t="s">
        <v>8</v>
      </c>
      <c r="M863" t="s">
        <v>14</v>
      </c>
      <c r="N863" t="str">
        <f t="shared" si="105"/>
        <v>F</v>
      </c>
      <c r="O863" t="s">
        <v>7814</v>
      </c>
      <c r="P863" t="s">
        <v>7815</v>
      </c>
      <c r="Q863" t="s">
        <v>940</v>
      </c>
      <c r="R863">
        <v>3</v>
      </c>
      <c r="S863">
        <f t="shared" si="106"/>
        <v>2021</v>
      </c>
      <c r="T863" t="s">
        <v>12</v>
      </c>
      <c r="U863">
        <v>0.999999999999996</v>
      </c>
      <c r="V863" t="s">
        <v>886</v>
      </c>
      <c r="W863">
        <f>VLOOKUP(Q863,'PBT Tag Rates'!$A$6:$D$67,4,FALSE)</f>
        <v>0.98140000000000005</v>
      </c>
      <c r="X863">
        <v>1</v>
      </c>
      <c r="Y863" s="8">
        <f t="shared" si="107"/>
        <v>1</v>
      </c>
      <c r="Z863" s="10">
        <f>IFERROR(LOOKUP(H863,{30,43,48,53,58,63,68,73,78,83,88,93,97},{42,47,52,57,62,67,72,77,82,87,92,99,100}),999)</f>
        <v>72</v>
      </c>
      <c r="AA863" s="9">
        <f t="shared" si="108"/>
        <v>2.5</v>
      </c>
      <c r="AB863" s="9">
        <f>IFERROR(IF(I863="AI",AA863-VLOOKUP(Q863,'PBT Tag Rates'!$A$6:$L$53,11,FALSE),AA863-VLOOKUP(Q863,'PBT Tag Rates'!$A$6:$L$53,12,FALSE)),0)</f>
        <v>2.5189525168127163</v>
      </c>
      <c r="AC863" s="9">
        <f t="shared" si="109"/>
        <v>15.171934342405097</v>
      </c>
      <c r="AD863" s="12" t="s">
        <v>1969</v>
      </c>
      <c r="AE863" s="8"/>
    </row>
    <row r="864" spans="1:31" x14ac:dyDescent="0.25">
      <c r="A864" t="s">
        <v>2078</v>
      </c>
      <c r="B864" t="s">
        <v>3428</v>
      </c>
      <c r="C864" t="s">
        <v>3429</v>
      </c>
      <c r="D864" s="1">
        <v>45541</v>
      </c>
      <c r="E864">
        <f t="shared" si="104"/>
        <v>40</v>
      </c>
      <c r="F864" t="s">
        <v>6</v>
      </c>
      <c r="G864">
        <v>670</v>
      </c>
      <c r="H864">
        <f t="shared" si="103"/>
        <v>67</v>
      </c>
      <c r="I864" t="s">
        <v>9</v>
      </c>
      <c r="J864">
        <v>1</v>
      </c>
      <c r="K864" t="s">
        <v>8</v>
      </c>
      <c r="L864" t="s">
        <v>8</v>
      </c>
      <c r="M864" t="s">
        <v>6</v>
      </c>
      <c r="N864" t="str">
        <f t="shared" si="105"/>
        <v>M</v>
      </c>
      <c r="O864" t="s">
        <v>7816</v>
      </c>
      <c r="P864" t="s">
        <v>7817</v>
      </c>
      <c r="Q864" t="s">
        <v>295</v>
      </c>
      <c r="R864">
        <v>4</v>
      </c>
      <c r="S864">
        <f t="shared" si="106"/>
        <v>2020</v>
      </c>
      <c r="T864" t="s">
        <v>12</v>
      </c>
      <c r="U864">
        <v>1</v>
      </c>
      <c r="V864" t="s">
        <v>919</v>
      </c>
      <c r="W864">
        <f>VLOOKUP(Q864,'PBT Tag Rates'!$A$6:$D$67,4,FALSE)</f>
        <v>0.98961045999999997</v>
      </c>
      <c r="X864">
        <v>1</v>
      </c>
      <c r="Y864" s="8">
        <f t="shared" si="107"/>
        <v>1</v>
      </c>
      <c r="Z864" s="10">
        <f>IFERROR(LOOKUP(H864,{30,43,48,53,58,63,68,73,78,83,88,93,97},{42,47,52,57,62,67,72,77,82,87,92,99,100}),999)</f>
        <v>67</v>
      </c>
      <c r="AA864" s="9">
        <f t="shared" si="108"/>
        <v>2.5</v>
      </c>
      <c r="AB864" s="9">
        <f>IFERROR(IF(I864="AI",AA864-VLOOKUP(Q864,'PBT Tag Rates'!$A$6:$L$53,11,FALSE),AA864-VLOOKUP(Q864,'PBT Tag Rates'!$A$6:$L$53,12,FALSE)),0)</f>
        <v>2.5104986157886811</v>
      </c>
      <c r="AC864" s="9">
        <f t="shared" si="109"/>
        <v>15.121015545636293</v>
      </c>
      <c r="AD864" s="12" t="s">
        <v>1969</v>
      </c>
      <c r="AE864" s="8"/>
    </row>
    <row r="865" spans="1:31" x14ac:dyDescent="0.25">
      <c r="A865" t="s">
        <v>2078</v>
      </c>
      <c r="B865" t="s">
        <v>3430</v>
      </c>
      <c r="C865" t="s">
        <v>3431</v>
      </c>
      <c r="D865" s="1">
        <v>45541</v>
      </c>
      <c r="E865">
        <f t="shared" si="104"/>
        <v>40</v>
      </c>
      <c r="F865" t="s">
        <v>14</v>
      </c>
      <c r="G865">
        <v>710</v>
      </c>
      <c r="H865">
        <f t="shared" si="103"/>
        <v>71</v>
      </c>
      <c r="I865" t="s">
        <v>7</v>
      </c>
      <c r="J865" t="s">
        <v>8</v>
      </c>
      <c r="K865" t="s">
        <v>6861</v>
      </c>
      <c r="L865" t="s">
        <v>8</v>
      </c>
      <c r="M865" t="s">
        <v>14</v>
      </c>
      <c r="N865" t="str">
        <f t="shared" si="105"/>
        <v>F</v>
      </c>
      <c r="O865" t="s">
        <v>1103</v>
      </c>
      <c r="P865" t="s">
        <v>1104</v>
      </c>
      <c r="Q865" t="s">
        <v>295</v>
      </c>
      <c r="R865">
        <v>4</v>
      </c>
      <c r="S865">
        <f t="shared" si="106"/>
        <v>2020</v>
      </c>
      <c r="T865" t="s">
        <v>12</v>
      </c>
      <c r="U865">
        <v>1</v>
      </c>
      <c r="V865" t="s">
        <v>888</v>
      </c>
      <c r="W865">
        <f>VLOOKUP(Q865,'PBT Tag Rates'!$A$6:$D$67,4,FALSE)</f>
        <v>0.98961045999999997</v>
      </c>
      <c r="X865">
        <v>1</v>
      </c>
      <c r="Y865" s="8">
        <f t="shared" si="107"/>
        <v>1</v>
      </c>
      <c r="Z865" s="10">
        <f>IFERROR(LOOKUP(H865,{30,43,48,53,58,63,68,73,78,83,88,93,97},{42,47,52,57,62,67,72,77,82,87,92,99,100}),999)</f>
        <v>72</v>
      </c>
      <c r="AA865" s="9">
        <f t="shared" si="108"/>
        <v>2.5</v>
      </c>
      <c r="AB865" s="9">
        <f>IFERROR(IF(I865="AI",AA865-VLOOKUP(Q865,'PBT Tag Rates'!$A$6:$L$53,11,FALSE),AA865-VLOOKUP(Q865,'PBT Tag Rates'!$A$6:$L$53,12,FALSE)),0)</f>
        <v>2.5104986157886811</v>
      </c>
      <c r="AC865" s="9">
        <f t="shared" si="109"/>
        <v>15.121015545636293</v>
      </c>
      <c r="AD865" s="12" t="s">
        <v>1969</v>
      </c>
      <c r="AE865" s="8"/>
    </row>
    <row r="866" spans="1:31" x14ac:dyDescent="0.25">
      <c r="A866" t="s">
        <v>2078</v>
      </c>
      <c r="B866" t="s">
        <v>3432</v>
      </c>
      <c r="C866" t="s">
        <v>3433</v>
      </c>
      <c r="D866" s="1">
        <v>45541</v>
      </c>
      <c r="E866">
        <f t="shared" si="104"/>
        <v>40</v>
      </c>
      <c r="F866" t="s">
        <v>14</v>
      </c>
      <c r="G866">
        <v>720</v>
      </c>
      <c r="H866">
        <f t="shared" si="103"/>
        <v>72</v>
      </c>
      <c r="I866" t="s">
        <v>7</v>
      </c>
      <c r="J866" t="s">
        <v>8</v>
      </c>
      <c r="K866" t="s">
        <v>6862</v>
      </c>
      <c r="L866" t="s">
        <v>8</v>
      </c>
      <c r="M866" t="s">
        <v>14</v>
      </c>
      <c r="N866" t="str">
        <f t="shared" si="105"/>
        <v>F</v>
      </c>
      <c r="O866" t="s">
        <v>8</v>
      </c>
      <c r="P866" t="s">
        <v>8</v>
      </c>
      <c r="Q866" t="s">
        <v>11</v>
      </c>
      <c r="R866" t="s">
        <v>8</v>
      </c>
      <c r="S866" t="str">
        <f t="shared" si="106"/>
        <v>U</v>
      </c>
      <c r="T866" t="s">
        <v>12</v>
      </c>
      <c r="U866">
        <v>1</v>
      </c>
      <c r="V866" t="s">
        <v>8</v>
      </c>
      <c r="W866">
        <f>VLOOKUP(Q866,'PBT Tag Rates'!$A$6:$D$67,4,FALSE)</f>
        <v>1</v>
      </c>
      <c r="X866">
        <v>1</v>
      </c>
      <c r="Y866" s="8">
        <f t="shared" si="107"/>
        <v>1</v>
      </c>
      <c r="Z866" s="10">
        <f>IFERROR(LOOKUP(H866,{30,43,48,53,58,63,68,73,78,83,88,93,97},{42,47,52,57,62,67,72,77,82,87,92,99,100}),999)</f>
        <v>72</v>
      </c>
      <c r="AA866" s="9">
        <f t="shared" si="108"/>
        <v>2.5</v>
      </c>
      <c r="AB866" s="9">
        <f>IFERROR(IF(I866="AI",AA866-VLOOKUP(Q866,'PBT Tag Rates'!$A$6:$L$53,11,FALSE),AA866-VLOOKUP(Q866,'PBT Tag Rates'!$A$6:$L$53,12,FALSE)),0)</f>
        <v>2.4586968734976251</v>
      </c>
      <c r="AC866" s="9">
        <f t="shared" si="109"/>
        <v>14.809007825118979</v>
      </c>
      <c r="AD866" s="12" t="s">
        <v>1969</v>
      </c>
      <c r="AE866" s="8"/>
    </row>
    <row r="867" spans="1:31" x14ac:dyDescent="0.25">
      <c r="A867" t="s">
        <v>2078</v>
      </c>
      <c r="B867" t="s">
        <v>3434</v>
      </c>
      <c r="C867" t="s">
        <v>3435</v>
      </c>
      <c r="D867" s="1">
        <v>45541</v>
      </c>
      <c r="E867">
        <f t="shared" si="104"/>
        <v>40</v>
      </c>
      <c r="F867" t="s">
        <v>14</v>
      </c>
      <c r="G867">
        <v>720</v>
      </c>
      <c r="H867">
        <f t="shared" si="103"/>
        <v>72</v>
      </c>
      <c r="I867" t="s">
        <v>7</v>
      </c>
      <c r="J867" t="s">
        <v>8</v>
      </c>
      <c r="K867" t="s">
        <v>6863</v>
      </c>
      <c r="L867" t="s">
        <v>8</v>
      </c>
      <c r="M867" t="s">
        <v>14</v>
      </c>
      <c r="N867" t="str">
        <f t="shared" si="105"/>
        <v>F</v>
      </c>
      <c r="O867" t="s">
        <v>7818</v>
      </c>
      <c r="P867" t="s">
        <v>7819</v>
      </c>
      <c r="Q867" t="s">
        <v>295</v>
      </c>
      <c r="R867">
        <v>4</v>
      </c>
      <c r="S867">
        <f t="shared" si="106"/>
        <v>2020</v>
      </c>
      <c r="T867" t="s">
        <v>12</v>
      </c>
      <c r="U867">
        <v>1</v>
      </c>
      <c r="V867" t="s">
        <v>886</v>
      </c>
      <c r="W867">
        <f>VLOOKUP(Q867,'PBT Tag Rates'!$A$6:$D$67,4,FALSE)</f>
        <v>0.98961045999999997</v>
      </c>
      <c r="X867">
        <v>1</v>
      </c>
      <c r="Y867" s="8">
        <f t="shared" si="107"/>
        <v>1</v>
      </c>
      <c r="Z867" s="10">
        <f>IFERROR(LOOKUP(H867,{30,43,48,53,58,63,68,73,78,83,88,93,97},{42,47,52,57,62,67,72,77,82,87,92,99,100}),999)</f>
        <v>72</v>
      </c>
      <c r="AA867" s="9">
        <f t="shared" si="108"/>
        <v>2.5</v>
      </c>
      <c r="AB867" s="9">
        <f>IFERROR(IF(I867="AI",AA867-VLOOKUP(Q867,'PBT Tag Rates'!$A$6:$L$53,11,FALSE),AA867-VLOOKUP(Q867,'PBT Tag Rates'!$A$6:$L$53,12,FALSE)),0)</f>
        <v>2.5104986157886811</v>
      </c>
      <c r="AC867" s="9">
        <f t="shared" si="109"/>
        <v>15.121015545636293</v>
      </c>
      <c r="AD867" s="12" t="s">
        <v>1969</v>
      </c>
      <c r="AE867" s="8"/>
    </row>
    <row r="868" spans="1:31" x14ac:dyDescent="0.25">
      <c r="A868" t="s">
        <v>2078</v>
      </c>
      <c r="B868" t="s">
        <v>3436</v>
      </c>
      <c r="C868" t="s">
        <v>3437</v>
      </c>
      <c r="D868" s="1">
        <v>45541</v>
      </c>
      <c r="E868">
        <f t="shared" si="104"/>
        <v>40</v>
      </c>
      <c r="F868" t="s">
        <v>14</v>
      </c>
      <c r="G868">
        <v>720</v>
      </c>
      <c r="H868">
        <f t="shared" si="103"/>
        <v>72</v>
      </c>
      <c r="I868" t="s">
        <v>9</v>
      </c>
      <c r="J868">
        <v>1</v>
      </c>
      <c r="K868" t="s">
        <v>8</v>
      </c>
      <c r="L868" t="s">
        <v>8</v>
      </c>
      <c r="M868" t="s">
        <v>14</v>
      </c>
      <c r="N868" t="str">
        <f t="shared" si="105"/>
        <v>F</v>
      </c>
      <c r="O868" t="s">
        <v>551</v>
      </c>
      <c r="P868" t="s">
        <v>552</v>
      </c>
      <c r="Q868" t="s">
        <v>295</v>
      </c>
      <c r="R868">
        <v>4</v>
      </c>
      <c r="S868">
        <f t="shared" si="106"/>
        <v>2020</v>
      </c>
      <c r="T868" t="s">
        <v>12</v>
      </c>
      <c r="U868">
        <v>0.999999999999999</v>
      </c>
      <c r="V868" t="s">
        <v>941</v>
      </c>
      <c r="W868">
        <f>VLOOKUP(Q868,'PBT Tag Rates'!$A$6:$D$67,4,FALSE)</f>
        <v>0.98961045999999997</v>
      </c>
      <c r="X868">
        <v>1</v>
      </c>
      <c r="Y868" s="8">
        <f t="shared" si="107"/>
        <v>1</v>
      </c>
      <c r="Z868" s="10">
        <f>IFERROR(LOOKUP(H868,{30,43,48,53,58,63,68,73,78,83,88,93,97},{42,47,52,57,62,67,72,77,82,87,92,99,100}),999)</f>
        <v>72</v>
      </c>
      <c r="AA868" s="9">
        <f t="shared" si="108"/>
        <v>2.5</v>
      </c>
      <c r="AB868" s="9">
        <f>IFERROR(IF(I868="AI",AA868-VLOOKUP(Q868,'PBT Tag Rates'!$A$6:$L$53,11,FALSE),AA868-VLOOKUP(Q868,'PBT Tag Rates'!$A$6:$L$53,12,FALSE)),0)</f>
        <v>2.5104986157886811</v>
      </c>
      <c r="AC868" s="9">
        <f t="shared" si="109"/>
        <v>15.121015545636293</v>
      </c>
      <c r="AD868" s="12" t="s">
        <v>1969</v>
      </c>
      <c r="AE868" s="8"/>
    </row>
    <row r="869" spans="1:31" x14ac:dyDescent="0.25">
      <c r="A869" t="s">
        <v>2078</v>
      </c>
      <c r="B869" t="s">
        <v>3438</v>
      </c>
      <c r="C869" t="s">
        <v>3439</v>
      </c>
      <c r="D869" s="1">
        <v>45541</v>
      </c>
      <c r="E869">
        <f t="shared" si="104"/>
        <v>40</v>
      </c>
      <c r="F869" t="s">
        <v>14</v>
      </c>
      <c r="G869">
        <v>680</v>
      </c>
      <c r="H869">
        <f t="shared" si="103"/>
        <v>68</v>
      </c>
      <c r="I869" t="s">
        <v>9</v>
      </c>
      <c r="J869">
        <v>1</v>
      </c>
      <c r="K869" t="s">
        <v>8</v>
      </c>
      <c r="L869" t="s">
        <v>8</v>
      </c>
      <c r="M869" t="s">
        <v>14</v>
      </c>
      <c r="N869" t="str">
        <f t="shared" si="105"/>
        <v>F</v>
      </c>
      <c r="O869" t="s">
        <v>7820</v>
      </c>
      <c r="P869" t="s">
        <v>7821</v>
      </c>
      <c r="Q869" t="s">
        <v>940</v>
      </c>
      <c r="R869">
        <v>3</v>
      </c>
      <c r="S869">
        <f t="shared" si="106"/>
        <v>2021</v>
      </c>
      <c r="T869" t="s">
        <v>12</v>
      </c>
      <c r="U869">
        <v>0.999999999999999</v>
      </c>
      <c r="V869" t="s">
        <v>889</v>
      </c>
      <c r="W869">
        <f>VLOOKUP(Q869,'PBT Tag Rates'!$A$6:$D$67,4,FALSE)</f>
        <v>0.98140000000000005</v>
      </c>
      <c r="X869">
        <v>1</v>
      </c>
      <c r="Y869" s="8">
        <f t="shared" si="107"/>
        <v>1</v>
      </c>
      <c r="Z869" s="10">
        <f>IFERROR(LOOKUP(H869,{30,43,48,53,58,63,68,73,78,83,88,93,97},{42,47,52,57,62,67,72,77,82,87,92,99,100}),999)</f>
        <v>72</v>
      </c>
      <c r="AA869" s="9">
        <f t="shared" si="108"/>
        <v>2.5</v>
      </c>
      <c r="AB869" s="9">
        <f>IFERROR(IF(I869="AI",AA869-VLOOKUP(Q869,'PBT Tag Rates'!$A$6:$L$53,11,FALSE),AA869-VLOOKUP(Q869,'PBT Tag Rates'!$A$6:$L$53,12,FALSE)),0)</f>
        <v>2.5189525168127163</v>
      </c>
      <c r="AC869" s="9">
        <f t="shared" si="109"/>
        <v>15.171934342405097</v>
      </c>
      <c r="AD869" s="12" t="s">
        <v>1969</v>
      </c>
      <c r="AE869" s="8"/>
    </row>
    <row r="870" spans="1:31" x14ac:dyDescent="0.25">
      <c r="A870" t="s">
        <v>2078</v>
      </c>
      <c r="B870" t="s">
        <v>3440</v>
      </c>
      <c r="C870" t="s">
        <v>3441</v>
      </c>
      <c r="D870" s="1">
        <v>45541</v>
      </c>
      <c r="E870">
        <f t="shared" si="104"/>
        <v>40</v>
      </c>
      <c r="F870" t="s">
        <v>6</v>
      </c>
      <c r="G870">
        <v>440</v>
      </c>
      <c r="H870">
        <f t="shared" si="103"/>
        <v>44</v>
      </c>
      <c r="I870" t="s">
        <v>7</v>
      </c>
      <c r="J870" t="s">
        <v>8</v>
      </c>
      <c r="K870" t="s">
        <v>8</v>
      </c>
      <c r="L870" t="s">
        <v>8</v>
      </c>
      <c r="M870" t="s">
        <v>6</v>
      </c>
      <c r="N870" t="str">
        <f t="shared" si="105"/>
        <v>M</v>
      </c>
      <c r="O870" t="s">
        <v>7822</v>
      </c>
      <c r="P870" t="s">
        <v>7823</v>
      </c>
      <c r="Q870" t="s">
        <v>7200</v>
      </c>
      <c r="R870">
        <v>2</v>
      </c>
      <c r="S870">
        <f t="shared" si="106"/>
        <v>2022</v>
      </c>
      <c r="T870" t="s">
        <v>12</v>
      </c>
      <c r="U870">
        <v>1</v>
      </c>
      <c r="V870" t="s">
        <v>892</v>
      </c>
      <c r="W870">
        <f>VLOOKUP(Q870,'PBT Tag Rates'!$A$6:$D$67,4,FALSE)</f>
        <v>0.98</v>
      </c>
      <c r="X870">
        <v>1</v>
      </c>
      <c r="Y870" s="8">
        <f t="shared" si="107"/>
        <v>1</v>
      </c>
      <c r="Z870" s="10">
        <f>IFERROR(LOOKUP(H870,{30,43,48,53,58,63,68,73,78,83,88,93,97},{42,47,52,57,62,67,72,77,82,87,92,99,100}),999)</f>
        <v>47</v>
      </c>
      <c r="AA870" s="9">
        <f t="shared" si="108"/>
        <v>2.5</v>
      </c>
      <c r="AB870" s="9">
        <f>IFERROR(IF(I870="AI",AA870-VLOOKUP(Q870,'PBT Tag Rates'!$A$6:$L$53,11,FALSE),AA870-VLOOKUP(Q870,'PBT Tag Rates'!$A$6:$L$53,12,FALSE)),0)</f>
        <v>2.5204081632653064</v>
      </c>
      <c r="AC870" s="9">
        <f t="shared" si="109"/>
        <v>15.180701864721238</v>
      </c>
      <c r="AD870" s="12" t="s">
        <v>1969</v>
      </c>
      <c r="AE870" s="8"/>
    </row>
    <row r="871" spans="1:31" x14ac:dyDescent="0.25">
      <c r="A871" t="s">
        <v>2078</v>
      </c>
      <c r="B871" t="s">
        <v>3442</v>
      </c>
      <c r="C871" t="s">
        <v>3443</v>
      </c>
      <c r="D871" s="1">
        <v>45541</v>
      </c>
      <c r="E871">
        <f t="shared" si="104"/>
        <v>40</v>
      </c>
      <c r="F871" t="s">
        <v>14</v>
      </c>
      <c r="G871">
        <v>750</v>
      </c>
      <c r="H871">
        <f t="shared" si="103"/>
        <v>75</v>
      </c>
      <c r="I871" t="s">
        <v>7</v>
      </c>
      <c r="J871" t="s">
        <v>8</v>
      </c>
      <c r="K871" t="s">
        <v>6864</v>
      </c>
      <c r="L871" t="s">
        <v>8</v>
      </c>
      <c r="M871" t="s">
        <v>14</v>
      </c>
      <c r="N871" t="str">
        <f t="shared" si="105"/>
        <v>F</v>
      </c>
      <c r="O871" t="s">
        <v>8</v>
      </c>
      <c r="P871" t="s">
        <v>8</v>
      </c>
      <c r="Q871" t="s">
        <v>11</v>
      </c>
      <c r="R871" t="s">
        <v>8</v>
      </c>
      <c r="S871" t="str">
        <f t="shared" si="106"/>
        <v>U</v>
      </c>
      <c r="T871" t="s">
        <v>12</v>
      </c>
      <c r="U871">
        <v>1</v>
      </c>
      <c r="V871" t="s">
        <v>8</v>
      </c>
      <c r="W871">
        <f>VLOOKUP(Q871,'PBT Tag Rates'!$A$6:$D$67,4,FALSE)</f>
        <v>1</v>
      </c>
      <c r="X871">
        <v>1</v>
      </c>
      <c r="Y871" s="8">
        <f t="shared" si="107"/>
        <v>1</v>
      </c>
      <c r="Z871" s="10">
        <f>IFERROR(LOOKUP(H871,{30,43,48,53,58,63,68,73,78,83,88,93,97},{42,47,52,57,62,67,72,77,82,87,92,99,100}),999)</f>
        <v>77</v>
      </c>
      <c r="AA871" s="9">
        <f t="shared" si="108"/>
        <v>2.5</v>
      </c>
      <c r="AB871" s="9">
        <f>IFERROR(IF(I871="AI",AA871-VLOOKUP(Q871,'PBT Tag Rates'!$A$6:$L$53,11,FALSE),AA871-VLOOKUP(Q871,'PBT Tag Rates'!$A$6:$L$53,12,FALSE)),0)</f>
        <v>2.4586968734976251</v>
      </c>
      <c r="AC871" s="9">
        <f t="shared" si="109"/>
        <v>14.809007825118979</v>
      </c>
      <c r="AD871" s="12" t="s">
        <v>1969</v>
      </c>
      <c r="AE871" s="8"/>
    </row>
    <row r="872" spans="1:31" x14ac:dyDescent="0.25">
      <c r="A872" t="s">
        <v>2078</v>
      </c>
      <c r="B872" t="s">
        <v>3444</v>
      </c>
      <c r="C872" t="s">
        <v>3445</v>
      </c>
      <c r="D872" s="1">
        <v>45541</v>
      </c>
      <c r="E872">
        <f t="shared" si="104"/>
        <v>40</v>
      </c>
      <c r="F872" t="s">
        <v>14</v>
      </c>
      <c r="G872">
        <v>760</v>
      </c>
      <c r="H872">
        <f t="shared" si="103"/>
        <v>76</v>
      </c>
      <c r="I872" t="s">
        <v>7</v>
      </c>
      <c r="J872" t="s">
        <v>8</v>
      </c>
      <c r="K872" t="s">
        <v>6865</v>
      </c>
      <c r="L872" t="s">
        <v>8</v>
      </c>
      <c r="M872" t="s">
        <v>14</v>
      </c>
      <c r="N872" t="str">
        <f t="shared" si="105"/>
        <v>F</v>
      </c>
      <c r="O872" t="s">
        <v>7824</v>
      </c>
      <c r="P872" t="s">
        <v>7825</v>
      </c>
      <c r="Q872" t="s">
        <v>295</v>
      </c>
      <c r="R872">
        <v>4</v>
      </c>
      <c r="S872">
        <f t="shared" si="106"/>
        <v>2020</v>
      </c>
      <c r="T872" t="s">
        <v>12</v>
      </c>
      <c r="U872">
        <v>1</v>
      </c>
      <c r="V872" t="s">
        <v>886</v>
      </c>
      <c r="W872">
        <f>VLOOKUP(Q872,'PBT Tag Rates'!$A$6:$D$67,4,FALSE)</f>
        <v>0.98961045999999997</v>
      </c>
      <c r="X872">
        <v>1</v>
      </c>
      <c r="Y872" s="8">
        <f t="shared" si="107"/>
        <v>1</v>
      </c>
      <c r="Z872" s="10">
        <f>IFERROR(LOOKUP(H872,{30,43,48,53,58,63,68,73,78,83,88,93,97},{42,47,52,57,62,67,72,77,82,87,92,99,100}),999)</f>
        <v>77</v>
      </c>
      <c r="AA872" s="9">
        <f t="shared" si="108"/>
        <v>2.5</v>
      </c>
      <c r="AB872" s="9">
        <f>IFERROR(IF(I872="AI",AA872-VLOOKUP(Q872,'PBT Tag Rates'!$A$6:$L$53,11,FALSE),AA872-VLOOKUP(Q872,'PBT Tag Rates'!$A$6:$L$53,12,FALSE)),0)</f>
        <v>2.5104986157886811</v>
      </c>
      <c r="AC872" s="9">
        <f t="shared" si="109"/>
        <v>15.121015545636293</v>
      </c>
      <c r="AD872" s="12" t="s">
        <v>1969</v>
      </c>
      <c r="AE872" s="8"/>
    </row>
    <row r="873" spans="1:31" x14ac:dyDescent="0.25">
      <c r="A873" t="s">
        <v>2078</v>
      </c>
      <c r="B873" t="s">
        <v>3446</v>
      </c>
      <c r="C873" t="s">
        <v>3447</v>
      </c>
      <c r="D873" s="1">
        <v>45541</v>
      </c>
      <c r="E873">
        <f t="shared" si="104"/>
        <v>40</v>
      </c>
      <c r="F873" t="s">
        <v>6</v>
      </c>
      <c r="G873">
        <v>490</v>
      </c>
      <c r="H873">
        <f t="shared" si="103"/>
        <v>49</v>
      </c>
      <c r="I873" t="s">
        <v>9</v>
      </c>
      <c r="J873">
        <v>1</v>
      </c>
      <c r="K873" t="s">
        <v>8</v>
      </c>
      <c r="L873" t="s">
        <v>8</v>
      </c>
      <c r="M873" t="s">
        <v>6</v>
      </c>
      <c r="N873" t="str">
        <f t="shared" si="105"/>
        <v>M</v>
      </c>
      <c r="O873" t="s">
        <v>7826</v>
      </c>
      <c r="P873" t="s">
        <v>7827</v>
      </c>
      <c r="Q873" t="s">
        <v>7200</v>
      </c>
      <c r="R873">
        <v>2</v>
      </c>
      <c r="S873">
        <f t="shared" si="106"/>
        <v>2022</v>
      </c>
      <c r="T873" t="s">
        <v>12</v>
      </c>
      <c r="U873">
        <v>1</v>
      </c>
      <c r="V873" t="s">
        <v>941</v>
      </c>
      <c r="W873">
        <f>VLOOKUP(Q873,'PBT Tag Rates'!$A$6:$D$67,4,FALSE)</f>
        <v>0.98</v>
      </c>
      <c r="X873">
        <v>1</v>
      </c>
      <c r="Y873" s="8">
        <f t="shared" si="107"/>
        <v>1</v>
      </c>
      <c r="Z873" s="10">
        <f>IFERROR(LOOKUP(H873,{30,43,48,53,58,63,68,73,78,83,88,93,97},{42,47,52,57,62,67,72,77,82,87,92,99,100}),999)</f>
        <v>52</v>
      </c>
      <c r="AA873" s="9">
        <f t="shared" si="108"/>
        <v>2.5</v>
      </c>
      <c r="AB873" s="9">
        <f>IFERROR(IF(I873="AI",AA873-VLOOKUP(Q873,'PBT Tag Rates'!$A$6:$L$53,11,FALSE),AA873-VLOOKUP(Q873,'PBT Tag Rates'!$A$6:$L$53,12,FALSE)),0)</f>
        <v>2.5204081632653059</v>
      </c>
      <c r="AC873" s="9">
        <f t="shared" si="109"/>
        <v>15.180701864721234</v>
      </c>
      <c r="AD873" s="12" t="s">
        <v>1969</v>
      </c>
      <c r="AE873" s="8"/>
    </row>
    <row r="874" spans="1:31" x14ac:dyDescent="0.25">
      <c r="A874" t="s">
        <v>2078</v>
      </c>
      <c r="B874" t="s">
        <v>3448</v>
      </c>
      <c r="C874" t="s">
        <v>3449</v>
      </c>
      <c r="D874" s="1">
        <v>45541</v>
      </c>
      <c r="E874">
        <f t="shared" si="104"/>
        <v>40</v>
      </c>
      <c r="F874" t="s">
        <v>14</v>
      </c>
      <c r="G874">
        <v>720</v>
      </c>
      <c r="H874">
        <f t="shared" si="103"/>
        <v>72</v>
      </c>
      <c r="I874" t="s">
        <v>7</v>
      </c>
      <c r="J874" t="s">
        <v>8</v>
      </c>
      <c r="K874" t="s">
        <v>6866</v>
      </c>
      <c r="L874" t="s">
        <v>8</v>
      </c>
      <c r="M874" t="s">
        <v>14</v>
      </c>
      <c r="N874" t="str">
        <f t="shared" si="105"/>
        <v>F</v>
      </c>
      <c r="O874" t="s">
        <v>8</v>
      </c>
      <c r="P874" t="s">
        <v>8</v>
      </c>
      <c r="Q874" t="s">
        <v>11</v>
      </c>
      <c r="R874" t="s">
        <v>8</v>
      </c>
      <c r="S874" t="str">
        <f t="shared" si="106"/>
        <v>U</v>
      </c>
      <c r="T874" t="s">
        <v>12</v>
      </c>
      <c r="U874">
        <v>1</v>
      </c>
      <c r="V874" t="s">
        <v>8</v>
      </c>
      <c r="W874">
        <f>VLOOKUP(Q874,'PBT Tag Rates'!$A$6:$D$67,4,FALSE)</f>
        <v>1</v>
      </c>
      <c r="X874">
        <v>1</v>
      </c>
      <c r="Y874" s="8">
        <f t="shared" si="107"/>
        <v>1</v>
      </c>
      <c r="Z874" s="10">
        <f>IFERROR(LOOKUP(H874,{30,43,48,53,58,63,68,73,78,83,88,93,97},{42,47,52,57,62,67,72,77,82,87,92,99,100}),999)</f>
        <v>72</v>
      </c>
      <c r="AA874" s="9">
        <f t="shared" si="108"/>
        <v>2.5</v>
      </c>
      <c r="AB874" s="9">
        <f>IFERROR(IF(I874="AI",AA874-VLOOKUP(Q874,'PBT Tag Rates'!$A$6:$L$53,11,FALSE),AA874-VLOOKUP(Q874,'PBT Tag Rates'!$A$6:$L$53,12,FALSE)),0)</f>
        <v>2.4586968734976251</v>
      </c>
      <c r="AC874" s="9">
        <f t="shared" si="109"/>
        <v>14.809007825118979</v>
      </c>
      <c r="AD874" s="12" t="s">
        <v>1969</v>
      </c>
      <c r="AE874" s="8"/>
    </row>
    <row r="875" spans="1:31" x14ac:dyDescent="0.25">
      <c r="A875" t="s">
        <v>2078</v>
      </c>
      <c r="B875" t="s">
        <v>3450</v>
      </c>
      <c r="C875" t="s">
        <v>3451</v>
      </c>
      <c r="D875" s="1">
        <v>45541</v>
      </c>
      <c r="E875">
        <f t="shared" si="104"/>
        <v>40</v>
      </c>
      <c r="F875" t="s">
        <v>14</v>
      </c>
      <c r="G875">
        <v>820</v>
      </c>
      <c r="H875">
        <f t="shared" si="103"/>
        <v>82</v>
      </c>
      <c r="I875" t="s">
        <v>7</v>
      </c>
      <c r="J875" t="s">
        <v>8</v>
      </c>
      <c r="K875" t="s">
        <v>6867</v>
      </c>
      <c r="L875" t="s">
        <v>8</v>
      </c>
      <c r="M875" t="s">
        <v>14</v>
      </c>
      <c r="N875" t="str">
        <f t="shared" si="105"/>
        <v>F</v>
      </c>
      <c r="O875" t="s">
        <v>8</v>
      </c>
      <c r="P875" t="s">
        <v>8</v>
      </c>
      <c r="Q875" t="s">
        <v>11</v>
      </c>
      <c r="R875" t="s">
        <v>8</v>
      </c>
      <c r="S875" t="str">
        <f t="shared" si="106"/>
        <v>U</v>
      </c>
      <c r="T875" t="s">
        <v>12</v>
      </c>
      <c r="U875">
        <v>1</v>
      </c>
      <c r="V875" t="s">
        <v>8</v>
      </c>
      <c r="W875">
        <f>VLOOKUP(Q875,'PBT Tag Rates'!$A$6:$D$67,4,FALSE)</f>
        <v>1</v>
      </c>
      <c r="X875">
        <v>1</v>
      </c>
      <c r="Y875" s="8">
        <f t="shared" si="107"/>
        <v>1.0208333333333333</v>
      </c>
      <c r="Z875" s="10">
        <f>IFERROR(LOOKUP(H875,{30,43,48,53,58,63,68,73,78,83,88,93,97},{42,47,52,57,62,67,72,77,82,87,92,99,100}),999)</f>
        <v>82</v>
      </c>
      <c r="AA875" s="9">
        <f t="shared" si="108"/>
        <v>2.552083333333333</v>
      </c>
      <c r="AB875" s="9">
        <f>IFERROR(IF(I875="AI",AA875-VLOOKUP(Q875,'PBT Tag Rates'!$A$6:$L$53,11,FALSE),AA875-VLOOKUP(Q875,'PBT Tag Rates'!$A$6:$L$53,12,FALSE)),0)</f>
        <v>2.5107802068309582</v>
      </c>
      <c r="AC875" s="9">
        <f t="shared" si="109"/>
        <v>15.122711600157498</v>
      </c>
      <c r="AD875" s="12" t="s">
        <v>1969</v>
      </c>
      <c r="AE875" s="8"/>
    </row>
    <row r="876" spans="1:31" x14ac:dyDescent="0.25">
      <c r="A876" t="s">
        <v>2078</v>
      </c>
      <c r="B876" t="s">
        <v>3452</v>
      </c>
      <c r="C876" t="s">
        <v>3453</v>
      </c>
      <c r="D876" s="1">
        <v>45541</v>
      </c>
      <c r="E876">
        <f t="shared" si="104"/>
        <v>40</v>
      </c>
      <c r="F876" t="s">
        <v>6</v>
      </c>
      <c r="G876">
        <v>670</v>
      </c>
      <c r="H876">
        <f t="shared" si="103"/>
        <v>67</v>
      </c>
      <c r="I876" t="s">
        <v>7</v>
      </c>
      <c r="J876" t="s">
        <v>8</v>
      </c>
      <c r="K876" t="s">
        <v>8</v>
      </c>
      <c r="L876" t="s">
        <v>8</v>
      </c>
      <c r="M876" t="s">
        <v>6</v>
      </c>
      <c r="N876" t="str">
        <f t="shared" si="105"/>
        <v>M</v>
      </c>
      <c r="O876" t="s">
        <v>7828</v>
      </c>
      <c r="P876" t="s">
        <v>7829</v>
      </c>
      <c r="Q876" t="s">
        <v>295</v>
      </c>
      <c r="R876">
        <v>4</v>
      </c>
      <c r="S876">
        <f t="shared" si="106"/>
        <v>2020</v>
      </c>
      <c r="T876" t="s">
        <v>12</v>
      </c>
      <c r="U876">
        <v>1</v>
      </c>
      <c r="V876" t="s">
        <v>893</v>
      </c>
      <c r="W876">
        <f>VLOOKUP(Q876,'PBT Tag Rates'!$A$6:$D$67,4,FALSE)</f>
        <v>0.98961045999999997</v>
      </c>
      <c r="X876">
        <v>1</v>
      </c>
      <c r="Y876" s="8">
        <f t="shared" si="107"/>
        <v>1</v>
      </c>
      <c r="Z876" s="10">
        <f>IFERROR(LOOKUP(H876,{30,43,48,53,58,63,68,73,78,83,88,93,97},{42,47,52,57,62,67,72,77,82,87,92,99,100}),999)</f>
        <v>67</v>
      </c>
      <c r="AA876" s="9">
        <f t="shared" si="108"/>
        <v>2.5</v>
      </c>
      <c r="AB876" s="9">
        <f>IFERROR(IF(I876="AI",AA876-VLOOKUP(Q876,'PBT Tag Rates'!$A$6:$L$53,11,FALSE),AA876-VLOOKUP(Q876,'PBT Tag Rates'!$A$6:$L$53,12,FALSE)),0)</f>
        <v>2.5104986157886811</v>
      </c>
      <c r="AC876" s="9">
        <f t="shared" si="109"/>
        <v>15.121015545636293</v>
      </c>
      <c r="AD876" s="12" t="s">
        <v>1969</v>
      </c>
      <c r="AE876" s="8"/>
    </row>
    <row r="877" spans="1:31" x14ac:dyDescent="0.25">
      <c r="A877" t="s">
        <v>2078</v>
      </c>
      <c r="B877" t="s">
        <v>3454</v>
      </c>
      <c r="C877" t="s">
        <v>3455</v>
      </c>
      <c r="D877" s="1">
        <v>45541</v>
      </c>
      <c r="E877">
        <f t="shared" si="104"/>
        <v>40</v>
      </c>
      <c r="F877" t="s">
        <v>14</v>
      </c>
      <c r="G877">
        <v>770</v>
      </c>
      <c r="H877">
        <f t="shared" si="103"/>
        <v>77</v>
      </c>
      <c r="I877" t="s">
        <v>9</v>
      </c>
      <c r="J877">
        <v>1</v>
      </c>
      <c r="K877" t="s">
        <v>8</v>
      </c>
      <c r="L877" t="s">
        <v>18</v>
      </c>
      <c r="M877" t="s">
        <v>269</v>
      </c>
      <c r="N877" t="str">
        <f t="shared" si="105"/>
        <v>F</v>
      </c>
      <c r="O877" t="s">
        <v>394</v>
      </c>
      <c r="P877" t="s">
        <v>394</v>
      </c>
      <c r="Q877" t="s">
        <v>8</v>
      </c>
      <c r="R877" t="s">
        <v>8</v>
      </c>
      <c r="S877" t="str">
        <f t="shared" si="106"/>
        <v>U</v>
      </c>
      <c r="T877" t="s">
        <v>8</v>
      </c>
      <c r="U877" t="s">
        <v>8</v>
      </c>
      <c r="V877" t="s">
        <v>394</v>
      </c>
      <c r="W877" t="e">
        <f>VLOOKUP(Q877,'PBT Tag Rates'!$A$6:$D$67,4,FALSE)</f>
        <v>#N/A</v>
      </c>
      <c r="X877">
        <v>1</v>
      </c>
      <c r="Y877" s="8">
        <f t="shared" si="107"/>
        <v>0</v>
      </c>
      <c r="Z877" s="10">
        <f>IFERROR(LOOKUP(H877,{30,43,48,53,58,63,68,73,78,83,88,93,97},{42,47,52,57,62,67,72,77,82,87,92,99,100}),999)</f>
        <v>77</v>
      </c>
      <c r="AA877" s="9">
        <f t="shared" si="108"/>
        <v>0</v>
      </c>
      <c r="AB877" s="9">
        <f>IFERROR(IF(I877="AI",AA877-VLOOKUP(Q877,'PBT Tag Rates'!$A$6:$L$53,11,FALSE),AA877-VLOOKUP(Q877,'PBT Tag Rates'!$A$6:$L$53,12,FALSE)),0)</f>
        <v>0</v>
      </c>
      <c r="AC877" s="9">
        <f t="shared" si="109"/>
        <v>0</v>
      </c>
      <c r="AD877" s="12" t="s">
        <v>1969</v>
      </c>
      <c r="AE877" s="8"/>
    </row>
    <row r="878" spans="1:31" x14ac:dyDescent="0.25">
      <c r="A878" t="s">
        <v>2078</v>
      </c>
      <c r="B878" t="s">
        <v>3456</v>
      </c>
      <c r="C878" t="s">
        <v>3457</v>
      </c>
      <c r="D878" s="1">
        <v>45541</v>
      </c>
      <c r="E878">
        <f t="shared" si="104"/>
        <v>40</v>
      </c>
      <c r="F878" t="s">
        <v>14</v>
      </c>
      <c r="G878">
        <v>730</v>
      </c>
      <c r="H878">
        <f t="shared" si="103"/>
        <v>73</v>
      </c>
      <c r="I878" t="s">
        <v>9</v>
      </c>
      <c r="J878">
        <v>1</v>
      </c>
      <c r="K878" t="s">
        <v>8</v>
      </c>
      <c r="L878" t="s">
        <v>8</v>
      </c>
      <c r="M878" t="s">
        <v>6</v>
      </c>
      <c r="N878" t="str">
        <f t="shared" si="105"/>
        <v>M</v>
      </c>
      <c r="O878" t="s">
        <v>7830</v>
      </c>
      <c r="P878" t="s">
        <v>7831</v>
      </c>
      <c r="Q878" t="s">
        <v>295</v>
      </c>
      <c r="R878">
        <v>4</v>
      </c>
      <c r="S878">
        <f t="shared" si="106"/>
        <v>2020</v>
      </c>
      <c r="T878" t="s">
        <v>12</v>
      </c>
      <c r="U878">
        <v>1</v>
      </c>
      <c r="V878" t="s">
        <v>919</v>
      </c>
      <c r="W878">
        <f>VLOOKUP(Q878,'PBT Tag Rates'!$A$6:$D$67,4,FALSE)</f>
        <v>0.98961045999999997</v>
      </c>
      <c r="X878">
        <v>1</v>
      </c>
      <c r="Y878" s="8">
        <f t="shared" si="107"/>
        <v>1.0104166666666667</v>
      </c>
      <c r="Z878" s="10">
        <f>IFERROR(LOOKUP(H878,{30,43,48,53,58,63,68,73,78,83,88,93,97},{42,47,52,57,62,67,72,77,82,87,92,99,100}),999)</f>
        <v>77</v>
      </c>
      <c r="AA878" s="9">
        <f t="shared" si="108"/>
        <v>2.5260416666666665</v>
      </c>
      <c r="AB878" s="9">
        <f>IFERROR(IF(I878="AI",AA878-VLOOKUP(Q878,'PBT Tag Rates'!$A$6:$L$53,11,FALSE),AA878-VLOOKUP(Q878,'PBT Tag Rates'!$A$6:$L$53,12,FALSE)),0)</f>
        <v>2.5365402824553476</v>
      </c>
      <c r="AC878" s="9">
        <f t="shared" si="109"/>
        <v>15.277867433155553</v>
      </c>
      <c r="AD878" s="12" t="s">
        <v>1969</v>
      </c>
      <c r="AE878" s="8"/>
    </row>
    <row r="879" spans="1:31" x14ac:dyDescent="0.25">
      <c r="A879" t="s">
        <v>2078</v>
      </c>
      <c r="B879" t="s">
        <v>3458</v>
      </c>
      <c r="C879" t="s">
        <v>3459</v>
      </c>
      <c r="D879" s="1">
        <v>45541</v>
      </c>
      <c r="E879">
        <f t="shared" si="104"/>
        <v>40</v>
      </c>
      <c r="F879" t="s">
        <v>14</v>
      </c>
      <c r="G879">
        <v>710</v>
      </c>
      <c r="H879">
        <f t="shared" si="103"/>
        <v>71</v>
      </c>
      <c r="I879" t="s">
        <v>7</v>
      </c>
      <c r="J879" t="s">
        <v>8</v>
      </c>
      <c r="K879" t="s">
        <v>6868</v>
      </c>
      <c r="L879" t="s">
        <v>8</v>
      </c>
      <c r="M879" t="s">
        <v>14</v>
      </c>
      <c r="N879" t="str">
        <f t="shared" si="105"/>
        <v>F</v>
      </c>
      <c r="O879" t="s">
        <v>489</v>
      </c>
      <c r="P879" t="s">
        <v>7832</v>
      </c>
      <c r="Q879" t="s">
        <v>295</v>
      </c>
      <c r="R879">
        <v>4</v>
      </c>
      <c r="S879">
        <f t="shared" si="106"/>
        <v>2020</v>
      </c>
      <c r="T879" t="s">
        <v>12</v>
      </c>
      <c r="U879">
        <v>0.999999999999999</v>
      </c>
      <c r="V879" t="s">
        <v>888</v>
      </c>
      <c r="W879">
        <f>VLOOKUP(Q879,'PBT Tag Rates'!$A$6:$D$67,4,FALSE)</f>
        <v>0.98961045999999997</v>
      </c>
      <c r="X879">
        <v>1</v>
      </c>
      <c r="Y879" s="8">
        <f t="shared" si="107"/>
        <v>1</v>
      </c>
      <c r="Z879" s="10">
        <f>IFERROR(LOOKUP(H879,{30,43,48,53,58,63,68,73,78,83,88,93,97},{42,47,52,57,62,67,72,77,82,87,92,99,100}),999)</f>
        <v>72</v>
      </c>
      <c r="AA879" s="9">
        <f t="shared" si="108"/>
        <v>2.5</v>
      </c>
      <c r="AB879" s="9">
        <f>IFERROR(IF(I879="AI",AA879-VLOOKUP(Q879,'PBT Tag Rates'!$A$6:$L$53,11,FALSE),AA879-VLOOKUP(Q879,'PBT Tag Rates'!$A$6:$L$53,12,FALSE)),0)</f>
        <v>2.5104986157886811</v>
      </c>
      <c r="AC879" s="9">
        <f t="shared" si="109"/>
        <v>15.121015545636293</v>
      </c>
      <c r="AD879" s="12" t="s">
        <v>1969</v>
      </c>
      <c r="AE879" s="8"/>
    </row>
    <row r="880" spans="1:31" x14ac:dyDescent="0.25">
      <c r="A880" t="s">
        <v>2078</v>
      </c>
      <c r="B880" t="s">
        <v>3460</v>
      </c>
      <c r="C880" t="s">
        <v>3461</v>
      </c>
      <c r="D880" s="1">
        <v>45541</v>
      </c>
      <c r="E880">
        <f t="shared" si="104"/>
        <v>40</v>
      </c>
      <c r="F880" t="s">
        <v>6</v>
      </c>
      <c r="G880">
        <v>530</v>
      </c>
      <c r="H880">
        <f t="shared" si="103"/>
        <v>53</v>
      </c>
      <c r="I880" t="s">
        <v>7</v>
      </c>
      <c r="J880" t="s">
        <v>8</v>
      </c>
      <c r="K880" t="s">
        <v>8</v>
      </c>
      <c r="L880" t="s">
        <v>8</v>
      </c>
      <c r="M880" t="s">
        <v>6</v>
      </c>
      <c r="N880" t="str">
        <f t="shared" si="105"/>
        <v>M</v>
      </c>
      <c r="O880" t="s">
        <v>7833</v>
      </c>
      <c r="P880" t="s">
        <v>7834</v>
      </c>
      <c r="Q880" t="s">
        <v>7200</v>
      </c>
      <c r="R880">
        <v>2</v>
      </c>
      <c r="S880">
        <f t="shared" si="106"/>
        <v>2022</v>
      </c>
      <c r="T880" t="s">
        <v>12</v>
      </c>
      <c r="U880">
        <v>0.999999999999995</v>
      </c>
      <c r="V880" t="s">
        <v>886</v>
      </c>
      <c r="W880">
        <f>VLOOKUP(Q880,'PBT Tag Rates'!$A$6:$D$67,4,FALSE)</f>
        <v>0.98</v>
      </c>
      <c r="X880">
        <v>1</v>
      </c>
      <c r="Y880" s="8">
        <f t="shared" si="107"/>
        <v>1</v>
      </c>
      <c r="Z880" s="10">
        <f>IFERROR(LOOKUP(H880,{30,43,48,53,58,63,68,73,78,83,88,93,97},{42,47,52,57,62,67,72,77,82,87,92,99,100}),999)</f>
        <v>57</v>
      </c>
      <c r="AA880" s="9">
        <f t="shared" si="108"/>
        <v>2.5</v>
      </c>
      <c r="AB880" s="9">
        <f>IFERROR(IF(I880="AI",AA880-VLOOKUP(Q880,'PBT Tag Rates'!$A$6:$L$53,11,FALSE),AA880-VLOOKUP(Q880,'PBT Tag Rates'!$A$6:$L$53,12,FALSE)),0)</f>
        <v>2.5204081632653064</v>
      </c>
      <c r="AC880" s="9">
        <f t="shared" si="109"/>
        <v>15.180701864721238</v>
      </c>
      <c r="AD880" s="12" t="s">
        <v>1969</v>
      </c>
      <c r="AE880" s="8"/>
    </row>
    <row r="881" spans="1:31" x14ac:dyDescent="0.25">
      <c r="A881" t="s">
        <v>2078</v>
      </c>
      <c r="B881" t="s">
        <v>3462</v>
      </c>
      <c r="C881" t="s">
        <v>3463</v>
      </c>
      <c r="D881" s="1">
        <v>45541</v>
      </c>
      <c r="E881">
        <f t="shared" si="104"/>
        <v>40</v>
      </c>
      <c r="F881" t="s">
        <v>6</v>
      </c>
      <c r="G881">
        <v>680</v>
      </c>
      <c r="H881">
        <f t="shared" si="103"/>
        <v>68</v>
      </c>
      <c r="I881" t="s">
        <v>9</v>
      </c>
      <c r="J881">
        <v>1</v>
      </c>
      <c r="K881" t="s">
        <v>8</v>
      </c>
      <c r="L881" t="s">
        <v>8</v>
      </c>
      <c r="M881" t="s">
        <v>6</v>
      </c>
      <c r="N881" t="str">
        <f t="shared" si="105"/>
        <v>M</v>
      </c>
      <c r="O881" t="s">
        <v>7835</v>
      </c>
      <c r="P881" t="s">
        <v>7836</v>
      </c>
      <c r="Q881" t="s">
        <v>940</v>
      </c>
      <c r="R881">
        <v>3</v>
      </c>
      <c r="S881">
        <f t="shared" si="106"/>
        <v>2021</v>
      </c>
      <c r="T881" t="s">
        <v>12</v>
      </c>
      <c r="U881">
        <v>1</v>
      </c>
      <c r="V881" t="s">
        <v>892</v>
      </c>
      <c r="W881">
        <f>VLOOKUP(Q881,'PBT Tag Rates'!$A$6:$D$67,4,FALSE)</f>
        <v>0.98140000000000005</v>
      </c>
      <c r="X881">
        <v>1</v>
      </c>
      <c r="Y881" s="8">
        <f t="shared" si="107"/>
        <v>1.028169014084507</v>
      </c>
      <c r="Z881" s="10">
        <f>IFERROR(LOOKUP(H881,{30,43,48,53,58,63,68,73,78,83,88,93,97},{42,47,52,57,62,67,72,77,82,87,92,99,100}),999)</f>
        <v>72</v>
      </c>
      <c r="AA881" s="9">
        <f t="shared" si="108"/>
        <v>2.5704225352112675</v>
      </c>
      <c r="AB881" s="9">
        <f>IFERROR(IF(I881="AI",AA881-VLOOKUP(Q881,'PBT Tag Rates'!$A$6:$L$53,11,FALSE),AA881-VLOOKUP(Q881,'PBT Tag Rates'!$A$6:$L$53,12,FALSE)),0)</f>
        <v>2.5893750520239838</v>
      </c>
      <c r="AC881" s="9">
        <f t="shared" si="109"/>
        <v>15.596097193161407</v>
      </c>
      <c r="AD881" s="12" t="s">
        <v>1969</v>
      </c>
      <c r="AE881" s="8"/>
    </row>
    <row r="882" spans="1:31" x14ac:dyDescent="0.25">
      <c r="A882" t="s">
        <v>2078</v>
      </c>
      <c r="B882" t="s">
        <v>3464</v>
      </c>
      <c r="C882" t="s">
        <v>3465</v>
      </c>
      <c r="D882" s="1">
        <v>45541</v>
      </c>
      <c r="E882">
        <f t="shared" si="104"/>
        <v>40</v>
      </c>
      <c r="F882" t="s">
        <v>6</v>
      </c>
      <c r="G882">
        <v>690</v>
      </c>
      <c r="H882">
        <f t="shared" si="103"/>
        <v>69</v>
      </c>
      <c r="I882" t="s">
        <v>7</v>
      </c>
      <c r="J882" t="s">
        <v>8</v>
      </c>
      <c r="K882" t="s">
        <v>8</v>
      </c>
      <c r="L882" t="s">
        <v>8</v>
      </c>
      <c r="M882" t="s">
        <v>6</v>
      </c>
      <c r="N882" t="str">
        <f t="shared" si="105"/>
        <v>M</v>
      </c>
      <c r="O882" t="s">
        <v>1630</v>
      </c>
      <c r="P882" t="s">
        <v>7837</v>
      </c>
      <c r="Q882" t="s">
        <v>940</v>
      </c>
      <c r="R882">
        <v>3</v>
      </c>
      <c r="S882">
        <f t="shared" si="106"/>
        <v>2021</v>
      </c>
      <c r="T882" t="s">
        <v>12</v>
      </c>
      <c r="U882">
        <v>1</v>
      </c>
      <c r="V882" t="s">
        <v>893</v>
      </c>
      <c r="W882">
        <f>VLOOKUP(Q882,'PBT Tag Rates'!$A$6:$D$67,4,FALSE)</f>
        <v>0.98140000000000005</v>
      </c>
      <c r="X882">
        <v>1</v>
      </c>
      <c r="Y882" s="8">
        <f t="shared" si="107"/>
        <v>1.028169014084507</v>
      </c>
      <c r="Z882" s="10">
        <f>IFERROR(LOOKUP(H882,{30,43,48,53,58,63,68,73,78,83,88,93,97},{42,47,52,57,62,67,72,77,82,87,92,99,100}),999)</f>
        <v>72</v>
      </c>
      <c r="AA882" s="9">
        <f t="shared" si="108"/>
        <v>2.5704225352112675</v>
      </c>
      <c r="AB882" s="9">
        <f>IFERROR(IF(I882="AI",AA882-VLOOKUP(Q882,'PBT Tag Rates'!$A$6:$L$53,11,FALSE),AA882-VLOOKUP(Q882,'PBT Tag Rates'!$A$6:$L$53,12,FALSE)),0)</f>
        <v>2.5893750520239842</v>
      </c>
      <c r="AC882" s="9">
        <f t="shared" si="109"/>
        <v>15.596097193161409</v>
      </c>
      <c r="AD882" s="12" t="s">
        <v>1969</v>
      </c>
      <c r="AE882" s="8"/>
    </row>
    <row r="883" spans="1:31" x14ac:dyDescent="0.25">
      <c r="A883" t="s">
        <v>2078</v>
      </c>
      <c r="B883" t="s">
        <v>3466</v>
      </c>
      <c r="C883" t="s">
        <v>3467</v>
      </c>
      <c r="D883" s="1">
        <v>45541</v>
      </c>
      <c r="E883">
        <f t="shared" si="104"/>
        <v>40</v>
      </c>
      <c r="F883" t="s">
        <v>6</v>
      </c>
      <c r="G883">
        <v>480</v>
      </c>
      <c r="H883">
        <f t="shared" si="103"/>
        <v>48</v>
      </c>
      <c r="I883" t="s">
        <v>9</v>
      </c>
      <c r="J883">
        <v>1</v>
      </c>
      <c r="K883" t="s">
        <v>8</v>
      </c>
      <c r="L883" t="s">
        <v>8</v>
      </c>
      <c r="M883" t="s">
        <v>6</v>
      </c>
      <c r="N883" t="str">
        <f t="shared" si="105"/>
        <v>M</v>
      </c>
      <c r="O883" t="s">
        <v>7838</v>
      </c>
      <c r="P883" t="s">
        <v>7839</v>
      </c>
      <c r="Q883" t="s">
        <v>7200</v>
      </c>
      <c r="R883">
        <v>2</v>
      </c>
      <c r="S883">
        <f t="shared" si="106"/>
        <v>2022</v>
      </c>
      <c r="T883" t="s">
        <v>12</v>
      </c>
      <c r="U883">
        <v>1</v>
      </c>
      <c r="V883" t="s">
        <v>886</v>
      </c>
      <c r="W883">
        <f>VLOOKUP(Q883,'PBT Tag Rates'!$A$6:$D$67,4,FALSE)</f>
        <v>0.98</v>
      </c>
      <c r="X883">
        <v>1</v>
      </c>
      <c r="Y883" s="8">
        <f t="shared" si="107"/>
        <v>1</v>
      </c>
      <c r="Z883" s="10">
        <f>IFERROR(LOOKUP(H883,{30,43,48,53,58,63,68,73,78,83,88,93,97},{42,47,52,57,62,67,72,77,82,87,92,99,100}),999)</f>
        <v>52</v>
      </c>
      <c r="AA883" s="9">
        <f t="shared" si="108"/>
        <v>2.5</v>
      </c>
      <c r="AB883" s="9">
        <f>IFERROR(IF(I883="AI",AA883-VLOOKUP(Q883,'PBT Tag Rates'!$A$6:$L$53,11,FALSE),AA883-VLOOKUP(Q883,'PBT Tag Rates'!$A$6:$L$53,12,FALSE)),0)</f>
        <v>2.5204081632653059</v>
      </c>
      <c r="AC883" s="9">
        <f t="shared" si="109"/>
        <v>15.180701864721234</v>
      </c>
      <c r="AD883" s="12" t="s">
        <v>1969</v>
      </c>
      <c r="AE883" s="8"/>
    </row>
    <row r="884" spans="1:31" x14ac:dyDescent="0.25">
      <c r="A884" t="s">
        <v>2078</v>
      </c>
      <c r="B884" t="s">
        <v>3468</v>
      </c>
      <c r="C884" t="s">
        <v>3469</v>
      </c>
      <c r="D884" s="1">
        <v>45541</v>
      </c>
      <c r="E884">
        <f t="shared" si="104"/>
        <v>40</v>
      </c>
      <c r="F884" t="s">
        <v>6</v>
      </c>
      <c r="G884">
        <v>920</v>
      </c>
      <c r="H884">
        <f t="shared" si="103"/>
        <v>92</v>
      </c>
      <c r="I884" t="s">
        <v>7</v>
      </c>
      <c r="J884" t="s">
        <v>8</v>
      </c>
      <c r="K884" t="s">
        <v>6869</v>
      </c>
      <c r="L884" t="s">
        <v>8</v>
      </c>
      <c r="M884" t="s">
        <v>269</v>
      </c>
      <c r="N884" t="str">
        <f t="shared" si="105"/>
        <v>M</v>
      </c>
      <c r="O884" t="s">
        <v>7840</v>
      </c>
      <c r="P884" t="s">
        <v>7841</v>
      </c>
      <c r="Q884" t="s">
        <v>295</v>
      </c>
      <c r="R884">
        <v>4</v>
      </c>
      <c r="S884">
        <f t="shared" si="106"/>
        <v>2020</v>
      </c>
      <c r="T884" t="s">
        <v>12</v>
      </c>
      <c r="U884">
        <v>0.999999999999998</v>
      </c>
      <c r="V884" t="s">
        <v>886</v>
      </c>
      <c r="W884">
        <f>VLOOKUP(Q884,'PBT Tag Rates'!$A$6:$D$67,4,FALSE)</f>
        <v>0.98961045999999997</v>
      </c>
      <c r="X884">
        <v>1</v>
      </c>
      <c r="Y884" s="8">
        <f t="shared" si="107"/>
        <v>1</v>
      </c>
      <c r="Z884" s="10">
        <f>IFERROR(LOOKUP(H884,{30,43,48,53,58,63,68,73,78,83,88,93,97},{42,47,52,57,62,67,72,77,82,87,92,99,100}),999)</f>
        <v>92</v>
      </c>
      <c r="AA884" s="9">
        <f t="shared" si="108"/>
        <v>2.5</v>
      </c>
      <c r="AB884" s="9">
        <f>IFERROR(IF(I884="AI",AA884-VLOOKUP(Q884,'PBT Tag Rates'!$A$6:$L$53,11,FALSE),AA884-VLOOKUP(Q884,'PBT Tag Rates'!$A$6:$L$53,12,FALSE)),0)</f>
        <v>2.5104986157886811</v>
      </c>
      <c r="AC884" s="9">
        <f t="shared" si="109"/>
        <v>15.121015545636293</v>
      </c>
      <c r="AD884" s="12" t="s">
        <v>1969</v>
      </c>
      <c r="AE884" s="8"/>
    </row>
    <row r="885" spans="1:31" x14ac:dyDescent="0.25">
      <c r="A885" t="s">
        <v>2078</v>
      </c>
      <c r="B885" t="s">
        <v>3470</v>
      </c>
      <c r="C885" t="s">
        <v>3471</v>
      </c>
      <c r="D885" s="1">
        <v>45541</v>
      </c>
      <c r="E885">
        <f t="shared" si="104"/>
        <v>40</v>
      </c>
      <c r="F885" t="s">
        <v>14</v>
      </c>
      <c r="G885">
        <v>710</v>
      </c>
      <c r="H885">
        <f t="shared" si="103"/>
        <v>71</v>
      </c>
      <c r="I885" t="s">
        <v>7</v>
      </c>
      <c r="J885" t="s">
        <v>8</v>
      </c>
      <c r="K885" t="s">
        <v>6870</v>
      </c>
      <c r="L885" t="s">
        <v>8</v>
      </c>
      <c r="M885" t="s">
        <v>14</v>
      </c>
      <c r="N885" t="str">
        <f t="shared" si="105"/>
        <v>F</v>
      </c>
      <c r="O885" t="s">
        <v>7634</v>
      </c>
      <c r="P885" t="s">
        <v>7635</v>
      </c>
      <c r="Q885" t="s">
        <v>295</v>
      </c>
      <c r="R885">
        <v>4</v>
      </c>
      <c r="S885">
        <f t="shared" si="106"/>
        <v>2020</v>
      </c>
      <c r="T885" t="s">
        <v>12</v>
      </c>
      <c r="U885">
        <v>1</v>
      </c>
      <c r="V885" t="s">
        <v>888</v>
      </c>
      <c r="W885">
        <f>VLOOKUP(Q885,'PBT Tag Rates'!$A$6:$D$67,4,FALSE)</f>
        <v>0.98961045999999997</v>
      </c>
      <c r="X885">
        <v>1</v>
      </c>
      <c r="Y885" s="8">
        <f t="shared" si="107"/>
        <v>1</v>
      </c>
      <c r="Z885" s="10">
        <f>IFERROR(LOOKUP(H885,{30,43,48,53,58,63,68,73,78,83,88,93,97},{42,47,52,57,62,67,72,77,82,87,92,99,100}),999)</f>
        <v>72</v>
      </c>
      <c r="AA885" s="9">
        <f t="shared" si="108"/>
        <v>2.5</v>
      </c>
      <c r="AB885" s="9">
        <f>IFERROR(IF(I885="AI",AA885-VLOOKUP(Q885,'PBT Tag Rates'!$A$6:$L$53,11,FALSE),AA885-VLOOKUP(Q885,'PBT Tag Rates'!$A$6:$L$53,12,FALSE)),0)</f>
        <v>2.5104986157886811</v>
      </c>
      <c r="AC885" s="9">
        <f t="shared" si="109"/>
        <v>15.121015545636293</v>
      </c>
      <c r="AD885" s="12" t="s">
        <v>1969</v>
      </c>
      <c r="AE885" s="8"/>
    </row>
    <row r="886" spans="1:31" x14ac:dyDescent="0.25">
      <c r="A886" t="s">
        <v>2078</v>
      </c>
      <c r="B886" t="s">
        <v>3472</v>
      </c>
      <c r="C886" t="s">
        <v>3473</v>
      </c>
      <c r="D886" s="1">
        <v>45541</v>
      </c>
      <c r="E886">
        <f t="shared" si="104"/>
        <v>40</v>
      </c>
      <c r="F886" t="s">
        <v>14</v>
      </c>
      <c r="G886">
        <v>700</v>
      </c>
      <c r="H886">
        <f t="shared" si="103"/>
        <v>70</v>
      </c>
      <c r="I886" t="s">
        <v>9</v>
      </c>
      <c r="J886">
        <v>1</v>
      </c>
      <c r="K886" t="s">
        <v>8</v>
      </c>
      <c r="L886" t="s">
        <v>8</v>
      </c>
      <c r="M886" t="s">
        <v>14</v>
      </c>
      <c r="N886" t="str">
        <f t="shared" si="105"/>
        <v>F</v>
      </c>
      <c r="O886" t="s">
        <v>7842</v>
      </c>
      <c r="P886" t="s">
        <v>7843</v>
      </c>
      <c r="Q886" t="s">
        <v>940</v>
      </c>
      <c r="R886">
        <v>3</v>
      </c>
      <c r="S886">
        <f t="shared" si="106"/>
        <v>2021</v>
      </c>
      <c r="T886" t="s">
        <v>12</v>
      </c>
      <c r="U886">
        <v>1</v>
      </c>
      <c r="V886" t="s">
        <v>888</v>
      </c>
      <c r="W886">
        <f>VLOOKUP(Q886,'PBT Tag Rates'!$A$6:$D$67,4,FALSE)</f>
        <v>0.98140000000000005</v>
      </c>
      <c r="X886">
        <v>1</v>
      </c>
      <c r="Y886" s="8">
        <f t="shared" si="107"/>
        <v>1</v>
      </c>
      <c r="Z886" s="10">
        <f>IFERROR(LOOKUP(H886,{30,43,48,53,58,63,68,73,78,83,88,93,97},{42,47,52,57,62,67,72,77,82,87,92,99,100}),999)</f>
        <v>72</v>
      </c>
      <c r="AA886" s="9">
        <f t="shared" si="108"/>
        <v>2.5</v>
      </c>
      <c r="AB886" s="9">
        <f>IFERROR(IF(I886="AI",AA886-VLOOKUP(Q886,'PBT Tag Rates'!$A$6:$L$53,11,FALSE),AA886-VLOOKUP(Q886,'PBT Tag Rates'!$A$6:$L$53,12,FALSE)),0)</f>
        <v>2.5189525168127163</v>
      </c>
      <c r="AC886" s="9">
        <f t="shared" si="109"/>
        <v>15.171934342405097</v>
      </c>
      <c r="AD886" s="12" t="s">
        <v>1969</v>
      </c>
      <c r="AE886" s="8"/>
    </row>
    <row r="887" spans="1:31" x14ac:dyDescent="0.25">
      <c r="A887" t="s">
        <v>2078</v>
      </c>
      <c r="B887" t="s">
        <v>3474</v>
      </c>
      <c r="C887" t="s">
        <v>3475</v>
      </c>
      <c r="D887" s="1">
        <v>45541</v>
      </c>
      <c r="E887">
        <f t="shared" si="104"/>
        <v>40</v>
      </c>
      <c r="F887" t="s">
        <v>6</v>
      </c>
      <c r="G887">
        <v>700</v>
      </c>
      <c r="H887">
        <f t="shared" ref="H887:H950" si="110">G887/10</f>
        <v>70</v>
      </c>
      <c r="I887" t="s">
        <v>9</v>
      </c>
      <c r="J887">
        <v>1</v>
      </c>
      <c r="K887" t="s">
        <v>8</v>
      </c>
      <c r="L887" t="s">
        <v>8</v>
      </c>
      <c r="M887" t="s">
        <v>14</v>
      </c>
      <c r="N887" t="str">
        <f t="shared" si="105"/>
        <v>F</v>
      </c>
      <c r="O887" t="s">
        <v>7844</v>
      </c>
      <c r="P887" t="s">
        <v>7845</v>
      </c>
      <c r="Q887" t="s">
        <v>295</v>
      </c>
      <c r="R887">
        <v>4</v>
      </c>
      <c r="S887">
        <f t="shared" si="106"/>
        <v>2020</v>
      </c>
      <c r="T887" t="s">
        <v>12</v>
      </c>
      <c r="U887">
        <v>0.999999999999999</v>
      </c>
      <c r="V887" t="s">
        <v>886</v>
      </c>
      <c r="W887">
        <f>VLOOKUP(Q887,'PBT Tag Rates'!$A$6:$D$67,4,FALSE)</f>
        <v>0.98961045999999997</v>
      </c>
      <c r="X887">
        <v>1</v>
      </c>
      <c r="Y887" s="8">
        <f t="shared" si="107"/>
        <v>1</v>
      </c>
      <c r="Z887" s="10">
        <f>IFERROR(LOOKUP(H887,{30,43,48,53,58,63,68,73,78,83,88,93,97},{42,47,52,57,62,67,72,77,82,87,92,99,100}),999)</f>
        <v>72</v>
      </c>
      <c r="AA887" s="9">
        <f t="shared" si="108"/>
        <v>2.5</v>
      </c>
      <c r="AB887" s="9">
        <f>IFERROR(IF(I887="AI",AA887-VLOOKUP(Q887,'PBT Tag Rates'!$A$6:$L$53,11,FALSE),AA887-VLOOKUP(Q887,'PBT Tag Rates'!$A$6:$L$53,12,FALSE)),0)</f>
        <v>2.5104986157886811</v>
      </c>
      <c r="AC887" s="9">
        <f t="shared" si="109"/>
        <v>15.121015545636293</v>
      </c>
      <c r="AD887" s="12" t="s">
        <v>1969</v>
      </c>
      <c r="AE887" s="8"/>
    </row>
    <row r="888" spans="1:31" x14ac:dyDescent="0.25">
      <c r="A888" t="s">
        <v>2078</v>
      </c>
      <c r="B888" t="s">
        <v>3476</v>
      </c>
      <c r="C888" t="s">
        <v>3477</v>
      </c>
      <c r="D888" s="1">
        <v>45541</v>
      </c>
      <c r="E888">
        <f t="shared" si="104"/>
        <v>40</v>
      </c>
      <c r="F888" t="s">
        <v>14</v>
      </c>
      <c r="G888">
        <v>800</v>
      </c>
      <c r="H888">
        <f t="shared" si="110"/>
        <v>80</v>
      </c>
      <c r="I888" t="s">
        <v>9</v>
      </c>
      <c r="J888">
        <v>1</v>
      </c>
      <c r="K888" t="s">
        <v>8</v>
      </c>
      <c r="L888" t="s">
        <v>8</v>
      </c>
      <c r="M888" t="s">
        <v>14</v>
      </c>
      <c r="N888" t="str">
        <f t="shared" si="105"/>
        <v>F</v>
      </c>
      <c r="O888" t="s">
        <v>7846</v>
      </c>
      <c r="P888" t="s">
        <v>7847</v>
      </c>
      <c r="Q888" t="s">
        <v>295</v>
      </c>
      <c r="R888">
        <v>4</v>
      </c>
      <c r="S888">
        <f t="shared" si="106"/>
        <v>2020</v>
      </c>
      <c r="T888" t="s">
        <v>12</v>
      </c>
      <c r="U888">
        <v>1</v>
      </c>
      <c r="V888" t="s">
        <v>949</v>
      </c>
      <c r="W888">
        <f>VLOOKUP(Q888,'PBT Tag Rates'!$A$6:$D$67,4,FALSE)</f>
        <v>0.98961045999999997</v>
      </c>
      <c r="X888">
        <v>1</v>
      </c>
      <c r="Y888" s="8">
        <f t="shared" si="107"/>
        <v>1.0208333333333333</v>
      </c>
      <c r="Z888" s="10">
        <f>IFERROR(LOOKUP(H888,{30,43,48,53,58,63,68,73,78,83,88,93,97},{42,47,52,57,62,67,72,77,82,87,92,99,100}),999)</f>
        <v>82</v>
      </c>
      <c r="AA888" s="9">
        <f t="shared" si="108"/>
        <v>2.552083333333333</v>
      </c>
      <c r="AB888" s="9">
        <f>IFERROR(IF(I888="AI",AA888-VLOOKUP(Q888,'PBT Tag Rates'!$A$6:$L$53,11,FALSE),AA888-VLOOKUP(Q888,'PBT Tag Rates'!$A$6:$L$53,12,FALSE)),0)</f>
        <v>2.5625819491220141</v>
      </c>
      <c r="AC888" s="9">
        <f t="shared" si="109"/>
        <v>15.434719320674812</v>
      </c>
      <c r="AD888" s="12" t="s">
        <v>676</v>
      </c>
      <c r="AE888" s="8"/>
    </row>
    <row r="889" spans="1:31" x14ac:dyDescent="0.25">
      <c r="A889" t="s">
        <v>2078</v>
      </c>
      <c r="B889" t="s">
        <v>3478</v>
      </c>
      <c r="C889" t="s">
        <v>3479</v>
      </c>
      <c r="D889" s="1">
        <v>45541</v>
      </c>
      <c r="E889">
        <f t="shared" si="104"/>
        <v>40</v>
      </c>
      <c r="F889" t="s">
        <v>14</v>
      </c>
      <c r="G889">
        <v>730</v>
      </c>
      <c r="H889">
        <f t="shared" si="110"/>
        <v>73</v>
      </c>
      <c r="I889" t="s">
        <v>7</v>
      </c>
      <c r="J889" t="s">
        <v>8</v>
      </c>
      <c r="K889" t="s">
        <v>6871</v>
      </c>
      <c r="L889" t="s">
        <v>8</v>
      </c>
      <c r="M889" t="s">
        <v>14</v>
      </c>
      <c r="N889" t="str">
        <f t="shared" si="105"/>
        <v>F</v>
      </c>
      <c r="O889" t="s">
        <v>7194</v>
      </c>
      <c r="P889" t="s">
        <v>7625</v>
      </c>
      <c r="Q889" t="s">
        <v>295</v>
      </c>
      <c r="R889">
        <v>4</v>
      </c>
      <c r="S889">
        <f t="shared" si="106"/>
        <v>2020</v>
      </c>
      <c r="T889" t="s">
        <v>12</v>
      </c>
      <c r="U889">
        <v>1</v>
      </c>
      <c r="V889" t="s">
        <v>888</v>
      </c>
      <c r="W889">
        <f>VLOOKUP(Q889,'PBT Tag Rates'!$A$6:$D$67,4,FALSE)</f>
        <v>0.98961045999999997</v>
      </c>
      <c r="X889">
        <v>1</v>
      </c>
      <c r="Y889" s="8">
        <f t="shared" si="107"/>
        <v>1</v>
      </c>
      <c r="Z889" s="10">
        <f>IFERROR(LOOKUP(H889,{30,43,48,53,58,63,68,73,78,83,88,93,97},{42,47,52,57,62,67,72,77,82,87,92,99,100}),999)</f>
        <v>77</v>
      </c>
      <c r="AA889" s="9">
        <f t="shared" si="108"/>
        <v>2.5</v>
      </c>
      <c r="AB889" s="9">
        <f>IFERROR(IF(I889="AI",AA889-VLOOKUP(Q889,'PBT Tag Rates'!$A$6:$L$53,11,FALSE),AA889-VLOOKUP(Q889,'PBT Tag Rates'!$A$6:$L$53,12,FALSE)),0)</f>
        <v>2.5104986157886811</v>
      </c>
      <c r="AC889" s="9">
        <f t="shared" si="109"/>
        <v>15.121015545636293</v>
      </c>
      <c r="AD889" s="12" t="s">
        <v>1969</v>
      </c>
      <c r="AE889" s="8"/>
    </row>
    <row r="890" spans="1:31" x14ac:dyDescent="0.25">
      <c r="A890" t="s">
        <v>2078</v>
      </c>
      <c r="B890" t="s">
        <v>3480</v>
      </c>
      <c r="C890" t="s">
        <v>3481</v>
      </c>
      <c r="D890" s="1">
        <v>45541</v>
      </c>
      <c r="E890">
        <f t="shared" si="104"/>
        <v>40</v>
      </c>
      <c r="F890" t="s">
        <v>6</v>
      </c>
      <c r="G890">
        <v>600</v>
      </c>
      <c r="H890">
        <f t="shared" si="110"/>
        <v>60</v>
      </c>
      <c r="I890" t="s">
        <v>7</v>
      </c>
      <c r="J890" t="s">
        <v>8</v>
      </c>
      <c r="K890" t="s">
        <v>8</v>
      </c>
      <c r="L890" t="s">
        <v>8</v>
      </c>
      <c r="M890" t="s">
        <v>6</v>
      </c>
      <c r="N890" t="str">
        <f t="shared" si="105"/>
        <v>M</v>
      </c>
      <c r="O890" t="s">
        <v>7647</v>
      </c>
      <c r="P890" t="s">
        <v>7848</v>
      </c>
      <c r="Q890" t="s">
        <v>940</v>
      </c>
      <c r="R890">
        <v>3</v>
      </c>
      <c r="S890">
        <f t="shared" si="106"/>
        <v>2021</v>
      </c>
      <c r="T890" t="s">
        <v>12</v>
      </c>
      <c r="U890">
        <v>1</v>
      </c>
      <c r="V890" t="s">
        <v>886</v>
      </c>
      <c r="W890">
        <f>VLOOKUP(Q890,'PBT Tag Rates'!$A$6:$D$67,4,FALSE)</f>
        <v>0.98140000000000005</v>
      </c>
      <c r="X890">
        <v>1</v>
      </c>
      <c r="Y890" s="8">
        <f t="shared" si="107"/>
        <v>1.0476190476190477</v>
      </c>
      <c r="Z890" s="10">
        <f>IFERROR(LOOKUP(H890,{30,43,48,53,58,63,68,73,78,83,88,93,97},{42,47,52,57,62,67,72,77,82,87,92,99,100}),999)</f>
        <v>62</v>
      </c>
      <c r="AA890" s="9">
        <f t="shared" si="108"/>
        <v>2.6190476190476191</v>
      </c>
      <c r="AB890" s="9">
        <f>IFERROR(IF(I890="AI",AA890-VLOOKUP(Q890,'PBT Tag Rates'!$A$6:$L$53,11,FALSE),AA890-VLOOKUP(Q890,'PBT Tag Rates'!$A$6:$L$53,12,FALSE)),0)</f>
        <v>2.6380001358603358</v>
      </c>
      <c r="AC890" s="9">
        <f t="shared" si="109"/>
        <v>15.888971542493147</v>
      </c>
      <c r="AD890" s="12" t="s">
        <v>1969</v>
      </c>
      <c r="AE890" s="8"/>
    </row>
    <row r="891" spans="1:31" x14ac:dyDescent="0.25">
      <c r="A891" t="s">
        <v>2078</v>
      </c>
      <c r="B891" t="s">
        <v>3482</v>
      </c>
      <c r="C891" t="s">
        <v>3483</v>
      </c>
      <c r="D891" s="1">
        <v>45541</v>
      </c>
      <c r="E891">
        <f t="shared" si="104"/>
        <v>40</v>
      </c>
      <c r="F891" t="s">
        <v>14</v>
      </c>
      <c r="G891">
        <v>720</v>
      </c>
      <c r="H891">
        <f t="shared" si="110"/>
        <v>72</v>
      </c>
      <c r="I891" t="s">
        <v>7</v>
      </c>
      <c r="J891" t="s">
        <v>8</v>
      </c>
      <c r="K891" t="s">
        <v>6872</v>
      </c>
      <c r="L891" t="s">
        <v>8</v>
      </c>
      <c r="M891" t="s">
        <v>14</v>
      </c>
      <c r="N891" t="str">
        <f t="shared" si="105"/>
        <v>F</v>
      </c>
      <c r="O891" t="s">
        <v>7849</v>
      </c>
      <c r="P891" t="s">
        <v>7850</v>
      </c>
      <c r="Q891" t="s">
        <v>476</v>
      </c>
      <c r="R891">
        <v>4</v>
      </c>
      <c r="S891">
        <f t="shared" si="106"/>
        <v>2020</v>
      </c>
      <c r="T891" t="s">
        <v>12</v>
      </c>
      <c r="U891">
        <v>0.999999999999999</v>
      </c>
      <c r="V891" t="s">
        <v>658</v>
      </c>
      <c r="W891">
        <f>VLOOKUP(Q891,'PBT Tag Rates'!$A$6:$D$67,4,FALSE)</f>
        <v>0.98845608500000004</v>
      </c>
      <c r="X891">
        <v>1</v>
      </c>
      <c r="Y891" s="8">
        <f t="shared" si="107"/>
        <v>1</v>
      </c>
      <c r="Z891" s="10">
        <f>IFERROR(LOOKUP(H891,{30,43,48,53,58,63,68,73,78,83,88,93,97},{42,47,52,57,62,67,72,77,82,87,92,99,100}),999)</f>
        <v>72</v>
      </c>
      <c r="AA891" s="9">
        <f t="shared" si="108"/>
        <v>2.5</v>
      </c>
      <c r="AB891" s="9">
        <f>IFERROR(IF(I891="AI",AA891-VLOOKUP(Q891,'PBT Tag Rates'!$A$6:$L$53,11,FALSE),AA891-VLOOKUP(Q891,'PBT Tag Rates'!$A$6:$L$53,12,FALSE)),0)</f>
        <v>2.5116787333045756</v>
      </c>
      <c r="AC891" s="9">
        <f t="shared" si="109"/>
        <v>15.128123526175017</v>
      </c>
      <c r="AD891" s="12" t="s">
        <v>1969</v>
      </c>
      <c r="AE891" s="8"/>
    </row>
    <row r="892" spans="1:31" x14ac:dyDescent="0.25">
      <c r="A892" t="s">
        <v>2078</v>
      </c>
      <c r="B892" t="s">
        <v>3484</v>
      </c>
      <c r="C892" t="s">
        <v>3485</v>
      </c>
      <c r="D892" s="1">
        <v>45541</v>
      </c>
      <c r="E892">
        <f t="shared" si="104"/>
        <v>40</v>
      </c>
      <c r="F892" t="s">
        <v>6</v>
      </c>
      <c r="G892">
        <v>570</v>
      </c>
      <c r="H892">
        <f t="shared" si="110"/>
        <v>57</v>
      </c>
      <c r="I892" t="s">
        <v>9</v>
      </c>
      <c r="J892">
        <v>1</v>
      </c>
      <c r="K892" t="s">
        <v>8</v>
      </c>
      <c r="L892" t="s">
        <v>8</v>
      </c>
      <c r="M892" t="s">
        <v>6</v>
      </c>
      <c r="N892" t="str">
        <f t="shared" si="105"/>
        <v>M</v>
      </c>
      <c r="O892" t="s">
        <v>1141</v>
      </c>
      <c r="P892" t="s">
        <v>1279</v>
      </c>
      <c r="Q892" t="s">
        <v>940</v>
      </c>
      <c r="R892">
        <v>3</v>
      </c>
      <c r="S892">
        <f t="shared" si="106"/>
        <v>2021</v>
      </c>
      <c r="T892" t="s">
        <v>12</v>
      </c>
      <c r="U892">
        <v>0.999999999999999</v>
      </c>
      <c r="V892" t="s">
        <v>892</v>
      </c>
      <c r="W892">
        <f>VLOOKUP(Q892,'PBT Tag Rates'!$A$6:$D$67,4,FALSE)</f>
        <v>0.98140000000000005</v>
      </c>
      <c r="X892">
        <v>1</v>
      </c>
      <c r="Y892" s="8">
        <f t="shared" si="107"/>
        <v>1</v>
      </c>
      <c r="Z892" s="10">
        <f>IFERROR(LOOKUP(H892,{30,43,48,53,58,63,68,73,78,83,88,93,97},{42,47,52,57,62,67,72,77,82,87,92,99,100}),999)</f>
        <v>57</v>
      </c>
      <c r="AA892" s="9">
        <f t="shared" si="108"/>
        <v>2.5</v>
      </c>
      <c r="AB892" s="9">
        <f>IFERROR(IF(I892="AI",AA892-VLOOKUP(Q892,'PBT Tag Rates'!$A$6:$L$53,11,FALSE),AA892-VLOOKUP(Q892,'PBT Tag Rates'!$A$6:$L$53,12,FALSE)),0)</f>
        <v>2.5189525168127163</v>
      </c>
      <c r="AC892" s="9">
        <f t="shared" si="109"/>
        <v>15.171934342405097</v>
      </c>
      <c r="AD892" s="12" t="s">
        <v>1969</v>
      </c>
      <c r="AE892" s="8"/>
    </row>
    <row r="893" spans="1:31" x14ac:dyDescent="0.25">
      <c r="A893" t="s">
        <v>2078</v>
      </c>
      <c r="B893" t="s">
        <v>3486</v>
      </c>
      <c r="C893" t="s">
        <v>432</v>
      </c>
      <c r="D893" s="1">
        <v>45541</v>
      </c>
      <c r="E893">
        <f t="shared" si="104"/>
        <v>40</v>
      </c>
      <c r="F893" t="s">
        <v>14</v>
      </c>
      <c r="G893">
        <v>740</v>
      </c>
      <c r="H893">
        <f t="shared" si="110"/>
        <v>74</v>
      </c>
      <c r="I893" t="s">
        <v>9</v>
      </c>
      <c r="J893">
        <v>1</v>
      </c>
      <c r="K893" t="s">
        <v>8</v>
      </c>
      <c r="L893" t="s">
        <v>8</v>
      </c>
      <c r="M893" t="s">
        <v>14</v>
      </c>
      <c r="N893" t="str">
        <f t="shared" si="105"/>
        <v>F</v>
      </c>
      <c r="O893" t="s">
        <v>7851</v>
      </c>
      <c r="P893" t="s">
        <v>7852</v>
      </c>
      <c r="Q893" t="s">
        <v>940</v>
      </c>
      <c r="R893">
        <v>3</v>
      </c>
      <c r="S893">
        <f t="shared" si="106"/>
        <v>2021</v>
      </c>
      <c r="T893" t="s">
        <v>12</v>
      </c>
      <c r="U893">
        <v>1</v>
      </c>
      <c r="V893" t="s">
        <v>892</v>
      </c>
      <c r="W893">
        <f>VLOOKUP(Q893,'PBT Tag Rates'!$A$6:$D$67,4,FALSE)</f>
        <v>0.98140000000000005</v>
      </c>
      <c r="X893">
        <v>1</v>
      </c>
      <c r="Y893" s="8">
        <f t="shared" si="107"/>
        <v>1</v>
      </c>
      <c r="Z893" s="10">
        <f>IFERROR(LOOKUP(H893,{30,43,48,53,58,63,68,73,78,83,88,93,97},{42,47,52,57,62,67,72,77,82,87,92,99,100}),999)</f>
        <v>77</v>
      </c>
      <c r="AA893" s="9">
        <f t="shared" si="108"/>
        <v>2.5</v>
      </c>
      <c r="AB893" s="9">
        <f>IFERROR(IF(I893="AI",AA893-VLOOKUP(Q893,'PBT Tag Rates'!$A$6:$L$53,11,FALSE),AA893-VLOOKUP(Q893,'PBT Tag Rates'!$A$6:$L$53,12,FALSE)),0)</f>
        <v>2.5189525168127163</v>
      </c>
      <c r="AC893" s="9">
        <f t="shared" si="109"/>
        <v>15.171934342405097</v>
      </c>
      <c r="AD893" s="12" t="s">
        <v>1969</v>
      </c>
      <c r="AE893" s="8"/>
    </row>
    <row r="894" spans="1:31" x14ac:dyDescent="0.25">
      <c r="A894" t="s">
        <v>2078</v>
      </c>
      <c r="B894" t="s">
        <v>3487</v>
      </c>
      <c r="C894" t="s">
        <v>3488</v>
      </c>
      <c r="D894" s="1">
        <v>45541</v>
      </c>
      <c r="E894">
        <f t="shared" si="104"/>
        <v>40</v>
      </c>
      <c r="F894" t="s">
        <v>14</v>
      </c>
      <c r="G894">
        <v>760</v>
      </c>
      <c r="H894">
        <f t="shared" si="110"/>
        <v>76</v>
      </c>
      <c r="I894" t="s">
        <v>7</v>
      </c>
      <c r="J894" t="s">
        <v>8</v>
      </c>
      <c r="K894" t="s">
        <v>6873</v>
      </c>
      <c r="L894" t="s">
        <v>8</v>
      </c>
      <c r="M894" t="s">
        <v>14</v>
      </c>
      <c r="N894" t="str">
        <f t="shared" si="105"/>
        <v>F</v>
      </c>
      <c r="O894" t="s">
        <v>8</v>
      </c>
      <c r="P894" t="s">
        <v>8</v>
      </c>
      <c r="Q894" t="s">
        <v>11</v>
      </c>
      <c r="R894" t="s">
        <v>8</v>
      </c>
      <c r="S894" t="str">
        <f t="shared" si="106"/>
        <v>U</v>
      </c>
      <c r="T894" t="s">
        <v>12</v>
      </c>
      <c r="U894">
        <v>0.999999999999996</v>
      </c>
      <c r="V894" t="s">
        <v>8</v>
      </c>
      <c r="W894">
        <f>VLOOKUP(Q894,'PBT Tag Rates'!$A$6:$D$67,4,FALSE)</f>
        <v>1</v>
      </c>
      <c r="X894">
        <v>1</v>
      </c>
      <c r="Y894" s="8">
        <f t="shared" si="107"/>
        <v>1</v>
      </c>
      <c r="Z894" s="10">
        <f>IFERROR(LOOKUP(H894,{30,43,48,53,58,63,68,73,78,83,88,93,97},{42,47,52,57,62,67,72,77,82,87,92,99,100}),999)</f>
        <v>77</v>
      </c>
      <c r="AA894" s="9">
        <f t="shared" si="108"/>
        <v>2.5</v>
      </c>
      <c r="AB894" s="9">
        <f>IFERROR(IF(I894="AI",AA894-VLOOKUP(Q894,'PBT Tag Rates'!$A$6:$L$53,11,FALSE),AA894-VLOOKUP(Q894,'PBT Tag Rates'!$A$6:$L$53,12,FALSE)),0)</f>
        <v>2.4586968734976251</v>
      </c>
      <c r="AC894" s="9">
        <f t="shared" si="109"/>
        <v>14.809007825118979</v>
      </c>
      <c r="AD894" s="12" t="s">
        <v>1970</v>
      </c>
      <c r="AE894" s="8"/>
    </row>
    <row r="895" spans="1:31" x14ac:dyDescent="0.25">
      <c r="A895" t="s">
        <v>2078</v>
      </c>
      <c r="B895" t="s">
        <v>3489</v>
      </c>
      <c r="C895" t="s">
        <v>3490</v>
      </c>
      <c r="D895" s="1">
        <v>45541</v>
      </c>
      <c r="E895">
        <f t="shared" si="104"/>
        <v>40</v>
      </c>
      <c r="F895" t="s">
        <v>14</v>
      </c>
      <c r="G895">
        <v>850</v>
      </c>
      <c r="H895">
        <f t="shared" si="110"/>
        <v>85</v>
      </c>
      <c r="I895" t="s">
        <v>7</v>
      </c>
      <c r="J895" t="s">
        <v>8</v>
      </c>
      <c r="K895" t="s">
        <v>6874</v>
      </c>
      <c r="L895" t="s">
        <v>8</v>
      </c>
      <c r="M895" t="s">
        <v>14</v>
      </c>
      <c r="N895" t="str">
        <f t="shared" si="105"/>
        <v>F</v>
      </c>
      <c r="O895" t="s">
        <v>1453</v>
      </c>
      <c r="P895" t="s">
        <v>1454</v>
      </c>
      <c r="Q895" t="s">
        <v>476</v>
      </c>
      <c r="R895">
        <v>4</v>
      </c>
      <c r="S895">
        <f t="shared" si="106"/>
        <v>2020</v>
      </c>
      <c r="T895" t="s">
        <v>12</v>
      </c>
      <c r="U895">
        <v>1</v>
      </c>
      <c r="V895" t="s">
        <v>741</v>
      </c>
      <c r="W895">
        <f>VLOOKUP(Q895,'PBT Tag Rates'!$A$6:$D$67,4,FALSE)</f>
        <v>0.98845608500000004</v>
      </c>
      <c r="X895">
        <v>1</v>
      </c>
      <c r="Y895" s="8">
        <f t="shared" si="107"/>
        <v>1</v>
      </c>
      <c r="Z895" s="10">
        <f>IFERROR(LOOKUP(H895,{30,43,48,53,58,63,68,73,78,83,88,93,97},{42,47,52,57,62,67,72,77,82,87,92,99,100}),999)</f>
        <v>87</v>
      </c>
      <c r="AA895" s="9">
        <f t="shared" si="108"/>
        <v>2.5</v>
      </c>
      <c r="AB895" s="9">
        <f>IFERROR(IF(I895="AI",AA895-VLOOKUP(Q895,'PBT Tag Rates'!$A$6:$L$53,11,FALSE),AA895-VLOOKUP(Q895,'PBT Tag Rates'!$A$6:$L$53,12,FALSE)),0)</f>
        <v>2.5116787333045756</v>
      </c>
      <c r="AC895" s="9">
        <f t="shared" si="109"/>
        <v>15.128123526175017</v>
      </c>
      <c r="AD895" s="12" t="s">
        <v>1969</v>
      </c>
      <c r="AE895" s="8"/>
    </row>
    <row r="896" spans="1:31" x14ac:dyDescent="0.25">
      <c r="A896" t="s">
        <v>2078</v>
      </c>
      <c r="B896" t="s">
        <v>3491</v>
      </c>
      <c r="C896" t="s">
        <v>433</v>
      </c>
      <c r="D896" s="1">
        <v>45541</v>
      </c>
      <c r="E896">
        <f t="shared" si="104"/>
        <v>40</v>
      </c>
      <c r="F896" t="s">
        <v>6</v>
      </c>
      <c r="G896">
        <v>700</v>
      </c>
      <c r="H896">
        <f t="shared" si="110"/>
        <v>70</v>
      </c>
      <c r="I896" t="s">
        <v>7</v>
      </c>
      <c r="J896" t="s">
        <v>8</v>
      </c>
      <c r="K896" t="s">
        <v>6875</v>
      </c>
      <c r="L896" t="s">
        <v>8</v>
      </c>
      <c r="M896" t="s">
        <v>6</v>
      </c>
      <c r="N896" t="str">
        <f t="shared" si="105"/>
        <v>M</v>
      </c>
      <c r="O896" t="s">
        <v>1658</v>
      </c>
      <c r="P896" t="s">
        <v>1659</v>
      </c>
      <c r="Q896" t="s">
        <v>940</v>
      </c>
      <c r="R896">
        <v>3</v>
      </c>
      <c r="S896">
        <f t="shared" si="106"/>
        <v>2021</v>
      </c>
      <c r="T896" t="s">
        <v>12</v>
      </c>
      <c r="U896">
        <v>0.999999999999999</v>
      </c>
      <c r="V896" t="s">
        <v>889</v>
      </c>
      <c r="W896">
        <f>VLOOKUP(Q896,'PBT Tag Rates'!$A$6:$D$67,4,FALSE)</f>
        <v>0.98140000000000005</v>
      </c>
      <c r="X896">
        <v>1</v>
      </c>
      <c r="Y896" s="8">
        <f t="shared" si="107"/>
        <v>1.028169014084507</v>
      </c>
      <c r="Z896" s="10">
        <f>IFERROR(LOOKUP(H896,{30,43,48,53,58,63,68,73,78,83,88,93,97},{42,47,52,57,62,67,72,77,82,87,92,99,100}),999)</f>
        <v>72</v>
      </c>
      <c r="AA896" s="9">
        <f t="shared" si="108"/>
        <v>2.5704225352112675</v>
      </c>
      <c r="AB896" s="9">
        <f>IFERROR(IF(I896="AI",AA896-VLOOKUP(Q896,'PBT Tag Rates'!$A$6:$L$53,11,FALSE),AA896-VLOOKUP(Q896,'PBT Tag Rates'!$A$6:$L$53,12,FALSE)),0)</f>
        <v>2.5893750520239842</v>
      </c>
      <c r="AC896" s="9">
        <f t="shared" si="109"/>
        <v>15.596097193161409</v>
      </c>
      <c r="AD896" s="12" t="s">
        <v>1969</v>
      </c>
      <c r="AE896" s="8"/>
    </row>
    <row r="897" spans="1:31" x14ac:dyDescent="0.25">
      <c r="A897" t="s">
        <v>2078</v>
      </c>
      <c r="B897" t="s">
        <v>3492</v>
      </c>
      <c r="C897" t="s">
        <v>3493</v>
      </c>
      <c r="D897" s="1">
        <v>45541</v>
      </c>
      <c r="E897">
        <f t="shared" si="104"/>
        <v>40</v>
      </c>
      <c r="F897" t="s">
        <v>6</v>
      </c>
      <c r="G897">
        <v>540</v>
      </c>
      <c r="H897">
        <f t="shared" si="110"/>
        <v>54</v>
      </c>
      <c r="I897" t="s">
        <v>9</v>
      </c>
      <c r="J897">
        <v>1</v>
      </c>
      <c r="K897" t="s">
        <v>8</v>
      </c>
      <c r="L897" t="s">
        <v>8</v>
      </c>
      <c r="M897" t="s">
        <v>6</v>
      </c>
      <c r="N897" t="str">
        <f t="shared" si="105"/>
        <v>M</v>
      </c>
      <c r="O897" t="s">
        <v>1776</v>
      </c>
      <c r="P897" t="s">
        <v>1775</v>
      </c>
      <c r="Q897" t="s">
        <v>940</v>
      </c>
      <c r="R897">
        <v>3</v>
      </c>
      <c r="S897">
        <f t="shared" si="106"/>
        <v>2021</v>
      </c>
      <c r="T897" t="s">
        <v>12</v>
      </c>
      <c r="U897">
        <v>1</v>
      </c>
      <c r="V897" t="s">
        <v>886</v>
      </c>
      <c r="W897">
        <f>VLOOKUP(Q897,'PBT Tag Rates'!$A$6:$D$67,4,FALSE)</f>
        <v>0.98140000000000005</v>
      </c>
      <c r="X897">
        <v>1</v>
      </c>
      <c r="Y897" s="8">
        <f t="shared" si="107"/>
        <v>1</v>
      </c>
      <c r="Z897" s="10">
        <f>IFERROR(LOOKUP(H897,{30,43,48,53,58,63,68,73,78,83,88,93,97},{42,47,52,57,62,67,72,77,82,87,92,99,100}),999)</f>
        <v>57</v>
      </c>
      <c r="AA897" s="9">
        <f t="shared" si="108"/>
        <v>2.5</v>
      </c>
      <c r="AB897" s="9">
        <f>IFERROR(IF(I897="AI",AA897-VLOOKUP(Q897,'PBT Tag Rates'!$A$6:$L$53,11,FALSE),AA897-VLOOKUP(Q897,'PBT Tag Rates'!$A$6:$L$53,12,FALSE)),0)</f>
        <v>2.5189525168127163</v>
      </c>
      <c r="AC897" s="9">
        <f t="shared" si="109"/>
        <v>15.171934342405097</v>
      </c>
      <c r="AD897" s="12" t="s">
        <v>1969</v>
      </c>
      <c r="AE897" s="8"/>
    </row>
    <row r="898" spans="1:31" x14ac:dyDescent="0.25">
      <c r="A898" t="s">
        <v>2078</v>
      </c>
      <c r="B898" t="s">
        <v>3494</v>
      </c>
      <c r="C898" t="s">
        <v>3495</v>
      </c>
      <c r="D898" s="1">
        <v>45541</v>
      </c>
      <c r="E898">
        <f t="shared" si="104"/>
        <v>40</v>
      </c>
      <c r="F898" t="s">
        <v>14</v>
      </c>
      <c r="G898">
        <v>710</v>
      </c>
      <c r="H898">
        <f t="shared" si="110"/>
        <v>71</v>
      </c>
      <c r="I898" t="s">
        <v>7</v>
      </c>
      <c r="J898" t="s">
        <v>8</v>
      </c>
      <c r="K898" t="s">
        <v>6876</v>
      </c>
      <c r="L898" t="s">
        <v>8</v>
      </c>
      <c r="M898" t="s">
        <v>14</v>
      </c>
      <c r="N898" t="str">
        <f t="shared" si="105"/>
        <v>F</v>
      </c>
      <c r="O898" t="s">
        <v>7853</v>
      </c>
      <c r="P898" t="s">
        <v>7854</v>
      </c>
      <c r="Q898" t="s">
        <v>295</v>
      </c>
      <c r="R898">
        <v>4</v>
      </c>
      <c r="S898">
        <f t="shared" si="106"/>
        <v>2020</v>
      </c>
      <c r="T898" t="s">
        <v>12</v>
      </c>
      <c r="U898">
        <v>0.999999999999998</v>
      </c>
      <c r="V898" t="s">
        <v>886</v>
      </c>
      <c r="W898">
        <f>VLOOKUP(Q898,'PBT Tag Rates'!$A$6:$D$67,4,FALSE)</f>
        <v>0.98961045999999997</v>
      </c>
      <c r="X898">
        <v>1</v>
      </c>
      <c r="Y898" s="8">
        <f t="shared" si="107"/>
        <v>1</v>
      </c>
      <c r="Z898" s="10">
        <f>IFERROR(LOOKUP(H898,{30,43,48,53,58,63,68,73,78,83,88,93,97},{42,47,52,57,62,67,72,77,82,87,92,99,100}),999)</f>
        <v>72</v>
      </c>
      <c r="AA898" s="9">
        <f t="shared" si="108"/>
        <v>2.5</v>
      </c>
      <c r="AB898" s="9">
        <f>IFERROR(IF(I898="AI",AA898-VLOOKUP(Q898,'PBT Tag Rates'!$A$6:$L$53,11,FALSE),AA898-VLOOKUP(Q898,'PBT Tag Rates'!$A$6:$L$53,12,FALSE)),0)</f>
        <v>2.5104986157886811</v>
      </c>
      <c r="AC898" s="9">
        <f t="shared" si="109"/>
        <v>15.121015545636293</v>
      </c>
      <c r="AD898" s="12" t="s">
        <v>1969</v>
      </c>
      <c r="AE898" s="8"/>
    </row>
    <row r="899" spans="1:31" x14ac:dyDescent="0.25">
      <c r="A899" t="s">
        <v>2078</v>
      </c>
      <c r="B899" t="s">
        <v>3496</v>
      </c>
      <c r="C899" t="s">
        <v>3497</v>
      </c>
      <c r="D899" s="1">
        <v>45541</v>
      </c>
      <c r="E899">
        <f t="shared" si="104"/>
        <v>40</v>
      </c>
      <c r="F899" t="s">
        <v>14</v>
      </c>
      <c r="G899">
        <v>660</v>
      </c>
      <c r="H899">
        <f t="shared" si="110"/>
        <v>66</v>
      </c>
      <c r="I899" t="s">
        <v>9</v>
      </c>
      <c r="J899">
        <v>1</v>
      </c>
      <c r="K899" t="s">
        <v>8</v>
      </c>
      <c r="L899" t="s">
        <v>8</v>
      </c>
      <c r="M899" t="s">
        <v>14</v>
      </c>
      <c r="N899" t="str">
        <f t="shared" si="105"/>
        <v>F</v>
      </c>
      <c r="O899" t="s">
        <v>7194</v>
      </c>
      <c r="P899" t="s">
        <v>7625</v>
      </c>
      <c r="Q899" t="s">
        <v>295</v>
      </c>
      <c r="R899">
        <v>4</v>
      </c>
      <c r="S899">
        <f t="shared" si="106"/>
        <v>2020</v>
      </c>
      <c r="T899" t="s">
        <v>12</v>
      </c>
      <c r="U899">
        <v>1</v>
      </c>
      <c r="V899" t="s">
        <v>888</v>
      </c>
      <c r="W899">
        <f>VLOOKUP(Q899,'PBT Tag Rates'!$A$6:$D$67,4,FALSE)</f>
        <v>0.98961045999999997</v>
      </c>
      <c r="X899">
        <v>1</v>
      </c>
      <c r="Y899" s="8">
        <f t="shared" si="107"/>
        <v>1</v>
      </c>
      <c r="Z899" s="10">
        <f>IFERROR(LOOKUP(H899,{30,43,48,53,58,63,68,73,78,83,88,93,97},{42,47,52,57,62,67,72,77,82,87,92,99,100}),999)</f>
        <v>67</v>
      </c>
      <c r="AA899" s="9">
        <f t="shared" si="108"/>
        <v>2.5</v>
      </c>
      <c r="AB899" s="9">
        <f>IFERROR(IF(I899="AI",AA899-VLOOKUP(Q899,'PBT Tag Rates'!$A$6:$L$53,11,FALSE),AA899-VLOOKUP(Q899,'PBT Tag Rates'!$A$6:$L$53,12,FALSE)),0)</f>
        <v>2.5104986157886811</v>
      </c>
      <c r="AC899" s="9">
        <f t="shared" si="109"/>
        <v>15.121015545636293</v>
      </c>
      <c r="AD899" s="12" t="s">
        <v>1969</v>
      </c>
      <c r="AE899" s="8"/>
    </row>
    <row r="900" spans="1:31" x14ac:dyDescent="0.25">
      <c r="A900" t="s">
        <v>2078</v>
      </c>
      <c r="B900" t="s">
        <v>3498</v>
      </c>
      <c r="C900" t="s">
        <v>435</v>
      </c>
      <c r="D900" s="1">
        <v>45541</v>
      </c>
      <c r="E900">
        <f t="shared" si="104"/>
        <v>40</v>
      </c>
      <c r="F900" t="s">
        <v>14</v>
      </c>
      <c r="G900">
        <v>800</v>
      </c>
      <c r="H900">
        <f t="shared" si="110"/>
        <v>80</v>
      </c>
      <c r="I900" t="s">
        <v>7</v>
      </c>
      <c r="J900" t="s">
        <v>8</v>
      </c>
      <c r="K900" t="s">
        <v>6877</v>
      </c>
      <c r="L900" t="s">
        <v>8</v>
      </c>
      <c r="M900" t="s">
        <v>14</v>
      </c>
      <c r="N900" t="str">
        <f t="shared" si="105"/>
        <v>F</v>
      </c>
      <c r="O900" t="s">
        <v>7855</v>
      </c>
      <c r="P900" t="s">
        <v>7856</v>
      </c>
      <c r="Q900" t="s">
        <v>295</v>
      </c>
      <c r="R900">
        <v>4</v>
      </c>
      <c r="S900">
        <f t="shared" si="106"/>
        <v>2020</v>
      </c>
      <c r="T900" t="s">
        <v>12</v>
      </c>
      <c r="U900">
        <v>1.00000000000001</v>
      </c>
      <c r="V900" t="s">
        <v>886</v>
      </c>
      <c r="W900">
        <f>VLOOKUP(Q900,'PBT Tag Rates'!$A$6:$D$67,4,FALSE)</f>
        <v>0.98961045999999997</v>
      </c>
      <c r="X900">
        <v>1</v>
      </c>
      <c r="Y900" s="8">
        <f t="shared" si="107"/>
        <v>1.0208333333333333</v>
      </c>
      <c r="Z900" s="10">
        <f>IFERROR(LOOKUP(H900,{30,43,48,53,58,63,68,73,78,83,88,93,97},{42,47,52,57,62,67,72,77,82,87,92,99,100}),999)</f>
        <v>82</v>
      </c>
      <c r="AA900" s="9">
        <f t="shared" si="108"/>
        <v>2.552083333333333</v>
      </c>
      <c r="AB900" s="9">
        <f>IFERROR(IF(I900="AI",AA900-VLOOKUP(Q900,'PBT Tag Rates'!$A$6:$L$53,11,FALSE),AA900-VLOOKUP(Q900,'PBT Tag Rates'!$A$6:$L$53,12,FALSE)),0)</f>
        <v>2.5625819491220141</v>
      </c>
      <c r="AC900" s="9">
        <f t="shared" si="109"/>
        <v>15.434719320674812</v>
      </c>
      <c r="AD900" s="12" t="s">
        <v>1969</v>
      </c>
      <c r="AE900" s="8"/>
    </row>
    <row r="901" spans="1:31" x14ac:dyDescent="0.25">
      <c r="A901" t="s">
        <v>2078</v>
      </c>
      <c r="B901" t="s">
        <v>3499</v>
      </c>
      <c r="C901" t="s">
        <v>3500</v>
      </c>
      <c r="D901" s="1">
        <v>45541</v>
      </c>
      <c r="E901">
        <f t="shared" si="104"/>
        <v>40</v>
      </c>
      <c r="F901" t="s">
        <v>14</v>
      </c>
      <c r="G901">
        <v>810</v>
      </c>
      <c r="H901">
        <f t="shared" si="110"/>
        <v>81</v>
      </c>
      <c r="I901" t="s">
        <v>7</v>
      </c>
      <c r="J901" t="s">
        <v>8</v>
      </c>
      <c r="K901" t="s">
        <v>6878</v>
      </c>
      <c r="L901" t="s">
        <v>8</v>
      </c>
      <c r="M901" t="s">
        <v>14</v>
      </c>
      <c r="N901" t="str">
        <f t="shared" si="105"/>
        <v>F</v>
      </c>
      <c r="O901" t="s">
        <v>8</v>
      </c>
      <c r="P901" t="s">
        <v>8</v>
      </c>
      <c r="Q901" t="s">
        <v>11</v>
      </c>
      <c r="R901" t="s">
        <v>8</v>
      </c>
      <c r="S901" t="str">
        <f t="shared" si="106"/>
        <v>U</v>
      </c>
      <c r="T901" t="s">
        <v>12</v>
      </c>
      <c r="U901">
        <v>1</v>
      </c>
      <c r="V901" t="s">
        <v>8</v>
      </c>
      <c r="W901">
        <f>VLOOKUP(Q901,'PBT Tag Rates'!$A$6:$D$67,4,FALSE)</f>
        <v>1</v>
      </c>
      <c r="X901">
        <v>1</v>
      </c>
      <c r="Y901" s="8">
        <f t="shared" si="107"/>
        <v>1.0208333333333333</v>
      </c>
      <c r="Z901" s="10">
        <f>IFERROR(LOOKUP(H901,{30,43,48,53,58,63,68,73,78,83,88,93,97},{42,47,52,57,62,67,72,77,82,87,92,99,100}),999)</f>
        <v>82</v>
      </c>
      <c r="AA901" s="9">
        <f t="shared" si="108"/>
        <v>2.552083333333333</v>
      </c>
      <c r="AB901" s="9">
        <f>IFERROR(IF(I901="AI",AA901-VLOOKUP(Q901,'PBT Tag Rates'!$A$6:$L$53,11,FALSE),AA901-VLOOKUP(Q901,'PBT Tag Rates'!$A$6:$L$53,12,FALSE)),0)</f>
        <v>2.5107802068309582</v>
      </c>
      <c r="AC901" s="9">
        <f t="shared" si="109"/>
        <v>15.122711600157498</v>
      </c>
      <c r="AD901" s="12" t="s">
        <v>1969</v>
      </c>
      <c r="AE901" s="8"/>
    </row>
    <row r="902" spans="1:31" x14ac:dyDescent="0.25">
      <c r="A902" t="s">
        <v>2078</v>
      </c>
      <c r="B902" t="s">
        <v>3501</v>
      </c>
      <c r="C902" t="s">
        <v>3502</v>
      </c>
      <c r="D902" s="1">
        <v>45541</v>
      </c>
      <c r="E902">
        <f t="shared" si="104"/>
        <v>40</v>
      </c>
      <c r="F902" t="s">
        <v>14</v>
      </c>
      <c r="G902">
        <v>690</v>
      </c>
      <c r="H902">
        <f t="shared" si="110"/>
        <v>69</v>
      </c>
      <c r="I902" t="s">
        <v>7</v>
      </c>
      <c r="J902" t="s">
        <v>8</v>
      </c>
      <c r="K902" t="s">
        <v>8</v>
      </c>
      <c r="L902" t="s">
        <v>8</v>
      </c>
      <c r="M902" t="s">
        <v>14</v>
      </c>
      <c r="N902" t="str">
        <f t="shared" si="105"/>
        <v>F</v>
      </c>
      <c r="O902" t="s">
        <v>1931</v>
      </c>
      <c r="P902" t="s">
        <v>7857</v>
      </c>
      <c r="Q902" t="s">
        <v>295</v>
      </c>
      <c r="R902">
        <v>4</v>
      </c>
      <c r="S902">
        <f t="shared" si="106"/>
        <v>2020</v>
      </c>
      <c r="T902" t="s">
        <v>12</v>
      </c>
      <c r="U902">
        <v>1</v>
      </c>
      <c r="V902" t="s">
        <v>886</v>
      </c>
      <c r="W902">
        <f>VLOOKUP(Q902,'PBT Tag Rates'!$A$6:$D$67,4,FALSE)</f>
        <v>0.98961045999999997</v>
      </c>
      <c r="X902">
        <v>1</v>
      </c>
      <c r="Y902" s="8">
        <f t="shared" si="107"/>
        <v>1</v>
      </c>
      <c r="Z902" s="10">
        <f>IFERROR(LOOKUP(H902,{30,43,48,53,58,63,68,73,78,83,88,93,97},{42,47,52,57,62,67,72,77,82,87,92,99,100}),999)</f>
        <v>72</v>
      </c>
      <c r="AA902" s="9">
        <f t="shared" si="108"/>
        <v>2.5</v>
      </c>
      <c r="AB902" s="9">
        <f>IFERROR(IF(I902="AI",AA902-VLOOKUP(Q902,'PBT Tag Rates'!$A$6:$L$53,11,FALSE),AA902-VLOOKUP(Q902,'PBT Tag Rates'!$A$6:$L$53,12,FALSE)),0)</f>
        <v>2.5104986157886811</v>
      </c>
      <c r="AC902" s="9">
        <f t="shared" si="109"/>
        <v>15.121015545636293</v>
      </c>
      <c r="AD902" s="12" t="s">
        <v>1969</v>
      </c>
      <c r="AE902" s="8"/>
    </row>
    <row r="903" spans="1:31" x14ac:dyDescent="0.25">
      <c r="A903" t="s">
        <v>2078</v>
      </c>
      <c r="B903" t="s">
        <v>3503</v>
      </c>
      <c r="C903" t="s">
        <v>3504</v>
      </c>
      <c r="D903" s="1">
        <v>45541</v>
      </c>
      <c r="E903">
        <f t="shared" si="104"/>
        <v>40</v>
      </c>
      <c r="F903" t="s">
        <v>6</v>
      </c>
      <c r="G903">
        <v>890</v>
      </c>
      <c r="H903">
        <f t="shared" si="110"/>
        <v>89</v>
      </c>
      <c r="I903" t="s">
        <v>7</v>
      </c>
      <c r="J903" t="s">
        <v>8</v>
      </c>
      <c r="K903" t="s">
        <v>6879</v>
      </c>
      <c r="L903" t="s">
        <v>8</v>
      </c>
      <c r="M903" t="s">
        <v>269</v>
      </c>
      <c r="N903" t="str">
        <f t="shared" si="105"/>
        <v>M</v>
      </c>
      <c r="O903" t="s">
        <v>1467</v>
      </c>
      <c r="P903" t="s">
        <v>7557</v>
      </c>
      <c r="Q903" t="s">
        <v>295</v>
      </c>
      <c r="R903">
        <v>4</v>
      </c>
      <c r="S903">
        <f t="shared" si="106"/>
        <v>2020</v>
      </c>
      <c r="T903" t="s">
        <v>12</v>
      </c>
      <c r="U903">
        <v>1</v>
      </c>
      <c r="V903" t="s">
        <v>892</v>
      </c>
      <c r="W903">
        <f>VLOOKUP(Q903,'PBT Tag Rates'!$A$6:$D$67,4,FALSE)</f>
        <v>0.98961045999999997</v>
      </c>
      <c r="X903">
        <v>1</v>
      </c>
      <c r="Y903" s="8">
        <f t="shared" si="107"/>
        <v>1</v>
      </c>
      <c r="Z903" s="10">
        <f>IFERROR(LOOKUP(H903,{30,43,48,53,58,63,68,73,78,83,88,93,97},{42,47,52,57,62,67,72,77,82,87,92,99,100}),999)</f>
        <v>92</v>
      </c>
      <c r="AA903" s="9">
        <f t="shared" si="108"/>
        <v>2.5</v>
      </c>
      <c r="AB903" s="9">
        <f>IFERROR(IF(I903="AI",AA903-VLOOKUP(Q903,'PBT Tag Rates'!$A$6:$L$53,11,FALSE),AA903-VLOOKUP(Q903,'PBT Tag Rates'!$A$6:$L$53,12,FALSE)),0)</f>
        <v>2.5104986157886811</v>
      </c>
      <c r="AC903" s="9">
        <f t="shared" si="109"/>
        <v>15.121015545636293</v>
      </c>
      <c r="AD903" s="12" t="s">
        <v>1969</v>
      </c>
      <c r="AE903" s="8"/>
    </row>
    <row r="904" spans="1:31" x14ac:dyDescent="0.25">
      <c r="A904" t="s">
        <v>2078</v>
      </c>
      <c r="B904" t="s">
        <v>3505</v>
      </c>
      <c r="C904" t="s">
        <v>438</v>
      </c>
      <c r="D904" s="1">
        <v>45541</v>
      </c>
      <c r="E904">
        <f t="shared" ref="E904:E967" si="111">IF(AND(D904&gt;=$F$2,D904&lt;$F$3),70,IF(AND(D904&gt;=$F$3,D904&lt;$F$4),40,IF(AND(D904&gt;=$F$4,D904&lt;$F$5),18,9)))</f>
        <v>40</v>
      </c>
      <c r="F904" t="s">
        <v>14</v>
      </c>
      <c r="G904">
        <v>790</v>
      </c>
      <c r="H904">
        <f t="shared" si="110"/>
        <v>79</v>
      </c>
      <c r="I904" t="s">
        <v>9</v>
      </c>
      <c r="J904" t="s">
        <v>8</v>
      </c>
      <c r="K904" t="s">
        <v>8</v>
      </c>
      <c r="L904" t="s">
        <v>8</v>
      </c>
      <c r="M904" t="s">
        <v>14</v>
      </c>
      <c r="N904" t="str">
        <f t="shared" ref="N904:N967" si="112">IF(M904="U",F904,M904)</f>
        <v>F</v>
      </c>
      <c r="O904" t="s">
        <v>7858</v>
      </c>
      <c r="P904" t="s">
        <v>7859</v>
      </c>
      <c r="Q904" t="s">
        <v>367</v>
      </c>
      <c r="R904">
        <v>5</v>
      </c>
      <c r="S904">
        <f t="shared" ref="S904:S967" si="113">IFERROR($S$4-R904,"U")</f>
        <v>2019</v>
      </c>
      <c r="T904" t="s">
        <v>12</v>
      </c>
      <c r="U904">
        <v>1</v>
      </c>
      <c r="V904" t="s">
        <v>9063</v>
      </c>
      <c r="W904">
        <f>VLOOKUP(Q904,'PBT Tag Rates'!$A$6:$D$67,4,FALSE)</f>
        <v>0.96016800000000002</v>
      </c>
      <c r="X904">
        <v>1</v>
      </c>
      <c r="Y904" s="8">
        <f t="shared" ref="Y904:Y967" si="114">IF(V904="ng",0,X904+(SUMIFS($AK$24:$AK$127,$AG$24:$AG$127,$N904,$AH$24:$AH$127,$Z904,$AF$24:$AF$127,$E904)))</f>
        <v>1.0208333333333333</v>
      </c>
      <c r="Z904" s="10">
        <f>IFERROR(LOOKUP(H904,{30,43,48,53,58,63,68,73,78,83,88,93,97},{42,47,52,57,62,67,72,77,82,87,92,99,100}),999)</f>
        <v>82</v>
      </c>
      <c r="AA904" s="9">
        <f t="shared" ref="AA904:AA967" si="115">Y904/(VLOOKUP(E904,$C$2:$I$5,2,FALSE))</f>
        <v>2.552083333333333</v>
      </c>
      <c r="AB904" s="9">
        <f>IFERROR(IF(I904="AI",AA904-VLOOKUP(Q904,'PBT Tag Rates'!$A$6:$L$53,11,FALSE),AA904-VLOOKUP(Q904,'PBT Tag Rates'!$A$6:$L$53,12,FALSE)),0)</f>
        <v>2.5935677402287931</v>
      </c>
      <c r="AC904" s="9">
        <f t="shared" ref="AC904:AC967" si="116">AB904/(VLOOKUP(E904,$C$2:$I$5,7,FALSE))</f>
        <v>15.621350225815643</v>
      </c>
      <c r="AD904" s="12" t="s">
        <v>676</v>
      </c>
      <c r="AE904" s="8"/>
    </row>
    <row r="905" spans="1:31" x14ac:dyDescent="0.25">
      <c r="A905" t="s">
        <v>2078</v>
      </c>
      <c r="B905" t="s">
        <v>3506</v>
      </c>
      <c r="C905" t="s">
        <v>3507</v>
      </c>
      <c r="D905" s="1">
        <v>45541</v>
      </c>
      <c r="E905">
        <f t="shared" si="111"/>
        <v>40</v>
      </c>
      <c r="F905" t="s">
        <v>6</v>
      </c>
      <c r="G905">
        <v>640</v>
      </c>
      <c r="H905">
        <f t="shared" si="110"/>
        <v>64</v>
      </c>
      <c r="I905" t="s">
        <v>9</v>
      </c>
      <c r="J905">
        <v>1</v>
      </c>
      <c r="K905" t="s">
        <v>8</v>
      </c>
      <c r="L905" t="s">
        <v>8</v>
      </c>
      <c r="M905" t="s">
        <v>6</v>
      </c>
      <c r="N905" t="str">
        <f t="shared" si="112"/>
        <v>M</v>
      </c>
      <c r="O905" t="s">
        <v>592</v>
      </c>
      <c r="P905" t="s">
        <v>593</v>
      </c>
      <c r="Q905" t="s">
        <v>295</v>
      </c>
      <c r="R905">
        <v>4</v>
      </c>
      <c r="S905">
        <f t="shared" si="113"/>
        <v>2020</v>
      </c>
      <c r="T905" t="s">
        <v>12</v>
      </c>
      <c r="U905">
        <v>0.999999999999999</v>
      </c>
      <c r="V905" t="s">
        <v>949</v>
      </c>
      <c r="W905">
        <f>VLOOKUP(Q905,'PBT Tag Rates'!$A$6:$D$67,4,FALSE)</f>
        <v>0.98961045999999997</v>
      </c>
      <c r="X905">
        <v>1</v>
      </c>
      <c r="Y905" s="8">
        <f t="shared" si="114"/>
        <v>1</v>
      </c>
      <c r="Z905" s="10">
        <f>IFERROR(LOOKUP(H905,{30,43,48,53,58,63,68,73,78,83,88,93,97},{42,47,52,57,62,67,72,77,82,87,92,99,100}),999)</f>
        <v>67</v>
      </c>
      <c r="AA905" s="9">
        <f t="shared" si="115"/>
        <v>2.5</v>
      </c>
      <c r="AB905" s="9">
        <f>IFERROR(IF(I905="AI",AA905-VLOOKUP(Q905,'PBT Tag Rates'!$A$6:$L$53,11,FALSE),AA905-VLOOKUP(Q905,'PBT Tag Rates'!$A$6:$L$53,12,FALSE)),0)</f>
        <v>2.5104986157886811</v>
      </c>
      <c r="AC905" s="9">
        <f t="shared" si="116"/>
        <v>15.121015545636293</v>
      </c>
      <c r="AD905" s="12" t="s">
        <v>676</v>
      </c>
      <c r="AE905" s="8"/>
    </row>
    <row r="906" spans="1:31" x14ac:dyDescent="0.25">
      <c r="A906" t="s">
        <v>2078</v>
      </c>
      <c r="B906" t="s">
        <v>3508</v>
      </c>
      <c r="C906" t="s">
        <v>3509</v>
      </c>
      <c r="D906" s="1">
        <v>45541</v>
      </c>
      <c r="E906">
        <f t="shared" si="111"/>
        <v>40</v>
      </c>
      <c r="F906" t="s">
        <v>6</v>
      </c>
      <c r="G906">
        <v>600</v>
      </c>
      <c r="H906">
        <f t="shared" si="110"/>
        <v>60</v>
      </c>
      <c r="I906" t="s">
        <v>9</v>
      </c>
      <c r="J906">
        <v>1</v>
      </c>
      <c r="K906" t="s">
        <v>8</v>
      </c>
      <c r="L906" t="s">
        <v>8</v>
      </c>
      <c r="M906" t="s">
        <v>6</v>
      </c>
      <c r="N906" t="str">
        <f t="shared" si="112"/>
        <v>M</v>
      </c>
      <c r="O906" t="s">
        <v>7860</v>
      </c>
      <c r="P906" t="s">
        <v>7861</v>
      </c>
      <c r="Q906" t="s">
        <v>940</v>
      </c>
      <c r="R906">
        <v>3</v>
      </c>
      <c r="S906">
        <f t="shared" si="113"/>
        <v>2021</v>
      </c>
      <c r="T906" t="s">
        <v>12</v>
      </c>
      <c r="U906">
        <v>0.999999999999998</v>
      </c>
      <c r="V906" t="s">
        <v>888</v>
      </c>
      <c r="W906">
        <f>VLOOKUP(Q906,'PBT Tag Rates'!$A$6:$D$67,4,FALSE)</f>
        <v>0.98140000000000005</v>
      </c>
      <c r="X906">
        <v>1</v>
      </c>
      <c r="Y906" s="8">
        <f t="shared" si="114"/>
        <v>1.0476190476190477</v>
      </c>
      <c r="Z906" s="10">
        <f>IFERROR(LOOKUP(H906,{30,43,48,53,58,63,68,73,78,83,88,93,97},{42,47,52,57,62,67,72,77,82,87,92,99,100}),999)</f>
        <v>62</v>
      </c>
      <c r="AA906" s="9">
        <f t="shared" si="115"/>
        <v>2.6190476190476191</v>
      </c>
      <c r="AB906" s="9">
        <f>IFERROR(IF(I906="AI",AA906-VLOOKUP(Q906,'PBT Tag Rates'!$A$6:$L$53,11,FALSE),AA906-VLOOKUP(Q906,'PBT Tag Rates'!$A$6:$L$53,12,FALSE)),0)</f>
        <v>2.6380001358603353</v>
      </c>
      <c r="AC906" s="9">
        <f t="shared" si="116"/>
        <v>15.888971542493145</v>
      </c>
      <c r="AD906" s="12" t="s">
        <v>1969</v>
      </c>
      <c r="AE906" s="8"/>
    </row>
    <row r="907" spans="1:31" x14ac:dyDescent="0.25">
      <c r="A907" t="s">
        <v>2078</v>
      </c>
      <c r="B907" t="s">
        <v>3510</v>
      </c>
      <c r="C907" t="s">
        <v>3511</v>
      </c>
      <c r="D907" s="1">
        <v>45541</v>
      </c>
      <c r="E907">
        <f t="shared" si="111"/>
        <v>40</v>
      </c>
      <c r="F907" t="s">
        <v>6</v>
      </c>
      <c r="G907">
        <v>760</v>
      </c>
      <c r="H907">
        <f t="shared" si="110"/>
        <v>76</v>
      </c>
      <c r="I907" t="s">
        <v>7</v>
      </c>
      <c r="J907" t="s">
        <v>8</v>
      </c>
      <c r="K907" t="s">
        <v>6880</v>
      </c>
      <c r="L907" t="s">
        <v>8</v>
      </c>
      <c r="M907" t="s">
        <v>6</v>
      </c>
      <c r="N907" t="str">
        <f t="shared" si="112"/>
        <v>M</v>
      </c>
      <c r="O907" t="s">
        <v>7615</v>
      </c>
      <c r="P907" t="s">
        <v>7616</v>
      </c>
      <c r="Q907" t="s">
        <v>295</v>
      </c>
      <c r="R907">
        <v>4</v>
      </c>
      <c r="S907">
        <f t="shared" si="113"/>
        <v>2020</v>
      </c>
      <c r="T907" t="s">
        <v>12</v>
      </c>
      <c r="U907">
        <v>1</v>
      </c>
      <c r="V907" t="s">
        <v>893</v>
      </c>
      <c r="W907">
        <f>VLOOKUP(Q907,'PBT Tag Rates'!$A$6:$D$67,4,FALSE)</f>
        <v>0.98961045999999997</v>
      </c>
      <c r="X907">
        <v>1</v>
      </c>
      <c r="Y907" s="8">
        <f t="shared" si="114"/>
        <v>1.0104166666666667</v>
      </c>
      <c r="Z907" s="10">
        <f>IFERROR(LOOKUP(H907,{30,43,48,53,58,63,68,73,78,83,88,93,97},{42,47,52,57,62,67,72,77,82,87,92,99,100}),999)</f>
        <v>77</v>
      </c>
      <c r="AA907" s="9">
        <f t="shared" si="115"/>
        <v>2.5260416666666665</v>
      </c>
      <c r="AB907" s="9">
        <f>IFERROR(IF(I907="AI",AA907-VLOOKUP(Q907,'PBT Tag Rates'!$A$6:$L$53,11,FALSE),AA907-VLOOKUP(Q907,'PBT Tag Rates'!$A$6:$L$53,12,FALSE)),0)</f>
        <v>2.5365402824553476</v>
      </c>
      <c r="AC907" s="9">
        <f t="shared" si="116"/>
        <v>15.277867433155553</v>
      </c>
      <c r="AD907" s="12" t="s">
        <v>1969</v>
      </c>
      <c r="AE907" s="8"/>
    </row>
    <row r="908" spans="1:31" x14ac:dyDescent="0.25">
      <c r="A908" t="s">
        <v>2078</v>
      </c>
      <c r="B908" t="s">
        <v>3512</v>
      </c>
      <c r="C908" t="s">
        <v>3513</v>
      </c>
      <c r="D908" s="1">
        <v>45541</v>
      </c>
      <c r="E908">
        <f t="shared" si="111"/>
        <v>40</v>
      </c>
      <c r="F908" t="s">
        <v>14</v>
      </c>
      <c r="G908">
        <v>760</v>
      </c>
      <c r="H908">
        <f t="shared" si="110"/>
        <v>76</v>
      </c>
      <c r="I908" t="s">
        <v>9</v>
      </c>
      <c r="J908">
        <v>1</v>
      </c>
      <c r="K908" t="s">
        <v>8</v>
      </c>
      <c r="L908" t="s">
        <v>8</v>
      </c>
      <c r="M908" t="s">
        <v>14</v>
      </c>
      <c r="N908" t="str">
        <f t="shared" si="112"/>
        <v>F</v>
      </c>
      <c r="O908" t="s">
        <v>8</v>
      </c>
      <c r="P908" t="s">
        <v>8</v>
      </c>
      <c r="Q908" t="s">
        <v>11</v>
      </c>
      <c r="R908" t="s">
        <v>8</v>
      </c>
      <c r="S908" t="str">
        <f t="shared" si="113"/>
        <v>U</v>
      </c>
      <c r="T908" t="s">
        <v>12</v>
      </c>
      <c r="U908">
        <v>0.999999999999997</v>
      </c>
      <c r="V908" t="s">
        <v>8</v>
      </c>
      <c r="W908">
        <f>VLOOKUP(Q908,'PBT Tag Rates'!$A$6:$D$67,4,FALSE)</f>
        <v>1</v>
      </c>
      <c r="X908">
        <v>1</v>
      </c>
      <c r="Y908" s="8">
        <f t="shared" si="114"/>
        <v>1</v>
      </c>
      <c r="Z908" s="10">
        <f>IFERROR(LOOKUP(H908,{30,43,48,53,58,63,68,73,78,83,88,93,97},{42,47,52,57,62,67,72,77,82,87,92,99,100}),999)</f>
        <v>77</v>
      </c>
      <c r="AA908" s="9">
        <f t="shared" si="115"/>
        <v>2.5</v>
      </c>
      <c r="AB908" s="9">
        <f>IFERROR(IF(I908="AI",AA908-VLOOKUP(Q908,'PBT Tag Rates'!$A$6:$L$53,11,FALSE),AA908-VLOOKUP(Q908,'PBT Tag Rates'!$A$6:$L$53,12,FALSE)),0)</f>
        <v>1.9837225576494779</v>
      </c>
      <c r="AC908" s="9">
        <f t="shared" si="116"/>
        <v>11.948184095303249</v>
      </c>
      <c r="AD908" s="12" t="s">
        <v>1969</v>
      </c>
      <c r="AE908" s="8"/>
    </row>
    <row r="909" spans="1:31" x14ac:dyDescent="0.25">
      <c r="A909" t="s">
        <v>2078</v>
      </c>
      <c r="B909" t="s">
        <v>3514</v>
      </c>
      <c r="C909" t="s">
        <v>441</v>
      </c>
      <c r="D909" s="1">
        <v>45541</v>
      </c>
      <c r="E909">
        <f t="shared" si="111"/>
        <v>40</v>
      </c>
      <c r="F909" t="s">
        <v>14</v>
      </c>
      <c r="G909">
        <v>710</v>
      </c>
      <c r="H909">
        <f t="shared" si="110"/>
        <v>71</v>
      </c>
      <c r="I909" t="s">
        <v>7</v>
      </c>
      <c r="J909" t="s">
        <v>8</v>
      </c>
      <c r="K909" t="s">
        <v>6881</v>
      </c>
      <c r="L909" t="s">
        <v>8</v>
      </c>
      <c r="M909" t="s">
        <v>14</v>
      </c>
      <c r="N909" t="str">
        <f t="shared" si="112"/>
        <v>F</v>
      </c>
      <c r="O909" t="s">
        <v>8</v>
      </c>
      <c r="P909" t="s">
        <v>8</v>
      </c>
      <c r="Q909" t="s">
        <v>11</v>
      </c>
      <c r="R909" t="s">
        <v>8</v>
      </c>
      <c r="S909" t="str">
        <f t="shared" si="113"/>
        <v>U</v>
      </c>
      <c r="T909" t="s">
        <v>12</v>
      </c>
      <c r="U909">
        <v>0.999999999999998</v>
      </c>
      <c r="V909" t="s">
        <v>8</v>
      </c>
      <c r="W909">
        <f>VLOOKUP(Q909,'PBT Tag Rates'!$A$6:$D$67,4,FALSE)</f>
        <v>1</v>
      </c>
      <c r="X909">
        <v>1</v>
      </c>
      <c r="Y909" s="8">
        <f t="shared" si="114"/>
        <v>1</v>
      </c>
      <c r="Z909" s="10">
        <f>IFERROR(LOOKUP(H909,{30,43,48,53,58,63,68,73,78,83,88,93,97},{42,47,52,57,62,67,72,77,82,87,92,99,100}),999)</f>
        <v>72</v>
      </c>
      <c r="AA909" s="9">
        <f t="shared" si="115"/>
        <v>2.5</v>
      </c>
      <c r="AB909" s="9">
        <f>IFERROR(IF(I909="AI",AA909-VLOOKUP(Q909,'PBT Tag Rates'!$A$6:$L$53,11,FALSE),AA909-VLOOKUP(Q909,'PBT Tag Rates'!$A$6:$L$53,12,FALSE)),0)</f>
        <v>2.4586968734976251</v>
      </c>
      <c r="AC909" s="9">
        <f t="shared" si="116"/>
        <v>14.809007825118979</v>
      </c>
      <c r="AD909" s="12" t="s">
        <v>1969</v>
      </c>
      <c r="AE909" s="8"/>
    </row>
    <row r="910" spans="1:31" x14ac:dyDescent="0.25">
      <c r="A910" t="s">
        <v>2078</v>
      </c>
      <c r="B910" t="s">
        <v>3515</v>
      </c>
      <c r="C910" t="s">
        <v>3516</v>
      </c>
      <c r="D910" s="1">
        <v>45541</v>
      </c>
      <c r="E910">
        <f t="shared" si="111"/>
        <v>40</v>
      </c>
      <c r="F910" t="s">
        <v>14</v>
      </c>
      <c r="G910">
        <v>680</v>
      </c>
      <c r="H910">
        <f t="shared" si="110"/>
        <v>68</v>
      </c>
      <c r="I910" t="s">
        <v>9</v>
      </c>
      <c r="J910">
        <v>1</v>
      </c>
      <c r="K910" t="s">
        <v>8</v>
      </c>
      <c r="L910" t="s">
        <v>8</v>
      </c>
      <c r="M910" t="s">
        <v>14</v>
      </c>
      <c r="N910" t="str">
        <f t="shared" si="112"/>
        <v>F</v>
      </c>
      <c r="O910" t="s">
        <v>7862</v>
      </c>
      <c r="P910" t="s">
        <v>7863</v>
      </c>
      <c r="Q910" t="s">
        <v>476</v>
      </c>
      <c r="R910">
        <v>4</v>
      </c>
      <c r="S910">
        <f t="shared" si="113"/>
        <v>2020</v>
      </c>
      <c r="T910" t="s">
        <v>12</v>
      </c>
      <c r="U910">
        <v>0.999999999999999</v>
      </c>
      <c r="V910" t="s">
        <v>658</v>
      </c>
      <c r="W910">
        <f>VLOOKUP(Q910,'PBT Tag Rates'!$A$6:$D$67,4,FALSE)</f>
        <v>0.98845608500000004</v>
      </c>
      <c r="X910">
        <v>1</v>
      </c>
      <c r="Y910" s="8">
        <f t="shared" si="114"/>
        <v>1</v>
      </c>
      <c r="Z910" s="10">
        <f>IFERROR(LOOKUP(H910,{30,43,48,53,58,63,68,73,78,83,88,93,97},{42,47,52,57,62,67,72,77,82,87,92,99,100}),999)</f>
        <v>72</v>
      </c>
      <c r="AA910" s="9">
        <f t="shared" si="115"/>
        <v>2.5</v>
      </c>
      <c r="AB910" s="9">
        <f>IFERROR(IF(I910="AI",AA910-VLOOKUP(Q910,'PBT Tag Rates'!$A$6:$L$53,11,FALSE),AA910-VLOOKUP(Q910,'PBT Tag Rates'!$A$6:$L$53,12,FALSE)),0)</f>
        <v>2.5116787333045756</v>
      </c>
      <c r="AC910" s="9">
        <f t="shared" si="116"/>
        <v>15.128123526175017</v>
      </c>
      <c r="AD910" s="12" t="s">
        <v>1969</v>
      </c>
      <c r="AE910" s="8"/>
    </row>
    <row r="911" spans="1:31" x14ac:dyDescent="0.25">
      <c r="A911" t="s">
        <v>2078</v>
      </c>
      <c r="B911" t="s">
        <v>3517</v>
      </c>
      <c r="C911" t="s">
        <v>3518</v>
      </c>
      <c r="D911" s="1">
        <v>45541</v>
      </c>
      <c r="E911">
        <f t="shared" si="111"/>
        <v>40</v>
      </c>
      <c r="F911" t="s">
        <v>6</v>
      </c>
      <c r="G911">
        <v>490</v>
      </c>
      <c r="H911">
        <f t="shared" si="110"/>
        <v>49</v>
      </c>
      <c r="I911" t="s">
        <v>7</v>
      </c>
      <c r="J911" t="s">
        <v>8</v>
      </c>
      <c r="K911" t="s">
        <v>8</v>
      </c>
      <c r="L911" t="s">
        <v>8</v>
      </c>
      <c r="M911" t="s">
        <v>6</v>
      </c>
      <c r="N911" t="str">
        <f t="shared" si="112"/>
        <v>M</v>
      </c>
      <c r="O911" t="s">
        <v>7864</v>
      </c>
      <c r="P911" t="s">
        <v>7865</v>
      </c>
      <c r="Q911" t="s">
        <v>7200</v>
      </c>
      <c r="R911">
        <v>2</v>
      </c>
      <c r="S911">
        <f t="shared" si="113"/>
        <v>2022</v>
      </c>
      <c r="T911" t="s">
        <v>12</v>
      </c>
      <c r="U911">
        <v>1</v>
      </c>
      <c r="V911" t="s">
        <v>893</v>
      </c>
      <c r="W911">
        <f>VLOOKUP(Q911,'PBT Tag Rates'!$A$6:$D$67,4,FALSE)</f>
        <v>0.98</v>
      </c>
      <c r="X911">
        <v>1</v>
      </c>
      <c r="Y911" s="8">
        <f t="shared" si="114"/>
        <v>1</v>
      </c>
      <c r="Z911" s="10">
        <f>IFERROR(LOOKUP(H911,{30,43,48,53,58,63,68,73,78,83,88,93,97},{42,47,52,57,62,67,72,77,82,87,92,99,100}),999)</f>
        <v>52</v>
      </c>
      <c r="AA911" s="9">
        <f t="shared" si="115"/>
        <v>2.5</v>
      </c>
      <c r="AB911" s="9">
        <f>IFERROR(IF(I911="AI",AA911-VLOOKUP(Q911,'PBT Tag Rates'!$A$6:$L$53,11,FALSE),AA911-VLOOKUP(Q911,'PBT Tag Rates'!$A$6:$L$53,12,FALSE)),0)</f>
        <v>2.5204081632653064</v>
      </c>
      <c r="AC911" s="9">
        <f t="shared" si="116"/>
        <v>15.180701864721238</v>
      </c>
      <c r="AD911" s="12" t="s">
        <v>1969</v>
      </c>
      <c r="AE911" s="8"/>
    </row>
    <row r="912" spans="1:31" x14ac:dyDescent="0.25">
      <c r="A912" t="s">
        <v>2078</v>
      </c>
      <c r="B912" t="s">
        <v>3519</v>
      </c>
      <c r="C912" t="s">
        <v>442</v>
      </c>
      <c r="D912" s="1">
        <v>45541</v>
      </c>
      <c r="E912">
        <f t="shared" si="111"/>
        <v>40</v>
      </c>
      <c r="F912" t="s">
        <v>14</v>
      </c>
      <c r="G912">
        <v>740</v>
      </c>
      <c r="H912">
        <f t="shared" si="110"/>
        <v>74</v>
      </c>
      <c r="I912" t="s">
        <v>7</v>
      </c>
      <c r="J912" t="s">
        <v>8</v>
      </c>
      <c r="K912" t="s">
        <v>6882</v>
      </c>
      <c r="L912" t="s">
        <v>8</v>
      </c>
      <c r="M912" t="s">
        <v>14</v>
      </c>
      <c r="N912" t="str">
        <f t="shared" si="112"/>
        <v>F</v>
      </c>
      <c r="O912" t="s">
        <v>7414</v>
      </c>
      <c r="P912" t="s">
        <v>7866</v>
      </c>
      <c r="Q912" t="s">
        <v>295</v>
      </c>
      <c r="R912">
        <v>4</v>
      </c>
      <c r="S912">
        <f t="shared" si="113"/>
        <v>2020</v>
      </c>
      <c r="T912" t="s">
        <v>12</v>
      </c>
      <c r="U912">
        <v>0.999999999999998</v>
      </c>
      <c r="V912" t="s">
        <v>892</v>
      </c>
      <c r="W912">
        <f>VLOOKUP(Q912,'PBT Tag Rates'!$A$6:$D$67,4,FALSE)</f>
        <v>0.98961045999999997</v>
      </c>
      <c r="X912">
        <v>1</v>
      </c>
      <c r="Y912" s="8">
        <f t="shared" si="114"/>
        <v>1</v>
      </c>
      <c r="Z912" s="10">
        <f>IFERROR(LOOKUP(H912,{30,43,48,53,58,63,68,73,78,83,88,93,97},{42,47,52,57,62,67,72,77,82,87,92,99,100}),999)</f>
        <v>77</v>
      </c>
      <c r="AA912" s="9">
        <f t="shared" si="115"/>
        <v>2.5</v>
      </c>
      <c r="AB912" s="9">
        <f>IFERROR(IF(I912="AI",AA912-VLOOKUP(Q912,'PBT Tag Rates'!$A$6:$L$53,11,FALSE),AA912-VLOOKUP(Q912,'PBT Tag Rates'!$A$6:$L$53,12,FALSE)),0)</f>
        <v>2.5104986157886811</v>
      </c>
      <c r="AC912" s="9">
        <f t="shared" si="116"/>
        <v>15.121015545636293</v>
      </c>
      <c r="AD912" s="12" t="s">
        <v>1969</v>
      </c>
      <c r="AE912" s="8"/>
    </row>
    <row r="913" spans="1:31" x14ac:dyDescent="0.25">
      <c r="A913" t="s">
        <v>2078</v>
      </c>
      <c r="B913" t="s">
        <v>3520</v>
      </c>
      <c r="C913" t="s">
        <v>3521</v>
      </c>
      <c r="D913" s="1">
        <v>45541</v>
      </c>
      <c r="E913">
        <f t="shared" si="111"/>
        <v>40</v>
      </c>
      <c r="F913" t="s">
        <v>6</v>
      </c>
      <c r="G913">
        <v>660</v>
      </c>
      <c r="H913">
        <f t="shared" si="110"/>
        <v>66</v>
      </c>
      <c r="I913" t="s">
        <v>7</v>
      </c>
      <c r="J913" t="s">
        <v>8</v>
      </c>
      <c r="K913" t="s">
        <v>8</v>
      </c>
      <c r="L913" t="s">
        <v>8</v>
      </c>
      <c r="M913" t="s">
        <v>6</v>
      </c>
      <c r="N913" t="str">
        <f t="shared" si="112"/>
        <v>M</v>
      </c>
      <c r="O913" t="s">
        <v>7867</v>
      </c>
      <c r="P913" t="s">
        <v>7868</v>
      </c>
      <c r="Q913" t="s">
        <v>940</v>
      </c>
      <c r="R913">
        <v>3</v>
      </c>
      <c r="S913">
        <f t="shared" si="113"/>
        <v>2021</v>
      </c>
      <c r="T913" t="s">
        <v>12</v>
      </c>
      <c r="U913">
        <v>1</v>
      </c>
      <c r="V913" t="s">
        <v>888</v>
      </c>
      <c r="W913">
        <f>VLOOKUP(Q913,'PBT Tag Rates'!$A$6:$D$67,4,FALSE)</f>
        <v>0.98140000000000005</v>
      </c>
      <c r="X913">
        <v>1</v>
      </c>
      <c r="Y913" s="8">
        <f t="shared" si="114"/>
        <v>1</v>
      </c>
      <c r="Z913" s="10">
        <f>IFERROR(LOOKUP(H913,{30,43,48,53,58,63,68,73,78,83,88,93,97},{42,47,52,57,62,67,72,77,82,87,92,99,100}),999)</f>
        <v>67</v>
      </c>
      <c r="AA913" s="9">
        <f t="shared" si="115"/>
        <v>2.5</v>
      </c>
      <c r="AB913" s="9">
        <f>IFERROR(IF(I913="AI",AA913-VLOOKUP(Q913,'PBT Tag Rates'!$A$6:$L$53,11,FALSE),AA913-VLOOKUP(Q913,'PBT Tag Rates'!$A$6:$L$53,12,FALSE)),0)</f>
        <v>2.5189525168127167</v>
      </c>
      <c r="AC913" s="9">
        <f t="shared" si="116"/>
        <v>15.1719343424051</v>
      </c>
      <c r="AD913" s="12" t="s">
        <v>1969</v>
      </c>
      <c r="AE913" s="8"/>
    </row>
    <row r="914" spans="1:31" x14ac:dyDescent="0.25">
      <c r="A914" t="s">
        <v>2078</v>
      </c>
      <c r="B914" t="s">
        <v>3522</v>
      </c>
      <c r="C914" t="s">
        <v>3523</v>
      </c>
      <c r="D914" s="1">
        <v>45541</v>
      </c>
      <c r="E914">
        <f t="shared" si="111"/>
        <v>40</v>
      </c>
      <c r="F914" t="s">
        <v>6</v>
      </c>
      <c r="G914">
        <v>670</v>
      </c>
      <c r="H914">
        <f t="shared" si="110"/>
        <v>67</v>
      </c>
      <c r="I914" t="s">
        <v>7</v>
      </c>
      <c r="J914" t="s">
        <v>8</v>
      </c>
      <c r="K914" t="s">
        <v>8</v>
      </c>
      <c r="L914" t="s">
        <v>8</v>
      </c>
      <c r="M914" t="s">
        <v>6</v>
      </c>
      <c r="N914" t="str">
        <f t="shared" si="112"/>
        <v>M</v>
      </c>
      <c r="O914" t="s">
        <v>7814</v>
      </c>
      <c r="P914" t="s">
        <v>7815</v>
      </c>
      <c r="Q914" t="s">
        <v>940</v>
      </c>
      <c r="R914">
        <v>3</v>
      </c>
      <c r="S914">
        <f t="shared" si="113"/>
        <v>2021</v>
      </c>
      <c r="T914" t="s">
        <v>12</v>
      </c>
      <c r="U914">
        <v>0.999999999999999</v>
      </c>
      <c r="V914" t="s">
        <v>886</v>
      </c>
      <c r="W914">
        <f>VLOOKUP(Q914,'PBT Tag Rates'!$A$6:$D$67,4,FALSE)</f>
        <v>0.98140000000000005</v>
      </c>
      <c r="X914">
        <v>1</v>
      </c>
      <c r="Y914" s="8">
        <f t="shared" si="114"/>
        <v>1</v>
      </c>
      <c r="Z914" s="10">
        <f>IFERROR(LOOKUP(H914,{30,43,48,53,58,63,68,73,78,83,88,93,97},{42,47,52,57,62,67,72,77,82,87,92,99,100}),999)</f>
        <v>67</v>
      </c>
      <c r="AA914" s="9">
        <f t="shared" si="115"/>
        <v>2.5</v>
      </c>
      <c r="AB914" s="9">
        <f>IFERROR(IF(I914="AI",AA914-VLOOKUP(Q914,'PBT Tag Rates'!$A$6:$L$53,11,FALSE),AA914-VLOOKUP(Q914,'PBT Tag Rates'!$A$6:$L$53,12,FALSE)),0)</f>
        <v>2.5189525168127167</v>
      </c>
      <c r="AC914" s="9">
        <f t="shared" si="116"/>
        <v>15.1719343424051</v>
      </c>
      <c r="AD914" s="12" t="s">
        <v>1969</v>
      </c>
      <c r="AE914" s="8"/>
    </row>
    <row r="915" spans="1:31" x14ac:dyDescent="0.25">
      <c r="A915" t="s">
        <v>2078</v>
      </c>
      <c r="B915" t="s">
        <v>3524</v>
      </c>
      <c r="C915" t="s">
        <v>3525</v>
      </c>
      <c r="D915" s="1">
        <v>45541</v>
      </c>
      <c r="E915">
        <f t="shared" si="111"/>
        <v>40</v>
      </c>
      <c r="F915" t="s">
        <v>14</v>
      </c>
      <c r="G915">
        <v>760</v>
      </c>
      <c r="H915">
        <f t="shared" si="110"/>
        <v>76</v>
      </c>
      <c r="I915" t="s">
        <v>9</v>
      </c>
      <c r="J915">
        <v>1</v>
      </c>
      <c r="K915" t="s">
        <v>8</v>
      </c>
      <c r="L915" t="s">
        <v>8</v>
      </c>
      <c r="M915" t="s">
        <v>14</v>
      </c>
      <c r="N915" t="str">
        <f t="shared" si="112"/>
        <v>F</v>
      </c>
      <c r="O915" t="s">
        <v>7489</v>
      </c>
      <c r="P915" t="s">
        <v>7490</v>
      </c>
      <c r="Q915" t="s">
        <v>295</v>
      </c>
      <c r="R915">
        <v>4</v>
      </c>
      <c r="S915">
        <f t="shared" si="113"/>
        <v>2020</v>
      </c>
      <c r="T915" t="s">
        <v>12</v>
      </c>
      <c r="U915">
        <v>0.999999999999998</v>
      </c>
      <c r="V915" t="s">
        <v>945</v>
      </c>
      <c r="W915">
        <f>VLOOKUP(Q915,'PBT Tag Rates'!$A$6:$D$67,4,FALSE)</f>
        <v>0.98961045999999997</v>
      </c>
      <c r="X915">
        <v>1</v>
      </c>
      <c r="Y915" s="8">
        <f t="shared" si="114"/>
        <v>1</v>
      </c>
      <c r="Z915" s="10">
        <f>IFERROR(LOOKUP(H915,{30,43,48,53,58,63,68,73,78,83,88,93,97},{42,47,52,57,62,67,72,77,82,87,92,99,100}),999)</f>
        <v>77</v>
      </c>
      <c r="AA915" s="9">
        <f t="shared" si="115"/>
        <v>2.5</v>
      </c>
      <c r="AB915" s="9">
        <f>IFERROR(IF(I915="AI",AA915-VLOOKUP(Q915,'PBT Tag Rates'!$A$6:$L$53,11,FALSE),AA915-VLOOKUP(Q915,'PBT Tag Rates'!$A$6:$L$53,12,FALSE)),0)</f>
        <v>2.5104986157886811</v>
      </c>
      <c r="AC915" s="9">
        <f t="shared" si="116"/>
        <v>15.121015545636293</v>
      </c>
      <c r="AD915" s="12" t="s">
        <v>1969</v>
      </c>
      <c r="AE915" s="8"/>
    </row>
    <row r="916" spans="1:31" x14ac:dyDescent="0.25">
      <c r="A916" t="s">
        <v>2078</v>
      </c>
      <c r="B916" t="s">
        <v>3526</v>
      </c>
      <c r="C916" t="s">
        <v>3527</v>
      </c>
      <c r="D916" s="1">
        <v>45541</v>
      </c>
      <c r="E916">
        <f t="shared" si="111"/>
        <v>40</v>
      </c>
      <c r="F916" t="s">
        <v>6</v>
      </c>
      <c r="G916">
        <v>810</v>
      </c>
      <c r="H916">
        <f t="shared" si="110"/>
        <v>81</v>
      </c>
      <c r="I916" t="s">
        <v>9</v>
      </c>
      <c r="J916">
        <v>1</v>
      </c>
      <c r="K916" t="s">
        <v>8</v>
      </c>
      <c r="L916" t="s">
        <v>8</v>
      </c>
      <c r="M916" t="s">
        <v>14</v>
      </c>
      <c r="N916" t="str">
        <f t="shared" si="112"/>
        <v>F</v>
      </c>
      <c r="O916" t="s">
        <v>7869</v>
      </c>
      <c r="P916" t="s">
        <v>7870</v>
      </c>
      <c r="Q916" t="s">
        <v>295</v>
      </c>
      <c r="R916">
        <v>4</v>
      </c>
      <c r="S916">
        <f t="shared" si="113"/>
        <v>2020</v>
      </c>
      <c r="T916" t="s">
        <v>12</v>
      </c>
      <c r="U916">
        <v>0.999999999999999</v>
      </c>
      <c r="V916" t="s">
        <v>888</v>
      </c>
      <c r="W916">
        <f>VLOOKUP(Q916,'PBT Tag Rates'!$A$6:$D$67,4,FALSE)</f>
        <v>0.98961045999999997</v>
      </c>
      <c r="X916">
        <v>1</v>
      </c>
      <c r="Y916" s="8">
        <f t="shared" si="114"/>
        <v>1.0208333333333333</v>
      </c>
      <c r="Z916" s="10">
        <f>IFERROR(LOOKUP(H916,{30,43,48,53,58,63,68,73,78,83,88,93,97},{42,47,52,57,62,67,72,77,82,87,92,99,100}),999)</f>
        <v>82</v>
      </c>
      <c r="AA916" s="9">
        <f t="shared" si="115"/>
        <v>2.552083333333333</v>
      </c>
      <c r="AB916" s="9">
        <f>IFERROR(IF(I916="AI",AA916-VLOOKUP(Q916,'PBT Tag Rates'!$A$6:$L$53,11,FALSE),AA916-VLOOKUP(Q916,'PBT Tag Rates'!$A$6:$L$53,12,FALSE)),0)</f>
        <v>2.5625819491220141</v>
      </c>
      <c r="AC916" s="9">
        <f t="shared" si="116"/>
        <v>15.434719320674812</v>
      </c>
      <c r="AD916" s="12" t="s">
        <v>1969</v>
      </c>
      <c r="AE916" s="8"/>
    </row>
    <row r="917" spans="1:31" x14ac:dyDescent="0.25">
      <c r="A917" t="s">
        <v>2078</v>
      </c>
      <c r="B917" t="s">
        <v>3528</v>
      </c>
      <c r="C917" t="s">
        <v>3529</v>
      </c>
      <c r="D917" s="1">
        <v>45541</v>
      </c>
      <c r="E917">
        <f t="shared" si="111"/>
        <v>40</v>
      </c>
      <c r="F917" t="s">
        <v>14</v>
      </c>
      <c r="G917">
        <v>710</v>
      </c>
      <c r="H917">
        <f t="shared" si="110"/>
        <v>71</v>
      </c>
      <c r="I917" t="s">
        <v>9</v>
      </c>
      <c r="J917">
        <v>1</v>
      </c>
      <c r="K917" t="s">
        <v>8</v>
      </c>
      <c r="L917" t="s">
        <v>8</v>
      </c>
      <c r="M917" t="s">
        <v>14</v>
      </c>
      <c r="N917" t="str">
        <f t="shared" si="112"/>
        <v>F</v>
      </c>
      <c r="O917" t="s">
        <v>1467</v>
      </c>
      <c r="P917" t="s">
        <v>7557</v>
      </c>
      <c r="Q917" t="s">
        <v>295</v>
      </c>
      <c r="R917">
        <v>4</v>
      </c>
      <c r="S917">
        <f t="shared" si="113"/>
        <v>2020</v>
      </c>
      <c r="T917" t="s">
        <v>12</v>
      </c>
      <c r="U917">
        <v>1</v>
      </c>
      <c r="V917" t="s">
        <v>892</v>
      </c>
      <c r="W917">
        <f>VLOOKUP(Q917,'PBT Tag Rates'!$A$6:$D$67,4,FALSE)</f>
        <v>0.98961045999999997</v>
      </c>
      <c r="X917">
        <v>1</v>
      </c>
      <c r="Y917" s="8">
        <f t="shared" si="114"/>
        <v>1</v>
      </c>
      <c r="Z917" s="10">
        <f>IFERROR(LOOKUP(H917,{30,43,48,53,58,63,68,73,78,83,88,93,97},{42,47,52,57,62,67,72,77,82,87,92,99,100}),999)</f>
        <v>72</v>
      </c>
      <c r="AA917" s="9">
        <f t="shared" si="115"/>
        <v>2.5</v>
      </c>
      <c r="AB917" s="9">
        <f>IFERROR(IF(I917="AI",AA917-VLOOKUP(Q917,'PBT Tag Rates'!$A$6:$L$53,11,FALSE),AA917-VLOOKUP(Q917,'PBT Tag Rates'!$A$6:$L$53,12,FALSE)),0)</f>
        <v>2.5104986157886811</v>
      </c>
      <c r="AC917" s="9">
        <f t="shared" si="116"/>
        <v>15.121015545636293</v>
      </c>
      <c r="AD917" s="12" t="s">
        <v>1969</v>
      </c>
      <c r="AE917" s="8"/>
    </row>
    <row r="918" spans="1:31" x14ac:dyDescent="0.25">
      <c r="A918" t="s">
        <v>2078</v>
      </c>
      <c r="B918" t="s">
        <v>3530</v>
      </c>
      <c r="C918" t="s">
        <v>3531</v>
      </c>
      <c r="D918" s="1">
        <v>45541</v>
      </c>
      <c r="E918">
        <f t="shared" si="111"/>
        <v>40</v>
      </c>
      <c r="F918" t="s">
        <v>6</v>
      </c>
      <c r="G918">
        <v>440</v>
      </c>
      <c r="H918">
        <f t="shared" si="110"/>
        <v>44</v>
      </c>
      <c r="I918" t="s">
        <v>7</v>
      </c>
      <c r="J918" t="s">
        <v>8</v>
      </c>
      <c r="K918" t="s">
        <v>8</v>
      </c>
      <c r="L918" t="s">
        <v>8</v>
      </c>
      <c r="M918" t="s">
        <v>6</v>
      </c>
      <c r="N918" t="str">
        <f t="shared" si="112"/>
        <v>M</v>
      </c>
      <c r="O918" t="s">
        <v>8</v>
      </c>
      <c r="P918" t="s">
        <v>8</v>
      </c>
      <c r="Q918" t="s">
        <v>11</v>
      </c>
      <c r="R918" t="s">
        <v>8</v>
      </c>
      <c r="S918" t="str">
        <f t="shared" si="113"/>
        <v>U</v>
      </c>
      <c r="T918" t="s">
        <v>12</v>
      </c>
      <c r="U918">
        <v>1</v>
      </c>
      <c r="V918" t="s">
        <v>8</v>
      </c>
      <c r="W918">
        <f>VLOOKUP(Q918,'PBT Tag Rates'!$A$6:$D$67,4,FALSE)</f>
        <v>1</v>
      </c>
      <c r="X918">
        <v>1</v>
      </c>
      <c r="Y918" s="8">
        <f t="shared" si="114"/>
        <v>1</v>
      </c>
      <c r="Z918" s="10">
        <f>IFERROR(LOOKUP(H918,{30,43,48,53,58,63,68,73,78,83,88,93,97},{42,47,52,57,62,67,72,77,82,87,92,99,100}),999)</f>
        <v>47</v>
      </c>
      <c r="AA918" s="9">
        <f t="shared" si="115"/>
        <v>2.5</v>
      </c>
      <c r="AB918" s="9">
        <f>IFERROR(IF(I918="AI",AA918-VLOOKUP(Q918,'PBT Tag Rates'!$A$6:$L$53,11,FALSE),AA918-VLOOKUP(Q918,'PBT Tag Rates'!$A$6:$L$53,12,FALSE)),0)</f>
        <v>2.4586968734976251</v>
      </c>
      <c r="AC918" s="9">
        <f t="shared" si="116"/>
        <v>14.809007825118979</v>
      </c>
      <c r="AD918" s="12" t="s">
        <v>1969</v>
      </c>
      <c r="AE918" s="8"/>
    </row>
    <row r="919" spans="1:31" x14ac:dyDescent="0.25">
      <c r="A919" t="s">
        <v>2078</v>
      </c>
      <c r="B919" t="s">
        <v>3532</v>
      </c>
      <c r="C919" t="s">
        <v>3533</v>
      </c>
      <c r="D919" s="1">
        <v>45541</v>
      </c>
      <c r="E919">
        <f t="shared" si="111"/>
        <v>40</v>
      </c>
      <c r="F919" t="s">
        <v>14</v>
      </c>
      <c r="G919">
        <v>770</v>
      </c>
      <c r="H919">
        <f t="shared" si="110"/>
        <v>77</v>
      </c>
      <c r="I919" t="s">
        <v>7</v>
      </c>
      <c r="J919" t="s">
        <v>8</v>
      </c>
      <c r="K919" t="s">
        <v>6883</v>
      </c>
      <c r="L919" t="s">
        <v>8</v>
      </c>
      <c r="M919" t="s">
        <v>14</v>
      </c>
      <c r="N919" t="str">
        <f t="shared" si="112"/>
        <v>F</v>
      </c>
      <c r="O919" t="s">
        <v>7871</v>
      </c>
      <c r="P919" t="s">
        <v>7872</v>
      </c>
      <c r="Q919" t="s">
        <v>476</v>
      </c>
      <c r="R919">
        <v>4</v>
      </c>
      <c r="S919">
        <f t="shared" si="113"/>
        <v>2020</v>
      </c>
      <c r="T919" t="s">
        <v>12</v>
      </c>
      <c r="U919">
        <v>1</v>
      </c>
      <c r="V919" t="s">
        <v>743</v>
      </c>
      <c r="W919">
        <f>VLOOKUP(Q919,'PBT Tag Rates'!$A$6:$D$67,4,FALSE)</f>
        <v>0.98845608500000004</v>
      </c>
      <c r="X919">
        <v>1</v>
      </c>
      <c r="Y919" s="8">
        <f t="shared" si="114"/>
        <v>1</v>
      </c>
      <c r="Z919" s="10">
        <f>IFERROR(LOOKUP(H919,{30,43,48,53,58,63,68,73,78,83,88,93,97},{42,47,52,57,62,67,72,77,82,87,92,99,100}),999)</f>
        <v>77</v>
      </c>
      <c r="AA919" s="9">
        <f t="shared" si="115"/>
        <v>2.5</v>
      </c>
      <c r="AB919" s="9">
        <f>IFERROR(IF(I919="AI",AA919-VLOOKUP(Q919,'PBT Tag Rates'!$A$6:$L$53,11,FALSE),AA919-VLOOKUP(Q919,'PBT Tag Rates'!$A$6:$L$53,12,FALSE)),0)</f>
        <v>2.5116787333045756</v>
      </c>
      <c r="AC919" s="9">
        <f t="shared" si="116"/>
        <v>15.128123526175017</v>
      </c>
      <c r="AD919" s="12" t="s">
        <v>1969</v>
      </c>
      <c r="AE919" s="8"/>
    </row>
    <row r="920" spans="1:31" x14ac:dyDescent="0.25">
      <c r="A920" t="s">
        <v>2078</v>
      </c>
      <c r="B920" t="s">
        <v>3534</v>
      </c>
      <c r="C920" t="s">
        <v>3535</v>
      </c>
      <c r="D920" s="1">
        <v>45541</v>
      </c>
      <c r="E920">
        <f t="shared" si="111"/>
        <v>40</v>
      </c>
      <c r="F920" t="s">
        <v>14</v>
      </c>
      <c r="G920">
        <v>700</v>
      </c>
      <c r="H920">
        <f t="shared" si="110"/>
        <v>70</v>
      </c>
      <c r="I920" t="s">
        <v>9</v>
      </c>
      <c r="J920">
        <v>1</v>
      </c>
      <c r="K920" t="s">
        <v>6884</v>
      </c>
      <c r="L920" t="s">
        <v>8</v>
      </c>
      <c r="M920" t="s">
        <v>14</v>
      </c>
      <c r="N920" t="str">
        <f t="shared" si="112"/>
        <v>F</v>
      </c>
      <c r="O920" t="s">
        <v>7873</v>
      </c>
      <c r="P920" t="s">
        <v>7874</v>
      </c>
      <c r="Q920" t="s">
        <v>295</v>
      </c>
      <c r="R920">
        <v>4</v>
      </c>
      <c r="S920">
        <f t="shared" si="113"/>
        <v>2020</v>
      </c>
      <c r="T920" t="s">
        <v>12</v>
      </c>
      <c r="U920">
        <v>1</v>
      </c>
      <c r="V920" t="s">
        <v>949</v>
      </c>
      <c r="W920">
        <f>VLOOKUP(Q920,'PBT Tag Rates'!$A$6:$D$67,4,FALSE)</f>
        <v>0.98961045999999997</v>
      </c>
      <c r="X920">
        <v>1</v>
      </c>
      <c r="Y920" s="8">
        <f t="shared" si="114"/>
        <v>1</v>
      </c>
      <c r="Z920" s="10">
        <f>IFERROR(LOOKUP(H920,{30,43,48,53,58,63,68,73,78,83,88,93,97},{42,47,52,57,62,67,72,77,82,87,92,99,100}),999)</f>
        <v>72</v>
      </c>
      <c r="AA920" s="9">
        <f t="shared" si="115"/>
        <v>2.5</v>
      </c>
      <c r="AB920" s="9">
        <f>IFERROR(IF(I920="AI",AA920-VLOOKUP(Q920,'PBT Tag Rates'!$A$6:$L$53,11,FALSE),AA920-VLOOKUP(Q920,'PBT Tag Rates'!$A$6:$L$53,12,FALSE)),0)</f>
        <v>2.5104986157886811</v>
      </c>
      <c r="AC920" s="9">
        <f t="shared" si="116"/>
        <v>15.121015545636293</v>
      </c>
      <c r="AD920" s="12" t="s">
        <v>676</v>
      </c>
      <c r="AE920" s="8"/>
    </row>
    <row r="921" spans="1:31" x14ac:dyDescent="0.25">
      <c r="A921" t="s">
        <v>2078</v>
      </c>
      <c r="B921" t="s">
        <v>3536</v>
      </c>
      <c r="C921" t="s">
        <v>3537</v>
      </c>
      <c r="D921" s="1">
        <v>45541</v>
      </c>
      <c r="E921">
        <f t="shared" si="111"/>
        <v>40</v>
      </c>
      <c r="F921" t="s">
        <v>6</v>
      </c>
      <c r="G921">
        <v>550</v>
      </c>
      <c r="H921">
        <f t="shared" si="110"/>
        <v>55</v>
      </c>
      <c r="I921" t="s">
        <v>9</v>
      </c>
      <c r="J921" t="s">
        <v>8</v>
      </c>
      <c r="K921" t="s">
        <v>8</v>
      </c>
      <c r="L921" t="s">
        <v>8</v>
      </c>
      <c r="M921" t="s">
        <v>6</v>
      </c>
      <c r="N921" t="str">
        <f t="shared" si="112"/>
        <v>M</v>
      </c>
      <c r="O921" t="s">
        <v>7386</v>
      </c>
      <c r="P921" t="s">
        <v>7875</v>
      </c>
      <c r="Q921" t="s">
        <v>940</v>
      </c>
      <c r="R921">
        <v>3</v>
      </c>
      <c r="S921">
        <f t="shared" si="113"/>
        <v>2021</v>
      </c>
      <c r="T921" t="s">
        <v>12</v>
      </c>
      <c r="U921">
        <v>1</v>
      </c>
      <c r="V921" t="s">
        <v>886</v>
      </c>
      <c r="W921">
        <f>VLOOKUP(Q921,'PBT Tag Rates'!$A$6:$D$67,4,FALSE)</f>
        <v>0.98140000000000005</v>
      </c>
      <c r="X921">
        <v>1</v>
      </c>
      <c r="Y921" s="8">
        <f t="shared" si="114"/>
        <v>1</v>
      </c>
      <c r="Z921" s="10">
        <f>IFERROR(LOOKUP(H921,{30,43,48,53,58,63,68,73,78,83,88,93,97},{42,47,52,57,62,67,72,77,82,87,92,99,100}),999)</f>
        <v>57</v>
      </c>
      <c r="AA921" s="9">
        <f t="shared" si="115"/>
        <v>2.5</v>
      </c>
      <c r="AB921" s="9">
        <f>IFERROR(IF(I921="AI",AA921-VLOOKUP(Q921,'PBT Tag Rates'!$A$6:$L$53,11,FALSE),AA921-VLOOKUP(Q921,'PBT Tag Rates'!$A$6:$L$53,12,FALSE)),0)</f>
        <v>2.5189525168127163</v>
      </c>
      <c r="AC921" s="9">
        <f t="shared" si="116"/>
        <v>15.171934342405097</v>
      </c>
      <c r="AD921" s="12" t="s">
        <v>1969</v>
      </c>
      <c r="AE921" s="8"/>
    </row>
    <row r="922" spans="1:31" x14ac:dyDescent="0.25">
      <c r="A922" t="s">
        <v>2078</v>
      </c>
      <c r="B922" t="s">
        <v>3538</v>
      </c>
      <c r="C922" t="s">
        <v>3539</v>
      </c>
      <c r="D922" s="1">
        <v>45541</v>
      </c>
      <c r="E922">
        <f t="shared" si="111"/>
        <v>40</v>
      </c>
      <c r="F922" t="s">
        <v>14</v>
      </c>
      <c r="G922">
        <v>800</v>
      </c>
      <c r="H922">
        <f t="shared" si="110"/>
        <v>80</v>
      </c>
      <c r="I922" t="s">
        <v>7</v>
      </c>
      <c r="J922" t="s">
        <v>8</v>
      </c>
      <c r="K922" t="s">
        <v>6885</v>
      </c>
      <c r="L922" t="s">
        <v>8</v>
      </c>
      <c r="M922" t="s">
        <v>14</v>
      </c>
      <c r="N922" t="str">
        <f t="shared" si="112"/>
        <v>F</v>
      </c>
      <c r="O922" t="s">
        <v>7876</v>
      </c>
      <c r="P922" t="s">
        <v>7877</v>
      </c>
      <c r="Q922" t="s">
        <v>295</v>
      </c>
      <c r="R922">
        <v>4</v>
      </c>
      <c r="S922">
        <f t="shared" si="113"/>
        <v>2020</v>
      </c>
      <c r="T922" t="s">
        <v>12</v>
      </c>
      <c r="U922">
        <v>0.999999999999996</v>
      </c>
      <c r="V922" t="s">
        <v>886</v>
      </c>
      <c r="W922">
        <f>VLOOKUP(Q922,'PBT Tag Rates'!$A$6:$D$67,4,FALSE)</f>
        <v>0.98961045999999997</v>
      </c>
      <c r="X922">
        <v>1</v>
      </c>
      <c r="Y922" s="8">
        <f t="shared" si="114"/>
        <v>1.0208333333333333</v>
      </c>
      <c r="Z922" s="10">
        <f>IFERROR(LOOKUP(H922,{30,43,48,53,58,63,68,73,78,83,88,93,97},{42,47,52,57,62,67,72,77,82,87,92,99,100}),999)</f>
        <v>82</v>
      </c>
      <c r="AA922" s="9">
        <f t="shared" si="115"/>
        <v>2.552083333333333</v>
      </c>
      <c r="AB922" s="9">
        <f>IFERROR(IF(I922="AI",AA922-VLOOKUP(Q922,'PBT Tag Rates'!$A$6:$L$53,11,FALSE),AA922-VLOOKUP(Q922,'PBT Tag Rates'!$A$6:$L$53,12,FALSE)),0)</f>
        <v>2.5625819491220141</v>
      </c>
      <c r="AC922" s="9">
        <f t="shared" si="116"/>
        <v>15.434719320674812</v>
      </c>
      <c r="AD922" s="12" t="s">
        <v>1969</v>
      </c>
      <c r="AE922" s="8"/>
    </row>
    <row r="923" spans="1:31" x14ac:dyDescent="0.25">
      <c r="A923" t="s">
        <v>2078</v>
      </c>
      <c r="B923" t="s">
        <v>3540</v>
      </c>
      <c r="C923" t="s">
        <v>3541</v>
      </c>
      <c r="D923" s="1">
        <v>45541</v>
      </c>
      <c r="E923">
        <f t="shared" si="111"/>
        <v>40</v>
      </c>
      <c r="F923" t="s">
        <v>6</v>
      </c>
      <c r="G923">
        <v>760</v>
      </c>
      <c r="H923">
        <f t="shared" si="110"/>
        <v>76</v>
      </c>
      <c r="I923" t="s">
        <v>9</v>
      </c>
      <c r="J923">
        <v>1</v>
      </c>
      <c r="K923" t="s">
        <v>8</v>
      </c>
      <c r="L923" t="s">
        <v>8</v>
      </c>
      <c r="M923" t="s">
        <v>6</v>
      </c>
      <c r="N923" t="str">
        <f t="shared" si="112"/>
        <v>M</v>
      </c>
      <c r="O923" t="s">
        <v>189</v>
      </c>
      <c r="P923" t="s">
        <v>190</v>
      </c>
      <c r="Q923" t="s">
        <v>171</v>
      </c>
      <c r="R923">
        <v>5</v>
      </c>
      <c r="S923">
        <f t="shared" si="113"/>
        <v>2019</v>
      </c>
      <c r="T923" t="s">
        <v>12</v>
      </c>
      <c r="U923">
        <v>1</v>
      </c>
      <c r="V923" t="s">
        <v>949</v>
      </c>
      <c r="W923">
        <f>VLOOKUP(Q923,'PBT Tag Rates'!$A$6:$D$67,4,FALSE)</f>
        <v>0.95971980899999998</v>
      </c>
      <c r="X923">
        <v>1</v>
      </c>
      <c r="Y923" s="8">
        <f t="shared" si="114"/>
        <v>1.0104166666666667</v>
      </c>
      <c r="Z923" s="10">
        <f>IFERROR(LOOKUP(H923,{30,43,48,53,58,63,68,73,78,83,88,93,97},{42,47,52,57,62,67,72,77,82,87,92,99,100}),999)</f>
        <v>77</v>
      </c>
      <c r="AA923" s="9">
        <f t="shared" si="115"/>
        <v>2.5260416666666665</v>
      </c>
      <c r="AB923" s="9">
        <f>IFERROR(IF(I923="AI",AA923-VLOOKUP(Q923,'PBT Tag Rates'!$A$6:$L$53,11,FALSE),AA923-VLOOKUP(Q923,'PBT Tag Rates'!$A$6:$L$53,12,FALSE)),0)</f>
        <v>2.5680124487868885</v>
      </c>
      <c r="AC923" s="9">
        <f t="shared" si="116"/>
        <v>15.46742783098297</v>
      </c>
      <c r="AD923" s="12" t="s">
        <v>676</v>
      </c>
      <c r="AE923" s="8"/>
    </row>
    <row r="924" spans="1:31" x14ac:dyDescent="0.25">
      <c r="A924" t="s">
        <v>2078</v>
      </c>
      <c r="B924" t="s">
        <v>3542</v>
      </c>
      <c r="C924" t="s">
        <v>444</v>
      </c>
      <c r="D924" s="1">
        <v>45541</v>
      </c>
      <c r="E924">
        <f t="shared" si="111"/>
        <v>40</v>
      </c>
      <c r="F924" t="s">
        <v>6</v>
      </c>
      <c r="G924">
        <v>860</v>
      </c>
      <c r="H924">
        <f t="shared" si="110"/>
        <v>86</v>
      </c>
      <c r="I924" t="s">
        <v>7</v>
      </c>
      <c r="J924" t="s">
        <v>8</v>
      </c>
      <c r="K924" t="s">
        <v>8</v>
      </c>
      <c r="L924" t="s">
        <v>8</v>
      </c>
      <c r="M924" t="s">
        <v>6</v>
      </c>
      <c r="N924" t="str">
        <f t="shared" si="112"/>
        <v>M</v>
      </c>
      <c r="O924" t="s">
        <v>7878</v>
      </c>
      <c r="P924" t="s">
        <v>7879</v>
      </c>
      <c r="Q924" t="s">
        <v>940</v>
      </c>
      <c r="R924">
        <v>3</v>
      </c>
      <c r="S924">
        <f t="shared" si="113"/>
        <v>2021</v>
      </c>
      <c r="T924" t="s">
        <v>12</v>
      </c>
      <c r="U924">
        <v>0.999999999999999</v>
      </c>
      <c r="V924" t="s">
        <v>889</v>
      </c>
      <c r="W924">
        <f>VLOOKUP(Q924,'PBT Tag Rates'!$A$6:$D$67,4,FALSE)</f>
        <v>0.98140000000000005</v>
      </c>
      <c r="X924">
        <v>1</v>
      </c>
      <c r="Y924" s="8">
        <f t="shared" si="114"/>
        <v>1</v>
      </c>
      <c r="Z924" s="10">
        <f>IFERROR(LOOKUP(H924,{30,43,48,53,58,63,68,73,78,83,88,93,97},{42,47,52,57,62,67,72,77,82,87,92,99,100}),999)</f>
        <v>87</v>
      </c>
      <c r="AA924" s="9">
        <f t="shared" si="115"/>
        <v>2.5</v>
      </c>
      <c r="AB924" s="9">
        <f>IFERROR(IF(I924="AI",AA924-VLOOKUP(Q924,'PBT Tag Rates'!$A$6:$L$53,11,FALSE),AA924-VLOOKUP(Q924,'PBT Tag Rates'!$A$6:$L$53,12,FALSE)),0)</f>
        <v>2.5189525168127167</v>
      </c>
      <c r="AC924" s="9">
        <f t="shared" si="116"/>
        <v>15.1719343424051</v>
      </c>
      <c r="AD924" s="12" t="s">
        <v>1969</v>
      </c>
      <c r="AE924" s="8"/>
    </row>
    <row r="925" spans="1:31" x14ac:dyDescent="0.25">
      <c r="A925" t="s">
        <v>2078</v>
      </c>
      <c r="B925" t="s">
        <v>3543</v>
      </c>
      <c r="C925" t="s">
        <v>445</v>
      </c>
      <c r="D925" s="1">
        <v>45541</v>
      </c>
      <c r="E925">
        <f t="shared" si="111"/>
        <v>40</v>
      </c>
      <c r="F925" t="s">
        <v>14</v>
      </c>
      <c r="G925">
        <v>780</v>
      </c>
      <c r="H925">
        <f t="shared" si="110"/>
        <v>78</v>
      </c>
      <c r="I925" t="s">
        <v>7</v>
      </c>
      <c r="J925" t="s">
        <v>8</v>
      </c>
      <c r="K925" t="s">
        <v>6886</v>
      </c>
      <c r="L925" t="s">
        <v>8</v>
      </c>
      <c r="M925" t="s">
        <v>14</v>
      </c>
      <c r="N925" t="str">
        <f t="shared" si="112"/>
        <v>F</v>
      </c>
      <c r="O925" t="s">
        <v>971</v>
      </c>
      <c r="P925" t="s">
        <v>1234</v>
      </c>
      <c r="Q925" t="s">
        <v>171</v>
      </c>
      <c r="R925">
        <v>5</v>
      </c>
      <c r="S925">
        <f t="shared" si="113"/>
        <v>2019</v>
      </c>
      <c r="T925" t="s">
        <v>12</v>
      </c>
      <c r="U925">
        <v>1</v>
      </c>
      <c r="V925" t="s">
        <v>888</v>
      </c>
      <c r="W925">
        <f>VLOOKUP(Q925,'PBT Tag Rates'!$A$6:$D$67,4,FALSE)</f>
        <v>0.95971980899999998</v>
      </c>
      <c r="X925">
        <v>1</v>
      </c>
      <c r="Y925" s="8">
        <f t="shared" si="114"/>
        <v>1.0208333333333333</v>
      </c>
      <c r="Z925" s="10">
        <f>IFERROR(LOOKUP(H925,{30,43,48,53,58,63,68,73,78,83,88,93,97},{42,47,52,57,62,67,72,77,82,87,92,99,100}),999)</f>
        <v>82</v>
      </c>
      <c r="AA925" s="9">
        <f t="shared" si="115"/>
        <v>2.552083333333333</v>
      </c>
      <c r="AB925" s="9">
        <f>IFERROR(IF(I925="AI",AA925-VLOOKUP(Q925,'PBT Tag Rates'!$A$6:$L$53,11,FALSE),AA925-VLOOKUP(Q925,'PBT Tag Rates'!$A$6:$L$53,12,FALSE)),0)</f>
        <v>2.594054115453555</v>
      </c>
      <c r="AC925" s="9">
        <f t="shared" si="116"/>
        <v>15.62427971850223</v>
      </c>
      <c r="AD925" s="12" t="s">
        <v>1969</v>
      </c>
      <c r="AE925" s="8"/>
    </row>
    <row r="926" spans="1:31" x14ac:dyDescent="0.25">
      <c r="A926" t="s">
        <v>2078</v>
      </c>
      <c r="B926" t="s">
        <v>3544</v>
      </c>
      <c r="C926" t="s">
        <v>3545</v>
      </c>
      <c r="D926" s="1">
        <v>45541</v>
      </c>
      <c r="E926">
        <f t="shared" si="111"/>
        <v>40</v>
      </c>
      <c r="F926" t="s">
        <v>6</v>
      </c>
      <c r="G926">
        <v>460</v>
      </c>
      <c r="H926">
        <f t="shared" si="110"/>
        <v>46</v>
      </c>
      <c r="I926" t="s">
        <v>7</v>
      </c>
      <c r="J926" t="s">
        <v>8</v>
      </c>
      <c r="K926" t="s">
        <v>8</v>
      </c>
      <c r="L926" t="s">
        <v>8</v>
      </c>
      <c r="M926" t="s">
        <v>6</v>
      </c>
      <c r="N926" t="str">
        <f t="shared" si="112"/>
        <v>M</v>
      </c>
      <c r="O926" t="s">
        <v>7682</v>
      </c>
      <c r="P926" t="s">
        <v>7683</v>
      </c>
      <c r="Q926" t="s">
        <v>7200</v>
      </c>
      <c r="R926">
        <v>2</v>
      </c>
      <c r="S926">
        <f t="shared" si="113"/>
        <v>2022</v>
      </c>
      <c r="T926" t="s">
        <v>12</v>
      </c>
      <c r="U926">
        <v>1</v>
      </c>
      <c r="V926" t="s">
        <v>886</v>
      </c>
      <c r="W926">
        <f>VLOOKUP(Q926,'PBT Tag Rates'!$A$6:$D$67,4,FALSE)</f>
        <v>0.98</v>
      </c>
      <c r="X926">
        <v>1</v>
      </c>
      <c r="Y926" s="8">
        <f t="shared" si="114"/>
        <v>1</v>
      </c>
      <c r="Z926" s="10">
        <f>IFERROR(LOOKUP(H926,{30,43,48,53,58,63,68,73,78,83,88,93,97},{42,47,52,57,62,67,72,77,82,87,92,99,100}),999)</f>
        <v>47</v>
      </c>
      <c r="AA926" s="9">
        <f t="shared" si="115"/>
        <v>2.5</v>
      </c>
      <c r="AB926" s="9">
        <f>IFERROR(IF(I926="AI",AA926-VLOOKUP(Q926,'PBT Tag Rates'!$A$6:$L$53,11,FALSE),AA926-VLOOKUP(Q926,'PBT Tag Rates'!$A$6:$L$53,12,FALSE)),0)</f>
        <v>2.5204081632653064</v>
      </c>
      <c r="AC926" s="9">
        <f t="shared" si="116"/>
        <v>15.180701864721238</v>
      </c>
      <c r="AD926" s="12" t="s">
        <v>1969</v>
      </c>
      <c r="AE926" s="8"/>
    </row>
    <row r="927" spans="1:31" x14ac:dyDescent="0.25">
      <c r="A927" t="s">
        <v>2078</v>
      </c>
      <c r="B927" t="s">
        <v>3546</v>
      </c>
      <c r="C927" t="s">
        <v>3547</v>
      </c>
      <c r="D927" s="1">
        <v>45541</v>
      </c>
      <c r="E927">
        <f t="shared" si="111"/>
        <v>40</v>
      </c>
      <c r="F927" t="s">
        <v>6</v>
      </c>
      <c r="G927">
        <v>610</v>
      </c>
      <c r="H927">
        <f t="shared" si="110"/>
        <v>61</v>
      </c>
      <c r="I927" t="s">
        <v>7</v>
      </c>
      <c r="J927" t="s">
        <v>8</v>
      </c>
      <c r="K927" t="s">
        <v>8</v>
      </c>
      <c r="L927" t="s">
        <v>8</v>
      </c>
      <c r="M927" t="s">
        <v>6</v>
      </c>
      <c r="N927" t="str">
        <f t="shared" si="112"/>
        <v>M</v>
      </c>
      <c r="O927" t="s">
        <v>1848</v>
      </c>
      <c r="P927" t="s">
        <v>1849</v>
      </c>
      <c r="Q927" t="s">
        <v>940</v>
      </c>
      <c r="R927">
        <v>3</v>
      </c>
      <c r="S927">
        <f t="shared" si="113"/>
        <v>2021</v>
      </c>
      <c r="T927" t="s">
        <v>12</v>
      </c>
      <c r="U927">
        <v>1</v>
      </c>
      <c r="V927" t="s">
        <v>886</v>
      </c>
      <c r="W927">
        <f>VLOOKUP(Q927,'PBT Tag Rates'!$A$6:$D$67,4,FALSE)</f>
        <v>0.98140000000000005</v>
      </c>
      <c r="X927">
        <v>1</v>
      </c>
      <c r="Y927" s="8">
        <f t="shared" si="114"/>
        <v>1.0476190476190477</v>
      </c>
      <c r="Z927" s="10">
        <f>IFERROR(LOOKUP(H927,{30,43,48,53,58,63,68,73,78,83,88,93,97},{42,47,52,57,62,67,72,77,82,87,92,99,100}),999)</f>
        <v>62</v>
      </c>
      <c r="AA927" s="9">
        <f t="shared" si="115"/>
        <v>2.6190476190476191</v>
      </c>
      <c r="AB927" s="9">
        <f>IFERROR(IF(I927="AI",AA927-VLOOKUP(Q927,'PBT Tag Rates'!$A$6:$L$53,11,FALSE),AA927-VLOOKUP(Q927,'PBT Tag Rates'!$A$6:$L$53,12,FALSE)),0)</f>
        <v>2.6380001358603358</v>
      </c>
      <c r="AC927" s="9">
        <f t="shared" si="116"/>
        <v>15.888971542493147</v>
      </c>
      <c r="AD927" s="12" t="s">
        <v>1969</v>
      </c>
      <c r="AE927" s="8"/>
    </row>
    <row r="928" spans="1:31" x14ac:dyDescent="0.25">
      <c r="A928" t="s">
        <v>2078</v>
      </c>
      <c r="B928" t="s">
        <v>3548</v>
      </c>
      <c r="C928" t="s">
        <v>3549</v>
      </c>
      <c r="D928" s="1">
        <v>45541</v>
      </c>
      <c r="E928">
        <f t="shared" si="111"/>
        <v>40</v>
      </c>
      <c r="F928" t="s">
        <v>14</v>
      </c>
      <c r="G928">
        <v>790</v>
      </c>
      <c r="H928">
        <f t="shared" si="110"/>
        <v>79</v>
      </c>
      <c r="I928" t="s">
        <v>9</v>
      </c>
      <c r="J928">
        <v>1</v>
      </c>
      <c r="K928" t="s">
        <v>8</v>
      </c>
      <c r="L928" t="s">
        <v>8</v>
      </c>
      <c r="M928" t="s">
        <v>14</v>
      </c>
      <c r="N928" t="str">
        <f t="shared" si="112"/>
        <v>F</v>
      </c>
      <c r="O928" t="s">
        <v>1422</v>
      </c>
      <c r="P928" t="s">
        <v>1766</v>
      </c>
      <c r="Q928" t="s">
        <v>295</v>
      </c>
      <c r="R928">
        <v>4</v>
      </c>
      <c r="S928">
        <f t="shared" si="113"/>
        <v>2020</v>
      </c>
      <c r="T928" t="s">
        <v>12</v>
      </c>
      <c r="U928">
        <v>0.999999999999995</v>
      </c>
      <c r="V928" t="s">
        <v>945</v>
      </c>
      <c r="W928">
        <f>VLOOKUP(Q928,'PBT Tag Rates'!$A$6:$D$67,4,FALSE)</f>
        <v>0.98961045999999997</v>
      </c>
      <c r="X928">
        <v>1</v>
      </c>
      <c r="Y928" s="8">
        <f t="shared" si="114"/>
        <v>1.0208333333333333</v>
      </c>
      <c r="Z928" s="10">
        <f>IFERROR(LOOKUP(H928,{30,43,48,53,58,63,68,73,78,83,88,93,97},{42,47,52,57,62,67,72,77,82,87,92,99,100}),999)</f>
        <v>82</v>
      </c>
      <c r="AA928" s="9">
        <f t="shared" si="115"/>
        <v>2.552083333333333</v>
      </c>
      <c r="AB928" s="9">
        <f>IFERROR(IF(I928="AI",AA928-VLOOKUP(Q928,'PBT Tag Rates'!$A$6:$L$53,11,FALSE),AA928-VLOOKUP(Q928,'PBT Tag Rates'!$A$6:$L$53,12,FALSE)),0)</f>
        <v>2.5625819491220141</v>
      </c>
      <c r="AC928" s="9">
        <f t="shared" si="116"/>
        <v>15.434719320674812</v>
      </c>
      <c r="AD928" s="12" t="s">
        <v>1969</v>
      </c>
      <c r="AE928" s="8"/>
    </row>
    <row r="929" spans="1:31" x14ac:dyDescent="0.25">
      <c r="A929" t="s">
        <v>2078</v>
      </c>
      <c r="B929" t="s">
        <v>3550</v>
      </c>
      <c r="C929" t="s">
        <v>3551</v>
      </c>
      <c r="D929" s="1">
        <v>45541</v>
      </c>
      <c r="E929">
        <f t="shared" si="111"/>
        <v>40</v>
      </c>
      <c r="F929" t="s">
        <v>14</v>
      </c>
      <c r="G929">
        <v>690</v>
      </c>
      <c r="H929">
        <f t="shared" si="110"/>
        <v>69</v>
      </c>
      <c r="I929" t="s">
        <v>7</v>
      </c>
      <c r="J929" t="s">
        <v>8</v>
      </c>
      <c r="K929" t="s">
        <v>6887</v>
      </c>
      <c r="L929" t="s">
        <v>8</v>
      </c>
      <c r="M929" t="s">
        <v>14</v>
      </c>
      <c r="N929" t="str">
        <f t="shared" si="112"/>
        <v>F</v>
      </c>
      <c r="O929" t="s">
        <v>1415</v>
      </c>
      <c r="P929" t="s">
        <v>1416</v>
      </c>
      <c r="Q929" t="s">
        <v>295</v>
      </c>
      <c r="R929">
        <v>4</v>
      </c>
      <c r="S929">
        <f t="shared" si="113"/>
        <v>2020</v>
      </c>
      <c r="T929" t="s">
        <v>12</v>
      </c>
      <c r="U929">
        <v>1</v>
      </c>
      <c r="V929" t="s">
        <v>892</v>
      </c>
      <c r="W929">
        <f>VLOOKUP(Q929,'PBT Tag Rates'!$A$6:$D$67,4,FALSE)</f>
        <v>0.98961045999999997</v>
      </c>
      <c r="X929">
        <v>1</v>
      </c>
      <c r="Y929" s="8">
        <f t="shared" si="114"/>
        <v>1</v>
      </c>
      <c r="Z929" s="10">
        <f>IFERROR(LOOKUP(H929,{30,43,48,53,58,63,68,73,78,83,88,93,97},{42,47,52,57,62,67,72,77,82,87,92,99,100}),999)</f>
        <v>72</v>
      </c>
      <c r="AA929" s="9">
        <f t="shared" si="115"/>
        <v>2.5</v>
      </c>
      <c r="AB929" s="9">
        <f>IFERROR(IF(I929="AI",AA929-VLOOKUP(Q929,'PBT Tag Rates'!$A$6:$L$53,11,FALSE),AA929-VLOOKUP(Q929,'PBT Tag Rates'!$A$6:$L$53,12,FALSE)),0)</f>
        <v>2.5104986157886811</v>
      </c>
      <c r="AC929" s="9">
        <f t="shared" si="116"/>
        <v>15.121015545636293</v>
      </c>
      <c r="AD929" s="12" t="s">
        <v>1969</v>
      </c>
      <c r="AE929" s="8"/>
    </row>
    <row r="930" spans="1:31" x14ac:dyDescent="0.25">
      <c r="A930" t="s">
        <v>2078</v>
      </c>
      <c r="B930" t="s">
        <v>3552</v>
      </c>
      <c r="C930" t="s">
        <v>3553</v>
      </c>
      <c r="D930" s="1">
        <v>45541</v>
      </c>
      <c r="E930">
        <f t="shared" si="111"/>
        <v>40</v>
      </c>
      <c r="F930" t="s">
        <v>6</v>
      </c>
      <c r="G930">
        <v>670</v>
      </c>
      <c r="H930">
        <f t="shared" si="110"/>
        <v>67</v>
      </c>
      <c r="I930" t="s">
        <v>9</v>
      </c>
      <c r="J930">
        <v>1</v>
      </c>
      <c r="K930" t="s">
        <v>8</v>
      </c>
      <c r="L930" t="s">
        <v>8</v>
      </c>
      <c r="M930" t="s">
        <v>6</v>
      </c>
      <c r="N930" t="str">
        <f t="shared" si="112"/>
        <v>M</v>
      </c>
      <c r="O930" t="s">
        <v>7418</v>
      </c>
      <c r="P930" t="s">
        <v>7880</v>
      </c>
      <c r="Q930" t="s">
        <v>940</v>
      </c>
      <c r="R930">
        <v>3</v>
      </c>
      <c r="S930">
        <f t="shared" si="113"/>
        <v>2021</v>
      </c>
      <c r="T930" t="s">
        <v>12</v>
      </c>
      <c r="U930">
        <v>1</v>
      </c>
      <c r="V930" t="s">
        <v>941</v>
      </c>
      <c r="W930">
        <f>VLOOKUP(Q930,'PBT Tag Rates'!$A$6:$D$67,4,FALSE)</f>
        <v>0.98140000000000005</v>
      </c>
      <c r="X930">
        <v>1</v>
      </c>
      <c r="Y930" s="8">
        <f t="shared" si="114"/>
        <v>1</v>
      </c>
      <c r="Z930" s="10">
        <f>IFERROR(LOOKUP(H930,{30,43,48,53,58,63,68,73,78,83,88,93,97},{42,47,52,57,62,67,72,77,82,87,92,99,100}),999)</f>
        <v>67</v>
      </c>
      <c r="AA930" s="9">
        <f t="shared" si="115"/>
        <v>2.5</v>
      </c>
      <c r="AB930" s="9">
        <f>IFERROR(IF(I930="AI",AA930-VLOOKUP(Q930,'PBT Tag Rates'!$A$6:$L$53,11,FALSE),AA930-VLOOKUP(Q930,'PBT Tag Rates'!$A$6:$L$53,12,FALSE)),0)</f>
        <v>2.5189525168127163</v>
      </c>
      <c r="AC930" s="9">
        <f t="shared" si="116"/>
        <v>15.171934342405097</v>
      </c>
      <c r="AD930" s="12" t="s">
        <v>1969</v>
      </c>
      <c r="AE930" s="8"/>
    </row>
    <row r="931" spans="1:31" x14ac:dyDescent="0.25">
      <c r="A931" t="s">
        <v>2078</v>
      </c>
      <c r="B931" t="s">
        <v>3554</v>
      </c>
      <c r="C931" t="s">
        <v>3555</v>
      </c>
      <c r="D931" s="1">
        <v>45541</v>
      </c>
      <c r="E931">
        <f t="shared" si="111"/>
        <v>40</v>
      </c>
      <c r="F931" t="s">
        <v>6</v>
      </c>
      <c r="G931">
        <v>710</v>
      </c>
      <c r="H931">
        <f t="shared" si="110"/>
        <v>71</v>
      </c>
      <c r="I931" t="s">
        <v>7</v>
      </c>
      <c r="J931" t="s">
        <v>8</v>
      </c>
      <c r="K931" t="s">
        <v>6888</v>
      </c>
      <c r="L931" t="s">
        <v>18</v>
      </c>
      <c r="M931" t="s">
        <v>269</v>
      </c>
      <c r="N931" t="str">
        <f t="shared" si="112"/>
        <v>M</v>
      </c>
      <c r="O931" t="s">
        <v>394</v>
      </c>
      <c r="P931" t="s">
        <v>394</v>
      </c>
      <c r="Q931" t="s">
        <v>8</v>
      </c>
      <c r="R931" t="s">
        <v>8</v>
      </c>
      <c r="S931" t="str">
        <f t="shared" si="113"/>
        <v>U</v>
      </c>
      <c r="T931" t="s">
        <v>8</v>
      </c>
      <c r="U931" t="s">
        <v>8</v>
      </c>
      <c r="V931" t="s">
        <v>394</v>
      </c>
      <c r="W931" t="e">
        <f>VLOOKUP(Q931,'PBT Tag Rates'!$A$6:$D$67,4,FALSE)</f>
        <v>#N/A</v>
      </c>
      <c r="X931">
        <v>1</v>
      </c>
      <c r="Y931" s="8">
        <f t="shared" si="114"/>
        <v>0</v>
      </c>
      <c r="Z931" s="10">
        <f>IFERROR(LOOKUP(H931,{30,43,48,53,58,63,68,73,78,83,88,93,97},{42,47,52,57,62,67,72,77,82,87,92,99,100}),999)</f>
        <v>72</v>
      </c>
      <c r="AA931" s="9">
        <f t="shared" si="115"/>
        <v>0</v>
      </c>
      <c r="AB931" s="9">
        <f>IFERROR(IF(I931="AI",AA931-VLOOKUP(Q931,'PBT Tag Rates'!$A$6:$L$53,11,FALSE),AA931-VLOOKUP(Q931,'PBT Tag Rates'!$A$6:$L$53,12,FALSE)),0)</f>
        <v>0</v>
      </c>
      <c r="AC931" s="9">
        <f t="shared" si="116"/>
        <v>0</v>
      </c>
      <c r="AD931" s="12" t="s">
        <v>1969</v>
      </c>
      <c r="AE931" s="8"/>
    </row>
    <row r="932" spans="1:31" x14ac:dyDescent="0.25">
      <c r="A932" t="s">
        <v>2078</v>
      </c>
      <c r="B932" t="s">
        <v>3556</v>
      </c>
      <c r="C932" t="s">
        <v>3557</v>
      </c>
      <c r="D932" s="1">
        <v>45541</v>
      </c>
      <c r="E932">
        <f t="shared" si="111"/>
        <v>40</v>
      </c>
      <c r="F932" t="s">
        <v>6</v>
      </c>
      <c r="G932">
        <v>680</v>
      </c>
      <c r="H932">
        <f t="shared" si="110"/>
        <v>68</v>
      </c>
      <c r="I932" t="s">
        <v>7</v>
      </c>
      <c r="J932" t="s">
        <v>8</v>
      </c>
      <c r="K932" t="s">
        <v>8</v>
      </c>
      <c r="L932" t="s">
        <v>8</v>
      </c>
      <c r="M932" t="s">
        <v>14</v>
      </c>
      <c r="N932" t="str">
        <f t="shared" si="112"/>
        <v>F</v>
      </c>
      <c r="O932" t="s">
        <v>7814</v>
      </c>
      <c r="P932" t="s">
        <v>7815</v>
      </c>
      <c r="Q932" t="s">
        <v>940</v>
      </c>
      <c r="R932">
        <v>3</v>
      </c>
      <c r="S932">
        <f t="shared" si="113"/>
        <v>2021</v>
      </c>
      <c r="T932" t="s">
        <v>12</v>
      </c>
      <c r="U932">
        <v>1</v>
      </c>
      <c r="V932" t="s">
        <v>886</v>
      </c>
      <c r="W932">
        <f>VLOOKUP(Q932,'PBT Tag Rates'!$A$6:$D$67,4,FALSE)</f>
        <v>0.98140000000000005</v>
      </c>
      <c r="X932">
        <v>1</v>
      </c>
      <c r="Y932" s="8">
        <f t="shared" si="114"/>
        <v>1</v>
      </c>
      <c r="Z932" s="10">
        <f>IFERROR(LOOKUP(H932,{30,43,48,53,58,63,68,73,78,83,88,93,97},{42,47,52,57,62,67,72,77,82,87,92,99,100}),999)</f>
        <v>72</v>
      </c>
      <c r="AA932" s="9">
        <f t="shared" si="115"/>
        <v>2.5</v>
      </c>
      <c r="AB932" s="9">
        <f>IFERROR(IF(I932="AI",AA932-VLOOKUP(Q932,'PBT Tag Rates'!$A$6:$L$53,11,FALSE),AA932-VLOOKUP(Q932,'PBT Tag Rates'!$A$6:$L$53,12,FALSE)),0)</f>
        <v>2.5189525168127167</v>
      </c>
      <c r="AC932" s="9">
        <f t="shared" si="116"/>
        <v>15.1719343424051</v>
      </c>
      <c r="AD932" s="12" t="s">
        <v>1969</v>
      </c>
      <c r="AE932" s="8"/>
    </row>
    <row r="933" spans="1:31" x14ac:dyDescent="0.25">
      <c r="A933" t="s">
        <v>2078</v>
      </c>
      <c r="B933" t="s">
        <v>3558</v>
      </c>
      <c r="C933" t="s">
        <v>3559</v>
      </c>
      <c r="D933" s="1">
        <v>45541</v>
      </c>
      <c r="E933">
        <f t="shared" si="111"/>
        <v>40</v>
      </c>
      <c r="F933" t="s">
        <v>14</v>
      </c>
      <c r="G933">
        <v>740</v>
      </c>
      <c r="H933">
        <f t="shared" si="110"/>
        <v>74</v>
      </c>
      <c r="I933" t="s">
        <v>7</v>
      </c>
      <c r="J933" t="s">
        <v>8</v>
      </c>
      <c r="K933" t="s">
        <v>6889</v>
      </c>
      <c r="L933" t="s">
        <v>8</v>
      </c>
      <c r="M933" t="s">
        <v>14</v>
      </c>
      <c r="N933" t="str">
        <f t="shared" si="112"/>
        <v>F</v>
      </c>
      <c r="O933" t="s">
        <v>7345</v>
      </c>
      <c r="P933" t="s">
        <v>7346</v>
      </c>
      <c r="Q933" t="s">
        <v>295</v>
      </c>
      <c r="R933">
        <v>4</v>
      </c>
      <c r="S933">
        <f t="shared" si="113"/>
        <v>2020</v>
      </c>
      <c r="T933" t="s">
        <v>12</v>
      </c>
      <c r="U933">
        <v>1</v>
      </c>
      <c r="V933" t="s">
        <v>886</v>
      </c>
      <c r="W933">
        <f>VLOOKUP(Q933,'PBT Tag Rates'!$A$6:$D$67,4,FALSE)</f>
        <v>0.98961045999999997</v>
      </c>
      <c r="X933">
        <v>1</v>
      </c>
      <c r="Y933" s="8">
        <f t="shared" si="114"/>
        <v>1</v>
      </c>
      <c r="Z933" s="10">
        <f>IFERROR(LOOKUP(H933,{30,43,48,53,58,63,68,73,78,83,88,93,97},{42,47,52,57,62,67,72,77,82,87,92,99,100}),999)</f>
        <v>77</v>
      </c>
      <c r="AA933" s="9">
        <f t="shared" si="115"/>
        <v>2.5</v>
      </c>
      <c r="AB933" s="9">
        <f>IFERROR(IF(I933="AI",AA933-VLOOKUP(Q933,'PBT Tag Rates'!$A$6:$L$53,11,FALSE),AA933-VLOOKUP(Q933,'PBT Tag Rates'!$A$6:$L$53,12,FALSE)),0)</f>
        <v>2.5104986157886811</v>
      </c>
      <c r="AC933" s="9">
        <f t="shared" si="116"/>
        <v>15.121015545636293</v>
      </c>
      <c r="AD933" s="12" t="s">
        <v>1969</v>
      </c>
      <c r="AE933" s="8"/>
    </row>
    <row r="934" spans="1:31" x14ac:dyDescent="0.25">
      <c r="A934" t="s">
        <v>2078</v>
      </c>
      <c r="B934" t="s">
        <v>3560</v>
      </c>
      <c r="C934" t="s">
        <v>3561</v>
      </c>
      <c r="D934" s="1">
        <v>45541</v>
      </c>
      <c r="E934">
        <f t="shared" si="111"/>
        <v>40</v>
      </c>
      <c r="F934" t="s">
        <v>14</v>
      </c>
      <c r="G934">
        <v>760</v>
      </c>
      <c r="H934">
        <f t="shared" si="110"/>
        <v>76</v>
      </c>
      <c r="I934" t="s">
        <v>9</v>
      </c>
      <c r="J934">
        <v>1</v>
      </c>
      <c r="K934" t="s">
        <v>8</v>
      </c>
      <c r="L934" t="s">
        <v>8</v>
      </c>
      <c r="M934" t="s">
        <v>14</v>
      </c>
      <c r="N934" t="str">
        <f t="shared" si="112"/>
        <v>F</v>
      </c>
      <c r="O934" t="s">
        <v>7881</v>
      </c>
      <c r="P934" t="s">
        <v>7882</v>
      </c>
      <c r="Q934" t="s">
        <v>295</v>
      </c>
      <c r="R934">
        <v>4</v>
      </c>
      <c r="S934">
        <f t="shared" si="113"/>
        <v>2020</v>
      </c>
      <c r="T934" t="s">
        <v>12</v>
      </c>
      <c r="U934">
        <v>1</v>
      </c>
      <c r="V934" t="s">
        <v>949</v>
      </c>
      <c r="W934">
        <f>VLOOKUP(Q934,'PBT Tag Rates'!$A$6:$D$67,4,FALSE)</f>
        <v>0.98961045999999997</v>
      </c>
      <c r="X934">
        <v>1</v>
      </c>
      <c r="Y934" s="8">
        <f t="shared" si="114"/>
        <v>1</v>
      </c>
      <c r="Z934" s="10">
        <f>IFERROR(LOOKUP(H934,{30,43,48,53,58,63,68,73,78,83,88,93,97},{42,47,52,57,62,67,72,77,82,87,92,99,100}),999)</f>
        <v>77</v>
      </c>
      <c r="AA934" s="9">
        <f t="shared" si="115"/>
        <v>2.5</v>
      </c>
      <c r="AB934" s="9">
        <f>IFERROR(IF(I934="AI",AA934-VLOOKUP(Q934,'PBT Tag Rates'!$A$6:$L$53,11,FALSE),AA934-VLOOKUP(Q934,'PBT Tag Rates'!$A$6:$L$53,12,FALSE)),0)</f>
        <v>2.5104986157886811</v>
      </c>
      <c r="AC934" s="9">
        <f t="shared" si="116"/>
        <v>15.121015545636293</v>
      </c>
      <c r="AD934" s="12" t="s">
        <v>676</v>
      </c>
      <c r="AE934" s="8"/>
    </row>
    <row r="935" spans="1:31" x14ac:dyDescent="0.25">
      <c r="A935" t="s">
        <v>2078</v>
      </c>
      <c r="B935" t="s">
        <v>3562</v>
      </c>
      <c r="C935" t="s">
        <v>3563</v>
      </c>
      <c r="D935" s="1">
        <v>45541</v>
      </c>
      <c r="E935">
        <f t="shared" si="111"/>
        <v>40</v>
      </c>
      <c r="F935" t="s">
        <v>6</v>
      </c>
      <c r="G935">
        <v>510</v>
      </c>
      <c r="H935">
        <f t="shared" si="110"/>
        <v>51</v>
      </c>
      <c r="I935" t="s">
        <v>9</v>
      </c>
      <c r="J935">
        <v>1</v>
      </c>
      <c r="K935" t="s">
        <v>8</v>
      </c>
      <c r="L935" t="s">
        <v>8</v>
      </c>
      <c r="M935" t="s">
        <v>6</v>
      </c>
      <c r="N935" t="str">
        <f t="shared" si="112"/>
        <v>M</v>
      </c>
      <c r="O935" t="s">
        <v>7883</v>
      </c>
      <c r="P935" t="s">
        <v>7884</v>
      </c>
      <c r="Q935" t="s">
        <v>940</v>
      </c>
      <c r="R935">
        <v>3</v>
      </c>
      <c r="S935">
        <f t="shared" si="113"/>
        <v>2021</v>
      </c>
      <c r="T935" t="s">
        <v>12</v>
      </c>
      <c r="U935">
        <v>1</v>
      </c>
      <c r="V935" t="s">
        <v>889</v>
      </c>
      <c r="W935">
        <f>VLOOKUP(Q935,'PBT Tag Rates'!$A$6:$D$67,4,FALSE)</f>
        <v>0.98140000000000005</v>
      </c>
      <c r="X935">
        <v>1</v>
      </c>
      <c r="Y935" s="8">
        <f t="shared" si="114"/>
        <v>1</v>
      </c>
      <c r="Z935" s="10">
        <f>IFERROR(LOOKUP(H935,{30,43,48,53,58,63,68,73,78,83,88,93,97},{42,47,52,57,62,67,72,77,82,87,92,99,100}),999)</f>
        <v>52</v>
      </c>
      <c r="AA935" s="9">
        <f t="shared" si="115"/>
        <v>2.5</v>
      </c>
      <c r="AB935" s="9">
        <f>IFERROR(IF(I935="AI",AA935-VLOOKUP(Q935,'PBT Tag Rates'!$A$6:$L$53,11,FALSE),AA935-VLOOKUP(Q935,'PBT Tag Rates'!$A$6:$L$53,12,FALSE)),0)</f>
        <v>2.5189525168127163</v>
      </c>
      <c r="AC935" s="9">
        <f t="shared" si="116"/>
        <v>15.171934342405097</v>
      </c>
      <c r="AD935" s="12" t="s">
        <v>1969</v>
      </c>
      <c r="AE935" s="8"/>
    </row>
    <row r="936" spans="1:31" x14ac:dyDescent="0.25">
      <c r="A936" t="s">
        <v>2078</v>
      </c>
      <c r="B936" t="s">
        <v>3564</v>
      </c>
      <c r="C936" t="s">
        <v>449</v>
      </c>
      <c r="D936" s="1">
        <v>45541</v>
      </c>
      <c r="E936">
        <f t="shared" si="111"/>
        <v>40</v>
      </c>
      <c r="F936" t="s">
        <v>14</v>
      </c>
      <c r="G936">
        <v>720</v>
      </c>
      <c r="H936">
        <f t="shared" si="110"/>
        <v>72</v>
      </c>
      <c r="I936" t="s">
        <v>9</v>
      </c>
      <c r="J936" t="s">
        <v>8</v>
      </c>
      <c r="K936" t="s">
        <v>8</v>
      </c>
      <c r="L936" t="s">
        <v>8</v>
      </c>
      <c r="M936" t="s">
        <v>14</v>
      </c>
      <c r="N936" t="str">
        <f t="shared" si="112"/>
        <v>F</v>
      </c>
      <c r="O936" t="s">
        <v>8</v>
      </c>
      <c r="P936" t="s">
        <v>8</v>
      </c>
      <c r="Q936" t="s">
        <v>11</v>
      </c>
      <c r="R936" t="s">
        <v>8</v>
      </c>
      <c r="S936" t="str">
        <f t="shared" si="113"/>
        <v>U</v>
      </c>
      <c r="T936" t="s">
        <v>12</v>
      </c>
      <c r="U936">
        <v>0.999999999999997</v>
      </c>
      <c r="V936" t="s">
        <v>8</v>
      </c>
      <c r="W936">
        <f>VLOOKUP(Q936,'PBT Tag Rates'!$A$6:$D$67,4,FALSE)</f>
        <v>1</v>
      </c>
      <c r="X936">
        <v>1</v>
      </c>
      <c r="Y936" s="8">
        <f t="shared" si="114"/>
        <v>1</v>
      </c>
      <c r="Z936" s="10">
        <f>IFERROR(LOOKUP(H936,{30,43,48,53,58,63,68,73,78,83,88,93,97},{42,47,52,57,62,67,72,77,82,87,92,99,100}),999)</f>
        <v>72</v>
      </c>
      <c r="AA936" s="9">
        <f t="shared" si="115"/>
        <v>2.5</v>
      </c>
      <c r="AB936" s="9">
        <f>IFERROR(IF(I936="AI",AA936-VLOOKUP(Q936,'PBT Tag Rates'!$A$6:$L$53,11,FALSE),AA936-VLOOKUP(Q936,'PBT Tag Rates'!$A$6:$L$53,12,FALSE)),0)</f>
        <v>1.9837225576494779</v>
      </c>
      <c r="AC936" s="9">
        <f t="shared" si="116"/>
        <v>11.948184095303249</v>
      </c>
      <c r="AD936" s="12" t="s">
        <v>1969</v>
      </c>
      <c r="AE936" s="8"/>
    </row>
    <row r="937" spans="1:31" x14ac:dyDescent="0.25">
      <c r="A937" t="s">
        <v>2078</v>
      </c>
      <c r="B937" t="s">
        <v>3565</v>
      </c>
      <c r="C937" t="s">
        <v>3566</v>
      </c>
      <c r="D937" s="1">
        <v>45541</v>
      </c>
      <c r="E937">
        <f t="shared" si="111"/>
        <v>40</v>
      </c>
      <c r="F937" t="s">
        <v>6</v>
      </c>
      <c r="G937">
        <v>650</v>
      </c>
      <c r="H937">
        <f t="shared" si="110"/>
        <v>65</v>
      </c>
      <c r="I937" t="s">
        <v>9</v>
      </c>
      <c r="J937">
        <v>1</v>
      </c>
      <c r="K937" t="s">
        <v>8</v>
      </c>
      <c r="L937" t="s">
        <v>8</v>
      </c>
      <c r="M937" t="s">
        <v>6</v>
      </c>
      <c r="N937" t="str">
        <f t="shared" si="112"/>
        <v>M</v>
      </c>
      <c r="O937" t="s">
        <v>7762</v>
      </c>
      <c r="P937" t="s">
        <v>7885</v>
      </c>
      <c r="Q937" t="s">
        <v>940</v>
      </c>
      <c r="R937">
        <v>3</v>
      </c>
      <c r="S937">
        <f t="shared" si="113"/>
        <v>2021</v>
      </c>
      <c r="T937" t="s">
        <v>12</v>
      </c>
      <c r="U937">
        <v>1</v>
      </c>
      <c r="V937" t="s">
        <v>888</v>
      </c>
      <c r="W937">
        <f>VLOOKUP(Q937,'PBT Tag Rates'!$A$6:$D$67,4,FALSE)</f>
        <v>0.98140000000000005</v>
      </c>
      <c r="X937">
        <v>1</v>
      </c>
      <c r="Y937" s="8">
        <f t="shared" si="114"/>
        <v>1</v>
      </c>
      <c r="Z937" s="10">
        <f>IFERROR(LOOKUP(H937,{30,43,48,53,58,63,68,73,78,83,88,93,97},{42,47,52,57,62,67,72,77,82,87,92,99,100}),999)</f>
        <v>67</v>
      </c>
      <c r="AA937" s="9">
        <f t="shared" si="115"/>
        <v>2.5</v>
      </c>
      <c r="AB937" s="9">
        <f>IFERROR(IF(I937="AI",AA937-VLOOKUP(Q937,'PBT Tag Rates'!$A$6:$L$53,11,FALSE),AA937-VLOOKUP(Q937,'PBT Tag Rates'!$A$6:$L$53,12,FALSE)),0)</f>
        <v>2.5189525168127163</v>
      </c>
      <c r="AC937" s="9">
        <f t="shared" si="116"/>
        <v>15.171934342405097</v>
      </c>
      <c r="AD937" s="12" t="s">
        <v>1969</v>
      </c>
      <c r="AE937" s="8"/>
    </row>
    <row r="938" spans="1:31" x14ac:dyDescent="0.25">
      <c r="A938" t="s">
        <v>2078</v>
      </c>
      <c r="B938" t="s">
        <v>3567</v>
      </c>
      <c r="C938" t="s">
        <v>450</v>
      </c>
      <c r="D938" s="1">
        <v>45541</v>
      </c>
      <c r="E938">
        <f t="shared" si="111"/>
        <v>40</v>
      </c>
      <c r="F938" t="s">
        <v>6</v>
      </c>
      <c r="G938">
        <v>710</v>
      </c>
      <c r="H938">
        <f t="shared" si="110"/>
        <v>71</v>
      </c>
      <c r="I938" t="s">
        <v>9</v>
      </c>
      <c r="J938">
        <v>1</v>
      </c>
      <c r="K938" t="s">
        <v>8</v>
      </c>
      <c r="L938" t="s">
        <v>8</v>
      </c>
      <c r="M938" t="s">
        <v>6</v>
      </c>
      <c r="N938" t="str">
        <f t="shared" si="112"/>
        <v>M</v>
      </c>
      <c r="O938" t="s">
        <v>7886</v>
      </c>
      <c r="P938" t="s">
        <v>7887</v>
      </c>
      <c r="Q938" t="s">
        <v>295</v>
      </c>
      <c r="R938">
        <v>4</v>
      </c>
      <c r="S938">
        <f t="shared" si="113"/>
        <v>2020</v>
      </c>
      <c r="T938" t="s">
        <v>12</v>
      </c>
      <c r="U938">
        <v>1</v>
      </c>
      <c r="V938" t="s">
        <v>941</v>
      </c>
      <c r="W938">
        <f>VLOOKUP(Q938,'PBT Tag Rates'!$A$6:$D$67,4,FALSE)</f>
        <v>0.98961045999999997</v>
      </c>
      <c r="X938">
        <v>1</v>
      </c>
      <c r="Y938" s="8">
        <f t="shared" si="114"/>
        <v>1.028169014084507</v>
      </c>
      <c r="Z938" s="10">
        <f>IFERROR(LOOKUP(H938,{30,43,48,53,58,63,68,73,78,83,88,93,97},{42,47,52,57,62,67,72,77,82,87,92,99,100}),999)</f>
        <v>72</v>
      </c>
      <c r="AA938" s="9">
        <f t="shared" si="115"/>
        <v>2.5704225352112675</v>
      </c>
      <c r="AB938" s="9">
        <f>IFERROR(IF(I938="AI",AA938-VLOOKUP(Q938,'PBT Tag Rates'!$A$6:$L$53,11,FALSE),AA938-VLOOKUP(Q938,'PBT Tag Rates'!$A$6:$L$53,12,FALSE)),0)</f>
        <v>2.5809211509999486</v>
      </c>
      <c r="AC938" s="9">
        <f t="shared" si="116"/>
        <v>15.545178396392602</v>
      </c>
      <c r="AD938" s="12" t="s">
        <v>1969</v>
      </c>
      <c r="AE938" s="8"/>
    </row>
    <row r="939" spans="1:31" x14ac:dyDescent="0.25">
      <c r="A939" t="s">
        <v>2078</v>
      </c>
      <c r="B939" t="s">
        <v>3568</v>
      </c>
      <c r="C939" t="s">
        <v>3569</v>
      </c>
      <c r="D939" s="1">
        <v>45541</v>
      </c>
      <c r="E939">
        <f t="shared" si="111"/>
        <v>40</v>
      </c>
      <c r="F939" t="s">
        <v>6</v>
      </c>
      <c r="G939">
        <v>600</v>
      </c>
      <c r="H939">
        <f t="shared" si="110"/>
        <v>60</v>
      </c>
      <c r="I939" t="s">
        <v>9</v>
      </c>
      <c r="J939">
        <v>1</v>
      </c>
      <c r="K939" t="s">
        <v>8</v>
      </c>
      <c r="L939" t="s">
        <v>8</v>
      </c>
      <c r="M939" t="s">
        <v>6</v>
      </c>
      <c r="N939" t="str">
        <f t="shared" si="112"/>
        <v>M</v>
      </c>
      <c r="O939" t="s">
        <v>1889</v>
      </c>
      <c r="P939" t="s">
        <v>1890</v>
      </c>
      <c r="Q939" t="s">
        <v>940</v>
      </c>
      <c r="R939">
        <v>3</v>
      </c>
      <c r="S939">
        <f t="shared" si="113"/>
        <v>2021</v>
      </c>
      <c r="T939" t="s">
        <v>12</v>
      </c>
      <c r="U939">
        <v>1</v>
      </c>
      <c r="V939" t="s">
        <v>945</v>
      </c>
      <c r="W939">
        <f>VLOOKUP(Q939,'PBT Tag Rates'!$A$6:$D$67,4,FALSE)</f>
        <v>0.98140000000000005</v>
      </c>
      <c r="X939">
        <v>1</v>
      </c>
      <c r="Y939" s="8">
        <f t="shared" si="114"/>
        <v>1.0476190476190477</v>
      </c>
      <c r="Z939" s="10">
        <f>IFERROR(LOOKUP(H939,{30,43,48,53,58,63,68,73,78,83,88,93,97},{42,47,52,57,62,67,72,77,82,87,92,99,100}),999)</f>
        <v>62</v>
      </c>
      <c r="AA939" s="9">
        <f t="shared" si="115"/>
        <v>2.6190476190476191</v>
      </c>
      <c r="AB939" s="9">
        <f>IFERROR(IF(I939="AI",AA939-VLOOKUP(Q939,'PBT Tag Rates'!$A$6:$L$53,11,FALSE),AA939-VLOOKUP(Q939,'PBT Tag Rates'!$A$6:$L$53,12,FALSE)),0)</f>
        <v>2.6380001358603353</v>
      </c>
      <c r="AC939" s="9">
        <f t="shared" si="116"/>
        <v>15.888971542493145</v>
      </c>
      <c r="AD939" s="12" t="s">
        <v>1969</v>
      </c>
      <c r="AE939" s="8"/>
    </row>
    <row r="940" spans="1:31" x14ac:dyDescent="0.25">
      <c r="A940" t="s">
        <v>2078</v>
      </c>
      <c r="B940" t="s">
        <v>3570</v>
      </c>
      <c r="C940" t="s">
        <v>3571</v>
      </c>
      <c r="D940" s="1">
        <v>45541</v>
      </c>
      <c r="E940">
        <f t="shared" si="111"/>
        <v>40</v>
      </c>
      <c r="F940" t="s">
        <v>6</v>
      </c>
      <c r="G940">
        <v>460</v>
      </c>
      <c r="H940">
        <f t="shared" si="110"/>
        <v>46</v>
      </c>
      <c r="I940" t="s">
        <v>9</v>
      </c>
      <c r="J940">
        <v>1</v>
      </c>
      <c r="K940" t="s">
        <v>8</v>
      </c>
      <c r="L940" t="s">
        <v>8</v>
      </c>
      <c r="M940" t="s">
        <v>6</v>
      </c>
      <c r="N940" t="str">
        <f t="shared" si="112"/>
        <v>M</v>
      </c>
      <c r="O940" t="s">
        <v>8</v>
      </c>
      <c r="P940" t="s">
        <v>8</v>
      </c>
      <c r="Q940" t="s">
        <v>11</v>
      </c>
      <c r="R940" t="s">
        <v>8</v>
      </c>
      <c r="S940" t="str">
        <f t="shared" si="113"/>
        <v>U</v>
      </c>
      <c r="T940" t="s">
        <v>12</v>
      </c>
      <c r="U940">
        <v>1</v>
      </c>
      <c r="V940" t="s">
        <v>8</v>
      </c>
      <c r="W940">
        <f>VLOOKUP(Q940,'PBT Tag Rates'!$A$6:$D$67,4,FALSE)</f>
        <v>1</v>
      </c>
      <c r="X940">
        <v>1</v>
      </c>
      <c r="Y940" s="8">
        <f t="shared" si="114"/>
        <v>1</v>
      </c>
      <c r="Z940" s="10">
        <f>IFERROR(LOOKUP(H940,{30,43,48,53,58,63,68,73,78,83,88,93,97},{42,47,52,57,62,67,72,77,82,87,92,99,100}),999)</f>
        <v>47</v>
      </c>
      <c r="AA940" s="9">
        <f t="shared" si="115"/>
        <v>2.5</v>
      </c>
      <c r="AB940" s="9">
        <f>IFERROR(IF(I940="AI",AA940-VLOOKUP(Q940,'PBT Tag Rates'!$A$6:$L$53,11,FALSE),AA940-VLOOKUP(Q940,'PBT Tag Rates'!$A$6:$L$53,12,FALSE)),0)</f>
        <v>1.9837225576494779</v>
      </c>
      <c r="AC940" s="9">
        <f t="shared" si="116"/>
        <v>11.948184095303249</v>
      </c>
      <c r="AD940" s="12" t="s">
        <v>1969</v>
      </c>
      <c r="AE940" s="8"/>
    </row>
    <row r="941" spans="1:31" x14ac:dyDescent="0.25">
      <c r="A941" t="s">
        <v>2078</v>
      </c>
      <c r="B941" t="s">
        <v>3572</v>
      </c>
      <c r="C941" t="s">
        <v>3573</v>
      </c>
      <c r="D941" s="1">
        <v>45541</v>
      </c>
      <c r="E941">
        <f t="shared" si="111"/>
        <v>40</v>
      </c>
      <c r="F941" t="s">
        <v>14</v>
      </c>
      <c r="G941">
        <v>690</v>
      </c>
      <c r="H941">
        <f t="shared" si="110"/>
        <v>69</v>
      </c>
      <c r="I941" t="s">
        <v>9</v>
      </c>
      <c r="J941">
        <v>1</v>
      </c>
      <c r="K941" t="s">
        <v>8</v>
      </c>
      <c r="L941" t="s">
        <v>8</v>
      </c>
      <c r="M941" t="s">
        <v>14</v>
      </c>
      <c r="N941" t="str">
        <f t="shared" si="112"/>
        <v>F</v>
      </c>
      <c r="O941" t="s">
        <v>7888</v>
      </c>
      <c r="P941" t="s">
        <v>7889</v>
      </c>
      <c r="Q941" t="s">
        <v>940</v>
      </c>
      <c r="R941">
        <v>3</v>
      </c>
      <c r="S941">
        <f t="shared" si="113"/>
        <v>2021</v>
      </c>
      <c r="T941" t="s">
        <v>12</v>
      </c>
      <c r="U941">
        <v>0.999999999999999</v>
      </c>
      <c r="V941" t="s">
        <v>945</v>
      </c>
      <c r="W941">
        <f>VLOOKUP(Q941,'PBT Tag Rates'!$A$6:$D$67,4,FALSE)</f>
        <v>0.98140000000000005</v>
      </c>
      <c r="X941">
        <v>1</v>
      </c>
      <c r="Y941" s="8">
        <f t="shared" si="114"/>
        <v>1</v>
      </c>
      <c r="Z941" s="10">
        <f>IFERROR(LOOKUP(H941,{30,43,48,53,58,63,68,73,78,83,88,93,97},{42,47,52,57,62,67,72,77,82,87,92,99,100}),999)</f>
        <v>72</v>
      </c>
      <c r="AA941" s="9">
        <f t="shared" si="115"/>
        <v>2.5</v>
      </c>
      <c r="AB941" s="9">
        <f>IFERROR(IF(I941="AI",AA941-VLOOKUP(Q941,'PBT Tag Rates'!$A$6:$L$53,11,FALSE),AA941-VLOOKUP(Q941,'PBT Tag Rates'!$A$6:$L$53,12,FALSE)),0)</f>
        <v>2.5189525168127163</v>
      </c>
      <c r="AC941" s="9">
        <f t="shared" si="116"/>
        <v>15.171934342405097</v>
      </c>
      <c r="AD941" s="12" t="s">
        <v>1969</v>
      </c>
      <c r="AE941" s="8"/>
    </row>
    <row r="942" spans="1:31" x14ac:dyDescent="0.25">
      <c r="A942" t="s">
        <v>2078</v>
      </c>
      <c r="B942" t="s">
        <v>3574</v>
      </c>
      <c r="C942" t="s">
        <v>3575</v>
      </c>
      <c r="D942" s="1">
        <v>45542</v>
      </c>
      <c r="E942">
        <f t="shared" si="111"/>
        <v>18</v>
      </c>
      <c r="F942" t="s">
        <v>6</v>
      </c>
      <c r="G942">
        <v>470</v>
      </c>
      <c r="H942">
        <f t="shared" si="110"/>
        <v>47</v>
      </c>
      <c r="I942" t="s">
        <v>7</v>
      </c>
      <c r="J942" t="s">
        <v>8</v>
      </c>
      <c r="K942" t="s">
        <v>8</v>
      </c>
      <c r="L942" t="s">
        <v>8</v>
      </c>
      <c r="M942" t="s">
        <v>6</v>
      </c>
      <c r="N942" t="str">
        <f t="shared" si="112"/>
        <v>M</v>
      </c>
      <c r="O942" t="s">
        <v>7584</v>
      </c>
      <c r="P942" t="s">
        <v>7585</v>
      </c>
      <c r="Q942" t="s">
        <v>7200</v>
      </c>
      <c r="R942">
        <v>2</v>
      </c>
      <c r="S942">
        <f t="shared" si="113"/>
        <v>2022</v>
      </c>
      <c r="T942" t="s">
        <v>12</v>
      </c>
      <c r="U942">
        <v>0.999999999999998</v>
      </c>
      <c r="V942" t="s">
        <v>886</v>
      </c>
      <c r="W942">
        <f>VLOOKUP(Q942,'PBT Tag Rates'!$A$6:$D$67,4,FALSE)</f>
        <v>0.98</v>
      </c>
      <c r="X942">
        <v>1</v>
      </c>
      <c r="Y942" s="8">
        <f t="shared" si="114"/>
        <v>1</v>
      </c>
      <c r="Z942" s="10">
        <f>IFERROR(LOOKUP(H942,{30,43,48,53,58,63,68,73,78,83,88,93,97},{42,47,52,57,62,67,72,77,82,87,92,99,100}),999)</f>
        <v>47</v>
      </c>
      <c r="AA942" s="9">
        <f t="shared" si="115"/>
        <v>5.5555555555555554</v>
      </c>
      <c r="AB942" s="9">
        <f>IFERROR(IF(I942="AI",AA942-VLOOKUP(Q942,'PBT Tag Rates'!$A$6:$L$53,11,FALSE),AA942-VLOOKUP(Q942,'PBT Tag Rates'!$A$6:$L$53,12,FALSE)),0)</f>
        <v>5.5759637188208613</v>
      </c>
      <c r="AC942" s="9">
        <f t="shared" si="116"/>
        <v>16.757789085249826</v>
      </c>
      <c r="AD942" s="12" t="s">
        <v>1969</v>
      </c>
      <c r="AE942" s="8"/>
    </row>
    <row r="943" spans="1:31" x14ac:dyDescent="0.25">
      <c r="A943" t="s">
        <v>2078</v>
      </c>
      <c r="B943" t="s">
        <v>3576</v>
      </c>
      <c r="C943" t="s">
        <v>3577</v>
      </c>
      <c r="D943" s="1">
        <v>45542</v>
      </c>
      <c r="E943">
        <f t="shared" si="111"/>
        <v>18</v>
      </c>
      <c r="F943" t="s">
        <v>6</v>
      </c>
      <c r="G943">
        <v>570</v>
      </c>
      <c r="H943">
        <f t="shared" si="110"/>
        <v>57</v>
      </c>
      <c r="I943" t="s">
        <v>7</v>
      </c>
      <c r="J943" t="s">
        <v>8</v>
      </c>
      <c r="K943" t="s">
        <v>8</v>
      </c>
      <c r="L943" t="s">
        <v>8</v>
      </c>
      <c r="M943" t="s">
        <v>6</v>
      </c>
      <c r="N943" t="str">
        <f t="shared" si="112"/>
        <v>M</v>
      </c>
      <c r="O943" t="s">
        <v>1945</v>
      </c>
      <c r="P943" t="s">
        <v>1711</v>
      </c>
      <c r="Q943" t="s">
        <v>940</v>
      </c>
      <c r="R943">
        <v>3</v>
      </c>
      <c r="S943">
        <f t="shared" si="113"/>
        <v>2021</v>
      </c>
      <c r="T943" t="s">
        <v>12</v>
      </c>
      <c r="U943">
        <v>1</v>
      </c>
      <c r="V943" t="s">
        <v>893</v>
      </c>
      <c r="W943">
        <f>VLOOKUP(Q943,'PBT Tag Rates'!$A$6:$D$67,4,FALSE)</f>
        <v>0.98140000000000005</v>
      </c>
      <c r="X943">
        <v>1</v>
      </c>
      <c r="Y943" s="8">
        <f t="shared" si="114"/>
        <v>1.03125</v>
      </c>
      <c r="Z943" s="10">
        <f>IFERROR(LOOKUP(H943,{30,43,48,53,58,63,68,73,78,83,88,93,97},{42,47,52,57,62,67,72,77,82,87,92,99,100}),999)</f>
        <v>57</v>
      </c>
      <c r="AA943" s="9">
        <f t="shared" si="115"/>
        <v>5.729166666666667</v>
      </c>
      <c r="AB943" s="9">
        <f>IFERROR(IF(I943="AI",AA943-VLOOKUP(Q943,'PBT Tag Rates'!$A$6:$L$53,11,FALSE),AA943-VLOOKUP(Q943,'PBT Tag Rates'!$A$6:$L$53,12,FALSE)),0)</f>
        <v>5.7481191834793837</v>
      </c>
      <c r="AC943" s="9">
        <f t="shared" si="116"/>
        <v>17.275178564826781</v>
      </c>
      <c r="AD943" s="12" t="s">
        <v>1969</v>
      </c>
      <c r="AE943" s="8"/>
    </row>
    <row r="944" spans="1:31" x14ac:dyDescent="0.25">
      <c r="A944" t="s">
        <v>2078</v>
      </c>
      <c r="B944" t="s">
        <v>3578</v>
      </c>
      <c r="C944" t="s">
        <v>3579</v>
      </c>
      <c r="D944" s="1">
        <v>45542</v>
      </c>
      <c r="E944">
        <f t="shared" si="111"/>
        <v>18</v>
      </c>
      <c r="F944" t="s">
        <v>14</v>
      </c>
      <c r="G944">
        <v>840</v>
      </c>
      <c r="H944">
        <f t="shared" si="110"/>
        <v>84</v>
      </c>
      <c r="I944" t="s">
        <v>7</v>
      </c>
      <c r="J944" t="s">
        <v>8</v>
      </c>
      <c r="K944" t="s">
        <v>6890</v>
      </c>
      <c r="L944" t="s">
        <v>8</v>
      </c>
      <c r="M944" t="s">
        <v>14</v>
      </c>
      <c r="N944" t="str">
        <f t="shared" si="112"/>
        <v>F</v>
      </c>
      <c r="O944" t="s">
        <v>7890</v>
      </c>
      <c r="P944" t="s">
        <v>7891</v>
      </c>
      <c r="Q944" t="s">
        <v>295</v>
      </c>
      <c r="R944">
        <v>4</v>
      </c>
      <c r="S944">
        <f t="shared" si="113"/>
        <v>2020</v>
      </c>
      <c r="T944" t="s">
        <v>12</v>
      </c>
      <c r="U944">
        <v>1</v>
      </c>
      <c r="V944" t="s">
        <v>886</v>
      </c>
      <c r="W944">
        <f>VLOOKUP(Q944,'PBT Tag Rates'!$A$6:$D$67,4,FALSE)</f>
        <v>0.98961045999999997</v>
      </c>
      <c r="X944">
        <v>1</v>
      </c>
      <c r="Y944" s="8">
        <f t="shared" si="114"/>
        <v>1</v>
      </c>
      <c r="Z944" s="10">
        <f>IFERROR(LOOKUP(H944,{30,43,48,53,58,63,68,73,78,83,88,93,97},{42,47,52,57,62,67,72,77,82,87,92,99,100}),999)</f>
        <v>87</v>
      </c>
      <c r="AA944" s="9">
        <f t="shared" si="115"/>
        <v>5.5555555555555554</v>
      </c>
      <c r="AB944" s="9">
        <f>IFERROR(IF(I944="AI",AA944-VLOOKUP(Q944,'PBT Tag Rates'!$A$6:$L$53,11,FALSE),AA944-VLOOKUP(Q944,'PBT Tag Rates'!$A$6:$L$53,12,FALSE)),0)</f>
        <v>5.5660541713442369</v>
      </c>
      <c r="AC944" s="9">
        <f t="shared" si="116"/>
        <v>16.728007308517132</v>
      </c>
      <c r="AD944" s="12" t="s">
        <v>1969</v>
      </c>
      <c r="AE944" s="8"/>
    </row>
    <row r="945" spans="1:31" x14ac:dyDescent="0.25">
      <c r="A945" t="s">
        <v>2078</v>
      </c>
      <c r="B945" t="s">
        <v>3580</v>
      </c>
      <c r="C945" t="s">
        <v>3581</v>
      </c>
      <c r="D945" s="1">
        <v>45542</v>
      </c>
      <c r="E945">
        <f t="shared" si="111"/>
        <v>18</v>
      </c>
      <c r="F945" t="s">
        <v>14</v>
      </c>
      <c r="G945">
        <v>630</v>
      </c>
      <c r="H945">
        <f t="shared" si="110"/>
        <v>63</v>
      </c>
      <c r="I945" t="s">
        <v>7</v>
      </c>
      <c r="J945" t="s">
        <v>8</v>
      </c>
      <c r="K945" t="s">
        <v>8</v>
      </c>
      <c r="L945" t="s">
        <v>8</v>
      </c>
      <c r="M945" t="s">
        <v>14</v>
      </c>
      <c r="N945" t="str">
        <f t="shared" si="112"/>
        <v>F</v>
      </c>
      <c r="O945" t="s">
        <v>7892</v>
      </c>
      <c r="P945" t="s">
        <v>7893</v>
      </c>
      <c r="Q945" t="s">
        <v>1610</v>
      </c>
      <c r="R945">
        <v>3</v>
      </c>
      <c r="S945">
        <f t="shared" si="113"/>
        <v>2021</v>
      </c>
      <c r="T945" t="s">
        <v>12</v>
      </c>
      <c r="U945">
        <v>1</v>
      </c>
      <c r="V945" t="s">
        <v>658</v>
      </c>
      <c r="W945">
        <f>VLOOKUP(Q945,'PBT Tag Rates'!$A$6:$D$67,4,FALSE)</f>
        <v>0.98260000000000003</v>
      </c>
      <c r="X945">
        <v>1</v>
      </c>
      <c r="Y945" s="8">
        <f t="shared" si="114"/>
        <v>1</v>
      </c>
      <c r="Z945" s="10">
        <f>IFERROR(LOOKUP(H945,{30,43,48,53,58,63,68,73,78,83,88,93,97},{42,47,52,57,62,67,72,77,82,87,92,99,100}),999)</f>
        <v>67</v>
      </c>
      <c r="AA945" s="9">
        <f t="shared" si="115"/>
        <v>5.5555555555555554</v>
      </c>
      <c r="AB945" s="9">
        <f>IFERROR(IF(I945="AI",AA945-VLOOKUP(Q945,'PBT Tag Rates'!$A$6:$L$53,11,FALSE),AA945-VLOOKUP(Q945,'PBT Tag Rates'!$A$6:$L$53,12,FALSE)),0)</f>
        <v>5.5732636768663637</v>
      </c>
      <c r="AC945" s="9">
        <f t="shared" si="116"/>
        <v>16.749674481949583</v>
      </c>
      <c r="AD945" s="12" t="s">
        <v>1969</v>
      </c>
      <c r="AE945" s="8"/>
    </row>
    <row r="946" spans="1:31" x14ac:dyDescent="0.25">
      <c r="A946" t="s">
        <v>2078</v>
      </c>
      <c r="B946" t="s">
        <v>3582</v>
      </c>
      <c r="C946" t="s">
        <v>3583</v>
      </c>
      <c r="D946" s="1">
        <v>45542</v>
      </c>
      <c r="E946">
        <f t="shared" si="111"/>
        <v>18</v>
      </c>
      <c r="F946" t="s">
        <v>14</v>
      </c>
      <c r="G946">
        <v>680</v>
      </c>
      <c r="H946">
        <f t="shared" si="110"/>
        <v>68</v>
      </c>
      <c r="I946" t="s">
        <v>9</v>
      </c>
      <c r="J946">
        <v>1</v>
      </c>
      <c r="K946" t="s">
        <v>8</v>
      </c>
      <c r="L946" t="s">
        <v>8</v>
      </c>
      <c r="M946" t="s">
        <v>14</v>
      </c>
      <c r="N946" t="str">
        <f t="shared" si="112"/>
        <v>F</v>
      </c>
      <c r="O946" t="s">
        <v>7846</v>
      </c>
      <c r="P946" t="s">
        <v>7847</v>
      </c>
      <c r="Q946" t="s">
        <v>295</v>
      </c>
      <c r="R946">
        <v>4</v>
      </c>
      <c r="S946">
        <f t="shared" si="113"/>
        <v>2020</v>
      </c>
      <c r="T946" t="s">
        <v>12</v>
      </c>
      <c r="U946">
        <v>0.999999999999997</v>
      </c>
      <c r="V946" t="s">
        <v>949</v>
      </c>
      <c r="W946">
        <f>VLOOKUP(Q946,'PBT Tag Rates'!$A$6:$D$67,4,FALSE)</f>
        <v>0.98961045999999997</v>
      </c>
      <c r="X946">
        <v>1</v>
      </c>
      <c r="Y946" s="8">
        <f t="shared" si="114"/>
        <v>1.0069930069930071</v>
      </c>
      <c r="Z946" s="10">
        <f>IFERROR(LOOKUP(H946,{30,43,48,53,58,63,68,73,78,83,88,93,97},{42,47,52,57,62,67,72,77,82,87,92,99,100}),999)</f>
        <v>72</v>
      </c>
      <c r="AA946" s="9">
        <f t="shared" si="115"/>
        <v>5.594405594405595</v>
      </c>
      <c r="AB946" s="9">
        <f>IFERROR(IF(I946="AI",AA946-VLOOKUP(Q946,'PBT Tag Rates'!$A$6:$L$53,11,FALSE),AA946-VLOOKUP(Q946,'PBT Tag Rates'!$A$6:$L$53,12,FALSE)),0)</f>
        <v>5.6049042101942765</v>
      </c>
      <c r="AC946" s="9">
        <f t="shared" si="116"/>
        <v>16.844765736267519</v>
      </c>
      <c r="AD946" s="12" t="s">
        <v>676</v>
      </c>
      <c r="AE946" s="8"/>
    </row>
    <row r="947" spans="1:31" x14ac:dyDescent="0.25">
      <c r="A947" t="s">
        <v>2078</v>
      </c>
      <c r="B947" t="s">
        <v>3584</v>
      </c>
      <c r="C947" t="s">
        <v>453</v>
      </c>
      <c r="D947" s="1">
        <v>45542</v>
      </c>
      <c r="E947">
        <f t="shared" si="111"/>
        <v>18</v>
      </c>
      <c r="F947" t="s">
        <v>6</v>
      </c>
      <c r="G947">
        <v>730</v>
      </c>
      <c r="H947">
        <f t="shared" si="110"/>
        <v>73</v>
      </c>
      <c r="I947" t="s">
        <v>7</v>
      </c>
      <c r="J947" t="s">
        <v>8</v>
      </c>
      <c r="K947" t="s">
        <v>6891</v>
      </c>
      <c r="L947" t="s">
        <v>8</v>
      </c>
      <c r="M947" t="s">
        <v>6</v>
      </c>
      <c r="N947" t="str">
        <f t="shared" si="112"/>
        <v>M</v>
      </c>
      <c r="O947" t="s">
        <v>8</v>
      </c>
      <c r="P947" t="s">
        <v>8</v>
      </c>
      <c r="Q947" t="s">
        <v>11</v>
      </c>
      <c r="R947" t="s">
        <v>8</v>
      </c>
      <c r="S947" t="str">
        <f t="shared" si="113"/>
        <v>U</v>
      </c>
      <c r="T947" t="s">
        <v>12</v>
      </c>
      <c r="U947">
        <v>1</v>
      </c>
      <c r="V947" t="s">
        <v>8</v>
      </c>
      <c r="W947">
        <f>VLOOKUP(Q947,'PBT Tag Rates'!$A$6:$D$67,4,FALSE)</f>
        <v>1</v>
      </c>
      <c r="X947">
        <v>1</v>
      </c>
      <c r="Y947" s="8">
        <f t="shared" si="114"/>
        <v>1.0058139534883721</v>
      </c>
      <c r="Z947" s="10">
        <f>IFERROR(LOOKUP(H947,{30,43,48,53,58,63,68,73,78,83,88,93,97},{42,47,52,57,62,67,72,77,82,87,92,99,100}),999)</f>
        <v>77</v>
      </c>
      <c r="AA947" s="9">
        <f t="shared" si="115"/>
        <v>5.5878552971576232</v>
      </c>
      <c r="AB947" s="9">
        <f>IFERROR(IF(I947="AI",AA947-VLOOKUP(Q947,'PBT Tag Rates'!$A$6:$L$53,11,FALSE),AA947-VLOOKUP(Q947,'PBT Tag Rates'!$A$6:$L$53,12,FALSE)),0)</f>
        <v>5.5465521706552483</v>
      </c>
      <c r="AC947" s="9">
        <f t="shared" si="116"/>
        <v>16.669396738081858</v>
      </c>
      <c r="AD947" s="12" t="s">
        <v>1969</v>
      </c>
      <c r="AE947" s="8"/>
    </row>
    <row r="948" spans="1:31" x14ac:dyDescent="0.25">
      <c r="A948" t="s">
        <v>2078</v>
      </c>
      <c r="B948" t="s">
        <v>3585</v>
      </c>
      <c r="C948" t="s">
        <v>3586</v>
      </c>
      <c r="D948" s="1">
        <v>45542</v>
      </c>
      <c r="E948">
        <f t="shared" si="111"/>
        <v>18</v>
      </c>
      <c r="F948" t="s">
        <v>14</v>
      </c>
      <c r="G948">
        <v>750</v>
      </c>
      <c r="H948">
        <f t="shared" si="110"/>
        <v>75</v>
      </c>
      <c r="I948" t="s">
        <v>9</v>
      </c>
      <c r="J948">
        <v>1</v>
      </c>
      <c r="K948" t="s">
        <v>6892</v>
      </c>
      <c r="L948" t="s">
        <v>8</v>
      </c>
      <c r="M948" t="s">
        <v>14</v>
      </c>
      <c r="N948" t="str">
        <f t="shared" si="112"/>
        <v>F</v>
      </c>
      <c r="O948" t="s">
        <v>7894</v>
      </c>
      <c r="P948" t="s">
        <v>7895</v>
      </c>
      <c r="Q948" t="s">
        <v>295</v>
      </c>
      <c r="R948">
        <v>4</v>
      </c>
      <c r="S948">
        <f t="shared" si="113"/>
        <v>2020</v>
      </c>
      <c r="T948" t="s">
        <v>12</v>
      </c>
      <c r="U948">
        <v>0.999999999999998</v>
      </c>
      <c r="V948" t="s">
        <v>893</v>
      </c>
      <c r="W948">
        <f>VLOOKUP(Q948,'PBT Tag Rates'!$A$6:$D$67,4,FALSE)</f>
        <v>0.98961045999999997</v>
      </c>
      <c r="X948">
        <v>1</v>
      </c>
      <c r="Y948" s="8">
        <f t="shared" si="114"/>
        <v>1</v>
      </c>
      <c r="Z948" s="10">
        <f>IFERROR(LOOKUP(H948,{30,43,48,53,58,63,68,73,78,83,88,93,97},{42,47,52,57,62,67,72,77,82,87,92,99,100}),999)</f>
        <v>77</v>
      </c>
      <c r="AA948" s="9">
        <f t="shared" si="115"/>
        <v>5.5555555555555554</v>
      </c>
      <c r="AB948" s="9">
        <f>IFERROR(IF(I948="AI",AA948-VLOOKUP(Q948,'PBT Tag Rates'!$A$6:$L$53,11,FALSE),AA948-VLOOKUP(Q948,'PBT Tag Rates'!$A$6:$L$53,12,FALSE)),0)</f>
        <v>5.5660541713442369</v>
      </c>
      <c r="AC948" s="9">
        <f t="shared" si="116"/>
        <v>16.728007308517132</v>
      </c>
      <c r="AD948" s="12" t="s">
        <v>1969</v>
      </c>
      <c r="AE948" s="8"/>
    </row>
    <row r="949" spans="1:31" x14ac:dyDescent="0.25">
      <c r="A949" t="s">
        <v>2078</v>
      </c>
      <c r="B949" t="s">
        <v>3587</v>
      </c>
      <c r="C949" t="s">
        <v>3588</v>
      </c>
      <c r="D949" s="1">
        <v>45542</v>
      </c>
      <c r="E949">
        <f t="shared" si="111"/>
        <v>18</v>
      </c>
      <c r="F949" t="s">
        <v>14</v>
      </c>
      <c r="G949">
        <v>720</v>
      </c>
      <c r="H949">
        <f t="shared" si="110"/>
        <v>72</v>
      </c>
      <c r="I949" t="s">
        <v>7</v>
      </c>
      <c r="J949" t="s">
        <v>8</v>
      </c>
      <c r="K949" t="s">
        <v>6893</v>
      </c>
      <c r="L949" t="s">
        <v>8</v>
      </c>
      <c r="M949" t="s">
        <v>14</v>
      </c>
      <c r="N949" t="str">
        <f t="shared" si="112"/>
        <v>F</v>
      </c>
      <c r="O949" t="s">
        <v>1931</v>
      </c>
      <c r="P949" t="s">
        <v>1932</v>
      </c>
      <c r="Q949" t="s">
        <v>295</v>
      </c>
      <c r="R949">
        <v>4</v>
      </c>
      <c r="S949">
        <f t="shared" si="113"/>
        <v>2020</v>
      </c>
      <c r="T949" t="s">
        <v>12</v>
      </c>
      <c r="U949">
        <v>0.999999999999998</v>
      </c>
      <c r="V949" t="s">
        <v>886</v>
      </c>
      <c r="W949">
        <f>VLOOKUP(Q949,'PBT Tag Rates'!$A$6:$D$67,4,FALSE)</f>
        <v>0.98961045999999997</v>
      </c>
      <c r="X949">
        <v>1</v>
      </c>
      <c r="Y949" s="8">
        <f t="shared" si="114"/>
        <v>1.0069930069930071</v>
      </c>
      <c r="Z949" s="10">
        <f>IFERROR(LOOKUP(H949,{30,43,48,53,58,63,68,73,78,83,88,93,97},{42,47,52,57,62,67,72,77,82,87,92,99,100}),999)</f>
        <v>72</v>
      </c>
      <c r="AA949" s="9">
        <f t="shared" si="115"/>
        <v>5.594405594405595</v>
      </c>
      <c r="AB949" s="9">
        <f>IFERROR(IF(I949="AI",AA949-VLOOKUP(Q949,'PBT Tag Rates'!$A$6:$L$53,11,FALSE),AA949-VLOOKUP(Q949,'PBT Tag Rates'!$A$6:$L$53,12,FALSE)),0)</f>
        <v>5.6049042101942765</v>
      </c>
      <c r="AC949" s="9">
        <f t="shared" si="116"/>
        <v>16.844765736267519</v>
      </c>
      <c r="AD949" s="12" t="s">
        <v>1969</v>
      </c>
      <c r="AE949" s="8"/>
    </row>
    <row r="950" spans="1:31" x14ac:dyDescent="0.25">
      <c r="A950" t="s">
        <v>2078</v>
      </c>
      <c r="B950" t="s">
        <v>3589</v>
      </c>
      <c r="C950" t="s">
        <v>3590</v>
      </c>
      <c r="D950" s="1">
        <v>45542</v>
      </c>
      <c r="E950">
        <f t="shared" si="111"/>
        <v>18</v>
      </c>
      <c r="F950" t="s">
        <v>6</v>
      </c>
      <c r="G950">
        <v>630</v>
      </c>
      <c r="H950">
        <f t="shared" si="110"/>
        <v>63</v>
      </c>
      <c r="I950" t="s">
        <v>7</v>
      </c>
      <c r="J950" t="s">
        <v>8</v>
      </c>
      <c r="K950" t="s">
        <v>8</v>
      </c>
      <c r="L950" t="s">
        <v>8</v>
      </c>
      <c r="M950" t="s">
        <v>6</v>
      </c>
      <c r="N950" t="str">
        <f t="shared" si="112"/>
        <v>M</v>
      </c>
      <c r="O950" t="s">
        <v>7896</v>
      </c>
      <c r="P950" t="s">
        <v>7897</v>
      </c>
      <c r="Q950" t="s">
        <v>940</v>
      </c>
      <c r="R950">
        <v>3</v>
      </c>
      <c r="S950">
        <f t="shared" si="113"/>
        <v>2021</v>
      </c>
      <c r="T950" t="s">
        <v>12</v>
      </c>
      <c r="U950">
        <v>0.999999999999998</v>
      </c>
      <c r="V950" t="s">
        <v>889</v>
      </c>
      <c r="W950">
        <f>VLOOKUP(Q950,'PBT Tag Rates'!$A$6:$D$67,4,FALSE)</f>
        <v>0.98140000000000005</v>
      </c>
      <c r="X950">
        <v>1</v>
      </c>
      <c r="Y950" s="8">
        <f t="shared" si="114"/>
        <v>1</v>
      </c>
      <c r="Z950" s="10">
        <f>IFERROR(LOOKUP(H950,{30,43,48,53,58,63,68,73,78,83,88,93,97},{42,47,52,57,62,67,72,77,82,87,92,99,100}),999)</f>
        <v>67</v>
      </c>
      <c r="AA950" s="9">
        <f t="shared" si="115"/>
        <v>5.5555555555555554</v>
      </c>
      <c r="AB950" s="9">
        <f>IFERROR(IF(I950="AI",AA950-VLOOKUP(Q950,'PBT Tag Rates'!$A$6:$L$53,11,FALSE),AA950-VLOOKUP(Q950,'PBT Tag Rates'!$A$6:$L$53,12,FALSE)),0)</f>
        <v>5.5745080723682721</v>
      </c>
      <c r="AC950" s="9">
        <f t="shared" si="116"/>
        <v>16.753414340817248</v>
      </c>
      <c r="AD950" s="12" t="s">
        <v>1969</v>
      </c>
      <c r="AE950" s="8"/>
    </row>
    <row r="951" spans="1:31" x14ac:dyDescent="0.25">
      <c r="A951" t="s">
        <v>2078</v>
      </c>
      <c r="B951" t="s">
        <v>3591</v>
      </c>
      <c r="C951" t="s">
        <v>3592</v>
      </c>
      <c r="D951" s="1">
        <v>45542</v>
      </c>
      <c r="E951">
        <f t="shared" si="111"/>
        <v>18</v>
      </c>
      <c r="F951" t="s">
        <v>6</v>
      </c>
      <c r="G951">
        <v>900</v>
      </c>
      <c r="H951">
        <f t="shared" ref="H951:H1014" si="117">G951/10</f>
        <v>90</v>
      </c>
      <c r="I951" t="s">
        <v>7</v>
      </c>
      <c r="J951" t="s">
        <v>8</v>
      </c>
      <c r="K951" t="s">
        <v>6894</v>
      </c>
      <c r="L951" t="s">
        <v>8</v>
      </c>
      <c r="M951" t="s">
        <v>6</v>
      </c>
      <c r="N951" t="str">
        <f t="shared" si="112"/>
        <v>M</v>
      </c>
      <c r="O951" t="s">
        <v>8</v>
      </c>
      <c r="P951" t="s">
        <v>8</v>
      </c>
      <c r="Q951" t="s">
        <v>11</v>
      </c>
      <c r="R951" t="s">
        <v>8</v>
      </c>
      <c r="S951" t="str">
        <f t="shared" si="113"/>
        <v>U</v>
      </c>
      <c r="T951" t="s">
        <v>12</v>
      </c>
      <c r="U951">
        <v>0.999999999999998</v>
      </c>
      <c r="V951" t="s">
        <v>8</v>
      </c>
      <c r="W951">
        <f>VLOOKUP(Q951,'PBT Tag Rates'!$A$6:$D$67,4,FALSE)</f>
        <v>1</v>
      </c>
      <c r="X951">
        <v>1</v>
      </c>
      <c r="Y951" s="8">
        <f t="shared" si="114"/>
        <v>1</v>
      </c>
      <c r="Z951" s="10">
        <f>IFERROR(LOOKUP(H951,{30,43,48,53,58,63,68,73,78,83,88,93,97},{42,47,52,57,62,67,72,77,82,87,92,99,100}),999)</f>
        <v>92</v>
      </c>
      <c r="AA951" s="9">
        <f t="shared" si="115"/>
        <v>5.5555555555555554</v>
      </c>
      <c r="AB951" s="9">
        <f>IFERROR(IF(I951="AI",AA951-VLOOKUP(Q951,'PBT Tag Rates'!$A$6:$L$53,11,FALSE),AA951-VLOOKUP(Q951,'PBT Tag Rates'!$A$6:$L$53,12,FALSE)),0)</f>
        <v>5.5142524290531805</v>
      </c>
      <c r="AC951" s="9">
        <f t="shared" si="116"/>
        <v>16.572324324312643</v>
      </c>
      <c r="AD951" s="12" t="s">
        <v>1969</v>
      </c>
      <c r="AE951" s="8"/>
    </row>
    <row r="952" spans="1:31" x14ac:dyDescent="0.25">
      <c r="A952" t="s">
        <v>2078</v>
      </c>
      <c r="B952" t="s">
        <v>3593</v>
      </c>
      <c r="C952" t="s">
        <v>3594</v>
      </c>
      <c r="D952" s="1">
        <v>45542</v>
      </c>
      <c r="E952">
        <f t="shared" si="111"/>
        <v>18</v>
      </c>
      <c r="F952" t="s">
        <v>14</v>
      </c>
      <c r="G952">
        <v>720</v>
      </c>
      <c r="H952">
        <f t="shared" si="117"/>
        <v>72</v>
      </c>
      <c r="I952" t="s">
        <v>7</v>
      </c>
      <c r="J952" t="s">
        <v>8</v>
      </c>
      <c r="K952" t="s">
        <v>6895</v>
      </c>
      <c r="L952" t="s">
        <v>8</v>
      </c>
      <c r="M952" t="s">
        <v>14</v>
      </c>
      <c r="N952" t="str">
        <f t="shared" si="112"/>
        <v>F</v>
      </c>
      <c r="O952" t="s">
        <v>1294</v>
      </c>
      <c r="P952" t="s">
        <v>7898</v>
      </c>
      <c r="Q952" t="s">
        <v>940</v>
      </c>
      <c r="R952">
        <v>3</v>
      </c>
      <c r="S952">
        <f t="shared" si="113"/>
        <v>2021</v>
      </c>
      <c r="T952" t="s">
        <v>12</v>
      </c>
      <c r="U952">
        <v>0.999999999999997</v>
      </c>
      <c r="V952" t="s">
        <v>886</v>
      </c>
      <c r="W952">
        <f>VLOOKUP(Q952,'PBT Tag Rates'!$A$6:$D$67,4,FALSE)</f>
        <v>0.98140000000000005</v>
      </c>
      <c r="X952">
        <v>1</v>
      </c>
      <c r="Y952" s="8">
        <f t="shared" si="114"/>
        <v>1.0069930069930071</v>
      </c>
      <c r="Z952" s="10">
        <f>IFERROR(LOOKUP(H952,{30,43,48,53,58,63,68,73,78,83,88,93,97},{42,47,52,57,62,67,72,77,82,87,92,99,100}),999)</f>
        <v>72</v>
      </c>
      <c r="AA952" s="9">
        <f t="shared" si="115"/>
        <v>5.594405594405595</v>
      </c>
      <c r="AB952" s="9">
        <f>IFERROR(IF(I952="AI",AA952-VLOOKUP(Q952,'PBT Tag Rates'!$A$6:$L$53,11,FALSE),AA952-VLOOKUP(Q952,'PBT Tag Rates'!$A$6:$L$53,12,FALSE)),0)</f>
        <v>5.6133581112183117</v>
      </c>
      <c r="AC952" s="9">
        <f t="shared" si="116"/>
        <v>16.870172768567635</v>
      </c>
      <c r="AD952" s="12" t="s">
        <v>1969</v>
      </c>
      <c r="AE952" s="8"/>
    </row>
    <row r="953" spans="1:31" x14ac:dyDescent="0.25">
      <c r="A953" t="s">
        <v>2078</v>
      </c>
      <c r="B953" t="s">
        <v>3595</v>
      </c>
      <c r="C953" t="s">
        <v>3596</v>
      </c>
      <c r="D953" s="1">
        <v>45542</v>
      </c>
      <c r="E953">
        <f t="shared" si="111"/>
        <v>18</v>
      </c>
      <c r="F953" t="s">
        <v>6</v>
      </c>
      <c r="G953">
        <v>480</v>
      </c>
      <c r="H953">
        <f t="shared" si="117"/>
        <v>48</v>
      </c>
      <c r="I953" t="s">
        <v>9</v>
      </c>
      <c r="J953">
        <v>1</v>
      </c>
      <c r="K953" t="s">
        <v>8</v>
      </c>
      <c r="L953" t="s">
        <v>8</v>
      </c>
      <c r="M953" t="s">
        <v>6</v>
      </c>
      <c r="N953" t="str">
        <f t="shared" si="112"/>
        <v>M</v>
      </c>
      <c r="O953" t="s">
        <v>7899</v>
      </c>
      <c r="P953" t="s">
        <v>7900</v>
      </c>
      <c r="Q953" t="s">
        <v>7200</v>
      </c>
      <c r="R953">
        <v>2</v>
      </c>
      <c r="S953">
        <f t="shared" si="113"/>
        <v>2022</v>
      </c>
      <c r="T953" t="s">
        <v>12</v>
      </c>
      <c r="U953">
        <v>0.999999999999997</v>
      </c>
      <c r="V953" t="s">
        <v>945</v>
      </c>
      <c r="W953">
        <f>VLOOKUP(Q953,'PBT Tag Rates'!$A$6:$D$67,4,FALSE)</f>
        <v>0.98</v>
      </c>
      <c r="X953">
        <v>1</v>
      </c>
      <c r="Y953" s="8">
        <f t="shared" si="114"/>
        <v>1</v>
      </c>
      <c r="Z953" s="10">
        <f>IFERROR(LOOKUP(H953,{30,43,48,53,58,63,68,73,78,83,88,93,97},{42,47,52,57,62,67,72,77,82,87,92,99,100}),999)</f>
        <v>52</v>
      </c>
      <c r="AA953" s="9">
        <f t="shared" si="115"/>
        <v>5.5555555555555554</v>
      </c>
      <c r="AB953" s="9">
        <f>IFERROR(IF(I953="AI",AA953-VLOOKUP(Q953,'PBT Tag Rates'!$A$6:$L$53,11,FALSE),AA953-VLOOKUP(Q953,'PBT Tag Rates'!$A$6:$L$53,12,FALSE)),0)</f>
        <v>5.5759637188208613</v>
      </c>
      <c r="AC953" s="9">
        <f t="shared" si="116"/>
        <v>16.757789085249826</v>
      </c>
      <c r="AD953" s="12" t="s">
        <v>1969</v>
      </c>
      <c r="AE953" s="8"/>
    </row>
    <row r="954" spans="1:31" x14ac:dyDescent="0.25">
      <c r="A954" t="s">
        <v>2078</v>
      </c>
      <c r="B954" t="s">
        <v>3597</v>
      </c>
      <c r="C954" t="s">
        <v>3598</v>
      </c>
      <c r="D954" s="1">
        <v>45542</v>
      </c>
      <c r="E954">
        <f t="shared" si="111"/>
        <v>18</v>
      </c>
      <c r="F954" t="s">
        <v>14</v>
      </c>
      <c r="G954">
        <v>760</v>
      </c>
      <c r="H954">
        <f t="shared" si="117"/>
        <v>76</v>
      </c>
      <c r="I954" t="s">
        <v>7</v>
      </c>
      <c r="J954" t="s">
        <v>8</v>
      </c>
      <c r="K954" t="s">
        <v>6896</v>
      </c>
      <c r="L954" t="s">
        <v>8</v>
      </c>
      <c r="M954" t="s">
        <v>14</v>
      </c>
      <c r="N954" t="str">
        <f t="shared" si="112"/>
        <v>F</v>
      </c>
      <c r="O954" t="s">
        <v>1489</v>
      </c>
      <c r="P954" t="s">
        <v>1740</v>
      </c>
      <c r="Q954" t="s">
        <v>295</v>
      </c>
      <c r="R954">
        <v>4</v>
      </c>
      <c r="S954">
        <f t="shared" si="113"/>
        <v>2020</v>
      </c>
      <c r="T954" t="s">
        <v>12</v>
      </c>
      <c r="U954">
        <v>0.999999999999995</v>
      </c>
      <c r="V954" t="s">
        <v>893</v>
      </c>
      <c r="W954">
        <f>VLOOKUP(Q954,'PBT Tag Rates'!$A$6:$D$67,4,FALSE)</f>
        <v>0.98961045999999997</v>
      </c>
      <c r="X954">
        <v>1</v>
      </c>
      <c r="Y954" s="8">
        <f t="shared" si="114"/>
        <v>1</v>
      </c>
      <c r="Z954" s="10">
        <f>IFERROR(LOOKUP(H954,{30,43,48,53,58,63,68,73,78,83,88,93,97},{42,47,52,57,62,67,72,77,82,87,92,99,100}),999)</f>
        <v>77</v>
      </c>
      <c r="AA954" s="9">
        <f t="shared" si="115"/>
        <v>5.5555555555555554</v>
      </c>
      <c r="AB954" s="9">
        <f>IFERROR(IF(I954="AI",AA954-VLOOKUP(Q954,'PBT Tag Rates'!$A$6:$L$53,11,FALSE),AA954-VLOOKUP(Q954,'PBT Tag Rates'!$A$6:$L$53,12,FALSE)),0)</f>
        <v>5.5660541713442369</v>
      </c>
      <c r="AC954" s="9">
        <f t="shared" si="116"/>
        <v>16.728007308517132</v>
      </c>
      <c r="AD954" s="12" t="s">
        <v>1969</v>
      </c>
      <c r="AE954" s="8"/>
    </row>
    <row r="955" spans="1:31" x14ac:dyDescent="0.25">
      <c r="A955" t="s">
        <v>2078</v>
      </c>
      <c r="B955" t="s">
        <v>3599</v>
      </c>
      <c r="C955" t="s">
        <v>3600</v>
      </c>
      <c r="D955" s="1">
        <v>45542</v>
      </c>
      <c r="E955">
        <f t="shared" si="111"/>
        <v>18</v>
      </c>
      <c r="F955" t="s">
        <v>14</v>
      </c>
      <c r="G955">
        <v>750</v>
      </c>
      <c r="H955">
        <f t="shared" si="117"/>
        <v>75</v>
      </c>
      <c r="I955" t="s">
        <v>7</v>
      </c>
      <c r="J955" t="s">
        <v>8</v>
      </c>
      <c r="K955" t="s">
        <v>6897</v>
      </c>
      <c r="L955" t="s">
        <v>8</v>
      </c>
      <c r="M955" t="s">
        <v>14</v>
      </c>
      <c r="N955" t="str">
        <f t="shared" si="112"/>
        <v>F</v>
      </c>
      <c r="O955" t="s">
        <v>8</v>
      </c>
      <c r="P955" t="s">
        <v>8</v>
      </c>
      <c r="Q955" t="s">
        <v>11</v>
      </c>
      <c r="R955" t="s">
        <v>8</v>
      </c>
      <c r="S955" t="str">
        <f t="shared" si="113"/>
        <v>U</v>
      </c>
      <c r="T955" t="s">
        <v>12</v>
      </c>
      <c r="U955">
        <v>0.999999999999999</v>
      </c>
      <c r="V955" t="s">
        <v>8</v>
      </c>
      <c r="W955">
        <f>VLOOKUP(Q955,'PBT Tag Rates'!$A$6:$D$67,4,FALSE)</f>
        <v>1</v>
      </c>
      <c r="X955">
        <v>1</v>
      </c>
      <c r="Y955" s="8">
        <f t="shared" si="114"/>
        <v>1</v>
      </c>
      <c r="Z955" s="10">
        <f>IFERROR(LOOKUP(H955,{30,43,48,53,58,63,68,73,78,83,88,93,97},{42,47,52,57,62,67,72,77,82,87,92,99,100}),999)</f>
        <v>77</v>
      </c>
      <c r="AA955" s="9">
        <f t="shared" si="115"/>
        <v>5.5555555555555554</v>
      </c>
      <c r="AB955" s="9">
        <f>IFERROR(IF(I955="AI",AA955-VLOOKUP(Q955,'PBT Tag Rates'!$A$6:$L$53,11,FALSE),AA955-VLOOKUP(Q955,'PBT Tag Rates'!$A$6:$L$53,12,FALSE)),0)</f>
        <v>5.5142524290531805</v>
      </c>
      <c r="AC955" s="9">
        <f t="shared" si="116"/>
        <v>16.572324324312643</v>
      </c>
      <c r="AD955" s="12" t="s">
        <v>1969</v>
      </c>
      <c r="AE955" s="8"/>
    </row>
    <row r="956" spans="1:31" x14ac:dyDescent="0.25">
      <c r="A956" t="s">
        <v>2078</v>
      </c>
      <c r="B956" t="s">
        <v>3601</v>
      </c>
      <c r="C956" t="s">
        <v>3602</v>
      </c>
      <c r="D956" s="1">
        <v>45542</v>
      </c>
      <c r="E956">
        <f t="shared" si="111"/>
        <v>18</v>
      </c>
      <c r="F956" t="s">
        <v>14</v>
      </c>
      <c r="G956">
        <v>790</v>
      </c>
      <c r="H956">
        <f t="shared" si="117"/>
        <v>79</v>
      </c>
      <c r="I956" t="s">
        <v>9</v>
      </c>
      <c r="J956">
        <v>1</v>
      </c>
      <c r="K956" t="s">
        <v>6898</v>
      </c>
      <c r="L956" t="s">
        <v>8</v>
      </c>
      <c r="M956" t="s">
        <v>14</v>
      </c>
      <c r="N956" t="str">
        <f t="shared" si="112"/>
        <v>F</v>
      </c>
      <c r="O956" t="s">
        <v>510</v>
      </c>
      <c r="P956" t="s">
        <v>937</v>
      </c>
      <c r="Q956" t="s">
        <v>171</v>
      </c>
      <c r="R956">
        <v>5</v>
      </c>
      <c r="S956">
        <f t="shared" si="113"/>
        <v>2019</v>
      </c>
      <c r="T956" t="s">
        <v>12</v>
      </c>
      <c r="U956">
        <v>0.999999999999998</v>
      </c>
      <c r="V956" t="s">
        <v>919</v>
      </c>
      <c r="W956">
        <f>VLOOKUP(Q956,'PBT Tag Rates'!$A$6:$D$67,4,FALSE)</f>
        <v>0.95971980899999998</v>
      </c>
      <c r="X956">
        <v>1</v>
      </c>
      <c r="Y956" s="8">
        <f t="shared" si="114"/>
        <v>1</v>
      </c>
      <c r="Z956" s="10">
        <f>IFERROR(LOOKUP(H956,{30,43,48,53,58,63,68,73,78,83,88,93,97},{42,47,52,57,62,67,72,77,82,87,92,99,100}),999)</f>
        <v>82</v>
      </c>
      <c r="AA956" s="9">
        <f t="shared" si="115"/>
        <v>5.5555555555555554</v>
      </c>
      <c r="AB956" s="9">
        <f>IFERROR(IF(I956="AI",AA956-VLOOKUP(Q956,'PBT Tag Rates'!$A$6:$L$53,11,FALSE),AA956-VLOOKUP(Q956,'PBT Tag Rates'!$A$6:$L$53,12,FALSE)),0)</f>
        <v>5.5975263376757773</v>
      </c>
      <c r="AC956" s="9">
        <f t="shared" si="116"/>
        <v>16.822592559073851</v>
      </c>
      <c r="AD956" s="12" t="s">
        <v>1969</v>
      </c>
      <c r="AE956" s="8"/>
    </row>
    <row r="957" spans="1:31" x14ac:dyDescent="0.25">
      <c r="A957" t="s">
        <v>2078</v>
      </c>
      <c r="B957" t="s">
        <v>3603</v>
      </c>
      <c r="C957" t="s">
        <v>3604</v>
      </c>
      <c r="D957" s="1">
        <v>45542</v>
      </c>
      <c r="E957">
        <f t="shared" si="111"/>
        <v>18</v>
      </c>
      <c r="F957" t="s">
        <v>6</v>
      </c>
      <c r="G957">
        <v>630</v>
      </c>
      <c r="H957">
        <f t="shared" si="117"/>
        <v>63</v>
      </c>
      <c r="I957" t="s">
        <v>7</v>
      </c>
      <c r="J957" t="s">
        <v>8</v>
      </c>
      <c r="K957" t="s">
        <v>8</v>
      </c>
      <c r="L957" t="s">
        <v>8</v>
      </c>
      <c r="M957" t="s">
        <v>6</v>
      </c>
      <c r="N957" t="str">
        <f t="shared" si="112"/>
        <v>M</v>
      </c>
      <c r="O957" t="s">
        <v>7901</v>
      </c>
      <c r="P957" t="s">
        <v>7902</v>
      </c>
      <c r="Q957" t="s">
        <v>940</v>
      </c>
      <c r="R957">
        <v>3</v>
      </c>
      <c r="S957">
        <f t="shared" si="113"/>
        <v>2021</v>
      </c>
      <c r="T957" t="s">
        <v>12</v>
      </c>
      <c r="U957">
        <v>1</v>
      </c>
      <c r="V957" t="s">
        <v>892</v>
      </c>
      <c r="W957">
        <f>VLOOKUP(Q957,'PBT Tag Rates'!$A$6:$D$67,4,FALSE)</f>
        <v>0.98140000000000005</v>
      </c>
      <c r="X957">
        <v>1</v>
      </c>
      <c r="Y957" s="8">
        <f t="shared" si="114"/>
        <v>1</v>
      </c>
      <c r="Z957" s="10">
        <f>IFERROR(LOOKUP(H957,{30,43,48,53,58,63,68,73,78,83,88,93,97},{42,47,52,57,62,67,72,77,82,87,92,99,100}),999)</f>
        <v>67</v>
      </c>
      <c r="AA957" s="9">
        <f t="shared" si="115"/>
        <v>5.5555555555555554</v>
      </c>
      <c r="AB957" s="9">
        <f>IFERROR(IF(I957="AI",AA957-VLOOKUP(Q957,'PBT Tag Rates'!$A$6:$L$53,11,FALSE),AA957-VLOOKUP(Q957,'PBT Tag Rates'!$A$6:$L$53,12,FALSE)),0)</f>
        <v>5.5745080723682721</v>
      </c>
      <c r="AC957" s="9">
        <f t="shared" si="116"/>
        <v>16.753414340817248</v>
      </c>
      <c r="AD957" s="12" t="s">
        <v>1969</v>
      </c>
      <c r="AE957" s="8"/>
    </row>
    <row r="958" spans="1:31" x14ac:dyDescent="0.25">
      <c r="A958" t="s">
        <v>2078</v>
      </c>
      <c r="B958" t="s">
        <v>3605</v>
      </c>
      <c r="C958" t="s">
        <v>3606</v>
      </c>
      <c r="D958" s="1">
        <v>45542</v>
      </c>
      <c r="E958">
        <f t="shared" si="111"/>
        <v>18</v>
      </c>
      <c r="F958" t="s">
        <v>6</v>
      </c>
      <c r="G958">
        <v>680</v>
      </c>
      <c r="H958">
        <f t="shared" si="117"/>
        <v>68</v>
      </c>
      <c r="I958" t="s">
        <v>9</v>
      </c>
      <c r="J958">
        <v>1</v>
      </c>
      <c r="K958" t="s">
        <v>8</v>
      </c>
      <c r="L958" t="s">
        <v>8</v>
      </c>
      <c r="M958" t="s">
        <v>6</v>
      </c>
      <c r="N958" t="str">
        <f t="shared" si="112"/>
        <v>M</v>
      </c>
      <c r="O958" t="s">
        <v>451</v>
      </c>
      <c r="P958" t="s">
        <v>452</v>
      </c>
      <c r="Q958" t="s">
        <v>295</v>
      </c>
      <c r="R958">
        <v>4</v>
      </c>
      <c r="S958">
        <f t="shared" si="113"/>
        <v>2020</v>
      </c>
      <c r="T958" t="s">
        <v>12</v>
      </c>
      <c r="U958">
        <v>1</v>
      </c>
      <c r="V958" t="s">
        <v>889</v>
      </c>
      <c r="W958">
        <f>VLOOKUP(Q958,'PBT Tag Rates'!$A$6:$D$67,4,FALSE)</f>
        <v>0.98961045999999997</v>
      </c>
      <c r="X958">
        <v>1</v>
      </c>
      <c r="Y958" s="8">
        <f t="shared" si="114"/>
        <v>1.0057142857142858</v>
      </c>
      <c r="Z958" s="10">
        <f>IFERROR(LOOKUP(H958,{30,43,48,53,58,63,68,73,78,83,88,93,97},{42,47,52,57,62,67,72,77,82,87,92,99,100}),999)</f>
        <v>72</v>
      </c>
      <c r="AA958" s="9">
        <f t="shared" si="115"/>
        <v>5.5873015873015879</v>
      </c>
      <c r="AB958" s="9">
        <f>IFERROR(IF(I958="AI",AA958-VLOOKUP(Q958,'PBT Tag Rates'!$A$6:$L$53,11,FALSE),AA958-VLOOKUP(Q958,'PBT Tag Rates'!$A$6:$L$53,12,FALSE)),0)</f>
        <v>5.5978002030902694</v>
      </c>
      <c r="AC958" s="9">
        <f t="shared" si="116"/>
        <v>16.823415623764589</v>
      </c>
      <c r="AD958" s="12" t="s">
        <v>1969</v>
      </c>
      <c r="AE958" s="8"/>
    </row>
    <row r="959" spans="1:31" x14ac:dyDescent="0.25">
      <c r="A959" t="s">
        <v>2078</v>
      </c>
      <c r="B959" t="s">
        <v>3607</v>
      </c>
      <c r="C959" t="s">
        <v>3608</v>
      </c>
      <c r="D959" s="1">
        <v>45542</v>
      </c>
      <c r="E959">
        <f t="shared" si="111"/>
        <v>18</v>
      </c>
      <c r="F959" t="s">
        <v>14</v>
      </c>
      <c r="G959">
        <v>800</v>
      </c>
      <c r="H959">
        <f t="shared" si="117"/>
        <v>80</v>
      </c>
      <c r="I959" t="s">
        <v>7</v>
      </c>
      <c r="J959" t="s">
        <v>8</v>
      </c>
      <c r="K959" t="s">
        <v>6899</v>
      </c>
      <c r="L959" t="s">
        <v>8</v>
      </c>
      <c r="M959" t="s">
        <v>14</v>
      </c>
      <c r="N959" t="str">
        <f t="shared" si="112"/>
        <v>F</v>
      </c>
      <c r="O959" t="s">
        <v>8</v>
      </c>
      <c r="P959" t="s">
        <v>8</v>
      </c>
      <c r="Q959" t="s">
        <v>11</v>
      </c>
      <c r="R959" t="s">
        <v>8</v>
      </c>
      <c r="S959" t="str">
        <f t="shared" si="113"/>
        <v>U</v>
      </c>
      <c r="T959" t="s">
        <v>12</v>
      </c>
      <c r="U959">
        <v>1</v>
      </c>
      <c r="V959" t="s">
        <v>8</v>
      </c>
      <c r="W959">
        <f>VLOOKUP(Q959,'PBT Tag Rates'!$A$6:$D$67,4,FALSE)</f>
        <v>1</v>
      </c>
      <c r="X959">
        <v>1</v>
      </c>
      <c r="Y959" s="8">
        <f t="shared" si="114"/>
        <v>1</v>
      </c>
      <c r="Z959" s="10">
        <f>IFERROR(LOOKUP(H959,{30,43,48,53,58,63,68,73,78,83,88,93,97},{42,47,52,57,62,67,72,77,82,87,92,99,100}),999)</f>
        <v>82</v>
      </c>
      <c r="AA959" s="9">
        <f t="shared" si="115"/>
        <v>5.5555555555555554</v>
      </c>
      <c r="AB959" s="9">
        <f>IFERROR(IF(I959="AI",AA959-VLOOKUP(Q959,'PBT Tag Rates'!$A$6:$L$53,11,FALSE),AA959-VLOOKUP(Q959,'PBT Tag Rates'!$A$6:$L$53,12,FALSE)),0)</f>
        <v>5.5142524290531805</v>
      </c>
      <c r="AC959" s="9">
        <f t="shared" si="116"/>
        <v>16.572324324312643</v>
      </c>
      <c r="AD959" s="12" t="s">
        <v>1969</v>
      </c>
      <c r="AE959" s="8"/>
    </row>
    <row r="960" spans="1:31" x14ac:dyDescent="0.25">
      <c r="A960" t="s">
        <v>2078</v>
      </c>
      <c r="B960" t="s">
        <v>3609</v>
      </c>
      <c r="C960" t="s">
        <v>3610</v>
      </c>
      <c r="D960" s="1">
        <v>45542</v>
      </c>
      <c r="E960">
        <f t="shared" si="111"/>
        <v>18</v>
      </c>
      <c r="F960" t="s">
        <v>6</v>
      </c>
      <c r="G960">
        <v>810</v>
      </c>
      <c r="H960">
        <f t="shared" si="117"/>
        <v>81</v>
      </c>
      <c r="I960" t="s">
        <v>7</v>
      </c>
      <c r="J960" t="s">
        <v>8</v>
      </c>
      <c r="K960" t="s">
        <v>6900</v>
      </c>
      <c r="L960" t="s">
        <v>8</v>
      </c>
      <c r="M960" t="s">
        <v>269</v>
      </c>
      <c r="N960" t="str">
        <f t="shared" si="112"/>
        <v>M</v>
      </c>
      <c r="O960" t="s">
        <v>7613</v>
      </c>
      <c r="P960" t="s">
        <v>7614</v>
      </c>
      <c r="Q960" t="s">
        <v>476</v>
      </c>
      <c r="R960">
        <v>4</v>
      </c>
      <c r="S960">
        <f t="shared" si="113"/>
        <v>2020</v>
      </c>
      <c r="T960" t="s">
        <v>12</v>
      </c>
      <c r="U960">
        <v>0.999999999999999</v>
      </c>
      <c r="V960" t="s">
        <v>658</v>
      </c>
      <c r="W960">
        <f>VLOOKUP(Q960,'PBT Tag Rates'!$A$6:$D$67,4,FALSE)</f>
        <v>0.98845608500000004</v>
      </c>
      <c r="X960">
        <v>1</v>
      </c>
      <c r="Y960" s="8">
        <f t="shared" si="114"/>
        <v>1</v>
      </c>
      <c r="Z960" s="10">
        <f>IFERROR(LOOKUP(H960,{30,43,48,53,58,63,68,73,78,83,88,93,97},{42,47,52,57,62,67,72,77,82,87,92,99,100}),999)</f>
        <v>82</v>
      </c>
      <c r="AA960" s="9">
        <f t="shared" si="115"/>
        <v>5.5555555555555554</v>
      </c>
      <c r="AB960" s="9">
        <f>IFERROR(IF(I960="AI",AA960-VLOOKUP(Q960,'PBT Tag Rates'!$A$6:$L$53,11,FALSE),AA960-VLOOKUP(Q960,'PBT Tag Rates'!$A$6:$L$53,12,FALSE)),0)</f>
        <v>5.5672342888601314</v>
      </c>
      <c r="AC960" s="9">
        <f t="shared" si="116"/>
        <v>16.731553988772674</v>
      </c>
      <c r="AD960" s="12" t="s">
        <v>1969</v>
      </c>
      <c r="AE960" s="8"/>
    </row>
    <row r="961" spans="1:31" x14ac:dyDescent="0.25">
      <c r="A961" t="s">
        <v>2078</v>
      </c>
      <c r="B961" t="s">
        <v>3611</v>
      </c>
      <c r="C961" t="s">
        <v>3612</v>
      </c>
      <c r="D961" s="1">
        <v>45542</v>
      </c>
      <c r="E961">
        <f t="shared" si="111"/>
        <v>18</v>
      </c>
      <c r="F961" t="s">
        <v>14</v>
      </c>
      <c r="G961">
        <v>650</v>
      </c>
      <c r="H961">
        <f t="shared" si="117"/>
        <v>65</v>
      </c>
      <c r="I961" t="s">
        <v>9</v>
      </c>
      <c r="J961">
        <v>1</v>
      </c>
      <c r="K961" t="s">
        <v>8</v>
      </c>
      <c r="L961" t="s">
        <v>8</v>
      </c>
      <c r="M961" t="s">
        <v>14</v>
      </c>
      <c r="N961" t="str">
        <f t="shared" si="112"/>
        <v>F</v>
      </c>
      <c r="O961" t="s">
        <v>1231</v>
      </c>
      <c r="P961" t="s">
        <v>7903</v>
      </c>
      <c r="Q961" t="s">
        <v>940</v>
      </c>
      <c r="R961">
        <v>3</v>
      </c>
      <c r="S961">
        <f t="shared" si="113"/>
        <v>2021</v>
      </c>
      <c r="T961" t="s">
        <v>12</v>
      </c>
      <c r="U961">
        <v>0.999999999999997</v>
      </c>
      <c r="V961" t="s">
        <v>888</v>
      </c>
      <c r="W961">
        <f>VLOOKUP(Q961,'PBT Tag Rates'!$A$6:$D$67,4,FALSE)</f>
        <v>0.98140000000000005</v>
      </c>
      <c r="X961">
        <v>1</v>
      </c>
      <c r="Y961" s="8">
        <f t="shared" si="114"/>
        <v>1</v>
      </c>
      <c r="Z961" s="10">
        <f>IFERROR(LOOKUP(H961,{30,43,48,53,58,63,68,73,78,83,88,93,97},{42,47,52,57,62,67,72,77,82,87,92,99,100}),999)</f>
        <v>67</v>
      </c>
      <c r="AA961" s="9">
        <f t="shared" si="115"/>
        <v>5.5555555555555554</v>
      </c>
      <c r="AB961" s="9">
        <f>IFERROR(IF(I961="AI",AA961-VLOOKUP(Q961,'PBT Tag Rates'!$A$6:$L$53,11,FALSE),AA961-VLOOKUP(Q961,'PBT Tag Rates'!$A$6:$L$53,12,FALSE)),0)</f>
        <v>5.5745080723682721</v>
      </c>
      <c r="AC961" s="9">
        <f t="shared" si="116"/>
        <v>16.753414340817248</v>
      </c>
      <c r="AD961" s="12" t="s">
        <v>1969</v>
      </c>
      <c r="AE961" s="8"/>
    </row>
    <row r="962" spans="1:31" x14ac:dyDescent="0.25">
      <c r="A962" t="s">
        <v>2078</v>
      </c>
      <c r="B962" t="s">
        <v>3613</v>
      </c>
      <c r="C962" t="s">
        <v>3614</v>
      </c>
      <c r="D962" s="1">
        <v>45542</v>
      </c>
      <c r="E962">
        <f t="shared" si="111"/>
        <v>18</v>
      </c>
      <c r="F962" t="s">
        <v>6</v>
      </c>
      <c r="G962">
        <v>650</v>
      </c>
      <c r="H962">
        <f t="shared" si="117"/>
        <v>65</v>
      </c>
      <c r="I962" t="s">
        <v>9</v>
      </c>
      <c r="J962" t="s">
        <v>8</v>
      </c>
      <c r="K962" t="s">
        <v>8</v>
      </c>
      <c r="L962" t="s">
        <v>8</v>
      </c>
      <c r="M962" t="s">
        <v>6</v>
      </c>
      <c r="N962" t="str">
        <f t="shared" si="112"/>
        <v>M</v>
      </c>
      <c r="O962" t="s">
        <v>7904</v>
      </c>
      <c r="P962" t="s">
        <v>7905</v>
      </c>
      <c r="Q962" t="s">
        <v>7906</v>
      </c>
      <c r="R962">
        <v>3</v>
      </c>
      <c r="S962">
        <f t="shared" si="113"/>
        <v>2021</v>
      </c>
      <c r="T962" t="s">
        <v>12</v>
      </c>
      <c r="U962">
        <v>0.999999999999998</v>
      </c>
      <c r="V962" t="s">
        <v>9062</v>
      </c>
      <c r="W962">
        <f>VLOOKUP(Q962,'PBT Tag Rates'!$A$6:$D$67,4,FALSE)</f>
        <v>0.96</v>
      </c>
      <c r="X962">
        <v>1</v>
      </c>
      <c r="Y962" s="8">
        <f t="shared" si="114"/>
        <v>1</v>
      </c>
      <c r="Z962" s="10">
        <f>IFERROR(LOOKUP(H962,{30,43,48,53,58,63,68,73,78,83,88,93,97},{42,47,52,57,62,67,72,77,82,87,92,99,100}),999)</f>
        <v>67</v>
      </c>
      <c r="AA962" s="9">
        <f t="shared" si="115"/>
        <v>5.5555555555555554</v>
      </c>
      <c r="AB962" s="9">
        <f>IFERROR(IF(I962="AI",AA962-VLOOKUP(Q962,'PBT Tag Rates'!$A$6:$L$53,11,FALSE),AA962-VLOOKUP(Q962,'PBT Tag Rates'!$A$6:$L$53,12,FALSE)),0)</f>
        <v>5.5972222222222223</v>
      </c>
      <c r="AC962" s="9">
        <f t="shared" si="116"/>
        <v>16.821678582067321</v>
      </c>
      <c r="AD962" s="12" t="s">
        <v>676</v>
      </c>
      <c r="AE962" s="8"/>
    </row>
    <row r="963" spans="1:31" x14ac:dyDescent="0.25">
      <c r="A963" t="s">
        <v>2078</v>
      </c>
      <c r="B963" t="s">
        <v>3615</v>
      </c>
      <c r="C963" t="s">
        <v>3616</v>
      </c>
      <c r="D963" s="1">
        <v>45542</v>
      </c>
      <c r="E963">
        <f t="shared" si="111"/>
        <v>18</v>
      </c>
      <c r="F963" t="s">
        <v>6</v>
      </c>
      <c r="G963">
        <v>420</v>
      </c>
      <c r="H963">
        <f t="shared" si="117"/>
        <v>42</v>
      </c>
      <c r="I963" t="s">
        <v>7</v>
      </c>
      <c r="J963" t="s">
        <v>8</v>
      </c>
      <c r="K963" t="s">
        <v>8</v>
      </c>
      <c r="L963" t="s">
        <v>8</v>
      </c>
      <c r="M963" t="s">
        <v>6</v>
      </c>
      <c r="N963" t="str">
        <f t="shared" si="112"/>
        <v>M</v>
      </c>
      <c r="O963" t="s">
        <v>8</v>
      </c>
      <c r="P963" t="s">
        <v>8</v>
      </c>
      <c r="Q963" t="s">
        <v>11</v>
      </c>
      <c r="R963" t="s">
        <v>8</v>
      </c>
      <c r="S963" t="str">
        <f t="shared" si="113"/>
        <v>U</v>
      </c>
      <c r="T963" t="s">
        <v>12</v>
      </c>
      <c r="U963">
        <v>0.999999999999997</v>
      </c>
      <c r="V963" t="s">
        <v>8</v>
      </c>
      <c r="W963">
        <f>VLOOKUP(Q963,'PBT Tag Rates'!$A$6:$D$67,4,FALSE)</f>
        <v>1</v>
      </c>
      <c r="X963">
        <v>1</v>
      </c>
      <c r="Y963" s="8">
        <f t="shared" si="114"/>
        <v>1</v>
      </c>
      <c r="Z963" s="10">
        <f>IFERROR(LOOKUP(H963,{30,43,48,53,58,63,68,73,78,83,88,93,97},{42,47,52,57,62,67,72,77,82,87,92,99,100}),999)</f>
        <v>42</v>
      </c>
      <c r="AA963" s="9">
        <f t="shared" si="115"/>
        <v>5.5555555555555554</v>
      </c>
      <c r="AB963" s="9">
        <f>IFERROR(IF(I963="AI",AA963-VLOOKUP(Q963,'PBT Tag Rates'!$A$6:$L$53,11,FALSE),AA963-VLOOKUP(Q963,'PBT Tag Rates'!$A$6:$L$53,12,FALSE)),0)</f>
        <v>5.5142524290531805</v>
      </c>
      <c r="AC963" s="9">
        <f t="shared" si="116"/>
        <v>16.572324324312643</v>
      </c>
      <c r="AD963" s="12" t="s">
        <v>1970</v>
      </c>
      <c r="AE963" s="8"/>
    </row>
    <row r="964" spans="1:31" x14ac:dyDescent="0.25">
      <c r="A964" t="s">
        <v>2078</v>
      </c>
      <c r="B964" t="s">
        <v>3617</v>
      </c>
      <c r="C964" t="s">
        <v>3618</v>
      </c>
      <c r="D964" s="1">
        <v>45542</v>
      </c>
      <c r="E964">
        <f t="shared" si="111"/>
        <v>18</v>
      </c>
      <c r="F964" t="s">
        <v>14</v>
      </c>
      <c r="G964">
        <v>790</v>
      </c>
      <c r="H964">
        <f t="shared" si="117"/>
        <v>79</v>
      </c>
      <c r="I964" t="s">
        <v>9</v>
      </c>
      <c r="J964">
        <v>1</v>
      </c>
      <c r="K964" t="s">
        <v>6901</v>
      </c>
      <c r="L964" t="s">
        <v>8</v>
      </c>
      <c r="M964" t="s">
        <v>14</v>
      </c>
      <c r="N964" t="str">
        <f t="shared" si="112"/>
        <v>F</v>
      </c>
      <c r="O964" t="s">
        <v>8</v>
      </c>
      <c r="P964" t="s">
        <v>8</v>
      </c>
      <c r="Q964" t="s">
        <v>11</v>
      </c>
      <c r="R964" t="s">
        <v>8</v>
      </c>
      <c r="S964" t="str">
        <f t="shared" si="113"/>
        <v>U</v>
      </c>
      <c r="T964" t="s">
        <v>12</v>
      </c>
      <c r="U964">
        <v>1</v>
      </c>
      <c r="V964" t="s">
        <v>8</v>
      </c>
      <c r="W964">
        <f>VLOOKUP(Q964,'PBT Tag Rates'!$A$6:$D$67,4,FALSE)</f>
        <v>1</v>
      </c>
      <c r="X964">
        <v>1</v>
      </c>
      <c r="Y964" s="8">
        <f t="shared" si="114"/>
        <v>1</v>
      </c>
      <c r="Z964" s="10">
        <f>IFERROR(LOOKUP(H964,{30,43,48,53,58,63,68,73,78,83,88,93,97},{42,47,52,57,62,67,72,77,82,87,92,99,100}),999)</f>
        <v>82</v>
      </c>
      <c r="AA964" s="9">
        <f t="shared" si="115"/>
        <v>5.5555555555555554</v>
      </c>
      <c r="AB964" s="9">
        <f>IFERROR(IF(I964="AI",AA964-VLOOKUP(Q964,'PBT Tag Rates'!$A$6:$L$53,11,FALSE),AA964-VLOOKUP(Q964,'PBT Tag Rates'!$A$6:$L$53,12,FALSE)),0)</f>
        <v>5.0392781132050333</v>
      </c>
      <c r="AC964" s="9">
        <f t="shared" si="116"/>
        <v>15.144854597594751</v>
      </c>
      <c r="AD964" s="12" t="s">
        <v>1969</v>
      </c>
      <c r="AE964" s="8"/>
    </row>
    <row r="965" spans="1:31" x14ac:dyDescent="0.25">
      <c r="A965" t="s">
        <v>2078</v>
      </c>
      <c r="B965" t="s">
        <v>3619</v>
      </c>
      <c r="C965" t="s">
        <v>3620</v>
      </c>
      <c r="D965" s="1">
        <v>45542</v>
      </c>
      <c r="E965">
        <f t="shared" si="111"/>
        <v>18</v>
      </c>
      <c r="F965" t="s">
        <v>14</v>
      </c>
      <c r="G965">
        <v>830</v>
      </c>
      <c r="H965">
        <f t="shared" si="117"/>
        <v>83</v>
      </c>
      <c r="I965" t="s">
        <v>7</v>
      </c>
      <c r="J965" t="s">
        <v>8</v>
      </c>
      <c r="K965" t="s">
        <v>6902</v>
      </c>
      <c r="L965" t="s">
        <v>8</v>
      </c>
      <c r="M965" t="s">
        <v>14</v>
      </c>
      <c r="N965" t="str">
        <f t="shared" si="112"/>
        <v>F</v>
      </c>
      <c r="O965" t="s">
        <v>8</v>
      </c>
      <c r="P965" t="s">
        <v>8</v>
      </c>
      <c r="Q965" t="s">
        <v>11</v>
      </c>
      <c r="R965" t="s">
        <v>8</v>
      </c>
      <c r="S965" t="str">
        <f t="shared" si="113"/>
        <v>U</v>
      </c>
      <c r="T965" t="s">
        <v>12</v>
      </c>
      <c r="U965">
        <v>0.999999999999998</v>
      </c>
      <c r="V965" t="s">
        <v>8</v>
      </c>
      <c r="W965">
        <f>VLOOKUP(Q965,'PBT Tag Rates'!$A$6:$D$67,4,FALSE)</f>
        <v>1</v>
      </c>
      <c r="X965">
        <v>1</v>
      </c>
      <c r="Y965" s="8">
        <f t="shared" si="114"/>
        <v>1</v>
      </c>
      <c r="Z965" s="10">
        <f>IFERROR(LOOKUP(H965,{30,43,48,53,58,63,68,73,78,83,88,93,97},{42,47,52,57,62,67,72,77,82,87,92,99,100}),999)</f>
        <v>87</v>
      </c>
      <c r="AA965" s="9">
        <f t="shared" si="115"/>
        <v>5.5555555555555554</v>
      </c>
      <c r="AB965" s="9">
        <f>IFERROR(IF(I965="AI",AA965-VLOOKUP(Q965,'PBT Tag Rates'!$A$6:$L$53,11,FALSE),AA965-VLOOKUP(Q965,'PBT Tag Rates'!$A$6:$L$53,12,FALSE)),0)</f>
        <v>5.5142524290531805</v>
      </c>
      <c r="AC965" s="9">
        <f t="shared" si="116"/>
        <v>16.572324324312643</v>
      </c>
      <c r="AD965" s="12" t="s">
        <v>1969</v>
      </c>
      <c r="AE965" s="8"/>
    </row>
    <row r="966" spans="1:31" x14ac:dyDescent="0.25">
      <c r="A966" t="s">
        <v>2078</v>
      </c>
      <c r="B966" t="s">
        <v>3621</v>
      </c>
      <c r="C966" t="s">
        <v>3622</v>
      </c>
      <c r="D966" s="1">
        <v>45542</v>
      </c>
      <c r="E966">
        <f t="shared" si="111"/>
        <v>18</v>
      </c>
      <c r="F966" t="s">
        <v>14</v>
      </c>
      <c r="G966">
        <v>700</v>
      </c>
      <c r="H966">
        <f t="shared" si="117"/>
        <v>70</v>
      </c>
      <c r="I966" t="s">
        <v>7</v>
      </c>
      <c r="J966" t="s">
        <v>8</v>
      </c>
      <c r="K966" t="s">
        <v>6903</v>
      </c>
      <c r="L966" t="s">
        <v>8</v>
      </c>
      <c r="M966" t="s">
        <v>14</v>
      </c>
      <c r="N966" t="str">
        <f t="shared" si="112"/>
        <v>F</v>
      </c>
      <c r="O966" t="s">
        <v>7818</v>
      </c>
      <c r="P966" t="s">
        <v>7907</v>
      </c>
      <c r="Q966" t="s">
        <v>295</v>
      </c>
      <c r="R966">
        <v>4</v>
      </c>
      <c r="S966">
        <f t="shared" si="113"/>
        <v>2020</v>
      </c>
      <c r="T966" t="s">
        <v>12</v>
      </c>
      <c r="U966">
        <v>1</v>
      </c>
      <c r="V966" t="s">
        <v>886</v>
      </c>
      <c r="W966">
        <f>VLOOKUP(Q966,'PBT Tag Rates'!$A$6:$D$67,4,FALSE)</f>
        <v>0.98961045999999997</v>
      </c>
      <c r="X966">
        <v>1</v>
      </c>
      <c r="Y966" s="8">
        <f t="shared" si="114"/>
        <v>1.0069930069930071</v>
      </c>
      <c r="Z966" s="10">
        <f>IFERROR(LOOKUP(H966,{30,43,48,53,58,63,68,73,78,83,88,93,97},{42,47,52,57,62,67,72,77,82,87,92,99,100}),999)</f>
        <v>72</v>
      </c>
      <c r="AA966" s="9">
        <f t="shared" si="115"/>
        <v>5.594405594405595</v>
      </c>
      <c r="AB966" s="9">
        <f>IFERROR(IF(I966="AI",AA966-VLOOKUP(Q966,'PBT Tag Rates'!$A$6:$L$53,11,FALSE),AA966-VLOOKUP(Q966,'PBT Tag Rates'!$A$6:$L$53,12,FALSE)),0)</f>
        <v>5.6049042101942765</v>
      </c>
      <c r="AC966" s="9">
        <f t="shared" si="116"/>
        <v>16.844765736267519</v>
      </c>
      <c r="AD966" s="12" t="s">
        <v>1969</v>
      </c>
      <c r="AE966" s="8"/>
    </row>
    <row r="967" spans="1:31" x14ac:dyDescent="0.25">
      <c r="A967" t="s">
        <v>2078</v>
      </c>
      <c r="B967" t="s">
        <v>3623</v>
      </c>
      <c r="C967" t="s">
        <v>3624</v>
      </c>
      <c r="D967" s="1">
        <v>45542</v>
      </c>
      <c r="E967">
        <f t="shared" si="111"/>
        <v>18</v>
      </c>
      <c r="F967" t="s">
        <v>6</v>
      </c>
      <c r="G967">
        <v>690</v>
      </c>
      <c r="H967">
        <f t="shared" si="117"/>
        <v>69</v>
      </c>
      <c r="I967" t="s">
        <v>7</v>
      </c>
      <c r="J967" t="s">
        <v>8</v>
      </c>
      <c r="K967" t="s">
        <v>8</v>
      </c>
      <c r="L967" t="s">
        <v>8</v>
      </c>
      <c r="M967" t="s">
        <v>6</v>
      </c>
      <c r="N967" t="str">
        <f t="shared" si="112"/>
        <v>M</v>
      </c>
      <c r="O967" t="s">
        <v>8</v>
      </c>
      <c r="P967" t="s">
        <v>8</v>
      </c>
      <c r="Q967" t="s">
        <v>11</v>
      </c>
      <c r="R967" t="s">
        <v>8</v>
      </c>
      <c r="S967" t="str">
        <f t="shared" si="113"/>
        <v>U</v>
      </c>
      <c r="T967" t="s">
        <v>12</v>
      </c>
      <c r="U967">
        <v>0.999999999999999</v>
      </c>
      <c r="V967" t="s">
        <v>8</v>
      </c>
      <c r="W967">
        <f>VLOOKUP(Q967,'PBT Tag Rates'!$A$6:$D$67,4,FALSE)</f>
        <v>1</v>
      </c>
      <c r="X967">
        <v>1</v>
      </c>
      <c r="Y967" s="8">
        <f t="shared" si="114"/>
        <v>1.0057142857142858</v>
      </c>
      <c r="Z967" s="10">
        <f>IFERROR(LOOKUP(H967,{30,43,48,53,58,63,68,73,78,83,88,93,97},{42,47,52,57,62,67,72,77,82,87,92,99,100}),999)</f>
        <v>72</v>
      </c>
      <c r="AA967" s="9">
        <f t="shared" si="115"/>
        <v>5.5873015873015879</v>
      </c>
      <c r="AB967" s="9">
        <f>IFERROR(IF(I967="AI",AA967-VLOOKUP(Q967,'PBT Tag Rates'!$A$6:$L$53,11,FALSE),AA967-VLOOKUP(Q967,'PBT Tag Rates'!$A$6:$L$53,12,FALSE)),0)</f>
        <v>5.545998460799213</v>
      </c>
      <c r="AC967" s="9">
        <f t="shared" si="116"/>
        <v>16.6677326395601</v>
      </c>
      <c r="AD967" s="12" t="s">
        <v>1969</v>
      </c>
      <c r="AE967" s="8"/>
    </row>
    <row r="968" spans="1:31" x14ac:dyDescent="0.25">
      <c r="A968" t="s">
        <v>2078</v>
      </c>
      <c r="B968" t="s">
        <v>3625</v>
      </c>
      <c r="C968" t="s">
        <v>3626</v>
      </c>
      <c r="D968" s="1">
        <v>45542</v>
      </c>
      <c r="E968">
        <f t="shared" ref="E968:E1031" si="118">IF(AND(D968&gt;=$F$2,D968&lt;$F$3),70,IF(AND(D968&gt;=$F$3,D968&lt;$F$4),40,IF(AND(D968&gt;=$F$4,D968&lt;$F$5),18,9)))</f>
        <v>18</v>
      </c>
      <c r="F968" t="s">
        <v>6</v>
      </c>
      <c r="G968">
        <v>630</v>
      </c>
      <c r="H968">
        <f t="shared" si="117"/>
        <v>63</v>
      </c>
      <c r="I968" t="s">
        <v>9</v>
      </c>
      <c r="J968">
        <v>1</v>
      </c>
      <c r="K968" t="s">
        <v>8</v>
      </c>
      <c r="L968" t="s">
        <v>8</v>
      </c>
      <c r="M968" t="s">
        <v>6</v>
      </c>
      <c r="N968" t="str">
        <f t="shared" ref="N968:N1031" si="119">IF(M968="U",F968,M968)</f>
        <v>M</v>
      </c>
      <c r="O968" t="s">
        <v>7323</v>
      </c>
      <c r="P968" t="s">
        <v>7908</v>
      </c>
      <c r="Q968" t="s">
        <v>940</v>
      </c>
      <c r="R968">
        <v>3</v>
      </c>
      <c r="S968">
        <f t="shared" ref="S968:S1031" si="120">IFERROR($S$4-R968,"U")</f>
        <v>2021</v>
      </c>
      <c r="T968" t="s">
        <v>12</v>
      </c>
      <c r="U968">
        <v>0.999999999999998</v>
      </c>
      <c r="V968" t="s">
        <v>919</v>
      </c>
      <c r="W968">
        <f>VLOOKUP(Q968,'PBT Tag Rates'!$A$6:$D$67,4,FALSE)</f>
        <v>0.98140000000000005</v>
      </c>
      <c r="X968">
        <v>1</v>
      </c>
      <c r="Y968" s="8">
        <f t="shared" ref="Y968:Y1031" si="121">IF(V968="ng",0,X968+(SUMIFS($AK$24:$AK$127,$AG$24:$AG$127,$N968,$AH$24:$AH$127,$Z968,$AF$24:$AF$127,$E968)))</f>
        <v>1</v>
      </c>
      <c r="Z968" s="10">
        <f>IFERROR(LOOKUP(H968,{30,43,48,53,58,63,68,73,78,83,88,93,97},{42,47,52,57,62,67,72,77,82,87,92,99,100}),999)</f>
        <v>67</v>
      </c>
      <c r="AA968" s="9">
        <f t="shared" ref="AA968:AA1031" si="122">Y968/(VLOOKUP(E968,$C$2:$I$5,2,FALSE))</f>
        <v>5.5555555555555554</v>
      </c>
      <c r="AB968" s="9">
        <f>IFERROR(IF(I968="AI",AA968-VLOOKUP(Q968,'PBT Tag Rates'!$A$6:$L$53,11,FALSE),AA968-VLOOKUP(Q968,'PBT Tag Rates'!$A$6:$L$53,12,FALSE)),0)</f>
        <v>5.5745080723682721</v>
      </c>
      <c r="AC968" s="9">
        <f t="shared" ref="AC968:AC1031" si="123">AB968/(VLOOKUP(E968,$C$2:$I$5,7,FALSE))</f>
        <v>16.753414340817248</v>
      </c>
      <c r="AD968" s="12" t="s">
        <v>1969</v>
      </c>
      <c r="AE968" s="8"/>
    </row>
    <row r="969" spans="1:31" x14ac:dyDescent="0.25">
      <c r="A969" t="s">
        <v>2078</v>
      </c>
      <c r="B969" t="s">
        <v>3627</v>
      </c>
      <c r="C969" t="s">
        <v>3628</v>
      </c>
      <c r="D969" s="1">
        <v>45542</v>
      </c>
      <c r="E969">
        <f t="shared" si="118"/>
        <v>18</v>
      </c>
      <c r="F969" t="s">
        <v>6</v>
      </c>
      <c r="G969">
        <v>520</v>
      </c>
      <c r="H969">
        <f t="shared" si="117"/>
        <v>52</v>
      </c>
      <c r="I969" t="s">
        <v>9</v>
      </c>
      <c r="J969">
        <v>1</v>
      </c>
      <c r="K969" t="s">
        <v>8</v>
      </c>
      <c r="L969" t="s">
        <v>8</v>
      </c>
      <c r="M969" t="s">
        <v>6</v>
      </c>
      <c r="N969" t="str">
        <f t="shared" si="119"/>
        <v>M</v>
      </c>
      <c r="O969" t="s">
        <v>7909</v>
      </c>
      <c r="P969" t="s">
        <v>7910</v>
      </c>
      <c r="Q969" t="s">
        <v>7200</v>
      </c>
      <c r="R969">
        <v>2</v>
      </c>
      <c r="S969">
        <f t="shared" si="120"/>
        <v>2022</v>
      </c>
      <c r="T969" t="s">
        <v>12</v>
      </c>
      <c r="U969">
        <v>0.999999999999998</v>
      </c>
      <c r="V969" t="s">
        <v>945</v>
      </c>
      <c r="W969">
        <f>VLOOKUP(Q969,'PBT Tag Rates'!$A$6:$D$67,4,FALSE)</f>
        <v>0.98</v>
      </c>
      <c r="X969">
        <v>1</v>
      </c>
      <c r="Y969" s="8">
        <f t="shared" si="121"/>
        <v>1</v>
      </c>
      <c r="Z969" s="10">
        <f>IFERROR(LOOKUP(H969,{30,43,48,53,58,63,68,73,78,83,88,93,97},{42,47,52,57,62,67,72,77,82,87,92,99,100}),999)</f>
        <v>52</v>
      </c>
      <c r="AA969" s="9">
        <f t="shared" si="122"/>
        <v>5.5555555555555554</v>
      </c>
      <c r="AB969" s="9">
        <f>IFERROR(IF(I969="AI",AA969-VLOOKUP(Q969,'PBT Tag Rates'!$A$6:$L$53,11,FALSE),AA969-VLOOKUP(Q969,'PBT Tag Rates'!$A$6:$L$53,12,FALSE)),0)</f>
        <v>5.5759637188208613</v>
      </c>
      <c r="AC969" s="9">
        <f t="shared" si="123"/>
        <v>16.757789085249826</v>
      </c>
      <c r="AD969" s="12" t="s">
        <v>1969</v>
      </c>
      <c r="AE969" s="8"/>
    </row>
    <row r="970" spans="1:31" x14ac:dyDescent="0.25">
      <c r="A970" t="s">
        <v>2078</v>
      </c>
      <c r="B970" t="s">
        <v>3629</v>
      </c>
      <c r="C970" t="s">
        <v>3630</v>
      </c>
      <c r="D970" s="1">
        <v>45542</v>
      </c>
      <c r="E970">
        <f t="shared" si="118"/>
        <v>18</v>
      </c>
      <c r="F970" t="s">
        <v>6</v>
      </c>
      <c r="G970">
        <v>750</v>
      </c>
      <c r="H970">
        <f t="shared" si="117"/>
        <v>75</v>
      </c>
      <c r="I970" t="s">
        <v>9</v>
      </c>
      <c r="J970">
        <v>1</v>
      </c>
      <c r="K970" t="s">
        <v>6904</v>
      </c>
      <c r="L970" t="s">
        <v>8</v>
      </c>
      <c r="M970" t="s">
        <v>14</v>
      </c>
      <c r="N970" t="str">
        <f t="shared" si="119"/>
        <v>F</v>
      </c>
      <c r="O970" t="s">
        <v>7911</v>
      </c>
      <c r="P970" t="s">
        <v>7912</v>
      </c>
      <c r="Q970" t="s">
        <v>171</v>
      </c>
      <c r="R970">
        <v>5</v>
      </c>
      <c r="S970">
        <f t="shared" si="120"/>
        <v>2019</v>
      </c>
      <c r="T970" t="s">
        <v>12</v>
      </c>
      <c r="U970">
        <v>1</v>
      </c>
      <c r="V970" t="s">
        <v>949</v>
      </c>
      <c r="W970">
        <f>VLOOKUP(Q970,'PBT Tag Rates'!$A$6:$D$67,4,FALSE)</f>
        <v>0.95971980899999998</v>
      </c>
      <c r="X970">
        <v>1</v>
      </c>
      <c r="Y970" s="8">
        <f t="shared" si="121"/>
        <v>1</v>
      </c>
      <c r="Z970" s="10">
        <f>IFERROR(LOOKUP(H970,{30,43,48,53,58,63,68,73,78,83,88,93,97},{42,47,52,57,62,67,72,77,82,87,92,99,100}),999)</f>
        <v>77</v>
      </c>
      <c r="AA970" s="9">
        <f t="shared" si="122"/>
        <v>5.5555555555555554</v>
      </c>
      <c r="AB970" s="9">
        <f>IFERROR(IF(I970="AI",AA970-VLOOKUP(Q970,'PBT Tag Rates'!$A$6:$L$53,11,FALSE),AA970-VLOOKUP(Q970,'PBT Tag Rates'!$A$6:$L$53,12,FALSE)),0)</f>
        <v>5.5975263376757773</v>
      </c>
      <c r="AC970" s="9">
        <f t="shared" si="123"/>
        <v>16.822592559073851</v>
      </c>
      <c r="AD970" s="12" t="s">
        <v>676</v>
      </c>
      <c r="AE970" s="8"/>
    </row>
    <row r="971" spans="1:31" x14ac:dyDescent="0.25">
      <c r="A971" t="s">
        <v>2078</v>
      </c>
      <c r="B971" t="s">
        <v>3631</v>
      </c>
      <c r="C971" t="s">
        <v>3632</v>
      </c>
      <c r="D971" s="1">
        <v>45542</v>
      </c>
      <c r="E971">
        <f t="shared" si="118"/>
        <v>18</v>
      </c>
      <c r="F971" t="s">
        <v>14</v>
      </c>
      <c r="G971">
        <v>710</v>
      </c>
      <c r="H971">
        <f t="shared" si="117"/>
        <v>71</v>
      </c>
      <c r="I971" t="s">
        <v>7</v>
      </c>
      <c r="J971" t="s">
        <v>8</v>
      </c>
      <c r="K971" t="s">
        <v>6905</v>
      </c>
      <c r="L971" t="s">
        <v>8</v>
      </c>
      <c r="M971" t="s">
        <v>14</v>
      </c>
      <c r="N971" t="str">
        <f t="shared" si="119"/>
        <v>F</v>
      </c>
      <c r="O971" t="s">
        <v>537</v>
      </c>
      <c r="P971" t="s">
        <v>7913</v>
      </c>
      <c r="Q971" t="s">
        <v>295</v>
      </c>
      <c r="R971">
        <v>4</v>
      </c>
      <c r="S971">
        <f t="shared" si="120"/>
        <v>2020</v>
      </c>
      <c r="T971" t="s">
        <v>12</v>
      </c>
      <c r="U971">
        <v>0.999999999999999</v>
      </c>
      <c r="V971" t="s">
        <v>892</v>
      </c>
      <c r="W971">
        <f>VLOOKUP(Q971,'PBT Tag Rates'!$A$6:$D$67,4,FALSE)</f>
        <v>0.98961045999999997</v>
      </c>
      <c r="X971">
        <v>1</v>
      </c>
      <c r="Y971" s="8">
        <f t="shared" si="121"/>
        <v>1.0069930069930071</v>
      </c>
      <c r="Z971" s="10">
        <f>IFERROR(LOOKUP(H971,{30,43,48,53,58,63,68,73,78,83,88,93,97},{42,47,52,57,62,67,72,77,82,87,92,99,100}),999)</f>
        <v>72</v>
      </c>
      <c r="AA971" s="9">
        <f t="shared" si="122"/>
        <v>5.594405594405595</v>
      </c>
      <c r="AB971" s="9">
        <f>IFERROR(IF(I971="AI",AA971-VLOOKUP(Q971,'PBT Tag Rates'!$A$6:$L$53,11,FALSE),AA971-VLOOKUP(Q971,'PBT Tag Rates'!$A$6:$L$53,12,FALSE)),0)</f>
        <v>5.6049042101942765</v>
      </c>
      <c r="AC971" s="9">
        <f t="shared" si="123"/>
        <v>16.844765736267519</v>
      </c>
      <c r="AD971" s="12" t="s">
        <v>1969</v>
      </c>
      <c r="AE971" s="8"/>
    </row>
    <row r="972" spans="1:31" x14ac:dyDescent="0.25">
      <c r="A972" t="s">
        <v>2078</v>
      </c>
      <c r="B972" t="s">
        <v>3633</v>
      </c>
      <c r="C972" t="s">
        <v>3634</v>
      </c>
      <c r="D972" s="1">
        <v>45542</v>
      </c>
      <c r="E972">
        <f t="shared" si="118"/>
        <v>18</v>
      </c>
      <c r="F972" t="s">
        <v>14</v>
      </c>
      <c r="G972">
        <v>840</v>
      </c>
      <c r="H972">
        <f t="shared" si="117"/>
        <v>84</v>
      </c>
      <c r="I972" t="s">
        <v>9</v>
      </c>
      <c r="J972">
        <v>1</v>
      </c>
      <c r="K972" t="s">
        <v>6906</v>
      </c>
      <c r="L972" t="s">
        <v>8</v>
      </c>
      <c r="M972" t="s">
        <v>14</v>
      </c>
      <c r="N972" t="str">
        <f t="shared" si="119"/>
        <v>F</v>
      </c>
      <c r="O972" t="s">
        <v>7914</v>
      </c>
      <c r="P972" t="s">
        <v>7915</v>
      </c>
      <c r="Q972" t="s">
        <v>295</v>
      </c>
      <c r="R972">
        <v>4</v>
      </c>
      <c r="S972">
        <f t="shared" si="120"/>
        <v>2020</v>
      </c>
      <c r="T972" t="s">
        <v>12</v>
      </c>
      <c r="U972">
        <v>1</v>
      </c>
      <c r="V972" t="s">
        <v>941</v>
      </c>
      <c r="W972">
        <f>VLOOKUP(Q972,'PBT Tag Rates'!$A$6:$D$67,4,FALSE)</f>
        <v>0.98961045999999997</v>
      </c>
      <c r="X972">
        <v>1</v>
      </c>
      <c r="Y972" s="8">
        <f t="shared" si="121"/>
        <v>1</v>
      </c>
      <c r="Z972" s="10">
        <f>IFERROR(LOOKUP(H972,{30,43,48,53,58,63,68,73,78,83,88,93,97},{42,47,52,57,62,67,72,77,82,87,92,99,100}),999)</f>
        <v>87</v>
      </c>
      <c r="AA972" s="9">
        <f t="shared" si="122"/>
        <v>5.5555555555555554</v>
      </c>
      <c r="AB972" s="9">
        <f>IFERROR(IF(I972="AI",AA972-VLOOKUP(Q972,'PBT Tag Rates'!$A$6:$L$53,11,FALSE),AA972-VLOOKUP(Q972,'PBT Tag Rates'!$A$6:$L$53,12,FALSE)),0)</f>
        <v>5.5660541713442369</v>
      </c>
      <c r="AC972" s="9">
        <f t="shared" si="123"/>
        <v>16.728007308517132</v>
      </c>
      <c r="AD972" s="12" t="s">
        <v>1969</v>
      </c>
      <c r="AE972" s="8"/>
    </row>
    <row r="973" spans="1:31" x14ac:dyDescent="0.25">
      <c r="A973" t="s">
        <v>2078</v>
      </c>
      <c r="B973" t="s">
        <v>3635</v>
      </c>
      <c r="C973" t="s">
        <v>3636</v>
      </c>
      <c r="D973" s="1">
        <v>45542</v>
      </c>
      <c r="E973">
        <f t="shared" si="118"/>
        <v>18</v>
      </c>
      <c r="F973" t="s">
        <v>6</v>
      </c>
      <c r="G973">
        <v>630</v>
      </c>
      <c r="H973">
        <f t="shared" si="117"/>
        <v>63</v>
      </c>
      <c r="I973" t="s">
        <v>9</v>
      </c>
      <c r="J973">
        <v>1</v>
      </c>
      <c r="K973" t="s">
        <v>8</v>
      </c>
      <c r="L973" t="s">
        <v>8</v>
      </c>
      <c r="M973" t="s">
        <v>6</v>
      </c>
      <c r="N973" t="str">
        <f t="shared" si="119"/>
        <v>M</v>
      </c>
      <c r="O973" t="s">
        <v>7916</v>
      </c>
      <c r="P973" t="s">
        <v>7917</v>
      </c>
      <c r="Q973" t="s">
        <v>295</v>
      </c>
      <c r="R973">
        <v>4</v>
      </c>
      <c r="S973">
        <f t="shared" si="120"/>
        <v>2020</v>
      </c>
      <c r="T973" t="s">
        <v>12</v>
      </c>
      <c r="U973">
        <v>1</v>
      </c>
      <c r="V973" t="s">
        <v>893</v>
      </c>
      <c r="W973">
        <f>VLOOKUP(Q973,'PBT Tag Rates'!$A$6:$D$67,4,FALSE)</f>
        <v>0.98961045999999997</v>
      </c>
      <c r="X973">
        <v>1</v>
      </c>
      <c r="Y973" s="8">
        <f t="shared" si="121"/>
        <v>1</v>
      </c>
      <c r="Z973" s="10">
        <f>IFERROR(LOOKUP(H973,{30,43,48,53,58,63,68,73,78,83,88,93,97},{42,47,52,57,62,67,72,77,82,87,92,99,100}),999)</f>
        <v>67</v>
      </c>
      <c r="AA973" s="9">
        <f t="shared" si="122"/>
        <v>5.5555555555555554</v>
      </c>
      <c r="AB973" s="9">
        <f>IFERROR(IF(I973="AI",AA973-VLOOKUP(Q973,'PBT Tag Rates'!$A$6:$L$53,11,FALSE),AA973-VLOOKUP(Q973,'PBT Tag Rates'!$A$6:$L$53,12,FALSE)),0)</f>
        <v>5.5660541713442369</v>
      </c>
      <c r="AC973" s="9">
        <f t="shared" si="123"/>
        <v>16.728007308517132</v>
      </c>
      <c r="AD973" s="12" t="s">
        <v>1969</v>
      </c>
      <c r="AE973" s="8"/>
    </row>
    <row r="974" spans="1:31" x14ac:dyDescent="0.25">
      <c r="A974" t="s">
        <v>2078</v>
      </c>
      <c r="B974" t="s">
        <v>3637</v>
      </c>
      <c r="C974" t="s">
        <v>458</v>
      </c>
      <c r="D974" s="1">
        <v>45542</v>
      </c>
      <c r="E974">
        <f t="shared" si="118"/>
        <v>18</v>
      </c>
      <c r="F974" t="s">
        <v>14</v>
      </c>
      <c r="G974">
        <v>730</v>
      </c>
      <c r="H974">
        <f t="shared" si="117"/>
        <v>73</v>
      </c>
      <c r="I974" t="s">
        <v>9</v>
      </c>
      <c r="J974">
        <v>1</v>
      </c>
      <c r="K974" t="s">
        <v>6907</v>
      </c>
      <c r="L974" t="s">
        <v>8</v>
      </c>
      <c r="M974" t="s">
        <v>14</v>
      </c>
      <c r="N974" t="str">
        <f t="shared" si="119"/>
        <v>F</v>
      </c>
      <c r="O974" t="s">
        <v>1631</v>
      </c>
      <c r="P974" t="s">
        <v>1632</v>
      </c>
      <c r="Q974" t="s">
        <v>295</v>
      </c>
      <c r="R974">
        <v>4</v>
      </c>
      <c r="S974">
        <f t="shared" si="120"/>
        <v>2020</v>
      </c>
      <c r="T974" t="s">
        <v>12</v>
      </c>
      <c r="U974">
        <v>1</v>
      </c>
      <c r="V974" t="s">
        <v>889</v>
      </c>
      <c r="W974">
        <f>VLOOKUP(Q974,'PBT Tag Rates'!$A$6:$D$67,4,FALSE)</f>
        <v>0.98961045999999997</v>
      </c>
      <c r="X974">
        <v>1</v>
      </c>
      <c r="Y974" s="8">
        <f t="shared" si="121"/>
        <v>1</v>
      </c>
      <c r="Z974" s="10">
        <f>IFERROR(LOOKUP(H974,{30,43,48,53,58,63,68,73,78,83,88,93,97},{42,47,52,57,62,67,72,77,82,87,92,99,100}),999)</f>
        <v>77</v>
      </c>
      <c r="AA974" s="9">
        <f t="shared" si="122"/>
        <v>5.5555555555555554</v>
      </c>
      <c r="AB974" s="9">
        <f>IFERROR(IF(I974="AI",AA974-VLOOKUP(Q974,'PBT Tag Rates'!$A$6:$L$53,11,FALSE),AA974-VLOOKUP(Q974,'PBT Tag Rates'!$A$6:$L$53,12,FALSE)),0)</f>
        <v>5.5660541713442369</v>
      </c>
      <c r="AC974" s="9">
        <f t="shared" si="123"/>
        <v>16.728007308517132</v>
      </c>
      <c r="AD974" s="12" t="s">
        <v>1969</v>
      </c>
      <c r="AE974" s="8"/>
    </row>
    <row r="975" spans="1:31" x14ac:dyDescent="0.25">
      <c r="A975" t="s">
        <v>2078</v>
      </c>
      <c r="B975" t="s">
        <v>3638</v>
      </c>
      <c r="C975" t="s">
        <v>3639</v>
      </c>
      <c r="D975" s="1">
        <v>45542</v>
      </c>
      <c r="E975">
        <f t="shared" si="118"/>
        <v>18</v>
      </c>
      <c r="F975" t="s">
        <v>6</v>
      </c>
      <c r="G975">
        <v>760</v>
      </c>
      <c r="H975">
        <f t="shared" si="117"/>
        <v>76</v>
      </c>
      <c r="I975" t="s">
        <v>7</v>
      </c>
      <c r="J975" t="s">
        <v>8</v>
      </c>
      <c r="K975" t="s">
        <v>6908</v>
      </c>
      <c r="L975" t="s">
        <v>8</v>
      </c>
      <c r="M975" t="s">
        <v>6</v>
      </c>
      <c r="N975" t="str">
        <f t="shared" si="119"/>
        <v>M</v>
      </c>
      <c r="O975" t="s">
        <v>1251</v>
      </c>
      <c r="P975" t="s">
        <v>7210</v>
      </c>
      <c r="Q975" t="s">
        <v>295</v>
      </c>
      <c r="R975">
        <v>4</v>
      </c>
      <c r="S975">
        <f t="shared" si="120"/>
        <v>2020</v>
      </c>
      <c r="T975" t="s">
        <v>12</v>
      </c>
      <c r="U975">
        <v>1.00000000000001</v>
      </c>
      <c r="V975" t="s">
        <v>886</v>
      </c>
      <c r="W975">
        <f>VLOOKUP(Q975,'PBT Tag Rates'!$A$6:$D$67,4,FALSE)</f>
        <v>0.98961045999999997</v>
      </c>
      <c r="X975">
        <v>1</v>
      </c>
      <c r="Y975" s="8">
        <f t="shared" si="121"/>
        <v>1.0058139534883721</v>
      </c>
      <c r="Z975" s="10">
        <f>IFERROR(LOOKUP(H975,{30,43,48,53,58,63,68,73,78,83,88,93,97},{42,47,52,57,62,67,72,77,82,87,92,99,100}),999)</f>
        <v>77</v>
      </c>
      <c r="AA975" s="9">
        <f t="shared" si="122"/>
        <v>5.5878552971576232</v>
      </c>
      <c r="AB975" s="9">
        <f>IFERROR(IF(I975="AI",AA975-VLOOKUP(Q975,'PBT Tag Rates'!$A$6:$L$53,11,FALSE),AA975-VLOOKUP(Q975,'PBT Tag Rates'!$A$6:$L$53,12,FALSE)),0)</f>
        <v>5.5983539129463047</v>
      </c>
      <c r="AC975" s="9">
        <f t="shared" si="123"/>
        <v>16.825079722286347</v>
      </c>
      <c r="AD975" s="12" t="s">
        <v>1969</v>
      </c>
      <c r="AE975" s="8"/>
    </row>
    <row r="976" spans="1:31" x14ac:dyDescent="0.25">
      <c r="A976" t="s">
        <v>2078</v>
      </c>
      <c r="B976" t="s">
        <v>3640</v>
      </c>
      <c r="C976" t="s">
        <v>3641</v>
      </c>
      <c r="D976" s="1">
        <v>45542</v>
      </c>
      <c r="E976">
        <f t="shared" si="118"/>
        <v>18</v>
      </c>
      <c r="F976" t="s">
        <v>14</v>
      </c>
      <c r="G976">
        <v>760</v>
      </c>
      <c r="H976">
        <f t="shared" si="117"/>
        <v>76</v>
      </c>
      <c r="I976" t="s">
        <v>7</v>
      </c>
      <c r="J976" t="s">
        <v>8</v>
      </c>
      <c r="K976" t="s">
        <v>6909</v>
      </c>
      <c r="L976" t="s">
        <v>8</v>
      </c>
      <c r="M976" t="s">
        <v>14</v>
      </c>
      <c r="N976" t="str">
        <f t="shared" si="119"/>
        <v>F</v>
      </c>
      <c r="O976" t="s">
        <v>1436</v>
      </c>
      <c r="P976" t="s">
        <v>1437</v>
      </c>
      <c r="Q976" t="s">
        <v>476</v>
      </c>
      <c r="R976">
        <v>4</v>
      </c>
      <c r="S976">
        <f t="shared" si="120"/>
        <v>2020</v>
      </c>
      <c r="T976" t="s">
        <v>12</v>
      </c>
      <c r="U976">
        <v>1</v>
      </c>
      <c r="V976" t="s">
        <v>658</v>
      </c>
      <c r="W976">
        <f>VLOOKUP(Q976,'PBT Tag Rates'!$A$6:$D$67,4,FALSE)</f>
        <v>0.98845608500000004</v>
      </c>
      <c r="X976">
        <v>1</v>
      </c>
      <c r="Y976" s="8">
        <f t="shared" si="121"/>
        <v>1</v>
      </c>
      <c r="Z976" s="10">
        <f>IFERROR(LOOKUP(H976,{30,43,48,53,58,63,68,73,78,83,88,93,97},{42,47,52,57,62,67,72,77,82,87,92,99,100}),999)</f>
        <v>77</v>
      </c>
      <c r="AA976" s="9">
        <f t="shared" si="122"/>
        <v>5.5555555555555554</v>
      </c>
      <c r="AB976" s="9">
        <f>IFERROR(IF(I976="AI",AA976-VLOOKUP(Q976,'PBT Tag Rates'!$A$6:$L$53,11,FALSE),AA976-VLOOKUP(Q976,'PBT Tag Rates'!$A$6:$L$53,12,FALSE)),0)</f>
        <v>5.5672342888601314</v>
      </c>
      <c r="AC976" s="9">
        <f t="shared" si="123"/>
        <v>16.731553988772674</v>
      </c>
      <c r="AD976" s="12" t="s">
        <v>1969</v>
      </c>
      <c r="AE976" s="8"/>
    </row>
    <row r="977" spans="1:31" x14ac:dyDescent="0.25">
      <c r="A977" t="s">
        <v>2078</v>
      </c>
      <c r="B977" t="s">
        <v>3642</v>
      </c>
      <c r="C977" t="s">
        <v>3643</v>
      </c>
      <c r="D977" s="1">
        <v>45542</v>
      </c>
      <c r="E977">
        <f t="shared" si="118"/>
        <v>18</v>
      </c>
      <c r="F977" t="s">
        <v>6</v>
      </c>
      <c r="G977">
        <v>690</v>
      </c>
      <c r="H977">
        <f t="shared" si="117"/>
        <v>69</v>
      </c>
      <c r="I977" t="s">
        <v>7</v>
      </c>
      <c r="J977" t="s">
        <v>8</v>
      </c>
      <c r="K977" t="s">
        <v>8</v>
      </c>
      <c r="L977" t="s">
        <v>8</v>
      </c>
      <c r="M977" t="s">
        <v>14</v>
      </c>
      <c r="N977" t="str">
        <f t="shared" si="119"/>
        <v>F</v>
      </c>
      <c r="O977" t="s">
        <v>1119</v>
      </c>
      <c r="P977" t="s">
        <v>7918</v>
      </c>
      <c r="Q977" t="s">
        <v>940</v>
      </c>
      <c r="R977">
        <v>3</v>
      </c>
      <c r="S977">
        <f t="shared" si="120"/>
        <v>2021</v>
      </c>
      <c r="T977" t="s">
        <v>12</v>
      </c>
      <c r="U977">
        <v>0.999999999999998</v>
      </c>
      <c r="V977" t="s">
        <v>886</v>
      </c>
      <c r="W977">
        <f>VLOOKUP(Q977,'PBT Tag Rates'!$A$6:$D$67,4,FALSE)</f>
        <v>0.98140000000000005</v>
      </c>
      <c r="X977">
        <v>1</v>
      </c>
      <c r="Y977" s="8">
        <f t="shared" si="121"/>
        <v>1.0069930069930071</v>
      </c>
      <c r="Z977" s="10">
        <f>IFERROR(LOOKUP(H977,{30,43,48,53,58,63,68,73,78,83,88,93,97},{42,47,52,57,62,67,72,77,82,87,92,99,100}),999)</f>
        <v>72</v>
      </c>
      <c r="AA977" s="9">
        <f t="shared" si="122"/>
        <v>5.594405594405595</v>
      </c>
      <c r="AB977" s="9">
        <f>IFERROR(IF(I977="AI",AA977-VLOOKUP(Q977,'PBT Tag Rates'!$A$6:$L$53,11,FALSE),AA977-VLOOKUP(Q977,'PBT Tag Rates'!$A$6:$L$53,12,FALSE)),0)</f>
        <v>5.6133581112183117</v>
      </c>
      <c r="AC977" s="9">
        <f t="shared" si="123"/>
        <v>16.870172768567635</v>
      </c>
      <c r="AD977" s="12" t="s">
        <v>1969</v>
      </c>
      <c r="AE977" s="8"/>
    </row>
    <row r="978" spans="1:31" x14ac:dyDescent="0.25">
      <c r="A978" t="s">
        <v>2078</v>
      </c>
      <c r="B978" t="s">
        <v>3644</v>
      </c>
      <c r="C978" t="s">
        <v>3645</v>
      </c>
      <c r="D978" s="1">
        <v>45542</v>
      </c>
      <c r="E978">
        <f t="shared" si="118"/>
        <v>18</v>
      </c>
      <c r="F978" t="s">
        <v>6</v>
      </c>
      <c r="G978">
        <v>480</v>
      </c>
      <c r="H978">
        <f t="shared" si="117"/>
        <v>48</v>
      </c>
      <c r="I978" t="s">
        <v>7</v>
      </c>
      <c r="J978" t="s">
        <v>8</v>
      </c>
      <c r="K978" t="s">
        <v>8</v>
      </c>
      <c r="L978" t="s">
        <v>8</v>
      </c>
      <c r="M978" t="s">
        <v>6</v>
      </c>
      <c r="N978" t="str">
        <f t="shared" si="119"/>
        <v>M</v>
      </c>
      <c r="O978" t="s">
        <v>7584</v>
      </c>
      <c r="P978" t="s">
        <v>7585</v>
      </c>
      <c r="Q978" t="s">
        <v>7200</v>
      </c>
      <c r="R978">
        <v>2</v>
      </c>
      <c r="S978">
        <f t="shared" si="120"/>
        <v>2022</v>
      </c>
      <c r="T978" t="s">
        <v>12</v>
      </c>
      <c r="U978">
        <v>1.00000000000001</v>
      </c>
      <c r="V978" t="s">
        <v>886</v>
      </c>
      <c r="W978">
        <f>VLOOKUP(Q978,'PBT Tag Rates'!$A$6:$D$67,4,FALSE)</f>
        <v>0.98</v>
      </c>
      <c r="X978">
        <v>1</v>
      </c>
      <c r="Y978" s="8">
        <f t="shared" si="121"/>
        <v>1</v>
      </c>
      <c r="Z978" s="10">
        <f>IFERROR(LOOKUP(H978,{30,43,48,53,58,63,68,73,78,83,88,93,97},{42,47,52,57,62,67,72,77,82,87,92,99,100}),999)</f>
        <v>52</v>
      </c>
      <c r="AA978" s="9">
        <f t="shared" si="122"/>
        <v>5.5555555555555554</v>
      </c>
      <c r="AB978" s="9">
        <f>IFERROR(IF(I978="AI",AA978-VLOOKUP(Q978,'PBT Tag Rates'!$A$6:$L$53,11,FALSE),AA978-VLOOKUP(Q978,'PBT Tag Rates'!$A$6:$L$53,12,FALSE)),0)</f>
        <v>5.5759637188208613</v>
      </c>
      <c r="AC978" s="9">
        <f t="shared" si="123"/>
        <v>16.757789085249826</v>
      </c>
      <c r="AD978" s="12" t="s">
        <v>1969</v>
      </c>
      <c r="AE978" s="8"/>
    </row>
    <row r="979" spans="1:31" x14ac:dyDescent="0.25">
      <c r="A979" t="s">
        <v>2078</v>
      </c>
      <c r="B979" t="s">
        <v>3646</v>
      </c>
      <c r="C979" t="s">
        <v>459</v>
      </c>
      <c r="D979" s="1">
        <v>45542</v>
      </c>
      <c r="E979">
        <f t="shared" si="118"/>
        <v>18</v>
      </c>
      <c r="F979" t="s">
        <v>6</v>
      </c>
      <c r="G979">
        <v>740</v>
      </c>
      <c r="H979">
        <f t="shared" si="117"/>
        <v>74</v>
      </c>
      <c r="I979" t="s">
        <v>7</v>
      </c>
      <c r="J979" t="s">
        <v>8</v>
      </c>
      <c r="K979" t="s">
        <v>6910</v>
      </c>
      <c r="L979" t="s">
        <v>8</v>
      </c>
      <c r="M979" t="s">
        <v>14</v>
      </c>
      <c r="N979" t="str">
        <f t="shared" si="119"/>
        <v>F</v>
      </c>
      <c r="O979" t="s">
        <v>960</v>
      </c>
      <c r="P979" t="s">
        <v>7919</v>
      </c>
      <c r="Q979" t="s">
        <v>178</v>
      </c>
      <c r="R979">
        <v>5</v>
      </c>
      <c r="S979">
        <f t="shared" si="120"/>
        <v>2019</v>
      </c>
      <c r="T979" t="s">
        <v>12</v>
      </c>
      <c r="U979">
        <v>0.999999999999998</v>
      </c>
      <c r="V979" t="s">
        <v>658</v>
      </c>
      <c r="W979">
        <f>VLOOKUP(Q979,'PBT Tag Rates'!$A$6:$D$67,4,FALSE)</f>
        <v>0.99705232300000002</v>
      </c>
      <c r="X979">
        <v>1</v>
      </c>
      <c r="Y979" s="8">
        <f t="shared" si="121"/>
        <v>1</v>
      </c>
      <c r="Z979" s="10">
        <f>IFERROR(LOOKUP(H979,{30,43,48,53,58,63,68,73,78,83,88,93,97},{42,47,52,57,62,67,72,77,82,87,92,99,100}),999)</f>
        <v>77</v>
      </c>
      <c r="AA979" s="9">
        <f t="shared" si="122"/>
        <v>5.5555555555555554</v>
      </c>
      <c r="AB979" s="9">
        <f>IFERROR(IF(I979="AI",AA979-VLOOKUP(Q979,'PBT Tag Rates'!$A$6:$L$53,11,FALSE),AA979-VLOOKUP(Q979,'PBT Tag Rates'!$A$6:$L$53,12,FALSE)),0)</f>
        <v>5.5585119470427449</v>
      </c>
      <c r="AC979" s="9">
        <f t="shared" si="123"/>
        <v>16.705340194731683</v>
      </c>
      <c r="AD979" s="12" t="s">
        <v>1969</v>
      </c>
      <c r="AE979" s="8"/>
    </row>
    <row r="980" spans="1:31" x14ac:dyDescent="0.25">
      <c r="A980" t="s">
        <v>2078</v>
      </c>
      <c r="B980" t="s">
        <v>3647</v>
      </c>
      <c r="C980" t="s">
        <v>3648</v>
      </c>
      <c r="D980" s="1">
        <v>45542</v>
      </c>
      <c r="E980">
        <f t="shared" si="118"/>
        <v>18</v>
      </c>
      <c r="F980" t="s">
        <v>6</v>
      </c>
      <c r="G980">
        <v>660</v>
      </c>
      <c r="H980">
        <f t="shared" si="117"/>
        <v>66</v>
      </c>
      <c r="I980" t="s">
        <v>7</v>
      </c>
      <c r="J980" t="s">
        <v>8</v>
      </c>
      <c r="K980" t="s">
        <v>8</v>
      </c>
      <c r="L980" t="s">
        <v>8</v>
      </c>
      <c r="M980" t="s">
        <v>14</v>
      </c>
      <c r="N980" t="str">
        <f t="shared" si="119"/>
        <v>F</v>
      </c>
      <c r="O980" t="s">
        <v>7411</v>
      </c>
      <c r="P980" t="s">
        <v>7412</v>
      </c>
      <c r="Q980" t="s">
        <v>940</v>
      </c>
      <c r="R980">
        <v>3</v>
      </c>
      <c r="S980">
        <f t="shared" si="120"/>
        <v>2021</v>
      </c>
      <c r="T980" t="s">
        <v>12</v>
      </c>
      <c r="U980">
        <v>1</v>
      </c>
      <c r="V980" t="s">
        <v>889</v>
      </c>
      <c r="W980">
        <f>VLOOKUP(Q980,'PBT Tag Rates'!$A$6:$D$67,4,FALSE)</f>
        <v>0.98140000000000005</v>
      </c>
      <c r="X980">
        <v>1</v>
      </c>
      <c r="Y980" s="8">
        <f t="shared" si="121"/>
        <v>1</v>
      </c>
      <c r="Z980" s="10">
        <f>IFERROR(LOOKUP(H980,{30,43,48,53,58,63,68,73,78,83,88,93,97},{42,47,52,57,62,67,72,77,82,87,92,99,100}),999)</f>
        <v>67</v>
      </c>
      <c r="AA980" s="9">
        <f t="shared" si="122"/>
        <v>5.5555555555555554</v>
      </c>
      <c r="AB980" s="9">
        <f>IFERROR(IF(I980="AI",AA980-VLOOKUP(Q980,'PBT Tag Rates'!$A$6:$L$53,11,FALSE),AA980-VLOOKUP(Q980,'PBT Tag Rates'!$A$6:$L$53,12,FALSE)),0)</f>
        <v>5.5745080723682721</v>
      </c>
      <c r="AC980" s="9">
        <f t="shared" si="123"/>
        <v>16.753414340817248</v>
      </c>
      <c r="AD980" s="12" t="s">
        <v>1969</v>
      </c>
      <c r="AE980" s="8"/>
    </row>
    <row r="981" spans="1:31" x14ac:dyDescent="0.25">
      <c r="A981" t="s">
        <v>2078</v>
      </c>
      <c r="B981" t="s">
        <v>3649</v>
      </c>
      <c r="C981" t="s">
        <v>3650</v>
      </c>
      <c r="D981" s="1">
        <v>45542</v>
      </c>
      <c r="E981">
        <f t="shared" si="118"/>
        <v>18</v>
      </c>
      <c r="F981" t="s">
        <v>14</v>
      </c>
      <c r="G981">
        <v>700</v>
      </c>
      <c r="H981">
        <f t="shared" si="117"/>
        <v>70</v>
      </c>
      <c r="I981" t="s">
        <v>9</v>
      </c>
      <c r="J981">
        <v>1</v>
      </c>
      <c r="K981" t="s">
        <v>6911</v>
      </c>
      <c r="L981" t="s">
        <v>8</v>
      </c>
      <c r="M981" t="s">
        <v>14</v>
      </c>
      <c r="N981" t="str">
        <f t="shared" si="119"/>
        <v>F</v>
      </c>
      <c r="O981" t="s">
        <v>7315</v>
      </c>
      <c r="P981" t="s">
        <v>7920</v>
      </c>
      <c r="Q981" t="s">
        <v>295</v>
      </c>
      <c r="R981">
        <v>4</v>
      </c>
      <c r="S981">
        <f t="shared" si="120"/>
        <v>2020</v>
      </c>
      <c r="T981" t="s">
        <v>12</v>
      </c>
      <c r="U981">
        <v>1</v>
      </c>
      <c r="V981" t="s">
        <v>892</v>
      </c>
      <c r="W981">
        <f>VLOOKUP(Q981,'PBT Tag Rates'!$A$6:$D$67,4,FALSE)</f>
        <v>0.98961045999999997</v>
      </c>
      <c r="X981">
        <v>1</v>
      </c>
      <c r="Y981" s="8">
        <f t="shared" si="121"/>
        <v>1.0069930069930071</v>
      </c>
      <c r="Z981" s="10">
        <f>IFERROR(LOOKUP(H981,{30,43,48,53,58,63,68,73,78,83,88,93,97},{42,47,52,57,62,67,72,77,82,87,92,99,100}),999)</f>
        <v>72</v>
      </c>
      <c r="AA981" s="9">
        <f t="shared" si="122"/>
        <v>5.594405594405595</v>
      </c>
      <c r="AB981" s="9">
        <f>IFERROR(IF(I981="AI",AA981-VLOOKUP(Q981,'PBT Tag Rates'!$A$6:$L$53,11,FALSE),AA981-VLOOKUP(Q981,'PBT Tag Rates'!$A$6:$L$53,12,FALSE)),0)</f>
        <v>5.6049042101942765</v>
      </c>
      <c r="AC981" s="9">
        <f t="shared" si="123"/>
        <v>16.844765736267519</v>
      </c>
      <c r="AD981" s="12" t="s">
        <v>1969</v>
      </c>
      <c r="AE981" s="8"/>
    </row>
    <row r="982" spans="1:31" x14ac:dyDescent="0.25">
      <c r="A982" t="s">
        <v>2078</v>
      </c>
      <c r="B982" t="s">
        <v>3651</v>
      </c>
      <c r="C982" t="s">
        <v>3652</v>
      </c>
      <c r="D982" s="1">
        <v>45542</v>
      </c>
      <c r="E982">
        <f t="shared" si="118"/>
        <v>18</v>
      </c>
      <c r="F982" t="s">
        <v>14</v>
      </c>
      <c r="G982">
        <v>750</v>
      </c>
      <c r="H982">
        <f t="shared" si="117"/>
        <v>75</v>
      </c>
      <c r="I982" t="s">
        <v>9</v>
      </c>
      <c r="J982">
        <v>1</v>
      </c>
      <c r="K982" t="s">
        <v>6912</v>
      </c>
      <c r="L982" t="s">
        <v>8</v>
      </c>
      <c r="M982" t="s">
        <v>14</v>
      </c>
      <c r="N982" t="str">
        <f t="shared" si="119"/>
        <v>F</v>
      </c>
      <c r="O982" t="s">
        <v>425</v>
      </c>
      <c r="P982" t="s">
        <v>1420</v>
      </c>
      <c r="Q982" t="s">
        <v>295</v>
      </c>
      <c r="R982">
        <v>4</v>
      </c>
      <c r="S982">
        <f t="shared" si="120"/>
        <v>2020</v>
      </c>
      <c r="T982" t="s">
        <v>12</v>
      </c>
      <c r="U982">
        <v>0.999999999999998</v>
      </c>
      <c r="V982" t="s">
        <v>892</v>
      </c>
      <c r="W982">
        <f>VLOOKUP(Q982,'PBT Tag Rates'!$A$6:$D$67,4,FALSE)</f>
        <v>0.98961045999999997</v>
      </c>
      <c r="X982">
        <v>1</v>
      </c>
      <c r="Y982" s="8">
        <f t="shared" si="121"/>
        <v>1</v>
      </c>
      <c r="Z982" s="10">
        <f>IFERROR(LOOKUP(H982,{30,43,48,53,58,63,68,73,78,83,88,93,97},{42,47,52,57,62,67,72,77,82,87,92,99,100}),999)</f>
        <v>77</v>
      </c>
      <c r="AA982" s="9">
        <f t="shared" si="122"/>
        <v>5.5555555555555554</v>
      </c>
      <c r="AB982" s="9">
        <f>IFERROR(IF(I982="AI",AA982-VLOOKUP(Q982,'PBT Tag Rates'!$A$6:$L$53,11,FALSE),AA982-VLOOKUP(Q982,'PBT Tag Rates'!$A$6:$L$53,12,FALSE)),0)</f>
        <v>5.5660541713442369</v>
      </c>
      <c r="AC982" s="9">
        <f t="shared" si="123"/>
        <v>16.728007308517132</v>
      </c>
      <c r="AD982" s="12" t="s">
        <v>1969</v>
      </c>
      <c r="AE982" s="8"/>
    </row>
    <row r="983" spans="1:31" x14ac:dyDescent="0.25">
      <c r="A983" t="s">
        <v>2078</v>
      </c>
      <c r="B983" t="s">
        <v>3653</v>
      </c>
      <c r="C983" t="s">
        <v>3654</v>
      </c>
      <c r="D983" s="1">
        <v>45542</v>
      </c>
      <c r="E983">
        <f t="shared" si="118"/>
        <v>18</v>
      </c>
      <c r="F983" t="s">
        <v>6</v>
      </c>
      <c r="G983">
        <v>770</v>
      </c>
      <c r="H983">
        <f t="shared" si="117"/>
        <v>77</v>
      </c>
      <c r="I983" t="s">
        <v>7</v>
      </c>
      <c r="J983" t="s">
        <v>8</v>
      </c>
      <c r="K983" t="s">
        <v>6913</v>
      </c>
      <c r="L983" t="s">
        <v>8</v>
      </c>
      <c r="M983" t="s">
        <v>6</v>
      </c>
      <c r="N983" t="str">
        <f t="shared" si="119"/>
        <v>M</v>
      </c>
      <c r="O983" t="s">
        <v>7921</v>
      </c>
      <c r="P983" t="s">
        <v>7922</v>
      </c>
      <c r="Q983" t="s">
        <v>476</v>
      </c>
      <c r="R983">
        <v>4</v>
      </c>
      <c r="S983">
        <f t="shared" si="120"/>
        <v>2020</v>
      </c>
      <c r="T983" t="s">
        <v>12</v>
      </c>
      <c r="U983">
        <v>1</v>
      </c>
      <c r="V983" t="s">
        <v>658</v>
      </c>
      <c r="W983">
        <f>VLOOKUP(Q983,'PBT Tag Rates'!$A$6:$D$67,4,FALSE)</f>
        <v>0.98845608500000004</v>
      </c>
      <c r="X983">
        <v>1</v>
      </c>
      <c r="Y983" s="8">
        <f t="shared" si="121"/>
        <v>1.0058139534883721</v>
      </c>
      <c r="Z983" s="10">
        <f>IFERROR(LOOKUP(H983,{30,43,48,53,58,63,68,73,78,83,88,93,97},{42,47,52,57,62,67,72,77,82,87,92,99,100}),999)</f>
        <v>77</v>
      </c>
      <c r="AA983" s="9">
        <f t="shared" si="122"/>
        <v>5.5878552971576232</v>
      </c>
      <c r="AB983" s="9">
        <f>IFERROR(IF(I983="AI",AA983-VLOOKUP(Q983,'PBT Tag Rates'!$A$6:$L$53,11,FALSE),AA983-VLOOKUP(Q983,'PBT Tag Rates'!$A$6:$L$53,12,FALSE)),0)</f>
        <v>5.5995340304621992</v>
      </c>
      <c r="AC983" s="9">
        <f t="shared" si="123"/>
        <v>16.828626402541893</v>
      </c>
      <c r="AD983" s="12" t="s">
        <v>1969</v>
      </c>
      <c r="AE983" s="8"/>
    </row>
    <row r="984" spans="1:31" x14ac:dyDescent="0.25">
      <c r="A984" t="s">
        <v>2078</v>
      </c>
      <c r="B984" t="s">
        <v>3655</v>
      </c>
      <c r="C984" t="s">
        <v>3656</v>
      </c>
      <c r="D984" s="1">
        <v>45542</v>
      </c>
      <c r="E984">
        <f t="shared" si="118"/>
        <v>18</v>
      </c>
      <c r="F984" t="s">
        <v>6</v>
      </c>
      <c r="G984">
        <v>630</v>
      </c>
      <c r="H984">
        <f t="shared" si="117"/>
        <v>63</v>
      </c>
      <c r="I984" t="s">
        <v>7</v>
      </c>
      <c r="J984" t="s">
        <v>8</v>
      </c>
      <c r="K984" t="s">
        <v>8</v>
      </c>
      <c r="L984" t="s">
        <v>8</v>
      </c>
      <c r="M984" t="s">
        <v>6</v>
      </c>
      <c r="N984" t="str">
        <f t="shared" si="119"/>
        <v>M</v>
      </c>
      <c r="O984" t="s">
        <v>951</v>
      </c>
      <c r="P984" t="s">
        <v>7923</v>
      </c>
      <c r="Q984" t="s">
        <v>295</v>
      </c>
      <c r="R984">
        <v>4</v>
      </c>
      <c r="S984">
        <f t="shared" si="120"/>
        <v>2020</v>
      </c>
      <c r="T984" t="s">
        <v>12</v>
      </c>
      <c r="U984">
        <v>0.999999999999999</v>
      </c>
      <c r="V984" t="s">
        <v>892</v>
      </c>
      <c r="W984">
        <f>VLOOKUP(Q984,'PBT Tag Rates'!$A$6:$D$67,4,FALSE)</f>
        <v>0.98961045999999997</v>
      </c>
      <c r="X984">
        <v>1</v>
      </c>
      <c r="Y984" s="8">
        <f t="shared" si="121"/>
        <v>1</v>
      </c>
      <c r="Z984" s="10">
        <f>IFERROR(LOOKUP(H984,{30,43,48,53,58,63,68,73,78,83,88,93,97},{42,47,52,57,62,67,72,77,82,87,92,99,100}),999)</f>
        <v>67</v>
      </c>
      <c r="AA984" s="9">
        <f t="shared" si="122"/>
        <v>5.5555555555555554</v>
      </c>
      <c r="AB984" s="9">
        <f>IFERROR(IF(I984="AI",AA984-VLOOKUP(Q984,'PBT Tag Rates'!$A$6:$L$53,11,FALSE),AA984-VLOOKUP(Q984,'PBT Tag Rates'!$A$6:$L$53,12,FALSE)),0)</f>
        <v>5.5660541713442369</v>
      </c>
      <c r="AC984" s="9">
        <f t="shared" si="123"/>
        <v>16.728007308517132</v>
      </c>
      <c r="AD984" s="12" t="s">
        <v>1969</v>
      </c>
      <c r="AE984" s="8"/>
    </row>
    <row r="985" spans="1:31" x14ac:dyDescent="0.25">
      <c r="A985" t="s">
        <v>2078</v>
      </c>
      <c r="B985" t="s">
        <v>3657</v>
      </c>
      <c r="C985" t="s">
        <v>460</v>
      </c>
      <c r="D985" s="1">
        <v>45542</v>
      </c>
      <c r="E985">
        <f t="shared" si="118"/>
        <v>18</v>
      </c>
      <c r="F985" t="s">
        <v>6</v>
      </c>
      <c r="G985">
        <v>670</v>
      </c>
      <c r="H985">
        <f t="shared" si="117"/>
        <v>67</v>
      </c>
      <c r="I985" t="s">
        <v>7</v>
      </c>
      <c r="J985" t="s">
        <v>8</v>
      </c>
      <c r="K985" t="s">
        <v>8</v>
      </c>
      <c r="L985" t="s">
        <v>8</v>
      </c>
      <c r="M985" t="s">
        <v>14</v>
      </c>
      <c r="N985" t="str">
        <f t="shared" si="119"/>
        <v>F</v>
      </c>
      <c r="O985" t="s">
        <v>1289</v>
      </c>
      <c r="P985" t="s">
        <v>7644</v>
      </c>
      <c r="Q985" t="s">
        <v>295</v>
      </c>
      <c r="R985">
        <v>4</v>
      </c>
      <c r="S985">
        <f t="shared" si="120"/>
        <v>2020</v>
      </c>
      <c r="T985" t="s">
        <v>12</v>
      </c>
      <c r="U985">
        <v>0.999999999999996</v>
      </c>
      <c r="V985" t="s">
        <v>888</v>
      </c>
      <c r="W985">
        <f>VLOOKUP(Q985,'PBT Tag Rates'!$A$6:$D$67,4,FALSE)</f>
        <v>0.98961045999999997</v>
      </c>
      <c r="X985">
        <v>1</v>
      </c>
      <c r="Y985" s="8">
        <f t="shared" si="121"/>
        <v>1</v>
      </c>
      <c r="Z985" s="10">
        <f>IFERROR(LOOKUP(H985,{30,43,48,53,58,63,68,73,78,83,88,93,97},{42,47,52,57,62,67,72,77,82,87,92,99,100}),999)</f>
        <v>67</v>
      </c>
      <c r="AA985" s="9">
        <f t="shared" si="122"/>
        <v>5.5555555555555554</v>
      </c>
      <c r="AB985" s="9">
        <f>IFERROR(IF(I985="AI",AA985-VLOOKUP(Q985,'PBT Tag Rates'!$A$6:$L$53,11,FALSE),AA985-VLOOKUP(Q985,'PBT Tag Rates'!$A$6:$L$53,12,FALSE)),0)</f>
        <v>5.5660541713442369</v>
      </c>
      <c r="AC985" s="9">
        <f t="shared" si="123"/>
        <v>16.728007308517132</v>
      </c>
      <c r="AD985" s="12" t="s">
        <v>1969</v>
      </c>
      <c r="AE985" s="8"/>
    </row>
    <row r="986" spans="1:31" x14ac:dyDescent="0.25">
      <c r="A986" t="s">
        <v>2078</v>
      </c>
      <c r="B986" t="s">
        <v>3658</v>
      </c>
      <c r="C986" t="s">
        <v>3659</v>
      </c>
      <c r="D986" s="1">
        <v>45542</v>
      </c>
      <c r="E986">
        <f t="shared" si="118"/>
        <v>18</v>
      </c>
      <c r="F986" t="s">
        <v>14</v>
      </c>
      <c r="G986">
        <v>890</v>
      </c>
      <c r="H986">
        <f t="shared" si="117"/>
        <v>89</v>
      </c>
      <c r="I986" t="s">
        <v>7</v>
      </c>
      <c r="J986" t="s">
        <v>8</v>
      </c>
      <c r="K986" t="s">
        <v>6914</v>
      </c>
      <c r="L986" t="s">
        <v>8</v>
      </c>
      <c r="M986" t="s">
        <v>14</v>
      </c>
      <c r="N986" t="str">
        <f t="shared" si="119"/>
        <v>F</v>
      </c>
      <c r="O986" t="s">
        <v>8</v>
      </c>
      <c r="P986" t="s">
        <v>8</v>
      </c>
      <c r="Q986" t="s">
        <v>11</v>
      </c>
      <c r="R986" t="s">
        <v>8</v>
      </c>
      <c r="S986" t="str">
        <f t="shared" si="120"/>
        <v>U</v>
      </c>
      <c r="T986" t="s">
        <v>12</v>
      </c>
      <c r="U986">
        <v>1</v>
      </c>
      <c r="V986" t="s">
        <v>8</v>
      </c>
      <c r="W986">
        <f>VLOOKUP(Q986,'PBT Tag Rates'!$A$6:$D$67,4,FALSE)</f>
        <v>1</v>
      </c>
      <c r="X986">
        <v>1</v>
      </c>
      <c r="Y986" s="8">
        <f t="shared" si="121"/>
        <v>1</v>
      </c>
      <c r="Z986" s="10">
        <f>IFERROR(LOOKUP(H986,{30,43,48,53,58,63,68,73,78,83,88,93,97},{42,47,52,57,62,67,72,77,82,87,92,99,100}),999)</f>
        <v>92</v>
      </c>
      <c r="AA986" s="9">
        <f t="shared" si="122"/>
        <v>5.5555555555555554</v>
      </c>
      <c r="AB986" s="9">
        <f>IFERROR(IF(I986="AI",AA986-VLOOKUP(Q986,'PBT Tag Rates'!$A$6:$L$53,11,FALSE),AA986-VLOOKUP(Q986,'PBT Tag Rates'!$A$6:$L$53,12,FALSE)),0)</f>
        <v>5.5142524290531805</v>
      </c>
      <c r="AC986" s="9">
        <f t="shared" si="123"/>
        <v>16.572324324312643</v>
      </c>
      <c r="AD986" s="12" t="s">
        <v>1969</v>
      </c>
      <c r="AE986" s="8"/>
    </row>
    <row r="987" spans="1:31" x14ac:dyDescent="0.25">
      <c r="A987" t="s">
        <v>2078</v>
      </c>
      <c r="B987" t="s">
        <v>3660</v>
      </c>
      <c r="C987" t="s">
        <v>3661</v>
      </c>
      <c r="D987" s="1">
        <v>45542</v>
      </c>
      <c r="E987">
        <f t="shared" si="118"/>
        <v>18</v>
      </c>
      <c r="F987" t="s">
        <v>14</v>
      </c>
      <c r="G987">
        <v>750</v>
      </c>
      <c r="H987">
        <f t="shared" si="117"/>
        <v>75</v>
      </c>
      <c r="I987" t="s">
        <v>7</v>
      </c>
      <c r="J987" t="s">
        <v>8</v>
      </c>
      <c r="K987" t="s">
        <v>6915</v>
      </c>
      <c r="L987" t="s">
        <v>8</v>
      </c>
      <c r="M987" t="s">
        <v>14</v>
      </c>
      <c r="N987" t="str">
        <f t="shared" si="119"/>
        <v>F</v>
      </c>
      <c r="O987" t="s">
        <v>8</v>
      </c>
      <c r="P987" t="s">
        <v>8</v>
      </c>
      <c r="Q987" t="s">
        <v>11</v>
      </c>
      <c r="R987" t="s">
        <v>8</v>
      </c>
      <c r="S987" t="str">
        <f t="shared" si="120"/>
        <v>U</v>
      </c>
      <c r="T987" t="s">
        <v>12</v>
      </c>
      <c r="U987">
        <v>1</v>
      </c>
      <c r="V987" t="s">
        <v>8</v>
      </c>
      <c r="W987">
        <f>VLOOKUP(Q987,'PBT Tag Rates'!$A$6:$D$67,4,FALSE)</f>
        <v>1</v>
      </c>
      <c r="X987">
        <v>1</v>
      </c>
      <c r="Y987" s="8">
        <f t="shared" si="121"/>
        <v>1</v>
      </c>
      <c r="Z987" s="10">
        <f>IFERROR(LOOKUP(H987,{30,43,48,53,58,63,68,73,78,83,88,93,97},{42,47,52,57,62,67,72,77,82,87,92,99,100}),999)</f>
        <v>77</v>
      </c>
      <c r="AA987" s="9">
        <f t="shared" si="122"/>
        <v>5.5555555555555554</v>
      </c>
      <c r="AB987" s="9">
        <f>IFERROR(IF(I987="AI",AA987-VLOOKUP(Q987,'PBT Tag Rates'!$A$6:$L$53,11,FALSE),AA987-VLOOKUP(Q987,'PBT Tag Rates'!$A$6:$L$53,12,FALSE)),0)</f>
        <v>5.5142524290531805</v>
      </c>
      <c r="AC987" s="9">
        <f t="shared" si="123"/>
        <v>16.572324324312643</v>
      </c>
      <c r="AD987" s="12" t="s">
        <v>1969</v>
      </c>
      <c r="AE987" s="8"/>
    </row>
    <row r="988" spans="1:31" x14ac:dyDescent="0.25">
      <c r="A988" t="s">
        <v>2078</v>
      </c>
      <c r="B988" t="s">
        <v>3662</v>
      </c>
      <c r="C988" t="s">
        <v>3663</v>
      </c>
      <c r="D988" s="1">
        <v>45542</v>
      </c>
      <c r="E988">
        <f t="shared" si="118"/>
        <v>18</v>
      </c>
      <c r="F988" t="s">
        <v>14</v>
      </c>
      <c r="G988">
        <v>710</v>
      </c>
      <c r="H988">
        <f t="shared" si="117"/>
        <v>71</v>
      </c>
      <c r="I988" t="s">
        <v>9</v>
      </c>
      <c r="J988">
        <v>1</v>
      </c>
      <c r="K988" t="s">
        <v>6916</v>
      </c>
      <c r="L988" t="s">
        <v>8</v>
      </c>
      <c r="M988" t="s">
        <v>14</v>
      </c>
      <c r="N988" t="str">
        <f t="shared" si="119"/>
        <v>F</v>
      </c>
      <c r="O988" t="s">
        <v>7924</v>
      </c>
      <c r="P988" t="s">
        <v>7925</v>
      </c>
      <c r="Q988" t="s">
        <v>295</v>
      </c>
      <c r="R988">
        <v>4</v>
      </c>
      <c r="S988">
        <f t="shared" si="120"/>
        <v>2020</v>
      </c>
      <c r="T988" t="s">
        <v>12</v>
      </c>
      <c r="U988">
        <v>1</v>
      </c>
      <c r="V988" t="s">
        <v>941</v>
      </c>
      <c r="W988">
        <f>VLOOKUP(Q988,'PBT Tag Rates'!$A$6:$D$67,4,FALSE)</f>
        <v>0.98961045999999997</v>
      </c>
      <c r="X988">
        <v>1</v>
      </c>
      <c r="Y988" s="8">
        <f t="shared" si="121"/>
        <v>1.0069930069930071</v>
      </c>
      <c r="Z988" s="10">
        <f>IFERROR(LOOKUP(H988,{30,43,48,53,58,63,68,73,78,83,88,93,97},{42,47,52,57,62,67,72,77,82,87,92,99,100}),999)</f>
        <v>72</v>
      </c>
      <c r="AA988" s="9">
        <f t="shared" si="122"/>
        <v>5.594405594405595</v>
      </c>
      <c r="AB988" s="9">
        <f>IFERROR(IF(I988="AI",AA988-VLOOKUP(Q988,'PBT Tag Rates'!$A$6:$L$53,11,FALSE),AA988-VLOOKUP(Q988,'PBT Tag Rates'!$A$6:$L$53,12,FALSE)),0)</f>
        <v>5.6049042101942765</v>
      </c>
      <c r="AC988" s="9">
        <f t="shared" si="123"/>
        <v>16.844765736267519</v>
      </c>
      <c r="AD988" s="12" t="s">
        <v>1969</v>
      </c>
      <c r="AE988" s="8"/>
    </row>
    <row r="989" spans="1:31" x14ac:dyDescent="0.25">
      <c r="A989" t="s">
        <v>2078</v>
      </c>
      <c r="B989" t="s">
        <v>3664</v>
      </c>
      <c r="C989" t="s">
        <v>461</v>
      </c>
      <c r="D989" s="1">
        <v>45542</v>
      </c>
      <c r="E989">
        <f t="shared" si="118"/>
        <v>18</v>
      </c>
      <c r="F989" t="s">
        <v>6</v>
      </c>
      <c r="G989">
        <v>780</v>
      </c>
      <c r="H989">
        <f t="shared" si="117"/>
        <v>78</v>
      </c>
      <c r="I989" t="s">
        <v>7</v>
      </c>
      <c r="J989" t="s">
        <v>8</v>
      </c>
      <c r="K989" t="s">
        <v>8</v>
      </c>
      <c r="L989" t="s">
        <v>8</v>
      </c>
      <c r="M989" t="s">
        <v>6</v>
      </c>
      <c r="N989" t="str">
        <f t="shared" si="119"/>
        <v>M</v>
      </c>
      <c r="O989" t="s">
        <v>7584</v>
      </c>
      <c r="P989" t="s">
        <v>7585</v>
      </c>
      <c r="Q989" t="s">
        <v>7200</v>
      </c>
      <c r="R989">
        <v>2</v>
      </c>
      <c r="S989">
        <f t="shared" si="120"/>
        <v>2022</v>
      </c>
      <c r="T989" t="s">
        <v>12</v>
      </c>
      <c r="U989">
        <v>1</v>
      </c>
      <c r="V989" t="s">
        <v>886</v>
      </c>
      <c r="W989">
        <f>VLOOKUP(Q989,'PBT Tag Rates'!$A$6:$D$67,4,FALSE)</f>
        <v>0.98</v>
      </c>
      <c r="X989">
        <v>1</v>
      </c>
      <c r="Y989" s="8">
        <f t="shared" si="121"/>
        <v>1</v>
      </c>
      <c r="Z989" s="10">
        <f>IFERROR(LOOKUP(H989,{30,43,48,53,58,63,68,73,78,83,88,93,97},{42,47,52,57,62,67,72,77,82,87,92,99,100}),999)</f>
        <v>82</v>
      </c>
      <c r="AA989" s="9">
        <f t="shared" si="122"/>
        <v>5.5555555555555554</v>
      </c>
      <c r="AB989" s="9">
        <f>IFERROR(IF(I989="AI",AA989-VLOOKUP(Q989,'PBT Tag Rates'!$A$6:$L$53,11,FALSE),AA989-VLOOKUP(Q989,'PBT Tag Rates'!$A$6:$L$53,12,FALSE)),0)</f>
        <v>5.5759637188208613</v>
      </c>
      <c r="AC989" s="9">
        <f t="shared" si="123"/>
        <v>16.757789085249826</v>
      </c>
      <c r="AD989" s="12" t="s">
        <v>1969</v>
      </c>
      <c r="AE989" s="8"/>
    </row>
    <row r="990" spans="1:31" x14ac:dyDescent="0.25">
      <c r="A990" t="s">
        <v>2078</v>
      </c>
      <c r="B990" t="s">
        <v>3665</v>
      </c>
      <c r="C990" t="s">
        <v>3666</v>
      </c>
      <c r="D990" s="1">
        <v>45542</v>
      </c>
      <c r="E990">
        <f t="shared" si="118"/>
        <v>18</v>
      </c>
      <c r="F990" t="s">
        <v>14</v>
      </c>
      <c r="G990">
        <v>740</v>
      </c>
      <c r="H990">
        <f t="shared" si="117"/>
        <v>74</v>
      </c>
      <c r="I990" t="s">
        <v>7</v>
      </c>
      <c r="J990" t="s">
        <v>8</v>
      </c>
      <c r="K990" t="s">
        <v>6917</v>
      </c>
      <c r="L990" t="s">
        <v>8</v>
      </c>
      <c r="M990" t="s">
        <v>14</v>
      </c>
      <c r="N990" t="str">
        <f t="shared" si="119"/>
        <v>F</v>
      </c>
      <c r="O990" t="s">
        <v>7926</v>
      </c>
      <c r="P990" t="s">
        <v>7927</v>
      </c>
      <c r="Q990" t="s">
        <v>295</v>
      </c>
      <c r="R990">
        <v>4</v>
      </c>
      <c r="S990">
        <f t="shared" si="120"/>
        <v>2020</v>
      </c>
      <c r="T990" t="s">
        <v>12</v>
      </c>
      <c r="U990">
        <v>0.999999999999998</v>
      </c>
      <c r="V990" t="s">
        <v>889</v>
      </c>
      <c r="W990">
        <f>VLOOKUP(Q990,'PBT Tag Rates'!$A$6:$D$67,4,FALSE)</f>
        <v>0.98961045999999997</v>
      </c>
      <c r="X990">
        <v>1</v>
      </c>
      <c r="Y990" s="8">
        <f t="shared" si="121"/>
        <v>1</v>
      </c>
      <c r="Z990" s="10">
        <f>IFERROR(LOOKUP(H990,{30,43,48,53,58,63,68,73,78,83,88,93,97},{42,47,52,57,62,67,72,77,82,87,92,99,100}),999)</f>
        <v>77</v>
      </c>
      <c r="AA990" s="9">
        <f t="shared" si="122"/>
        <v>5.5555555555555554</v>
      </c>
      <c r="AB990" s="9">
        <f>IFERROR(IF(I990="AI",AA990-VLOOKUP(Q990,'PBT Tag Rates'!$A$6:$L$53,11,FALSE),AA990-VLOOKUP(Q990,'PBT Tag Rates'!$A$6:$L$53,12,FALSE)),0)</f>
        <v>5.5660541713442369</v>
      </c>
      <c r="AC990" s="9">
        <f t="shared" si="123"/>
        <v>16.728007308517132</v>
      </c>
      <c r="AD990" s="12" t="s">
        <v>1969</v>
      </c>
      <c r="AE990" s="8"/>
    </row>
    <row r="991" spans="1:31" x14ac:dyDescent="0.25">
      <c r="A991" t="s">
        <v>2078</v>
      </c>
      <c r="B991" t="s">
        <v>3667</v>
      </c>
      <c r="C991" t="s">
        <v>3668</v>
      </c>
      <c r="D991" s="1">
        <v>45542</v>
      </c>
      <c r="E991">
        <f t="shared" si="118"/>
        <v>18</v>
      </c>
      <c r="F991" t="s">
        <v>14</v>
      </c>
      <c r="G991">
        <v>830</v>
      </c>
      <c r="H991">
        <f t="shared" si="117"/>
        <v>83</v>
      </c>
      <c r="I991" t="s">
        <v>7</v>
      </c>
      <c r="J991" t="s">
        <v>8</v>
      </c>
      <c r="K991" t="s">
        <v>6918</v>
      </c>
      <c r="L991" t="s">
        <v>8</v>
      </c>
      <c r="M991" t="s">
        <v>14</v>
      </c>
      <c r="N991" t="str">
        <f t="shared" si="119"/>
        <v>F</v>
      </c>
      <c r="O991" t="s">
        <v>8</v>
      </c>
      <c r="P991" t="s">
        <v>8</v>
      </c>
      <c r="Q991" t="s">
        <v>11</v>
      </c>
      <c r="R991" t="s">
        <v>8</v>
      </c>
      <c r="S991" t="str">
        <f t="shared" si="120"/>
        <v>U</v>
      </c>
      <c r="T991" t="s">
        <v>12</v>
      </c>
      <c r="U991">
        <v>1</v>
      </c>
      <c r="V991" t="s">
        <v>8</v>
      </c>
      <c r="W991">
        <f>VLOOKUP(Q991,'PBT Tag Rates'!$A$6:$D$67,4,FALSE)</f>
        <v>1</v>
      </c>
      <c r="X991">
        <v>1</v>
      </c>
      <c r="Y991" s="8">
        <f t="shared" si="121"/>
        <v>1</v>
      </c>
      <c r="Z991" s="10">
        <f>IFERROR(LOOKUP(H991,{30,43,48,53,58,63,68,73,78,83,88,93,97},{42,47,52,57,62,67,72,77,82,87,92,99,100}),999)</f>
        <v>87</v>
      </c>
      <c r="AA991" s="9">
        <f t="shared" si="122"/>
        <v>5.5555555555555554</v>
      </c>
      <c r="AB991" s="9">
        <f>IFERROR(IF(I991="AI",AA991-VLOOKUP(Q991,'PBT Tag Rates'!$A$6:$L$53,11,FALSE),AA991-VLOOKUP(Q991,'PBT Tag Rates'!$A$6:$L$53,12,FALSE)),0)</f>
        <v>5.5142524290531805</v>
      </c>
      <c r="AC991" s="9">
        <f t="shared" si="123"/>
        <v>16.572324324312643</v>
      </c>
      <c r="AD991" s="12" t="s">
        <v>1969</v>
      </c>
      <c r="AE991" s="8"/>
    </row>
    <row r="992" spans="1:31" x14ac:dyDescent="0.25">
      <c r="A992" t="s">
        <v>2078</v>
      </c>
      <c r="B992" t="s">
        <v>3669</v>
      </c>
      <c r="C992" t="s">
        <v>3670</v>
      </c>
      <c r="D992" s="1">
        <v>45542</v>
      </c>
      <c r="E992">
        <f t="shared" si="118"/>
        <v>18</v>
      </c>
      <c r="F992" t="s">
        <v>14</v>
      </c>
      <c r="G992">
        <v>740</v>
      </c>
      <c r="H992">
        <f t="shared" si="117"/>
        <v>74</v>
      </c>
      <c r="I992" t="s">
        <v>9</v>
      </c>
      <c r="J992">
        <v>1</v>
      </c>
      <c r="K992" t="s">
        <v>6919</v>
      </c>
      <c r="L992" t="s">
        <v>8</v>
      </c>
      <c r="M992" t="s">
        <v>14</v>
      </c>
      <c r="N992" t="str">
        <f t="shared" si="119"/>
        <v>F</v>
      </c>
      <c r="O992" t="s">
        <v>935</v>
      </c>
      <c r="P992" t="s">
        <v>7928</v>
      </c>
      <c r="Q992" t="s">
        <v>171</v>
      </c>
      <c r="R992">
        <v>5</v>
      </c>
      <c r="S992">
        <f t="shared" si="120"/>
        <v>2019</v>
      </c>
      <c r="T992" t="s">
        <v>12</v>
      </c>
      <c r="U992">
        <v>1</v>
      </c>
      <c r="V992" t="s">
        <v>919</v>
      </c>
      <c r="W992">
        <f>VLOOKUP(Q992,'PBT Tag Rates'!$A$6:$D$67,4,FALSE)</f>
        <v>0.95971980899999998</v>
      </c>
      <c r="X992">
        <v>1</v>
      </c>
      <c r="Y992" s="8">
        <f t="shared" si="121"/>
        <v>1</v>
      </c>
      <c r="Z992" s="10">
        <f>IFERROR(LOOKUP(H992,{30,43,48,53,58,63,68,73,78,83,88,93,97},{42,47,52,57,62,67,72,77,82,87,92,99,100}),999)</f>
        <v>77</v>
      </c>
      <c r="AA992" s="9">
        <f t="shared" si="122"/>
        <v>5.5555555555555554</v>
      </c>
      <c r="AB992" s="9">
        <f>IFERROR(IF(I992="AI",AA992-VLOOKUP(Q992,'PBT Tag Rates'!$A$6:$L$53,11,FALSE),AA992-VLOOKUP(Q992,'PBT Tag Rates'!$A$6:$L$53,12,FALSE)),0)</f>
        <v>5.5975263376757773</v>
      </c>
      <c r="AC992" s="9">
        <f t="shared" si="123"/>
        <v>16.822592559073851</v>
      </c>
      <c r="AD992" s="12" t="s">
        <v>1969</v>
      </c>
      <c r="AE992" s="8"/>
    </row>
    <row r="993" spans="1:31" x14ac:dyDescent="0.25">
      <c r="A993" t="s">
        <v>2078</v>
      </c>
      <c r="B993" t="s">
        <v>3671</v>
      </c>
      <c r="C993" t="s">
        <v>3672</v>
      </c>
      <c r="D993" s="1">
        <v>45542</v>
      </c>
      <c r="E993">
        <f t="shared" si="118"/>
        <v>18</v>
      </c>
      <c r="F993" t="s">
        <v>14</v>
      </c>
      <c r="G993">
        <v>730</v>
      </c>
      <c r="H993">
        <f t="shared" si="117"/>
        <v>73</v>
      </c>
      <c r="I993" t="s">
        <v>7</v>
      </c>
      <c r="J993" t="s">
        <v>8</v>
      </c>
      <c r="K993" t="s">
        <v>6920</v>
      </c>
      <c r="L993" t="s">
        <v>8</v>
      </c>
      <c r="M993" t="s">
        <v>14</v>
      </c>
      <c r="N993" t="str">
        <f t="shared" si="119"/>
        <v>F</v>
      </c>
      <c r="O993" t="s">
        <v>273</v>
      </c>
      <c r="P993" t="s">
        <v>301</v>
      </c>
      <c r="Q993" t="s">
        <v>171</v>
      </c>
      <c r="R993">
        <v>5</v>
      </c>
      <c r="S993">
        <f t="shared" si="120"/>
        <v>2019</v>
      </c>
      <c r="T993" t="s">
        <v>12</v>
      </c>
      <c r="U993">
        <v>1</v>
      </c>
      <c r="V993" t="s">
        <v>892</v>
      </c>
      <c r="W993">
        <f>VLOOKUP(Q993,'PBT Tag Rates'!$A$6:$D$67,4,FALSE)</f>
        <v>0.95971980899999998</v>
      </c>
      <c r="X993">
        <v>1</v>
      </c>
      <c r="Y993" s="8">
        <f t="shared" si="121"/>
        <v>1</v>
      </c>
      <c r="Z993" s="10">
        <f>IFERROR(LOOKUP(H993,{30,43,48,53,58,63,68,73,78,83,88,93,97},{42,47,52,57,62,67,72,77,82,87,92,99,100}),999)</f>
        <v>77</v>
      </c>
      <c r="AA993" s="9">
        <f t="shared" si="122"/>
        <v>5.5555555555555554</v>
      </c>
      <c r="AB993" s="9">
        <f>IFERROR(IF(I993="AI",AA993-VLOOKUP(Q993,'PBT Tag Rates'!$A$6:$L$53,11,FALSE),AA993-VLOOKUP(Q993,'PBT Tag Rates'!$A$6:$L$53,12,FALSE)),0)</f>
        <v>5.5975263376757773</v>
      </c>
      <c r="AC993" s="9">
        <f t="shared" si="123"/>
        <v>16.822592559073851</v>
      </c>
      <c r="AD993" s="12" t="s">
        <v>1969</v>
      </c>
      <c r="AE993" s="8"/>
    </row>
    <row r="994" spans="1:31" x14ac:dyDescent="0.25">
      <c r="A994" t="s">
        <v>2078</v>
      </c>
      <c r="B994" t="s">
        <v>3673</v>
      </c>
      <c r="C994" t="s">
        <v>462</v>
      </c>
      <c r="D994" s="1">
        <v>45542</v>
      </c>
      <c r="E994">
        <f t="shared" si="118"/>
        <v>18</v>
      </c>
      <c r="F994" t="s">
        <v>6</v>
      </c>
      <c r="G994">
        <v>640</v>
      </c>
      <c r="H994">
        <f t="shared" si="117"/>
        <v>64</v>
      </c>
      <c r="I994" t="s">
        <v>9</v>
      </c>
      <c r="J994">
        <v>1</v>
      </c>
      <c r="K994" t="s">
        <v>8</v>
      </c>
      <c r="L994" t="s">
        <v>8</v>
      </c>
      <c r="M994" t="s">
        <v>6</v>
      </c>
      <c r="N994" t="str">
        <f t="shared" si="119"/>
        <v>M</v>
      </c>
      <c r="O994" t="s">
        <v>1727</v>
      </c>
      <c r="P994" t="s">
        <v>1728</v>
      </c>
      <c r="Q994" t="s">
        <v>295</v>
      </c>
      <c r="R994">
        <v>4</v>
      </c>
      <c r="S994">
        <f t="shared" si="120"/>
        <v>2020</v>
      </c>
      <c r="T994" t="s">
        <v>12</v>
      </c>
      <c r="U994">
        <v>1</v>
      </c>
      <c r="V994" t="s">
        <v>888</v>
      </c>
      <c r="W994">
        <f>VLOOKUP(Q994,'PBT Tag Rates'!$A$6:$D$67,4,FALSE)</f>
        <v>0.98961045999999997</v>
      </c>
      <c r="X994">
        <v>1</v>
      </c>
      <c r="Y994" s="8">
        <f t="shared" si="121"/>
        <v>1</v>
      </c>
      <c r="Z994" s="10">
        <f>IFERROR(LOOKUP(H994,{30,43,48,53,58,63,68,73,78,83,88,93,97},{42,47,52,57,62,67,72,77,82,87,92,99,100}),999)</f>
        <v>67</v>
      </c>
      <c r="AA994" s="9">
        <f t="shared" si="122"/>
        <v>5.5555555555555554</v>
      </c>
      <c r="AB994" s="9">
        <f>IFERROR(IF(I994="AI",AA994-VLOOKUP(Q994,'PBT Tag Rates'!$A$6:$L$53,11,FALSE),AA994-VLOOKUP(Q994,'PBT Tag Rates'!$A$6:$L$53,12,FALSE)),0)</f>
        <v>5.5660541713442369</v>
      </c>
      <c r="AC994" s="9">
        <f t="shared" si="123"/>
        <v>16.728007308517132</v>
      </c>
      <c r="AD994" s="12" t="s">
        <v>1969</v>
      </c>
      <c r="AE994" s="8"/>
    </row>
    <row r="995" spans="1:31" x14ac:dyDescent="0.25">
      <c r="A995" t="s">
        <v>2078</v>
      </c>
      <c r="B995" t="s">
        <v>3674</v>
      </c>
      <c r="C995" t="s">
        <v>3675</v>
      </c>
      <c r="D995" s="1">
        <v>45542</v>
      </c>
      <c r="E995">
        <f t="shared" si="118"/>
        <v>18</v>
      </c>
      <c r="F995" t="s">
        <v>6</v>
      </c>
      <c r="G995">
        <v>460</v>
      </c>
      <c r="H995">
        <f t="shared" si="117"/>
        <v>46</v>
      </c>
      <c r="I995" t="s">
        <v>7</v>
      </c>
      <c r="J995" t="s">
        <v>8</v>
      </c>
      <c r="K995" t="s">
        <v>8</v>
      </c>
      <c r="L995" t="s">
        <v>8</v>
      </c>
      <c r="M995" t="s">
        <v>6</v>
      </c>
      <c r="N995" t="str">
        <f t="shared" si="119"/>
        <v>M</v>
      </c>
      <c r="O995" t="s">
        <v>7198</v>
      </c>
      <c r="P995" t="s">
        <v>7199</v>
      </c>
      <c r="Q995" t="s">
        <v>7200</v>
      </c>
      <c r="R995">
        <v>2</v>
      </c>
      <c r="S995">
        <f t="shared" si="120"/>
        <v>2022</v>
      </c>
      <c r="T995" t="s">
        <v>12</v>
      </c>
      <c r="U995">
        <v>1</v>
      </c>
      <c r="V995" t="s">
        <v>886</v>
      </c>
      <c r="W995">
        <f>VLOOKUP(Q995,'PBT Tag Rates'!$A$6:$D$67,4,FALSE)</f>
        <v>0.98</v>
      </c>
      <c r="X995">
        <v>1</v>
      </c>
      <c r="Y995" s="8">
        <f t="shared" si="121"/>
        <v>1</v>
      </c>
      <c r="Z995" s="10">
        <f>IFERROR(LOOKUP(H995,{30,43,48,53,58,63,68,73,78,83,88,93,97},{42,47,52,57,62,67,72,77,82,87,92,99,100}),999)</f>
        <v>47</v>
      </c>
      <c r="AA995" s="9">
        <f t="shared" si="122"/>
        <v>5.5555555555555554</v>
      </c>
      <c r="AB995" s="9">
        <f>IFERROR(IF(I995="AI",AA995-VLOOKUP(Q995,'PBT Tag Rates'!$A$6:$L$53,11,FALSE),AA995-VLOOKUP(Q995,'PBT Tag Rates'!$A$6:$L$53,12,FALSE)),0)</f>
        <v>5.5759637188208613</v>
      </c>
      <c r="AC995" s="9">
        <f t="shared" si="123"/>
        <v>16.757789085249826</v>
      </c>
      <c r="AD995" s="12" t="s">
        <v>1969</v>
      </c>
      <c r="AE995" s="8"/>
    </row>
    <row r="996" spans="1:31" x14ac:dyDescent="0.25">
      <c r="A996" t="s">
        <v>2078</v>
      </c>
      <c r="B996" t="s">
        <v>3676</v>
      </c>
      <c r="C996" t="s">
        <v>3677</v>
      </c>
      <c r="D996" s="1">
        <v>45542</v>
      </c>
      <c r="E996">
        <f t="shared" si="118"/>
        <v>18</v>
      </c>
      <c r="F996" t="s">
        <v>14</v>
      </c>
      <c r="G996">
        <v>740</v>
      </c>
      <c r="H996">
        <f t="shared" si="117"/>
        <v>74</v>
      </c>
      <c r="I996" t="s">
        <v>9</v>
      </c>
      <c r="J996">
        <v>1</v>
      </c>
      <c r="K996" t="s">
        <v>6921</v>
      </c>
      <c r="L996" t="s">
        <v>8</v>
      </c>
      <c r="M996" t="s">
        <v>14</v>
      </c>
      <c r="N996" t="str">
        <f t="shared" si="119"/>
        <v>F</v>
      </c>
      <c r="O996" t="s">
        <v>1368</v>
      </c>
      <c r="P996" t="s">
        <v>1369</v>
      </c>
      <c r="Q996" t="s">
        <v>476</v>
      </c>
      <c r="R996">
        <v>4</v>
      </c>
      <c r="S996">
        <f t="shared" si="120"/>
        <v>2020</v>
      </c>
      <c r="T996" t="s">
        <v>12</v>
      </c>
      <c r="U996">
        <v>0.999999999999996</v>
      </c>
      <c r="V996" t="s">
        <v>741</v>
      </c>
      <c r="W996">
        <f>VLOOKUP(Q996,'PBT Tag Rates'!$A$6:$D$67,4,FALSE)</f>
        <v>0.98845608500000004</v>
      </c>
      <c r="X996">
        <v>1</v>
      </c>
      <c r="Y996" s="8">
        <f t="shared" si="121"/>
        <v>1</v>
      </c>
      <c r="Z996" s="10">
        <f>IFERROR(LOOKUP(H996,{30,43,48,53,58,63,68,73,78,83,88,93,97},{42,47,52,57,62,67,72,77,82,87,92,99,100}),999)</f>
        <v>77</v>
      </c>
      <c r="AA996" s="9">
        <f t="shared" si="122"/>
        <v>5.5555555555555554</v>
      </c>
      <c r="AB996" s="9">
        <f>IFERROR(IF(I996="AI",AA996-VLOOKUP(Q996,'PBT Tag Rates'!$A$6:$L$53,11,FALSE),AA996-VLOOKUP(Q996,'PBT Tag Rates'!$A$6:$L$53,12,FALSE)),0)</f>
        <v>5.5672342888601314</v>
      </c>
      <c r="AC996" s="9">
        <f t="shared" si="123"/>
        <v>16.731553988772674</v>
      </c>
      <c r="AD996" s="12" t="s">
        <v>1969</v>
      </c>
      <c r="AE996" s="8"/>
    </row>
    <row r="997" spans="1:31" x14ac:dyDescent="0.25">
      <c r="A997" t="s">
        <v>2078</v>
      </c>
      <c r="B997" t="s">
        <v>3678</v>
      </c>
      <c r="C997" t="s">
        <v>3679</v>
      </c>
      <c r="D997" s="1">
        <v>45542</v>
      </c>
      <c r="E997">
        <f t="shared" si="118"/>
        <v>18</v>
      </c>
      <c r="F997" t="s">
        <v>6</v>
      </c>
      <c r="G997">
        <v>720</v>
      </c>
      <c r="H997">
        <f t="shared" si="117"/>
        <v>72</v>
      </c>
      <c r="I997" t="s">
        <v>7</v>
      </c>
      <c r="J997" t="s">
        <v>8</v>
      </c>
      <c r="K997" t="s">
        <v>6922</v>
      </c>
      <c r="L997" t="s">
        <v>8</v>
      </c>
      <c r="M997" t="s">
        <v>6</v>
      </c>
      <c r="N997" t="str">
        <f t="shared" si="119"/>
        <v>M</v>
      </c>
      <c r="O997" t="s">
        <v>8</v>
      </c>
      <c r="P997" t="s">
        <v>8</v>
      </c>
      <c r="Q997" t="s">
        <v>11</v>
      </c>
      <c r="R997" t="s">
        <v>8</v>
      </c>
      <c r="S997" t="str">
        <f t="shared" si="120"/>
        <v>U</v>
      </c>
      <c r="T997" t="s">
        <v>12</v>
      </c>
      <c r="U997">
        <v>0.999999999999997</v>
      </c>
      <c r="V997" t="s">
        <v>8</v>
      </c>
      <c r="W997">
        <f>VLOOKUP(Q997,'PBT Tag Rates'!$A$6:$D$67,4,FALSE)</f>
        <v>1</v>
      </c>
      <c r="X997">
        <v>1</v>
      </c>
      <c r="Y997" s="8">
        <f t="shared" si="121"/>
        <v>1.0057142857142858</v>
      </c>
      <c r="Z997" s="10">
        <f>IFERROR(LOOKUP(H997,{30,43,48,53,58,63,68,73,78,83,88,93,97},{42,47,52,57,62,67,72,77,82,87,92,99,100}),999)</f>
        <v>72</v>
      </c>
      <c r="AA997" s="9">
        <f t="shared" si="122"/>
        <v>5.5873015873015879</v>
      </c>
      <c r="AB997" s="9">
        <f>IFERROR(IF(I997="AI",AA997-VLOOKUP(Q997,'PBT Tag Rates'!$A$6:$L$53,11,FALSE),AA997-VLOOKUP(Q997,'PBT Tag Rates'!$A$6:$L$53,12,FALSE)),0)</f>
        <v>5.545998460799213</v>
      </c>
      <c r="AC997" s="9">
        <f t="shared" si="123"/>
        <v>16.6677326395601</v>
      </c>
      <c r="AD997" s="12" t="s">
        <v>1969</v>
      </c>
      <c r="AE997" s="8"/>
    </row>
    <row r="998" spans="1:31" x14ac:dyDescent="0.25">
      <c r="A998" t="s">
        <v>2078</v>
      </c>
      <c r="B998" t="s">
        <v>3680</v>
      </c>
      <c r="C998" t="s">
        <v>3681</v>
      </c>
      <c r="D998" s="1">
        <v>45542</v>
      </c>
      <c r="E998">
        <f t="shared" si="118"/>
        <v>18</v>
      </c>
      <c r="F998" t="s">
        <v>6</v>
      </c>
      <c r="G998">
        <v>670</v>
      </c>
      <c r="H998">
        <f t="shared" si="117"/>
        <v>67</v>
      </c>
      <c r="I998" t="s">
        <v>7</v>
      </c>
      <c r="J998" t="s">
        <v>8</v>
      </c>
      <c r="K998" t="s">
        <v>8</v>
      </c>
      <c r="L998" t="s">
        <v>8</v>
      </c>
      <c r="M998" t="s">
        <v>6</v>
      </c>
      <c r="N998" t="str">
        <f t="shared" si="119"/>
        <v>M</v>
      </c>
      <c r="O998" t="s">
        <v>8</v>
      </c>
      <c r="P998" t="s">
        <v>8</v>
      </c>
      <c r="Q998" t="s">
        <v>11</v>
      </c>
      <c r="R998" t="s">
        <v>8</v>
      </c>
      <c r="S998" t="str">
        <f t="shared" si="120"/>
        <v>U</v>
      </c>
      <c r="T998" t="s">
        <v>12</v>
      </c>
      <c r="U998">
        <v>1</v>
      </c>
      <c r="V998" t="s">
        <v>8</v>
      </c>
      <c r="W998">
        <f>VLOOKUP(Q998,'PBT Tag Rates'!$A$6:$D$67,4,FALSE)</f>
        <v>1</v>
      </c>
      <c r="X998">
        <v>1</v>
      </c>
      <c r="Y998" s="8">
        <f t="shared" si="121"/>
        <v>1</v>
      </c>
      <c r="Z998" s="10">
        <f>IFERROR(LOOKUP(H998,{30,43,48,53,58,63,68,73,78,83,88,93,97},{42,47,52,57,62,67,72,77,82,87,92,99,100}),999)</f>
        <v>67</v>
      </c>
      <c r="AA998" s="9">
        <f t="shared" si="122"/>
        <v>5.5555555555555554</v>
      </c>
      <c r="AB998" s="9">
        <f>IFERROR(IF(I998="AI",AA998-VLOOKUP(Q998,'PBT Tag Rates'!$A$6:$L$53,11,FALSE),AA998-VLOOKUP(Q998,'PBT Tag Rates'!$A$6:$L$53,12,FALSE)),0)</f>
        <v>5.5142524290531805</v>
      </c>
      <c r="AC998" s="9">
        <f t="shared" si="123"/>
        <v>16.572324324312643</v>
      </c>
      <c r="AD998" s="12" t="s">
        <v>1969</v>
      </c>
      <c r="AE998" s="8"/>
    </row>
    <row r="999" spans="1:31" x14ac:dyDescent="0.25">
      <c r="A999" t="s">
        <v>2078</v>
      </c>
      <c r="B999" t="s">
        <v>3682</v>
      </c>
      <c r="C999" t="s">
        <v>3683</v>
      </c>
      <c r="D999" s="1">
        <v>45542</v>
      </c>
      <c r="E999">
        <f t="shared" si="118"/>
        <v>18</v>
      </c>
      <c r="F999" t="s">
        <v>6</v>
      </c>
      <c r="G999">
        <v>900</v>
      </c>
      <c r="H999">
        <f t="shared" si="117"/>
        <v>90</v>
      </c>
      <c r="I999" t="s">
        <v>7</v>
      </c>
      <c r="J999" t="s">
        <v>8</v>
      </c>
      <c r="K999" t="s">
        <v>6923</v>
      </c>
      <c r="L999" t="s">
        <v>8</v>
      </c>
      <c r="M999" t="s">
        <v>6</v>
      </c>
      <c r="N999" t="str">
        <f t="shared" si="119"/>
        <v>M</v>
      </c>
      <c r="O999" t="s">
        <v>508</v>
      </c>
      <c r="P999" t="s">
        <v>509</v>
      </c>
      <c r="Q999" t="s">
        <v>171</v>
      </c>
      <c r="R999">
        <v>5</v>
      </c>
      <c r="S999">
        <f t="shared" si="120"/>
        <v>2019</v>
      </c>
      <c r="T999" t="s">
        <v>12</v>
      </c>
      <c r="U999">
        <v>0.999999999999997</v>
      </c>
      <c r="V999" t="s">
        <v>892</v>
      </c>
      <c r="W999">
        <f>VLOOKUP(Q999,'PBT Tag Rates'!$A$6:$D$67,4,FALSE)</f>
        <v>0.95971980899999998</v>
      </c>
      <c r="X999">
        <v>1</v>
      </c>
      <c r="Y999" s="8">
        <f t="shared" si="121"/>
        <v>1</v>
      </c>
      <c r="Z999" s="10">
        <f>IFERROR(LOOKUP(H999,{30,43,48,53,58,63,68,73,78,83,88,93,97},{42,47,52,57,62,67,72,77,82,87,92,99,100}),999)</f>
        <v>92</v>
      </c>
      <c r="AA999" s="9">
        <f t="shared" si="122"/>
        <v>5.5555555555555554</v>
      </c>
      <c r="AB999" s="9">
        <f>IFERROR(IF(I999="AI",AA999-VLOOKUP(Q999,'PBT Tag Rates'!$A$6:$L$53,11,FALSE),AA999-VLOOKUP(Q999,'PBT Tag Rates'!$A$6:$L$53,12,FALSE)),0)</f>
        <v>5.5975263376757773</v>
      </c>
      <c r="AC999" s="9">
        <f t="shared" si="123"/>
        <v>16.822592559073851</v>
      </c>
      <c r="AD999" s="12" t="s">
        <v>1969</v>
      </c>
      <c r="AE999" s="8"/>
    </row>
    <row r="1000" spans="1:31" x14ac:dyDescent="0.25">
      <c r="A1000" t="s">
        <v>2078</v>
      </c>
      <c r="B1000" t="s">
        <v>3684</v>
      </c>
      <c r="C1000" t="s">
        <v>3685</v>
      </c>
      <c r="D1000" s="1">
        <v>45542</v>
      </c>
      <c r="E1000">
        <f t="shared" si="118"/>
        <v>18</v>
      </c>
      <c r="F1000" t="s">
        <v>14</v>
      </c>
      <c r="G1000">
        <v>750</v>
      </c>
      <c r="H1000">
        <f t="shared" si="117"/>
        <v>75</v>
      </c>
      <c r="I1000" t="s">
        <v>7</v>
      </c>
      <c r="J1000" t="s">
        <v>8</v>
      </c>
      <c r="K1000" t="s">
        <v>6924</v>
      </c>
      <c r="L1000" t="s">
        <v>8</v>
      </c>
      <c r="M1000" t="s">
        <v>14</v>
      </c>
      <c r="N1000" t="str">
        <f t="shared" si="119"/>
        <v>F</v>
      </c>
      <c r="O1000" t="s">
        <v>1185</v>
      </c>
      <c r="P1000" t="s">
        <v>1186</v>
      </c>
      <c r="Q1000" t="s">
        <v>295</v>
      </c>
      <c r="R1000">
        <v>4</v>
      </c>
      <c r="S1000">
        <f t="shared" si="120"/>
        <v>2020</v>
      </c>
      <c r="T1000" t="s">
        <v>12</v>
      </c>
      <c r="U1000">
        <v>0.999999999999998</v>
      </c>
      <c r="V1000" t="s">
        <v>886</v>
      </c>
      <c r="W1000">
        <f>VLOOKUP(Q1000,'PBT Tag Rates'!$A$6:$D$67,4,FALSE)</f>
        <v>0.98961045999999997</v>
      </c>
      <c r="X1000">
        <v>1</v>
      </c>
      <c r="Y1000" s="8">
        <f t="shared" si="121"/>
        <v>1</v>
      </c>
      <c r="Z1000" s="10">
        <f>IFERROR(LOOKUP(H1000,{30,43,48,53,58,63,68,73,78,83,88,93,97},{42,47,52,57,62,67,72,77,82,87,92,99,100}),999)</f>
        <v>77</v>
      </c>
      <c r="AA1000" s="9">
        <f t="shared" si="122"/>
        <v>5.5555555555555554</v>
      </c>
      <c r="AB1000" s="9">
        <f>IFERROR(IF(I1000="AI",AA1000-VLOOKUP(Q1000,'PBT Tag Rates'!$A$6:$L$53,11,FALSE),AA1000-VLOOKUP(Q1000,'PBT Tag Rates'!$A$6:$L$53,12,FALSE)),0)</f>
        <v>5.5660541713442369</v>
      </c>
      <c r="AC1000" s="9">
        <f t="shared" si="123"/>
        <v>16.728007308517132</v>
      </c>
      <c r="AD1000" s="12" t="s">
        <v>1969</v>
      </c>
      <c r="AE1000" s="8"/>
    </row>
    <row r="1001" spans="1:31" x14ac:dyDescent="0.25">
      <c r="A1001" t="s">
        <v>2078</v>
      </c>
      <c r="B1001" t="s">
        <v>3686</v>
      </c>
      <c r="C1001" t="s">
        <v>3687</v>
      </c>
      <c r="D1001" s="1">
        <v>45542</v>
      </c>
      <c r="E1001">
        <f t="shared" si="118"/>
        <v>18</v>
      </c>
      <c r="F1001" t="s">
        <v>14</v>
      </c>
      <c r="G1001">
        <v>750</v>
      </c>
      <c r="H1001">
        <f t="shared" si="117"/>
        <v>75</v>
      </c>
      <c r="I1001" t="s">
        <v>7</v>
      </c>
      <c r="J1001" t="s">
        <v>8</v>
      </c>
      <c r="K1001" t="s">
        <v>6925</v>
      </c>
      <c r="L1001" t="s">
        <v>8</v>
      </c>
      <c r="M1001" t="s">
        <v>14</v>
      </c>
      <c r="N1001" t="str">
        <f t="shared" si="119"/>
        <v>F</v>
      </c>
      <c r="O1001" t="s">
        <v>439</v>
      </c>
      <c r="P1001" t="s">
        <v>440</v>
      </c>
      <c r="Q1001" t="s">
        <v>295</v>
      </c>
      <c r="R1001">
        <v>4</v>
      </c>
      <c r="S1001">
        <f t="shared" si="120"/>
        <v>2020</v>
      </c>
      <c r="T1001" t="s">
        <v>12</v>
      </c>
      <c r="U1001">
        <v>0.999999999999998</v>
      </c>
      <c r="V1001" t="s">
        <v>888</v>
      </c>
      <c r="W1001">
        <f>VLOOKUP(Q1001,'PBT Tag Rates'!$A$6:$D$67,4,FALSE)</f>
        <v>0.98961045999999997</v>
      </c>
      <c r="X1001">
        <v>1</v>
      </c>
      <c r="Y1001" s="8">
        <f t="shared" si="121"/>
        <v>1</v>
      </c>
      <c r="Z1001" s="10">
        <f>IFERROR(LOOKUP(H1001,{30,43,48,53,58,63,68,73,78,83,88,93,97},{42,47,52,57,62,67,72,77,82,87,92,99,100}),999)</f>
        <v>77</v>
      </c>
      <c r="AA1001" s="9">
        <f t="shared" si="122"/>
        <v>5.5555555555555554</v>
      </c>
      <c r="AB1001" s="9">
        <f>IFERROR(IF(I1001="AI",AA1001-VLOOKUP(Q1001,'PBT Tag Rates'!$A$6:$L$53,11,FALSE),AA1001-VLOOKUP(Q1001,'PBT Tag Rates'!$A$6:$L$53,12,FALSE)),0)</f>
        <v>5.5660541713442369</v>
      </c>
      <c r="AC1001" s="9">
        <f t="shared" si="123"/>
        <v>16.728007308517132</v>
      </c>
      <c r="AD1001" s="12" t="s">
        <v>1969</v>
      </c>
      <c r="AE1001" s="8"/>
    </row>
    <row r="1002" spans="1:31" x14ac:dyDescent="0.25">
      <c r="A1002" t="s">
        <v>2078</v>
      </c>
      <c r="B1002" t="s">
        <v>3688</v>
      </c>
      <c r="C1002" t="s">
        <v>3689</v>
      </c>
      <c r="D1002" s="1">
        <v>45542</v>
      </c>
      <c r="E1002">
        <f t="shared" si="118"/>
        <v>18</v>
      </c>
      <c r="F1002" t="s">
        <v>6</v>
      </c>
      <c r="G1002">
        <v>480</v>
      </c>
      <c r="H1002">
        <f t="shared" si="117"/>
        <v>48</v>
      </c>
      <c r="I1002" t="s">
        <v>9</v>
      </c>
      <c r="J1002">
        <v>1</v>
      </c>
      <c r="K1002" t="s">
        <v>8</v>
      </c>
      <c r="L1002" t="s">
        <v>8</v>
      </c>
      <c r="M1002" t="s">
        <v>6</v>
      </c>
      <c r="N1002" t="str">
        <f t="shared" si="119"/>
        <v>M</v>
      </c>
      <c r="O1002" t="s">
        <v>7929</v>
      </c>
      <c r="P1002" t="s">
        <v>7930</v>
      </c>
      <c r="Q1002" t="s">
        <v>7200</v>
      </c>
      <c r="R1002">
        <v>2</v>
      </c>
      <c r="S1002">
        <f t="shared" si="120"/>
        <v>2022</v>
      </c>
      <c r="T1002" t="s">
        <v>12</v>
      </c>
      <c r="U1002">
        <v>1</v>
      </c>
      <c r="V1002" t="s">
        <v>892</v>
      </c>
      <c r="W1002">
        <f>VLOOKUP(Q1002,'PBT Tag Rates'!$A$6:$D$67,4,FALSE)</f>
        <v>0.98</v>
      </c>
      <c r="X1002">
        <v>1</v>
      </c>
      <c r="Y1002" s="8">
        <f t="shared" si="121"/>
        <v>1</v>
      </c>
      <c r="Z1002" s="10">
        <f>IFERROR(LOOKUP(H1002,{30,43,48,53,58,63,68,73,78,83,88,93,97},{42,47,52,57,62,67,72,77,82,87,92,99,100}),999)</f>
        <v>52</v>
      </c>
      <c r="AA1002" s="9">
        <f t="shared" si="122"/>
        <v>5.5555555555555554</v>
      </c>
      <c r="AB1002" s="9">
        <f>IFERROR(IF(I1002="AI",AA1002-VLOOKUP(Q1002,'PBT Tag Rates'!$A$6:$L$53,11,FALSE),AA1002-VLOOKUP(Q1002,'PBT Tag Rates'!$A$6:$L$53,12,FALSE)),0)</f>
        <v>5.5759637188208613</v>
      </c>
      <c r="AC1002" s="9">
        <f t="shared" si="123"/>
        <v>16.757789085249826</v>
      </c>
      <c r="AD1002" s="12" t="s">
        <v>1969</v>
      </c>
      <c r="AE1002" s="8"/>
    </row>
    <row r="1003" spans="1:31" x14ac:dyDescent="0.25">
      <c r="A1003" t="s">
        <v>2078</v>
      </c>
      <c r="B1003" t="s">
        <v>3690</v>
      </c>
      <c r="C1003" t="s">
        <v>3691</v>
      </c>
      <c r="D1003" s="1">
        <v>45542</v>
      </c>
      <c r="E1003">
        <f t="shared" si="118"/>
        <v>18</v>
      </c>
      <c r="F1003" t="s">
        <v>14</v>
      </c>
      <c r="G1003">
        <v>760</v>
      </c>
      <c r="H1003">
        <f t="shared" si="117"/>
        <v>76</v>
      </c>
      <c r="I1003" t="s">
        <v>9</v>
      </c>
      <c r="J1003">
        <v>1</v>
      </c>
      <c r="K1003" t="s">
        <v>6926</v>
      </c>
      <c r="L1003" t="s">
        <v>8</v>
      </c>
      <c r="M1003" t="s">
        <v>14</v>
      </c>
      <c r="N1003" t="str">
        <f t="shared" si="119"/>
        <v>F</v>
      </c>
      <c r="O1003" t="s">
        <v>7931</v>
      </c>
      <c r="P1003" t="s">
        <v>7932</v>
      </c>
      <c r="Q1003" t="s">
        <v>476</v>
      </c>
      <c r="R1003">
        <v>4</v>
      </c>
      <c r="S1003">
        <f t="shared" si="120"/>
        <v>2020</v>
      </c>
      <c r="T1003" t="s">
        <v>12</v>
      </c>
      <c r="U1003">
        <v>1.00000000000001</v>
      </c>
      <c r="V1003" t="s">
        <v>658</v>
      </c>
      <c r="W1003">
        <f>VLOOKUP(Q1003,'PBT Tag Rates'!$A$6:$D$67,4,FALSE)</f>
        <v>0.98845608500000004</v>
      </c>
      <c r="X1003">
        <v>1</v>
      </c>
      <c r="Y1003" s="8">
        <f t="shared" si="121"/>
        <v>1</v>
      </c>
      <c r="Z1003" s="10">
        <f>IFERROR(LOOKUP(H1003,{30,43,48,53,58,63,68,73,78,83,88,93,97},{42,47,52,57,62,67,72,77,82,87,92,99,100}),999)</f>
        <v>77</v>
      </c>
      <c r="AA1003" s="9">
        <f t="shared" si="122"/>
        <v>5.5555555555555554</v>
      </c>
      <c r="AB1003" s="9">
        <f>IFERROR(IF(I1003="AI",AA1003-VLOOKUP(Q1003,'PBT Tag Rates'!$A$6:$L$53,11,FALSE),AA1003-VLOOKUP(Q1003,'PBT Tag Rates'!$A$6:$L$53,12,FALSE)),0)</f>
        <v>5.5672342888601314</v>
      </c>
      <c r="AC1003" s="9">
        <f t="shared" si="123"/>
        <v>16.731553988772674</v>
      </c>
      <c r="AD1003" s="12" t="s">
        <v>1969</v>
      </c>
      <c r="AE1003" s="8"/>
    </row>
    <row r="1004" spans="1:31" x14ac:dyDescent="0.25">
      <c r="A1004" t="s">
        <v>2078</v>
      </c>
      <c r="B1004" t="s">
        <v>3692</v>
      </c>
      <c r="C1004" t="s">
        <v>3693</v>
      </c>
      <c r="D1004" s="1">
        <v>45542</v>
      </c>
      <c r="E1004">
        <f t="shared" si="118"/>
        <v>18</v>
      </c>
      <c r="F1004" t="s">
        <v>6</v>
      </c>
      <c r="G1004">
        <v>670</v>
      </c>
      <c r="H1004">
        <f t="shared" si="117"/>
        <v>67</v>
      </c>
      <c r="I1004" t="s">
        <v>7</v>
      </c>
      <c r="J1004" t="s">
        <v>8</v>
      </c>
      <c r="K1004" t="s">
        <v>8</v>
      </c>
      <c r="L1004" t="s">
        <v>8</v>
      </c>
      <c r="M1004" t="s">
        <v>6</v>
      </c>
      <c r="N1004" t="str">
        <f t="shared" si="119"/>
        <v>M</v>
      </c>
      <c r="O1004" t="s">
        <v>8</v>
      </c>
      <c r="P1004" t="s">
        <v>8</v>
      </c>
      <c r="Q1004" t="s">
        <v>11</v>
      </c>
      <c r="R1004" t="s">
        <v>8</v>
      </c>
      <c r="S1004" t="str">
        <f t="shared" si="120"/>
        <v>U</v>
      </c>
      <c r="T1004" t="s">
        <v>12</v>
      </c>
      <c r="U1004">
        <v>0.999999999999997</v>
      </c>
      <c r="V1004" t="s">
        <v>8</v>
      </c>
      <c r="W1004">
        <f>VLOOKUP(Q1004,'PBT Tag Rates'!$A$6:$D$67,4,FALSE)</f>
        <v>1</v>
      </c>
      <c r="X1004">
        <v>1</v>
      </c>
      <c r="Y1004" s="8">
        <f t="shared" si="121"/>
        <v>1</v>
      </c>
      <c r="Z1004" s="10">
        <f>IFERROR(LOOKUP(H1004,{30,43,48,53,58,63,68,73,78,83,88,93,97},{42,47,52,57,62,67,72,77,82,87,92,99,100}),999)</f>
        <v>67</v>
      </c>
      <c r="AA1004" s="9">
        <f t="shared" si="122"/>
        <v>5.5555555555555554</v>
      </c>
      <c r="AB1004" s="9">
        <f>IFERROR(IF(I1004="AI",AA1004-VLOOKUP(Q1004,'PBT Tag Rates'!$A$6:$L$53,11,FALSE),AA1004-VLOOKUP(Q1004,'PBT Tag Rates'!$A$6:$L$53,12,FALSE)),0)</f>
        <v>5.5142524290531805</v>
      </c>
      <c r="AC1004" s="9">
        <f t="shared" si="123"/>
        <v>16.572324324312643</v>
      </c>
      <c r="AD1004" s="12" t="s">
        <v>1969</v>
      </c>
      <c r="AE1004" s="8"/>
    </row>
    <row r="1005" spans="1:31" x14ac:dyDescent="0.25">
      <c r="A1005" t="s">
        <v>2078</v>
      </c>
      <c r="B1005" t="s">
        <v>3694</v>
      </c>
      <c r="C1005" t="s">
        <v>3695</v>
      </c>
      <c r="D1005" s="1">
        <v>45542</v>
      </c>
      <c r="E1005">
        <f t="shared" si="118"/>
        <v>18</v>
      </c>
      <c r="F1005" t="s">
        <v>6</v>
      </c>
      <c r="G1005">
        <v>650</v>
      </c>
      <c r="H1005">
        <f t="shared" si="117"/>
        <v>65</v>
      </c>
      <c r="I1005" t="s">
        <v>7</v>
      </c>
      <c r="J1005" t="s">
        <v>8</v>
      </c>
      <c r="K1005" t="s">
        <v>8</v>
      </c>
      <c r="L1005" t="s">
        <v>8</v>
      </c>
      <c r="M1005" t="s">
        <v>6</v>
      </c>
      <c r="N1005" t="str">
        <f t="shared" si="119"/>
        <v>M</v>
      </c>
      <c r="O1005" t="s">
        <v>7933</v>
      </c>
      <c r="P1005" t="s">
        <v>7934</v>
      </c>
      <c r="Q1005" t="s">
        <v>940</v>
      </c>
      <c r="R1005">
        <v>3</v>
      </c>
      <c r="S1005">
        <f t="shared" si="120"/>
        <v>2021</v>
      </c>
      <c r="T1005" t="s">
        <v>12</v>
      </c>
      <c r="U1005">
        <v>1</v>
      </c>
      <c r="V1005" t="s">
        <v>888</v>
      </c>
      <c r="W1005">
        <f>VLOOKUP(Q1005,'PBT Tag Rates'!$A$6:$D$67,4,FALSE)</f>
        <v>0.98140000000000005</v>
      </c>
      <c r="X1005">
        <v>1</v>
      </c>
      <c r="Y1005" s="8">
        <f t="shared" si="121"/>
        <v>1</v>
      </c>
      <c r="Z1005" s="10">
        <f>IFERROR(LOOKUP(H1005,{30,43,48,53,58,63,68,73,78,83,88,93,97},{42,47,52,57,62,67,72,77,82,87,92,99,100}),999)</f>
        <v>67</v>
      </c>
      <c r="AA1005" s="9">
        <f t="shared" si="122"/>
        <v>5.5555555555555554</v>
      </c>
      <c r="AB1005" s="9">
        <f>IFERROR(IF(I1005="AI",AA1005-VLOOKUP(Q1005,'PBT Tag Rates'!$A$6:$L$53,11,FALSE),AA1005-VLOOKUP(Q1005,'PBT Tag Rates'!$A$6:$L$53,12,FALSE)),0)</f>
        <v>5.5745080723682721</v>
      </c>
      <c r="AC1005" s="9">
        <f t="shared" si="123"/>
        <v>16.753414340817248</v>
      </c>
      <c r="AD1005" s="12" t="s">
        <v>1969</v>
      </c>
      <c r="AE1005" s="8"/>
    </row>
    <row r="1006" spans="1:31" x14ac:dyDescent="0.25">
      <c r="A1006" t="s">
        <v>2078</v>
      </c>
      <c r="B1006" t="s">
        <v>3696</v>
      </c>
      <c r="C1006" t="s">
        <v>3697</v>
      </c>
      <c r="D1006" s="1">
        <v>45542</v>
      </c>
      <c r="E1006">
        <f t="shared" si="118"/>
        <v>18</v>
      </c>
      <c r="F1006" t="s">
        <v>6</v>
      </c>
      <c r="G1006">
        <v>810</v>
      </c>
      <c r="H1006">
        <f t="shared" si="117"/>
        <v>81</v>
      </c>
      <c r="I1006" t="s">
        <v>7</v>
      </c>
      <c r="J1006" t="s">
        <v>8</v>
      </c>
      <c r="K1006" t="s">
        <v>8</v>
      </c>
      <c r="L1006" t="s">
        <v>8</v>
      </c>
      <c r="M1006" t="s">
        <v>14</v>
      </c>
      <c r="N1006" t="str">
        <f t="shared" si="119"/>
        <v>F</v>
      </c>
      <c r="O1006" t="s">
        <v>8</v>
      </c>
      <c r="P1006" t="s">
        <v>8</v>
      </c>
      <c r="Q1006" t="s">
        <v>11</v>
      </c>
      <c r="R1006" t="s">
        <v>8</v>
      </c>
      <c r="S1006" t="str">
        <f t="shared" si="120"/>
        <v>U</v>
      </c>
      <c r="T1006" t="s">
        <v>12</v>
      </c>
      <c r="U1006">
        <v>0.999999999999996</v>
      </c>
      <c r="V1006" t="s">
        <v>8</v>
      </c>
      <c r="W1006">
        <f>VLOOKUP(Q1006,'PBT Tag Rates'!$A$6:$D$67,4,FALSE)</f>
        <v>1</v>
      </c>
      <c r="X1006">
        <v>1</v>
      </c>
      <c r="Y1006" s="8">
        <f t="shared" si="121"/>
        <v>1</v>
      </c>
      <c r="Z1006" s="10">
        <f>IFERROR(LOOKUP(H1006,{30,43,48,53,58,63,68,73,78,83,88,93,97},{42,47,52,57,62,67,72,77,82,87,92,99,100}),999)</f>
        <v>82</v>
      </c>
      <c r="AA1006" s="9">
        <f t="shared" si="122"/>
        <v>5.5555555555555554</v>
      </c>
      <c r="AB1006" s="9">
        <f>IFERROR(IF(I1006="AI",AA1006-VLOOKUP(Q1006,'PBT Tag Rates'!$A$6:$L$53,11,FALSE),AA1006-VLOOKUP(Q1006,'PBT Tag Rates'!$A$6:$L$53,12,FALSE)),0)</f>
        <v>5.5142524290531805</v>
      </c>
      <c r="AC1006" s="9">
        <f t="shared" si="123"/>
        <v>16.572324324312643</v>
      </c>
      <c r="AD1006" s="12" t="s">
        <v>1969</v>
      </c>
      <c r="AE1006" s="8"/>
    </row>
    <row r="1007" spans="1:31" x14ac:dyDescent="0.25">
      <c r="A1007" t="s">
        <v>2078</v>
      </c>
      <c r="B1007" t="s">
        <v>3698</v>
      </c>
      <c r="C1007" t="s">
        <v>3699</v>
      </c>
      <c r="D1007" s="1">
        <v>45542</v>
      </c>
      <c r="E1007">
        <f t="shared" si="118"/>
        <v>18</v>
      </c>
      <c r="F1007" t="s">
        <v>14</v>
      </c>
      <c r="G1007">
        <v>690</v>
      </c>
      <c r="H1007">
        <f t="shared" si="117"/>
        <v>69</v>
      </c>
      <c r="I1007" t="s">
        <v>7</v>
      </c>
      <c r="J1007" t="s">
        <v>8</v>
      </c>
      <c r="K1007" t="s">
        <v>8</v>
      </c>
      <c r="L1007" t="s">
        <v>8</v>
      </c>
      <c r="M1007" t="s">
        <v>14</v>
      </c>
      <c r="N1007" t="str">
        <f t="shared" si="119"/>
        <v>F</v>
      </c>
      <c r="O1007" t="s">
        <v>1329</v>
      </c>
      <c r="P1007" t="s">
        <v>7482</v>
      </c>
      <c r="Q1007" t="s">
        <v>940</v>
      </c>
      <c r="R1007">
        <v>3</v>
      </c>
      <c r="S1007">
        <f t="shared" si="120"/>
        <v>2021</v>
      </c>
      <c r="T1007" t="s">
        <v>12</v>
      </c>
      <c r="U1007">
        <v>1</v>
      </c>
      <c r="V1007" t="s">
        <v>886</v>
      </c>
      <c r="W1007">
        <f>VLOOKUP(Q1007,'PBT Tag Rates'!$A$6:$D$67,4,FALSE)</f>
        <v>0.98140000000000005</v>
      </c>
      <c r="X1007">
        <v>1</v>
      </c>
      <c r="Y1007" s="8">
        <f t="shared" si="121"/>
        <v>1.0069930069930071</v>
      </c>
      <c r="Z1007" s="10">
        <f>IFERROR(LOOKUP(H1007,{30,43,48,53,58,63,68,73,78,83,88,93,97},{42,47,52,57,62,67,72,77,82,87,92,99,100}),999)</f>
        <v>72</v>
      </c>
      <c r="AA1007" s="9">
        <f t="shared" si="122"/>
        <v>5.594405594405595</v>
      </c>
      <c r="AB1007" s="9">
        <f>IFERROR(IF(I1007="AI",AA1007-VLOOKUP(Q1007,'PBT Tag Rates'!$A$6:$L$53,11,FALSE),AA1007-VLOOKUP(Q1007,'PBT Tag Rates'!$A$6:$L$53,12,FALSE)),0)</f>
        <v>5.6133581112183117</v>
      </c>
      <c r="AC1007" s="9">
        <f t="shared" si="123"/>
        <v>16.870172768567635</v>
      </c>
      <c r="AD1007" s="12" t="s">
        <v>1969</v>
      </c>
      <c r="AE1007" s="8"/>
    </row>
    <row r="1008" spans="1:31" x14ac:dyDescent="0.25">
      <c r="A1008" t="s">
        <v>2078</v>
      </c>
      <c r="B1008" t="s">
        <v>3700</v>
      </c>
      <c r="C1008" t="s">
        <v>3701</v>
      </c>
      <c r="D1008" s="1">
        <v>45542</v>
      </c>
      <c r="E1008">
        <f t="shared" si="118"/>
        <v>18</v>
      </c>
      <c r="F1008" t="s">
        <v>14</v>
      </c>
      <c r="G1008">
        <v>840</v>
      </c>
      <c r="H1008">
        <f t="shared" si="117"/>
        <v>84</v>
      </c>
      <c r="I1008" t="s">
        <v>7</v>
      </c>
      <c r="J1008" t="s">
        <v>8</v>
      </c>
      <c r="K1008" t="s">
        <v>6927</v>
      </c>
      <c r="L1008" t="s">
        <v>8</v>
      </c>
      <c r="M1008" t="s">
        <v>14</v>
      </c>
      <c r="N1008" t="str">
        <f t="shared" si="119"/>
        <v>F</v>
      </c>
      <c r="O1008" t="s">
        <v>8</v>
      </c>
      <c r="P1008" t="s">
        <v>8</v>
      </c>
      <c r="Q1008" t="s">
        <v>11</v>
      </c>
      <c r="R1008" t="s">
        <v>8</v>
      </c>
      <c r="S1008" t="str">
        <f t="shared" si="120"/>
        <v>U</v>
      </c>
      <c r="T1008" t="s">
        <v>12</v>
      </c>
      <c r="U1008">
        <v>1</v>
      </c>
      <c r="V1008" t="s">
        <v>8</v>
      </c>
      <c r="W1008">
        <f>VLOOKUP(Q1008,'PBT Tag Rates'!$A$6:$D$67,4,FALSE)</f>
        <v>1</v>
      </c>
      <c r="X1008">
        <v>1</v>
      </c>
      <c r="Y1008" s="8">
        <f t="shared" si="121"/>
        <v>1</v>
      </c>
      <c r="Z1008" s="10">
        <f>IFERROR(LOOKUP(H1008,{30,43,48,53,58,63,68,73,78,83,88,93,97},{42,47,52,57,62,67,72,77,82,87,92,99,100}),999)</f>
        <v>87</v>
      </c>
      <c r="AA1008" s="9">
        <f t="shared" si="122"/>
        <v>5.5555555555555554</v>
      </c>
      <c r="AB1008" s="9">
        <f>IFERROR(IF(I1008="AI",AA1008-VLOOKUP(Q1008,'PBT Tag Rates'!$A$6:$L$53,11,FALSE),AA1008-VLOOKUP(Q1008,'PBT Tag Rates'!$A$6:$L$53,12,FALSE)),0)</f>
        <v>5.5142524290531805</v>
      </c>
      <c r="AC1008" s="9">
        <f t="shared" si="123"/>
        <v>16.572324324312643</v>
      </c>
      <c r="AD1008" s="12" t="s">
        <v>1969</v>
      </c>
      <c r="AE1008" s="8"/>
    </row>
    <row r="1009" spans="1:31" x14ac:dyDescent="0.25">
      <c r="A1009" t="s">
        <v>2078</v>
      </c>
      <c r="B1009" t="s">
        <v>3702</v>
      </c>
      <c r="C1009" t="s">
        <v>464</v>
      </c>
      <c r="D1009" s="1">
        <v>45542</v>
      </c>
      <c r="E1009">
        <f t="shared" si="118"/>
        <v>18</v>
      </c>
      <c r="F1009" t="s">
        <v>14</v>
      </c>
      <c r="G1009">
        <v>840</v>
      </c>
      <c r="H1009">
        <f t="shared" si="117"/>
        <v>84</v>
      </c>
      <c r="I1009" t="s">
        <v>7</v>
      </c>
      <c r="J1009" t="s">
        <v>8</v>
      </c>
      <c r="K1009" t="s">
        <v>6928</v>
      </c>
      <c r="L1009" t="s">
        <v>8</v>
      </c>
      <c r="M1009" t="s">
        <v>14</v>
      </c>
      <c r="N1009" t="str">
        <f t="shared" si="119"/>
        <v>F</v>
      </c>
      <c r="O1009" t="s">
        <v>8</v>
      </c>
      <c r="P1009" t="s">
        <v>8</v>
      </c>
      <c r="Q1009" t="s">
        <v>11</v>
      </c>
      <c r="R1009" t="s">
        <v>8</v>
      </c>
      <c r="S1009" t="str">
        <f t="shared" si="120"/>
        <v>U</v>
      </c>
      <c r="T1009" t="s">
        <v>12</v>
      </c>
      <c r="U1009">
        <v>1</v>
      </c>
      <c r="V1009" t="s">
        <v>8</v>
      </c>
      <c r="W1009">
        <f>VLOOKUP(Q1009,'PBT Tag Rates'!$A$6:$D$67,4,FALSE)</f>
        <v>1</v>
      </c>
      <c r="X1009">
        <v>1</v>
      </c>
      <c r="Y1009" s="8">
        <f t="shared" si="121"/>
        <v>1</v>
      </c>
      <c r="Z1009" s="10">
        <f>IFERROR(LOOKUP(H1009,{30,43,48,53,58,63,68,73,78,83,88,93,97},{42,47,52,57,62,67,72,77,82,87,92,99,100}),999)</f>
        <v>87</v>
      </c>
      <c r="AA1009" s="9">
        <f t="shared" si="122"/>
        <v>5.5555555555555554</v>
      </c>
      <c r="AB1009" s="9">
        <f>IFERROR(IF(I1009="AI",AA1009-VLOOKUP(Q1009,'PBT Tag Rates'!$A$6:$L$53,11,FALSE),AA1009-VLOOKUP(Q1009,'PBT Tag Rates'!$A$6:$L$53,12,FALSE)),0)</f>
        <v>5.5142524290531805</v>
      </c>
      <c r="AC1009" s="9">
        <f t="shared" si="123"/>
        <v>16.572324324312643</v>
      </c>
      <c r="AD1009" s="12" t="s">
        <v>1969</v>
      </c>
      <c r="AE1009" s="8"/>
    </row>
    <row r="1010" spans="1:31" x14ac:dyDescent="0.25">
      <c r="A1010" t="s">
        <v>2078</v>
      </c>
      <c r="B1010" t="s">
        <v>3703</v>
      </c>
      <c r="C1010" t="s">
        <v>3704</v>
      </c>
      <c r="D1010" s="1">
        <v>45542</v>
      </c>
      <c r="E1010">
        <f t="shared" si="118"/>
        <v>18</v>
      </c>
      <c r="F1010" t="s">
        <v>6</v>
      </c>
      <c r="G1010">
        <v>480</v>
      </c>
      <c r="H1010">
        <f t="shared" si="117"/>
        <v>48</v>
      </c>
      <c r="I1010" t="s">
        <v>9</v>
      </c>
      <c r="J1010">
        <v>1</v>
      </c>
      <c r="K1010" t="s">
        <v>8</v>
      </c>
      <c r="L1010" t="s">
        <v>8</v>
      </c>
      <c r="M1010" t="s">
        <v>6</v>
      </c>
      <c r="N1010" t="str">
        <f t="shared" si="119"/>
        <v>M</v>
      </c>
      <c r="O1010" t="s">
        <v>7935</v>
      </c>
      <c r="P1010" t="s">
        <v>7936</v>
      </c>
      <c r="Q1010" t="s">
        <v>7200</v>
      </c>
      <c r="R1010">
        <v>2</v>
      </c>
      <c r="S1010">
        <f t="shared" si="120"/>
        <v>2022</v>
      </c>
      <c r="T1010" t="s">
        <v>12</v>
      </c>
      <c r="U1010">
        <v>1</v>
      </c>
      <c r="V1010" t="s">
        <v>889</v>
      </c>
      <c r="W1010">
        <f>VLOOKUP(Q1010,'PBT Tag Rates'!$A$6:$D$67,4,FALSE)</f>
        <v>0.98</v>
      </c>
      <c r="X1010">
        <v>1</v>
      </c>
      <c r="Y1010" s="8">
        <f t="shared" si="121"/>
        <v>1</v>
      </c>
      <c r="Z1010" s="10">
        <f>IFERROR(LOOKUP(H1010,{30,43,48,53,58,63,68,73,78,83,88,93,97},{42,47,52,57,62,67,72,77,82,87,92,99,100}),999)</f>
        <v>52</v>
      </c>
      <c r="AA1010" s="9">
        <f t="shared" si="122"/>
        <v>5.5555555555555554</v>
      </c>
      <c r="AB1010" s="9">
        <f>IFERROR(IF(I1010="AI",AA1010-VLOOKUP(Q1010,'PBT Tag Rates'!$A$6:$L$53,11,FALSE),AA1010-VLOOKUP(Q1010,'PBT Tag Rates'!$A$6:$L$53,12,FALSE)),0)</f>
        <v>5.5759637188208613</v>
      </c>
      <c r="AC1010" s="9">
        <f t="shared" si="123"/>
        <v>16.757789085249826</v>
      </c>
      <c r="AD1010" s="12" t="s">
        <v>1969</v>
      </c>
      <c r="AE1010" s="8"/>
    </row>
    <row r="1011" spans="1:31" x14ac:dyDescent="0.25">
      <c r="A1011" t="s">
        <v>2078</v>
      </c>
      <c r="B1011" t="s">
        <v>3705</v>
      </c>
      <c r="C1011" t="s">
        <v>3706</v>
      </c>
      <c r="D1011" s="1">
        <v>45542</v>
      </c>
      <c r="E1011">
        <f t="shared" si="118"/>
        <v>18</v>
      </c>
      <c r="F1011" t="s">
        <v>6</v>
      </c>
      <c r="G1011">
        <v>870</v>
      </c>
      <c r="H1011">
        <f t="shared" si="117"/>
        <v>87</v>
      </c>
      <c r="I1011" t="s">
        <v>9</v>
      </c>
      <c r="J1011">
        <v>1</v>
      </c>
      <c r="K1011" t="s">
        <v>6929</v>
      </c>
      <c r="L1011" t="s">
        <v>8</v>
      </c>
      <c r="M1011" t="s">
        <v>269</v>
      </c>
      <c r="N1011" t="str">
        <f t="shared" si="119"/>
        <v>M</v>
      </c>
      <c r="O1011" t="s">
        <v>1271</v>
      </c>
      <c r="P1011" t="s">
        <v>7937</v>
      </c>
      <c r="Q1011" t="s">
        <v>171</v>
      </c>
      <c r="R1011">
        <v>5</v>
      </c>
      <c r="S1011">
        <f t="shared" si="120"/>
        <v>2019</v>
      </c>
      <c r="T1011" t="s">
        <v>12</v>
      </c>
      <c r="U1011">
        <v>0.999999999999999</v>
      </c>
      <c r="V1011" t="s">
        <v>949</v>
      </c>
      <c r="W1011">
        <f>VLOOKUP(Q1011,'PBT Tag Rates'!$A$6:$D$67,4,FALSE)</f>
        <v>0.95971980899999998</v>
      </c>
      <c r="X1011">
        <v>1</v>
      </c>
      <c r="Y1011" s="8">
        <f t="shared" si="121"/>
        <v>1</v>
      </c>
      <c r="Z1011" s="10">
        <f>IFERROR(LOOKUP(H1011,{30,43,48,53,58,63,68,73,78,83,88,93,97},{42,47,52,57,62,67,72,77,82,87,92,99,100}),999)</f>
        <v>87</v>
      </c>
      <c r="AA1011" s="9">
        <f t="shared" si="122"/>
        <v>5.5555555555555554</v>
      </c>
      <c r="AB1011" s="9">
        <f>IFERROR(IF(I1011="AI",AA1011-VLOOKUP(Q1011,'PBT Tag Rates'!$A$6:$L$53,11,FALSE),AA1011-VLOOKUP(Q1011,'PBT Tag Rates'!$A$6:$L$53,12,FALSE)),0)</f>
        <v>5.5975263376757773</v>
      </c>
      <c r="AC1011" s="9">
        <f t="shared" si="123"/>
        <v>16.822592559073851</v>
      </c>
      <c r="AD1011" s="12" t="s">
        <v>676</v>
      </c>
      <c r="AE1011" s="8"/>
    </row>
    <row r="1012" spans="1:31" x14ac:dyDescent="0.25">
      <c r="A1012" t="s">
        <v>2078</v>
      </c>
      <c r="B1012" t="s">
        <v>3707</v>
      </c>
      <c r="C1012" t="s">
        <v>3708</v>
      </c>
      <c r="D1012" s="1">
        <v>45542</v>
      </c>
      <c r="E1012">
        <f t="shared" si="118"/>
        <v>18</v>
      </c>
      <c r="F1012" t="s">
        <v>14</v>
      </c>
      <c r="G1012">
        <v>860</v>
      </c>
      <c r="H1012">
        <f t="shared" si="117"/>
        <v>86</v>
      </c>
      <c r="I1012" t="s">
        <v>9</v>
      </c>
      <c r="J1012">
        <v>1</v>
      </c>
      <c r="K1012" t="s">
        <v>6930</v>
      </c>
      <c r="L1012" t="s">
        <v>8</v>
      </c>
      <c r="M1012" t="s">
        <v>14</v>
      </c>
      <c r="N1012" t="str">
        <f t="shared" si="119"/>
        <v>F</v>
      </c>
      <c r="O1012" t="s">
        <v>587</v>
      </c>
      <c r="P1012" t="s">
        <v>1745</v>
      </c>
      <c r="Q1012" t="s">
        <v>171</v>
      </c>
      <c r="R1012">
        <v>5</v>
      </c>
      <c r="S1012">
        <f t="shared" si="120"/>
        <v>2019</v>
      </c>
      <c r="T1012" t="s">
        <v>12</v>
      </c>
      <c r="U1012">
        <v>0.999999999999998</v>
      </c>
      <c r="V1012" t="s">
        <v>740</v>
      </c>
      <c r="W1012">
        <f>VLOOKUP(Q1012,'PBT Tag Rates'!$A$6:$D$67,4,FALSE)</f>
        <v>0.95971980899999998</v>
      </c>
      <c r="X1012">
        <v>1</v>
      </c>
      <c r="Y1012" s="8">
        <f t="shared" si="121"/>
        <v>1</v>
      </c>
      <c r="Z1012" s="10">
        <f>IFERROR(LOOKUP(H1012,{30,43,48,53,58,63,68,73,78,83,88,93,97},{42,47,52,57,62,67,72,77,82,87,92,99,100}),999)</f>
        <v>87</v>
      </c>
      <c r="AA1012" s="9">
        <f t="shared" si="122"/>
        <v>5.5555555555555554</v>
      </c>
      <c r="AB1012" s="9">
        <f>IFERROR(IF(I1012="AI",AA1012-VLOOKUP(Q1012,'PBT Tag Rates'!$A$6:$L$53,11,FALSE),AA1012-VLOOKUP(Q1012,'PBT Tag Rates'!$A$6:$L$53,12,FALSE)),0)</f>
        <v>5.5975263376757773</v>
      </c>
      <c r="AC1012" s="9">
        <f t="shared" si="123"/>
        <v>16.822592559073851</v>
      </c>
      <c r="AD1012" s="12" t="s">
        <v>1969</v>
      </c>
      <c r="AE1012" s="8"/>
    </row>
    <row r="1013" spans="1:31" x14ac:dyDescent="0.25">
      <c r="A1013" t="s">
        <v>2078</v>
      </c>
      <c r="B1013" t="s">
        <v>3709</v>
      </c>
      <c r="C1013" t="s">
        <v>3710</v>
      </c>
      <c r="D1013" s="1">
        <v>45542</v>
      </c>
      <c r="E1013">
        <f t="shared" si="118"/>
        <v>18</v>
      </c>
      <c r="F1013" t="s">
        <v>6</v>
      </c>
      <c r="G1013">
        <v>500</v>
      </c>
      <c r="H1013">
        <f t="shared" si="117"/>
        <v>50</v>
      </c>
      <c r="I1013" t="s">
        <v>9</v>
      </c>
      <c r="J1013">
        <v>1</v>
      </c>
      <c r="K1013" t="s">
        <v>8</v>
      </c>
      <c r="L1013" t="s">
        <v>8</v>
      </c>
      <c r="M1013" t="s">
        <v>6</v>
      </c>
      <c r="N1013" t="str">
        <f t="shared" si="119"/>
        <v>M</v>
      </c>
      <c r="O1013" t="s">
        <v>7938</v>
      </c>
      <c r="P1013" t="s">
        <v>7939</v>
      </c>
      <c r="Q1013" t="s">
        <v>7200</v>
      </c>
      <c r="R1013">
        <v>2</v>
      </c>
      <c r="S1013">
        <f t="shared" si="120"/>
        <v>2022</v>
      </c>
      <c r="T1013" t="s">
        <v>12</v>
      </c>
      <c r="U1013">
        <v>1</v>
      </c>
      <c r="V1013" t="s">
        <v>919</v>
      </c>
      <c r="W1013">
        <f>VLOOKUP(Q1013,'PBT Tag Rates'!$A$6:$D$67,4,FALSE)</f>
        <v>0.98</v>
      </c>
      <c r="X1013">
        <v>1</v>
      </c>
      <c r="Y1013" s="8">
        <f t="shared" si="121"/>
        <v>1</v>
      </c>
      <c r="Z1013" s="10">
        <f>IFERROR(LOOKUP(H1013,{30,43,48,53,58,63,68,73,78,83,88,93,97},{42,47,52,57,62,67,72,77,82,87,92,99,100}),999)</f>
        <v>52</v>
      </c>
      <c r="AA1013" s="9">
        <f t="shared" si="122"/>
        <v>5.5555555555555554</v>
      </c>
      <c r="AB1013" s="9">
        <f>IFERROR(IF(I1013="AI",AA1013-VLOOKUP(Q1013,'PBT Tag Rates'!$A$6:$L$53,11,FALSE),AA1013-VLOOKUP(Q1013,'PBT Tag Rates'!$A$6:$L$53,12,FALSE)),0)</f>
        <v>5.5759637188208613</v>
      </c>
      <c r="AC1013" s="9">
        <f t="shared" si="123"/>
        <v>16.757789085249826</v>
      </c>
      <c r="AD1013" s="12" t="s">
        <v>1969</v>
      </c>
      <c r="AE1013" s="8"/>
    </row>
    <row r="1014" spans="1:31" x14ac:dyDescent="0.25">
      <c r="A1014" t="s">
        <v>2078</v>
      </c>
      <c r="B1014" t="s">
        <v>3711</v>
      </c>
      <c r="C1014" t="s">
        <v>3712</v>
      </c>
      <c r="D1014" s="1">
        <v>45542</v>
      </c>
      <c r="E1014">
        <f t="shared" si="118"/>
        <v>18</v>
      </c>
      <c r="F1014" t="s">
        <v>6</v>
      </c>
      <c r="G1014">
        <v>770</v>
      </c>
      <c r="H1014">
        <f t="shared" si="117"/>
        <v>77</v>
      </c>
      <c r="I1014" t="s">
        <v>7</v>
      </c>
      <c r="J1014" t="s">
        <v>8</v>
      </c>
      <c r="K1014" t="s">
        <v>6931</v>
      </c>
      <c r="L1014" t="s">
        <v>8</v>
      </c>
      <c r="M1014" t="s">
        <v>6</v>
      </c>
      <c r="N1014" t="str">
        <f t="shared" si="119"/>
        <v>M</v>
      </c>
      <c r="O1014" t="s">
        <v>8</v>
      </c>
      <c r="P1014" t="s">
        <v>8</v>
      </c>
      <c r="Q1014" t="s">
        <v>11</v>
      </c>
      <c r="R1014" t="s">
        <v>8</v>
      </c>
      <c r="S1014" t="str">
        <f t="shared" si="120"/>
        <v>U</v>
      </c>
      <c r="T1014" t="s">
        <v>12</v>
      </c>
      <c r="U1014">
        <v>0.999999999999998</v>
      </c>
      <c r="V1014" t="s">
        <v>8</v>
      </c>
      <c r="W1014">
        <f>VLOOKUP(Q1014,'PBT Tag Rates'!$A$6:$D$67,4,FALSE)</f>
        <v>1</v>
      </c>
      <c r="X1014">
        <v>1</v>
      </c>
      <c r="Y1014" s="8">
        <f t="shared" si="121"/>
        <v>1.0058139534883721</v>
      </c>
      <c r="Z1014" s="10">
        <f>IFERROR(LOOKUP(H1014,{30,43,48,53,58,63,68,73,78,83,88,93,97},{42,47,52,57,62,67,72,77,82,87,92,99,100}),999)</f>
        <v>77</v>
      </c>
      <c r="AA1014" s="9">
        <f t="shared" si="122"/>
        <v>5.5878552971576232</v>
      </c>
      <c r="AB1014" s="9">
        <f>IFERROR(IF(I1014="AI",AA1014-VLOOKUP(Q1014,'PBT Tag Rates'!$A$6:$L$53,11,FALSE),AA1014-VLOOKUP(Q1014,'PBT Tag Rates'!$A$6:$L$53,12,FALSE)),0)</f>
        <v>5.5465521706552483</v>
      </c>
      <c r="AC1014" s="9">
        <f t="shared" si="123"/>
        <v>16.669396738081858</v>
      </c>
      <c r="AD1014" s="12" t="s">
        <v>1969</v>
      </c>
      <c r="AE1014" s="8"/>
    </row>
    <row r="1015" spans="1:31" x14ac:dyDescent="0.25">
      <c r="A1015" t="s">
        <v>2078</v>
      </c>
      <c r="B1015" t="s">
        <v>3713</v>
      </c>
      <c r="C1015" t="s">
        <v>3714</v>
      </c>
      <c r="D1015" s="1">
        <v>45542</v>
      </c>
      <c r="E1015">
        <f t="shared" si="118"/>
        <v>18</v>
      </c>
      <c r="F1015" t="s">
        <v>6</v>
      </c>
      <c r="G1015">
        <v>920</v>
      </c>
      <c r="H1015">
        <f t="shared" ref="H1015:H1078" si="124">G1015/10</f>
        <v>92</v>
      </c>
      <c r="I1015" t="s">
        <v>7</v>
      </c>
      <c r="J1015" t="s">
        <v>8</v>
      </c>
      <c r="K1015" t="s">
        <v>6932</v>
      </c>
      <c r="L1015" t="s">
        <v>8</v>
      </c>
      <c r="M1015" t="s">
        <v>6</v>
      </c>
      <c r="N1015" t="str">
        <f t="shared" si="119"/>
        <v>M</v>
      </c>
      <c r="O1015" t="s">
        <v>8</v>
      </c>
      <c r="P1015" t="s">
        <v>8</v>
      </c>
      <c r="Q1015" t="s">
        <v>11</v>
      </c>
      <c r="R1015" t="s">
        <v>8</v>
      </c>
      <c r="S1015" t="str">
        <f t="shared" si="120"/>
        <v>U</v>
      </c>
      <c r="T1015" t="s">
        <v>12</v>
      </c>
      <c r="U1015">
        <v>0.999999999999998</v>
      </c>
      <c r="V1015" t="s">
        <v>8</v>
      </c>
      <c r="W1015">
        <f>VLOOKUP(Q1015,'PBT Tag Rates'!$A$6:$D$67,4,FALSE)</f>
        <v>1</v>
      </c>
      <c r="X1015">
        <v>1</v>
      </c>
      <c r="Y1015" s="8">
        <f t="shared" si="121"/>
        <v>1</v>
      </c>
      <c r="Z1015" s="10">
        <f>IFERROR(LOOKUP(H1015,{30,43,48,53,58,63,68,73,78,83,88,93,97},{42,47,52,57,62,67,72,77,82,87,92,99,100}),999)</f>
        <v>92</v>
      </c>
      <c r="AA1015" s="9">
        <f t="shared" si="122"/>
        <v>5.5555555555555554</v>
      </c>
      <c r="AB1015" s="9">
        <f>IFERROR(IF(I1015="AI",AA1015-VLOOKUP(Q1015,'PBT Tag Rates'!$A$6:$L$53,11,FALSE),AA1015-VLOOKUP(Q1015,'PBT Tag Rates'!$A$6:$L$53,12,FALSE)),0)</f>
        <v>5.5142524290531805</v>
      </c>
      <c r="AC1015" s="9">
        <f t="shared" si="123"/>
        <v>16.572324324312643</v>
      </c>
      <c r="AD1015" s="12" t="s">
        <v>1970</v>
      </c>
      <c r="AE1015" s="8"/>
    </row>
    <row r="1016" spans="1:31" x14ac:dyDescent="0.25">
      <c r="A1016" t="s">
        <v>2078</v>
      </c>
      <c r="B1016" t="s">
        <v>3715</v>
      </c>
      <c r="C1016" t="s">
        <v>3716</v>
      </c>
      <c r="D1016" s="1">
        <v>45542</v>
      </c>
      <c r="E1016">
        <f t="shared" si="118"/>
        <v>18</v>
      </c>
      <c r="F1016" t="s">
        <v>6</v>
      </c>
      <c r="G1016">
        <v>650</v>
      </c>
      <c r="H1016">
        <f t="shared" si="124"/>
        <v>65</v>
      </c>
      <c r="I1016" t="s">
        <v>9</v>
      </c>
      <c r="J1016">
        <v>1</v>
      </c>
      <c r="K1016" t="s">
        <v>8</v>
      </c>
      <c r="L1016" t="s">
        <v>8</v>
      </c>
      <c r="M1016" t="s">
        <v>6</v>
      </c>
      <c r="N1016" t="str">
        <f t="shared" si="119"/>
        <v>M</v>
      </c>
      <c r="O1016" t="s">
        <v>7940</v>
      </c>
      <c r="P1016" t="s">
        <v>7941</v>
      </c>
      <c r="Q1016" t="s">
        <v>476</v>
      </c>
      <c r="R1016">
        <v>4</v>
      </c>
      <c r="S1016">
        <f t="shared" si="120"/>
        <v>2020</v>
      </c>
      <c r="T1016" t="s">
        <v>12</v>
      </c>
      <c r="U1016">
        <v>1</v>
      </c>
      <c r="V1016" t="s">
        <v>741</v>
      </c>
      <c r="W1016">
        <f>VLOOKUP(Q1016,'PBT Tag Rates'!$A$6:$D$67,4,FALSE)</f>
        <v>0.98845608500000004</v>
      </c>
      <c r="X1016">
        <v>1</v>
      </c>
      <c r="Y1016" s="8">
        <f t="shared" si="121"/>
        <v>1</v>
      </c>
      <c r="Z1016" s="10">
        <f>IFERROR(LOOKUP(H1016,{30,43,48,53,58,63,68,73,78,83,88,93,97},{42,47,52,57,62,67,72,77,82,87,92,99,100}),999)</f>
        <v>67</v>
      </c>
      <c r="AA1016" s="9">
        <f t="shared" si="122"/>
        <v>5.5555555555555554</v>
      </c>
      <c r="AB1016" s="9">
        <f>IFERROR(IF(I1016="AI",AA1016-VLOOKUP(Q1016,'PBT Tag Rates'!$A$6:$L$53,11,FALSE),AA1016-VLOOKUP(Q1016,'PBT Tag Rates'!$A$6:$L$53,12,FALSE)),0)</f>
        <v>5.5672342888601314</v>
      </c>
      <c r="AC1016" s="9">
        <f t="shared" si="123"/>
        <v>16.731553988772674</v>
      </c>
      <c r="AD1016" s="12" t="s">
        <v>1969</v>
      </c>
      <c r="AE1016" s="8"/>
    </row>
    <row r="1017" spans="1:31" x14ac:dyDescent="0.25">
      <c r="A1017" t="s">
        <v>2078</v>
      </c>
      <c r="B1017" t="s">
        <v>3717</v>
      </c>
      <c r="C1017" t="s">
        <v>3718</v>
      </c>
      <c r="D1017" s="1">
        <v>45542</v>
      </c>
      <c r="E1017">
        <f t="shared" si="118"/>
        <v>18</v>
      </c>
      <c r="F1017" t="s">
        <v>6</v>
      </c>
      <c r="G1017">
        <v>760</v>
      </c>
      <c r="H1017">
        <f t="shared" si="124"/>
        <v>76</v>
      </c>
      <c r="I1017" t="s">
        <v>7</v>
      </c>
      <c r="J1017" t="s">
        <v>8</v>
      </c>
      <c r="K1017" t="s">
        <v>6933</v>
      </c>
      <c r="L1017" t="s">
        <v>8</v>
      </c>
      <c r="M1017" t="s">
        <v>14</v>
      </c>
      <c r="N1017" t="str">
        <f t="shared" si="119"/>
        <v>F</v>
      </c>
      <c r="O1017" t="s">
        <v>493</v>
      </c>
      <c r="P1017" t="s">
        <v>494</v>
      </c>
      <c r="Q1017" t="s">
        <v>171</v>
      </c>
      <c r="R1017">
        <v>5</v>
      </c>
      <c r="S1017">
        <f t="shared" si="120"/>
        <v>2019</v>
      </c>
      <c r="T1017" t="s">
        <v>12</v>
      </c>
      <c r="U1017">
        <v>1</v>
      </c>
      <c r="V1017" t="s">
        <v>892</v>
      </c>
      <c r="W1017">
        <f>VLOOKUP(Q1017,'PBT Tag Rates'!$A$6:$D$67,4,FALSE)</f>
        <v>0.95971980899999998</v>
      </c>
      <c r="X1017">
        <v>1</v>
      </c>
      <c r="Y1017" s="8">
        <f t="shared" si="121"/>
        <v>1</v>
      </c>
      <c r="Z1017" s="10">
        <f>IFERROR(LOOKUP(H1017,{30,43,48,53,58,63,68,73,78,83,88,93,97},{42,47,52,57,62,67,72,77,82,87,92,99,100}),999)</f>
        <v>77</v>
      </c>
      <c r="AA1017" s="9">
        <f t="shared" si="122"/>
        <v>5.5555555555555554</v>
      </c>
      <c r="AB1017" s="9">
        <f>IFERROR(IF(I1017="AI",AA1017-VLOOKUP(Q1017,'PBT Tag Rates'!$A$6:$L$53,11,FALSE),AA1017-VLOOKUP(Q1017,'PBT Tag Rates'!$A$6:$L$53,12,FALSE)),0)</f>
        <v>5.5975263376757773</v>
      </c>
      <c r="AC1017" s="9">
        <f t="shared" si="123"/>
        <v>16.822592559073851</v>
      </c>
      <c r="AD1017" s="12" t="s">
        <v>1969</v>
      </c>
      <c r="AE1017" s="8"/>
    </row>
    <row r="1018" spans="1:31" x14ac:dyDescent="0.25">
      <c r="A1018" t="s">
        <v>2078</v>
      </c>
      <c r="B1018" t="s">
        <v>3719</v>
      </c>
      <c r="C1018" t="s">
        <v>3720</v>
      </c>
      <c r="D1018" s="1">
        <v>45542</v>
      </c>
      <c r="E1018">
        <f t="shared" si="118"/>
        <v>18</v>
      </c>
      <c r="F1018" t="s">
        <v>14</v>
      </c>
      <c r="G1018">
        <v>830</v>
      </c>
      <c r="H1018">
        <f t="shared" si="124"/>
        <v>83</v>
      </c>
      <c r="I1018" t="s">
        <v>7</v>
      </c>
      <c r="J1018" t="s">
        <v>8</v>
      </c>
      <c r="K1018" t="s">
        <v>6934</v>
      </c>
      <c r="L1018" t="s">
        <v>8</v>
      </c>
      <c r="M1018" t="s">
        <v>14</v>
      </c>
      <c r="N1018" t="str">
        <f t="shared" si="119"/>
        <v>F</v>
      </c>
      <c r="O1018" t="s">
        <v>8</v>
      </c>
      <c r="P1018" t="s">
        <v>8</v>
      </c>
      <c r="Q1018" t="s">
        <v>11</v>
      </c>
      <c r="R1018" t="s">
        <v>8</v>
      </c>
      <c r="S1018" t="str">
        <f t="shared" si="120"/>
        <v>U</v>
      </c>
      <c r="T1018" t="s">
        <v>12</v>
      </c>
      <c r="U1018">
        <v>1</v>
      </c>
      <c r="V1018" t="s">
        <v>8</v>
      </c>
      <c r="W1018">
        <f>VLOOKUP(Q1018,'PBT Tag Rates'!$A$6:$D$67,4,FALSE)</f>
        <v>1</v>
      </c>
      <c r="X1018">
        <v>1</v>
      </c>
      <c r="Y1018" s="8">
        <f t="shared" si="121"/>
        <v>1</v>
      </c>
      <c r="Z1018" s="10">
        <f>IFERROR(LOOKUP(H1018,{30,43,48,53,58,63,68,73,78,83,88,93,97},{42,47,52,57,62,67,72,77,82,87,92,99,100}),999)</f>
        <v>87</v>
      </c>
      <c r="AA1018" s="9">
        <f t="shared" si="122"/>
        <v>5.5555555555555554</v>
      </c>
      <c r="AB1018" s="9">
        <f>IFERROR(IF(I1018="AI",AA1018-VLOOKUP(Q1018,'PBT Tag Rates'!$A$6:$L$53,11,FALSE),AA1018-VLOOKUP(Q1018,'PBT Tag Rates'!$A$6:$L$53,12,FALSE)),0)</f>
        <v>5.5142524290531805</v>
      </c>
      <c r="AC1018" s="9">
        <f t="shared" si="123"/>
        <v>16.572324324312643</v>
      </c>
      <c r="AD1018" s="12" t="s">
        <v>1969</v>
      </c>
      <c r="AE1018" s="8"/>
    </row>
    <row r="1019" spans="1:31" x14ac:dyDescent="0.25">
      <c r="A1019" t="s">
        <v>2078</v>
      </c>
      <c r="B1019" t="s">
        <v>3721</v>
      </c>
      <c r="C1019" t="s">
        <v>3722</v>
      </c>
      <c r="D1019" s="1">
        <v>45542</v>
      </c>
      <c r="E1019">
        <f t="shared" si="118"/>
        <v>18</v>
      </c>
      <c r="F1019" t="s">
        <v>6</v>
      </c>
      <c r="G1019">
        <v>580</v>
      </c>
      <c r="H1019">
        <f t="shared" si="124"/>
        <v>58</v>
      </c>
      <c r="I1019" t="s">
        <v>9</v>
      </c>
      <c r="J1019">
        <v>1</v>
      </c>
      <c r="K1019" t="s">
        <v>8</v>
      </c>
      <c r="L1019" t="s">
        <v>8</v>
      </c>
      <c r="M1019" t="s">
        <v>6</v>
      </c>
      <c r="N1019" t="str">
        <f t="shared" si="119"/>
        <v>M</v>
      </c>
      <c r="O1019" t="s">
        <v>7942</v>
      </c>
      <c r="P1019" t="s">
        <v>7943</v>
      </c>
      <c r="Q1019" t="s">
        <v>940</v>
      </c>
      <c r="R1019">
        <v>3</v>
      </c>
      <c r="S1019">
        <f t="shared" si="120"/>
        <v>2021</v>
      </c>
      <c r="T1019" t="s">
        <v>12</v>
      </c>
      <c r="U1019">
        <v>0.999999999999999</v>
      </c>
      <c r="V1019" t="s">
        <v>919</v>
      </c>
      <c r="W1019">
        <f>VLOOKUP(Q1019,'PBT Tag Rates'!$A$6:$D$67,4,FALSE)</f>
        <v>0.98140000000000005</v>
      </c>
      <c r="X1019">
        <v>1</v>
      </c>
      <c r="Y1019" s="8">
        <f t="shared" si="121"/>
        <v>1.0138888888888888</v>
      </c>
      <c r="Z1019" s="10">
        <f>IFERROR(LOOKUP(H1019,{30,43,48,53,58,63,68,73,78,83,88,93,97},{42,47,52,57,62,67,72,77,82,87,92,99,100}),999)</f>
        <v>62</v>
      </c>
      <c r="AA1019" s="9">
        <f t="shared" si="122"/>
        <v>5.632716049382716</v>
      </c>
      <c r="AB1019" s="9">
        <f>IFERROR(IF(I1019="AI",AA1019-VLOOKUP(Q1019,'PBT Tag Rates'!$A$6:$L$53,11,FALSE),AA1019-VLOOKUP(Q1019,'PBT Tag Rates'!$A$6:$L$53,12,FALSE)),0)</f>
        <v>5.6516685661954327</v>
      </c>
      <c r="AC1019" s="9">
        <f t="shared" si="123"/>
        <v>16.98530955148815</v>
      </c>
      <c r="AD1019" s="12" t="s">
        <v>1969</v>
      </c>
      <c r="AE1019" s="8"/>
    </row>
    <row r="1020" spans="1:31" x14ac:dyDescent="0.25">
      <c r="A1020" t="s">
        <v>2078</v>
      </c>
      <c r="B1020" t="s">
        <v>3723</v>
      </c>
      <c r="C1020" t="s">
        <v>3724</v>
      </c>
      <c r="D1020" s="1">
        <v>45542</v>
      </c>
      <c r="E1020">
        <f t="shared" si="118"/>
        <v>18</v>
      </c>
      <c r="F1020" t="s">
        <v>6</v>
      </c>
      <c r="G1020">
        <v>450</v>
      </c>
      <c r="H1020">
        <f t="shared" si="124"/>
        <v>45</v>
      </c>
      <c r="I1020" t="s">
        <v>7</v>
      </c>
      <c r="J1020" t="s">
        <v>8</v>
      </c>
      <c r="K1020" t="s">
        <v>8</v>
      </c>
      <c r="L1020" t="s">
        <v>8</v>
      </c>
      <c r="M1020" t="s">
        <v>6</v>
      </c>
      <c r="N1020" t="str">
        <f t="shared" si="119"/>
        <v>M</v>
      </c>
      <c r="O1020" t="s">
        <v>7944</v>
      </c>
      <c r="P1020" t="s">
        <v>7945</v>
      </c>
      <c r="Q1020" t="s">
        <v>7200</v>
      </c>
      <c r="R1020">
        <v>2</v>
      </c>
      <c r="S1020">
        <f t="shared" si="120"/>
        <v>2022</v>
      </c>
      <c r="T1020" t="s">
        <v>12</v>
      </c>
      <c r="U1020">
        <v>0.999999999999997</v>
      </c>
      <c r="V1020" t="s">
        <v>886</v>
      </c>
      <c r="W1020">
        <f>VLOOKUP(Q1020,'PBT Tag Rates'!$A$6:$D$67,4,FALSE)</f>
        <v>0.98</v>
      </c>
      <c r="X1020">
        <v>1</v>
      </c>
      <c r="Y1020" s="8">
        <f t="shared" si="121"/>
        <v>1</v>
      </c>
      <c r="Z1020" s="10">
        <f>IFERROR(LOOKUP(H1020,{30,43,48,53,58,63,68,73,78,83,88,93,97},{42,47,52,57,62,67,72,77,82,87,92,99,100}),999)</f>
        <v>47</v>
      </c>
      <c r="AA1020" s="9">
        <f t="shared" si="122"/>
        <v>5.5555555555555554</v>
      </c>
      <c r="AB1020" s="9">
        <f>IFERROR(IF(I1020="AI",AA1020-VLOOKUP(Q1020,'PBT Tag Rates'!$A$6:$L$53,11,FALSE),AA1020-VLOOKUP(Q1020,'PBT Tag Rates'!$A$6:$L$53,12,FALSE)),0)</f>
        <v>5.5759637188208613</v>
      </c>
      <c r="AC1020" s="9">
        <f t="shared" si="123"/>
        <v>16.757789085249826</v>
      </c>
      <c r="AD1020" s="12" t="s">
        <v>1969</v>
      </c>
      <c r="AE1020" s="8"/>
    </row>
    <row r="1021" spans="1:31" x14ac:dyDescent="0.25">
      <c r="A1021" t="s">
        <v>2078</v>
      </c>
      <c r="B1021" t="s">
        <v>3725</v>
      </c>
      <c r="C1021" t="s">
        <v>3726</v>
      </c>
      <c r="D1021" s="1">
        <v>45543</v>
      </c>
      <c r="E1021">
        <f t="shared" si="118"/>
        <v>18</v>
      </c>
      <c r="F1021" t="s">
        <v>14</v>
      </c>
      <c r="G1021">
        <v>750</v>
      </c>
      <c r="H1021">
        <f t="shared" si="124"/>
        <v>75</v>
      </c>
      <c r="I1021" t="s">
        <v>7</v>
      </c>
      <c r="J1021" t="s">
        <v>8</v>
      </c>
      <c r="K1021" t="s">
        <v>6935</v>
      </c>
      <c r="L1021" t="s">
        <v>8</v>
      </c>
      <c r="M1021" t="s">
        <v>14</v>
      </c>
      <c r="N1021" t="str">
        <f t="shared" si="119"/>
        <v>F</v>
      </c>
      <c r="O1021" t="s">
        <v>907</v>
      </c>
      <c r="P1021" t="s">
        <v>908</v>
      </c>
      <c r="Q1021" t="s">
        <v>171</v>
      </c>
      <c r="R1021">
        <v>5</v>
      </c>
      <c r="S1021">
        <f t="shared" si="120"/>
        <v>2019</v>
      </c>
      <c r="T1021" t="s">
        <v>12</v>
      </c>
      <c r="U1021">
        <v>0.999999999999999</v>
      </c>
      <c r="V1021" t="s">
        <v>892</v>
      </c>
      <c r="W1021">
        <f>VLOOKUP(Q1021,'PBT Tag Rates'!$A$6:$D$67,4,FALSE)</f>
        <v>0.95971980899999998</v>
      </c>
      <c r="X1021">
        <v>1</v>
      </c>
      <c r="Y1021" s="8">
        <f t="shared" si="121"/>
        <v>1</v>
      </c>
      <c r="Z1021" s="10">
        <f>IFERROR(LOOKUP(H1021,{30,43,48,53,58,63,68,73,78,83,88,93,97},{42,47,52,57,62,67,72,77,82,87,92,99,100}),999)</f>
        <v>77</v>
      </c>
      <c r="AA1021" s="9">
        <f t="shared" si="122"/>
        <v>5.5555555555555554</v>
      </c>
      <c r="AB1021" s="9">
        <f>IFERROR(IF(I1021="AI",AA1021-VLOOKUP(Q1021,'PBT Tag Rates'!$A$6:$L$53,11,FALSE),AA1021-VLOOKUP(Q1021,'PBT Tag Rates'!$A$6:$L$53,12,FALSE)),0)</f>
        <v>5.5975263376757773</v>
      </c>
      <c r="AC1021" s="9">
        <f t="shared" si="123"/>
        <v>16.822592559073851</v>
      </c>
      <c r="AD1021" s="12" t="s">
        <v>1969</v>
      </c>
      <c r="AE1021" s="8"/>
    </row>
    <row r="1022" spans="1:31" x14ac:dyDescent="0.25">
      <c r="A1022" t="s">
        <v>2078</v>
      </c>
      <c r="B1022" t="s">
        <v>3727</v>
      </c>
      <c r="C1022" t="s">
        <v>3728</v>
      </c>
      <c r="D1022" s="1">
        <v>45543</v>
      </c>
      <c r="E1022">
        <f t="shared" si="118"/>
        <v>18</v>
      </c>
      <c r="F1022" t="s">
        <v>6</v>
      </c>
      <c r="G1022">
        <v>790</v>
      </c>
      <c r="H1022">
        <f t="shared" si="124"/>
        <v>79</v>
      </c>
      <c r="I1022" t="s">
        <v>9</v>
      </c>
      <c r="J1022">
        <v>1</v>
      </c>
      <c r="K1022" t="s">
        <v>6936</v>
      </c>
      <c r="L1022" t="s">
        <v>8</v>
      </c>
      <c r="M1022" t="s">
        <v>6</v>
      </c>
      <c r="N1022" t="str">
        <f t="shared" si="119"/>
        <v>M</v>
      </c>
      <c r="O1022" t="s">
        <v>7541</v>
      </c>
      <c r="P1022" t="s">
        <v>7946</v>
      </c>
      <c r="Q1022" t="s">
        <v>295</v>
      </c>
      <c r="R1022">
        <v>4</v>
      </c>
      <c r="S1022">
        <f t="shared" si="120"/>
        <v>2020</v>
      </c>
      <c r="T1022" t="s">
        <v>12</v>
      </c>
      <c r="U1022">
        <v>0.999999999999999</v>
      </c>
      <c r="V1022" t="s">
        <v>945</v>
      </c>
      <c r="W1022">
        <f>VLOOKUP(Q1022,'PBT Tag Rates'!$A$6:$D$67,4,FALSE)</f>
        <v>0.98961045999999997</v>
      </c>
      <c r="X1022">
        <v>1</v>
      </c>
      <c r="Y1022" s="8">
        <f t="shared" si="121"/>
        <v>1</v>
      </c>
      <c r="Z1022" s="10">
        <f>IFERROR(LOOKUP(H1022,{30,43,48,53,58,63,68,73,78,83,88,93,97},{42,47,52,57,62,67,72,77,82,87,92,99,100}),999)</f>
        <v>82</v>
      </c>
      <c r="AA1022" s="9">
        <f t="shared" si="122"/>
        <v>5.5555555555555554</v>
      </c>
      <c r="AB1022" s="9">
        <f>IFERROR(IF(I1022="AI",AA1022-VLOOKUP(Q1022,'PBT Tag Rates'!$A$6:$L$53,11,FALSE),AA1022-VLOOKUP(Q1022,'PBT Tag Rates'!$A$6:$L$53,12,FALSE)),0)</f>
        <v>5.5660541713442369</v>
      </c>
      <c r="AC1022" s="9">
        <f t="shared" si="123"/>
        <v>16.728007308517132</v>
      </c>
      <c r="AD1022" s="12" t="s">
        <v>1969</v>
      </c>
      <c r="AE1022" s="8"/>
    </row>
    <row r="1023" spans="1:31" x14ac:dyDescent="0.25">
      <c r="A1023" t="s">
        <v>2078</v>
      </c>
      <c r="B1023" t="s">
        <v>3729</v>
      </c>
      <c r="C1023" t="s">
        <v>465</v>
      </c>
      <c r="D1023" s="1">
        <v>45543</v>
      </c>
      <c r="E1023">
        <f t="shared" si="118"/>
        <v>18</v>
      </c>
      <c r="F1023" t="s">
        <v>14</v>
      </c>
      <c r="G1023">
        <v>680</v>
      </c>
      <c r="H1023">
        <f t="shared" si="124"/>
        <v>68</v>
      </c>
      <c r="I1023" t="s">
        <v>7</v>
      </c>
      <c r="J1023" t="s">
        <v>8</v>
      </c>
      <c r="K1023" t="s">
        <v>8</v>
      </c>
      <c r="L1023" t="s">
        <v>8</v>
      </c>
      <c r="M1023" t="s">
        <v>14</v>
      </c>
      <c r="N1023" t="str">
        <f t="shared" si="119"/>
        <v>F</v>
      </c>
      <c r="O1023" t="s">
        <v>7947</v>
      </c>
      <c r="P1023" t="s">
        <v>7948</v>
      </c>
      <c r="Q1023" t="s">
        <v>295</v>
      </c>
      <c r="R1023">
        <v>4</v>
      </c>
      <c r="S1023">
        <f t="shared" si="120"/>
        <v>2020</v>
      </c>
      <c r="T1023" t="s">
        <v>12</v>
      </c>
      <c r="U1023">
        <v>1.00000000000001</v>
      </c>
      <c r="V1023" t="s">
        <v>886</v>
      </c>
      <c r="W1023">
        <f>VLOOKUP(Q1023,'PBT Tag Rates'!$A$6:$D$67,4,FALSE)</f>
        <v>0.98961045999999997</v>
      </c>
      <c r="X1023">
        <v>1</v>
      </c>
      <c r="Y1023" s="8">
        <f t="shared" si="121"/>
        <v>1.0069930069930071</v>
      </c>
      <c r="Z1023" s="10">
        <f>IFERROR(LOOKUP(H1023,{30,43,48,53,58,63,68,73,78,83,88,93,97},{42,47,52,57,62,67,72,77,82,87,92,99,100}),999)</f>
        <v>72</v>
      </c>
      <c r="AA1023" s="9">
        <f t="shared" si="122"/>
        <v>5.594405594405595</v>
      </c>
      <c r="AB1023" s="9">
        <f>IFERROR(IF(I1023="AI",AA1023-VLOOKUP(Q1023,'PBT Tag Rates'!$A$6:$L$53,11,FALSE),AA1023-VLOOKUP(Q1023,'PBT Tag Rates'!$A$6:$L$53,12,FALSE)),0)</f>
        <v>5.6049042101942765</v>
      </c>
      <c r="AC1023" s="9">
        <f t="shared" si="123"/>
        <v>16.844765736267519</v>
      </c>
      <c r="AD1023" s="12" t="s">
        <v>1969</v>
      </c>
      <c r="AE1023" s="8"/>
    </row>
    <row r="1024" spans="1:31" x14ac:dyDescent="0.25">
      <c r="A1024" t="s">
        <v>2078</v>
      </c>
      <c r="B1024" t="s">
        <v>3730</v>
      </c>
      <c r="C1024" t="s">
        <v>3731</v>
      </c>
      <c r="D1024" s="1">
        <v>45543</v>
      </c>
      <c r="E1024">
        <f t="shared" si="118"/>
        <v>18</v>
      </c>
      <c r="F1024" t="s">
        <v>6</v>
      </c>
      <c r="G1024">
        <v>890</v>
      </c>
      <c r="H1024">
        <f t="shared" si="124"/>
        <v>89</v>
      </c>
      <c r="I1024" t="s">
        <v>7</v>
      </c>
      <c r="J1024" t="s">
        <v>8</v>
      </c>
      <c r="K1024" t="s">
        <v>6937</v>
      </c>
      <c r="L1024" t="s">
        <v>8</v>
      </c>
      <c r="M1024" t="s">
        <v>6</v>
      </c>
      <c r="N1024" t="str">
        <f t="shared" si="119"/>
        <v>M</v>
      </c>
      <c r="O1024" t="s">
        <v>7949</v>
      </c>
      <c r="P1024" t="s">
        <v>7950</v>
      </c>
      <c r="Q1024" t="s">
        <v>295</v>
      </c>
      <c r="R1024">
        <v>4</v>
      </c>
      <c r="S1024">
        <f t="shared" si="120"/>
        <v>2020</v>
      </c>
      <c r="T1024" t="s">
        <v>12</v>
      </c>
      <c r="U1024">
        <v>1</v>
      </c>
      <c r="V1024" t="s">
        <v>886</v>
      </c>
      <c r="W1024">
        <f>VLOOKUP(Q1024,'PBT Tag Rates'!$A$6:$D$67,4,FALSE)</f>
        <v>0.98961045999999997</v>
      </c>
      <c r="X1024">
        <v>1</v>
      </c>
      <c r="Y1024" s="8">
        <f t="shared" si="121"/>
        <v>1</v>
      </c>
      <c r="Z1024" s="10">
        <f>IFERROR(LOOKUP(H1024,{30,43,48,53,58,63,68,73,78,83,88,93,97},{42,47,52,57,62,67,72,77,82,87,92,99,100}),999)</f>
        <v>92</v>
      </c>
      <c r="AA1024" s="9">
        <f t="shared" si="122"/>
        <v>5.5555555555555554</v>
      </c>
      <c r="AB1024" s="9">
        <f>IFERROR(IF(I1024="AI",AA1024-VLOOKUP(Q1024,'PBT Tag Rates'!$A$6:$L$53,11,FALSE),AA1024-VLOOKUP(Q1024,'PBT Tag Rates'!$A$6:$L$53,12,FALSE)),0)</f>
        <v>5.5660541713442369</v>
      </c>
      <c r="AC1024" s="9">
        <f t="shared" si="123"/>
        <v>16.728007308517132</v>
      </c>
      <c r="AD1024" s="12" t="s">
        <v>1969</v>
      </c>
      <c r="AE1024" s="8"/>
    </row>
    <row r="1025" spans="1:31" x14ac:dyDescent="0.25">
      <c r="A1025" t="s">
        <v>2078</v>
      </c>
      <c r="B1025" t="s">
        <v>3732</v>
      </c>
      <c r="C1025" t="s">
        <v>3733</v>
      </c>
      <c r="D1025" s="1">
        <v>45543</v>
      </c>
      <c r="E1025">
        <f t="shared" si="118"/>
        <v>18</v>
      </c>
      <c r="F1025" t="s">
        <v>6</v>
      </c>
      <c r="G1025">
        <v>900</v>
      </c>
      <c r="H1025">
        <f t="shared" si="124"/>
        <v>90</v>
      </c>
      <c r="I1025" t="s">
        <v>7</v>
      </c>
      <c r="J1025" t="s">
        <v>8</v>
      </c>
      <c r="K1025" t="s">
        <v>6938</v>
      </c>
      <c r="L1025" t="s">
        <v>8</v>
      </c>
      <c r="M1025" t="s">
        <v>269</v>
      </c>
      <c r="N1025" t="str">
        <f t="shared" si="119"/>
        <v>M</v>
      </c>
      <c r="O1025" t="s">
        <v>7951</v>
      </c>
      <c r="P1025" t="s">
        <v>7952</v>
      </c>
      <c r="Q1025" t="s">
        <v>476</v>
      </c>
      <c r="R1025">
        <v>4</v>
      </c>
      <c r="S1025">
        <f t="shared" si="120"/>
        <v>2020</v>
      </c>
      <c r="T1025" t="s">
        <v>12</v>
      </c>
      <c r="U1025">
        <v>0.999999999999996</v>
      </c>
      <c r="V1025" t="s">
        <v>658</v>
      </c>
      <c r="W1025">
        <f>VLOOKUP(Q1025,'PBT Tag Rates'!$A$6:$D$67,4,FALSE)</f>
        <v>0.98845608500000004</v>
      </c>
      <c r="X1025">
        <v>1</v>
      </c>
      <c r="Y1025" s="8">
        <f t="shared" si="121"/>
        <v>1</v>
      </c>
      <c r="Z1025" s="10">
        <f>IFERROR(LOOKUP(H1025,{30,43,48,53,58,63,68,73,78,83,88,93,97},{42,47,52,57,62,67,72,77,82,87,92,99,100}),999)</f>
        <v>92</v>
      </c>
      <c r="AA1025" s="9">
        <f t="shared" si="122"/>
        <v>5.5555555555555554</v>
      </c>
      <c r="AB1025" s="9">
        <f>IFERROR(IF(I1025="AI",AA1025-VLOOKUP(Q1025,'PBT Tag Rates'!$A$6:$L$53,11,FALSE),AA1025-VLOOKUP(Q1025,'PBT Tag Rates'!$A$6:$L$53,12,FALSE)),0)</f>
        <v>5.5672342888601314</v>
      </c>
      <c r="AC1025" s="9">
        <f t="shared" si="123"/>
        <v>16.731553988772674</v>
      </c>
      <c r="AD1025" s="12" t="s">
        <v>1969</v>
      </c>
      <c r="AE1025" s="8"/>
    </row>
    <row r="1026" spans="1:31" x14ac:dyDescent="0.25">
      <c r="A1026" t="s">
        <v>2078</v>
      </c>
      <c r="B1026" t="s">
        <v>3734</v>
      </c>
      <c r="C1026" t="s">
        <v>466</v>
      </c>
      <c r="D1026" s="1">
        <v>45543</v>
      </c>
      <c r="E1026">
        <f t="shared" si="118"/>
        <v>18</v>
      </c>
      <c r="F1026" t="s">
        <v>14</v>
      </c>
      <c r="G1026">
        <v>710</v>
      </c>
      <c r="H1026">
        <f t="shared" si="124"/>
        <v>71</v>
      </c>
      <c r="I1026" t="s">
        <v>9</v>
      </c>
      <c r="J1026">
        <v>1</v>
      </c>
      <c r="K1026" t="s">
        <v>6939</v>
      </c>
      <c r="L1026" t="s">
        <v>8</v>
      </c>
      <c r="M1026" t="s">
        <v>14</v>
      </c>
      <c r="N1026" t="str">
        <f t="shared" si="119"/>
        <v>F</v>
      </c>
      <c r="O1026" t="s">
        <v>7297</v>
      </c>
      <c r="P1026" t="s">
        <v>7298</v>
      </c>
      <c r="Q1026" t="s">
        <v>171</v>
      </c>
      <c r="R1026">
        <v>5</v>
      </c>
      <c r="S1026">
        <f t="shared" si="120"/>
        <v>2019</v>
      </c>
      <c r="T1026" t="s">
        <v>12</v>
      </c>
      <c r="U1026">
        <v>0.999999999999997</v>
      </c>
      <c r="V1026" t="s">
        <v>949</v>
      </c>
      <c r="W1026">
        <f>VLOOKUP(Q1026,'PBT Tag Rates'!$A$6:$D$67,4,FALSE)</f>
        <v>0.95971980899999998</v>
      </c>
      <c r="X1026">
        <v>1</v>
      </c>
      <c r="Y1026" s="8">
        <f t="shared" si="121"/>
        <v>1.0069930069930071</v>
      </c>
      <c r="Z1026" s="10">
        <f>IFERROR(LOOKUP(H1026,{30,43,48,53,58,63,68,73,78,83,88,93,97},{42,47,52,57,62,67,72,77,82,87,92,99,100}),999)</f>
        <v>72</v>
      </c>
      <c r="AA1026" s="9">
        <f t="shared" si="122"/>
        <v>5.594405594405595</v>
      </c>
      <c r="AB1026" s="9">
        <f>IFERROR(IF(I1026="AI",AA1026-VLOOKUP(Q1026,'PBT Tag Rates'!$A$6:$L$53,11,FALSE),AA1026-VLOOKUP(Q1026,'PBT Tag Rates'!$A$6:$L$53,12,FALSE)),0)</f>
        <v>5.636376376525817</v>
      </c>
      <c r="AC1026" s="9">
        <f t="shared" si="123"/>
        <v>16.939350986824238</v>
      </c>
      <c r="AD1026" s="12" t="s">
        <v>676</v>
      </c>
      <c r="AE1026" s="8"/>
    </row>
    <row r="1027" spans="1:31" x14ac:dyDescent="0.25">
      <c r="A1027" t="s">
        <v>2078</v>
      </c>
      <c r="B1027" t="s">
        <v>3735</v>
      </c>
      <c r="C1027" t="s">
        <v>3736</v>
      </c>
      <c r="D1027" s="1">
        <v>45543</v>
      </c>
      <c r="E1027">
        <f t="shared" si="118"/>
        <v>18</v>
      </c>
      <c r="F1027" t="s">
        <v>6</v>
      </c>
      <c r="G1027">
        <v>670</v>
      </c>
      <c r="H1027">
        <f t="shared" si="124"/>
        <v>67</v>
      </c>
      <c r="I1027" t="s">
        <v>7</v>
      </c>
      <c r="J1027" t="s">
        <v>8</v>
      </c>
      <c r="K1027" t="s">
        <v>6940</v>
      </c>
      <c r="L1027" t="s">
        <v>8</v>
      </c>
      <c r="M1027" t="s">
        <v>6</v>
      </c>
      <c r="N1027" t="str">
        <f t="shared" si="119"/>
        <v>M</v>
      </c>
      <c r="O1027" t="s">
        <v>1752</v>
      </c>
      <c r="P1027" t="s">
        <v>7953</v>
      </c>
      <c r="Q1027" t="s">
        <v>295</v>
      </c>
      <c r="R1027">
        <v>4</v>
      </c>
      <c r="S1027">
        <f t="shared" si="120"/>
        <v>2020</v>
      </c>
      <c r="T1027" t="s">
        <v>12</v>
      </c>
      <c r="U1027">
        <v>1</v>
      </c>
      <c r="V1027" t="s">
        <v>892</v>
      </c>
      <c r="W1027">
        <f>VLOOKUP(Q1027,'PBT Tag Rates'!$A$6:$D$67,4,FALSE)</f>
        <v>0.98961045999999997</v>
      </c>
      <c r="X1027">
        <v>1</v>
      </c>
      <c r="Y1027" s="8">
        <f t="shared" si="121"/>
        <v>1</v>
      </c>
      <c r="Z1027" s="10">
        <f>IFERROR(LOOKUP(H1027,{30,43,48,53,58,63,68,73,78,83,88,93,97},{42,47,52,57,62,67,72,77,82,87,92,99,100}),999)</f>
        <v>67</v>
      </c>
      <c r="AA1027" s="9">
        <f t="shared" si="122"/>
        <v>5.5555555555555554</v>
      </c>
      <c r="AB1027" s="9">
        <f>IFERROR(IF(I1027="AI",AA1027-VLOOKUP(Q1027,'PBT Tag Rates'!$A$6:$L$53,11,FALSE),AA1027-VLOOKUP(Q1027,'PBT Tag Rates'!$A$6:$L$53,12,FALSE)),0)</f>
        <v>5.5660541713442369</v>
      </c>
      <c r="AC1027" s="9">
        <f t="shared" si="123"/>
        <v>16.728007308517132</v>
      </c>
      <c r="AD1027" s="12" t="s">
        <v>1969</v>
      </c>
      <c r="AE1027" s="8"/>
    </row>
    <row r="1028" spans="1:31" x14ac:dyDescent="0.25">
      <c r="A1028" t="s">
        <v>2078</v>
      </c>
      <c r="B1028" t="s">
        <v>3737</v>
      </c>
      <c r="C1028" t="s">
        <v>469</v>
      </c>
      <c r="D1028" s="1">
        <v>45543</v>
      </c>
      <c r="E1028">
        <f t="shared" si="118"/>
        <v>18</v>
      </c>
      <c r="F1028" t="s">
        <v>6</v>
      </c>
      <c r="G1028">
        <v>570</v>
      </c>
      <c r="H1028">
        <f t="shared" si="124"/>
        <v>57</v>
      </c>
      <c r="I1028" t="s">
        <v>7</v>
      </c>
      <c r="J1028" t="s">
        <v>8</v>
      </c>
      <c r="K1028" t="s">
        <v>8</v>
      </c>
      <c r="L1028" t="s">
        <v>8</v>
      </c>
      <c r="M1028" t="s">
        <v>6</v>
      </c>
      <c r="N1028" t="str">
        <f t="shared" si="119"/>
        <v>M</v>
      </c>
      <c r="O1028" t="s">
        <v>7954</v>
      </c>
      <c r="P1028" t="s">
        <v>7955</v>
      </c>
      <c r="Q1028" t="s">
        <v>940</v>
      </c>
      <c r="R1028">
        <v>3</v>
      </c>
      <c r="S1028">
        <f t="shared" si="120"/>
        <v>2021</v>
      </c>
      <c r="T1028" t="s">
        <v>12</v>
      </c>
      <c r="U1028">
        <v>1</v>
      </c>
      <c r="V1028" t="s">
        <v>888</v>
      </c>
      <c r="W1028">
        <f>VLOOKUP(Q1028,'PBT Tag Rates'!$A$6:$D$67,4,FALSE)</f>
        <v>0.98140000000000005</v>
      </c>
      <c r="X1028">
        <v>1</v>
      </c>
      <c r="Y1028" s="8">
        <f t="shared" si="121"/>
        <v>1.03125</v>
      </c>
      <c r="Z1028" s="10">
        <f>IFERROR(LOOKUP(H1028,{30,43,48,53,58,63,68,73,78,83,88,93,97},{42,47,52,57,62,67,72,77,82,87,92,99,100}),999)</f>
        <v>57</v>
      </c>
      <c r="AA1028" s="9">
        <f t="shared" si="122"/>
        <v>5.729166666666667</v>
      </c>
      <c r="AB1028" s="9">
        <f>IFERROR(IF(I1028="AI",AA1028-VLOOKUP(Q1028,'PBT Tag Rates'!$A$6:$L$53,11,FALSE),AA1028-VLOOKUP(Q1028,'PBT Tag Rates'!$A$6:$L$53,12,FALSE)),0)</f>
        <v>5.7481191834793837</v>
      </c>
      <c r="AC1028" s="9">
        <f t="shared" si="123"/>
        <v>17.275178564826781</v>
      </c>
      <c r="AD1028" s="12" t="s">
        <v>1969</v>
      </c>
      <c r="AE1028" s="8"/>
    </row>
    <row r="1029" spans="1:31" x14ac:dyDescent="0.25">
      <c r="A1029" t="s">
        <v>2078</v>
      </c>
      <c r="B1029" t="s">
        <v>3738</v>
      </c>
      <c r="C1029" t="s">
        <v>3739</v>
      </c>
      <c r="D1029" s="1">
        <v>45543</v>
      </c>
      <c r="E1029">
        <f t="shared" si="118"/>
        <v>18</v>
      </c>
      <c r="F1029" t="s">
        <v>14</v>
      </c>
      <c r="G1029">
        <v>730</v>
      </c>
      <c r="H1029">
        <f t="shared" si="124"/>
        <v>73</v>
      </c>
      <c r="I1029" t="s">
        <v>9</v>
      </c>
      <c r="J1029">
        <v>1</v>
      </c>
      <c r="K1029" t="s">
        <v>6941</v>
      </c>
      <c r="L1029" t="s">
        <v>8</v>
      </c>
      <c r="M1029" t="s">
        <v>14</v>
      </c>
      <c r="N1029" t="str">
        <f t="shared" si="119"/>
        <v>F</v>
      </c>
      <c r="O1029" t="s">
        <v>1943</v>
      </c>
      <c r="P1029" t="s">
        <v>7956</v>
      </c>
      <c r="Q1029" t="s">
        <v>476</v>
      </c>
      <c r="R1029">
        <v>4</v>
      </c>
      <c r="S1029">
        <f t="shared" si="120"/>
        <v>2020</v>
      </c>
      <c r="T1029" t="s">
        <v>12</v>
      </c>
      <c r="U1029">
        <v>1</v>
      </c>
      <c r="V1029" t="s">
        <v>658</v>
      </c>
      <c r="W1029">
        <f>VLOOKUP(Q1029,'PBT Tag Rates'!$A$6:$D$67,4,FALSE)</f>
        <v>0.98845608500000004</v>
      </c>
      <c r="X1029">
        <v>1</v>
      </c>
      <c r="Y1029" s="8">
        <f t="shared" si="121"/>
        <v>1</v>
      </c>
      <c r="Z1029" s="10">
        <f>IFERROR(LOOKUP(H1029,{30,43,48,53,58,63,68,73,78,83,88,93,97},{42,47,52,57,62,67,72,77,82,87,92,99,100}),999)</f>
        <v>77</v>
      </c>
      <c r="AA1029" s="9">
        <f t="shared" si="122"/>
        <v>5.5555555555555554</v>
      </c>
      <c r="AB1029" s="9">
        <f>IFERROR(IF(I1029="AI",AA1029-VLOOKUP(Q1029,'PBT Tag Rates'!$A$6:$L$53,11,FALSE),AA1029-VLOOKUP(Q1029,'PBT Tag Rates'!$A$6:$L$53,12,FALSE)),0)</f>
        <v>5.5672342888601314</v>
      </c>
      <c r="AC1029" s="9">
        <f t="shared" si="123"/>
        <v>16.731553988772674</v>
      </c>
      <c r="AD1029" s="12" t="s">
        <v>1969</v>
      </c>
      <c r="AE1029" s="8"/>
    </row>
    <row r="1030" spans="1:31" x14ac:dyDescent="0.25">
      <c r="A1030" t="s">
        <v>2078</v>
      </c>
      <c r="B1030" t="s">
        <v>3740</v>
      </c>
      <c r="C1030" t="s">
        <v>3741</v>
      </c>
      <c r="D1030" s="1">
        <v>45543</v>
      </c>
      <c r="E1030">
        <f t="shared" si="118"/>
        <v>18</v>
      </c>
      <c r="F1030" t="s">
        <v>6</v>
      </c>
      <c r="G1030">
        <v>710</v>
      </c>
      <c r="H1030">
        <f t="shared" si="124"/>
        <v>71</v>
      </c>
      <c r="I1030" t="s">
        <v>7</v>
      </c>
      <c r="J1030" t="s">
        <v>8</v>
      </c>
      <c r="K1030" t="s">
        <v>6942</v>
      </c>
      <c r="L1030" t="s">
        <v>8</v>
      </c>
      <c r="M1030" t="s">
        <v>6</v>
      </c>
      <c r="N1030" t="str">
        <f t="shared" si="119"/>
        <v>M</v>
      </c>
      <c r="O1030" t="s">
        <v>8</v>
      </c>
      <c r="P1030" t="s">
        <v>8</v>
      </c>
      <c r="Q1030" t="s">
        <v>11</v>
      </c>
      <c r="R1030" t="s">
        <v>8</v>
      </c>
      <c r="S1030" t="str">
        <f t="shared" si="120"/>
        <v>U</v>
      </c>
      <c r="T1030" t="s">
        <v>12</v>
      </c>
      <c r="U1030">
        <v>0.999999999999999</v>
      </c>
      <c r="V1030" t="s">
        <v>8</v>
      </c>
      <c r="W1030">
        <f>VLOOKUP(Q1030,'PBT Tag Rates'!$A$6:$D$67,4,FALSE)</f>
        <v>1</v>
      </c>
      <c r="X1030">
        <v>1</v>
      </c>
      <c r="Y1030" s="8">
        <f t="shared" si="121"/>
        <v>1.0057142857142858</v>
      </c>
      <c r="Z1030" s="10">
        <f>IFERROR(LOOKUP(H1030,{30,43,48,53,58,63,68,73,78,83,88,93,97},{42,47,52,57,62,67,72,77,82,87,92,99,100}),999)</f>
        <v>72</v>
      </c>
      <c r="AA1030" s="9">
        <f t="shared" si="122"/>
        <v>5.5873015873015879</v>
      </c>
      <c r="AB1030" s="9">
        <f>IFERROR(IF(I1030="AI",AA1030-VLOOKUP(Q1030,'PBT Tag Rates'!$A$6:$L$53,11,FALSE),AA1030-VLOOKUP(Q1030,'PBT Tag Rates'!$A$6:$L$53,12,FALSE)),0)</f>
        <v>5.545998460799213</v>
      </c>
      <c r="AC1030" s="9">
        <f t="shared" si="123"/>
        <v>16.6677326395601</v>
      </c>
      <c r="AD1030" s="12" t="s">
        <v>1969</v>
      </c>
      <c r="AE1030" s="8"/>
    </row>
    <row r="1031" spans="1:31" x14ac:dyDescent="0.25">
      <c r="A1031" t="s">
        <v>2078</v>
      </c>
      <c r="B1031" t="s">
        <v>3742</v>
      </c>
      <c r="C1031" t="s">
        <v>3743</v>
      </c>
      <c r="D1031" s="1">
        <v>45543</v>
      </c>
      <c r="E1031">
        <f t="shared" si="118"/>
        <v>18</v>
      </c>
      <c r="F1031" t="s">
        <v>14</v>
      </c>
      <c r="G1031">
        <v>750</v>
      </c>
      <c r="H1031">
        <f t="shared" si="124"/>
        <v>75</v>
      </c>
      <c r="I1031" t="s">
        <v>7</v>
      </c>
      <c r="J1031" t="s">
        <v>8</v>
      </c>
      <c r="K1031" t="s">
        <v>6943</v>
      </c>
      <c r="L1031" t="s">
        <v>8</v>
      </c>
      <c r="M1031" t="s">
        <v>14</v>
      </c>
      <c r="N1031" t="str">
        <f t="shared" si="119"/>
        <v>F</v>
      </c>
      <c r="O1031" t="s">
        <v>1780</v>
      </c>
      <c r="P1031" t="s">
        <v>1781</v>
      </c>
      <c r="Q1031" t="s">
        <v>295</v>
      </c>
      <c r="R1031">
        <v>4</v>
      </c>
      <c r="S1031">
        <f t="shared" si="120"/>
        <v>2020</v>
      </c>
      <c r="T1031" t="s">
        <v>12</v>
      </c>
      <c r="U1031">
        <v>1</v>
      </c>
      <c r="V1031" t="s">
        <v>893</v>
      </c>
      <c r="W1031">
        <f>VLOOKUP(Q1031,'PBT Tag Rates'!$A$6:$D$67,4,FALSE)</f>
        <v>0.98961045999999997</v>
      </c>
      <c r="X1031">
        <v>1</v>
      </c>
      <c r="Y1031" s="8">
        <f t="shared" si="121"/>
        <v>1</v>
      </c>
      <c r="Z1031" s="10">
        <f>IFERROR(LOOKUP(H1031,{30,43,48,53,58,63,68,73,78,83,88,93,97},{42,47,52,57,62,67,72,77,82,87,92,99,100}),999)</f>
        <v>77</v>
      </c>
      <c r="AA1031" s="9">
        <f t="shared" si="122"/>
        <v>5.5555555555555554</v>
      </c>
      <c r="AB1031" s="9">
        <f>IFERROR(IF(I1031="AI",AA1031-VLOOKUP(Q1031,'PBT Tag Rates'!$A$6:$L$53,11,FALSE),AA1031-VLOOKUP(Q1031,'PBT Tag Rates'!$A$6:$L$53,12,FALSE)),0)</f>
        <v>5.5660541713442369</v>
      </c>
      <c r="AC1031" s="9">
        <f t="shared" si="123"/>
        <v>16.728007308517132</v>
      </c>
      <c r="AD1031" s="12" t="s">
        <v>1969</v>
      </c>
      <c r="AE1031" s="8"/>
    </row>
    <row r="1032" spans="1:31" x14ac:dyDescent="0.25">
      <c r="A1032" t="s">
        <v>2078</v>
      </c>
      <c r="B1032" t="s">
        <v>3744</v>
      </c>
      <c r="C1032" t="s">
        <v>3745</v>
      </c>
      <c r="D1032" s="1">
        <v>45543</v>
      </c>
      <c r="E1032">
        <f t="shared" ref="E1032:E1095" si="125">IF(AND(D1032&gt;=$F$2,D1032&lt;$F$3),70,IF(AND(D1032&gt;=$F$3,D1032&lt;$F$4),40,IF(AND(D1032&gt;=$F$4,D1032&lt;$F$5),18,9)))</f>
        <v>18</v>
      </c>
      <c r="F1032" t="s">
        <v>6</v>
      </c>
      <c r="G1032">
        <v>700</v>
      </c>
      <c r="H1032">
        <f t="shared" si="124"/>
        <v>70</v>
      </c>
      <c r="I1032" t="s">
        <v>9</v>
      </c>
      <c r="J1032">
        <v>1</v>
      </c>
      <c r="K1032" t="s">
        <v>6944</v>
      </c>
      <c r="L1032" t="s">
        <v>8</v>
      </c>
      <c r="M1032" t="s">
        <v>6</v>
      </c>
      <c r="N1032" t="str">
        <f t="shared" ref="N1032:N1095" si="126">IF(M1032="U",F1032,M1032)</f>
        <v>M</v>
      </c>
      <c r="O1032" t="s">
        <v>1386</v>
      </c>
      <c r="P1032" t="s">
        <v>7657</v>
      </c>
      <c r="Q1032" t="s">
        <v>295</v>
      </c>
      <c r="R1032">
        <v>4</v>
      </c>
      <c r="S1032">
        <f t="shared" ref="S1032:S1095" si="127">IFERROR($S$4-R1032,"U")</f>
        <v>2020</v>
      </c>
      <c r="T1032" t="s">
        <v>12</v>
      </c>
      <c r="U1032">
        <v>1</v>
      </c>
      <c r="V1032" t="s">
        <v>888</v>
      </c>
      <c r="W1032">
        <f>VLOOKUP(Q1032,'PBT Tag Rates'!$A$6:$D$67,4,FALSE)</f>
        <v>0.98961045999999997</v>
      </c>
      <c r="X1032">
        <v>1</v>
      </c>
      <c r="Y1032" s="8">
        <f t="shared" ref="Y1032:Y1095" si="128">IF(V1032="ng",0,X1032+(SUMIFS($AK$24:$AK$127,$AG$24:$AG$127,$N1032,$AH$24:$AH$127,$Z1032,$AF$24:$AF$127,$E1032)))</f>
        <v>1.0057142857142858</v>
      </c>
      <c r="Z1032" s="10">
        <f>IFERROR(LOOKUP(H1032,{30,43,48,53,58,63,68,73,78,83,88,93,97},{42,47,52,57,62,67,72,77,82,87,92,99,100}),999)</f>
        <v>72</v>
      </c>
      <c r="AA1032" s="9">
        <f t="shared" ref="AA1032:AA1095" si="129">Y1032/(VLOOKUP(E1032,$C$2:$I$5,2,FALSE))</f>
        <v>5.5873015873015879</v>
      </c>
      <c r="AB1032" s="9">
        <f>IFERROR(IF(I1032="AI",AA1032-VLOOKUP(Q1032,'PBT Tag Rates'!$A$6:$L$53,11,FALSE),AA1032-VLOOKUP(Q1032,'PBT Tag Rates'!$A$6:$L$53,12,FALSE)),0)</f>
        <v>5.5978002030902694</v>
      </c>
      <c r="AC1032" s="9">
        <f t="shared" ref="AC1032:AC1095" si="130">AB1032/(VLOOKUP(E1032,$C$2:$I$5,7,FALSE))</f>
        <v>16.823415623764589</v>
      </c>
      <c r="AD1032" s="12" t="s">
        <v>1969</v>
      </c>
      <c r="AE1032" s="8"/>
    </row>
    <row r="1033" spans="1:31" x14ac:dyDescent="0.25">
      <c r="A1033" t="s">
        <v>2078</v>
      </c>
      <c r="B1033" t="s">
        <v>3746</v>
      </c>
      <c r="C1033" t="s">
        <v>3747</v>
      </c>
      <c r="D1033" s="1">
        <v>45543</v>
      </c>
      <c r="E1033">
        <f t="shared" si="125"/>
        <v>18</v>
      </c>
      <c r="F1033" t="s">
        <v>6</v>
      </c>
      <c r="G1033">
        <v>570</v>
      </c>
      <c r="H1033">
        <f t="shared" si="124"/>
        <v>57</v>
      </c>
      <c r="I1033" t="s">
        <v>7</v>
      </c>
      <c r="J1033" t="s">
        <v>8</v>
      </c>
      <c r="K1033" t="s">
        <v>8</v>
      </c>
      <c r="L1033" t="s">
        <v>8</v>
      </c>
      <c r="M1033" t="s">
        <v>6</v>
      </c>
      <c r="N1033" t="str">
        <f t="shared" si="126"/>
        <v>M</v>
      </c>
      <c r="O1033" t="s">
        <v>8</v>
      </c>
      <c r="P1033" t="s">
        <v>8</v>
      </c>
      <c r="Q1033" t="s">
        <v>11</v>
      </c>
      <c r="R1033" t="s">
        <v>8</v>
      </c>
      <c r="S1033" t="str">
        <f t="shared" si="127"/>
        <v>U</v>
      </c>
      <c r="T1033" t="s">
        <v>12</v>
      </c>
      <c r="U1033">
        <v>0.999999999999996</v>
      </c>
      <c r="V1033" t="s">
        <v>8</v>
      </c>
      <c r="W1033">
        <f>VLOOKUP(Q1033,'PBT Tag Rates'!$A$6:$D$67,4,FALSE)</f>
        <v>1</v>
      </c>
      <c r="X1033">
        <v>1</v>
      </c>
      <c r="Y1033" s="8">
        <f t="shared" si="128"/>
        <v>1.03125</v>
      </c>
      <c r="Z1033" s="10">
        <f>IFERROR(LOOKUP(H1033,{30,43,48,53,58,63,68,73,78,83,88,93,97},{42,47,52,57,62,67,72,77,82,87,92,99,100}),999)</f>
        <v>57</v>
      </c>
      <c r="AA1033" s="9">
        <f t="shared" si="129"/>
        <v>5.729166666666667</v>
      </c>
      <c r="AB1033" s="9">
        <f>IFERROR(IF(I1033="AI",AA1033-VLOOKUP(Q1033,'PBT Tag Rates'!$A$6:$L$53,11,FALSE),AA1033-VLOOKUP(Q1033,'PBT Tag Rates'!$A$6:$L$53,12,FALSE)),0)</f>
        <v>5.6878635401642921</v>
      </c>
      <c r="AC1033" s="9">
        <f t="shared" si="130"/>
        <v>17.094088548322176</v>
      </c>
      <c r="AD1033" s="12" t="s">
        <v>1969</v>
      </c>
      <c r="AE1033" s="8"/>
    </row>
    <row r="1034" spans="1:31" x14ac:dyDescent="0.25">
      <c r="A1034" t="s">
        <v>2078</v>
      </c>
      <c r="B1034" t="s">
        <v>3748</v>
      </c>
      <c r="C1034" t="s">
        <v>3749</v>
      </c>
      <c r="D1034" s="1">
        <v>45543</v>
      </c>
      <c r="E1034">
        <f t="shared" si="125"/>
        <v>18</v>
      </c>
      <c r="F1034" t="s">
        <v>6</v>
      </c>
      <c r="G1034">
        <v>550</v>
      </c>
      <c r="H1034">
        <f t="shared" si="124"/>
        <v>55</v>
      </c>
      <c r="I1034" t="s">
        <v>7</v>
      </c>
      <c r="J1034" t="s">
        <v>8</v>
      </c>
      <c r="K1034" t="s">
        <v>8</v>
      </c>
      <c r="L1034" t="s">
        <v>8</v>
      </c>
      <c r="M1034" t="s">
        <v>6</v>
      </c>
      <c r="N1034" t="str">
        <f t="shared" si="126"/>
        <v>M</v>
      </c>
      <c r="O1034" t="s">
        <v>8</v>
      </c>
      <c r="P1034" t="s">
        <v>8</v>
      </c>
      <c r="Q1034" t="s">
        <v>11</v>
      </c>
      <c r="R1034" t="s">
        <v>8</v>
      </c>
      <c r="S1034" t="str">
        <f t="shared" si="127"/>
        <v>U</v>
      </c>
      <c r="T1034" t="s">
        <v>12</v>
      </c>
      <c r="U1034">
        <v>1.00000000000001</v>
      </c>
      <c r="V1034" t="s">
        <v>8</v>
      </c>
      <c r="W1034">
        <f>VLOOKUP(Q1034,'PBT Tag Rates'!$A$6:$D$67,4,FALSE)</f>
        <v>1</v>
      </c>
      <c r="X1034">
        <v>1</v>
      </c>
      <c r="Y1034" s="8">
        <f t="shared" si="128"/>
        <v>1.03125</v>
      </c>
      <c r="Z1034" s="10">
        <f>IFERROR(LOOKUP(H1034,{30,43,48,53,58,63,68,73,78,83,88,93,97},{42,47,52,57,62,67,72,77,82,87,92,99,100}),999)</f>
        <v>57</v>
      </c>
      <c r="AA1034" s="9">
        <f t="shared" si="129"/>
        <v>5.729166666666667</v>
      </c>
      <c r="AB1034" s="9">
        <f>IFERROR(IF(I1034="AI",AA1034-VLOOKUP(Q1034,'PBT Tag Rates'!$A$6:$L$53,11,FALSE),AA1034-VLOOKUP(Q1034,'PBT Tag Rates'!$A$6:$L$53,12,FALSE)),0)</f>
        <v>5.6878635401642921</v>
      </c>
      <c r="AC1034" s="9">
        <f t="shared" si="130"/>
        <v>17.094088548322176</v>
      </c>
      <c r="AD1034" s="12" t="s">
        <v>1970</v>
      </c>
      <c r="AE1034" s="8"/>
    </row>
    <row r="1035" spans="1:31" x14ac:dyDescent="0.25">
      <c r="A1035" t="s">
        <v>2078</v>
      </c>
      <c r="B1035" t="s">
        <v>3750</v>
      </c>
      <c r="C1035" t="s">
        <v>3751</v>
      </c>
      <c r="D1035" s="1">
        <v>45543</v>
      </c>
      <c r="E1035">
        <f t="shared" si="125"/>
        <v>18</v>
      </c>
      <c r="F1035" t="s">
        <v>6</v>
      </c>
      <c r="G1035">
        <v>920</v>
      </c>
      <c r="H1035">
        <f t="shared" si="124"/>
        <v>92</v>
      </c>
      <c r="I1035" t="s">
        <v>7</v>
      </c>
      <c r="J1035" t="s">
        <v>8</v>
      </c>
      <c r="K1035" t="s">
        <v>6945</v>
      </c>
      <c r="L1035" t="s">
        <v>8</v>
      </c>
      <c r="M1035" t="s">
        <v>6</v>
      </c>
      <c r="N1035" t="str">
        <f t="shared" si="126"/>
        <v>M</v>
      </c>
      <c r="O1035" t="s">
        <v>8</v>
      </c>
      <c r="P1035" t="s">
        <v>8</v>
      </c>
      <c r="Q1035" t="s">
        <v>11</v>
      </c>
      <c r="R1035" t="s">
        <v>8</v>
      </c>
      <c r="S1035" t="str">
        <f t="shared" si="127"/>
        <v>U</v>
      </c>
      <c r="T1035" t="s">
        <v>12</v>
      </c>
      <c r="U1035">
        <v>0.999999999999998</v>
      </c>
      <c r="V1035" t="s">
        <v>8</v>
      </c>
      <c r="W1035">
        <f>VLOOKUP(Q1035,'PBT Tag Rates'!$A$6:$D$67,4,FALSE)</f>
        <v>1</v>
      </c>
      <c r="X1035">
        <v>1</v>
      </c>
      <c r="Y1035" s="8">
        <f t="shared" si="128"/>
        <v>1</v>
      </c>
      <c r="Z1035" s="10">
        <f>IFERROR(LOOKUP(H1035,{30,43,48,53,58,63,68,73,78,83,88,93,97},{42,47,52,57,62,67,72,77,82,87,92,99,100}),999)</f>
        <v>92</v>
      </c>
      <c r="AA1035" s="9">
        <f t="shared" si="129"/>
        <v>5.5555555555555554</v>
      </c>
      <c r="AB1035" s="9">
        <f>IFERROR(IF(I1035="AI",AA1035-VLOOKUP(Q1035,'PBT Tag Rates'!$A$6:$L$53,11,FALSE),AA1035-VLOOKUP(Q1035,'PBT Tag Rates'!$A$6:$L$53,12,FALSE)),0)</f>
        <v>5.5142524290531805</v>
      </c>
      <c r="AC1035" s="9">
        <f t="shared" si="130"/>
        <v>16.572324324312643</v>
      </c>
      <c r="AD1035" s="12" t="s">
        <v>1969</v>
      </c>
      <c r="AE1035" s="8"/>
    </row>
    <row r="1036" spans="1:31" x14ac:dyDescent="0.25">
      <c r="A1036" t="s">
        <v>2078</v>
      </c>
      <c r="B1036" t="s">
        <v>3752</v>
      </c>
      <c r="C1036" t="s">
        <v>3753</v>
      </c>
      <c r="D1036" s="1">
        <v>45543</v>
      </c>
      <c r="E1036">
        <f t="shared" si="125"/>
        <v>18</v>
      </c>
      <c r="F1036" t="s">
        <v>14</v>
      </c>
      <c r="G1036">
        <v>730</v>
      </c>
      <c r="H1036">
        <f t="shared" si="124"/>
        <v>73</v>
      </c>
      <c r="I1036" t="s">
        <v>9</v>
      </c>
      <c r="J1036">
        <v>1</v>
      </c>
      <c r="K1036" t="s">
        <v>6946</v>
      </c>
      <c r="L1036" t="s">
        <v>8</v>
      </c>
      <c r="M1036" t="s">
        <v>14</v>
      </c>
      <c r="N1036" t="str">
        <f t="shared" si="126"/>
        <v>F</v>
      </c>
      <c r="O1036" t="s">
        <v>336</v>
      </c>
      <c r="P1036" t="s">
        <v>378</v>
      </c>
      <c r="Q1036" t="s">
        <v>171</v>
      </c>
      <c r="R1036">
        <v>5</v>
      </c>
      <c r="S1036">
        <f t="shared" si="127"/>
        <v>2019</v>
      </c>
      <c r="T1036" t="s">
        <v>12</v>
      </c>
      <c r="U1036">
        <v>1</v>
      </c>
      <c r="V1036" t="s">
        <v>945</v>
      </c>
      <c r="W1036">
        <f>VLOOKUP(Q1036,'PBT Tag Rates'!$A$6:$D$67,4,FALSE)</f>
        <v>0.95971980899999998</v>
      </c>
      <c r="X1036">
        <v>1</v>
      </c>
      <c r="Y1036" s="8">
        <f t="shared" si="128"/>
        <v>1</v>
      </c>
      <c r="Z1036" s="10">
        <f>IFERROR(LOOKUP(H1036,{30,43,48,53,58,63,68,73,78,83,88,93,97},{42,47,52,57,62,67,72,77,82,87,92,99,100}),999)</f>
        <v>77</v>
      </c>
      <c r="AA1036" s="9">
        <f t="shared" si="129"/>
        <v>5.5555555555555554</v>
      </c>
      <c r="AB1036" s="9">
        <f>IFERROR(IF(I1036="AI",AA1036-VLOOKUP(Q1036,'PBT Tag Rates'!$A$6:$L$53,11,FALSE),AA1036-VLOOKUP(Q1036,'PBT Tag Rates'!$A$6:$L$53,12,FALSE)),0)</f>
        <v>5.5975263376757773</v>
      </c>
      <c r="AC1036" s="9">
        <f t="shared" si="130"/>
        <v>16.822592559073851</v>
      </c>
      <c r="AD1036" s="12" t="s">
        <v>1969</v>
      </c>
      <c r="AE1036" s="8"/>
    </row>
    <row r="1037" spans="1:31" x14ac:dyDescent="0.25">
      <c r="A1037" t="s">
        <v>2078</v>
      </c>
      <c r="B1037" t="s">
        <v>3754</v>
      </c>
      <c r="C1037" t="s">
        <v>3755</v>
      </c>
      <c r="D1037" s="1">
        <v>45543</v>
      </c>
      <c r="E1037">
        <f t="shared" si="125"/>
        <v>18</v>
      </c>
      <c r="F1037" t="s">
        <v>14</v>
      </c>
      <c r="G1037">
        <v>800</v>
      </c>
      <c r="H1037">
        <f t="shared" si="124"/>
        <v>80</v>
      </c>
      <c r="I1037" t="s">
        <v>9</v>
      </c>
      <c r="J1037">
        <v>1</v>
      </c>
      <c r="K1037" t="s">
        <v>6947</v>
      </c>
      <c r="L1037" t="s">
        <v>8</v>
      </c>
      <c r="M1037" t="s">
        <v>14</v>
      </c>
      <c r="N1037" t="str">
        <f t="shared" si="126"/>
        <v>F</v>
      </c>
      <c r="O1037" t="s">
        <v>1526</v>
      </c>
      <c r="P1037" t="s">
        <v>1527</v>
      </c>
      <c r="Q1037" t="s">
        <v>178</v>
      </c>
      <c r="R1037">
        <v>5</v>
      </c>
      <c r="S1037">
        <f t="shared" si="127"/>
        <v>2019</v>
      </c>
      <c r="T1037" t="s">
        <v>12</v>
      </c>
      <c r="U1037">
        <v>1</v>
      </c>
      <c r="V1037" t="s">
        <v>741</v>
      </c>
      <c r="W1037">
        <f>VLOOKUP(Q1037,'PBT Tag Rates'!$A$6:$D$67,4,FALSE)</f>
        <v>0.99705232300000002</v>
      </c>
      <c r="X1037">
        <v>1</v>
      </c>
      <c r="Y1037" s="8">
        <f t="shared" si="128"/>
        <v>1</v>
      </c>
      <c r="Z1037" s="10">
        <f>IFERROR(LOOKUP(H1037,{30,43,48,53,58,63,68,73,78,83,88,93,97},{42,47,52,57,62,67,72,77,82,87,92,99,100}),999)</f>
        <v>82</v>
      </c>
      <c r="AA1037" s="9">
        <f t="shared" si="129"/>
        <v>5.5555555555555554</v>
      </c>
      <c r="AB1037" s="9">
        <f>IFERROR(IF(I1037="AI",AA1037-VLOOKUP(Q1037,'PBT Tag Rates'!$A$6:$L$53,11,FALSE),AA1037-VLOOKUP(Q1037,'PBT Tag Rates'!$A$6:$L$53,12,FALSE)),0)</f>
        <v>5.5585119470427449</v>
      </c>
      <c r="AC1037" s="9">
        <f t="shared" si="130"/>
        <v>16.705340194731683</v>
      </c>
      <c r="AD1037" s="12" t="s">
        <v>1969</v>
      </c>
      <c r="AE1037" s="8"/>
    </row>
    <row r="1038" spans="1:31" x14ac:dyDescent="0.25">
      <c r="A1038" t="s">
        <v>2078</v>
      </c>
      <c r="B1038" t="s">
        <v>3756</v>
      </c>
      <c r="C1038" t="s">
        <v>3757</v>
      </c>
      <c r="D1038" s="1">
        <v>45543</v>
      </c>
      <c r="E1038">
        <f t="shared" si="125"/>
        <v>18</v>
      </c>
      <c r="F1038" t="s">
        <v>6</v>
      </c>
      <c r="G1038">
        <v>680</v>
      </c>
      <c r="H1038">
        <f t="shared" si="124"/>
        <v>68</v>
      </c>
      <c r="I1038" t="s">
        <v>9</v>
      </c>
      <c r="J1038">
        <v>1</v>
      </c>
      <c r="K1038" t="s">
        <v>8</v>
      </c>
      <c r="L1038" t="s">
        <v>8</v>
      </c>
      <c r="M1038" t="s">
        <v>6</v>
      </c>
      <c r="N1038" t="str">
        <f t="shared" si="126"/>
        <v>M</v>
      </c>
      <c r="O1038" t="s">
        <v>7957</v>
      </c>
      <c r="P1038" t="s">
        <v>7958</v>
      </c>
      <c r="Q1038" t="s">
        <v>476</v>
      </c>
      <c r="R1038">
        <v>4</v>
      </c>
      <c r="S1038">
        <f t="shared" si="127"/>
        <v>2020</v>
      </c>
      <c r="T1038" t="s">
        <v>12</v>
      </c>
      <c r="U1038">
        <v>1</v>
      </c>
      <c r="V1038" t="s">
        <v>741</v>
      </c>
      <c r="W1038">
        <f>VLOOKUP(Q1038,'PBT Tag Rates'!$A$6:$D$67,4,FALSE)</f>
        <v>0.98845608500000004</v>
      </c>
      <c r="X1038">
        <v>1</v>
      </c>
      <c r="Y1038" s="8">
        <f t="shared" si="128"/>
        <v>1.0057142857142858</v>
      </c>
      <c r="Z1038" s="10">
        <f>IFERROR(LOOKUP(H1038,{30,43,48,53,58,63,68,73,78,83,88,93,97},{42,47,52,57,62,67,72,77,82,87,92,99,100}),999)</f>
        <v>72</v>
      </c>
      <c r="AA1038" s="9">
        <f t="shared" si="129"/>
        <v>5.5873015873015879</v>
      </c>
      <c r="AB1038" s="9">
        <f>IFERROR(IF(I1038="AI",AA1038-VLOOKUP(Q1038,'PBT Tag Rates'!$A$6:$L$53,11,FALSE),AA1038-VLOOKUP(Q1038,'PBT Tag Rates'!$A$6:$L$53,12,FALSE)),0)</f>
        <v>5.5989803206061639</v>
      </c>
      <c r="AC1038" s="9">
        <f t="shared" si="130"/>
        <v>16.826962304020135</v>
      </c>
      <c r="AD1038" s="12" t="s">
        <v>1969</v>
      </c>
      <c r="AE1038" s="8"/>
    </row>
    <row r="1039" spans="1:31" x14ac:dyDescent="0.25">
      <c r="A1039" t="s">
        <v>2078</v>
      </c>
      <c r="B1039" t="s">
        <v>3758</v>
      </c>
      <c r="C1039" t="s">
        <v>2016</v>
      </c>
      <c r="D1039" s="1">
        <v>45543</v>
      </c>
      <c r="E1039">
        <f t="shared" si="125"/>
        <v>18</v>
      </c>
      <c r="F1039" t="s">
        <v>14</v>
      </c>
      <c r="G1039">
        <v>740</v>
      </c>
      <c r="H1039">
        <f t="shared" si="124"/>
        <v>74</v>
      </c>
      <c r="I1039" t="s">
        <v>9</v>
      </c>
      <c r="J1039">
        <v>1</v>
      </c>
      <c r="K1039" t="s">
        <v>6948</v>
      </c>
      <c r="L1039" t="s">
        <v>8</v>
      </c>
      <c r="M1039" t="s">
        <v>14</v>
      </c>
      <c r="N1039" t="str">
        <f t="shared" si="126"/>
        <v>F</v>
      </c>
      <c r="O1039" t="s">
        <v>1224</v>
      </c>
      <c r="P1039" t="s">
        <v>1642</v>
      </c>
      <c r="Q1039" t="s">
        <v>171</v>
      </c>
      <c r="R1039">
        <v>5</v>
      </c>
      <c r="S1039">
        <f t="shared" si="127"/>
        <v>2019</v>
      </c>
      <c r="T1039" t="s">
        <v>12</v>
      </c>
      <c r="U1039">
        <v>1</v>
      </c>
      <c r="V1039" t="s">
        <v>886</v>
      </c>
      <c r="W1039">
        <f>VLOOKUP(Q1039,'PBT Tag Rates'!$A$6:$D$67,4,FALSE)</f>
        <v>0.95971980899999998</v>
      </c>
      <c r="X1039">
        <v>1</v>
      </c>
      <c r="Y1039" s="8">
        <f t="shared" si="128"/>
        <v>1</v>
      </c>
      <c r="Z1039" s="10">
        <f>IFERROR(LOOKUP(H1039,{30,43,48,53,58,63,68,73,78,83,88,93,97},{42,47,52,57,62,67,72,77,82,87,92,99,100}),999)</f>
        <v>77</v>
      </c>
      <c r="AA1039" s="9">
        <f t="shared" si="129"/>
        <v>5.5555555555555554</v>
      </c>
      <c r="AB1039" s="9">
        <f>IFERROR(IF(I1039="AI",AA1039-VLOOKUP(Q1039,'PBT Tag Rates'!$A$6:$L$53,11,FALSE),AA1039-VLOOKUP(Q1039,'PBT Tag Rates'!$A$6:$L$53,12,FALSE)),0)</f>
        <v>5.5975263376757773</v>
      </c>
      <c r="AC1039" s="9">
        <f t="shared" si="130"/>
        <v>16.822592559073851</v>
      </c>
      <c r="AD1039" s="12" t="s">
        <v>1969</v>
      </c>
      <c r="AE1039" s="8"/>
    </row>
    <row r="1040" spans="1:31" x14ac:dyDescent="0.25">
      <c r="A1040" t="s">
        <v>2078</v>
      </c>
      <c r="B1040" t="s">
        <v>3759</v>
      </c>
      <c r="C1040" t="s">
        <v>3760</v>
      </c>
      <c r="D1040" s="1">
        <v>45543</v>
      </c>
      <c r="E1040">
        <f t="shared" si="125"/>
        <v>18</v>
      </c>
      <c r="F1040" t="s">
        <v>14</v>
      </c>
      <c r="G1040">
        <v>780</v>
      </c>
      <c r="H1040">
        <f t="shared" si="124"/>
        <v>78</v>
      </c>
      <c r="I1040" t="s">
        <v>7</v>
      </c>
      <c r="J1040" t="s">
        <v>8</v>
      </c>
      <c r="K1040" t="s">
        <v>6949</v>
      </c>
      <c r="L1040" t="s">
        <v>8</v>
      </c>
      <c r="M1040" t="s">
        <v>14</v>
      </c>
      <c r="N1040" t="str">
        <f t="shared" si="126"/>
        <v>F</v>
      </c>
      <c r="O1040" t="s">
        <v>531</v>
      </c>
      <c r="P1040" t="s">
        <v>1662</v>
      </c>
      <c r="Q1040" t="s">
        <v>295</v>
      </c>
      <c r="R1040">
        <v>4</v>
      </c>
      <c r="S1040">
        <f t="shared" si="127"/>
        <v>2020</v>
      </c>
      <c r="T1040" t="s">
        <v>12</v>
      </c>
      <c r="U1040">
        <v>1</v>
      </c>
      <c r="V1040" t="s">
        <v>892</v>
      </c>
      <c r="W1040">
        <f>VLOOKUP(Q1040,'PBT Tag Rates'!$A$6:$D$67,4,FALSE)</f>
        <v>0.98961045999999997</v>
      </c>
      <c r="X1040">
        <v>1</v>
      </c>
      <c r="Y1040" s="8">
        <f t="shared" si="128"/>
        <v>1</v>
      </c>
      <c r="Z1040" s="10">
        <f>IFERROR(LOOKUP(H1040,{30,43,48,53,58,63,68,73,78,83,88,93,97},{42,47,52,57,62,67,72,77,82,87,92,99,100}),999)</f>
        <v>82</v>
      </c>
      <c r="AA1040" s="9">
        <f t="shared" si="129"/>
        <v>5.5555555555555554</v>
      </c>
      <c r="AB1040" s="9">
        <f>IFERROR(IF(I1040="AI",AA1040-VLOOKUP(Q1040,'PBT Tag Rates'!$A$6:$L$53,11,FALSE),AA1040-VLOOKUP(Q1040,'PBT Tag Rates'!$A$6:$L$53,12,FALSE)),0)</f>
        <v>5.5660541713442369</v>
      </c>
      <c r="AC1040" s="9">
        <f t="shared" si="130"/>
        <v>16.728007308517132</v>
      </c>
      <c r="AD1040" s="12" t="s">
        <v>1969</v>
      </c>
      <c r="AE1040" s="8"/>
    </row>
    <row r="1041" spans="1:31" x14ac:dyDescent="0.25">
      <c r="A1041" t="s">
        <v>2078</v>
      </c>
      <c r="B1041" t="s">
        <v>3761</v>
      </c>
      <c r="C1041" t="s">
        <v>3762</v>
      </c>
      <c r="D1041" s="1">
        <v>45543</v>
      </c>
      <c r="E1041">
        <f t="shared" si="125"/>
        <v>18</v>
      </c>
      <c r="F1041" t="s">
        <v>14</v>
      </c>
      <c r="G1041">
        <v>700</v>
      </c>
      <c r="H1041">
        <f t="shared" si="124"/>
        <v>70</v>
      </c>
      <c r="I1041" t="s">
        <v>7</v>
      </c>
      <c r="J1041" t="s">
        <v>8</v>
      </c>
      <c r="K1041" t="s">
        <v>6950</v>
      </c>
      <c r="L1041" t="s">
        <v>8</v>
      </c>
      <c r="M1041" t="s">
        <v>14</v>
      </c>
      <c r="N1041" t="str">
        <f t="shared" si="126"/>
        <v>F</v>
      </c>
      <c r="O1041" t="s">
        <v>7959</v>
      </c>
      <c r="P1041" t="s">
        <v>7960</v>
      </c>
      <c r="Q1041" t="s">
        <v>940</v>
      </c>
      <c r="R1041">
        <v>3</v>
      </c>
      <c r="S1041">
        <f t="shared" si="127"/>
        <v>2021</v>
      </c>
      <c r="T1041" t="s">
        <v>12</v>
      </c>
      <c r="U1041">
        <v>1</v>
      </c>
      <c r="V1041" t="s">
        <v>886</v>
      </c>
      <c r="W1041">
        <f>VLOOKUP(Q1041,'PBT Tag Rates'!$A$6:$D$67,4,FALSE)</f>
        <v>0.98140000000000005</v>
      </c>
      <c r="X1041">
        <v>1</v>
      </c>
      <c r="Y1041" s="8">
        <f t="shared" si="128"/>
        <v>1.0069930069930071</v>
      </c>
      <c r="Z1041" s="10">
        <f>IFERROR(LOOKUP(H1041,{30,43,48,53,58,63,68,73,78,83,88,93,97},{42,47,52,57,62,67,72,77,82,87,92,99,100}),999)</f>
        <v>72</v>
      </c>
      <c r="AA1041" s="9">
        <f t="shared" si="129"/>
        <v>5.594405594405595</v>
      </c>
      <c r="AB1041" s="9">
        <f>IFERROR(IF(I1041="AI",AA1041-VLOOKUP(Q1041,'PBT Tag Rates'!$A$6:$L$53,11,FALSE),AA1041-VLOOKUP(Q1041,'PBT Tag Rates'!$A$6:$L$53,12,FALSE)),0)</f>
        <v>5.6133581112183117</v>
      </c>
      <c r="AC1041" s="9">
        <f t="shared" si="130"/>
        <v>16.870172768567635</v>
      </c>
      <c r="AD1041" s="12" t="s">
        <v>1969</v>
      </c>
      <c r="AE1041" s="8"/>
    </row>
    <row r="1042" spans="1:31" x14ac:dyDescent="0.25">
      <c r="A1042" t="s">
        <v>2078</v>
      </c>
      <c r="B1042" t="s">
        <v>3763</v>
      </c>
      <c r="C1042" t="s">
        <v>3764</v>
      </c>
      <c r="D1042" s="1">
        <v>45543</v>
      </c>
      <c r="E1042">
        <f t="shared" si="125"/>
        <v>18</v>
      </c>
      <c r="F1042" t="s">
        <v>6</v>
      </c>
      <c r="G1042">
        <v>630</v>
      </c>
      <c r="H1042">
        <f t="shared" si="124"/>
        <v>63</v>
      </c>
      <c r="I1042" t="s">
        <v>9</v>
      </c>
      <c r="J1042">
        <v>1</v>
      </c>
      <c r="K1042" t="s">
        <v>8</v>
      </c>
      <c r="L1042" t="s">
        <v>8</v>
      </c>
      <c r="M1042" t="s">
        <v>6</v>
      </c>
      <c r="N1042" t="str">
        <f t="shared" si="126"/>
        <v>M</v>
      </c>
      <c r="O1042" t="s">
        <v>7245</v>
      </c>
      <c r="P1042" t="s">
        <v>7246</v>
      </c>
      <c r="Q1042" t="s">
        <v>940</v>
      </c>
      <c r="R1042">
        <v>3</v>
      </c>
      <c r="S1042">
        <f t="shared" si="127"/>
        <v>2021</v>
      </c>
      <c r="T1042" t="s">
        <v>12</v>
      </c>
      <c r="U1042">
        <v>1</v>
      </c>
      <c r="V1042" t="s">
        <v>893</v>
      </c>
      <c r="W1042">
        <f>VLOOKUP(Q1042,'PBT Tag Rates'!$A$6:$D$67,4,FALSE)</f>
        <v>0.98140000000000005</v>
      </c>
      <c r="X1042">
        <v>1</v>
      </c>
      <c r="Y1042" s="8">
        <f t="shared" si="128"/>
        <v>1</v>
      </c>
      <c r="Z1042" s="10">
        <f>IFERROR(LOOKUP(H1042,{30,43,48,53,58,63,68,73,78,83,88,93,97},{42,47,52,57,62,67,72,77,82,87,92,99,100}),999)</f>
        <v>67</v>
      </c>
      <c r="AA1042" s="9">
        <f t="shared" si="129"/>
        <v>5.5555555555555554</v>
      </c>
      <c r="AB1042" s="9">
        <f>IFERROR(IF(I1042="AI",AA1042-VLOOKUP(Q1042,'PBT Tag Rates'!$A$6:$L$53,11,FALSE),AA1042-VLOOKUP(Q1042,'PBT Tag Rates'!$A$6:$L$53,12,FALSE)),0)</f>
        <v>5.5745080723682721</v>
      </c>
      <c r="AC1042" s="9">
        <f t="shared" si="130"/>
        <v>16.753414340817248</v>
      </c>
      <c r="AD1042" s="12" t="s">
        <v>1969</v>
      </c>
      <c r="AE1042" s="8"/>
    </row>
    <row r="1043" spans="1:31" x14ac:dyDescent="0.25">
      <c r="A1043" t="s">
        <v>2078</v>
      </c>
      <c r="B1043" t="s">
        <v>3765</v>
      </c>
      <c r="C1043" t="s">
        <v>470</v>
      </c>
      <c r="D1043" s="1">
        <v>45543</v>
      </c>
      <c r="E1043">
        <f t="shared" si="125"/>
        <v>18</v>
      </c>
      <c r="F1043" t="s">
        <v>14</v>
      </c>
      <c r="G1043">
        <v>610</v>
      </c>
      <c r="H1043">
        <f t="shared" si="124"/>
        <v>61</v>
      </c>
      <c r="I1043" t="s">
        <v>7</v>
      </c>
      <c r="J1043" t="s">
        <v>8</v>
      </c>
      <c r="K1043" t="s">
        <v>8</v>
      </c>
      <c r="L1043" t="s">
        <v>8</v>
      </c>
      <c r="M1043" t="s">
        <v>14</v>
      </c>
      <c r="N1043" t="str">
        <f t="shared" si="126"/>
        <v>F</v>
      </c>
      <c r="O1043" t="s">
        <v>1580</v>
      </c>
      <c r="P1043" t="s">
        <v>1709</v>
      </c>
      <c r="Q1043" t="s">
        <v>295</v>
      </c>
      <c r="R1043">
        <v>4</v>
      </c>
      <c r="S1043">
        <f t="shared" si="127"/>
        <v>2020</v>
      </c>
      <c r="T1043" t="s">
        <v>12</v>
      </c>
      <c r="U1043">
        <v>0.999999999999999</v>
      </c>
      <c r="V1043" t="s">
        <v>888</v>
      </c>
      <c r="W1043">
        <f>VLOOKUP(Q1043,'PBT Tag Rates'!$A$6:$D$67,4,FALSE)</f>
        <v>0.98961045999999997</v>
      </c>
      <c r="X1043">
        <v>1</v>
      </c>
      <c r="Y1043" s="8">
        <f t="shared" si="128"/>
        <v>1.0172413793103448</v>
      </c>
      <c r="Z1043" s="10">
        <f>IFERROR(LOOKUP(H1043,{30,43,48,53,58,63,68,73,78,83,88,93,97},{42,47,52,57,62,67,72,77,82,87,92,99,100}),999)</f>
        <v>62</v>
      </c>
      <c r="AA1043" s="9">
        <f t="shared" si="129"/>
        <v>5.6513409961685825</v>
      </c>
      <c r="AB1043" s="9">
        <f>IFERROR(IF(I1043="AI",AA1043-VLOOKUP(Q1043,'PBT Tag Rates'!$A$6:$L$53,11,FALSE),AA1043-VLOOKUP(Q1043,'PBT Tag Rates'!$A$6:$L$53,12,FALSE)),0)</f>
        <v>5.661839611957264</v>
      </c>
      <c r="AC1043" s="9">
        <f t="shared" si="130"/>
        <v>17.015877225212044</v>
      </c>
      <c r="AD1043" s="12" t="s">
        <v>1969</v>
      </c>
      <c r="AE1043" s="8"/>
    </row>
    <row r="1044" spans="1:31" x14ac:dyDescent="0.25">
      <c r="A1044" t="s">
        <v>2078</v>
      </c>
      <c r="B1044" t="s">
        <v>3766</v>
      </c>
      <c r="C1044" t="s">
        <v>3767</v>
      </c>
      <c r="D1044" s="1">
        <v>45543</v>
      </c>
      <c r="E1044">
        <f t="shared" si="125"/>
        <v>18</v>
      </c>
      <c r="F1044" t="s">
        <v>6</v>
      </c>
      <c r="G1044">
        <v>460</v>
      </c>
      <c r="H1044">
        <f t="shared" si="124"/>
        <v>46</v>
      </c>
      <c r="I1044" t="s">
        <v>7</v>
      </c>
      <c r="J1044" t="s">
        <v>8</v>
      </c>
      <c r="K1044" t="s">
        <v>8</v>
      </c>
      <c r="L1044" t="s">
        <v>8</v>
      </c>
      <c r="M1044" t="s">
        <v>6</v>
      </c>
      <c r="N1044" t="str">
        <f t="shared" si="126"/>
        <v>M</v>
      </c>
      <c r="O1044" t="s">
        <v>7784</v>
      </c>
      <c r="P1044" t="s">
        <v>7961</v>
      </c>
      <c r="Q1044" t="s">
        <v>7200</v>
      </c>
      <c r="R1044">
        <v>2</v>
      </c>
      <c r="S1044">
        <f t="shared" si="127"/>
        <v>2022</v>
      </c>
      <c r="T1044" t="s">
        <v>12</v>
      </c>
      <c r="U1044">
        <v>1</v>
      </c>
      <c r="V1044" t="s">
        <v>893</v>
      </c>
      <c r="W1044">
        <f>VLOOKUP(Q1044,'PBT Tag Rates'!$A$6:$D$67,4,FALSE)</f>
        <v>0.98</v>
      </c>
      <c r="X1044">
        <v>1</v>
      </c>
      <c r="Y1044" s="8">
        <f t="shared" si="128"/>
        <v>1</v>
      </c>
      <c r="Z1044" s="10">
        <f>IFERROR(LOOKUP(H1044,{30,43,48,53,58,63,68,73,78,83,88,93,97},{42,47,52,57,62,67,72,77,82,87,92,99,100}),999)</f>
        <v>47</v>
      </c>
      <c r="AA1044" s="9">
        <f t="shared" si="129"/>
        <v>5.5555555555555554</v>
      </c>
      <c r="AB1044" s="9">
        <f>IFERROR(IF(I1044="AI",AA1044-VLOOKUP(Q1044,'PBT Tag Rates'!$A$6:$L$53,11,FALSE),AA1044-VLOOKUP(Q1044,'PBT Tag Rates'!$A$6:$L$53,12,FALSE)),0)</f>
        <v>5.5759637188208613</v>
      </c>
      <c r="AC1044" s="9">
        <f t="shared" si="130"/>
        <v>16.757789085249826</v>
      </c>
      <c r="AD1044" s="12" t="s">
        <v>1969</v>
      </c>
      <c r="AE1044" s="8"/>
    </row>
    <row r="1045" spans="1:31" x14ac:dyDescent="0.25">
      <c r="A1045" t="s">
        <v>2078</v>
      </c>
      <c r="B1045" t="s">
        <v>3768</v>
      </c>
      <c r="C1045" t="s">
        <v>3769</v>
      </c>
      <c r="D1045" s="1">
        <v>45543</v>
      </c>
      <c r="E1045">
        <f t="shared" si="125"/>
        <v>18</v>
      </c>
      <c r="F1045" t="s">
        <v>6</v>
      </c>
      <c r="G1045">
        <v>740</v>
      </c>
      <c r="H1045">
        <f t="shared" si="124"/>
        <v>74</v>
      </c>
      <c r="I1045" t="s">
        <v>7</v>
      </c>
      <c r="J1045" t="s">
        <v>8</v>
      </c>
      <c r="K1045" t="s">
        <v>6951</v>
      </c>
      <c r="L1045" t="s">
        <v>8</v>
      </c>
      <c r="M1045" t="s">
        <v>6</v>
      </c>
      <c r="N1045" t="str">
        <f t="shared" si="126"/>
        <v>M</v>
      </c>
      <c r="O1045" t="s">
        <v>7962</v>
      </c>
      <c r="P1045" t="s">
        <v>7963</v>
      </c>
      <c r="Q1045" t="s">
        <v>940</v>
      </c>
      <c r="R1045">
        <v>3</v>
      </c>
      <c r="S1045">
        <f t="shared" si="127"/>
        <v>2021</v>
      </c>
      <c r="T1045" t="s">
        <v>12</v>
      </c>
      <c r="U1045">
        <v>1</v>
      </c>
      <c r="V1045" t="s">
        <v>893</v>
      </c>
      <c r="W1045">
        <f>VLOOKUP(Q1045,'PBT Tag Rates'!$A$6:$D$67,4,FALSE)</f>
        <v>0.98140000000000005</v>
      </c>
      <c r="X1045">
        <v>1</v>
      </c>
      <c r="Y1045" s="8">
        <f t="shared" si="128"/>
        <v>1.0058139534883721</v>
      </c>
      <c r="Z1045" s="10">
        <f>IFERROR(LOOKUP(H1045,{30,43,48,53,58,63,68,73,78,83,88,93,97},{42,47,52,57,62,67,72,77,82,87,92,99,100}),999)</f>
        <v>77</v>
      </c>
      <c r="AA1045" s="9">
        <f t="shared" si="129"/>
        <v>5.5878552971576232</v>
      </c>
      <c r="AB1045" s="9">
        <f>IFERROR(IF(I1045="AI",AA1045-VLOOKUP(Q1045,'PBT Tag Rates'!$A$6:$L$53,11,FALSE),AA1045-VLOOKUP(Q1045,'PBT Tag Rates'!$A$6:$L$53,12,FALSE)),0)</f>
        <v>5.6068078139703399</v>
      </c>
      <c r="AC1045" s="9">
        <f t="shared" si="130"/>
        <v>16.850486754586463</v>
      </c>
      <c r="AD1045" s="12" t="s">
        <v>1969</v>
      </c>
      <c r="AE1045" s="8"/>
    </row>
    <row r="1046" spans="1:31" x14ac:dyDescent="0.25">
      <c r="A1046" t="s">
        <v>2078</v>
      </c>
      <c r="B1046" t="s">
        <v>3770</v>
      </c>
      <c r="C1046" t="s">
        <v>3771</v>
      </c>
      <c r="D1046" s="1">
        <v>45543</v>
      </c>
      <c r="E1046">
        <f t="shared" si="125"/>
        <v>18</v>
      </c>
      <c r="F1046" t="s">
        <v>14</v>
      </c>
      <c r="G1046">
        <v>790</v>
      </c>
      <c r="H1046">
        <f t="shared" si="124"/>
        <v>79</v>
      </c>
      <c r="I1046" t="s">
        <v>7</v>
      </c>
      <c r="J1046" t="s">
        <v>8</v>
      </c>
      <c r="K1046" t="s">
        <v>6952</v>
      </c>
      <c r="L1046" t="s">
        <v>8</v>
      </c>
      <c r="M1046" t="s">
        <v>14</v>
      </c>
      <c r="N1046" t="str">
        <f t="shared" si="126"/>
        <v>F</v>
      </c>
      <c r="O1046" t="s">
        <v>8</v>
      </c>
      <c r="P1046" t="s">
        <v>8</v>
      </c>
      <c r="Q1046" t="s">
        <v>11</v>
      </c>
      <c r="R1046" t="s">
        <v>8</v>
      </c>
      <c r="S1046" t="str">
        <f t="shared" si="127"/>
        <v>U</v>
      </c>
      <c r="T1046" t="s">
        <v>12</v>
      </c>
      <c r="U1046">
        <v>0.999999999999995</v>
      </c>
      <c r="V1046" t="s">
        <v>8</v>
      </c>
      <c r="W1046">
        <f>VLOOKUP(Q1046,'PBT Tag Rates'!$A$6:$D$67,4,FALSE)</f>
        <v>1</v>
      </c>
      <c r="X1046">
        <v>1</v>
      </c>
      <c r="Y1046" s="8">
        <f t="shared" si="128"/>
        <v>1</v>
      </c>
      <c r="Z1046" s="10">
        <f>IFERROR(LOOKUP(H1046,{30,43,48,53,58,63,68,73,78,83,88,93,97},{42,47,52,57,62,67,72,77,82,87,92,99,100}),999)</f>
        <v>82</v>
      </c>
      <c r="AA1046" s="9">
        <f t="shared" si="129"/>
        <v>5.5555555555555554</v>
      </c>
      <c r="AB1046" s="9">
        <f>IFERROR(IF(I1046="AI",AA1046-VLOOKUP(Q1046,'PBT Tag Rates'!$A$6:$L$53,11,FALSE),AA1046-VLOOKUP(Q1046,'PBT Tag Rates'!$A$6:$L$53,12,FALSE)),0)</f>
        <v>5.5142524290531805</v>
      </c>
      <c r="AC1046" s="9">
        <f t="shared" si="130"/>
        <v>16.572324324312643</v>
      </c>
      <c r="AD1046" s="12" t="s">
        <v>1970</v>
      </c>
      <c r="AE1046" s="8"/>
    </row>
    <row r="1047" spans="1:31" x14ac:dyDescent="0.25">
      <c r="A1047" t="s">
        <v>2078</v>
      </c>
      <c r="B1047" t="s">
        <v>3772</v>
      </c>
      <c r="C1047" t="s">
        <v>3773</v>
      </c>
      <c r="D1047" s="1">
        <v>45543</v>
      </c>
      <c r="E1047">
        <f t="shared" si="125"/>
        <v>18</v>
      </c>
      <c r="F1047" t="s">
        <v>6</v>
      </c>
      <c r="G1047">
        <v>780</v>
      </c>
      <c r="H1047">
        <f t="shared" si="124"/>
        <v>78</v>
      </c>
      <c r="I1047" t="s">
        <v>7</v>
      </c>
      <c r="J1047" t="s">
        <v>8</v>
      </c>
      <c r="K1047" t="s">
        <v>6953</v>
      </c>
      <c r="L1047" t="s">
        <v>8</v>
      </c>
      <c r="M1047" t="s">
        <v>6</v>
      </c>
      <c r="N1047" t="str">
        <f t="shared" si="126"/>
        <v>M</v>
      </c>
      <c r="O1047" t="s">
        <v>7469</v>
      </c>
      <c r="P1047" t="s">
        <v>7470</v>
      </c>
      <c r="Q1047" t="s">
        <v>295</v>
      </c>
      <c r="R1047">
        <v>4</v>
      </c>
      <c r="S1047">
        <f t="shared" si="127"/>
        <v>2020</v>
      </c>
      <c r="T1047" t="s">
        <v>12</v>
      </c>
      <c r="U1047">
        <v>1</v>
      </c>
      <c r="V1047" t="s">
        <v>886</v>
      </c>
      <c r="W1047">
        <f>VLOOKUP(Q1047,'PBT Tag Rates'!$A$6:$D$67,4,FALSE)</f>
        <v>0.98961045999999997</v>
      </c>
      <c r="X1047">
        <v>1</v>
      </c>
      <c r="Y1047" s="8">
        <f t="shared" si="128"/>
        <v>1</v>
      </c>
      <c r="Z1047" s="10">
        <f>IFERROR(LOOKUP(H1047,{30,43,48,53,58,63,68,73,78,83,88,93,97},{42,47,52,57,62,67,72,77,82,87,92,99,100}),999)</f>
        <v>82</v>
      </c>
      <c r="AA1047" s="9">
        <f t="shared" si="129"/>
        <v>5.5555555555555554</v>
      </c>
      <c r="AB1047" s="9">
        <f>IFERROR(IF(I1047="AI",AA1047-VLOOKUP(Q1047,'PBT Tag Rates'!$A$6:$L$53,11,FALSE),AA1047-VLOOKUP(Q1047,'PBT Tag Rates'!$A$6:$L$53,12,FALSE)),0)</f>
        <v>5.5660541713442369</v>
      </c>
      <c r="AC1047" s="9">
        <f t="shared" si="130"/>
        <v>16.728007308517132</v>
      </c>
      <c r="AD1047" s="12" t="s">
        <v>1969</v>
      </c>
      <c r="AE1047" s="8"/>
    </row>
    <row r="1048" spans="1:31" x14ac:dyDescent="0.25">
      <c r="A1048" t="s">
        <v>2078</v>
      </c>
      <c r="B1048" t="s">
        <v>3774</v>
      </c>
      <c r="C1048" t="s">
        <v>3775</v>
      </c>
      <c r="D1048" s="1">
        <v>45543</v>
      </c>
      <c r="E1048">
        <f t="shared" si="125"/>
        <v>18</v>
      </c>
      <c r="F1048" t="s">
        <v>14</v>
      </c>
      <c r="G1048">
        <v>740</v>
      </c>
      <c r="H1048">
        <f t="shared" si="124"/>
        <v>74</v>
      </c>
      <c r="I1048" t="s">
        <v>7</v>
      </c>
      <c r="J1048" t="s">
        <v>8</v>
      </c>
      <c r="K1048" t="s">
        <v>6954</v>
      </c>
      <c r="L1048" t="s">
        <v>8</v>
      </c>
      <c r="M1048" t="s">
        <v>14</v>
      </c>
      <c r="N1048" t="str">
        <f t="shared" si="126"/>
        <v>F</v>
      </c>
      <c r="O1048" t="s">
        <v>7351</v>
      </c>
      <c r="P1048" t="s">
        <v>7352</v>
      </c>
      <c r="Q1048" t="s">
        <v>295</v>
      </c>
      <c r="R1048">
        <v>4</v>
      </c>
      <c r="S1048">
        <f t="shared" si="127"/>
        <v>2020</v>
      </c>
      <c r="T1048" t="s">
        <v>12</v>
      </c>
      <c r="U1048">
        <v>1</v>
      </c>
      <c r="V1048" t="s">
        <v>889</v>
      </c>
      <c r="W1048">
        <f>VLOOKUP(Q1048,'PBT Tag Rates'!$A$6:$D$67,4,FALSE)</f>
        <v>0.98961045999999997</v>
      </c>
      <c r="X1048">
        <v>1</v>
      </c>
      <c r="Y1048" s="8">
        <f t="shared" si="128"/>
        <v>1</v>
      </c>
      <c r="Z1048" s="10">
        <f>IFERROR(LOOKUP(H1048,{30,43,48,53,58,63,68,73,78,83,88,93,97},{42,47,52,57,62,67,72,77,82,87,92,99,100}),999)</f>
        <v>77</v>
      </c>
      <c r="AA1048" s="9">
        <f t="shared" si="129"/>
        <v>5.5555555555555554</v>
      </c>
      <c r="AB1048" s="9">
        <f>IFERROR(IF(I1048="AI",AA1048-VLOOKUP(Q1048,'PBT Tag Rates'!$A$6:$L$53,11,FALSE),AA1048-VLOOKUP(Q1048,'PBT Tag Rates'!$A$6:$L$53,12,FALSE)),0)</f>
        <v>5.5660541713442369</v>
      </c>
      <c r="AC1048" s="9">
        <f t="shared" si="130"/>
        <v>16.728007308517132</v>
      </c>
      <c r="AD1048" s="12" t="s">
        <v>1969</v>
      </c>
      <c r="AE1048" s="8"/>
    </row>
    <row r="1049" spans="1:31" x14ac:dyDescent="0.25">
      <c r="A1049" t="s">
        <v>2078</v>
      </c>
      <c r="B1049" t="s">
        <v>3776</v>
      </c>
      <c r="C1049" t="s">
        <v>3777</v>
      </c>
      <c r="D1049" s="1">
        <v>45543</v>
      </c>
      <c r="E1049">
        <f t="shared" si="125"/>
        <v>18</v>
      </c>
      <c r="F1049" t="s">
        <v>6</v>
      </c>
      <c r="G1049">
        <v>620</v>
      </c>
      <c r="H1049">
        <f t="shared" si="124"/>
        <v>62</v>
      </c>
      <c r="I1049" t="s">
        <v>7</v>
      </c>
      <c r="J1049" t="s">
        <v>8</v>
      </c>
      <c r="K1049" t="s">
        <v>8</v>
      </c>
      <c r="L1049" t="s">
        <v>8</v>
      </c>
      <c r="M1049" t="s">
        <v>6</v>
      </c>
      <c r="N1049" t="str">
        <f t="shared" si="126"/>
        <v>M</v>
      </c>
      <c r="O1049" t="s">
        <v>8</v>
      </c>
      <c r="P1049" t="s">
        <v>8</v>
      </c>
      <c r="Q1049" t="s">
        <v>11</v>
      </c>
      <c r="R1049" t="s">
        <v>8</v>
      </c>
      <c r="S1049" t="str">
        <f t="shared" si="127"/>
        <v>U</v>
      </c>
      <c r="T1049" t="s">
        <v>12</v>
      </c>
      <c r="U1049">
        <v>0.999999999999998</v>
      </c>
      <c r="V1049" t="s">
        <v>8</v>
      </c>
      <c r="W1049">
        <f>VLOOKUP(Q1049,'PBT Tag Rates'!$A$6:$D$67,4,FALSE)</f>
        <v>1</v>
      </c>
      <c r="X1049">
        <v>1</v>
      </c>
      <c r="Y1049" s="8">
        <f t="shared" si="128"/>
        <v>1.0138888888888888</v>
      </c>
      <c r="Z1049" s="10">
        <f>IFERROR(LOOKUP(H1049,{30,43,48,53,58,63,68,73,78,83,88,93,97},{42,47,52,57,62,67,72,77,82,87,92,99,100}),999)</f>
        <v>62</v>
      </c>
      <c r="AA1049" s="9">
        <f t="shared" si="129"/>
        <v>5.632716049382716</v>
      </c>
      <c r="AB1049" s="9">
        <f>IFERROR(IF(I1049="AI",AA1049-VLOOKUP(Q1049,'PBT Tag Rates'!$A$6:$L$53,11,FALSE),AA1049-VLOOKUP(Q1049,'PBT Tag Rates'!$A$6:$L$53,12,FALSE)),0)</f>
        <v>5.5914129228803411</v>
      </c>
      <c r="AC1049" s="9">
        <f t="shared" si="130"/>
        <v>16.804219534983545</v>
      </c>
      <c r="AD1049" s="12" t="s">
        <v>1969</v>
      </c>
      <c r="AE1049" s="8"/>
    </row>
    <row r="1050" spans="1:31" x14ac:dyDescent="0.25">
      <c r="A1050" t="s">
        <v>2078</v>
      </c>
      <c r="B1050" t="s">
        <v>3778</v>
      </c>
      <c r="C1050" t="s">
        <v>3779</v>
      </c>
      <c r="D1050" s="1">
        <v>45543</v>
      </c>
      <c r="E1050">
        <f t="shared" si="125"/>
        <v>18</v>
      </c>
      <c r="F1050" t="s">
        <v>6</v>
      </c>
      <c r="G1050">
        <v>660</v>
      </c>
      <c r="H1050">
        <f t="shared" si="124"/>
        <v>66</v>
      </c>
      <c r="I1050" t="s">
        <v>9</v>
      </c>
      <c r="J1050">
        <v>1</v>
      </c>
      <c r="K1050" t="s">
        <v>8</v>
      </c>
      <c r="L1050" t="s">
        <v>8</v>
      </c>
      <c r="M1050" t="s">
        <v>6</v>
      </c>
      <c r="N1050" t="str">
        <f t="shared" si="126"/>
        <v>M</v>
      </c>
      <c r="O1050" t="s">
        <v>1889</v>
      </c>
      <c r="P1050" t="s">
        <v>7964</v>
      </c>
      <c r="Q1050" t="s">
        <v>940</v>
      </c>
      <c r="R1050">
        <v>3</v>
      </c>
      <c r="S1050">
        <f t="shared" si="127"/>
        <v>2021</v>
      </c>
      <c r="T1050" t="s">
        <v>12</v>
      </c>
      <c r="U1050">
        <v>0.999999999999997</v>
      </c>
      <c r="V1050" t="s">
        <v>945</v>
      </c>
      <c r="W1050">
        <f>VLOOKUP(Q1050,'PBT Tag Rates'!$A$6:$D$67,4,FALSE)</f>
        <v>0.98140000000000005</v>
      </c>
      <c r="X1050">
        <v>1</v>
      </c>
      <c r="Y1050" s="8">
        <f t="shared" si="128"/>
        <v>1</v>
      </c>
      <c r="Z1050" s="10">
        <f>IFERROR(LOOKUP(H1050,{30,43,48,53,58,63,68,73,78,83,88,93,97},{42,47,52,57,62,67,72,77,82,87,92,99,100}),999)</f>
        <v>67</v>
      </c>
      <c r="AA1050" s="9">
        <f t="shared" si="129"/>
        <v>5.5555555555555554</v>
      </c>
      <c r="AB1050" s="9">
        <f>IFERROR(IF(I1050="AI",AA1050-VLOOKUP(Q1050,'PBT Tag Rates'!$A$6:$L$53,11,FALSE),AA1050-VLOOKUP(Q1050,'PBT Tag Rates'!$A$6:$L$53,12,FALSE)),0)</f>
        <v>5.5745080723682721</v>
      </c>
      <c r="AC1050" s="9">
        <f t="shared" si="130"/>
        <v>16.753414340817248</v>
      </c>
      <c r="AD1050" s="12" t="s">
        <v>1969</v>
      </c>
      <c r="AE1050" s="8"/>
    </row>
    <row r="1051" spans="1:31" x14ac:dyDescent="0.25">
      <c r="A1051" t="s">
        <v>2078</v>
      </c>
      <c r="B1051" t="s">
        <v>3780</v>
      </c>
      <c r="C1051" t="s">
        <v>3781</v>
      </c>
      <c r="D1051" s="1">
        <v>45543</v>
      </c>
      <c r="E1051">
        <f t="shared" si="125"/>
        <v>18</v>
      </c>
      <c r="F1051" t="s">
        <v>14</v>
      </c>
      <c r="G1051">
        <v>830</v>
      </c>
      <c r="H1051">
        <f t="shared" si="124"/>
        <v>83</v>
      </c>
      <c r="I1051" t="s">
        <v>9</v>
      </c>
      <c r="J1051">
        <v>1</v>
      </c>
      <c r="K1051" t="s">
        <v>6955</v>
      </c>
      <c r="L1051" t="s">
        <v>8</v>
      </c>
      <c r="M1051" t="s">
        <v>269</v>
      </c>
      <c r="N1051" t="str">
        <f t="shared" si="126"/>
        <v>F</v>
      </c>
      <c r="O1051" t="s">
        <v>7402</v>
      </c>
      <c r="P1051" t="s">
        <v>7965</v>
      </c>
      <c r="Q1051" t="s">
        <v>476</v>
      </c>
      <c r="R1051">
        <v>4</v>
      </c>
      <c r="S1051">
        <f t="shared" si="127"/>
        <v>2020</v>
      </c>
      <c r="T1051" t="s">
        <v>12</v>
      </c>
      <c r="U1051">
        <v>0.999999999999997</v>
      </c>
      <c r="V1051" t="s">
        <v>743</v>
      </c>
      <c r="W1051">
        <f>VLOOKUP(Q1051,'PBT Tag Rates'!$A$6:$D$67,4,FALSE)</f>
        <v>0.98845608500000004</v>
      </c>
      <c r="X1051">
        <v>1</v>
      </c>
      <c r="Y1051" s="8">
        <f t="shared" si="128"/>
        <v>1</v>
      </c>
      <c r="Z1051" s="10">
        <f>IFERROR(LOOKUP(H1051,{30,43,48,53,58,63,68,73,78,83,88,93,97},{42,47,52,57,62,67,72,77,82,87,92,99,100}),999)</f>
        <v>87</v>
      </c>
      <c r="AA1051" s="9">
        <f t="shared" si="129"/>
        <v>5.5555555555555554</v>
      </c>
      <c r="AB1051" s="9">
        <f>IFERROR(IF(I1051="AI",AA1051-VLOOKUP(Q1051,'PBT Tag Rates'!$A$6:$L$53,11,FALSE),AA1051-VLOOKUP(Q1051,'PBT Tag Rates'!$A$6:$L$53,12,FALSE)),0)</f>
        <v>5.5672342888601314</v>
      </c>
      <c r="AC1051" s="9">
        <f t="shared" si="130"/>
        <v>16.731553988772674</v>
      </c>
      <c r="AD1051" s="12" t="s">
        <v>1969</v>
      </c>
      <c r="AE1051" s="8"/>
    </row>
    <row r="1052" spans="1:31" x14ac:dyDescent="0.25">
      <c r="A1052" t="s">
        <v>2078</v>
      </c>
      <c r="B1052" t="s">
        <v>3782</v>
      </c>
      <c r="C1052" t="s">
        <v>3783</v>
      </c>
      <c r="D1052" s="1">
        <v>45543</v>
      </c>
      <c r="E1052">
        <f t="shared" si="125"/>
        <v>18</v>
      </c>
      <c r="F1052" t="s">
        <v>6</v>
      </c>
      <c r="G1052">
        <v>750</v>
      </c>
      <c r="H1052">
        <f t="shared" si="124"/>
        <v>75</v>
      </c>
      <c r="I1052" t="s">
        <v>7</v>
      </c>
      <c r="J1052" t="s">
        <v>8</v>
      </c>
      <c r="K1052" t="s">
        <v>6956</v>
      </c>
      <c r="L1052" t="s">
        <v>8</v>
      </c>
      <c r="M1052" t="s">
        <v>6</v>
      </c>
      <c r="N1052" t="str">
        <f t="shared" si="126"/>
        <v>M</v>
      </c>
      <c r="O1052" t="s">
        <v>1504</v>
      </c>
      <c r="P1052" t="s">
        <v>1767</v>
      </c>
      <c r="Q1052" t="s">
        <v>295</v>
      </c>
      <c r="R1052">
        <v>4</v>
      </c>
      <c r="S1052">
        <f t="shared" si="127"/>
        <v>2020</v>
      </c>
      <c r="T1052" t="s">
        <v>12</v>
      </c>
      <c r="U1052">
        <v>1</v>
      </c>
      <c r="V1052" t="s">
        <v>893</v>
      </c>
      <c r="W1052">
        <f>VLOOKUP(Q1052,'PBT Tag Rates'!$A$6:$D$67,4,FALSE)</f>
        <v>0.98961045999999997</v>
      </c>
      <c r="X1052">
        <v>1</v>
      </c>
      <c r="Y1052" s="8">
        <f t="shared" si="128"/>
        <v>1.0058139534883721</v>
      </c>
      <c r="Z1052" s="10">
        <f>IFERROR(LOOKUP(H1052,{30,43,48,53,58,63,68,73,78,83,88,93,97},{42,47,52,57,62,67,72,77,82,87,92,99,100}),999)</f>
        <v>77</v>
      </c>
      <c r="AA1052" s="9">
        <f t="shared" si="129"/>
        <v>5.5878552971576232</v>
      </c>
      <c r="AB1052" s="9">
        <f>IFERROR(IF(I1052="AI",AA1052-VLOOKUP(Q1052,'PBT Tag Rates'!$A$6:$L$53,11,FALSE),AA1052-VLOOKUP(Q1052,'PBT Tag Rates'!$A$6:$L$53,12,FALSE)),0)</f>
        <v>5.5983539129463047</v>
      </c>
      <c r="AC1052" s="9">
        <f t="shared" si="130"/>
        <v>16.825079722286347</v>
      </c>
      <c r="AD1052" s="12" t="s">
        <v>1969</v>
      </c>
      <c r="AE1052" s="8"/>
    </row>
    <row r="1053" spans="1:31" x14ac:dyDescent="0.25">
      <c r="A1053" t="s">
        <v>2078</v>
      </c>
      <c r="B1053" t="s">
        <v>3784</v>
      </c>
      <c r="C1053" t="s">
        <v>3785</v>
      </c>
      <c r="D1053" s="1">
        <v>45543</v>
      </c>
      <c r="E1053">
        <f t="shared" si="125"/>
        <v>18</v>
      </c>
      <c r="F1053" t="s">
        <v>14</v>
      </c>
      <c r="G1053">
        <v>750</v>
      </c>
      <c r="H1053">
        <f t="shared" si="124"/>
        <v>75</v>
      </c>
      <c r="I1053" t="s">
        <v>7</v>
      </c>
      <c r="J1053" t="s">
        <v>8</v>
      </c>
      <c r="K1053" t="s">
        <v>6957</v>
      </c>
      <c r="L1053" t="s">
        <v>8</v>
      </c>
      <c r="M1053" t="s">
        <v>14</v>
      </c>
      <c r="N1053" t="str">
        <f t="shared" si="126"/>
        <v>F</v>
      </c>
      <c r="O1053" t="s">
        <v>8</v>
      </c>
      <c r="P1053" t="s">
        <v>8</v>
      </c>
      <c r="Q1053" t="s">
        <v>11</v>
      </c>
      <c r="R1053" t="s">
        <v>8</v>
      </c>
      <c r="S1053" t="str">
        <f t="shared" si="127"/>
        <v>U</v>
      </c>
      <c r="T1053" t="s">
        <v>12</v>
      </c>
      <c r="U1053">
        <v>1</v>
      </c>
      <c r="V1053" t="s">
        <v>8</v>
      </c>
      <c r="W1053">
        <f>VLOOKUP(Q1053,'PBT Tag Rates'!$A$6:$D$67,4,FALSE)</f>
        <v>1</v>
      </c>
      <c r="X1053">
        <v>1</v>
      </c>
      <c r="Y1053" s="8">
        <f t="shared" si="128"/>
        <v>1</v>
      </c>
      <c r="Z1053" s="10">
        <f>IFERROR(LOOKUP(H1053,{30,43,48,53,58,63,68,73,78,83,88,93,97},{42,47,52,57,62,67,72,77,82,87,92,99,100}),999)</f>
        <v>77</v>
      </c>
      <c r="AA1053" s="9">
        <f t="shared" si="129"/>
        <v>5.5555555555555554</v>
      </c>
      <c r="AB1053" s="9">
        <f>IFERROR(IF(I1053="AI",AA1053-VLOOKUP(Q1053,'PBT Tag Rates'!$A$6:$L$53,11,FALSE),AA1053-VLOOKUP(Q1053,'PBT Tag Rates'!$A$6:$L$53,12,FALSE)),0)</f>
        <v>5.5142524290531805</v>
      </c>
      <c r="AC1053" s="9">
        <f t="shared" si="130"/>
        <v>16.572324324312643</v>
      </c>
      <c r="AD1053" s="12" t="s">
        <v>1969</v>
      </c>
      <c r="AE1053" s="8"/>
    </row>
    <row r="1054" spans="1:31" x14ac:dyDescent="0.25">
      <c r="A1054" t="s">
        <v>2078</v>
      </c>
      <c r="B1054" t="s">
        <v>3786</v>
      </c>
      <c r="C1054" t="s">
        <v>3787</v>
      </c>
      <c r="D1054" s="1">
        <v>45543</v>
      </c>
      <c r="E1054">
        <f t="shared" si="125"/>
        <v>18</v>
      </c>
      <c r="F1054" t="s">
        <v>6</v>
      </c>
      <c r="G1054">
        <v>610</v>
      </c>
      <c r="H1054">
        <f t="shared" si="124"/>
        <v>61</v>
      </c>
      <c r="I1054" t="s">
        <v>7</v>
      </c>
      <c r="J1054" t="s">
        <v>8</v>
      </c>
      <c r="K1054" t="s">
        <v>8</v>
      </c>
      <c r="L1054" t="s">
        <v>8</v>
      </c>
      <c r="M1054" t="s">
        <v>6</v>
      </c>
      <c r="N1054" t="str">
        <f t="shared" si="126"/>
        <v>M</v>
      </c>
      <c r="O1054" t="s">
        <v>8</v>
      </c>
      <c r="P1054" t="s">
        <v>8</v>
      </c>
      <c r="Q1054" t="s">
        <v>11</v>
      </c>
      <c r="R1054" t="s">
        <v>8</v>
      </c>
      <c r="S1054" t="str">
        <f t="shared" si="127"/>
        <v>U</v>
      </c>
      <c r="T1054" t="s">
        <v>12</v>
      </c>
      <c r="U1054">
        <v>1</v>
      </c>
      <c r="V1054" t="s">
        <v>8</v>
      </c>
      <c r="W1054">
        <f>VLOOKUP(Q1054,'PBT Tag Rates'!$A$6:$D$67,4,FALSE)</f>
        <v>1</v>
      </c>
      <c r="X1054">
        <v>1</v>
      </c>
      <c r="Y1054" s="8">
        <f t="shared" si="128"/>
        <v>1.0138888888888888</v>
      </c>
      <c r="Z1054" s="10">
        <f>IFERROR(LOOKUP(H1054,{30,43,48,53,58,63,68,73,78,83,88,93,97},{42,47,52,57,62,67,72,77,82,87,92,99,100}),999)</f>
        <v>62</v>
      </c>
      <c r="AA1054" s="9">
        <f t="shared" si="129"/>
        <v>5.632716049382716</v>
      </c>
      <c r="AB1054" s="9">
        <f>IFERROR(IF(I1054="AI",AA1054-VLOOKUP(Q1054,'PBT Tag Rates'!$A$6:$L$53,11,FALSE),AA1054-VLOOKUP(Q1054,'PBT Tag Rates'!$A$6:$L$53,12,FALSE)),0)</f>
        <v>5.5914129228803411</v>
      </c>
      <c r="AC1054" s="9">
        <f t="shared" si="130"/>
        <v>16.804219534983545</v>
      </c>
      <c r="AD1054" s="12" t="s">
        <v>1969</v>
      </c>
      <c r="AE1054" s="8"/>
    </row>
    <row r="1055" spans="1:31" x14ac:dyDescent="0.25">
      <c r="A1055" t="s">
        <v>2078</v>
      </c>
      <c r="B1055" t="s">
        <v>3788</v>
      </c>
      <c r="C1055" t="s">
        <v>3789</v>
      </c>
      <c r="D1055" s="1">
        <v>45543</v>
      </c>
      <c r="E1055">
        <f t="shared" si="125"/>
        <v>18</v>
      </c>
      <c r="F1055" t="s">
        <v>6</v>
      </c>
      <c r="G1055">
        <v>500</v>
      </c>
      <c r="H1055">
        <f t="shared" si="124"/>
        <v>50</v>
      </c>
      <c r="I1055" t="s">
        <v>7</v>
      </c>
      <c r="J1055" t="s">
        <v>8</v>
      </c>
      <c r="K1055" t="s">
        <v>8</v>
      </c>
      <c r="L1055" t="s">
        <v>8</v>
      </c>
      <c r="M1055" t="s">
        <v>6</v>
      </c>
      <c r="N1055" t="str">
        <f t="shared" si="126"/>
        <v>M</v>
      </c>
      <c r="O1055" t="s">
        <v>7966</v>
      </c>
      <c r="P1055" t="s">
        <v>7967</v>
      </c>
      <c r="Q1055" t="s">
        <v>7200</v>
      </c>
      <c r="R1055">
        <v>2</v>
      </c>
      <c r="S1055">
        <f t="shared" si="127"/>
        <v>2022</v>
      </c>
      <c r="T1055" t="s">
        <v>12</v>
      </c>
      <c r="U1055">
        <v>1</v>
      </c>
      <c r="V1055" t="s">
        <v>892</v>
      </c>
      <c r="W1055">
        <f>VLOOKUP(Q1055,'PBT Tag Rates'!$A$6:$D$67,4,FALSE)</f>
        <v>0.98</v>
      </c>
      <c r="X1055">
        <v>1</v>
      </c>
      <c r="Y1055" s="8">
        <f t="shared" si="128"/>
        <v>1</v>
      </c>
      <c r="Z1055" s="10">
        <f>IFERROR(LOOKUP(H1055,{30,43,48,53,58,63,68,73,78,83,88,93,97},{42,47,52,57,62,67,72,77,82,87,92,99,100}),999)</f>
        <v>52</v>
      </c>
      <c r="AA1055" s="9">
        <f t="shared" si="129"/>
        <v>5.5555555555555554</v>
      </c>
      <c r="AB1055" s="9">
        <f>IFERROR(IF(I1055="AI",AA1055-VLOOKUP(Q1055,'PBT Tag Rates'!$A$6:$L$53,11,FALSE),AA1055-VLOOKUP(Q1055,'PBT Tag Rates'!$A$6:$L$53,12,FALSE)),0)</f>
        <v>5.5759637188208613</v>
      </c>
      <c r="AC1055" s="9">
        <f t="shared" si="130"/>
        <v>16.757789085249826</v>
      </c>
      <c r="AD1055" s="12" t="s">
        <v>1969</v>
      </c>
      <c r="AE1055" s="8"/>
    </row>
    <row r="1056" spans="1:31" x14ac:dyDescent="0.25">
      <c r="A1056" t="s">
        <v>2078</v>
      </c>
      <c r="B1056" t="s">
        <v>3790</v>
      </c>
      <c r="C1056" t="s">
        <v>3791</v>
      </c>
      <c r="D1056" s="1">
        <v>45543</v>
      </c>
      <c r="E1056">
        <f t="shared" si="125"/>
        <v>18</v>
      </c>
      <c r="F1056" t="s">
        <v>6</v>
      </c>
      <c r="G1056">
        <v>460</v>
      </c>
      <c r="H1056">
        <f t="shared" si="124"/>
        <v>46</v>
      </c>
      <c r="I1056" t="s">
        <v>9</v>
      </c>
      <c r="J1056">
        <v>1</v>
      </c>
      <c r="K1056" t="s">
        <v>8</v>
      </c>
      <c r="L1056" t="s">
        <v>8</v>
      </c>
      <c r="M1056" t="s">
        <v>6</v>
      </c>
      <c r="N1056" t="str">
        <f t="shared" si="126"/>
        <v>M</v>
      </c>
      <c r="O1056" t="s">
        <v>7968</v>
      </c>
      <c r="P1056" t="s">
        <v>7969</v>
      </c>
      <c r="Q1056" t="s">
        <v>7200</v>
      </c>
      <c r="R1056">
        <v>2</v>
      </c>
      <c r="S1056">
        <f t="shared" si="127"/>
        <v>2022</v>
      </c>
      <c r="T1056" t="s">
        <v>12</v>
      </c>
      <c r="U1056">
        <v>1</v>
      </c>
      <c r="V1056" t="s">
        <v>888</v>
      </c>
      <c r="W1056">
        <f>VLOOKUP(Q1056,'PBT Tag Rates'!$A$6:$D$67,4,FALSE)</f>
        <v>0.98</v>
      </c>
      <c r="X1056">
        <v>1</v>
      </c>
      <c r="Y1056" s="8">
        <f t="shared" si="128"/>
        <v>1</v>
      </c>
      <c r="Z1056" s="10">
        <f>IFERROR(LOOKUP(H1056,{30,43,48,53,58,63,68,73,78,83,88,93,97},{42,47,52,57,62,67,72,77,82,87,92,99,100}),999)</f>
        <v>47</v>
      </c>
      <c r="AA1056" s="9">
        <f t="shared" si="129"/>
        <v>5.5555555555555554</v>
      </c>
      <c r="AB1056" s="9">
        <f>IFERROR(IF(I1056="AI",AA1056-VLOOKUP(Q1056,'PBT Tag Rates'!$A$6:$L$53,11,FALSE),AA1056-VLOOKUP(Q1056,'PBT Tag Rates'!$A$6:$L$53,12,FALSE)),0)</f>
        <v>5.5759637188208613</v>
      </c>
      <c r="AC1056" s="9">
        <f t="shared" si="130"/>
        <v>16.757789085249826</v>
      </c>
      <c r="AD1056" s="12" t="s">
        <v>1969</v>
      </c>
      <c r="AE1056" s="8"/>
    </row>
    <row r="1057" spans="1:31" x14ac:dyDescent="0.25">
      <c r="A1057" t="s">
        <v>2078</v>
      </c>
      <c r="B1057" t="s">
        <v>3792</v>
      </c>
      <c r="C1057" t="s">
        <v>3793</v>
      </c>
      <c r="D1057" s="1">
        <v>45543</v>
      </c>
      <c r="E1057">
        <f t="shared" si="125"/>
        <v>18</v>
      </c>
      <c r="F1057" t="s">
        <v>6</v>
      </c>
      <c r="G1057">
        <v>790</v>
      </c>
      <c r="H1057">
        <f t="shared" si="124"/>
        <v>79</v>
      </c>
      <c r="I1057" t="s">
        <v>9</v>
      </c>
      <c r="J1057">
        <v>1</v>
      </c>
      <c r="K1057" t="s">
        <v>6958</v>
      </c>
      <c r="L1057" t="s">
        <v>8</v>
      </c>
      <c r="M1057" t="s">
        <v>6</v>
      </c>
      <c r="N1057" t="str">
        <f t="shared" si="126"/>
        <v>M</v>
      </c>
      <c r="O1057" t="s">
        <v>7970</v>
      </c>
      <c r="P1057" t="s">
        <v>7971</v>
      </c>
      <c r="Q1057" t="s">
        <v>940</v>
      </c>
      <c r="R1057">
        <v>3</v>
      </c>
      <c r="S1057">
        <f t="shared" si="127"/>
        <v>2021</v>
      </c>
      <c r="T1057" t="s">
        <v>12</v>
      </c>
      <c r="U1057">
        <v>0.999999999999999</v>
      </c>
      <c r="V1057" t="s">
        <v>886</v>
      </c>
      <c r="W1057">
        <f>VLOOKUP(Q1057,'PBT Tag Rates'!$A$6:$D$67,4,FALSE)</f>
        <v>0.98140000000000005</v>
      </c>
      <c r="X1057">
        <v>1</v>
      </c>
      <c r="Y1057" s="8">
        <f t="shared" si="128"/>
        <v>1</v>
      </c>
      <c r="Z1057" s="10">
        <f>IFERROR(LOOKUP(H1057,{30,43,48,53,58,63,68,73,78,83,88,93,97},{42,47,52,57,62,67,72,77,82,87,92,99,100}),999)</f>
        <v>82</v>
      </c>
      <c r="AA1057" s="9">
        <f t="shared" si="129"/>
        <v>5.5555555555555554</v>
      </c>
      <c r="AB1057" s="9">
        <f>IFERROR(IF(I1057="AI",AA1057-VLOOKUP(Q1057,'PBT Tag Rates'!$A$6:$L$53,11,FALSE),AA1057-VLOOKUP(Q1057,'PBT Tag Rates'!$A$6:$L$53,12,FALSE)),0)</f>
        <v>5.5745080723682721</v>
      </c>
      <c r="AC1057" s="9">
        <f t="shared" si="130"/>
        <v>16.753414340817248</v>
      </c>
      <c r="AD1057" s="12" t="s">
        <v>1969</v>
      </c>
      <c r="AE1057" s="8"/>
    </row>
    <row r="1058" spans="1:31" x14ac:dyDescent="0.25">
      <c r="A1058" t="s">
        <v>2078</v>
      </c>
      <c r="B1058" t="s">
        <v>3794</v>
      </c>
      <c r="C1058" t="s">
        <v>3795</v>
      </c>
      <c r="D1058" s="1">
        <v>45543</v>
      </c>
      <c r="E1058">
        <f t="shared" si="125"/>
        <v>18</v>
      </c>
      <c r="F1058" t="s">
        <v>14</v>
      </c>
      <c r="G1058">
        <v>820</v>
      </c>
      <c r="H1058">
        <f t="shared" si="124"/>
        <v>82</v>
      </c>
      <c r="I1058" t="s">
        <v>7</v>
      </c>
      <c r="J1058" t="s">
        <v>8</v>
      </c>
      <c r="K1058" t="s">
        <v>6959</v>
      </c>
      <c r="L1058" t="s">
        <v>8</v>
      </c>
      <c r="M1058" t="s">
        <v>14</v>
      </c>
      <c r="N1058" t="str">
        <f t="shared" si="126"/>
        <v>F</v>
      </c>
      <c r="O1058" t="s">
        <v>344</v>
      </c>
      <c r="P1058" t="s">
        <v>352</v>
      </c>
      <c r="Q1058" t="s">
        <v>171</v>
      </c>
      <c r="R1058">
        <v>5</v>
      </c>
      <c r="S1058">
        <f t="shared" si="127"/>
        <v>2019</v>
      </c>
      <c r="T1058" t="s">
        <v>12</v>
      </c>
      <c r="U1058">
        <v>0.999999999999999</v>
      </c>
      <c r="V1058" t="s">
        <v>886</v>
      </c>
      <c r="W1058">
        <f>VLOOKUP(Q1058,'PBT Tag Rates'!$A$6:$D$67,4,FALSE)</f>
        <v>0.95971980899999998</v>
      </c>
      <c r="X1058">
        <v>1</v>
      </c>
      <c r="Y1058" s="8">
        <f t="shared" si="128"/>
        <v>1</v>
      </c>
      <c r="Z1058" s="10">
        <f>IFERROR(LOOKUP(H1058,{30,43,48,53,58,63,68,73,78,83,88,93,97},{42,47,52,57,62,67,72,77,82,87,92,99,100}),999)</f>
        <v>82</v>
      </c>
      <c r="AA1058" s="9">
        <f t="shared" si="129"/>
        <v>5.5555555555555554</v>
      </c>
      <c r="AB1058" s="9">
        <f>IFERROR(IF(I1058="AI",AA1058-VLOOKUP(Q1058,'PBT Tag Rates'!$A$6:$L$53,11,FALSE),AA1058-VLOOKUP(Q1058,'PBT Tag Rates'!$A$6:$L$53,12,FALSE)),0)</f>
        <v>5.5975263376757773</v>
      </c>
      <c r="AC1058" s="9">
        <f t="shared" si="130"/>
        <v>16.822592559073851</v>
      </c>
      <c r="AD1058" s="12" t="s">
        <v>1969</v>
      </c>
      <c r="AE1058" s="8"/>
    </row>
    <row r="1059" spans="1:31" x14ac:dyDescent="0.25">
      <c r="A1059" t="s">
        <v>2078</v>
      </c>
      <c r="B1059" t="s">
        <v>3796</v>
      </c>
      <c r="C1059" t="s">
        <v>2017</v>
      </c>
      <c r="D1059" s="1">
        <v>45543</v>
      </c>
      <c r="E1059">
        <f t="shared" si="125"/>
        <v>18</v>
      </c>
      <c r="F1059" t="s">
        <v>14</v>
      </c>
      <c r="G1059">
        <v>820</v>
      </c>
      <c r="H1059">
        <f t="shared" si="124"/>
        <v>82</v>
      </c>
      <c r="I1059" t="s">
        <v>9</v>
      </c>
      <c r="J1059">
        <v>1</v>
      </c>
      <c r="K1059" t="s">
        <v>6960</v>
      </c>
      <c r="L1059" t="s">
        <v>8</v>
      </c>
      <c r="M1059" t="s">
        <v>14</v>
      </c>
      <c r="N1059" t="str">
        <f t="shared" si="126"/>
        <v>F</v>
      </c>
      <c r="O1059" t="s">
        <v>1194</v>
      </c>
      <c r="P1059" t="s">
        <v>1755</v>
      </c>
      <c r="Q1059" t="s">
        <v>295</v>
      </c>
      <c r="R1059">
        <v>4</v>
      </c>
      <c r="S1059">
        <f t="shared" si="127"/>
        <v>2020</v>
      </c>
      <c r="T1059" t="s">
        <v>12</v>
      </c>
      <c r="U1059">
        <v>1</v>
      </c>
      <c r="V1059" t="s">
        <v>886</v>
      </c>
      <c r="W1059">
        <f>VLOOKUP(Q1059,'PBT Tag Rates'!$A$6:$D$67,4,FALSE)</f>
        <v>0.98961045999999997</v>
      </c>
      <c r="X1059">
        <v>1</v>
      </c>
      <c r="Y1059" s="8">
        <f t="shared" si="128"/>
        <v>1</v>
      </c>
      <c r="Z1059" s="10">
        <f>IFERROR(LOOKUP(H1059,{30,43,48,53,58,63,68,73,78,83,88,93,97},{42,47,52,57,62,67,72,77,82,87,92,99,100}),999)</f>
        <v>82</v>
      </c>
      <c r="AA1059" s="9">
        <f t="shared" si="129"/>
        <v>5.5555555555555554</v>
      </c>
      <c r="AB1059" s="9">
        <f>IFERROR(IF(I1059="AI",AA1059-VLOOKUP(Q1059,'PBT Tag Rates'!$A$6:$L$53,11,FALSE),AA1059-VLOOKUP(Q1059,'PBT Tag Rates'!$A$6:$L$53,12,FALSE)),0)</f>
        <v>5.5660541713442369</v>
      </c>
      <c r="AC1059" s="9">
        <f t="shared" si="130"/>
        <v>16.728007308517132</v>
      </c>
      <c r="AD1059" s="12" t="s">
        <v>1969</v>
      </c>
      <c r="AE1059" s="8"/>
    </row>
    <row r="1060" spans="1:31" x14ac:dyDescent="0.25">
      <c r="A1060" t="s">
        <v>2078</v>
      </c>
      <c r="B1060" t="s">
        <v>3797</v>
      </c>
      <c r="C1060" t="s">
        <v>471</v>
      </c>
      <c r="D1060" s="1">
        <v>45543</v>
      </c>
      <c r="E1060">
        <f t="shared" si="125"/>
        <v>18</v>
      </c>
      <c r="F1060" t="s">
        <v>14</v>
      </c>
      <c r="G1060">
        <v>740</v>
      </c>
      <c r="H1060">
        <f t="shared" si="124"/>
        <v>74</v>
      </c>
      <c r="I1060" t="s">
        <v>7</v>
      </c>
      <c r="J1060" t="s">
        <v>8</v>
      </c>
      <c r="K1060" t="s">
        <v>6961</v>
      </c>
      <c r="L1060" t="s">
        <v>8</v>
      </c>
      <c r="M1060" t="s">
        <v>14</v>
      </c>
      <c r="N1060" t="str">
        <f t="shared" si="126"/>
        <v>F</v>
      </c>
      <c r="O1060" t="s">
        <v>7736</v>
      </c>
      <c r="P1060" t="s">
        <v>7737</v>
      </c>
      <c r="Q1060" t="s">
        <v>295</v>
      </c>
      <c r="R1060">
        <v>4</v>
      </c>
      <c r="S1060">
        <f t="shared" si="127"/>
        <v>2020</v>
      </c>
      <c r="T1060" t="s">
        <v>12</v>
      </c>
      <c r="U1060">
        <v>0.999999999999998</v>
      </c>
      <c r="V1060" t="s">
        <v>886</v>
      </c>
      <c r="W1060">
        <f>VLOOKUP(Q1060,'PBT Tag Rates'!$A$6:$D$67,4,FALSE)</f>
        <v>0.98961045999999997</v>
      </c>
      <c r="X1060">
        <v>1</v>
      </c>
      <c r="Y1060" s="8">
        <f t="shared" si="128"/>
        <v>1</v>
      </c>
      <c r="Z1060" s="10">
        <f>IFERROR(LOOKUP(H1060,{30,43,48,53,58,63,68,73,78,83,88,93,97},{42,47,52,57,62,67,72,77,82,87,92,99,100}),999)</f>
        <v>77</v>
      </c>
      <c r="AA1060" s="9">
        <f t="shared" si="129"/>
        <v>5.5555555555555554</v>
      </c>
      <c r="AB1060" s="9">
        <f>IFERROR(IF(I1060="AI",AA1060-VLOOKUP(Q1060,'PBT Tag Rates'!$A$6:$L$53,11,FALSE),AA1060-VLOOKUP(Q1060,'PBT Tag Rates'!$A$6:$L$53,12,FALSE)),0)</f>
        <v>5.5660541713442369</v>
      </c>
      <c r="AC1060" s="9">
        <f t="shared" si="130"/>
        <v>16.728007308517132</v>
      </c>
      <c r="AD1060" s="12" t="s">
        <v>1969</v>
      </c>
      <c r="AE1060" s="8"/>
    </row>
    <row r="1061" spans="1:31" x14ac:dyDescent="0.25">
      <c r="A1061" t="s">
        <v>2078</v>
      </c>
      <c r="B1061" t="s">
        <v>3798</v>
      </c>
      <c r="C1061" t="s">
        <v>3799</v>
      </c>
      <c r="D1061" s="1">
        <v>45543</v>
      </c>
      <c r="E1061">
        <f t="shared" si="125"/>
        <v>18</v>
      </c>
      <c r="F1061" t="s">
        <v>14</v>
      </c>
      <c r="G1061">
        <v>790</v>
      </c>
      <c r="H1061">
        <f t="shared" si="124"/>
        <v>79</v>
      </c>
      <c r="I1061" t="s">
        <v>7</v>
      </c>
      <c r="J1061" t="s">
        <v>8</v>
      </c>
      <c r="K1061" t="s">
        <v>6962</v>
      </c>
      <c r="L1061" t="s">
        <v>8</v>
      </c>
      <c r="M1061" t="s">
        <v>14</v>
      </c>
      <c r="N1061" t="str">
        <f t="shared" si="126"/>
        <v>F</v>
      </c>
      <c r="O1061" t="s">
        <v>8</v>
      </c>
      <c r="P1061" t="s">
        <v>8</v>
      </c>
      <c r="Q1061" t="s">
        <v>11</v>
      </c>
      <c r="R1061" t="s">
        <v>8</v>
      </c>
      <c r="S1061" t="str">
        <f t="shared" si="127"/>
        <v>U</v>
      </c>
      <c r="T1061" t="s">
        <v>12</v>
      </c>
      <c r="U1061">
        <v>1</v>
      </c>
      <c r="V1061" t="s">
        <v>8</v>
      </c>
      <c r="W1061">
        <f>VLOOKUP(Q1061,'PBT Tag Rates'!$A$6:$D$67,4,FALSE)</f>
        <v>1</v>
      </c>
      <c r="X1061">
        <v>1</v>
      </c>
      <c r="Y1061" s="8">
        <f t="shared" si="128"/>
        <v>1</v>
      </c>
      <c r="Z1061" s="10">
        <f>IFERROR(LOOKUP(H1061,{30,43,48,53,58,63,68,73,78,83,88,93,97},{42,47,52,57,62,67,72,77,82,87,92,99,100}),999)</f>
        <v>82</v>
      </c>
      <c r="AA1061" s="9">
        <f t="shared" si="129"/>
        <v>5.5555555555555554</v>
      </c>
      <c r="AB1061" s="9">
        <f>IFERROR(IF(I1061="AI",AA1061-VLOOKUP(Q1061,'PBT Tag Rates'!$A$6:$L$53,11,FALSE),AA1061-VLOOKUP(Q1061,'PBT Tag Rates'!$A$6:$L$53,12,FALSE)),0)</f>
        <v>5.5142524290531805</v>
      </c>
      <c r="AC1061" s="9">
        <f t="shared" si="130"/>
        <v>16.572324324312643</v>
      </c>
      <c r="AD1061" s="12" t="s">
        <v>1969</v>
      </c>
      <c r="AE1061" s="8"/>
    </row>
    <row r="1062" spans="1:31" x14ac:dyDescent="0.25">
      <c r="A1062" t="s">
        <v>2078</v>
      </c>
      <c r="B1062" t="s">
        <v>3800</v>
      </c>
      <c r="C1062" t="s">
        <v>473</v>
      </c>
      <c r="D1062" s="1">
        <v>45543</v>
      </c>
      <c r="E1062">
        <f t="shared" si="125"/>
        <v>18</v>
      </c>
      <c r="F1062" t="s">
        <v>6</v>
      </c>
      <c r="G1062">
        <v>750</v>
      </c>
      <c r="H1062">
        <f t="shared" si="124"/>
        <v>75</v>
      </c>
      <c r="I1062" t="s">
        <v>7</v>
      </c>
      <c r="J1062" t="s">
        <v>8</v>
      </c>
      <c r="K1062" t="s">
        <v>6963</v>
      </c>
      <c r="L1062" t="s">
        <v>8</v>
      </c>
      <c r="M1062" t="s">
        <v>6</v>
      </c>
      <c r="N1062" t="str">
        <f t="shared" si="126"/>
        <v>M</v>
      </c>
      <c r="O1062" t="s">
        <v>1436</v>
      </c>
      <c r="P1062" t="s">
        <v>1437</v>
      </c>
      <c r="Q1062" t="s">
        <v>476</v>
      </c>
      <c r="R1062">
        <v>4</v>
      </c>
      <c r="S1062">
        <f t="shared" si="127"/>
        <v>2020</v>
      </c>
      <c r="T1062" t="s">
        <v>12</v>
      </c>
      <c r="U1062">
        <v>1</v>
      </c>
      <c r="V1062" t="s">
        <v>658</v>
      </c>
      <c r="W1062">
        <f>VLOOKUP(Q1062,'PBT Tag Rates'!$A$6:$D$67,4,FALSE)</f>
        <v>0.98845608500000004</v>
      </c>
      <c r="X1062">
        <v>1</v>
      </c>
      <c r="Y1062" s="8">
        <f t="shared" si="128"/>
        <v>1.0058139534883721</v>
      </c>
      <c r="Z1062" s="10">
        <f>IFERROR(LOOKUP(H1062,{30,43,48,53,58,63,68,73,78,83,88,93,97},{42,47,52,57,62,67,72,77,82,87,92,99,100}),999)</f>
        <v>77</v>
      </c>
      <c r="AA1062" s="9">
        <f t="shared" si="129"/>
        <v>5.5878552971576232</v>
      </c>
      <c r="AB1062" s="9">
        <f>IFERROR(IF(I1062="AI",AA1062-VLOOKUP(Q1062,'PBT Tag Rates'!$A$6:$L$53,11,FALSE),AA1062-VLOOKUP(Q1062,'PBT Tag Rates'!$A$6:$L$53,12,FALSE)),0)</f>
        <v>5.5995340304621992</v>
      </c>
      <c r="AC1062" s="9">
        <f t="shared" si="130"/>
        <v>16.828626402541893</v>
      </c>
      <c r="AD1062" s="12" t="s">
        <v>1969</v>
      </c>
      <c r="AE1062" s="8"/>
    </row>
    <row r="1063" spans="1:31" x14ac:dyDescent="0.25">
      <c r="A1063" t="s">
        <v>2078</v>
      </c>
      <c r="B1063" t="s">
        <v>3801</v>
      </c>
      <c r="C1063" t="s">
        <v>475</v>
      </c>
      <c r="D1063" s="1">
        <v>45543</v>
      </c>
      <c r="E1063">
        <f t="shared" si="125"/>
        <v>18</v>
      </c>
      <c r="F1063" t="s">
        <v>14</v>
      </c>
      <c r="G1063">
        <v>730</v>
      </c>
      <c r="H1063">
        <f t="shared" si="124"/>
        <v>73</v>
      </c>
      <c r="I1063" t="s">
        <v>7</v>
      </c>
      <c r="J1063" t="s">
        <v>8</v>
      </c>
      <c r="K1063" t="s">
        <v>6964</v>
      </c>
      <c r="L1063" t="s">
        <v>8</v>
      </c>
      <c r="M1063" t="s">
        <v>14</v>
      </c>
      <c r="N1063" t="str">
        <f t="shared" si="126"/>
        <v>F</v>
      </c>
      <c r="O1063" t="s">
        <v>8</v>
      </c>
      <c r="P1063" t="s">
        <v>8</v>
      </c>
      <c r="Q1063" t="s">
        <v>11</v>
      </c>
      <c r="R1063" t="s">
        <v>8</v>
      </c>
      <c r="S1063" t="str">
        <f t="shared" si="127"/>
        <v>U</v>
      </c>
      <c r="T1063" t="s">
        <v>12</v>
      </c>
      <c r="U1063">
        <v>1</v>
      </c>
      <c r="V1063" t="s">
        <v>8</v>
      </c>
      <c r="W1063">
        <f>VLOOKUP(Q1063,'PBT Tag Rates'!$A$6:$D$67,4,FALSE)</f>
        <v>1</v>
      </c>
      <c r="X1063">
        <v>1</v>
      </c>
      <c r="Y1063" s="8">
        <f t="shared" si="128"/>
        <v>1</v>
      </c>
      <c r="Z1063" s="10">
        <f>IFERROR(LOOKUP(H1063,{30,43,48,53,58,63,68,73,78,83,88,93,97},{42,47,52,57,62,67,72,77,82,87,92,99,100}),999)</f>
        <v>77</v>
      </c>
      <c r="AA1063" s="9">
        <f t="shared" si="129"/>
        <v>5.5555555555555554</v>
      </c>
      <c r="AB1063" s="9">
        <f>IFERROR(IF(I1063="AI",AA1063-VLOOKUP(Q1063,'PBT Tag Rates'!$A$6:$L$53,11,FALSE),AA1063-VLOOKUP(Q1063,'PBT Tag Rates'!$A$6:$L$53,12,FALSE)),0)</f>
        <v>5.5142524290531805</v>
      </c>
      <c r="AC1063" s="9">
        <f t="shared" si="130"/>
        <v>16.572324324312643</v>
      </c>
      <c r="AD1063" s="12" t="s">
        <v>1969</v>
      </c>
      <c r="AE1063" s="8"/>
    </row>
    <row r="1064" spans="1:31" x14ac:dyDescent="0.25">
      <c r="A1064" t="s">
        <v>2078</v>
      </c>
      <c r="B1064" t="s">
        <v>3802</v>
      </c>
      <c r="C1064" t="s">
        <v>3803</v>
      </c>
      <c r="D1064" s="1">
        <v>45543</v>
      </c>
      <c r="E1064">
        <f t="shared" si="125"/>
        <v>18</v>
      </c>
      <c r="F1064" t="s">
        <v>6</v>
      </c>
      <c r="G1064">
        <v>680</v>
      </c>
      <c r="H1064">
        <f t="shared" si="124"/>
        <v>68</v>
      </c>
      <c r="I1064" t="s">
        <v>7</v>
      </c>
      <c r="J1064" t="s">
        <v>8</v>
      </c>
      <c r="K1064" t="s">
        <v>8</v>
      </c>
      <c r="L1064" t="s">
        <v>8</v>
      </c>
      <c r="M1064" t="s">
        <v>14</v>
      </c>
      <c r="N1064" t="str">
        <f t="shared" si="126"/>
        <v>F</v>
      </c>
      <c r="O1064" t="s">
        <v>373</v>
      </c>
      <c r="P1064" t="s">
        <v>374</v>
      </c>
      <c r="Q1064" t="s">
        <v>295</v>
      </c>
      <c r="R1064">
        <v>4</v>
      </c>
      <c r="S1064">
        <f t="shared" si="127"/>
        <v>2020</v>
      </c>
      <c r="T1064" t="s">
        <v>12</v>
      </c>
      <c r="U1064">
        <v>0.999999999999999</v>
      </c>
      <c r="V1064" t="s">
        <v>886</v>
      </c>
      <c r="W1064">
        <f>VLOOKUP(Q1064,'PBT Tag Rates'!$A$6:$D$67,4,FALSE)</f>
        <v>0.98961045999999997</v>
      </c>
      <c r="X1064">
        <v>1</v>
      </c>
      <c r="Y1064" s="8">
        <f t="shared" si="128"/>
        <v>1.0069930069930071</v>
      </c>
      <c r="Z1064" s="10">
        <f>IFERROR(LOOKUP(H1064,{30,43,48,53,58,63,68,73,78,83,88,93,97},{42,47,52,57,62,67,72,77,82,87,92,99,100}),999)</f>
        <v>72</v>
      </c>
      <c r="AA1064" s="9">
        <f t="shared" si="129"/>
        <v>5.594405594405595</v>
      </c>
      <c r="AB1064" s="9">
        <f>IFERROR(IF(I1064="AI",AA1064-VLOOKUP(Q1064,'PBT Tag Rates'!$A$6:$L$53,11,FALSE),AA1064-VLOOKUP(Q1064,'PBT Tag Rates'!$A$6:$L$53,12,FALSE)),0)</f>
        <v>5.6049042101942765</v>
      </c>
      <c r="AC1064" s="9">
        <f t="shared" si="130"/>
        <v>16.844765736267519</v>
      </c>
      <c r="AD1064" s="12" t="s">
        <v>1969</v>
      </c>
      <c r="AE1064" s="8"/>
    </row>
    <row r="1065" spans="1:31" x14ac:dyDescent="0.25">
      <c r="A1065" t="s">
        <v>2078</v>
      </c>
      <c r="B1065" t="s">
        <v>3804</v>
      </c>
      <c r="C1065" t="s">
        <v>3805</v>
      </c>
      <c r="D1065" s="1">
        <v>45543</v>
      </c>
      <c r="E1065">
        <f t="shared" si="125"/>
        <v>18</v>
      </c>
      <c r="F1065" t="s">
        <v>14</v>
      </c>
      <c r="G1065">
        <v>590</v>
      </c>
      <c r="H1065">
        <f t="shared" si="124"/>
        <v>59</v>
      </c>
      <c r="I1065" t="s">
        <v>9</v>
      </c>
      <c r="J1065">
        <v>1</v>
      </c>
      <c r="K1065" t="s">
        <v>8</v>
      </c>
      <c r="L1065" t="s">
        <v>8</v>
      </c>
      <c r="M1065" t="s">
        <v>6</v>
      </c>
      <c r="N1065" t="str">
        <f t="shared" si="126"/>
        <v>M</v>
      </c>
      <c r="O1065" t="s">
        <v>1176</v>
      </c>
      <c r="P1065" t="s">
        <v>1177</v>
      </c>
      <c r="Q1065" t="s">
        <v>940</v>
      </c>
      <c r="R1065">
        <v>3</v>
      </c>
      <c r="S1065">
        <f t="shared" si="127"/>
        <v>2021</v>
      </c>
      <c r="T1065" t="s">
        <v>12</v>
      </c>
      <c r="U1065">
        <v>1</v>
      </c>
      <c r="V1065" t="s">
        <v>941</v>
      </c>
      <c r="W1065">
        <f>VLOOKUP(Q1065,'PBT Tag Rates'!$A$6:$D$67,4,FALSE)</f>
        <v>0.98140000000000005</v>
      </c>
      <c r="X1065">
        <v>1</v>
      </c>
      <c r="Y1065" s="8">
        <f t="shared" si="128"/>
        <v>1.0138888888888888</v>
      </c>
      <c r="Z1065" s="10">
        <f>IFERROR(LOOKUP(H1065,{30,43,48,53,58,63,68,73,78,83,88,93,97},{42,47,52,57,62,67,72,77,82,87,92,99,100}),999)</f>
        <v>62</v>
      </c>
      <c r="AA1065" s="9">
        <f t="shared" si="129"/>
        <v>5.632716049382716</v>
      </c>
      <c r="AB1065" s="9">
        <f>IFERROR(IF(I1065="AI",AA1065-VLOOKUP(Q1065,'PBT Tag Rates'!$A$6:$L$53,11,FALSE),AA1065-VLOOKUP(Q1065,'PBT Tag Rates'!$A$6:$L$53,12,FALSE)),0)</f>
        <v>5.6516685661954327</v>
      </c>
      <c r="AC1065" s="9">
        <f t="shared" si="130"/>
        <v>16.98530955148815</v>
      </c>
      <c r="AD1065" s="12" t="s">
        <v>1969</v>
      </c>
      <c r="AE1065" s="8"/>
    </row>
    <row r="1066" spans="1:31" x14ac:dyDescent="0.25">
      <c r="A1066" t="s">
        <v>2078</v>
      </c>
      <c r="B1066" t="s">
        <v>3806</v>
      </c>
      <c r="C1066" t="s">
        <v>2018</v>
      </c>
      <c r="D1066" s="1">
        <v>45543</v>
      </c>
      <c r="E1066">
        <f t="shared" si="125"/>
        <v>18</v>
      </c>
      <c r="F1066" t="s">
        <v>6</v>
      </c>
      <c r="G1066">
        <v>610</v>
      </c>
      <c r="H1066">
        <f t="shared" si="124"/>
        <v>61</v>
      </c>
      <c r="I1066" t="s">
        <v>7</v>
      </c>
      <c r="J1066" t="s">
        <v>8</v>
      </c>
      <c r="K1066" t="s">
        <v>8</v>
      </c>
      <c r="L1066" t="s">
        <v>8</v>
      </c>
      <c r="M1066" t="s">
        <v>6</v>
      </c>
      <c r="N1066" t="str">
        <f t="shared" si="126"/>
        <v>M</v>
      </c>
      <c r="O1066" t="s">
        <v>7972</v>
      </c>
      <c r="P1066" t="s">
        <v>7973</v>
      </c>
      <c r="Q1066" t="s">
        <v>940</v>
      </c>
      <c r="R1066">
        <v>3</v>
      </c>
      <c r="S1066">
        <f t="shared" si="127"/>
        <v>2021</v>
      </c>
      <c r="T1066" t="s">
        <v>12</v>
      </c>
      <c r="U1066">
        <v>0.999999999999997</v>
      </c>
      <c r="V1066" t="s">
        <v>888</v>
      </c>
      <c r="W1066">
        <f>VLOOKUP(Q1066,'PBT Tag Rates'!$A$6:$D$67,4,FALSE)</f>
        <v>0.98140000000000005</v>
      </c>
      <c r="X1066">
        <v>1</v>
      </c>
      <c r="Y1066" s="8">
        <f t="shared" si="128"/>
        <v>1.0138888888888888</v>
      </c>
      <c r="Z1066" s="10">
        <f>IFERROR(LOOKUP(H1066,{30,43,48,53,58,63,68,73,78,83,88,93,97},{42,47,52,57,62,67,72,77,82,87,92,99,100}),999)</f>
        <v>62</v>
      </c>
      <c r="AA1066" s="9">
        <f t="shared" si="129"/>
        <v>5.632716049382716</v>
      </c>
      <c r="AB1066" s="9">
        <f>IFERROR(IF(I1066="AI",AA1066-VLOOKUP(Q1066,'PBT Tag Rates'!$A$6:$L$53,11,FALSE),AA1066-VLOOKUP(Q1066,'PBT Tag Rates'!$A$6:$L$53,12,FALSE)),0)</f>
        <v>5.6516685661954327</v>
      </c>
      <c r="AC1066" s="9">
        <f t="shared" si="130"/>
        <v>16.98530955148815</v>
      </c>
      <c r="AD1066" s="12" t="s">
        <v>1969</v>
      </c>
      <c r="AE1066" s="8"/>
    </row>
    <row r="1067" spans="1:31" x14ac:dyDescent="0.25">
      <c r="A1067" t="s">
        <v>2078</v>
      </c>
      <c r="B1067" t="s">
        <v>3807</v>
      </c>
      <c r="C1067" t="s">
        <v>3808</v>
      </c>
      <c r="D1067" s="1">
        <v>45543</v>
      </c>
      <c r="E1067">
        <f t="shared" si="125"/>
        <v>18</v>
      </c>
      <c r="F1067" t="s">
        <v>6</v>
      </c>
      <c r="G1067">
        <v>410</v>
      </c>
      <c r="H1067">
        <f t="shared" si="124"/>
        <v>41</v>
      </c>
      <c r="I1067" t="s">
        <v>9</v>
      </c>
      <c r="J1067">
        <v>1</v>
      </c>
      <c r="K1067" t="s">
        <v>8</v>
      </c>
      <c r="L1067" t="s">
        <v>8</v>
      </c>
      <c r="M1067" t="s">
        <v>6</v>
      </c>
      <c r="N1067" t="str">
        <f t="shared" si="126"/>
        <v>M</v>
      </c>
      <c r="O1067" t="s">
        <v>7547</v>
      </c>
      <c r="P1067" t="s">
        <v>7548</v>
      </c>
      <c r="Q1067" t="s">
        <v>7200</v>
      </c>
      <c r="R1067">
        <v>2</v>
      </c>
      <c r="S1067">
        <f t="shared" si="127"/>
        <v>2022</v>
      </c>
      <c r="T1067" t="s">
        <v>12</v>
      </c>
      <c r="U1067">
        <v>1</v>
      </c>
      <c r="V1067" t="s">
        <v>740</v>
      </c>
      <c r="W1067">
        <f>VLOOKUP(Q1067,'PBT Tag Rates'!$A$6:$D$67,4,FALSE)</f>
        <v>0.98</v>
      </c>
      <c r="X1067">
        <v>1</v>
      </c>
      <c r="Y1067" s="8">
        <f t="shared" si="128"/>
        <v>1</v>
      </c>
      <c r="Z1067" s="10">
        <f>IFERROR(LOOKUP(H1067,{30,43,48,53,58,63,68,73,78,83,88,93,97},{42,47,52,57,62,67,72,77,82,87,92,99,100}),999)</f>
        <v>42</v>
      </c>
      <c r="AA1067" s="9">
        <f t="shared" si="129"/>
        <v>5.5555555555555554</v>
      </c>
      <c r="AB1067" s="9">
        <f>IFERROR(IF(I1067="AI",AA1067-VLOOKUP(Q1067,'PBT Tag Rates'!$A$6:$L$53,11,FALSE),AA1067-VLOOKUP(Q1067,'PBT Tag Rates'!$A$6:$L$53,12,FALSE)),0)</f>
        <v>5.5759637188208613</v>
      </c>
      <c r="AC1067" s="9">
        <f t="shared" si="130"/>
        <v>16.757789085249826</v>
      </c>
      <c r="AD1067" s="12" t="s">
        <v>1969</v>
      </c>
      <c r="AE1067" s="8"/>
    </row>
    <row r="1068" spans="1:31" x14ac:dyDescent="0.25">
      <c r="A1068" t="s">
        <v>2078</v>
      </c>
      <c r="B1068" t="s">
        <v>3809</v>
      </c>
      <c r="C1068" t="s">
        <v>3810</v>
      </c>
      <c r="D1068" s="1">
        <v>45543</v>
      </c>
      <c r="E1068">
        <f t="shared" si="125"/>
        <v>18</v>
      </c>
      <c r="F1068" t="s">
        <v>6</v>
      </c>
      <c r="G1068">
        <v>650</v>
      </c>
      <c r="H1068">
        <f t="shared" si="124"/>
        <v>65</v>
      </c>
      <c r="I1068" t="s">
        <v>7</v>
      </c>
      <c r="J1068" t="s">
        <v>8</v>
      </c>
      <c r="K1068" t="s">
        <v>8</v>
      </c>
      <c r="L1068" t="s">
        <v>8</v>
      </c>
      <c r="M1068" t="s">
        <v>6</v>
      </c>
      <c r="N1068" t="str">
        <f t="shared" si="126"/>
        <v>M</v>
      </c>
      <c r="O1068" t="s">
        <v>7974</v>
      </c>
      <c r="P1068" t="s">
        <v>7975</v>
      </c>
      <c r="Q1068" t="s">
        <v>1610</v>
      </c>
      <c r="R1068">
        <v>3</v>
      </c>
      <c r="S1068">
        <f t="shared" si="127"/>
        <v>2021</v>
      </c>
      <c r="T1068" t="s">
        <v>12</v>
      </c>
      <c r="U1068">
        <v>1</v>
      </c>
      <c r="V1068" t="s">
        <v>658</v>
      </c>
      <c r="W1068">
        <f>VLOOKUP(Q1068,'PBT Tag Rates'!$A$6:$D$67,4,FALSE)</f>
        <v>0.98260000000000003</v>
      </c>
      <c r="X1068">
        <v>1</v>
      </c>
      <c r="Y1068" s="8">
        <f t="shared" si="128"/>
        <v>1</v>
      </c>
      <c r="Z1068" s="10">
        <f>IFERROR(LOOKUP(H1068,{30,43,48,53,58,63,68,73,78,83,88,93,97},{42,47,52,57,62,67,72,77,82,87,92,99,100}),999)</f>
        <v>67</v>
      </c>
      <c r="AA1068" s="9">
        <f t="shared" si="129"/>
        <v>5.5555555555555554</v>
      </c>
      <c r="AB1068" s="9">
        <f>IFERROR(IF(I1068="AI",AA1068-VLOOKUP(Q1068,'PBT Tag Rates'!$A$6:$L$53,11,FALSE),AA1068-VLOOKUP(Q1068,'PBT Tag Rates'!$A$6:$L$53,12,FALSE)),0)</f>
        <v>5.5732636768663637</v>
      </c>
      <c r="AC1068" s="9">
        <f t="shared" si="130"/>
        <v>16.749674481949583</v>
      </c>
      <c r="AD1068" s="12" t="s">
        <v>1969</v>
      </c>
      <c r="AE1068" s="8"/>
    </row>
    <row r="1069" spans="1:31" x14ac:dyDescent="0.25">
      <c r="A1069" t="s">
        <v>2078</v>
      </c>
      <c r="B1069" t="s">
        <v>3811</v>
      </c>
      <c r="C1069" t="s">
        <v>3812</v>
      </c>
      <c r="D1069" s="1">
        <v>45543</v>
      </c>
      <c r="E1069">
        <f t="shared" si="125"/>
        <v>18</v>
      </c>
      <c r="F1069" t="s">
        <v>6</v>
      </c>
      <c r="G1069">
        <v>670</v>
      </c>
      <c r="H1069">
        <f t="shared" si="124"/>
        <v>67</v>
      </c>
      <c r="I1069" t="s">
        <v>9</v>
      </c>
      <c r="J1069">
        <v>1</v>
      </c>
      <c r="K1069" t="s">
        <v>8</v>
      </c>
      <c r="L1069" t="s">
        <v>8</v>
      </c>
      <c r="M1069" t="s">
        <v>6</v>
      </c>
      <c r="N1069" t="str">
        <f t="shared" si="126"/>
        <v>M</v>
      </c>
      <c r="O1069" t="s">
        <v>1447</v>
      </c>
      <c r="P1069" t="s">
        <v>7527</v>
      </c>
      <c r="Q1069" t="s">
        <v>940</v>
      </c>
      <c r="R1069">
        <v>3</v>
      </c>
      <c r="S1069">
        <f t="shared" si="127"/>
        <v>2021</v>
      </c>
      <c r="T1069" t="s">
        <v>12</v>
      </c>
      <c r="U1069">
        <v>0.999999999999999</v>
      </c>
      <c r="V1069" t="s">
        <v>919</v>
      </c>
      <c r="W1069">
        <f>VLOOKUP(Q1069,'PBT Tag Rates'!$A$6:$D$67,4,FALSE)</f>
        <v>0.98140000000000005</v>
      </c>
      <c r="X1069">
        <v>1</v>
      </c>
      <c r="Y1069" s="8">
        <f t="shared" si="128"/>
        <v>1</v>
      </c>
      <c r="Z1069" s="10">
        <f>IFERROR(LOOKUP(H1069,{30,43,48,53,58,63,68,73,78,83,88,93,97},{42,47,52,57,62,67,72,77,82,87,92,99,100}),999)</f>
        <v>67</v>
      </c>
      <c r="AA1069" s="9">
        <f t="shared" si="129"/>
        <v>5.5555555555555554</v>
      </c>
      <c r="AB1069" s="9">
        <f>IFERROR(IF(I1069="AI",AA1069-VLOOKUP(Q1069,'PBT Tag Rates'!$A$6:$L$53,11,FALSE),AA1069-VLOOKUP(Q1069,'PBT Tag Rates'!$A$6:$L$53,12,FALSE)),0)</f>
        <v>5.5745080723682721</v>
      </c>
      <c r="AC1069" s="9">
        <f t="shared" si="130"/>
        <v>16.753414340817248</v>
      </c>
      <c r="AD1069" s="12" t="s">
        <v>1969</v>
      </c>
      <c r="AE1069" s="8"/>
    </row>
    <row r="1070" spans="1:31" x14ac:dyDescent="0.25">
      <c r="A1070" t="s">
        <v>2078</v>
      </c>
      <c r="B1070" t="s">
        <v>3813</v>
      </c>
      <c r="C1070" t="s">
        <v>2019</v>
      </c>
      <c r="D1070" s="1">
        <v>45543</v>
      </c>
      <c r="E1070">
        <f t="shared" si="125"/>
        <v>18</v>
      </c>
      <c r="F1070" t="s">
        <v>6</v>
      </c>
      <c r="G1070">
        <v>820</v>
      </c>
      <c r="H1070">
        <f t="shared" si="124"/>
        <v>82</v>
      </c>
      <c r="I1070" t="s">
        <v>7</v>
      </c>
      <c r="J1070" t="s">
        <v>8</v>
      </c>
      <c r="K1070" t="s">
        <v>6965</v>
      </c>
      <c r="L1070" t="s">
        <v>8</v>
      </c>
      <c r="M1070" t="s">
        <v>6</v>
      </c>
      <c r="N1070" t="str">
        <f t="shared" si="126"/>
        <v>M</v>
      </c>
      <c r="O1070" t="s">
        <v>7976</v>
      </c>
      <c r="P1070" t="s">
        <v>7977</v>
      </c>
      <c r="Q1070" t="s">
        <v>479</v>
      </c>
      <c r="R1070">
        <v>5</v>
      </c>
      <c r="S1070">
        <f t="shared" si="127"/>
        <v>2019</v>
      </c>
      <c r="T1070" t="s">
        <v>12</v>
      </c>
      <c r="U1070">
        <v>0.999999999999999</v>
      </c>
      <c r="V1070" t="s">
        <v>9062</v>
      </c>
      <c r="W1070">
        <f>VLOOKUP(Q1070,'PBT Tag Rates'!$A$6:$D$67,4,FALSE)</f>
        <v>0.96152300000000002</v>
      </c>
      <c r="X1070">
        <v>1</v>
      </c>
      <c r="Y1070" s="8">
        <f t="shared" si="128"/>
        <v>1</v>
      </c>
      <c r="Z1070" s="10">
        <f>IFERROR(LOOKUP(H1070,{30,43,48,53,58,63,68,73,78,83,88,93,97},{42,47,52,57,62,67,72,77,82,87,92,99,100}),999)</f>
        <v>82</v>
      </c>
      <c r="AA1070" s="9">
        <f t="shared" si="129"/>
        <v>5.5555555555555554</v>
      </c>
      <c r="AB1070" s="9">
        <f>IFERROR(IF(I1070="AI",AA1070-VLOOKUP(Q1070,'PBT Tag Rates'!$A$6:$L$53,11,FALSE),AA1070-VLOOKUP(Q1070,'PBT Tag Rates'!$A$6:$L$53,12,FALSE)),0)</f>
        <v>5.5955722790244691</v>
      </c>
      <c r="AC1070" s="9">
        <f t="shared" si="130"/>
        <v>16.816719905593647</v>
      </c>
      <c r="AD1070" s="12" t="s">
        <v>676</v>
      </c>
      <c r="AE1070" s="8"/>
    </row>
    <row r="1071" spans="1:31" x14ac:dyDescent="0.25">
      <c r="A1071" t="s">
        <v>2078</v>
      </c>
      <c r="B1071" t="s">
        <v>3814</v>
      </c>
      <c r="C1071" t="s">
        <v>3815</v>
      </c>
      <c r="D1071" s="1">
        <v>45543</v>
      </c>
      <c r="E1071">
        <f t="shared" si="125"/>
        <v>18</v>
      </c>
      <c r="F1071" t="s">
        <v>14</v>
      </c>
      <c r="G1071">
        <v>760</v>
      </c>
      <c r="H1071">
        <f t="shared" si="124"/>
        <v>76</v>
      </c>
      <c r="I1071" t="s">
        <v>9</v>
      </c>
      <c r="J1071">
        <v>1</v>
      </c>
      <c r="K1071" t="s">
        <v>6966</v>
      </c>
      <c r="L1071" t="s">
        <v>8</v>
      </c>
      <c r="M1071" t="s">
        <v>14</v>
      </c>
      <c r="N1071" t="str">
        <f t="shared" si="126"/>
        <v>F</v>
      </c>
      <c r="O1071" t="s">
        <v>1140</v>
      </c>
      <c r="P1071" t="s">
        <v>1269</v>
      </c>
      <c r="Q1071" t="s">
        <v>171</v>
      </c>
      <c r="R1071">
        <v>5</v>
      </c>
      <c r="S1071">
        <f t="shared" si="127"/>
        <v>2019</v>
      </c>
      <c r="T1071" t="s">
        <v>12</v>
      </c>
      <c r="U1071">
        <v>1</v>
      </c>
      <c r="V1071" t="s">
        <v>886</v>
      </c>
      <c r="W1071">
        <f>VLOOKUP(Q1071,'PBT Tag Rates'!$A$6:$D$67,4,FALSE)</f>
        <v>0.95971980899999998</v>
      </c>
      <c r="X1071">
        <v>1</v>
      </c>
      <c r="Y1071" s="8">
        <f t="shared" si="128"/>
        <v>1</v>
      </c>
      <c r="Z1071" s="10">
        <f>IFERROR(LOOKUP(H1071,{30,43,48,53,58,63,68,73,78,83,88,93,97},{42,47,52,57,62,67,72,77,82,87,92,99,100}),999)</f>
        <v>77</v>
      </c>
      <c r="AA1071" s="9">
        <f t="shared" si="129"/>
        <v>5.5555555555555554</v>
      </c>
      <c r="AB1071" s="9">
        <f>IFERROR(IF(I1071="AI",AA1071-VLOOKUP(Q1071,'PBT Tag Rates'!$A$6:$L$53,11,FALSE),AA1071-VLOOKUP(Q1071,'PBT Tag Rates'!$A$6:$L$53,12,FALSE)),0)</f>
        <v>5.5975263376757773</v>
      </c>
      <c r="AC1071" s="9">
        <f t="shared" si="130"/>
        <v>16.822592559073851</v>
      </c>
      <c r="AD1071" s="12" t="s">
        <v>1969</v>
      </c>
      <c r="AE1071" s="8"/>
    </row>
    <row r="1072" spans="1:31" x14ac:dyDescent="0.25">
      <c r="A1072" t="s">
        <v>2078</v>
      </c>
      <c r="B1072" t="s">
        <v>3816</v>
      </c>
      <c r="C1072" t="s">
        <v>3817</v>
      </c>
      <c r="D1072" s="1">
        <v>45543</v>
      </c>
      <c r="E1072">
        <f t="shared" si="125"/>
        <v>18</v>
      </c>
      <c r="F1072" t="s">
        <v>14</v>
      </c>
      <c r="G1072">
        <v>690</v>
      </c>
      <c r="H1072">
        <f t="shared" si="124"/>
        <v>69</v>
      </c>
      <c r="I1072" t="s">
        <v>7</v>
      </c>
      <c r="J1072" t="s">
        <v>8</v>
      </c>
      <c r="K1072" t="s">
        <v>8</v>
      </c>
      <c r="L1072" t="s">
        <v>8</v>
      </c>
      <c r="M1072" t="s">
        <v>14</v>
      </c>
      <c r="N1072" t="str">
        <f t="shared" si="126"/>
        <v>F</v>
      </c>
      <c r="O1072" t="s">
        <v>7978</v>
      </c>
      <c r="P1072" t="s">
        <v>7979</v>
      </c>
      <c r="Q1072" t="s">
        <v>1610</v>
      </c>
      <c r="R1072">
        <v>3</v>
      </c>
      <c r="S1072">
        <f t="shared" si="127"/>
        <v>2021</v>
      </c>
      <c r="T1072" t="s">
        <v>12</v>
      </c>
      <c r="U1072">
        <v>0.999999999999997</v>
      </c>
      <c r="V1072" t="s">
        <v>742</v>
      </c>
      <c r="W1072">
        <f>VLOOKUP(Q1072,'PBT Tag Rates'!$A$6:$D$67,4,FALSE)</f>
        <v>0.98260000000000003</v>
      </c>
      <c r="X1072">
        <v>1</v>
      </c>
      <c r="Y1072" s="8">
        <f t="shared" si="128"/>
        <v>1.0069930069930071</v>
      </c>
      <c r="Z1072" s="10">
        <f>IFERROR(LOOKUP(H1072,{30,43,48,53,58,63,68,73,78,83,88,93,97},{42,47,52,57,62,67,72,77,82,87,92,99,100}),999)</f>
        <v>72</v>
      </c>
      <c r="AA1072" s="9">
        <f t="shared" si="129"/>
        <v>5.594405594405595</v>
      </c>
      <c r="AB1072" s="9">
        <f>IFERROR(IF(I1072="AI",AA1072-VLOOKUP(Q1072,'PBT Tag Rates'!$A$6:$L$53,11,FALSE),AA1072-VLOOKUP(Q1072,'PBT Tag Rates'!$A$6:$L$53,12,FALSE)),0)</f>
        <v>5.6121137157164034</v>
      </c>
      <c r="AC1072" s="9">
        <f t="shared" si="130"/>
        <v>16.86643290969997</v>
      </c>
      <c r="AD1072" s="12" t="s">
        <v>1969</v>
      </c>
      <c r="AE1072" s="8"/>
    </row>
    <row r="1073" spans="1:31" x14ac:dyDescent="0.25">
      <c r="A1073" t="s">
        <v>2078</v>
      </c>
      <c r="B1073" t="s">
        <v>3818</v>
      </c>
      <c r="C1073" t="s">
        <v>3819</v>
      </c>
      <c r="D1073" s="1">
        <v>45543</v>
      </c>
      <c r="E1073">
        <f t="shared" si="125"/>
        <v>18</v>
      </c>
      <c r="F1073" t="s">
        <v>6</v>
      </c>
      <c r="G1073">
        <v>690</v>
      </c>
      <c r="H1073">
        <f t="shared" si="124"/>
        <v>69</v>
      </c>
      <c r="I1073" t="s">
        <v>7</v>
      </c>
      <c r="J1073" t="s">
        <v>8</v>
      </c>
      <c r="K1073" t="s">
        <v>8</v>
      </c>
      <c r="L1073" t="s">
        <v>8</v>
      </c>
      <c r="M1073" t="s">
        <v>6</v>
      </c>
      <c r="N1073" t="str">
        <f t="shared" si="126"/>
        <v>M</v>
      </c>
      <c r="O1073" t="s">
        <v>7590</v>
      </c>
      <c r="P1073" t="s">
        <v>7591</v>
      </c>
      <c r="Q1073" t="s">
        <v>295</v>
      </c>
      <c r="R1073">
        <v>4</v>
      </c>
      <c r="S1073">
        <f t="shared" si="127"/>
        <v>2020</v>
      </c>
      <c r="T1073" t="s">
        <v>12</v>
      </c>
      <c r="U1073">
        <v>0.999999999999998</v>
      </c>
      <c r="V1073" t="s">
        <v>886</v>
      </c>
      <c r="W1073">
        <f>VLOOKUP(Q1073,'PBT Tag Rates'!$A$6:$D$67,4,FALSE)</f>
        <v>0.98961045999999997</v>
      </c>
      <c r="X1073">
        <v>1</v>
      </c>
      <c r="Y1073" s="8">
        <f t="shared" si="128"/>
        <v>1.0057142857142858</v>
      </c>
      <c r="Z1073" s="10">
        <f>IFERROR(LOOKUP(H1073,{30,43,48,53,58,63,68,73,78,83,88,93,97},{42,47,52,57,62,67,72,77,82,87,92,99,100}),999)</f>
        <v>72</v>
      </c>
      <c r="AA1073" s="9">
        <f t="shared" si="129"/>
        <v>5.5873015873015879</v>
      </c>
      <c r="AB1073" s="9">
        <f>IFERROR(IF(I1073="AI",AA1073-VLOOKUP(Q1073,'PBT Tag Rates'!$A$6:$L$53,11,FALSE),AA1073-VLOOKUP(Q1073,'PBT Tag Rates'!$A$6:$L$53,12,FALSE)),0)</f>
        <v>5.5978002030902694</v>
      </c>
      <c r="AC1073" s="9">
        <f t="shared" si="130"/>
        <v>16.823415623764589</v>
      </c>
      <c r="AD1073" s="12" t="s">
        <v>1969</v>
      </c>
      <c r="AE1073" s="8"/>
    </row>
    <row r="1074" spans="1:31" x14ac:dyDescent="0.25">
      <c r="A1074" t="s">
        <v>2078</v>
      </c>
      <c r="B1074" t="s">
        <v>3820</v>
      </c>
      <c r="C1074" t="s">
        <v>3821</v>
      </c>
      <c r="D1074" s="1">
        <v>45543</v>
      </c>
      <c r="E1074">
        <f t="shared" si="125"/>
        <v>18</v>
      </c>
      <c r="F1074" t="s">
        <v>6</v>
      </c>
      <c r="G1074">
        <v>580</v>
      </c>
      <c r="H1074">
        <f t="shared" si="124"/>
        <v>58</v>
      </c>
      <c r="I1074" t="s">
        <v>9</v>
      </c>
      <c r="J1074">
        <v>1</v>
      </c>
      <c r="K1074" t="s">
        <v>8</v>
      </c>
      <c r="L1074" t="s">
        <v>8</v>
      </c>
      <c r="M1074" t="s">
        <v>6</v>
      </c>
      <c r="N1074" t="str">
        <f t="shared" si="126"/>
        <v>M</v>
      </c>
      <c r="O1074" t="s">
        <v>7980</v>
      </c>
      <c r="P1074" t="s">
        <v>7981</v>
      </c>
      <c r="Q1074" t="s">
        <v>940</v>
      </c>
      <c r="R1074">
        <v>3</v>
      </c>
      <c r="S1074">
        <f t="shared" si="127"/>
        <v>2021</v>
      </c>
      <c r="T1074" t="s">
        <v>12</v>
      </c>
      <c r="U1074">
        <v>0.999999999999996</v>
      </c>
      <c r="V1074" t="s">
        <v>949</v>
      </c>
      <c r="W1074">
        <f>VLOOKUP(Q1074,'PBT Tag Rates'!$A$6:$D$67,4,FALSE)</f>
        <v>0.98140000000000005</v>
      </c>
      <c r="X1074">
        <v>1</v>
      </c>
      <c r="Y1074" s="8">
        <f t="shared" si="128"/>
        <v>1.0138888888888888</v>
      </c>
      <c r="Z1074" s="10">
        <f>IFERROR(LOOKUP(H1074,{30,43,48,53,58,63,68,73,78,83,88,93,97},{42,47,52,57,62,67,72,77,82,87,92,99,100}),999)</f>
        <v>62</v>
      </c>
      <c r="AA1074" s="9">
        <f t="shared" si="129"/>
        <v>5.632716049382716</v>
      </c>
      <c r="AB1074" s="9">
        <f>IFERROR(IF(I1074="AI",AA1074-VLOOKUP(Q1074,'PBT Tag Rates'!$A$6:$L$53,11,FALSE),AA1074-VLOOKUP(Q1074,'PBT Tag Rates'!$A$6:$L$53,12,FALSE)),0)</f>
        <v>5.6516685661954327</v>
      </c>
      <c r="AC1074" s="9">
        <f t="shared" si="130"/>
        <v>16.98530955148815</v>
      </c>
      <c r="AD1074" s="12" t="s">
        <v>676</v>
      </c>
      <c r="AE1074" s="8"/>
    </row>
    <row r="1075" spans="1:31" x14ac:dyDescent="0.25">
      <c r="A1075" t="s">
        <v>2078</v>
      </c>
      <c r="B1075" t="s">
        <v>3822</v>
      </c>
      <c r="C1075" t="s">
        <v>3823</v>
      </c>
      <c r="D1075" s="1">
        <v>45543</v>
      </c>
      <c r="E1075">
        <f t="shared" si="125"/>
        <v>18</v>
      </c>
      <c r="F1075" t="s">
        <v>6</v>
      </c>
      <c r="G1075">
        <v>610</v>
      </c>
      <c r="H1075">
        <f t="shared" si="124"/>
        <v>61</v>
      </c>
      <c r="I1075" t="s">
        <v>7</v>
      </c>
      <c r="J1075" t="s">
        <v>8</v>
      </c>
      <c r="K1075" t="s">
        <v>8</v>
      </c>
      <c r="L1075" t="s">
        <v>8</v>
      </c>
      <c r="M1075" t="s">
        <v>6</v>
      </c>
      <c r="N1075" t="str">
        <f t="shared" si="126"/>
        <v>M</v>
      </c>
      <c r="O1075" t="s">
        <v>537</v>
      </c>
      <c r="P1075" t="s">
        <v>538</v>
      </c>
      <c r="Q1075" t="s">
        <v>295</v>
      </c>
      <c r="R1075">
        <v>4</v>
      </c>
      <c r="S1075">
        <f t="shared" si="127"/>
        <v>2020</v>
      </c>
      <c r="T1075" t="s">
        <v>12</v>
      </c>
      <c r="U1075">
        <v>0.999999999999999</v>
      </c>
      <c r="V1075" t="s">
        <v>892</v>
      </c>
      <c r="W1075">
        <f>VLOOKUP(Q1075,'PBT Tag Rates'!$A$6:$D$67,4,FALSE)</f>
        <v>0.98961045999999997</v>
      </c>
      <c r="X1075">
        <v>1</v>
      </c>
      <c r="Y1075" s="8">
        <f t="shared" si="128"/>
        <v>1.0138888888888888</v>
      </c>
      <c r="Z1075" s="10">
        <f>IFERROR(LOOKUP(H1075,{30,43,48,53,58,63,68,73,78,83,88,93,97},{42,47,52,57,62,67,72,77,82,87,92,99,100}),999)</f>
        <v>62</v>
      </c>
      <c r="AA1075" s="9">
        <f t="shared" si="129"/>
        <v>5.632716049382716</v>
      </c>
      <c r="AB1075" s="9">
        <f>IFERROR(IF(I1075="AI",AA1075-VLOOKUP(Q1075,'PBT Tag Rates'!$A$6:$L$53,11,FALSE),AA1075-VLOOKUP(Q1075,'PBT Tag Rates'!$A$6:$L$53,12,FALSE)),0)</f>
        <v>5.6432146651713975</v>
      </c>
      <c r="AC1075" s="9">
        <f t="shared" si="130"/>
        <v>16.959902519188034</v>
      </c>
      <c r="AD1075" s="12" t="s">
        <v>1969</v>
      </c>
      <c r="AE1075" s="8"/>
    </row>
    <row r="1076" spans="1:31" x14ac:dyDescent="0.25">
      <c r="A1076" t="s">
        <v>2078</v>
      </c>
      <c r="B1076" t="s">
        <v>3824</v>
      </c>
      <c r="C1076" t="s">
        <v>3825</v>
      </c>
      <c r="D1076" s="1">
        <v>45543</v>
      </c>
      <c r="E1076">
        <f t="shared" si="125"/>
        <v>18</v>
      </c>
      <c r="F1076" t="s">
        <v>6</v>
      </c>
      <c r="G1076">
        <v>590</v>
      </c>
      <c r="H1076">
        <f t="shared" si="124"/>
        <v>59</v>
      </c>
      <c r="I1076" t="s">
        <v>7</v>
      </c>
      <c r="J1076" t="s">
        <v>8</v>
      </c>
      <c r="K1076" t="s">
        <v>8</v>
      </c>
      <c r="L1076" t="s">
        <v>8</v>
      </c>
      <c r="M1076" t="s">
        <v>6</v>
      </c>
      <c r="N1076" t="str">
        <f t="shared" si="126"/>
        <v>M</v>
      </c>
      <c r="O1076" t="s">
        <v>7982</v>
      </c>
      <c r="P1076" t="s">
        <v>7983</v>
      </c>
      <c r="Q1076" t="s">
        <v>295</v>
      </c>
      <c r="R1076">
        <v>4</v>
      </c>
      <c r="S1076">
        <f t="shared" si="127"/>
        <v>2020</v>
      </c>
      <c r="T1076" t="s">
        <v>12</v>
      </c>
      <c r="U1076">
        <v>0.999999999999998</v>
      </c>
      <c r="V1076" t="s">
        <v>886</v>
      </c>
      <c r="W1076">
        <f>VLOOKUP(Q1076,'PBT Tag Rates'!$A$6:$D$67,4,FALSE)</f>
        <v>0.98961045999999997</v>
      </c>
      <c r="X1076">
        <v>1</v>
      </c>
      <c r="Y1076" s="8">
        <f t="shared" si="128"/>
        <v>1.0138888888888888</v>
      </c>
      <c r="Z1076" s="10">
        <f>IFERROR(LOOKUP(H1076,{30,43,48,53,58,63,68,73,78,83,88,93,97},{42,47,52,57,62,67,72,77,82,87,92,99,100}),999)</f>
        <v>62</v>
      </c>
      <c r="AA1076" s="9">
        <f t="shared" si="129"/>
        <v>5.632716049382716</v>
      </c>
      <c r="AB1076" s="9">
        <f>IFERROR(IF(I1076="AI",AA1076-VLOOKUP(Q1076,'PBT Tag Rates'!$A$6:$L$53,11,FALSE),AA1076-VLOOKUP(Q1076,'PBT Tag Rates'!$A$6:$L$53,12,FALSE)),0)</f>
        <v>5.6432146651713975</v>
      </c>
      <c r="AC1076" s="9">
        <f t="shared" si="130"/>
        <v>16.959902519188034</v>
      </c>
      <c r="AD1076" s="12" t="s">
        <v>1969</v>
      </c>
      <c r="AE1076" s="8"/>
    </row>
    <row r="1077" spans="1:31" x14ac:dyDescent="0.25">
      <c r="A1077" t="s">
        <v>2078</v>
      </c>
      <c r="B1077" t="s">
        <v>3826</v>
      </c>
      <c r="C1077" t="s">
        <v>3827</v>
      </c>
      <c r="D1077" s="1">
        <v>45543</v>
      </c>
      <c r="E1077">
        <f t="shared" si="125"/>
        <v>18</v>
      </c>
      <c r="F1077" t="s">
        <v>6</v>
      </c>
      <c r="G1077">
        <v>670</v>
      </c>
      <c r="H1077">
        <f t="shared" si="124"/>
        <v>67</v>
      </c>
      <c r="I1077" t="s">
        <v>7</v>
      </c>
      <c r="J1077" t="s">
        <v>8</v>
      </c>
      <c r="K1077" t="s">
        <v>8</v>
      </c>
      <c r="L1077" t="s">
        <v>8</v>
      </c>
      <c r="M1077" t="s">
        <v>6</v>
      </c>
      <c r="N1077" t="str">
        <f t="shared" si="126"/>
        <v>M</v>
      </c>
      <c r="O1077" t="s">
        <v>7274</v>
      </c>
      <c r="P1077" t="s">
        <v>7275</v>
      </c>
      <c r="Q1077" t="s">
        <v>940</v>
      </c>
      <c r="R1077">
        <v>3</v>
      </c>
      <c r="S1077">
        <f t="shared" si="127"/>
        <v>2021</v>
      </c>
      <c r="T1077" t="s">
        <v>12</v>
      </c>
      <c r="U1077">
        <v>1.00000000000001</v>
      </c>
      <c r="V1077" t="s">
        <v>892</v>
      </c>
      <c r="W1077">
        <f>VLOOKUP(Q1077,'PBT Tag Rates'!$A$6:$D$67,4,FALSE)</f>
        <v>0.98140000000000005</v>
      </c>
      <c r="X1077">
        <v>1</v>
      </c>
      <c r="Y1077" s="8">
        <f t="shared" si="128"/>
        <v>1</v>
      </c>
      <c r="Z1077" s="10">
        <f>IFERROR(LOOKUP(H1077,{30,43,48,53,58,63,68,73,78,83,88,93,97},{42,47,52,57,62,67,72,77,82,87,92,99,100}),999)</f>
        <v>67</v>
      </c>
      <c r="AA1077" s="9">
        <f t="shared" si="129"/>
        <v>5.5555555555555554</v>
      </c>
      <c r="AB1077" s="9">
        <f>IFERROR(IF(I1077="AI",AA1077-VLOOKUP(Q1077,'PBT Tag Rates'!$A$6:$L$53,11,FALSE),AA1077-VLOOKUP(Q1077,'PBT Tag Rates'!$A$6:$L$53,12,FALSE)),0)</f>
        <v>5.5745080723682721</v>
      </c>
      <c r="AC1077" s="9">
        <f t="shared" si="130"/>
        <v>16.753414340817248</v>
      </c>
      <c r="AD1077" s="12" t="s">
        <v>1969</v>
      </c>
      <c r="AE1077" s="8"/>
    </row>
    <row r="1078" spans="1:31" x14ac:dyDescent="0.25">
      <c r="A1078" t="s">
        <v>2078</v>
      </c>
      <c r="B1078" t="s">
        <v>3828</v>
      </c>
      <c r="C1078" t="s">
        <v>2020</v>
      </c>
      <c r="D1078" s="1">
        <v>45543</v>
      </c>
      <c r="E1078">
        <f t="shared" si="125"/>
        <v>18</v>
      </c>
      <c r="F1078" t="s">
        <v>6</v>
      </c>
      <c r="G1078">
        <v>760</v>
      </c>
      <c r="H1078">
        <f t="shared" si="124"/>
        <v>76</v>
      </c>
      <c r="I1078" t="s">
        <v>7</v>
      </c>
      <c r="J1078" t="s">
        <v>8</v>
      </c>
      <c r="K1078" t="s">
        <v>6967</v>
      </c>
      <c r="L1078" t="s">
        <v>8</v>
      </c>
      <c r="M1078" t="s">
        <v>6</v>
      </c>
      <c r="N1078" t="str">
        <f t="shared" si="126"/>
        <v>M</v>
      </c>
      <c r="O1078" t="s">
        <v>8</v>
      </c>
      <c r="P1078" t="s">
        <v>8</v>
      </c>
      <c r="Q1078" t="s">
        <v>11</v>
      </c>
      <c r="R1078" t="s">
        <v>8</v>
      </c>
      <c r="S1078" t="str">
        <f t="shared" si="127"/>
        <v>U</v>
      </c>
      <c r="T1078" t="s">
        <v>12</v>
      </c>
      <c r="U1078">
        <v>1</v>
      </c>
      <c r="V1078" t="s">
        <v>8</v>
      </c>
      <c r="W1078">
        <f>VLOOKUP(Q1078,'PBT Tag Rates'!$A$6:$D$67,4,FALSE)</f>
        <v>1</v>
      </c>
      <c r="X1078">
        <v>1</v>
      </c>
      <c r="Y1078" s="8">
        <f t="shared" si="128"/>
        <v>1.0058139534883721</v>
      </c>
      <c r="Z1078" s="10">
        <f>IFERROR(LOOKUP(H1078,{30,43,48,53,58,63,68,73,78,83,88,93,97},{42,47,52,57,62,67,72,77,82,87,92,99,100}),999)</f>
        <v>77</v>
      </c>
      <c r="AA1078" s="9">
        <f t="shared" si="129"/>
        <v>5.5878552971576232</v>
      </c>
      <c r="AB1078" s="9">
        <f>IFERROR(IF(I1078="AI",AA1078-VLOOKUP(Q1078,'PBT Tag Rates'!$A$6:$L$53,11,FALSE),AA1078-VLOOKUP(Q1078,'PBT Tag Rates'!$A$6:$L$53,12,FALSE)),0)</f>
        <v>5.5465521706552483</v>
      </c>
      <c r="AC1078" s="9">
        <f t="shared" si="130"/>
        <v>16.669396738081858</v>
      </c>
      <c r="AD1078" s="12" t="s">
        <v>1969</v>
      </c>
      <c r="AE1078" s="8"/>
    </row>
    <row r="1079" spans="1:31" x14ac:dyDescent="0.25">
      <c r="A1079" t="s">
        <v>2078</v>
      </c>
      <c r="B1079" t="s">
        <v>3829</v>
      </c>
      <c r="C1079" t="s">
        <v>3830</v>
      </c>
      <c r="D1079" s="1">
        <v>45543</v>
      </c>
      <c r="E1079">
        <f t="shared" si="125"/>
        <v>18</v>
      </c>
      <c r="F1079" t="s">
        <v>14</v>
      </c>
      <c r="G1079">
        <v>770</v>
      </c>
      <c r="H1079">
        <f t="shared" ref="H1079:H1142" si="131">G1079/10</f>
        <v>77</v>
      </c>
      <c r="I1079" t="s">
        <v>9</v>
      </c>
      <c r="J1079">
        <v>1</v>
      </c>
      <c r="K1079" t="s">
        <v>6968</v>
      </c>
      <c r="L1079" t="s">
        <v>8</v>
      </c>
      <c r="M1079" t="s">
        <v>14</v>
      </c>
      <c r="N1079" t="str">
        <f t="shared" si="126"/>
        <v>F</v>
      </c>
      <c r="O1079" t="s">
        <v>1580</v>
      </c>
      <c r="P1079" t="s">
        <v>7984</v>
      </c>
      <c r="Q1079" t="s">
        <v>295</v>
      </c>
      <c r="R1079">
        <v>4</v>
      </c>
      <c r="S1079">
        <f t="shared" si="127"/>
        <v>2020</v>
      </c>
      <c r="T1079" t="s">
        <v>12</v>
      </c>
      <c r="U1079">
        <v>1</v>
      </c>
      <c r="V1079" t="s">
        <v>892</v>
      </c>
      <c r="W1079">
        <f>VLOOKUP(Q1079,'PBT Tag Rates'!$A$6:$D$67,4,FALSE)</f>
        <v>0.98961045999999997</v>
      </c>
      <c r="X1079">
        <v>1</v>
      </c>
      <c r="Y1079" s="8">
        <f t="shared" si="128"/>
        <v>1</v>
      </c>
      <c r="Z1079" s="10">
        <f>IFERROR(LOOKUP(H1079,{30,43,48,53,58,63,68,73,78,83,88,93,97},{42,47,52,57,62,67,72,77,82,87,92,99,100}),999)</f>
        <v>77</v>
      </c>
      <c r="AA1079" s="9">
        <f t="shared" si="129"/>
        <v>5.5555555555555554</v>
      </c>
      <c r="AB1079" s="9">
        <f>IFERROR(IF(I1079="AI",AA1079-VLOOKUP(Q1079,'PBT Tag Rates'!$A$6:$L$53,11,FALSE),AA1079-VLOOKUP(Q1079,'PBT Tag Rates'!$A$6:$L$53,12,FALSE)),0)</f>
        <v>5.5660541713442369</v>
      </c>
      <c r="AC1079" s="9">
        <f t="shared" si="130"/>
        <v>16.728007308517132</v>
      </c>
      <c r="AD1079" s="12" t="s">
        <v>1969</v>
      </c>
      <c r="AE1079" s="8"/>
    </row>
    <row r="1080" spans="1:31" x14ac:dyDescent="0.25">
      <c r="A1080" t="s">
        <v>2078</v>
      </c>
      <c r="B1080" t="s">
        <v>3831</v>
      </c>
      <c r="C1080" t="s">
        <v>3832</v>
      </c>
      <c r="D1080" s="1">
        <v>45543</v>
      </c>
      <c r="E1080">
        <f t="shared" si="125"/>
        <v>18</v>
      </c>
      <c r="F1080" t="s">
        <v>6</v>
      </c>
      <c r="G1080">
        <v>670</v>
      </c>
      <c r="H1080">
        <f t="shared" si="131"/>
        <v>67</v>
      </c>
      <c r="I1080" t="s">
        <v>7</v>
      </c>
      <c r="J1080" t="s">
        <v>8</v>
      </c>
      <c r="K1080" t="s">
        <v>8</v>
      </c>
      <c r="L1080" t="s">
        <v>8</v>
      </c>
      <c r="M1080" t="s">
        <v>6</v>
      </c>
      <c r="N1080" t="str">
        <f t="shared" si="126"/>
        <v>M</v>
      </c>
      <c r="O1080" t="s">
        <v>8</v>
      </c>
      <c r="P1080" t="s">
        <v>8</v>
      </c>
      <c r="Q1080" t="s">
        <v>11</v>
      </c>
      <c r="R1080" t="s">
        <v>8</v>
      </c>
      <c r="S1080" t="str">
        <f t="shared" si="127"/>
        <v>U</v>
      </c>
      <c r="T1080" t="s">
        <v>12</v>
      </c>
      <c r="U1080">
        <v>1</v>
      </c>
      <c r="V1080" t="s">
        <v>8</v>
      </c>
      <c r="W1080">
        <f>VLOOKUP(Q1080,'PBT Tag Rates'!$A$6:$D$67,4,FALSE)</f>
        <v>1</v>
      </c>
      <c r="X1080">
        <v>1</v>
      </c>
      <c r="Y1080" s="8">
        <f t="shared" si="128"/>
        <v>1</v>
      </c>
      <c r="Z1080" s="10">
        <f>IFERROR(LOOKUP(H1080,{30,43,48,53,58,63,68,73,78,83,88,93,97},{42,47,52,57,62,67,72,77,82,87,92,99,100}),999)</f>
        <v>67</v>
      </c>
      <c r="AA1080" s="9">
        <f t="shared" si="129"/>
        <v>5.5555555555555554</v>
      </c>
      <c r="AB1080" s="9">
        <f>IFERROR(IF(I1080="AI",AA1080-VLOOKUP(Q1080,'PBT Tag Rates'!$A$6:$L$53,11,FALSE),AA1080-VLOOKUP(Q1080,'PBT Tag Rates'!$A$6:$L$53,12,FALSE)),0)</f>
        <v>5.5142524290531805</v>
      </c>
      <c r="AC1080" s="9">
        <f t="shared" si="130"/>
        <v>16.572324324312643</v>
      </c>
      <c r="AD1080" s="12" t="s">
        <v>1969</v>
      </c>
      <c r="AE1080" s="8"/>
    </row>
    <row r="1081" spans="1:31" x14ac:dyDescent="0.25">
      <c r="A1081" t="s">
        <v>2078</v>
      </c>
      <c r="B1081" t="s">
        <v>3833</v>
      </c>
      <c r="C1081" t="s">
        <v>3834</v>
      </c>
      <c r="D1081" s="1">
        <v>45543</v>
      </c>
      <c r="E1081">
        <f t="shared" si="125"/>
        <v>18</v>
      </c>
      <c r="F1081" t="s">
        <v>6</v>
      </c>
      <c r="G1081">
        <v>690</v>
      </c>
      <c r="H1081">
        <f t="shared" si="131"/>
        <v>69</v>
      </c>
      <c r="I1081" t="s">
        <v>7</v>
      </c>
      <c r="J1081" t="s">
        <v>8</v>
      </c>
      <c r="K1081" t="s">
        <v>8</v>
      </c>
      <c r="L1081" t="s">
        <v>8</v>
      </c>
      <c r="M1081" t="s">
        <v>6</v>
      </c>
      <c r="N1081" t="str">
        <f t="shared" si="126"/>
        <v>M</v>
      </c>
      <c r="O1081" t="s">
        <v>8</v>
      </c>
      <c r="P1081" t="s">
        <v>8</v>
      </c>
      <c r="Q1081" t="s">
        <v>11</v>
      </c>
      <c r="R1081" t="s">
        <v>8</v>
      </c>
      <c r="S1081" t="str">
        <f t="shared" si="127"/>
        <v>U</v>
      </c>
      <c r="T1081" t="s">
        <v>12</v>
      </c>
      <c r="U1081">
        <v>1</v>
      </c>
      <c r="V1081" t="s">
        <v>8</v>
      </c>
      <c r="W1081">
        <f>VLOOKUP(Q1081,'PBT Tag Rates'!$A$6:$D$67,4,FALSE)</f>
        <v>1</v>
      </c>
      <c r="X1081">
        <v>1</v>
      </c>
      <c r="Y1081" s="8">
        <f t="shared" si="128"/>
        <v>1.0057142857142858</v>
      </c>
      <c r="Z1081" s="10">
        <f>IFERROR(LOOKUP(H1081,{30,43,48,53,58,63,68,73,78,83,88,93,97},{42,47,52,57,62,67,72,77,82,87,92,99,100}),999)</f>
        <v>72</v>
      </c>
      <c r="AA1081" s="9">
        <f t="shared" si="129"/>
        <v>5.5873015873015879</v>
      </c>
      <c r="AB1081" s="9">
        <f>IFERROR(IF(I1081="AI",AA1081-VLOOKUP(Q1081,'PBT Tag Rates'!$A$6:$L$53,11,FALSE),AA1081-VLOOKUP(Q1081,'PBT Tag Rates'!$A$6:$L$53,12,FALSE)),0)</f>
        <v>5.545998460799213</v>
      </c>
      <c r="AC1081" s="9">
        <f t="shared" si="130"/>
        <v>16.6677326395601</v>
      </c>
      <c r="AD1081" s="12" t="s">
        <v>1969</v>
      </c>
      <c r="AE1081" s="8"/>
    </row>
    <row r="1082" spans="1:31" x14ac:dyDescent="0.25">
      <c r="A1082" t="s">
        <v>2078</v>
      </c>
      <c r="B1082" t="s">
        <v>3835</v>
      </c>
      <c r="C1082" t="s">
        <v>3836</v>
      </c>
      <c r="D1082" s="1">
        <v>45543</v>
      </c>
      <c r="E1082">
        <f t="shared" si="125"/>
        <v>18</v>
      </c>
      <c r="F1082" t="s">
        <v>6</v>
      </c>
      <c r="G1082">
        <v>560</v>
      </c>
      <c r="H1082">
        <f t="shared" si="131"/>
        <v>56</v>
      </c>
      <c r="I1082" t="s">
        <v>7</v>
      </c>
      <c r="J1082" t="s">
        <v>8</v>
      </c>
      <c r="K1082" t="s">
        <v>8</v>
      </c>
      <c r="L1082" t="s">
        <v>8</v>
      </c>
      <c r="M1082" t="s">
        <v>6</v>
      </c>
      <c r="N1082" t="str">
        <f t="shared" si="126"/>
        <v>M</v>
      </c>
      <c r="O1082" t="s">
        <v>7714</v>
      </c>
      <c r="P1082" t="s">
        <v>7715</v>
      </c>
      <c r="Q1082" t="s">
        <v>940</v>
      </c>
      <c r="R1082">
        <v>3</v>
      </c>
      <c r="S1082">
        <f t="shared" si="127"/>
        <v>2021</v>
      </c>
      <c r="T1082" t="s">
        <v>12</v>
      </c>
      <c r="U1082">
        <v>0.999999999999997</v>
      </c>
      <c r="V1082" t="s">
        <v>889</v>
      </c>
      <c r="W1082">
        <f>VLOOKUP(Q1082,'PBT Tag Rates'!$A$6:$D$67,4,FALSE)</f>
        <v>0.98140000000000005</v>
      </c>
      <c r="X1082">
        <v>1</v>
      </c>
      <c r="Y1082" s="8">
        <f t="shared" si="128"/>
        <v>1.03125</v>
      </c>
      <c r="Z1082" s="10">
        <f>IFERROR(LOOKUP(H1082,{30,43,48,53,58,63,68,73,78,83,88,93,97},{42,47,52,57,62,67,72,77,82,87,92,99,100}),999)</f>
        <v>57</v>
      </c>
      <c r="AA1082" s="9">
        <f t="shared" si="129"/>
        <v>5.729166666666667</v>
      </c>
      <c r="AB1082" s="9">
        <f>IFERROR(IF(I1082="AI",AA1082-VLOOKUP(Q1082,'PBT Tag Rates'!$A$6:$L$53,11,FALSE),AA1082-VLOOKUP(Q1082,'PBT Tag Rates'!$A$6:$L$53,12,FALSE)),0)</f>
        <v>5.7481191834793837</v>
      </c>
      <c r="AC1082" s="9">
        <f t="shared" si="130"/>
        <v>17.275178564826781</v>
      </c>
      <c r="AD1082" s="12" t="s">
        <v>1969</v>
      </c>
      <c r="AE1082" s="8"/>
    </row>
    <row r="1083" spans="1:31" x14ac:dyDescent="0.25">
      <c r="A1083" t="s">
        <v>2078</v>
      </c>
      <c r="B1083" t="s">
        <v>3837</v>
      </c>
      <c r="C1083" t="s">
        <v>3838</v>
      </c>
      <c r="D1083" s="1">
        <v>45543</v>
      </c>
      <c r="E1083">
        <f t="shared" si="125"/>
        <v>18</v>
      </c>
      <c r="F1083" t="s">
        <v>6</v>
      </c>
      <c r="G1083">
        <v>470</v>
      </c>
      <c r="H1083">
        <f t="shared" si="131"/>
        <v>47</v>
      </c>
      <c r="I1083" t="s">
        <v>9</v>
      </c>
      <c r="J1083">
        <v>1</v>
      </c>
      <c r="K1083" t="s">
        <v>8</v>
      </c>
      <c r="L1083" t="s">
        <v>8</v>
      </c>
      <c r="M1083" t="s">
        <v>6</v>
      </c>
      <c r="N1083" t="str">
        <f t="shared" si="126"/>
        <v>M</v>
      </c>
      <c r="O1083" t="s">
        <v>7392</v>
      </c>
      <c r="P1083" t="s">
        <v>7985</v>
      </c>
      <c r="Q1083" t="s">
        <v>7200</v>
      </c>
      <c r="R1083">
        <v>2</v>
      </c>
      <c r="S1083">
        <f t="shared" si="127"/>
        <v>2022</v>
      </c>
      <c r="T1083" t="s">
        <v>12</v>
      </c>
      <c r="U1083">
        <v>1</v>
      </c>
      <c r="V1083" t="s">
        <v>740</v>
      </c>
      <c r="W1083">
        <f>VLOOKUP(Q1083,'PBT Tag Rates'!$A$6:$D$67,4,FALSE)</f>
        <v>0.98</v>
      </c>
      <c r="X1083">
        <v>1</v>
      </c>
      <c r="Y1083" s="8">
        <f t="shared" si="128"/>
        <v>1</v>
      </c>
      <c r="Z1083" s="10">
        <f>IFERROR(LOOKUP(H1083,{30,43,48,53,58,63,68,73,78,83,88,93,97},{42,47,52,57,62,67,72,77,82,87,92,99,100}),999)</f>
        <v>47</v>
      </c>
      <c r="AA1083" s="9">
        <f t="shared" si="129"/>
        <v>5.5555555555555554</v>
      </c>
      <c r="AB1083" s="9">
        <f>IFERROR(IF(I1083="AI",AA1083-VLOOKUP(Q1083,'PBT Tag Rates'!$A$6:$L$53,11,FALSE),AA1083-VLOOKUP(Q1083,'PBT Tag Rates'!$A$6:$L$53,12,FALSE)),0)</f>
        <v>5.5759637188208613</v>
      </c>
      <c r="AC1083" s="9">
        <f t="shared" si="130"/>
        <v>16.757789085249826</v>
      </c>
      <c r="AD1083" s="12" t="s">
        <v>1969</v>
      </c>
      <c r="AE1083" s="8"/>
    </row>
    <row r="1084" spans="1:31" x14ac:dyDescent="0.25">
      <c r="A1084" t="s">
        <v>2078</v>
      </c>
      <c r="B1084" t="s">
        <v>3839</v>
      </c>
      <c r="C1084" t="s">
        <v>3840</v>
      </c>
      <c r="D1084" s="1">
        <v>45543</v>
      </c>
      <c r="E1084">
        <f t="shared" si="125"/>
        <v>18</v>
      </c>
      <c r="F1084" t="s">
        <v>14</v>
      </c>
      <c r="G1084">
        <v>820</v>
      </c>
      <c r="H1084">
        <f t="shared" si="131"/>
        <v>82</v>
      </c>
      <c r="I1084" t="s">
        <v>7</v>
      </c>
      <c r="J1084" t="s">
        <v>8</v>
      </c>
      <c r="K1084" t="s">
        <v>6969</v>
      </c>
      <c r="L1084" t="s">
        <v>8</v>
      </c>
      <c r="M1084" t="s">
        <v>14</v>
      </c>
      <c r="N1084" t="str">
        <f t="shared" si="126"/>
        <v>F</v>
      </c>
      <c r="O1084" t="s">
        <v>1656</v>
      </c>
      <c r="P1084" t="s">
        <v>1657</v>
      </c>
      <c r="Q1084" t="s">
        <v>476</v>
      </c>
      <c r="R1084">
        <v>4</v>
      </c>
      <c r="S1084">
        <f t="shared" si="127"/>
        <v>2020</v>
      </c>
      <c r="T1084" t="s">
        <v>12</v>
      </c>
      <c r="U1084">
        <v>0.999999999999998</v>
      </c>
      <c r="V1084" t="s">
        <v>741</v>
      </c>
      <c r="W1084">
        <f>VLOOKUP(Q1084,'PBT Tag Rates'!$A$6:$D$67,4,FALSE)</f>
        <v>0.98845608500000004</v>
      </c>
      <c r="X1084">
        <v>1</v>
      </c>
      <c r="Y1084" s="8">
        <f t="shared" si="128"/>
        <v>1</v>
      </c>
      <c r="Z1084" s="10">
        <f>IFERROR(LOOKUP(H1084,{30,43,48,53,58,63,68,73,78,83,88,93,97},{42,47,52,57,62,67,72,77,82,87,92,99,100}),999)</f>
        <v>82</v>
      </c>
      <c r="AA1084" s="9">
        <f t="shared" si="129"/>
        <v>5.5555555555555554</v>
      </c>
      <c r="AB1084" s="9">
        <f>IFERROR(IF(I1084="AI",AA1084-VLOOKUP(Q1084,'PBT Tag Rates'!$A$6:$L$53,11,FALSE),AA1084-VLOOKUP(Q1084,'PBT Tag Rates'!$A$6:$L$53,12,FALSE)),0)</f>
        <v>5.5672342888601314</v>
      </c>
      <c r="AC1084" s="9">
        <f t="shared" si="130"/>
        <v>16.731553988772674</v>
      </c>
      <c r="AD1084" s="12" t="s">
        <v>1969</v>
      </c>
      <c r="AE1084" s="8"/>
    </row>
    <row r="1085" spans="1:31" x14ac:dyDescent="0.25">
      <c r="A1085" t="s">
        <v>2078</v>
      </c>
      <c r="B1085" t="s">
        <v>3841</v>
      </c>
      <c r="C1085" t="s">
        <v>3842</v>
      </c>
      <c r="D1085" s="1">
        <v>45543</v>
      </c>
      <c r="E1085">
        <f t="shared" si="125"/>
        <v>18</v>
      </c>
      <c r="F1085" t="s">
        <v>14</v>
      </c>
      <c r="G1085">
        <v>750</v>
      </c>
      <c r="H1085">
        <f t="shared" si="131"/>
        <v>75</v>
      </c>
      <c r="I1085" t="s">
        <v>7</v>
      </c>
      <c r="J1085" t="s">
        <v>8</v>
      </c>
      <c r="K1085" t="s">
        <v>6970</v>
      </c>
      <c r="L1085" t="s">
        <v>8</v>
      </c>
      <c r="M1085" t="s">
        <v>14</v>
      </c>
      <c r="N1085" t="str">
        <f t="shared" si="126"/>
        <v>F</v>
      </c>
      <c r="O1085" t="s">
        <v>8</v>
      </c>
      <c r="P1085" t="s">
        <v>8</v>
      </c>
      <c r="Q1085" t="s">
        <v>11</v>
      </c>
      <c r="R1085" t="s">
        <v>8</v>
      </c>
      <c r="S1085" t="str">
        <f t="shared" si="127"/>
        <v>U</v>
      </c>
      <c r="T1085" t="s">
        <v>12</v>
      </c>
      <c r="U1085">
        <v>1</v>
      </c>
      <c r="V1085" t="s">
        <v>8</v>
      </c>
      <c r="W1085">
        <f>VLOOKUP(Q1085,'PBT Tag Rates'!$A$6:$D$67,4,FALSE)</f>
        <v>1</v>
      </c>
      <c r="X1085">
        <v>1</v>
      </c>
      <c r="Y1085" s="8">
        <f t="shared" si="128"/>
        <v>1</v>
      </c>
      <c r="Z1085" s="10">
        <f>IFERROR(LOOKUP(H1085,{30,43,48,53,58,63,68,73,78,83,88,93,97},{42,47,52,57,62,67,72,77,82,87,92,99,100}),999)</f>
        <v>77</v>
      </c>
      <c r="AA1085" s="9">
        <f t="shared" si="129"/>
        <v>5.5555555555555554</v>
      </c>
      <c r="AB1085" s="9">
        <f>IFERROR(IF(I1085="AI",AA1085-VLOOKUP(Q1085,'PBT Tag Rates'!$A$6:$L$53,11,FALSE),AA1085-VLOOKUP(Q1085,'PBT Tag Rates'!$A$6:$L$53,12,FALSE)),0)</f>
        <v>5.5142524290531805</v>
      </c>
      <c r="AC1085" s="9">
        <f t="shared" si="130"/>
        <v>16.572324324312643</v>
      </c>
      <c r="AD1085" s="12" t="s">
        <v>1970</v>
      </c>
      <c r="AE1085" s="8"/>
    </row>
    <row r="1086" spans="1:31" x14ac:dyDescent="0.25">
      <c r="A1086" t="s">
        <v>2078</v>
      </c>
      <c r="B1086" t="s">
        <v>3843</v>
      </c>
      <c r="C1086" t="s">
        <v>3844</v>
      </c>
      <c r="D1086" s="1">
        <v>45543</v>
      </c>
      <c r="E1086">
        <f t="shared" si="125"/>
        <v>18</v>
      </c>
      <c r="F1086" t="s">
        <v>14</v>
      </c>
      <c r="G1086">
        <v>750</v>
      </c>
      <c r="H1086">
        <f t="shared" si="131"/>
        <v>75</v>
      </c>
      <c r="I1086" t="s">
        <v>9</v>
      </c>
      <c r="J1086">
        <v>1</v>
      </c>
      <c r="K1086" t="s">
        <v>6971</v>
      </c>
      <c r="L1086" t="s">
        <v>8</v>
      </c>
      <c r="M1086" t="s">
        <v>14</v>
      </c>
      <c r="N1086" t="str">
        <f t="shared" si="126"/>
        <v>F</v>
      </c>
      <c r="O1086" t="s">
        <v>400</v>
      </c>
      <c r="P1086" t="s">
        <v>1027</v>
      </c>
      <c r="Q1086" t="s">
        <v>171</v>
      </c>
      <c r="R1086">
        <v>5</v>
      </c>
      <c r="S1086">
        <f t="shared" si="127"/>
        <v>2019</v>
      </c>
      <c r="T1086" t="s">
        <v>12</v>
      </c>
      <c r="U1086">
        <v>1</v>
      </c>
      <c r="V1086" t="s">
        <v>889</v>
      </c>
      <c r="W1086">
        <f>VLOOKUP(Q1086,'PBT Tag Rates'!$A$6:$D$67,4,FALSE)</f>
        <v>0.95971980899999998</v>
      </c>
      <c r="X1086">
        <v>1</v>
      </c>
      <c r="Y1086" s="8">
        <f t="shared" si="128"/>
        <v>1</v>
      </c>
      <c r="Z1086" s="10">
        <f>IFERROR(LOOKUP(H1086,{30,43,48,53,58,63,68,73,78,83,88,93,97},{42,47,52,57,62,67,72,77,82,87,92,99,100}),999)</f>
        <v>77</v>
      </c>
      <c r="AA1086" s="9">
        <f t="shared" si="129"/>
        <v>5.5555555555555554</v>
      </c>
      <c r="AB1086" s="9">
        <f>IFERROR(IF(I1086="AI",AA1086-VLOOKUP(Q1086,'PBT Tag Rates'!$A$6:$L$53,11,FALSE),AA1086-VLOOKUP(Q1086,'PBT Tag Rates'!$A$6:$L$53,12,FALSE)),0)</f>
        <v>5.5975263376757773</v>
      </c>
      <c r="AC1086" s="9">
        <f t="shared" si="130"/>
        <v>16.822592559073851</v>
      </c>
      <c r="AD1086" s="12" t="s">
        <v>1969</v>
      </c>
      <c r="AE1086" s="8"/>
    </row>
    <row r="1087" spans="1:31" x14ac:dyDescent="0.25">
      <c r="A1087" t="s">
        <v>2078</v>
      </c>
      <c r="B1087" t="s">
        <v>3845</v>
      </c>
      <c r="C1087" t="s">
        <v>3846</v>
      </c>
      <c r="D1087" s="1">
        <v>45543</v>
      </c>
      <c r="E1087">
        <f t="shared" si="125"/>
        <v>18</v>
      </c>
      <c r="F1087" t="s">
        <v>14</v>
      </c>
      <c r="G1087">
        <v>750</v>
      </c>
      <c r="H1087">
        <f t="shared" si="131"/>
        <v>75</v>
      </c>
      <c r="I1087" t="s">
        <v>9</v>
      </c>
      <c r="J1087">
        <v>1</v>
      </c>
      <c r="K1087" t="s">
        <v>6972</v>
      </c>
      <c r="L1087" t="s">
        <v>8</v>
      </c>
      <c r="M1087" t="s">
        <v>14</v>
      </c>
      <c r="N1087" t="str">
        <f t="shared" si="126"/>
        <v>F</v>
      </c>
      <c r="O1087" t="s">
        <v>7986</v>
      </c>
      <c r="P1087" t="s">
        <v>7987</v>
      </c>
      <c r="Q1087" t="s">
        <v>476</v>
      </c>
      <c r="R1087">
        <v>4</v>
      </c>
      <c r="S1087">
        <f t="shared" si="127"/>
        <v>2020</v>
      </c>
      <c r="T1087" t="s">
        <v>12</v>
      </c>
      <c r="U1087">
        <v>0.999999999999997</v>
      </c>
      <c r="V1087" t="s">
        <v>741</v>
      </c>
      <c r="W1087">
        <f>VLOOKUP(Q1087,'PBT Tag Rates'!$A$6:$D$67,4,FALSE)</f>
        <v>0.98845608500000004</v>
      </c>
      <c r="X1087">
        <v>1</v>
      </c>
      <c r="Y1087" s="8">
        <f t="shared" si="128"/>
        <v>1</v>
      </c>
      <c r="Z1087" s="10">
        <f>IFERROR(LOOKUP(H1087,{30,43,48,53,58,63,68,73,78,83,88,93,97},{42,47,52,57,62,67,72,77,82,87,92,99,100}),999)</f>
        <v>77</v>
      </c>
      <c r="AA1087" s="9">
        <f t="shared" si="129"/>
        <v>5.5555555555555554</v>
      </c>
      <c r="AB1087" s="9">
        <f>IFERROR(IF(I1087="AI",AA1087-VLOOKUP(Q1087,'PBT Tag Rates'!$A$6:$L$53,11,FALSE),AA1087-VLOOKUP(Q1087,'PBT Tag Rates'!$A$6:$L$53,12,FALSE)),0)</f>
        <v>5.5672342888601314</v>
      </c>
      <c r="AC1087" s="9">
        <f t="shared" si="130"/>
        <v>16.731553988772674</v>
      </c>
      <c r="AD1087" s="12" t="s">
        <v>1969</v>
      </c>
      <c r="AE1087" s="8"/>
    </row>
    <row r="1088" spans="1:31" x14ac:dyDescent="0.25">
      <c r="A1088" t="s">
        <v>2078</v>
      </c>
      <c r="B1088" t="s">
        <v>3847</v>
      </c>
      <c r="C1088" t="s">
        <v>3848</v>
      </c>
      <c r="D1088" s="1">
        <v>45543</v>
      </c>
      <c r="E1088">
        <f t="shared" si="125"/>
        <v>18</v>
      </c>
      <c r="F1088" t="s">
        <v>14</v>
      </c>
      <c r="G1088">
        <v>690</v>
      </c>
      <c r="H1088">
        <f t="shared" si="131"/>
        <v>69</v>
      </c>
      <c r="I1088" t="s">
        <v>9</v>
      </c>
      <c r="J1088">
        <v>1</v>
      </c>
      <c r="K1088" t="s">
        <v>8</v>
      </c>
      <c r="L1088" t="s">
        <v>8</v>
      </c>
      <c r="M1088" t="s">
        <v>14</v>
      </c>
      <c r="N1088" t="str">
        <f t="shared" si="126"/>
        <v>F</v>
      </c>
      <c r="O1088" t="s">
        <v>1741</v>
      </c>
      <c r="P1088" t="s">
        <v>7262</v>
      </c>
      <c r="Q1088" t="s">
        <v>295</v>
      </c>
      <c r="R1088">
        <v>4</v>
      </c>
      <c r="S1088">
        <f t="shared" si="127"/>
        <v>2020</v>
      </c>
      <c r="T1088" t="s">
        <v>12</v>
      </c>
      <c r="U1088">
        <v>0.999999999999997</v>
      </c>
      <c r="V1088" t="s">
        <v>892</v>
      </c>
      <c r="W1088">
        <f>VLOOKUP(Q1088,'PBT Tag Rates'!$A$6:$D$67,4,FALSE)</f>
        <v>0.98961045999999997</v>
      </c>
      <c r="X1088">
        <v>1</v>
      </c>
      <c r="Y1088" s="8">
        <f t="shared" si="128"/>
        <v>1.0069930069930071</v>
      </c>
      <c r="Z1088" s="10">
        <f>IFERROR(LOOKUP(H1088,{30,43,48,53,58,63,68,73,78,83,88,93,97},{42,47,52,57,62,67,72,77,82,87,92,99,100}),999)</f>
        <v>72</v>
      </c>
      <c r="AA1088" s="9">
        <f t="shared" si="129"/>
        <v>5.594405594405595</v>
      </c>
      <c r="AB1088" s="9">
        <f>IFERROR(IF(I1088="AI",AA1088-VLOOKUP(Q1088,'PBT Tag Rates'!$A$6:$L$53,11,FALSE),AA1088-VLOOKUP(Q1088,'PBT Tag Rates'!$A$6:$L$53,12,FALSE)),0)</f>
        <v>5.6049042101942765</v>
      </c>
      <c r="AC1088" s="9">
        <f t="shared" si="130"/>
        <v>16.844765736267519</v>
      </c>
      <c r="AD1088" s="12" t="s">
        <v>1969</v>
      </c>
      <c r="AE1088" s="8"/>
    </row>
    <row r="1089" spans="1:31" x14ac:dyDescent="0.25">
      <c r="A1089" t="s">
        <v>2078</v>
      </c>
      <c r="B1089" t="s">
        <v>3849</v>
      </c>
      <c r="C1089" t="s">
        <v>2021</v>
      </c>
      <c r="D1089" s="1">
        <v>45543</v>
      </c>
      <c r="E1089">
        <f t="shared" si="125"/>
        <v>18</v>
      </c>
      <c r="F1089" t="s">
        <v>14</v>
      </c>
      <c r="G1089">
        <v>740</v>
      </c>
      <c r="H1089">
        <f t="shared" si="131"/>
        <v>74</v>
      </c>
      <c r="I1089" t="s">
        <v>7</v>
      </c>
      <c r="J1089" t="s">
        <v>8</v>
      </c>
      <c r="K1089" t="s">
        <v>6973</v>
      </c>
      <c r="L1089" t="s">
        <v>8</v>
      </c>
      <c r="M1089" t="s">
        <v>14</v>
      </c>
      <c r="N1089" t="str">
        <f t="shared" si="126"/>
        <v>F</v>
      </c>
      <c r="O1089" t="s">
        <v>1666</v>
      </c>
      <c r="P1089" t="s">
        <v>1667</v>
      </c>
      <c r="Q1089" t="s">
        <v>295</v>
      </c>
      <c r="R1089">
        <v>4</v>
      </c>
      <c r="S1089">
        <f t="shared" si="127"/>
        <v>2020</v>
      </c>
      <c r="T1089" t="s">
        <v>12</v>
      </c>
      <c r="U1089">
        <v>1</v>
      </c>
      <c r="V1089" t="s">
        <v>893</v>
      </c>
      <c r="W1089">
        <f>VLOOKUP(Q1089,'PBT Tag Rates'!$A$6:$D$67,4,FALSE)</f>
        <v>0.98961045999999997</v>
      </c>
      <c r="X1089">
        <v>1</v>
      </c>
      <c r="Y1089" s="8">
        <f t="shared" si="128"/>
        <v>1</v>
      </c>
      <c r="Z1089" s="10">
        <f>IFERROR(LOOKUP(H1089,{30,43,48,53,58,63,68,73,78,83,88,93,97},{42,47,52,57,62,67,72,77,82,87,92,99,100}),999)</f>
        <v>77</v>
      </c>
      <c r="AA1089" s="9">
        <f t="shared" si="129"/>
        <v>5.5555555555555554</v>
      </c>
      <c r="AB1089" s="9">
        <f>IFERROR(IF(I1089="AI",AA1089-VLOOKUP(Q1089,'PBT Tag Rates'!$A$6:$L$53,11,FALSE),AA1089-VLOOKUP(Q1089,'PBT Tag Rates'!$A$6:$L$53,12,FALSE)),0)</f>
        <v>5.5660541713442369</v>
      </c>
      <c r="AC1089" s="9">
        <f t="shared" si="130"/>
        <v>16.728007308517132</v>
      </c>
      <c r="AD1089" s="12" t="s">
        <v>1969</v>
      </c>
      <c r="AE1089" s="8"/>
    </row>
    <row r="1090" spans="1:31" x14ac:dyDescent="0.25">
      <c r="A1090" t="s">
        <v>2078</v>
      </c>
      <c r="B1090" t="s">
        <v>3850</v>
      </c>
      <c r="C1090" t="s">
        <v>477</v>
      </c>
      <c r="D1090" s="1">
        <v>45543</v>
      </c>
      <c r="E1090">
        <f t="shared" si="125"/>
        <v>18</v>
      </c>
      <c r="F1090" t="s">
        <v>6</v>
      </c>
      <c r="G1090">
        <v>670</v>
      </c>
      <c r="H1090">
        <f t="shared" si="131"/>
        <v>67</v>
      </c>
      <c r="I1090" t="s">
        <v>9</v>
      </c>
      <c r="J1090">
        <v>1</v>
      </c>
      <c r="K1090" t="s">
        <v>8</v>
      </c>
      <c r="L1090" t="s">
        <v>8</v>
      </c>
      <c r="M1090" t="s">
        <v>6</v>
      </c>
      <c r="N1090" t="str">
        <f t="shared" si="126"/>
        <v>M</v>
      </c>
      <c r="O1090" t="s">
        <v>1329</v>
      </c>
      <c r="P1090" t="s">
        <v>7988</v>
      </c>
      <c r="Q1090" t="s">
        <v>940</v>
      </c>
      <c r="R1090">
        <v>3</v>
      </c>
      <c r="S1090">
        <f t="shared" si="127"/>
        <v>2021</v>
      </c>
      <c r="T1090" t="s">
        <v>12</v>
      </c>
      <c r="U1090">
        <v>1</v>
      </c>
      <c r="V1090" t="s">
        <v>886</v>
      </c>
      <c r="W1090">
        <f>VLOOKUP(Q1090,'PBT Tag Rates'!$A$6:$D$67,4,FALSE)</f>
        <v>0.98140000000000005</v>
      </c>
      <c r="X1090">
        <v>1</v>
      </c>
      <c r="Y1090" s="8">
        <f t="shared" si="128"/>
        <v>1</v>
      </c>
      <c r="Z1090" s="10">
        <f>IFERROR(LOOKUP(H1090,{30,43,48,53,58,63,68,73,78,83,88,93,97},{42,47,52,57,62,67,72,77,82,87,92,99,100}),999)</f>
        <v>67</v>
      </c>
      <c r="AA1090" s="9">
        <f t="shared" si="129"/>
        <v>5.5555555555555554</v>
      </c>
      <c r="AB1090" s="9">
        <f>IFERROR(IF(I1090="AI",AA1090-VLOOKUP(Q1090,'PBT Tag Rates'!$A$6:$L$53,11,FALSE),AA1090-VLOOKUP(Q1090,'PBT Tag Rates'!$A$6:$L$53,12,FALSE)),0)</f>
        <v>5.5745080723682721</v>
      </c>
      <c r="AC1090" s="9">
        <f t="shared" si="130"/>
        <v>16.753414340817248</v>
      </c>
      <c r="AD1090" s="12" t="s">
        <v>1969</v>
      </c>
      <c r="AE1090" s="8"/>
    </row>
    <row r="1091" spans="1:31" x14ac:dyDescent="0.25">
      <c r="A1091" t="s">
        <v>2078</v>
      </c>
      <c r="B1091" t="s">
        <v>3851</v>
      </c>
      <c r="C1091" t="s">
        <v>3852</v>
      </c>
      <c r="D1091" s="1">
        <v>45543</v>
      </c>
      <c r="E1091">
        <f t="shared" si="125"/>
        <v>18</v>
      </c>
      <c r="F1091" t="s">
        <v>14</v>
      </c>
      <c r="G1091">
        <v>740</v>
      </c>
      <c r="H1091">
        <f t="shared" si="131"/>
        <v>74</v>
      </c>
      <c r="I1091" t="s">
        <v>9</v>
      </c>
      <c r="J1091">
        <v>1</v>
      </c>
      <c r="K1091" t="s">
        <v>6974</v>
      </c>
      <c r="L1091" t="s">
        <v>8</v>
      </c>
      <c r="M1091" t="s">
        <v>14</v>
      </c>
      <c r="N1091" t="str">
        <f t="shared" si="126"/>
        <v>F</v>
      </c>
      <c r="O1091" t="s">
        <v>1509</v>
      </c>
      <c r="P1091" t="s">
        <v>1510</v>
      </c>
      <c r="Q1091" t="s">
        <v>295</v>
      </c>
      <c r="R1091">
        <v>4</v>
      </c>
      <c r="S1091">
        <f t="shared" si="127"/>
        <v>2020</v>
      </c>
      <c r="T1091" t="s">
        <v>12</v>
      </c>
      <c r="U1091">
        <v>1</v>
      </c>
      <c r="V1091" t="s">
        <v>949</v>
      </c>
      <c r="W1091">
        <f>VLOOKUP(Q1091,'PBT Tag Rates'!$A$6:$D$67,4,FALSE)</f>
        <v>0.98961045999999997</v>
      </c>
      <c r="X1091">
        <v>1</v>
      </c>
      <c r="Y1091" s="8">
        <f t="shared" si="128"/>
        <v>1</v>
      </c>
      <c r="Z1091" s="10">
        <f>IFERROR(LOOKUP(H1091,{30,43,48,53,58,63,68,73,78,83,88,93,97},{42,47,52,57,62,67,72,77,82,87,92,99,100}),999)</f>
        <v>77</v>
      </c>
      <c r="AA1091" s="9">
        <f t="shared" si="129"/>
        <v>5.5555555555555554</v>
      </c>
      <c r="AB1091" s="9">
        <f>IFERROR(IF(I1091="AI",AA1091-VLOOKUP(Q1091,'PBT Tag Rates'!$A$6:$L$53,11,FALSE),AA1091-VLOOKUP(Q1091,'PBT Tag Rates'!$A$6:$L$53,12,FALSE)),0)</f>
        <v>5.5660541713442369</v>
      </c>
      <c r="AC1091" s="9">
        <f t="shared" si="130"/>
        <v>16.728007308517132</v>
      </c>
      <c r="AD1091" s="12" t="s">
        <v>676</v>
      </c>
      <c r="AE1091" s="8"/>
    </row>
    <row r="1092" spans="1:31" x14ac:dyDescent="0.25">
      <c r="A1092" t="s">
        <v>2078</v>
      </c>
      <c r="B1092" t="s">
        <v>3853</v>
      </c>
      <c r="C1092" t="s">
        <v>3854</v>
      </c>
      <c r="D1092" s="1">
        <v>45543</v>
      </c>
      <c r="E1092">
        <f t="shared" si="125"/>
        <v>18</v>
      </c>
      <c r="F1092" t="s">
        <v>14</v>
      </c>
      <c r="G1092">
        <v>750</v>
      </c>
      <c r="H1092">
        <f t="shared" si="131"/>
        <v>75</v>
      </c>
      <c r="I1092" t="s">
        <v>7</v>
      </c>
      <c r="J1092" t="s">
        <v>8</v>
      </c>
      <c r="K1092" t="s">
        <v>6975</v>
      </c>
      <c r="L1092" t="s">
        <v>8</v>
      </c>
      <c r="M1092" t="s">
        <v>14</v>
      </c>
      <c r="N1092" t="str">
        <f t="shared" si="126"/>
        <v>F</v>
      </c>
      <c r="O1092" t="s">
        <v>8</v>
      </c>
      <c r="P1092" t="s">
        <v>8</v>
      </c>
      <c r="Q1092" t="s">
        <v>11</v>
      </c>
      <c r="R1092" t="s">
        <v>8</v>
      </c>
      <c r="S1092" t="str">
        <f t="shared" si="127"/>
        <v>U</v>
      </c>
      <c r="T1092" t="s">
        <v>12</v>
      </c>
      <c r="U1092">
        <v>0.999999999999999</v>
      </c>
      <c r="V1092" t="s">
        <v>8</v>
      </c>
      <c r="W1092">
        <f>VLOOKUP(Q1092,'PBT Tag Rates'!$A$6:$D$67,4,FALSE)</f>
        <v>1</v>
      </c>
      <c r="X1092">
        <v>1</v>
      </c>
      <c r="Y1092" s="8">
        <f t="shared" si="128"/>
        <v>1</v>
      </c>
      <c r="Z1092" s="10">
        <f>IFERROR(LOOKUP(H1092,{30,43,48,53,58,63,68,73,78,83,88,93,97},{42,47,52,57,62,67,72,77,82,87,92,99,100}),999)</f>
        <v>77</v>
      </c>
      <c r="AA1092" s="9">
        <f t="shared" si="129"/>
        <v>5.5555555555555554</v>
      </c>
      <c r="AB1092" s="9">
        <f>IFERROR(IF(I1092="AI",AA1092-VLOOKUP(Q1092,'PBT Tag Rates'!$A$6:$L$53,11,FALSE),AA1092-VLOOKUP(Q1092,'PBT Tag Rates'!$A$6:$L$53,12,FALSE)),0)</f>
        <v>5.5142524290531805</v>
      </c>
      <c r="AC1092" s="9">
        <f t="shared" si="130"/>
        <v>16.572324324312643</v>
      </c>
      <c r="AD1092" s="12" t="s">
        <v>1970</v>
      </c>
      <c r="AE1092" s="8"/>
    </row>
    <row r="1093" spans="1:31" x14ac:dyDescent="0.25">
      <c r="A1093" t="s">
        <v>2078</v>
      </c>
      <c r="B1093" t="s">
        <v>3855</v>
      </c>
      <c r="C1093" t="s">
        <v>2022</v>
      </c>
      <c r="D1093" s="1">
        <v>45543</v>
      </c>
      <c r="E1093">
        <f t="shared" si="125"/>
        <v>18</v>
      </c>
      <c r="F1093" t="s">
        <v>14</v>
      </c>
      <c r="G1093">
        <v>700</v>
      </c>
      <c r="H1093">
        <f t="shared" si="131"/>
        <v>70</v>
      </c>
      <c r="I1093" t="s">
        <v>9</v>
      </c>
      <c r="J1093">
        <v>1</v>
      </c>
      <c r="K1093" t="s">
        <v>6976</v>
      </c>
      <c r="L1093" t="s">
        <v>8</v>
      </c>
      <c r="M1093" t="s">
        <v>14</v>
      </c>
      <c r="N1093" t="str">
        <f t="shared" si="126"/>
        <v>F</v>
      </c>
      <c r="O1093" t="s">
        <v>7989</v>
      </c>
      <c r="P1093" t="s">
        <v>7990</v>
      </c>
      <c r="Q1093" t="s">
        <v>476</v>
      </c>
      <c r="R1093">
        <v>4</v>
      </c>
      <c r="S1093">
        <f t="shared" si="127"/>
        <v>2020</v>
      </c>
      <c r="T1093" t="s">
        <v>12</v>
      </c>
      <c r="U1093">
        <v>1</v>
      </c>
      <c r="V1093" t="s">
        <v>742</v>
      </c>
      <c r="W1093">
        <f>VLOOKUP(Q1093,'PBT Tag Rates'!$A$6:$D$67,4,FALSE)</f>
        <v>0.98845608500000004</v>
      </c>
      <c r="X1093">
        <v>1</v>
      </c>
      <c r="Y1093" s="8">
        <f t="shared" si="128"/>
        <v>1.0069930069930071</v>
      </c>
      <c r="Z1093" s="10">
        <f>IFERROR(LOOKUP(H1093,{30,43,48,53,58,63,68,73,78,83,88,93,97},{42,47,52,57,62,67,72,77,82,87,92,99,100}),999)</f>
        <v>72</v>
      </c>
      <c r="AA1093" s="9">
        <f t="shared" si="129"/>
        <v>5.594405594405595</v>
      </c>
      <c r="AB1093" s="9">
        <f>IFERROR(IF(I1093="AI",AA1093-VLOOKUP(Q1093,'PBT Tag Rates'!$A$6:$L$53,11,FALSE),AA1093-VLOOKUP(Q1093,'PBT Tag Rates'!$A$6:$L$53,12,FALSE)),0)</f>
        <v>5.6060843277101711</v>
      </c>
      <c r="AC1093" s="9">
        <f t="shared" si="130"/>
        <v>16.848312416523061</v>
      </c>
      <c r="AD1093" s="12" t="s">
        <v>1969</v>
      </c>
      <c r="AE1093" s="8"/>
    </row>
    <row r="1094" spans="1:31" x14ac:dyDescent="0.25">
      <c r="A1094" t="s">
        <v>2078</v>
      </c>
      <c r="B1094" t="s">
        <v>3856</v>
      </c>
      <c r="C1094" t="s">
        <v>3857</v>
      </c>
      <c r="D1094" s="1">
        <v>45543</v>
      </c>
      <c r="E1094">
        <f t="shared" si="125"/>
        <v>18</v>
      </c>
      <c r="F1094" t="s">
        <v>14</v>
      </c>
      <c r="G1094">
        <v>640</v>
      </c>
      <c r="H1094">
        <f t="shared" si="131"/>
        <v>64</v>
      </c>
      <c r="I1094" t="s">
        <v>9</v>
      </c>
      <c r="J1094">
        <v>1</v>
      </c>
      <c r="K1094" t="s">
        <v>8</v>
      </c>
      <c r="L1094" t="s">
        <v>8</v>
      </c>
      <c r="M1094" t="s">
        <v>14</v>
      </c>
      <c r="N1094" t="str">
        <f t="shared" si="126"/>
        <v>F</v>
      </c>
      <c r="O1094" t="s">
        <v>1447</v>
      </c>
      <c r="P1094" t="s">
        <v>7527</v>
      </c>
      <c r="Q1094" t="s">
        <v>940</v>
      </c>
      <c r="R1094">
        <v>3</v>
      </c>
      <c r="S1094">
        <f t="shared" si="127"/>
        <v>2021</v>
      </c>
      <c r="T1094" t="s">
        <v>12</v>
      </c>
      <c r="U1094">
        <v>1</v>
      </c>
      <c r="V1094" t="s">
        <v>919</v>
      </c>
      <c r="W1094">
        <f>VLOOKUP(Q1094,'PBT Tag Rates'!$A$6:$D$67,4,FALSE)</f>
        <v>0.98140000000000005</v>
      </c>
      <c r="X1094">
        <v>1</v>
      </c>
      <c r="Y1094" s="8">
        <f t="shared" si="128"/>
        <v>1</v>
      </c>
      <c r="Z1094" s="10">
        <f>IFERROR(LOOKUP(H1094,{30,43,48,53,58,63,68,73,78,83,88,93,97},{42,47,52,57,62,67,72,77,82,87,92,99,100}),999)</f>
        <v>67</v>
      </c>
      <c r="AA1094" s="9">
        <f t="shared" si="129"/>
        <v>5.5555555555555554</v>
      </c>
      <c r="AB1094" s="9">
        <f>IFERROR(IF(I1094="AI",AA1094-VLOOKUP(Q1094,'PBT Tag Rates'!$A$6:$L$53,11,FALSE),AA1094-VLOOKUP(Q1094,'PBT Tag Rates'!$A$6:$L$53,12,FALSE)),0)</f>
        <v>5.5745080723682721</v>
      </c>
      <c r="AC1094" s="9">
        <f t="shared" si="130"/>
        <v>16.753414340817248</v>
      </c>
      <c r="AD1094" s="12" t="s">
        <v>1969</v>
      </c>
      <c r="AE1094" s="8"/>
    </row>
    <row r="1095" spans="1:31" x14ac:dyDescent="0.25">
      <c r="A1095" t="s">
        <v>2078</v>
      </c>
      <c r="B1095" t="s">
        <v>3858</v>
      </c>
      <c r="C1095" t="s">
        <v>3859</v>
      </c>
      <c r="D1095" s="1">
        <v>45543</v>
      </c>
      <c r="E1095">
        <f t="shared" si="125"/>
        <v>18</v>
      </c>
      <c r="F1095" t="s">
        <v>6</v>
      </c>
      <c r="G1095">
        <v>680</v>
      </c>
      <c r="H1095">
        <f t="shared" si="131"/>
        <v>68</v>
      </c>
      <c r="I1095" t="s">
        <v>7</v>
      </c>
      <c r="J1095" t="s">
        <v>8</v>
      </c>
      <c r="K1095" t="s">
        <v>8</v>
      </c>
      <c r="L1095" t="s">
        <v>8</v>
      </c>
      <c r="M1095" t="s">
        <v>6</v>
      </c>
      <c r="N1095" t="str">
        <f t="shared" si="126"/>
        <v>M</v>
      </c>
      <c r="O1095" t="s">
        <v>7991</v>
      </c>
      <c r="P1095" t="s">
        <v>7992</v>
      </c>
      <c r="Q1095" t="s">
        <v>940</v>
      </c>
      <c r="R1095">
        <v>3</v>
      </c>
      <c r="S1095">
        <f t="shared" si="127"/>
        <v>2021</v>
      </c>
      <c r="T1095" t="s">
        <v>12</v>
      </c>
      <c r="U1095">
        <v>0.999999999999997</v>
      </c>
      <c r="V1095" t="s">
        <v>892</v>
      </c>
      <c r="W1095">
        <f>VLOOKUP(Q1095,'PBT Tag Rates'!$A$6:$D$67,4,FALSE)</f>
        <v>0.98140000000000005</v>
      </c>
      <c r="X1095">
        <v>1</v>
      </c>
      <c r="Y1095" s="8">
        <f t="shared" si="128"/>
        <v>1.0057142857142858</v>
      </c>
      <c r="Z1095" s="10">
        <f>IFERROR(LOOKUP(H1095,{30,43,48,53,58,63,68,73,78,83,88,93,97},{42,47,52,57,62,67,72,77,82,87,92,99,100}),999)</f>
        <v>72</v>
      </c>
      <c r="AA1095" s="9">
        <f t="shared" si="129"/>
        <v>5.5873015873015879</v>
      </c>
      <c r="AB1095" s="9">
        <f>IFERROR(IF(I1095="AI",AA1095-VLOOKUP(Q1095,'PBT Tag Rates'!$A$6:$L$53,11,FALSE),AA1095-VLOOKUP(Q1095,'PBT Tag Rates'!$A$6:$L$53,12,FALSE)),0)</f>
        <v>5.6062541041143046</v>
      </c>
      <c r="AC1095" s="9">
        <f t="shared" si="130"/>
        <v>16.848822656064705</v>
      </c>
      <c r="AD1095" s="12" t="s">
        <v>1969</v>
      </c>
      <c r="AE1095" s="8"/>
    </row>
    <row r="1096" spans="1:31" x14ac:dyDescent="0.25">
      <c r="A1096" t="s">
        <v>2078</v>
      </c>
      <c r="B1096" t="s">
        <v>3860</v>
      </c>
      <c r="C1096" t="s">
        <v>2023</v>
      </c>
      <c r="D1096" s="1">
        <v>45543</v>
      </c>
      <c r="E1096">
        <f t="shared" ref="E1096:E1159" si="132">IF(AND(D1096&gt;=$F$2,D1096&lt;$F$3),70,IF(AND(D1096&gt;=$F$3,D1096&lt;$F$4),40,IF(AND(D1096&gt;=$F$4,D1096&lt;$F$5),18,9)))</f>
        <v>18</v>
      </c>
      <c r="F1096" t="s">
        <v>14</v>
      </c>
      <c r="G1096">
        <v>760</v>
      </c>
      <c r="H1096">
        <f t="shared" si="131"/>
        <v>76</v>
      </c>
      <c r="I1096" t="s">
        <v>7</v>
      </c>
      <c r="J1096" t="s">
        <v>8</v>
      </c>
      <c r="K1096" t="s">
        <v>6977</v>
      </c>
      <c r="L1096" t="s">
        <v>8</v>
      </c>
      <c r="M1096" t="s">
        <v>14</v>
      </c>
      <c r="N1096" t="str">
        <f t="shared" ref="N1096:N1159" si="133">IF(M1096="U",F1096,M1096)</f>
        <v>F</v>
      </c>
      <c r="O1096" t="s">
        <v>1207</v>
      </c>
      <c r="P1096" t="s">
        <v>7244</v>
      </c>
      <c r="Q1096" t="s">
        <v>295</v>
      </c>
      <c r="R1096">
        <v>4</v>
      </c>
      <c r="S1096">
        <f t="shared" ref="S1096:S1159" si="134">IFERROR($S$4-R1096,"U")</f>
        <v>2020</v>
      </c>
      <c r="T1096" t="s">
        <v>12</v>
      </c>
      <c r="U1096">
        <v>1</v>
      </c>
      <c r="V1096" t="s">
        <v>892</v>
      </c>
      <c r="W1096">
        <f>VLOOKUP(Q1096,'PBT Tag Rates'!$A$6:$D$67,4,FALSE)</f>
        <v>0.98961045999999997</v>
      </c>
      <c r="X1096">
        <v>1</v>
      </c>
      <c r="Y1096" s="8">
        <f t="shared" ref="Y1096:Y1159" si="135">IF(V1096="ng",0,X1096+(SUMIFS($AK$24:$AK$127,$AG$24:$AG$127,$N1096,$AH$24:$AH$127,$Z1096,$AF$24:$AF$127,$E1096)))</f>
        <v>1</v>
      </c>
      <c r="Z1096" s="10">
        <f>IFERROR(LOOKUP(H1096,{30,43,48,53,58,63,68,73,78,83,88,93,97},{42,47,52,57,62,67,72,77,82,87,92,99,100}),999)</f>
        <v>77</v>
      </c>
      <c r="AA1096" s="9">
        <f t="shared" ref="AA1096:AA1159" si="136">Y1096/(VLOOKUP(E1096,$C$2:$I$5,2,FALSE))</f>
        <v>5.5555555555555554</v>
      </c>
      <c r="AB1096" s="9">
        <f>IFERROR(IF(I1096="AI",AA1096-VLOOKUP(Q1096,'PBT Tag Rates'!$A$6:$L$53,11,FALSE),AA1096-VLOOKUP(Q1096,'PBT Tag Rates'!$A$6:$L$53,12,FALSE)),0)</f>
        <v>5.5660541713442369</v>
      </c>
      <c r="AC1096" s="9">
        <f t="shared" ref="AC1096:AC1159" si="137">AB1096/(VLOOKUP(E1096,$C$2:$I$5,7,FALSE))</f>
        <v>16.728007308517132</v>
      </c>
      <c r="AD1096" s="12" t="s">
        <v>1969</v>
      </c>
      <c r="AE1096" s="8"/>
    </row>
    <row r="1097" spans="1:31" x14ac:dyDescent="0.25">
      <c r="A1097" t="s">
        <v>2078</v>
      </c>
      <c r="B1097" t="s">
        <v>3861</v>
      </c>
      <c r="C1097" t="s">
        <v>3862</v>
      </c>
      <c r="D1097" s="1">
        <v>45543</v>
      </c>
      <c r="E1097">
        <f t="shared" si="132"/>
        <v>18</v>
      </c>
      <c r="F1097" t="s">
        <v>14</v>
      </c>
      <c r="G1097">
        <v>730</v>
      </c>
      <c r="H1097">
        <f t="shared" si="131"/>
        <v>73</v>
      </c>
      <c r="I1097" t="s">
        <v>7</v>
      </c>
      <c r="J1097" t="s">
        <v>8</v>
      </c>
      <c r="K1097" t="s">
        <v>6978</v>
      </c>
      <c r="L1097" t="s">
        <v>8</v>
      </c>
      <c r="M1097" t="s">
        <v>14</v>
      </c>
      <c r="N1097" t="str">
        <f t="shared" si="133"/>
        <v>F</v>
      </c>
      <c r="O1097" t="s">
        <v>505</v>
      </c>
      <c r="P1097" t="s">
        <v>506</v>
      </c>
      <c r="Q1097" t="s">
        <v>295</v>
      </c>
      <c r="R1097">
        <v>4</v>
      </c>
      <c r="S1097">
        <f t="shared" si="134"/>
        <v>2020</v>
      </c>
      <c r="T1097" t="s">
        <v>12</v>
      </c>
      <c r="U1097">
        <v>1</v>
      </c>
      <c r="V1097" t="s">
        <v>886</v>
      </c>
      <c r="W1097">
        <f>VLOOKUP(Q1097,'PBT Tag Rates'!$A$6:$D$67,4,FALSE)</f>
        <v>0.98961045999999997</v>
      </c>
      <c r="X1097">
        <v>1</v>
      </c>
      <c r="Y1097" s="8">
        <f t="shared" si="135"/>
        <v>1</v>
      </c>
      <c r="Z1097" s="10">
        <f>IFERROR(LOOKUP(H1097,{30,43,48,53,58,63,68,73,78,83,88,93,97},{42,47,52,57,62,67,72,77,82,87,92,99,100}),999)</f>
        <v>77</v>
      </c>
      <c r="AA1097" s="9">
        <f t="shared" si="136"/>
        <v>5.5555555555555554</v>
      </c>
      <c r="AB1097" s="9">
        <f>IFERROR(IF(I1097="AI",AA1097-VLOOKUP(Q1097,'PBT Tag Rates'!$A$6:$L$53,11,FALSE),AA1097-VLOOKUP(Q1097,'PBT Tag Rates'!$A$6:$L$53,12,FALSE)),0)</f>
        <v>5.5660541713442369</v>
      </c>
      <c r="AC1097" s="9">
        <f t="shared" si="137"/>
        <v>16.728007308517132</v>
      </c>
      <c r="AD1097" s="12" t="s">
        <v>1969</v>
      </c>
      <c r="AE1097" s="8"/>
    </row>
    <row r="1098" spans="1:31" x14ac:dyDescent="0.25">
      <c r="A1098" t="s">
        <v>2078</v>
      </c>
      <c r="B1098" t="s">
        <v>3863</v>
      </c>
      <c r="C1098" t="s">
        <v>3864</v>
      </c>
      <c r="D1098" s="1">
        <v>45543</v>
      </c>
      <c r="E1098">
        <f t="shared" si="132"/>
        <v>18</v>
      </c>
      <c r="F1098" t="s">
        <v>14</v>
      </c>
      <c r="G1098">
        <v>830</v>
      </c>
      <c r="H1098">
        <f t="shared" si="131"/>
        <v>83</v>
      </c>
      <c r="I1098" t="s">
        <v>9</v>
      </c>
      <c r="J1098">
        <v>1</v>
      </c>
      <c r="K1098" t="s">
        <v>6979</v>
      </c>
      <c r="L1098" t="s">
        <v>8</v>
      </c>
      <c r="M1098" t="s">
        <v>14</v>
      </c>
      <c r="N1098" t="str">
        <f t="shared" si="133"/>
        <v>F</v>
      </c>
      <c r="O1098" t="s">
        <v>1159</v>
      </c>
      <c r="P1098" t="s">
        <v>1486</v>
      </c>
      <c r="Q1098" t="s">
        <v>171</v>
      </c>
      <c r="R1098">
        <v>5</v>
      </c>
      <c r="S1098">
        <f t="shared" si="134"/>
        <v>2019</v>
      </c>
      <c r="T1098" t="s">
        <v>12</v>
      </c>
      <c r="U1098">
        <v>1</v>
      </c>
      <c r="V1098" t="s">
        <v>945</v>
      </c>
      <c r="W1098">
        <f>VLOOKUP(Q1098,'PBT Tag Rates'!$A$6:$D$67,4,FALSE)</f>
        <v>0.95971980899999998</v>
      </c>
      <c r="X1098">
        <v>1</v>
      </c>
      <c r="Y1098" s="8">
        <f t="shared" si="135"/>
        <v>1</v>
      </c>
      <c r="Z1098" s="10">
        <f>IFERROR(LOOKUP(H1098,{30,43,48,53,58,63,68,73,78,83,88,93,97},{42,47,52,57,62,67,72,77,82,87,92,99,100}),999)</f>
        <v>87</v>
      </c>
      <c r="AA1098" s="9">
        <f t="shared" si="136"/>
        <v>5.5555555555555554</v>
      </c>
      <c r="AB1098" s="9">
        <f>IFERROR(IF(I1098="AI",AA1098-VLOOKUP(Q1098,'PBT Tag Rates'!$A$6:$L$53,11,FALSE),AA1098-VLOOKUP(Q1098,'PBT Tag Rates'!$A$6:$L$53,12,FALSE)),0)</f>
        <v>5.5975263376757773</v>
      </c>
      <c r="AC1098" s="9">
        <f t="shared" si="137"/>
        <v>16.822592559073851</v>
      </c>
      <c r="AD1098" s="12" t="s">
        <v>1969</v>
      </c>
      <c r="AE1098" s="8"/>
    </row>
    <row r="1099" spans="1:31" x14ac:dyDescent="0.25">
      <c r="A1099" t="s">
        <v>2078</v>
      </c>
      <c r="B1099" t="s">
        <v>3865</v>
      </c>
      <c r="C1099" t="s">
        <v>3866</v>
      </c>
      <c r="D1099" s="1">
        <v>45543</v>
      </c>
      <c r="E1099">
        <f t="shared" si="132"/>
        <v>18</v>
      </c>
      <c r="F1099" t="s">
        <v>6</v>
      </c>
      <c r="G1099">
        <v>710</v>
      </c>
      <c r="H1099">
        <f t="shared" si="131"/>
        <v>71</v>
      </c>
      <c r="I1099" t="s">
        <v>7</v>
      </c>
      <c r="J1099" t="s">
        <v>8</v>
      </c>
      <c r="K1099" t="s">
        <v>6980</v>
      </c>
      <c r="L1099" t="s">
        <v>8</v>
      </c>
      <c r="M1099" t="s">
        <v>6</v>
      </c>
      <c r="N1099" t="str">
        <f t="shared" si="133"/>
        <v>M</v>
      </c>
      <c r="O1099" t="s">
        <v>8</v>
      </c>
      <c r="P1099" t="s">
        <v>8</v>
      </c>
      <c r="Q1099" t="s">
        <v>11</v>
      </c>
      <c r="R1099" t="s">
        <v>8</v>
      </c>
      <c r="S1099" t="str">
        <f t="shared" si="134"/>
        <v>U</v>
      </c>
      <c r="T1099" t="s">
        <v>12</v>
      </c>
      <c r="U1099">
        <v>0.999999999999998</v>
      </c>
      <c r="V1099" t="s">
        <v>8</v>
      </c>
      <c r="W1099">
        <f>VLOOKUP(Q1099,'PBT Tag Rates'!$A$6:$D$67,4,FALSE)</f>
        <v>1</v>
      </c>
      <c r="X1099">
        <v>1</v>
      </c>
      <c r="Y1099" s="8">
        <f t="shared" si="135"/>
        <v>1.0057142857142858</v>
      </c>
      <c r="Z1099" s="10">
        <f>IFERROR(LOOKUP(H1099,{30,43,48,53,58,63,68,73,78,83,88,93,97},{42,47,52,57,62,67,72,77,82,87,92,99,100}),999)</f>
        <v>72</v>
      </c>
      <c r="AA1099" s="9">
        <f t="shared" si="136"/>
        <v>5.5873015873015879</v>
      </c>
      <c r="AB1099" s="9">
        <f>IFERROR(IF(I1099="AI",AA1099-VLOOKUP(Q1099,'PBT Tag Rates'!$A$6:$L$53,11,FALSE),AA1099-VLOOKUP(Q1099,'PBT Tag Rates'!$A$6:$L$53,12,FALSE)),0)</f>
        <v>5.545998460799213</v>
      </c>
      <c r="AC1099" s="9">
        <f t="shared" si="137"/>
        <v>16.6677326395601</v>
      </c>
      <c r="AD1099" s="12" t="s">
        <v>1969</v>
      </c>
      <c r="AE1099" s="8"/>
    </row>
    <row r="1100" spans="1:31" x14ac:dyDescent="0.25">
      <c r="A1100" t="s">
        <v>2078</v>
      </c>
      <c r="B1100" t="s">
        <v>3867</v>
      </c>
      <c r="C1100" t="s">
        <v>478</v>
      </c>
      <c r="D1100" s="1">
        <v>45543</v>
      </c>
      <c r="E1100">
        <f t="shared" si="132"/>
        <v>18</v>
      </c>
      <c r="F1100" t="s">
        <v>14</v>
      </c>
      <c r="G1100">
        <v>750</v>
      </c>
      <c r="H1100">
        <f t="shared" si="131"/>
        <v>75</v>
      </c>
      <c r="I1100" t="s">
        <v>7</v>
      </c>
      <c r="J1100" t="s">
        <v>8</v>
      </c>
      <c r="K1100" t="s">
        <v>6981</v>
      </c>
      <c r="L1100" t="s">
        <v>8</v>
      </c>
      <c r="M1100" t="s">
        <v>14</v>
      </c>
      <c r="N1100" t="str">
        <f t="shared" si="133"/>
        <v>F</v>
      </c>
      <c r="O1100" t="s">
        <v>7993</v>
      </c>
      <c r="P1100" t="s">
        <v>7994</v>
      </c>
      <c r="Q1100" t="s">
        <v>476</v>
      </c>
      <c r="R1100">
        <v>4</v>
      </c>
      <c r="S1100">
        <f t="shared" si="134"/>
        <v>2020</v>
      </c>
      <c r="T1100" t="s">
        <v>12</v>
      </c>
      <c r="U1100">
        <v>1</v>
      </c>
      <c r="V1100" t="s">
        <v>658</v>
      </c>
      <c r="W1100">
        <f>VLOOKUP(Q1100,'PBT Tag Rates'!$A$6:$D$67,4,FALSE)</f>
        <v>0.98845608500000004</v>
      </c>
      <c r="X1100">
        <v>1</v>
      </c>
      <c r="Y1100" s="8">
        <f t="shared" si="135"/>
        <v>1</v>
      </c>
      <c r="Z1100" s="10">
        <f>IFERROR(LOOKUP(H1100,{30,43,48,53,58,63,68,73,78,83,88,93,97},{42,47,52,57,62,67,72,77,82,87,92,99,100}),999)</f>
        <v>77</v>
      </c>
      <c r="AA1100" s="9">
        <f t="shared" si="136"/>
        <v>5.5555555555555554</v>
      </c>
      <c r="AB1100" s="9">
        <f>IFERROR(IF(I1100="AI",AA1100-VLOOKUP(Q1100,'PBT Tag Rates'!$A$6:$L$53,11,FALSE),AA1100-VLOOKUP(Q1100,'PBT Tag Rates'!$A$6:$L$53,12,FALSE)),0)</f>
        <v>5.5672342888601314</v>
      </c>
      <c r="AC1100" s="9">
        <f t="shared" si="137"/>
        <v>16.731553988772674</v>
      </c>
      <c r="AD1100" s="12" t="s">
        <v>1969</v>
      </c>
      <c r="AE1100" s="8"/>
    </row>
    <row r="1101" spans="1:31" x14ac:dyDescent="0.25">
      <c r="A1101" t="s">
        <v>2078</v>
      </c>
      <c r="B1101" t="s">
        <v>3868</v>
      </c>
      <c r="C1101" t="s">
        <v>3869</v>
      </c>
      <c r="D1101" s="1">
        <v>45543</v>
      </c>
      <c r="E1101">
        <f t="shared" si="132"/>
        <v>18</v>
      </c>
      <c r="F1101" t="s">
        <v>6</v>
      </c>
      <c r="G1101">
        <v>480</v>
      </c>
      <c r="H1101">
        <f t="shared" si="131"/>
        <v>48</v>
      </c>
      <c r="I1101" t="s">
        <v>9</v>
      </c>
      <c r="J1101">
        <v>1</v>
      </c>
      <c r="K1101" t="s">
        <v>8</v>
      </c>
      <c r="L1101" t="s">
        <v>8</v>
      </c>
      <c r="M1101" t="s">
        <v>6</v>
      </c>
      <c r="N1101" t="str">
        <f t="shared" si="133"/>
        <v>M</v>
      </c>
      <c r="O1101" t="s">
        <v>7995</v>
      </c>
      <c r="P1101" t="s">
        <v>7996</v>
      </c>
      <c r="Q1101" t="s">
        <v>7200</v>
      </c>
      <c r="R1101">
        <v>2</v>
      </c>
      <c r="S1101">
        <f t="shared" si="134"/>
        <v>2022</v>
      </c>
      <c r="T1101" t="s">
        <v>12</v>
      </c>
      <c r="U1101">
        <v>0.999999999999997</v>
      </c>
      <c r="V1101" t="s">
        <v>740</v>
      </c>
      <c r="W1101">
        <f>VLOOKUP(Q1101,'PBT Tag Rates'!$A$6:$D$67,4,FALSE)</f>
        <v>0.98</v>
      </c>
      <c r="X1101">
        <v>1</v>
      </c>
      <c r="Y1101" s="8">
        <f t="shared" si="135"/>
        <v>1</v>
      </c>
      <c r="Z1101" s="10">
        <f>IFERROR(LOOKUP(H1101,{30,43,48,53,58,63,68,73,78,83,88,93,97},{42,47,52,57,62,67,72,77,82,87,92,99,100}),999)</f>
        <v>52</v>
      </c>
      <c r="AA1101" s="9">
        <f t="shared" si="136"/>
        <v>5.5555555555555554</v>
      </c>
      <c r="AB1101" s="9">
        <f>IFERROR(IF(I1101="AI",AA1101-VLOOKUP(Q1101,'PBT Tag Rates'!$A$6:$L$53,11,FALSE),AA1101-VLOOKUP(Q1101,'PBT Tag Rates'!$A$6:$L$53,12,FALSE)),0)</f>
        <v>5.5759637188208613</v>
      </c>
      <c r="AC1101" s="9">
        <f t="shared" si="137"/>
        <v>16.757789085249826</v>
      </c>
      <c r="AD1101" s="12" t="s">
        <v>1969</v>
      </c>
      <c r="AE1101" s="8"/>
    </row>
    <row r="1102" spans="1:31" x14ac:dyDescent="0.25">
      <c r="A1102" t="s">
        <v>2078</v>
      </c>
      <c r="B1102" t="s">
        <v>3870</v>
      </c>
      <c r="C1102" t="s">
        <v>3871</v>
      </c>
      <c r="D1102" s="1">
        <v>45543</v>
      </c>
      <c r="E1102">
        <f t="shared" si="132"/>
        <v>18</v>
      </c>
      <c r="F1102" t="s">
        <v>14</v>
      </c>
      <c r="G1102">
        <v>800</v>
      </c>
      <c r="H1102">
        <f t="shared" si="131"/>
        <v>80</v>
      </c>
      <c r="I1102" t="s">
        <v>7</v>
      </c>
      <c r="J1102" t="s">
        <v>8</v>
      </c>
      <c r="K1102" t="s">
        <v>6982</v>
      </c>
      <c r="L1102" t="s">
        <v>8</v>
      </c>
      <c r="M1102" t="s">
        <v>14</v>
      </c>
      <c r="N1102" t="str">
        <f t="shared" si="133"/>
        <v>F</v>
      </c>
      <c r="O1102" t="s">
        <v>8</v>
      </c>
      <c r="P1102" t="s">
        <v>8</v>
      </c>
      <c r="Q1102" t="s">
        <v>11</v>
      </c>
      <c r="R1102" t="s">
        <v>8</v>
      </c>
      <c r="S1102" t="str">
        <f t="shared" si="134"/>
        <v>U</v>
      </c>
      <c r="T1102" t="s">
        <v>12</v>
      </c>
      <c r="U1102">
        <v>1</v>
      </c>
      <c r="V1102" t="s">
        <v>8</v>
      </c>
      <c r="W1102">
        <f>VLOOKUP(Q1102,'PBT Tag Rates'!$A$6:$D$67,4,FALSE)</f>
        <v>1</v>
      </c>
      <c r="X1102">
        <v>1</v>
      </c>
      <c r="Y1102" s="8">
        <f t="shared" si="135"/>
        <v>1</v>
      </c>
      <c r="Z1102" s="10">
        <f>IFERROR(LOOKUP(H1102,{30,43,48,53,58,63,68,73,78,83,88,93,97},{42,47,52,57,62,67,72,77,82,87,92,99,100}),999)</f>
        <v>82</v>
      </c>
      <c r="AA1102" s="9">
        <f t="shared" si="136"/>
        <v>5.5555555555555554</v>
      </c>
      <c r="AB1102" s="9">
        <f>IFERROR(IF(I1102="AI",AA1102-VLOOKUP(Q1102,'PBT Tag Rates'!$A$6:$L$53,11,FALSE),AA1102-VLOOKUP(Q1102,'PBT Tag Rates'!$A$6:$L$53,12,FALSE)),0)</f>
        <v>5.5142524290531805</v>
      </c>
      <c r="AC1102" s="9">
        <f t="shared" si="137"/>
        <v>16.572324324312643</v>
      </c>
      <c r="AD1102" s="12" t="s">
        <v>1969</v>
      </c>
      <c r="AE1102" s="8"/>
    </row>
    <row r="1103" spans="1:31" x14ac:dyDescent="0.25">
      <c r="A1103" t="s">
        <v>2078</v>
      </c>
      <c r="B1103" t="s">
        <v>3872</v>
      </c>
      <c r="C1103" t="s">
        <v>3873</v>
      </c>
      <c r="D1103" s="1">
        <v>45543</v>
      </c>
      <c r="E1103">
        <f t="shared" si="132"/>
        <v>18</v>
      </c>
      <c r="F1103" t="s">
        <v>14</v>
      </c>
      <c r="G1103">
        <v>770</v>
      </c>
      <c r="H1103">
        <f t="shared" si="131"/>
        <v>77</v>
      </c>
      <c r="I1103" t="s">
        <v>7</v>
      </c>
      <c r="J1103" t="s">
        <v>8</v>
      </c>
      <c r="K1103" t="s">
        <v>6983</v>
      </c>
      <c r="L1103" t="s">
        <v>8</v>
      </c>
      <c r="M1103" t="s">
        <v>14</v>
      </c>
      <c r="N1103" t="str">
        <f t="shared" si="133"/>
        <v>F</v>
      </c>
      <c r="O1103" t="s">
        <v>7428</v>
      </c>
      <c r="P1103" t="s">
        <v>7750</v>
      </c>
      <c r="Q1103" t="s">
        <v>476</v>
      </c>
      <c r="R1103">
        <v>4</v>
      </c>
      <c r="S1103">
        <f t="shared" si="134"/>
        <v>2020</v>
      </c>
      <c r="T1103" t="s">
        <v>12</v>
      </c>
      <c r="U1103">
        <v>0.999999999999995</v>
      </c>
      <c r="V1103" t="s">
        <v>743</v>
      </c>
      <c r="W1103">
        <f>VLOOKUP(Q1103,'PBT Tag Rates'!$A$6:$D$67,4,FALSE)</f>
        <v>0.98845608500000004</v>
      </c>
      <c r="X1103">
        <v>1</v>
      </c>
      <c r="Y1103" s="8">
        <f t="shared" si="135"/>
        <v>1</v>
      </c>
      <c r="Z1103" s="10">
        <f>IFERROR(LOOKUP(H1103,{30,43,48,53,58,63,68,73,78,83,88,93,97},{42,47,52,57,62,67,72,77,82,87,92,99,100}),999)</f>
        <v>77</v>
      </c>
      <c r="AA1103" s="9">
        <f t="shared" si="136"/>
        <v>5.5555555555555554</v>
      </c>
      <c r="AB1103" s="9">
        <f>IFERROR(IF(I1103="AI",AA1103-VLOOKUP(Q1103,'PBT Tag Rates'!$A$6:$L$53,11,FALSE),AA1103-VLOOKUP(Q1103,'PBT Tag Rates'!$A$6:$L$53,12,FALSE)),0)</f>
        <v>5.5672342888601314</v>
      </c>
      <c r="AC1103" s="9">
        <f t="shared" si="137"/>
        <v>16.731553988772674</v>
      </c>
      <c r="AD1103" s="12" t="s">
        <v>1969</v>
      </c>
      <c r="AE1103" s="8"/>
    </row>
    <row r="1104" spans="1:31" x14ac:dyDescent="0.25">
      <c r="A1104" t="s">
        <v>2078</v>
      </c>
      <c r="B1104" t="s">
        <v>3874</v>
      </c>
      <c r="C1104" t="s">
        <v>3875</v>
      </c>
      <c r="D1104" s="1">
        <v>45543</v>
      </c>
      <c r="E1104">
        <f t="shared" si="132"/>
        <v>18</v>
      </c>
      <c r="F1104" t="s">
        <v>14</v>
      </c>
      <c r="G1104">
        <v>720</v>
      </c>
      <c r="H1104">
        <f t="shared" si="131"/>
        <v>72</v>
      </c>
      <c r="I1104" t="s">
        <v>7</v>
      </c>
      <c r="J1104" t="s">
        <v>8</v>
      </c>
      <c r="K1104" t="s">
        <v>6984</v>
      </c>
      <c r="L1104" t="s">
        <v>8</v>
      </c>
      <c r="M1104" t="s">
        <v>14</v>
      </c>
      <c r="N1104" t="str">
        <f t="shared" si="133"/>
        <v>F</v>
      </c>
      <c r="O1104" t="s">
        <v>1956</v>
      </c>
      <c r="P1104" t="s">
        <v>7997</v>
      </c>
      <c r="Q1104" t="s">
        <v>940</v>
      </c>
      <c r="R1104">
        <v>3</v>
      </c>
      <c r="S1104">
        <f t="shared" si="134"/>
        <v>2021</v>
      </c>
      <c r="T1104" t="s">
        <v>12</v>
      </c>
      <c r="U1104">
        <v>1</v>
      </c>
      <c r="V1104" t="s">
        <v>893</v>
      </c>
      <c r="W1104">
        <f>VLOOKUP(Q1104,'PBT Tag Rates'!$A$6:$D$67,4,FALSE)</f>
        <v>0.98140000000000005</v>
      </c>
      <c r="X1104">
        <v>1</v>
      </c>
      <c r="Y1104" s="8">
        <f t="shared" si="135"/>
        <v>1.0069930069930071</v>
      </c>
      <c r="Z1104" s="10">
        <f>IFERROR(LOOKUP(H1104,{30,43,48,53,58,63,68,73,78,83,88,93,97},{42,47,52,57,62,67,72,77,82,87,92,99,100}),999)</f>
        <v>72</v>
      </c>
      <c r="AA1104" s="9">
        <f t="shared" si="136"/>
        <v>5.594405594405595</v>
      </c>
      <c r="AB1104" s="9">
        <f>IFERROR(IF(I1104="AI",AA1104-VLOOKUP(Q1104,'PBT Tag Rates'!$A$6:$L$53,11,FALSE),AA1104-VLOOKUP(Q1104,'PBT Tag Rates'!$A$6:$L$53,12,FALSE)),0)</f>
        <v>5.6133581112183117</v>
      </c>
      <c r="AC1104" s="9">
        <f t="shared" si="137"/>
        <v>16.870172768567635</v>
      </c>
      <c r="AD1104" s="12" t="s">
        <v>1969</v>
      </c>
      <c r="AE1104" s="8"/>
    </row>
    <row r="1105" spans="1:31" x14ac:dyDescent="0.25">
      <c r="A1105" t="s">
        <v>2078</v>
      </c>
      <c r="B1105" t="s">
        <v>3876</v>
      </c>
      <c r="C1105" t="s">
        <v>3877</v>
      </c>
      <c r="D1105" s="1">
        <v>45543</v>
      </c>
      <c r="E1105">
        <f t="shared" si="132"/>
        <v>18</v>
      </c>
      <c r="F1105" t="s">
        <v>6</v>
      </c>
      <c r="G1105">
        <v>620</v>
      </c>
      <c r="H1105">
        <f t="shared" si="131"/>
        <v>62</v>
      </c>
      <c r="I1105" t="s">
        <v>7</v>
      </c>
      <c r="J1105" t="s">
        <v>8</v>
      </c>
      <c r="K1105" t="s">
        <v>8</v>
      </c>
      <c r="L1105" t="s">
        <v>8</v>
      </c>
      <c r="M1105" t="s">
        <v>6</v>
      </c>
      <c r="N1105" t="str">
        <f t="shared" si="133"/>
        <v>M</v>
      </c>
      <c r="O1105" t="s">
        <v>7972</v>
      </c>
      <c r="P1105" t="s">
        <v>7973</v>
      </c>
      <c r="Q1105" t="s">
        <v>940</v>
      </c>
      <c r="R1105">
        <v>3</v>
      </c>
      <c r="S1105">
        <f t="shared" si="134"/>
        <v>2021</v>
      </c>
      <c r="T1105" t="s">
        <v>12</v>
      </c>
      <c r="U1105">
        <v>1</v>
      </c>
      <c r="V1105" t="s">
        <v>888</v>
      </c>
      <c r="W1105">
        <f>VLOOKUP(Q1105,'PBT Tag Rates'!$A$6:$D$67,4,FALSE)</f>
        <v>0.98140000000000005</v>
      </c>
      <c r="X1105">
        <v>1</v>
      </c>
      <c r="Y1105" s="8">
        <f t="shared" si="135"/>
        <v>1.0138888888888888</v>
      </c>
      <c r="Z1105" s="10">
        <f>IFERROR(LOOKUP(H1105,{30,43,48,53,58,63,68,73,78,83,88,93,97},{42,47,52,57,62,67,72,77,82,87,92,99,100}),999)</f>
        <v>62</v>
      </c>
      <c r="AA1105" s="9">
        <f t="shared" si="136"/>
        <v>5.632716049382716</v>
      </c>
      <c r="AB1105" s="9">
        <f>IFERROR(IF(I1105="AI",AA1105-VLOOKUP(Q1105,'PBT Tag Rates'!$A$6:$L$53,11,FALSE),AA1105-VLOOKUP(Q1105,'PBT Tag Rates'!$A$6:$L$53,12,FALSE)),0)</f>
        <v>5.6516685661954327</v>
      </c>
      <c r="AC1105" s="9">
        <f t="shared" si="137"/>
        <v>16.98530955148815</v>
      </c>
      <c r="AD1105" s="12" t="s">
        <v>1969</v>
      </c>
      <c r="AE1105" s="8"/>
    </row>
    <row r="1106" spans="1:31" x14ac:dyDescent="0.25">
      <c r="A1106" t="s">
        <v>2078</v>
      </c>
      <c r="B1106" t="s">
        <v>3878</v>
      </c>
      <c r="C1106" t="s">
        <v>3879</v>
      </c>
      <c r="D1106" s="1">
        <v>45543</v>
      </c>
      <c r="E1106">
        <f t="shared" si="132"/>
        <v>18</v>
      </c>
      <c r="F1106" t="s">
        <v>14</v>
      </c>
      <c r="G1106">
        <v>780</v>
      </c>
      <c r="H1106">
        <f t="shared" si="131"/>
        <v>78</v>
      </c>
      <c r="I1106" t="s">
        <v>7</v>
      </c>
      <c r="J1106" t="s">
        <v>8</v>
      </c>
      <c r="K1106" t="s">
        <v>6985</v>
      </c>
      <c r="L1106" t="s">
        <v>8</v>
      </c>
      <c r="M1106" t="s">
        <v>14</v>
      </c>
      <c r="N1106" t="str">
        <f t="shared" si="133"/>
        <v>F</v>
      </c>
      <c r="O1106" t="s">
        <v>7998</v>
      </c>
      <c r="P1106" t="s">
        <v>7999</v>
      </c>
      <c r="Q1106" t="s">
        <v>476</v>
      </c>
      <c r="R1106">
        <v>4</v>
      </c>
      <c r="S1106">
        <f t="shared" si="134"/>
        <v>2020</v>
      </c>
      <c r="T1106" t="s">
        <v>12</v>
      </c>
      <c r="U1106">
        <v>0.999999999999998</v>
      </c>
      <c r="V1106" t="s">
        <v>743</v>
      </c>
      <c r="W1106">
        <f>VLOOKUP(Q1106,'PBT Tag Rates'!$A$6:$D$67,4,FALSE)</f>
        <v>0.98845608500000004</v>
      </c>
      <c r="X1106">
        <v>1</v>
      </c>
      <c r="Y1106" s="8">
        <f t="shared" si="135"/>
        <v>1</v>
      </c>
      <c r="Z1106" s="10">
        <f>IFERROR(LOOKUP(H1106,{30,43,48,53,58,63,68,73,78,83,88,93,97},{42,47,52,57,62,67,72,77,82,87,92,99,100}),999)</f>
        <v>82</v>
      </c>
      <c r="AA1106" s="9">
        <f t="shared" si="136"/>
        <v>5.5555555555555554</v>
      </c>
      <c r="AB1106" s="9">
        <f>IFERROR(IF(I1106="AI",AA1106-VLOOKUP(Q1106,'PBT Tag Rates'!$A$6:$L$53,11,FALSE),AA1106-VLOOKUP(Q1106,'PBT Tag Rates'!$A$6:$L$53,12,FALSE)),0)</f>
        <v>5.5672342888601314</v>
      </c>
      <c r="AC1106" s="9">
        <f t="shared" si="137"/>
        <v>16.731553988772674</v>
      </c>
      <c r="AD1106" s="12" t="s">
        <v>1969</v>
      </c>
      <c r="AE1106" s="8"/>
    </row>
    <row r="1107" spans="1:31" x14ac:dyDescent="0.25">
      <c r="A1107" t="s">
        <v>2078</v>
      </c>
      <c r="B1107" t="s">
        <v>3880</v>
      </c>
      <c r="C1107" t="s">
        <v>3881</v>
      </c>
      <c r="D1107" s="1">
        <v>45543</v>
      </c>
      <c r="E1107">
        <f t="shared" si="132"/>
        <v>18</v>
      </c>
      <c r="F1107" t="s">
        <v>6</v>
      </c>
      <c r="G1107">
        <v>800</v>
      </c>
      <c r="H1107">
        <f t="shared" si="131"/>
        <v>80</v>
      </c>
      <c r="I1107" t="s">
        <v>9</v>
      </c>
      <c r="J1107">
        <v>1</v>
      </c>
      <c r="K1107" t="s">
        <v>6986</v>
      </c>
      <c r="L1107" t="s">
        <v>8</v>
      </c>
      <c r="M1107" t="s">
        <v>6</v>
      </c>
      <c r="N1107" t="str">
        <f t="shared" si="133"/>
        <v>M</v>
      </c>
      <c r="O1107" t="s">
        <v>446</v>
      </c>
      <c r="P1107" t="s">
        <v>447</v>
      </c>
      <c r="Q1107" t="s">
        <v>171</v>
      </c>
      <c r="R1107">
        <v>5</v>
      </c>
      <c r="S1107">
        <f t="shared" si="134"/>
        <v>2019</v>
      </c>
      <c r="T1107" t="s">
        <v>12</v>
      </c>
      <c r="U1107">
        <v>1</v>
      </c>
      <c r="V1107" t="s">
        <v>893</v>
      </c>
      <c r="W1107">
        <f>VLOOKUP(Q1107,'PBT Tag Rates'!$A$6:$D$67,4,FALSE)</f>
        <v>0.95971980899999998</v>
      </c>
      <c r="X1107">
        <v>1</v>
      </c>
      <c r="Y1107" s="8">
        <f t="shared" si="135"/>
        <v>1</v>
      </c>
      <c r="Z1107" s="10">
        <f>IFERROR(LOOKUP(H1107,{30,43,48,53,58,63,68,73,78,83,88,93,97},{42,47,52,57,62,67,72,77,82,87,92,99,100}),999)</f>
        <v>82</v>
      </c>
      <c r="AA1107" s="9">
        <f t="shared" si="136"/>
        <v>5.5555555555555554</v>
      </c>
      <c r="AB1107" s="9">
        <f>IFERROR(IF(I1107="AI",AA1107-VLOOKUP(Q1107,'PBT Tag Rates'!$A$6:$L$53,11,FALSE),AA1107-VLOOKUP(Q1107,'PBT Tag Rates'!$A$6:$L$53,12,FALSE)),0)</f>
        <v>5.5975263376757773</v>
      </c>
      <c r="AC1107" s="9">
        <f t="shared" si="137"/>
        <v>16.822592559073851</v>
      </c>
      <c r="AD1107" s="12" t="s">
        <v>1969</v>
      </c>
      <c r="AE1107" s="8"/>
    </row>
    <row r="1108" spans="1:31" x14ac:dyDescent="0.25">
      <c r="A1108" t="s">
        <v>2078</v>
      </c>
      <c r="B1108" t="s">
        <v>3882</v>
      </c>
      <c r="C1108" t="s">
        <v>3883</v>
      </c>
      <c r="D1108" s="1">
        <v>45543</v>
      </c>
      <c r="E1108">
        <f t="shared" si="132"/>
        <v>18</v>
      </c>
      <c r="F1108" t="s">
        <v>14</v>
      </c>
      <c r="G1108">
        <v>740</v>
      </c>
      <c r="H1108">
        <f t="shared" si="131"/>
        <v>74</v>
      </c>
      <c r="I1108" t="s">
        <v>7</v>
      </c>
      <c r="J1108" t="s">
        <v>8</v>
      </c>
      <c r="K1108" t="s">
        <v>6987</v>
      </c>
      <c r="L1108" t="s">
        <v>8</v>
      </c>
      <c r="M1108" t="s">
        <v>14</v>
      </c>
      <c r="N1108" t="str">
        <f t="shared" si="133"/>
        <v>F</v>
      </c>
      <c r="O1108" t="s">
        <v>1250</v>
      </c>
      <c r="P1108" t="s">
        <v>8000</v>
      </c>
      <c r="Q1108" t="s">
        <v>476</v>
      </c>
      <c r="R1108">
        <v>4</v>
      </c>
      <c r="S1108">
        <f t="shared" si="134"/>
        <v>2020</v>
      </c>
      <c r="T1108" t="s">
        <v>12</v>
      </c>
      <c r="U1108">
        <v>1</v>
      </c>
      <c r="V1108" t="s">
        <v>742</v>
      </c>
      <c r="W1108">
        <f>VLOOKUP(Q1108,'PBT Tag Rates'!$A$6:$D$67,4,FALSE)</f>
        <v>0.98845608500000004</v>
      </c>
      <c r="X1108">
        <v>1</v>
      </c>
      <c r="Y1108" s="8">
        <f t="shared" si="135"/>
        <v>1</v>
      </c>
      <c r="Z1108" s="10">
        <f>IFERROR(LOOKUP(H1108,{30,43,48,53,58,63,68,73,78,83,88,93,97},{42,47,52,57,62,67,72,77,82,87,92,99,100}),999)</f>
        <v>77</v>
      </c>
      <c r="AA1108" s="9">
        <f t="shared" si="136"/>
        <v>5.5555555555555554</v>
      </c>
      <c r="AB1108" s="9">
        <f>IFERROR(IF(I1108="AI",AA1108-VLOOKUP(Q1108,'PBT Tag Rates'!$A$6:$L$53,11,FALSE),AA1108-VLOOKUP(Q1108,'PBT Tag Rates'!$A$6:$L$53,12,FALSE)),0)</f>
        <v>5.5672342888601314</v>
      </c>
      <c r="AC1108" s="9">
        <f t="shared" si="137"/>
        <v>16.731553988772674</v>
      </c>
      <c r="AD1108" s="12" t="s">
        <v>1969</v>
      </c>
      <c r="AE1108" s="8"/>
    </row>
    <row r="1109" spans="1:31" x14ac:dyDescent="0.25">
      <c r="A1109" t="s">
        <v>2078</v>
      </c>
      <c r="B1109" t="s">
        <v>3884</v>
      </c>
      <c r="C1109" t="s">
        <v>3885</v>
      </c>
      <c r="D1109" s="1">
        <v>45543</v>
      </c>
      <c r="E1109">
        <f t="shared" si="132"/>
        <v>18</v>
      </c>
      <c r="F1109" t="s">
        <v>6</v>
      </c>
      <c r="G1109">
        <v>650</v>
      </c>
      <c r="H1109">
        <f t="shared" si="131"/>
        <v>65</v>
      </c>
      <c r="I1109" t="s">
        <v>7</v>
      </c>
      <c r="J1109" t="s">
        <v>8</v>
      </c>
      <c r="K1109" t="s">
        <v>8</v>
      </c>
      <c r="L1109" t="s">
        <v>8</v>
      </c>
      <c r="M1109" t="s">
        <v>6</v>
      </c>
      <c r="N1109" t="str">
        <f t="shared" si="133"/>
        <v>M</v>
      </c>
      <c r="O1109" t="s">
        <v>8</v>
      </c>
      <c r="P1109" t="s">
        <v>8</v>
      </c>
      <c r="Q1109" t="s">
        <v>11</v>
      </c>
      <c r="R1109" t="s">
        <v>8</v>
      </c>
      <c r="S1109" t="str">
        <f t="shared" si="134"/>
        <v>U</v>
      </c>
      <c r="T1109" t="s">
        <v>12</v>
      </c>
      <c r="U1109">
        <v>1.00000000000001</v>
      </c>
      <c r="V1109" t="s">
        <v>8</v>
      </c>
      <c r="W1109">
        <f>VLOOKUP(Q1109,'PBT Tag Rates'!$A$6:$D$67,4,FALSE)</f>
        <v>1</v>
      </c>
      <c r="X1109">
        <v>1</v>
      </c>
      <c r="Y1109" s="8">
        <f t="shared" si="135"/>
        <v>1</v>
      </c>
      <c r="Z1109" s="10">
        <f>IFERROR(LOOKUP(H1109,{30,43,48,53,58,63,68,73,78,83,88,93,97},{42,47,52,57,62,67,72,77,82,87,92,99,100}),999)</f>
        <v>67</v>
      </c>
      <c r="AA1109" s="9">
        <f t="shared" si="136"/>
        <v>5.5555555555555554</v>
      </c>
      <c r="AB1109" s="9">
        <f>IFERROR(IF(I1109="AI",AA1109-VLOOKUP(Q1109,'PBT Tag Rates'!$A$6:$L$53,11,FALSE),AA1109-VLOOKUP(Q1109,'PBT Tag Rates'!$A$6:$L$53,12,FALSE)),0)</f>
        <v>5.5142524290531805</v>
      </c>
      <c r="AC1109" s="9">
        <f t="shared" si="137"/>
        <v>16.572324324312643</v>
      </c>
      <c r="AD1109" s="12" t="s">
        <v>1970</v>
      </c>
      <c r="AE1109" s="8"/>
    </row>
    <row r="1110" spans="1:31" x14ac:dyDescent="0.25">
      <c r="A1110" t="s">
        <v>2078</v>
      </c>
      <c r="B1110" t="s">
        <v>3886</v>
      </c>
      <c r="C1110" t="s">
        <v>3887</v>
      </c>
      <c r="D1110" s="1">
        <v>45543</v>
      </c>
      <c r="E1110">
        <f t="shared" si="132"/>
        <v>18</v>
      </c>
      <c r="F1110" t="s">
        <v>14</v>
      </c>
      <c r="G1110">
        <v>900</v>
      </c>
      <c r="H1110">
        <f t="shared" si="131"/>
        <v>90</v>
      </c>
      <c r="I1110" t="s">
        <v>7</v>
      </c>
      <c r="J1110" t="s">
        <v>8</v>
      </c>
      <c r="K1110" t="s">
        <v>6988</v>
      </c>
      <c r="L1110" t="s">
        <v>8</v>
      </c>
      <c r="M1110" t="s">
        <v>14</v>
      </c>
      <c r="N1110" t="str">
        <f t="shared" si="133"/>
        <v>F</v>
      </c>
      <c r="O1110" t="s">
        <v>221</v>
      </c>
      <c r="P1110" t="s">
        <v>222</v>
      </c>
      <c r="Q1110" t="s">
        <v>178</v>
      </c>
      <c r="R1110">
        <v>5</v>
      </c>
      <c r="S1110">
        <f t="shared" si="134"/>
        <v>2019</v>
      </c>
      <c r="T1110" t="s">
        <v>12</v>
      </c>
      <c r="U1110">
        <v>0.999999999999999</v>
      </c>
      <c r="V1110" t="s">
        <v>741</v>
      </c>
      <c r="W1110">
        <f>VLOOKUP(Q1110,'PBT Tag Rates'!$A$6:$D$67,4,FALSE)</f>
        <v>0.99705232300000002</v>
      </c>
      <c r="X1110">
        <v>1</v>
      </c>
      <c r="Y1110" s="8">
        <f t="shared" si="135"/>
        <v>1</v>
      </c>
      <c r="Z1110" s="10">
        <f>IFERROR(LOOKUP(H1110,{30,43,48,53,58,63,68,73,78,83,88,93,97},{42,47,52,57,62,67,72,77,82,87,92,99,100}),999)</f>
        <v>92</v>
      </c>
      <c r="AA1110" s="9">
        <f t="shared" si="136"/>
        <v>5.5555555555555554</v>
      </c>
      <c r="AB1110" s="9">
        <f>IFERROR(IF(I1110="AI",AA1110-VLOOKUP(Q1110,'PBT Tag Rates'!$A$6:$L$53,11,FALSE),AA1110-VLOOKUP(Q1110,'PBT Tag Rates'!$A$6:$L$53,12,FALSE)),0)</f>
        <v>5.5585119470427449</v>
      </c>
      <c r="AC1110" s="9">
        <f t="shared" si="137"/>
        <v>16.705340194731683</v>
      </c>
      <c r="AD1110" s="12" t="s">
        <v>1969</v>
      </c>
      <c r="AE1110" s="8"/>
    </row>
    <row r="1111" spans="1:31" x14ac:dyDescent="0.25">
      <c r="A1111" t="s">
        <v>2078</v>
      </c>
      <c r="B1111" t="s">
        <v>3888</v>
      </c>
      <c r="C1111" t="s">
        <v>3889</v>
      </c>
      <c r="D1111" s="1">
        <v>45543</v>
      </c>
      <c r="E1111">
        <f t="shared" si="132"/>
        <v>18</v>
      </c>
      <c r="F1111" t="s">
        <v>14</v>
      </c>
      <c r="G1111">
        <v>780</v>
      </c>
      <c r="H1111">
        <f t="shared" si="131"/>
        <v>78</v>
      </c>
      <c r="I1111" t="s">
        <v>7</v>
      </c>
      <c r="J1111" t="s">
        <v>8</v>
      </c>
      <c r="K1111" t="s">
        <v>6989</v>
      </c>
      <c r="L1111" t="s">
        <v>8</v>
      </c>
      <c r="M1111" t="s">
        <v>14</v>
      </c>
      <c r="N1111" t="str">
        <f t="shared" si="133"/>
        <v>F</v>
      </c>
      <c r="O1111" t="s">
        <v>8</v>
      </c>
      <c r="P1111" t="s">
        <v>8</v>
      </c>
      <c r="Q1111" t="s">
        <v>11</v>
      </c>
      <c r="R1111" t="s">
        <v>8</v>
      </c>
      <c r="S1111" t="str">
        <f t="shared" si="134"/>
        <v>U</v>
      </c>
      <c r="T1111" t="s">
        <v>12</v>
      </c>
      <c r="U1111">
        <v>1</v>
      </c>
      <c r="V1111" t="s">
        <v>8</v>
      </c>
      <c r="W1111">
        <f>VLOOKUP(Q1111,'PBT Tag Rates'!$A$6:$D$67,4,FALSE)</f>
        <v>1</v>
      </c>
      <c r="X1111">
        <v>1</v>
      </c>
      <c r="Y1111" s="8">
        <f t="shared" si="135"/>
        <v>1</v>
      </c>
      <c r="Z1111" s="10">
        <f>IFERROR(LOOKUP(H1111,{30,43,48,53,58,63,68,73,78,83,88,93,97},{42,47,52,57,62,67,72,77,82,87,92,99,100}),999)</f>
        <v>82</v>
      </c>
      <c r="AA1111" s="9">
        <f t="shared" si="136"/>
        <v>5.5555555555555554</v>
      </c>
      <c r="AB1111" s="9">
        <f>IFERROR(IF(I1111="AI",AA1111-VLOOKUP(Q1111,'PBT Tag Rates'!$A$6:$L$53,11,FALSE),AA1111-VLOOKUP(Q1111,'PBT Tag Rates'!$A$6:$L$53,12,FALSE)),0)</f>
        <v>5.5142524290531805</v>
      </c>
      <c r="AC1111" s="9">
        <f t="shared" si="137"/>
        <v>16.572324324312643</v>
      </c>
      <c r="AD1111" s="12" t="s">
        <v>1970</v>
      </c>
      <c r="AE1111" s="8"/>
    </row>
    <row r="1112" spans="1:31" x14ac:dyDescent="0.25">
      <c r="A1112" t="s">
        <v>2078</v>
      </c>
      <c r="B1112" t="s">
        <v>3890</v>
      </c>
      <c r="C1112" t="s">
        <v>3891</v>
      </c>
      <c r="D1112" s="1">
        <v>45543</v>
      </c>
      <c r="E1112">
        <f t="shared" si="132"/>
        <v>18</v>
      </c>
      <c r="F1112" t="s">
        <v>14</v>
      </c>
      <c r="G1112">
        <v>680</v>
      </c>
      <c r="H1112">
        <f t="shared" si="131"/>
        <v>68</v>
      </c>
      <c r="I1112" t="s">
        <v>9</v>
      </c>
      <c r="J1112">
        <v>1</v>
      </c>
      <c r="K1112" t="s">
        <v>8</v>
      </c>
      <c r="L1112" t="s">
        <v>8</v>
      </c>
      <c r="M1112" t="s">
        <v>14</v>
      </c>
      <c r="N1112" t="str">
        <f t="shared" si="133"/>
        <v>F</v>
      </c>
      <c r="O1112" t="s">
        <v>1422</v>
      </c>
      <c r="P1112" t="s">
        <v>1423</v>
      </c>
      <c r="Q1112" t="s">
        <v>295</v>
      </c>
      <c r="R1112">
        <v>4</v>
      </c>
      <c r="S1112">
        <f t="shared" si="134"/>
        <v>2020</v>
      </c>
      <c r="T1112" t="s">
        <v>12</v>
      </c>
      <c r="U1112">
        <v>1</v>
      </c>
      <c r="V1112" t="s">
        <v>945</v>
      </c>
      <c r="W1112">
        <f>VLOOKUP(Q1112,'PBT Tag Rates'!$A$6:$D$67,4,FALSE)</f>
        <v>0.98961045999999997</v>
      </c>
      <c r="X1112">
        <v>1</v>
      </c>
      <c r="Y1112" s="8">
        <f t="shared" si="135"/>
        <v>1.0069930069930071</v>
      </c>
      <c r="Z1112" s="10">
        <f>IFERROR(LOOKUP(H1112,{30,43,48,53,58,63,68,73,78,83,88,93,97},{42,47,52,57,62,67,72,77,82,87,92,99,100}),999)</f>
        <v>72</v>
      </c>
      <c r="AA1112" s="9">
        <f t="shared" si="136"/>
        <v>5.594405594405595</v>
      </c>
      <c r="AB1112" s="9">
        <f>IFERROR(IF(I1112="AI",AA1112-VLOOKUP(Q1112,'PBT Tag Rates'!$A$6:$L$53,11,FALSE),AA1112-VLOOKUP(Q1112,'PBT Tag Rates'!$A$6:$L$53,12,FALSE)),0)</f>
        <v>5.6049042101942765</v>
      </c>
      <c r="AC1112" s="9">
        <f t="shared" si="137"/>
        <v>16.844765736267519</v>
      </c>
      <c r="AD1112" s="12" t="s">
        <v>1969</v>
      </c>
      <c r="AE1112" s="8"/>
    </row>
    <row r="1113" spans="1:31" x14ac:dyDescent="0.25">
      <c r="A1113" t="s">
        <v>2078</v>
      </c>
      <c r="B1113" t="s">
        <v>3892</v>
      </c>
      <c r="C1113" t="s">
        <v>3893</v>
      </c>
      <c r="D1113" s="1">
        <v>45543</v>
      </c>
      <c r="E1113">
        <f t="shared" si="132"/>
        <v>18</v>
      </c>
      <c r="F1113" t="s">
        <v>14</v>
      </c>
      <c r="G1113">
        <v>760</v>
      </c>
      <c r="H1113">
        <f t="shared" si="131"/>
        <v>76</v>
      </c>
      <c r="I1113" t="s">
        <v>7</v>
      </c>
      <c r="J1113" t="s">
        <v>8</v>
      </c>
      <c r="K1113" t="s">
        <v>6990</v>
      </c>
      <c r="L1113" t="s">
        <v>8</v>
      </c>
      <c r="M1113" t="s">
        <v>14</v>
      </c>
      <c r="N1113" t="str">
        <f t="shared" si="133"/>
        <v>F</v>
      </c>
      <c r="O1113" t="s">
        <v>1192</v>
      </c>
      <c r="P1113" t="s">
        <v>1544</v>
      </c>
      <c r="Q1113" t="s">
        <v>171</v>
      </c>
      <c r="R1113">
        <v>5</v>
      </c>
      <c r="S1113">
        <f t="shared" si="134"/>
        <v>2019</v>
      </c>
      <c r="T1113" t="s">
        <v>12</v>
      </c>
      <c r="U1113">
        <v>1</v>
      </c>
      <c r="V1113" t="s">
        <v>893</v>
      </c>
      <c r="W1113">
        <f>VLOOKUP(Q1113,'PBT Tag Rates'!$A$6:$D$67,4,FALSE)</f>
        <v>0.95971980899999998</v>
      </c>
      <c r="X1113">
        <v>1</v>
      </c>
      <c r="Y1113" s="8">
        <f t="shared" si="135"/>
        <v>1</v>
      </c>
      <c r="Z1113" s="10">
        <f>IFERROR(LOOKUP(H1113,{30,43,48,53,58,63,68,73,78,83,88,93,97},{42,47,52,57,62,67,72,77,82,87,92,99,100}),999)</f>
        <v>77</v>
      </c>
      <c r="AA1113" s="9">
        <f t="shared" si="136"/>
        <v>5.5555555555555554</v>
      </c>
      <c r="AB1113" s="9">
        <f>IFERROR(IF(I1113="AI",AA1113-VLOOKUP(Q1113,'PBT Tag Rates'!$A$6:$L$53,11,FALSE),AA1113-VLOOKUP(Q1113,'PBT Tag Rates'!$A$6:$L$53,12,FALSE)),0)</f>
        <v>5.5975263376757773</v>
      </c>
      <c r="AC1113" s="9">
        <f t="shared" si="137"/>
        <v>16.822592559073851</v>
      </c>
      <c r="AD1113" s="12" t="s">
        <v>1969</v>
      </c>
      <c r="AE1113" s="8"/>
    </row>
    <row r="1114" spans="1:31" x14ac:dyDescent="0.25">
      <c r="A1114" t="s">
        <v>2078</v>
      </c>
      <c r="B1114" t="s">
        <v>3894</v>
      </c>
      <c r="C1114" t="s">
        <v>480</v>
      </c>
      <c r="D1114" s="1">
        <v>45543</v>
      </c>
      <c r="E1114">
        <f t="shared" si="132"/>
        <v>18</v>
      </c>
      <c r="F1114" t="s">
        <v>6</v>
      </c>
      <c r="G1114">
        <v>600</v>
      </c>
      <c r="H1114">
        <f t="shared" si="131"/>
        <v>60</v>
      </c>
      <c r="I1114" t="s">
        <v>7</v>
      </c>
      <c r="J1114" t="s">
        <v>8</v>
      </c>
      <c r="K1114" t="s">
        <v>8</v>
      </c>
      <c r="L1114" t="s">
        <v>8</v>
      </c>
      <c r="M1114" t="s">
        <v>6</v>
      </c>
      <c r="N1114" t="str">
        <f t="shared" si="133"/>
        <v>M</v>
      </c>
      <c r="O1114" t="s">
        <v>8001</v>
      </c>
      <c r="P1114" t="s">
        <v>8002</v>
      </c>
      <c r="Q1114" t="s">
        <v>940</v>
      </c>
      <c r="R1114">
        <v>3</v>
      </c>
      <c r="S1114">
        <f t="shared" si="134"/>
        <v>2021</v>
      </c>
      <c r="T1114" t="s">
        <v>12</v>
      </c>
      <c r="U1114">
        <v>0.999999999999997</v>
      </c>
      <c r="V1114" t="s">
        <v>886</v>
      </c>
      <c r="W1114">
        <f>VLOOKUP(Q1114,'PBT Tag Rates'!$A$6:$D$67,4,FALSE)</f>
        <v>0.98140000000000005</v>
      </c>
      <c r="X1114">
        <v>1</v>
      </c>
      <c r="Y1114" s="8">
        <f t="shared" si="135"/>
        <v>1.0138888888888888</v>
      </c>
      <c r="Z1114" s="10">
        <f>IFERROR(LOOKUP(H1114,{30,43,48,53,58,63,68,73,78,83,88,93,97},{42,47,52,57,62,67,72,77,82,87,92,99,100}),999)</f>
        <v>62</v>
      </c>
      <c r="AA1114" s="9">
        <f t="shared" si="136"/>
        <v>5.632716049382716</v>
      </c>
      <c r="AB1114" s="9">
        <f>IFERROR(IF(I1114="AI",AA1114-VLOOKUP(Q1114,'PBT Tag Rates'!$A$6:$L$53,11,FALSE),AA1114-VLOOKUP(Q1114,'PBT Tag Rates'!$A$6:$L$53,12,FALSE)),0)</f>
        <v>5.6516685661954327</v>
      </c>
      <c r="AC1114" s="9">
        <f t="shared" si="137"/>
        <v>16.98530955148815</v>
      </c>
      <c r="AD1114" s="12" t="s">
        <v>1969</v>
      </c>
      <c r="AE1114" s="8"/>
    </row>
    <row r="1115" spans="1:31" x14ac:dyDescent="0.25">
      <c r="A1115" t="s">
        <v>2078</v>
      </c>
      <c r="B1115" t="s">
        <v>3895</v>
      </c>
      <c r="C1115" t="s">
        <v>3896</v>
      </c>
      <c r="D1115" s="1">
        <v>45543</v>
      </c>
      <c r="E1115">
        <f t="shared" si="132"/>
        <v>18</v>
      </c>
      <c r="F1115" t="s">
        <v>6</v>
      </c>
      <c r="G1115">
        <v>590</v>
      </c>
      <c r="H1115">
        <f t="shared" si="131"/>
        <v>59</v>
      </c>
      <c r="I1115" t="s">
        <v>9</v>
      </c>
      <c r="J1115">
        <v>1</v>
      </c>
      <c r="K1115" t="s">
        <v>8</v>
      </c>
      <c r="L1115" t="s">
        <v>8</v>
      </c>
      <c r="M1115" t="s">
        <v>6</v>
      </c>
      <c r="N1115" t="str">
        <f t="shared" si="133"/>
        <v>M</v>
      </c>
      <c r="O1115" t="s">
        <v>8003</v>
      </c>
      <c r="P1115" t="s">
        <v>8004</v>
      </c>
      <c r="Q1115" t="s">
        <v>940</v>
      </c>
      <c r="R1115">
        <v>3</v>
      </c>
      <c r="S1115">
        <f t="shared" si="134"/>
        <v>2021</v>
      </c>
      <c r="T1115" t="s">
        <v>12</v>
      </c>
      <c r="U1115">
        <v>1</v>
      </c>
      <c r="V1115" t="s">
        <v>941</v>
      </c>
      <c r="W1115">
        <f>VLOOKUP(Q1115,'PBT Tag Rates'!$A$6:$D$67,4,FALSE)</f>
        <v>0.98140000000000005</v>
      </c>
      <c r="X1115">
        <v>1</v>
      </c>
      <c r="Y1115" s="8">
        <f t="shared" si="135"/>
        <v>1.0138888888888888</v>
      </c>
      <c r="Z1115" s="10">
        <f>IFERROR(LOOKUP(H1115,{30,43,48,53,58,63,68,73,78,83,88,93,97},{42,47,52,57,62,67,72,77,82,87,92,99,100}),999)</f>
        <v>62</v>
      </c>
      <c r="AA1115" s="9">
        <f t="shared" si="136"/>
        <v>5.632716049382716</v>
      </c>
      <c r="AB1115" s="9">
        <f>IFERROR(IF(I1115="AI",AA1115-VLOOKUP(Q1115,'PBT Tag Rates'!$A$6:$L$53,11,FALSE),AA1115-VLOOKUP(Q1115,'PBT Tag Rates'!$A$6:$L$53,12,FALSE)),0)</f>
        <v>5.6516685661954327</v>
      </c>
      <c r="AC1115" s="9">
        <f t="shared" si="137"/>
        <v>16.98530955148815</v>
      </c>
      <c r="AD1115" s="12" t="s">
        <v>1969</v>
      </c>
      <c r="AE1115" s="8"/>
    </row>
    <row r="1116" spans="1:31" x14ac:dyDescent="0.25">
      <c r="A1116" t="s">
        <v>2078</v>
      </c>
      <c r="B1116" t="s">
        <v>3897</v>
      </c>
      <c r="C1116" t="s">
        <v>3898</v>
      </c>
      <c r="D1116" s="1">
        <v>45543</v>
      </c>
      <c r="E1116">
        <f t="shared" si="132"/>
        <v>18</v>
      </c>
      <c r="F1116" t="s">
        <v>6</v>
      </c>
      <c r="G1116">
        <v>720</v>
      </c>
      <c r="H1116">
        <f t="shared" si="131"/>
        <v>72</v>
      </c>
      <c r="I1116" t="s">
        <v>9</v>
      </c>
      <c r="J1116">
        <v>1</v>
      </c>
      <c r="K1116" t="s">
        <v>6991</v>
      </c>
      <c r="L1116" t="s">
        <v>8</v>
      </c>
      <c r="M1116" t="s">
        <v>6</v>
      </c>
      <c r="N1116" t="str">
        <f t="shared" si="133"/>
        <v>M</v>
      </c>
      <c r="O1116" t="s">
        <v>8</v>
      </c>
      <c r="P1116" t="s">
        <v>8</v>
      </c>
      <c r="Q1116" t="s">
        <v>11</v>
      </c>
      <c r="R1116" t="s">
        <v>8</v>
      </c>
      <c r="S1116" t="str">
        <f t="shared" si="134"/>
        <v>U</v>
      </c>
      <c r="T1116" t="s">
        <v>12</v>
      </c>
      <c r="U1116">
        <v>1</v>
      </c>
      <c r="V1116" t="s">
        <v>8</v>
      </c>
      <c r="W1116">
        <f>VLOOKUP(Q1116,'PBT Tag Rates'!$A$6:$D$67,4,FALSE)</f>
        <v>1</v>
      </c>
      <c r="X1116">
        <v>1</v>
      </c>
      <c r="Y1116" s="8">
        <f t="shared" si="135"/>
        <v>1.0057142857142858</v>
      </c>
      <c r="Z1116" s="10">
        <f>IFERROR(LOOKUP(H1116,{30,43,48,53,58,63,68,73,78,83,88,93,97},{42,47,52,57,62,67,72,77,82,87,92,99,100}),999)</f>
        <v>72</v>
      </c>
      <c r="AA1116" s="9">
        <f t="shared" si="136"/>
        <v>5.5873015873015879</v>
      </c>
      <c r="AB1116" s="9">
        <f>IFERROR(IF(I1116="AI",AA1116-VLOOKUP(Q1116,'PBT Tag Rates'!$A$6:$L$53,11,FALSE),AA1116-VLOOKUP(Q1116,'PBT Tag Rates'!$A$6:$L$53,12,FALSE)),0)</f>
        <v>5.0710241449510658</v>
      </c>
      <c r="AC1116" s="9">
        <f t="shared" si="137"/>
        <v>15.240262912842212</v>
      </c>
      <c r="AD1116" s="12" t="s">
        <v>1969</v>
      </c>
      <c r="AE1116" s="8"/>
    </row>
    <row r="1117" spans="1:31" x14ac:dyDescent="0.25">
      <c r="A1117" t="s">
        <v>2078</v>
      </c>
      <c r="B1117" t="s">
        <v>3899</v>
      </c>
      <c r="C1117" t="s">
        <v>3900</v>
      </c>
      <c r="D1117" s="1">
        <v>45543</v>
      </c>
      <c r="E1117">
        <f t="shared" si="132"/>
        <v>18</v>
      </c>
      <c r="F1117" t="s">
        <v>14</v>
      </c>
      <c r="G1117">
        <v>810</v>
      </c>
      <c r="H1117">
        <f t="shared" si="131"/>
        <v>81</v>
      </c>
      <c r="I1117" t="s">
        <v>7</v>
      </c>
      <c r="J1117" t="s">
        <v>8</v>
      </c>
      <c r="K1117" t="s">
        <v>6992</v>
      </c>
      <c r="L1117" t="s">
        <v>8</v>
      </c>
      <c r="M1117" t="s">
        <v>14</v>
      </c>
      <c r="N1117" t="str">
        <f t="shared" si="133"/>
        <v>F</v>
      </c>
      <c r="O1117" t="s">
        <v>306</v>
      </c>
      <c r="P1117" t="s">
        <v>1457</v>
      </c>
      <c r="Q1117" t="s">
        <v>171</v>
      </c>
      <c r="R1117">
        <v>5</v>
      </c>
      <c r="S1117">
        <f t="shared" si="134"/>
        <v>2019</v>
      </c>
      <c r="T1117" t="s">
        <v>12</v>
      </c>
      <c r="U1117">
        <v>1</v>
      </c>
      <c r="V1117" t="s">
        <v>886</v>
      </c>
      <c r="W1117">
        <f>VLOOKUP(Q1117,'PBT Tag Rates'!$A$6:$D$67,4,FALSE)</f>
        <v>0.95971980899999998</v>
      </c>
      <c r="X1117">
        <v>1</v>
      </c>
      <c r="Y1117" s="8">
        <f t="shared" si="135"/>
        <v>1</v>
      </c>
      <c r="Z1117" s="10">
        <f>IFERROR(LOOKUP(H1117,{30,43,48,53,58,63,68,73,78,83,88,93,97},{42,47,52,57,62,67,72,77,82,87,92,99,100}),999)</f>
        <v>82</v>
      </c>
      <c r="AA1117" s="9">
        <f t="shared" si="136"/>
        <v>5.5555555555555554</v>
      </c>
      <c r="AB1117" s="9">
        <f>IFERROR(IF(I1117="AI",AA1117-VLOOKUP(Q1117,'PBT Tag Rates'!$A$6:$L$53,11,FALSE),AA1117-VLOOKUP(Q1117,'PBT Tag Rates'!$A$6:$L$53,12,FALSE)),0)</f>
        <v>5.5975263376757773</v>
      </c>
      <c r="AC1117" s="9">
        <f t="shared" si="137"/>
        <v>16.822592559073851</v>
      </c>
      <c r="AD1117" s="12" t="s">
        <v>1969</v>
      </c>
      <c r="AE1117" s="8"/>
    </row>
    <row r="1118" spans="1:31" x14ac:dyDescent="0.25">
      <c r="A1118" t="s">
        <v>2078</v>
      </c>
      <c r="B1118" t="s">
        <v>3901</v>
      </c>
      <c r="C1118" t="s">
        <v>3902</v>
      </c>
      <c r="D1118" s="1">
        <v>45543</v>
      </c>
      <c r="E1118">
        <f t="shared" si="132"/>
        <v>18</v>
      </c>
      <c r="F1118" t="s">
        <v>14</v>
      </c>
      <c r="G1118">
        <v>710</v>
      </c>
      <c r="H1118">
        <f t="shared" si="131"/>
        <v>71</v>
      </c>
      <c r="I1118" t="s">
        <v>7</v>
      </c>
      <c r="J1118" t="s">
        <v>8</v>
      </c>
      <c r="K1118" t="s">
        <v>6993</v>
      </c>
      <c r="L1118" t="s">
        <v>8</v>
      </c>
      <c r="M1118" t="s">
        <v>14</v>
      </c>
      <c r="N1118" t="str">
        <f t="shared" si="133"/>
        <v>F</v>
      </c>
      <c r="O1118" t="s">
        <v>381</v>
      </c>
      <c r="P1118" t="s">
        <v>1520</v>
      </c>
      <c r="Q1118" t="s">
        <v>295</v>
      </c>
      <c r="R1118">
        <v>4</v>
      </c>
      <c r="S1118">
        <f t="shared" si="134"/>
        <v>2020</v>
      </c>
      <c r="T1118" t="s">
        <v>12</v>
      </c>
      <c r="U1118">
        <v>0.999999999999998</v>
      </c>
      <c r="V1118" t="s">
        <v>892</v>
      </c>
      <c r="W1118">
        <f>VLOOKUP(Q1118,'PBT Tag Rates'!$A$6:$D$67,4,FALSE)</f>
        <v>0.98961045999999997</v>
      </c>
      <c r="X1118">
        <v>1</v>
      </c>
      <c r="Y1118" s="8">
        <f t="shared" si="135"/>
        <v>1.0069930069930071</v>
      </c>
      <c r="Z1118" s="10">
        <f>IFERROR(LOOKUP(H1118,{30,43,48,53,58,63,68,73,78,83,88,93,97},{42,47,52,57,62,67,72,77,82,87,92,99,100}),999)</f>
        <v>72</v>
      </c>
      <c r="AA1118" s="9">
        <f t="shared" si="136"/>
        <v>5.594405594405595</v>
      </c>
      <c r="AB1118" s="9">
        <f>IFERROR(IF(I1118="AI",AA1118-VLOOKUP(Q1118,'PBT Tag Rates'!$A$6:$L$53,11,FALSE),AA1118-VLOOKUP(Q1118,'PBT Tag Rates'!$A$6:$L$53,12,FALSE)),0)</f>
        <v>5.6049042101942765</v>
      </c>
      <c r="AC1118" s="9">
        <f t="shared" si="137"/>
        <v>16.844765736267519</v>
      </c>
      <c r="AD1118" s="12" t="s">
        <v>1969</v>
      </c>
      <c r="AE1118" s="8"/>
    </row>
    <row r="1119" spans="1:31" x14ac:dyDescent="0.25">
      <c r="A1119" t="s">
        <v>2078</v>
      </c>
      <c r="B1119" t="s">
        <v>3903</v>
      </c>
      <c r="C1119" t="s">
        <v>2024</v>
      </c>
      <c r="D1119" s="1">
        <v>45543</v>
      </c>
      <c r="E1119">
        <f t="shared" si="132"/>
        <v>18</v>
      </c>
      <c r="F1119" t="s">
        <v>6</v>
      </c>
      <c r="G1119">
        <v>600</v>
      </c>
      <c r="H1119">
        <f t="shared" si="131"/>
        <v>60</v>
      </c>
      <c r="I1119" t="s">
        <v>7</v>
      </c>
      <c r="J1119" t="s">
        <v>8</v>
      </c>
      <c r="K1119" t="s">
        <v>8</v>
      </c>
      <c r="L1119" t="s">
        <v>8</v>
      </c>
      <c r="M1119" t="s">
        <v>6</v>
      </c>
      <c r="N1119" t="str">
        <f t="shared" si="133"/>
        <v>M</v>
      </c>
      <c r="O1119" t="s">
        <v>8005</v>
      </c>
      <c r="P1119" t="s">
        <v>8006</v>
      </c>
      <c r="Q1119" t="s">
        <v>940</v>
      </c>
      <c r="R1119">
        <v>3</v>
      </c>
      <c r="S1119">
        <f t="shared" si="134"/>
        <v>2021</v>
      </c>
      <c r="T1119" t="s">
        <v>12</v>
      </c>
      <c r="U1119">
        <v>1.00000000000001</v>
      </c>
      <c r="V1119" t="s">
        <v>886</v>
      </c>
      <c r="W1119">
        <f>VLOOKUP(Q1119,'PBT Tag Rates'!$A$6:$D$67,4,FALSE)</f>
        <v>0.98140000000000005</v>
      </c>
      <c r="X1119">
        <v>1</v>
      </c>
      <c r="Y1119" s="8">
        <f t="shared" si="135"/>
        <v>1.0138888888888888</v>
      </c>
      <c r="Z1119" s="10">
        <f>IFERROR(LOOKUP(H1119,{30,43,48,53,58,63,68,73,78,83,88,93,97},{42,47,52,57,62,67,72,77,82,87,92,99,100}),999)</f>
        <v>62</v>
      </c>
      <c r="AA1119" s="9">
        <f t="shared" si="136"/>
        <v>5.632716049382716</v>
      </c>
      <c r="AB1119" s="9">
        <f>IFERROR(IF(I1119="AI",AA1119-VLOOKUP(Q1119,'PBT Tag Rates'!$A$6:$L$53,11,FALSE),AA1119-VLOOKUP(Q1119,'PBT Tag Rates'!$A$6:$L$53,12,FALSE)),0)</f>
        <v>5.6516685661954327</v>
      </c>
      <c r="AC1119" s="9">
        <f t="shared" si="137"/>
        <v>16.98530955148815</v>
      </c>
      <c r="AD1119" s="12" t="s">
        <v>1969</v>
      </c>
      <c r="AE1119" s="8"/>
    </row>
    <row r="1120" spans="1:31" x14ac:dyDescent="0.25">
      <c r="A1120" t="s">
        <v>2078</v>
      </c>
      <c r="B1120" t="s">
        <v>3904</v>
      </c>
      <c r="C1120" t="s">
        <v>3905</v>
      </c>
      <c r="D1120" s="1">
        <v>45543</v>
      </c>
      <c r="E1120">
        <f t="shared" si="132"/>
        <v>18</v>
      </c>
      <c r="F1120" t="s">
        <v>14</v>
      </c>
      <c r="G1120">
        <v>780</v>
      </c>
      <c r="H1120">
        <f t="shared" si="131"/>
        <v>78</v>
      </c>
      <c r="I1120" t="s">
        <v>7</v>
      </c>
      <c r="J1120" t="s">
        <v>8</v>
      </c>
      <c r="K1120" t="s">
        <v>6994</v>
      </c>
      <c r="L1120" t="s">
        <v>8</v>
      </c>
      <c r="M1120" t="s">
        <v>14</v>
      </c>
      <c r="N1120" t="str">
        <f t="shared" si="133"/>
        <v>F</v>
      </c>
      <c r="O1120" t="s">
        <v>395</v>
      </c>
      <c r="P1120" t="s">
        <v>8007</v>
      </c>
      <c r="Q1120" t="s">
        <v>295</v>
      </c>
      <c r="R1120">
        <v>4</v>
      </c>
      <c r="S1120">
        <f t="shared" si="134"/>
        <v>2020</v>
      </c>
      <c r="T1120" t="s">
        <v>12</v>
      </c>
      <c r="U1120">
        <v>1.00000000000001</v>
      </c>
      <c r="V1120" t="s">
        <v>892</v>
      </c>
      <c r="W1120">
        <f>VLOOKUP(Q1120,'PBT Tag Rates'!$A$6:$D$67,4,FALSE)</f>
        <v>0.98961045999999997</v>
      </c>
      <c r="X1120">
        <v>1</v>
      </c>
      <c r="Y1120" s="8">
        <f t="shared" si="135"/>
        <v>1</v>
      </c>
      <c r="Z1120" s="10">
        <f>IFERROR(LOOKUP(H1120,{30,43,48,53,58,63,68,73,78,83,88,93,97},{42,47,52,57,62,67,72,77,82,87,92,99,100}),999)</f>
        <v>82</v>
      </c>
      <c r="AA1120" s="9">
        <f t="shared" si="136"/>
        <v>5.5555555555555554</v>
      </c>
      <c r="AB1120" s="9">
        <f>IFERROR(IF(I1120="AI",AA1120-VLOOKUP(Q1120,'PBT Tag Rates'!$A$6:$L$53,11,FALSE),AA1120-VLOOKUP(Q1120,'PBT Tag Rates'!$A$6:$L$53,12,FALSE)),0)</f>
        <v>5.5660541713442369</v>
      </c>
      <c r="AC1120" s="9">
        <f t="shared" si="137"/>
        <v>16.728007308517132</v>
      </c>
      <c r="AD1120" s="12" t="s">
        <v>1969</v>
      </c>
      <c r="AE1120" s="8"/>
    </row>
    <row r="1121" spans="1:31" x14ac:dyDescent="0.25">
      <c r="A1121" t="s">
        <v>2078</v>
      </c>
      <c r="B1121" t="s">
        <v>3906</v>
      </c>
      <c r="C1121" t="s">
        <v>3907</v>
      </c>
      <c r="D1121" s="1">
        <v>45543</v>
      </c>
      <c r="E1121">
        <f t="shared" si="132"/>
        <v>18</v>
      </c>
      <c r="F1121" t="s">
        <v>14</v>
      </c>
      <c r="G1121">
        <v>730</v>
      </c>
      <c r="H1121">
        <f t="shared" si="131"/>
        <v>73</v>
      </c>
      <c r="I1121" t="s">
        <v>7</v>
      </c>
      <c r="J1121" t="s">
        <v>8</v>
      </c>
      <c r="K1121" t="s">
        <v>6995</v>
      </c>
      <c r="L1121" t="s">
        <v>8</v>
      </c>
      <c r="M1121" t="s">
        <v>14</v>
      </c>
      <c r="N1121" t="str">
        <f t="shared" si="133"/>
        <v>F</v>
      </c>
      <c r="O1121" t="s">
        <v>8</v>
      </c>
      <c r="P1121" t="s">
        <v>8</v>
      </c>
      <c r="Q1121" t="s">
        <v>11</v>
      </c>
      <c r="R1121" t="s">
        <v>8</v>
      </c>
      <c r="S1121" t="str">
        <f t="shared" si="134"/>
        <v>U</v>
      </c>
      <c r="T1121" t="s">
        <v>12</v>
      </c>
      <c r="U1121">
        <v>1</v>
      </c>
      <c r="V1121" t="s">
        <v>8</v>
      </c>
      <c r="W1121">
        <f>VLOOKUP(Q1121,'PBT Tag Rates'!$A$6:$D$67,4,FALSE)</f>
        <v>1</v>
      </c>
      <c r="X1121">
        <v>1</v>
      </c>
      <c r="Y1121" s="8">
        <f t="shared" si="135"/>
        <v>1</v>
      </c>
      <c r="Z1121" s="10">
        <f>IFERROR(LOOKUP(H1121,{30,43,48,53,58,63,68,73,78,83,88,93,97},{42,47,52,57,62,67,72,77,82,87,92,99,100}),999)</f>
        <v>77</v>
      </c>
      <c r="AA1121" s="9">
        <f t="shared" si="136"/>
        <v>5.5555555555555554</v>
      </c>
      <c r="AB1121" s="9">
        <f>IFERROR(IF(I1121="AI",AA1121-VLOOKUP(Q1121,'PBT Tag Rates'!$A$6:$L$53,11,FALSE),AA1121-VLOOKUP(Q1121,'PBT Tag Rates'!$A$6:$L$53,12,FALSE)),0)</f>
        <v>5.5142524290531805</v>
      </c>
      <c r="AC1121" s="9">
        <f t="shared" si="137"/>
        <v>16.572324324312643</v>
      </c>
      <c r="AD1121" s="12" t="s">
        <v>1970</v>
      </c>
      <c r="AE1121" s="8"/>
    </row>
    <row r="1122" spans="1:31" x14ac:dyDescent="0.25">
      <c r="A1122" t="s">
        <v>2078</v>
      </c>
      <c r="B1122" t="s">
        <v>3908</v>
      </c>
      <c r="C1122" t="s">
        <v>3909</v>
      </c>
      <c r="D1122" s="1">
        <v>45543</v>
      </c>
      <c r="E1122">
        <f t="shared" si="132"/>
        <v>18</v>
      </c>
      <c r="F1122" t="s">
        <v>6</v>
      </c>
      <c r="G1122">
        <v>420</v>
      </c>
      <c r="H1122">
        <f t="shared" si="131"/>
        <v>42</v>
      </c>
      <c r="I1122" t="s">
        <v>7</v>
      </c>
      <c r="J1122" t="s">
        <v>8</v>
      </c>
      <c r="K1122" t="s">
        <v>8</v>
      </c>
      <c r="L1122" t="s">
        <v>8</v>
      </c>
      <c r="M1122" t="s">
        <v>6</v>
      </c>
      <c r="N1122" t="str">
        <f t="shared" si="133"/>
        <v>M</v>
      </c>
      <c r="O1122" t="s">
        <v>8</v>
      </c>
      <c r="P1122" t="s">
        <v>8</v>
      </c>
      <c r="Q1122" t="s">
        <v>11</v>
      </c>
      <c r="R1122" t="s">
        <v>8</v>
      </c>
      <c r="S1122" t="str">
        <f t="shared" si="134"/>
        <v>U</v>
      </c>
      <c r="T1122" t="s">
        <v>12</v>
      </c>
      <c r="U1122">
        <v>0.999999999999999</v>
      </c>
      <c r="V1122" t="s">
        <v>8</v>
      </c>
      <c r="W1122">
        <f>VLOOKUP(Q1122,'PBT Tag Rates'!$A$6:$D$67,4,FALSE)</f>
        <v>1</v>
      </c>
      <c r="X1122">
        <v>1</v>
      </c>
      <c r="Y1122" s="8">
        <f t="shared" si="135"/>
        <v>1</v>
      </c>
      <c r="Z1122" s="10">
        <f>IFERROR(LOOKUP(H1122,{30,43,48,53,58,63,68,73,78,83,88,93,97},{42,47,52,57,62,67,72,77,82,87,92,99,100}),999)</f>
        <v>42</v>
      </c>
      <c r="AA1122" s="9">
        <f t="shared" si="136"/>
        <v>5.5555555555555554</v>
      </c>
      <c r="AB1122" s="9">
        <f>IFERROR(IF(I1122="AI",AA1122-VLOOKUP(Q1122,'PBT Tag Rates'!$A$6:$L$53,11,FALSE),AA1122-VLOOKUP(Q1122,'PBT Tag Rates'!$A$6:$L$53,12,FALSE)),0)</f>
        <v>5.5142524290531805</v>
      </c>
      <c r="AC1122" s="9">
        <f t="shared" si="137"/>
        <v>16.572324324312643</v>
      </c>
      <c r="AD1122" s="12" t="s">
        <v>1969</v>
      </c>
      <c r="AE1122" s="8"/>
    </row>
    <row r="1123" spans="1:31" x14ac:dyDescent="0.25">
      <c r="A1123" t="s">
        <v>2078</v>
      </c>
      <c r="B1123" t="s">
        <v>3910</v>
      </c>
      <c r="C1123" t="s">
        <v>2025</v>
      </c>
      <c r="D1123" s="1">
        <v>45543</v>
      </c>
      <c r="E1123">
        <f t="shared" si="132"/>
        <v>18</v>
      </c>
      <c r="F1123" t="s">
        <v>14</v>
      </c>
      <c r="G1123">
        <v>770</v>
      </c>
      <c r="H1123">
        <f t="shared" si="131"/>
        <v>77</v>
      </c>
      <c r="I1123" t="s">
        <v>7</v>
      </c>
      <c r="J1123" t="s">
        <v>8</v>
      </c>
      <c r="K1123" t="s">
        <v>6996</v>
      </c>
      <c r="L1123" t="s">
        <v>8</v>
      </c>
      <c r="M1123" t="s">
        <v>14</v>
      </c>
      <c r="N1123" t="str">
        <f t="shared" si="133"/>
        <v>F</v>
      </c>
      <c r="O1123" t="s">
        <v>531</v>
      </c>
      <c r="P1123" t="s">
        <v>1373</v>
      </c>
      <c r="Q1123" t="s">
        <v>295</v>
      </c>
      <c r="R1123">
        <v>4</v>
      </c>
      <c r="S1123">
        <f t="shared" si="134"/>
        <v>2020</v>
      </c>
      <c r="T1123" t="s">
        <v>12</v>
      </c>
      <c r="U1123">
        <v>1</v>
      </c>
      <c r="V1123" t="s">
        <v>892</v>
      </c>
      <c r="W1123">
        <f>VLOOKUP(Q1123,'PBT Tag Rates'!$A$6:$D$67,4,FALSE)</f>
        <v>0.98961045999999997</v>
      </c>
      <c r="X1123">
        <v>1</v>
      </c>
      <c r="Y1123" s="8">
        <f t="shared" si="135"/>
        <v>1</v>
      </c>
      <c r="Z1123" s="10">
        <f>IFERROR(LOOKUP(H1123,{30,43,48,53,58,63,68,73,78,83,88,93,97},{42,47,52,57,62,67,72,77,82,87,92,99,100}),999)</f>
        <v>77</v>
      </c>
      <c r="AA1123" s="9">
        <f t="shared" si="136"/>
        <v>5.5555555555555554</v>
      </c>
      <c r="AB1123" s="9">
        <f>IFERROR(IF(I1123="AI",AA1123-VLOOKUP(Q1123,'PBT Tag Rates'!$A$6:$L$53,11,FALSE),AA1123-VLOOKUP(Q1123,'PBT Tag Rates'!$A$6:$L$53,12,FALSE)),0)</f>
        <v>5.5660541713442369</v>
      </c>
      <c r="AC1123" s="9">
        <f t="shared" si="137"/>
        <v>16.728007308517132</v>
      </c>
      <c r="AD1123" s="12" t="s">
        <v>1969</v>
      </c>
      <c r="AE1123" s="8"/>
    </row>
    <row r="1124" spans="1:31" x14ac:dyDescent="0.25">
      <c r="A1124" t="s">
        <v>2078</v>
      </c>
      <c r="B1124" t="s">
        <v>3911</v>
      </c>
      <c r="C1124" t="s">
        <v>3912</v>
      </c>
      <c r="D1124" s="1">
        <v>45543</v>
      </c>
      <c r="E1124">
        <f t="shared" si="132"/>
        <v>18</v>
      </c>
      <c r="F1124" t="s">
        <v>14</v>
      </c>
      <c r="G1124">
        <v>730</v>
      </c>
      <c r="H1124">
        <f t="shared" si="131"/>
        <v>73</v>
      </c>
      <c r="I1124" t="s">
        <v>7</v>
      </c>
      <c r="J1124" t="s">
        <v>8</v>
      </c>
      <c r="K1124" t="s">
        <v>6997</v>
      </c>
      <c r="L1124" t="s">
        <v>8</v>
      </c>
      <c r="M1124" t="s">
        <v>14</v>
      </c>
      <c r="N1124" t="str">
        <f t="shared" si="133"/>
        <v>F</v>
      </c>
      <c r="O1124" t="s">
        <v>1741</v>
      </c>
      <c r="P1124" t="s">
        <v>8008</v>
      </c>
      <c r="Q1124" t="s">
        <v>295</v>
      </c>
      <c r="R1124">
        <v>4</v>
      </c>
      <c r="S1124">
        <f t="shared" si="134"/>
        <v>2020</v>
      </c>
      <c r="T1124" t="s">
        <v>12</v>
      </c>
      <c r="U1124">
        <v>1</v>
      </c>
      <c r="V1124" t="s">
        <v>892</v>
      </c>
      <c r="W1124">
        <f>VLOOKUP(Q1124,'PBT Tag Rates'!$A$6:$D$67,4,FALSE)</f>
        <v>0.98961045999999997</v>
      </c>
      <c r="X1124">
        <v>1</v>
      </c>
      <c r="Y1124" s="8">
        <f t="shared" si="135"/>
        <v>1</v>
      </c>
      <c r="Z1124" s="10">
        <f>IFERROR(LOOKUP(H1124,{30,43,48,53,58,63,68,73,78,83,88,93,97},{42,47,52,57,62,67,72,77,82,87,92,99,100}),999)</f>
        <v>77</v>
      </c>
      <c r="AA1124" s="9">
        <f t="shared" si="136"/>
        <v>5.5555555555555554</v>
      </c>
      <c r="AB1124" s="9">
        <f>IFERROR(IF(I1124="AI",AA1124-VLOOKUP(Q1124,'PBT Tag Rates'!$A$6:$L$53,11,FALSE),AA1124-VLOOKUP(Q1124,'PBT Tag Rates'!$A$6:$L$53,12,FALSE)),0)</f>
        <v>5.5660541713442369</v>
      </c>
      <c r="AC1124" s="9">
        <f t="shared" si="137"/>
        <v>16.728007308517132</v>
      </c>
      <c r="AD1124" s="12" t="s">
        <v>1969</v>
      </c>
      <c r="AE1124" s="8"/>
    </row>
    <row r="1125" spans="1:31" x14ac:dyDescent="0.25">
      <c r="A1125" t="s">
        <v>2078</v>
      </c>
      <c r="B1125" t="s">
        <v>3913</v>
      </c>
      <c r="C1125" t="s">
        <v>3914</v>
      </c>
      <c r="D1125" s="1">
        <v>45543</v>
      </c>
      <c r="E1125">
        <f t="shared" si="132"/>
        <v>18</v>
      </c>
      <c r="F1125" t="s">
        <v>14</v>
      </c>
      <c r="G1125">
        <v>700</v>
      </c>
      <c r="H1125">
        <f t="shared" si="131"/>
        <v>70</v>
      </c>
      <c r="I1125" t="s">
        <v>9</v>
      </c>
      <c r="J1125">
        <v>1</v>
      </c>
      <c r="K1125" t="s">
        <v>6998</v>
      </c>
      <c r="L1125" t="s">
        <v>8</v>
      </c>
      <c r="M1125" t="s">
        <v>14</v>
      </c>
      <c r="N1125" t="str">
        <f t="shared" si="133"/>
        <v>F</v>
      </c>
      <c r="O1125" t="s">
        <v>8009</v>
      </c>
      <c r="P1125" t="s">
        <v>8010</v>
      </c>
      <c r="Q1125" t="s">
        <v>295</v>
      </c>
      <c r="R1125">
        <v>4</v>
      </c>
      <c r="S1125">
        <f t="shared" si="134"/>
        <v>2020</v>
      </c>
      <c r="T1125" t="s">
        <v>12</v>
      </c>
      <c r="U1125">
        <v>0.999999999999996</v>
      </c>
      <c r="V1125" t="s">
        <v>740</v>
      </c>
      <c r="W1125">
        <f>VLOOKUP(Q1125,'PBT Tag Rates'!$A$6:$D$67,4,FALSE)</f>
        <v>0.98961045999999997</v>
      </c>
      <c r="X1125">
        <v>1</v>
      </c>
      <c r="Y1125" s="8">
        <f t="shared" si="135"/>
        <v>1.0069930069930071</v>
      </c>
      <c r="Z1125" s="10">
        <f>IFERROR(LOOKUP(H1125,{30,43,48,53,58,63,68,73,78,83,88,93,97},{42,47,52,57,62,67,72,77,82,87,92,99,100}),999)</f>
        <v>72</v>
      </c>
      <c r="AA1125" s="9">
        <f t="shared" si="136"/>
        <v>5.594405594405595</v>
      </c>
      <c r="AB1125" s="9">
        <f>IFERROR(IF(I1125="AI",AA1125-VLOOKUP(Q1125,'PBT Tag Rates'!$A$6:$L$53,11,FALSE),AA1125-VLOOKUP(Q1125,'PBT Tag Rates'!$A$6:$L$53,12,FALSE)),0)</f>
        <v>5.6049042101942765</v>
      </c>
      <c r="AC1125" s="9">
        <f t="shared" si="137"/>
        <v>16.844765736267519</v>
      </c>
      <c r="AD1125" s="12" t="s">
        <v>1969</v>
      </c>
      <c r="AE1125" s="8"/>
    </row>
    <row r="1126" spans="1:31" x14ac:dyDescent="0.25">
      <c r="A1126" t="s">
        <v>2078</v>
      </c>
      <c r="B1126" t="s">
        <v>3915</v>
      </c>
      <c r="C1126" t="s">
        <v>3916</v>
      </c>
      <c r="D1126" s="1">
        <v>45543</v>
      </c>
      <c r="E1126">
        <f t="shared" si="132"/>
        <v>18</v>
      </c>
      <c r="F1126" t="s">
        <v>6</v>
      </c>
      <c r="G1126">
        <v>710</v>
      </c>
      <c r="H1126">
        <f t="shared" si="131"/>
        <v>71</v>
      </c>
      <c r="I1126" t="s">
        <v>9</v>
      </c>
      <c r="J1126">
        <v>1</v>
      </c>
      <c r="K1126" t="s">
        <v>6999</v>
      </c>
      <c r="L1126" t="s">
        <v>8</v>
      </c>
      <c r="M1126" t="s">
        <v>6</v>
      </c>
      <c r="N1126" t="str">
        <f t="shared" si="133"/>
        <v>M</v>
      </c>
      <c r="O1126" t="s">
        <v>1844</v>
      </c>
      <c r="P1126" t="s">
        <v>1845</v>
      </c>
      <c r="Q1126" t="s">
        <v>295</v>
      </c>
      <c r="R1126">
        <v>4</v>
      </c>
      <c r="S1126">
        <f t="shared" si="134"/>
        <v>2020</v>
      </c>
      <c r="T1126" t="s">
        <v>12</v>
      </c>
      <c r="U1126">
        <v>1</v>
      </c>
      <c r="V1126" t="s">
        <v>886</v>
      </c>
      <c r="W1126">
        <f>VLOOKUP(Q1126,'PBT Tag Rates'!$A$6:$D$67,4,FALSE)</f>
        <v>0.98961045999999997</v>
      </c>
      <c r="X1126">
        <v>1</v>
      </c>
      <c r="Y1126" s="8">
        <f t="shared" si="135"/>
        <v>1.0057142857142858</v>
      </c>
      <c r="Z1126" s="10">
        <f>IFERROR(LOOKUP(H1126,{30,43,48,53,58,63,68,73,78,83,88,93,97},{42,47,52,57,62,67,72,77,82,87,92,99,100}),999)</f>
        <v>72</v>
      </c>
      <c r="AA1126" s="9">
        <f t="shared" si="136"/>
        <v>5.5873015873015879</v>
      </c>
      <c r="AB1126" s="9">
        <f>IFERROR(IF(I1126="AI",AA1126-VLOOKUP(Q1126,'PBT Tag Rates'!$A$6:$L$53,11,FALSE),AA1126-VLOOKUP(Q1126,'PBT Tag Rates'!$A$6:$L$53,12,FALSE)),0)</f>
        <v>5.5978002030902694</v>
      </c>
      <c r="AC1126" s="9">
        <f t="shared" si="137"/>
        <v>16.823415623764589</v>
      </c>
      <c r="AD1126" s="12" t="s">
        <v>1969</v>
      </c>
      <c r="AE1126" s="8"/>
    </row>
    <row r="1127" spans="1:31" x14ac:dyDescent="0.25">
      <c r="A1127" t="s">
        <v>2078</v>
      </c>
      <c r="B1127" t="s">
        <v>3917</v>
      </c>
      <c r="C1127" t="s">
        <v>3918</v>
      </c>
      <c r="D1127" s="1">
        <v>45543</v>
      </c>
      <c r="E1127">
        <f t="shared" si="132"/>
        <v>18</v>
      </c>
      <c r="F1127" t="s">
        <v>6</v>
      </c>
      <c r="G1127">
        <v>690</v>
      </c>
      <c r="H1127">
        <f t="shared" si="131"/>
        <v>69</v>
      </c>
      <c r="I1127" t="s">
        <v>7</v>
      </c>
      <c r="J1127" t="s">
        <v>8</v>
      </c>
      <c r="K1127" t="s">
        <v>8</v>
      </c>
      <c r="L1127" t="s">
        <v>8</v>
      </c>
      <c r="M1127" t="s">
        <v>6</v>
      </c>
      <c r="N1127" t="str">
        <f t="shared" si="133"/>
        <v>M</v>
      </c>
      <c r="O1127" t="s">
        <v>7281</v>
      </c>
      <c r="P1127" t="s">
        <v>7282</v>
      </c>
      <c r="Q1127" t="s">
        <v>295</v>
      </c>
      <c r="R1127">
        <v>4</v>
      </c>
      <c r="S1127">
        <f t="shared" si="134"/>
        <v>2020</v>
      </c>
      <c r="T1127" t="s">
        <v>12</v>
      </c>
      <c r="U1127">
        <v>0.999999999999995</v>
      </c>
      <c r="V1127" t="s">
        <v>892</v>
      </c>
      <c r="W1127">
        <f>VLOOKUP(Q1127,'PBT Tag Rates'!$A$6:$D$67,4,FALSE)</f>
        <v>0.98961045999999997</v>
      </c>
      <c r="X1127">
        <v>1</v>
      </c>
      <c r="Y1127" s="8">
        <f t="shared" si="135"/>
        <v>1.0057142857142858</v>
      </c>
      <c r="Z1127" s="10">
        <f>IFERROR(LOOKUP(H1127,{30,43,48,53,58,63,68,73,78,83,88,93,97},{42,47,52,57,62,67,72,77,82,87,92,99,100}),999)</f>
        <v>72</v>
      </c>
      <c r="AA1127" s="9">
        <f t="shared" si="136"/>
        <v>5.5873015873015879</v>
      </c>
      <c r="AB1127" s="9">
        <f>IFERROR(IF(I1127="AI",AA1127-VLOOKUP(Q1127,'PBT Tag Rates'!$A$6:$L$53,11,FALSE),AA1127-VLOOKUP(Q1127,'PBT Tag Rates'!$A$6:$L$53,12,FALSE)),0)</f>
        <v>5.5978002030902694</v>
      </c>
      <c r="AC1127" s="9">
        <f t="shared" si="137"/>
        <v>16.823415623764589</v>
      </c>
      <c r="AD1127" s="12" t="s">
        <v>1969</v>
      </c>
      <c r="AE1127" s="8"/>
    </row>
    <row r="1128" spans="1:31" x14ac:dyDescent="0.25">
      <c r="A1128" t="s">
        <v>2078</v>
      </c>
      <c r="B1128" t="s">
        <v>3919</v>
      </c>
      <c r="C1128" t="s">
        <v>3920</v>
      </c>
      <c r="D1128" s="1">
        <v>45543</v>
      </c>
      <c r="E1128">
        <f t="shared" si="132"/>
        <v>18</v>
      </c>
      <c r="F1128" t="s">
        <v>14</v>
      </c>
      <c r="G1128">
        <v>780</v>
      </c>
      <c r="H1128">
        <f t="shared" si="131"/>
        <v>78</v>
      </c>
      <c r="I1128" t="s">
        <v>7</v>
      </c>
      <c r="J1128" t="s">
        <v>8</v>
      </c>
      <c r="K1128" t="s">
        <v>7000</v>
      </c>
      <c r="L1128" t="s">
        <v>8</v>
      </c>
      <c r="M1128" t="s">
        <v>14</v>
      </c>
      <c r="N1128" t="str">
        <f t="shared" si="133"/>
        <v>F</v>
      </c>
      <c r="O1128" t="s">
        <v>8</v>
      </c>
      <c r="P1128" t="s">
        <v>8</v>
      </c>
      <c r="Q1128" t="s">
        <v>11</v>
      </c>
      <c r="R1128" t="s">
        <v>8</v>
      </c>
      <c r="S1128" t="str">
        <f t="shared" si="134"/>
        <v>U</v>
      </c>
      <c r="T1128" t="s">
        <v>12</v>
      </c>
      <c r="U1128">
        <v>1.00000000000001</v>
      </c>
      <c r="V1128" t="s">
        <v>8</v>
      </c>
      <c r="W1128">
        <f>VLOOKUP(Q1128,'PBT Tag Rates'!$A$6:$D$67,4,FALSE)</f>
        <v>1</v>
      </c>
      <c r="X1128">
        <v>1</v>
      </c>
      <c r="Y1128" s="8">
        <f t="shared" si="135"/>
        <v>1</v>
      </c>
      <c r="Z1128" s="10">
        <f>IFERROR(LOOKUP(H1128,{30,43,48,53,58,63,68,73,78,83,88,93,97},{42,47,52,57,62,67,72,77,82,87,92,99,100}),999)</f>
        <v>82</v>
      </c>
      <c r="AA1128" s="9">
        <f t="shared" si="136"/>
        <v>5.5555555555555554</v>
      </c>
      <c r="AB1128" s="9">
        <f>IFERROR(IF(I1128="AI",AA1128-VLOOKUP(Q1128,'PBT Tag Rates'!$A$6:$L$53,11,FALSE),AA1128-VLOOKUP(Q1128,'PBT Tag Rates'!$A$6:$L$53,12,FALSE)),0)</f>
        <v>5.5142524290531805</v>
      </c>
      <c r="AC1128" s="9">
        <f t="shared" si="137"/>
        <v>16.572324324312643</v>
      </c>
      <c r="AD1128" s="12" t="s">
        <v>1969</v>
      </c>
      <c r="AE1128" s="8"/>
    </row>
    <row r="1129" spans="1:31" x14ac:dyDescent="0.25">
      <c r="A1129" t="s">
        <v>2078</v>
      </c>
      <c r="B1129" t="s">
        <v>3921</v>
      </c>
      <c r="C1129" t="s">
        <v>3922</v>
      </c>
      <c r="D1129" s="1">
        <v>45543</v>
      </c>
      <c r="E1129">
        <f t="shared" si="132"/>
        <v>18</v>
      </c>
      <c r="F1129" t="s">
        <v>6</v>
      </c>
      <c r="G1129">
        <v>690</v>
      </c>
      <c r="H1129">
        <f t="shared" si="131"/>
        <v>69</v>
      </c>
      <c r="I1129" t="s">
        <v>7</v>
      </c>
      <c r="J1129" t="s">
        <v>8</v>
      </c>
      <c r="K1129" t="s">
        <v>8</v>
      </c>
      <c r="L1129" t="s">
        <v>8</v>
      </c>
      <c r="M1129" t="s">
        <v>6</v>
      </c>
      <c r="N1129" t="str">
        <f t="shared" si="133"/>
        <v>M</v>
      </c>
      <c r="O1129" t="s">
        <v>8011</v>
      </c>
      <c r="P1129" t="s">
        <v>8012</v>
      </c>
      <c r="Q1129" t="s">
        <v>476</v>
      </c>
      <c r="R1129">
        <v>4</v>
      </c>
      <c r="S1129">
        <f t="shared" si="134"/>
        <v>2020</v>
      </c>
      <c r="T1129" t="s">
        <v>12</v>
      </c>
      <c r="U1129">
        <v>1.00000000000001</v>
      </c>
      <c r="V1129" t="s">
        <v>658</v>
      </c>
      <c r="W1129">
        <f>VLOOKUP(Q1129,'PBT Tag Rates'!$A$6:$D$67,4,FALSE)</f>
        <v>0.98845608500000004</v>
      </c>
      <c r="X1129">
        <v>1</v>
      </c>
      <c r="Y1129" s="8">
        <f t="shared" si="135"/>
        <v>1.0057142857142858</v>
      </c>
      <c r="Z1129" s="10">
        <f>IFERROR(LOOKUP(H1129,{30,43,48,53,58,63,68,73,78,83,88,93,97},{42,47,52,57,62,67,72,77,82,87,92,99,100}),999)</f>
        <v>72</v>
      </c>
      <c r="AA1129" s="9">
        <f t="shared" si="136"/>
        <v>5.5873015873015879</v>
      </c>
      <c r="AB1129" s="9">
        <f>IFERROR(IF(I1129="AI",AA1129-VLOOKUP(Q1129,'PBT Tag Rates'!$A$6:$L$53,11,FALSE),AA1129-VLOOKUP(Q1129,'PBT Tag Rates'!$A$6:$L$53,12,FALSE)),0)</f>
        <v>5.5989803206061639</v>
      </c>
      <c r="AC1129" s="9">
        <f t="shared" si="137"/>
        <v>16.826962304020135</v>
      </c>
      <c r="AD1129" s="12" t="s">
        <v>1969</v>
      </c>
      <c r="AE1129" s="8"/>
    </row>
    <row r="1130" spans="1:31" x14ac:dyDescent="0.25">
      <c r="A1130" t="s">
        <v>2078</v>
      </c>
      <c r="B1130" t="s">
        <v>3923</v>
      </c>
      <c r="C1130" t="s">
        <v>3924</v>
      </c>
      <c r="D1130" s="1">
        <v>45543</v>
      </c>
      <c r="E1130">
        <f t="shared" si="132"/>
        <v>18</v>
      </c>
      <c r="F1130" t="s">
        <v>6</v>
      </c>
      <c r="G1130">
        <v>600</v>
      </c>
      <c r="H1130">
        <f t="shared" si="131"/>
        <v>60</v>
      </c>
      <c r="I1130" t="s">
        <v>9</v>
      </c>
      <c r="J1130">
        <v>1</v>
      </c>
      <c r="K1130" t="s">
        <v>8</v>
      </c>
      <c r="L1130" t="s">
        <v>8</v>
      </c>
      <c r="M1130" t="s">
        <v>6</v>
      </c>
      <c r="N1130" t="str">
        <f t="shared" si="133"/>
        <v>M</v>
      </c>
      <c r="O1130" t="s">
        <v>1712</v>
      </c>
      <c r="P1130" t="s">
        <v>1713</v>
      </c>
      <c r="Q1130" t="s">
        <v>940</v>
      </c>
      <c r="R1130">
        <v>3</v>
      </c>
      <c r="S1130">
        <f t="shared" si="134"/>
        <v>2021</v>
      </c>
      <c r="T1130" t="s">
        <v>12</v>
      </c>
      <c r="U1130">
        <v>0.999999999999998</v>
      </c>
      <c r="V1130" t="s">
        <v>886</v>
      </c>
      <c r="W1130">
        <f>VLOOKUP(Q1130,'PBT Tag Rates'!$A$6:$D$67,4,FALSE)</f>
        <v>0.98140000000000005</v>
      </c>
      <c r="X1130">
        <v>1</v>
      </c>
      <c r="Y1130" s="8">
        <f t="shared" si="135"/>
        <v>1.0138888888888888</v>
      </c>
      <c r="Z1130" s="10">
        <f>IFERROR(LOOKUP(H1130,{30,43,48,53,58,63,68,73,78,83,88,93,97},{42,47,52,57,62,67,72,77,82,87,92,99,100}),999)</f>
        <v>62</v>
      </c>
      <c r="AA1130" s="9">
        <f t="shared" si="136"/>
        <v>5.632716049382716</v>
      </c>
      <c r="AB1130" s="9">
        <f>IFERROR(IF(I1130="AI",AA1130-VLOOKUP(Q1130,'PBT Tag Rates'!$A$6:$L$53,11,FALSE),AA1130-VLOOKUP(Q1130,'PBT Tag Rates'!$A$6:$L$53,12,FALSE)),0)</f>
        <v>5.6516685661954327</v>
      </c>
      <c r="AC1130" s="9">
        <f t="shared" si="137"/>
        <v>16.98530955148815</v>
      </c>
      <c r="AD1130" s="12" t="s">
        <v>1969</v>
      </c>
      <c r="AE1130" s="8"/>
    </row>
    <row r="1131" spans="1:31" x14ac:dyDescent="0.25">
      <c r="A1131" t="s">
        <v>2078</v>
      </c>
      <c r="B1131" t="s">
        <v>3925</v>
      </c>
      <c r="C1131" t="s">
        <v>3926</v>
      </c>
      <c r="D1131" s="1">
        <v>45543</v>
      </c>
      <c r="E1131">
        <f t="shared" si="132"/>
        <v>18</v>
      </c>
      <c r="F1131" t="s">
        <v>6</v>
      </c>
      <c r="G1131">
        <v>330</v>
      </c>
      <c r="H1131">
        <f t="shared" si="131"/>
        <v>33</v>
      </c>
      <c r="I1131" t="s">
        <v>9</v>
      </c>
      <c r="J1131">
        <v>1</v>
      </c>
      <c r="K1131" t="s">
        <v>8</v>
      </c>
      <c r="L1131" t="s">
        <v>8</v>
      </c>
      <c r="M1131" t="s">
        <v>6</v>
      </c>
      <c r="N1131" t="str">
        <f t="shared" si="133"/>
        <v>M</v>
      </c>
      <c r="O1131" t="s">
        <v>8013</v>
      </c>
      <c r="P1131" t="s">
        <v>8014</v>
      </c>
      <c r="Q1131" t="s">
        <v>7200</v>
      </c>
      <c r="R1131">
        <v>2</v>
      </c>
      <c r="S1131">
        <f t="shared" si="134"/>
        <v>2022</v>
      </c>
      <c r="T1131" t="s">
        <v>12</v>
      </c>
      <c r="U1131">
        <v>1</v>
      </c>
      <c r="V1131" t="s">
        <v>949</v>
      </c>
      <c r="W1131">
        <f>VLOOKUP(Q1131,'PBT Tag Rates'!$A$6:$D$67,4,FALSE)</f>
        <v>0.98</v>
      </c>
      <c r="X1131">
        <v>1</v>
      </c>
      <c r="Y1131" s="8">
        <f t="shared" si="135"/>
        <v>1</v>
      </c>
      <c r="Z1131" s="10">
        <f>IFERROR(LOOKUP(H1131,{30,43,48,53,58,63,68,73,78,83,88,93,97},{42,47,52,57,62,67,72,77,82,87,92,99,100}),999)</f>
        <v>42</v>
      </c>
      <c r="AA1131" s="9">
        <f t="shared" si="136"/>
        <v>5.5555555555555554</v>
      </c>
      <c r="AB1131" s="9">
        <f>IFERROR(IF(I1131="AI",AA1131-VLOOKUP(Q1131,'PBT Tag Rates'!$A$6:$L$53,11,FALSE),AA1131-VLOOKUP(Q1131,'PBT Tag Rates'!$A$6:$L$53,12,FALSE)),0)</f>
        <v>5.5759637188208613</v>
      </c>
      <c r="AC1131" s="9">
        <f t="shared" si="137"/>
        <v>16.757789085249826</v>
      </c>
      <c r="AD1131" s="12" t="s">
        <v>676</v>
      </c>
      <c r="AE1131" s="8"/>
    </row>
    <row r="1132" spans="1:31" x14ac:dyDescent="0.25">
      <c r="A1132" t="s">
        <v>2078</v>
      </c>
      <c r="B1132" t="s">
        <v>3927</v>
      </c>
      <c r="C1132" t="s">
        <v>3928</v>
      </c>
      <c r="D1132" s="1">
        <v>45544</v>
      </c>
      <c r="E1132">
        <f t="shared" si="132"/>
        <v>18</v>
      </c>
      <c r="F1132" t="s">
        <v>6</v>
      </c>
      <c r="G1132">
        <v>650</v>
      </c>
      <c r="H1132">
        <f t="shared" si="131"/>
        <v>65</v>
      </c>
      <c r="I1132" t="s">
        <v>7</v>
      </c>
      <c r="J1132" t="s">
        <v>8</v>
      </c>
      <c r="K1132" t="s">
        <v>8</v>
      </c>
      <c r="L1132" t="s">
        <v>8</v>
      </c>
      <c r="M1132" t="s">
        <v>6</v>
      </c>
      <c r="N1132" t="str">
        <f t="shared" si="133"/>
        <v>M</v>
      </c>
      <c r="O1132" t="s">
        <v>1643</v>
      </c>
      <c r="P1132" t="s">
        <v>1644</v>
      </c>
      <c r="Q1132" t="s">
        <v>940</v>
      </c>
      <c r="R1132">
        <v>3</v>
      </c>
      <c r="S1132">
        <f t="shared" si="134"/>
        <v>2021</v>
      </c>
      <c r="T1132" t="s">
        <v>12</v>
      </c>
      <c r="U1132">
        <v>0.999999999999997</v>
      </c>
      <c r="V1132" t="s">
        <v>892</v>
      </c>
      <c r="W1132">
        <f>VLOOKUP(Q1132,'PBT Tag Rates'!$A$6:$D$67,4,FALSE)</f>
        <v>0.98140000000000005</v>
      </c>
      <c r="X1132">
        <v>1</v>
      </c>
      <c r="Y1132" s="8">
        <f t="shared" si="135"/>
        <v>1</v>
      </c>
      <c r="Z1132" s="10">
        <f>IFERROR(LOOKUP(H1132,{30,43,48,53,58,63,68,73,78,83,88,93,97},{42,47,52,57,62,67,72,77,82,87,92,99,100}),999)</f>
        <v>67</v>
      </c>
      <c r="AA1132" s="9">
        <f t="shared" si="136"/>
        <v>5.5555555555555554</v>
      </c>
      <c r="AB1132" s="9">
        <f>IFERROR(IF(I1132="AI",AA1132-VLOOKUP(Q1132,'PBT Tag Rates'!$A$6:$L$53,11,FALSE),AA1132-VLOOKUP(Q1132,'PBT Tag Rates'!$A$6:$L$53,12,FALSE)),0)</f>
        <v>5.5745080723682721</v>
      </c>
      <c r="AC1132" s="9">
        <f t="shared" si="137"/>
        <v>16.753414340817248</v>
      </c>
      <c r="AD1132" s="12" t="s">
        <v>1969</v>
      </c>
      <c r="AE1132" s="8"/>
    </row>
    <row r="1133" spans="1:31" x14ac:dyDescent="0.25">
      <c r="A1133" t="s">
        <v>2078</v>
      </c>
      <c r="B1133" t="s">
        <v>3929</v>
      </c>
      <c r="C1133" t="s">
        <v>3930</v>
      </c>
      <c r="D1133" s="1">
        <v>45544</v>
      </c>
      <c r="E1133">
        <f t="shared" si="132"/>
        <v>18</v>
      </c>
      <c r="F1133" t="s">
        <v>6</v>
      </c>
      <c r="G1133">
        <v>950</v>
      </c>
      <c r="H1133">
        <f t="shared" si="131"/>
        <v>95</v>
      </c>
      <c r="I1133" t="s">
        <v>7</v>
      </c>
      <c r="J1133" t="s">
        <v>8</v>
      </c>
      <c r="K1133" t="s">
        <v>7001</v>
      </c>
      <c r="L1133" t="s">
        <v>8</v>
      </c>
      <c r="M1133" t="s">
        <v>6</v>
      </c>
      <c r="N1133" t="str">
        <f t="shared" si="133"/>
        <v>M</v>
      </c>
      <c r="O1133" t="s">
        <v>8</v>
      </c>
      <c r="P1133" t="s">
        <v>8</v>
      </c>
      <c r="Q1133" t="s">
        <v>11</v>
      </c>
      <c r="R1133" t="s">
        <v>8</v>
      </c>
      <c r="S1133" t="str">
        <f t="shared" si="134"/>
        <v>U</v>
      </c>
      <c r="T1133" t="s">
        <v>12</v>
      </c>
      <c r="U1133">
        <v>0.999999999999999</v>
      </c>
      <c r="V1133" t="s">
        <v>8</v>
      </c>
      <c r="W1133">
        <f>VLOOKUP(Q1133,'PBT Tag Rates'!$A$6:$D$67,4,FALSE)</f>
        <v>1</v>
      </c>
      <c r="X1133">
        <v>1</v>
      </c>
      <c r="Y1133" s="8">
        <f t="shared" si="135"/>
        <v>1</v>
      </c>
      <c r="Z1133" s="10">
        <f>IFERROR(LOOKUP(H1133,{30,43,48,53,58,63,68,73,78,83,88,93,97},{42,47,52,57,62,67,72,77,82,87,92,99,100}),999)</f>
        <v>99</v>
      </c>
      <c r="AA1133" s="9">
        <f t="shared" si="136"/>
        <v>5.5555555555555554</v>
      </c>
      <c r="AB1133" s="9">
        <f>IFERROR(IF(I1133="AI",AA1133-VLOOKUP(Q1133,'PBT Tag Rates'!$A$6:$L$53,11,FALSE),AA1133-VLOOKUP(Q1133,'PBT Tag Rates'!$A$6:$L$53,12,FALSE)),0)</f>
        <v>5.5142524290531805</v>
      </c>
      <c r="AC1133" s="9">
        <f t="shared" si="137"/>
        <v>16.572324324312643</v>
      </c>
      <c r="AD1133" s="12" t="s">
        <v>1969</v>
      </c>
      <c r="AE1133" s="8"/>
    </row>
    <row r="1134" spans="1:31" x14ac:dyDescent="0.25">
      <c r="A1134" t="s">
        <v>2078</v>
      </c>
      <c r="B1134" t="s">
        <v>3931</v>
      </c>
      <c r="C1134" t="s">
        <v>482</v>
      </c>
      <c r="D1134" s="1">
        <v>45544</v>
      </c>
      <c r="E1134">
        <f t="shared" si="132"/>
        <v>18</v>
      </c>
      <c r="F1134" t="s">
        <v>6</v>
      </c>
      <c r="G1134">
        <v>710</v>
      </c>
      <c r="H1134">
        <f t="shared" si="131"/>
        <v>71</v>
      </c>
      <c r="I1134" t="s">
        <v>7</v>
      </c>
      <c r="J1134" t="s">
        <v>8</v>
      </c>
      <c r="K1134" t="s">
        <v>7002</v>
      </c>
      <c r="L1134" t="s">
        <v>8</v>
      </c>
      <c r="M1134" t="s">
        <v>6</v>
      </c>
      <c r="N1134" t="str">
        <f t="shared" si="133"/>
        <v>M</v>
      </c>
      <c r="O1134" t="s">
        <v>8015</v>
      </c>
      <c r="P1134" t="s">
        <v>8016</v>
      </c>
      <c r="Q1134" t="s">
        <v>476</v>
      </c>
      <c r="R1134">
        <v>4</v>
      </c>
      <c r="S1134">
        <f t="shared" si="134"/>
        <v>2020</v>
      </c>
      <c r="T1134" t="s">
        <v>12</v>
      </c>
      <c r="U1134">
        <v>1</v>
      </c>
      <c r="V1134" t="s">
        <v>658</v>
      </c>
      <c r="W1134">
        <f>VLOOKUP(Q1134,'PBT Tag Rates'!$A$6:$D$67,4,FALSE)</f>
        <v>0.98845608500000004</v>
      </c>
      <c r="X1134">
        <v>1</v>
      </c>
      <c r="Y1134" s="8">
        <f t="shared" si="135"/>
        <v>1.0057142857142858</v>
      </c>
      <c r="Z1134" s="10">
        <f>IFERROR(LOOKUP(H1134,{30,43,48,53,58,63,68,73,78,83,88,93,97},{42,47,52,57,62,67,72,77,82,87,92,99,100}),999)</f>
        <v>72</v>
      </c>
      <c r="AA1134" s="9">
        <f t="shared" si="136"/>
        <v>5.5873015873015879</v>
      </c>
      <c r="AB1134" s="9">
        <f>IFERROR(IF(I1134="AI",AA1134-VLOOKUP(Q1134,'PBT Tag Rates'!$A$6:$L$53,11,FALSE),AA1134-VLOOKUP(Q1134,'PBT Tag Rates'!$A$6:$L$53,12,FALSE)),0)</f>
        <v>5.5989803206061639</v>
      </c>
      <c r="AC1134" s="9">
        <f t="shared" si="137"/>
        <v>16.826962304020135</v>
      </c>
      <c r="AD1134" s="12" t="s">
        <v>1969</v>
      </c>
      <c r="AE1134" s="8"/>
    </row>
    <row r="1135" spans="1:31" x14ac:dyDescent="0.25">
      <c r="A1135" t="s">
        <v>2078</v>
      </c>
      <c r="B1135" t="s">
        <v>3932</v>
      </c>
      <c r="C1135" t="s">
        <v>484</v>
      </c>
      <c r="D1135" s="1">
        <v>45544</v>
      </c>
      <c r="E1135">
        <f t="shared" si="132"/>
        <v>18</v>
      </c>
      <c r="F1135" t="s">
        <v>14</v>
      </c>
      <c r="G1135">
        <v>630</v>
      </c>
      <c r="H1135">
        <f t="shared" si="131"/>
        <v>63</v>
      </c>
      <c r="I1135" t="s">
        <v>7</v>
      </c>
      <c r="J1135" t="s">
        <v>8</v>
      </c>
      <c r="K1135" t="s">
        <v>8</v>
      </c>
      <c r="L1135" t="s">
        <v>8</v>
      </c>
      <c r="M1135" t="s">
        <v>14</v>
      </c>
      <c r="N1135" t="str">
        <f t="shared" si="133"/>
        <v>F</v>
      </c>
      <c r="O1135" t="s">
        <v>7311</v>
      </c>
      <c r="P1135" t="s">
        <v>7312</v>
      </c>
      <c r="Q1135" t="s">
        <v>940</v>
      </c>
      <c r="R1135">
        <v>3</v>
      </c>
      <c r="S1135">
        <f t="shared" si="134"/>
        <v>2021</v>
      </c>
      <c r="T1135" t="s">
        <v>12</v>
      </c>
      <c r="U1135">
        <v>1</v>
      </c>
      <c r="V1135" t="s">
        <v>889</v>
      </c>
      <c r="W1135">
        <f>VLOOKUP(Q1135,'PBT Tag Rates'!$A$6:$D$67,4,FALSE)</f>
        <v>0.98140000000000005</v>
      </c>
      <c r="X1135">
        <v>1</v>
      </c>
      <c r="Y1135" s="8">
        <f t="shared" si="135"/>
        <v>1</v>
      </c>
      <c r="Z1135" s="10">
        <f>IFERROR(LOOKUP(H1135,{30,43,48,53,58,63,68,73,78,83,88,93,97},{42,47,52,57,62,67,72,77,82,87,92,99,100}),999)</f>
        <v>67</v>
      </c>
      <c r="AA1135" s="9">
        <f t="shared" si="136"/>
        <v>5.5555555555555554</v>
      </c>
      <c r="AB1135" s="9">
        <f>IFERROR(IF(I1135="AI",AA1135-VLOOKUP(Q1135,'PBT Tag Rates'!$A$6:$L$53,11,FALSE),AA1135-VLOOKUP(Q1135,'PBT Tag Rates'!$A$6:$L$53,12,FALSE)),0)</f>
        <v>5.5745080723682721</v>
      </c>
      <c r="AC1135" s="9">
        <f t="shared" si="137"/>
        <v>16.753414340817248</v>
      </c>
      <c r="AD1135" s="12" t="s">
        <v>1969</v>
      </c>
      <c r="AE1135" s="8"/>
    </row>
    <row r="1136" spans="1:31" x14ac:dyDescent="0.25">
      <c r="A1136" t="s">
        <v>2078</v>
      </c>
      <c r="B1136" t="s">
        <v>3933</v>
      </c>
      <c r="C1136" t="s">
        <v>3934</v>
      </c>
      <c r="D1136" s="1">
        <v>45544</v>
      </c>
      <c r="E1136">
        <f t="shared" si="132"/>
        <v>18</v>
      </c>
      <c r="F1136" t="s">
        <v>6</v>
      </c>
      <c r="G1136">
        <v>450</v>
      </c>
      <c r="H1136">
        <f t="shared" si="131"/>
        <v>45</v>
      </c>
      <c r="I1136" t="s">
        <v>7</v>
      </c>
      <c r="J1136" t="s">
        <v>8</v>
      </c>
      <c r="K1136" t="s">
        <v>8</v>
      </c>
      <c r="L1136" t="s">
        <v>8</v>
      </c>
      <c r="M1136" t="s">
        <v>6</v>
      </c>
      <c r="N1136" t="str">
        <f t="shared" si="133"/>
        <v>M</v>
      </c>
      <c r="O1136" t="s">
        <v>8017</v>
      </c>
      <c r="P1136" t="s">
        <v>8018</v>
      </c>
      <c r="Q1136" t="s">
        <v>7200</v>
      </c>
      <c r="R1136">
        <v>2</v>
      </c>
      <c r="S1136">
        <f t="shared" si="134"/>
        <v>2022</v>
      </c>
      <c r="T1136" t="s">
        <v>12</v>
      </c>
      <c r="U1136">
        <v>1</v>
      </c>
      <c r="V1136" t="s">
        <v>893</v>
      </c>
      <c r="W1136">
        <f>VLOOKUP(Q1136,'PBT Tag Rates'!$A$6:$D$67,4,FALSE)</f>
        <v>0.98</v>
      </c>
      <c r="X1136">
        <v>1</v>
      </c>
      <c r="Y1136" s="8">
        <f t="shared" si="135"/>
        <v>1</v>
      </c>
      <c r="Z1136" s="10">
        <f>IFERROR(LOOKUP(H1136,{30,43,48,53,58,63,68,73,78,83,88,93,97},{42,47,52,57,62,67,72,77,82,87,92,99,100}),999)</f>
        <v>47</v>
      </c>
      <c r="AA1136" s="9">
        <f t="shared" si="136"/>
        <v>5.5555555555555554</v>
      </c>
      <c r="AB1136" s="9">
        <f>IFERROR(IF(I1136="AI",AA1136-VLOOKUP(Q1136,'PBT Tag Rates'!$A$6:$L$53,11,FALSE),AA1136-VLOOKUP(Q1136,'PBT Tag Rates'!$A$6:$L$53,12,FALSE)),0)</f>
        <v>5.5759637188208613</v>
      </c>
      <c r="AC1136" s="9">
        <f t="shared" si="137"/>
        <v>16.757789085249826</v>
      </c>
      <c r="AD1136" s="12" t="s">
        <v>1969</v>
      </c>
      <c r="AE1136" s="8"/>
    </row>
    <row r="1137" spans="1:31" x14ac:dyDescent="0.25">
      <c r="A1137" t="s">
        <v>2078</v>
      </c>
      <c r="B1137" t="s">
        <v>3935</v>
      </c>
      <c r="C1137" t="s">
        <v>3936</v>
      </c>
      <c r="D1137" s="1">
        <v>45544</v>
      </c>
      <c r="E1137">
        <f t="shared" si="132"/>
        <v>18</v>
      </c>
      <c r="F1137" t="s">
        <v>6</v>
      </c>
      <c r="G1137">
        <v>450</v>
      </c>
      <c r="H1137">
        <f t="shared" si="131"/>
        <v>45</v>
      </c>
      <c r="I1137" t="s">
        <v>7</v>
      </c>
      <c r="J1137" t="s">
        <v>8</v>
      </c>
      <c r="K1137" t="s">
        <v>8</v>
      </c>
      <c r="L1137" t="s">
        <v>8</v>
      </c>
      <c r="M1137" t="s">
        <v>6</v>
      </c>
      <c r="N1137" t="str">
        <f t="shared" si="133"/>
        <v>M</v>
      </c>
      <c r="O1137" t="s">
        <v>7295</v>
      </c>
      <c r="P1137" t="s">
        <v>8019</v>
      </c>
      <c r="Q1137" t="s">
        <v>7200</v>
      </c>
      <c r="R1137">
        <v>2</v>
      </c>
      <c r="S1137">
        <f t="shared" si="134"/>
        <v>2022</v>
      </c>
      <c r="T1137" t="s">
        <v>12</v>
      </c>
      <c r="U1137">
        <v>0.999999999999997</v>
      </c>
      <c r="V1137" t="s">
        <v>892</v>
      </c>
      <c r="W1137">
        <f>VLOOKUP(Q1137,'PBT Tag Rates'!$A$6:$D$67,4,FALSE)</f>
        <v>0.98</v>
      </c>
      <c r="X1137">
        <v>1</v>
      </c>
      <c r="Y1137" s="8">
        <f t="shared" si="135"/>
        <v>1</v>
      </c>
      <c r="Z1137" s="10">
        <f>IFERROR(LOOKUP(H1137,{30,43,48,53,58,63,68,73,78,83,88,93,97},{42,47,52,57,62,67,72,77,82,87,92,99,100}),999)</f>
        <v>47</v>
      </c>
      <c r="AA1137" s="9">
        <f t="shared" si="136"/>
        <v>5.5555555555555554</v>
      </c>
      <c r="AB1137" s="9">
        <f>IFERROR(IF(I1137="AI",AA1137-VLOOKUP(Q1137,'PBT Tag Rates'!$A$6:$L$53,11,FALSE),AA1137-VLOOKUP(Q1137,'PBT Tag Rates'!$A$6:$L$53,12,FALSE)),0)</f>
        <v>5.5759637188208613</v>
      </c>
      <c r="AC1137" s="9">
        <f t="shared" si="137"/>
        <v>16.757789085249826</v>
      </c>
      <c r="AD1137" s="12" t="s">
        <v>1969</v>
      </c>
      <c r="AE1137" s="8"/>
    </row>
    <row r="1138" spans="1:31" x14ac:dyDescent="0.25">
      <c r="A1138" t="s">
        <v>2078</v>
      </c>
      <c r="B1138" t="s">
        <v>3937</v>
      </c>
      <c r="C1138" t="s">
        <v>3938</v>
      </c>
      <c r="D1138" s="1">
        <v>45544</v>
      </c>
      <c r="E1138">
        <f t="shared" si="132"/>
        <v>18</v>
      </c>
      <c r="F1138" t="s">
        <v>6</v>
      </c>
      <c r="G1138">
        <v>920</v>
      </c>
      <c r="H1138">
        <f t="shared" si="131"/>
        <v>92</v>
      </c>
      <c r="I1138" t="s">
        <v>7</v>
      </c>
      <c r="J1138" t="s">
        <v>8</v>
      </c>
      <c r="K1138" t="s">
        <v>7003</v>
      </c>
      <c r="L1138" t="s">
        <v>8</v>
      </c>
      <c r="M1138" t="s">
        <v>6</v>
      </c>
      <c r="N1138" t="str">
        <f t="shared" si="133"/>
        <v>M</v>
      </c>
      <c r="O1138" t="s">
        <v>8</v>
      </c>
      <c r="P1138" t="s">
        <v>8</v>
      </c>
      <c r="Q1138" t="s">
        <v>11</v>
      </c>
      <c r="R1138" t="s">
        <v>8</v>
      </c>
      <c r="S1138" t="str">
        <f t="shared" si="134"/>
        <v>U</v>
      </c>
      <c r="T1138" t="s">
        <v>12</v>
      </c>
      <c r="U1138">
        <v>1</v>
      </c>
      <c r="V1138" t="s">
        <v>8</v>
      </c>
      <c r="W1138">
        <f>VLOOKUP(Q1138,'PBT Tag Rates'!$A$6:$D$67,4,FALSE)</f>
        <v>1</v>
      </c>
      <c r="X1138">
        <v>1</v>
      </c>
      <c r="Y1138" s="8">
        <f t="shared" si="135"/>
        <v>1</v>
      </c>
      <c r="Z1138" s="10">
        <f>IFERROR(LOOKUP(H1138,{30,43,48,53,58,63,68,73,78,83,88,93,97},{42,47,52,57,62,67,72,77,82,87,92,99,100}),999)</f>
        <v>92</v>
      </c>
      <c r="AA1138" s="9">
        <f t="shared" si="136"/>
        <v>5.5555555555555554</v>
      </c>
      <c r="AB1138" s="9">
        <f>IFERROR(IF(I1138="AI",AA1138-VLOOKUP(Q1138,'PBT Tag Rates'!$A$6:$L$53,11,FALSE),AA1138-VLOOKUP(Q1138,'PBT Tag Rates'!$A$6:$L$53,12,FALSE)),0)</f>
        <v>5.5142524290531805</v>
      </c>
      <c r="AC1138" s="9">
        <f t="shared" si="137"/>
        <v>16.572324324312643</v>
      </c>
      <c r="AD1138" s="12" t="s">
        <v>1969</v>
      </c>
      <c r="AE1138" s="8"/>
    </row>
    <row r="1139" spans="1:31" x14ac:dyDescent="0.25">
      <c r="A1139" t="s">
        <v>2078</v>
      </c>
      <c r="B1139" t="s">
        <v>3939</v>
      </c>
      <c r="C1139" t="s">
        <v>3940</v>
      </c>
      <c r="D1139" s="1">
        <v>45544</v>
      </c>
      <c r="E1139">
        <f t="shared" si="132"/>
        <v>18</v>
      </c>
      <c r="F1139" t="s">
        <v>14</v>
      </c>
      <c r="G1139">
        <v>750</v>
      </c>
      <c r="H1139">
        <f t="shared" si="131"/>
        <v>75</v>
      </c>
      <c r="I1139" t="s">
        <v>9</v>
      </c>
      <c r="J1139">
        <v>1</v>
      </c>
      <c r="K1139" t="s">
        <v>7004</v>
      </c>
      <c r="L1139" t="s">
        <v>8</v>
      </c>
      <c r="M1139" t="s">
        <v>14</v>
      </c>
      <c r="N1139" t="str">
        <f t="shared" si="133"/>
        <v>F</v>
      </c>
      <c r="O1139" t="s">
        <v>8020</v>
      </c>
      <c r="P1139" t="s">
        <v>8021</v>
      </c>
      <c r="Q1139" t="s">
        <v>476</v>
      </c>
      <c r="R1139">
        <v>4</v>
      </c>
      <c r="S1139">
        <f t="shared" si="134"/>
        <v>2020</v>
      </c>
      <c r="T1139" t="s">
        <v>12</v>
      </c>
      <c r="U1139">
        <v>1</v>
      </c>
      <c r="V1139" t="s">
        <v>658</v>
      </c>
      <c r="W1139">
        <f>VLOOKUP(Q1139,'PBT Tag Rates'!$A$6:$D$67,4,FALSE)</f>
        <v>0.98845608500000004</v>
      </c>
      <c r="X1139">
        <v>1</v>
      </c>
      <c r="Y1139" s="8">
        <f t="shared" si="135"/>
        <v>1</v>
      </c>
      <c r="Z1139" s="10">
        <f>IFERROR(LOOKUP(H1139,{30,43,48,53,58,63,68,73,78,83,88,93,97},{42,47,52,57,62,67,72,77,82,87,92,99,100}),999)</f>
        <v>77</v>
      </c>
      <c r="AA1139" s="9">
        <f t="shared" si="136"/>
        <v>5.5555555555555554</v>
      </c>
      <c r="AB1139" s="9">
        <f>IFERROR(IF(I1139="AI",AA1139-VLOOKUP(Q1139,'PBT Tag Rates'!$A$6:$L$53,11,FALSE),AA1139-VLOOKUP(Q1139,'PBT Tag Rates'!$A$6:$L$53,12,FALSE)),0)</f>
        <v>5.5672342888601314</v>
      </c>
      <c r="AC1139" s="9">
        <f t="shared" si="137"/>
        <v>16.731553988772674</v>
      </c>
      <c r="AD1139" s="12" t="s">
        <v>1969</v>
      </c>
      <c r="AE1139" s="8"/>
    </row>
    <row r="1140" spans="1:31" x14ac:dyDescent="0.25">
      <c r="A1140" t="s">
        <v>2078</v>
      </c>
      <c r="B1140" t="s">
        <v>3941</v>
      </c>
      <c r="C1140" t="s">
        <v>3942</v>
      </c>
      <c r="D1140" s="1">
        <v>45544</v>
      </c>
      <c r="E1140">
        <f t="shared" si="132"/>
        <v>18</v>
      </c>
      <c r="F1140" t="s">
        <v>6</v>
      </c>
      <c r="G1140">
        <v>690</v>
      </c>
      <c r="H1140">
        <f t="shared" si="131"/>
        <v>69</v>
      </c>
      <c r="I1140" t="s">
        <v>7</v>
      </c>
      <c r="J1140" t="s">
        <v>8</v>
      </c>
      <c r="K1140" t="s">
        <v>8</v>
      </c>
      <c r="L1140" t="s">
        <v>8</v>
      </c>
      <c r="M1140" t="s">
        <v>6</v>
      </c>
      <c r="N1140" t="str">
        <f t="shared" si="133"/>
        <v>M</v>
      </c>
      <c r="O1140" t="s">
        <v>8</v>
      </c>
      <c r="P1140" t="s">
        <v>8</v>
      </c>
      <c r="Q1140" t="s">
        <v>11</v>
      </c>
      <c r="R1140" t="s">
        <v>8</v>
      </c>
      <c r="S1140" t="str">
        <f t="shared" si="134"/>
        <v>U</v>
      </c>
      <c r="T1140" t="s">
        <v>12</v>
      </c>
      <c r="U1140">
        <v>0.999999999999997</v>
      </c>
      <c r="V1140" t="s">
        <v>8</v>
      </c>
      <c r="W1140">
        <f>VLOOKUP(Q1140,'PBT Tag Rates'!$A$6:$D$67,4,FALSE)</f>
        <v>1</v>
      </c>
      <c r="X1140">
        <v>1</v>
      </c>
      <c r="Y1140" s="8">
        <f t="shared" si="135"/>
        <v>1.0057142857142858</v>
      </c>
      <c r="Z1140" s="10">
        <f>IFERROR(LOOKUP(H1140,{30,43,48,53,58,63,68,73,78,83,88,93,97},{42,47,52,57,62,67,72,77,82,87,92,99,100}),999)</f>
        <v>72</v>
      </c>
      <c r="AA1140" s="9">
        <f t="shared" si="136"/>
        <v>5.5873015873015879</v>
      </c>
      <c r="AB1140" s="9">
        <f>IFERROR(IF(I1140="AI",AA1140-VLOOKUP(Q1140,'PBT Tag Rates'!$A$6:$L$53,11,FALSE),AA1140-VLOOKUP(Q1140,'PBT Tag Rates'!$A$6:$L$53,12,FALSE)),0)</f>
        <v>5.545998460799213</v>
      </c>
      <c r="AC1140" s="9">
        <f t="shared" si="137"/>
        <v>16.6677326395601</v>
      </c>
      <c r="AD1140" s="12" t="s">
        <v>1969</v>
      </c>
      <c r="AE1140" s="8"/>
    </row>
    <row r="1141" spans="1:31" x14ac:dyDescent="0.25">
      <c r="A1141" t="s">
        <v>2078</v>
      </c>
      <c r="B1141" t="s">
        <v>3943</v>
      </c>
      <c r="C1141" t="s">
        <v>3944</v>
      </c>
      <c r="D1141" s="1">
        <v>45544</v>
      </c>
      <c r="E1141">
        <f t="shared" si="132"/>
        <v>18</v>
      </c>
      <c r="F1141" t="s">
        <v>6</v>
      </c>
      <c r="G1141">
        <v>440</v>
      </c>
      <c r="H1141">
        <f t="shared" si="131"/>
        <v>44</v>
      </c>
      <c r="I1141" t="s">
        <v>9</v>
      </c>
      <c r="J1141">
        <v>1</v>
      </c>
      <c r="K1141" t="s">
        <v>8</v>
      </c>
      <c r="L1141" t="s">
        <v>8</v>
      </c>
      <c r="M1141" t="s">
        <v>6</v>
      </c>
      <c r="N1141" t="str">
        <f t="shared" si="133"/>
        <v>M</v>
      </c>
      <c r="O1141" t="s">
        <v>8022</v>
      </c>
      <c r="P1141" t="s">
        <v>8023</v>
      </c>
      <c r="Q1141" t="s">
        <v>7200</v>
      </c>
      <c r="R1141">
        <v>2</v>
      </c>
      <c r="S1141">
        <f t="shared" si="134"/>
        <v>2022</v>
      </c>
      <c r="T1141" t="s">
        <v>12</v>
      </c>
      <c r="U1141">
        <v>1</v>
      </c>
      <c r="V1141" t="s">
        <v>945</v>
      </c>
      <c r="W1141">
        <f>VLOOKUP(Q1141,'PBT Tag Rates'!$A$6:$D$67,4,FALSE)</f>
        <v>0.98</v>
      </c>
      <c r="X1141">
        <v>1</v>
      </c>
      <c r="Y1141" s="8">
        <f t="shared" si="135"/>
        <v>1</v>
      </c>
      <c r="Z1141" s="10">
        <f>IFERROR(LOOKUP(H1141,{30,43,48,53,58,63,68,73,78,83,88,93,97},{42,47,52,57,62,67,72,77,82,87,92,99,100}),999)</f>
        <v>47</v>
      </c>
      <c r="AA1141" s="9">
        <f t="shared" si="136"/>
        <v>5.5555555555555554</v>
      </c>
      <c r="AB1141" s="9">
        <f>IFERROR(IF(I1141="AI",AA1141-VLOOKUP(Q1141,'PBT Tag Rates'!$A$6:$L$53,11,FALSE),AA1141-VLOOKUP(Q1141,'PBT Tag Rates'!$A$6:$L$53,12,FALSE)),0)</f>
        <v>5.5759637188208613</v>
      </c>
      <c r="AC1141" s="9">
        <f t="shared" si="137"/>
        <v>16.757789085249826</v>
      </c>
      <c r="AD1141" s="12" t="s">
        <v>1969</v>
      </c>
      <c r="AE1141" s="8"/>
    </row>
    <row r="1142" spans="1:31" x14ac:dyDescent="0.25">
      <c r="A1142" t="s">
        <v>2078</v>
      </c>
      <c r="B1142" t="s">
        <v>3945</v>
      </c>
      <c r="C1142" t="s">
        <v>3946</v>
      </c>
      <c r="D1142" s="1">
        <v>45544</v>
      </c>
      <c r="E1142">
        <f t="shared" si="132"/>
        <v>18</v>
      </c>
      <c r="F1142" t="s">
        <v>6</v>
      </c>
      <c r="G1142">
        <v>770</v>
      </c>
      <c r="H1142">
        <f t="shared" si="131"/>
        <v>77</v>
      </c>
      <c r="I1142" t="s">
        <v>9</v>
      </c>
      <c r="J1142" t="s">
        <v>8</v>
      </c>
      <c r="K1142" t="s">
        <v>7005</v>
      </c>
      <c r="L1142" t="s">
        <v>8</v>
      </c>
      <c r="M1142" t="s">
        <v>6</v>
      </c>
      <c r="N1142" t="str">
        <f t="shared" si="133"/>
        <v>M</v>
      </c>
      <c r="O1142" t="s">
        <v>7957</v>
      </c>
      <c r="P1142" t="s">
        <v>7958</v>
      </c>
      <c r="Q1142" t="s">
        <v>476</v>
      </c>
      <c r="R1142">
        <v>4</v>
      </c>
      <c r="S1142">
        <f t="shared" si="134"/>
        <v>2020</v>
      </c>
      <c r="T1142" t="s">
        <v>12</v>
      </c>
      <c r="U1142">
        <v>1</v>
      </c>
      <c r="V1142" t="s">
        <v>741</v>
      </c>
      <c r="W1142">
        <f>VLOOKUP(Q1142,'PBT Tag Rates'!$A$6:$D$67,4,FALSE)</f>
        <v>0.98845608500000004</v>
      </c>
      <c r="X1142">
        <v>1</v>
      </c>
      <c r="Y1142" s="8">
        <f t="shared" si="135"/>
        <v>1.0058139534883721</v>
      </c>
      <c r="Z1142" s="10">
        <f>IFERROR(LOOKUP(H1142,{30,43,48,53,58,63,68,73,78,83,88,93,97},{42,47,52,57,62,67,72,77,82,87,92,99,100}),999)</f>
        <v>77</v>
      </c>
      <c r="AA1142" s="9">
        <f t="shared" si="136"/>
        <v>5.5878552971576232</v>
      </c>
      <c r="AB1142" s="9">
        <f>IFERROR(IF(I1142="AI",AA1142-VLOOKUP(Q1142,'PBT Tag Rates'!$A$6:$L$53,11,FALSE),AA1142-VLOOKUP(Q1142,'PBT Tag Rates'!$A$6:$L$53,12,FALSE)),0)</f>
        <v>5.5995340304621992</v>
      </c>
      <c r="AC1142" s="9">
        <f t="shared" si="137"/>
        <v>16.828626402541893</v>
      </c>
      <c r="AD1142" s="12" t="s">
        <v>1969</v>
      </c>
      <c r="AE1142" s="8"/>
    </row>
    <row r="1143" spans="1:31" x14ac:dyDescent="0.25">
      <c r="A1143" t="s">
        <v>2078</v>
      </c>
      <c r="B1143" t="s">
        <v>3947</v>
      </c>
      <c r="C1143" t="s">
        <v>3948</v>
      </c>
      <c r="D1143" s="1">
        <v>45544</v>
      </c>
      <c r="E1143">
        <f t="shared" si="132"/>
        <v>18</v>
      </c>
      <c r="F1143" t="s">
        <v>14</v>
      </c>
      <c r="G1143">
        <v>750</v>
      </c>
      <c r="H1143">
        <f t="shared" ref="H1143:H1206" si="138">G1143/10</f>
        <v>75</v>
      </c>
      <c r="I1143" t="s">
        <v>7</v>
      </c>
      <c r="J1143" t="s">
        <v>8</v>
      </c>
      <c r="K1143" t="s">
        <v>7006</v>
      </c>
      <c r="L1143" t="s">
        <v>8</v>
      </c>
      <c r="M1143" t="s">
        <v>14</v>
      </c>
      <c r="N1143" t="str">
        <f t="shared" si="133"/>
        <v>F</v>
      </c>
      <c r="O1143" t="s">
        <v>8</v>
      </c>
      <c r="P1143" t="s">
        <v>8</v>
      </c>
      <c r="Q1143" t="s">
        <v>11</v>
      </c>
      <c r="R1143" t="s">
        <v>8</v>
      </c>
      <c r="S1143" t="str">
        <f t="shared" si="134"/>
        <v>U</v>
      </c>
      <c r="T1143" t="s">
        <v>12</v>
      </c>
      <c r="U1143">
        <v>1</v>
      </c>
      <c r="V1143" t="s">
        <v>8</v>
      </c>
      <c r="W1143">
        <f>VLOOKUP(Q1143,'PBT Tag Rates'!$A$6:$D$67,4,FALSE)</f>
        <v>1</v>
      </c>
      <c r="X1143">
        <v>1</v>
      </c>
      <c r="Y1143" s="8">
        <f t="shared" si="135"/>
        <v>1</v>
      </c>
      <c r="Z1143" s="10">
        <f>IFERROR(LOOKUP(H1143,{30,43,48,53,58,63,68,73,78,83,88,93,97},{42,47,52,57,62,67,72,77,82,87,92,99,100}),999)</f>
        <v>77</v>
      </c>
      <c r="AA1143" s="9">
        <f t="shared" si="136"/>
        <v>5.5555555555555554</v>
      </c>
      <c r="AB1143" s="9">
        <f>IFERROR(IF(I1143="AI",AA1143-VLOOKUP(Q1143,'PBT Tag Rates'!$A$6:$L$53,11,FALSE),AA1143-VLOOKUP(Q1143,'PBT Tag Rates'!$A$6:$L$53,12,FALSE)),0)</f>
        <v>5.5142524290531805</v>
      </c>
      <c r="AC1143" s="9">
        <f t="shared" si="137"/>
        <v>16.572324324312643</v>
      </c>
      <c r="AD1143" s="12" t="s">
        <v>1969</v>
      </c>
      <c r="AE1143" s="8"/>
    </row>
    <row r="1144" spans="1:31" x14ac:dyDescent="0.25">
      <c r="A1144" t="s">
        <v>2078</v>
      </c>
      <c r="B1144" t="s">
        <v>3949</v>
      </c>
      <c r="C1144" t="s">
        <v>3950</v>
      </c>
      <c r="D1144" s="1">
        <v>45544</v>
      </c>
      <c r="E1144">
        <f t="shared" si="132"/>
        <v>18</v>
      </c>
      <c r="F1144" t="s">
        <v>6</v>
      </c>
      <c r="G1144">
        <v>740</v>
      </c>
      <c r="H1144">
        <f t="shared" si="138"/>
        <v>74</v>
      </c>
      <c r="I1144" t="s">
        <v>9</v>
      </c>
      <c r="J1144">
        <v>1</v>
      </c>
      <c r="K1144" t="s">
        <v>7007</v>
      </c>
      <c r="L1144" t="s">
        <v>8</v>
      </c>
      <c r="M1144" t="s">
        <v>6</v>
      </c>
      <c r="N1144" t="str">
        <f t="shared" si="133"/>
        <v>M</v>
      </c>
      <c r="O1144" t="s">
        <v>7602</v>
      </c>
      <c r="P1144" t="s">
        <v>8024</v>
      </c>
      <c r="Q1144" t="s">
        <v>295</v>
      </c>
      <c r="R1144">
        <v>4</v>
      </c>
      <c r="S1144">
        <f t="shared" si="134"/>
        <v>2020</v>
      </c>
      <c r="T1144" t="s">
        <v>12</v>
      </c>
      <c r="U1144">
        <v>0.999999999999998</v>
      </c>
      <c r="V1144" t="s">
        <v>945</v>
      </c>
      <c r="W1144">
        <f>VLOOKUP(Q1144,'PBT Tag Rates'!$A$6:$D$67,4,FALSE)</f>
        <v>0.98961045999999997</v>
      </c>
      <c r="X1144">
        <v>1</v>
      </c>
      <c r="Y1144" s="8">
        <f t="shared" si="135"/>
        <v>1.0058139534883721</v>
      </c>
      <c r="Z1144" s="10">
        <f>IFERROR(LOOKUP(H1144,{30,43,48,53,58,63,68,73,78,83,88,93,97},{42,47,52,57,62,67,72,77,82,87,92,99,100}),999)</f>
        <v>77</v>
      </c>
      <c r="AA1144" s="9">
        <f t="shared" si="136"/>
        <v>5.5878552971576232</v>
      </c>
      <c r="AB1144" s="9">
        <f>IFERROR(IF(I1144="AI",AA1144-VLOOKUP(Q1144,'PBT Tag Rates'!$A$6:$L$53,11,FALSE),AA1144-VLOOKUP(Q1144,'PBT Tag Rates'!$A$6:$L$53,12,FALSE)),0)</f>
        <v>5.5983539129463047</v>
      </c>
      <c r="AC1144" s="9">
        <f t="shared" si="137"/>
        <v>16.825079722286347</v>
      </c>
      <c r="AD1144" s="12" t="s">
        <v>1969</v>
      </c>
      <c r="AE1144" s="8"/>
    </row>
    <row r="1145" spans="1:31" x14ac:dyDescent="0.25">
      <c r="A1145" t="s">
        <v>2078</v>
      </c>
      <c r="B1145" t="s">
        <v>3951</v>
      </c>
      <c r="C1145" t="s">
        <v>2026</v>
      </c>
      <c r="D1145" s="1">
        <v>45544</v>
      </c>
      <c r="E1145">
        <f t="shared" si="132"/>
        <v>18</v>
      </c>
      <c r="F1145" t="s">
        <v>6</v>
      </c>
      <c r="G1145">
        <v>650</v>
      </c>
      <c r="H1145">
        <f t="shared" si="138"/>
        <v>65</v>
      </c>
      <c r="I1145" t="s">
        <v>9</v>
      </c>
      <c r="J1145">
        <v>1</v>
      </c>
      <c r="K1145" t="s">
        <v>8</v>
      </c>
      <c r="L1145" t="s">
        <v>8</v>
      </c>
      <c r="M1145" t="s">
        <v>6</v>
      </c>
      <c r="N1145" t="str">
        <f t="shared" si="133"/>
        <v>M</v>
      </c>
      <c r="O1145" t="s">
        <v>7519</v>
      </c>
      <c r="P1145" t="s">
        <v>7555</v>
      </c>
      <c r="Q1145" t="s">
        <v>940</v>
      </c>
      <c r="R1145">
        <v>3</v>
      </c>
      <c r="S1145">
        <f t="shared" si="134"/>
        <v>2021</v>
      </c>
      <c r="T1145" t="s">
        <v>12</v>
      </c>
      <c r="U1145">
        <v>0.999999999999998</v>
      </c>
      <c r="V1145" t="s">
        <v>888</v>
      </c>
      <c r="W1145">
        <f>VLOOKUP(Q1145,'PBT Tag Rates'!$A$6:$D$67,4,FALSE)</f>
        <v>0.98140000000000005</v>
      </c>
      <c r="X1145">
        <v>1</v>
      </c>
      <c r="Y1145" s="8">
        <f t="shared" si="135"/>
        <v>1</v>
      </c>
      <c r="Z1145" s="10">
        <f>IFERROR(LOOKUP(H1145,{30,43,48,53,58,63,68,73,78,83,88,93,97},{42,47,52,57,62,67,72,77,82,87,92,99,100}),999)</f>
        <v>67</v>
      </c>
      <c r="AA1145" s="9">
        <f t="shared" si="136"/>
        <v>5.5555555555555554</v>
      </c>
      <c r="AB1145" s="9">
        <f>IFERROR(IF(I1145="AI",AA1145-VLOOKUP(Q1145,'PBT Tag Rates'!$A$6:$L$53,11,FALSE),AA1145-VLOOKUP(Q1145,'PBT Tag Rates'!$A$6:$L$53,12,FALSE)),0)</f>
        <v>5.5745080723682721</v>
      </c>
      <c r="AC1145" s="9">
        <f t="shared" si="137"/>
        <v>16.753414340817248</v>
      </c>
      <c r="AD1145" s="12" t="s">
        <v>1969</v>
      </c>
      <c r="AE1145" s="8"/>
    </row>
    <row r="1146" spans="1:31" x14ac:dyDescent="0.25">
      <c r="A1146" t="s">
        <v>2078</v>
      </c>
      <c r="B1146" t="s">
        <v>3952</v>
      </c>
      <c r="C1146" t="s">
        <v>3953</v>
      </c>
      <c r="D1146" s="1">
        <v>45544</v>
      </c>
      <c r="E1146">
        <f t="shared" si="132"/>
        <v>18</v>
      </c>
      <c r="F1146" t="s">
        <v>6</v>
      </c>
      <c r="G1146">
        <v>600</v>
      </c>
      <c r="H1146">
        <f t="shared" si="138"/>
        <v>60</v>
      </c>
      <c r="I1146" t="s">
        <v>7</v>
      </c>
      <c r="J1146" t="s">
        <v>8</v>
      </c>
      <c r="K1146" t="s">
        <v>8</v>
      </c>
      <c r="L1146" t="s">
        <v>8</v>
      </c>
      <c r="M1146" t="s">
        <v>6</v>
      </c>
      <c r="N1146" t="str">
        <f t="shared" si="133"/>
        <v>M</v>
      </c>
      <c r="O1146" t="s">
        <v>8</v>
      </c>
      <c r="P1146" t="s">
        <v>8</v>
      </c>
      <c r="Q1146" t="s">
        <v>11</v>
      </c>
      <c r="R1146" t="s">
        <v>8</v>
      </c>
      <c r="S1146" t="str">
        <f t="shared" si="134"/>
        <v>U</v>
      </c>
      <c r="T1146" t="s">
        <v>12</v>
      </c>
      <c r="U1146">
        <v>1.00000000000001</v>
      </c>
      <c r="V1146" t="s">
        <v>8</v>
      </c>
      <c r="W1146">
        <f>VLOOKUP(Q1146,'PBT Tag Rates'!$A$6:$D$67,4,FALSE)</f>
        <v>1</v>
      </c>
      <c r="X1146">
        <v>1</v>
      </c>
      <c r="Y1146" s="8">
        <f t="shared" si="135"/>
        <v>1.0138888888888888</v>
      </c>
      <c r="Z1146" s="10">
        <f>IFERROR(LOOKUP(H1146,{30,43,48,53,58,63,68,73,78,83,88,93,97},{42,47,52,57,62,67,72,77,82,87,92,99,100}),999)</f>
        <v>62</v>
      </c>
      <c r="AA1146" s="9">
        <f t="shared" si="136"/>
        <v>5.632716049382716</v>
      </c>
      <c r="AB1146" s="9">
        <f>IFERROR(IF(I1146="AI",AA1146-VLOOKUP(Q1146,'PBT Tag Rates'!$A$6:$L$53,11,FALSE),AA1146-VLOOKUP(Q1146,'PBT Tag Rates'!$A$6:$L$53,12,FALSE)),0)</f>
        <v>5.5914129228803411</v>
      </c>
      <c r="AC1146" s="9">
        <f t="shared" si="137"/>
        <v>16.804219534983545</v>
      </c>
      <c r="AD1146" s="12" t="s">
        <v>1969</v>
      </c>
      <c r="AE1146" s="8"/>
    </row>
    <row r="1147" spans="1:31" x14ac:dyDescent="0.25">
      <c r="A1147" t="s">
        <v>2078</v>
      </c>
      <c r="B1147" t="s">
        <v>3954</v>
      </c>
      <c r="C1147" t="s">
        <v>3955</v>
      </c>
      <c r="D1147" s="1">
        <v>45544</v>
      </c>
      <c r="E1147">
        <f t="shared" si="132"/>
        <v>18</v>
      </c>
      <c r="F1147" t="s">
        <v>14</v>
      </c>
      <c r="G1147">
        <v>810</v>
      </c>
      <c r="H1147">
        <f t="shared" si="138"/>
        <v>81</v>
      </c>
      <c r="I1147" t="s">
        <v>9</v>
      </c>
      <c r="J1147">
        <v>1</v>
      </c>
      <c r="K1147" t="s">
        <v>7008</v>
      </c>
      <c r="L1147" t="s">
        <v>8</v>
      </c>
      <c r="M1147" t="s">
        <v>14</v>
      </c>
      <c r="N1147" t="str">
        <f t="shared" si="133"/>
        <v>F</v>
      </c>
      <c r="O1147" t="s">
        <v>270</v>
      </c>
      <c r="P1147" t="s">
        <v>291</v>
      </c>
      <c r="Q1147" t="s">
        <v>171</v>
      </c>
      <c r="R1147">
        <v>5</v>
      </c>
      <c r="S1147">
        <f t="shared" si="134"/>
        <v>2019</v>
      </c>
      <c r="T1147" t="s">
        <v>12</v>
      </c>
      <c r="U1147">
        <v>1</v>
      </c>
      <c r="V1147" t="s">
        <v>889</v>
      </c>
      <c r="W1147">
        <f>VLOOKUP(Q1147,'PBT Tag Rates'!$A$6:$D$67,4,FALSE)</f>
        <v>0.95971980899999998</v>
      </c>
      <c r="X1147">
        <v>1</v>
      </c>
      <c r="Y1147" s="8">
        <f t="shared" si="135"/>
        <v>1</v>
      </c>
      <c r="Z1147" s="10">
        <f>IFERROR(LOOKUP(H1147,{30,43,48,53,58,63,68,73,78,83,88,93,97},{42,47,52,57,62,67,72,77,82,87,92,99,100}),999)</f>
        <v>82</v>
      </c>
      <c r="AA1147" s="9">
        <f t="shared" si="136"/>
        <v>5.5555555555555554</v>
      </c>
      <c r="AB1147" s="9">
        <f>IFERROR(IF(I1147="AI",AA1147-VLOOKUP(Q1147,'PBT Tag Rates'!$A$6:$L$53,11,FALSE),AA1147-VLOOKUP(Q1147,'PBT Tag Rates'!$A$6:$L$53,12,FALSE)),0)</f>
        <v>5.5975263376757773</v>
      </c>
      <c r="AC1147" s="9">
        <f t="shared" si="137"/>
        <v>16.822592559073851</v>
      </c>
      <c r="AD1147" s="12" t="s">
        <v>1969</v>
      </c>
      <c r="AE1147" s="8"/>
    </row>
    <row r="1148" spans="1:31" x14ac:dyDescent="0.25">
      <c r="A1148" t="s">
        <v>2078</v>
      </c>
      <c r="B1148" t="s">
        <v>3956</v>
      </c>
      <c r="C1148" t="s">
        <v>3957</v>
      </c>
      <c r="D1148" s="1">
        <v>45544</v>
      </c>
      <c r="E1148">
        <f t="shared" si="132"/>
        <v>18</v>
      </c>
      <c r="F1148" t="s">
        <v>14</v>
      </c>
      <c r="G1148">
        <v>780</v>
      </c>
      <c r="H1148">
        <f t="shared" si="138"/>
        <v>78</v>
      </c>
      <c r="I1148" t="s">
        <v>7</v>
      </c>
      <c r="J1148" t="s">
        <v>8</v>
      </c>
      <c r="K1148" t="s">
        <v>7009</v>
      </c>
      <c r="L1148" t="s">
        <v>8</v>
      </c>
      <c r="M1148" t="s">
        <v>14</v>
      </c>
      <c r="N1148" t="str">
        <f t="shared" si="133"/>
        <v>F</v>
      </c>
      <c r="O1148" t="s">
        <v>8</v>
      </c>
      <c r="P1148" t="s">
        <v>8</v>
      </c>
      <c r="Q1148" t="s">
        <v>11</v>
      </c>
      <c r="R1148" t="s">
        <v>8</v>
      </c>
      <c r="S1148" t="str">
        <f t="shared" si="134"/>
        <v>U</v>
      </c>
      <c r="T1148" t="s">
        <v>12</v>
      </c>
      <c r="U1148">
        <v>1.00000000000001</v>
      </c>
      <c r="V1148" t="s">
        <v>8</v>
      </c>
      <c r="W1148">
        <f>VLOOKUP(Q1148,'PBT Tag Rates'!$A$6:$D$67,4,FALSE)</f>
        <v>1</v>
      </c>
      <c r="X1148">
        <v>1</v>
      </c>
      <c r="Y1148" s="8">
        <f t="shared" si="135"/>
        <v>1</v>
      </c>
      <c r="Z1148" s="10">
        <f>IFERROR(LOOKUP(H1148,{30,43,48,53,58,63,68,73,78,83,88,93,97},{42,47,52,57,62,67,72,77,82,87,92,99,100}),999)</f>
        <v>82</v>
      </c>
      <c r="AA1148" s="9">
        <f t="shared" si="136"/>
        <v>5.5555555555555554</v>
      </c>
      <c r="AB1148" s="9">
        <f>IFERROR(IF(I1148="AI",AA1148-VLOOKUP(Q1148,'PBT Tag Rates'!$A$6:$L$53,11,FALSE),AA1148-VLOOKUP(Q1148,'PBT Tag Rates'!$A$6:$L$53,12,FALSE)),0)</f>
        <v>5.5142524290531805</v>
      </c>
      <c r="AC1148" s="9">
        <f t="shared" si="137"/>
        <v>16.572324324312643</v>
      </c>
      <c r="AD1148" s="12" t="s">
        <v>1970</v>
      </c>
      <c r="AE1148" s="8"/>
    </row>
    <row r="1149" spans="1:31" x14ac:dyDescent="0.25">
      <c r="A1149" t="s">
        <v>2078</v>
      </c>
      <c r="B1149" t="s">
        <v>3958</v>
      </c>
      <c r="C1149" t="s">
        <v>3959</v>
      </c>
      <c r="D1149" s="1">
        <v>45544</v>
      </c>
      <c r="E1149">
        <f t="shared" si="132"/>
        <v>18</v>
      </c>
      <c r="F1149" t="s">
        <v>6</v>
      </c>
      <c r="G1149">
        <v>620</v>
      </c>
      <c r="H1149">
        <f t="shared" si="138"/>
        <v>62</v>
      </c>
      <c r="I1149" t="s">
        <v>9</v>
      </c>
      <c r="J1149">
        <v>1</v>
      </c>
      <c r="K1149" t="s">
        <v>7010</v>
      </c>
      <c r="L1149" t="s">
        <v>8</v>
      </c>
      <c r="M1149" t="s">
        <v>6</v>
      </c>
      <c r="N1149" t="str">
        <f t="shared" si="133"/>
        <v>M</v>
      </c>
      <c r="O1149" t="s">
        <v>7571</v>
      </c>
      <c r="P1149" t="s">
        <v>8025</v>
      </c>
      <c r="Q1149" t="s">
        <v>940</v>
      </c>
      <c r="R1149">
        <v>3</v>
      </c>
      <c r="S1149">
        <f t="shared" si="134"/>
        <v>2021</v>
      </c>
      <c r="T1149" t="s">
        <v>12</v>
      </c>
      <c r="U1149">
        <v>0.999999999999994</v>
      </c>
      <c r="V1149" t="s">
        <v>892</v>
      </c>
      <c r="W1149">
        <f>VLOOKUP(Q1149,'PBT Tag Rates'!$A$6:$D$67,4,FALSE)</f>
        <v>0.98140000000000005</v>
      </c>
      <c r="X1149">
        <v>1</v>
      </c>
      <c r="Y1149" s="8">
        <f t="shared" si="135"/>
        <v>1.0138888888888888</v>
      </c>
      <c r="Z1149" s="10">
        <f>IFERROR(LOOKUP(H1149,{30,43,48,53,58,63,68,73,78,83,88,93,97},{42,47,52,57,62,67,72,77,82,87,92,99,100}),999)</f>
        <v>62</v>
      </c>
      <c r="AA1149" s="9">
        <f t="shared" si="136"/>
        <v>5.632716049382716</v>
      </c>
      <c r="AB1149" s="9">
        <f>IFERROR(IF(I1149="AI",AA1149-VLOOKUP(Q1149,'PBT Tag Rates'!$A$6:$L$53,11,FALSE),AA1149-VLOOKUP(Q1149,'PBT Tag Rates'!$A$6:$L$53,12,FALSE)),0)</f>
        <v>5.6516685661954327</v>
      </c>
      <c r="AC1149" s="9">
        <f t="shared" si="137"/>
        <v>16.98530955148815</v>
      </c>
      <c r="AD1149" s="12" t="s">
        <v>1969</v>
      </c>
      <c r="AE1149" s="8"/>
    </row>
    <row r="1150" spans="1:31" x14ac:dyDescent="0.25">
      <c r="A1150" t="s">
        <v>2078</v>
      </c>
      <c r="B1150" t="s">
        <v>3960</v>
      </c>
      <c r="C1150" t="s">
        <v>485</v>
      </c>
      <c r="D1150" s="1">
        <v>45544</v>
      </c>
      <c r="E1150">
        <f t="shared" si="132"/>
        <v>18</v>
      </c>
      <c r="F1150" t="s">
        <v>14</v>
      </c>
      <c r="G1150">
        <v>760</v>
      </c>
      <c r="H1150">
        <f t="shared" si="138"/>
        <v>76</v>
      </c>
      <c r="I1150" t="s">
        <v>7</v>
      </c>
      <c r="J1150" t="s">
        <v>8</v>
      </c>
      <c r="K1150" t="s">
        <v>7011</v>
      </c>
      <c r="L1150" t="s">
        <v>8</v>
      </c>
      <c r="M1150" t="s">
        <v>14</v>
      </c>
      <c r="N1150" t="str">
        <f t="shared" si="133"/>
        <v>F</v>
      </c>
      <c r="O1150" t="s">
        <v>8</v>
      </c>
      <c r="P1150" t="s">
        <v>8</v>
      </c>
      <c r="Q1150" t="s">
        <v>11</v>
      </c>
      <c r="R1150" t="s">
        <v>8</v>
      </c>
      <c r="S1150" t="str">
        <f t="shared" si="134"/>
        <v>U</v>
      </c>
      <c r="T1150" t="s">
        <v>12</v>
      </c>
      <c r="U1150">
        <v>0.999999999999996</v>
      </c>
      <c r="V1150" t="s">
        <v>8</v>
      </c>
      <c r="W1150">
        <f>VLOOKUP(Q1150,'PBT Tag Rates'!$A$6:$D$67,4,FALSE)</f>
        <v>1</v>
      </c>
      <c r="X1150">
        <v>1</v>
      </c>
      <c r="Y1150" s="8">
        <f t="shared" si="135"/>
        <v>1</v>
      </c>
      <c r="Z1150" s="10">
        <f>IFERROR(LOOKUP(H1150,{30,43,48,53,58,63,68,73,78,83,88,93,97},{42,47,52,57,62,67,72,77,82,87,92,99,100}),999)</f>
        <v>77</v>
      </c>
      <c r="AA1150" s="9">
        <f t="shared" si="136"/>
        <v>5.5555555555555554</v>
      </c>
      <c r="AB1150" s="9">
        <f>IFERROR(IF(I1150="AI",AA1150-VLOOKUP(Q1150,'PBT Tag Rates'!$A$6:$L$53,11,FALSE),AA1150-VLOOKUP(Q1150,'PBT Tag Rates'!$A$6:$L$53,12,FALSE)),0)</f>
        <v>5.5142524290531805</v>
      </c>
      <c r="AC1150" s="9">
        <f t="shared" si="137"/>
        <v>16.572324324312643</v>
      </c>
      <c r="AD1150" s="12" t="s">
        <v>1969</v>
      </c>
      <c r="AE1150" s="8"/>
    </row>
    <row r="1151" spans="1:31" x14ac:dyDescent="0.25">
      <c r="A1151" t="s">
        <v>2078</v>
      </c>
      <c r="B1151" t="s">
        <v>3961</v>
      </c>
      <c r="C1151" t="s">
        <v>3962</v>
      </c>
      <c r="D1151" s="1">
        <v>45544</v>
      </c>
      <c r="E1151">
        <f t="shared" si="132"/>
        <v>18</v>
      </c>
      <c r="F1151" t="s">
        <v>14</v>
      </c>
      <c r="G1151">
        <v>800</v>
      </c>
      <c r="H1151">
        <f t="shared" si="138"/>
        <v>80</v>
      </c>
      <c r="I1151" t="s">
        <v>7</v>
      </c>
      <c r="J1151" t="s">
        <v>8</v>
      </c>
      <c r="K1151" t="s">
        <v>7012</v>
      </c>
      <c r="L1151" t="s">
        <v>8</v>
      </c>
      <c r="M1151" t="s">
        <v>14</v>
      </c>
      <c r="N1151" t="str">
        <f t="shared" si="133"/>
        <v>F</v>
      </c>
      <c r="O1151" t="s">
        <v>8</v>
      </c>
      <c r="P1151" t="s">
        <v>8</v>
      </c>
      <c r="Q1151" t="s">
        <v>11</v>
      </c>
      <c r="R1151" t="s">
        <v>8</v>
      </c>
      <c r="S1151" t="str">
        <f t="shared" si="134"/>
        <v>U</v>
      </c>
      <c r="T1151" t="s">
        <v>12</v>
      </c>
      <c r="U1151">
        <v>0.999999999999999</v>
      </c>
      <c r="V1151" t="s">
        <v>8</v>
      </c>
      <c r="W1151">
        <f>VLOOKUP(Q1151,'PBT Tag Rates'!$A$6:$D$67,4,FALSE)</f>
        <v>1</v>
      </c>
      <c r="X1151">
        <v>1</v>
      </c>
      <c r="Y1151" s="8">
        <f t="shared" si="135"/>
        <v>1</v>
      </c>
      <c r="Z1151" s="10">
        <f>IFERROR(LOOKUP(H1151,{30,43,48,53,58,63,68,73,78,83,88,93,97},{42,47,52,57,62,67,72,77,82,87,92,99,100}),999)</f>
        <v>82</v>
      </c>
      <c r="AA1151" s="9">
        <f t="shared" si="136"/>
        <v>5.5555555555555554</v>
      </c>
      <c r="AB1151" s="9">
        <f>IFERROR(IF(I1151="AI",AA1151-VLOOKUP(Q1151,'PBT Tag Rates'!$A$6:$L$53,11,FALSE),AA1151-VLOOKUP(Q1151,'PBT Tag Rates'!$A$6:$L$53,12,FALSE)),0)</f>
        <v>5.5142524290531805</v>
      </c>
      <c r="AC1151" s="9">
        <f t="shared" si="137"/>
        <v>16.572324324312643</v>
      </c>
      <c r="AD1151" s="12" t="s">
        <v>1969</v>
      </c>
      <c r="AE1151" s="8"/>
    </row>
    <row r="1152" spans="1:31" x14ac:dyDescent="0.25">
      <c r="A1152" t="s">
        <v>2078</v>
      </c>
      <c r="B1152" t="s">
        <v>3963</v>
      </c>
      <c r="C1152" t="s">
        <v>3964</v>
      </c>
      <c r="D1152" s="1">
        <v>45544</v>
      </c>
      <c r="E1152">
        <f t="shared" si="132"/>
        <v>18</v>
      </c>
      <c r="F1152" t="s">
        <v>6</v>
      </c>
      <c r="G1152">
        <v>710</v>
      </c>
      <c r="H1152">
        <f t="shared" si="138"/>
        <v>71</v>
      </c>
      <c r="I1152" t="s">
        <v>9</v>
      </c>
      <c r="J1152" t="s">
        <v>8</v>
      </c>
      <c r="K1152" t="s">
        <v>7013</v>
      </c>
      <c r="L1152" t="s">
        <v>8</v>
      </c>
      <c r="M1152" t="s">
        <v>6</v>
      </c>
      <c r="N1152" t="str">
        <f t="shared" si="133"/>
        <v>M</v>
      </c>
      <c r="O1152" t="s">
        <v>8026</v>
      </c>
      <c r="P1152" t="s">
        <v>1746</v>
      </c>
      <c r="Q1152" t="s">
        <v>367</v>
      </c>
      <c r="R1152">
        <v>5</v>
      </c>
      <c r="S1152">
        <f t="shared" si="134"/>
        <v>2019</v>
      </c>
      <c r="T1152" t="s">
        <v>12</v>
      </c>
      <c r="U1152">
        <v>0.999999999999996</v>
      </c>
      <c r="V1152" t="s">
        <v>9063</v>
      </c>
      <c r="W1152">
        <f>VLOOKUP(Q1152,'PBT Tag Rates'!$A$6:$D$67,4,FALSE)</f>
        <v>0.96016800000000002</v>
      </c>
      <c r="X1152">
        <v>1</v>
      </c>
      <c r="Y1152" s="8">
        <f t="shared" si="135"/>
        <v>1.0057142857142858</v>
      </c>
      <c r="Z1152" s="10">
        <f>IFERROR(LOOKUP(H1152,{30,43,48,53,58,63,68,73,78,83,88,93,97},{42,47,52,57,62,67,72,77,82,87,92,99,100}),999)</f>
        <v>72</v>
      </c>
      <c r="AA1152" s="9">
        <f t="shared" si="136"/>
        <v>5.5873015873015879</v>
      </c>
      <c r="AB1152" s="9">
        <f>IFERROR(IF(I1152="AI",AA1152-VLOOKUP(Q1152,'PBT Tag Rates'!$A$6:$L$53,11,FALSE),AA1152-VLOOKUP(Q1152,'PBT Tag Rates'!$A$6:$L$53,12,FALSE)),0)</f>
        <v>5.6287859941970479</v>
      </c>
      <c r="AC1152" s="9">
        <f t="shared" si="137"/>
        <v>16.916539140736973</v>
      </c>
      <c r="AD1152" s="12" t="s">
        <v>676</v>
      </c>
      <c r="AE1152" s="8"/>
    </row>
    <row r="1153" spans="1:31" x14ac:dyDescent="0.25">
      <c r="A1153" t="s">
        <v>2078</v>
      </c>
      <c r="B1153" t="s">
        <v>3965</v>
      </c>
      <c r="C1153" t="s">
        <v>3966</v>
      </c>
      <c r="D1153" s="1">
        <v>45544</v>
      </c>
      <c r="E1153">
        <f t="shared" si="132"/>
        <v>18</v>
      </c>
      <c r="F1153" t="s">
        <v>14</v>
      </c>
      <c r="G1153">
        <v>770</v>
      </c>
      <c r="H1153">
        <f t="shared" si="138"/>
        <v>77</v>
      </c>
      <c r="I1153" t="s">
        <v>7</v>
      </c>
      <c r="J1153" t="s">
        <v>8</v>
      </c>
      <c r="K1153" t="s">
        <v>7014</v>
      </c>
      <c r="L1153" t="s">
        <v>8</v>
      </c>
      <c r="M1153" t="s">
        <v>14</v>
      </c>
      <c r="N1153" t="str">
        <f t="shared" si="133"/>
        <v>F</v>
      </c>
      <c r="O1153" t="s">
        <v>1185</v>
      </c>
      <c r="P1153" t="s">
        <v>8027</v>
      </c>
      <c r="Q1153" t="s">
        <v>295</v>
      </c>
      <c r="R1153">
        <v>4</v>
      </c>
      <c r="S1153">
        <f t="shared" si="134"/>
        <v>2020</v>
      </c>
      <c r="T1153" t="s">
        <v>12</v>
      </c>
      <c r="U1153">
        <v>1</v>
      </c>
      <c r="V1153" t="s">
        <v>886</v>
      </c>
      <c r="W1153">
        <f>VLOOKUP(Q1153,'PBT Tag Rates'!$A$6:$D$67,4,FALSE)</f>
        <v>0.98961045999999997</v>
      </c>
      <c r="X1153">
        <v>1</v>
      </c>
      <c r="Y1153" s="8">
        <f t="shared" si="135"/>
        <v>1</v>
      </c>
      <c r="Z1153" s="10">
        <f>IFERROR(LOOKUP(H1153,{30,43,48,53,58,63,68,73,78,83,88,93,97},{42,47,52,57,62,67,72,77,82,87,92,99,100}),999)</f>
        <v>77</v>
      </c>
      <c r="AA1153" s="9">
        <f t="shared" si="136"/>
        <v>5.5555555555555554</v>
      </c>
      <c r="AB1153" s="9">
        <f>IFERROR(IF(I1153="AI",AA1153-VLOOKUP(Q1153,'PBT Tag Rates'!$A$6:$L$53,11,FALSE),AA1153-VLOOKUP(Q1153,'PBT Tag Rates'!$A$6:$L$53,12,FALSE)),0)</f>
        <v>5.5660541713442369</v>
      </c>
      <c r="AC1153" s="9">
        <f t="shared" si="137"/>
        <v>16.728007308517132</v>
      </c>
      <c r="AD1153" s="12" t="s">
        <v>1969</v>
      </c>
      <c r="AE1153" s="8"/>
    </row>
    <row r="1154" spans="1:31" x14ac:dyDescent="0.25">
      <c r="A1154" t="s">
        <v>2078</v>
      </c>
      <c r="B1154" t="s">
        <v>3967</v>
      </c>
      <c r="C1154" t="s">
        <v>3968</v>
      </c>
      <c r="D1154" s="1">
        <v>45544</v>
      </c>
      <c r="E1154">
        <f t="shared" si="132"/>
        <v>18</v>
      </c>
      <c r="F1154" t="s">
        <v>6</v>
      </c>
      <c r="G1154">
        <v>540</v>
      </c>
      <c r="H1154">
        <f t="shared" si="138"/>
        <v>54</v>
      </c>
      <c r="I1154" t="s">
        <v>7</v>
      </c>
      <c r="J1154" t="s">
        <v>8</v>
      </c>
      <c r="K1154" t="s">
        <v>8</v>
      </c>
      <c r="L1154" t="s">
        <v>8</v>
      </c>
      <c r="M1154" t="s">
        <v>6</v>
      </c>
      <c r="N1154" t="str">
        <f t="shared" si="133"/>
        <v>M</v>
      </c>
      <c r="O1154" t="s">
        <v>8028</v>
      </c>
      <c r="P1154" t="s">
        <v>8029</v>
      </c>
      <c r="Q1154" t="s">
        <v>7200</v>
      </c>
      <c r="R1154">
        <v>2</v>
      </c>
      <c r="S1154">
        <f t="shared" si="134"/>
        <v>2022</v>
      </c>
      <c r="T1154" t="s">
        <v>12</v>
      </c>
      <c r="U1154">
        <v>1</v>
      </c>
      <c r="V1154" t="s">
        <v>889</v>
      </c>
      <c r="W1154">
        <f>VLOOKUP(Q1154,'PBT Tag Rates'!$A$6:$D$67,4,FALSE)</f>
        <v>0.98</v>
      </c>
      <c r="X1154">
        <v>1</v>
      </c>
      <c r="Y1154" s="8">
        <f t="shared" si="135"/>
        <v>1.03125</v>
      </c>
      <c r="Z1154" s="10">
        <f>IFERROR(LOOKUP(H1154,{30,43,48,53,58,63,68,73,78,83,88,93,97},{42,47,52,57,62,67,72,77,82,87,92,99,100}),999)</f>
        <v>57</v>
      </c>
      <c r="AA1154" s="9">
        <f t="shared" si="136"/>
        <v>5.729166666666667</v>
      </c>
      <c r="AB1154" s="9">
        <f>IFERROR(IF(I1154="AI",AA1154-VLOOKUP(Q1154,'PBT Tag Rates'!$A$6:$L$53,11,FALSE),AA1154-VLOOKUP(Q1154,'PBT Tag Rates'!$A$6:$L$53,12,FALSE)),0)</f>
        <v>5.7495748299319729</v>
      </c>
      <c r="AC1154" s="9">
        <f t="shared" si="137"/>
        <v>17.279553309259363</v>
      </c>
      <c r="AD1154" s="12" t="s">
        <v>1969</v>
      </c>
      <c r="AE1154" s="8"/>
    </row>
    <row r="1155" spans="1:31" x14ac:dyDescent="0.25">
      <c r="A1155" t="s">
        <v>2078</v>
      </c>
      <c r="B1155" t="s">
        <v>3969</v>
      </c>
      <c r="C1155" t="s">
        <v>3970</v>
      </c>
      <c r="D1155" s="1">
        <v>45544</v>
      </c>
      <c r="E1155">
        <f t="shared" si="132"/>
        <v>18</v>
      </c>
      <c r="F1155" t="s">
        <v>14</v>
      </c>
      <c r="G1155">
        <v>560</v>
      </c>
      <c r="H1155">
        <f t="shared" si="138"/>
        <v>56</v>
      </c>
      <c r="I1155" t="s">
        <v>9</v>
      </c>
      <c r="J1155">
        <v>1</v>
      </c>
      <c r="K1155" t="s">
        <v>8</v>
      </c>
      <c r="L1155" t="s">
        <v>8</v>
      </c>
      <c r="M1155" t="s">
        <v>6</v>
      </c>
      <c r="N1155" t="str">
        <f t="shared" si="133"/>
        <v>M</v>
      </c>
      <c r="O1155" t="s">
        <v>8030</v>
      </c>
      <c r="P1155" t="s">
        <v>8031</v>
      </c>
      <c r="Q1155" t="s">
        <v>7200</v>
      </c>
      <c r="R1155">
        <v>2</v>
      </c>
      <c r="S1155">
        <f t="shared" si="134"/>
        <v>2022</v>
      </c>
      <c r="T1155" t="s">
        <v>12</v>
      </c>
      <c r="U1155">
        <v>0.999999999999999</v>
      </c>
      <c r="V1155" t="s">
        <v>886</v>
      </c>
      <c r="W1155">
        <f>VLOOKUP(Q1155,'PBT Tag Rates'!$A$6:$D$67,4,FALSE)</f>
        <v>0.98</v>
      </c>
      <c r="X1155">
        <v>1</v>
      </c>
      <c r="Y1155" s="8">
        <f t="shared" si="135"/>
        <v>1.03125</v>
      </c>
      <c r="Z1155" s="10">
        <f>IFERROR(LOOKUP(H1155,{30,43,48,53,58,63,68,73,78,83,88,93,97},{42,47,52,57,62,67,72,77,82,87,92,99,100}),999)</f>
        <v>57</v>
      </c>
      <c r="AA1155" s="9">
        <f t="shared" si="136"/>
        <v>5.729166666666667</v>
      </c>
      <c r="AB1155" s="9">
        <f>IFERROR(IF(I1155="AI",AA1155-VLOOKUP(Q1155,'PBT Tag Rates'!$A$6:$L$53,11,FALSE),AA1155-VLOOKUP(Q1155,'PBT Tag Rates'!$A$6:$L$53,12,FALSE)),0)</f>
        <v>5.7495748299319729</v>
      </c>
      <c r="AC1155" s="9">
        <f t="shared" si="137"/>
        <v>17.279553309259363</v>
      </c>
      <c r="AD1155" s="12" t="s">
        <v>1969</v>
      </c>
      <c r="AE1155" s="8"/>
    </row>
    <row r="1156" spans="1:31" x14ac:dyDescent="0.25">
      <c r="A1156" t="s">
        <v>2078</v>
      </c>
      <c r="B1156" t="s">
        <v>3971</v>
      </c>
      <c r="C1156" t="s">
        <v>486</v>
      </c>
      <c r="D1156" s="1">
        <v>45544</v>
      </c>
      <c r="E1156">
        <f t="shared" si="132"/>
        <v>18</v>
      </c>
      <c r="F1156" t="s">
        <v>6</v>
      </c>
      <c r="G1156">
        <v>890</v>
      </c>
      <c r="H1156">
        <f t="shared" si="138"/>
        <v>89</v>
      </c>
      <c r="I1156" t="s">
        <v>7</v>
      </c>
      <c r="J1156" t="s">
        <v>8</v>
      </c>
      <c r="K1156" t="s">
        <v>7015</v>
      </c>
      <c r="L1156" t="s">
        <v>8</v>
      </c>
      <c r="M1156" t="s">
        <v>6</v>
      </c>
      <c r="N1156" t="str">
        <f t="shared" si="133"/>
        <v>M</v>
      </c>
      <c r="O1156" t="s">
        <v>963</v>
      </c>
      <c r="P1156" t="s">
        <v>8032</v>
      </c>
      <c r="Q1156" t="s">
        <v>178</v>
      </c>
      <c r="R1156">
        <v>5</v>
      </c>
      <c r="S1156">
        <f t="shared" si="134"/>
        <v>2019</v>
      </c>
      <c r="T1156" t="s">
        <v>12</v>
      </c>
      <c r="U1156">
        <v>0.999999999999999</v>
      </c>
      <c r="V1156" t="s">
        <v>742</v>
      </c>
      <c r="W1156">
        <f>VLOOKUP(Q1156,'PBT Tag Rates'!$A$6:$D$67,4,FALSE)</f>
        <v>0.99705232300000002</v>
      </c>
      <c r="X1156">
        <v>1</v>
      </c>
      <c r="Y1156" s="8">
        <f t="shared" si="135"/>
        <v>1</v>
      </c>
      <c r="Z1156" s="10">
        <f>IFERROR(LOOKUP(H1156,{30,43,48,53,58,63,68,73,78,83,88,93,97},{42,47,52,57,62,67,72,77,82,87,92,99,100}),999)</f>
        <v>92</v>
      </c>
      <c r="AA1156" s="9">
        <f t="shared" si="136"/>
        <v>5.5555555555555554</v>
      </c>
      <c r="AB1156" s="9">
        <f>IFERROR(IF(I1156="AI",AA1156-VLOOKUP(Q1156,'PBT Tag Rates'!$A$6:$L$53,11,FALSE),AA1156-VLOOKUP(Q1156,'PBT Tag Rates'!$A$6:$L$53,12,FALSE)),0)</f>
        <v>5.5585119470427449</v>
      </c>
      <c r="AC1156" s="9">
        <f t="shared" si="137"/>
        <v>16.705340194731683</v>
      </c>
      <c r="AD1156" s="12" t="s">
        <v>1969</v>
      </c>
      <c r="AE1156" s="8"/>
    </row>
    <row r="1157" spans="1:31" x14ac:dyDescent="0.25">
      <c r="A1157" t="s">
        <v>2078</v>
      </c>
      <c r="B1157" t="s">
        <v>3972</v>
      </c>
      <c r="C1157" t="s">
        <v>3973</v>
      </c>
      <c r="D1157" s="1">
        <v>45544</v>
      </c>
      <c r="E1157">
        <f t="shared" si="132"/>
        <v>18</v>
      </c>
      <c r="F1157" t="s">
        <v>14</v>
      </c>
      <c r="G1157">
        <v>810</v>
      </c>
      <c r="H1157">
        <f t="shared" si="138"/>
        <v>81</v>
      </c>
      <c r="I1157" t="s">
        <v>7</v>
      </c>
      <c r="J1157" t="s">
        <v>8</v>
      </c>
      <c r="K1157" t="s">
        <v>7016</v>
      </c>
      <c r="L1157" t="s">
        <v>8</v>
      </c>
      <c r="M1157" t="s">
        <v>14</v>
      </c>
      <c r="N1157" t="str">
        <f t="shared" si="133"/>
        <v>F</v>
      </c>
      <c r="O1157" t="s">
        <v>541</v>
      </c>
      <c r="P1157" t="s">
        <v>8033</v>
      </c>
      <c r="Q1157" t="s">
        <v>178</v>
      </c>
      <c r="R1157">
        <v>5</v>
      </c>
      <c r="S1157">
        <f t="shared" si="134"/>
        <v>2019</v>
      </c>
      <c r="T1157" t="s">
        <v>12</v>
      </c>
      <c r="U1157">
        <v>1</v>
      </c>
      <c r="V1157" t="s">
        <v>658</v>
      </c>
      <c r="W1157">
        <f>VLOOKUP(Q1157,'PBT Tag Rates'!$A$6:$D$67,4,FALSE)</f>
        <v>0.99705232300000002</v>
      </c>
      <c r="X1157">
        <v>1</v>
      </c>
      <c r="Y1157" s="8">
        <f t="shared" si="135"/>
        <v>1</v>
      </c>
      <c r="Z1157" s="10">
        <f>IFERROR(LOOKUP(H1157,{30,43,48,53,58,63,68,73,78,83,88,93,97},{42,47,52,57,62,67,72,77,82,87,92,99,100}),999)</f>
        <v>82</v>
      </c>
      <c r="AA1157" s="9">
        <f t="shared" si="136"/>
        <v>5.5555555555555554</v>
      </c>
      <c r="AB1157" s="9">
        <f>IFERROR(IF(I1157="AI",AA1157-VLOOKUP(Q1157,'PBT Tag Rates'!$A$6:$L$53,11,FALSE),AA1157-VLOOKUP(Q1157,'PBT Tag Rates'!$A$6:$L$53,12,FALSE)),0)</f>
        <v>5.5585119470427449</v>
      </c>
      <c r="AC1157" s="9">
        <f t="shared" si="137"/>
        <v>16.705340194731683</v>
      </c>
      <c r="AD1157" s="12" t="s">
        <v>1969</v>
      </c>
      <c r="AE1157" s="8"/>
    </row>
    <row r="1158" spans="1:31" x14ac:dyDescent="0.25">
      <c r="A1158" t="s">
        <v>2078</v>
      </c>
      <c r="B1158" t="s">
        <v>3974</v>
      </c>
      <c r="C1158" t="s">
        <v>3975</v>
      </c>
      <c r="D1158" s="1">
        <v>45544</v>
      </c>
      <c r="E1158">
        <f t="shared" si="132"/>
        <v>18</v>
      </c>
      <c r="F1158" t="s">
        <v>6</v>
      </c>
      <c r="G1158">
        <v>710</v>
      </c>
      <c r="H1158">
        <f t="shared" si="138"/>
        <v>71</v>
      </c>
      <c r="I1158" t="s">
        <v>9</v>
      </c>
      <c r="J1158">
        <v>1</v>
      </c>
      <c r="K1158" t="s">
        <v>7017</v>
      </c>
      <c r="L1158" t="s">
        <v>8</v>
      </c>
      <c r="M1158" t="s">
        <v>6</v>
      </c>
      <c r="N1158" t="str">
        <f t="shared" si="133"/>
        <v>M</v>
      </c>
      <c r="O1158" t="s">
        <v>1582</v>
      </c>
      <c r="P1158" t="s">
        <v>7601</v>
      </c>
      <c r="Q1158" t="s">
        <v>940</v>
      </c>
      <c r="R1158">
        <v>3</v>
      </c>
      <c r="S1158">
        <f t="shared" si="134"/>
        <v>2021</v>
      </c>
      <c r="T1158" t="s">
        <v>12</v>
      </c>
      <c r="U1158">
        <v>1</v>
      </c>
      <c r="V1158" t="s">
        <v>892</v>
      </c>
      <c r="W1158">
        <f>VLOOKUP(Q1158,'PBT Tag Rates'!$A$6:$D$67,4,FALSE)</f>
        <v>0.98140000000000005</v>
      </c>
      <c r="X1158">
        <v>1</v>
      </c>
      <c r="Y1158" s="8">
        <f t="shared" si="135"/>
        <v>1.0057142857142858</v>
      </c>
      <c r="Z1158" s="10">
        <f>IFERROR(LOOKUP(H1158,{30,43,48,53,58,63,68,73,78,83,88,93,97},{42,47,52,57,62,67,72,77,82,87,92,99,100}),999)</f>
        <v>72</v>
      </c>
      <c r="AA1158" s="9">
        <f t="shared" si="136"/>
        <v>5.5873015873015879</v>
      </c>
      <c r="AB1158" s="9">
        <f>IFERROR(IF(I1158="AI",AA1158-VLOOKUP(Q1158,'PBT Tag Rates'!$A$6:$L$53,11,FALSE),AA1158-VLOOKUP(Q1158,'PBT Tag Rates'!$A$6:$L$53,12,FALSE)),0)</f>
        <v>5.6062541041143046</v>
      </c>
      <c r="AC1158" s="9">
        <f t="shared" si="137"/>
        <v>16.848822656064705</v>
      </c>
      <c r="AD1158" s="12" t="s">
        <v>1969</v>
      </c>
      <c r="AE1158" s="8"/>
    </row>
    <row r="1159" spans="1:31" x14ac:dyDescent="0.25">
      <c r="A1159" t="s">
        <v>2078</v>
      </c>
      <c r="B1159" t="s">
        <v>3976</v>
      </c>
      <c r="C1159" t="s">
        <v>3977</v>
      </c>
      <c r="D1159" s="1">
        <v>45544</v>
      </c>
      <c r="E1159">
        <f t="shared" si="132"/>
        <v>18</v>
      </c>
      <c r="F1159" t="s">
        <v>14</v>
      </c>
      <c r="G1159">
        <v>700</v>
      </c>
      <c r="H1159">
        <f t="shared" si="138"/>
        <v>70</v>
      </c>
      <c r="I1159" t="s">
        <v>7</v>
      </c>
      <c r="J1159" t="s">
        <v>8</v>
      </c>
      <c r="K1159" t="s">
        <v>7018</v>
      </c>
      <c r="L1159" t="s">
        <v>8</v>
      </c>
      <c r="M1159" t="s">
        <v>14</v>
      </c>
      <c r="N1159" t="str">
        <f t="shared" si="133"/>
        <v>F</v>
      </c>
      <c r="O1159" t="s">
        <v>1185</v>
      </c>
      <c r="P1159" t="s">
        <v>8027</v>
      </c>
      <c r="Q1159" t="s">
        <v>295</v>
      </c>
      <c r="R1159">
        <v>4</v>
      </c>
      <c r="S1159">
        <f t="shared" si="134"/>
        <v>2020</v>
      </c>
      <c r="T1159" t="s">
        <v>12</v>
      </c>
      <c r="U1159">
        <v>0.999999999999997</v>
      </c>
      <c r="V1159" t="s">
        <v>886</v>
      </c>
      <c r="W1159">
        <f>VLOOKUP(Q1159,'PBT Tag Rates'!$A$6:$D$67,4,FALSE)</f>
        <v>0.98961045999999997</v>
      </c>
      <c r="X1159">
        <v>1</v>
      </c>
      <c r="Y1159" s="8">
        <f t="shared" si="135"/>
        <v>1.0069930069930071</v>
      </c>
      <c r="Z1159" s="10">
        <f>IFERROR(LOOKUP(H1159,{30,43,48,53,58,63,68,73,78,83,88,93,97},{42,47,52,57,62,67,72,77,82,87,92,99,100}),999)</f>
        <v>72</v>
      </c>
      <c r="AA1159" s="9">
        <f t="shared" si="136"/>
        <v>5.594405594405595</v>
      </c>
      <c r="AB1159" s="9">
        <f>IFERROR(IF(I1159="AI",AA1159-VLOOKUP(Q1159,'PBT Tag Rates'!$A$6:$L$53,11,FALSE),AA1159-VLOOKUP(Q1159,'PBT Tag Rates'!$A$6:$L$53,12,FALSE)),0)</f>
        <v>5.6049042101942765</v>
      </c>
      <c r="AC1159" s="9">
        <f t="shared" si="137"/>
        <v>16.844765736267519</v>
      </c>
      <c r="AD1159" s="12" t="s">
        <v>1969</v>
      </c>
      <c r="AE1159" s="8"/>
    </row>
    <row r="1160" spans="1:31" x14ac:dyDescent="0.25">
      <c r="A1160" t="s">
        <v>2078</v>
      </c>
      <c r="B1160" t="s">
        <v>3978</v>
      </c>
      <c r="C1160" t="s">
        <v>487</v>
      </c>
      <c r="D1160" s="1">
        <v>45544</v>
      </c>
      <c r="E1160">
        <f t="shared" ref="E1160:E1223" si="139">IF(AND(D1160&gt;=$F$2,D1160&lt;$F$3),70,IF(AND(D1160&gt;=$F$3,D1160&lt;$F$4),40,IF(AND(D1160&gt;=$F$4,D1160&lt;$F$5),18,9)))</f>
        <v>18</v>
      </c>
      <c r="F1160" t="s">
        <v>6</v>
      </c>
      <c r="G1160">
        <v>680</v>
      </c>
      <c r="H1160">
        <f t="shared" si="138"/>
        <v>68</v>
      </c>
      <c r="I1160" t="s">
        <v>7</v>
      </c>
      <c r="J1160" t="s">
        <v>8</v>
      </c>
      <c r="K1160" t="s">
        <v>8</v>
      </c>
      <c r="L1160" t="s">
        <v>8</v>
      </c>
      <c r="M1160" t="s">
        <v>6</v>
      </c>
      <c r="N1160" t="str">
        <f t="shared" ref="N1160:N1223" si="140">IF(M1160="U",F1160,M1160)</f>
        <v>M</v>
      </c>
      <c r="O1160" t="s">
        <v>8034</v>
      </c>
      <c r="P1160" t="s">
        <v>8035</v>
      </c>
      <c r="Q1160" t="s">
        <v>940</v>
      </c>
      <c r="R1160">
        <v>3</v>
      </c>
      <c r="S1160">
        <f t="shared" ref="S1160:S1223" si="141">IFERROR($S$4-R1160,"U")</f>
        <v>2021</v>
      </c>
      <c r="T1160" t="s">
        <v>12</v>
      </c>
      <c r="U1160">
        <v>1</v>
      </c>
      <c r="V1160" t="s">
        <v>889</v>
      </c>
      <c r="W1160">
        <f>VLOOKUP(Q1160,'PBT Tag Rates'!$A$6:$D$67,4,FALSE)</f>
        <v>0.98140000000000005</v>
      </c>
      <c r="X1160">
        <v>1</v>
      </c>
      <c r="Y1160" s="8">
        <f t="shared" ref="Y1160:Y1223" si="142">IF(V1160="ng",0,X1160+(SUMIFS($AK$24:$AK$127,$AG$24:$AG$127,$N1160,$AH$24:$AH$127,$Z1160,$AF$24:$AF$127,$E1160)))</f>
        <v>1.0057142857142858</v>
      </c>
      <c r="Z1160" s="10">
        <f>IFERROR(LOOKUP(H1160,{30,43,48,53,58,63,68,73,78,83,88,93,97},{42,47,52,57,62,67,72,77,82,87,92,99,100}),999)</f>
        <v>72</v>
      </c>
      <c r="AA1160" s="9">
        <f t="shared" ref="AA1160:AA1223" si="143">Y1160/(VLOOKUP(E1160,$C$2:$I$5,2,FALSE))</f>
        <v>5.5873015873015879</v>
      </c>
      <c r="AB1160" s="9">
        <f>IFERROR(IF(I1160="AI",AA1160-VLOOKUP(Q1160,'PBT Tag Rates'!$A$6:$L$53,11,FALSE),AA1160-VLOOKUP(Q1160,'PBT Tag Rates'!$A$6:$L$53,12,FALSE)),0)</f>
        <v>5.6062541041143046</v>
      </c>
      <c r="AC1160" s="9">
        <f t="shared" ref="AC1160:AC1223" si="144">AB1160/(VLOOKUP(E1160,$C$2:$I$5,7,FALSE))</f>
        <v>16.848822656064705</v>
      </c>
      <c r="AD1160" s="12" t="s">
        <v>1969</v>
      </c>
      <c r="AE1160" s="8"/>
    </row>
    <row r="1161" spans="1:31" x14ac:dyDescent="0.25">
      <c r="A1161" t="s">
        <v>2078</v>
      </c>
      <c r="B1161" t="s">
        <v>3979</v>
      </c>
      <c r="C1161" t="s">
        <v>3980</v>
      </c>
      <c r="D1161" s="1">
        <v>45544</v>
      </c>
      <c r="E1161">
        <f t="shared" si="139"/>
        <v>18</v>
      </c>
      <c r="F1161" t="s">
        <v>6</v>
      </c>
      <c r="G1161">
        <v>710</v>
      </c>
      <c r="H1161">
        <f t="shared" si="138"/>
        <v>71</v>
      </c>
      <c r="I1161" t="s">
        <v>7</v>
      </c>
      <c r="J1161" t="s">
        <v>8</v>
      </c>
      <c r="K1161" t="s">
        <v>7019</v>
      </c>
      <c r="L1161" t="s">
        <v>8</v>
      </c>
      <c r="M1161" t="s">
        <v>6</v>
      </c>
      <c r="N1161" t="str">
        <f t="shared" si="140"/>
        <v>M</v>
      </c>
      <c r="O1161" t="s">
        <v>1181</v>
      </c>
      <c r="P1161" t="s">
        <v>1182</v>
      </c>
      <c r="Q1161" t="s">
        <v>295</v>
      </c>
      <c r="R1161">
        <v>4</v>
      </c>
      <c r="S1161">
        <f t="shared" si="141"/>
        <v>2020</v>
      </c>
      <c r="T1161" t="s">
        <v>12</v>
      </c>
      <c r="U1161">
        <v>1</v>
      </c>
      <c r="V1161" t="s">
        <v>888</v>
      </c>
      <c r="W1161">
        <f>VLOOKUP(Q1161,'PBT Tag Rates'!$A$6:$D$67,4,FALSE)</f>
        <v>0.98961045999999997</v>
      </c>
      <c r="X1161">
        <v>1</v>
      </c>
      <c r="Y1161" s="8">
        <f t="shared" si="142"/>
        <v>1.0057142857142858</v>
      </c>
      <c r="Z1161" s="10">
        <f>IFERROR(LOOKUP(H1161,{30,43,48,53,58,63,68,73,78,83,88,93,97},{42,47,52,57,62,67,72,77,82,87,92,99,100}),999)</f>
        <v>72</v>
      </c>
      <c r="AA1161" s="9">
        <f t="shared" si="143"/>
        <v>5.5873015873015879</v>
      </c>
      <c r="AB1161" s="9">
        <f>IFERROR(IF(I1161="AI",AA1161-VLOOKUP(Q1161,'PBT Tag Rates'!$A$6:$L$53,11,FALSE),AA1161-VLOOKUP(Q1161,'PBT Tag Rates'!$A$6:$L$53,12,FALSE)),0)</f>
        <v>5.5978002030902694</v>
      </c>
      <c r="AC1161" s="9">
        <f t="shared" si="144"/>
        <v>16.823415623764589</v>
      </c>
      <c r="AD1161" s="12" t="s">
        <v>1969</v>
      </c>
      <c r="AE1161" s="8"/>
    </row>
    <row r="1162" spans="1:31" x14ac:dyDescent="0.25">
      <c r="A1162" t="s">
        <v>2078</v>
      </c>
      <c r="B1162" t="s">
        <v>3981</v>
      </c>
      <c r="C1162" t="s">
        <v>3982</v>
      </c>
      <c r="D1162" s="1">
        <v>45544</v>
      </c>
      <c r="E1162">
        <f t="shared" si="139"/>
        <v>18</v>
      </c>
      <c r="F1162" t="s">
        <v>6</v>
      </c>
      <c r="G1162">
        <v>1000</v>
      </c>
      <c r="H1162">
        <f t="shared" si="138"/>
        <v>100</v>
      </c>
      <c r="I1162" t="s">
        <v>7</v>
      </c>
      <c r="J1162" t="s">
        <v>8</v>
      </c>
      <c r="K1162" t="s">
        <v>7020</v>
      </c>
      <c r="L1162" t="s">
        <v>8</v>
      </c>
      <c r="M1162" t="s">
        <v>269</v>
      </c>
      <c r="N1162" t="str">
        <f t="shared" si="140"/>
        <v>M</v>
      </c>
      <c r="O1162" t="s">
        <v>8</v>
      </c>
      <c r="P1162" t="s">
        <v>8</v>
      </c>
      <c r="Q1162" t="s">
        <v>11</v>
      </c>
      <c r="R1162" t="s">
        <v>8</v>
      </c>
      <c r="S1162" t="str">
        <f t="shared" si="141"/>
        <v>U</v>
      </c>
      <c r="T1162" t="s">
        <v>12</v>
      </c>
      <c r="U1162">
        <v>0.999999999999999</v>
      </c>
      <c r="V1162" t="s">
        <v>8</v>
      </c>
      <c r="W1162">
        <f>VLOOKUP(Q1162,'PBT Tag Rates'!$A$6:$D$67,4,FALSE)</f>
        <v>1</v>
      </c>
      <c r="X1162">
        <v>1</v>
      </c>
      <c r="Y1162" s="8">
        <f t="shared" si="142"/>
        <v>1</v>
      </c>
      <c r="Z1162" s="10">
        <f>IFERROR(LOOKUP(H1162,{30,43,48,53,58,63,68,73,78,83,88,93,97},{42,47,52,57,62,67,72,77,82,87,92,99,100}),999)</f>
        <v>100</v>
      </c>
      <c r="AA1162" s="9">
        <f t="shared" si="143"/>
        <v>5.5555555555555554</v>
      </c>
      <c r="AB1162" s="9">
        <f>IFERROR(IF(I1162="AI",AA1162-VLOOKUP(Q1162,'PBT Tag Rates'!$A$6:$L$53,11,FALSE),AA1162-VLOOKUP(Q1162,'PBT Tag Rates'!$A$6:$L$53,12,FALSE)),0)</f>
        <v>5.5142524290531805</v>
      </c>
      <c r="AC1162" s="9">
        <f t="shared" si="144"/>
        <v>16.572324324312643</v>
      </c>
      <c r="AD1162" s="12" t="s">
        <v>1969</v>
      </c>
      <c r="AE1162" s="8"/>
    </row>
    <row r="1163" spans="1:31" x14ac:dyDescent="0.25">
      <c r="A1163" t="s">
        <v>2078</v>
      </c>
      <c r="B1163" t="s">
        <v>3983</v>
      </c>
      <c r="C1163" t="s">
        <v>3984</v>
      </c>
      <c r="D1163" s="1">
        <v>45544</v>
      </c>
      <c r="E1163">
        <f t="shared" si="139"/>
        <v>18</v>
      </c>
      <c r="F1163" t="s">
        <v>6</v>
      </c>
      <c r="G1163">
        <v>420</v>
      </c>
      <c r="H1163">
        <f t="shared" si="138"/>
        <v>42</v>
      </c>
      <c r="I1163" t="s">
        <v>7</v>
      </c>
      <c r="J1163" t="s">
        <v>8</v>
      </c>
      <c r="K1163" t="s">
        <v>8</v>
      </c>
      <c r="L1163" t="s">
        <v>8</v>
      </c>
      <c r="M1163" t="s">
        <v>6</v>
      </c>
      <c r="N1163" t="str">
        <f t="shared" si="140"/>
        <v>M</v>
      </c>
      <c r="O1163" t="s">
        <v>8036</v>
      </c>
      <c r="P1163" t="s">
        <v>8037</v>
      </c>
      <c r="Q1163" t="s">
        <v>7200</v>
      </c>
      <c r="R1163">
        <v>2</v>
      </c>
      <c r="S1163">
        <f t="shared" si="141"/>
        <v>2022</v>
      </c>
      <c r="T1163" t="s">
        <v>12</v>
      </c>
      <c r="U1163">
        <v>0.999999999999996</v>
      </c>
      <c r="V1163" t="s">
        <v>886</v>
      </c>
      <c r="W1163">
        <f>VLOOKUP(Q1163,'PBT Tag Rates'!$A$6:$D$67,4,FALSE)</f>
        <v>0.98</v>
      </c>
      <c r="X1163">
        <v>1</v>
      </c>
      <c r="Y1163" s="8">
        <f t="shared" si="142"/>
        <v>1</v>
      </c>
      <c r="Z1163" s="10">
        <f>IFERROR(LOOKUP(H1163,{30,43,48,53,58,63,68,73,78,83,88,93,97},{42,47,52,57,62,67,72,77,82,87,92,99,100}),999)</f>
        <v>42</v>
      </c>
      <c r="AA1163" s="9">
        <f t="shared" si="143"/>
        <v>5.5555555555555554</v>
      </c>
      <c r="AB1163" s="9">
        <f>IFERROR(IF(I1163="AI",AA1163-VLOOKUP(Q1163,'PBT Tag Rates'!$A$6:$L$53,11,FALSE),AA1163-VLOOKUP(Q1163,'PBT Tag Rates'!$A$6:$L$53,12,FALSE)),0)</f>
        <v>5.5759637188208613</v>
      </c>
      <c r="AC1163" s="9">
        <f t="shared" si="144"/>
        <v>16.757789085249826</v>
      </c>
      <c r="AD1163" s="12" t="s">
        <v>1969</v>
      </c>
      <c r="AE1163" s="8"/>
    </row>
    <row r="1164" spans="1:31" x14ac:dyDescent="0.25">
      <c r="A1164" t="s">
        <v>2078</v>
      </c>
      <c r="B1164" t="s">
        <v>3985</v>
      </c>
      <c r="C1164" t="s">
        <v>3986</v>
      </c>
      <c r="D1164" s="1">
        <v>45544</v>
      </c>
      <c r="E1164">
        <f t="shared" si="139"/>
        <v>18</v>
      </c>
      <c r="F1164" t="s">
        <v>14</v>
      </c>
      <c r="G1164">
        <v>760</v>
      </c>
      <c r="H1164">
        <f t="shared" si="138"/>
        <v>76</v>
      </c>
      <c r="I1164" t="s">
        <v>7</v>
      </c>
      <c r="J1164" t="s">
        <v>8</v>
      </c>
      <c r="K1164" t="s">
        <v>7021</v>
      </c>
      <c r="L1164" t="s">
        <v>8</v>
      </c>
      <c r="M1164" t="s">
        <v>14</v>
      </c>
      <c r="N1164" t="str">
        <f t="shared" si="140"/>
        <v>F</v>
      </c>
      <c r="O1164" t="s">
        <v>1393</v>
      </c>
      <c r="P1164" t="s">
        <v>1394</v>
      </c>
      <c r="Q1164" t="s">
        <v>295</v>
      </c>
      <c r="R1164">
        <v>4</v>
      </c>
      <c r="S1164">
        <f t="shared" si="141"/>
        <v>2020</v>
      </c>
      <c r="T1164" t="s">
        <v>12</v>
      </c>
      <c r="U1164">
        <v>1</v>
      </c>
      <c r="V1164" t="s">
        <v>886</v>
      </c>
      <c r="W1164">
        <f>VLOOKUP(Q1164,'PBT Tag Rates'!$A$6:$D$67,4,FALSE)</f>
        <v>0.98961045999999997</v>
      </c>
      <c r="X1164">
        <v>1</v>
      </c>
      <c r="Y1164" s="8">
        <f t="shared" si="142"/>
        <v>1</v>
      </c>
      <c r="Z1164" s="10">
        <f>IFERROR(LOOKUP(H1164,{30,43,48,53,58,63,68,73,78,83,88,93,97},{42,47,52,57,62,67,72,77,82,87,92,99,100}),999)</f>
        <v>77</v>
      </c>
      <c r="AA1164" s="9">
        <f t="shared" si="143"/>
        <v>5.5555555555555554</v>
      </c>
      <c r="AB1164" s="9">
        <f>IFERROR(IF(I1164="AI",AA1164-VLOOKUP(Q1164,'PBT Tag Rates'!$A$6:$L$53,11,FALSE),AA1164-VLOOKUP(Q1164,'PBT Tag Rates'!$A$6:$L$53,12,FALSE)),0)</f>
        <v>5.5660541713442369</v>
      </c>
      <c r="AC1164" s="9">
        <f t="shared" si="144"/>
        <v>16.728007308517132</v>
      </c>
      <c r="AD1164" s="12" t="s">
        <v>1969</v>
      </c>
      <c r="AE1164" s="8"/>
    </row>
    <row r="1165" spans="1:31" x14ac:dyDescent="0.25">
      <c r="A1165" t="s">
        <v>2078</v>
      </c>
      <c r="B1165" t="s">
        <v>3987</v>
      </c>
      <c r="C1165" t="s">
        <v>488</v>
      </c>
      <c r="D1165" s="1">
        <v>45544</v>
      </c>
      <c r="E1165">
        <f t="shared" si="139"/>
        <v>18</v>
      </c>
      <c r="F1165" t="s">
        <v>6</v>
      </c>
      <c r="G1165">
        <v>720</v>
      </c>
      <c r="H1165">
        <f t="shared" si="138"/>
        <v>72</v>
      </c>
      <c r="I1165" t="s">
        <v>9</v>
      </c>
      <c r="J1165">
        <v>1</v>
      </c>
      <c r="K1165" t="s">
        <v>7022</v>
      </c>
      <c r="L1165" t="s">
        <v>8</v>
      </c>
      <c r="M1165" t="s">
        <v>6</v>
      </c>
      <c r="N1165" t="str">
        <f t="shared" si="140"/>
        <v>M</v>
      </c>
      <c r="O1165" t="s">
        <v>1005</v>
      </c>
      <c r="P1165" t="s">
        <v>1065</v>
      </c>
      <c r="Q1165" t="s">
        <v>171</v>
      </c>
      <c r="R1165">
        <v>5</v>
      </c>
      <c r="S1165">
        <f t="shared" si="141"/>
        <v>2019</v>
      </c>
      <c r="T1165" t="s">
        <v>12</v>
      </c>
      <c r="U1165">
        <v>0.999999999999996</v>
      </c>
      <c r="V1165" t="s">
        <v>949</v>
      </c>
      <c r="W1165">
        <f>VLOOKUP(Q1165,'PBT Tag Rates'!$A$6:$D$67,4,FALSE)</f>
        <v>0.95971980899999998</v>
      </c>
      <c r="X1165">
        <v>1</v>
      </c>
      <c r="Y1165" s="8">
        <f t="shared" si="142"/>
        <v>1.0057142857142858</v>
      </c>
      <c r="Z1165" s="10">
        <f>IFERROR(LOOKUP(H1165,{30,43,48,53,58,63,68,73,78,83,88,93,97},{42,47,52,57,62,67,72,77,82,87,92,99,100}),999)</f>
        <v>72</v>
      </c>
      <c r="AA1165" s="9">
        <f t="shared" si="143"/>
        <v>5.5873015873015879</v>
      </c>
      <c r="AB1165" s="9">
        <f>IFERROR(IF(I1165="AI",AA1165-VLOOKUP(Q1165,'PBT Tag Rates'!$A$6:$L$53,11,FALSE),AA1165-VLOOKUP(Q1165,'PBT Tag Rates'!$A$6:$L$53,12,FALSE)),0)</f>
        <v>5.6292723694218099</v>
      </c>
      <c r="AC1165" s="9">
        <f t="shared" si="144"/>
        <v>16.918000874321311</v>
      </c>
      <c r="AD1165" s="12" t="s">
        <v>676</v>
      </c>
      <c r="AE1165" s="8"/>
    </row>
    <row r="1166" spans="1:31" x14ac:dyDescent="0.25">
      <c r="A1166" t="s">
        <v>2078</v>
      </c>
      <c r="B1166" t="s">
        <v>3988</v>
      </c>
      <c r="C1166" t="s">
        <v>3989</v>
      </c>
      <c r="D1166" s="1">
        <v>45544</v>
      </c>
      <c r="E1166">
        <f t="shared" si="139"/>
        <v>18</v>
      </c>
      <c r="F1166" t="s">
        <v>6</v>
      </c>
      <c r="G1166">
        <v>670</v>
      </c>
      <c r="H1166">
        <f t="shared" si="138"/>
        <v>67</v>
      </c>
      <c r="I1166" t="s">
        <v>7</v>
      </c>
      <c r="J1166" t="s">
        <v>8</v>
      </c>
      <c r="K1166" t="s">
        <v>8</v>
      </c>
      <c r="L1166" t="s">
        <v>8</v>
      </c>
      <c r="M1166" t="s">
        <v>6</v>
      </c>
      <c r="N1166" t="str">
        <f t="shared" si="140"/>
        <v>M</v>
      </c>
      <c r="O1166" t="s">
        <v>8</v>
      </c>
      <c r="P1166" t="s">
        <v>8</v>
      </c>
      <c r="Q1166" t="s">
        <v>11</v>
      </c>
      <c r="R1166" t="s">
        <v>8</v>
      </c>
      <c r="S1166" t="str">
        <f t="shared" si="141"/>
        <v>U</v>
      </c>
      <c r="T1166" t="s">
        <v>12</v>
      </c>
      <c r="U1166">
        <v>1</v>
      </c>
      <c r="V1166" t="s">
        <v>8</v>
      </c>
      <c r="W1166">
        <f>VLOOKUP(Q1166,'PBT Tag Rates'!$A$6:$D$67,4,FALSE)</f>
        <v>1</v>
      </c>
      <c r="X1166">
        <v>1</v>
      </c>
      <c r="Y1166" s="8">
        <f t="shared" si="142"/>
        <v>1</v>
      </c>
      <c r="Z1166" s="10">
        <f>IFERROR(LOOKUP(H1166,{30,43,48,53,58,63,68,73,78,83,88,93,97},{42,47,52,57,62,67,72,77,82,87,92,99,100}),999)</f>
        <v>67</v>
      </c>
      <c r="AA1166" s="9">
        <f t="shared" si="143"/>
        <v>5.5555555555555554</v>
      </c>
      <c r="AB1166" s="9">
        <f>IFERROR(IF(I1166="AI",AA1166-VLOOKUP(Q1166,'PBT Tag Rates'!$A$6:$L$53,11,FALSE),AA1166-VLOOKUP(Q1166,'PBT Tag Rates'!$A$6:$L$53,12,FALSE)),0)</f>
        <v>5.5142524290531805</v>
      </c>
      <c r="AC1166" s="9">
        <f t="shared" si="144"/>
        <v>16.572324324312643</v>
      </c>
      <c r="AD1166" s="12" t="s">
        <v>1969</v>
      </c>
      <c r="AE1166" s="8"/>
    </row>
    <row r="1167" spans="1:31" x14ac:dyDescent="0.25">
      <c r="A1167" t="s">
        <v>2078</v>
      </c>
      <c r="B1167" t="s">
        <v>3990</v>
      </c>
      <c r="C1167" t="s">
        <v>3991</v>
      </c>
      <c r="D1167" s="1">
        <v>45544</v>
      </c>
      <c r="E1167">
        <f t="shared" si="139"/>
        <v>18</v>
      </c>
      <c r="F1167" t="s">
        <v>14</v>
      </c>
      <c r="G1167">
        <v>790</v>
      </c>
      <c r="H1167">
        <f t="shared" si="138"/>
        <v>79</v>
      </c>
      <c r="I1167" t="s">
        <v>9</v>
      </c>
      <c r="J1167">
        <v>1</v>
      </c>
      <c r="K1167" t="s">
        <v>7023</v>
      </c>
      <c r="L1167" t="s">
        <v>8</v>
      </c>
      <c r="M1167" t="s">
        <v>14</v>
      </c>
      <c r="N1167" t="str">
        <f t="shared" si="140"/>
        <v>F</v>
      </c>
      <c r="O1167" t="s">
        <v>7855</v>
      </c>
      <c r="P1167" t="s">
        <v>8038</v>
      </c>
      <c r="Q1167" t="s">
        <v>295</v>
      </c>
      <c r="R1167">
        <v>4</v>
      </c>
      <c r="S1167">
        <f t="shared" si="141"/>
        <v>2020</v>
      </c>
      <c r="T1167" t="s">
        <v>12</v>
      </c>
      <c r="U1167">
        <v>1</v>
      </c>
      <c r="V1167" t="s">
        <v>886</v>
      </c>
      <c r="W1167">
        <f>VLOOKUP(Q1167,'PBT Tag Rates'!$A$6:$D$67,4,FALSE)</f>
        <v>0.98961045999999997</v>
      </c>
      <c r="X1167">
        <v>1</v>
      </c>
      <c r="Y1167" s="8">
        <f t="shared" si="142"/>
        <v>1</v>
      </c>
      <c r="Z1167" s="10">
        <f>IFERROR(LOOKUP(H1167,{30,43,48,53,58,63,68,73,78,83,88,93,97},{42,47,52,57,62,67,72,77,82,87,92,99,100}),999)</f>
        <v>82</v>
      </c>
      <c r="AA1167" s="9">
        <f t="shared" si="143"/>
        <v>5.5555555555555554</v>
      </c>
      <c r="AB1167" s="9">
        <f>IFERROR(IF(I1167="AI",AA1167-VLOOKUP(Q1167,'PBT Tag Rates'!$A$6:$L$53,11,FALSE),AA1167-VLOOKUP(Q1167,'PBT Tag Rates'!$A$6:$L$53,12,FALSE)),0)</f>
        <v>5.5660541713442369</v>
      </c>
      <c r="AC1167" s="9">
        <f t="shared" si="144"/>
        <v>16.728007308517132</v>
      </c>
      <c r="AD1167" s="12" t="s">
        <v>1969</v>
      </c>
      <c r="AE1167" s="8"/>
    </row>
    <row r="1168" spans="1:31" x14ac:dyDescent="0.25">
      <c r="A1168" t="s">
        <v>2078</v>
      </c>
      <c r="B1168" t="s">
        <v>3992</v>
      </c>
      <c r="C1168" t="s">
        <v>3993</v>
      </c>
      <c r="D1168" s="1">
        <v>45544</v>
      </c>
      <c r="E1168">
        <f t="shared" si="139"/>
        <v>18</v>
      </c>
      <c r="F1168" t="s">
        <v>14</v>
      </c>
      <c r="G1168">
        <v>730</v>
      </c>
      <c r="H1168">
        <f t="shared" si="138"/>
        <v>73</v>
      </c>
      <c r="I1168" t="s">
        <v>9</v>
      </c>
      <c r="J1168">
        <v>1</v>
      </c>
      <c r="K1168" t="s">
        <v>7024</v>
      </c>
      <c r="L1168" t="s">
        <v>8</v>
      </c>
      <c r="M1168" t="s">
        <v>14</v>
      </c>
      <c r="N1168" t="str">
        <f t="shared" si="140"/>
        <v>F</v>
      </c>
      <c r="O1168" t="s">
        <v>1747</v>
      </c>
      <c r="P1168" t="s">
        <v>1748</v>
      </c>
      <c r="Q1168" t="s">
        <v>295</v>
      </c>
      <c r="R1168">
        <v>4</v>
      </c>
      <c r="S1168">
        <f t="shared" si="141"/>
        <v>2020</v>
      </c>
      <c r="T1168" t="s">
        <v>12</v>
      </c>
      <c r="U1168">
        <v>1</v>
      </c>
      <c r="V1168" t="s">
        <v>893</v>
      </c>
      <c r="W1168">
        <f>VLOOKUP(Q1168,'PBT Tag Rates'!$A$6:$D$67,4,FALSE)</f>
        <v>0.98961045999999997</v>
      </c>
      <c r="X1168">
        <v>1</v>
      </c>
      <c r="Y1168" s="8">
        <f t="shared" si="142"/>
        <v>1</v>
      </c>
      <c r="Z1168" s="10">
        <f>IFERROR(LOOKUP(H1168,{30,43,48,53,58,63,68,73,78,83,88,93,97},{42,47,52,57,62,67,72,77,82,87,92,99,100}),999)</f>
        <v>77</v>
      </c>
      <c r="AA1168" s="9">
        <f t="shared" si="143"/>
        <v>5.5555555555555554</v>
      </c>
      <c r="AB1168" s="9">
        <f>IFERROR(IF(I1168="AI",AA1168-VLOOKUP(Q1168,'PBT Tag Rates'!$A$6:$L$53,11,FALSE),AA1168-VLOOKUP(Q1168,'PBT Tag Rates'!$A$6:$L$53,12,FALSE)),0)</f>
        <v>5.5660541713442369</v>
      </c>
      <c r="AC1168" s="9">
        <f t="shared" si="144"/>
        <v>16.728007308517132</v>
      </c>
      <c r="AD1168" s="12" t="s">
        <v>1969</v>
      </c>
      <c r="AE1168" s="8"/>
    </row>
    <row r="1169" spans="1:31" x14ac:dyDescent="0.25">
      <c r="A1169" t="s">
        <v>2078</v>
      </c>
      <c r="B1169" t="s">
        <v>3994</v>
      </c>
      <c r="C1169" t="s">
        <v>3995</v>
      </c>
      <c r="D1169" s="1">
        <v>45544</v>
      </c>
      <c r="E1169">
        <f t="shared" si="139"/>
        <v>18</v>
      </c>
      <c r="F1169" t="s">
        <v>14</v>
      </c>
      <c r="G1169">
        <v>630</v>
      </c>
      <c r="H1169">
        <f t="shared" si="138"/>
        <v>63</v>
      </c>
      <c r="I1169" t="s">
        <v>7</v>
      </c>
      <c r="J1169" t="s">
        <v>8</v>
      </c>
      <c r="K1169" t="s">
        <v>8</v>
      </c>
      <c r="L1169" t="s">
        <v>8</v>
      </c>
      <c r="M1169" t="s">
        <v>6</v>
      </c>
      <c r="N1169" t="str">
        <f t="shared" si="140"/>
        <v>M</v>
      </c>
      <c r="O1169" t="s">
        <v>8039</v>
      </c>
      <c r="P1169" t="s">
        <v>8040</v>
      </c>
      <c r="Q1169" t="s">
        <v>940</v>
      </c>
      <c r="R1169">
        <v>3</v>
      </c>
      <c r="S1169">
        <f t="shared" si="141"/>
        <v>2021</v>
      </c>
      <c r="T1169" t="s">
        <v>12</v>
      </c>
      <c r="U1169">
        <v>1</v>
      </c>
      <c r="V1169" t="s">
        <v>892</v>
      </c>
      <c r="W1169">
        <f>VLOOKUP(Q1169,'PBT Tag Rates'!$A$6:$D$67,4,FALSE)</f>
        <v>0.98140000000000005</v>
      </c>
      <c r="X1169">
        <v>1</v>
      </c>
      <c r="Y1169" s="8">
        <f t="shared" si="142"/>
        <v>1</v>
      </c>
      <c r="Z1169" s="10">
        <f>IFERROR(LOOKUP(H1169,{30,43,48,53,58,63,68,73,78,83,88,93,97},{42,47,52,57,62,67,72,77,82,87,92,99,100}),999)</f>
        <v>67</v>
      </c>
      <c r="AA1169" s="9">
        <f t="shared" si="143"/>
        <v>5.5555555555555554</v>
      </c>
      <c r="AB1169" s="9">
        <f>IFERROR(IF(I1169="AI",AA1169-VLOOKUP(Q1169,'PBT Tag Rates'!$A$6:$L$53,11,FALSE),AA1169-VLOOKUP(Q1169,'PBT Tag Rates'!$A$6:$L$53,12,FALSE)),0)</f>
        <v>5.5745080723682721</v>
      </c>
      <c r="AC1169" s="9">
        <f t="shared" si="144"/>
        <v>16.753414340817248</v>
      </c>
      <c r="AD1169" s="12" t="s">
        <v>1969</v>
      </c>
      <c r="AE1169" s="8"/>
    </row>
    <row r="1170" spans="1:31" x14ac:dyDescent="0.25">
      <c r="A1170" t="s">
        <v>2078</v>
      </c>
      <c r="B1170" t="s">
        <v>3996</v>
      </c>
      <c r="C1170" t="s">
        <v>490</v>
      </c>
      <c r="D1170" s="1">
        <v>45544</v>
      </c>
      <c r="E1170">
        <f t="shared" si="139"/>
        <v>18</v>
      </c>
      <c r="F1170" t="s">
        <v>14</v>
      </c>
      <c r="G1170">
        <v>690</v>
      </c>
      <c r="H1170">
        <f t="shared" si="138"/>
        <v>69</v>
      </c>
      <c r="I1170" t="s">
        <v>7</v>
      </c>
      <c r="J1170" t="s">
        <v>8</v>
      </c>
      <c r="K1170" t="s">
        <v>8</v>
      </c>
      <c r="L1170" t="s">
        <v>8</v>
      </c>
      <c r="M1170" t="s">
        <v>14</v>
      </c>
      <c r="N1170" t="str">
        <f t="shared" si="140"/>
        <v>F</v>
      </c>
      <c r="O1170" t="s">
        <v>1780</v>
      </c>
      <c r="P1170" t="s">
        <v>1781</v>
      </c>
      <c r="Q1170" t="s">
        <v>295</v>
      </c>
      <c r="R1170">
        <v>4</v>
      </c>
      <c r="S1170">
        <f t="shared" si="141"/>
        <v>2020</v>
      </c>
      <c r="T1170" t="s">
        <v>12</v>
      </c>
      <c r="U1170">
        <v>1</v>
      </c>
      <c r="V1170" t="s">
        <v>893</v>
      </c>
      <c r="W1170">
        <f>VLOOKUP(Q1170,'PBT Tag Rates'!$A$6:$D$67,4,FALSE)</f>
        <v>0.98961045999999997</v>
      </c>
      <c r="X1170">
        <v>1</v>
      </c>
      <c r="Y1170" s="8">
        <f t="shared" si="142"/>
        <v>1.0069930069930071</v>
      </c>
      <c r="Z1170" s="10">
        <f>IFERROR(LOOKUP(H1170,{30,43,48,53,58,63,68,73,78,83,88,93,97},{42,47,52,57,62,67,72,77,82,87,92,99,100}),999)</f>
        <v>72</v>
      </c>
      <c r="AA1170" s="9">
        <f t="shared" si="143"/>
        <v>5.594405594405595</v>
      </c>
      <c r="AB1170" s="9">
        <f>IFERROR(IF(I1170="AI",AA1170-VLOOKUP(Q1170,'PBT Tag Rates'!$A$6:$L$53,11,FALSE),AA1170-VLOOKUP(Q1170,'PBT Tag Rates'!$A$6:$L$53,12,FALSE)),0)</f>
        <v>5.6049042101942765</v>
      </c>
      <c r="AC1170" s="9">
        <f t="shared" si="144"/>
        <v>16.844765736267519</v>
      </c>
      <c r="AD1170" s="12" t="s">
        <v>1969</v>
      </c>
      <c r="AE1170" s="8"/>
    </row>
    <row r="1171" spans="1:31" x14ac:dyDescent="0.25">
      <c r="A1171" t="s">
        <v>2078</v>
      </c>
      <c r="B1171" t="s">
        <v>3997</v>
      </c>
      <c r="C1171" t="s">
        <v>3998</v>
      </c>
      <c r="D1171" s="1">
        <v>45544</v>
      </c>
      <c r="E1171">
        <f t="shared" si="139"/>
        <v>18</v>
      </c>
      <c r="F1171" t="s">
        <v>14</v>
      </c>
      <c r="G1171">
        <v>670</v>
      </c>
      <c r="H1171">
        <f t="shared" si="138"/>
        <v>67</v>
      </c>
      <c r="I1171" t="s">
        <v>7</v>
      </c>
      <c r="J1171" t="s">
        <v>8</v>
      </c>
      <c r="K1171" t="s">
        <v>8</v>
      </c>
      <c r="L1171" t="s">
        <v>8</v>
      </c>
      <c r="M1171" t="s">
        <v>14</v>
      </c>
      <c r="N1171" t="str">
        <f t="shared" si="140"/>
        <v>F</v>
      </c>
      <c r="O1171" t="s">
        <v>7590</v>
      </c>
      <c r="P1171" t="s">
        <v>8041</v>
      </c>
      <c r="Q1171" t="s">
        <v>295</v>
      </c>
      <c r="R1171">
        <v>4</v>
      </c>
      <c r="S1171">
        <f t="shared" si="141"/>
        <v>2020</v>
      </c>
      <c r="T1171" t="s">
        <v>12</v>
      </c>
      <c r="U1171">
        <v>0.999999999999999</v>
      </c>
      <c r="V1171" t="s">
        <v>886</v>
      </c>
      <c r="W1171">
        <f>VLOOKUP(Q1171,'PBT Tag Rates'!$A$6:$D$67,4,FALSE)</f>
        <v>0.98961045999999997</v>
      </c>
      <c r="X1171">
        <v>1</v>
      </c>
      <c r="Y1171" s="8">
        <f t="shared" si="142"/>
        <v>1</v>
      </c>
      <c r="Z1171" s="10">
        <f>IFERROR(LOOKUP(H1171,{30,43,48,53,58,63,68,73,78,83,88,93,97},{42,47,52,57,62,67,72,77,82,87,92,99,100}),999)</f>
        <v>67</v>
      </c>
      <c r="AA1171" s="9">
        <f t="shared" si="143"/>
        <v>5.5555555555555554</v>
      </c>
      <c r="AB1171" s="9">
        <f>IFERROR(IF(I1171="AI",AA1171-VLOOKUP(Q1171,'PBT Tag Rates'!$A$6:$L$53,11,FALSE),AA1171-VLOOKUP(Q1171,'PBT Tag Rates'!$A$6:$L$53,12,FALSE)),0)</f>
        <v>5.5660541713442369</v>
      </c>
      <c r="AC1171" s="9">
        <f t="shared" si="144"/>
        <v>16.728007308517132</v>
      </c>
      <c r="AD1171" s="12" t="s">
        <v>1969</v>
      </c>
      <c r="AE1171" s="8"/>
    </row>
    <row r="1172" spans="1:31" x14ac:dyDescent="0.25">
      <c r="A1172" t="s">
        <v>2078</v>
      </c>
      <c r="B1172" t="s">
        <v>3999</v>
      </c>
      <c r="C1172" t="s">
        <v>4000</v>
      </c>
      <c r="D1172" s="1">
        <v>45544</v>
      </c>
      <c r="E1172">
        <f t="shared" si="139"/>
        <v>18</v>
      </c>
      <c r="F1172" t="s">
        <v>14</v>
      </c>
      <c r="G1172">
        <v>910</v>
      </c>
      <c r="H1172">
        <f t="shared" si="138"/>
        <v>91</v>
      </c>
      <c r="I1172" t="s">
        <v>9</v>
      </c>
      <c r="J1172">
        <v>1</v>
      </c>
      <c r="K1172" t="s">
        <v>7025</v>
      </c>
      <c r="L1172" t="s">
        <v>8</v>
      </c>
      <c r="M1172" t="s">
        <v>14</v>
      </c>
      <c r="N1172" t="str">
        <f t="shared" si="140"/>
        <v>F</v>
      </c>
      <c r="O1172" t="s">
        <v>414</v>
      </c>
      <c r="P1172" t="s">
        <v>415</v>
      </c>
      <c r="Q1172" t="s">
        <v>171</v>
      </c>
      <c r="R1172">
        <v>5</v>
      </c>
      <c r="S1172">
        <f t="shared" si="141"/>
        <v>2019</v>
      </c>
      <c r="T1172" t="s">
        <v>12</v>
      </c>
      <c r="U1172">
        <v>0.999999999999997</v>
      </c>
      <c r="V1172" t="s">
        <v>889</v>
      </c>
      <c r="W1172">
        <f>VLOOKUP(Q1172,'PBT Tag Rates'!$A$6:$D$67,4,FALSE)</f>
        <v>0.95971980899999998</v>
      </c>
      <c r="X1172">
        <v>1</v>
      </c>
      <c r="Y1172" s="8">
        <f t="shared" si="142"/>
        <v>1</v>
      </c>
      <c r="Z1172" s="10">
        <f>IFERROR(LOOKUP(H1172,{30,43,48,53,58,63,68,73,78,83,88,93,97},{42,47,52,57,62,67,72,77,82,87,92,99,100}),999)</f>
        <v>92</v>
      </c>
      <c r="AA1172" s="9">
        <f t="shared" si="143"/>
        <v>5.5555555555555554</v>
      </c>
      <c r="AB1172" s="9">
        <f>IFERROR(IF(I1172="AI",AA1172-VLOOKUP(Q1172,'PBT Tag Rates'!$A$6:$L$53,11,FALSE),AA1172-VLOOKUP(Q1172,'PBT Tag Rates'!$A$6:$L$53,12,FALSE)),0)</f>
        <v>5.5975263376757773</v>
      </c>
      <c r="AC1172" s="9">
        <f t="shared" si="144"/>
        <v>16.822592559073851</v>
      </c>
      <c r="AD1172" s="12" t="s">
        <v>1969</v>
      </c>
      <c r="AE1172" s="8"/>
    </row>
    <row r="1173" spans="1:31" x14ac:dyDescent="0.25">
      <c r="A1173" t="s">
        <v>2078</v>
      </c>
      <c r="B1173" t="s">
        <v>4001</v>
      </c>
      <c r="C1173" t="s">
        <v>4002</v>
      </c>
      <c r="D1173" s="1">
        <v>45544</v>
      </c>
      <c r="E1173">
        <f t="shared" si="139"/>
        <v>18</v>
      </c>
      <c r="F1173" t="s">
        <v>14</v>
      </c>
      <c r="G1173">
        <v>740</v>
      </c>
      <c r="H1173">
        <f t="shared" si="138"/>
        <v>74</v>
      </c>
      <c r="I1173" t="s">
        <v>7</v>
      </c>
      <c r="J1173" t="s">
        <v>8</v>
      </c>
      <c r="K1173" t="s">
        <v>7026</v>
      </c>
      <c r="L1173" t="s">
        <v>8</v>
      </c>
      <c r="M1173" t="s">
        <v>14</v>
      </c>
      <c r="N1173" t="str">
        <f t="shared" si="140"/>
        <v>F</v>
      </c>
      <c r="O1173" t="s">
        <v>8042</v>
      </c>
      <c r="P1173" t="s">
        <v>8043</v>
      </c>
      <c r="Q1173" t="s">
        <v>295</v>
      </c>
      <c r="R1173">
        <v>4</v>
      </c>
      <c r="S1173">
        <f t="shared" si="141"/>
        <v>2020</v>
      </c>
      <c r="T1173" t="s">
        <v>12</v>
      </c>
      <c r="U1173">
        <v>1</v>
      </c>
      <c r="V1173" t="s">
        <v>740</v>
      </c>
      <c r="W1173">
        <f>VLOOKUP(Q1173,'PBT Tag Rates'!$A$6:$D$67,4,FALSE)</f>
        <v>0.98961045999999997</v>
      </c>
      <c r="X1173">
        <v>1</v>
      </c>
      <c r="Y1173" s="8">
        <f t="shared" si="142"/>
        <v>1</v>
      </c>
      <c r="Z1173" s="10">
        <f>IFERROR(LOOKUP(H1173,{30,43,48,53,58,63,68,73,78,83,88,93,97},{42,47,52,57,62,67,72,77,82,87,92,99,100}),999)</f>
        <v>77</v>
      </c>
      <c r="AA1173" s="9">
        <f t="shared" si="143"/>
        <v>5.5555555555555554</v>
      </c>
      <c r="AB1173" s="9">
        <f>IFERROR(IF(I1173="AI",AA1173-VLOOKUP(Q1173,'PBT Tag Rates'!$A$6:$L$53,11,FALSE),AA1173-VLOOKUP(Q1173,'PBT Tag Rates'!$A$6:$L$53,12,FALSE)),0)</f>
        <v>5.5660541713442369</v>
      </c>
      <c r="AC1173" s="9">
        <f t="shared" si="144"/>
        <v>16.728007308517132</v>
      </c>
      <c r="AD1173" s="12" t="s">
        <v>1969</v>
      </c>
      <c r="AE1173" s="8"/>
    </row>
    <row r="1174" spans="1:31" x14ac:dyDescent="0.25">
      <c r="A1174" t="s">
        <v>2078</v>
      </c>
      <c r="B1174" t="s">
        <v>4003</v>
      </c>
      <c r="C1174" t="s">
        <v>2027</v>
      </c>
      <c r="D1174" s="1">
        <v>45544</v>
      </c>
      <c r="E1174">
        <f t="shared" si="139"/>
        <v>18</v>
      </c>
      <c r="F1174" t="s">
        <v>6</v>
      </c>
      <c r="G1174">
        <v>690</v>
      </c>
      <c r="H1174">
        <f t="shared" si="138"/>
        <v>69</v>
      </c>
      <c r="I1174" t="s">
        <v>7</v>
      </c>
      <c r="J1174" t="s">
        <v>8</v>
      </c>
      <c r="K1174" t="s">
        <v>8</v>
      </c>
      <c r="L1174" t="s">
        <v>8</v>
      </c>
      <c r="M1174" t="s">
        <v>6</v>
      </c>
      <c r="N1174" t="str">
        <f t="shared" si="140"/>
        <v>M</v>
      </c>
      <c r="O1174" t="s">
        <v>1948</v>
      </c>
      <c r="P1174" t="s">
        <v>1949</v>
      </c>
      <c r="Q1174" t="s">
        <v>295</v>
      </c>
      <c r="R1174">
        <v>4</v>
      </c>
      <c r="S1174">
        <f t="shared" si="141"/>
        <v>2020</v>
      </c>
      <c r="T1174" t="s">
        <v>12</v>
      </c>
      <c r="U1174">
        <v>1</v>
      </c>
      <c r="V1174" t="s">
        <v>893</v>
      </c>
      <c r="W1174">
        <f>VLOOKUP(Q1174,'PBT Tag Rates'!$A$6:$D$67,4,FALSE)</f>
        <v>0.98961045999999997</v>
      </c>
      <c r="X1174">
        <v>1</v>
      </c>
      <c r="Y1174" s="8">
        <f t="shared" si="142"/>
        <v>1.0057142857142858</v>
      </c>
      <c r="Z1174" s="10">
        <f>IFERROR(LOOKUP(H1174,{30,43,48,53,58,63,68,73,78,83,88,93,97},{42,47,52,57,62,67,72,77,82,87,92,99,100}),999)</f>
        <v>72</v>
      </c>
      <c r="AA1174" s="9">
        <f t="shared" si="143"/>
        <v>5.5873015873015879</v>
      </c>
      <c r="AB1174" s="9">
        <f>IFERROR(IF(I1174="AI",AA1174-VLOOKUP(Q1174,'PBT Tag Rates'!$A$6:$L$53,11,FALSE),AA1174-VLOOKUP(Q1174,'PBT Tag Rates'!$A$6:$L$53,12,FALSE)),0)</f>
        <v>5.5978002030902694</v>
      </c>
      <c r="AC1174" s="9">
        <f t="shared" si="144"/>
        <v>16.823415623764589</v>
      </c>
      <c r="AD1174" s="12" t="s">
        <v>1969</v>
      </c>
      <c r="AE1174" s="8"/>
    </row>
    <row r="1175" spans="1:31" x14ac:dyDescent="0.25">
      <c r="A1175" t="s">
        <v>2078</v>
      </c>
      <c r="B1175" t="s">
        <v>4004</v>
      </c>
      <c r="C1175" t="s">
        <v>4005</v>
      </c>
      <c r="D1175" s="1">
        <v>45544</v>
      </c>
      <c r="E1175">
        <f t="shared" si="139"/>
        <v>18</v>
      </c>
      <c r="F1175" t="s">
        <v>6</v>
      </c>
      <c r="G1175">
        <v>620</v>
      </c>
      <c r="H1175">
        <f t="shared" si="138"/>
        <v>62</v>
      </c>
      <c r="I1175" t="s">
        <v>9</v>
      </c>
      <c r="J1175">
        <v>1</v>
      </c>
      <c r="K1175" t="s">
        <v>8</v>
      </c>
      <c r="L1175" t="s">
        <v>8</v>
      </c>
      <c r="M1175" t="s">
        <v>6</v>
      </c>
      <c r="N1175" t="str">
        <f t="shared" si="140"/>
        <v>M</v>
      </c>
      <c r="O1175" t="s">
        <v>8044</v>
      </c>
      <c r="P1175" t="s">
        <v>8045</v>
      </c>
      <c r="Q1175" t="s">
        <v>940</v>
      </c>
      <c r="R1175">
        <v>3</v>
      </c>
      <c r="S1175">
        <f t="shared" si="141"/>
        <v>2021</v>
      </c>
      <c r="T1175" t="s">
        <v>12</v>
      </c>
      <c r="U1175">
        <v>0.999999999999998</v>
      </c>
      <c r="V1175" t="s">
        <v>886</v>
      </c>
      <c r="W1175">
        <f>VLOOKUP(Q1175,'PBT Tag Rates'!$A$6:$D$67,4,FALSE)</f>
        <v>0.98140000000000005</v>
      </c>
      <c r="X1175">
        <v>1</v>
      </c>
      <c r="Y1175" s="8">
        <f t="shared" si="142"/>
        <v>1.0138888888888888</v>
      </c>
      <c r="Z1175" s="10">
        <f>IFERROR(LOOKUP(H1175,{30,43,48,53,58,63,68,73,78,83,88,93,97},{42,47,52,57,62,67,72,77,82,87,92,99,100}),999)</f>
        <v>62</v>
      </c>
      <c r="AA1175" s="9">
        <f t="shared" si="143"/>
        <v>5.632716049382716</v>
      </c>
      <c r="AB1175" s="9">
        <f>IFERROR(IF(I1175="AI",AA1175-VLOOKUP(Q1175,'PBT Tag Rates'!$A$6:$L$53,11,FALSE),AA1175-VLOOKUP(Q1175,'PBT Tag Rates'!$A$6:$L$53,12,FALSE)),0)</f>
        <v>5.6516685661954327</v>
      </c>
      <c r="AC1175" s="9">
        <f t="shared" si="144"/>
        <v>16.98530955148815</v>
      </c>
      <c r="AD1175" s="12" t="s">
        <v>1969</v>
      </c>
      <c r="AE1175" s="8"/>
    </row>
    <row r="1176" spans="1:31" x14ac:dyDescent="0.25">
      <c r="A1176" t="s">
        <v>2078</v>
      </c>
      <c r="B1176" t="s">
        <v>4006</v>
      </c>
      <c r="C1176" t="s">
        <v>4007</v>
      </c>
      <c r="D1176" s="1">
        <v>45544</v>
      </c>
      <c r="E1176">
        <f t="shared" si="139"/>
        <v>18</v>
      </c>
      <c r="F1176" t="s">
        <v>6</v>
      </c>
      <c r="G1176">
        <v>450</v>
      </c>
      <c r="H1176">
        <f t="shared" si="138"/>
        <v>45</v>
      </c>
      <c r="I1176" t="s">
        <v>9</v>
      </c>
      <c r="J1176">
        <v>1</v>
      </c>
      <c r="K1176" t="s">
        <v>8</v>
      </c>
      <c r="L1176" t="s">
        <v>8</v>
      </c>
      <c r="M1176" t="s">
        <v>6</v>
      </c>
      <c r="N1176" t="str">
        <f t="shared" si="140"/>
        <v>M</v>
      </c>
      <c r="O1176" t="s">
        <v>8046</v>
      </c>
      <c r="P1176" t="s">
        <v>8047</v>
      </c>
      <c r="Q1176" t="s">
        <v>7200</v>
      </c>
      <c r="R1176">
        <v>2</v>
      </c>
      <c r="S1176">
        <f t="shared" si="141"/>
        <v>2022</v>
      </c>
      <c r="T1176" t="s">
        <v>12</v>
      </c>
      <c r="U1176">
        <v>1</v>
      </c>
      <c r="V1176" t="s">
        <v>919</v>
      </c>
      <c r="W1176">
        <f>VLOOKUP(Q1176,'PBT Tag Rates'!$A$6:$D$67,4,FALSE)</f>
        <v>0.98</v>
      </c>
      <c r="X1176">
        <v>1</v>
      </c>
      <c r="Y1176" s="8">
        <f t="shared" si="142"/>
        <v>1</v>
      </c>
      <c r="Z1176" s="10">
        <f>IFERROR(LOOKUP(H1176,{30,43,48,53,58,63,68,73,78,83,88,93,97},{42,47,52,57,62,67,72,77,82,87,92,99,100}),999)</f>
        <v>47</v>
      </c>
      <c r="AA1176" s="9">
        <f t="shared" si="143"/>
        <v>5.5555555555555554</v>
      </c>
      <c r="AB1176" s="9">
        <f>IFERROR(IF(I1176="AI",AA1176-VLOOKUP(Q1176,'PBT Tag Rates'!$A$6:$L$53,11,FALSE),AA1176-VLOOKUP(Q1176,'PBT Tag Rates'!$A$6:$L$53,12,FALSE)),0)</f>
        <v>5.5759637188208613</v>
      </c>
      <c r="AC1176" s="9">
        <f t="shared" si="144"/>
        <v>16.757789085249826</v>
      </c>
      <c r="AD1176" s="12" t="s">
        <v>1969</v>
      </c>
      <c r="AE1176" s="8"/>
    </row>
    <row r="1177" spans="1:31" x14ac:dyDescent="0.25">
      <c r="A1177" t="s">
        <v>2078</v>
      </c>
      <c r="B1177" t="s">
        <v>4008</v>
      </c>
      <c r="C1177" t="s">
        <v>4009</v>
      </c>
      <c r="D1177" s="1">
        <v>45544</v>
      </c>
      <c r="E1177">
        <f t="shared" si="139"/>
        <v>18</v>
      </c>
      <c r="F1177" t="s">
        <v>6</v>
      </c>
      <c r="G1177">
        <v>760</v>
      </c>
      <c r="H1177">
        <f t="shared" si="138"/>
        <v>76</v>
      </c>
      <c r="I1177" t="s">
        <v>7</v>
      </c>
      <c r="J1177" t="s">
        <v>8</v>
      </c>
      <c r="K1177" t="s">
        <v>7027</v>
      </c>
      <c r="L1177" t="s">
        <v>8</v>
      </c>
      <c r="M1177" t="s">
        <v>6</v>
      </c>
      <c r="N1177" t="str">
        <f t="shared" si="140"/>
        <v>M</v>
      </c>
      <c r="O1177" t="s">
        <v>260</v>
      </c>
      <c r="P1177" t="s">
        <v>495</v>
      </c>
      <c r="Q1177" t="s">
        <v>171</v>
      </c>
      <c r="R1177">
        <v>5</v>
      </c>
      <c r="S1177">
        <f t="shared" si="141"/>
        <v>2019</v>
      </c>
      <c r="T1177" t="s">
        <v>12</v>
      </c>
      <c r="U1177">
        <v>0.999999999999997</v>
      </c>
      <c r="V1177" t="s">
        <v>892</v>
      </c>
      <c r="W1177">
        <f>VLOOKUP(Q1177,'PBT Tag Rates'!$A$6:$D$67,4,FALSE)</f>
        <v>0.95971980899999998</v>
      </c>
      <c r="X1177">
        <v>1</v>
      </c>
      <c r="Y1177" s="8">
        <f t="shared" si="142"/>
        <v>1.0058139534883721</v>
      </c>
      <c r="Z1177" s="10">
        <f>IFERROR(LOOKUP(H1177,{30,43,48,53,58,63,68,73,78,83,88,93,97},{42,47,52,57,62,67,72,77,82,87,92,99,100}),999)</f>
        <v>77</v>
      </c>
      <c r="AA1177" s="9">
        <f t="shared" si="143"/>
        <v>5.5878552971576232</v>
      </c>
      <c r="AB1177" s="9">
        <f>IFERROR(IF(I1177="AI",AA1177-VLOOKUP(Q1177,'PBT Tag Rates'!$A$6:$L$53,11,FALSE),AA1177-VLOOKUP(Q1177,'PBT Tag Rates'!$A$6:$L$53,12,FALSE)),0)</f>
        <v>5.6298260792778452</v>
      </c>
      <c r="AC1177" s="9">
        <f t="shared" si="144"/>
        <v>16.919664972843069</v>
      </c>
      <c r="AD1177" s="12" t="s">
        <v>1969</v>
      </c>
      <c r="AE1177" s="8"/>
    </row>
    <row r="1178" spans="1:31" x14ac:dyDescent="0.25">
      <c r="A1178" t="s">
        <v>2078</v>
      </c>
      <c r="B1178" t="s">
        <v>4010</v>
      </c>
      <c r="C1178" t="s">
        <v>4011</v>
      </c>
      <c r="D1178" s="1">
        <v>45544</v>
      </c>
      <c r="E1178">
        <f t="shared" si="139"/>
        <v>18</v>
      </c>
      <c r="F1178" t="s">
        <v>14</v>
      </c>
      <c r="G1178">
        <v>750</v>
      </c>
      <c r="H1178">
        <f t="shared" si="138"/>
        <v>75</v>
      </c>
      <c r="I1178" t="s">
        <v>7</v>
      </c>
      <c r="J1178" t="s">
        <v>8</v>
      </c>
      <c r="K1178" t="s">
        <v>7028</v>
      </c>
      <c r="L1178" t="s">
        <v>8</v>
      </c>
      <c r="M1178" t="s">
        <v>14</v>
      </c>
      <c r="N1178" t="str">
        <f t="shared" si="140"/>
        <v>F</v>
      </c>
      <c r="O1178" t="s">
        <v>1660</v>
      </c>
      <c r="P1178" t="s">
        <v>1661</v>
      </c>
      <c r="Q1178" t="s">
        <v>171</v>
      </c>
      <c r="R1178">
        <v>5</v>
      </c>
      <c r="S1178">
        <f t="shared" si="141"/>
        <v>2019</v>
      </c>
      <c r="T1178" t="s">
        <v>12</v>
      </c>
      <c r="U1178">
        <v>1</v>
      </c>
      <c r="V1178" t="s">
        <v>892</v>
      </c>
      <c r="W1178">
        <f>VLOOKUP(Q1178,'PBT Tag Rates'!$A$6:$D$67,4,FALSE)</f>
        <v>0.95971980899999998</v>
      </c>
      <c r="X1178">
        <v>1</v>
      </c>
      <c r="Y1178" s="8">
        <f t="shared" si="142"/>
        <v>1</v>
      </c>
      <c r="Z1178" s="10">
        <f>IFERROR(LOOKUP(H1178,{30,43,48,53,58,63,68,73,78,83,88,93,97},{42,47,52,57,62,67,72,77,82,87,92,99,100}),999)</f>
        <v>77</v>
      </c>
      <c r="AA1178" s="9">
        <f t="shared" si="143"/>
        <v>5.5555555555555554</v>
      </c>
      <c r="AB1178" s="9">
        <f>IFERROR(IF(I1178="AI",AA1178-VLOOKUP(Q1178,'PBT Tag Rates'!$A$6:$L$53,11,FALSE),AA1178-VLOOKUP(Q1178,'PBT Tag Rates'!$A$6:$L$53,12,FALSE)),0)</f>
        <v>5.5975263376757773</v>
      </c>
      <c r="AC1178" s="9">
        <f t="shared" si="144"/>
        <v>16.822592559073851</v>
      </c>
      <c r="AD1178" s="12" t="s">
        <v>1969</v>
      </c>
      <c r="AE1178" s="8"/>
    </row>
    <row r="1179" spans="1:31" x14ac:dyDescent="0.25">
      <c r="A1179" t="s">
        <v>2078</v>
      </c>
      <c r="B1179" t="s">
        <v>4012</v>
      </c>
      <c r="C1179" t="s">
        <v>4013</v>
      </c>
      <c r="D1179" s="1">
        <v>45544</v>
      </c>
      <c r="E1179">
        <f t="shared" si="139"/>
        <v>18</v>
      </c>
      <c r="F1179" t="s">
        <v>14</v>
      </c>
      <c r="G1179">
        <v>710</v>
      </c>
      <c r="H1179">
        <f t="shared" si="138"/>
        <v>71</v>
      </c>
      <c r="I1179" t="s">
        <v>9</v>
      </c>
      <c r="J1179">
        <v>1</v>
      </c>
      <c r="K1179" t="s">
        <v>7029</v>
      </c>
      <c r="L1179" t="s">
        <v>8</v>
      </c>
      <c r="M1179" t="s">
        <v>6</v>
      </c>
      <c r="N1179" t="str">
        <f t="shared" si="140"/>
        <v>M</v>
      </c>
      <c r="O1179" t="s">
        <v>1830</v>
      </c>
      <c r="P1179" t="s">
        <v>8048</v>
      </c>
      <c r="Q1179" t="s">
        <v>295</v>
      </c>
      <c r="R1179">
        <v>4</v>
      </c>
      <c r="S1179">
        <f t="shared" si="141"/>
        <v>2020</v>
      </c>
      <c r="T1179" t="s">
        <v>12</v>
      </c>
      <c r="U1179">
        <v>1</v>
      </c>
      <c r="V1179" t="s">
        <v>893</v>
      </c>
      <c r="W1179">
        <f>VLOOKUP(Q1179,'PBT Tag Rates'!$A$6:$D$67,4,FALSE)</f>
        <v>0.98961045999999997</v>
      </c>
      <c r="X1179">
        <v>1</v>
      </c>
      <c r="Y1179" s="8">
        <f t="shared" si="142"/>
        <v>1.0057142857142858</v>
      </c>
      <c r="Z1179" s="10">
        <f>IFERROR(LOOKUP(H1179,{30,43,48,53,58,63,68,73,78,83,88,93,97},{42,47,52,57,62,67,72,77,82,87,92,99,100}),999)</f>
        <v>72</v>
      </c>
      <c r="AA1179" s="9">
        <f t="shared" si="143"/>
        <v>5.5873015873015879</v>
      </c>
      <c r="AB1179" s="9">
        <f>IFERROR(IF(I1179="AI",AA1179-VLOOKUP(Q1179,'PBT Tag Rates'!$A$6:$L$53,11,FALSE),AA1179-VLOOKUP(Q1179,'PBT Tag Rates'!$A$6:$L$53,12,FALSE)),0)</f>
        <v>5.5978002030902694</v>
      </c>
      <c r="AC1179" s="9">
        <f t="shared" si="144"/>
        <v>16.823415623764589</v>
      </c>
      <c r="AD1179" s="12" t="s">
        <v>1969</v>
      </c>
      <c r="AE1179" s="8"/>
    </row>
    <row r="1180" spans="1:31" x14ac:dyDescent="0.25">
      <c r="A1180" t="s">
        <v>2078</v>
      </c>
      <c r="B1180" t="s">
        <v>4014</v>
      </c>
      <c r="C1180" t="s">
        <v>4015</v>
      </c>
      <c r="D1180" s="1">
        <v>45544</v>
      </c>
      <c r="E1180">
        <f t="shared" si="139"/>
        <v>18</v>
      </c>
      <c r="F1180" t="s">
        <v>6</v>
      </c>
      <c r="G1180">
        <v>640</v>
      </c>
      <c r="H1180">
        <f t="shared" si="138"/>
        <v>64</v>
      </c>
      <c r="I1180" t="s">
        <v>7</v>
      </c>
      <c r="J1180" t="s">
        <v>8</v>
      </c>
      <c r="K1180" t="s">
        <v>8</v>
      </c>
      <c r="L1180" t="s">
        <v>8</v>
      </c>
      <c r="M1180" t="s">
        <v>6</v>
      </c>
      <c r="N1180" t="str">
        <f t="shared" si="140"/>
        <v>M</v>
      </c>
      <c r="O1180" t="s">
        <v>8049</v>
      </c>
      <c r="P1180" t="s">
        <v>8050</v>
      </c>
      <c r="Q1180" t="s">
        <v>476</v>
      </c>
      <c r="R1180">
        <v>4</v>
      </c>
      <c r="S1180">
        <f t="shared" si="141"/>
        <v>2020</v>
      </c>
      <c r="T1180" t="s">
        <v>12</v>
      </c>
      <c r="U1180">
        <v>0.999999999999999</v>
      </c>
      <c r="V1180" t="s">
        <v>658</v>
      </c>
      <c r="W1180">
        <f>VLOOKUP(Q1180,'PBT Tag Rates'!$A$6:$D$67,4,FALSE)</f>
        <v>0.98845608500000004</v>
      </c>
      <c r="X1180">
        <v>1</v>
      </c>
      <c r="Y1180" s="8">
        <f t="shared" si="142"/>
        <v>1</v>
      </c>
      <c r="Z1180" s="10">
        <f>IFERROR(LOOKUP(H1180,{30,43,48,53,58,63,68,73,78,83,88,93,97},{42,47,52,57,62,67,72,77,82,87,92,99,100}),999)</f>
        <v>67</v>
      </c>
      <c r="AA1180" s="9">
        <f t="shared" si="143"/>
        <v>5.5555555555555554</v>
      </c>
      <c r="AB1180" s="9">
        <f>IFERROR(IF(I1180="AI",AA1180-VLOOKUP(Q1180,'PBT Tag Rates'!$A$6:$L$53,11,FALSE),AA1180-VLOOKUP(Q1180,'PBT Tag Rates'!$A$6:$L$53,12,FALSE)),0)</f>
        <v>5.5672342888601314</v>
      </c>
      <c r="AC1180" s="9">
        <f t="shared" si="144"/>
        <v>16.731553988772674</v>
      </c>
      <c r="AD1180" s="12" t="s">
        <v>1969</v>
      </c>
      <c r="AE1180" s="8"/>
    </row>
    <row r="1181" spans="1:31" x14ac:dyDescent="0.25">
      <c r="A1181" t="s">
        <v>2078</v>
      </c>
      <c r="B1181" t="s">
        <v>4016</v>
      </c>
      <c r="C1181" t="s">
        <v>4017</v>
      </c>
      <c r="D1181" s="1">
        <v>45544</v>
      </c>
      <c r="E1181">
        <f t="shared" si="139"/>
        <v>18</v>
      </c>
      <c r="F1181" t="s">
        <v>6</v>
      </c>
      <c r="G1181">
        <v>450</v>
      </c>
      <c r="H1181">
        <f t="shared" si="138"/>
        <v>45</v>
      </c>
      <c r="I1181" t="s">
        <v>7</v>
      </c>
      <c r="J1181" t="s">
        <v>8</v>
      </c>
      <c r="K1181" t="s">
        <v>8</v>
      </c>
      <c r="L1181" t="s">
        <v>8</v>
      </c>
      <c r="M1181" t="s">
        <v>6</v>
      </c>
      <c r="N1181" t="str">
        <f t="shared" si="140"/>
        <v>M</v>
      </c>
      <c r="O1181" t="s">
        <v>7833</v>
      </c>
      <c r="P1181" t="s">
        <v>8051</v>
      </c>
      <c r="Q1181" t="s">
        <v>7200</v>
      </c>
      <c r="R1181">
        <v>2</v>
      </c>
      <c r="S1181">
        <f t="shared" si="141"/>
        <v>2022</v>
      </c>
      <c r="T1181" t="s">
        <v>12</v>
      </c>
      <c r="U1181">
        <v>1</v>
      </c>
      <c r="V1181" t="s">
        <v>886</v>
      </c>
      <c r="W1181">
        <f>VLOOKUP(Q1181,'PBT Tag Rates'!$A$6:$D$67,4,FALSE)</f>
        <v>0.98</v>
      </c>
      <c r="X1181">
        <v>1</v>
      </c>
      <c r="Y1181" s="8">
        <f t="shared" si="142"/>
        <v>1</v>
      </c>
      <c r="Z1181" s="10">
        <f>IFERROR(LOOKUP(H1181,{30,43,48,53,58,63,68,73,78,83,88,93,97},{42,47,52,57,62,67,72,77,82,87,92,99,100}),999)</f>
        <v>47</v>
      </c>
      <c r="AA1181" s="9">
        <f t="shared" si="143"/>
        <v>5.5555555555555554</v>
      </c>
      <c r="AB1181" s="9">
        <f>IFERROR(IF(I1181="AI",AA1181-VLOOKUP(Q1181,'PBT Tag Rates'!$A$6:$L$53,11,FALSE),AA1181-VLOOKUP(Q1181,'PBT Tag Rates'!$A$6:$L$53,12,FALSE)),0)</f>
        <v>5.5759637188208613</v>
      </c>
      <c r="AC1181" s="9">
        <f t="shared" si="144"/>
        <v>16.757789085249826</v>
      </c>
      <c r="AD1181" s="12" t="s">
        <v>1969</v>
      </c>
      <c r="AE1181" s="8"/>
    </row>
    <row r="1182" spans="1:31" x14ac:dyDescent="0.25">
      <c r="A1182" t="s">
        <v>2078</v>
      </c>
      <c r="B1182" t="s">
        <v>4018</v>
      </c>
      <c r="C1182" t="s">
        <v>4019</v>
      </c>
      <c r="D1182" s="1">
        <v>45544</v>
      </c>
      <c r="E1182">
        <f t="shared" si="139"/>
        <v>18</v>
      </c>
      <c r="F1182" t="s">
        <v>6</v>
      </c>
      <c r="G1182">
        <v>450</v>
      </c>
      <c r="H1182">
        <f t="shared" si="138"/>
        <v>45</v>
      </c>
      <c r="I1182" t="s">
        <v>7</v>
      </c>
      <c r="J1182" t="s">
        <v>8</v>
      </c>
      <c r="K1182" t="s">
        <v>8</v>
      </c>
      <c r="L1182" t="s">
        <v>8</v>
      </c>
      <c r="M1182" t="s">
        <v>6</v>
      </c>
      <c r="N1182" t="str">
        <f t="shared" si="140"/>
        <v>M</v>
      </c>
      <c r="O1182" t="s">
        <v>8052</v>
      </c>
      <c r="P1182" t="s">
        <v>8053</v>
      </c>
      <c r="Q1182" t="s">
        <v>7200</v>
      </c>
      <c r="R1182">
        <v>2</v>
      </c>
      <c r="S1182">
        <f t="shared" si="141"/>
        <v>2022</v>
      </c>
      <c r="T1182" t="s">
        <v>12</v>
      </c>
      <c r="U1182">
        <v>1</v>
      </c>
      <c r="V1182" t="s">
        <v>886</v>
      </c>
      <c r="W1182">
        <f>VLOOKUP(Q1182,'PBT Tag Rates'!$A$6:$D$67,4,FALSE)</f>
        <v>0.98</v>
      </c>
      <c r="X1182">
        <v>1</v>
      </c>
      <c r="Y1182" s="8">
        <f t="shared" si="142"/>
        <v>1</v>
      </c>
      <c r="Z1182" s="10">
        <f>IFERROR(LOOKUP(H1182,{30,43,48,53,58,63,68,73,78,83,88,93,97},{42,47,52,57,62,67,72,77,82,87,92,99,100}),999)</f>
        <v>47</v>
      </c>
      <c r="AA1182" s="9">
        <f t="shared" si="143"/>
        <v>5.5555555555555554</v>
      </c>
      <c r="AB1182" s="9">
        <f>IFERROR(IF(I1182="AI",AA1182-VLOOKUP(Q1182,'PBT Tag Rates'!$A$6:$L$53,11,FALSE),AA1182-VLOOKUP(Q1182,'PBT Tag Rates'!$A$6:$L$53,12,FALSE)),0)</f>
        <v>5.5759637188208613</v>
      </c>
      <c r="AC1182" s="9">
        <f t="shared" si="144"/>
        <v>16.757789085249826</v>
      </c>
      <c r="AD1182" s="12" t="s">
        <v>1969</v>
      </c>
      <c r="AE1182" s="8"/>
    </row>
    <row r="1183" spans="1:31" x14ac:dyDescent="0.25">
      <c r="A1183" t="s">
        <v>2078</v>
      </c>
      <c r="B1183" t="s">
        <v>4020</v>
      </c>
      <c r="C1183" t="s">
        <v>4021</v>
      </c>
      <c r="D1183" s="1">
        <v>45544</v>
      </c>
      <c r="E1183">
        <f t="shared" si="139"/>
        <v>18</v>
      </c>
      <c r="F1183" t="s">
        <v>14</v>
      </c>
      <c r="G1183">
        <v>760</v>
      </c>
      <c r="H1183">
        <f t="shared" si="138"/>
        <v>76</v>
      </c>
      <c r="I1183" t="s">
        <v>7</v>
      </c>
      <c r="J1183" t="s">
        <v>8</v>
      </c>
      <c r="K1183" t="s">
        <v>7030</v>
      </c>
      <c r="L1183" t="s">
        <v>8</v>
      </c>
      <c r="M1183" t="s">
        <v>14</v>
      </c>
      <c r="N1183" t="str">
        <f t="shared" si="140"/>
        <v>F</v>
      </c>
      <c r="O1183" t="s">
        <v>8</v>
      </c>
      <c r="P1183" t="s">
        <v>8</v>
      </c>
      <c r="Q1183" t="s">
        <v>11</v>
      </c>
      <c r="R1183" t="s">
        <v>8</v>
      </c>
      <c r="S1183" t="str">
        <f t="shared" si="141"/>
        <v>U</v>
      </c>
      <c r="T1183" t="s">
        <v>12</v>
      </c>
      <c r="U1183">
        <v>0.999999999999999</v>
      </c>
      <c r="V1183" t="s">
        <v>8</v>
      </c>
      <c r="W1183">
        <f>VLOOKUP(Q1183,'PBT Tag Rates'!$A$6:$D$67,4,FALSE)</f>
        <v>1</v>
      </c>
      <c r="X1183">
        <v>1</v>
      </c>
      <c r="Y1183" s="8">
        <f t="shared" si="142"/>
        <v>1</v>
      </c>
      <c r="Z1183" s="10">
        <f>IFERROR(LOOKUP(H1183,{30,43,48,53,58,63,68,73,78,83,88,93,97},{42,47,52,57,62,67,72,77,82,87,92,99,100}),999)</f>
        <v>77</v>
      </c>
      <c r="AA1183" s="9">
        <f t="shared" si="143"/>
        <v>5.5555555555555554</v>
      </c>
      <c r="AB1183" s="9">
        <f>IFERROR(IF(I1183="AI",AA1183-VLOOKUP(Q1183,'PBT Tag Rates'!$A$6:$L$53,11,FALSE),AA1183-VLOOKUP(Q1183,'PBT Tag Rates'!$A$6:$L$53,12,FALSE)),0)</f>
        <v>5.5142524290531805</v>
      </c>
      <c r="AC1183" s="9">
        <f t="shared" si="144"/>
        <v>16.572324324312643</v>
      </c>
      <c r="AD1183" s="12" t="s">
        <v>1969</v>
      </c>
      <c r="AE1183" s="8"/>
    </row>
    <row r="1184" spans="1:31" x14ac:dyDescent="0.25">
      <c r="A1184" t="s">
        <v>2078</v>
      </c>
      <c r="B1184" t="s">
        <v>4022</v>
      </c>
      <c r="C1184" t="s">
        <v>4023</v>
      </c>
      <c r="D1184" s="1">
        <v>45544</v>
      </c>
      <c r="E1184">
        <f t="shared" si="139"/>
        <v>18</v>
      </c>
      <c r="F1184" t="s">
        <v>14</v>
      </c>
      <c r="G1184">
        <v>750</v>
      </c>
      <c r="H1184">
        <f t="shared" si="138"/>
        <v>75</v>
      </c>
      <c r="I1184" t="s">
        <v>9</v>
      </c>
      <c r="J1184">
        <v>1</v>
      </c>
      <c r="K1184" t="s">
        <v>7031</v>
      </c>
      <c r="L1184" t="s">
        <v>8</v>
      </c>
      <c r="M1184" t="s">
        <v>14</v>
      </c>
      <c r="N1184" t="str">
        <f t="shared" si="140"/>
        <v>F</v>
      </c>
      <c r="O1184" t="s">
        <v>1271</v>
      </c>
      <c r="P1184" t="s">
        <v>1272</v>
      </c>
      <c r="Q1184" t="s">
        <v>171</v>
      </c>
      <c r="R1184">
        <v>5</v>
      </c>
      <c r="S1184">
        <f t="shared" si="141"/>
        <v>2019</v>
      </c>
      <c r="T1184" t="s">
        <v>12</v>
      </c>
      <c r="U1184">
        <v>0.999999999999998</v>
      </c>
      <c r="V1184" t="s">
        <v>949</v>
      </c>
      <c r="W1184">
        <f>VLOOKUP(Q1184,'PBT Tag Rates'!$A$6:$D$67,4,FALSE)</f>
        <v>0.95971980899999998</v>
      </c>
      <c r="X1184">
        <v>1</v>
      </c>
      <c r="Y1184" s="8">
        <f t="shared" si="142"/>
        <v>1</v>
      </c>
      <c r="Z1184" s="10">
        <f>IFERROR(LOOKUP(H1184,{30,43,48,53,58,63,68,73,78,83,88,93,97},{42,47,52,57,62,67,72,77,82,87,92,99,100}),999)</f>
        <v>77</v>
      </c>
      <c r="AA1184" s="9">
        <f t="shared" si="143"/>
        <v>5.5555555555555554</v>
      </c>
      <c r="AB1184" s="9">
        <f>IFERROR(IF(I1184="AI",AA1184-VLOOKUP(Q1184,'PBT Tag Rates'!$A$6:$L$53,11,FALSE),AA1184-VLOOKUP(Q1184,'PBT Tag Rates'!$A$6:$L$53,12,FALSE)),0)</f>
        <v>5.5975263376757773</v>
      </c>
      <c r="AC1184" s="9">
        <f t="shared" si="144"/>
        <v>16.822592559073851</v>
      </c>
      <c r="AD1184" s="12" t="s">
        <v>676</v>
      </c>
      <c r="AE1184" s="8"/>
    </row>
    <row r="1185" spans="1:31" x14ac:dyDescent="0.25">
      <c r="A1185" t="s">
        <v>2078</v>
      </c>
      <c r="B1185" t="s">
        <v>4024</v>
      </c>
      <c r="C1185" t="s">
        <v>2028</v>
      </c>
      <c r="D1185" s="1">
        <v>45544</v>
      </c>
      <c r="E1185">
        <f t="shared" si="139"/>
        <v>18</v>
      </c>
      <c r="F1185" t="s">
        <v>6</v>
      </c>
      <c r="G1185">
        <v>660</v>
      </c>
      <c r="H1185">
        <f t="shared" si="138"/>
        <v>66</v>
      </c>
      <c r="I1185" t="s">
        <v>9</v>
      </c>
      <c r="J1185">
        <v>1</v>
      </c>
      <c r="K1185" t="s">
        <v>8</v>
      </c>
      <c r="L1185" t="s">
        <v>8</v>
      </c>
      <c r="M1185" t="s">
        <v>6</v>
      </c>
      <c r="N1185" t="str">
        <f t="shared" si="140"/>
        <v>M</v>
      </c>
      <c r="O1185" t="s">
        <v>1784</v>
      </c>
      <c r="P1185" t="s">
        <v>1785</v>
      </c>
      <c r="Q1185" t="s">
        <v>940</v>
      </c>
      <c r="R1185">
        <v>3</v>
      </c>
      <c r="S1185">
        <f t="shared" si="141"/>
        <v>2021</v>
      </c>
      <c r="T1185" t="s">
        <v>12</v>
      </c>
      <c r="U1185">
        <v>0.999999999999999</v>
      </c>
      <c r="V1185" t="s">
        <v>945</v>
      </c>
      <c r="W1185">
        <f>VLOOKUP(Q1185,'PBT Tag Rates'!$A$6:$D$67,4,FALSE)</f>
        <v>0.98140000000000005</v>
      </c>
      <c r="X1185">
        <v>1</v>
      </c>
      <c r="Y1185" s="8">
        <f t="shared" si="142"/>
        <v>1</v>
      </c>
      <c r="Z1185" s="10">
        <f>IFERROR(LOOKUP(H1185,{30,43,48,53,58,63,68,73,78,83,88,93,97},{42,47,52,57,62,67,72,77,82,87,92,99,100}),999)</f>
        <v>67</v>
      </c>
      <c r="AA1185" s="9">
        <f t="shared" si="143"/>
        <v>5.5555555555555554</v>
      </c>
      <c r="AB1185" s="9">
        <f>IFERROR(IF(I1185="AI",AA1185-VLOOKUP(Q1185,'PBT Tag Rates'!$A$6:$L$53,11,FALSE),AA1185-VLOOKUP(Q1185,'PBT Tag Rates'!$A$6:$L$53,12,FALSE)),0)</f>
        <v>5.5745080723682721</v>
      </c>
      <c r="AC1185" s="9">
        <f t="shared" si="144"/>
        <v>16.753414340817248</v>
      </c>
      <c r="AD1185" s="12" t="s">
        <v>1969</v>
      </c>
      <c r="AE1185" s="8"/>
    </row>
    <row r="1186" spans="1:31" x14ac:dyDescent="0.25">
      <c r="A1186" t="s">
        <v>2078</v>
      </c>
      <c r="B1186" t="s">
        <v>4025</v>
      </c>
      <c r="C1186" t="s">
        <v>4026</v>
      </c>
      <c r="D1186" s="1">
        <v>45544</v>
      </c>
      <c r="E1186">
        <f t="shared" si="139"/>
        <v>18</v>
      </c>
      <c r="F1186" t="s">
        <v>6</v>
      </c>
      <c r="G1186">
        <v>500</v>
      </c>
      <c r="H1186">
        <f t="shared" si="138"/>
        <v>50</v>
      </c>
      <c r="I1186" t="s">
        <v>7</v>
      </c>
      <c r="J1186" t="s">
        <v>8</v>
      </c>
      <c r="K1186" t="s">
        <v>8</v>
      </c>
      <c r="L1186" t="s">
        <v>8</v>
      </c>
      <c r="M1186" t="s">
        <v>6</v>
      </c>
      <c r="N1186" t="str">
        <f t="shared" si="140"/>
        <v>M</v>
      </c>
      <c r="O1186" t="s">
        <v>8054</v>
      </c>
      <c r="P1186" t="s">
        <v>8055</v>
      </c>
      <c r="Q1186" t="s">
        <v>7200</v>
      </c>
      <c r="R1186">
        <v>2</v>
      </c>
      <c r="S1186">
        <f t="shared" si="141"/>
        <v>2022</v>
      </c>
      <c r="T1186" t="s">
        <v>12</v>
      </c>
      <c r="U1186">
        <v>1</v>
      </c>
      <c r="V1186" t="s">
        <v>888</v>
      </c>
      <c r="W1186">
        <f>VLOOKUP(Q1186,'PBT Tag Rates'!$A$6:$D$67,4,FALSE)</f>
        <v>0.98</v>
      </c>
      <c r="X1186">
        <v>1</v>
      </c>
      <c r="Y1186" s="8">
        <f t="shared" si="142"/>
        <v>1</v>
      </c>
      <c r="Z1186" s="10">
        <f>IFERROR(LOOKUP(H1186,{30,43,48,53,58,63,68,73,78,83,88,93,97},{42,47,52,57,62,67,72,77,82,87,92,99,100}),999)</f>
        <v>52</v>
      </c>
      <c r="AA1186" s="9">
        <f t="shared" si="143"/>
        <v>5.5555555555555554</v>
      </c>
      <c r="AB1186" s="9">
        <f>IFERROR(IF(I1186="AI",AA1186-VLOOKUP(Q1186,'PBT Tag Rates'!$A$6:$L$53,11,FALSE),AA1186-VLOOKUP(Q1186,'PBT Tag Rates'!$A$6:$L$53,12,FALSE)),0)</f>
        <v>5.5759637188208613</v>
      </c>
      <c r="AC1186" s="9">
        <f t="shared" si="144"/>
        <v>16.757789085249826</v>
      </c>
      <c r="AD1186" s="12" t="s">
        <v>1969</v>
      </c>
      <c r="AE1186" s="8"/>
    </row>
    <row r="1187" spans="1:31" x14ac:dyDescent="0.25">
      <c r="A1187" t="s">
        <v>2078</v>
      </c>
      <c r="B1187" t="s">
        <v>4027</v>
      </c>
      <c r="C1187" t="s">
        <v>4028</v>
      </c>
      <c r="D1187" s="1">
        <v>45544</v>
      </c>
      <c r="E1187">
        <f t="shared" si="139"/>
        <v>18</v>
      </c>
      <c r="F1187" t="s">
        <v>14</v>
      </c>
      <c r="G1187">
        <v>800</v>
      </c>
      <c r="H1187">
        <f t="shared" si="138"/>
        <v>80</v>
      </c>
      <c r="I1187" t="s">
        <v>7</v>
      </c>
      <c r="J1187" t="s">
        <v>8</v>
      </c>
      <c r="K1187" t="s">
        <v>7032</v>
      </c>
      <c r="L1187" t="s">
        <v>8</v>
      </c>
      <c r="M1187" t="s">
        <v>14</v>
      </c>
      <c r="N1187" t="str">
        <f t="shared" si="140"/>
        <v>F</v>
      </c>
      <c r="O1187" t="s">
        <v>8</v>
      </c>
      <c r="P1187" t="s">
        <v>8</v>
      </c>
      <c r="Q1187" t="s">
        <v>11</v>
      </c>
      <c r="R1187" t="s">
        <v>8</v>
      </c>
      <c r="S1187" t="str">
        <f t="shared" si="141"/>
        <v>U</v>
      </c>
      <c r="T1187" t="s">
        <v>12</v>
      </c>
      <c r="U1187">
        <v>1</v>
      </c>
      <c r="V1187" t="s">
        <v>8</v>
      </c>
      <c r="W1187">
        <f>VLOOKUP(Q1187,'PBT Tag Rates'!$A$6:$D$67,4,FALSE)</f>
        <v>1</v>
      </c>
      <c r="X1187">
        <v>1</v>
      </c>
      <c r="Y1187" s="8">
        <f t="shared" si="142"/>
        <v>1</v>
      </c>
      <c r="Z1187" s="10">
        <f>IFERROR(LOOKUP(H1187,{30,43,48,53,58,63,68,73,78,83,88,93,97},{42,47,52,57,62,67,72,77,82,87,92,99,100}),999)</f>
        <v>82</v>
      </c>
      <c r="AA1187" s="9">
        <f t="shared" si="143"/>
        <v>5.5555555555555554</v>
      </c>
      <c r="AB1187" s="9">
        <f>IFERROR(IF(I1187="AI",AA1187-VLOOKUP(Q1187,'PBT Tag Rates'!$A$6:$L$53,11,FALSE),AA1187-VLOOKUP(Q1187,'PBT Tag Rates'!$A$6:$L$53,12,FALSE)),0)</f>
        <v>5.5142524290531805</v>
      </c>
      <c r="AC1187" s="9">
        <f t="shared" si="144"/>
        <v>16.572324324312643</v>
      </c>
      <c r="AD1187" s="12" t="s">
        <v>1969</v>
      </c>
      <c r="AE1187" s="8"/>
    </row>
    <row r="1188" spans="1:31" x14ac:dyDescent="0.25">
      <c r="A1188" t="s">
        <v>2078</v>
      </c>
      <c r="B1188" t="s">
        <v>4029</v>
      </c>
      <c r="C1188" t="s">
        <v>4030</v>
      </c>
      <c r="D1188" s="1">
        <v>45544</v>
      </c>
      <c r="E1188">
        <f t="shared" si="139"/>
        <v>18</v>
      </c>
      <c r="F1188" t="s">
        <v>14</v>
      </c>
      <c r="G1188">
        <v>680</v>
      </c>
      <c r="H1188">
        <f t="shared" si="138"/>
        <v>68</v>
      </c>
      <c r="I1188" t="s">
        <v>7</v>
      </c>
      <c r="J1188" t="s">
        <v>8</v>
      </c>
      <c r="K1188" t="s">
        <v>8</v>
      </c>
      <c r="L1188" t="s">
        <v>8</v>
      </c>
      <c r="M1188" t="s">
        <v>14</v>
      </c>
      <c r="N1188" t="str">
        <f t="shared" si="140"/>
        <v>F</v>
      </c>
      <c r="O1188" t="s">
        <v>427</v>
      </c>
      <c r="P1188" t="s">
        <v>428</v>
      </c>
      <c r="Q1188" t="s">
        <v>295</v>
      </c>
      <c r="R1188">
        <v>4</v>
      </c>
      <c r="S1188">
        <f t="shared" si="141"/>
        <v>2020</v>
      </c>
      <c r="T1188" t="s">
        <v>12</v>
      </c>
      <c r="U1188">
        <v>1</v>
      </c>
      <c r="V1188" t="s">
        <v>892</v>
      </c>
      <c r="W1188">
        <f>VLOOKUP(Q1188,'PBT Tag Rates'!$A$6:$D$67,4,FALSE)</f>
        <v>0.98961045999999997</v>
      </c>
      <c r="X1188">
        <v>1</v>
      </c>
      <c r="Y1188" s="8">
        <f t="shared" si="142"/>
        <v>1.0069930069930071</v>
      </c>
      <c r="Z1188" s="10">
        <f>IFERROR(LOOKUP(H1188,{30,43,48,53,58,63,68,73,78,83,88,93,97},{42,47,52,57,62,67,72,77,82,87,92,99,100}),999)</f>
        <v>72</v>
      </c>
      <c r="AA1188" s="9">
        <f t="shared" si="143"/>
        <v>5.594405594405595</v>
      </c>
      <c r="AB1188" s="9">
        <f>IFERROR(IF(I1188="AI",AA1188-VLOOKUP(Q1188,'PBT Tag Rates'!$A$6:$L$53,11,FALSE),AA1188-VLOOKUP(Q1188,'PBT Tag Rates'!$A$6:$L$53,12,FALSE)),0)</f>
        <v>5.6049042101942765</v>
      </c>
      <c r="AC1188" s="9">
        <f t="shared" si="144"/>
        <v>16.844765736267519</v>
      </c>
      <c r="AD1188" s="12" t="s">
        <v>1969</v>
      </c>
      <c r="AE1188" s="8"/>
    </row>
    <row r="1189" spans="1:31" x14ac:dyDescent="0.25">
      <c r="A1189" t="s">
        <v>2078</v>
      </c>
      <c r="B1189" t="s">
        <v>4031</v>
      </c>
      <c r="C1189" t="s">
        <v>4032</v>
      </c>
      <c r="D1189" s="1">
        <v>45544</v>
      </c>
      <c r="E1189">
        <f t="shared" si="139"/>
        <v>18</v>
      </c>
      <c r="F1189" t="s">
        <v>14</v>
      </c>
      <c r="G1189">
        <v>780</v>
      </c>
      <c r="H1189">
        <f t="shared" si="138"/>
        <v>78</v>
      </c>
      <c r="I1189" t="s">
        <v>7</v>
      </c>
      <c r="J1189" t="s">
        <v>8</v>
      </c>
      <c r="K1189" t="s">
        <v>7033</v>
      </c>
      <c r="L1189" t="s">
        <v>8</v>
      </c>
      <c r="M1189" t="s">
        <v>14</v>
      </c>
      <c r="N1189" t="str">
        <f t="shared" si="140"/>
        <v>F</v>
      </c>
      <c r="O1189" t="s">
        <v>1459</v>
      </c>
      <c r="P1189" t="s">
        <v>1460</v>
      </c>
      <c r="Q1189" t="s">
        <v>171</v>
      </c>
      <c r="R1189">
        <v>5</v>
      </c>
      <c r="S1189">
        <f t="shared" si="141"/>
        <v>2019</v>
      </c>
      <c r="T1189" t="s">
        <v>12</v>
      </c>
      <c r="U1189">
        <v>1</v>
      </c>
      <c r="V1189" t="s">
        <v>888</v>
      </c>
      <c r="W1189">
        <f>VLOOKUP(Q1189,'PBT Tag Rates'!$A$6:$D$67,4,FALSE)</f>
        <v>0.95971980899999998</v>
      </c>
      <c r="X1189">
        <v>1</v>
      </c>
      <c r="Y1189" s="8">
        <f t="shared" si="142"/>
        <v>1</v>
      </c>
      <c r="Z1189" s="10">
        <f>IFERROR(LOOKUP(H1189,{30,43,48,53,58,63,68,73,78,83,88,93,97},{42,47,52,57,62,67,72,77,82,87,92,99,100}),999)</f>
        <v>82</v>
      </c>
      <c r="AA1189" s="9">
        <f t="shared" si="143"/>
        <v>5.5555555555555554</v>
      </c>
      <c r="AB1189" s="9">
        <f>IFERROR(IF(I1189="AI",AA1189-VLOOKUP(Q1189,'PBT Tag Rates'!$A$6:$L$53,11,FALSE),AA1189-VLOOKUP(Q1189,'PBT Tag Rates'!$A$6:$L$53,12,FALSE)),0)</f>
        <v>5.5975263376757773</v>
      </c>
      <c r="AC1189" s="9">
        <f t="shared" si="144"/>
        <v>16.822592559073851</v>
      </c>
      <c r="AD1189" s="12" t="s">
        <v>1969</v>
      </c>
      <c r="AE1189" s="8"/>
    </row>
    <row r="1190" spans="1:31" x14ac:dyDescent="0.25">
      <c r="A1190" t="s">
        <v>2078</v>
      </c>
      <c r="B1190" t="s">
        <v>4033</v>
      </c>
      <c r="C1190" t="s">
        <v>4034</v>
      </c>
      <c r="D1190" s="1">
        <v>45544</v>
      </c>
      <c r="E1190">
        <f t="shared" si="139"/>
        <v>18</v>
      </c>
      <c r="F1190" t="s">
        <v>6</v>
      </c>
      <c r="G1190">
        <v>720</v>
      </c>
      <c r="H1190">
        <f t="shared" si="138"/>
        <v>72</v>
      </c>
      <c r="I1190" t="s">
        <v>9</v>
      </c>
      <c r="J1190">
        <v>1</v>
      </c>
      <c r="K1190" t="s">
        <v>7034</v>
      </c>
      <c r="L1190" t="s">
        <v>8</v>
      </c>
      <c r="M1190" t="s">
        <v>6</v>
      </c>
      <c r="N1190" t="str">
        <f t="shared" si="140"/>
        <v>M</v>
      </c>
      <c r="O1190" t="s">
        <v>8056</v>
      </c>
      <c r="P1190" t="s">
        <v>8057</v>
      </c>
      <c r="Q1190" t="s">
        <v>295</v>
      </c>
      <c r="R1190">
        <v>4</v>
      </c>
      <c r="S1190">
        <f t="shared" si="141"/>
        <v>2020</v>
      </c>
      <c r="T1190" t="s">
        <v>12</v>
      </c>
      <c r="U1190">
        <v>0.999999999999997</v>
      </c>
      <c r="V1190" t="s">
        <v>886</v>
      </c>
      <c r="W1190">
        <f>VLOOKUP(Q1190,'PBT Tag Rates'!$A$6:$D$67,4,FALSE)</f>
        <v>0.98961045999999997</v>
      </c>
      <c r="X1190">
        <v>1</v>
      </c>
      <c r="Y1190" s="8">
        <f t="shared" si="142"/>
        <v>1.0057142857142858</v>
      </c>
      <c r="Z1190" s="10">
        <f>IFERROR(LOOKUP(H1190,{30,43,48,53,58,63,68,73,78,83,88,93,97},{42,47,52,57,62,67,72,77,82,87,92,99,100}),999)</f>
        <v>72</v>
      </c>
      <c r="AA1190" s="9">
        <f t="shared" si="143"/>
        <v>5.5873015873015879</v>
      </c>
      <c r="AB1190" s="9">
        <f>IFERROR(IF(I1190="AI",AA1190-VLOOKUP(Q1190,'PBT Tag Rates'!$A$6:$L$53,11,FALSE),AA1190-VLOOKUP(Q1190,'PBT Tag Rates'!$A$6:$L$53,12,FALSE)),0)</f>
        <v>5.5978002030902694</v>
      </c>
      <c r="AC1190" s="9">
        <f t="shared" si="144"/>
        <v>16.823415623764589</v>
      </c>
      <c r="AD1190" s="12" t="s">
        <v>1969</v>
      </c>
      <c r="AE1190" s="8"/>
    </row>
    <row r="1191" spans="1:31" x14ac:dyDescent="0.25">
      <c r="A1191" t="s">
        <v>2078</v>
      </c>
      <c r="B1191" t="s">
        <v>4035</v>
      </c>
      <c r="C1191" t="s">
        <v>4036</v>
      </c>
      <c r="D1191" s="1">
        <v>45544</v>
      </c>
      <c r="E1191">
        <f t="shared" si="139"/>
        <v>18</v>
      </c>
      <c r="F1191" t="s">
        <v>6</v>
      </c>
      <c r="G1191">
        <v>510</v>
      </c>
      <c r="H1191">
        <f t="shared" si="138"/>
        <v>51</v>
      </c>
      <c r="I1191" t="s">
        <v>9</v>
      </c>
      <c r="J1191">
        <v>1</v>
      </c>
      <c r="K1191" t="s">
        <v>8</v>
      </c>
      <c r="L1191" t="s">
        <v>8</v>
      </c>
      <c r="M1191" t="s">
        <v>269</v>
      </c>
      <c r="N1191" t="str">
        <f t="shared" si="140"/>
        <v>M</v>
      </c>
      <c r="O1191" t="s">
        <v>8058</v>
      </c>
      <c r="P1191" t="s">
        <v>8059</v>
      </c>
      <c r="Q1191" t="s">
        <v>940</v>
      </c>
      <c r="R1191">
        <v>3</v>
      </c>
      <c r="S1191">
        <f t="shared" si="141"/>
        <v>2021</v>
      </c>
      <c r="T1191" t="s">
        <v>12</v>
      </c>
      <c r="U1191">
        <v>1</v>
      </c>
      <c r="V1191" t="s">
        <v>949</v>
      </c>
      <c r="W1191">
        <f>VLOOKUP(Q1191,'PBT Tag Rates'!$A$6:$D$67,4,FALSE)</f>
        <v>0.98140000000000005</v>
      </c>
      <c r="X1191">
        <v>1</v>
      </c>
      <c r="Y1191" s="8">
        <f t="shared" si="142"/>
        <v>1</v>
      </c>
      <c r="Z1191" s="10">
        <f>IFERROR(LOOKUP(H1191,{30,43,48,53,58,63,68,73,78,83,88,93,97},{42,47,52,57,62,67,72,77,82,87,92,99,100}),999)</f>
        <v>52</v>
      </c>
      <c r="AA1191" s="9">
        <f t="shared" si="143"/>
        <v>5.5555555555555554</v>
      </c>
      <c r="AB1191" s="9">
        <f>IFERROR(IF(I1191="AI",AA1191-VLOOKUP(Q1191,'PBT Tag Rates'!$A$6:$L$53,11,FALSE),AA1191-VLOOKUP(Q1191,'PBT Tag Rates'!$A$6:$L$53,12,FALSE)),0)</f>
        <v>5.5745080723682721</v>
      </c>
      <c r="AC1191" s="9">
        <f t="shared" si="144"/>
        <v>16.753414340817248</v>
      </c>
      <c r="AD1191" s="12" t="s">
        <v>676</v>
      </c>
      <c r="AE1191" s="8"/>
    </row>
    <row r="1192" spans="1:31" x14ac:dyDescent="0.25">
      <c r="A1192" t="s">
        <v>2078</v>
      </c>
      <c r="B1192" t="s">
        <v>4037</v>
      </c>
      <c r="C1192" t="s">
        <v>4038</v>
      </c>
      <c r="D1192" s="1">
        <v>45545</v>
      </c>
      <c r="E1192">
        <f t="shared" si="139"/>
        <v>18</v>
      </c>
      <c r="F1192" t="s">
        <v>14</v>
      </c>
      <c r="G1192">
        <v>770</v>
      </c>
      <c r="H1192">
        <f t="shared" si="138"/>
        <v>77</v>
      </c>
      <c r="I1192" t="s">
        <v>7</v>
      </c>
      <c r="J1192" t="s">
        <v>8</v>
      </c>
      <c r="K1192" t="s">
        <v>7035</v>
      </c>
      <c r="L1192" t="s">
        <v>8</v>
      </c>
      <c r="M1192" t="s">
        <v>14</v>
      </c>
      <c r="N1192" t="str">
        <f t="shared" si="140"/>
        <v>F</v>
      </c>
      <c r="O1192" t="s">
        <v>8060</v>
      </c>
      <c r="P1192" t="s">
        <v>8061</v>
      </c>
      <c r="Q1192" t="s">
        <v>476</v>
      </c>
      <c r="R1192">
        <v>4</v>
      </c>
      <c r="S1192">
        <f t="shared" si="141"/>
        <v>2020</v>
      </c>
      <c r="T1192" t="s">
        <v>12</v>
      </c>
      <c r="U1192">
        <v>1</v>
      </c>
      <c r="V1192" t="s">
        <v>742</v>
      </c>
      <c r="W1192">
        <f>VLOOKUP(Q1192,'PBT Tag Rates'!$A$6:$D$67,4,FALSE)</f>
        <v>0.98845608500000004</v>
      </c>
      <c r="X1192">
        <v>1</v>
      </c>
      <c r="Y1192" s="8">
        <f t="shared" si="142"/>
        <v>1</v>
      </c>
      <c r="Z1192" s="10">
        <f>IFERROR(LOOKUP(H1192,{30,43,48,53,58,63,68,73,78,83,88,93,97},{42,47,52,57,62,67,72,77,82,87,92,99,100}),999)</f>
        <v>77</v>
      </c>
      <c r="AA1192" s="9">
        <f t="shared" si="143"/>
        <v>5.5555555555555554</v>
      </c>
      <c r="AB1192" s="9">
        <f>IFERROR(IF(I1192="AI",AA1192-VLOOKUP(Q1192,'PBT Tag Rates'!$A$6:$L$53,11,FALSE),AA1192-VLOOKUP(Q1192,'PBT Tag Rates'!$A$6:$L$53,12,FALSE)),0)</f>
        <v>5.5672342888601314</v>
      </c>
      <c r="AC1192" s="9">
        <f t="shared" si="144"/>
        <v>16.731553988772674</v>
      </c>
      <c r="AD1192" s="12" t="s">
        <v>1969</v>
      </c>
      <c r="AE1192" s="8"/>
    </row>
    <row r="1193" spans="1:31" x14ac:dyDescent="0.25">
      <c r="A1193" t="s">
        <v>2078</v>
      </c>
      <c r="B1193" t="s">
        <v>4039</v>
      </c>
      <c r="C1193" t="s">
        <v>2029</v>
      </c>
      <c r="D1193" s="1">
        <v>45545</v>
      </c>
      <c r="E1193">
        <f t="shared" si="139"/>
        <v>18</v>
      </c>
      <c r="F1193" t="s">
        <v>14</v>
      </c>
      <c r="G1193">
        <v>850</v>
      </c>
      <c r="H1193">
        <f t="shared" si="138"/>
        <v>85</v>
      </c>
      <c r="I1193" t="s">
        <v>7</v>
      </c>
      <c r="J1193" t="s">
        <v>8</v>
      </c>
      <c r="K1193" t="s">
        <v>7036</v>
      </c>
      <c r="L1193" t="s">
        <v>8</v>
      </c>
      <c r="M1193" t="s">
        <v>14</v>
      </c>
      <c r="N1193" t="str">
        <f t="shared" si="140"/>
        <v>F</v>
      </c>
      <c r="O1193" t="s">
        <v>8</v>
      </c>
      <c r="P1193" t="s">
        <v>8</v>
      </c>
      <c r="Q1193" t="s">
        <v>11</v>
      </c>
      <c r="R1193" t="s">
        <v>8</v>
      </c>
      <c r="S1193" t="str">
        <f t="shared" si="141"/>
        <v>U</v>
      </c>
      <c r="T1193" t="s">
        <v>12</v>
      </c>
      <c r="U1193">
        <v>1</v>
      </c>
      <c r="V1193" t="s">
        <v>8</v>
      </c>
      <c r="W1193">
        <f>VLOOKUP(Q1193,'PBT Tag Rates'!$A$6:$D$67,4,FALSE)</f>
        <v>1</v>
      </c>
      <c r="X1193">
        <v>1</v>
      </c>
      <c r="Y1193" s="8">
        <f t="shared" si="142"/>
        <v>1</v>
      </c>
      <c r="Z1193" s="10">
        <f>IFERROR(LOOKUP(H1193,{30,43,48,53,58,63,68,73,78,83,88,93,97},{42,47,52,57,62,67,72,77,82,87,92,99,100}),999)</f>
        <v>87</v>
      </c>
      <c r="AA1193" s="9">
        <f t="shared" si="143"/>
        <v>5.5555555555555554</v>
      </c>
      <c r="AB1193" s="9">
        <f>IFERROR(IF(I1193="AI",AA1193-VLOOKUP(Q1193,'PBT Tag Rates'!$A$6:$L$53,11,FALSE),AA1193-VLOOKUP(Q1193,'PBT Tag Rates'!$A$6:$L$53,12,FALSE)),0)</f>
        <v>5.5142524290531805</v>
      </c>
      <c r="AC1193" s="9">
        <f t="shared" si="144"/>
        <v>16.572324324312643</v>
      </c>
      <c r="AD1193" s="12" t="s">
        <v>1970</v>
      </c>
      <c r="AE1193" s="8"/>
    </row>
    <row r="1194" spans="1:31" x14ac:dyDescent="0.25">
      <c r="A1194" t="s">
        <v>2078</v>
      </c>
      <c r="B1194" t="s">
        <v>4040</v>
      </c>
      <c r="C1194" t="s">
        <v>4041</v>
      </c>
      <c r="D1194" s="1">
        <v>45545</v>
      </c>
      <c r="E1194">
        <f t="shared" si="139"/>
        <v>18</v>
      </c>
      <c r="F1194" t="s">
        <v>6</v>
      </c>
      <c r="G1194">
        <v>630</v>
      </c>
      <c r="H1194">
        <f t="shared" si="138"/>
        <v>63</v>
      </c>
      <c r="I1194" t="s">
        <v>9</v>
      </c>
      <c r="J1194">
        <v>1</v>
      </c>
      <c r="K1194" t="s">
        <v>8</v>
      </c>
      <c r="L1194" t="s">
        <v>8</v>
      </c>
      <c r="M1194" t="s">
        <v>6</v>
      </c>
      <c r="N1194" t="str">
        <f t="shared" si="140"/>
        <v>M</v>
      </c>
      <c r="O1194" t="s">
        <v>8062</v>
      </c>
      <c r="P1194" t="s">
        <v>8063</v>
      </c>
      <c r="Q1194" t="s">
        <v>940</v>
      </c>
      <c r="R1194">
        <v>3</v>
      </c>
      <c r="S1194">
        <f t="shared" si="141"/>
        <v>2021</v>
      </c>
      <c r="T1194" t="s">
        <v>12</v>
      </c>
      <c r="U1194">
        <v>1</v>
      </c>
      <c r="V1194" t="s">
        <v>889</v>
      </c>
      <c r="W1194">
        <f>VLOOKUP(Q1194,'PBT Tag Rates'!$A$6:$D$67,4,FALSE)</f>
        <v>0.98140000000000005</v>
      </c>
      <c r="X1194">
        <v>1</v>
      </c>
      <c r="Y1194" s="8">
        <f t="shared" si="142"/>
        <v>1</v>
      </c>
      <c r="Z1194" s="10">
        <f>IFERROR(LOOKUP(H1194,{30,43,48,53,58,63,68,73,78,83,88,93,97},{42,47,52,57,62,67,72,77,82,87,92,99,100}),999)</f>
        <v>67</v>
      </c>
      <c r="AA1194" s="9">
        <f t="shared" si="143"/>
        <v>5.5555555555555554</v>
      </c>
      <c r="AB1194" s="9">
        <f>IFERROR(IF(I1194="AI",AA1194-VLOOKUP(Q1194,'PBT Tag Rates'!$A$6:$L$53,11,FALSE),AA1194-VLOOKUP(Q1194,'PBT Tag Rates'!$A$6:$L$53,12,FALSE)),0)</f>
        <v>5.5745080723682721</v>
      </c>
      <c r="AC1194" s="9">
        <f t="shared" si="144"/>
        <v>16.753414340817248</v>
      </c>
      <c r="AD1194" s="12" t="s">
        <v>1969</v>
      </c>
      <c r="AE1194" s="8"/>
    </row>
    <row r="1195" spans="1:31" x14ac:dyDescent="0.25">
      <c r="A1195" t="s">
        <v>2078</v>
      </c>
      <c r="B1195" t="s">
        <v>4042</v>
      </c>
      <c r="C1195" t="s">
        <v>4043</v>
      </c>
      <c r="D1195" s="1">
        <v>45545</v>
      </c>
      <c r="E1195">
        <f t="shared" si="139"/>
        <v>18</v>
      </c>
      <c r="F1195" t="s">
        <v>6</v>
      </c>
      <c r="G1195">
        <v>630</v>
      </c>
      <c r="H1195">
        <f t="shared" si="138"/>
        <v>63</v>
      </c>
      <c r="I1195" t="s">
        <v>7</v>
      </c>
      <c r="J1195" t="s">
        <v>8</v>
      </c>
      <c r="K1195" t="s">
        <v>8</v>
      </c>
      <c r="L1195" t="s">
        <v>8</v>
      </c>
      <c r="M1195" t="s">
        <v>6</v>
      </c>
      <c r="N1195" t="str">
        <f t="shared" si="140"/>
        <v>M</v>
      </c>
      <c r="O1195" t="s">
        <v>8</v>
      </c>
      <c r="P1195" t="s">
        <v>8</v>
      </c>
      <c r="Q1195" t="s">
        <v>11</v>
      </c>
      <c r="R1195" t="s">
        <v>8</v>
      </c>
      <c r="S1195" t="str">
        <f t="shared" si="141"/>
        <v>U</v>
      </c>
      <c r="T1195" t="s">
        <v>12</v>
      </c>
      <c r="U1195">
        <v>0.999999999999996</v>
      </c>
      <c r="V1195" t="s">
        <v>8</v>
      </c>
      <c r="W1195">
        <f>VLOOKUP(Q1195,'PBT Tag Rates'!$A$6:$D$67,4,FALSE)</f>
        <v>1</v>
      </c>
      <c r="X1195">
        <v>1</v>
      </c>
      <c r="Y1195" s="8">
        <f t="shared" si="142"/>
        <v>1</v>
      </c>
      <c r="Z1195" s="10">
        <f>IFERROR(LOOKUP(H1195,{30,43,48,53,58,63,68,73,78,83,88,93,97},{42,47,52,57,62,67,72,77,82,87,92,99,100}),999)</f>
        <v>67</v>
      </c>
      <c r="AA1195" s="9">
        <f t="shared" si="143"/>
        <v>5.5555555555555554</v>
      </c>
      <c r="AB1195" s="9">
        <f>IFERROR(IF(I1195="AI",AA1195-VLOOKUP(Q1195,'PBT Tag Rates'!$A$6:$L$53,11,FALSE),AA1195-VLOOKUP(Q1195,'PBT Tag Rates'!$A$6:$L$53,12,FALSE)),0)</f>
        <v>5.5142524290531805</v>
      </c>
      <c r="AC1195" s="9">
        <f t="shared" si="144"/>
        <v>16.572324324312643</v>
      </c>
      <c r="AD1195" s="12" t="s">
        <v>1970</v>
      </c>
      <c r="AE1195" s="8"/>
    </row>
    <row r="1196" spans="1:31" x14ac:dyDescent="0.25">
      <c r="A1196" t="s">
        <v>2078</v>
      </c>
      <c r="B1196" t="s">
        <v>4044</v>
      </c>
      <c r="C1196" t="s">
        <v>4045</v>
      </c>
      <c r="D1196" s="1">
        <v>45545</v>
      </c>
      <c r="E1196">
        <f t="shared" si="139"/>
        <v>18</v>
      </c>
      <c r="F1196" t="s">
        <v>6</v>
      </c>
      <c r="G1196">
        <v>730</v>
      </c>
      <c r="H1196">
        <f t="shared" si="138"/>
        <v>73</v>
      </c>
      <c r="I1196" t="s">
        <v>7</v>
      </c>
      <c r="J1196" t="s">
        <v>8</v>
      </c>
      <c r="K1196" t="s">
        <v>7037</v>
      </c>
      <c r="L1196" t="s">
        <v>8</v>
      </c>
      <c r="M1196" t="s">
        <v>6</v>
      </c>
      <c r="N1196" t="str">
        <f t="shared" si="140"/>
        <v>M</v>
      </c>
      <c r="O1196" t="s">
        <v>8064</v>
      </c>
      <c r="P1196" t="s">
        <v>8065</v>
      </c>
      <c r="Q1196" t="s">
        <v>476</v>
      </c>
      <c r="R1196">
        <v>4</v>
      </c>
      <c r="S1196">
        <f t="shared" si="141"/>
        <v>2020</v>
      </c>
      <c r="T1196" t="s">
        <v>12</v>
      </c>
      <c r="U1196">
        <v>0.999999999999997</v>
      </c>
      <c r="V1196" t="s">
        <v>742</v>
      </c>
      <c r="W1196">
        <f>VLOOKUP(Q1196,'PBT Tag Rates'!$A$6:$D$67,4,FALSE)</f>
        <v>0.98845608500000004</v>
      </c>
      <c r="X1196">
        <v>1</v>
      </c>
      <c r="Y1196" s="8">
        <f t="shared" si="142"/>
        <v>1.0058139534883721</v>
      </c>
      <c r="Z1196" s="10">
        <f>IFERROR(LOOKUP(H1196,{30,43,48,53,58,63,68,73,78,83,88,93,97},{42,47,52,57,62,67,72,77,82,87,92,99,100}),999)</f>
        <v>77</v>
      </c>
      <c r="AA1196" s="9">
        <f t="shared" si="143"/>
        <v>5.5878552971576232</v>
      </c>
      <c r="AB1196" s="9">
        <f>IFERROR(IF(I1196="AI",AA1196-VLOOKUP(Q1196,'PBT Tag Rates'!$A$6:$L$53,11,FALSE),AA1196-VLOOKUP(Q1196,'PBT Tag Rates'!$A$6:$L$53,12,FALSE)),0)</f>
        <v>5.5995340304621992</v>
      </c>
      <c r="AC1196" s="9">
        <f t="shared" si="144"/>
        <v>16.828626402541893</v>
      </c>
      <c r="AD1196" s="12" t="s">
        <v>1969</v>
      </c>
      <c r="AE1196" s="8"/>
    </row>
    <row r="1197" spans="1:31" x14ac:dyDescent="0.25">
      <c r="A1197" t="s">
        <v>2078</v>
      </c>
      <c r="B1197" t="s">
        <v>4046</v>
      </c>
      <c r="C1197" t="s">
        <v>496</v>
      </c>
      <c r="D1197" s="1">
        <v>45545</v>
      </c>
      <c r="E1197">
        <f t="shared" si="139"/>
        <v>18</v>
      </c>
      <c r="F1197" t="s">
        <v>6</v>
      </c>
      <c r="G1197">
        <v>670</v>
      </c>
      <c r="H1197">
        <f t="shared" si="138"/>
        <v>67</v>
      </c>
      <c r="I1197" t="s">
        <v>9</v>
      </c>
      <c r="J1197">
        <v>1</v>
      </c>
      <c r="K1197" t="s">
        <v>8</v>
      </c>
      <c r="L1197" t="s">
        <v>8</v>
      </c>
      <c r="M1197" t="s">
        <v>6</v>
      </c>
      <c r="N1197" t="str">
        <f t="shared" si="140"/>
        <v>M</v>
      </c>
      <c r="O1197" t="s">
        <v>8066</v>
      </c>
      <c r="P1197" t="s">
        <v>8067</v>
      </c>
      <c r="Q1197" t="s">
        <v>940</v>
      </c>
      <c r="R1197">
        <v>3</v>
      </c>
      <c r="S1197">
        <f t="shared" si="141"/>
        <v>2021</v>
      </c>
      <c r="T1197" t="s">
        <v>12</v>
      </c>
      <c r="U1197">
        <v>0.999999999999999</v>
      </c>
      <c r="V1197" t="s">
        <v>892</v>
      </c>
      <c r="W1197">
        <f>VLOOKUP(Q1197,'PBT Tag Rates'!$A$6:$D$67,4,FALSE)</f>
        <v>0.98140000000000005</v>
      </c>
      <c r="X1197">
        <v>1</v>
      </c>
      <c r="Y1197" s="8">
        <f t="shared" si="142"/>
        <v>1</v>
      </c>
      <c r="Z1197" s="10">
        <f>IFERROR(LOOKUP(H1197,{30,43,48,53,58,63,68,73,78,83,88,93,97},{42,47,52,57,62,67,72,77,82,87,92,99,100}),999)</f>
        <v>67</v>
      </c>
      <c r="AA1197" s="9">
        <f t="shared" si="143"/>
        <v>5.5555555555555554</v>
      </c>
      <c r="AB1197" s="9">
        <f>IFERROR(IF(I1197="AI",AA1197-VLOOKUP(Q1197,'PBT Tag Rates'!$A$6:$L$53,11,FALSE),AA1197-VLOOKUP(Q1197,'PBT Tag Rates'!$A$6:$L$53,12,FALSE)),0)</f>
        <v>5.5745080723682721</v>
      </c>
      <c r="AC1197" s="9">
        <f t="shared" si="144"/>
        <v>16.753414340817248</v>
      </c>
      <c r="AD1197" s="12" t="s">
        <v>1969</v>
      </c>
      <c r="AE1197" s="8"/>
    </row>
    <row r="1198" spans="1:31" x14ac:dyDescent="0.25">
      <c r="A1198" t="s">
        <v>2078</v>
      </c>
      <c r="B1198" t="s">
        <v>4047</v>
      </c>
      <c r="C1198" t="s">
        <v>497</v>
      </c>
      <c r="D1198" s="1">
        <v>45545</v>
      </c>
      <c r="E1198">
        <f t="shared" si="139"/>
        <v>18</v>
      </c>
      <c r="F1198" t="s">
        <v>6</v>
      </c>
      <c r="G1198">
        <v>650</v>
      </c>
      <c r="H1198">
        <f t="shared" si="138"/>
        <v>65</v>
      </c>
      <c r="I1198" t="s">
        <v>7</v>
      </c>
      <c r="J1198" t="s">
        <v>8</v>
      </c>
      <c r="K1198" t="s">
        <v>8</v>
      </c>
      <c r="L1198" t="s">
        <v>8</v>
      </c>
      <c r="M1198" t="s">
        <v>6</v>
      </c>
      <c r="N1198" t="str">
        <f t="shared" si="140"/>
        <v>M</v>
      </c>
      <c r="O1198" t="s">
        <v>1846</v>
      </c>
      <c r="P1198" t="s">
        <v>1847</v>
      </c>
      <c r="Q1198" t="s">
        <v>940</v>
      </c>
      <c r="R1198">
        <v>3</v>
      </c>
      <c r="S1198">
        <f t="shared" si="141"/>
        <v>2021</v>
      </c>
      <c r="T1198" t="s">
        <v>12</v>
      </c>
      <c r="U1198">
        <v>1</v>
      </c>
      <c r="V1198" t="s">
        <v>893</v>
      </c>
      <c r="W1198">
        <f>VLOOKUP(Q1198,'PBT Tag Rates'!$A$6:$D$67,4,FALSE)</f>
        <v>0.98140000000000005</v>
      </c>
      <c r="X1198">
        <v>1</v>
      </c>
      <c r="Y1198" s="8">
        <f t="shared" si="142"/>
        <v>1</v>
      </c>
      <c r="Z1198" s="10">
        <f>IFERROR(LOOKUP(H1198,{30,43,48,53,58,63,68,73,78,83,88,93,97},{42,47,52,57,62,67,72,77,82,87,92,99,100}),999)</f>
        <v>67</v>
      </c>
      <c r="AA1198" s="9">
        <f t="shared" si="143"/>
        <v>5.5555555555555554</v>
      </c>
      <c r="AB1198" s="9">
        <f>IFERROR(IF(I1198="AI",AA1198-VLOOKUP(Q1198,'PBT Tag Rates'!$A$6:$L$53,11,FALSE),AA1198-VLOOKUP(Q1198,'PBT Tag Rates'!$A$6:$L$53,12,FALSE)),0)</f>
        <v>5.5745080723682721</v>
      </c>
      <c r="AC1198" s="9">
        <f t="shared" si="144"/>
        <v>16.753414340817248</v>
      </c>
      <c r="AD1198" s="12" t="s">
        <v>1969</v>
      </c>
      <c r="AE1198" s="8"/>
    </row>
    <row r="1199" spans="1:31" x14ac:dyDescent="0.25">
      <c r="A1199" t="s">
        <v>2078</v>
      </c>
      <c r="B1199" t="s">
        <v>4048</v>
      </c>
      <c r="C1199" t="s">
        <v>4049</v>
      </c>
      <c r="D1199" s="1">
        <v>45545</v>
      </c>
      <c r="E1199">
        <f t="shared" si="139"/>
        <v>18</v>
      </c>
      <c r="F1199" t="s">
        <v>14</v>
      </c>
      <c r="G1199">
        <v>800</v>
      </c>
      <c r="H1199">
        <f t="shared" si="138"/>
        <v>80</v>
      </c>
      <c r="I1199" t="s">
        <v>7</v>
      </c>
      <c r="J1199" t="s">
        <v>8</v>
      </c>
      <c r="K1199" t="s">
        <v>7038</v>
      </c>
      <c r="L1199" t="s">
        <v>8</v>
      </c>
      <c r="M1199" t="s">
        <v>14</v>
      </c>
      <c r="N1199" t="str">
        <f t="shared" si="140"/>
        <v>F</v>
      </c>
      <c r="O1199" t="s">
        <v>1455</v>
      </c>
      <c r="P1199" t="s">
        <v>8068</v>
      </c>
      <c r="Q1199" t="s">
        <v>476</v>
      </c>
      <c r="R1199">
        <v>4</v>
      </c>
      <c r="S1199">
        <f t="shared" si="141"/>
        <v>2020</v>
      </c>
      <c r="T1199" t="s">
        <v>12</v>
      </c>
      <c r="U1199">
        <v>1</v>
      </c>
      <c r="V1199" t="s">
        <v>741</v>
      </c>
      <c r="W1199">
        <f>VLOOKUP(Q1199,'PBT Tag Rates'!$A$6:$D$67,4,FALSE)</f>
        <v>0.98845608500000004</v>
      </c>
      <c r="X1199">
        <v>1</v>
      </c>
      <c r="Y1199" s="8">
        <f t="shared" si="142"/>
        <v>1</v>
      </c>
      <c r="Z1199" s="10">
        <f>IFERROR(LOOKUP(H1199,{30,43,48,53,58,63,68,73,78,83,88,93,97},{42,47,52,57,62,67,72,77,82,87,92,99,100}),999)</f>
        <v>82</v>
      </c>
      <c r="AA1199" s="9">
        <f t="shared" si="143"/>
        <v>5.5555555555555554</v>
      </c>
      <c r="AB1199" s="9">
        <f>IFERROR(IF(I1199="AI",AA1199-VLOOKUP(Q1199,'PBT Tag Rates'!$A$6:$L$53,11,FALSE),AA1199-VLOOKUP(Q1199,'PBT Tag Rates'!$A$6:$L$53,12,FALSE)),0)</f>
        <v>5.5672342888601314</v>
      </c>
      <c r="AC1199" s="9">
        <f t="shared" si="144"/>
        <v>16.731553988772674</v>
      </c>
      <c r="AD1199" s="12" t="s">
        <v>1969</v>
      </c>
      <c r="AE1199" s="8"/>
    </row>
    <row r="1200" spans="1:31" x14ac:dyDescent="0.25">
      <c r="A1200" t="s">
        <v>2078</v>
      </c>
      <c r="B1200" t="s">
        <v>4050</v>
      </c>
      <c r="C1200" t="s">
        <v>4051</v>
      </c>
      <c r="D1200" s="1">
        <v>45545</v>
      </c>
      <c r="E1200">
        <f t="shared" si="139"/>
        <v>18</v>
      </c>
      <c r="F1200" t="s">
        <v>6</v>
      </c>
      <c r="G1200">
        <v>670</v>
      </c>
      <c r="H1200">
        <f t="shared" si="138"/>
        <v>67</v>
      </c>
      <c r="I1200" t="s">
        <v>9</v>
      </c>
      <c r="J1200">
        <v>1</v>
      </c>
      <c r="K1200" t="s">
        <v>8</v>
      </c>
      <c r="L1200" t="s">
        <v>8</v>
      </c>
      <c r="M1200" t="s">
        <v>6</v>
      </c>
      <c r="N1200" t="str">
        <f t="shared" si="140"/>
        <v>M</v>
      </c>
      <c r="O1200" t="s">
        <v>7521</v>
      </c>
      <c r="P1200" t="s">
        <v>8069</v>
      </c>
      <c r="Q1200" t="s">
        <v>295</v>
      </c>
      <c r="R1200">
        <v>4</v>
      </c>
      <c r="S1200">
        <f t="shared" si="141"/>
        <v>2020</v>
      </c>
      <c r="T1200" t="s">
        <v>12</v>
      </c>
      <c r="U1200">
        <v>1</v>
      </c>
      <c r="V1200" t="s">
        <v>889</v>
      </c>
      <c r="W1200">
        <f>VLOOKUP(Q1200,'PBT Tag Rates'!$A$6:$D$67,4,FALSE)</f>
        <v>0.98961045999999997</v>
      </c>
      <c r="X1200">
        <v>1</v>
      </c>
      <c r="Y1200" s="8">
        <f t="shared" si="142"/>
        <v>1</v>
      </c>
      <c r="Z1200" s="10">
        <f>IFERROR(LOOKUP(H1200,{30,43,48,53,58,63,68,73,78,83,88,93,97},{42,47,52,57,62,67,72,77,82,87,92,99,100}),999)</f>
        <v>67</v>
      </c>
      <c r="AA1200" s="9">
        <f t="shared" si="143"/>
        <v>5.5555555555555554</v>
      </c>
      <c r="AB1200" s="9">
        <f>IFERROR(IF(I1200="AI",AA1200-VLOOKUP(Q1200,'PBT Tag Rates'!$A$6:$L$53,11,FALSE),AA1200-VLOOKUP(Q1200,'PBT Tag Rates'!$A$6:$L$53,12,FALSE)),0)</f>
        <v>5.5660541713442369</v>
      </c>
      <c r="AC1200" s="9">
        <f t="shared" si="144"/>
        <v>16.728007308517132</v>
      </c>
      <c r="AD1200" s="12" t="s">
        <v>1969</v>
      </c>
      <c r="AE1200" s="8"/>
    </row>
    <row r="1201" spans="1:31" x14ac:dyDescent="0.25">
      <c r="A1201" t="s">
        <v>2078</v>
      </c>
      <c r="B1201" t="s">
        <v>4052</v>
      </c>
      <c r="C1201" t="s">
        <v>4053</v>
      </c>
      <c r="D1201" s="1">
        <v>45545</v>
      </c>
      <c r="E1201">
        <f t="shared" si="139"/>
        <v>18</v>
      </c>
      <c r="F1201" t="s">
        <v>6</v>
      </c>
      <c r="G1201">
        <v>640</v>
      </c>
      <c r="H1201">
        <f t="shared" si="138"/>
        <v>64</v>
      </c>
      <c r="I1201" t="s">
        <v>7</v>
      </c>
      <c r="J1201" t="s">
        <v>8</v>
      </c>
      <c r="K1201" t="s">
        <v>8</v>
      </c>
      <c r="L1201" t="s">
        <v>8</v>
      </c>
      <c r="M1201" t="s">
        <v>6</v>
      </c>
      <c r="N1201" t="str">
        <f t="shared" si="140"/>
        <v>M</v>
      </c>
      <c r="O1201" t="s">
        <v>8070</v>
      </c>
      <c r="P1201" t="s">
        <v>8071</v>
      </c>
      <c r="Q1201" t="s">
        <v>1610</v>
      </c>
      <c r="R1201">
        <v>3</v>
      </c>
      <c r="S1201">
        <f t="shared" si="141"/>
        <v>2021</v>
      </c>
      <c r="T1201" t="s">
        <v>12</v>
      </c>
      <c r="U1201">
        <v>0.999999999999995</v>
      </c>
      <c r="V1201" t="s">
        <v>743</v>
      </c>
      <c r="W1201">
        <f>VLOOKUP(Q1201,'PBT Tag Rates'!$A$6:$D$67,4,FALSE)</f>
        <v>0.98260000000000003</v>
      </c>
      <c r="X1201">
        <v>1</v>
      </c>
      <c r="Y1201" s="8">
        <f t="shared" si="142"/>
        <v>1</v>
      </c>
      <c r="Z1201" s="10">
        <f>IFERROR(LOOKUP(H1201,{30,43,48,53,58,63,68,73,78,83,88,93,97},{42,47,52,57,62,67,72,77,82,87,92,99,100}),999)</f>
        <v>67</v>
      </c>
      <c r="AA1201" s="9">
        <f t="shared" si="143"/>
        <v>5.5555555555555554</v>
      </c>
      <c r="AB1201" s="9">
        <f>IFERROR(IF(I1201="AI",AA1201-VLOOKUP(Q1201,'PBT Tag Rates'!$A$6:$L$53,11,FALSE),AA1201-VLOOKUP(Q1201,'PBT Tag Rates'!$A$6:$L$53,12,FALSE)),0)</f>
        <v>5.5732636768663637</v>
      </c>
      <c r="AC1201" s="9">
        <f t="shared" si="144"/>
        <v>16.749674481949583</v>
      </c>
      <c r="AD1201" s="12" t="s">
        <v>1969</v>
      </c>
      <c r="AE1201" s="8"/>
    </row>
    <row r="1202" spans="1:31" x14ac:dyDescent="0.25">
      <c r="A1202" t="s">
        <v>2078</v>
      </c>
      <c r="B1202" t="s">
        <v>4054</v>
      </c>
      <c r="C1202" t="s">
        <v>4055</v>
      </c>
      <c r="D1202" s="1">
        <v>45545</v>
      </c>
      <c r="E1202">
        <f t="shared" si="139"/>
        <v>18</v>
      </c>
      <c r="F1202" t="s">
        <v>14</v>
      </c>
      <c r="G1202">
        <v>680</v>
      </c>
      <c r="H1202">
        <f t="shared" si="138"/>
        <v>68</v>
      </c>
      <c r="I1202" t="s">
        <v>9</v>
      </c>
      <c r="J1202">
        <v>1</v>
      </c>
      <c r="K1202" t="s">
        <v>8</v>
      </c>
      <c r="L1202" t="s">
        <v>8</v>
      </c>
      <c r="M1202" t="s">
        <v>14</v>
      </c>
      <c r="N1202" t="str">
        <f t="shared" si="140"/>
        <v>F</v>
      </c>
      <c r="O1202" t="s">
        <v>8072</v>
      </c>
      <c r="P1202" t="s">
        <v>8073</v>
      </c>
      <c r="Q1202" t="s">
        <v>940</v>
      </c>
      <c r="R1202">
        <v>3</v>
      </c>
      <c r="S1202">
        <f t="shared" si="141"/>
        <v>2021</v>
      </c>
      <c r="T1202" t="s">
        <v>12</v>
      </c>
      <c r="U1202">
        <v>1</v>
      </c>
      <c r="V1202" t="s">
        <v>889</v>
      </c>
      <c r="W1202">
        <f>VLOOKUP(Q1202,'PBT Tag Rates'!$A$6:$D$67,4,FALSE)</f>
        <v>0.98140000000000005</v>
      </c>
      <c r="X1202">
        <v>1</v>
      </c>
      <c r="Y1202" s="8">
        <f t="shared" si="142"/>
        <v>1.0069930069930071</v>
      </c>
      <c r="Z1202" s="10">
        <f>IFERROR(LOOKUP(H1202,{30,43,48,53,58,63,68,73,78,83,88,93,97},{42,47,52,57,62,67,72,77,82,87,92,99,100}),999)</f>
        <v>72</v>
      </c>
      <c r="AA1202" s="9">
        <f t="shared" si="143"/>
        <v>5.594405594405595</v>
      </c>
      <c r="AB1202" s="9">
        <f>IFERROR(IF(I1202="AI",AA1202-VLOOKUP(Q1202,'PBT Tag Rates'!$A$6:$L$53,11,FALSE),AA1202-VLOOKUP(Q1202,'PBT Tag Rates'!$A$6:$L$53,12,FALSE)),0)</f>
        <v>5.6133581112183117</v>
      </c>
      <c r="AC1202" s="9">
        <f t="shared" si="144"/>
        <v>16.870172768567635</v>
      </c>
      <c r="AD1202" s="12" t="s">
        <v>1969</v>
      </c>
      <c r="AE1202" s="8"/>
    </row>
    <row r="1203" spans="1:31" x14ac:dyDescent="0.25">
      <c r="A1203" t="s">
        <v>2078</v>
      </c>
      <c r="B1203" t="s">
        <v>4056</v>
      </c>
      <c r="C1203" t="s">
        <v>4057</v>
      </c>
      <c r="D1203" s="1">
        <v>45545</v>
      </c>
      <c r="E1203">
        <f t="shared" si="139"/>
        <v>18</v>
      </c>
      <c r="F1203" t="s">
        <v>14</v>
      </c>
      <c r="G1203">
        <v>730</v>
      </c>
      <c r="H1203">
        <f t="shared" si="138"/>
        <v>73</v>
      </c>
      <c r="I1203" t="s">
        <v>7</v>
      </c>
      <c r="J1203" t="s">
        <v>8</v>
      </c>
      <c r="K1203" t="s">
        <v>7039</v>
      </c>
      <c r="L1203" t="s">
        <v>8</v>
      </c>
      <c r="M1203" t="s">
        <v>14</v>
      </c>
      <c r="N1203" t="str">
        <f t="shared" si="140"/>
        <v>F</v>
      </c>
      <c r="O1203" t="s">
        <v>8074</v>
      </c>
      <c r="P1203" t="s">
        <v>8075</v>
      </c>
      <c r="Q1203" t="s">
        <v>940</v>
      </c>
      <c r="R1203">
        <v>3</v>
      </c>
      <c r="S1203">
        <f t="shared" si="141"/>
        <v>2021</v>
      </c>
      <c r="T1203" t="s">
        <v>12</v>
      </c>
      <c r="U1203">
        <v>0.999999999999998</v>
      </c>
      <c r="V1203" t="s">
        <v>893</v>
      </c>
      <c r="W1203">
        <f>VLOOKUP(Q1203,'PBT Tag Rates'!$A$6:$D$67,4,FALSE)</f>
        <v>0.98140000000000005</v>
      </c>
      <c r="X1203">
        <v>1</v>
      </c>
      <c r="Y1203" s="8">
        <f t="shared" si="142"/>
        <v>1</v>
      </c>
      <c r="Z1203" s="10">
        <f>IFERROR(LOOKUP(H1203,{30,43,48,53,58,63,68,73,78,83,88,93,97},{42,47,52,57,62,67,72,77,82,87,92,99,100}),999)</f>
        <v>77</v>
      </c>
      <c r="AA1203" s="9">
        <f t="shared" si="143"/>
        <v>5.5555555555555554</v>
      </c>
      <c r="AB1203" s="9">
        <f>IFERROR(IF(I1203="AI",AA1203-VLOOKUP(Q1203,'PBT Tag Rates'!$A$6:$L$53,11,FALSE),AA1203-VLOOKUP(Q1203,'PBT Tag Rates'!$A$6:$L$53,12,FALSE)),0)</f>
        <v>5.5745080723682721</v>
      </c>
      <c r="AC1203" s="9">
        <f t="shared" si="144"/>
        <v>16.753414340817248</v>
      </c>
      <c r="AD1203" s="12" t="s">
        <v>1969</v>
      </c>
      <c r="AE1203" s="8"/>
    </row>
    <row r="1204" spans="1:31" x14ac:dyDescent="0.25">
      <c r="A1204" t="s">
        <v>2078</v>
      </c>
      <c r="B1204" t="s">
        <v>4058</v>
      </c>
      <c r="C1204" t="s">
        <v>4059</v>
      </c>
      <c r="D1204" s="1">
        <v>45545</v>
      </c>
      <c r="E1204">
        <f t="shared" si="139"/>
        <v>18</v>
      </c>
      <c r="F1204" t="s">
        <v>6</v>
      </c>
      <c r="G1204">
        <v>500</v>
      </c>
      <c r="H1204">
        <f t="shared" si="138"/>
        <v>50</v>
      </c>
      <c r="I1204" t="s">
        <v>9</v>
      </c>
      <c r="J1204">
        <v>1</v>
      </c>
      <c r="K1204" t="s">
        <v>8</v>
      </c>
      <c r="L1204" t="s">
        <v>8</v>
      </c>
      <c r="M1204" t="s">
        <v>6</v>
      </c>
      <c r="N1204" t="str">
        <f t="shared" si="140"/>
        <v>M</v>
      </c>
      <c r="O1204" t="s">
        <v>8076</v>
      </c>
      <c r="P1204" t="s">
        <v>8077</v>
      </c>
      <c r="Q1204" t="s">
        <v>7200</v>
      </c>
      <c r="R1204">
        <v>2</v>
      </c>
      <c r="S1204">
        <f t="shared" si="141"/>
        <v>2022</v>
      </c>
      <c r="T1204" t="s">
        <v>12</v>
      </c>
      <c r="U1204">
        <v>0.999999999999999</v>
      </c>
      <c r="V1204" t="s">
        <v>893</v>
      </c>
      <c r="W1204">
        <f>VLOOKUP(Q1204,'PBT Tag Rates'!$A$6:$D$67,4,FALSE)</f>
        <v>0.98</v>
      </c>
      <c r="X1204">
        <v>1</v>
      </c>
      <c r="Y1204" s="8">
        <f t="shared" si="142"/>
        <v>1</v>
      </c>
      <c r="Z1204" s="10">
        <f>IFERROR(LOOKUP(H1204,{30,43,48,53,58,63,68,73,78,83,88,93,97},{42,47,52,57,62,67,72,77,82,87,92,99,100}),999)</f>
        <v>52</v>
      </c>
      <c r="AA1204" s="9">
        <f t="shared" si="143"/>
        <v>5.5555555555555554</v>
      </c>
      <c r="AB1204" s="9">
        <f>IFERROR(IF(I1204="AI",AA1204-VLOOKUP(Q1204,'PBT Tag Rates'!$A$6:$L$53,11,FALSE),AA1204-VLOOKUP(Q1204,'PBT Tag Rates'!$A$6:$L$53,12,FALSE)),0)</f>
        <v>5.5759637188208613</v>
      </c>
      <c r="AC1204" s="9">
        <f t="shared" si="144"/>
        <v>16.757789085249826</v>
      </c>
      <c r="AD1204" s="12" t="s">
        <v>1969</v>
      </c>
      <c r="AE1204" s="8"/>
    </row>
    <row r="1205" spans="1:31" x14ac:dyDescent="0.25">
      <c r="A1205" t="s">
        <v>2078</v>
      </c>
      <c r="B1205" t="s">
        <v>4060</v>
      </c>
      <c r="C1205" t="s">
        <v>4061</v>
      </c>
      <c r="D1205" s="1">
        <v>45545</v>
      </c>
      <c r="E1205">
        <f t="shared" si="139"/>
        <v>18</v>
      </c>
      <c r="F1205" t="s">
        <v>6</v>
      </c>
      <c r="G1205">
        <v>480</v>
      </c>
      <c r="H1205">
        <f t="shared" si="138"/>
        <v>48</v>
      </c>
      <c r="I1205" t="s">
        <v>7</v>
      </c>
      <c r="J1205" t="s">
        <v>8</v>
      </c>
      <c r="K1205" t="s">
        <v>8</v>
      </c>
      <c r="L1205" t="s">
        <v>8</v>
      </c>
      <c r="M1205" t="s">
        <v>6</v>
      </c>
      <c r="N1205" t="str">
        <f t="shared" si="140"/>
        <v>M</v>
      </c>
      <c r="O1205" t="s">
        <v>8078</v>
      </c>
      <c r="P1205" t="s">
        <v>8079</v>
      </c>
      <c r="Q1205" t="s">
        <v>7200</v>
      </c>
      <c r="R1205">
        <v>2</v>
      </c>
      <c r="S1205">
        <f t="shared" si="141"/>
        <v>2022</v>
      </c>
      <c r="T1205" t="s">
        <v>12</v>
      </c>
      <c r="U1205">
        <v>0.999999999999997</v>
      </c>
      <c r="V1205" t="s">
        <v>893</v>
      </c>
      <c r="W1205">
        <f>VLOOKUP(Q1205,'PBT Tag Rates'!$A$6:$D$67,4,FALSE)</f>
        <v>0.98</v>
      </c>
      <c r="X1205">
        <v>1</v>
      </c>
      <c r="Y1205" s="8">
        <f t="shared" si="142"/>
        <v>1</v>
      </c>
      <c r="Z1205" s="10">
        <f>IFERROR(LOOKUP(H1205,{30,43,48,53,58,63,68,73,78,83,88,93,97},{42,47,52,57,62,67,72,77,82,87,92,99,100}),999)</f>
        <v>52</v>
      </c>
      <c r="AA1205" s="9">
        <f t="shared" si="143"/>
        <v>5.5555555555555554</v>
      </c>
      <c r="AB1205" s="9">
        <f>IFERROR(IF(I1205="AI",AA1205-VLOOKUP(Q1205,'PBT Tag Rates'!$A$6:$L$53,11,FALSE),AA1205-VLOOKUP(Q1205,'PBT Tag Rates'!$A$6:$L$53,12,FALSE)),0)</f>
        <v>5.5759637188208613</v>
      </c>
      <c r="AC1205" s="9">
        <f t="shared" si="144"/>
        <v>16.757789085249826</v>
      </c>
      <c r="AD1205" s="12" t="s">
        <v>1969</v>
      </c>
      <c r="AE1205" s="8"/>
    </row>
    <row r="1206" spans="1:31" x14ac:dyDescent="0.25">
      <c r="A1206" t="s">
        <v>2078</v>
      </c>
      <c r="B1206" t="s">
        <v>4062</v>
      </c>
      <c r="C1206" t="s">
        <v>4063</v>
      </c>
      <c r="D1206" s="1">
        <v>45545</v>
      </c>
      <c r="E1206">
        <f t="shared" si="139"/>
        <v>18</v>
      </c>
      <c r="F1206" t="s">
        <v>6</v>
      </c>
      <c r="G1206">
        <v>660</v>
      </c>
      <c r="H1206">
        <f t="shared" si="138"/>
        <v>66</v>
      </c>
      <c r="I1206" t="s">
        <v>7</v>
      </c>
      <c r="J1206" t="s">
        <v>8</v>
      </c>
      <c r="K1206" t="s">
        <v>8</v>
      </c>
      <c r="L1206" t="s">
        <v>8</v>
      </c>
      <c r="M1206" t="s">
        <v>6</v>
      </c>
      <c r="N1206" t="str">
        <f t="shared" si="140"/>
        <v>M</v>
      </c>
      <c r="O1206" t="s">
        <v>1329</v>
      </c>
      <c r="P1206" t="s">
        <v>1648</v>
      </c>
      <c r="Q1206" t="s">
        <v>940</v>
      </c>
      <c r="R1206">
        <v>3</v>
      </c>
      <c r="S1206">
        <f t="shared" si="141"/>
        <v>2021</v>
      </c>
      <c r="T1206" t="s">
        <v>12</v>
      </c>
      <c r="U1206">
        <v>1</v>
      </c>
      <c r="V1206" t="s">
        <v>886</v>
      </c>
      <c r="W1206">
        <f>VLOOKUP(Q1206,'PBT Tag Rates'!$A$6:$D$67,4,FALSE)</f>
        <v>0.98140000000000005</v>
      </c>
      <c r="X1206">
        <v>1</v>
      </c>
      <c r="Y1206" s="8">
        <f t="shared" si="142"/>
        <v>1</v>
      </c>
      <c r="Z1206" s="10">
        <f>IFERROR(LOOKUP(H1206,{30,43,48,53,58,63,68,73,78,83,88,93,97},{42,47,52,57,62,67,72,77,82,87,92,99,100}),999)</f>
        <v>67</v>
      </c>
      <c r="AA1206" s="9">
        <f t="shared" si="143"/>
        <v>5.5555555555555554</v>
      </c>
      <c r="AB1206" s="9">
        <f>IFERROR(IF(I1206="AI",AA1206-VLOOKUP(Q1206,'PBT Tag Rates'!$A$6:$L$53,11,FALSE),AA1206-VLOOKUP(Q1206,'PBT Tag Rates'!$A$6:$L$53,12,FALSE)),0)</f>
        <v>5.5745080723682721</v>
      </c>
      <c r="AC1206" s="9">
        <f t="shared" si="144"/>
        <v>16.753414340817248</v>
      </c>
      <c r="AD1206" s="12" t="s">
        <v>1969</v>
      </c>
      <c r="AE1206" s="8"/>
    </row>
    <row r="1207" spans="1:31" x14ac:dyDescent="0.25">
      <c r="A1207" t="s">
        <v>2078</v>
      </c>
      <c r="B1207" t="s">
        <v>4064</v>
      </c>
      <c r="C1207" t="s">
        <v>4065</v>
      </c>
      <c r="D1207" s="1">
        <v>45545</v>
      </c>
      <c r="E1207">
        <f t="shared" si="139"/>
        <v>18</v>
      </c>
      <c r="F1207" t="s">
        <v>14</v>
      </c>
      <c r="G1207">
        <v>760</v>
      </c>
      <c r="H1207">
        <f t="shared" ref="H1207:H1270" si="145">G1207/10</f>
        <v>76</v>
      </c>
      <c r="I1207" t="s">
        <v>7</v>
      </c>
      <c r="J1207" t="s">
        <v>8</v>
      </c>
      <c r="K1207" t="s">
        <v>7040</v>
      </c>
      <c r="L1207" t="s">
        <v>8</v>
      </c>
      <c r="M1207" t="s">
        <v>14</v>
      </c>
      <c r="N1207" t="str">
        <f t="shared" si="140"/>
        <v>F</v>
      </c>
      <c r="O1207" t="s">
        <v>7855</v>
      </c>
      <c r="P1207" t="s">
        <v>7856</v>
      </c>
      <c r="Q1207" t="s">
        <v>295</v>
      </c>
      <c r="R1207">
        <v>4</v>
      </c>
      <c r="S1207">
        <f t="shared" si="141"/>
        <v>2020</v>
      </c>
      <c r="T1207" t="s">
        <v>12</v>
      </c>
      <c r="U1207">
        <v>1</v>
      </c>
      <c r="V1207" t="s">
        <v>886</v>
      </c>
      <c r="W1207">
        <f>VLOOKUP(Q1207,'PBT Tag Rates'!$A$6:$D$67,4,FALSE)</f>
        <v>0.98961045999999997</v>
      </c>
      <c r="X1207">
        <v>1</v>
      </c>
      <c r="Y1207" s="8">
        <f t="shared" si="142"/>
        <v>1</v>
      </c>
      <c r="Z1207" s="10">
        <f>IFERROR(LOOKUP(H1207,{30,43,48,53,58,63,68,73,78,83,88,93,97},{42,47,52,57,62,67,72,77,82,87,92,99,100}),999)</f>
        <v>77</v>
      </c>
      <c r="AA1207" s="9">
        <f t="shared" si="143"/>
        <v>5.5555555555555554</v>
      </c>
      <c r="AB1207" s="9">
        <f>IFERROR(IF(I1207="AI",AA1207-VLOOKUP(Q1207,'PBT Tag Rates'!$A$6:$L$53,11,FALSE),AA1207-VLOOKUP(Q1207,'PBT Tag Rates'!$A$6:$L$53,12,FALSE)),0)</f>
        <v>5.5660541713442369</v>
      </c>
      <c r="AC1207" s="9">
        <f t="shared" si="144"/>
        <v>16.728007308517132</v>
      </c>
      <c r="AD1207" s="12" t="s">
        <v>1969</v>
      </c>
      <c r="AE1207" s="8"/>
    </row>
    <row r="1208" spans="1:31" x14ac:dyDescent="0.25">
      <c r="A1208" t="s">
        <v>2078</v>
      </c>
      <c r="B1208" t="s">
        <v>4066</v>
      </c>
      <c r="C1208" t="s">
        <v>4067</v>
      </c>
      <c r="D1208" s="1">
        <v>45545</v>
      </c>
      <c r="E1208">
        <f t="shared" si="139"/>
        <v>18</v>
      </c>
      <c r="F1208" t="s">
        <v>14</v>
      </c>
      <c r="G1208">
        <v>650</v>
      </c>
      <c r="H1208">
        <f t="shared" si="145"/>
        <v>65</v>
      </c>
      <c r="I1208" t="s">
        <v>7</v>
      </c>
      <c r="J1208" t="s">
        <v>8</v>
      </c>
      <c r="K1208" t="s">
        <v>8</v>
      </c>
      <c r="L1208" t="s">
        <v>8</v>
      </c>
      <c r="M1208" t="s">
        <v>6</v>
      </c>
      <c r="N1208" t="str">
        <f t="shared" si="140"/>
        <v>M</v>
      </c>
      <c r="O1208" t="s">
        <v>8</v>
      </c>
      <c r="P1208" t="s">
        <v>8</v>
      </c>
      <c r="Q1208" t="s">
        <v>11</v>
      </c>
      <c r="R1208" t="s">
        <v>8</v>
      </c>
      <c r="S1208" t="str">
        <f t="shared" si="141"/>
        <v>U</v>
      </c>
      <c r="T1208" t="s">
        <v>12</v>
      </c>
      <c r="U1208">
        <v>0.999999999999997</v>
      </c>
      <c r="V1208" t="s">
        <v>8</v>
      </c>
      <c r="W1208">
        <f>VLOOKUP(Q1208,'PBT Tag Rates'!$A$6:$D$67,4,FALSE)</f>
        <v>1</v>
      </c>
      <c r="X1208">
        <v>1</v>
      </c>
      <c r="Y1208" s="8">
        <f t="shared" si="142"/>
        <v>1</v>
      </c>
      <c r="Z1208" s="10">
        <f>IFERROR(LOOKUP(H1208,{30,43,48,53,58,63,68,73,78,83,88,93,97},{42,47,52,57,62,67,72,77,82,87,92,99,100}),999)</f>
        <v>67</v>
      </c>
      <c r="AA1208" s="9">
        <f t="shared" si="143"/>
        <v>5.5555555555555554</v>
      </c>
      <c r="AB1208" s="9">
        <f>IFERROR(IF(I1208="AI",AA1208-VLOOKUP(Q1208,'PBT Tag Rates'!$A$6:$L$53,11,FALSE),AA1208-VLOOKUP(Q1208,'PBT Tag Rates'!$A$6:$L$53,12,FALSE)),0)</f>
        <v>5.5142524290531805</v>
      </c>
      <c r="AC1208" s="9">
        <f t="shared" si="144"/>
        <v>16.572324324312643</v>
      </c>
      <c r="AD1208" s="12" t="s">
        <v>1970</v>
      </c>
      <c r="AE1208" s="8"/>
    </row>
    <row r="1209" spans="1:31" x14ac:dyDescent="0.25">
      <c r="A1209" t="s">
        <v>2078</v>
      </c>
      <c r="B1209" t="s">
        <v>4068</v>
      </c>
      <c r="C1209" t="s">
        <v>4069</v>
      </c>
      <c r="D1209" s="1">
        <v>45545</v>
      </c>
      <c r="E1209">
        <f t="shared" si="139"/>
        <v>18</v>
      </c>
      <c r="F1209" t="s">
        <v>14</v>
      </c>
      <c r="G1209">
        <v>640</v>
      </c>
      <c r="H1209">
        <f t="shared" si="145"/>
        <v>64</v>
      </c>
      <c r="I1209" t="s">
        <v>9</v>
      </c>
      <c r="J1209">
        <v>1</v>
      </c>
      <c r="K1209" t="s">
        <v>8</v>
      </c>
      <c r="L1209" t="s">
        <v>8</v>
      </c>
      <c r="M1209" t="s">
        <v>14</v>
      </c>
      <c r="N1209" t="str">
        <f t="shared" si="140"/>
        <v>F</v>
      </c>
      <c r="O1209" t="s">
        <v>8080</v>
      </c>
      <c r="P1209" t="s">
        <v>8081</v>
      </c>
      <c r="Q1209" t="s">
        <v>1610</v>
      </c>
      <c r="R1209">
        <v>3</v>
      </c>
      <c r="S1209">
        <f t="shared" si="141"/>
        <v>2021</v>
      </c>
      <c r="T1209" t="s">
        <v>12</v>
      </c>
      <c r="U1209">
        <v>1</v>
      </c>
      <c r="V1209" t="s">
        <v>741</v>
      </c>
      <c r="W1209">
        <f>VLOOKUP(Q1209,'PBT Tag Rates'!$A$6:$D$67,4,FALSE)</f>
        <v>0.98260000000000003</v>
      </c>
      <c r="X1209">
        <v>1</v>
      </c>
      <c r="Y1209" s="8">
        <f t="shared" si="142"/>
        <v>1</v>
      </c>
      <c r="Z1209" s="10">
        <f>IFERROR(LOOKUP(H1209,{30,43,48,53,58,63,68,73,78,83,88,93,97},{42,47,52,57,62,67,72,77,82,87,92,99,100}),999)</f>
        <v>67</v>
      </c>
      <c r="AA1209" s="9">
        <f t="shared" si="143"/>
        <v>5.5555555555555554</v>
      </c>
      <c r="AB1209" s="9">
        <f>IFERROR(IF(I1209="AI",AA1209-VLOOKUP(Q1209,'PBT Tag Rates'!$A$6:$L$53,11,FALSE),AA1209-VLOOKUP(Q1209,'PBT Tag Rates'!$A$6:$L$53,12,FALSE)),0)</f>
        <v>5.5732636768663637</v>
      </c>
      <c r="AC1209" s="9">
        <f t="shared" si="144"/>
        <v>16.749674481949583</v>
      </c>
      <c r="AD1209" s="12" t="s">
        <v>1969</v>
      </c>
      <c r="AE1209" s="8"/>
    </row>
    <row r="1210" spans="1:31" x14ac:dyDescent="0.25">
      <c r="A1210" t="s">
        <v>2078</v>
      </c>
      <c r="B1210" t="s">
        <v>4070</v>
      </c>
      <c r="C1210" t="s">
        <v>4071</v>
      </c>
      <c r="D1210" s="1">
        <v>45545</v>
      </c>
      <c r="E1210">
        <f t="shared" si="139"/>
        <v>18</v>
      </c>
      <c r="F1210" t="s">
        <v>14</v>
      </c>
      <c r="G1210">
        <v>750</v>
      </c>
      <c r="H1210">
        <f t="shared" si="145"/>
        <v>75</v>
      </c>
      <c r="I1210" t="s">
        <v>7</v>
      </c>
      <c r="J1210" t="s">
        <v>8</v>
      </c>
      <c r="K1210" t="s">
        <v>8</v>
      </c>
      <c r="L1210" t="s">
        <v>8</v>
      </c>
      <c r="M1210" t="s">
        <v>14</v>
      </c>
      <c r="N1210" t="str">
        <f t="shared" si="140"/>
        <v>F</v>
      </c>
      <c r="O1210" t="s">
        <v>8</v>
      </c>
      <c r="P1210" t="s">
        <v>8</v>
      </c>
      <c r="Q1210" t="s">
        <v>11</v>
      </c>
      <c r="R1210" t="s">
        <v>8</v>
      </c>
      <c r="S1210" t="str">
        <f t="shared" si="141"/>
        <v>U</v>
      </c>
      <c r="T1210" t="s">
        <v>12</v>
      </c>
      <c r="U1210">
        <v>0.999999999999999</v>
      </c>
      <c r="V1210" t="s">
        <v>8</v>
      </c>
      <c r="W1210">
        <f>VLOOKUP(Q1210,'PBT Tag Rates'!$A$6:$D$67,4,FALSE)</f>
        <v>1</v>
      </c>
      <c r="X1210">
        <v>1</v>
      </c>
      <c r="Y1210" s="8">
        <f t="shared" si="142"/>
        <v>1</v>
      </c>
      <c r="Z1210" s="10">
        <f>IFERROR(LOOKUP(H1210,{30,43,48,53,58,63,68,73,78,83,88,93,97},{42,47,52,57,62,67,72,77,82,87,92,99,100}),999)</f>
        <v>77</v>
      </c>
      <c r="AA1210" s="9">
        <f t="shared" si="143"/>
        <v>5.5555555555555554</v>
      </c>
      <c r="AB1210" s="9">
        <f>IFERROR(IF(I1210="AI",AA1210-VLOOKUP(Q1210,'PBT Tag Rates'!$A$6:$L$53,11,FALSE),AA1210-VLOOKUP(Q1210,'PBT Tag Rates'!$A$6:$L$53,12,FALSE)),0)</f>
        <v>5.5142524290531805</v>
      </c>
      <c r="AC1210" s="9">
        <f t="shared" si="144"/>
        <v>16.572324324312643</v>
      </c>
      <c r="AD1210" s="12" t="s">
        <v>1970</v>
      </c>
      <c r="AE1210" s="8"/>
    </row>
    <row r="1211" spans="1:31" x14ac:dyDescent="0.25">
      <c r="A1211" t="s">
        <v>2078</v>
      </c>
      <c r="B1211" t="s">
        <v>4072</v>
      </c>
      <c r="C1211" t="s">
        <v>498</v>
      </c>
      <c r="D1211" s="1">
        <v>45545</v>
      </c>
      <c r="E1211">
        <f t="shared" si="139"/>
        <v>18</v>
      </c>
      <c r="F1211" t="s">
        <v>14</v>
      </c>
      <c r="G1211">
        <v>730</v>
      </c>
      <c r="H1211">
        <f t="shared" si="145"/>
        <v>73</v>
      </c>
      <c r="I1211" t="s">
        <v>9</v>
      </c>
      <c r="J1211">
        <v>1</v>
      </c>
      <c r="K1211" t="s">
        <v>7041</v>
      </c>
      <c r="L1211" t="s">
        <v>8</v>
      </c>
      <c r="M1211" t="s">
        <v>14</v>
      </c>
      <c r="N1211" t="str">
        <f t="shared" si="140"/>
        <v>F</v>
      </c>
      <c r="O1211" t="s">
        <v>1628</v>
      </c>
      <c r="P1211" t="s">
        <v>8082</v>
      </c>
      <c r="Q1211" t="s">
        <v>171</v>
      </c>
      <c r="R1211">
        <v>5</v>
      </c>
      <c r="S1211">
        <f t="shared" si="141"/>
        <v>2019</v>
      </c>
      <c r="T1211" t="s">
        <v>12</v>
      </c>
      <c r="U1211">
        <v>1</v>
      </c>
      <c r="V1211" t="s">
        <v>949</v>
      </c>
      <c r="W1211">
        <f>VLOOKUP(Q1211,'PBT Tag Rates'!$A$6:$D$67,4,FALSE)</f>
        <v>0.95971980899999998</v>
      </c>
      <c r="X1211">
        <v>1</v>
      </c>
      <c r="Y1211" s="8">
        <f t="shared" si="142"/>
        <v>1</v>
      </c>
      <c r="Z1211" s="10">
        <f>IFERROR(LOOKUP(H1211,{30,43,48,53,58,63,68,73,78,83,88,93,97},{42,47,52,57,62,67,72,77,82,87,92,99,100}),999)</f>
        <v>77</v>
      </c>
      <c r="AA1211" s="9">
        <f t="shared" si="143"/>
        <v>5.5555555555555554</v>
      </c>
      <c r="AB1211" s="9">
        <f>IFERROR(IF(I1211="AI",AA1211-VLOOKUP(Q1211,'PBT Tag Rates'!$A$6:$L$53,11,FALSE),AA1211-VLOOKUP(Q1211,'PBT Tag Rates'!$A$6:$L$53,12,FALSE)),0)</f>
        <v>5.5975263376757773</v>
      </c>
      <c r="AC1211" s="9">
        <f t="shared" si="144"/>
        <v>16.822592559073851</v>
      </c>
      <c r="AD1211" s="12" t="s">
        <v>676</v>
      </c>
      <c r="AE1211" s="8"/>
    </row>
    <row r="1212" spans="1:31" x14ac:dyDescent="0.25">
      <c r="A1212" t="s">
        <v>2078</v>
      </c>
      <c r="B1212" t="s">
        <v>4073</v>
      </c>
      <c r="C1212" t="s">
        <v>4074</v>
      </c>
      <c r="D1212" s="1">
        <v>45545</v>
      </c>
      <c r="E1212">
        <f t="shared" si="139"/>
        <v>18</v>
      </c>
      <c r="F1212" t="s">
        <v>6</v>
      </c>
      <c r="G1212">
        <v>440</v>
      </c>
      <c r="H1212">
        <f t="shared" si="145"/>
        <v>44</v>
      </c>
      <c r="I1212" t="s">
        <v>9</v>
      </c>
      <c r="J1212">
        <v>1</v>
      </c>
      <c r="K1212" t="s">
        <v>8</v>
      </c>
      <c r="L1212" t="s">
        <v>8</v>
      </c>
      <c r="M1212" t="s">
        <v>6</v>
      </c>
      <c r="N1212" t="str">
        <f t="shared" si="140"/>
        <v>M</v>
      </c>
      <c r="O1212" t="s">
        <v>7909</v>
      </c>
      <c r="P1212" t="s">
        <v>7910</v>
      </c>
      <c r="Q1212" t="s">
        <v>7200</v>
      </c>
      <c r="R1212">
        <v>2</v>
      </c>
      <c r="S1212">
        <f t="shared" si="141"/>
        <v>2022</v>
      </c>
      <c r="T1212" t="s">
        <v>12</v>
      </c>
      <c r="U1212">
        <v>0.999999999999995</v>
      </c>
      <c r="V1212" t="s">
        <v>945</v>
      </c>
      <c r="W1212">
        <f>VLOOKUP(Q1212,'PBT Tag Rates'!$A$6:$D$67,4,FALSE)</f>
        <v>0.98</v>
      </c>
      <c r="X1212">
        <v>1</v>
      </c>
      <c r="Y1212" s="8">
        <f t="shared" si="142"/>
        <v>1</v>
      </c>
      <c r="Z1212" s="10">
        <f>IFERROR(LOOKUP(H1212,{30,43,48,53,58,63,68,73,78,83,88,93,97},{42,47,52,57,62,67,72,77,82,87,92,99,100}),999)</f>
        <v>47</v>
      </c>
      <c r="AA1212" s="9">
        <f t="shared" si="143"/>
        <v>5.5555555555555554</v>
      </c>
      <c r="AB1212" s="9">
        <f>IFERROR(IF(I1212="AI",AA1212-VLOOKUP(Q1212,'PBT Tag Rates'!$A$6:$L$53,11,FALSE),AA1212-VLOOKUP(Q1212,'PBT Tag Rates'!$A$6:$L$53,12,FALSE)),0)</f>
        <v>5.5759637188208613</v>
      </c>
      <c r="AC1212" s="9">
        <f t="shared" si="144"/>
        <v>16.757789085249826</v>
      </c>
      <c r="AD1212" s="12" t="s">
        <v>1969</v>
      </c>
      <c r="AE1212" s="8"/>
    </row>
    <row r="1213" spans="1:31" x14ac:dyDescent="0.25">
      <c r="A1213" t="s">
        <v>2078</v>
      </c>
      <c r="B1213" t="s">
        <v>4075</v>
      </c>
      <c r="C1213" t="s">
        <v>4076</v>
      </c>
      <c r="D1213" s="1">
        <v>45545</v>
      </c>
      <c r="E1213">
        <f t="shared" si="139"/>
        <v>18</v>
      </c>
      <c r="F1213" t="s">
        <v>14</v>
      </c>
      <c r="G1213">
        <v>680</v>
      </c>
      <c r="H1213">
        <f t="shared" si="145"/>
        <v>68</v>
      </c>
      <c r="I1213" t="s">
        <v>9</v>
      </c>
      <c r="J1213">
        <v>1</v>
      </c>
      <c r="K1213" t="s">
        <v>8</v>
      </c>
      <c r="L1213" t="s">
        <v>8</v>
      </c>
      <c r="M1213" t="s">
        <v>14</v>
      </c>
      <c r="N1213" t="str">
        <f t="shared" si="140"/>
        <v>F</v>
      </c>
      <c r="O1213" t="s">
        <v>626</v>
      </c>
      <c r="P1213" t="s">
        <v>627</v>
      </c>
      <c r="Q1213" t="s">
        <v>295</v>
      </c>
      <c r="R1213">
        <v>4</v>
      </c>
      <c r="S1213">
        <f t="shared" si="141"/>
        <v>2020</v>
      </c>
      <c r="T1213" t="s">
        <v>12</v>
      </c>
      <c r="U1213">
        <v>1</v>
      </c>
      <c r="V1213" t="s">
        <v>949</v>
      </c>
      <c r="W1213">
        <f>VLOOKUP(Q1213,'PBT Tag Rates'!$A$6:$D$67,4,FALSE)</f>
        <v>0.98961045999999997</v>
      </c>
      <c r="X1213">
        <v>1</v>
      </c>
      <c r="Y1213" s="8">
        <f t="shared" si="142"/>
        <v>1.0069930069930071</v>
      </c>
      <c r="Z1213" s="10">
        <f>IFERROR(LOOKUP(H1213,{30,43,48,53,58,63,68,73,78,83,88,93,97},{42,47,52,57,62,67,72,77,82,87,92,99,100}),999)</f>
        <v>72</v>
      </c>
      <c r="AA1213" s="9">
        <f t="shared" si="143"/>
        <v>5.594405594405595</v>
      </c>
      <c r="AB1213" s="9">
        <f>IFERROR(IF(I1213="AI",AA1213-VLOOKUP(Q1213,'PBT Tag Rates'!$A$6:$L$53,11,FALSE),AA1213-VLOOKUP(Q1213,'PBT Tag Rates'!$A$6:$L$53,12,FALSE)),0)</f>
        <v>5.6049042101942765</v>
      </c>
      <c r="AC1213" s="9">
        <f t="shared" si="144"/>
        <v>16.844765736267519</v>
      </c>
      <c r="AD1213" s="12" t="s">
        <v>676</v>
      </c>
      <c r="AE1213" s="8"/>
    </row>
    <row r="1214" spans="1:31" x14ac:dyDescent="0.25">
      <c r="A1214" t="s">
        <v>2078</v>
      </c>
      <c r="B1214" t="s">
        <v>4077</v>
      </c>
      <c r="C1214" t="s">
        <v>2030</v>
      </c>
      <c r="D1214" s="1">
        <v>45545</v>
      </c>
      <c r="E1214">
        <f t="shared" si="139"/>
        <v>18</v>
      </c>
      <c r="F1214" t="s">
        <v>6</v>
      </c>
      <c r="G1214">
        <v>740</v>
      </c>
      <c r="H1214">
        <f t="shared" si="145"/>
        <v>74</v>
      </c>
      <c r="I1214" t="s">
        <v>7</v>
      </c>
      <c r="J1214">
        <v>1</v>
      </c>
      <c r="K1214" t="s">
        <v>7042</v>
      </c>
      <c r="L1214" t="s">
        <v>8</v>
      </c>
      <c r="M1214" t="s">
        <v>6</v>
      </c>
      <c r="N1214" t="str">
        <f t="shared" si="140"/>
        <v>M</v>
      </c>
      <c r="O1214" t="s">
        <v>7602</v>
      </c>
      <c r="P1214" t="s">
        <v>7603</v>
      </c>
      <c r="Q1214" t="s">
        <v>295</v>
      </c>
      <c r="R1214">
        <v>4</v>
      </c>
      <c r="S1214">
        <f t="shared" si="141"/>
        <v>2020</v>
      </c>
      <c r="T1214" t="s">
        <v>12</v>
      </c>
      <c r="U1214">
        <v>1</v>
      </c>
      <c r="V1214" t="s">
        <v>945</v>
      </c>
      <c r="W1214">
        <f>VLOOKUP(Q1214,'PBT Tag Rates'!$A$6:$D$67,4,FALSE)</f>
        <v>0.98961045999999997</v>
      </c>
      <c r="X1214">
        <v>1</v>
      </c>
      <c r="Y1214" s="8">
        <f t="shared" si="142"/>
        <v>1.0058139534883721</v>
      </c>
      <c r="Z1214" s="10">
        <f>IFERROR(LOOKUP(H1214,{30,43,48,53,58,63,68,73,78,83,88,93,97},{42,47,52,57,62,67,72,77,82,87,92,99,100}),999)</f>
        <v>77</v>
      </c>
      <c r="AA1214" s="9">
        <f t="shared" si="143"/>
        <v>5.5878552971576232</v>
      </c>
      <c r="AB1214" s="9">
        <f>IFERROR(IF(I1214="AI",AA1214-VLOOKUP(Q1214,'PBT Tag Rates'!$A$6:$L$53,11,FALSE),AA1214-VLOOKUP(Q1214,'PBT Tag Rates'!$A$6:$L$53,12,FALSE)),0)</f>
        <v>5.5983539129463047</v>
      </c>
      <c r="AC1214" s="9">
        <f t="shared" si="144"/>
        <v>16.825079722286347</v>
      </c>
      <c r="AD1214" s="12" t="s">
        <v>1969</v>
      </c>
      <c r="AE1214" s="8"/>
    </row>
    <row r="1215" spans="1:31" x14ac:dyDescent="0.25">
      <c r="A1215" t="s">
        <v>2078</v>
      </c>
      <c r="B1215" t="s">
        <v>4078</v>
      </c>
      <c r="C1215" t="s">
        <v>4079</v>
      </c>
      <c r="D1215" s="1">
        <v>45545</v>
      </c>
      <c r="E1215">
        <f t="shared" si="139"/>
        <v>18</v>
      </c>
      <c r="F1215" t="s">
        <v>14</v>
      </c>
      <c r="G1215">
        <v>710</v>
      </c>
      <c r="H1215">
        <f t="shared" si="145"/>
        <v>71</v>
      </c>
      <c r="I1215" t="s">
        <v>7</v>
      </c>
      <c r="J1215" t="s">
        <v>8</v>
      </c>
      <c r="K1215" t="s">
        <v>7043</v>
      </c>
      <c r="L1215" t="s">
        <v>8</v>
      </c>
      <c r="M1215" t="s">
        <v>14</v>
      </c>
      <c r="N1215" t="str">
        <f t="shared" si="140"/>
        <v>F</v>
      </c>
      <c r="O1215" t="s">
        <v>520</v>
      </c>
      <c r="P1215" t="s">
        <v>521</v>
      </c>
      <c r="Q1215" t="s">
        <v>295</v>
      </c>
      <c r="R1215">
        <v>4</v>
      </c>
      <c r="S1215">
        <f t="shared" si="141"/>
        <v>2020</v>
      </c>
      <c r="T1215" t="s">
        <v>12</v>
      </c>
      <c r="U1215">
        <v>0.999999999999997</v>
      </c>
      <c r="V1215" t="s">
        <v>889</v>
      </c>
      <c r="W1215">
        <f>VLOOKUP(Q1215,'PBT Tag Rates'!$A$6:$D$67,4,FALSE)</f>
        <v>0.98961045999999997</v>
      </c>
      <c r="X1215">
        <v>1</v>
      </c>
      <c r="Y1215" s="8">
        <f t="shared" si="142"/>
        <v>1.0069930069930071</v>
      </c>
      <c r="Z1215" s="10">
        <f>IFERROR(LOOKUP(H1215,{30,43,48,53,58,63,68,73,78,83,88,93,97},{42,47,52,57,62,67,72,77,82,87,92,99,100}),999)</f>
        <v>72</v>
      </c>
      <c r="AA1215" s="9">
        <f t="shared" si="143"/>
        <v>5.594405594405595</v>
      </c>
      <c r="AB1215" s="9">
        <f>IFERROR(IF(I1215="AI",AA1215-VLOOKUP(Q1215,'PBT Tag Rates'!$A$6:$L$53,11,FALSE),AA1215-VLOOKUP(Q1215,'PBT Tag Rates'!$A$6:$L$53,12,FALSE)),0)</f>
        <v>5.6049042101942765</v>
      </c>
      <c r="AC1215" s="9">
        <f t="shared" si="144"/>
        <v>16.844765736267519</v>
      </c>
      <c r="AD1215" s="12" t="s">
        <v>1969</v>
      </c>
      <c r="AE1215" s="8"/>
    </row>
    <row r="1216" spans="1:31" x14ac:dyDescent="0.25">
      <c r="A1216" t="s">
        <v>2078</v>
      </c>
      <c r="B1216" t="s">
        <v>4080</v>
      </c>
      <c r="C1216" t="s">
        <v>4081</v>
      </c>
      <c r="D1216" s="1">
        <v>45545</v>
      </c>
      <c r="E1216">
        <f t="shared" si="139"/>
        <v>18</v>
      </c>
      <c r="F1216" t="s">
        <v>6</v>
      </c>
      <c r="G1216">
        <v>500</v>
      </c>
      <c r="H1216">
        <f t="shared" si="145"/>
        <v>50</v>
      </c>
      <c r="I1216" t="s">
        <v>7</v>
      </c>
      <c r="J1216" t="s">
        <v>8</v>
      </c>
      <c r="K1216" t="s">
        <v>8</v>
      </c>
      <c r="L1216" t="s">
        <v>8</v>
      </c>
      <c r="M1216" t="s">
        <v>6</v>
      </c>
      <c r="N1216" t="str">
        <f t="shared" si="140"/>
        <v>M</v>
      </c>
      <c r="O1216" t="s">
        <v>8083</v>
      </c>
      <c r="P1216" t="s">
        <v>8084</v>
      </c>
      <c r="Q1216" t="s">
        <v>7200</v>
      </c>
      <c r="R1216">
        <v>2</v>
      </c>
      <c r="S1216">
        <f t="shared" si="141"/>
        <v>2022</v>
      </c>
      <c r="T1216" t="s">
        <v>12</v>
      </c>
      <c r="U1216">
        <v>0.999999999999998</v>
      </c>
      <c r="V1216" t="s">
        <v>886</v>
      </c>
      <c r="W1216">
        <f>VLOOKUP(Q1216,'PBT Tag Rates'!$A$6:$D$67,4,FALSE)</f>
        <v>0.98</v>
      </c>
      <c r="X1216">
        <v>1</v>
      </c>
      <c r="Y1216" s="8">
        <f t="shared" si="142"/>
        <v>1</v>
      </c>
      <c r="Z1216" s="10">
        <f>IFERROR(LOOKUP(H1216,{30,43,48,53,58,63,68,73,78,83,88,93,97},{42,47,52,57,62,67,72,77,82,87,92,99,100}),999)</f>
        <v>52</v>
      </c>
      <c r="AA1216" s="9">
        <f t="shared" si="143"/>
        <v>5.5555555555555554</v>
      </c>
      <c r="AB1216" s="9">
        <f>IFERROR(IF(I1216="AI",AA1216-VLOOKUP(Q1216,'PBT Tag Rates'!$A$6:$L$53,11,FALSE),AA1216-VLOOKUP(Q1216,'PBT Tag Rates'!$A$6:$L$53,12,FALSE)),0)</f>
        <v>5.5759637188208613</v>
      </c>
      <c r="AC1216" s="9">
        <f t="shared" si="144"/>
        <v>16.757789085249826</v>
      </c>
      <c r="AD1216" s="12" t="s">
        <v>1969</v>
      </c>
      <c r="AE1216" s="8"/>
    </row>
    <row r="1217" spans="1:31" x14ac:dyDescent="0.25">
      <c r="A1217" t="s">
        <v>2078</v>
      </c>
      <c r="B1217" t="s">
        <v>4082</v>
      </c>
      <c r="C1217" t="s">
        <v>500</v>
      </c>
      <c r="D1217" s="1">
        <v>45545</v>
      </c>
      <c r="E1217">
        <f t="shared" si="139"/>
        <v>18</v>
      </c>
      <c r="F1217" t="s">
        <v>6</v>
      </c>
      <c r="G1217">
        <v>640</v>
      </c>
      <c r="H1217">
        <f t="shared" si="145"/>
        <v>64</v>
      </c>
      <c r="I1217" t="s">
        <v>9</v>
      </c>
      <c r="J1217">
        <v>1</v>
      </c>
      <c r="K1217" t="s">
        <v>8</v>
      </c>
      <c r="L1217" t="s">
        <v>8</v>
      </c>
      <c r="M1217" t="s">
        <v>269</v>
      </c>
      <c r="N1217" t="str">
        <f t="shared" si="140"/>
        <v>M</v>
      </c>
      <c r="O1217" t="s">
        <v>7245</v>
      </c>
      <c r="P1217" t="s">
        <v>7246</v>
      </c>
      <c r="Q1217" t="s">
        <v>940</v>
      </c>
      <c r="R1217">
        <v>3</v>
      </c>
      <c r="S1217">
        <f t="shared" si="141"/>
        <v>2021</v>
      </c>
      <c r="T1217" t="s">
        <v>12</v>
      </c>
      <c r="U1217">
        <v>0.999999999999999</v>
      </c>
      <c r="V1217" t="s">
        <v>893</v>
      </c>
      <c r="W1217">
        <f>VLOOKUP(Q1217,'PBT Tag Rates'!$A$6:$D$67,4,FALSE)</f>
        <v>0.98140000000000005</v>
      </c>
      <c r="X1217">
        <v>1</v>
      </c>
      <c r="Y1217" s="8">
        <f t="shared" si="142"/>
        <v>1</v>
      </c>
      <c r="Z1217" s="10">
        <f>IFERROR(LOOKUP(H1217,{30,43,48,53,58,63,68,73,78,83,88,93,97},{42,47,52,57,62,67,72,77,82,87,92,99,100}),999)</f>
        <v>67</v>
      </c>
      <c r="AA1217" s="9">
        <f t="shared" si="143"/>
        <v>5.5555555555555554</v>
      </c>
      <c r="AB1217" s="9">
        <f>IFERROR(IF(I1217="AI",AA1217-VLOOKUP(Q1217,'PBT Tag Rates'!$A$6:$L$53,11,FALSE),AA1217-VLOOKUP(Q1217,'PBT Tag Rates'!$A$6:$L$53,12,FALSE)),0)</f>
        <v>5.5745080723682721</v>
      </c>
      <c r="AC1217" s="9">
        <f t="shared" si="144"/>
        <v>16.753414340817248</v>
      </c>
      <c r="AD1217" s="12" t="s">
        <v>1969</v>
      </c>
      <c r="AE1217" s="8"/>
    </row>
    <row r="1218" spans="1:31" x14ac:dyDescent="0.25">
      <c r="A1218" t="s">
        <v>2078</v>
      </c>
      <c r="B1218" t="s">
        <v>4083</v>
      </c>
      <c r="C1218" t="s">
        <v>2031</v>
      </c>
      <c r="D1218" s="1">
        <v>45545</v>
      </c>
      <c r="E1218">
        <f t="shared" si="139"/>
        <v>18</v>
      </c>
      <c r="F1218" t="s">
        <v>6</v>
      </c>
      <c r="G1218">
        <v>750</v>
      </c>
      <c r="H1218">
        <f t="shared" si="145"/>
        <v>75</v>
      </c>
      <c r="I1218" t="s">
        <v>7</v>
      </c>
      <c r="J1218" t="s">
        <v>8</v>
      </c>
      <c r="K1218" t="s">
        <v>7044</v>
      </c>
      <c r="L1218" t="s">
        <v>8</v>
      </c>
      <c r="M1218" t="s">
        <v>6</v>
      </c>
      <c r="N1218" t="str">
        <f t="shared" si="140"/>
        <v>M</v>
      </c>
      <c r="O1218" t="s">
        <v>1251</v>
      </c>
      <c r="P1218" t="s">
        <v>7210</v>
      </c>
      <c r="Q1218" t="s">
        <v>295</v>
      </c>
      <c r="R1218">
        <v>4</v>
      </c>
      <c r="S1218">
        <f t="shared" si="141"/>
        <v>2020</v>
      </c>
      <c r="T1218" t="s">
        <v>12</v>
      </c>
      <c r="U1218">
        <v>1</v>
      </c>
      <c r="V1218" t="s">
        <v>886</v>
      </c>
      <c r="W1218">
        <f>VLOOKUP(Q1218,'PBT Tag Rates'!$A$6:$D$67,4,FALSE)</f>
        <v>0.98961045999999997</v>
      </c>
      <c r="X1218">
        <v>1</v>
      </c>
      <c r="Y1218" s="8">
        <f t="shared" si="142"/>
        <v>1.0058139534883721</v>
      </c>
      <c r="Z1218" s="10">
        <f>IFERROR(LOOKUP(H1218,{30,43,48,53,58,63,68,73,78,83,88,93,97},{42,47,52,57,62,67,72,77,82,87,92,99,100}),999)</f>
        <v>77</v>
      </c>
      <c r="AA1218" s="9">
        <f t="shared" si="143"/>
        <v>5.5878552971576232</v>
      </c>
      <c r="AB1218" s="9">
        <f>IFERROR(IF(I1218="AI",AA1218-VLOOKUP(Q1218,'PBT Tag Rates'!$A$6:$L$53,11,FALSE),AA1218-VLOOKUP(Q1218,'PBT Tag Rates'!$A$6:$L$53,12,FALSE)),0)</f>
        <v>5.5983539129463047</v>
      </c>
      <c r="AC1218" s="9">
        <f t="shared" si="144"/>
        <v>16.825079722286347</v>
      </c>
      <c r="AD1218" s="12" t="s">
        <v>1969</v>
      </c>
      <c r="AE1218" s="8"/>
    </row>
    <row r="1219" spans="1:31" x14ac:dyDescent="0.25">
      <c r="A1219" t="s">
        <v>2078</v>
      </c>
      <c r="B1219" t="s">
        <v>4084</v>
      </c>
      <c r="C1219" t="s">
        <v>4085</v>
      </c>
      <c r="D1219" s="1">
        <v>45545</v>
      </c>
      <c r="E1219">
        <f t="shared" si="139"/>
        <v>18</v>
      </c>
      <c r="F1219" t="s">
        <v>6</v>
      </c>
      <c r="G1219">
        <v>660</v>
      </c>
      <c r="H1219">
        <f t="shared" si="145"/>
        <v>66</v>
      </c>
      <c r="I1219" t="s">
        <v>9</v>
      </c>
      <c r="J1219">
        <v>1</v>
      </c>
      <c r="K1219" t="s">
        <v>8</v>
      </c>
      <c r="L1219" t="s">
        <v>8</v>
      </c>
      <c r="M1219" t="s">
        <v>6</v>
      </c>
      <c r="N1219" t="str">
        <f t="shared" si="140"/>
        <v>M</v>
      </c>
      <c r="O1219" t="s">
        <v>8085</v>
      </c>
      <c r="P1219" t="s">
        <v>8086</v>
      </c>
      <c r="Q1219" t="s">
        <v>476</v>
      </c>
      <c r="R1219">
        <v>4</v>
      </c>
      <c r="S1219">
        <f t="shared" si="141"/>
        <v>2020</v>
      </c>
      <c r="T1219" t="s">
        <v>12</v>
      </c>
      <c r="U1219">
        <v>1</v>
      </c>
      <c r="V1219" t="s">
        <v>742</v>
      </c>
      <c r="W1219">
        <f>VLOOKUP(Q1219,'PBT Tag Rates'!$A$6:$D$67,4,FALSE)</f>
        <v>0.98845608500000004</v>
      </c>
      <c r="X1219">
        <v>1</v>
      </c>
      <c r="Y1219" s="8">
        <f t="shared" si="142"/>
        <v>1</v>
      </c>
      <c r="Z1219" s="10">
        <f>IFERROR(LOOKUP(H1219,{30,43,48,53,58,63,68,73,78,83,88,93,97},{42,47,52,57,62,67,72,77,82,87,92,99,100}),999)</f>
        <v>67</v>
      </c>
      <c r="AA1219" s="9">
        <f t="shared" si="143"/>
        <v>5.5555555555555554</v>
      </c>
      <c r="AB1219" s="9">
        <f>IFERROR(IF(I1219="AI",AA1219-VLOOKUP(Q1219,'PBT Tag Rates'!$A$6:$L$53,11,FALSE),AA1219-VLOOKUP(Q1219,'PBT Tag Rates'!$A$6:$L$53,12,FALSE)),0)</f>
        <v>5.5672342888601314</v>
      </c>
      <c r="AC1219" s="9">
        <f t="shared" si="144"/>
        <v>16.731553988772674</v>
      </c>
      <c r="AD1219" s="12" t="s">
        <v>1969</v>
      </c>
      <c r="AE1219" s="8"/>
    </row>
    <row r="1220" spans="1:31" x14ac:dyDescent="0.25">
      <c r="A1220" t="s">
        <v>2078</v>
      </c>
      <c r="B1220" t="s">
        <v>4086</v>
      </c>
      <c r="C1220" t="s">
        <v>4087</v>
      </c>
      <c r="D1220" s="1">
        <v>45545</v>
      </c>
      <c r="E1220">
        <f t="shared" si="139"/>
        <v>18</v>
      </c>
      <c r="F1220" t="s">
        <v>6</v>
      </c>
      <c r="G1220">
        <v>590</v>
      </c>
      <c r="H1220">
        <f t="shared" si="145"/>
        <v>59</v>
      </c>
      <c r="I1220" t="s">
        <v>7</v>
      </c>
      <c r="J1220" t="s">
        <v>8</v>
      </c>
      <c r="K1220" t="s">
        <v>8</v>
      </c>
      <c r="L1220" t="s">
        <v>8</v>
      </c>
      <c r="M1220" t="s">
        <v>6</v>
      </c>
      <c r="N1220" t="str">
        <f t="shared" si="140"/>
        <v>M</v>
      </c>
      <c r="O1220" t="s">
        <v>8</v>
      </c>
      <c r="P1220" t="s">
        <v>8</v>
      </c>
      <c r="Q1220" t="s">
        <v>11</v>
      </c>
      <c r="R1220" t="s">
        <v>8</v>
      </c>
      <c r="S1220" t="str">
        <f t="shared" si="141"/>
        <v>U</v>
      </c>
      <c r="T1220" t="s">
        <v>12</v>
      </c>
      <c r="U1220">
        <v>1</v>
      </c>
      <c r="V1220" t="s">
        <v>8</v>
      </c>
      <c r="W1220">
        <f>VLOOKUP(Q1220,'PBT Tag Rates'!$A$6:$D$67,4,FALSE)</f>
        <v>1</v>
      </c>
      <c r="X1220">
        <v>1</v>
      </c>
      <c r="Y1220" s="8">
        <f t="shared" si="142"/>
        <v>1.0138888888888888</v>
      </c>
      <c r="Z1220" s="10">
        <f>IFERROR(LOOKUP(H1220,{30,43,48,53,58,63,68,73,78,83,88,93,97},{42,47,52,57,62,67,72,77,82,87,92,99,100}),999)</f>
        <v>62</v>
      </c>
      <c r="AA1220" s="9">
        <f t="shared" si="143"/>
        <v>5.632716049382716</v>
      </c>
      <c r="AB1220" s="9">
        <f>IFERROR(IF(I1220="AI",AA1220-VLOOKUP(Q1220,'PBT Tag Rates'!$A$6:$L$53,11,FALSE),AA1220-VLOOKUP(Q1220,'PBT Tag Rates'!$A$6:$L$53,12,FALSE)),0)</f>
        <v>5.5914129228803411</v>
      </c>
      <c r="AC1220" s="9">
        <f t="shared" si="144"/>
        <v>16.804219534983545</v>
      </c>
      <c r="AD1220" s="12" t="s">
        <v>1969</v>
      </c>
      <c r="AE1220" s="8"/>
    </row>
    <row r="1221" spans="1:31" x14ac:dyDescent="0.25">
      <c r="A1221" t="s">
        <v>2078</v>
      </c>
      <c r="B1221" t="s">
        <v>4088</v>
      </c>
      <c r="C1221" t="s">
        <v>4089</v>
      </c>
      <c r="D1221" s="1">
        <v>45545</v>
      </c>
      <c r="E1221">
        <f t="shared" si="139"/>
        <v>18</v>
      </c>
      <c r="F1221" t="s">
        <v>6</v>
      </c>
      <c r="G1221">
        <v>580</v>
      </c>
      <c r="H1221">
        <f t="shared" si="145"/>
        <v>58</v>
      </c>
      <c r="I1221" t="s">
        <v>9</v>
      </c>
      <c r="J1221">
        <v>1</v>
      </c>
      <c r="K1221" t="s">
        <v>8</v>
      </c>
      <c r="L1221" t="s">
        <v>8</v>
      </c>
      <c r="M1221" t="s">
        <v>6</v>
      </c>
      <c r="N1221" t="str">
        <f t="shared" si="140"/>
        <v>M</v>
      </c>
      <c r="O1221" t="s">
        <v>8087</v>
      </c>
      <c r="P1221" t="s">
        <v>8088</v>
      </c>
      <c r="Q1221" t="s">
        <v>7200</v>
      </c>
      <c r="R1221">
        <v>2</v>
      </c>
      <c r="S1221">
        <f t="shared" si="141"/>
        <v>2022</v>
      </c>
      <c r="T1221" t="s">
        <v>12</v>
      </c>
      <c r="U1221">
        <v>1</v>
      </c>
      <c r="V1221" t="s">
        <v>888</v>
      </c>
      <c r="W1221">
        <f>VLOOKUP(Q1221,'PBT Tag Rates'!$A$6:$D$67,4,FALSE)</f>
        <v>0.98</v>
      </c>
      <c r="X1221">
        <v>1</v>
      </c>
      <c r="Y1221" s="8">
        <f t="shared" si="142"/>
        <v>1.0138888888888888</v>
      </c>
      <c r="Z1221" s="10">
        <f>IFERROR(LOOKUP(H1221,{30,43,48,53,58,63,68,73,78,83,88,93,97},{42,47,52,57,62,67,72,77,82,87,92,99,100}),999)</f>
        <v>62</v>
      </c>
      <c r="AA1221" s="9">
        <f t="shared" si="143"/>
        <v>5.632716049382716</v>
      </c>
      <c r="AB1221" s="9">
        <f>IFERROR(IF(I1221="AI",AA1221-VLOOKUP(Q1221,'PBT Tag Rates'!$A$6:$L$53,11,FALSE),AA1221-VLOOKUP(Q1221,'PBT Tag Rates'!$A$6:$L$53,12,FALSE)),0)</f>
        <v>5.6531242126480219</v>
      </c>
      <c r="AC1221" s="9">
        <f t="shared" si="144"/>
        <v>16.989684295920732</v>
      </c>
      <c r="AD1221" s="12" t="s">
        <v>1969</v>
      </c>
      <c r="AE1221" s="8"/>
    </row>
    <row r="1222" spans="1:31" x14ac:dyDescent="0.25">
      <c r="A1222" t="s">
        <v>2078</v>
      </c>
      <c r="B1222" t="s">
        <v>4090</v>
      </c>
      <c r="C1222" t="s">
        <v>4091</v>
      </c>
      <c r="D1222" s="1">
        <v>45545</v>
      </c>
      <c r="E1222">
        <f t="shared" si="139"/>
        <v>18</v>
      </c>
      <c r="F1222" t="s">
        <v>6</v>
      </c>
      <c r="G1222">
        <v>470</v>
      </c>
      <c r="H1222">
        <f t="shared" si="145"/>
        <v>47</v>
      </c>
      <c r="I1222" t="s">
        <v>9</v>
      </c>
      <c r="J1222">
        <v>1</v>
      </c>
      <c r="K1222" t="s">
        <v>8</v>
      </c>
      <c r="L1222" t="s">
        <v>8</v>
      </c>
      <c r="M1222" t="s">
        <v>6</v>
      </c>
      <c r="N1222" t="str">
        <f t="shared" si="140"/>
        <v>M</v>
      </c>
      <c r="O1222" t="s">
        <v>8089</v>
      </c>
      <c r="P1222" t="s">
        <v>8090</v>
      </c>
      <c r="Q1222" t="s">
        <v>7200</v>
      </c>
      <c r="R1222">
        <v>2</v>
      </c>
      <c r="S1222">
        <f t="shared" si="141"/>
        <v>2022</v>
      </c>
      <c r="T1222" t="s">
        <v>12</v>
      </c>
      <c r="U1222">
        <v>1</v>
      </c>
      <c r="V1222" t="s">
        <v>886</v>
      </c>
      <c r="W1222">
        <f>VLOOKUP(Q1222,'PBT Tag Rates'!$A$6:$D$67,4,FALSE)</f>
        <v>0.98</v>
      </c>
      <c r="X1222">
        <v>1</v>
      </c>
      <c r="Y1222" s="8">
        <f t="shared" si="142"/>
        <v>1</v>
      </c>
      <c r="Z1222" s="10">
        <f>IFERROR(LOOKUP(H1222,{30,43,48,53,58,63,68,73,78,83,88,93,97},{42,47,52,57,62,67,72,77,82,87,92,99,100}),999)</f>
        <v>47</v>
      </c>
      <c r="AA1222" s="9">
        <f t="shared" si="143"/>
        <v>5.5555555555555554</v>
      </c>
      <c r="AB1222" s="9">
        <f>IFERROR(IF(I1222="AI",AA1222-VLOOKUP(Q1222,'PBT Tag Rates'!$A$6:$L$53,11,FALSE),AA1222-VLOOKUP(Q1222,'PBT Tag Rates'!$A$6:$L$53,12,FALSE)),0)</f>
        <v>5.5759637188208613</v>
      </c>
      <c r="AC1222" s="9">
        <f t="shared" si="144"/>
        <v>16.757789085249826</v>
      </c>
      <c r="AD1222" s="12" t="s">
        <v>1969</v>
      </c>
      <c r="AE1222" s="8"/>
    </row>
    <row r="1223" spans="1:31" x14ac:dyDescent="0.25">
      <c r="A1223" t="s">
        <v>2078</v>
      </c>
      <c r="B1223" t="s">
        <v>4092</v>
      </c>
      <c r="C1223" t="s">
        <v>4093</v>
      </c>
      <c r="D1223" s="1">
        <v>45545</v>
      </c>
      <c r="E1223">
        <f t="shared" si="139"/>
        <v>18</v>
      </c>
      <c r="F1223" t="s">
        <v>14</v>
      </c>
      <c r="G1223">
        <v>750</v>
      </c>
      <c r="H1223">
        <f t="shared" si="145"/>
        <v>75</v>
      </c>
      <c r="I1223" t="s">
        <v>7</v>
      </c>
      <c r="J1223" t="s">
        <v>8</v>
      </c>
      <c r="K1223" t="s">
        <v>7045</v>
      </c>
      <c r="L1223" t="s">
        <v>8</v>
      </c>
      <c r="M1223" t="s">
        <v>14</v>
      </c>
      <c r="N1223" t="str">
        <f t="shared" si="140"/>
        <v>F</v>
      </c>
      <c r="O1223" t="s">
        <v>211</v>
      </c>
      <c r="P1223" t="s">
        <v>268</v>
      </c>
      <c r="Q1223" t="s">
        <v>171</v>
      </c>
      <c r="R1223">
        <v>5</v>
      </c>
      <c r="S1223">
        <f t="shared" si="141"/>
        <v>2019</v>
      </c>
      <c r="T1223" t="s">
        <v>12</v>
      </c>
      <c r="U1223">
        <v>1</v>
      </c>
      <c r="V1223" t="s">
        <v>893</v>
      </c>
      <c r="W1223">
        <f>VLOOKUP(Q1223,'PBT Tag Rates'!$A$6:$D$67,4,FALSE)</f>
        <v>0.95971980899999998</v>
      </c>
      <c r="X1223">
        <v>1</v>
      </c>
      <c r="Y1223" s="8">
        <f t="shared" si="142"/>
        <v>1</v>
      </c>
      <c r="Z1223" s="10">
        <f>IFERROR(LOOKUP(H1223,{30,43,48,53,58,63,68,73,78,83,88,93,97},{42,47,52,57,62,67,72,77,82,87,92,99,100}),999)</f>
        <v>77</v>
      </c>
      <c r="AA1223" s="9">
        <f t="shared" si="143"/>
        <v>5.5555555555555554</v>
      </c>
      <c r="AB1223" s="9">
        <f>IFERROR(IF(I1223="AI",AA1223-VLOOKUP(Q1223,'PBT Tag Rates'!$A$6:$L$53,11,FALSE),AA1223-VLOOKUP(Q1223,'PBT Tag Rates'!$A$6:$L$53,12,FALSE)),0)</f>
        <v>5.5975263376757773</v>
      </c>
      <c r="AC1223" s="9">
        <f t="shared" si="144"/>
        <v>16.822592559073851</v>
      </c>
      <c r="AD1223" s="12" t="s">
        <v>1969</v>
      </c>
      <c r="AE1223" s="8"/>
    </row>
    <row r="1224" spans="1:31" x14ac:dyDescent="0.25">
      <c r="A1224" t="s">
        <v>2078</v>
      </c>
      <c r="B1224" t="s">
        <v>4094</v>
      </c>
      <c r="C1224" t="s">
        <v>4095</v>
      </c>
      <c r="D1224" s="1">
        <v>45545</v>
      </c>
      <c r="E1224">
        <f t="shared" ref="E1224:E1287" si="146">IF(AND(D1224&gt;=$F$2,D1224&lt;$F$3),70,IF(AND(D1224&gt;=$F$3,D1224&lt;$F$4),40,IF(AND(D1224&gt;=$F$4,D1224&lt;$F$5),18,9)))</f>
        <v>18</v>
      </c>
      <c r="F1224" t="s">
        <v>14</v>
      </c>
      <c r="G1224">
        <v>750</v>
      </c>
      <c r="H1224">
        <f t="shared" si="145"/>
        <v>75</v>
      </c>
      <c r="I1224" t="s">
        <v>9</v>
      </c>
      <c r="J1224">
        <v>1</v>
      </c>
      <c r="K1224" t="s">
        <v>7046</v>
      </c>
      <c r="L1224" t="s">
        <v>8</v>
      </c>
      <c r="M1224" t="s">
        <v>14</v>
      </c>
      <c r="N1224" t="str">
        <f t="shared" ref="N1224:N1287" si="147">IF(M1224="U",F1224,M1224)</f>
        <v>F</v>
      </c>
      <c r="O1224" t="s">
        <v>1723</v>
      </c>
      <c r="P1224" t="s">
        <v>1724</v>
      </c>
      <c r="Q1224" t="s">
        <v>295</v>
      </c>
      <c r="R1224">
        <v>4</v>
      </c>
      <c r="S1224">
        <f t="shared" ref="S1224:S1287" si="148">IFERROR($S$4-R1224,"U")</f>
        <v>2020</v>
      </c>
      <c r="T1224" t="s">
        <v>12</v>
      </c>
      <c r="U1224">
        <v>0.999999999999999</v>
      </c>
      <c r="V1224" t="s">
        <v>893</v>
      </c>
      <c r="W1224">
        <f>VLOOKUP(Q1224,'PBT Tag Rates'!$A$6:$D$67,4,FALSE)</f>
        <v>0.98961045999999997</v>
      </c>
      <c r="X1224">
        <v>1</v>
      </c>
      <c r="Y1224" s="8">
        <f t="shared" ref="Y1224:Y1287" si="149">IF(V1224="ng",0,X1224+(SUMIFS($AK$24:$AK$127,$AG$24:$AG$127,$N1224,$AH$24:$AH$127,$Z1224,$AF$24:$AF$127,$E1224)))</f>
        <v>1</v>
      </c>
      <c r="Z1224" s="10">
        <f>IFERROR(LOOKUP(H1224,{30,43,48,53,58,63,68,73,78,83,88,93,97},{42,47,52,57,62,67,72,77,82,87,92,99,100}),999)</f>
        <v>77</v>
      </c>
      <c r="AA1224" s="9">
        <f t="shared" ref="AA1224:AA1287" si="150">Y1224/(VLOOKUP(E1224,$C$2:$I$5,2,FALSE))</f>
        <v>5.5555555555555554</v>
      </c>
      <c r="AB1224" s="9">
        <f>IFERROR(IF(I1224="AI",AA1224-VLOOKUP(Q1224,'PBT Tag Rates'!$A$6:$L$53,11,FALSE),AA1224-VLOOKUP(Q1224,'PBT Tag Rates'!$A$6:$L$53,12,FALSE)),0)</f>
        <v>5.5660541713442369</v>
      </c>
      <c r="AC1224" s="9">
        <f t="shared" ref="AC1224:AC1287" si="151">AB1224/(VLOOKUP(E1224,$C$2:$I$5,7,FALSE))</f>
        <v>16.728007308517132</v>
      </c>
      <c r="AD1224" s="12" t="s">
        <v>1969</v>
      </c>
      <c r="AE1224" s="8"/>
    </row>
    <row r="1225" spans="1:31" x14ac:dyDescent="0.25">
      <c r="A1225" t="s">
        <v>2078</v>
      </c>
      <c r="B1225" t="s">
        <v>4096</v>
      </c>
      <c r="C1225" t="s">
        <v>4097</v>
      </c>
      <c r="D1225" s="1">
        <v>45545</v>
      </c>
      <c r="E1225">
        <f t="shared" si="146"/>
        <v>18</v>
      </c>
      <c r="F1225" t="s">
        <v>14</v>
      </c>
      <c r="G1225">
        <v>630</v>
      </c>
      <c r="H1225">
        <f t="shared" si="145"/>
        <v>63</v>
      </c>
      <c r="I1225" t="s">
        <v>9</v>
      </c>
      <c r="J1225">
        <v>1</v>
      </c>
      <c r="K1225" t="s">
        <v>8</v>
      </c>
      <c r="L1225" t="s">
        <v>8</v>
      </c>
      <c r="M1225" t="s">
        <v>6</v>
      </c>
      <c r="N1225" t="str">
        <f t="shared" si="147"/>
        <v>M</v>
      </c>
      <c r="O1225" t="s">
        <v>1087</v>
      </c>
      <c r="P1225" t="s">
        <v>1228</v>
      </c>
      <c r="Q1225" t="s">
        <v>940</v>
      </c>
      <c r="R1225">
        <v>3</v>
      </c>
      <c r="S1225">
        <f t="shared" si="148"/>
        <v>2021</v>
      </c>
      <c r="T1225" t="s">
        <v>12</v>
      </c>
      <c r="U1225">
        <v>1</v>
      </c>
      <c r="V1225" t="s">
        <v>919</v>
      </c>
      <c r="W1225">
        <f>VLOOKUP(Q1225,'PBT Tag Rates'!$A$6:$D$67,4,FALSE)</f>
        <v>0.98140000000000005</v>
      </c>
      <c r="X1225">
        <v>1</v>
      </c>
      <c r="Y1225" s="8">
        <f t="shared" si="149"/>
        <v>1</v>
      </c>
      <c r="Z1225" s="10">
        <f>IFERROR(LOOKUP(H1225,{30,43,48,53,58,63,68,73,78,83,88,93,97},{42,47,52,57,62,67,72,77,82,87,92,99,100}),999)</f>
        <v>67</v>
      </c>
      <c r="AA1225" s="9">
        <f t="shared" si="150"/>
        <v>5.5555555555555554</v>
      </c>
      <c r="AB1225" s="9">
        <f>IFERROR(IF(I1225="AI",AA1225-VLOOKUP(Q1225,'PBT Tag Rates'!$A$6:$L$53,11,FALSE),AA1225-VLOOKUP(Q1225,'PBT Tag Rates'!$A$6:$L$53,12,FALSE)),0)</f>
        <v>5.5745080723682721</v>
      </c>
      <c r="AC1225" s="9">
        <f t="shared" si="151"/>
        <v>16.753414340817248</v>
      </c>
      <c r="AD1225" s="12" t="s">
        <v>1969</v>
      </c>
      <c r="AE1225" s="8"/>
    </row>
    <row r="1226" spans="1:31" x14ac:dyDescent="0.25">
      <c r="A1226" t="s">
        <v>2078</v>
      </c>
      <c r="B1226" t="s">
        <v>4098</v>
      </c>
      <c r="C1226" t="s">
        <v>4099</v>
      </c>
      <c r="D1226" s="1">
        <v>45545</v>
      </c>
      <c r="E1226">
        <f t="shared" si="146"/>
        <v>18</v>
      </c>
      <c r="F1226" t="s">
        <v>14</v>
      </c>
      <c r="G1226">
        <v>740</v>
      </c>
      <c r="H1226">
        <f t="shared" si="145"/>
        <v>74</v>
      </c>
      <c r="I1226" t="s">
        <v>7</v>
      </c>
      <c r="J1226" t="s">
        <v>8</v>
      </c>
      <c r="K1226" t="s">
        <v>7047</v>
      </c>
      <c r="L1226" t="s">
        <v>8</v>
      </c>
      <c r="M1226" t="s">
        <v>6</v>
      </c>
      <c r="N1226" t="str">
        <f t="shared" si="147"/>
        <v>M</v>
      </c>
      <c r="O1226" t="s">
        <v>1477</v>
      </c>
      <c r="P1226" t="s">
        <v>1616</v>
      </c>
      <c r="Q1226" t="s">
        <v>295</v>
      </c>
      <c r="R1226">
        <v>4</v>
      </c>
      <c r="S1226">
        <f t="shared" si="148"/>
        <v>2020</v>
      </c>
      <c r="T1226" t="s">
        <v>12</v>
      </c>
      <c r="U1226">
        <v>1</v>
      </c>
      <c r="V1226" t="s">
        <v>892</v>
      </c>
      <c r="W1226">
        <f>VLOOKUP(Q1226,'PBT Tag Rates'!$A$6:$D$67,4,FALSE)</f>
        <v>0.98961045999999997</v>
      </c>
      <c r="X1226">
        <v>1</v>
      </c>
      <c r="Y1226" s="8">
        <f t="shared" si="149"/>
        <v>1.0058139534883721</v>
      </c>
      <c r="Z1226" s="10">
        <f>IFERROR(LOOKUP(H1226,{30,43,48,53,58,63,68,73,78,83,88,93,97},{42,47,52,57,62,67,72,77,82,87,92,99,100}),999)</f>
        <v>77</v>
      </c>
      <c r="AA1226" s="9">
        <f t="shared" si="150"/>
        <v>5.5878552971576232</v>
      </c>
      <c r="AB1226" s="9">
        <f>IFERROR(IF(I1226="AI",AA1226-VLOOKUP(Q1226,'PBT Tag Rates'!$A$6:$L$53,11,FALSE),AA1226-VLOOKUP(Q1226,'PBT Tag Rates'!$A$6:$L$53,12,FALSE)),0)</f>
        <v>5.5983539129463047</v>
      </c>
      <c r="AC1226" s="9">
        <f t="shared" si="151"/>
        <v>16.825079722286347</v>
      </c>
      <c r="AD1226" s="12" t="s">
        <v>1969</v>
      </c>
      <c r="AE1226" s="8"/>
    </row>
    <row r="1227" spans="1:31" x14ac:dyDescent="0.25">
      <c r="A1227" t="s">
        <v>2078</v>
      </c>
      <c r="B1227" t="s">
        <v>4100</v>
      </c>
      <c r="C1227" t="s">
        <v>4101</v>
      </c>
      <c r="D1227" s="1">
        <v>45545</v>
      </c>
      <c r="E1227">
        <f t="shared" si="146"/>
        <v>18</v>
      </c>
      <c r="F1227" t="s">
        <v>14</v>
      </c>
      <c r="G1227">
        <v>780</v>
      </c>
      <c r="H1227">
        <f t="shared" si="145"/>
        <v>78</v>
      </c>
      <c r="I1227" t="s">
        <v>7</v>
      </c>
      <c r="J1227" t="s">
        <v>8</v>
      </c>
      <c r="K1227" t="s">
        <v>7048</v>
      </c>
      <c r="L1227" t="s">
        <v>8</v>
      </c>
      <c r="M1227" t="s">
        <v>14</v>
      </c>
      <c r="N1227" t="str">
        <f t="shared" si="147"/>
        <v>F</v>
      </c>
      <c r="O1227" t="s">
        <v>8</v>
      </c>
      <c r="P1227" t="s">
        <v>8</v>
      </c>
      <c r="Q1227" t="s">
        <v>11</v>
      </c>
      <c r="R1227" t="s">
        <v>8</v>
      </c>
      <c r="S1227" t="str">
        <f t="shared" si="148"/>
        <v>U</v>
      </c>
      <c r="T1227" t="s">
        <v>12</v>
      </c>
      <c r="U1227">
        <v>0.999999999999997</v>
      </c>
      <c r="V1227" t="s">
        <v>8</v>
      </c>
      <c r="W1227">
        <f>VLOOKUP(Q1227,'PBT Tag Rates'!$A$6:$D$67,4,FALSE)</f>
        <v>1</v>
      </c>
      <c r="X1227">
        <v>1</v>
      </c>
      <c r="Y1227" s="8">
        <f t="shared" si="149"/>
        <v>1</v>
      </c>
      <c r="Z1227" s="10">
        <f>IFERROR(LOOKUP(H1227,{30,43,48,53,58,63,68,73,78,83,88,93,97},{42,47,52,57,62,67,72,77,82,87,92,99,100}),999)</f>
        <v>82</v>
      </c>
      <c r="AA1227" s="9">
        <f t="shared" si="150"/>
        <v>5.5555555555555554</v>
      </c>
      <c r="AB1227" s="9">
        <f>IFERROR(IF(I1227="AI",AA1227-VLOOKUP(Q1227,'PBT Tag Rates'!$A$6:$L$53,11,FALSE),AA1227-VLOOKUP(Q1227,'PBT Tag Rates'!$A$6:$L$53,12,FALSE)),0)</f>
        <v>5.5142524290531805</v>
      </c>
      <c r="AC1227" s="9">
        <f t="shared" si="151"/>
        <v>16.572324324312643</v>
      </c>
      <c r="AD1227" s="12" t="s">
        <v>1969</v>
      </c>
      <c r="AE1227" s="8"/>
    </row>
    <row r="1228" spans="1:31" x14ac:dyDescent="0.25">
      <c r="A1228" t="s">
        <v>2078</v>
      </c>
      <c r="B1228" t="s">
        <v>4102</v>
      </c>
      <c r="C1228" t="s">
        <v>4103</v>
      </c>
      <c r="D1228" s="1">
        <v>45545</v>
      </c>
      <c r="E1228">
        <f t="shared" si="146"/>
        <v>18</v>
      </c>
      <c r="F1228" t="s">
        <v>6</v>
      </c>
      <c r="G1228">
        <v>590</v>
      </c>
      <c r="H1228">
        <f t="shared" si="145"/>
        <v>59</v>
      </c>
      <c r="I1228" t="s">
        <v>9</v>
      </c>
      <c r="J1228">
        <v>1</v>
      </c>
      <c r="K1228" t="s">
        <v>8</v>
      </c>
      <c r="L1228" t="s">
        <v>8</v>
      </c>
      <c r="M1228" t="s">
        <v>6</v>
      </c>
      <c r="N1228" t="str">
        <f t="shared" si="147"/>
        <v>M</v>
      </c>
      <c r="O1228" t="s">
        <v>8091</v>
      </c>
      <c r="P1228" t="s">
        <v>8092</v>
      </c>
      <c r="Q1228" t="s">
        <v>940</v>
      </c>
      <c r="R1228">
        <v>3</v>
      </c>
      <c r="S1228">
        <f t="shared" si="148"/>
        <v>2021</v>
      </c>
      <c r="T1228" t="s">
        <v>12</v>
      </c>
      <c r="U1228">
        <v>1</v>
      </c>
      <c r="V1228" t="s">
        <v>941</v>
      </c>
      <c r="W1228">
        <f>VLOOKUP(Q1228,'PBT Tag Rates'!$A$6:$D$67,4,FALSE)</f>
        <v>0.98140000000000005</v>
      </c>
      <c r="X1228">
        <v>1</v>
      </c>
      <c r="Y1228" s="8">
        <f t="shared" si="149"/>
        <v>1.0138888888888888</v>
      </c>
      <c r="Z1228" s="10">
        <f>IFERROR(LOOKUP(H1228,{30,43,48,53,58,63,68,73,78,83,88,93,97},{42,47,52,57,62,67,72,77,82,87,92,99,100}),999)</f>
        <v>62</v>
      </c>
      <c r="AA1228" s="9">
        <f t="shared" si="150"/>
        <v>5.632716049382716</v>
      </c>
      <c r="AB1228" s="9">
        <f>IFERROR(IF(I1228="AI",AA1228-VLOOKUP(Q1228,'PBT Tag Rates'!$A$6:$L$53,11,FALSE),AA1228-VLOOKUP(Q1228,'PBT Tag Rates'!$A$6:$L$53,12,FALSE)),0)</f>
        <v>5.6516685661954327</v>
      </c>
      <c r="AC1228" s="9">
        <f t="shared" si="151"/>
        <v>16.98530955148815</v>
      </c>
      <c r="AD1228" s="12" t="s">
        <v>1969</v>
      </c>
      <c r="AE1228" s="8"/>
    </row>
    <row r="1229" spans="1:31" x14ac:dyDescent="0.25">
      <c r="A1229" t="s">
        <v>2078</v>
      </c>
      <c r="B1229" t="s">
        <v>4104</v>
      </c>
      <c r="C1229" t="s">
        <v>4105</v>
      </c>
      <c r="D1229" s="1">
        <v>45545</v>
      </c>
      <c r="E1229">
        <f t="shared" si="146"/>
        <v>18</v>
      </c>
      <c r="F1229" t="s">
        <v>14</v>
      </c>
      <c r="G1229">
        <v>650</v>
      </c>
      <c r="H1229">
        <f t="shared" si="145"/>
        <v>65</v>
      </c>
      <c r="I1229" t="s">
        <v>7</v>
      </c>
      <c r="J1229" t="s">
        <v>8</v>
      </c>
      <c r="K1229" t="s">
        <v>8</v>
      </c>
      <c r="L1229" t="s">
        <v>8</v>
      </c>
      <c r="M1229" t="s">
        <v>14</v>
      </c>
      <c r="N1229" t="str">
        <f t="shared" si="147"/>
        <v>F</v>
      </c>
      <c r="O1229" t="s">
        <v>1119</v>
      </c>
      <c r="P1229" t="s">
        <v>7918</v>
      </c>
      <c r="Q1229" t="s">
        <v>940</v>
      </c>
      <c r="R1229">
        <v>3</v>
      </c>
      <c r="S1229">
        <f t="shared" si="148"/>
        <v>2021</v>
      </c>
      <c r="T1229" t="s">
        <v>12</v>
      </c>
      <c r="U1229">
        <v>1</v>
      </c>
      <c r="V1229" t="s">
        <v>886</v>
      </c>
      <c r="W1229">
        <f>VLOOKUP(Q1229,'PBT Tag Rates'!$A$6:$D$67,4,FALSE)</f>
        <v>0.98140000000000005</v>
      </c>
      <c r="X1229">
        <v>1</v>
      </c>
      <c r="Y1229" s="8">
        <f t="shared" si="149"/>
        <v>1</v>
      </c>
      <c r="Z1229" s="10">
        <f>IFERROR(LOOKUP(H1229,{30,43,48,53,58,63,68,73,78,83,88,93,97},{42,47,52,57,62,67,72,77,82,87,92,99,100}),999)</f>
        <v>67</v>
      </c>
      <c r="AA1229" s="9">
        <f t="shared" si="150"/>
        <v>5.5555555555555554</v>
      </c>
      <c r="AB1229" s="9">
        <f>IFERROR(IF(I1229="AI",AA1229-VLOOKUP(Q1229,'PBT Tag Rates'!$A$6:$L$53,11,FALSE),AA1229-VLOOKUP(Q1229,'PBT Tag Rates'!$A$6:$L$53,12,FALSE)),0)</f>
        <v>5.5745080723682721</v>
      </c>
      <c r="AC1229" s="9">
        <f t="shared" si="151"/>
        <v>16.753414340817248</v>
      </c>
      <c r="AD1229" s="12" t="s">
        <v>1969</v>
      </c>
      <c r="AE1229" s="8"/>
    </row>
    <row r="1230" spans="1:31" x14ac:dyDescent="0.25">
      <c r="A1230" t="s">
        <v>2078</v>
      </c>
      <c r="B1230" t="s">
        <v>4106</v>
      </c>
      <c r="C1230" t="s">
        <v>2032</v>
      </c>
      <c r="D1230" s="1">
        <v>45545</v>
      </c>
      <c r="E1230">
        <f t="shared" si="146"/>
        <v>18</v>
      </c>
      <c r="F1230" t="s">
        <v>6</v>
      </c>
      <c r="G1230">
        <v>770</v>
      </c>
      <c r="H1230">
        <f t="shared" si="145"/>
        <v>77</v>
      </c>
      <c r="I1230" t="s">
        <v>7</v>
      </c>
      <c r="J1230" t="s">
        <v>8</v>
      </c>
      <c r="K1230" t="s">
        <v>7049</v>
      </c>
      <c r="L1230" t="s">
        <v>8</v>
      </c>
      <c r="M1230" t="s">
        <v>6</v>
      </c>
      <c r="N1230" t="str">
        <f t="shared" si="147"/>
        <v>M</v>
      </c>
      <c r="O1230" t="s">
        <v>8093</v>
      </c>
      <c r="P1230" t="s">
        <v>8094</v>
      </c>
      <c r="Q1230" t="s">
        <v>295</v>
      </c>
      <c r="R1230">
        <v>4</v>
      </c>
      <c r="S1230">
        <f t="shared" si="148"/>
        <v>2020</v>
      </c>
      <c r="T1230" t="s">
        <v>12</v>
      </c>
      <c r="U1230">
        <v>1</v>
      </c>
      <c r="V1230" t="s">
        <v>888</v>
      </c>
      <c r="W1230">
        <f>VLOOKUP(Q1230,'PBT Tag Rates'!$A$6:$D$67,4,FALSE)</f>
        <v>0.98961045999999997</v>
      </c>
      <c r="X1230">
        <v>1</v>
      </c>
      <c r="Y1230" s="8">
        <f t="shared" si="149"/>
        <v>1.0058139534883721</v>
      </c>
      <c r="Z1230" s="10">
        <f>IFERROR(LOOKUP(H1230,{30,43,48,53,58,63,68,73,78,83,88,93,97},{42,47,52,57,62,67,72,77,82,87,92,99,100}),999)</f>
        <v>77</v>
      </c>
      <c r="AA1230" s="9">
        <f t="shared" si="150"/>
        <v>5.5878552971576232</v>
      </c>
      <c r="AB1230" s="9">
        <f>IFERROR(IF(I1230="AI",AA1230-VLOOKUP(Q1230,'PBT Tag Rates'!$A$6:$L$53,11,FALSE),AA1230-VLOOKUP(Q1230,'PBT Tag Rates'!$A$6:$L$53,12,FALSE)),0)</f>
        <v>5.5983539129463047</v>
      </c>
      <c r="AC1230" s="9">
        <f t="shared" si="151"/>
        <v>16.825079722286347</v>
      </c>
      <c r="AD1230" s="12" t="s">
        <v>1969</v>
      </c>
      <c r="AE1230" s="8"/>
    </row>
    <row r="1231" spans="1:31" x14ac:dyDescent="0.25">
      <c r="A1231" t="s">
        <v>2078</v>
      </c>
      <c r="B1231" t="s">
        <v>4107</v>
      </c>
      <c r="C1231" t="s">
        <v>4108</v>
      </c>
      <c r="D1231" s="1">
        <v>45545</v>
      </c>
      <c r="E1231">
        <f t="shared" si="146"/>
        <v>18</v>
      </c>
      <c r="F1231" t="s">
        <v>6</v>
      </c>
      <c r="G1231">
        <v>500</v>
      </c>
      <c r="H1231">
        <f t="shared" si="145"/>
        <v>50</v>
      </c>
      <c r="I1231" t="s">
        <v>7</v>
      </c>
      <c r="J1231" t="s">
        <v>8</v>
      </c>
      <c r="K1231" t="s">
        <v>8</v>
      </c>
      <c r="L1231" t="s">
        <v>8</v>
      </c>
      <c r="M1231" t="s">
        <v>6</v>
      </c>
      <c r="N1231" t="str">
        <f t="shared" si="147"/>
        <v>M</v>
      </c>
      <c r="O1231" t="s">
        <v>7674</v>
      </c>
      <c r="P1231" t="s">
        <v>7675</v>
      </c>
      <c r="Q1231" t="s">
        <v>7200</v>
      </c>
      <c r="R1231">
        <v>2</v>
      </c>
      <c r="S1231">
        <f t="shared" si="148"/>
        <v>2022</v>
      </c>
      <c r="T1231" t="s">
        <v>12</v>
      </c>
      <c r="U1231">
        <v>1</v>
      </c>
      <c r="V1231" t="s">
        <v>889</v>
      </c>
      <c r="W1231">
        <f>VLOOKUP(Q1231,'PBT Tag Rates'!$A$6:$D$67,4,FALSE)</f>
        <v>0.98</v>
      </c>
      <c r="X1231">
        <v>1</v>
      </c>
      <c r="Y1231" s="8">
        <f t="shared" si="149"/>
        <v>1</v>
      </c>
      <c r="Z1231" s="10">
        <f>IFERROR(LOOKUP(H1231,{30,43,48,53,58,63,68,73,78,83,88,93,97},{42,47,52,57,62,67,72,77,82,87,92,99,100}),999)</f>
        <v>52</v>
      </c>
      <c r="AA1231" s="9">
        <f t="shared" si="150"/>
        <v>5.5555555555555554</v>
      </c>
      <c r="AB1231" s="9">
        <f>IFERROR(IF(I1231="AI",AA1231-VLOOKUP(Q1231,'PBT Tag Rates'!$A$6:$L$53,11,FALSE),AA1231-VLOOKUP(Q1231,'PBT Tag Rates'!$A$6:$L$53,12,FALSE)),0)</f>
        <v>5.5759637188208613</v>
      </c>
      <c r="AC1231" s="9">
        <f t="shared" si="151"/>
        <v>16.757789085249826</v>
      </c>
      <c r="AD1231" s="12" t="s">
        <v>1969</v>
      </c>
      <c r="AE1231" s="8"/>
    </row>
    <row r="1232" spans="1:31" x14ac:dyDescent="0.25">
      <c r="A1232" t="s">
        <v>2078</v>
      </c>
      <c r="B1232" t="s">
        <v>4109</v>
      </c>
      <c r="C1232" t="s">
        <v>4110</v>
      </c>
      <c r="D1232" s="1">
        <v>45545</v>
      </c>
      <c r="E1232">
        <f t="shared" si="146"/>
        <v>18</v>
      </c>
      <c r="F1232" t="s">
        <v>6</v>
      </c>
      <c r="G1232">
        <v>880</v>
      </c>
      <c r="H1232">
        <f t="shared" si="145"/>
        <v>88</v>
      </c>
      <c r="I1232" t="s">
        <v>9</v>
      </c>
      <c r="J1232">
        <v>1</v>
      </c>
      <c r="K1232" t="s">
        <v>7050</v>
      </c>
      <c r="L1232" t="s">
        <v>8</v>
      </c>
      <c r="M1232" t="s">
        <v>6</v>
      </c>
      <c r="N1232" t="str">
        <f t="shared" si="147"/>
        <v>M</v>
      </c>
      <c r="O1232" t="s">
        <v>8095</v>
      </c>
      <c r="P1232" t="s">
        <v>8096</v>
      </c>
      <c r="Q1232" t="s">
        <v>476</v>
      </c>
      <c r="R1232">
        <v>4</v>
      </c>
      <c r="S1232">
        <f t="shared" si="148"/>
        <v>2020</v>
      </c>
      <c r="T1232" t="s">
        <v>12</v>
      </c>
      <c r="U1232">
        <v>1</v>
      </c>
      <c r="V1232" t="s">
        <v>742</v>
      </c>
      <c r="W1232">
        <f>VLOOKUP(Q1232,'PBT Tag Rates'!$A$6:$D$67,4,FALSE)</f>
        <v>0.98845608500000004</v>
      </c>
      <c r="X1232">
        <v>1</v>
      </c>
      <c r="Y1232" s="8">
        <f t="shared" si="149"/>
        <v>1</v>
      </c>
      <c r="Z1232" s="10">
        <f>IFERROR(LOOKUP(H1232,{30,43,48,53,58,63,68,73,78,83,88,93,97},{42,47,52,57,62,67,72,77,82,87,92,99,100}),999)</f>
        <v>92</v>
      </c>
      <c r="AA1232" s="9">
        <f t="shared" si="150"/>
        <v>5.5555555555555554</v>
      </c>
      <c r="AB1232" s="9">
        <f>IFERROR(IF(I1232="AI",AA1232-VLOOKUP(Q1232,'PBT Tag Rates'!$A$6:$L$53,11,FALSE),AA1232-VLOOKUP(Q1232,'PBT Tag Rates'!$A$6:$L$53,12,FALSE)),0)</f>
        <v>5.5672342888601314</v>
      </c>
      <c r="AC1232" s="9">
        <f t="shared" si="151"/>
        <v>16.731553988772674</v>
      </c>
      <c r="AD1232" s="12" t="s">
        <v>1969</v>
      </c>
      <c r="AE1232" s="8"/>
    </row>
    <row r="1233" spans="1:31" x14ac:dyDescent="0.25">
      <c r="A1233" t="s">
        <v>2078</v>
      </c>
      <c r="B1233" t="s">
        <v>4111</v>
      </c>
      <c r="C1233" t="s">
        <v>2033</v>
      </c>
      <c r="D1233" s="1">
        <v>45545</v>
      </c>
      <c r="E1233">
        <f t="shared" si="146"/>
        <v>18</v>
      </c>
      <c r="F1233" t="s">
        <v>14</v>
      </c>
      <c r="G1233">
        <v>750</v>
      </c>
      <c r="H1233">
        <f t="shared" si="145"/>
        <v>75</v>
      </c>
      <c r="I1233" t="s">
        <v>7</v>
      </c>
      <c r="J1233" t="s">
        <v>8</v>
      </c>
      <c r="K1233" t="s">
        <v>7051</v>
      </c>
      <c r="L1233" t="s">
        <v>8</v>
      </c>
      <c r="M1233" t="s">
        <v>14</v>
      </c>
      <c r="N1233" t="str">
        <f t="shared" si="147"/>
        <v>F</v>
      </c>
      <c r="O1233" t="s">
        <v>1560</v>
      </c>
      <c r="P1233" t="s">
        <v>1561</v>
      </c>
      <c r="Q1233" t="s">
        <v>940</v>
      </c>
      <c r="R1233">
        <v>3</v>
      </c>
      <c r="S1233">
        <f t="shared" si="148"/>
        <v>2021</v>
      </c>
      <c r="T1233" t="s">
        <v>12</v>
      </c>
      <c r="U1233">
        <v>1</v>
      </c>
      <c r="V1233" t="s">
        <v>886</v>
      </c>
      <c r="W1233">
        <f>VLOOKUP(Q1233,'PBT Tag Rates'!$A$6:$D$67,4,FALSE)</f>
        <v>0.98140000000000005</v>
      </c>
      <c r="X1233">
        <v>1</v>
      </c>
      <c r="Y1233" s="8">
        <f t="shared" si="149"/>
        <v>1</v>
      </c>
      <c r="Z1233" s="10">
        <f>IFERROR(LOOKUP(H1233,{30,43,48,53,58,63,68,73,78,83,88,93,97},{42,47,52,57,62,67,72,77,82,87,92,99,100}),999)</f>
        <v>77</v>
      </c>
      <c r="AA1233" s="9">
        <f t="shared" si="150"/>
        <v>5.5555555555555554</v>
      </c>
      <c r="AB1233" s="9">
        <f>IFERROR(IF(I1233="AI",AA1233-VLOOKUP(Q1233,'PBT Tag Rates'!$A$6:$L$53,11,FALSE),AA1233-VLOOKUP(Q1233,'PBT Tag Rates'!$A$6:$L$53,12,FALSE)),0)</f>
        <v>5.5745080723682721</v>
      </c>
      <c r="AC1233" s="9">
        <f t="shared" si="151"/>
        <v>16.753414340817248</v>
      </c>
      <c r="AD1233" s="12" t="s">
        <v>1969</v>
      </c>
      <c r="AE1233" s="8"/>
    </row>
    <row r="1234" spans="1:31" x14ac:dyDescent="0.25">
      <c r="A1234" t="s">
        <v>2078</v>
      </c>
      <c r="B1234" t="s">
        <v>4112</v>
      </c>
      <c r="C1234" t="s">
        <v>4113</v>
      </c>
      <c r="D1234" s="1">
        <v>45545</v>
      </c>
      <c r="E1234">
        <f t="shared" si="146"/>
        <v>18</v>
      </c>
      <c r="F1234" t="s">
        <v>6</v>
      </c>
      <c r="G1234">
        <v>760</v>
      </c>
      <c r="H1234">
        <f t="shared" si="145"/>
        <v>76</v>
      </c>
      <c r="I1234" t="s">
        <v>7</v>
      </c>
      <c r="J1234" t="s">
        <v>8</v>
      </c>
      <c r="K1234" t="s">
        <v>7052</v>
      </c>
      <c r="L1234" t="s">
        <v>8</v>
      </c>
      <c r="M1234" t="s">
        <v>6</v>
      </c>
      <c r="N1234" t="str">
        <f t="shared" si="147"/>
        <v>M</v>
      </c>
      <c r="O1234" t="s">
        <v>8</v>
      </c>
      <c r="P1234" t="s">
        <v>8</v>
      </c>
      <c r="Q1234" t="s">
        <v>11</v>
      </c>
      <c r="R1234" t="s">
        <v>8</v>
      </c>
      <c r="S1234" t="str">
        <f t="shared" si="148"/>
        <v>U</v>
      </c>
      <c r="T1234" t="s">
        <v>12</v>
      </c>
      <c r="U1234">
        <v>1</v>
      </c>
      <c r="V1234" t="s">
        <v>8</v>
      </c>
      <c r="W1234">
        <f>VLOOKUP(Q1234,'PBT Tag Rates'!$A$6:$D$67,4,FALSE)</f>
        <v>1</v>
      </c>
      <c r="X1234">
        <v>1</v>
      </c>
      <c r="Y1234" s="8">
        <f t="shared" si="149"/>
        <v>1.0058139534883721</v>
      </c>
      <c r="Z1234" s="10">
        <f>IFERROR(LOOKUP(H1234,{30,43,48,53,58,63,68,73,78,83,88,93,97},{42,47,52,57,62,67,72,77,82,87,92,99,100}),999)</f>
        <v>77</v>
      </c>
      <c r="AA1234" s="9">
        <f t="shared" si="150"/>
        <v>5.5878552971576232</v>
      </c>
      <c r="AB1234" s="9">
        <f>IFERROR(IF(I1234="AI",AA1234-VLOOKUP(Q1234,'PBT Tag Rates'!$A$6:$L$53,11,FALSE),AA1234-VLOOKUP(Q1234,'PBT Tag Rates'!$A$6:$L$53,12,FALSE)),0)</f>
        <v>5.5465521706552483</v>
      </c>
      <c r="AC1234" s="9">
        <f t="shared" si="151"/>
        <v>16.669396738081858</v>
      </c>
      <c r="AD1234" s="12" t="s">
        <v>1969</v>
      </c>
      <c r="AE1234" s="8"/>
    </row>
    <row r="1235" spans="1:31" x14ac:dyDescent="0.25">
      <c r="A1235" t="s">
        <v>2078</v>
      </c>
      <c r="B1235" t="s">
        <v>4114</v>
      </c>
      <c r="C1235" t="s">
        <v>2034</v>
      </c>
      <c r="D1235" s="1">
        <v>45545</v>
      </c>
      <c r="E1235">
        <f t="shared" si="146"/>
        <v>18</v>
      </c>
      <c r="F1235" t="s">
        <v>14</v>
      </c>
      <c r="G1235">
        <v>680</v>
      </c>
      <c r="H1235">
        <f t="shared" si="145"/>
        <v>68</v>
      </c>
      <c r="I1235" t="s">
        <v>7</v>
      </c>
      <c r="J1235" t="s">
        <v>8</v>
      </c>
      <c r="K1235" t="s">
        <v>8</v>
      </c>
      <c r="L1235" t="s">
        <v>8</v>
      </c>
      <c r="M1235" t="s">
        <v>6</v>
      </c>
      <c r="N1235" t="str">
        <f t="shared" si="147"/>
        <v>M</v>
      </c>
      <c r="O1235" t="s">
        <v>425</v>
      </c>
      <c r="P1235" t="s">
        <v>1665</v>
      </c>
      <c r="Q1235" t="s">
        <v>295</v>
      </c>
      <c r="R1235">
        <v>4</v>
      </c>
      <c r="S1235">
        <f t="shared" si="148"/>
        <v>2020</v>
      </c>
      <c r="T1235" t="s">
        <v>12</v>
      </c>
      <c r="U1235">
        <v>1</v>
      </c>
      <c r="V1235" t="s">
        <v>892</v>
      </c>
      <c r="W1235">
        <f>VLOOKUP(Q1235,'PBT Tag Rates'!$A$6:$D$67,4,FALSE)</f>
        <v>0.98961045999999997</v>
      </c>
      <c r="X1235">
        <v>1</v>
      </c>
      <c r="Y1235" s="8">
        <f t="shared" si="149"/>
        <v>1.0057142857142858</v>
      </c>
      <c r="Z1235" s="10">
        <f>IFERROR(LOOKUP(H1235,{30,43,48,53,58,63,68,73,78,83,88,93,97},{42,47,52,57,62,67,72,77,82,87,92,99,100}),999)</f>
        <v>72</v>
      </c>
      <c r="AA1235" s="9">
        <f t="shared" si="150"/>
        <v>5.5873015873015879</v>
      </c>
      <c r="AB1235" s="9">
        <f>IFERROR(IF(I1235="AI",AA1235-VLOOKUP(Q1235,'PBT Tag Rates'!$A$6:$L$53,11,FALSE),AA1235-VLOOKUP(Q1235,'PBT Tag Rates'!$A$6:$L$53,12,FALSE)),0)</f>
        <v>5.5978002030902694</v>
      </c>
      <c r="AC1235" s="9">
        <f t="shared" si="151"/>
        <v>16.823415623764589</v>
      </c>
      <c r="AD1235" s="12" t="s">
        <v>1969</v>
      </c>
      <c r="AE1235" s="8"/>
    </row>
    <row r="1236" spans="1:31" x14ac:dyDescent="0.25">
      <c r="A1236" t="s">
        <v>2078</v>
      </c>
      <c r="B1236" t="s">
        <v>4115</v>
      </c>
      <c r="C1236" t="s">
        <v>4116</v>
      </c>
      <c r="D1236" s="1">
        <v>45545</v>
      </c>
      <c r="E1236">
        <f t="shared" si="146"/>
        <v>18</v>
      </c>
      <c r="F1236" t="s">
        <v>14</v>
      </c>
      <c r="G1236">
        <v>780</v>
      </c>
      <c r="H1236">
        <f t="shared" si="145"/>
        <v>78</v>
      </c>
      <c r="I1236" t="s">
        <v>9</v>
      </c>
      <c r="J1236" t="s">
        <v>8</v>
      </c>
      <c r="K1236" t="s">
        <v>7053</v>
      </c>
      <c r="L1236" t="s">
        <v>8</v>
      </c>
      <c r="M1236" t="s">
        <v>14</v>
      </c>
      <c r="N1236" t="str">
        <f t="shared" si="147"/>
        <v>F</v>
      </c>
      <c r="O1236" t="s">
        <v>8097</v>
      </c>
      <c r="P1236" t="s">
        <v>8098</v>
      </c>
      <c r="Q1236" t="s">
        <v>479</v>
      </c>
      <c r="R1236">
        <v>5</v>
      </c>
      <c r="S1236">
        <f t="shared" si="148"/>
        <v>2019</v>
      </c>
      <c r="T1236" t="s">
        <v>12</v>
      </c>
      <c r="U1236">
        <v>0.999999999999999</v>
      </c>
      <c r="V1236" t="s">
        <v>9062</v>
      </c>
      <c r="W1236">
        <f>VLOOKUP(Q1236,'PBT Tag Rates'!$A$6:$D$67,4,FALSE)</f>
        <v>0.96152300000000002</v>
      </c>
      <c r="X1236">
        <v>1</v>
      </c>
      <c r="Y1236" s="8">
        <f t="shared" si="149"/>
        <v>1</v>
      </c>
      <c r="Z1236" s="10">
        <f>IFERROR(LOOKUP(H1236,{30,43,48,53,58,63,68,73,78,83,88,93,97},{42,47,52,57,62,67,72,77,82,87,92,99,100}),999)</f>
        <v>82</v>
      </c>
      <c r="AA1236" s="9">
        <f t="shared" si="150"/>
        <v>5.5555555555555554</v>
      </c>
      <c r="AB1236" s="9">
        <f>IFERROR(IF(I1236="AI",AA1236-VLOOKUP(Q1236,'PBT Tag Rates'!$A$6:$L$53,11,FALSE),AA1236-VLOOKUP(Q1236,'PBT Tag Rates'!$A$6:$L$53,12,FALSE)),0)</f>
        <v>5.5955722790244691</v>
      </c>
      <c r="AC1236" s="9">
        <f t="shared" si="151"/>
        <v>16.816719905593647</v>
      </c>
      <c r="AD1236" s="12" t="s">
        <v>676</v>
      </c>
      <c r="AE1236" s="8"/>
    </row>
    <row r="1237" spans="1:31" x14ac:dyDescent="0.25">
      <c r="A1237" t="s">
        <v>2078</v>
      </c>
      <c r="B1237" t="s">
        <v>4117</v>
      </c>
      <c r="C1237" t="s">
        <v>4118</v>
      </c>
      <c r="D1237" s="1">
        <v>45545</v>
      </c>
      <c r="E1237">
        <f t="shared" si="146"/>
        <v>18</v>
      </c>
      <c r="F1237" t="s">
        <v>6</v>
      </c>
      <c r="G1237">
        <v>690</v>
      </c>
      <c r="H1237">
        <f t="shared" si="145"/>
        <v>69</v>
      </c>
      <c r="I1237" t="s">
        <v>7</v>
      </c>
      <c r="J1237" t="s">
        <v>8</v>
      </c>
      <c r="K1237" t="s">
        <v>8</v>
      </c>
      <c r="L1237" t="s">
        <v>8</v>
      </c>
      <c r="M1237" t="s">
        <v>6</v>
      </c>
      <c r="N1237" t="str">
        <f t="shared" si="147"/>
        <v>M</v>
      </c>
      <c r="O1237" t="s">
        <v>8</v>
      </c>
      <c r="P1237" t="s">
        <v>8</v>
      </c>
      <c r="Q1237" t="s">
        <v>11</v>
      </c>
      <c r="R1237" t="s">
        <v>8</v>
      </c>
      <c r="S1237" t="str">
        <f t="shared" si="148"/>
        <v>U</v>
      </c>
      <c r="T1237" t="s">
        <v>12</v>
      </c>
      <c r="U1237">
        <v>0.999999999999998</v>
      </c>
      <c r="V1237" t="s">
        <v>8</v>
      </c>
      <c r="W1237">
        <f>VLOOKUP(Q1237,'PBT Tag Rates'!$A$6:$D$67,4,FALSE)</f>
        <v>1</v>
      </c>
      <c r="X1237">
        <v>1</v>
      </c>
      <c r="Y1237" s="8">
        <f t="shared" si="149"/>
        <v>1.0057142857142858</v>
      </c>
      <c r="Z1237" s="10">
        <f>IFERROR(LOOKUP(H1237,{30,43,48,53,58,63,68,73,78,83,88,93,97},{42,47,52,57,62,67,72,77,82,87,92,99,100}),999)</f>
        <v>72</v>
      </c>
      <c r="AA1237" s="9">
        <f t="shared" si="150"/>
        <v>5.5873015873015879</v>
      </c>
      <c r="AB1237" s="9">
        <f>IFERROR(IF(I1237="AI",AA1237-VLOOKUP(Q1237,'PBT Tag Rates'!$A$6:$L$53,11,FALSE),AA1237-VLOOKUP(Q1237,'PBT Tag Rates'!$A$6:$L$53,12,FALSE)),0)</f>
        <v>5.545998460799213</v>
      </c>
      <c r="AC1237" s="9">
        <f t="shared" si="151"/>
        <v>16.6677326395601</v>
      </c>
      <c r="AD1237" s="12" t="s">
        <v>1969</v>
      </c>
      <c r="AE1237" s="8"/>
    </row>
    <row r="1238" spans="1:31" x14ac:dyDescent="0.25">
      <c r="A1238" t="s">
        <v>2078</v>
      </c>
      <c r="B1238" t="s">
        <v>4119</v>
      </c>
      <c r="C1238" t="s">
        <v>4120</v>
      </c>
      <c r="D1238" s="1">
        <v>45545</v>
      </c>
      <c r="E1238">
        <f t="shared" si="146"/>
        <v>18</v>
      </c>
      <c r="F1238" t="s">
        <v>14</v>
      </c>
      <c r="G1238">
        <v>700</v>
      </c>
      <c r="H1238">
        <f t="shared" si="145"/>
        <v>70</v>
      </c>
      <c r="I1238" t="s">
        <v>9</v>
      </c>
      <c r="J1238">
        <v>1</v>
      </c>
      <c r="K1238" t="s">
        <v>7054</v>
      </c>
      <c r="L1238" t="s">
        <v>8</v>
      </c>
      <c r="M1238" t="s">
        <v>14</v>
      </c>
      <c r="N1238" t="str">
        <f t="shared" si="147"/>
        <v>F</v>
      </c>
      <c r="O1238" t="s">
        <v>7406</v>
      </c>
      <c r="P1238" t="s">
        <v>7407</v>
      </c>
      <c r="Q1238" t="s">
        <v>295</v>
      </c>
      <c r="R1238">
        <v>4</v>
      </c>
      <c r="S1238">
        <f t="shared" si="148"/>
        <v>2020</v>
      </c>
      <c r="T1238" t="s">
        <v>12</v>
      </c>
      <c r="U1238">
        <v>0.999999999999995</v>
      </c>
      <c r="V1238" t="s">
        <v>740</v>
      </c>
      <c r="W1238">
        <f>VLOOKUP(Q1238,'PBT Tag Rates'!$A$6:$D$67,4,FALSE)</f>
        <v>0.98961045999999997</v>
      </c>
      <c r="X1238">
        <v>1</v>
      </c>
      <c r="Y1238" s="8">
        <f t="shared" si="149"/>
        <v>1.0069930069930071</v>
      </c>
      <c r="Z1238" s="10">
        <f>IFERROR(LOOKUP(H1238,{30,43,48,53,58,63,68,73,78,83,88,93,97},{42,47,52,57,62,67,72,77,82,87,92,99,100}),999)</f>
        <v>72</v>
      </c>
      <c r="AA1238" s="9">
        <f t="shared" si="150"/>
        <v>5.594405594405595</v>
      </c>
      <c r="AB1238" s="9">
        <f>IFERROR(IF(I1238="AI",AA1238-VLOOKUP(Q1238,'PBT Tag Rates'!$A$6:$L$53,11,FALSE),AA1238-VLOOKUP(Q1238,'PBT Tag Rates'!$A$6:$L$53,12,FALSE)),0)</f>
        <v>5.6049042101942765</v>
      </c>
      <c r="AC1238" s="9">
        <f t="shared" si="151"/>
        <v>16.844765736267519</v>
      </c>
      <c r="AD1238" s="12" t="s">
        <v>1969</v>
      </c>
      <c r="AE1238" s="8"/>
    </row>
    <row r="1239" spans="1:31" x14ac:dyDescent="0.25">
      <c r="A1239" t="s">
        <v>2078</v>
      </c>
      <c r="B1239" t="s">
        <v>4121</v>
      </c>
      <c r="C1239" t="s">
        <v>4122</v>
      </c>
      <c r="D1239" s="1">
        <v>45545</v>
      </c>
      <c r="E1239">
        <f t="shared" si="146"/>
        <v>18</v>
      </c>
      <c r="F1239" t="s">
        <v>6</v>
      </c>
      <c r="G1239">
        <v>700</v>
      </c>
      <c r="H1239">
        <f t="shared" si="145"/>
        <v>70</v>
      </c>
      <c r="I1239" t="s">
        <v>7</v>
      </c>
      <c r="J1239" t="s">
        <v>8</v>
      </c>
      <c r="K1239" t="s">
        <v>7055</v>
      </c>
      <c r="L1239" t="s">
        <v>8</v>
      </c>
      <c r="M1239" t="s">
        <v>6</v>
      </c>
      <c r="N1239" t="str">
        <f t="shared" si="147"/>
        <v>M</v>
      </c>
      <c r="O1239" t="s">
        <v>8099</v>
      </c>
      <c r="P1239" t="s">
        <v>8100</v>
      </c>
      <c r="Q1239" t="s">
        <v>476</v>
      </c>
      <c r="R1239">
        <v>4</v>
      </c>
      <c r="S1239">
        <f t="shared" si="148"/>
        <v>2020</v>
      </c>
      <c r="T1239" t="s">
        <v>12</v>
      </c>
      <c r="U1239">
        <v>0.999999999999996</v>
      </c>
      <c r="V1239" t="s">
        <v>743</v>
      </c>
      <c r="W1239">
        <f>VLOOKUP(Q1239,'PBT Tag Rates'!$A$6:$D$67,4,FALSE)</f>
        <v>0.98845608500000004</v>
      </c>
      <c r="X1239">
        <v>1</v>
      </c>
      <c r="Y1239" s="8">
        <f t="shared" si="149"/>
        <v>1.0057142857142858</v>
      </c>
      <c r="Z1239" s="10">
        <f>IFERROR(LOOKUP(H1239,{30,43,48,53,58,63,68,73,78,83,88,93,97},{42,47,52,57,62,67,72,77,82,87,92,99,100}),999)</f>
        <v>72</v>
      </c>
      <c r="AA1239" s="9">
        <f t="shared" si="150"/>
        <v>5.5873015873015879</v>
      </c>
      <c r="AB1239" s="9">
        <f>IFERROR(IF(I1239="AI",AA1239-VLOOKUP(Q1239,'PBT Tag Rates'!$A$6:$L$53,11,FALSE),AA1239-VLOOKUP(Q1239,'PBT Tag Rates'!$A$6:$L$53,12,FALSE)),0)</f>
        <v>5.5989803206061639</v>
      </c>
      <c r="AC1239" s="9">
        <f t="shared" si="151"/>
        <v>16.826962304020135</v>
      </c>
      <c r="AD1239" s="12" t="s">
        <v>1969</v>
      </c>
      <c r="AE1239" s="8"/>
    </row>
    <row r="1240" spans="1:31" x14ac:dyDescent="0.25">
      <c r="A1240" t="s">
        <v>2078</v>
      </c>
      <c r="B1240" t="s">
        <v>4123</v>
      </c>
      <c r="C1240" t="s">
        <v>4124</v>
      </c>
      <c r="D1240" s="1">
        <v>45545</v>
      </c>
      <c r="E1240">
        <f t="shared" si="146"/>
        <v>18</v>
      </c>
      <c r="F1240" t="s">
        <v>6</v>
      </c>
      <c r="G1240">
        <v>550</v>
      </c>
      <c r="H1240">
        <f t="shared" si="145"/>
        <v>55</v>
      </c>
      <c r="I1240" t="s">
        <v>7</v>
      </c>
      <c r="J1240" t="s">
        <v>8</v>
      </c>
      <c r="K1240" t="s">
        <v>8</v>
      </c>
      <c r="L1240" t="s">
        <v>8</v>
      </c>
      <c r="M1240" t="s">
        <v>269</v>
      </c>
      <c r="N1240" t="str">
        <f t="shared" si="147"/>
        <v>M</v>
      </c>
      <c r="O1240" t="s">
        <v>8</v>
      </c>
      <c r="P1240" t="s">
        <v>8</v>
      </c>
      <c r="Q1240" t="s">
        <v>11</v>
      </c>
      <c r="R1240" t="s">
        <v>8</v>
      </c>
      <c r="S1240" t="str">
        <f t="shared" si="148"/>
        <v>U</v>
      </c>
      <c r="T1240" t="s">
        <v>12</v>
      </c>
      <c r="U1240">
        <v>1</v>
      </c>
      <c r="V1240" t="s">
        <v>8</v>
      </c>
      <c r="W1240">
        <f>VLOOKUP(Q1240,'PBT Tag Rates'!$A$6:$D$67,4,FALSE)</f>
        <v>1</v>
      </c>
      <c r="X1240">
        <v>1</v>
      </c>
      <c r="Y1240" s="8">
        <f t="shared" si="149"/>
        <v>1.03125</v>
      </c>
      <c r="Z1240" s="10">
        <f>IFERROR(LOOKUP(H1240,{30,43,48,53,58,63,68,73,78,83,88,93,97},{42,47,52,57,62,67,72,77,82,87,92,99,100}),999)</f>
        <v>57</v>
      </c>
      <c r="AA1240" s="9">
        <f t="shared" si="150"/>
        <v>5.729166666666667</v>
      </c>
      <c r="AB1240" s="9">
        <f>IFERROR(IF(I1240="AI",AA1240-VLOOKUP(Q1240,'PBT Tag Rates'!$A$6:$L$53,11,FALSE),AA1240-VLOOKUP(Q1240,'PBT Tag Rates'!$A$6:$L$53,12,FALSE)),0)</f>
        <v>5.6878635401642921</v>
      </c>
      <c r="AC1240" s="9">
        <f t="shared" si="151"/>
        <v>17.094088548322176</v>
      </c>
      <c r="AD1240" s="12" t="s">
        <v>1970</v>
      </c>
      <c r="AE1240" s="8"/>
    </row>
    <row r="1241" spans="1:31" x14ac:dyDescent="0.25">
      <c r="A1241" t="s">
        <v>2078</v>
      </c>
      <c r="B1241" t="s">
        <v>4125</v>
      </c>
      <c r="C1241" t="s">
        <v>4126</v>
      </c>
      <c r="D1241" s="1">
        <v>45545</v>
      </c>
      <c r="E1241">
        <f t="shared" si="146"/>
        <v>18</v>
      </c>
      <c r="F1241" t="s">
        <v>6</v>
      </c>
      <c r="G1241">
        <v>410</v>
      </c>
      <c r="H1241">
        <f t="shared" si="145"/>
        <v>41</v>
      </c>
      <c r="I1241" t="s">
        <v>7</v>
      </c>
      <c r="J1241" t="s">
        <v>8</v>
      </c>
      <c r="K1241" t="s">
        <v>8</v>
      </c>
      <c r="L1241" t="s">
        <v>8</v>
      </c>
      <c r="M1241" t="s">
        <v>6</v>
      </c>
      <c r="N1241" t="str">
        <f t="shared" si="147"/>
        <v>M</v>
      </c>
      <c r="O1241" t="s">
        <v>8101</v>
      </c>
      <c r="P1241" t="s">
        <v>8102</v>
      </c>
      <c r="Q1241" t="s">
        <v>7200</v>
      </c>
      <c r="R1241">
        <v>2</v>
      </c>
      <c r="S1241">
        <f t="shared" si="148"/>
        <v>2022</v>
      </c>
      <c r="T1241" t="s">
        <v>12</v>
      </c>
      <c r="U1241">
        <v>1</v>
      </c>
      <c r="V1241" t="s">
        <v>886</v>
      </c>
      <c r="W1241">
        <f>VLOOKUP(Q1241,'PBT Tag Rates'!$A$6:$D$67,4,FALSE)</f>
        <v>0.98</v>
      </c>
      <c r="X1241">
        <v>1</v>
      </c>
      <c r="Y1241" s="8">
        <f t="shared" si="149"/>
        <v>1</v>
      </c>
      <c r="Z1241" s="10">
        <f>IFERROR(LOOKUP(H1241,{30,43,48,53,58,63,68,73,78,83,88,93,97},{42,47,52,57,62,67,72,77,82,87,92,99,100}),999)</f>
        <v>42</v>
      </c>
      <c r="AA1241" s="9">
        <f t="shared" si="150"/>
        <v>5.5555555555555554</v>
      </c>
      <c r="AB1241" s="9">
        <f>IFERROR(IF(I1241="AI",AA1241-VLOOKUP(Q1241,'PBT Tag Rates'!$A$6:$L$53,11,FALSE),AA1241-VLOOKUP(Q1241,'PBT Tag Rates'!$A$6:$L$53,12,FALSE)),0)</f>
        <v>5.5759637188208613</v>
      </c>
      <c r="AC1241" s="9">
        <f t="shared" si="151"/>
        <v>16.757789085249826</v>
      </c>
      <c r="AD1241" s="12" t="s">
        <v>1969</v>
      </c>
      <c r="AE1241" s="8"/>
    </row>
    <row r="1242" spans="1:31" x14ac:dyDescent="0.25">
      <c r="A1242" t="s">
        <v>2078</v>
      </c>
      <c r="B1242" t="s">
        <v>4127</v>
      </c>
      <c r="C1242" t="s">
        <v>4128</v>
      </c>
      <c r="D1242" s="1">
        <v>45545</v>
      </c>
      <c r="E1242">
        <f t="shared" si="146"/>
        <v>18</v>
      </c>
      <c r="F1242" t="s">
        <v>14</v>
      </c>
      <c r="G1242">
        <v>780</v>
      </c>
      <c r="H1242">
        <f t="shared" si="145"/>
        <v>78</v>
      </c>
      <c r="I1242" t="s">
        <v>7</v>
      </c>
      <c r="J1242" t="s">
        <v>8</v>
      </c>
      <c r="K1242" t="s">
        <v>7056</v>
      </c>
      <c r="L1242" t="s">
        <v>8</v>
      </c>
      <c r="M1242" t="s">
        <v>14</v>
      </c>
      <c r="N1242" t="str">
        <f t="shared" si="147"/>
        <v>F</v>
      </c>
      <c r="O1242" t="s">
        <v>8103</v>
      </c>
      <c r="P1242" t="s">
        <v>8104</v>
      </c>
      <c r="Q1242" t="s">
        <v>476</v>
      </c>
      <c r="R1242">
        <v>4</v>
      </c>
      <c r="S1242">
        <f t="shared" si="148"/>
        <v>2020</v>
      </c>
      <c r="T1242" t="s">
        <v>12</v>
      </c>
      <c r="U1242">
        <v>0.999999999999996</v>
      </c>
      <c r="V1242" t="s">
        <v>658</v>
      </c>
      <c r="W1242">
        <f>VLOOKUP(Q1242,'PBT Tag Rates'!$A$6:$D$67,4,FALSE)</f>
        <v>0.98845608500000004</v>
      </c>
      <c r="X1242">
        <v>1</v>
      </c>
      <c r="Y1242" s="8">
        <f t="shared" si="149"/>
        <v>1</v>
      </c>
      <c r="Z1242" s="10">
        <f>IFERROR(LOOKUP(H1242,{30,43,48,53,58,63,68,73,78,83,88,93,97},{42,47,52,57,62,67,72,77,82,87,92,99,100}),999)</f>
        <v>82</v>
      </c>
      <c r="AA1242" s="9">
        <f t="shared" si="150"/>
        <v>5.5555555555555554</v>
      </c>
      <c r="AB1242" s="9">
        <f>IFERROR(IF(I1242="AI",AA1242-VLOOKUP(Q1242,'PBT Tag Rates'!$A$6:$L$53,11,FALSE),AA1242-VLOOKUP(Q1242,'PBT Tag Rates'!$A$6:$L$53,12,FALSE)),0)</f>
        <v>5.5672342888601314</v>
      </c>
      <c r="AC1242" s="9">
        <f t="shared" si="151"/>
        <v>16.731553988772674</v>
      </c>
      <c r="AD1242" s="12" t="s">
        <v>1969</v>
      </c>
      <c r="AE1242" s="8"/>
    </row>
    <row r="1243" spans="1:31" x14ac:dyDescent="0.25">
      <c r="A1243" t="s">
        <v>2078</v>
      </c>
      <c r="B1243" t="s">
        <v>4129</v>
      </c>
      <c r="C1243" t="s">
        <v>4130</v>
      </c>
      <c r="D1243" s="1">
        <v>45545</v>
      </c>
      <c r="E1243">
        <f t="shared" si="146"/>
        <v>18</v>
      </c>
      <c r="F1243" t="s">
        <v>6</v>
      </c>
      <c r="G1243">
        <v>690</v>
      </c>
      <c r="H1243">
        <f t="shared" si="145"/>
        <v>69</v>
      </c>
      <c r="I1243" t="s">
        <v>7</v>
      </c>
      <c r="J1243" t="s">
        <v>8</v>
      </c>
      <c r="K1243" t="s">
        <v>8</v>
      </c>
      <c r="L1243" t="s">
        <v>8</v>
      </c>
      <c r="M1243" t="s">
        <v>6</v>
      </c>
      <c r="N1243" t="str">
        <f t="shared" si="147"/>
        <v>M</v>
      </c>
      <c r="O1243" t="s">
        <v>8</v>
      </c>
      <c r="P1243" t="s">
        <v>8</v>
      </c>
      <c r="Q1243" t="s">
        <v>11</v>
      </c>
      <c r="R1243" t="s">
        <v>8</v>
      </c>
      <c r="S1243" t="str">
        <f t="shared" si="148"/>
        <v>U</v>
      </c>
      <c r="T1243" t="s">
        <v>12</v>
      </c>
      <c r="U1243">
        <v>0.999999999999997</v>
      </c>
      <c r="V1243" t="s">
        <v>8</v>
      </c>
      <c r="W1243">
        <f>VLOOKUP(Q1243,'PBT Tag Rates'!$A$6:$D$67,4,FALSE)</f>
        <v>1</v>
      </c>
      <c r="X1243">
        <v>1</v>
      </c>
      <c r="Y1243" s="8">
        <f t="shared" si="149"/>
        <v>1.0057142857142858</v>
      </c>
      <c r="Z1243" s="10">
        <f>IFERROR(LOOKUP(H1243,{30,43,48,53,58,63,68,73,78,83,88,93,97},{42,47,52,57,62,67,72,77,82,87,92,99,100}),999)</f>
        <v>72</v>
      </c>
      <c r="AA1243" s="9">
        <f t="shared" si="150"/>
        <v>5.5873015873015879</v>
      </c>
      <c r="AB1243" s="9">
        <f>IFERROR(IF(I1243="AI",AA1243-VLOOKUP(Q1243,'PBT Tag Rates'!$A$6:$L$53,11,FALSE),AA1243-VLOOKUP(Q1243,'PBT Tag Rates'!$A$6:$L$53,12,FALSE)),0)</f>
        <v>5.545998460799213</v>
      </c>
      <c r="AC1243" s="9">
        <f t="shared" si="151"/>
        <v>16.6677326395601</v>
      </c>
      <c r="AD1243" s="12" t="s">
        <v>1969</v>
      </c>
      <c r="AE1243" s="8"/>
    </row>
    <row r="1244" spans="1:31" x14ac:dyDescent="0.25">
      <c r="A1244" t="s">
        <v>2078</v>
      </c>
      <c r="B1244" t="s">
        <v>4131</v>
      </c>
      <c r="C1244" t="s">
        <v>4132</v>
      </c>
      <c r="D1244" s="1">
        <v>45545</v>
      </c>
      <c r="E1244">
        <f t="shared" si="146"/>
        <v>18</v>
      </c>
      <c r="F1244" t="s">
        <v>14</v>
      </c>
      <c r="G1244">
        <v>740</v>
      </c>
      <c r="H1244">
        <f t="shared" si="145"/>
        <v>74</v>
      </c>
      <c r="I1244" t="s">
        <v>9</v>
      </c>
      <c r="J1244">
        <v>1</v>
      </c>
      <c r="K1244" t="s">
        <v>7057</v>
      </c>
      <c r="L1244" t="s">
        <v>8</v>
      </c>
      <c r="M1244" t="s">
        <v>14</v>
      </c>
      <c r="N1244" t="str">
        <f t="shared" si="147"/>
        <v>F</v>
      </c>
      <c r="O1244" t="s">
        <v>377</v>
      </c>
      <c r="P1244" t="s">
        <v>491</v>
      </c>
      <c r="Q1244" t="s">
        <v>171</v>
      </c>
      <c r="R1244">
        <v>5</v>
      </c>
      <c r="S1244">
        <f t="shared" si="148"/>
        <v>2019</v>
      </c>
      <c r="T1244" t="s">
        <v>12</v>
      </c>
      <c r="U1244">
        <v>1</v>
      </c>
      <c r="V1244" t="s">
        <v>892</v>
      </c>
      <c r="W1244">
        <f>VLOOKUP(Q1244,'PBT Tag Rates'!$A$6:$D$67,4,FALSE)</f>
        <v>0.95971980899999998</v>
      </c>
      <c r="X1244">
        <v>1</v>
      </c>
      <c r="Y1244" s="8">
        <f t="shared" si="149"/>
        <v>1</v>
      </c>
      <c r="Z1244" s="10">
        <f>IFERROR(LOOKUP(H1244,{30,43,48,53,58,63,68,73,78,83,88,93,97},{42,47,52,57,62,67,72,77,82,87,92,99,100}),999)</f>
        <v>77</v>
      </c>
      <c r="AA1244" s="9">
        <f t="shared" si="150"/>
        <v>5.5555555555555554</v>
      </c>
      <c r="AB1244" s="9">
        <f>IFERROR(IF(I1244="AI",AA1244-VLOOKUP(Q1244,'PBT Tag Rates'!$A$6:$L$53,11,FALSE),AA1244-VLOOKUP(Q1244,'PBT Tag Rates'!$A$6:$L$53,12,FALSE)),0)</f>
        <v>5.5975263376757773</v>
      </c>
      <c r="AC1244" s="9">
        <f t="shared" si="151"/>
        <v>16.822592559073851</v>
      </c>
      <c r="AD1244" s="12" t="s">
        <v>1969</v>
      </c>
      <c r="AE1244" s="8"/>
    </row>
    <row r="1245" spans="1:31" x14ac:dyDescent="0.25">
      <c r="A1245" t="s">
        <v>2078</v>
      </c>
      <c r="B1245" t="s">
        <v>4133</v>
      </c>
      <c r="C1245" t="s">
        <v>4134</v>
      </c>
      <c r="D1245" s="1">
        <v>45545</v>
      </c>
      <c r="E1245">
        <f t="shared" si="146"/>
        <v>18</v>
      </c>
      <c r="F1245" t="s">
        <v>14</v>
      </c>
      <c r="G1245">
        <v>740</v>
      </c>
      <c r="H1245">
        <f t="shared" si="145"/>
        <v>74</v>
      </c>
      <c r="I1245" t="s">
        <v>9</v>
      </c>
      <c r="J1245">
        <v>1</v>
      </c>
      <c r="K1245" t="s">
        <v>7058</v>
      </c>
      <c r="L1245" t="s">
        <v>8</v>
      </c>
      <c r="M1245" t="s">
        <v>14</v>
      </c>
      <c r="N1245" t="str">
        <f t="shared" si="147"/>
        <v>F</v>
      </c>
      <c r="O1245" t="s">
        <v>8105</v>
      </c>
      <c r="P1245" t="s">
        <v>8106</v>
      </c>
      <c r="Q1245" t="s">
        <v>940</v>
      </c>
      <c r="R1245">
        <v>3</v>
      </c>
      <c r="S1245">
        <f t="shared" si="148"/>
        <v>2021</v>
      </c>
      <c r="T1245" t="s">
        <v>12</v>
      </c>
      <c r="U1245">
        <v>1</v>
      </c>
      <c r="V1245" t="s">
        <v>888</v>
      </c>
      <c r="W1245">
        <f>VLOOKUP(Q1245,'PBT Tag Rates'!$A$6:$D$67,4,FALSE)</f>
        <v>0.98140000000000005</v>
      </c>
      <c r="X1245">
        <v>1</v>
      </c>
      <c r="Y1245" s="8">
        <f t="shared" si="149"/>
        <v>1</v>
      </c>
      <c r="Z1245" s="10">
        <f>IFERROR(LOOKUP(H1245,{30,43,48,53,58,63,68,73,78,83,88,93,97},{42,47,52,57,62,67,72,77,82,87,92,99,100}),999)</f>
        <v>77</v>
      </c>
      <c r="AA1245" s="9">
        <f t="shared" si="150"/>
        <v>5.5555555555555554</v>
      </c>
      <c r="AB1245" s="9">
        <f>IFERROR(IF(I1245="AI",AA1245-VLOOKUP(Q1245,'PBT Tag Rates'!$A$6:$L$53,11,FALSE),AA1245-VLOOKUP(Q1245,'PBT Tag Rates'!$A$6:$L$53,12,FALSE)),0)</f>
        <v>5.5745080723682721</v>
      </c>
      <c r="AC1245" s="9">
        <f t="shared" si="151"/>
        <v>16.753414340817248</v>
      </c>
      <c r="AD1245" s="12" t="s">
        <v>1969</v>
      </c>
      <c r="AE1245" s="8"/>
    </row>
    <row r="1246" spans="1:31" x14ac:dyDescent="0.25">
      <c r="A1246" t="s">
        <v>2078</v>
      </c>
      <c r="B1246" t="s">
        <v>4135</v>
      </c>
      <c r="C1246" t="s">
        <v>4136</v>
      </c>
      <c r="D1246" s="1">
        <v>45545</v>
      </c>
      <c r="E1246">
        <f t="shared" si="146"/>
        <v>18</v>
      </c>
      <c r="F1246" t="s">
        <v>14</v>
      </c>
      <c r="G1246">
        <v>710</v>
      </c>
      <c r="H1246">
        <f t="shared" si="145"/>
        <v>71</v>
      </c>
      <c r="I1246" t="s">
        <v>9</v>
      </c>
      <c r="J1246">
        <v>1</v>
      </c>
      <c r="K1246" t="s">
        <v>7059</v>
      </c>
      <c r="L1246" t="s">
        <v>8</v>
      </c>
      <c r="M1246" t="s">
        <v>14</v>
      </c>
      <c r="N1246" t="str">
        <f t="shared" si="147"/>
        <v>F</v>
      </c>
      <c r="O1246" t="s">
        <v>8107</v>
      </c>
      <c r="P1246" t="s">
        <v>8108</v>
      </c>
      <c r="Q1246" t="s">
        <v>295</v>
      </c>
      <c r="R1246">
        <v>4</v>
      </c>
      <c r="S1246">
        <f t="shared" si="148"/>
        <v>2020</v>
      </c>
      <c r="T1246" t="s">
        <v>12</v>
      </c>
      <c r="U1246">
        <v>0.999999999999997</v>
      </c>
      <c r="V1246" t="s">
        <v>919</v>
      </c>
      <c r="W1246">
        <f>VLOOKUP(Q1246,'PBT Tag Rates'!$A$6:$D$67,4,FALSE)</f>
        <v>0.98961045999999997</v>
      </c>
      <c r="X1246">
        <v>1</v>
      </c>
      <c r="Y1246" s="8">
        <f t="shared" si="149"/>
        <v>1.0069930069930071</v>
      </c>
      <c r="Z1246" s="10">
        <f>IFERROR(LOOKUP(H1246,{30,43,48,53,58,63,68,73,78,83,88,93,97},{42,47,52,57,62,67,72,77,82,87,92,99,100}),999)</f>
        <v>72</v>
      </c>
      <c r="AA1246" s="9">
        <f t="shared" si="150"/>
        <v>5.594405594405595</v>
      </c>
      <c r="AB1246" s="9">
        <f>IFERROR(IF(I1246="AI",AA1246-VLOOKUP(Q1246,'PBT Tag Rates'!$A$6:$L$53,11,FALSE),AA1246-VLOOKUP(Q1246,'PBT Tag Rates'!$A$6:$L$53,12,FALSE)),0)</f>
        <v>5.6049042101942765</v>
      </c>
      <c r="AC1246" s="9">
        <f t="shared" si="151"/>
        <v>16.844765736267519</v>
      </c>
      <c r="AD1246" s="12" t="s">
        <v>1969</v>
      </c>
      <c r="AE1246" s="8"/>
    </row>
    <row r="1247" spans="1:31" x14ac:dyDescent="0.25">
      <c r="A1247" t="s">
        <v>2078</v>
      </c>
      <c r="B1247" t="s">
        <v>4137</v>
      </c>
      <c r="C1247" t="s">
        <v>4138</v>
      </c>
      <c r="D1247" s="1">
        <v>45545</v>
      </c>
      <c r="E1247">
        <f t="shared" si="146"/>
        <v>18</v>
      </c>
      <c r="F1247" t="s">
        <v>14</v>
      </c>
      <c r="G1247">
        <v>700</v>
      </c>
      <c r="H1247">
        <f t="shared" si="145"/>
        <v>70</v>
      </c>
      <c r="I1247" t="s">
        <v>9</v>
      </c>
      <c r="J1247">
        <v>1</v>
      </c>
      <c r="K1247" t="s">
        <v>7060</v>
      </c>
      <c r="L1247" t="s">
        <v>8</v>
      </c>
      <c r="M1247" t="s">
        <v>14</v>
      </c>
      <c r="N1247" t="str">
        <f t="shared" si="147"/>
        <v>F</v>
      </c>
      <c r="O1247" t="s">
        <v>8109</v>
      </c>
      <c r="P1247" t="s">
        <v>8110</v>
      </c>
      <c r="Q1247" t="s">
        <v>295</v>
      </c>
      <c r="R1247">
        <v>4</v>
      </c>
      <c r="S1247">
        <f t="shared" si="148"/>
        <v>2020</v>
      </c>
      <c r="T1247" t="s">
        <v>12</v>
      </c>
      <c r="U1247">
        <v>0.999999999999999</v>
      </c>
      <c r="V1247" t="s">
        <v>949</v>
      </c>
      <c r="W1247">
        <f>VLOOKUP(Q1247,'PBT Tag Rates'!$A$6:$D$67,4,FALSE)</f>
        <v>0.98961045999999997</v>
      </c>
      <c r="X1247">
        <v>1</v>
      </c>
      <c r="Y1247" s="8">
        <f t="shared" si="149"/>
        <v>1.0069930069930071</v>
      </c>
      <c r="Z1247" s="10">
        <f>IFERROR(LOOKUP(H1247,{30,43,48,53,58,63,68,73,78,83,88,93,97},{42,47,52,57,62,67,72,77,82,87,92,99,100}),999)</f>
        <v>72</v>
      </c>
      <c r="AA1247" s="9">
        <f t="shared" si="150"/>
        <v>5.594405594405595</v>
      </c>
      <c r="AB1247" s="9">
        <f>IFERROR(IF(I1247="AI",AA1247-VLOOKUP(Q1247,'PBT Tag Rates'!$A$6:$L$53,11,FALSE),AA1247-VLOOKUP(Q1247,'PBT Tag Rates'!$A$6:$L$53,12,FALSE)),0)</f>
        <v>5.6049042101942765</v>
      </c>
      <c r="AC1247" s="9">
        <f t="shared" si="151"/>
        <v>16.844765736267519</v>
      </c>
      <c r="AD1247" s="12" t="s">
        <v>676</v>
      </c>
      <c r="AE1247" s="8"/>
    </row>
    <row r="1248" spans="1:31" x14ac:dyDescent="0.25">
      <c r="A1248" t="s">
        <v>2078</v>
      </c>
      <c r="B1248" t="s">
        <v>4139</v>
      </c>
      <c r="C1248" t="s">
        <v>4140</v>
      </c>
      <c r="D1248" s="1">
        <v>45545</v>
      </c>
      <c r="E1248">
        <f t="shared" si="146"/>
        <v>18</v>
      </c>
      <c r="F1248" t="s">
        <v>6</v>
      </c>
      <c r="G1248">
        <v>440</v>
      </c>
      <c r="H1248">
        <f t="shared" si="145"/>
        <v>44</v>
      </c>
      <c r="I1248" t="s">
        <v>9</v>
      </c>
      <c r="J1248">
        <v>1</v>
      </c>
      <c r="K1248" t="s">
        <v>8</v>
      </c>
      <c r="L1248" t="s">
        <v>8</v>
      </c>
      <c r="M1248" t="s">
        <v>6</v>
      </c>
      <c r="N1248" t="str">
        <f t="shared" si="147"/>
        <v>M</v>
      </c>
      <c r="O1248" t="s">
        <v>8111</v>
      </c>
      <c r="P1248" t="s">
        <v>8112</v>
      </c>
      <c r="Q1248" t="s">
        <v>7200</v>
      </c>
      <c r="R1248">
        <v>2</v>
      </c>
      <c r="S1248">
        <f t="shared" si="148"/>
        <v>2022</v>
      </c>
      <c r="T1248" t="s">
        <v>12</v>
      </c>
      <c r="U1248">
        <v>1</v>
      </c>
      <c r="V1248" t="s">
        <v>919</v>
      </c>
      <c r="W1248">
        <f>VLOOKUP(Q1248,'PBT Tag Rates'!$A$6:$D$67,4,FALSE)</f>
        <v>0.98</v>
      </c>
      <c r="X1248">
        <v>1</v>
      </c>
      <c r="Y1248" s="8">
        <f t="shared" si="149"/>
        <v>1</v>
      </c>
      <c r="Z1248" s="10">
        <f>IFERROR(LOOKUP(H1248,{30,43,48,53,58,63,68,73,78,83,88,93,97},{42,47,52,57,62,67,72,77,82,87,92,99,100}),999)</f>
        <v>47</v>
      </c>
      <c r="AA1248" s="9">
        <f t="shared" si="150"/>
        <v>5.5555555555555554</v>
      </c>
      <c r="AB1248" s="9">
        <f>IFERROR(IF(I1248="AI",AA1248-VLOOKUP(Q1248,'PBT Tag Rates'!$A$6:$L$53,11,FALSE),AA1248-VLOOKUP(Q1248,'PBT Tag Rates'!$A$6:$L$53,12,FALSE)),0)</f>
        <v>5.5759637188208613</v>
      </c>
      <c r="AC1248" s="9">
        <f t="shared" si="151"/>
        <v>16.757789085249826</v>
      </c>
      <c r="AD1248" s="12" t="s">
        <v>1969</v>
      </c>
      <c r="AE1248" s="8"/>
    </row>
    <row r="1249" spans="1:31" x14ac:dyDescent="0.25">
      <c r="A1249" t="s">
        <v>2078</v>
      </c>
      <c r="B1249" t="s">
        <v>4141</v>
      </c>
      <c r="C1249" t="s">
        <v>4142</v>
      </c>
      <c r="D1249" s="1">
        <v>45545</v>
      </c>
      <c r="E1249">
        <f t="shared" si="146"/>
        <v>18</v>
      </c>
      <c r="F1249" t="s">
        <v>14</v>
      </c>
      <c r="G1249">
        <v>790</v>
      </c>
      <c r="H1249">
        <f t="shared" si="145"/>
        <v>79</v>
      </c>
      <c r="I1249" t="s">
        <v>7</v>
      </c>
      <c r="J1249" t="s">
        <v>8</v>
      </c>
      <c r="K1249" t="s">
        <v>7061</v>
      </c>
      <c r="L1249" t="s">
        <v>8</v>
      </c>
      <c r="M1249" t="s">
        <v>14</v>
      </c>
      <c r="N1249" t="str">
        <f t="shared" si="147"/>
        <v>F</v>
      </c>
      <c r="O1249" t="s">
        <v>322</v>
      </c>
      <c r="P1249" t="s">
        <v>323</v>
      </c>
      <c r="Q1249" t="s">
        <v>171</v>
      </c>
      <c r="R1249">
        <v>5</v>
      </c>
      <c r="S1249">
        <f t="shared" si="148"/>
        <v>2019</v>
      </c>
      <c r="T1249" t="s">
        <v>12</v>
      </c>
      <c r="U1249">
        <v>0.999999999999999</v>
      </c>
      <c r="V1249" t="s">
        <v>893</v>
      </c>
      <c r="W1249">
        <f>VLOOKUP(Q1249,'PBT Tag Rates'!$A$6:$D$67,4,FALSE)</f>
        <v>0.95971980899999998</v>
      </c>
      <c r="X1249">
        <v>1</v>
      </c>
      <c r="Y1249" s="8">
        <f t="shared" si="149"/>
        <v>1</v>
      </c>
      <c r="Z1249" s="10">
        <f>IFERROR(LOOKUP(H1249,{30,43,48,53,58,63,68,73,78,83,88,93,97},{42,47,52,57,62,67,72,77,82,87,92,99,100}),999)</f>
        <v>82</v>
      </c>
      <c r="AA1249" s="9">
        <f t="shared" si="150"/>
        <v>5.5555555555555554</v>
      </c>
      <c r="AB1249" s="9">
        <f>IFERROR(IF(I1249="AI",AA1249-VLOOKUP(Q1249,'PBT Tag Rates'!$A$6:$L$53,11,FALSE),AA1249-VLOOKUP(Q1249,'PBT Tag Rates'!$A$6:$L$53,12,FALSE)),0)</f>
        <v>5.5975263376757773</v>
      </c>
      <c r="AC1249" s="9">
        <f t="shared" si="151"/>
        <v>16.822592559073851</v>
      </c>
      <c r="AD1249" s="12" t="s">
        <v>1969</v>
      </c>
      <c r="AE1249" s="8"/>
    </row>
    <row r="1250" spans="1:31" x14ac:dyDescent="0.25">
      <c r="A1250" t="s">
        <v>2078</v>
      </c>
      <c r="B1250" t="s">
        <v>4143</v>
      </c>
      <c r="C1250" t="s">
        <v>4144</v>
      </c>
      <c r="D1250" s="1">
        <v>45545</v>
      </c>
      <c r="E1250">
        <f t="shared" si="146"/>
        <v>18</v>
      </c>
      <c r="F1250" t="s">
        <v>14</v>
      </c>
      <c r="G1250">
        <v>780</v>
      </c>
      <c r="H1250">
        <f t="shared" si="145"/>
        <v>78</v>
      </c>
      <c r="I1250" t="s">
        <v>7</v>
      </c>
      <c r="J1250" t="s">
        <v>8</v>
      </c>
      <c r="K1250" t="s">
        <v>7062</v>
      </c>
      <c r="L1250" t="s">
        <v>8</v>
      </c>
      <c r="M1250" t="s">
        <v>14</v>
      </c>
      <c r="N1250" t="str">
        <f t="shared" si="147"/>
        <v>F</v>
      </c>
      <c r="O1250" t="s">
        <v>1695</v>
      </c>
      <c r="P1250" t="s">
        <v>1696</v>
      </c>
      <c r="Q1250" t="s">
        <v>476</v>
      </c>
      <c r="R1250">
        <v>4</v>
      </c>
      <c r="S1250">
        <f t="shared" si="148"/>
        <v>2020</v>
      </c>
      <c r="T1250" t="s">
        <v>12</v>
      </c>
      <c r="U1250">
        <v>0.999999999999998</v>
      </c>
      <c r="V1250" t="s">
        <v>743</v>
      </c>
      <c r="W1250">
        <f>VLOOKUP(Q1250,'PBT Tag Rates'!$A$6:$D$67,4,FALSE)</f>
        <v>0.98845608500000004</v>
      </c>
      <c r="X1250">
        <v>1</v>
      </c>
      <c r="Y1250" s="8">
        <f t="shared" si="149"/>
        <v>1</v>
      </c>
      <c r="Z1250" s="10">
        <f>IFERROR(LOOKUP(H1250,{30,43,48,53,58,63,68,73,78,83,88,93,97},{42,47,52,57,62,67,72,77,82,87,92,99,100}),999)</f>
        <v>82</v>
      </c>
      <c r="AA1250" s="9">
        <f t="shared" si="150"/>
        <v>5.5555555555555554</v>
      </c>
      <c r="AB1250" s="9">
        <f>IFERROR(IF(I1250="AI",AA1250-VLOOKUP(Q1250,'PBT Tag Rates'!$A$6:$L$53,11,FALSE),AA1250-VLOOKUP(Q1250,'PBT Tag Rates'!$A$6:$L$53,12,FALSE)),0)</f>
        <v>5.5672342888601314</v>
      </c>
      <c r="AC1250" s="9">
        <f t="shared" si="151"/>
        <v>16.731553988772674</v>
      </c>
      <c r="AD1250" s="12" t="s">
        <v>1969</v>
      </c>
      <c r="AE1250" s="8"/>
    </row>
    <row r="1251" spans="1:31" x14ac:dyDescent="0.25">
      <c r="A1251" t="s">
        <v>2078</v>
      </c>
      <c r="B1251" t="s">
        <v>4145</v>
      </c>
      <c r="C1251" t="s">
        <v>4146</v>
      </c>
      <c r="D1251" s="1">
        <v>45545</v>
      </c>
      <c r="E1251">
        <f t="shared" si="146"/>
        <v>18</v>
      </c>
      <c r="F1251" t="s">
        <v>6</v>
      </c>
      <c r="G1251">
        <v>630</v>
      </c>
      <c r="H1251">
        <f t="shared" si="145"/>
        <v>63</v>
      </c>
      <c r="I1251" t="s">
        <v>9</v>
      </c>
      <c r="J1251">
        <v>1</v>
      </c>
      <c r="K1251" t="s">
        <v>8</v>
      </c>
      <c r="L1251" t="s">
        <v>8</v>
      </c>
      <c r="M1251" t="s">
        <v>6</v>
      </c>
      <c r="N1251" t="str">
        <f t="shared" si="147"/>
        <v>M</v>
      </c>
      <c r="O1251" t="s">
        <v>7492</v>
      </c>
      <c r="P1251" t="s">
        <v>7493</v>
      </c>
      <c r="Q1251" t="s">
        <v>940</v>
      </c>
      <c r="R1251">
        <v>3</v>
      </c>
      <c r="S1251">
        <f t="shared" si="148"/>
        <v>2021</v>
      </c>
      <c r="T1251" t="s">
        <v>12</v>
      </c>
      <c r="U1251">
        <v>1</v>
      </c>
      <c r="V1251" t="s">
        <v>941</v>
      </c>
      <c r="W1251">
        <f>VLOOKUP(Q1251,'PBT Tag Rates'!$A$6:$D$67,4,FALSE)</f>
        <v>0.98140000000000005</v>
      </c>
      <c r="X1251">
        <v>1</v>
      </c>
      <c r="Y1251" s="8">
        <f t="shared" si="149"/>
        <v>1</v>
      </c>
      <c r="Z1251" s="10">
        <f>IFERROR(LOOKUP(H1251,{30,43,48,53,58,63,68,73,78,83,88,93,97},{42,47,52,57,62,67,72,77,82,87,92,99,100}),999)</f>
        <v>67</v>
      </c>
      <c r="AA1251" s="9">
        <f t="shared" si="150"/>
        <v>5.5555555555555554</v>
      </c>
      <c r="AB1251" s="9">
        <f>IFERROR(IF(I1251="AI",AA1251-VLOOKUP(Q1251,'PBT Tag Rates'!$A$6:$L$53,11,FALSE),AA1251-VLOOKUP(Q1251,'PBT Tag Rates'!$A$6:$L$53,12,FALSE)),0)</f>
        <v>5.5745080723682721</v>
      </c>
      <c r="AC1251" s="9">
        <f t="shared" si="151"/>
        <v>16.753414340817248</v>
      </c>
      <c r="AD1251" s="12" t="s">
        <v>1969</v>
      </c>
      <c r="AE1251" s="8"/>
    </row>
    <row r="1252" spans="1:31" x14ac:dyDescent="0.25">
      <c r="A1252" t="s">
        <v>2078</v>
      </c>
      <c r="B1252" t="s">
        <v>4147</v>
      </c>
      <c r="C1252" t="s">
        <v>4148</v>
      </c>
      <c r="D1252" s="1">
        <v>45545</v>
      </c>
      <c r="E1252">
        <f t="shared" si="146"/>
        <v>18</v>
      </c>
      <c r="F1252" t="s">
        <v>6</v>
      </c>
      <c r="G1252">
        <v>610</v>
      </c>
      <c r="H1252">
        <f t="shared" si="145"/>
        <v>61</v>
      </c>
      <c r="I1252" t="s">
        <v>7</v>
      </c>
      <c r="J1252" t="s">
        <v>8</v>
      </c>
      <c r="K1252" t="s">
        <v>8</v>
      </c>
      <c r="L1252" t="s">
        <v>8</v>
      </c>
      <c r="M1252" t="s">
        <v>6</v>
      </c>
      <c r="N1252" t="str">
        <f t="shared" si="147"/>
        <v>M</v>
      </c>
      <c r="O1252" t="s">
        <v>7970</v>
      </c>
      <c r="P1252" t="s">
        <v>8113</v>
      </c>
      <c r="Q1252" t="s">
        <v>940</v>
      </c>
      <c r="R1252">
        <v>3</v>
      </c>
      <c r="S1252">
        <f t="shared" si="148"/>
        <v>2021</v>
      </c>
      <c r="T1252" t="s">
        <v>12</v>
      </c>
      <c r="U1252">
        <v>0.999999999999996</v>
      </c>
      <c r="V1252" t="s">
        <v>886</v>
      </c>
      <c r="W1252">
        <f>VLOOKUP(Q1252,'PBT Tag Rates'!$A$6:$D$67,4,FALSE)</f>
        <v>0.98140000000000005</v>
      </c>
      <c r="X1252">
        <v>1</v>
      </c>
      <c r="Y1252" s="8">
        <f t="shared" si="149"/>
        <v>1.0138888888888888</v>
      </c>
      <c r="Z1252" s="10">
        <f>IFERROR(LOOKUP(H1252,{30,43,48,53,58,63,68,73,78,83,88,93,97},{42,47,52,57,62,67,72,77,82,87,92,99,100}),999)</f>
        <v>62</v>
      </c>
      <c r="AA1252" s="9">
        <f t="shared" si="150"/>
        <v>5.632716049382716</v>
      </c>
      <c r="AB1252" s="9">
        <f>IFERROR(IF(I1252="AI",AA1252-VLOOKUP(Q1252,'PBT Tag Rates'!$A$6:$L$53,11,FALSE),AA1252-VLOOKUP(Q1252,'PBT Tag Rates'!$A$6:$L$53,12,FALSE)),0)</f>
        <v>5.6516685661954327</v>
      </c>
      <c r="AC1252" s="9">
        <f t="shared" si="151"/>
        <v>16.98530955148815</v>
      </c>
      <c r="AD1252" s="12" t="s">
        <v>1969</v>
      </c>
      <c r="AE1252" s="8"/>
    </row>
    <row r="1253" spans="1:31" x14ac:dyDescent="0.25">
      <c r="A1253" t="s">
        <v>2078</v>
      </c>
      <c r="B1253" t="s">
        <v>4149</v>
      </c>
      <c r="C1253" t="s">
        <v>4150</v>
      </c>
      <c r="D1253" s="1">
        <v>45545</v>
      </c>
      <c r="E1253">
        <f t="shared" si="146"/>
        <v>18</v>
      </c>
      <c r="F1253" t="s">
        <v>14</v>
      </c>
      <c r="G1253">
        <v>790</v>
      </c>
      <c r="H1253">
        <f t="shared" si="145"/>
        <v>79</v>
      </c>
      <c r="I1253" t="s">
        <v>7</v>
      </c>
      <c r="J1253" t="s">
        <v>8</v>
      </c>
      <c r="K1253" t="s">
        <v>8</v>
      </c>
      <c r="L1253" t="s">
        <v>8</v>
      </c>
      <c r="M1253" t="s">
        <v>14</v>
      </c>
      <c r="N1253" t="str">
        <f t="shared" si="147"/>
        <v>F</v>
      </c>
      <c r="O1253" t="s">
        <v>8</v>
      </c>
      <c r="P1253" t="s">
        <v>8</v>
      </c>
      <c r="Q1253" t="s">
        <v>11</v>
      </c>
      <c r="R1253" t="s">
        <v>8</v>
      </c>
      <c r="S1253" t="str">
        <f t="shared" si="148"/>
        <v>U</v>
      </c>
      <c r="T1253" t="s">
        <v>12</v>
      </c>
      <c r="U1253">
        <v>0.999999999999999</v>
      </c>
      <c r="V1253" t="s">
        <v>8</v>
      </c>
      <c r="W1253">
        <f>VLOOKUP(Q1253,'PBT Tag Rates'!$A$6:$D$67,4,FALSE)</f>
        <v>1</v>
      </c>
      <c r="X1253">
        <v>1</v>
      </c>
      <c r="Y1253" s="8">
        <f t="shared" si="149"/>
        <v>1</v>
      </c>
      <c r="Z1253" s="10">
        <f>IFERROR(LOOKUP(H1253,{30,43,48,53,58,63,68,73,78,83,88,93,97},{42,47,52,57,62,67,72,77,82,87,92,99,100}),999)</f>
        <v>82</v>
      </c>
      <c r="AA1253" s="9">
        <f t="shared" si="150"/>
        <v>5.5555555555555554</v>
      </c>
      <c r="AB1253" s="9">
        <f>IFERROR(IF(I1253="AI",AA1253-VLOOKUP(Q1253,'PBT Tag Rates'!$A$6:$L$53,11,FALSE),AA1253-VLOOKUP(Q1253,'PBT Tag Rates'!$A$6:$L$53,12,FALSE)),0)</f>
        <v>5.5142524290531805</v>
      </c>
      <c r="AC1253" s="9">
        <f t="shared" si="151"/>
        <v>16.572324324312643</v>
      </c>
      <c r="AD1253" s="12" t="s">
        <v>1969</v>
      </c>
      <c r="AE1253" s="8"/>
    </row>
    <row r="1254" spans="1:31" x14ac:dyDescent="0.25">
      <c r="A1254" t="s">
        <v>2078</v>
      </c>
      <c r="B1254" t="s">
        <v>4151</v>
      </c>
      <c r="C1254" t="s">
        <v>4152</v>
      </c>
      <c r="D1254" s="1">
        <v>45545</v>
      </c>
      <c r="E1254">
        <f t="shared" si="146"/>
        <v>18</v>
      </c>
      <c r="F1254" t="s">
        <v>14</v>
      </c>
      <c r="G1254">
        <v>700</v>
      </c>
      <c r="H1254">
        <f t="shared" si="145"/>
        <v>70</v>
      </c>
      <c r="I1254" t="s">
        <v>7</v>
      </c>
      <c r="J1254" t="s">
        <v>8</v>
      </c>
      <c r="K1254" t="s">
        <v>7063</v>
      </c>
      <c r="L1254" t="s">
        <v>8</v>
      </c>
      <c r="M1254" t="s">
        <v>14</v>
      </c>
      <c r="N1254" t="str">
        <f t="shared" si="147"/>
        <v>F</v>
      </c>
      <c r="O1254" t="s">
        <v>505</v>
      </c>
      <c r="P1254" t="s">
        <v>8114</v>
      </c>
      <c r="Q1254" t="s">
        <v>295</v>
      </c>
      <c r="R1254">
        <v>4</v>
      </c>
      <c r="S1254">
        <f t="shared" si="148"/>
        <v>2020</v>
      </c>
      <c r="T1254" t="s">
        <v>12</v>
      </c>
      <c r="U1254">
        <v>1</v>
      </c>
      <c r="V1254" t="s">
        <v>886</v>
      </c>
      <c r="W1254">
        <f>VLOOKUP(Q1254,'PBT Tag Rates'!$A$6:$D$67,4,FALSE)</f>
        <v>0.98961045999999997</v>
      </c>
      <c r="X1254">
        <v>1</v>
      </c>
      <c r="Y1254" s="8">
        <f t="shared" si="149"/>
        <v>1.0069930069930071</v>
      </c>
      <c r="Z1254" s="10">
        <f>IFERROR(LOOKUP(H1254,{30,43,48,53,58,63,68,73,78,83,88,93,97},{42,47,52,57,62,67,72,77,82,87,92,99,100}),999)</f>
        <v>72</v>
      </c>
      <c r="AA1254" s="9">
        <f t="shared" si="150"/>
        <v>5.594405594405595</v>
      </c>
      <c r="AB1254" s="9">
        <f>IFERROR(IF(I1254="AI",AA1254-VLOOKUP(Q1254,'PBT Tag Rates'!$A$6:$L$53,11,FALSE),AA1254-VLOOKUP(Q1254,'PBT Tag Rates'!$A$6:$L$53,12,FALSE)),0)</f>
        <v>5.6049042101942765</v>
      </c>
      <c r="AC1254" s="9">
        <f t="shared" si="151"/>
        <v>16.844765736267519</v>
      </c>
      <c r="AD1254" s="12" t="s">
        <v>1969</v>
      </c>
      <c r="AE1254" s="8"/>
    </row>
    <row r="1255" spans="1:31" x14ac:dyDescent="0.25">
      <c r="A1255" t="s">
        <v>2078</v>
      </c>
      <c r="B1255" t="s">
        <v>4153</v>
      </c>
      <c r="C1255" t="s">
        <v>4154</v>
      </c>
      <c r="D1255" s="1">
        <v>45545</v>
      </c>
      <c r="E1255">
        <f t="shared" si="146"/>
        <v>18</v>
      </c>
      <c r="F1255" t="s">
        <v>14</v>
      </c>
      <c r="G1255">
        <v>760</v>
      </c>
      <c r="H1255">
        <f t="shared" si="145"/>
        <v>76</v>
      </c>
      <c r="I1255" t="s">
        <v>9</v>
      </c>
      <c r="J1255">
        <v>1</v>
      </c>
      <c r="K1255" t="s">
        <v>7064</v>
      </c>
      <c r="L1255" t="s">
        <v>8</v>
      </c>
      <c r="M1255" t="s">
        <v>14</v>
      </c>
      <c r="N1255" t="str">
        <f t="shared" si="147"/>
        <v>F</v>
      </c>
      <c r="O1255" t="s">
        <v>1565</v>
      </c>
      <c r="P1255" t="s">
        <v>8115</v>
      </c>
      <c r="Q1255" t="s">
        <v>171</v>
      </c>
      <c r="R1255">
        <v>5</v>
      </c>
      <c r="S1255">
        <f t="shared" si="148"/>
        <v>2019</v>
      </c>
      <c r="T1255" t="s">
        <v>12</v>
      </c>
      <c r="U1255">
        <v>1</v>
      </c>
      <c r="V1255" t="s">
        <v>919</v>
      </c>
      <c r="W1255">
        <f>VLOOKUP(Q1255,'PBT Tag Rates'!$A$6:$D$67,4,FALSE)</f>
        <v>0.95971980899999998</v>
      </c>
      <c r="X1255">
        <v>1</v>
      </c>
      <c r="Y1255" s="8">
        <f t="shared" si="149"/>
        <v>1</v>
      </c>
      <c r="Z1255" s="10">
        <f>IFERROR(LOOKUP(H1255,{30,43,48,53,58,63,68,73,78,83,88,93,97},{42,47,52,57,62,67,72,77,82,87,92,99,100}),999)</f>
        <v>77</v>
      </c>
      <c r="AA1255" s="9">
        <f t="shared" si="150"/>
        <v>5.5555555555555554</v>
      </c>
      <c r="AB1255" s="9">
        <f>IFERROR(IF(I1255="AI",AA1255-VLOOKUP(Q1255,'PBT Tag Rates'!$A$6:$L$53,11,FALSE),AA1255-VLOOKUP(Q1255,'PBT Tag Rates'!$A$6:$L$53,12,FALSE)),0)</f>
        <v>5.5975263376757773</v>
      </c>
      <c r="AC1255" s="9">
        <f t="shared" si="151"/>
        <v>16.822592559073851</v>
      </c>
      <c r="AD1255" s="12" t="s">
        <v>1969</v>
      </c>
      <c r="AE1255" s="8"/>
    </row>
    <row r="1256" spans="1:31" x14ac:dyDescent="0.25">
      <c r="A1256" t="s">
        <v>2078</v>
      </c>
      <c r="B1256" t="s">
        <v>4155</v>
      </c>
      <c r="C1256" t="s">
        <v>4156</v>
      </c>
      <c r="D1256" s="1">
        <v>45545</v>
      </c>
      <c r="E1256">
        <f t="shared" si="146"/>
        <v>18</v>
      </c>
      <c r="F1256" t="s">
        <v>14</v>
      </c>
      <c r="G1256">
        <v>690</v>
      </c>
      <c r="H1256">
        <f t="shared" si="145"/>
        <v>69</v>
      </c>
      <c r="I1256" t="s">
        <v>9</v>
      </c>
      <c r="J1256">
        <v>1</v>
      </c>
      <c r="K1256" t="s">
        <v>8</v>
      </c>
      <c r="L1256" t="s">
        <v>8</v>
      </c>
      <c r="M1256" t="s">
        <v>14</v>
      </c>
      <c r="N1256" t="str">
        <f t="shared" si="147"/>
        <v>F</v>
      </c>
      <c r="O1256" t="s">
        <v>1500</v>
      </c>
      <c r="P1256" t="s">
        <v>1501</v>
      </c>
      <c r="Q1256" t="s">
        <v>295</v>
      </c>
      <c r="R1256">
        <v>4</v>
      </c>
      <c r="S1256">
        <f t="shared" si="148"/>
        <v>2020</v>
      </c>
      <c r="T1256" t="s">
        <v>12</v>
      </c>
      <c r="U1256">
        <v>1</v>
      </c>
      <c r="V1256" t="s">
        <v>740</v>
      </c>
      <c r="W1256">
        <f>VLOOKUP(Q1256,'PBT Tag Rates'!$A$6:$D$67,4,FALSE)</f>
        <v>0.98961045999999997</v>
      </c>
      <c r="X1256">
        <v>1</v>
      </c>
      <c r="Y1256" s="8">
        <f t="shared" si="149"/>
        <v>1.0069930069930071</v>
      </c>
      <c r="Z1256" s="10">
        <f>IFERROR(LOOKUP(H1256,{30,43,48,53,58,63,68,73,78,83,88,93,97},{42,47,52,57,62,67,72,77,82,87,92,99,100}),999)</f>
        <v>72</v>
      </c>
      <c r="AA1256" s="9">
        <f t="shared" si="150"/>
        <v>5.594405594405595</v>
      </c>
      <c r="AB1256" s="9">
        <f>IFERROR(IF(I1256="AI",AA1256-VLOOKUP(Q1256,'PBT Tag Rates'!$A$6:$L$53,11,FALSE),AA1256-VLOOKUP(Q1256,'PBT Tag Rates'!$A$6:$L$53,12,FALSE)),0)</f>
        <v>5.6049042101942765</v>
      </c>
      <c r="AC1256" s="9">
        <f t="shared" si="151"/>
        <v>16.844765736267519</v>
      </c>
      <c r="AD1256" s="12" t="s">
        <v>1969</v>
      </c>
      <c r="AE1256" s="8"/>
    </row>
    <row r="1257" spans="1:31" x14ac:dyDescent="0.25">
      <c r="A1257" t="s">
        <v>2078</v>
      </c>
      <c r="B1257" t="s">
        <v>4157</v>
      </c>
      <c r="C1257" t="s">
        <v>4158</v>
      </c>
      <c r="D1257" s="1">
        <v>45545</v>
      </c>
      <c r="E1257">
        <f t="shared" si="146"/>
        <v>18</v>
      </c>
      <c r="F1257" t="s">
        <v>14</v>
      </c>
      <c r="G1257">
        <v>610</v>
      </c>
      <c r="H1257">
        <f t="shared" si="145"/>
        <v>61</v>
      </c>
      <c r="I1257" t="s">
        <v>9</v>
      </c>
      <c r="J1257">
        <v>1</v>
      </c>
      <c r="K1257" t="s">
        <v>8</v>
      </c>
      <c r="L1257" t="s">
        <v>8</v>
      </c>
      <c r="M1257" t="s">
        <v>6</v>
      </c>
      <c r="N1257" t="str">
        <f t="shared" si="147"/>
        <v>M</v>
      </c>
      <c r="O1257" t="s">
        <v>8116</v>
      </c>
      <c r="P1257" t="s">
        <v>8117</v>
      </c>
      <c r="Q1257" t="s">
        <v>295</v>
      </c>
      <c r="R1257">
        <v>4</v>
      </c>
      <c r="S1257">
        <f t="shared" si="148"/>
        <v>2020</v>
      </c>
      <c r="T1257" t="s">
        <v>12</v>
      </c>
      <c r="U1257">
        <v>1</v>
      </c>
      <c r="V1257" t="s">
        <v>949</v>
      </c>
      <c r="W1257">
        <f>VLOOKUP(Q1257,'PBT Tag Rates'!$A$6:$D$67,4,FALSE)</f>
        <v>0.98961045999999997</v>
      </c>
      <c r="X1257">
        <v>1</v>
      </c>
      <c r="Y1257" s="8">
        <f t="shared" si="149"/>
        <v>1.0138888888888888</v>
      </c>
      <c r="Z1257" s="10">
        <f>IFERROR(LOOKUP(H1257,{30,43,48,53,58,63,68,73,78,83,88,93,97},{42,47,52,57,62,67,72,77,82,87,92,99,100}),999)</f>
        <v>62</v>
      </c>
      <c r="AA1257" s="9">
        <f t="shared" si="150"/>
        <v>5.632716049382716</v>
      </c>
      <c r="AB1257" s="9">
        <f>IFERROR(IF(I1257="AI",AA1257-VLOOKUP(Q1257,'PBT Tag Rates'!$A$6:$L$53,11,FALSE),AA1257-VLOOKUP(Q1257,'PBT Tag Rates'!$A$6:$L$53,12,FALSE)),0)</f>
        <v>5.6432146651713975</v>
      </c>
      <c r="AC1257" s="9">
        <f t="shared" si="151"/>
        <v>16.959902519188034</v>
      </c>
      <c r="AD1257" s="12" t="s">
        <v>676</v>
      </c>
      <c r="AE1257" s="8"/>
    </row>
    <row r="1258" spans="1:31" x14ac:dyDescent="0.25">
      <c r="A1258" t="s">
        <v>2078</v>
      </c>
      <c r="B1258" t="s">
        <v>4159</v>
      </c>
      <c r="C1258" t="s">
        <v>4160</v>
      </c>
      <c r="D1258" s="1">
        <v>45545</v>
      </c>
      <c r="E1258">
        <f t="shared" si="146"/>
        <v>18</v>
      </c>
      <c r="F1258" t="s">
        <v>14</v>
      </c>
      <c r="G1258">
        <v>800</v>
      </c>
      <c r="H1258">
        <f t="shared" si="145"/>
        <v>80</v>
      </c>
      <c r="I1258" t="s">
        <v>9</v>
      </c>
      <c r="J1258">
        <v>1</v>
      </c>
      <c r="K1258" t="s">
        <v>7065</v>
      </c>
      <c r="L1258" t="s">
        <v>8</v>
      </c>
      <c r="M1258" t="s">
        <v>14</v>
      </c>
      <c r="N1258" t="str">
        <f t="shared" si="147"/>
        <v>F</v>
      </c>
      <c r="O1258" t="s">
        <v>1705</v>
      </c>
      <c r="P1258" t="s">
        <v>1706</v>
      </c>
      <c r="Q1258" t="s">
        <v>295</v>
      </c>
      <c r="R1258">
        <v>4</v>
      </c>
      <c r="S1258">
        <f t="shared" si="148"/>
        <v>2020</v>
      </c>
      <c r="T1258" t="s">
        <v>12</v>
      </c>
      <c r="U1258">
        <v>1</v>
      </c>
      <c r="V1258" t="s">
        <v>945</v>
      </c>
      <c r="W1258">
        <f>VLOOKUP(Q1258,'PBT Tag Rates'!$A$6:$D$67,4,FALSE)</f>
        <v>0.98961045999999997</v>
      </c>
      <c r="X1258">
        <v>1</v>
      </c>
      <c r="Y1258" s="8">
        <f t="shared" si="149"/>
        <v>1</v>
      </c>
      <c r="Z1258" s="10">
        <f>IFERROR(LOOKUP(H1258,{30,43,48,53,58,63,68,73,78,83,88,93,97},{42,47,52,57,62,67,72,77,82,87,92,99,100}),999)</f>
        <v>82</v>
      </c>
      <c r="AA1258" s="9">
        <f t="shared" si="150"/>
        <v>5.5555555555555554</v>
      </c>
      <c r="AB1258" s="9">
        <f>IFERROR(IF(I1258="AI",AA1258-VLOOKUP(Q1258,'PBT Tag Rates'!$A$6:$L$53,11,FALSE),AA1258-VLOOKUP(Q1258,'PBT Tag Rates'!$A$6:$L$53,12,FALSE)),0)</f>
        <v>5.5660541713442369</v>
      </c>
      <c r="AC1258" s="9">
        <f t="shared" si="151"/>
        <v>16.728007308517132</v>
      </c>
      <c r="AD1258" s="12" t="s">
        <v>1969</v>
      </c>
      <c r="AE1258" s="8"/>
    </row>
    <row r="1259" spans="1:31" x14ac:dyDescent="0.25">
      <c r="A1259" t="s">
        <v>2078</v>
      </c>
      <c r="B1259" t="s">
        <v>4161</v>
      </c>
      <c r="C1259" t="s">
        <v>4162</v>
      </c>
      <c r="D1259" s="1">
        <v>45545</v>
      </c>
      <c r="E1259">
        <f t="shared" si="146"/>
        <v>18</v>
      </c>
      <c r="F1259" t="s">
        <v>14</v>
      </c>
      <c r="G1259">
        <v>800</v>
      </c>
      <c r="H1259">
        <f t="shared" si="145"/>
        <v>80</v>
      </c>
      <c r="I1259" t="s">
        <v>7</v>
      </c>
      <c r="J1259" t="s">
        <v>8</v>
      </c>
      <c r="K1259" t="s">
        <v>7066</v>
      </c>
      <c r="L1259" t="s">
        <v>8</v>
      </c>
      <c r="M1259" t="s">
        <v>14</v>
      </c>
      <c r="N1259" t="str">
        <f t="shared" si="147"/>
        <v>F</v>
      </c>
      <c r="O1259" t="s">
        <v>8118</v>
      </c>
      <c r="P1259" t="s">
        <v>8119</v>
      </c>
      <c r="Q1259" t="s">
        <v>476</v>
      </c>
      <c r="R1259">
        <v>4</v>
      </c>
      <c r="S1259">
        <f t="shared" si="148"/>
        <v>2020</v>
      </c>
      <c r="T1259" t="s">
        <v>12</v>
      </c>
      <c r="U1259">
        <v>0.999999999999999</v>
      </c>
      <c r="V1259" t="s">
        <v>658</v>
      </c>
      <c r="W1259">
        <f>VLOOKUP(Q1259,'PBT Tag Rates'!$A$6:$D$67,4,FALSE)</f>
        <v>0.98845608500000004</v>
      </c>
      <c r="X1259">
        <v>1</v>
      </c>
      <c r="Y1259" s="8">
        <f t="shared" si="149"/>
        <v>1</v>
      </c>
      <c r="Z1259" s="10">
        <f>IFERROR(LOOKUP(H1259,{30,43,48,53,58,63,68,73,78,83,88,93,97},{42,47,52,57,62,67,72,77,82,87,92,99,100}),999)</f>
        <v>82</v>
      </c>
      <c r="AA1259" s="9">
        <f t="shared" si="150"/>
        <v>5.5555555555555554</v>
      </c>
      <c r="AB1259" s="9">
        <f>IFERROR(IF(I1259="AI",AA1259-VLOOKUP(Q1259,'PBT Tag Rates'!$A$6:$L$53,11,FALSE),AA1259-VLOOKUP(Q1259,'PBT Tag Rates'!$A$6:$L$53,12,FALSE)),0)</f>
        <v>5.5672342888601314</v>
      </c>
      <c r="AC1259" s="9">
        <f t="shared" si="151"/>
        <v>16.731553988772674</v>
      </c>
      <c r="AD1259" s="12" t="s">
        <v>1969</v>
      </c>
      <c r="AE1259" s="8"/>
    </row>
    <row r="1260" spans="1:31" x14ac:dyDescent="0.25">
      <c r="A1260" t="s">
        <v>2078</v>
      </c>
      <c r="B1260" t="s">
        <v>4163</v>
      </c>
      <c r="C1260" t="s">
        <v>4164</v>
      </c>
      <c r="D1260" s="1">
        <v>45545</v>
      </c>
      <c r="E1260">
        <f t="shared" si="146"/>
        <v>18</v>
      </c>
      <c r="F1260" t="s">
        <v>6</v>
      </c>
      <c r="G1260">
        <v>770</v>
      </c>
      <c r="H1260">
        <f t="shared" si="145"/>
        <v>77</v>
      </c>
      <c r="I1260" t="s">
        <v>7</v>
      </c>
      <c r="J1260" t="s">
        <v>8</v>
      </c>
      <c r="K1260" t="s">
        <v>8</v>
      </c>
      <c r="L1260" t="s">
        <v>8</v>
      </c>
      <c r="M1260" t="s">
        <v>14</v>
      </c>
      <c r="N1260" t="str">
        <f t="shared" si="147"/>
        <v>F</v>
      </c>
      <c r="O1260" t="s">
        <v>1734</v>
      </c>
      <c r="P1260" t="s">
        <v>1735</v>
      </c>
      <c r="Q1260" t="s">
        <v>178</v>
      </c>
      <c r="R1260">
        <v>5</v>
      </c>
      <c r="S1260">
        <f t="shared" si="148"/>
        <v>2019</v>
      </c>
      <c r="T1260" t="s">
        <v>12</v>
      </c>
      <c r="U1260">
        <v>0.999999999999999</v>
      </c>
      <c r="V1260" t="s">
        <v>658</v>
      </c>
      <c r="W1260">
        <f>VLOOKUP(Q1260,'PBT Tag Rates'!$A$6:$D$67,4,FALSE)</f>
        <v>0.99705232300000002</v>
      </c>
      <c r="X1260">
        <v>1</v>
      </c>
      <c r="Y1260" s="8">
        <f t="shared" si="149"/>
        <v>1</v>
      </c>
      <c r="Z1260" s="10">
        <f>IFERROR(LOOKUP(H1260,{30,43,48,53,58,63,68,73,78,83,88,93,97},{42,47,52,57,62,67,72,77,82,87,92,99,100}),999)</f>
        <v>77</v>
      </c>
      <c r="AA1260" s="9">
        <f t="shared" si="150"/>
        <v>5.5555555555555554</v>
      </c>
      <c r="AB1260" s="9">
        <f>IFERROR(IF(I1260="AI",AA1260-VLOOKUP(Q1260,'PBT Tag Rates'!$A$6:$L$53,11,FALSE),AA1260-VLOOKUP(Q1260,'PBT Tag Rates'!$A$6:$L$53,12,FALSE)),0)</f>
        <v>5.5585119470427449</v>
      </c>
      <c r="AC1260" s="9">
        <f t="shared" si="151"/>
        <v>16.705340194731683</v>
      </c>
      <c r="AD1260" s="12" t="s">
        <v>1969</v>
      </c>
      <c r="AE1260" s="8"/>
    </row>
    <row r="1261" spans="1:31" x14ac:dyDescent="0.25">
      <c r="A1261" t="s">
        <v>2078</v>
      </c>
      <c r="B1261" t="s">
        <v>4165</v>
      </c>
      <c r="C1261" t="s">
        <v>4166</v>
      </c>
      <c r="D1261" s="1">
        <v>45545</v>
      </c>
      <c r="E1261">
        <f t="shared" si="146"/>
        <v>18</v>
      </c>
      <c r="F1261" t="s">
        <v>6</v>
      </c>
      <c r="G1261">
        <v>450</v>
      </c>
      <c r="H1261">
        <f t="shared" si="145"/>
        <v>45</v>
      </c>
      <c r="I1261" t="s">
        <v>7</v>
      </c>
      <c r="J1261" t="s">
        <v>8</v>
      </c>
      <c r="K1261" t="s">
        <v>8</v>
      </c>
      <c r="L1261" t="s">
        <v>8</v>
      </c>
      <c r="M1261" t="s">
        <v>6</v>
      </c>
      <c r="N1261" t="str">
        <f t="shared" si="147"/>
        <v>M</v>
      </c>
      <c r="O1261" t="s">
        <v>8120</v>
      </c>
      <c r="P1261" t="s">
        <v>8121</v>
      </c>
      <c r="Q1261" t="s">
        <v>7200</v>
      </c>
      <c r="R1261">
        <v>2</v>
      </c>
      <c r="S1261">
        <f t="shared" si="148"/>
        <v>2022</v>
      </c>
      <c r="T1261" t="s">
        <v>12</v>
      </c>
      <c r="U1261">
        <v>1</v>
      </c>
      <c r="V1261" t="s">
        <v>889</v>
      </c>
      <c r="W1261">
        <f>VLOOKUP(Q1261,'PBT Tag Rates'!$A$6:$D$67,4,FALSE)</f>
        <v>0.98</v>
      </c>
      <c r="X1261">
        <v>1</v>
      </c>
      <c r="Y1261" s="8">
        <f t="shared" si="149"/>
        <v>1</v>
      </c>
      <c r="Z1261" s="10">
        <f>IFERROR(LOOKUP(H1261,{30,43,48,53,58,63,68,73,78,83,88,93,97},{42,47,52,57,62,67,72,77,82,87,92,99,100}),999)</f>
        <v>47</v>
      </c>
      <c r="AA1261" s="9">
        <f t="shared" si="150"/>
        <v>5.5555555555555554</v>
      </c>
      <c r="AB1261" s="9">
        <f>IFERROR(IF(I1261="AI",AA1261-VLOOKUP(Q1261,'PBT Tag Rates'!$A$6:$L$53,11,FALSE),AA1261-VLOOKUP(Q1261,'PBT Tag Rates'!$A$6:$L$53,12,FALSE)),0)</f>
        <v>5.5759637188208613</v>
      </c>
      <c r="AC1261" s="9">
        <f t="shared" si="151"/>
        <v>16.757789085249826</v>
      </c>
      <c r="AD1261" s="12" t="s">
        <v>1969</v>
      </c>
      <c r="AE1261" s="8"/>
    </row>
    <row r="1262" spans="1:31" x14ac:dyDescent="0.25">
      <c r="A1262" t="s">
        <v>2078</v>
      </c>
      <c r="B1262" t="s">
        <v>4167</v>
      </c>
      <c r="C1262" t="s">
        <v>4168</v>
      </c>
      <c r="D1262" s="1">
        <v>45545</v>
      </c>
      <c r="E1262">
        <f t="shared" si="146"/>
        <v>18</v>
      </c>
      <c r="F1262" t="s">
        <v>14</v>
      </c>
      <c r="G1262">
        <v>740</v>
      </c>
      <c r="H1262">
        <f t="shared" si="145"/>
        <v>74</v>
      </c>
      <c r="I1262" t="s">
        <v>9</v>
      </c>
      <c r="J1262">
        <v>1</v>
      </c>
      <c r="K1262" t="s">
        <v>7067</v>
      </c>
      <c r="L1262" t="s">
        <v>8</v>
      </c>
      <c r="M1262" t="s">
        <v>14</v>
      </c>
      <c r="N1262" t="str">
        <f t="shared" si="147"/>
        <v>F</v>
      </c>
      <c r="O1262" t="s">
        <v>1415</v>
      </c>
      <c r="P1262" t="s">
        <v>1416</v>
      </c>
      <c r="Q1262" t="s">
        <v>295</v>
      </c>
      <c r="R1262">
        <v>4</v>
      </c>
      <c r="S1262">
        <f t="shared" si="148"/>
        <v>2020</v>
      </c>
      <c r="T1262" t="s">
        <v>12</v>
      </c>
      <c r="U1262">
        <v>1</v>
      </c>
      <c r="V1262" t="s">
        <v>892</v>
      </c>
      <c r="W1262">
        <f>VLOOKUP(Q1262,'PBT Tag Rates'!$A$6:$D$67,4,FALSE)</f>
        <v>0.98961045999999997</v>
      </c>
      <c r="X1262">
        <v>1</v>
      </c>
      <c r="Y1262" s="8">
        <f t="shared" si="149"/>
        <v>1</v>
      </c>
      <c r="Z1262" s="10">
        <f>IFERROR(LOOKUP(H1262,{30,43,48,53,58,63,68,73,78,83,88,93,97},{42,47,52,57,62,67,72,77,82,87,92,99,100}),999)</f>
        <v>77</v>
      </c>
      <c r="AA1262" s="9">
        <f t="shared" si="150"/>
        <v>5.5555555555555554</v>
      </c>
      <c r="AB1262" s="9">
        <f>IFERROR(IF(I1262="AI",AA1262-VLOOKUP(Q1262,'PBT Tag Rates'!$A$6:$L$53,11,FALSE),AA1262-VLOOKUP(Q1262,'PBT Tag Rates'!$A$6:$L$53,12,FALSE)),0)</f>
        <v>5.5660541713442369</v>
      </c>
      <c r="AC1262" s="9">
        <f t="shared" si="151"/>
        <v>16.728007308517132</v>
      </c>
      <c r="AD1262" s="12" t="s">
        <v>1969</v>
      </c>
      <c r="AE1262" s="8"/>
    </row>
    <row r="1263" spans="1:31" x14ac:dyDescent="0.25">
      <c r="A1263" t="s">
        <v>2078</v>
      </c>
      <c r="B1263" t="s">
        <v>4169</v>
      </c>
      <c r="C1263" t="s">
        <v>4170</v>
      </c>
      <c r="D1263" s="1">
        <v>45545</v>
      </c>
      <c r="E1263">
        <f t="shared" si="146"/>
        <v>18</v>
      </c>
      <c r="F1263" t="s">
        <v>14</v>
      </c>
      <c r="G1263">
        <v>680</v>
      </c>
      <c r="H1263">
        <f t="shared" si="145"/>
        <v>68</v>
      </c>
      <c r="I1263" t="s">
        <v>7</v>
      </c>
      <c r="J1263" t="s">
        <v>8</v>
      </c>
      <c r="K1263" t="s">
        <v>8</v>
      </c>
      <c r="L1263" t="s">
        <v>8</v>
      </c>
      <c r="M1263" t="s">
        <v>14</v>
      </c>
      <c r="N1263" t="str">
        <f t="shared" si="147"/>
        <v>F</v>
      </c>
      <c r="O1263" t="s">
        <v>8</v>
      </c>
      <c r="P1263" t="s">
        <v>8</v>
      </c>
      <c r="Q1263" t="s">
        <v>11</v>
      </c>
      <c r="R1263" t="s">
        <v>8</v>
      </c>
      <c r="S1263" t="str">
        <f t="shared" si="148"/>
        <v>U</v>
      </c>
      <c r="T1263" t="s">
        <v>12</v>
      </c>
      <c r="U1263">
        <v>1</v>
      </c>
      <c r="V1263" t="s">
        <v>8</v>
      </c>
      <c r="W1263">
        <f>VLOOKUP(Q1263,'PBT Tag Rates'!$A$6:$D$67,4,FALSE)</f>
        <v>1</v>
      </c>
      <c r="X1263">
        <v>1</v>
      </c>
      <c r="Y1263" s="8">
        <f t="shared" si="149"/>
        <v>1.0069930069930071</v>
      </c>
      <c r="Z1263" s="10">
        <f>IFERROR(LOOKUP(H1263,{30,43,48,53,58,63,68,73,78,83,88,93,97},{42,47,52,57,62,67,72,77,82,87,92,99,100}),999)</f>
        <v>72</v>
      </c>
      <c r="AA1263" s="9">
        <f t="shared" si="150"/>
        <v>5.594405594405595</v>
      </c>
      <c r="AB1263" s="9">
        <f>IFERROR(IF(I1263="AI",AA1263-VLOOKUP(Q1263,'PBT Tag Rates'!$A$6:$L$53,11,FALSE),AA1263-VLOOKUP(Q1263,'PBT Tag Rates'!$A$6:$L$53,12,FALSE)),0)</f>
        <v>5.5531024679032202</v>
      </c>
      <c r="AC1263" s="9">
        <f t="shared" si="151"/>
        <v>16.68908275206303</v>
      </c>
      <c r="AD1263" s="12" t="s">
        <v>1970</v>
      </c>
      <c r="AE1263" s="8"/>
    </row>
    <row r="1264" spans="1:31" x14ac:dyDescent="0.25">
      <c r="A1264" t="s">
        <v>2078</v>
      </c>
      <c r="B1264" t="s">
        <v>4171</v>
      </c>
      <c r="C1264" t="s">
        <v>4172</v>
      </c>
      <c r="D1264" s="1">
        <v>45545</v>
      </c>
      <c r="E1264">
        <f t="shared" si="146"/>
        <v>18</v>
      </c>
      <c r="F1264" t="s">
        <v>6</v>
      </c>
      <c r="G1264">
        <v>700</v>
      </c>
      <c r="H1264">
        <f t="shared" si="145"/>
        <v>70</v>
      </c>
      <c r="I1264" t="s">
        <v>9</v>
      </c>
      <c r="J1264">
        <v>1</v>
      </c>
      <c r="K1264" t="s">
        <v>7068</v>
      </c>
      <c r="L1264" t="s">
        <v>8</v>
      </c>
      <c r="M1264" t="s">
        <v>6</v>
      </c>
      <c r="N1264" t="str">
        <f t="shared" si="147"/>
        <v>M</v>
      </c>
      <c r="O1264" t="s">
        <v>7862</v>
      </c>
      <c r="P1264" t="s">
        <v>7863</v>
      </c>
      <c r="Q1264" t="s">
        <v>476</v>
      </c>
      <c r="R1264">
        <v>4</v>
      </c>
      <c r="S1264">
        <f t="shared" si="148"/>
        <v>2020</v>
      </c>
      <c r="T1264" t="s">
        <v>12</v>
      </c>
      <c r="U1264">
        <v>1</v>
      </c>
      <c r="V1264" t="s">
        <v>658</v>
      </c>
      <c r="W1264">
        <f>VLOOKUP(Q1264,'PBT Tag Rates'!$A$6:$D$67,4,FALSE)</f>
        <v>0.98845608500000004</v>
      </c>
      <c r="X1264">
        <v>1</v>
      </c>
      <c r="Y1264" s="8">
        <f t="shared" si="149"/>
        <v>1.0057142857142858</v>
      </c>
      <c r="Z1264" s="10">
        <f>IFERROR(LOOKUP(H1264,{30,43,48,53,58,63,68,73,78,83,88,93,97},{42,47,52,57,62,67,72,77,82,87,92,99,100}),999)</f>
        <v>72</v>
      </c>
      <c r="AA1264" s="9">
        <f t="shared" si="150"/>
        <v>5.5873015873015879</v>
      </c>
      <c r="AB1264" s="9">
        <f>IFERROR(IF(I1264="AI",AA1264-VLOOKUP(Q1264,'PBT Tag Rates'!$A$6:$L$53,11,FALSE),AA1264-VLOOKUP(Q1264,'PBT Tag Rates'!$A$6:$L$53,12,FALSE)),0)</f>
        <v>5.5989803206061639</v>
      </c>
      <c r="AC1264" s="9">
        <f t="shared" si="151"/>
        <v>16.826962304020135</v>
      </c>
      <c r="AD1264" s="12" t="s">
        <v>1969</v>
      </c>
      <c r="AE1264" s="8"/>
    </row>
    <row r="1265" spans="1:31" x14ac:dyDescent="0.25">
      <c r="A1265" t="s">
        <v>2078</v>
      </c>
      <c r="B1265" t="s">
        <v>4173</v>
      </c>
      <c r="C1265" t="s">
        <v>4174</v>
      </c>
      <c r="D1265" s="1">
        <v>45545</v>
      </c>
      <c r="E1265">
        <f t="shared" si="146"/>
        <v>18</v>
      </c>
      <c r="F1265" t="s">
        <v>14</v>
      </c>
      <c r="G1265">
        <v>640</v>
      </c>
      <c r="H1265">
        <f t="shared" si="145"/>
        <v>64</v>
      </c>
      <c r="I1265" t="s">
        <v>9</v>
      </c>
      <c r="J1265">
        <v>1</v>
      </c>
      <c r="K1265" t="s">
        <v>8</v>
      </c>
      <c r="L1265" t="s">
        <v>8</v>
      </c>
      <c r="M1265" t="s">
        <v>14</v>
      </c>
      <c r="N1265" t="str">
        <f t="shared" si="147"/>
        <v>F</v>
      </c>
      <c r="O1265" t="s">
        <v>7888</v>
      </c>
      <c r="P1265" t="s">
        <v>7889</v>
      </c>
      <c r="Q1265" t="s">
        <v>940</v>
      </c>
      <c r="R1265">
        <v>3</v>
      </c>
      <c r="S1265">
        <f t="shared" si="148"/>
        <v>2021</v>
      </c>
      <c r="T1265" t="s">
        <v>12</v>
      </c>
      <c r="U1265">
        <v>1</v>
      </c>
      <c r="V1265" t="s">
        <v>945</v>
      </c>
      <c r="W1265">
        <f>VLOOKUP(Q1265,'PBT Tag Rates'!$A$6:$D$67,4,FALSE)</f>
        <v>0.98140000000000005</v>
      </c>
      <c r="X1265">
        <v>1</v>
      </c>
      <c r="Y1265" s="8">
        <f t="shared" si="149"/>
        <v>1</v>
      </c>
      <c r="Z1265" s="10">
        <f>IFERROR(LOOKUP(H1265,{30,43,48,53,58,63,68,73,78,83,88,93,97},{42,47,52,57,62,67,72,77,82,87,92,99,100}),999)</f>
        <v>67</v>
      </c>
      <c r="AA1265" s="9">
        <f t="shared" si="150"/>
        <v>5.5555555555555554</v>
      </c>
      <c r="AB1265" s="9">
        <f>IFERROR(IF(I1265="AI",AA1265-VLOOKUP(Q1265,'PBT Tag Rates'!$A$6:$L$53,11,FALSE),AA1265-VLOOKUP(Q1265,'PBT Tag Rates'!$A$6:$L$53,12,FALSE)),0)</f>
        <v>5.5745080723682721</v>
      </c>
      <c r="AC1265" s="9">
        <f t="shared" si="151"/>
        <v>16.753414340817248</v>
      </c>
      <c r="AD1265" s="12" t="s">
        <v>1969</v>
      </c>
      <c r="AE1265" s="8"/>
    </row>
    <row r="1266" spans="1:31" x14ac:dyDescent="0.25">
      <c r="A1266" t="s">
        <v>2078</v>
      </c>
      <c r="B1266" t="s">
        <v>4175</v>
      </c>
      <c r="C1266" t="s">
        <v>4176</v>
      </c>
      <c r="D1266" s="1">
        <v>45545</v>
      </c>
      <c r="E1266">
        <f t="shared" si="146"/>
        <v>18</v>
      </c>
      <c r="F1266" t="s">
        <v>6</v>
      </c>
      <c r="G1266">
        <v>430</v>
      </c>
      <c r="H1266">
        <f t="shared" si="145"/>
        <v>43</v>
      </c>
      <c r="I1266" t="s">
        <v>9</v>
      </c>
      <c r="J1266">
        <v>1</v>
      </c>
      <c r="K1266" t="s">
        <v>8</v>
      </c>
      <c r="L1266" t="s">
        <v>8</v>
      </c>
      <c r="M1266" t="s">
        <v>6</v>
      </c>
      <c r="N1266" t="str">
        <f t="shared" si="147"/>
        <v>M</v>
      </c>
      <c r="O1266" t="s">
        <v>8122</v>
      </c>
      <c r="P1266" t="s">
        <v>8123</v>
      </c>
      <c r="Q1266" t="s">
        <v>7200</v>
      </c>
      <c r="R1266">
        <v>2</v>
      </c>
      <c r="S1266">
        <f t="shared" si="148"/>
        <v>2022</v>
      </c>
      <c r="T1266" t="s">
        <v>12</v>
      </c>
      <c r="U1266">
        <v>0.999999999999998</v>
      </c>
      <c r="V1266" t="s">
        <v>740</v>
      </c>
      <c r="W1266">
        <f>VLOOKUP(Q1266,'PBT Tag Rates'!$A$6:$D$67,4,FALSE)</f>
        <v>0.98</v>
      </c>
      <c r="X1266">
        <v>1</v>
      </c>
      <c r="Y1266" s="8">
        <f t="shared" si="149"/>
        <v>1</v>
      </c>
      <c r="Z1266" s="10">
        <f>IFERROR(LOOKUP(H1266,{30,43,48,53,58,63,68,73,78,83,88,93,97},{42,47,52,57,62,67,72,77,82,87,92,99,100}),999)</f>
        <v>47</v>
      </c>
      <c r="AA1266" s="9">
        <f t="shared" si="150"/>
        <v>5.5555555555555554</v>
      </c>
      <c r="AB1266" s="9">
        <f>IFERROR(IF(I1266="AI",AA1266-VLOOKUP(Q1266,'PBT Tag Rates'!$A$6:$L$53,11,FALSE),AA1266-VLOOKUP(Q1266,'PBT Tag Rates'!$A$6:$L$53,12,FALSE)),0)</f>
        <v>5.5759637188208613</v>
      </c>
      <c r="AC1266" s="9">
        <f t="shared" si="151"/>
        <v>16.757789085249826</v>
      </c>
      <c r="AD1266" s="12" t="s">
        <v>1969</v>
      </c>
      <c r="AE1266" s="8"/>
    </row>
    <row r="1267" spans="1:31" x14ac:dyDescent="0.25">
      <c r="A1267" t="s">
        <v>2078</v>
      </c>
      <c r="B1267" t="s">
        <v>4177</v>
      </c>
      <c r="C1267" t="s">
        <v>4178</v>
      </c>
      <c r="D1267" s="1">
        <v>45545</v>
      </c>
      <c r="E1267">
        <f t="shared" si="146"/>
        <v>18</v>
      </c>
      <c r="F1267" t="s">
        <v>14</v>
      </c>
      <c r="G1267">
        <v>680</v>
      </c>
      <c r="H1267">
        <f t="shared" si="145"/>
        <v>68</v>
      </c>
      <c r="I1267" t="s">
        <v>7</v>
      </c>
      <c r="J1267" t="s">
        <v>8</v>
      </c>
      <c r="K1267" t="s">
        <v>8</v>
      </c>
      <c r="L1267" t="s">
        <v>8</v>
      </c>
      <c r="M1267" t="s">
        <v>14</v>
      </c>
      <c r="N1267" t="str">
        <f t="shared" si="147"/>
        <v>F</v>
      </c>
      <c r="O1267" t="s">
        <v>1453</v>
      </c>
      <c r="P1267" t="s">
        <v>8124</v>
      </c>
      <c r="Q1267" t="s">
        <v>476</v>
      </c>
      <c r="R1267">
        <v>4</v>
      </c>
      <c r="S1267">
        <f t="shared" si="148"/>
        <v>2020</v>
      </c>
      <c r="T1267" t="s">
        <v>12</v>
      </c>
      <c r="U1267">
        <v>0.999999999999998</v>
      </c>
      <c r="V1267" t="s">
        <v>742</v>
      </c>
      <c r="W1267">
        <f>VLOOKUP(Q1267,'PBT Tag Rates'!$A$6:$D$67,4,FALSE)</f>
        <v>0.98845608500000004</v>
      </c>
      <c r="X1267">
        <v>1</v>
      </c>
      <c r="Y1267" s="8">
        <f t="shared" si="149"/>
        <v>1.0069930069930071</v>
      </c>
      <c r="Z1267" s="10">
        <f>IFERROR(LOOKUP(H1267,{30,43,48,53,58,63,68,73,78,83,88,93,97},{42,47,52,57,62,67,72,77,82,87,92,99,100}),999)</f>
        <v>72</v>
      </c>
      <c r="AA1267" s="9">
        <f t="shared" si="150"/>
        <v>5.594405594405595</v>
      </c>
      <c r="AB1267" s="9">
        <f>IFERROR(IF(I1267="AI",AA1267-VLOOKUP(Q1267,'PBT Tag Rates'!$A$6:$L$53,11,FALSE),AA1267-VLOOKUP(Q1267,'PBT Tag Rates'!$A$6:$L$53,12,FALSE)),0)</f>
        <v>5.6060843277101711</v>
      </c>
      <c r="AC1267" s="9">
        <f t="shared" si="151"/>
        <v>16.848312416523061</v>
      </c>
      <c r="AD1267" s="12" t="s">
        <v>1969</v>
      </c>
      <c r="AE1267" s="8"/>
    </row>
    <row r="1268" spans="1:31" x14ac:dyDescent="0.25">
      <c r="A1268" t="s">
        <v>2078</v>
      </c>
      <c r="B1268" t="s">
        <v>4179</v>
      </c>
      <c r="C1268" t="s">
        <v>4180</v>
      </c>
      <c r="D1268" s="1">
        <v>45545</v>
      </c>
      <c r="E1268">
        <f t="shared" si="146"/>
        <v>18</v>
      </c>
      <c r="F1268" t="s">
        <v>14</v>
      </c>
      <c r="G1268">
        <v>740</v>
      </c>
      <c r="H1268">
        <f t="shared" si="145"/>
        <v>74</v>
      </c>
      <c r="I1268" t="s">
        <v>9</v>
      </c>
      <c r="J1268">
        <v>1</v>
      </c>
      <c r="K1268" t="s">
        <v>7069</v>
      </c>
      <c r="L1268" t="s">
        <v>8</v>
      </c>
      <c r="M1268" t="s">
        <v>14</v>
      </c>
      <c r="N1268" t="str">
        <f t="shared" si="147"/>
        <v>F</v>
      </c>
      <c r="O1268" t="s">
        <v>377</v>
      </c>
      <c r="P1268" t="s">
        <v>507</v>
      </c>
      <c r="Q1268" t="s">
        <v>171</v>
      </c>
      <c r="R1268">
        <v>5</v>
      </c>
      <c r="S1268">
        <f t="shared" si="148"/>
        <v>2019</v>
      </c>
      <c r="T1268" t="s">
        <v>12</v>
      </c>
      <c r="U1268">
        <v>1</v>
      </c>
      <c r="V1268" t="s">
        <v>892</v>
      </c>
      <c r="W1268">
        <f>VLOOKUP(Q1268,'PBT Tag Rates'!$A$6:$D$67,4,FALSE)</f>
        <v>0.95971980899999998</v>
      </c>
      <c r="X1268">
        <v>1</v>
      </c>
      <c r="Y1268" s="8">
        <f t="shared" si="149"/>
        <v>1</v>
      </c>
      <c r="Z1268" s="10">
        <f>IFERROR(LOOKUP(H1268,{30,43,48,53,58,63,68,73,78,83,88,93,97},{42,47,52,57,62,67,72,77,82,87,92,99,100}),999)</f>
        <v>77</v>
      </c>
      <c r="AA1268" s="9">
        <f t="shared" si="150"/>
        <v>5.5555555555555554</v>
      </c>
      <c r="AB1268" s="9">
        <f>IFERROR(IF(I1268="AI",AA1268-VLOOKUP(Q1268,'PBT Tag Rates'!$A$6:$L$53,11,FALSE),AA1268-VLOOKUP(Q1268,'PBT Tag Rates'!$A$6:$L$53,12,FALSE)),0)</f>
        <v>5.5975263376757773</v>
      </c>
      <c r="AC1268" s="9">
        <f t="shared" si="151"/>
        <v>16.822592559073851</v>
      </c>
      <c r="AD1268" s="12" t="s">
        <v>1969</v>
      </c>
      <c r="AE1268" s="8"/>
    </row>
    <row r="1269" spans="1:31" x14ac:dyDescent="0.25">
      <c r="A1269" t="s">
        <v>2078</v>
      </c>
      <c r="B1269" t="s">
        <v>4181</v>
      </c>
      <c r="C1269" t="s">
        <v>2035</v>
      </c>
      <c r="D1269" s="1">
        <v>45545</v>
      </c>
      <c r="E1269">
        <f t="shared" si="146"/>
        <v>18</v>
      </c>
      <c r="F1269" t="s">
        <v>14</v>
      </c>
      <c r="G1269">
        <v>560</v>
      </c>
      <c r="H1269">
        <f t="shared" si="145"/>
        <v>56</v>
      </c>
      <c r="I1269" t="s">
        <v>9</v>
      </c>
      <c r="J1269">
        <v>1</v>
      </c>
      <c r="K1269" t="s">
        <v>8</v>
      </c>
      <c r="L1269" t="s">
        <v>7070</v>
      </c>
      <c r="M1269" t="s">
        <v>14</v>
      </c>
      <c r="N1269" t="str">
        <f t="shared" si="147"/>
        <v>F</v>
      </c>
      <c r="O1269" t="s">
        <v>1672</v>
      </c>
      <c r="P1269" t="s">
        <v>7532</v>
      </c>
      <c r="Q1269" t="s">
        <v>940</v>
      </c>
      <c r="R1269">
        <v>3</v>
      </c>
      <c r="S1269">
        <f t="shared" si="148"/>
        <v>2021</v>
      </c>
      <c r="T1269" t="s">
        <v>12</v>
      </c>
      <c r="U1269">
        <v>1</v>
      </c>
      <c r="V1269" t="s">
        <v>893</v>
      </c>
      <c r="W1269">
        <f>VLOOKUP(Q1269,'PBT Tag Rates'!$A$6:$D$67,4,FALSE)</f>
        <v>0.98140000000000005</v>
      </c>
      <c r="X1269">
        <v>1</v>
      </c>
      <c r="Y1269" s="8">
        <f t="shared" si="149"/>
        <v>1</v>
      </c>
      <c r="Z1269" s="10">
        <f>IFERROR(LOOKUP(H1269,{30,43,48,53,58,63,68,73,78,83,88,93,97},{42,47,52,57,62,67,72,77,82,87,92,99,100}),999)</f>
        <v>57</v>
      </c>
      <c r="AA1269" s="9">
        <f t="shared" si="150"/>
        <v>5.5555555555555554</v>
      </c>
      <c r="AB1269" s="9">
        <f>IFERROR(IF(I1269="AI",AA1269-VLOOKUP(Q1269,'PBT Tag Rates'!$A$6:$L$53,11,FALSE),AA1269-VLOOKUP(Q1269,'PBT Tag Rates'!$A$6:$L$53,12,FALSE)),0)</f>
        <v>5.5745080723682721</v>
      </c>
      <c r="AC1269" s="9">
        <f t="shared" si="151"/>
        <v>16.753414340817248</v>
      </c>
      <c r="AD1269" s="12" t="s">
        <v>1969</v>
      </c>
      <c r="AE1269" s="8"/>
    </row>
    <row r="1270" spans="1:31" x14ac:dyDescent="0.25">
      <c r="A1270" t="s">
        <v>2078</v>
      </c>
      <c r="B1270" t="s">
        <v>4182</v>
      </c>
      <c r="C1270" t="s">
        <v>4183</v>
      </c>
      <c r="D1270" s="1">
        <v>45545</v>
      </c>
      <c r="E1270">
        <f t="shared" si="146"/>
        <v>18</v>
      </c>
      <c r="F1270" t="s">
        <v>6</v>
      </c>
      <c r="G1270">
        <v>430</v>
      </c>
      <c r="H1270">
        <f t="shared" si="145"/>
        <v>43</v>
      </c>
      <c r="I1270" t="s">
        <v>7</v>
      </c>
      <c r="J1270" t="s">
        <v>8</v>
      </c>
      <c r="K1270" t="s">
        <v>8</v>
      </c>
      <c r="L1270" t="s">
        <v>8</v>
      </c>
      <c r="M1270" t="s">
        <v>6</v>
      </c>
      <c r="N1270" t="str">
        <f t="shared" si="147"/>
        <v>M</v>
      </c>
      <c r="O1270" t="s">
        <v>8125</v>
      </c>
      <c r="P1270" t="s">
        <v>8126</v>
      </c>
      <c r="Q1270" t="s">
        <v>7200</v>
      </c>
      <c r="R1270">
        <v>2</v>
      </c>
      <c r="S1270">
        <f t="shared" si="148"/>
        <v>2022</v>
      </c>
      <c r="T1270" t="s">
        <v>12</v>
      </c>
      <c r="U1270">
        <v>1</v>
      </c>
      <c r="V1270" t="s">
        <v>889</v>
      </c>
      <c r="W1270">
        <f>VLOOKUP(Q1270,'PBT Tag Rates'!$A$6:$D$67,4,FALSE)</f>
        <v>0.98</v>
      </c>
      <c r="X1270">
        <v>1</v>
      </c>
      <c r="Y1270" s="8">
        <f t="shared" si="149"/>
        <v>1</v>
      </c>
      <c r="Z1270" s="10">
        <f>IFERROR(LOOKUP(H1270,{30,43,48,53,58,63,68,73,78,83,88,93,97},{42,47,52,57,62,67,72,77,82,87,92,99,100}),999)</f>
        <v>47</v>
      </c>
      <c r="AA1270" s="9">
        <f t="shared" si="150"/>
        <v>5.5555555555555554</v>
      </c>
      <c r="AB1270" s="9">
        <f>IFERROR(IF(I1270="AI",AA1270-VLOOKUP(Q1270,'PBT Tag Rates'!$A$6:$L$53,11,FALSE),AA1270-VLOOKUP(Q1270,'PBT Tag Rates'!$A$6:$L$53,12,FALSE)),0)</f>
        <v>5.5759637188208613</v>
      </c>
      <c r="AC1270" s="9">
        <f t="shared" si="151"/>
        <v>16.757789085249826</v>
      </c>
      <c r="AD1270" s="12" t="s">
        <v>1969</v>
      </c>
      <c r="AE1270" s="8"/>
    </row>
    <row r="1271" spans="1:31" x14ac:dyDescent="0.25">
      <c r="A1271" t="s">
        <v>2078</v>
      </c>
      <c r="B1271" t="s">
        <v>4184</v>
      </c>
      <c r="C1271" t="s">
        <v>4185</v>
      </c>
      <c r="D1271" s="1">
        <v>45545</v>
      </c>
      <c r="E1271">
        <f t="shared" si="146"/>
        <v>18</v>
      </c>
      <c r="F1271" t="s">
        <v>6</v>
      </c>
      <c r="G1271">
        <v>720</v>
      </c>
      <c r="H1271">
        <f t="shared" ref="H1271:H1334" si="152">G1271/10</f>
        <v>72</v>
      </c>
      <c r="I1271" t="s">
        <v>9</v>
      </c>
      <c r="J1271">
        <v>1</v>
      </c>
      <c r="K1271" t="s">
        <v>7071</v>
      </c>
      <c r="L1271" t="s">
        <v>8</v>
      </c>
      <c r="M1271" t="s">
        <v>6</v>
      </c>
      <c r="N1271" t="str">
        <f t="shared" si="147"/>
        <v>M</v>
      </c>
      <c r="O1271" t="s">
        <v>1554</v>
      </c>
      <c r="P1271" t="s">
        <v>1555</v>
      </c>
      <c r="Q1271" t="s">
        <v>171</v>
      </c>
      <c r="R1271">
        <v>5</v>
      </c>
      <c r="S1271">
        <f t="shared" si="148"/>
        <v>2019</v>
      </c>
      <c r="T1271" t="s">
        <v>12</v>
      </c>
      <c r="U1271">
        <v>1</v>
      </c>
      <c r="V1271" t="s">
        <v>949</v>
      </c>
      <c r="W1271">
        <f>VLOOKUP(Q1271,'PBT Tag Rates'!$A$6:$D$67,4,FALSE)</f>
        <v>0.95971980899999998</v>
      </c>
      <c r="X1271">
        <v>1</v>
      </c>
      <c r="Y1271" s="8">
        <f t="shared" si="149"/>
        <v>1.0057142857142858</v>
      </c>
      <c r="Z1271" s="10">
        <f>IFERROR(LOOKUP(H1271,{30,43,48,53,58,63,68,73,78,83,88,93,97},{42,47,52,57,62,67,72,77,82,87,92,99,100}),999)</f>
        <v>72</v>
      </c>
      <c r="AA1271" s="9">
        <f t="shared" si="150"/>
        <v>5.5873015873015879</v>
      </c>
      <c r="AB1271" s="9">
        <f>IFERROR(IF(I1271="AI",AA1271-VLOOKUP(Q1271,'PBT Tag Rates'!$A$6:$L$53,11,FALSE),AA1271-VLOOKUP(Q1271,'PBT Tag Rates'!$A$6:$L$53,12,FALSE)),0)</f>
        <v>5.6292723694218099</v>
      </c>
      <c r="AC1271" s="9">
        <f t="shared" si="151"/>
        <v>16.918000874321311</v>
      </c>
      <c r="AD1271" s="12" t="s">
        <v>676</v>
      </c>
      <c r="AE1271" s="8"/>
    </row>
    <row r="1272" spans="1:31" x14ac:dyDescent="0.25">
      <c r="A1272" t="s">
        <v>2078</v>
      </c>
      <c r="B1272" t="s">
        <v>4186</v>
      </c>
      <c r="C1272" t="s">
        <v>4187</v>
      </c>
      <c r="D1272" s="1">
        <v>45545</v>
      </c>
      <c r="E1272">
        <f t="shared" si="146"/>
        <v>18</v>
      </c>
      <c r="F1272" t="s">
        <v>6</v>
      </c>
      <c r="G1272">
        <v>710</v>
      </c>
      <c r="H1272">
        <f t="shared" si="152"/>
        <v>71</v>
      </c>
      <c r="I1272" t="s">
        <v>7</v>
      </c>
      <c r="J1272" t="s">
        <v>8</v>
      </c>
      <c r="K1272" t="s">
        <v>7072</v>
      </c>
      <c r="L1272" t="s">
        <v>8</v>
      </c>
      <c r="M1272" t="s">
        <v>6</v>
      </c>
      <c r="N1272" t="str">
        <f t="shared" si="147"/>
        <v>M</v>
      </c>
      <c r="O1272" t="s">
        <v>8</v>
      </c>
      <c r="P1272" t="s">
        <v>8</v>
      </c>
      <c r="Q1272" t="s">
        <v>11</v>
      </c>
      <c r="R1272" t="s">
        <v>8</v>
      </c>
      <c r="S1272" t="str">
        <f t="shared" si="148"/>
        <v>U</v>
      </c>
      <c r="T1272" t="s">
        <v>12</v>
      </c>
      <c r="U1272">
        <v>1</v>
      </c>
      <c r="V1272" t="s">
        <v>8</v>
      </c>
      <c r="W1272">
        <f>VLOOKUP(Q1272,'PBT Tag Rates'!$A$6:$D$67,4,FALSE)</f>
        <v>1</v>
      </c>
      <c r="X1272">
        <v>1</v>
      </c>
      <c r="Y1272" s="8">
        <f t="shared" si="149"/>
        <v>1.0057142857142858</v>
      </c>
      <c r="Z1272" s="10">
        <f>IFERROR(LOOKUP(H1272,{30,43,48,53,58,63,68,73,78,83,88,93,97},{42,47,52,57,62,67,72,77,82,87,92,99,100}),999)</f>
        <v>72</v>
      </c>
      <c r="AA1272" s="9">
        <f t="shared" si="150"/>
        <v>5.5873015873015879</v>
      </c>
      <c r="AB1272" s="9">
        <f>IFERROR(IF(I1272="AI",AA1272-VLOOKUP(Q1272,'PBT Tag Rates'!$A$6:$L$53,11,FALSE),AA1272-VLOOKUP(Q1272,'PBT Tag Rates'!$A$6:$L$53,12,FALSE)),0)</f>
        <v>5.545998460799213</v>
      </c>
      <c r="AC1272" s="9">
        <f t="shared" si="151"/>
        <v>16.6677326395601</v>
      </c>
      <c r="AD1272" s="12" t="s">
        <v>1969</v>
      </c>
      <c r="AE1272" s="8"/>
    </row>
    <row r="1273" spans="1:31" x14ac:dyDescent="0.25">
      <c r="A1273" t="s">
        <v>2078</v>
      </c>
      <c r="B1273" t="s">
        <v>4188</v>
      </c>
      <c r="C1273" t="s">
        <v>4189</v>
      </c>
      <c r="D1273" s="1">
        <v>45545</v>
      </c>
      <c r="E1273">
        <f t="shared" si="146"/>
        <v>18</v>
      </c>
      <c r="F1273" t="s">
        <v>6</v>
      </c>
      <c r="G1273">
        <v>510</v>
      </c>
      <c r="H1273">
        <f t="shared" si="152"/>
        <v>51</v>
      </c>
      <c r="I1273" t="s">
        <v>9</v>
      </c>
      <c r="J1273" t="s">
        <v>8</v>
      </c>
      <c r="K1273" t="s">
        <v>8</v>
      </c>
      <c r="L1273" t="s">
        <v>8</v>
      </c>
      <c r="M1273" t="s">
        <v>6</v>
      </c>
      <c r="N1273" t="str">
        <f t="shared" si="147"/>
        <v>M</v>
      </c>
      <c r="O1273" t="s">
        <v>1196</v>
      </c>
      <c r="P1273" t="s">
        <v>1197</v>
      </c>
      <c r="Q1273" t="s">
        <v>940</v>
      </c>
      <c r="R1273">
        <v>3</v>
      </c>
      <c r="S1273">
        <f t="shared" si="148"/>
        <v>2021</v>
      </c>
      <c r="T1273" t="s">
        <v>12</v>
      </c>
      <c r="U1273">
        <v>1</v>
      </c>
      <c r="V1273" t="s">
        <v>945</v>
      </c>
      <c r="W1273">
        <f>VLOOKUP(Q1273,'PBT Tag Rates'!$A$6:$D$67,4,FALSE)</f>
        <v>0.98140000000000005</v>
      </c>
      <c r="X1273">
        <v>1</v>
      </c>
      <c r="Y1273" s="8">
        <f t="shared" si="149"/>
        <v>1</v>
      </c>
      <c r="Z1273" s="10">
        <f>IFERROR(LOOKUP(H1273,{30,43,48,53,58,63,68,73,78,83,88,93,97},{42,47,52,57,62,67,72,77,82,87,92,99,100}),999)</f>
        <v>52</v>
      </c>
      <c r="AA1273" s="9">
        <f t="shared" si="150"/>
        <v>5.5555555555555554</v>
      </c>
      <c r="AB1273" s="9">
        <f>IFERROR(IF(I1273="AI",AA1273-VLOOKUP(Q1273,'PBT Tag Rates'!$A$6:$L$53,11,FALSE),AA1273-VLOOKUP(Q1273,'PBT Tag Rates'!$A$6:$L$53,12,FALSE)),0)</f>
        <v>5.5745080723682721</v>
      </c>
      <c r="AC1273" s="9">
        <f t="shared" si="151"/>
        <v>16.753414340817248</v>
      </c>
      <c r="AD1273" s="12" t="s">
        <v>1969</v>
      </c>
      <c r="AE1273" s="8"/>
    </row>
    <row r="1274" spans="1:31" x14ac:dyDescent="0.25">
      <c r="A1274" t="s">
        <v>2078</v>
      </c>
      <c r="B1274" t="s">
        <v>4190</v>
      </c>
      <c r="C1274" t="s">
        <v>4191</v>
      </c>
      <c r="D1274" s="1">
        <v>45545</v>
      </c>
      <c r="E1274">
        <f t="shared" si="146"/>
        <v>18</v>
      </c>
      <c r="F1274" t="s">
        <v>14</v>
      </c>
      <c r="G1274">
        <v>820</v>
      </c>
      <c r="H1274">
        <f t="shared" si="152"/>
        <v>82</v>
      </c>
      <c r="I1274" t="s">
        <v>7</v>
      </c>
      <c r="J1274" t="s">
        <v>8</v>
      </c>
      <c r="K1274" t="s">
        <v>7073</v>
      </c>
      <c r="L1274" t="s">
        <v>8</v>
      </c>
      <c r="M1274" t="s">
        <v>14</v>
      </c>
      <c r="N1274" t="str">
        <f t="shared" si="147"/>
        <v>F</v>
      </c>
      <c r="O1274" t="s">
        <v>8</v>
      </c>
      <c r="P1274" t="s">
        <v>8</v>
      </c>
      <c r="Q1274" t="s">
        <v>11</v>
      </c>
      <c r="R1274" t="s">
        <v>8</v>
      </c>
      <c r="S1274" t="str">
        <f t="shared" si="148"/>
        <v>U</v>
      </c>
      <c r="T1274" t="s">
        <v>12</v>
      </c>
      <c r="U1274">
        <v>1</v>
      </c>
      <c r="V1274" t="s">
        <v>8</v>
      </c>
      <c r="W1274">
        <f>VLOOKUP(Q1274,'PBT Tag Rates'!$A$6:$D$67,4,FALSE)</f>
        <v>1</v>
      </c>
      <c r="X1274">
        <v>1</v>
      </c>
      <c r="Y1274" s="8">
        <f t="shared" si="149"/>
        <v>1</v>
      </c>
      <c r="Z1274" s="10">
        <f>IFERROR(LOOKUP(H1274,{30,43,48,53,58,63,68,73,78,83,88,93,97},{42,47,52,57,62,67,72,77,82,87,92,99,100}),999)</f>
        <v>82</v>
      </c>
      <c r="AA1274" s="9">
        <f t="shared" si="150"/>
        <v>5.5555555555555554</v>
      </c>
      <c r="AB1274" s="9">
        <f>IFERROR(IF(I1274="AI",AA1274-VLOOKUP(Q1274,'PBT Tag Rates'!$A$6:$L$53,11,FALSE),AA1274-VLOOKUP(Q1274,'PBT Tag Rates'!$A$6:$L$53,12,FALSE)),0)</f>
        <v>5.5142524290531805</v>
      </c>
      <c r="AC1274" s="9">
        <f t="shared" si="151"/>
        <v>16.572324324312643</v>
      </c>
      <c r="AD1274" s="12" t="s">
        <v>1969</v>
      </c>
      <c r="AE1274" s="8"/>
    </row>
    <row r="1275" spans="1:31" x14ac:dyDescent="0.25">
      <c r="A1275" t="s">
        <v>2078</v>
      </c>
      <c r="B1275" t="s">
        <v>4192</v>
      </c>
      <c r="C1275" t="s">
        <v>4193</v>
      </c>
      <c r="D1275" s="1">
        <v>45545</v>
      </c>
      <c r="E1275">
        <f t="shared" si="146"/>
        <v>18</v>
      </c>
      <c r="F1275" t="s">
        <v>14</v>
      </c>
      <c r="G1275">
        <v>800</v>
      </c>
      <c r="H1275">
        <f t="shared" si="152"/>
        <v>80</v>
      </c>
      <c r="I1275" t="s">
        <v>7</v>
      </c>
      <c r="J1275" t="s">
        <v>8</v>
      </c>
      <c r="K1275" t="s">
        <v>7074</v>
      </c>
      <c r="L1275" t="s">
        <v>8</v>
      </c>
      <c r="M1275" t="s">
        <v>14</v>
      </c>
      <c r="N1275" t="str">
        <f t="shared" si="147"/>
        <v>F</v>
      </c>
      <c r="O1275" t="s">
        <v>196</v>
      </c>
      <c r="P1275" t="s">
        <v>429</v>
      </c>
      <c r="Q1275" t="s">
        <v>171</v>
      </c>
      <c r="R1275">
        <v>5</v>
      </c>
      <c r="S1275">
        <f t="shared" si="148"/>
        <v>2019</v>
      </c>
      <c r="T1275" t="s">
        <v>12</v>
      </c>
      <c r="U1275">
        <v>1</v>
      </c>
      <c r="V1275" t="s">
        <v>893</v>
      </c>
      <c r="W1275">
        <f>VLOOKUP(Q1275,'PBT Tag Rates'!$A$6:$D$67,4,FALSE)</f>
        <v>0.95971980899999998</v>
      </c>
      <c r="X1275">
        <v>1</v>
      </c>
      <c r="Y1275" s="8">
        <f t="shared" si="149"/>
        <v>1</v>
      </c>
      <c r="Z1275" s="10">
        <f>IFERROR(LOOKUP(H1275,{30,43,48,53,58,63,68,73,78,83,88,93,97},{42,47,52,57,62,67,72,77,82,87,92,99,100}),999)</f>
        <v>82</v>
      </c>
      <c r="AA1275" s="9">
        <f t="shared" si="150"/>
        <v>5.5555555555555554</v>
      </c>
      <c r="AB1275" s="9">
        <f>IFERROR(IF(I1275="AI",AA1275-VLOOKUP(Q1275,'PBT Tag Rates'!$A$6:$L$53,11,FALSE),AA1275-VLOOKUP(Q1275,'PBT Tag Rates'!$A$6:$L$53,12,FALSE)),0)</f>
        <v>5.5975263376757773</v>
      </c>
      <c r="AC1275" s="9">
        <f t="shared" si="151"/>
        <v>16.822592559073851</v>
      </c>
      <c r="AD1275" s="12" t="s">
        <v>1969</v>
      </c>
      <c r="AE1275" s="8"/>
    </row>
    <row r="1276" spans="1:31" x14ac:dyDescent="0.25">
      <c r="A1276" t="s">
        <v>2078</v>
      </c>
      <c r="B1276" t="s">
        <v>4194</v>
      </c>
      <c r="C1276" t="s">
        <v>4195</v>
      </c>
      <c r="D1276" s="1">
        <v>45545</v>
      </c>
      <c r="E1276">
        <f t="shared" si="146"/>
        <v>18</v>
      </c>
      <c r="F1276" t="s">
        <v>14</v>
      </c>
      <c r="G1276">
        <v>660</v>
      </c>
      <c r="H1276">
        <f t="shared" si="152"/>
        <v>66</v>
      </c>
      <c r="I1276" t="s">
        <v>9</v>
      </c>
      <c r="J1276">
        <v>1</v>
      </c>
      <c r="K1276" t="s">
        <v>8</v>
      </c>
      <c r="L1276" t="s">
        <v>8</v>
      </c>
      <c r="M1276" t="s">
        <v>14</v>
      </c>
      <c r="N1276" t="str">
        <f t="shared" si="147"/>
        <v>F</v>
      </c>
      <c r="O1276" t="s">
        <v>1535</v>
      </c>
      <c r="P1276" t="s">
        <v>1798</v>
      </c>
      <c r="Q1276" t="s">
        <v>171</v>
      </c>
      <c r="R1276">
        <v>5</v>
      </c>
      <c r="S1276">
        <f t="shared" si="148"/>
        <v>2019</v>
      </c>
      <c r="T1276" t="s">
        <v>12</v>
      </c>
      <c r="U1276">
        <v>0.999999999999998</v>
      </c>
      <c r="V1276" t="s">
        <v>949</v>
      </c>
      <c r="W1276">
        <f>VLOOKUP(Q1276,'PBT Tag Rates'!$A$6:$D$67,4,FALSE)</f>
        <v>0.95971980899999998</v>
      </c>
      <c r="X1276">
        <v>1</v>
      </c>
      <c r="Y1276" s="8">
        <f t="shared" si="149"/>
        <v>1</v>
      </c>
      <c r="Z1276" s="10">
        <f>IFERROR(LOOKUP(H1276,{30,43,48,53,58,63,68,73,78,83,88,93,97},{42,47,52,57,62,67,72,77,82,87,92,99,100}),999)</f>
        <v>67</v>
      </c>
      <c r="AA1276" s="9">
        <f t="shared" si="150"/>
        <v>5.5555555555555554</v>
      </c>
      <c r="AB1276" s="9">
        <f>IFERROR(IF(I1276="AI",AA1276-VLOOKUP(Q1276,'PBT Tag Rates'!$A$6:$L$53,11,FALSE),AA1276-VLOOKUP(Q1276,'PBT Tag Rates'!$A$6:$L$53,12,FALSE)),0)</f>
        <v>5.5975263376757773</v>
      </c>
      <c r="AC1276" s="9">
        <f t="shared" si="151"/>
        <v>16.822592559073851</v>
      </c>
      <c r="AD1276" s="12" t="s">
        <v>676</v>
      </c>
      <c r="AE1276" s="8"/>
    </row>
    <row r="1277" spans="1:31" x14ac:dyDescent="0.25">
      <c r="A1277" t="s">
        <v>2078</v>
      </c>
      <c r="B1277" t="s">
        <v>4196</v>
      </c>
      <c r="C1277" t="s">
        <v>4197</v>
      </c>
      <c r="D1277" s="1">
        <v>45545</v>
      </c>
      <c r="E1277">
        <f t="shared" si="146"/>
        <v>18</v>
      </c>
      <c r="F1277" t="s">
        <v>6</v>
      </c>
      <c r="G1277">
        <v>480</v>
      </c>
      <c r="H1277">
        <f t="shared" si="152"/>
        <v>48</v>
      </c>
      <c r="I1277" t="s">
        <v>7</v>
      </c>
      <c r="J1277" t="s">
        <v>8</v>
      </c>
      <c r="K1277" t="s">
        <v>8</v>
      </c>
      <c r="L1277" t="s">
        <v>8</v>
      </c>
      <c r="M1277" t="s">
        <v>6</v>
      </c>
      <c r="N1277" t="str">
        <f t="shared" si="147"/>
        <v>M</v>
      </c>
      <c r="O1277" t="s">
        <v>8089</v>
      </c>
      <c r="P1277" t="s">
        <v>8090</v>
      </c>
      <c r="Q1277" t="s">
        <v>7200</v>
      </c>
      <c r="R1277">
        <v>2</v>
      </c>
      <c r="S1277">
        <f t="shared" si="148"/>
        <v>2022</v>
      </c>
      <c r="T1277" t="s">
        <v>12</v>
      </c>
      <c r="U1277">
        <v>1</v>
      </c>
      <c r="V1277" t="s">
        <v>886</v>
      </c>
      <c r="W1277">
        <f>VLOOKUP(Q1277,'PBT Tag Rates'!$A$6:$D$67,4,FALSE)</f>
        <v>0.98</v>
      </c>
      <c r="X1277">
        <v>1</v>
      </c>
      <c r="Y1277" s="8">
        <f t="shared" si="149"/>
        <v>1</v>
      </c>
      <c r="Z1277" s="10">
        <f>IFERROR(LOOKUP(H1277,{30,43,48,53,58,63,68,73,78,83,88,93,97},{42,47,52,57,62,67,72,77,82,87,92,99,100}),999)</f>
        <v>52</v>
      </c>
      <c r="AA1277" s="9">
        <f t="shared" si="150"/>
        <v>5.5555555555555554</v>
      </c>
      <c r="AB1277" s="9">
        <f>IFERROR(IF(I1277="AI",AA1277-VLOOKUP(Q1277,'PBT Tag Rates'!$A$6:$L$53,11,FALSE),AA1277-VLOOKUP(Q1277,'PBT Tag Rates'!$A$6:$L$53,12,FALSE)),0)</f>
        <v>5.5759637188208613</v>
      </c>
      <c r="AC1277" s="9">
        <f t="shared" si="151"/>
        <v>16.757789085249826</v>
      </c>
      <c r="AD1277" s="12" t="s">
        <v>1969</v>
      </c>
      <c r="AE1277" s="8"/>
    </row>
    <row r="1278" spans="1:31" x14ac:dyDescent="0.25">
      <c r="A1278" t="s">
        <v>2078</v>
      </c>
      <c r="B1278" t="s">
        <v>4198</v>
      </c>
      <c r="C1278" t="s">
        <v>4199</v>
      </c>
      <c r="D1278" s="1">
        <v>45545</v>
      </c>
      <c r="E1278">
        <f t="shared" si="146"/>
        <v>18</v>
      </c>
      <c r="F1278" t="s">
        <v>14</v>
      </c>
      <c r="G1278">
        <v>670</v>
      </c>
      <c r="H1278">
        <f t="shared" si="152"/>
        <v>67</v>
      </c>
      <c r="I1278" t="s">
        <v>9</v>
      </c>
      <c r="J1278" t="s">
        <v>8</v>
      </c>
      <c r="K1278" t="s">
        <v>8</v>
      </c>
      <c r="L1278" t="s">
        <v>8</v>
      </c>
      <c r="M1278" t="s">
        <v>14</v>
      </c>
      <c r="N1278" t="str">
        <f t="shared" si="147"/>
        <v>F</v>
      </c>
      <c r="O1278" t="s">
        <v>8127</v>
      </c>
      <c r="P1278" t="s">
        <v>8128</v>
      </c>
      <c r="Q1278" t="s">
        <v>1317</v>
      </c>
      <c r="R1278">
        <v>4</v>
      </c>
      <c r="S1278">
        <f t="shared" si="148"/>
        <v>2020</v>
      </c>
      <c r="T1278" t="s">
        <v>12</v>
      </c>
      <c r="U1278">
        <v>1</v>
      </c>
      <c r="V1278" t="s">
        <v>1318</v>
      </c>
      <c r="W1278">
        <f>VLOOKUP(Q1278,'PBT Tag Rates'!$A$6:$D$67,4,FALSE)</f>
        <v>0.99450000000000005</v>
      </c>
      <c r="X1278">
        <v>1</v>
      </c>
      <c r="Y1278" s="8">
        <f t="shared" si="149"/>
        <v>1</v>
      </c>
      <c r="Z1278" s="10">
        <f>IFERROR(LOOKUP(H1278,{30,43,48,53,58,63,68,73,78,83,88,93,97},{42,47,52,57,62,67,72,77,82,87,92,99,100}),999)</f>
        <v>67</v>
      </c>
      <c r="AA1278" s="9">
        <f t="shared" si="150"/>
        <v>5.5555555555555554</v>
      </c>
      <c r="AB1278" s="9">
        <f>IFERROR(IF(I1278="AI",AA1278-VLOOKUP(Q1278,'PBT Tag Rates'!$A$6:$L$53,11,FALSE),AA1278-VLOOKUP(Q1278,'PBT Tag Rates'!$A$6:$L$53,12,FALSE)),0)</f>
        <v>5.5610859728506785</v>
      </c>
      <c r="AC1278" s="9">
        <f t="shared" si="151"/>
        <v>16.713076073902442</v>
      </c>
      <c r="AD1278" s="12" t="s">
        <v>1969</v>
      </c>
      <c r="AE1278" s="8"/>
    </row>
    <row r="1279" spans="1:31" x14ac:dyDescent="0.25">
      <c r="A1279" t="s">
        <v>2078</v>
      </c>
      <c r="B1279" t="s">
        <v>4200</v>
      </c>
      <c r="C1279" t="s">
        <v>4201</v>
      </c>
      <c r="D1279" s="1">
        <v>45545</v>
      </c>
      <c r="E1279">
        <f t="shared" si="146"/>
        <v>18</v>
      </c>
      <c r="F1279" t="s">
        <v>14</v>
      </c>
      <c r="G1279">
        <v>760</v>
      </c>
      <c r="H1279">
        <f t="shared" si="152"/>
        <v>76</v>
      </c>
      <c r="I1279" t="s">
        <v>9</v>
      </c>
      <c r="J1279">
        <v>1</v>
      </c>
      <c r="K1279" t="s">
        <v>7075</v>
      </c>
      <c r="L1279" t="s">
        <v>8</v>
      </c>
      <c r="M1279" t="s">
        <v>14</v>
      </c>
      <c r="N1279" t="str">
        <f t="shared" si="147"/>
        <v>F</v>
      </c>
      <c r="O1279" t="s">
        <v>8129</v>
      </c>
      <c r="P1279" t="s">
        <v>8130</v>
      </c>
      <c r="Q1279" t="s">
        <v>295</v>
      </c>
      <c r="R1279">
        <v>4</v>
      </c>
      <c r="S1279">
        <f t="shared" si="148"/>
        <v>2020</v>
      </c>
      <c r="T1279" t="s">
        <v>12</v>
      </c>
      <c r="U1279">
        <v>0.999999999999999</v>
      </c>
      <c r="V1279" t="s">
        <v>949</v>
      </c>
      <c r="W1279">
        <f>VLOOKUP(Q1279,'PBT Tag Rates'!$A$6:$D$67,4,FALSE)</f>
        <v>0.98961045999999997</v>
      </c>
      <c r="X1279">
        <v>1</v>
      </c>
      <c r="Y1279" s="8">
        <f t="shared" si="149"/>
        <v>1</v>
      </c>
      <c r="Z1279" s="10">
        <f>IFERROR(LOOKUP(H1279,{30,43,48,53,58,63,68,73,78,83,88,93,97},{42,47,52,57,62,67,72,77,82,87,92,99,100}),999)</f>
        <v>77</v>
      </c>
      <c r="AA1279" s="9">
        <f t="shared" si="150"/>
        <v>5.5555555555555554</v>
      </c>
      <c r="AB1279" s="9">
        <f>IFERROR(IF(I1279="AI",AA1279-VLOOKUP(Q1279,'PBT Tag Rates'!$A$6:$L$53,11,FALSE),AA1279-VLOOKUP(Q1279,'PBT Tag Rates'!$A$6:$L$53,12,FALSE)),0)</f>
        <v>5.5660541713442369</v>
      </c>
      <c r="AC1279" s="9">
        <f t="shared" si="151"/>
        <v>16.728007308517132</v>
      </c>
      <c r="AD1279" s="12" t="s">
        <v>676</v>
      </c>
      <c r="AE1279" s="8"/>
    </row>
    <row r="1280" spans="1:31" x14ac:dyDescent="0.25">
      <c r="A1280" t="s">
        <v>2078</v>
      </c>
      <c r="B1280" t="s">
        <v>4202</v>
      </c>
      <c r="C1280" t="s">
        <v>4203</v>
      </c>
      <c r="D1280" s="1">
        <v>45545</v>
      </c>
      <c r="E1280">
        <f t="shared" si="146"/>
        <v>18</v>
      </c>
      <c r="F1280" t="s">
        <v>6</v>
      </c>
      <c r="G1280">
        <v>780</v>
      </c>
      <c r="H1280">
        <f t="shared" si="152"/>
        <v>78</v>
      </c>
      <c r="I1280" t="s">
        <v>9</v>
      </c>
      <c r="J1280">
        <v>1</v>
      </c>
      <c r="K1280" t="s">
        <v>7076</v>
      </c>
      <c r="L1280" t="s">
        <v>8</v>
      </c>
      <c r="M1280" t="s">
        <v>6</v>
      </c>
      <c r="N1280" t="str">
        <f t="shared" si="147"/>
        <v>M</v>
      </c>
      <c r="O1280" t="s">
        <v>1778</v>
      </c>
      <c r="P1280" t="s">
        <v>1779</v>
      </c>
      <c r="Q1280" t="s">
        <v>295</v>
      </c>
      <c r="R1280">
        <v>4</v>
      </c>
      <c r="S1280">
        <f t="shared" si="148"/>
        <v>2020</v>
      </c>
      <c r="T1280" t="s">
        <v>12</v>
      </c>
      <c r="U1280">
        <v>1</v>
      </c>
      <c r="V1280" t="s">
        <v>893</v>
      </c>
      <c r="W1280">
        <f>VLOOKUP(Q1280,'PBT Tag Rates'!$A$6:$D$67,4,FALSE)</f>
        <v>0.98961045999999997</v>
      </c>
      <c r="X1280">
        <v>1</v>
      </c>
      <c r="Y1280" s="8">
        <f t="shared" si="149"/>
        <v>1</v>
      </c>
      <c r="Z1280" s="10">
        <f>IFERROR(LOOKUP(H1280,{30,43,48,53,58,63,68,73,78,83,88,93,97},{42,47,52,57,62,67,72,77,82,87,92,99,100}),999)</f>
        <v>82</v>
      </c>
      <c r="AA1280" s="9">
        <f t="shared" si="150"/>
        <v>5.5555555555555554</v>
      </c>
      <c r="AB1280" s="9">
        <f>IFERROR(IF(I1280="AI",AA1280-VLOOKUP(Q1280,'PBT Tag Rates'!$A$6:$L$53,11,FALSE),AA1280-VLOOKUP(Q1280,'PBT Tag Rates'!$A$6:$L$53,12,FALSE)),0)</f>
        <v>5.5660541713442369</v>
      </c>
      <c r="AC1280" s="9">
        <f t="shared" si="151"/>
        <v>16.728007308517132</v>
      </c>
      <c r="AD1280" s="12" t="s">
        <v>1969</v>
      </c>
      <c r="AE1280" s="8"/>
    </row>
    <row r="1281" spans="1:31" x14ac:dyDescent="0.25">
      <c r="A1281" t="s">
        <v>2078</v>
      </c>
      <c r="B1281" t="s">
        <v>4204</v>
      </c>
      <c r="C1281" t="s">
        <v>4205</v>
      </c>
      <c r="D1281" s="1">
        <v>45545</v>
      </c>
      <c r="E1281">
        <f t="shared" si="146"/>
        <v>18</v>
      </c>
      <c r="F1281" t="s">
        <v>14</v>
      </c>
      <c r="G1281">
        <v>680</v>
      </c>
      <c r="H1281">
        <f t="shared" si="152"/>
        <v>68</v>
      </c>
      <c r="I1281" t="s">
        <v>7</v>
      </c>
      <c r="J1281" t="s">
        <v>8</v>
      </c>
      <c r="K1281" t="s">
        <v>8</v>
      </c>
      <c r="L1281" t="s">
        <v>18</v>
      </c>
      <c r="M1281" t="s">
        <v>269</v>
      </c>
      <c r="N1281" t="str">
        <f t="shared" si="147"/>
        <v>F</v>
      </c>
      <c r="O1281" t="s">
        <v>394</v>
      </c>
      <c r="P1281" t="s">
        <v>394</v>
      </c>
      <c r="Q1281" t="s">
        <v>8</v>
      </c>
      <c r="R1281" t="s">
        <v>8</v>
      </c>
      <c r="S1281" t="str">
        <f t="shared" si="148"/>
        <v>U</v>
      </c>
      <c r="T1281" t="s">
        <v>8</v>
      </c>
      <c r="U1281" t="s">
        <v>8</v>
      </c>
      <c r="V1281" t="s">
        <v>394</v>
      </c>
      <c r="W1281" t="e">
        <f>VLOOKUP(Q1281,'PBT Tag Rates'!$A$6:$D$67,4,FALSE)</f>
        <v>#N/A</v>
      </c>
      <c r="X1281">
        <v>1</v>
      </c>
      <c r="Y1281" s="8">
        <f t="shared" si="149"/>
        <v>0</v>
      </c>
      <c r="Z1281" s="10">
        <f>IFERROR(LOOKUP(H1281,{30,43,48,53,58,63,68,73,78,83,88,93,97},{42,47,52,57,62,67,72,77,82,87,92,99,100}),999)</f>
        <v>72</v>
      </c>
      <c r="AA1281" s="9">
        <f t="shared" si="150"/>
        <v>0</v>
      </c>
      <c r="AB1281" s="9">
        <f>IFERROR(IF(I1281="AI",AA1281-VLOOKUP(Q1281,'PBT Tag Rates'!$A$6:$L$53,11,FALSE),AA1281-VLOOKUP(Q1281,'PBT Tag Rates'!$A$6:$L$53,12,FALSE)),0)</f>
        <v>0</v>
      </c>
      <c r="AC1281" s="9">
        <f t="shared" si="151"/>
        <v>0</v>
      </c>
      <c r="AD1281" s="12" t="s">
        <v>1969</v>
      </c>
      <c r="AE1281" s="8"/>
    </row>
    <row r="1282" spans="1:31" x14ac:dyDescent="0.25">
      <c r="A1282" t="s">
        <v>2078</v>
      </c>
      <c r="B1282" t="s">
        <v>4206</v>
      </c>
      <c r="C1282" t="s">
        <v>4207</v>
      </c>
      <c r="D1282" s="1">
        <v>45545</v>
      </c>
      <c r="E1282">
        <f t="shared" si="146"/>
        <v>18</v>
      </c>
      <c r="F1282" t="s">
        <v>6</v>
      </c>
      <c r="G1282">
        <v>690</v>
      </c>
      <c r="H1282">
        <f t="shared" si="152"/>
        <v>69</v>
      </c>
      <c r="I1282" t="s">
        <v>7</v>
      </c>
      <c r="J1282" t="s">
        <v>8</v>
      </c>
      <c r="K1282" t="s">
        <v>8</v>
      </c>
      <c r="L1282" t="s">
        <v>18</v>
      </c>
      <c r="M1282" t="s">
        <v>269</v>
      </c>
      <c r="N1282" t="str">
        <f t="shared" si="147"/>
        <v>M</v>
      </c>
      <c r="O1282" t="s">
        <v>394</v>
      </c>
      <c r="P1282" t="s">
        <v>394</v>
      </c>
      <c r="Q1282" t="s">
        <v>8</v>
      </c>
      <c r="R1282" t="s">
        <v>8</v>
      </c>
      <c r="S1282" t="str">
        <f t="shared" si="148"/>
        <v>U</v>
      </c>
      <c r="T1282" t="s">
        <v>8</v>
      </c>
      <c r="U1282" t="s">
        <v>8</v>
      </c>
      <c r="V1282" t="s">
        <v>394</v>
      </c>
      <c r="W1282" t="e">
        <f>VLOOKUP(Q1282,'PBT Tag Rates'!$A$6:$D$67,4,FALSE)</f>
        <v>#N/A</v>
      </c>
      <c r="X1282">
        <v>1</v>
      </c>
      <c r="Y1282" s="8">
        <f t="shared" si="149"/>
        <v>0</v>
      </c>
      <c r="Z1282" s="10">
        <f>IFERROR(LOOKUP(H1282,{30,43,48,53,58,63,68,73,78,83,88,93,97},{42,47,52,57,62,67,72,77,82,87,92,99,100}),999)</f>
        <v>72</v>
      </c>
      <c r="AA1282" s="9">
        <f t="shared" si="150"/>
        <v>0</v>
      </c>
      <c r="AB1282" s="9">
        <f>IFERROR(IF(I1282="AI",AA1282-VLOOKUP(Q1282,'PBT Tag Rates'!$A$6:$L$53,11,FALSE),AA1282-VLOOKUP(Q1282,'PBT Tag Rates'!$A$6:$L$53,12,FALSE)),0)</f>
        <v>0</v>
      </c>
      <c r="AC1282" s="9">
        <f t="shared" si="151"/>
        <v>0</v>
      </c>
      <c r="AD1282" s="12" t="s">
        <v>1969</v>
      </c>
      <c r="AE1282" s="8"/>
    </row>
    <row r="1283" spans="1:31" x14ac:dyDescent="0.25">
      <c r="A1283" t="s">
        <v>2078</v>
      </c>
      <c r="B1283" t="s">
        <v>4208</v>
      </c>
      <c r="C1283" t="s">
        <v>4209</v>
      </c>
      <c r="D1283" s="1">
        <v>45545</v>
      </c>
      <c r="E1283">
        <f t="shared" si="146"/>
        <v>18</v>
      </c>
      <c r="F1283" t="s">
        <v>6</v>
      </c>
      <c r="G1283">
        <v>470</v>
      </c>
      <c r="H1283">
        <f t="shared" si="152"/>
        <v>47</v>
      </c>
      <c r="I1283" t="s">
        <v>9</v>
      </c>
      <c r="J1283">
        <v>1</v>
      </c>
      <c r="K1283" t="s">
        <v>8</v>
      </c>
      <c r="L1283" t="s">
        <v>8</v>
      </c>
      <c r="M1283" t="s">
        <v>6</v>
      </c>
      <c r="N1283" t="str">
        <f t="shared" si="147"/>
        <v>M</v>
      </c>
      <c r="O1283" t="s">
        <v>8111</v>
      </c>
      <c r="P1283" t="s">
        <v>8131</v>
      </c>
      <c r="Q1283" t="s">
        <v>7200</v>
      </c>
      <c r="R1283">
        <v>2</v>
      </c>
      <c r="S1283">
        <f t="shared" si="148"/>
        <v>2022</v>
      </c>
      <c r="T1283" t="s">
        <v>12</v>
      </c>
      <c r="U1283">
        <v>1</v>
      </c>
      <c r="V1283" t="s">
        <v>919</v>
      </c>
      <c r="W1283">
        <f>VLOOKUP(Q1283,'PBT Tag Rates'!$A$6:$D$67,4,FALSE)</f>
        <v>0.98</v>
      </c>
      <c r="X1283">
        <v>1</v>
      </c>
      <c r="Y1283" s="8">
        <f t="shared" si="149"/>
        <v>1</v>
      </c>
      <c r="Z1283" s="10">
        <f>IFERROR(LOOKUP(H1283,{30,43,48,53,58,63,68,73,78,83,88,93,97},{42,47,52,57,62,67,72,77,82,87,92,99,100}),999)</f>
        <v>47</v>
      </c>
      <c r="AA1283" s="9">
        <f t="shared" si="150"/>
        <v>5.5555555555555554</v>
      </c>
      <c r="AB1283" s="9">
        <f>IFERROR(IF(I1283="AI",AA1283-VLOOKUP(Q1283,'PBT Tag Rates'!$A$6:$L$53,11,FALSE),AA1283-VLOOKUP(Q1283,'PBT Tag Rates'!$A$6:$L$53,12,FALSE)),0)</f>
        <v>5.5759637188208613</v>
      </c>
      <c r="AC1283" s="9">
        <f t="shared" si="151"/>
        <v>16.757789085249826</v>
      </c>
      <c r="AD1283" s="12" t="s">
        <v>1969</v>
      </c>
      <c r="AE1283" s="8"/>
    </row>
    <row r="1284" spans="1:31" x14ac:dyDescent="0.25">
      <c r="A1284" t="s">
        <v>2078</v>
      </c>
      <c r="B1284" t="s">
        <v>4210</v>
      </c>
      <c r="C1284" t="s">
        <v>4211</v>
      </c>
      <c r="D1284" s="1">
        <v>45546</v>
      </c>
      <c r="E1284">
        <f t="shared" si="146"/>
        <v>18</v>
      </c>
      <c r="F1284" t="s">
        <v>6</v>
      </c>
      <c r="G1284">
        <v>590</v>
      </c>
      <c r="H1284">
        <f t="shared" si="152"/>
        <v>59</v>
      </c>
      <c r="I1284" t="s">
        <v>7</v>
      </c>
      <c r="J1284" t="s">
        <v>8</v>
      </c>
      <c r="K1284" t="s">
        <v>8</v>
      </c>
      <c r="L1284" t="s">
        <v>8</v>
      </c>
      <c r="M1284" t="s">
        <v>6</v>
      </c>
      <c r="N1284" t="str">
        <f t="shared" si="147"/>
        <v>M</v>
      </c>
      <c r="O1284" t="s">
        <v>8</v>
      </c>
      <c r="P1284" t="s">
        <v>8</v>
      </c>
      <c r="Q1284" t="s">
        <v>11</v>
      </c>
      <c r="R1284" t="s">
        <v>8</v>
      </c>
      <c r="S1284" t="str">
        <f t="shared" si="148"/>
        <v>U</v>
      </c>
      <c r="T1284" t="s">
        <v>12</v>
      </c>
      <c r="U1284">
        <v>0.999999999999998</v>
      </c>
      <c r="V1284" t="s">
        <v>8</v>
      </c>
      <c r="W1284">
        <f>VLOOKUP(Q1284,'PBT Tag Rates'!$A$6:$D$67,4,FALSE)</f>
        <v>1</v>
      </c>
      <c r="X1284">
        <v>1</v>
      </c>
      <c r="Y1284" s="8">
        <f t="shared" si="149"/>
        <v>1.0138888888888888</v>
      </c>
      <c r="Z1284" s="10">
        <f>IFERROR(LOOKUP(H1284,{30,43,48,53,58,63,68,73,78,83,88,93,97},{42,47,52,57,62,67,72,77,82,87,92,99,100}),999)</f>
        <v>62</v>
      </c>
      <c r="AA1284" s="9">
        <f t="shared" si="150"/>
        <v>5.632716049382716</v>
      </c>
      <c r="AB1284" s="9">
        <f>IFERROR(IF(I1284="AI",AA1284-VLOOKUP(Q1284,'PBT Tag Rates'!$A$6:$L$53,11,FALSE),AA1284-VLOOKUP(Q1284,'PBT Tag Rates'!$A$6:$L$53,12,FALSE)),0)</f>
        <v>5.5914129228803411</v>
      </c>
      <c r="AC1284" s="9">
        <f t="shared" si="151"/>
        <v>16.804219534983545</v>
      </c>
      <c r="AD1284" s="12" t="s">
        <v>1969</v>
      </c>
      <c r="AE1284" s="8"/>
    </row>
    <row r="1285" spans="1:31" x14ac:dyDescent="0.25">
      <c r="A1285" t="s">
        <v>2078</v>
      </c>
      <c r="B1285" t="s">
        <v>4212</v>
      </c>
      <c r="C1285" t="s">
        <v>4213</v>
      </c>
      <c r="D1285" s="1">
        <v>45546</v>
      </c>
      <c r="E1285">
        <f t="shared" si="146"/>
        <v>18</v>
      </c>
      <c r="F1285" t="s">
        <v>14</v>
      </c>
      <c r="G1285">
        <v>770</v>
      </c>
      <c r="H1285">
        <f t="shared" si="152"/>
        <v>77</v>
      </c>
      <c r="I1285" t="s">
        <v>7</v>
      </c>
      <c r="J1285" t="s">
        <v>8</v>
      </c>
      <c r="K1285" t="s">
        <v>8</v>
      </c>
      <c r="L1285" t="s">
        <v>8</v>
      </c>
      <c r="M1285" t="s">
        <v>14</v>
      </c>
      <c r="N1285" t="str">
        <f t="shared" si="147"/>
        <v>F</v>
      </c>
      <c r="O1285" t="s">
        <v>1764</v>
      </c>
      <c r="P1285" t="s">
        <v>1765</v>
      </c>
      <c r="Q1285" t="s">
        <v>295</v>
      </c>
      <c r="R1285">
        <v>4</v>
      </c>
      <c r="S1285">
        <f t="shared" si="148"/>
        <v>2020</v>
      </c>
      <c r="T1285" t="s">
        <v>12</v>
      </c>
      <c r="U1285">
        <v>0.999999999999997</v>
      </c>
      <c r="V1285" t="s">
        <v>886</v>
      </c>
      <c r="W1285">
        <f>VLOOKUP(Q1285,'PBT Tag Rates'!$A$6:$D$67,4,FALSE)</f>
        <v>0.98961045999999997</v>
      </c>
      <c r="X1285">
        <v>1</v>
      </c>
      <c r="Y1285" s="8">
        <f t="shared" si="149"/>
        <v>1</v>
      </c>
      <c r="Z1285" s="10">
        <f>IFERROR(LOOKUP(H1285,{30,43,48,53,58,63,68,73,78,83,88,93,97},{42,47,52,57,62,67,72,77,82,87,92,99,100}),999)</f>
        <v>77</v>
      </c>
      <c r="AA1285" s="9">
        <f t="shared" si="150"/>
        <v>5.5555555555555554</v>
      </c>
      <c r="AB1285" s="9">
        <f>IFERROR(IF(I1285="AI",AA1285-VLOOKUP(Q1285,'PBT Tag Rates'!$A$6:$L$53,11,FALSE),AA1285-VLOOKUP(Q1285,'PBT Tag Rates'!$A$6:$L$53,12,FALSE)),0)</f>
        <v>5.5660541713442369</v>
      </c>
      <c r="AC1285" s="9">
        <f t="shared" si="151"/>
        <v>16.728007308517132</v>
      </c>
      <c r="AD1285" s="12" t="s">
        <v>1969</v>
      </c>
      <c r="AE1285" s="8"/>
    </row>
    <row r="1286" spans="1:31" x14ac:dyDescent="0.25">
      <c r="A1286" t="s">
        <v>2078</v>
      </c>
      <c r="B1286" t="s">
        <v>4214</v>
      </c>
      <c r="C1286" t="s">
        <v>4215</v>
      </c>
      <c r="D1286" s="1">
        <v>45546</v>
      </c>
      <c r="E1286">
        <f t="shared" si="146"/>
        <v>18</v>
      </c>
      <c r="F1286" t="s">
        <v>6</v>
      </c>
      <c r="G1286">
        <v>760</v>
      </c>
      <c r="H1286">
        <f t="shared" si="152"/>
        <v>76</v>
      </c>
      <c r="I1286" t="s">
        <v>9</v>
      </c>
      <c r="J1286">
        <v>1</v>
      </c>
      <c r="K1286" t="s">
        <v>7077</v>
      </c>
      <c r="L1286" t="s">
        <v>8</v>
      </c>
      <c r="M1286" t="s">
        <v>6</v>
      </c>
      <c r="N1286" t="str">
        <f t="shared" si="147"/>
        <v>M</v>
      </c>
      <c r="O1286" t="s">
        <v>7911</v>
      </c>
      <c r="P1286" t="s">
        <v>7912</v>
      </c>
      <c r="Q1286" t="s">
        <v>171</v>
      </c>
      <c r="R1286">
        <v>5</v>
      </c>
      <c r="S1286">
        <f t="shared" si="148"/>
        <v>2019</v>
      </c>
      <c r="T1286" t="s">
        <v>12</v>
      </c>
      <c r="U1286">
        <v>1</v>
      </c>
      <c r="V1286" t="s">
        <v>949</v>
      </c>
      <c r="W1286">
        <f>VLOOKUP(Q1286,'PBT Tag Rates'!$A$6:$D$67,4,FALSE)</f>
        <v>0.95971980899999998</v>
      </c>
      <c r="X1286">
        <v>1</v>
      </c>
      <c r="Y1286" s="8">
        <f t="shared" si="149"/>
        <v>1.0058139534883721</v>
      </c>
      <c r="Z1286" s="10">
        <f>IFERROR(LOOKUP(H1286,{30,43,48,53,58,63,68,73,78,83,88,93,97},{42,47,52,57,62,67,72,77,82,87,92,99,100}),999)</f>
        <v>77</v>
      </c>
      <c r="AA1286" s="9">
        <f t="shared" si="150"/>
        <v>5.5878552971576232</v>
      </c>
      <c r="AB1286" s="9">
        <f>IFERROR(IF(I1286="AI",AA1286-VLOOKUP(Q1286,'PBT Tag Rates'!$A$6:$L$53,11,FALSE),AA1286-VLOOKUP(Q1286,'PBT Tag Rates'!$A$6:$L$53,12,FALSE)),0)</f>
        <v>5.6298260792778452</v>
      </c>
      <c r="AC1286" s="9">
        <f t="shared" si="151"/>
        <v>16.919664972843069</v>
      </c>
      <c r="AD1286" s="12" t="s">
        <v>676</v>
      </c>
      <c r="AE1286" s="8"/>
    </row>
    <row r="1287" spans="1:31" x14ac:dyDescent="0.25">
      <c r="A1287" t="s">
        <v>2078</v>
      </c>
      <c r="B1287" t="s">
        <v>4216</v>
      </c>
      <c r="C1287" t="s">
        <v>4217</v>
      </c>
      <c r="D1287" s="1">
        <v>45546</v>
      </c>
      <c r="E1287">
        <f t="shared" si="146"/>
        <v>18</v>
      </c>
      <c r="F1287" t="s">
        <v>14</v>
      </c>
      <c r="G1287">
        <v>850</v>
      </c>
      <c r="H1287">
        <f t="shared" si="152"/>
        <v>85</v>
      </c>
      <c r="I1287" t="s">
        <v>7</v>
      </c>
      <c r="J1287" t="s">
        <v>8</v>
      </c>
      <c r="K1287" t="s">
        <v>8</v>
      </c>
      <c r="L1287" t="s">
        <v>8</v>
      </c>
      <c r="M1287" t="s">
        <v>14</v>
      </c>
      <c r="N1287" t="str">
        <f t="shared" si="147"/>
        <v>F</v>
      </c>
      <c r="O1287" t="s">
        <v>8</v>
      </c>
      <c r="P1287" t="s">
        <v>8</v>
      </c>
      <c r="Q1287" t="s">
        <v>11</v>
      </c>
      <c r="R1287" t="s">
        <v>8</v>
      </c>
      <c r="S1287" t="str">
        <f t="shared" si="148"/>
        <v>U</v>
      </c>
      <c r="T1287" t="s">
        <v>12</v>
      </c>
      <c r="U1287">
        <v>0.999999999999997</v>
      </c>
      <c r="V1287" t="s">
        <v>8</v>
      </c>
      <c r="W1287">
        <f>VLOOKUP(Q1287,'PBT Tag Rates'!$A$6:$D$67,4,FALSE)</f>
        <v>1</v>
      </c>
      <c r="X1287">
        <v>1</v>
      </c>
      <c r="Y1287" s="8">
        <f t="shared" si="149"/>
        <v>1</v>
      </c>
      <c r="Z1287" s="10">
        <f>IFERROR(LOOKUP(H1287,{30,43,48,53,58,63,68,73,78,83,88,93,97},{42,47,52,57,62,67,72,77,82,87,92,99,100}),999)</f>
        <v>87</v>
      </c>
      <c r="AA1287" s="9">
        <f t="shared" si="150"/>
        <v>5.5555555555555554</v>
      </c>
      <c r="AB1287" s="9">
        <f>IFERROR(IF(I1287="AI",AA1287-VLOOKUP(Q1287,'PBT Tag Rates'!$A$6:$L$53,11,FALSE),AA1287-VLOOKUP(Q1287,'PBT Tag Rates'!$A$6:$L$53,12,FALSE)),0)</f>
        <v>5.5142524290531805</v>
      </c>
      <c r="AC1287" s="9">
        <f t="shared" si="151"/>
        <v>16.572324324312643</v>
      </c>
      <c r="AD1287" s="12" t="s">
        <v>1969</v>
      </c>
      <c r="AE1287" s="8"/>
    </row>
    <row r="1288" spans="1:31" x14ac:dyDescent="0.25">
      <c r="A1288" t="s">
        <v>2078</v>
      </c>
      <c r="B1288" t="s">
        <v>4218</v>
      </c>
      <c r="C1288" t="s">
        <v>4219</v>
      </c>
      <c r="D1288" s="1">
        <v>45546</v>
      </c>
      <c r="E1288">
        <f t="shared" ref="E1288:E1351" si="153">IF(AND(D1288&gt;=$F$2,D1288&lt;$F$3),70,IF(AND(D1288&gt;=$F$3,D1288&lt;$F$4),40,IF(AND(D1288&gt;=$F$4,D1288&lt;$F$5),18,9)))</f>
        <v>18</v>
      </c>
      <c r="F1288" t="s">
        <v>6</v>
      </c>
      <c r="G1288">
        <v>640</v>
      </c>
      <c r="H1288">
        <f t="shared" si="152"/>
        <v>64</v>
      </c>
      <c r="I1288" t="s">
        <v>9</v>
      </c>
      <c r="J1288" t="s">
        <v>8</v>
      </c>
      <c r="K1288" t="s">
        <v>8</v>
      </c>
      <c r="L1288" t="s">
        <v>8</v>
      </c>
      <c r="M1288" t="s">
        <v>6</v>
      </c>
      <c r="N1288" t="str">
        <f t="shared" ref="N1288:N1351" si="154">IF(M1288="U",F1288,M1288)</f>
        <v>M</v>
      </c>
      <c r="O1288" t="s">
        <v>7940</v>
      </c>
      <c r="P1288" t="s">
        <v>1627</v>
      </c>
      <c r="Q1288" t="s">
        <v>476</v>
      </c>
      <c r="R1288">
        <v>4</v>
      </c>
      <c r="S1288">
        <f t="shared" ref="S1288:S1351" si="155">IFERROR($S$4-R1288,"U")</f>
        <v>2020</v>
      </c>
      <c r="T1288" t="s">
        <v>12</v>
      </c>
      <c r="U1288">
        <v>1</v>
      </c>
      <c r="V1288" t="s">
        <v>741</v>
      </c>
      <c r="W1288">
        <f>VLOOKUP(Q1288,'PBT Tag Rates'!$A$6:$D$67,4,FALSE)</f>
        <v>0.98845608500000004</v>
      </c>
      <c r="X1288">
        <v>1</v>
      </c>
      <c r="Y1288" s="8">
        <f t="shared" ref="Y1288:Y1351" si="156">IF(V1288="ng",0,X1288+(SUMIFS($AK$24:$AK$127,$AG$24:$AG$127,$N1288,$AH$24:$AH$127,$Z1288,$AF$24:$AF$127,$E1288)))</f>
        <v>1</v>
      </c>
      <c r="Z1288" s="10">
        <f>IFERROR(LOOKUP(H1288,{30,43,48,53,58,63,68,73,78,83,88,93,97},{42,47,52,57,62,67,72,77,82,87,92,99,100}),999)</f>
        <v>67</v>
      </c>
      <c r="AA1288" s="9">
        <f t="shared" ref="AA1288:AA1351" si="157">Y1288/(VLOOKUP(E1288,$C$2:$I$5,2,FALSE))</f>
        <v>5.5555555555555554</v>
      </c>
      <c r="AB1288" s="9">
        <f>IFERROR(IF(I1288="AI",AA1288-VLOOKUP(Q1288,'PBT Tag Rates'!$A$6:$L$53,11,FALSE),AA1288-VLOOKUP(Q1288,'PBT Tag Rates'!$A$6:$L$53,12,FALSE)),0)</f>
        <v>5.5672342888601314</v>
      </c>
      <c r="AC1288" s="9">
        <f t="shared" ref="AC1288:AC1351" si="158">AB1288/(VLOOKUP(E1288,$C$2:$I$5,7,FALSE))</f>
        <v>16.731553988772674</v>
      </c>
      <c r="AD1288" s="12" t="s">
        <v>1969</v>
      </c>
      <c r="AE1288" s="8"/>
    </row>
    <row r="1289" spans="1:31" x14ac:dyDescent="0.25">
      <c r="A1289" t="s">
        <v>2078</v>
      </c>
      <c r="B1289" t="s">
        <v>4220</v>
      </c>
      <c r="C1289" t="s">
        <v>4221</v>
      </c>
      <c r="D1289" s="1">
        <v>45546</v>
      </c>
      <c r="E1289">
        <f t="shared" si="153"/>
        <v>18</v>
      </c>
      <c r="F1289" t="s">
        <v>14</v>
      </c>
      <c r="G1289">
        <v>720</v>
      </c>
      <c r="H1289">
        <f t="shared" si="152"/>
        <v>72</v>
      </c>
      <c r="I1289" t="s">
        <v>7</v>
      </c>
      <c r="J1289" t="s">
        <v>8</v>
      </c>
      <c r="K1289" t="s">
        <v>8</v>
      </c>
      <c r="L1289" t="s">
        <v>8</v>
      </c>
      <c r="M1289" t="s">
        <v>14</v>
      </c>
      <c r="N1289" t="str">
        <f t="shared" si="154"/>
        <v>F</v>
      </c>
      <c r="O1289" t="s">
        <v>1651</v>
      </c>
      <c r="P1289" t="s">
        <v>1652</v>
      </c>
      <c r="Q1289" t="s">
        <v>295</v>
      </c>
      <c r="R1289">
        <v>4</v>
      </c>
      <c r="S1289">
        <f t="shared" si="155"/>
        <v>2020</v>
      </c>
      <c r="T1289" t="s">
        <v>12</v>
      </c>
      <c r="U1289">
        <v>1</v>
      </c>
      <c r="V1289" t="s">
        <v>892</v>
      </c>
      <c r="W1289">
        <f>VLOOKUP(Q1289,'PBT Tag Rates'!$A$6:$D$67,4,FALSE)</f>
        <v>0.98961045999999997</v>
      </c>
      <c r="X1289">
        <v>1</v>
      </c>
      <c r="Y1289" s="8">
        <f t="shared" si="156"/>
        <v>1.0069930069930071</v>
      </c>
      <c r="Z1289" s="10">
        <f>IFERROR(LOOKUP(H1289,{30,43,48,53,58,63,68,73,78,83,88,93,97},{42,47,52,57,62,67,72,77,82,87,92,99,100}),999)</f>
        <v>72</v>
      </c>
      <c r="AA1289" s="9">
        <f t="shared" si="157"/>
        <v>5.594405594405595</v>
      </c>
      <c r="AB1289" s="9">
        <f>IFERROR(IF(I1289="AI",AA1289-VLOOKUP(Q1289,'PBT Tag Rates'!$A$6:$L$53,11,FALSE),AA1289-VLOOKUP(Q1289,'PBT Tag Rates'!$A$6:$L$53,12,FALSE)),0)</f>
        <v>5.6049042101942765</v>
      </c>
      <c r="AC1289" s="9">
        <f t="shared" si="158"/>
        <v>16.844765736267519</v>
      </c>
      <c r="AD1289" s="12" t="s">
        <v>1969</v>
      </c>
      <c r="AE1289" s="8"/>
    </row>
    <row r="1290" spans="1:31" x14ac:dyDescent="0.25">
      <c r="A1290" t="s">
        <v>2078</v>
      </c>
      <c r="B1290" t="s">
        <v>4222</v>
      </c>
      <c r="C1290" t="s">
        <v>4223</v>
      </c>
      <c r="D1290" s="1">
        <v>45546</v>
      </c>
      <c r="E1290">
        <f t="shared" si="153"/>
        <v>18</v>
      </c>
      <c r="F1290" t="s">
        <v>6</v>
      </c>
      <c r="G1290">
        <v>660</v>
      </c>
      <c r="H1290">
        <f t="shared" si="152"/>
        <v>66</v>
      </c>
      <c r="I1290" t="s">
        <v>9</v>
      </c>
      <c r="J1290">
        <v>1</v>
      </c>
      <c r="K1290" t="s">
        <v>8</v>
      </c>
      <c r="L1290" t="s">
        <v>8</v>
      </c>
      <c r="M1290" t="s">
        <v>6</v>
      </c>
      <c r="N1290" t="str">
        <f t="shared" si="154"/>
        <v>M</v>
      </c>
      <c r="O1290" t="s">
        <v>1119</v>
      </c>
      <c r="P1290" t="s">
        <v>8132</v>
      </c>
      <c r="Q1290" t="s">
        <v>940</v>
      </c>
      <c r="R1290">
        <v>3</v>
      </c>
      <c r="S1290">
        <f t="shared" si="155"/>
        <v>2021</v>
      </c>
      <c r="T1290" t="s">
        <v>12</v>
      </c>
      <c r="U1290">
        <v>0.999999999999996</v>
      </c>
      <c r="V1290" t="s">
        <v>886</v>
      </c>
      <c r="W1290">
        <f>VLOOKUP(Q1290,'PBT Tag Rates'!$A$6:$D$67,4,FALSE)</f>
        <v>0.98140000000000005</v>
      </c>
      <c r="X1290">
        <v>1</v>
      </c>
      <c r="Y1290" s="8">
        <f t="shared" si="156"/>
        <v>1</v>
      </c>
      <c r="Z1290" s="10">
        <f>IFERROR(LOOKUP(H1290,{30,43,48,53,58,63,68,73,78,83,88,93,97},{42,47,52,57,62,67,72,77,82,87,92,99,100}),999)</f>
        <v>67</v>
      </c>
      <c r="AA1290" s="9">
        <f t="shared" si="157"/>
        <v>5.5555555555555554</v>
      </c>
      <c r="AB1290" s="9">
        <f>IFERROR(IF(I1290="AI",AA1290-VLOOKUP(Q1290,'PBT Tag Rates'!$A$6:$L$53,11,FALSE),AA1290-VLOOKUP(Q1290,'PBT Tag Rates'!$A$6:$L$53,12,FALSE)),0)</f>
        <v>5.5745080723682721</v>
      </c>
      <c r="AC1290" s="9">
        <f t="shared" si="158"/>
        <v>16.753414340817248</v>
      </c>
      <c r="AD1290" s="12" t="s">
        <v>1969</v>
      </c>
      <c r="AE1290" s="8"/>
    </row>
    <row r="1291" spans="1:31" x14ac:dyDescent="0.25">
      <c r="A1291" t="s">
        <v>2078</v>
      </c>
      <c r="B1291" t="s">
        <v>4224</v>
      </c>
      <c r="C1291" t="s">
        <v>4225</v>
      </c>
      <c r="D1291" s="1">
        <v>45546</v>
      </c>
      <c r="E1291">
        <f t="shared" si="153"/>
        <v>18</v>
      </c>
      <c r="F1291" t="s">
        <v>6</v>
      </c>
      <c r="G1291">
        <v>630</v>
      </c>
      <c r="H1291">
        <f t="shared" si="152"/>
        <v>63</v>
      </c>
      <c r="I1291" t="s">
        <v>9</v>
      </c>
      <c r="J1291">
        <v>1</v>
      </c>
      <c r="K1291" t="s">
        <v>8</v>
      </c>
      <c r="L1291" t="s">
        <v>8</v>
      </c>
      <c r="M1291" t="s">
        <v>6</v>
      </c>
      <c r="N1291" t="str">
        <f t="shared" si="154"/>
        <v>M</v>
      </c>
      <c r="O1291" t="s">
        <v>7452</v>
      </c>
      <c r="P1291" t="s">
        <v>8133</v>
      </c>
      <c r="Q1291" t="s">
        <v>940</v>
      </c>
      <c r="R1291">
        <v>3</v>
      </c>
      <c r="S1291">
        <f t="shared" si="155"/>
        <v>2021</v>
      </c>
      <c r="T1291" t="s">
        <v>12</v>
      </c>
      <c r="U1291">
        <v>1</v>
      </c>
      <c r="V1291" t="s">
        <v>892</v>
      </c>
      <c r="W1291">
        <f>VLOOKUP(Q1291,'PBT Tag Rates'!$A$6:$D$67,4,FALSE)</f>
        <v>0.98140000000000005</v>
      </c>
      <c r="X1291">
        <v>1</v>
      </c>
      <c r="Y1291" s="8">
        <f t="shared" si="156"/>
        <v>1</v>
      </c>
      <c r="Z1291" s="10">
        <f>IFERROR(LOOKUP(H1291,{30,43,48,53,58,63,68,73,78,83,88,93,97},{42,47,52,57,62,67,72,77,82,87,92,99,100}),999)</f>
        <v>67</v>
      </c>
      <c r="AA1291" s="9">
        <f t="shared" si="157"/>
        <v>5.5555555555555554</v>
      </c>
      <c r="AB1291" s="9">
        <f>IFERROR(IF(I1291="AI",AA1291-VLOOKUP(Q1291,'PBT Tag Rates'!$A$6:$L$53,11,FALSE),AA1291-VLOOKUP(Q1291,'PBT Tag Rates'!$A$6:$L$53,12,FALSE)),0)</f>
        <v>5.5745080723682721</v>
      </c>
      <c r="AC1291" s="9">
        <f t="shared" si="158"/>
        <v>16.753414340817248</v>
      </c>
      <c r="AD1291" s="12" t="s">
        <v>1969</v>
      </c>
      <c r="AE1291" s="8"/>
    </row>
    <row r="1292" spans="1:31" x14ac:dyDescent="0.25">
      <c r="A1292" t="s">
        <v>2078</v>
      </c>
      <c r="B1292" t="s">
        <v>4226</v>
      </c>
      <c r="C1292" t="s">
        <v>4227</v>
      </c>
      <c r="D1292" s="1">
        <v>45546</v>
      </c>
      <c r="E1292">
        <f t="shared" si="153"/>
        <v>18</v>
      </c>
      <c r="F1292" t="s">
        <v>6</v>
      </c>
      <c r="G1292">
        <v>780</v>
      </c>
      <c r="H1292">
        <f t="shared" si="152"/>
        <v>78</v>
      </c>
      <c r="I1292" t="s">
        <v>7</v>
      </c>
      <c r="J1292" t="s">
        <v>8</v>
      </c>
      <c r="K1292" t="s">
        <v>7078</v>
      </c>
      <c r="L1292" t="s">
        <v>8</v>
      </c>
      <c r="M1292" t="s">
        <v>6</v>
      </c>
      <c r="N1292" t="str">
        <f t="shared" si="154"/>
        <v>M</v>
      </c>
      <c r="O1292" t="s">
        <v>7263</v>
      </c>
      <c r="P1292" t="s">
        <v>7790</v>
      </c>
      <c r="Q1292" t="s">
        <v>295</v>
      </c>
      <c r="R1292">
        <v>4</v>
      </c>
      <c r="S1292">
        <f t="shared" si="155"/>
        <v>2020</v>
      </c>
      <c r="T1292" t="s">
        <v>12</v>
      </c>
      <c r="U1292">
        <v>0.999999999999997</v>
      </c>
      <c r="V1292" t="s">
        <v>892</v>
      </c>
      <c r="W1292">
        <f>VLOOKUP(Q1292,'PBT Tag Rates'!$A$6:$D$67,4,FALSE)</f>
        <v>0.98961045999999997</v>
      </c>
      <c r="X1292">
        <v>1</v>
      </c>
      <c r="Y1292" s="8">
        <f t="shared" si="156"/>
        <v>1</v>
      </c>
      <c r="Z1292" s="10">
        <f>IFERROR(LOOKUP(H1292,{30,43,48,53,58,63,68,73,78,83,88,93,97},{42,47,52,57,62,67,72,77,82,87,92,99,100}),999)</f>
        <v>82</v>
      </c>
      <c r="AA1292" s="9">
        <f t="shared" si="157"/>
        <v>5.5555555555555554</v>
      </c>
      <c r="AB1292" s="9">
        <f>IFERROR(IF(I1292="AI",AA1292-VLOOKUP(Q1292,'PBT Tag Rates'!$A$6:$L$53,11,FALSE),AA1292-VLOOKUP(Q1292,'PBT Tag Rates'!$A$6:$L$53,12,FALSE)),0)</f>
        <v>5.5660541713442369</v>
      </c>
      <c r="AC1292" s="9">
        <f t="shared" si="158"/>
        <v>16.728007308517132</v>
      </c>
      <c r="AD1292" s="12" t="s">
        <v>1969</v>
      </c>
      <c r="AE1292" s="8"/>
    </row>
    <row r="1293" spans="1:31" x14ac:dyDescent="0.25">
      <c r="A1293" t="s">
        <v>2078</v>
      </c>
      <c r="B1293" t="s">
        <v>4228</v>
      </c>
      <c r="C1293" t="s">
        <v>2036</v>
      </c>
      <c r="D1293" s="1">
        <v>45546</v>
      </c>
      <c r="E1293">
        <f t="shared" si="153"/>
        <v>18</v>
      </c>
      <c r="F1293" t="s">
        <v>14</v>
      </c>
      <c r="G1293">
        <v>700</v>
      </c>
      <c r="H1293">
        <f t="shared" si="152"/>
        <v>70</v>
      </c>
      <c r="I1293" t="s">
        <v>9</v>
      </c>
      <c r="J1293">
        <v>1</v>
      </c>
      <c r="K1293" t="s">
        <v>8</v>
      </c>
      <c r="L1293" t="s">
        <v>8</v>
      </c>
      <c r="M1293" t="s">
        <v>14</v>
      </c>
      <c r="N1293" t="str">
        <f t="shared" si="154"/>
        <v>F</v>
      </c>
      <c r="O1293" t="s">
        <v>8134</v>
      </c>
      <c r="P1293" t="s">
        <v>8135</v>
      </c>
      <c r="Q1293" t="s">
        <v>295</v>
      </c>
      <c r="R1293">
        <v>4</v>
      </c>
      <c r="S1293">
        <f t="shared" si="155"/>
        <v>2020</v>
      </c>
      <c r="T1293" t="s">
        <v>12</v>
      </c>
      <c r="U1293">
        <v>1</v>
      </c>
      <c r="V1293" t="s">
        <v>949</v>
      </c>
      <c r="W1293">
        <f>VLOOKUP(Q1293,'PBT Tag Rates'!$A$6:$D$67,4,FALSE)</f>
        <v>0.98961045999999997</v>
      </c>
      <c r="X1293">
        <v>1</v>
      </c>
      <c r="Y1293" s="8">
        <f t="shared" si="156"/>
        <v>1.0069930069930071</v>
      </c>
      <c r="Z1293" s="10">
        <f>IFERROR(LOOKUP(H1293,{30,43,48,53,58,63,68,73,78,83,88,93,97},{42,47,52,57,62,67,72,77,82,87,92,99,100}),999)</f>
        <v>72</v>
      </c>
      <c r="AA1293" s="9">
        <f t="shared" si="157"/>
        <v>5.594405594405595</v>
      </c>
      <c r="AB1293" s="9">
        <f>IFERROR(IF(I1293="AI",AA1293-VLOOKUP(Q1293,'PBT Tag Rates'!$A$6:$L$53,11,FALSE),AA1293-VLOOKUP(Q1293,'PBT Tag Rates'!$A$6:$L$53,12,FALSE)),0)</f>
        <v>5.6049042101942765</v>
      </c>
      <c r="AC1293" s="9">
        <f t="shared" si="158"/>
        <v>16.844765736267519</v>
      </c>
      <c r="AD1293" s="12" t="s">
        <v>676</v>
      </c>
      <c r="AE1293" s="8"/>
    </row>
    <row r="1294" spans="1:31" x14ac:dyDescent="0.25">
      <c r="A1294" t="s">
        <v>2078</v>
      </c>
      <c r="B1294" t="s">
        <v>4229</v>
      </c>
      <c r="C1294" t="s">
        <v>4230</v>
      </c>
      <c r="D1294" s="1">
        <v>45546</v>
      </c>
      <c r="E1294">
        <f t="shared" si="153"/>
        <v>18</v>
      </c>
      <c r="F1294" t="s">
        <v>14</v>
      </c>
      <c r="G1294">
        <v>690</v>
      </c>
      <c r="H1294">
        <f t="shared" si="152"/>
        <v>69</v>
      </c>
      <c r="I1294" t="s">
        <v>7</v>
      </c>
      <c r="J1294" t="s">
        <v>8</v>
      </c>
      <c r="K1294" t="s">
        <v>8</v>
      </c>
      <c r="L1294" t="s">
        <v>8</v>
      </c>
      <c r="M1294" t="s">
        <v>14</v>
      </c>
      <c r="N1294" t="str">
        <f t="shared" si="154"/>
        <v>F</v>
      </c>
      <c r="O1294" t="s">
        <v>8</v>
      </c>
      <c r="P1294" t="s">
        <v>8</v>
      </c>
      <c r="Q1294" t="s">
        <v>11</v>
      </c>
      <c r="R1294" t="s">
        <v>8</v>
      </c>
      <c r="S1294" t="str">
        <f t="shared" si="155"/>
        <v>U</v>
      </c>
      <c r="T1294" t="s">
        <v>12</v>
      </c>
      <c r="U1294">
        <v>0.999999999999997</v>
      </c>
      <c r="V1294" t="s">
        <v>8</v>
      </c>
      <c r="W1294">
        <f>VLOOKUP(Q1294,'PBT Tag Rates'!$A$6:$D$67,4,FALSE)</f>
        <v>1</v>
      </c>
      <c r="X1294">
        <v>1</v>
      </c>
      <c r="Y1294" s="8">
        <f t="shared" si="156"/>
        <v>1.0069930069930071</v>
      </c>
      <c r="Z1294" s="10">
        <f>IFERROR(LOOKUP(H1294,{30,43,48,53,58,63,68,73,78,83,88,93,97},{42,47,52,57,62,67,72,77,82,87,92,99,100}),999)</f>
        <v>72</v>
      </c>
      <c r="AA1294" s="9">
        <f t="shared" si="157"/>
        <v>5.594405594405595</v>
      </c>
      <c r="AB1294" s="9">
        <f>IFERROR(IF(I1294="AI",AA1294-VLOOKUP(Q1294,'PBT Tag Rates'!$A$6:$L$53,11,FALSE),AA1294-VLOOKUP(Q1294,'PBT Tag Rates'!$A$6:$L$53,12,FALSE)),0)</f>
        <v>5.5531024679032202</v>
      </c>
      <c r="AC1294" s="9">
        <f t="shared" si="158"/>
        <v>16.68908275206303</v>
      </c>
      <c r="AD1294" s="12" t="s">
        <v>1969</v>
      </c>
      <c r="AE1294" s="8"/>
    </row>
    <row r="1295" spans="1:31" x14ac:dyDescent="0.25">
      <c r="A1295" t="s">
        <v>2078</v>
      </c>
      <c r="B1295" t="s">
        <v>4231</v>
      </c>
      <c r="C1295" t="s">
        <v>4232</v>
      </c>
      <c r="D1295" s="1">
        <v>45546</v>
      </c>
      <c r="E1295">
        <f t="shared" si="153"/>
        <v>18</v>
      </c>
      <c r="F1295" t="s">
        <v>6</v>
      </c>
      <c r="G1295">
        <v>610</v>
      </c>
      <c r="H1295">
        <f t="shared" si="152"/>
        <v>61</v>
      </c>
      <c r="I1295" t="s">
        <v>7</v>
      </c>
      <c r="J1295" t="s">
        <v>8</v>
      </c>
      <c r="K1295" t="s">
        <v>8</v>
      </c>
      <c r="L1295" t="s">
        <v>8</v>
      </c>
      <c r="M1295" t="s">
        <v>6</v>
      </c>
      <c r="N1295" t="str">
        <f t="shared" si="154"/>
        <v>M</v>
      </c>
      <c r="O1295" t="s">
        <v>8</v>
      </c>
      <c r="P1295" t="s">
        <v>8</v>
      </c>
      <c r="Q1295" t="s">
        <v>11</v>
      </c>
      <c r="R1295" t="s">
        <v>8</v>
      </c>
      <c r="S1295" t="str">
        <f t="shared" si="155"/>
        <v>U</v>
      </c>
      <c r="T1295" t="s">
        <v>12</v>
      </c>
      <c r="U1295">
        <v>1</v>
      </c>
      <c r="V1295" t="s">
        <v>8</v>
      </c>
      <c r="W1295">
        <f>VLOOKUP(Q1295,'PBT Tag Rates'!$A$6:$D$67,4,FALSE)</f>
        <v>1</v>
      </c>
      <c r="X1295">
        <v>1</v>
      </c>
      <c r="Y1295" s="8">
        <f t="shared" si="156"/>
        <v>1.0138888888888888</v>
      </c>
      <c r="Z1295" s="10">
        <f>IFERROR(LOOKUP(H1295,{30,43,48,53,58,63,68,73,78,83,88,93,97},{42,47,52,57,62,67,72,77,82,87,92,99,100}),999)</f>
        <v>62</v>
      </c>
      <c r="AA1295" s="9">
        <f t="shared" si="157"/>
        <v>5.632716049382716</v>
      </c>
      <c r="AB1295" s="9">
        <f>IFERROR(IF(I1295="AI",AA1295-VLOOKUP(Q1295,'PBT Tag Rates'!$A$6:$L$53,11,FALSE),AA1295-VLOOKUP(Q1295,'PBT Tag Rates'!$A$6:$L$53,12,FALSE)),0)</f>
        <v>5.5914129228803411</v>
      </c>
      <c r="AC1295" s="9">
        <f t="shared" si="158"/>
        <v>16.804219534983545</v>
      </c>
      <c r="AD1295" s="12" t="s">
        <v>1969</v>
      </c>
      <c r="AE1295" s="8"/>
    </row>
    <row r="1296" spans="1:31" x14ac:dyDescent="0.25">
      <c r="A1296" t="s">
        <v>2078</v>
      </c>
      <c r="B1296" t="s">
        <v>4233</v>
      </c>
      <c r="C1296" t="s">
        <v>2037</v>
      </c>
      <c r="D1296" s="1">
        <v>45546</v>
      </c>
      <c r="E1296">
        <f t="shared" si="153"/>
        <v>18</v>
      </c>
      <c r="F1296" t="s">
        <v>6</v>
      </c>
      <c r="G1296">
        <v>520</v>
      </c>
      <c r="H1296">
        <f t="shared" si="152"/>
        <v>52</v>
      </c>
      <c r="I1296" t="s">
        <v>7</v>
      </c>
      <c r="J1296" t="s">
        <v>8</v>
      </c>
      <c r="K1296" t="s">
        <v>8</v>
      </c>
      <c r="L1296" t="s">
        <v>8</v>
      </c>
      <c r="M1296" t="s">
        <v>6</v>
      </c>
      <c r="N1296" t="str">
        <f t="shared" si="154"/>
        <v>M</v>
      </c>
      <c r="O1296" t="s">
        <v>8136</v>
      </c>
      <c r="P1296" t="s">
        <v>8137</v>
      </c>
      <c r="Q1296" t="s">
        <v>7200</v>
      </c>
      <c r="R1296">
        <v>2</v>
      </c>
      <c r="S1296">
        <f t="shared" si="155"/>
        <v>2022</v>
      </c>
      <c r="T1296" t="s">
        <v>12</v>
      </c>
      <c r="U1296">
        <v>0.999999999999999</v>
      </c>
      <c r="V1296" t="s">
        <v>886</v>
      </c>
      <c r="W1296">
        <f>VLOOKUP(Q1296,'PBT Tag Rates'!$A$6:$D$67,4,FALSE)</f>
        <v>0.98</v>
      </c>
      <c r="X1296">
        <v>1</v>
      </c>
      <c r="Y1296" s="8">
        <f t="shared" si="156"/>
        <v>1</v>
      </c>
      <c r="Z1296" s="10">
        <f>IFERROR(LOOKUP(H1296,{30,43,48,53,58,63,68,73,78,83,88,93,97},{42,47,52,57,62,67,72,77,82,87,92,99,100}),999)</f>
        <v>52</v>
      </c>
      <c r="AA1296" s="9">
        <f t="shared" si="157"/>
        <v>5.5555555555555554</v>
      </c>
      <c r="AB1296" s="9">
        <f>IFERROR(IF(I1296="AI",AA1296-VLOOKUP(Q1296,'PBT Tag Rates'!$A$6:$L$53,11,FALSE),AA1296-VLOOKUP(Q1296,'PBT Tag Rates'!$A$6:$L$53,12,FALSE)),0)</f>
        <v>5.5759637188208613</v>
      </c>
      <c r="AC1296" s="9">
        <f t="shared" si="158"/>
        <v>16.757789085249826</v>
      </c>
      <c r="AD1296" s="12" t="s">
        <v>1969</v>
      </c>
      <c r="AE1296" s="8"/>
    </row>
    <row r="1297" spans="1:31" x14ac:dyDescent="0.25">
      <c r="A1297" t="s">
        <v>2078</v>
      </c>
      <c r="B1297" t="s">
        <v>4234</v>
      </c>
      <c r="C1297" t="s">
        <v>2038</v>
      </c>
      <c r="D1297" s="1">
        <v>45546</v>
      </c>
      <c r="E1297">
        <f t="shared" si="153"/>
        <v>18</v>
      </c>
      <c r="F1297" t="s">
        <v>6</v>
      </c>
      <c r="G1297">
        <v>740</v>
      </c>
      <c r="H1297">
        <f t="shared" si="152"/>
        <v>74</v>
      </c>
      <c r="I1297" t="s">
        <v>9</v>
      </c>
      <c r="J1297">
        <v>1</v>
      </c>
      <c r="K1297" t="s">
        <v>7079</v>
      </c>
      <c r="L1297" t="s">
        <v>8</v>
      </c>
      <c r="M1297" t="s">
        <v>6</v>
      </c>
      <c r="N1297" t="str">
        <f t="shared" si="154"/>
        <v>M</v>
      </c>
      <c r="O1297" t="s">
        <v>1649</v>
      </c>
      <c r="P1297" t="s">
        <v>7209</v>
      </c>
      <c r="Q1297" t="s">
        <v>295</v>
      </c>
      <c r="R1297">
        <v>4</v>
      </c>
      <c r="S1297">
        <f t="shared" si="155"/>
        <v>2020</v>
      </c>
      <c r="T1297" t="s">
        <v>12</v>
      </c>
      <c r="U1297">
        <v>0.999999999999998</v>
      </c>
      <c r="V1297" t="s">
        <v>889</v>
      </c>
      <c r="W1297">
        <f>VLOOKUP(Q1297,'PBT Tag Rates'!$A$6:$D$67,4,FALSE)</f>
        <v>0.98961045999999997</v>
      </c>
      <c r="X1297">
        <v>1</v>
      </c>
      <c r="Y1297" s="8">
        <f t="shared" si="156"/>
        <v>1.0058139534883721</v>
      </c>
      <c r="Z1297" s="10">
        <f>IFERROR(LOOKUP(H1297,{30,43,48,53,58,63,68,73,78,83,88,93,97},{42,47,52,57,62,67,72,77,82,87,92,99,100}),999)</f>
        <v>77</v>
      </c>
      <c r="AA1297" s="9">
        <f t="shared" si="157"/>
        <v>5.5878552971576232</v>
      </c>
      <c r="AB1297" s="9">
        <f>IFERROR(IF(I1297="AI",AA1297-VLOOKUP(Q1297,'PBT Tag Rates'!$A$6:$L$53,11,FALSE),AA1297-VLOOKUP(Q1297,'PBT Tag Rates'!$A$6:$L$53,12,FALSE)),0)</f>
        <v>5.5983539129463047</v>
      </c>
      <c r="AC1297" s="9">
        <f t="shared" si="158"/>
        <v>16.825079722286347</v>
      </c>
      <c r="AD1297" s="12" t="s">
        <v>1969</v>
      </c>
      <c r="AE1297" s="8"/>
    </row>
    <row r="1298" spans="1:31" x14ac:dyDescent="0.25">
      <c r="A1298" t="s">
        <v>2078</v>
      </c>
      <c r="B1298" t="s">
        <v>4235</v>
      </c>
      <c r="C1298" t="s">
        <v>4236</v>
      </c>
      <c r="D1298" s="1">
        <v>45546</v>
      </c>
      <c r="E1298">
        <f t="shared" si="153"/>
        <v>18</v>
      </c>
      <c r="F1298" t="s">
        <v>14</v>
      </c>
      <c r="G1298">
        <v>760</v>
      </c>
      <c r="H1298">
        <f t="shared" si="152"/>
        <v>76</v>
      </c>
      <c r="I1298" t="s">
        <v>7</v>
      </c>
      <c r="J1298" t="s">
        <v>8</v>
      </c>
      <c r="K1298" t="s">
        <v>8</v>
      </c>
      <c r="L1298" t="s">
        <v>8</v>
      </c>
      <c r="M1298" t="s">
        <v>14</v>
      </c>
      <c r="N1298" t="str">
        <f t="shared" si="154"/>
        <v>F</v>
      </c>
      <c r="O1298" t="s">
        <v>8</v>
      </c>
      <c r="P1298" t="s">
        <v>8</v>
      </c>
      <c r="Q1298" t="s">
        <v>11</v>
      </c>
      <c r="R1298" t="s">
        <v>8</v>
      </c>
      <c r="S1298" t="str">
        <f t="shared" si="155"/>
        <v>U</v>
      </c>
      <c r="T1298" t="s">
        <v>12</v>
      </c>
      <c r="U1298">
        <v>0.999999999999995</v>
      </c>
      <c r="V1298" t="s">
        <v>8</v>
      </c>
      <c r="W1298">
        <f>VLOOKUP(Q1298,'PBT Tag Rates'!$A$6:$D$67,4,FALSE)</f>
        <v>1</v>
      </c>
      <c r="X1298">
        <v>1</v>
      </c>
      <c r="Y1298" s="8">
        <f t="shared" si="156"/>
        <v>1</v>
      </c>
      <c r="Z1298" s="10">
        <f>IFERROR(LOOKUP(H1298,{30,43,48,53,58,63,68,73,78,83,88,93,97},{42,47,52,57,62,67,72,77,82,87,92,99,100}),999)</f>
        <v>77</v>
      </c>
      <c r="AA1298" s="9">
        <f t="shared" si="157"/>
        <v>5.5555555555555554</v>
      </c>
      <c r="AB1298" s="9">
        <f>IFERROR(IF(I1298="AI",AA1298-VLOOKUP(Q1298,'PBT Tag Rates'!$A$6:$L$53,11,FALSE),AA1298-VLOOKUP(Q1298,'PBT Tag Rates'!$A$6:$L$53,12,FALSE)),0)</f>
        <v>5.5142524290531805</v>
      </c>
      <c r="AC1298" s="9">
        <f t="shared" si="158"/>
        <v>16.572324324312643</v>
      </c>
      <c r="AD1298" s="12" t="s">
        <v>1969</v>
      </c>
      <c r="AE1298" s="8"/>
    </row>
    <row r="1299" spans="1:31" x14ac:dyDescent="0.25">
      <c r="A1299" t="s">
        <v>2078</v>
      </c>
      <c r="B1299" t="s">
        <v>4237</v>
      </c>
      <c r="C1299" t="s">
        <v>4238</v>
      </c>
      <c r="D1299" s="1">
        <v>45546</v>
      </c>
      <c r="E1299">
        <f t="shared" si="153"/>
        <v>18</v>
      </c>
      <c r="F1299" t="s">
        <v>14</v>
      </c>
      <c r="G1299">
        <v>680</v>
      </c>
      <c r="H1299">
        <f t="shared" si="152"/>
        <v>68</v>
      </c>
      <c r="I1299" t="s">
        <v>9</v>
      </c>
      <c r="J1299">
        <v>1</v>
      </c>
      <c r="K1299" t="s">
        <v>8</v>
      </c>
      <c r="L1299" t="s">
        <v>8</v>
      </c>
      <c r="M1299" t="s">
        <v>14</v>
      </c>
      <c r="N1299" t="str">
        <f t="shared" si="154"/>
        <v>F</v>
      </c>
      <c r="O1299" t="s">
        <v>1141</v>
      </c>
      <c r="P1299" t="s">
        <v>1279</v>
      </c>
      <c r="Q1299" t="s">
        <v>940</v>
      </c>
      <c r="R1299">
        <v>3</v>
      </c>
      <c r="S1299">
        <f t="shared" si="155"/>
        <v>2021</v>
      </c>
      <c r="T1299" t="s">
        <v>12</v>
      </c>
      <c r="U1299">
        <v>1</v>
      </c>
      <c r="V1299" t="s">
        <v>892</v>
      </c>
      <c r="W1299">
        <f>VLOOKUP(Q1299,'PBT Tag Rates'!$A$6:$D$67,4,FALSE)</f>
        <v>0.98140000000000005</v>
      </c>
      <c r="X1299">
        <v>1</v>
      </c>
      <c r="Y1299" s="8">
        <f t="shared" si="156"/>
        <v>1.0069930069930071</v>
      </c>
      <c r="Z1299" s="10">
        <f>IFERROR(LOOKUP(H1299,{30,43,48,53,58,63,68,73,78,83,88,93,97},{42,47,52,57,62,67,72,77,82,87,92,99,100}),999)</f>
        <v>72</v>
      </c>
      <c r="AA1299" s="9">
        <f t="shared" si="157"/>
        <v>5.594405594405595</v>
      </c>
      <c r="AB1299" s="9">
        <f>IFERROR(IF(I1299="AI",AA1299-VLOOKUP(Q1299,'PBT Tag Rates'!$A$6:$L$53,11,FALSE),AA1299-VLOOKUP(Q1299,'PBT Tag Rates'!$A$6:$L$53,12,FALSE)),0)</f>
        <v>5.6133581112183117</v>
      </c>
      <c r="AC1299" s="9">
        <f t="shared" si="158"/>
        <v>16.870172768567635</v>
      </c>
      <c r="AD1299" s="12" t="s">
        <v>1969</v>
      </c>
      <c r="AE1299" s="8"/>
    </row>
    <row r="1300" spans="1:31" x14ac:dyDescent="0.25">
      <c r="A1300" t="s">
        <v>2078</v>
      </c>
      <c r="B1300" t="s">
        <v>4239</v>
      </c>
      <c r="C1300" t="s">
        <v>4240</v>
      </c>
      <c r="D1300" s="1">
        <v>45546</v>
      </c>
      <c r="E1300">
        <f t="shared" si="153"/>
        <v>18</v>
      </c>
      <c r="F1300" t="s">
        <v>6</v>
      </c>
      <c r="G1300">
        <v>650</v>
      </c>
      <c r="H1300">
        <f t="shared" si="152"/>
        <v>65</v>
      </c>
      <c r="I1300" t="s">
        <v>7</v>
      </c>
      <c r="J1300" t="s">
        <v>8</v>
      </c>
      <c r="K1300" t="s">
        <v>8</v>
      </c>
      <c r="L1300" t="s">
        <v>7080</v>
      </c>
      <c r="M1300" t="s">
        <v>14</v>
      </c>
      <c r="N1300" t="str">
        <f t="shared" si="154"/>
        <v>F</v>
      </c>
      <c r="O1300" t="s">
        <v>7245</v>
      </c>
      <c r="P1300" t="s">
        <v>7246</v>
      </c>
      <c r="Q1300" t="s">
        <v>940</v>
      </c>
      <c r="R1300">
        <v>3</v>
      </c>
      <c r="S1300">
        <f t="shared" si="155"/>
        <v>2021</v>
      </c>
      <c r="T1300" t="s">
        <v>12</v>
      </c>
      <c r="U1300">
        <v>1</v>
      </c>
      <c r="V1300" t="s">
        <v>893</v>
      </c>
      <c r="W1300">
        <f>VLOOKUP(Q1300,'PBT Tag Rates'!$A$6:$D$67,4,FALSE)</f>
        <v>0.98140000000000005</v>
      </c>
      <c r="X1300">
        <v>1</v>
      </c>
      <c r="Y1300" s="8">
        <f t="shared" si="156"/>
        <v>1</v>
      </c>
      <c r="Z1300" s="10">
        <f>IFERROR(LOOKUP(H1300,{30,43,48,53,58,63,68,73,78,83,88,93,97},{42,47,52,57,62,67,72,77,82,87,92,99,100}),999)</f>
        <v>67</v>
      </c>
      <c r="AA1300" s="9">
        <f t="shared" si="157"/>
        <v>5.5555555555555554</v>
      </c>
      <c r="AB1300" s="9">
        <f>IFERROR(IF(I1300="AI",AA1300-VLOOKUP(Q1300,'PBT Tag Rates'!$A$6:$L$53,11,FALSE),AA1300-VLOOKUP(Q1300,'PBT Tag Rates'!$A$6:$L$53,12,FALSE)),0)</f>
        <v>5.5745080723682721</v>
      </c>
      <c r="AC1300" s="9">
        <f t="shared" si="158"/>
        <v>16.753414340817248</v>
      </c>
      <c r="AD1300" s="12" t="s">
        <v>1969</v>
      </c>
      <c r="AE1300" s="8"/>
    </row>
    <row r="1301" spans="1:31" x14ac:dyDescent="0.25">
      <c r="A1301" t="s">
        <v>2078</v>
      </c>
      <c r="B1301" t="s">
        <v>4241</v>
      </c>
      <c r="C1301" t="s">
        <v>4242</v>
      </c>
      <c r="D1301" s="1">
        <v>45546</v>
      </c>
      <c r="E1301">
        <f t="shared" si="153"/>
        <v>18</v>
      </c>
      <c r="F1301" t="s">
        <v>6</v>
      </c>
      <c r="G1301">
        <v>430</v>
      </c>
      <c r="H1301">
        <f t="shared" si="152"/>
        <v>43</v>
      </c>
      <c r="I1301" t="s">
        <v>7</v>
      </c>
      <c r="J1301" t="s">
        <v>8</v>
      </c>
      <c r="K1301" t="s">
        <v>8</v>
      </c>
      <c r="L1301" t="s">
        <v>8</v>
      </c>
      <c r="M1301" t="s">
        <v>6</v>
      </c>
      <c r="N1301" t="str">
        <f t="shared" si="154"/>
        <v>M</v>
      </c>
      <c r="O1301" t="s">
        <v>8138</v>
      </c>
      <c r="P1301" t="s">
        <v>8139</v>
      </c>
      <c r="Q1301" t="s">
        <v>7371</v>
      </c>
      <c r="R1301">
        <v>2</v>
      </c>
      <c r="S1301">
        <f t="shared" si="155"/>
        <v>2022</v>
      </c>
      <c r="T1301" t="s">
        <v>12</v>
      </c>
      <c r="U1301">
        <v>1</v>
      </c>
      <c r="V1301" t="s">
        <v>743</v>
      </c>
      <c r="W1301">
        <f>VLOOKUP(Q1301,'PBT Tag Rates'!$A$6:$D$67,4,FALSE)</f>
        <v>0.98</v>
      </c>
      <c r="X1301">
        <v>1</v>
      </c>
      <c r="Y1301" s="8">
        <f t="shared" si="156"/>
        <v>1</v>
      </c>
      <c r="Z1301" s="10">
        <f>IFERROR(LOOKUP(H1301,{30,43,48,53,58,63,68,73,78,83,88,93,97},{42,47,52,57,62,67,72,77,82,87,92,99,100}),999)</f>
        <v>47</v>
      </c>
      <c r="AA1301" s="9">
        <f t="shared" si="157"/>
        <v>5.5555555555555554</v>
      </c>
      <c r="AB1301" s="9">
        <f>IFERROR(IF(I1301="AI",AA1301-VLOOKUP(Q1301,'PBT Tag Rates'!$A$6:$L$53,11,FALSE),AA1301-VLOOKUP(Q1301,'PBT Tag Rates'!$A$6:$L$53,12,FALSE)),0)</f>
        <v>5.5759637188208613</v>
      </c>
      <c r="AC1301" s="9">
        <f t="shared" si="158"/>
        <v>16.757789085249826</v>
      </c>
      <c r="AD1301" s="12" t="s">
        <v>1969</v>
      </c>
      <c r="AE1301" s="8"/>
    </row>
    <row r="1302" spans="1:31" x14ac:dyDescent="0.25">
      <c r="A1302" t="s">
        <v>2078</v>
      </c>
      <c r="B1302" t="s">
        <v>4243</v>
      </c>
      <c r="C1302" t="s">
        <v>4244</v>
      </c>
      <c r="D1302" s="1">
        <v>45546</v>
      </c>
      <c r="E1302">
        <f t="shared" si="153"/>
        <v>18</v>
      </c>
      <c r="F1302" t="s">
        <v>14</v>
      </c>
      <c r="G1302">
        <v>730</v>
      </c>
      <c r="H1302">
        <f t="shared" si="152"/>
        <v>73</v>
      </c>
      <c r="I1302" t="s">
        <v>7</v>
      </c>
      <c r="J1302" t="s">
        <v>8</v>
      </c>
      <c r="K1302" t="s">
        <v>8</v>
      </c>
      <c r="L1302" t="s">
        <v>8</v>
      </c>
      <c r="M1302" t="s">
        <v>14</v>
      </c>
      <c r="N1302" t="str">
        <f t="shared" si="154"/>
        <v>F</v>
      </c>
      <c r="O1302" t="s">
        <v>8</v>
      </c>
      <c r="P1302" t="s">
        <v>8</v>
      </c>
      <c r="Q1302" t="s">
        <v>11</v>
      </c>
      <c r="R1302" t="s">
        <v>8</v>
      </c>
      <c r="S1302" t="str">
        <f t="shared" si="155"/>
        <v>U</v>
      </c>
      <c r="T1302" t="s">
        <v>12</v>
      </c>
      <c r="U1302">
        <v>0.999999999999998</v>
      </c>
      <c r="V1302" t="s">
        <v>8</v>
      </c>
      <c r="W1302">
        <f>VLOOKUP(Q1302,'PBT Tag Rates'!$A$6:$D$67,4,FALSE)</f>
        <v>1</v>
      </c>
      <c r="X1302">
        <v>1</v>
      </c>
      <c r="Y1302" s="8">
        <f t="shared" si="156"/>
        <v>1</v>
      </c>
      <c r="Z1302" s="10">
        <f>IFERROR(LOOKUP(H1302,{30,43,48,53,58,63,68,73,78,83,88,93,97},{42,47,52,57,62,67,72,77,82,87,92,99,100}),999)</f>
        <v>77</v>
      </c>
      <c r="AA1302" s="9">
        <f t="shared" si="157"/>
        <v>5.5555555555555554</v>
      </c>
      <c r="AB1302" s="9">
        <f>IFERROR(IF(I1302="AI",AA1302-VLOOKUP(Q1302,'PBT Tag Rates'!$A$6:$L$53,11,FALSE),AA1302-VLOOKUP(Q1302,'PBT Tag Rates'!$A$6:$L$53,12,FALSE)),0)</f>
        <v>5.5142524290531805</v>
      </c>
      <c r="AC1302" s="9">
        <f t="shared" si="158"/>
        <v>16.572324324312643</v>
      </c>
      <c r="AD1302" s="12" t="s">
        <v>1970</v>
      </c>
      <c r="AE1302" s="8"/>
    </row>
    <row r="1303" spans="1:31" x14ac:dyDescent="0.25">
      <c r="A1303" t="s">
        <v>2078</v>
      </c>
      <c r="B1303" t="s">
        <v>4245</v>
      </c>
      <c r="C1303" t="s">
        <v>4246</v>
      </c>
      <c r="D1303" s="1">
        <v>45546</v>
      </c>
      <c r="E1303">
        <f t="shared" si="153"/>
        <v>18</v>
      </c>
      <c r="F1303" t="s">
        <v>14</v>
      </c>
      <c r="G1303">
        <v>690</v>
      </c>
      <c r="H1303">
        <f t="shared" si="152"/>
        <v>69</v>
      </c>
      <c r="I1303" t="s">
        <v>9</v>
      </c>
      <c r="J1303">
        <v>1</v>
      </c>
      <c r="K1303" t="s">
        <v>8</v>
      </c>
      <c r="L1303" t="s">
        <v>8</v>
      </c>
      <c r="M1303" t="s">
        <v>14</v>
      </c>
      <c r="N1303" t="str">
        <f t="shared" si="154"/>
        <v>F</v>
      </c>
      <c r="O1303" t="s">
        <v>8140</v>
      </c>
      <c r="P1303" t="s">
        <v>8141</v>
      </c>
      <c r="Q1303" t="s">
        <v>295</v>
      </c>
      <c r="R1303">
        <v>4</v>
      </c>
      <c r="S1303">
        <f t="shared" si="155"/>
        <v>2020</v>
      </c>
      <c r="T1303" t="s">
        <v>12</v>
      </c>
      <c r="U1303">
        <v>0.999999999999994</v>
      </c>
      <c r="V1303" t="s">
        <v>949</v>
      </c>
      <c r="W1303">
        <f>VLOOKUP(Q1303,'PBT Tag Rates'!$A$6:$D$67,4,FALSE)</f>
        <v>0.98961045999999997</v>
      </c>
      <c r="X1303">
        <v>1</v>
      </c>
      <c r="Y1303" s="8">
        <f t="shared" si="156"/>
        <v>1.0069930069930071</v>
      </c>
      <c r="Z1303" s="10">
        <f>IFERROR(LOOKUP(H1303,{30,43,48,53,58,63,68,73,78,83,88,93,97},{42,47,52,57,62,67,72,77,82,87,92,99,100}),999)</f>
        <v>72</v>
      </c>
      <c r="AA1303" s="9">
        <f t="shared" si="157"/>
        <v>5.594405594405595</v>
      </c>
      <c r="AB1303" s="9">
        <f>IFERROR(IF(I1303="AI",AA1303-VLOOKUP(Q1303,'PBT Tag Rates'!$A$6:$L$53,11,FALSE),AA1303-VLOOKUP(Q1303,'PBT Tag Rates'!$A$6:$L$53,12,FALSE)),0)</f>
        <v>5.6049042101942765</v>
      </c>
      <c r="AC1303" s="9">
        <f t="shared" si="158"/>
        <v>16.844765736267519</v>
      </c>
      <c r="AD1303" s="12" t="s">
        <v>676</v>
      </c>
      <c r="AE1303" s="8"/>
    </row>
    <row r="1304" spans="1:31" x14ac:dyDescent="0.25">
      <c r="A1304" t="s">
        <v>2078</v>
      </c>
      <c r="B1304" t="s">
        <v>4247</v>
      </c>
      <c r="C1304" t="s">
        <v>4248</v>
      </c>
      <c r="D1304" s="1">
        <v>45546</v>
      </c>
      <c r="E1304">
        <f t="shared" si="153"/>
        <v>18</v>
      </c>
      <c r="F1304" t="s">
        <v>6</v>
      </c>
      <c r="G1304">
        <v>600</v>
      </c>
      <c r="H1304">
        <f t="shared" si="152"/>
        <v>60</v>
      </c>
      <c r="I1304" t="s">
        <v>7</v>
      </c>
      <c r="J1304" t="s">
        <v>8</v>
      </c>
      <c r="K1304" t="s">
        <v>8</v>
      </c>
      <c r="L1304" t="s">
        <v>8</v>
      </c>
      <c r="M1304" t="s">
        <v>6</v>
      </c>
      <c r="N1304" t="str">
        <f t="shared" si="154"/>
        <v>M</v>
      </c>
      <c r="O1304" t="s">
        <v>8142</v>
      </c>
      <c r="P1304" t="s">
        <v>8143</v>
      </c>
      <c r="Q1304" t="s">
        <v>940</v>
      </c>
      <c r="R1304">
        <v>3</v>
      </c>
      <c r="S1304">
        <f t="shared" si="155"/>
        <v>2021</v>
      </c>
      <c r="T1304" t="s">
        <v>12</v>
      </c>
      <c r="U1304">
        <v>0.999999999999999</v>
      </c>
      <c r="V1304" t="s">
        <v>888</v>
      </c>
      <c r="W1304">
        <f>VLOOKUP(Q1304,'PBT Tag Rates'!$A$6:$D$67,4,FALSE)</f>
        <v>0.98140000000000005</v>
      </c>
      <c r="X1304">
        <v>1</v>
      </c>
      <c r="Y1304" s="8">
        <f t="shared" si="156"/>
        <v>1.0138888888888888</v>
      </c>
      <c r="Z1304" s="10">
        <f>IFERROR(LOOKUP(H1304,{30,43,48,53,58,63,68,73,78,83,88,93,97},{42,47,52,57,62,67,72,77,82,87,92,99,100}),999)</f>
        <v>62</v>
      </c>
      <c r="AA1304" s="9">
        <f t="shared" si="157"/>
        <v>5.632716049382716</v>
      </c>
      <c r="AB1304" s="9">
        <f>IFERROR(IF(I1304="AI",AA1304-VLOOKUP(Q1304,'PBT Tag Rates'!$A$6:$L$53,11,FALSE),AA1304-VLOOKUP(Q1304,'PBT Tag Rates'!$A$6:$L$53,12,FALSE)),0)</f>
        <v>5.6516685661954327</v>
      </c>
      <c r="AC1304" s="9">
        <f t="shared" si="158"/>
        <v>16.98530955148815</v>
      </c>
      <c r="AD1304" s="12" t="s">
        <v>1969</v>
      </c>
      <c r="AE1304" s="8"/>
    </row>
    <row r="1305" spans="1:31" x14ac:dyDescent="0.25">
      <c r="A1305" t="s">
        <v>2078</v>
      </c>
      <c r="B1305" t="s">
        <v>4249</v>
      </c>
      <c r="C1305" t="s">
        <v>4250</v>
      </c>
      <c r="D1305" s="1">
        <v>45546</v>
      </c>
      <c r="E1305">
        <f t="shared" si="153"/>
        <v>18</v>
      </c>
      <c r="F1305" t="s">
        <v>6</v>
      </c>
      <c r="G1305">
        <v>700</v>
      </c>
      <c r="H1305">
        <f t="shared" si="152"/>
        <v>70</v>
      </c>
      <c r="I1305" t="s">
        <v>7</v>
      </c>
      <c r="J1305" t="s">
        <v>8</v>
      </c>
      <c r="K1305" t="s">
        <v>7081</v>
      </c>
      <c r="L1305" t="s">
        <v>8</v>
      </c>
      <c r="M1305" t="s">
        <v>6</v>
      </c>
      <c r="N1305" t="str">
        <f t="shared" si="154"/>
        <v>M</v>
      </c>
      <c r="O1305" t="s">
        <v>1730</v>
      </c>
      <c r="P1305" t="s">
        <v>8144</v>
      </c>
      <c r="Q1305" t="s">
        <v>295</v>
      </c>
      <c r="R1305">
        <v>4</v>
      </c>
      <c r="S1305">
        <f t="shared" si="155"/>
        <v>2020</v>
      </c>
      <c r="T1305" t="s">
        <v>12</v>
      </c>
      <c r="U1305">
        <v>0.999999999999999</v>
      </c>
      <c r="V1305" t="s">
        <v>892</v>
      </c>
      <c r="W1305">
        <f>VLOOKUP(Q1305,'PBT Tag Rates'!$A$6:$D$67,4,FALSE)</f>
        <v>0.98961045999999997</v>
      </c>
      <c r="X1305">
        <v>1</v>
      </c>
      <c r="Y1305" s="8">
        <f t="shared" si="156"/>
        <v>1.0057142857142858</v>
      </c>
      <c r="Z1305" s="10">
        <f>IFERROR(LOOKUP(H1305,{30,43,48,53,58,63,68,73,78,83,88,93,97},{42,47,52,57,62,67,72,77,82,87,92,99,100}),999)</f>
        <v>72</v>
      </c>
      <c r="AA1305" s="9">
        <f t="shared" si="157"/>
        <v>5.5873015873015879</v>
      </c>
      <c r="AB1305" s="9">
        <f>IFERROR(IF(I1305="AI",AA1305-VLOOKUP(Q1305,'PBT Tag Rates'!$A$6:$L$53,11,FALSE),AA1305-VLOOKUP(Q1305,'PBT Tag Rates'!$A$6:$L$53,12,FALSE)),0)</f>
        <v>5.5978002030902694</v>
      </c>
      <c r="AC1305" s="9">
        <f t="shared" si="158"/>
        <v>16.823415623764589</v>
      </c>
      <c r="AD1305" s="12" t="s">
        <v>1969</v>
      </c>
      <c r="AE1305" s="8"/>
    </row>
    <row r="1306" spans="1:31" x14ac:dyDescent="0.25">
      <c r="A1306" t="s">
        <v>2078</v>
      </c>
      <c r="B1306" t="s">
        <v>4251</v>
      </c>
      <c r="C1306" t="s">
        <v>4252</v>
      </c>
      <c r="D1306" s="1">
        <v>45546</v>
      </c>
      <c r="E1306">
        <f t="shared" si="153"/>
        <v>18</v>
      </c>
      <c r="F1306" t="s">
        <v>6</v>
      </c>
      <c r="G1306">
        <v>600</v>
      </c>
      <c r="H1306">
        <f t="shared" si="152"/>
        <v>60</v>
      </c>
      <c r="I1306" t="s">
        <v>7</v>
      </c>
      <c r="J1306" t="s">
        <v>8</v>
      </c>
      <c r="K1306" t="s">
        <v>8</v>
      </c>
      <c r="L1306" t="s">
        <v>8</v>
      </c>
      <c r="M1306" t="s">
        <v>6</v>
      </c>
      <c r="N1306" t="str">
        <f t="shared" si="154"/>
        <v>M</v>
      </c>
      <c r="O1306" t="s">
        <v>8145</v>
      </c>
      <c r="P1306" t="s">
        <v>8146</v>
      </c>
      <c r="Q1306" t="s">
        <v>940</v>
      </c>
      <c r="R1306">
        <v>3</v>
      </c>
      <c r="S1306">
        <f t="shared" si="155"/>
        <v>2021</v>
      </c>
      <c r="T1306" t="s">
        <v>12</v>
      </c>
      <c r="U1306">
        <v>1</v>
      </c>
      <c r="V1306" t="s">
        <v>888</v>
      </c>
      <c r="W1306">
        <f>VLOOKUP(Q1306,'PBT Tag Rates'!$A$6:$D$67,4,FALSE)</f>
        <v>0.98140000000000005</v>
      </c>
      <c r="X1306">
        <v>1</v>
      </c>
      <c r="Y1306" s="8">
        <f t="shared" si="156"/>
        <v>1.0138888888888888</v>
      </c>
      <c r="Z1306" s="10">
        <f>IFERROR(LOOKUP(H1306,{30,43,48,53,58,63,68,73,78,83,88,93,97},{42,47,52,57,62,67,72,77,82,87,92,99,100}),999)</f>
        <v>62</v>
      </c>
      <c r="AA1306" s="9">
        <f t="shared" si="157"/>
        <v>5.632716049382716</v>
      </c>
      <c r="AB1306" s="9">
        <f>IFERROR(IF(I1306="AI",AA1306-VLOOKUP(Q1306,'PBT Tag Rates'!$A$6:$L$53,11,FALSE),AA1306-VLOOKUP(Q1306,'PBT Tag Rates'!$A$6:$L$53,12,FALSE)),0)</f>
        <v>5.6516685661954327</v>
      </c>
      <c r="AC1306" s="9">
        <f t="shared" si="158"/>
        <v>16.98530955148815</v>
      </c>
      <c r="AD1306" s="12" t="s">
        <v>1969</v>
      </c>
      <c r="AE1306" s="8"/>
    </row>
    <row r="1307" spans="1:31" x14ac:dyDescent="0.25">
      <c r="A1307" t="s">
        <v>2078</v>
      </c>
      <c r="B1307" t="s">
        <v>4253</v>
      </c>
      <c r="C1307" t="s">
        <v>4254</v>
      </c>
      <c r="D1307" s="1">
        <v>45546</v>
      </c>
      <c r="E1307">
        <f t="shared" si="153"/>
        <v>18</v>
      </c>
      <c r="F1307" t="s">
        <v>14</v>
      </c>
      <c r="G1307">
        <v>810</v>
      </c>
      <c r="H1307">
        <f t="shared" si="152"/>
        <v>81</v>
      </c>
      <c r="I1307" t="s">
        <v>7</v>
      </c>
      <c r="J1307" t="s">
        <v>8</v>
      </c>
      <c r="K1307" t="s">
        <v>8</v>
      </c>
      <c r="L1307" t="s">
        <v>8</v>
      </c>
      <c r="M1307" t="s">
        <v>14</v>
      </c>
      <c r="N1307" t="str">
        <f t="shared" si="154"/>
        <v>F</v>
      </c>
      <c r="O1307" t="s">
        <v>971</v>
      </c>
      <c r="P1307" t="s">
        <v>972</v>
      </c>
      <c r="Q1307" t="s">
        <v>171</v>
      </c>
      <c r="R1307">
        <v>5</v>
      </c>
      <c r="S1307">
        <f t="shared" si="155"/>
        <v>2019</v>
      </c>
      <c r="T1307" t="s">
        <v>12</v>
      </c>
      <c r="U1307">
        <v>1</v>
      </c>
      <c r="V1307" t="s">
        <v>888</v>
      </c>
      <c r="W1307">
        <f>VLOOKUP(Q1307,'PBT Tag Rates'!$A$6:$D$67,4,FALSE)</f>
        <v>0.95971980899999998</v>
      </c>
      <c r="X1307">
        <v>1</v>
      </c>
      <c r="Y1307" s="8">
        <f t="shared" si="156"/>
        <v>1</v>
      </c>
      <c r="Z1307" s="10">
        <f>IFERROR(LOOKUP(H1307,{30,43,48,53,58,63,68,73,78,83,88,93,97},{42,47,52,57,62,67,72,77,82,87,92,99,100}),999)</f>
        <v>82</v>
      </c>
      <c r="AA1307" s="9">
        <f t="shared" si="157"/>
        <v>5.5555555555555554</v>
      </c>
      <c r="AB1307" s="9">
        <f>IFERROR(IF(I1307="AI",AA1307-VLOOKUP(Q1307,'PBT Tag Rates'!$A$6:$L$53,11,FALSE),AA1307-VLOOKUP(Q1307,'PBT Tag Rates'!$A$6:$L$53,12,FALSE)),0)</f>
        <v>5.5975263376757773</v>
      </c>
      <c r="AC1307" s="9">
        <f t="shared" si="158"/>
        <v>16.822592559073851</v>
      </c>
      <c r="AD1307" s="12" t="s">
        <v>1969</v>
      </c>
      <c r="AE1307" s="8"/>
    </row>
    <row r="1308" spans="1:31" x14ac:dyDescent="0.25">
      <c r="A1308" t="s">
        <v>2078</v>
      </c>
      <c r="B1308" t="s">
        <v>4255</v>
      </c>
      <c r="C1308" t="s">
        <v>4256</v>
      </c>
      <c r="D1308" s="1">
        <v>45546</v>
      </c>
      <c r="E1308">
        <f t="shared" si="153"/>
        <v>18</v>
      </c>
      <c r="F1308" t="s">
        <v>14</v>
      </c>
      <c r="G1308">
        <v>800</v>
      </c>
      <c r="H1308">
        <f t="shared" si="152"/>
        <v>80</v>
      </c>
      <c r="I1308" t="s">
        <v>7</v>
      </c>
      <c r="J1308" t="s">
        <v>8</v>
      </c>
      <c r="K1308" t="s">
        <v>8</v>
      </c>
      <c r="L1308" t="s">
        <v>8</v>
      </c>
      <c r="M1308" t="s">
        <v>14</v>
      </c>
      <c r="N1308" t="str">
        <f t="shared" si="154"/>
        <v>F</v>
      </c>
      <c r="O1308" t="s">
        <v>8</v>
      </c>
      <c r="P1308" t="s">
        <v>8</v>
      </c>
      <c r="Q1308" t="s">
        <v>11</v>
      </c>
      <c r="R1308" t="s">
        <v>8</v>
      </c>
      <c r="S1308" t="str">
        <f t="shared" si="155"/>
        <v>U</v>
      </c>
      <c r="T1308" t="s">
        <v>12</v>
      </c>
      <c r="U1308">
        <v>1</v>
      </c>
      <c r="V1308" t="s">
        <v>8</v>
      </c>
      <c r="W1308">
        <f>VLOOKUP(Q1308,'PBT Tag Rates'!$A$6:$D$67,4,FALSE)</f>
        <v>1</v>
      </c>
      <c r="X1308">
        <v>1</v>
      </c>
      <c r="Y1308" s="8">
        <f t="shared" si="156"/>
        <v>1</v>
      </c>
      <c r="Z1308" s="10">
        <f>IFERROR(LOOKUP(H1308,{30,43,48,53,58,63,68,73,78,83,88,93,97},{42,47,52,57,62,67,72,77,82,87,92,99,100}),999)</f>
        <v>82</v>
      </c>
      <c r="AA1308" s="9">
        <f t="shared" si="157"/>
        <v>5.5555555555555554</v>
      </c>
      <c r="AB1308" s="9">
        <f>IFERROR(IF(I1308="AI",AA1308-VLOOKUP(Q1308,'PBT Tag Rates'!$A$6:$L$53,11,FALSE),AA1308-VLOOKUP(Q1308,'PBT Tag Rates'!$A$6:$L$53,12,FALSE)),0)</f>
        <v>5.5142524290531805</v>
      </c>
      <c r="AC1308" s="9">
        <f t="shared" si="158"/>
        <v>16.572324324312643</v>
      </c>
      <c r="AD1308" s="12" t="s">
        <v>1970</v>
      </c>
      <c r="AE1308" s="8"/>
    </row>
    <row r="1309" spans="1:31" x14ac:dyDescent="0.25">
      <c r="A1309" t="s">
        <v>2078</v>
      </c>
      <c r="B1309" t="s">
        <v>4257</v>
      </c>
      <c r="C1309" t="s">
        <v>2040</v>
      </c>
      <c r="D1309" s="1">
        <v>45546</v>
      </c>
      <c r="E1309">
        <f t="shared" si="153"/>
        <v>18</v>
      </c>
      <c r="F1309" t="s">
        <v>14</v>
      </c>
      <c r="G1309">
        <v>730</v>
      </c>
      <c r="H1309">
        <f t="shared" si="152"/>
        <v>73</v>
      </c>
      <c r="I1309" t="s">
        <v>9</v>
      </c>
      <c r="J1309">
        <v>1</v>
      </c>
      <c r="K1309" t="s">
        <v>8</v>
      </c>
      <c r="L1309" t="s">
        <v>8</v>
      </c>
      <c r="M1309" t="s">
        <v>14</v>
      </c>
      <c r="N1309" t="str">
        <f t="shared" si="154"/>
        <v>F</v>
      </c>
      <c r="O1309" t="s">
        <v>520</v>
      </c>
      <c r="P1309" t="s">
        <v>1585</v>
      </c>
      <c r="Q1309" t="s">
        <v>295</v>
      </c>
      <c r="R1309">
        <v>4</v>
      </c>
      <c r="S1309">
        <f t="shared" si="155"/>
        <v>2020</v>
      </c>
      <c r="T1309" t="s">
        <v>12</v>
      </c>
      <c r="U1309">
        <v>0.999999999999997</v>
      </c>
      <c r="V1309" t="s">
        <v>888</v>
      </c>
      <c r="W1309">
        <f>VLOOKUP(Q1309,'PBT Tag Rates'!$A$6:$D$67,4,FALSE)</f>
        <v>0.98961045999999997</v>
      </c>
      <c r="X1309">
        <v>1</v>
      </c>
      <c r="Y1309" s="8">
        <f t="shared" si="156"/>
        <v>1</v>
      </c>
      <c r="Z1309" s="10">
        <f>IFERROR(LOOKUP(H1309,{30,43,48,53,58,63,68,73,78,83,88,93,97},{42,47,52,57,62,67,72,77,82,87,92,99,100}),999)</f>
        <v>77</v>
      </c>
      <c r="AA1309" s="9">
        <f t="shared" si="157"/>
        <v>5.5555555555555554</v>
      </c>
      <c r="AB1309" s="9">
        <f>IFERROR(IF(I1309="AI",AA1309-VLOOKUP(Q1309,'PBT Tag Rates'!$A$6:$L$53,11,FALSE),AA1309-VLOOKUP(Q1309,'PBT Tag Rates'!$A$6:$L$53,12,FALSE)),0)</f>
        <v>5.5660541713442369</v>
      </c>
      <c r="AC1309" s="9">
        <f t="shared" si="158"/>
        <v>16.728007308517132</v>
      </c>
      <c r="AD1309" s="12" t="s">
        <v>1969</v>
      </c>
      <c r="AE1309" s="8"/>
    </row>
    <row r="1310" spans="1:31" x14ac:dyDescent="0.25">
      <c r="A1310" t="s">
        <v>2078</v>
      </c>
      <c r="B1310" t="s">
        <v>4258</v>
      </c>
      <c r="C1310" t="s">
        <v>4259</v>
      </c>
      <c r="D1310" s="1">
        <v>45546</v>
      </c>
      <c r="E1310">
        <f t="shared" si="153"/>
        <v>18</v>
      </c>
      <c r="F1310" t="s">
        <v>14</v>
      </c>
      <c r="G1310">
        <v>600</v>
      </c>
      <c r="H1310">
        <f t="shared" si="152"/>
        <v>60</v>
      </c>
      <c r="I1310" t="s">
        <v>7</v>
      </c>
      <c r="J1310" t="s">
        <v>8</v>
      </c>
      <c r="K1310" t="s">
        <v>8</v>
      </c>
      <c r="L1310" t="s">
        <v>8</v>
      </c>
      <c r="M1310" t="s">
        <v>6</v>
      </c>
      <c r="N1310" t="str">
        <f t="shared" si="154"/>
        <v>M</v>
      </c>
      <c r="O1310" t="s">
        <v>1821</v>
      </c>
      <c r="P1310" t="s">
        <v>8147</v>
      </c>
      <c r="Q1310" t="s">
        <v>940</v>
      </c>
      <c r="R1310">
        <v>3</v>
      </c>
      <c r="S1310">
        <f t="shared" si="155"/>
        <v>2021</v>
      </c>
      <c r="T1310" t="s">
        <v>12</v>
      </c>
      <c r="U1310">
        <v>1</v>
      </c>
      <c r="V1310" t="s">
        <v>886</v>
      </c>
      <c r="W1310">
        <f>VLOOKUP(Q1310,'PBT Tag Rates'!$A$6:$D$67,4,FALSE)</f>
        <v>0.98140000000000005</v>
      </c>
      <c r="X1310">
        <v>1</v>
      </c>
      <c r="Y1310" s="8">
        <f t="shared" si="156"/>
        <v>1.0138888888888888</v>
      </c>
      <c r="Z1310" s="10">
        <f>IFERROR(LOOKUP(H1310,{30,43,48,53,58,63,68,73,78,83,88,93,97},{42,47,52,57,62,67,72,77,82,87,92,99,100}),999)</f>
        <v>62</v>
      </c>
      <c r="AA1310" s="9">
        <f t="shared" si="157"/>
        <v>5.632716049382716</v>
      </c>
      <c r="AB1310" s="9">
        <f>IFERROR(IF(I1310="AI",AA1310-VLOOKUP(Q1310,'PBT Tag Rates'!$A$6:$L$53,11,FALSE),AA1310-VLOOKUP(Q1310,'PBT Tag Rates'!$A$6:$L$53,12,FALSE)),0)</f>
        <v>5.6516685661954327</v>
      </c>
      <c r="AC1310" s="9">
        <f t="shared" si="158"/>
        <v>16.98530955148815</v>
      </c>
      <c r="AD1310" s="12" t="s">
        <v>1969</v>
      </c>
      <c r="AE1310" s="8"/>
    </row>
    <row r="1311" spans="1:31" x14ac:dyDescent="0.25">
      <c r="A1311" t="s">
        <v>2078</v>
      </c>
      <c r="B1311" t="s">
        <v>4260</v>
      </c>
      <c r="C1311" t="s">
        <v>4261</v>
      </c>
      <c r="D1311" s="1">
        <v>45546</v>
      </c>
      <c r="E1311">
        <f t="shared" si="153"/>
        <v>18</v>
      </c>
      <c r="F1311" t="s">
        <v>14</v>
      </c>
      <c r="G1311">
        <v>760</v>
      </c>
      <c r="H1311">
        <f t="shared" si="152"/>
        <v>76</v>
      </c>
      <c r="I1311" t="s">
        <v>9</v>
      </c>
      <c r="J1311">
        <v>1</v>
      </c>
      <c r="K1311" t="s">
        <v>8</v>
      </c>
      <c r="L1311" t="s">
        <v>8</v>
      </c>
      <c r="M1311" t="s">
        <v>6</v>
      </c>
      <c r="N1311" t="str">
        <f t="shared" si="154"/>
        <v>M</v>
      </c>
      <c r="O1311" t="s">
        <v>8148</v>
      </c>
      <c r="P1311" t="s">
        <v>8149</v>
      </c>
      <c r="Q1311" t="s">
        <v>940</v>
      </c>
      <c r="R1311">
        <v>3</v>
      </c>
      <c r="S1311">
        <f t="shared" si="155"/>
        <v>2021</v>
      </c>
      <c r="T1311" t="s">
        <v>12</v>
      </c>
      <c r="U1311">
        <v>1</v>
      </c>
      <c r="V1311" t="s">
        <v>886</v>
      </c>
      <c r="W1311">
        <f>VLOOKUP(Q1311,'PBT Tag Rates'!$A$6:$D$67,4,FALSE)</f>
        <v>0.98140000000000005</v>
      </c>
      <c r="X1311">
        <v>1</v>
      </c>
      <c r="Y1311" s="8">
        <f t="shared" si="156"/>
        <v>1.0058139534883721</v>
      </c>
      <c r="Z1311" s="10">
        <f>IFERROR(LOOKUP(H1311,{30,43,48,53,58,63,68,73,78,83,88,93,97},{42,47,52,57,62,67,72,77,82,87,92,99,100}),999)</f>
        <v>77</v>
      </c>
      <c r="AA1311" s="9">
        <f t="shared" si="157"/>
        <v>5.5878552971576232</v>
      </c>
      <c r="AB1311" s="9">
        <f>IFERROR(IF(I1311="AI",AA1311-VLOOKUP(Q1311,'PBT Tag Rates'!$A$6:$L$53,11,FALSE),AA1311-VLOOKUP(Q1311,'PBT Tag Rates'!$A$6:$L$53,12,FALSE)),0)</f>
        <v>5.6068078139703399</v>
      </c>
      <c r="AC1311" s="9">
        <f t="shared" si="158"/>
        <v>16.850486754586463</v>
      </c>
      <c r="AD1311" s="12" t="s">
        <v>1969</v>
      </c>
      <c r="AE1311" s="8"/>
    </row>
    <row r="1312" spans="1:31" x14ac:dyDescent="0.25">
      <c r="A1312" t="s">
        <v>2078</v>
      </c>
      <c r="B1312" t="s">
        <v>4262</v>
      </c>
      <c r="C1312" t="s">
        <v>4263</v>
      </c>
      <c r="D1312" s="1">
        <v>45546</v>
      </c>
      <c r="E1312">
        <f t="shared" si="153"/>
        <v>18</v>
      </c>
      <c r="F1312" t="s">
        <v>14</v>
      </c>
      <c r="G1312">
        <v>800</v>
      </c>
      <c r="H1312">
        <f t="shared" si="152"/>
        <v>80</v>
      </c>
      <c r="I1312" t="s">
        <v>9</v>
      </c>
      <c r="J1312">
        <v>1</v>
      </c>
      <c r="K1312" t="s">
        <v>8</v>
      </c>
      <c r="L1312" t="s">
        <v>8</v>
      </c>
      <c r="M1312" t="s">
        <v>14</v>
      </c>
      <c r="N1312" t="str">
        <f t="shared" si="154"/>
        <v>F</v>
      </c>
      <c r="O1312" t="s">
        <v>8150</v>
      </c>
      <c r="P1312" t="s">
        <v>8151</v>
      </c>
      <c r="Q1312" t="s">
        <v>171</v>
      </c>
      <c r="R1312">
        <v>5</v>
      </c>
      <c r="S1312">
        <f t="shared" si="155"/>
        <v>2019</v>
      </c>
      <c r="T1312" t="s">
        <v>12</v>
      </c>
      <c r="U1312">
        <v>1</v>
      </c>
      <c r="V1312" t="s">
        <v>740</v>
      </c>
      <c r="W1312">
        <f>VLOOKUP(Q1312,'PBT Tag Rates'!$A$6:$D$67,4,FALSE)</f>
        <v>0.95971980899999998</v>
      </c>
      <c r="X1312">
        <v>1</v>
      </c>
      <c r="Y1312" s="8">
        <f t="shared" si="156"/>
        <v>1</v>
      </c>
      <c r="Z1312" s="10">
        <f>IFERROR(LOOKUP(H1312,{30,43,48,53,58,63,68,73,78,83,88,93,97},{42,47,52,57,62,67,72,77,82,87,92,99,100}),999)</f>
        <v>82</v>
      </c>
      <c r="AA1312" s="9">
        <f t="shared" si="157"/>
        <v>5.5555555555555554</v>
      </c>
      <c r="AB1312" s="9">
        <f>IFERROR(IF(I1312="AI",AA1312-VLOOKUP(Q1312,'PBT Tag Rates'!$A$6:$L$53,11,FALSE),AA1312-VLOOKUP(Q1312,'PBT Tag Rates'!$A$6:$L$53,12,FALSE)),0)</f>
        <v>5.5975263376757773</v>
      </c>
      <c r="AC1312" s="9">
        <f t="shared" si="158"/>
        <v>16.822592559073851</v>
      </c>
      <c r="AD1312" s="12" t="s">
        <v>1969</v>
      </c>
      <c r="AE1312" s="8"/>
    </row>
    <row r="1313" spans="1:31" x14ac:dyDescent="0.25">
      <c r="A1313" t="s">
        <v>2078</v>
      </c>
      <c r="B1313" t="s">
        <v>4264</v>
      </c>
      <c r="C1313" t="s">
        <v>4265</v>
      </c>
      <c r="D1313" s="1">
        <v>45546</v>
      </c>
      <c r="E1313">
        <f t="shared" si="153"/>
        <v>18</v>
      </c>
      <c r="F1313" t="s">
        <v>14</v>
      </c>
      <c r="G1313">
        <v>650</v>
      </c>
      <c r="H1313">
        <f t="shared" si="152"/>
        <v>65</v>
      </c>
      <c r="I1313" t="s">
        <v>9</v>
      </c>
      <c r="J1313">
        <v>1</v>
      </c>
      <c r="K1313" t="s">
        <v>8</v>
      </c>
      <c r="L1313" t="s">
        <v>8</v>
      </c>
      <c r="M1313" t="s">
        <v>14</v>
      </c>
      <c r="N1313" t="str">
        <f t="shared" si="154"/>
        <v>F</v>
      </c>
      <c r="O1313" t="s">
        <v>7610</v>
      </c>
      <c r="P1313" t="s">
        <v>8152</v>
      </c>
      <c r="Q1313" t="s">
        <v>940</v>
      </c>
      <c r="R1313">
        <v>3</v>
      </c>
      <c r="S1313">
        <f t="shared" si="155"/>
        <v>2021</v>
      </c>
      <c r="T1313" t="s">
        <v>12</v>
      </c>
      <c r="U1313">
        <v>1</v>
      </c>
      <c r="V1313" t="s">
        <v>945</v>
      </c>
      <c r="W1313">
        <f>VLOOKUP(Q1313,'PBT Tag Rates'!$A$6:$D$67,4,FALSE)</f>
        <v>0.98140000000000005</v>
      </c>
      <c r="X1313">
        <v>1</v>
      </c>
      <c r="Y1313" s="8">
        <f t="shared" si="156"/>
        <v>1</v>
      </c>
      <c r="Z1313" s="10">
        <f>IFERROR(LOOKUP(H1313,{30,43,48,53,58,63,68,73,78,83,88,93,97},{42,47,52,57,62,67,72,77,82,87,92,99,100}),999)</f>
        <v>67</v>
      </c>
      <c r="AA1313" s="9">
        <f t="shared" si="157"/>
        <v>5.5555555555555554</v>
      </c>
      <c r="AB1313" s="9">
        <f>IFERROR(IF(I1313="AI",AA1313-VLOOKUP(Q1313,'PBT Tag Rates'!$A$6:$L$53,11,FALSE),AA1313-VLOOKUP(Q1313,'PBT Tag Rates'!$A$6:$L$53,12,FALSE)),0)</f>
        <v>5.5745080723682721</v>
      </c>
      <c r="AC1313" s="9">
        <f t="shared" si="158"/>
        <v>16.753414340817248</v>
      </c>
      <c r="AD1313" s="12" t="s">
        <v>1969</v>
      </c>
      <c r="AE1313" s="8"/>
    </row>
    <row r="1314" spans="1:31" x14ac:dyDescent="0.25">
      <c r="A1314" t="s">
        <v>2078</v>
      </c>
      <c r="B1314" t="s">
        <v>4266</v>
      </c>
      <c r="C1314" t="s">
        <v>4267</v>
      </c>
      <c r="D1314" s="1">
        <v>45546</v>
      </c>
      <c r="E1314">
        <f t="shared" si="153"/>
        <v>18</v>
      </c>
      <c r="F1314" t="s">
        <v>6</v>
      </c>
      <c r="G1314">
        <v>620</v>
      </c>
      <c r="H1314">
        <f t="shared" si="152"/>
        <v>62</v>
      </c>
      <c r="I1314" t="s">
        <v>9</v>
      </c>
      <c r="J1314">
        <v>1</v>
      </c>
      <c r="K1314" t="s">
        <v>8</v>
      </c>
      <c r="L1314" t="s">
        <v>8</v>
      </c>
      <c r="M1314" t="s">
        <v>6</v>
      </c>
      <c r="N1314" t="str">
        <f t="shared" si="154"/>
        <v>M</v>
      </c>
      <c r="O1314" t="s">
        <v>8153</v>
      </c>
      <c r="P1314" t="s">
        <v>8154</v>
      </c>
      <c r="Q1314" t="s">
        <v>476</v>
      </c>
      <c r="R1314">
        <v>4</v>
      </c>
      <c r="S1314">
        <f t="shared" si="155"/>
        <v>2020</v>
      </c>
      <c r="T1314" t="s">
        <v>12</v>
      </c>
      <c r="U1314">
        <v>0.999999999999997</v>
      </c>
      <c r="V1314" t="s">
        <v>741</v>
      </c>
      <c r="W1314">
        <f>VLOOKUP(Q1314,'PBT Tag Rates'!$A$6:$D$67,4,FALSE)</f>
        <v>0.98845608500000004</v>
      </c>
      <c r="X1314">
        <v>1</v>
      </c>
      <c r="Y1314" s="8">
        <f t="shared" si="156"/>
        <v>1.0138888888888888</v>
      </c>
      <c r="Z1314" s="10">
        <f>IFERROR(LOOKUP(H1314,{30,43,48,53,58,63,68,73,78,83,88,93,97},{42,47,52,57,62,67,72,77,82,87,92,99,100}),999)</f>
        <v>62</v>
      </c>
      <c r="AA1314" s="9">
        <f t="shared" si="157"/>
        <v>5.632716049382716</v>
      </c>
      <c r="AB1314" s="9">
        <f>IFERROR(IF(I1314="AI",AA1314-VLOOKUP(Q1314,'PBT Tag Rates'!$A$6:$L$53,11,FALSE),AA1314-VLOOKUP(Q1314,'PBT Tag Rates'!$A$6:$L$53,12,FALSE)),0)</f>
        <v>5.644394782687292</v>
      </c>
      <c r="AC1314" s="9">
        <f t="shared" si="158"/>
        <v>16.963449199443577</v>
      </c>
      <c r="AD1314" s="12" t="s">
        <v>1969</v>
      </c>
      <c r="AE1314" s="8"/>
    </row>
    <row r="1315" spans="1:31" x14ac:dyDescent="0.25">
      <c r="A1315" t="s">
        <v>2078</v>
      </c>
      <c r="B1315" t="s">
        <v>4268</v>
      </c>
      <c r="C1315" t="s">
        <v>4269</v>
      </c>
      <c r="D1315" s="1">
        <v>45546</v>
      </c>
      <c r="E1315">
        <f t="shared" si="153"/>
        <v>18</v>
      </c>
      <c r="F1315" t="s">
        <v>14</v>
      </c>
      <c r="G1315">
        <v>800</v>
      </c>
      <c r="H1315">
        <f t="shared" si="152"/>
        <v>80</v>
      </c>
      <c r="I1315" t="s">
        <v>7</v>
      </c>
      <c r="J1315" t="s">
        <v>8</v>
      </c>
      <c r="K1315" t="s">
        <v>8</v>
      </c>
      <c r="L1315" t="s">
        <v>8</v>
      </c>
      <c r="M1315" t="s">
        <v>14</v>
      </c>
      <c r="N1315" t="str">
        <f t="shared" si="154"/>
        <v>F</v>
      </c>
      <c r="O1315" t="s">
        <v>1382</v>
      </c>
      <c r="P1315" t="s">
        <v>1383</v>
      </c>
      <c r="Q1315" t="s">
        <v>295</v>
      </c>
      <c r="R1315">
        <v>4</v>
      </c>
      <c r="S1315">
        <f t="shared" si="155"/>
        <v>2020</v>
      </c>
      <c r="T1315" t="s">
        <v>12</v>
      </c>
      <c r="U1315">
        <v>0.999999999999998</v>
      </c>
      <c r="V1315" t="s">
        <v>886</v>
      </c>
      <c r="W1315">
        <f>VLOOKUP(Q1315,'PBT Tag Rates'!$A$6:$D$67,4,FALSE)</f>
        <v>0.98961045999999997</v>
      </c>
      <c r="X1315">
        <v>1</v>
      </c>
      <c r="Y1315" s="8">
        <f t="shared" si="156"/>
        <v>1</v>
      </c>
      <c r="Z1315" s="10">
        <f>IFERROR(LOOKUP(H1315,{30,43,48,53,58,63,68,73,78,83,88,93,97},{42,47,52,57,62,67,72,77,82,87,92,99,100}),999)</f>
        <v>82</v>
      </c>
      <c r="AA1315" s="9">
        <f t="shared" si="157"/>
        <v>5.5555555555555554</v>
      </c>
      <c r="AB1315" s="9">
        <f>IFERROR(IF(I1315="AI",AA1315-VLOOKUP(Q1315,'PBT Tag Rates'!$A$6:$L$53,11,FALSE),AA1315-VLOOKUP(Q1315,'PBT Tag Rates'!$A$6:$L$53,12,FALSE)),0)</f>
        <v>5.5660541713442369</v>
      </c>
      <c r="AC1315" s="9">
        <f t="shared" si="158"/>
        <v>16.728007308517132</v>
      </c>
      <c r="AD1315" s="12" t="s">
        <v>1969</v>
      </c>
      <c r="AE1315" s="8"/>
    </row>
    <row r="1316" spans="1:31" x14ac:dyDescent="0.25">
      <c r="A1316" t="s">
        <v>2078</v>
      </c>
      <c r="B1316" t="s">
        <v>4270</v>
      </c>
      <c r="C1316" t="s">
        <v>2041</v>
      </c>
      <c r="D1316" s="1">
        <v>45546</v>
      </c>
      <c r="E1316">
        <f t="shared" si="153"/>
        <v>18</v>
      </c>
      <c r="F1316" t="s">
        <v>14</v>
      </c>
      <c r="G1316">
        <v>740</v>
      </c>
      <c r="H1316">
        <f t="shared" si="152"/>
        <v>74</v>
      </c>
      <c r="I1316" t="s">
        <v>9</v>
      </c>
      <c r="J1316">
        <v>1</v>
      </c>
      <c r="K1316" t="s">
        <v>8</v>
      </c>
      <c r="L1316" t="s">
        <v>8</v>
      </c>
      <c r="M1316" t="s">
        <v>14</v>
      </c>
      <c r="N1316" t="str">
        <f t="shared" si="154"/>
        <v>F</v>
      </c>
      <c r="O1316" t="s">
        <v>8</v>
      </c>
      <c r="P1316" t="s">
        <v>8</v>
      </c>
      <c r="Q1316" t="s">
        <v>11</v>
      </c>
      <c r="R1316" t="s">
        <v>8</v>
      </c>
      <c r="S1316" t="str">
        <f t="shared" si="155"/>
        <v>U</v>
      </c>
      <c r="T1316" t="s">
        <v>12</v>
      </c>
      <c r="U1316">
        <v>1</v>
      </c>
      <c r="V1316" t="s">
        <v>8</v>
      </c>
      <c r="W1316">
        <f>VLOOKUP(Q1316,'PBT Tag Rates'!$A$6:$D$67,4,FALSE)</f>
        <v>1</v>
      </c>
      <c r="X1316">
        <v>1</v>
      </c>
      <c r="Y1316" s="8">
        <f t="shared" si="156"/>
        <v>1</v>
      </c>
      <c r="Z1316" s="10">
        <f>IFERROR(LOOKUP(H1316,{30,43,48,53,58,63,68,73,78,83,88,93,97},{42,47,52,57,62,67,72,77,82,87,92,99,100}),999)</f>
        <v>77</v>
      </c>
      <c r="AA1316" s="9">
        <f t="shared" si="157"/>
        <v>5.5555555555555554</v>
      </c>
      <c r="AB1316" s="9">
        <f>IFERROR(IF(I1316="AI",AA1316-VLOOKUP(Q1316,'PBT Tag Rates'!$A$6:$L$53,11,FALSE),AA1316-VLOOKUP(Q1316,'PBT Tag Rates'!$A$6:$L$53,12,FALSE)),0)</f>
        <v>5.0392781132050333</v>
      </c>
      <c r="AC1316" s="9">
        <f t="shared" si="158"/>
        <v>15.144854597594751</v>
      </c>
      <c r="AD1316" s="12" t="s">
        <v>1970</v>
      </c>
      <c r="AE1316" s="8"/>
    </row>
    <row r="1317" spans="1:31" x14ac:dyDescent="0.25">
      <c r="A1317" t="s">
        <v>2078</v>
      </c>
      <c r="B1317" t="s">
        <v>4271</v>
      </c>
      <c r="C1317" t="s">
        <v>4272</v>
      </c>
      <c r="D1317" s="1">
        <v>45546</v>
      </c>
      <c r="E1317">
        <f t="shared" si="153"/>
        <v>18</v>
      </c>
      <c r="F1317" t="s">
        <v>14</v>
      </c>
      <c r="G1317">
        <v>770</v>
      </c>
      <c r="H1317">
        <f t="shared" si="152"/>
        <v>77</v>
      </c>
      <c r="I1317" t="s">
        <v>9</v>
      </c>
      <c r="J1317">
        <v>1</v>
      </c>
      <c r="K1317" t="s">
        <v>8</v>
      </c>
      <c r="L1317" t="s">
        <v>8</v>
      </c>
      <c r="M1317" t="s">
        <v>14</v>
      </c>
      <c r="N1317" t="str">
        <f t="shared" si="154"/>
        <v>F</v>
      </c>
      <c r="O1317" t="s">
        <v>425</v>
      </c>
      <c r="P1317" t="s">
        <v>1635</v>
      </c>
      <c r="Q1317" t="s">
        <v>295</v>
      </c>
      <c r="R1317">
        <v>4</v>
      </c>
      <c r="S1317">
        <f t="shared" si="155"/>
        <v>2020</v>
      </c>
      <c r="T1317" t="s">
        <v>12</v>
      </c>
      <c r="U1317">
        <v>0.999999999999998</v>
      </c>
      <c r="V1317" t="s">
        <v>892</v>
      </c>
      <c r="W1317">
        <f>VLOOKUP(Q1317,'PBT Tag Rates'!$A$6:$D$67,4,FALSE)</f>
        <v>0.98961045999999997</v>
      </c>
      <c r="X1317">
        <v>1</v>
      </c>
      <c r="Y1317" s="8">
        <f t="shared" si="156"/>
        <v>1</v>
      </c>
      <c r="Z1317" s="10">
        <f>IFERROR(LOOKUP(H1317,{30,43,48,53,58,63,68,73,78,83,88,93,97},{42,47,52,57,62,67,72,77,82,87,92,99,100}),999)</f>
        <v>77</v>
      </c>
      <c r="AA1317" s="9">
        <f t="shared" si="157"/>
        <v>5.5555555555555554</v>
      </c>
      <c r="AB1317" s="9">
        <f>IFERROR(IF(I1317="AI",AA1317-VLOOKUP(Q1317,'PBT Tag Rates'!$A$6:$L$53,11,FALSE),AA1317-VLOOKUP(Q1317,'PBT Tag Rates'!$A$6:$L$53,12,FALSE)),0)</f>
        <v>5.5660541713442369</v>
      </c>
      <c r="AC1317" s="9">
        <f t="shared" si="158"/>
        <v>16.728007308517132</v>
      </c>
      <c r="AD1317" s="12" t="s">
        <v>1969</v>
      </c>
      <c r="AE1317" s="8"/>
    </row>
    <row r="1318" spans="1:31" x14ac:dyDescent="0.25">
      <c r="A1318" t="s">
        <v>2078</v>
      </c>
      <c r="B1318" t="s">
        <v>4273</v>
      </c>
      <c r="C1318" t="s">
        <v>4274</v>
      </c>
      <c r="D1318" s="1">
        <v>45546</v>
      </c>
      <c r="E1318">
        <f t="shared" si="153"/>
        <v>18</v>
      </c>
      <c r="F1318" t="s">
        <v>14</v>
      </c>
      <c r="G1318">
        <v>690</v>
      </c>
      <c r="H1318">
        <f t="shared" si="152"/>
        <v>69</v>
      </c>
      <c r="I1318" t="s">
        <v>7</v>
      </c>
      <c r="J1318" t="s">
        <v>8</v>
      </c>
      <c r="K1318" t="s">
        <v>8</v>
      </c>
      <c r="L1318" t="s">
        <v>8</v>
      </c>
      <c r="M1318" t="s">
        <v>14</v>
      </c>
      <c r="N1318" t="str">
        <f t="shared" si="154"/>
        <v>F</v>
      </c>
      <c r="O1318" t="s">
        <v>8155</v>
      </c>
      <c r="P1318" t="s">
        <v>8156</v>
      </c>
      <c r="Q1318" t="s">
        <v>295</v>
      </c>
      <c r="R1318">
        <v>4</v>
      </c>
      <c r="S1318">
        <f t="shared" si="155"/>
        <v>2020</v>
      </c>
      <c r="T1318" t="s">
        <v>12</v>
      </c>
      <c r="U1318">
        <v>1</v>
      </c>
      <c r="V1318" t="s">
        <v>886</v>
      </c>
      <c r="W1318">
        <f>VLOOKUP(Q1318,'PBT Tag Rates'!$A$6:$D$67,4,FALSE)</f>
        <v>0.98961045999999997</v>
      </c>
      <c r="X1318">
        <v>1</v>
      </c>
      <c r="Y1318" s="8">
        <f t="shared" si="156"/>
        <v>1.0069930069930071</v>
      </c>
      <c r="Z1318" s="10">
        <f>IFERROR(LOOKUP(H1318,{30,43,48,53,58,63,68,73,78,83,88,93,97},{42,47,52,57,62,67,72,77,82,87,92,99,100}),999)</f>
        <v>72</v>
      </c>
      <c r="AA1318" s="9">
        <f t="shared" si="157"/>
        <v>5.594405594405595</v>
      </c>
      <c r="AB1318" s="9">
        <f>IFERROR(IF(I1318="AI",AA1318-VLOOKUP(Q1318,'PBT Tag Rates'!$A$6:$L$53,11,FALSE),AA1318-VLOOKUP(Q1318,'PBT Tag Rates'!$A$6:$L$53,12,FALSE)),0)</f>
        <v>5.6049042101942765</v>
      </c>
      <c r="AC1318" s="9">
        <f t="shared" si="158"/>
        <v>16.844765736267519</v>
      </c>
      <c r="AD1318" s="12" t="s">
        <v>1969</v>
      </c>
      <c r="AE1318" s="8"/>
    </row>
    <row r="1319" spans="1:31" x14ac:dyDescent="0.25">
      <c r="A1319" t="s">
        <v>2078</v>
      </c>
      <c r="B1319" t="s">
        <v>4275</v>
      </c>
      <c r="C1319" t="s">
        <v>4276</v>
      </c>
      <c r="D1319" s="1">
        <v>45546</v>
      </c>
      <c r="E1319">
        <f t="shared" si="153"/>
        <v>18</v>
      </c>
      <c r="F1319" t="s">
        <v>6</v>
      </c>
      <c r="G1319">
        <v>660</v>
      </c>
      <c r="H1319">
        <f t="shared" si="152"/>
        <v>66</v>
      </c>
      <c r="I1319" t="s">
        <v>9</v>
      </c>
      <c r="J1319">
        <v>1</v>
      </c>
      <c r="K1319" t="s">
        <v>8</v>
      </c>
      <c r="L1319" t="s">
        <v>8</v>
      </c>
      <c r="M1319" t="s">
        <v>6</v>
      </c>
      <c r="N1319" t="str">
        <f t="shared" si="154"/>
        <v>M</v>
      </c>
      <c r="O1319" t="s">
        <v>7867</v>
      </c>
      <c r="P1319" t="s">
        <v>8157</v>
      </c>
      <c r="Q1319" t="s">
        <v>940</v>
      </c>
      <c r="R1319">
        <v>3</v>
      </c>
      <c r="S1319">
        <f t="shared" si="155"/>
        <v>2021</v>
      </c>
      <c r="T1319" t="s">
        <v>12</v>
      </c>
      <c r="U1319">
        <v>1</v>
      </c>
      <c r="V1319" t="s">
        <v>888</v>
      </c>
      <c r="W1319">
        <f>VLOOKUP(Q1319,'PBT Tag Rates'!$A$6:$D$67,4,FALSE)</f>
        <v>0.98140000000000005</v>
      </c>
      <c r="X1319">
        <v>1</v>
      </c>
      <c r="Y1319" s="8">
        <f t="shared" si="156"/>
        <v>1</v>
      </c>
      <c r="Z1319" s="10">
        <f>IFERROR(LOOKUP(H1319,{30,43,48,53,58,63,68,73,78,83,88,93,97},{42,47,52,57,62,67,72,77,82,87,92,99,100}),999)</f>
        <v>67</v>
      </c>
      <c r="AA1319" s="9">
        <f t="shared" si="157"/>
        <v>5.5555555555555554</v>
      </c>
      <c r="AB1319" s="9">
        <f>IFERROR(IF(I1319="AI",AA1319-VLOOKUP(Q1319,'PBT Tag Rates'!$A$6:$L$53,11,FALSE),AA1319-VLOOKUP(Q1319,'PBT Tag Rates'!$A$6:$L$53,12,FALSE)),0)</f>
        <v>5.5745080723682721</v>
      </c>
      <c r="AC1319" s="9">
        <f t="shared" si="158"/>
        <v>16.753414340817248</v>
      </c>
      <c r="AD1319" s="12" t="s">
        <v>1969</v>
      </c>
      <c r="AE1319" s="8"/>
    </row>
    <row r="1320" spans="1:31" x14ac:dyDescent="0.25">
      <c r="A1320" t="s">
        <v>2078</v>
      </c>
      <c r="B1320" t="s">
        <v>4277</v>
      </c>
      <c r="C1320" t="s">
        <v>4278</v>
      </c>
      <c r="D1320" s="1">
        <v>45546</v>
      </c>
      <c r="E1320">
        <f t="shared" si="153"/>
        <v>18</v>
      </c>
      <c r="F1320" t="s">
        <v>6</v>
      </c>
      <c r="G1320">
        <v>710</v>
      </c>
      <c r="H1320">
        <f t="shared" si="152"/>
        <v>71</v>
      </c>
      <c r="I1320" t="s">
        <v>9</v>
      </c>
      <c r="J1320">
        <v>1</v>
      </c>
      <c r="K1320" t="s">
        <v>7082</v>
      </c>
      <c r="L1320" t="s">
        <v>8</v>
      </c>
      <c r="M1320" t="s">
        <v>6</v>
      </c>
      <c r="N1320" t="str">
        <f t="shared" si="154"/>
        <v>M</v>
      </c>
      <c r="O1320" t="s">
        <v>266</v>
      </c>
      <c r="P1320" t="s">
        <v>622</v>
      </c>
      <c r="Q1320" t="s">
        <v>171</v>
      </c>
      <c r="R1320">
        <v>5</v>
      </c>
      <c r="S1320">
        <f t="shared" si="155"/>
        <v>2019</v>
      </c>
      <c r="T1320" t="s">
        <v>12</v>
      </c>
      <c r="U1320">
        <v>1</v>
      </c>
      <c r="V1320" t="s">
        <v>949</v>
      </c>
      <c r="W1320">
        <f>VLOOKUP(Q1320,'PBT Tag Rates'!$A$6:$D$67,4,FALSE)</f>
        <v>0.95971980899999998</v>
      </c>
      <c r="X1320">
        <v>1</v>
      </c>
      <c r="Y1320" s="8">
        <f t="shared" si="156"/>
        <v>1.0057142857142858</v>
      </c>
      <c r="Z1320" s="10">
        <f>IFERROR(LOOKUP(H1320,{30,43,48,53,58,63,68,73,78,83,88,93,97},{42,47,52,57,62,67,72,77,82,87,92,99,100}),999)</f>
        <v>72</v>
      </c>
      <c r="AA1320" s="9">
        <f t="shared" si="157"/>
        <v>5.5873015873015879</v>
      </c>
      <c r="AB1320" s="9">
        <f>IFERROR(IF(I1320="AI",AA1320-VLOOKUP(Q1320,'PBT Tag Rates'!$A$6:$L$53,11,FALSE),AA1320-VLOOKUP(Q1320,'PBT Tag Rates'!$A$6:$L$53,12,FALSE)),0)</f>
        <v>5.6292723694218099</v>
      </c>
      <c r="AC1320" s="9">
        <f t="shared" si="158"/>
        <v>16.918000874321311</v>
      </c>
      <c r="AD1320" s="12" t="s">
        <v>676</v>
      </c>
      <c r="AE1320" s="8"/>
    </row>
    <row r="1321" spans="1:31" x14ac:dyDescent="0.25">
      <c r="A1321" t="s">
        <v>2078</v>
      </c>
      <c r="B1321" t="s">
        <v>4279</v>
      </c>
      <c r="C1321" t="s">
        <v>4280</v>
      </c>
      <c r="D1321" s="1">
        <v>45546</v>
      </c>
      <c r="E1321">
        <f t="shared" si="153"/>
        <v>18</v>
      </c>
      <c r="F1321" t="s">
        <v>14</v>
      </c>
      <c r="G1321">
        <v>680</v>
      </c>
      <c r="H1321">
        <f t="shared" si="152"/>
        <v>68</v>
      </c>
      <c r="I1321" t="s">
        <v>9</v>
      </c>
      <c r="J1321">
        <v>1</v>
      </c>
      <c r="K1321" t="s">
        <v>8</v>
      </c>
      <c r="L1321" t="s">
        <v>8</v>
      </c>
      <c r="M1321" t="s">
        <v>14</v>
      </c>
      <c r="N1321" t="str">
        <f t="shared" si="154"/>
        <v>F</v>
      </c>
      <c r="O1321" t="s">
        <v>8158</v>
      </c>
      <c r="P1321" t="s">
        <v>8159</v>
      </c>
      <c r="Q1321" t="s">
        <v>940</v>
      </c>
      <c r="R1321">
        <v>3</v>
      </c>
      <c r="S1321">
        <f t="shared" si="155"/>
        <v>2021</v>
      </c>
      <c r="T1321" t="s">
        <v>12</v>
      </c>
      <c r="U1321">
        <v>0.999999999999995</v>
      </c>
      <c r="V1321" t="s">
        <v>893</v>
      </c>
      <c r="W1321">
        <f>VLOOKUP(Q1321,'PBT Tag Rates'!$A$6:$D$67,4,FALSE)</f>
        <v>0.98140000000000005</v>
      </c>
      <c r="X1321">
        <v>1</v>
      </c>
      <c r="Y1321" s="8">
        <f t="shared" si="156"/>
        <v>1.0069930069930071</v>
      </c>
      <c r="Z1321" s="10">
        <f>IFERROR(LOOKUP(H1321,{30,43,48,53,58,63,68,73,78,83,88,93,97},{42,47,52,57,62,67,72,77,82,87,92,99,100}),999)</f>
        <v>72</v>
      </c>
      <c r="AA1321" s="9">
        <f t="shared" si="157"/>
        <v>5.594405594405595</v>
      </c>
      <c r="AB1321" s="9">
        <f>IFERROR(IF(I1321="AI",AA1321-VLOOKUP(Q1321,'PBT Tag Rates'!$A$6:$L$53,11,FALSE),AA1321-VLOOKUP(Q1321,'PBT Tag Rates'!$A$6:$L$53,12,FALSE)),0)</f>
        <v>5.6133581112183117</v>
      </c>
      <c r="AC1321" s="9">
        <f t="shared" si="158"/>
        <v>16.870172768567635</v>
      </c>
      <c r="AD1321" s="12" t="s">
        <v>1969</v>
      </c>
      <c r="AE1321" s="8"/>
    </row>
    <row r="1322" spans="1:31" x14ac:dyDescent="0.25">
      <c r="A1322" t="s">
        <v>2078</v>
      </c>
      <c r="B1322" t="s">
        <v>4281</v>
      </c>
      <c r="C1322" t="s">
        <v>4282</v>
      </c>
      <c r="D1322" s="1">
        <v>45546</v>
      </c>
      <c r="E1322">
        <f t="shared" si="153"/>
        <v>18</v>
      </c>
      <c r="F1322" t="s">
        <v>14</v>
      </c>
      <c r="G1322">
        <v>760</v>
      </c>
      <c r="H1322">
        <f t="shared" si="152"/>
        <v>76</v>
      </c>
      <c r="I1322" t="s">
        <v>9</v>
      </c>
      <c r="J1322">
        <v>1</v>
      </c>
      <c r="K1322" t="s">
        <v>8</v>
      </c>
      <c r="L1322" t="s">
        <v>8</v>
      </c>
      <c r="M1322" t="s">
        <v>14</v>
      </c>
      <c r="N1322" t="str">
        <f t="shared" si="154"/>
        <v>F</v>
      </c>
      <c r="O1322" t="s">
        <v>951</v>
      </c>
      <c r="P1322" t="s">
        <v>7923</v>
      </c>
      <c r="Q1322" t="s">
        <v>295</v>
      </c>
      <c r="R1322">
        <v>4</v>
      </c>
      <c r="S1322">
        <f t="shared" si="155"/>
        <v>2020</v>
      </c>
      <c r="T1322" t="s">
        <v>12</v>
      </c>
      <c r="U1322">
        <v>1</v>
      </c>
      <c r="V1322" t="s">
        <v>892</v>
      </c>
      <c r="W1322">
        <f>VLOOKUP(Q1322,'PBT Tag Rates'!$A$6:$D$67,4,FALSE)</f>
        <v>0.98961045999999997</v>
      </c>
      <c r="X1322">
        <v>1</v>
      </c>
      <c r="Y1322" s="8">
        <f t="shared" si="156"/>
        <v>1</v>
      </c>
      <c r="Z1322" s="10">
        <f>IFERROR(LOOKUP(H1322,{30,43,48,53,58,63,68,73,78,83,88,93,97},{42,47,52,57,62,67,72,77,82,87,92,99,100}),999)</f>
        <v>77</v>
      </c>
      <c r="AA1322" s="9">
        <f t="shared" si="157"/>
        <v>5.5555555555555554</v>
      </c>
      <c r="AB1322" s="9">
        <f>IFERROR(IF(I1322="AI",AA1322-VLOOKUP(Q1322,'PBT Tag Rates'!$A$6:$L$53,11,FALSE),AA1322-VLOOKUP(Q1322,'PBT Tag Rates'!$A$6:$L$53,12,FALSE)),0)</f>
        <v>5.5660541713442369</v>
      </c>
      <c r="AC1322" s="9">
        <f t="shared" si="158"/>
        <v>16.728007308517132</v>
      </c>
      <c r="AD1322" s="12" t="s">
        <v>1969</v>
      </c>
      <c r="AE1322" s="8"/>
    </row>
    <row r="1323" spans="1:31" x14ac:dyDescent="0.25">
      <c r="A1323" t="s">
        <v>2078</v>
      </c>
      <c r="B1323" t="s">
        <v>4283</v>
      </c>
      <c r="C1323" t="s">
        <v>2042</v>
      </c>
      <c r="D1323" s="1">
        <v>45546</v>
      </c>
      <c r="E1323">
        <f t="shared" si="153"/>
        <v>18</v>
      </c>
      <c r="F1323" t="s">
        <v>6</v>
      </c>
      <c r="G1323">
        <v>600</v>
      </c>
      <c r="H1323">
        <f t="shared" si="152"/>
        <v>60</v>
      </c>
      <c r="I1323" t="s">
        <v>9</v>
      </c>
      <c r="J1323">
        <v>1</v>
      </c>
      <c r="K1323" t="s">
        <v>8</v>
      </c>
      <c r="L1323" t="s">
        <v>8</v>
      </c>
      <c r="M1323" t="s">
        <v>6</v>
      </c>
      <c r="N1323" t="str">
        <f t="shared" si="154"/>
        <v>M</v>
      </c>
      <c r="O1323" t="s">
        <v>8160</v>
      </c>
      <c r="P1323" t="s">
        <v>8161</v>
      </c>
      <c r="Q1323" t="s">
        <v>7200</v>
      </c>
      <c r="R1323">
        <v>2</v>
      </c>
      <c r="S1323">
        <f t="shared" si="155"/>
        <v>2022</v>
      </c>
      <c r="T1323" t="s">
        <v>12</v>
      </c>
      <c r="U1323">
        <v>0.999999999999996</v>
      </c>
      <c r="V1323" t="s">
        <v>889</v>
      </c>
      <c r="W1323">
        <f>VLOOKUP(Q1323,'PBT Tag Rates'!$A$6:$D$67,4,FALSE)</f>
        <v>0.98</v>
      </c>
      <c r="X1323">
        <v>1</v>
      </c>
      <c r="Y1323" s="8">
        <f t="shared" si="156"/>
        <v>1.0138888888888888</v>
      </c>
      <c r="Z1323" s="10">
        <f>IFERROR(LOOKUP(H1323,{30,43,48,53,58,63,68,73,78,83,88,93,97},{42,47,52,57,62,67,72,77,82,87,92,99,100}),999)</f>
        <v>62</v>
      </c>
      <c r="AA1323" s="9">
        <f t="shared" si="157"/>
        <v>5.632716049382716</v>
      </c>
      <c r="AB1323" s="9">
        <f>IFERROR(IF(I1323="AI",AA1323-VLOOKUP(Q1323,'PBT Tag Rates'!$A$6:$L$53,11,FALSE),AA1323-VLOOKUP(Q1323,'PBT Tag Rates'!$A$6:$L$53,12,FALSE)),0)</f>
        <v>5.6531242126480219</v>
      </c>
      <c r="AC1323" s="9">
        <f t="shared" si="158"/>
        <v>16.989684295920732</v>
      </c>
      <c r="AD1323" s="12" t="s">
        <v>1969</v>
      </c>
      <c r="AE1323" s="8"/>
    </row>
    <row r="1324" spans="1:31" x14ac:dyDescent="0.25">
      <c r="A1324" t="s">
        <v>2078</v>
      </c>
      <c r="B1324" t="s">
        <v>4284</v>
      </c>
      <c r="C1324" t="s">
        <v>4285</v>
      </c>
      <c r="D1324" s="1">
        <v>45546</v>
      </c>
      <c r="E1324">
        <f t="shared" si="153"/>
        <v>18</v>
      </c>
      <c r="F1324" t="s">
        <v>14</v>
      </c>
      <c r="G1324">
        <v>770</v>
      </c>
      <c r="H1324">
        <f t="shared" si="152"/>
        <v>77</v>
      </c>
      <c r="I1324" t="s">
        <v>7</v>
      </c>
      <c r="J1324" t="s">
        <v>8</v>
      </c>
      <c r="K1324" t="s">
        <v>8</v>
      </c>
      <c r="L1324" t="s">
        <v>8</v>
      </c>
      <c r="M1324" t="s">
        <v>14</v>
      </c>
      <c r="N1324" t="str">
        <f t="shared" si="154"/>
        <v>F</v>
      </c>
      <c r="O1324" t="s">
        <v>337</v>
      </c>
      <c r="P1324" t="s">
        <v>338</v>
      </c>
      <c r="Q1324" t="s">
        <v>295</v>
      </c>
      <c r="R1324">
        <v>4</v>
      </c>
      <c r="S1324">
        <f t="shared" si="155"/>
        <v>2020</v>
      </c>
      <c r="T1324" t="s">
        <v>12</v>
      </c>
      <c r="U1324">
        <v>0.999999999999998</v>
      </c>
      <c r="V1324" t="s">
        <v>893</v>
      </c>
      <c r="W1324">
        <f>VLOOKUP(Q1324,'PBT Tag Rates'!$A$6:$D$67,4,FALSE)</f>
        <v>0.98961045999999997</v>
      </c>
      <c r="X1324">
        <v>1</v>
      </c>
      <c r="Y1324" s="8">
        <f t="shared" si="156"/>
        <v>1</v>
      </c>
      <c r="Z1324" s="10">
        <f>IFERROR(LOOKUP(H1324,{30,43,48,53,58,63,68,73,78,83,88,93,97},{42,47,52,57,62,67,72,77,82,87,92,99,100}),999)</f>
        <v>77</v>
      </c>
      <c r="AA1324" s="9">
        <f t="shared" si="157"/>
        <v>5.5555555555555554</v>
      </c>
      <c r="AB1324" s="9">
        <f>IFERROR(IF(I1324="AI",AA1324-VLOOKUP(Q1324,'PBT Tag Rates'!$A$6:$L$53,11,FALSE),AA1324-VLOOKUP(Q1324,'PBT Tag Rates'!$A$6:$L$53,12,FALSE)),0)</f>
        <v>5.5660541713442369</v>
      </c>
      <c r="AC1324" s="9">
        <f t="shared" si="158"/>
        <v>16.728007308517132</v>
      </c>
      <c r="AD1324" s="12" t="s">
        <v>1969</v>
      </c>
      <c r="AE1324" s="8"/>
    </row>
    <row r="1325" spans="1:31" x14ac:dyDescent="0.25">
      <c r="A1325" t="s">
        <v>2078</v>
      </c>
      <c r="B1325" t="s">
        <v>4286</v>
      </c>
      <c r="C1325" t="s">
        <v>4287</v>
      </c>
      <c r="D1325" s="1">
        <v>45546</v>
      </c>
      <c r="E1325">
        <f t="shared" si="153"/>
        <v>18</v>
      </c>
      <c r="F1325" t="s">
        <v>14</v>
      </c>
      <c r="G1325">
        <v>710</v>
      </c>
      <c r="H1325">
        <f t="shared" si="152"/>
        <v>71</v>
      </c>
      <c r="I1325" t="s">
        <v>7</v>
      </c>
      <c r="J1325" t="s">
        <v>8</v>
      </c>
      <c r="K1325" t="s">
        <v>8</v>
      </c>
      <c r="L1325" t="s">
        <v>8</v>
      </c>
      <c r="M1325" t="s">
        <v>14</v>
      </c>
      <c r="N1325" t="str">
        <f t="shared" si="154"/>
        <v>F</v>
      </c>
      <c r="O1325" t="s">
        <v>8</v>
      </c>
      <c r="P1325" t="s">
        <v>8</v>
      </c>
      <c r="Q1325" t="s">
        <v>11</v>
      </c>
      <c r="R1325" t="s">
        <v>8</v>
      </c>
      <c r="S1325" t="str">
        <f t="shared" si="155"/>
        <v>U</v>
      </c>
      <c r="T1325" t="s">
        <v>12</v>
      </c>
      <c r="U1325">
        <v>0.999999999999997</v>
      </c>
      <c r="V1325" t="s">
        <v>8</v>
      </c>
      <c r="W1325">
        <f>VLOOKUP(Q1325,'PBT Tag Rates'!$A$6:$D$67,4,FALSE)</f>
        <v>1</v>
      </c>
      <c r="X1325">
        <v>1</v>
      </c>
      <c r="Y1325" s="8">
        <f t="shared" si="156"/>
        <v>1.0069930069930071</v>
      </c>
      <c r="Z1325" s="10">
        <f>IFERROR(LOOKUP(H1325,{30,43,48,53,58,63,68,73,78,83,88,93,97},{42,47,52,57,62,67,72,77,82,87,92,99,100}),999)</f>
        <v>72</v>
      </c>
      <c r="AA1325" s="9">
        <f t="shared" si="157"/>
        <v>5.594405594405595</v>
      </c>
      <c r="AB1325" s="9">
        <f>IFERROR(IF(I1325="AI",AA1325-VLOOKUP(Q1325,'PBT Tag Rates'!$A$6:$L$53,11,FALSE),AA1325-VLOOKUP(Q1325,'PBT Tag Rates'!$A$6:$L$53,12,FALSE)),0)</f>
        <v>5.5531024679032202</v>
      </c>
      <c r="AC1325" s="9">
        <f t="shared" si="158"/>
        <v>16.68908275206303</v>
      </c>
      <c r="AD1325" s="12" t="s">
        <v>1969</v>
      </c>
      <c r="AE1325" s="8"/>
    </row>
    <row r="1326" spans="1:31" x14ac:dyDescent="0.25">
      <c r="A1326" t="s">
        <v>2078</v>
      </c>
      <c r="B1326" t="s">
        <v>4288</v>
      </c>
      <c r="C1326" t="s">
        <v>4289</v>
      </c>
      <c r="D1326" s="1">
        <v>45546</v>
      </c>
      <c r="E1326">
        <f t="shared" si="153"/>
        <v>18</v>
      </c>
      <c r="F1326" t="s">
        <v>6</v>
      </c>
      <c r="G1326">
        <v>700</v>
      </c>
      <c r="H1326">
        <f t="shared" si="152"/>
        <v>70</v>
      </c>
      <c r="I1326" t="s">
        <v>9</v>
      </c>
      <c r="J1326">
        <v>1</v>
      </c>
      <c r="K1326" t="s">
        <v>7083</v>
      </c>
      <c r="L1326" t="s">
        <v>8</v>
      </c>
      <c r="M1326" t="s">
        <v>6</v>
      </c>
      <c r="N1326" t="str">
        <f t="shared" si="154"/>
        <v>M</v>
      </c>
      <c r="O1326" t="s">
        <v>7744</v>
      </c>
      <c r="P1326" t="s">
        <v>8162</v>
      </c>
      <c r="Q1326" t="s">
        <v>940</v>
      </c>
      <c r="R1326">
        <v>3</v>
      </c>
      <c r="S1326">
        <f t="shared" si="155"/>
        <v>2021</v>
      </c>
      <c r="T1326" t="s">
        <v>12</v>
      </c>
      <c r="U1326">
        <v>0.999999999999998</v>
      </c>
      <c r="V1326" t="s">
        <v>889</v>
      </c>
      <c r="W1326">
        <f>VLOOKUP(Q1326,'PBT Tag Rates'!$A$6:$D$67,4,FALSE)</f>
        <v>0.98140000000000005</v>
      </c>
      <c r="X1326">
        <v>1</v>
      </c>
      <c r="Y1326" s="8">
        <f t="shared" si="156"/>
        <v>1.0057142857142858</v>
      </c>
      <c r="Z1326" s="10">
        <f>IFERROR(LOOKUP(H1326,{30,43,48,53,58,63,68,73,78,83,88,93,97},{42,47,52,57,62,67,72,77,82,87,92,99,100}),999)</f>
        <v>72</v>
      </c>
      <c r="AA1326" s="9">
        <f t="shared" si="157"/>
        <v>5.5873015873015879</v>
      </c>
      <c r="AB1326" s="9">
        <f>IFERROR(IF(I1326="AI",AA1326-VLOOKUP(Q1326,'PBT Tag Rates'!$A$6:$L$53,11,FALSE),AA1326-VLOOKUP(Q1326,'PBT Tag Rates'!$A$6:$L$53,12,FALSE)),0)</f>
        <v>5.6062541041143046</v>
      </c>
      <c r="AC1326" s="9">
        <f t="shared" si="158"/>
        <v>16.848822656064705</v>
      </c>
      <c r="AD1326" s="12" t="s">
        <v>1969</v>
      </c>
      <c r="AE1326" s="8"/>
    </row>
    <row r="1327" spans="1:31" x14ac:dyDescent="0.25">
      <c r="A1327" t="s">
        <v>2078</v>
      </c>
      <c r="B1327" t="s">
        <v>4290</v>
      </c>
      <c r="C1327" t="s">
        <v>4291</v>
      </c>
      <c r="D1327" s="1">
        <v>45546</v>
      </c>
      <c r="E1327">
        <f t="shared" si="153"/>
        <v>18</v>
      </c>
      <c r="F1327" t="s">
        <v>14</v>
      </c>
      <c r="G1327">
        <v>730</v>
      </c>
      <c r="H1327">
        <f t="shared" si="152"/>
        <v>73</v>
      </c>
      <c r="I1327" t="s">
        <v>7</v>
      </c>
      <c r="J1327" t="s">
        <v>8</v>
      </c>
      <c r="K1327" t="s">
        <v>8</v>
      </c>
      <c r="L1327" t="s">
        <v>8</v>
      </c>
      <c r="M1327" t="s">
        <v>14</v>
      </c>
      <c r="N1327" t="str">
        <f t="shared" si="154"/>
        <v>F</v>
      </c>
      <c r="O1327" t="s">
        <v>1536</v>
      </c>
      <c r="P1327" t="s">
        <v>1537</v>
      </c>
      <c r="Q1327" t="s">
        <v>476</v>
      </c>
      <c r="R1327">
        <v>4</v>
      </c>
      <c r="S1327">
        <f t="shared" si="155"/>
        <v>2020</v>
      </c>
      <c r="T1327" t="s">
        <v>12</v>
      </c>
      <c r="U1327">
        <v>1</v>
      </c>
      <c r="V1327" t="s">
        <v>743</v>
      </c>
      <c r="W1327">
        <f>VLOOKUP(Q1327,'PBT Tag Rates'!$A$6:$D$67,4,FALSE)</f>
        <v>0.98845608500000004</v>
      </c>
      <c r="X1327">
        <v>1</v>
      </c>
      <c r="Y1327" s="8">
        <f t="shared" si="156"/>
        <v>1</v>
      </c>
      <c r="Z1327" s="10">
        <f>IFERROR(LOOKUP(H1327,{30,43,48,53,58,63,68,73,78,83,88,93,97},{42,47,52,57,62,67,72,77,82,87,92,99,100}),999)</f>
        <v>77</v>
      </c>
      <c r="AA1327" s="9">
        <f t="shared" si="157"/>
        <v>5.5555555555555554</v>
      </c>
      <c r="AB1327" s="9">
        <f>IFERROR(IF(I1327="AI",AA1327-VLOOKUP(Q1327,'PBT Tag Rates'!$A$6:$L$53,11,FALSE),AA1327-VLOOKUP(Q1327,'PBT Tag Rates'!$A$6:$L$53,12,FALSE)),0)</f>
        <v>5.5672342888601314</v>
      </c>
      <c r="AC1327" s="9">
        <f t="shared" si="158"/>
        <v>16.731553988772674</v>
      </c>
      <c r="AD1327" s="12" t="s">
        <v>1969</v>
      </c>
      <c r="AE1327" s="8"/>
    </row>
    <row r="1328" spans="1:31" x14ac:dyDescent="0.25">
      <c r="A1328" t="s">
        <v>2078</v>
      </c>
      <c r="B1328" t="s">
        <v>4292</v>
      </c>
      <c r="C1328" t="s">
        <v>4293</v>
      </c>
      <c r="D1328" s="1">
        <v>45546</v>
      </c>
      <c r="E1328">
        <f t="shared" si="153"/>
        <v>18</v>
      </c>
      <c r="F1328" t="s">
        <v>14</v>
      </c>
      <c r="G1328">
        <v>810</v>
      </c>
      <c r="H1328">
        <f t="shared" si="152"/>
        <v>81</v>
      </c>
      <c r="I1328" t="s">
        <v>7</v>
      </c>
      <c r="J1328" t="s">
        <v>8</v>
      </c>
      <c r="K1328" t="s">
        <v>8</v>
      </c>
      <c r="L1328" t="s">
        <v>8</v>
      </c>
      <c r="M1328" t="s">
        <v>14</v>
      </c>
      <c r="N1328" t="str">
        <f t="shared" si="154"/>
        <v>F</v>
      </c>
      <c r="O1328" t="s">
        <v>391</v>
      </c>
      <c r="P1328" t="s">
        <v>392</v>
      </c>
      <c r="Q1328" t="s">
        <v>295</v>
      </c>
      <c r="R1328">
        <v>4</v>
      </c>
      <c r="S1328">
        <f t="shared" si="155"/>
        <v>2020</v>
      </c>
      <c r="T1328" t="s">
        <v>12</v>
      </c>
      <c r="U1328">
        <v>1</v>
      </c>
      <c r="V1328" t="s">
        <v>892</v>
      </c>
      <c r="W1328">
        <f>VLOOKUP(Q1328,'PBT Tag Rates'!$A$6:$D$67,4,FALSE)</f>
        <v>0.98961045999999997</v>
      </c>
      <c r="X1328">
        <v>1</v>
      </c>
      <c r="Y1328" s="8">
        <f t="shared" si="156"/>
        <v>1</v>
      </c>
      <c r="Z1328" s="10">
        <f>IFERROR(LOOKUP(H1328,{30,43,48,53,58,63,68,73,78,83,88,93,97},{42,47,52,57,62,67,72,77,82,87,92,99,100}),999)</f>
        <v>82</v>
      </c>
      <c r="AA1328" s="9">
        <f t="shared" si="157"/>
        <v>5.5555555555555554</v>
      </c>
      <c r="AB1328" s="9">
        <f>IFERROR(IF(I1328="AI",AA1328-VLOOKUP(Q1328,'PBT Tag Rates'!$A$6:$L$53,11,FALSE),AA1328-VLOOKUP(Q1328,'PBT Tag Rates'!$A$6:$L$53,12,FALSE)),0)</f>
        <v>5.5660541713442369</v>
      </c>
      <c r="AC1328" s="9">
        <f t="shared" si="158"/>
        <v>16.728007308517132</v>
      </c>
      <c r="AD1328" s="12" t="s">
        <v>1969</v>
      </c>
      <c r="AE1328" s="8"/>
    </row>
    <row r="1329" spans="1:31" x14ac:dyDescent="0.25">
      <c r="A1329" t="s">
        <v>2078</v>
      </c>
      <c r="B1329" t="s">
        <v>4294</v>
      </c>
      <c r="C1329" t="s">
        <v>4295</v>
      </c>
      <c r="D1329" s="1">
        <v>45546</v>
      </c>
      <c r="E1329">
        <f t="shared" si="153"/>
        <v>18</v>
      </c>
      <c r="F1329" t="s">
        <v>14</v>
      </c>
      <c r="G1329">
        <v>670</v>
      </c>
      <c r="H1329">
        <f t="shared" si="152"/>
        <v>67</v>
      </c>
      <c r="I1329" t="s">
        <v>7</v>
      </c>
      <c r="J1329" t="s">
        <v>8</v>
      </c>
      <c r="K1329" t="s">
        <v>7084</v>
      </c>
      <c r="L1329" t="s">
        <v>8</v>
      </c>
      <c r="M1329" t="s">
        <v>14</v>
      </c>
      <c r="N1329" t="str">
        <f t="shared" si="154"/>
        <v>F</v>
      </c>
      <c r="O1329" t="s">
        <v>7707</v>
      </c>
      <c r="P1329" t="s">
        <v>8163</v>
      </c>
      <c r="Q1329" t="s">
        <v>940</v>
      </c>
      <c r="R1329">
        <v>3</v>
      </c>
      <c r="S1329">
        <f t="shared" si="155"/>
        <v>2021</v>
      </c>
      <c r="T1329" t="s">
        <v>12</v>
      </c>
      <c r="U1329">
        <v>0.999999999999999</v>
      </c>
      <c r="V1329" t="s">
        <v>893</v>
      </c>
      <c r="W1329">
        <f>VLOOKUP(Q1329,'PBT Tag Rates'!$A$6:$D$67,4,FALSE)</f>
        <v>0.98140000000000005</v>
      </c>
      <c r="X1329">
        <v>1</v>
      </c>
      <c r="Y1329" s="8">
        <f t="shared" si="156"/>
        <v>1</v>
      </c>
      <c r="Z1329" s="10">
        <f>IFERROR(LOOKUP(H1329,{30,43,48,53,58,63,68,73,78,83,88,93,97},{42,47,52,57,62,67,72,77,82,87,92,99,100}),999)</f>
        <v>67</v>
      </c>
      <c r="AA1329" s="9">
        <f t="shared" si="157"/>
        <v>5.5555555555555554</v>
      </c>
      <c r="AB1329" s="9">
        <f>IFERROR(IF(I1329="AI",AA1329-VLOOKUP(Q1329,'PBT Tag Rates'!$A$6:$L$53,11,FALSE),AA1329-VLOOKUP(Q1329,'PBT Tag Rates'!$A$6:$L$53,12,FALSE)),0)</f>
        <v>5.5745080723682721</v>
      </c>
      <c r="AC1329" s="9">
        <f t="shared" si="158"/>
        <v>16.753414340817248</v>
      </c>
      <c r="AD1329" s="12" t="s">
        <v>1969</v>
      </c>
      <c r="AE1329" s="8"/>
    </row>
    <row r="1330" spans="1:31" x14ac:dyDescent="0.25">
      <c r="A1330" t="s">
        <v>2078</v>
      </c>
      <c r="B1330" t="s">
        <v>4296</v>
      </c>
      <c r="C1330" t="s">
        <v>2043</v>
      </c>
      <c r="D1330" s="1">
        <v>45546</v>
      </c>
      <c r="E1330">
        <f t="shared" si="153"/>
        <v>18</v>
      </c>
      <c r="F1330" t="s">
        <v>14</v>
      </c>
      <c r="G1330">
        <v>670</v>
      </c>
      <c r="H1330">
        <f t="shared" si="152"/>
        <v>67</v>
      </c>
      <c r="I1330" t="s">
        <v>7</v>
      </c>
      <c r="J1330" t="s">
        <v>8</v>
      </c>
      <c r="K1330" t="s">
        <v>8</v>
      </c>
      <c r="L1330" t="s">
        <v>8</v>
      </c>
      <c r="M1330" t="s">
        <v>14</v>
      </c>
      <c r="N1330" t="str">
        <f t="shared" si="154"/>
        <v>F</v>
      </c>
      <c r="O1330" t="s">
        <v>439</v>
      </c>
      <c r="P1330" t="s">
        <v>1576</v>
      </c>
      <c r="Q1330" t="s">
        <v>295</v>
      </c>
      <c r="R1330">
        <v>4</v>
      </c>
      <c r="S1330">
        <f t="shared" si="155"/>
        <v>2020</v>
      </c>
      <c r="T1330" t="s">
        <v>12</v>
      </c>
      <c r="U1330">
        <v>0.999999999999999</v>
      </c>
      <c r="V1330" t="s">
        <v>888</v>
      </c>
      <c r="W1330">
        <f>VLOOKUP(Q1330,'PBT Tag Rates'!$A$6:$D$67,4,FALSE)</f>
        <v>0.98961045999999997</v>
      </c>
      <c r="X1330">
        <v>1</v>
      </c>
      <c r="Y1330" s="8">
        <f t="shared" si="156"/>
        <v>1</v>
      </c>
      <c r="Z1330" s="10">
        <f>IFERROR(LOOKUP(H1330,{30,43,48,53,58,63,68,73,78,83,88,93,97},{42,47,52,57,62,67,72,77,82,87,92,99,100}),999)</f>
        <v>67</v>
      </c>
      <c r="AA1330" s="9">
        <f t="shared" si="157"/>
        <v>5.5555555555555554</v>
      </c>
      <c r="AB1330" s="9">
        <f>IFERROR(IF(I1330="AI",AA1330-VLOOKUP(Q1330,'PBT Tag Rates'!$A$6:$L$53,11,FALSE),AA1330-VLOOKUP(Q1330,'PBT Tag Rates'!$A$6:$L$53,12,FALSE)),0)</f>
        <v>5.5660541713442369</v>
      </c>
      <c r="AC1330" s="9">
        <f t="shared" si="158"/>
        <v>16.728007308517132</v>
      </c>
      <c r="AD1330" s="12" t="s">
        <v>1969</v>
      </c>
      <c r="AE1330" s="8"/>
    </row>
    <row r="1331" spans="1:31" x14ac:dyDescent="0.25">
      <c r="A1331" t="s">
        <v>2078</v>
      </c>
      <c r="B1331" t="s">
        <v>4297</v>
      </c>
      <c r="C1331" t="s">
        <v>4298</v>
      </c>
      <c r="D1331" s="1">
        <v>45546</v>
      </c>
      <c r="E1331">
        <f t="shared" si="153"/>
        <v>18</v>
      </c>
      <c r="F1331" t="s">
        <v>6</v>
      </c>
      <c r="G1331">
        <v>460</v>
      </c>
      <c r="H1331">
        <f t="shared" si="152"/>
        <v>46</v>
      </c>
      <c r="I1331" t="s">
        <v>7</v>
      </c>
      <c r="J1331" t="s">
        <v>8</v>
      </c>
      <c r="K1331" t="s">
        <v>8</v>
      </c>
      <c r="L1331" t="s">
        <v>8</v>
      </c>
      <c r="M1331" t="s">
        <v>6</v>
      </c>
      <c r="N1331" t="str">
        <f t="shared" si="154"/>
        <v>M</v>
      </c>
      <c r="O1331" t="s">
        <v>7295</v>
      </c>
      <c r="P1331" t="s">
        <v>8019</v>
      </c>
      <c r="Q1331" t="s">
        <v>7200</v>
      </c>
      <c r="R1331">
        <v>2</v>
      </c>
      <c r="S1331">
        <f t="shared" si="155"/>
        <v>2022</v>
      </c>
      <c r="T1331" t="s">
        <v>12</v>
      </c>
      <c r="U1331">
        <v>1</v>
      </c>
      <c r="V1331" t="s">
        <v>892</v>
      </c>
      <c r="W1331">
        <f>VLOOKUP(Q1331,'PBT Tag Rates'!$A$6:$D$67,4,FALSE)</f>
        <v>0.98</v>
      </c>
      <c r="X1331">
        <v>1</v>
      </c>
      <c r="Y1331" s="8">
        <f t="shared" si="156"/>
        <v>1</v>
      </c>
      <c r="Z1331" s="10">
        <f>IFERROR(LOOKUP(H1331,{30,43,48,53,58,63,68,73,78,83,88,93,97},{42,47,52,57,62,67,72,77,82,87,92,99,100}),999)</f>
        <v>47</v>
      </c>
      <c r="AA1331" s="9">
        <f t="shared" si="157"/>
        <v>5.5555555555555554</v>
      </c>
      <c r="AB1331" s="9">
        <f>IFERROR(IF(I1331="AI",AA1331-VLOOKUP(Q1331,'PBT Tag Rates'!$A$6:$L$53,11,FALSE),AA1331-VLOOKUP(Q1331,'PBT Tag Rates'!$A$6:$L$53,12,FALSE)),0)</f>
        <v>5.5759637188208613</v>
      </c>
      <c r="AC1331" s="9">
        <f t="shared" si="158"/>
        <v>16.757789085249826</v>
      </c>
      <c r="AD1331" s="12" t="s">
        <v>1969</v>
      </c>
      <c r="AE1331" s="8"/>
    </row>
    <row r="1332" spans="1:31" x14ac:dyDescent="0.25">
      <c r="A1332" t="s">
        <v>2078</v>
      </c>
      <c r="B1332" t="s">
        <v>4299</v>
      </c>
      <c r="C1332" t="s">
        <v>4300</v>
      </c>
      <c r="D1332" s="1">
        <v>45546</v>
      </c>
      <c r="E1332">
        <f t="shared" si="153"/>
        <v>18</v>
      </c>
      <c r="F1332" t="s">
        <v>14</v>
      </c>
      <c r="G1332">
        <v>670</v>
      </c>
      <c r="H1332">
        <f t="shared" si="152"/>
        <v>67</v>
      </c>
      <c r="I1332" t="s">
        <v>7</v>
      </c>
      <c r="J1332" t="s">
        <v>8</v>
      </c>
      <c r="K1332" t="s">
        <v>8</v>
      </c>
      <c r="L1332" t="s">
        <v>8</v>
      </c>
      <c r="M1332" t="s">
        <v>14</v>
      </c>
      <c r="N1332" t="str">
        <f t="shared" si="154"/>
        <v>F</v>
      </c>
      <c r="O1332" t="s">
        <v>8164</v>
      </c>
      <c r="P1332" t="s">
        <v>8165</v>
      </c>
      <c r="Q1332" t="s">
        <v>940</v>
      </c>
      <c r="R1332">
        <v>3</v>
      </c>
      <c r="S1332">
        <f t="shared" si="155"/>
        <v>2021</v>
      </c>
      <c r="T1332" t="s">
        <v>12</v>
      </c>
      <c r="U1332">
        <v>0.999999999999999</v>
      </c>
      <c r="V1332" t="s">
        <v>889</v>
      </c>
      <c r="W1332">
        <f>VLOOKUP(Q1332,'PBT Tag Rates'!$A$6:$D$67,4,FALSE)</f>
        <v>0.98140000000000005</v>
      </c>
      <c r="X1332">
        <v>1</v>
      </c>
      <c r="Y1332" s="8">
        <f t="shared" si="156"/>
        <v>1</v>
      </c>
      <c r="Z1332" s="10">
        <f>IFERROR(LOOKUP(H1332,{30,43,48,53,58,63,68,73,78,83,88,93,97},{42,47,52,57,62,67,72,77,82,87,92,99,100}),999)</f>
        <v>67</v>
      </c>
      <c r="AA1332" s="9">
        <f t="shared" si="157"/>
        <v>5.5555555555555554</v>
      </c>
      <c r="AB1332" s="9">
        <f>IFERROR(IF(I1332="AI",AA1332-VLOOKUP(Q1332,'PBT Tag Rates'!$A$6:$L$53,11,FALSE),AA1332-VLOOKUP(Q1332,'PBT Tag Rates'!$A$6:$L$53,12,FALSE)),0)</f>
        <v>5.5745080723682721</v>
      </c>
      <c r="AC1332" s="9">
        <f t="shared" si="158"/>
        <v>16.753414340817248</v>
      </c>
      <c r="AD1332" s="12" t="s">
        <v>1969</v>
      </c>
      <c r="AE1332" s="8"/>
    </row>
    <row r="1333" spans="1:31" x14ac:dyDescent="0.25">
      <c r="A1333" t="s">
        <v>2078</v>
      </c>
      <c r="B1333" t="s">
        <v>4301</v>
      </c>
      <c r="C1333" t="s">
        <v>4302</v>
      </c>
      <c r="D1333" s="1">
        <v>45546</v>
      </c>
      <c r="E1333">
        <f t="shared" si="153"/>
        <v>18</v>
      </c>
      <c r="F1333" t="s">
        <v>6</v>
      </c>
      <c r="G1333">
        <v>420</v>
      </c>
      <c r="H1333">
        <f t="shared" si="152"/>
        <v>42</v>
      </c>
      <c r="I1333" t="s">
        <v>7</v>
      </c>
      <c r="J1333" t="s">
        <v>8</v>
      </c>
      <c r="K1333" t="s">
        <v>8</v>
      </c>
      <c r="L1333" t="s">
        <v>8</v>
      </c>
      <c r="M1333" t="s">
        <v>6</v>
      </c>
      <c r="N1333" t="str">
        <f t="shared" si="154"/>
        <v>M</v>
      </c>
      <c r="O1333" t="s">
        <v>8166</v>
      </c>
      <c r="P1333" t="s">
        <v>8167</v>
      </c>
      <c r="Q1333" t="s">
        <v>7200</v>
      </c>
      <c r="R1333">
        <v>2</v>
      </c>
      <c r="S1333">
        <f t="shared" si="155"/>
        <v>2022</v>
      </c>
      <c r="T1333" t="s">
        <v>12</v>
      </c>
      <c r="U1333">
        <v>1</v>
      </c>
      <c r="V1333" t="s">
        <v>888</v>
      </c>
      <c r="W1333">
        <f>VLOOKUP(Q1333,'PBT Tag Rates'!$A$6:$D$67,4,FALSE)</f>
        <v>0.98</v>
      </c>
      <c r="X1333">
        <v>1</v>
      </c>
      <c r="Y1333" s="8">
        <f t="shared" si="156"/>
        <v>1</v>
      </c>
      <c r="Z1333" s="10">
        <f>IFERROR(LOOKUP(H1333,{30,43,48,53,58,63,68,73,78,83,88,93,97},{42,47,52,57,62,67,72,77,82,87,92,99,100}),999)</f>
        <v>42</v>
      </c>
      <c r="AA1333" s="9">
        <f t="shared" si="157"/>
        <v>5.5555555555555554</v>
      </c>
      <c r="AB1333" s="9">
        <f>IFERROR(IF(I1333="AI",AA1333-VLOOKUP(Q1333,'PBT Tag Rates'!$A$6:$L$53,11,FALSE),AA1333-VLOOKUP(Q1333,'PBT Tag Rates'!$A$6:$L$53,12,FALSE)),0)</f>
        <v>5.5759637188208613</v>
      </c>
      <c r="AC1333" s="9">
        <f t="shared" si="158"/>
        <v>16.757789085249826</v>
      </c>
      <c r="AD1333" s="12" t="s">
        <v>1969</v>
      </c>
      <c r="AE1333" s="8"/>
    </row>
    <row r="1334" spans="1:31" x14ac:dyDescent="0.25">
      <c r="A1334" t="s">
        <v>2078</v>
      </c>
      <c r="B1334" t="s">
        <v>4303</v>
      </c>
      <c r="C1334" t="s">
        <v>4304</v>
      </c>
      <c r="D1334" s="1">
        <v>45546</v>
      </c>
      <c r="E1334">
        <f t="shared" si="153"/>
        <v>18</v>
      </c>
      <c r="F1334" t="s">
        <v>6</v>
      </c>
      <c r="G1334">
        <v>640</v>
      </c>
      <c r="H1334">
        <f t="shared" si="152"/>
        <v>64</v>
      </c>
      <c r="I1334" t="s">
        <v>7</v>
      </c>
      <c r="J1334" t="s">
        <v>8</v>
      </c>
      <c r="K1334" t="s">
        <v>8</v>
      </c>
      <c r="L1334" t="s">
        <v>8</v>
      </c>
      <c r="M1334" t="s">
        <v>6</v>
      </c>
      <c r="N1334" t="str">
        <f t="shared" si="154"/>
        <v>M</v>
      </c>
      <c r="O1334" t="s">
        <v>1640</v>
      </c>
      <c r="P1334" t="s">
        <v>1641</v>
      </c>
      <c r="Q1334" t="s">
        <v>940</v>
      </c>
      <c r="R1334">
        <v>3</v>
      </c>
      <c r="S1334">
        <f t="shared" si="155"/>
        <v>2021</v>
      </c>
      <c r="T1334" t="s">
        <v>12</v>
      </c>
      <c r="U1334">
        <v>1</v>
      </c>
      <c r="V1334" t="s">
        <v>886</v>
      </c>
      <c r="W1334">
        <f>VLOOKUP(Q1334,'PBT Tag Rates'!$A$6:$D$67,4,FALSE)</f>
        <v>0.98140000000000005</v>
      </c>
      <c r="X1334">
        <v>1</v>
      </c>
      <c r="Y1334" s="8">
        <f t="shared" si="156"/>
        <v>1</v>
      </c>
      <c r="Z1334" s="10">
        <f>IFERROR(LOOKUP(H1334,{30,43,48,53,58,63,68,73,78,83,88,93,97},{42,47,52,57,62,67,72,77,82,87,92,99,100}),999)</f>
        <v>67</v>
      </c>
      <c r="AA1334" s="9">
        <f t="shared" si="157"/>
        <v>5.5555555555555554</v>
      </c>
      <c r="AB1334" s="9">
        <f>IFERROR(IF(I1334="AI",AA1334-VLOOKUP(Q1334,'PBT Tag Rates'!$A$6:$L$53,11,FALSE),AA1334-VLOOKUP(Q1334,'PBT Tag Rates'!$A$6:$L$53,12,FALSE)),0)</f>
        <v>5.5745080723682721</v>
      </c>
      <c r="AC1334" s="9">
        <f t="shared" si="158"/>
        <v>16.753414340817248</v>
      </c>
      <c r="AD1334" s="12" t="s">
        <v>1969</v>
      </c>
      <c r="AE1334" s="8"/>
    </row>
    <row r="1335" spans="1:31" x14ac:dyDescent="0.25">
      <c r="A1335" t="s">
        <v>2078</v>
      </c>
      <c r="B1335" t="s">
        <v>4305</v>
      </c>
      <c r="C1335" t="s">
        <v>4306</v>
      </c>
      <c r="D1335" s="1">
        <v>45546</v>
      </c>
      <c r="E1335">
        <f t="shared" si="153"/>
        <v>18</v>
      </c>
      <c r="F1335" t="s">
        <v>6</v>
      </c>
      <c r="G1335">
        <v>820</v>
      </c>
      <c r="H1335">
        <f t="shared" ref="H1335:H1398" si="159">G1335/10</f>
        <v>82</v>
      </c>
      <c r="I1335" t="s">
        <v>7</v>
      </c>
      <c r="J1335" t="s">
        <v>8</v>
      </c>
      <c r="K1335" t="s">
        <v>7085</v>
      </c>
      <c r="L1335" t="s">
        <v>8</v>
      </c>
      <c r="M1335" t="s">
        <v>6</v>
      </c>
      <c r="N1335" t="str">
        <f t="shared" si="154"/>
        <v>M</v>
      </c>
      <c r="O1335" t="s">
        <v>228</v>
      </c>
      <c r="P1335" t="s">
        <v>1063</v>
      </c>
      <c r="Q1335" t="s">
        <v>178</v>
      </c>
      <c r="R1335">
        <v>5</v>
      </c>
      <c r="S1335">
        <f t="shared" si="155"/>
        <v>2019</v>
      </c>
      <c r="T1335" t="s">
        <v>12</v>
      </c>
      <c r="U1335">
        <v>1</v>
      </c>
      <c r="V1335" t="s">
        <v>743</v>
      </c>
      <c r="W1335">
        <f>VLOOKUP(Q1335,'PBT Tag Rates'!$A$6:$D$67,4,FALSE)</f>
        <v>0.99705232300000002</v>
      </c>
      <c r="X1335">
        <v>1</v>
      </c>
      <c r="Y1335" s="8">
        <f t="shared" si="156"/>
        <v>1</v>
      </c>
      <c r="Z1335" s="10">
        <f>IFERROR(LOOKUP(H1335,{30,43,48,53,58,63,68,73,78,83,88,93,97},{42,47,52,57,62,67,72,77,82,87,92,99,100}),999)</f>
        <v>82</v>
      </c>
      <c r="AA1335" s="9">
        <f t="shared" si="157"/>
        <v>5.5555555555555554</v>
      </c>
      <c r="AB1335" s="9">
        <f>IFERROR(IF(I1335="AI",AA1335-VLOOKUP(Q1335,'PBT Tag Rates'!$A$6:$L$53,11,FALSE),AA1335-VLOOKUP(Q1335,'PBT Tag Rates'!$A$6:$L$53,12,FALSE)),0)</f>
        <v>5.5585119470427449</v>
      </c>
      <c r="AC1335" s="9">
        <f t="shared" si="158"/>
        <v>16.705340194731683</v>
      </c>
      <c r="AD1335" s="12" t="s">
        <v>1969</v>
      </c>
      <c r="AE1335" s="8"/>
    </row>
    <row r="1336" spans="1:31" x14ac:dyDescent="0.25">
      <c r="A1336" t="s">
        <v>2078</v>
      </c>
      <c r="B1336" t="s">
        <v>4307</v>
      </c>
      <c r="C1336" t="s">
        <v>4308</v>
      </c>
      <c r="D1336" s="1">
        <v>45546</v>
      </c>
      <c r="E1336">
        <f t="shared" si="153"/>
        <v>18</v>
      </c>
      <c r="F1336" t="s">
        <v>6</v>
      </c>
      <c r="G1336">
        <v>630</v>
      </c>
      <c r="H1336">
        <f t="shared" si="159"/>
        <v>63</v>
      </c>
      <c r="I1336" t="s">
        <v>7</v>
      </c>
      <c r="J1336" t="s">
        <v>8</v>
      </c>
      <c r="K1336" t="s">
        <v>8</v>
      </c>
      <c r="L1336" t="s">
        <v>8</v>
      </c>
      <c r="M1336" t="s">
        <v>6</v>
      </c>
      <c r="N1336" t="str">
        <f t="shared" si="154"/>
        <v>M</v>
      </c>
      <c r="O1336" t="s">
        <v>1754</v>
      </c>
      <c r="P1336" t="s">
        <v>7408</v>
      </c>
      <c r="Q1336" t="s">
        <v>940</v>
      </c>
      <c r="R1336">
        <v>3</v>
      </c>
      <c r="S1336">
        <f t="shared" si="155"/>
        <v>2021</v>
      </c>
      <c r="T1336" t="s">
        <v>12</v>
      </c>
      <c r="U1336">
        <v>1</v>
      </c>
      <c r="V1336" t="s">
        <v>889</v>
      </c>
      <c r="W1336">
        <f>VLOOKUP(Q1336,'PBT Tag Rates'!$A$6:$D$67,4,FALSE)</f>
        <v>0.98140000000000005</v>
      </c>
      <c r="X1336">
        <v>1</v>
      </c>
      <c r="Y1336" s="8">
        <f t="shared" si="156"/>
        <v>1</v>
      </c>
      <c r="Z1336" s="10">
        <f>IFERROR(LOOKUP(H1336,{30,43,48,53,58,63,68,73,78,83,88,93,97},{42,47,52,57,62,67,72,77,82,87,92,99,100}),999)</f>
        <v>67</v>
      </c>
      <c r="AA1336" s="9">
        <f t="shared" si="157"/>
        <v>5.5555555555555554</v>
      </c>
      <c r="AB1336" s="9">
        <f>IFERROR(IF(I1336="AI",AA1336-VLOOKUP(Q1336,'PBT Tag Rates'!$A$6:$L$53,11,FALSE),AA1336-VLOOKUP(Q1336,'PBT Tag Rates'!$A$6:$L$53,12,FALSE)),0)</f>
        <v>5.5745080723682721</v>
      </c>
      <c r="AC1336" s="9">
        <f t="shared" si="158"/>
        <v>16.753414340817248</v>
      </c>
      <c r="AD1336" s="12" t="s">
        <v>1969</v>
      </c>
      <c r="AE1336" s="8"/>
    </row>
    <row r="1337" spans="1:31" x14ac:dyDescent="0.25">
      <c r="A1337" t="s">
        <v>2078</v>
      </c>
      <c r="B1337" t="s">
        <v>4309</v>
      </c>
      <c r="C1337" t="s">
        <v>4310</v>
      </c>
      <c r="D1337" s="1">
        <v>45546</v>
      </c>
      <c r="E1337">
        <f t="shared" si="153"/>
        <v>18</v>
      </c>
      <c r="F1337" t="s">
        <v>6</v>
      </c>
      <c r="G1337">
        <v>770</v>
      </c>
      <c r="H1337">
        <f t="shared" si="159"/>
        <v>77</v>
      </c>
      <c r="I1337" t="s">
        <v>7</v>
      </c>
      <c r="J1337" t="s">
        <v>8</v>
      </c>
      <c r="K1337" t="s">
        <v>7086</v>
      </c>
      <c r="L1337" t="s">
        <v>8</v>
      </c>
      <c r="M1337" t="s">
        <v>14</v>
      </c>
      <c r="N1337" t="str">
        <f t="shared" si="154"/>
        <v>F</v>
      </c>
      <c r="O1337" t="s">
        <v>8168</v>
      </c>
      <c r="P1337" t="s">
        <v>8169</v>
      </c>
      <c r="Q1337" t="s">
        <v>476</v>
      </c>
      <c r="R1337">
        <v>4</v>
      </c>
      <c r="S1337">
        <f t="shared" si="155"/>
        <v>2020</v>
      </c>
      <c r="T1337" t="s">
        <v>12</v>
      </c>
      <c r="U1337">
        <v>1</v>
      </c>
      <c r="V1337" t="s">
        <v>658</v>
      </c>
      <c r="W1337">
        <f>VLOOKUP(Q1337,'PBT Tag Rates'!$A$6:$D$67,4,FALSE)</f>
        <v>0.98845608500000004</v>
      </c>
      <c r="X1337">
        <v>1</v>
      </c>
      <c r="Y1337" s="8">
        <f t="shared" si="156"/>
        <v>1</v>
      </c>
      <c r="Z1337" s="10">
        <f>IFERROR(LOOKUP(H1337,{30,43,48,53,58,63,68,73,78,83,88,93,97},{42,47,52,57,62,67,72,77,82,87,92,99,100}),999)</f>
        <v>77</v>
      </c>
      <c r="AA1337" s="9">
        <f t="shared" si="157"/>
        <v>5.5555555555555554</v>
      </c>
      <c r="AB1337" s="9">
        <f>IFERROR(IF(I1337="AI",AA1337-VLOOKUP(Q1337,'PBT Tag Rates'!$A$6:$L$53,11,FALSE),AA1337-VLOOKUP(Q1337,'PBT Tag Rates'!$A$6:$L$53,12,FALSE)),0)</f>
        <v>5.5672342888601314</v>
      </c>
      <c r="AC1337" s="9">
        <f t="shared" si="158"/>
        <v>16.731553988772674</v>
      </c>
      <c r="AD1337" s="12" t="s">
        <v>1969</v>
      </c>
      <c r="AE1337" s="8"/>
    </row>
    <row r="1338" spans="1:31" x14ac:dyDescent="0.25">
      <c r="A1338" t="s">
        <v>2078</v>
      </c>
      <c r="B1338" t="s">
        <v>4311</v>
      </c>
      <c r="C1338" t="s">
        <v>4312</v>
      </c>
      <c r="D1338" s="1">
        <v>45546</v>
      </c>
      <c r="E1338">
        <f t="shared" si="153"/>
        <v>18</v>
      </c>
      <c r="F1338" t="s">
        <v>6</v>
      </c>
      <c r="G1338">
        <v>770</v>
      </c>
      <c r="H1338">
        <f t="shared" si="159"/>
        <v>77</v>
      </c>
      <c r="I1338" t="s">
        <v>7</v>
      </c>
      <c r="J1338" t="s">
        <v>8</v>
      </c>
      <c r="K1338" t="s">
        <v>7087</v>
      </c>
      <c r="L1338" t="s">
        <v>8</v>
      </c>
      <c r="M1338" t="s">
        <v>6</v>
      </c>
      <c r="N1338" t="str">
        <f t="shared" si="154"/>
        <v>M</v>
      </c>
      <c r="O1338" t="s">
        <v>8</v>
      </c>
      <c r="P1338" t="s">
        <v>8</v>
      </c>
      <c r="Q1338" t="s">
        <v>11</v>
      </c>
      <c r="R1338" t="s">
        <v>8</v>
      </c>
      <c r="S1338" t="str">
        <f t="shared" si="155"/>
        <v>U</v>
      </c>
      <c r="T1338" t="s">
        <v>12</v>
      </c>
      <c r="U1338">
        <v>1</v>
      </c>
      <c r="V1338" t="s">
        <v>8</v>
      </c>
      <c r="W1338">
        <f>VLOOKUP(Q1338,'PBT Tag Rates'!$A$6:$D$67,4,FALSE)</f>
        <v>1</v>
      </c>
      <c r="X1338">
        <v>1</v>
      </c>
      <c r="Y1338" s="8">
        <f t="shared" si="156"/>
        <v>1.0058139534883721</v>
      </c>
      <c r="Z1338" s="10">
        <f>IFERROR(LOOKUP(H1338,{30,43,48,53,58,63,68,73,78,83,88,93,97},{42,47,52,57,62,67,72,77,82,87,92,99,100}),999)</f>
        <v>77</v>
      </c>
      <c r="AA1338" s="9">
        <f t="shared" si="157"/>
        <v>5.5878552971576232</v>
      </c>
      <c r="AB1338" s="9">
        <f>IFERROR(IF(I1338="AI",AA1338-VLOOKUP(Q1338,'PBT Tag Rates'!$A$6:$L$53,11,FALSE),AA1338-VLOOKUP(Q1338,'PBT Tag Rates'!$A$6:$L$53,12,FALSE)),0)</f>
        <v>5.5465521706552483</v>
      </c>
      <c r="AC1338" s="9">
        <f t="shared" si="158"/>
        <v>16.669396738081858</v>
      </c>
      <c r="AD1338" s="12" t="s">
        <v>1969</v>
      </c>
      <c r="AE1338" s="8"/>
    </row>
    <row r="1339" spans="1:31" x14ac:dyDescent="0.25">
      <c r="A1339" t="s">
        <v>2078</v>
      </c>
      <c r="B1339" t="s">
        <v>4313</v>
      </c>
      <c r="C1339" t="s">
        <v>4314</v>
      </c>
      <c r="D1339" s="1">
        <v>45546</v>
      </c>
      <c r="E1339">
        <f t="shared" si="153"/>
        <v>18</v>
      </c>
      <c r="F1339" t="s">
        <v>6</v>
      </c>
      <c r="G1339">
        <v>870</v>
      </c>
      <c r="H1339">
        <f t="shared" si="159"/>
        <v>87</v>
      </c>
      <c r="I1339" t="s">
        <v>7</v>
      </c>
      <c r="J1339" t="s">
        <v>8</v>
      </c>
      <c r="K1339" t="s">
        <v>7088</v>
      </c>
      <c r="L1339" t="s">
        <v>8</v>
      </c>
      <c r="M1339" t="s">
        <v>6</v>
      </c>
      <c r="N1339" t="str">
        <f t="shared" si="154"/>
        <v>M</v>
      </c>
      <c r="O1339" t="s">
        <v>1060</v>
      </c>
      <c r="P1339" t="s">
        <v>1061</v>
      </c>
      <c r="Q1339" t="s">
        <v>178</v>
      </c>
      <c r="R1339">
        <v>5</v>
      </c>
      <c r="S1339">
        <f t="shared" si="155"/>
        <v>2019</v>
      </c>
      <c r="T1339" t="s">
        <v>12</v>
      </c>
      <c r="U1339">
        <v>1</v>
      </c>
      <c r="V1339" t="s">
        <v>741</v>
      </c>
      <c r="W1339">
        <f>VLOOKUP(Q1339,'PBT Tag Rates'!$A$6:$D$67,4,FALSE)</f>
        <v>0.99705232300000002</v>
      </c>
      <c r="X1339">
        <v>1</v>
      </c>
      <c r="Y1339" s="8">
        <f t="shared" si="156"/>
        <v>1</v>
      </c>
      <c r="Z1339" s="10">
        <f>IFERROR(LOOKUP(H1339,{30,43,48,53,58,63,68,73,78,83,88,93,97},{42,47,52,57,62,67,72,77,82,87,92,99,100}),999)</f>
        <v>87</v>
      </c>
      <c r="AA1339" s="9">
        <f t="shared" si="157"/>
        <v>5.5555555555555554</v>
      </c>
      <c r="AB1339" s="9">
        <f>IFERROR(IF(I1339="AI",AA1339-VLOOKUP(Q1339,'PBT Tag Rates'!$A$6:$L$53,11,FALSE),AA1339-VLOOKUP(Q1339,'PBT Tag Rates'!$A$6:$L$53,12,FALSE)),0)</f>
        <v>5.5585119470427449</v>
      </c>
      <c r="AC1339" s="9">
        <f t="shared" si="158"/>
        <v>16.705340194731683</v>
      </c>
      <c r="AD1339" s="12" t="s">
        <v>1969</v>
      </c>
      <c r="AE1339" s="8"/>
    </row>
    <row r="1340" spans="1:31" x14ac:dyDescent="0.25">
      <c r="A1340" t="s">
        <v>2078</v>
      </c>
      <c r="B1340" t="s">
        <v>4315</v>
      </c>
      <c r="C1340" t="s">
        <v>4316</v>
      </c>
      <c r="D1340" s="1">
        <v>45546</v>
      </c>
      <c r="E1340">
        <f t="shared" si="153"/>
        <v>18</v>
      </c>
      <c r="F1340" t="s">
        <v>6</v>
      </c>
      <c r="G1340">
        <v>530</v>
      </c>
      <c r="H1340">
        <f t="shared" si="159"/>
        <v>53</v>
      </c>
      <c r="I1340" t="s">
        <v>9</v>
      </c>
      <c r="J1340">
        <v>1</v>
      </c>
      <c r="K1340" t="s">
        <v>8</v>
      </c>
      <c r="L1340" t="s">
        <v>8</v>
      </c>
      <c r="M1340" t="s">
        <v>6</v>
      </c>
      <c r="N1340" t="str">
        <f t="shared" si="154"/>
        <v>M</v>
      </c>
      <c r="O1340" t="s">
        <v>8170</v>
      </c>
      <c r="P1340" t="s">
        <v>8171</v>
      </c>
      <c r="Q1340" t="s">
        <v>7200</v>
      </c>
      <c r="R1340">
        <v>2</v>
      </c>
      <c r="S1340">
        <f t="shared" si="155"/>
        <v>2022</v>
      </c>
      <c r="T1340" t="s">
        <v>12</v>
      </c>
      <c r="U1340">
        <v>1</v>
      </c>
      <c r="V1340" t="s">
        <v>919</v>
      </c>
      <c r="W1340">
        <f>VLOOKUP(Q1340,'PBT Tag Rates'!$A$6:$D$67,4,FALSE)</f>
        <v>0.98</v>
      </c>
      <c r="X1340">
        <v>1</v>
      </c>
      <c r="Y1340" s="8">
        <f t="shared" si="156"/>
        <v>1.03125</v>
      </c>
      <c r="Z1340" s="10">
        <f>IFERROR(LOOKUP(H1340,{30,43,48,53,58,63,68,73,78,83,88,93,97},{42,47,52,57,62,67,72,77,82,87,92,99,100}),999)</f>
        <v>57</v>
      </c>
      <c r="AA1340" s="9">
        <f t="shared" si="157"/>
        <v>5.729166666666667</v>
      </c>
      <c r="AB1340" s="9">
        <f>IFERROR(IF(I1340="AI",AA1340-VLOOKUP(Q1340,'PBT Tag Rates'!$A$6:$L$53,11,FALSE),AA1340-VLOOKUP(Q1340,'PBT Tag Rates'!$A$6:$L$53,12,FALSE)),0)</f>
        <v>5.7495748299319729</v>
      </c>
      <c r="AC1340" s="9">
        <f t="shared" si="158"/>
        <v>17.279553309259363</v>
      </c>
      <c r="AD1340" s="12" t="s">
        <v>1969</v>
      </c>
      <c r="AE1340" s="8"/>
    </row>
    <row r="1341" spans="1:31" x14ac:dyDescent="0.25">
      <c r="A1341" t="s">
        <v>2078</v>
      </c>
      <c r="B1341" t="s">
        <v>4317</v>
      </c>
      <c r="C1341" t="s">
        <v>4318</v>
      </c>
      <c r="D1341" s="1">
        <v>45546</v>
      </c>
      <c r="E1341">
        <f t="shared" si="153"/>
        <v>18</v>
      </c>
      <c r="F1341" t="s">
        <v>14</v>
      </c>
      <c r="G1341">
        <v>760</v>
      </c>
      <c r="H1341">
        <f t="shared" si="159"/>
        <v>76</v>
      </c>
      <c r="I1341" t="s">
        <v>7</v>
      </c>
      <c r="J1341" t="s">
        <v>8</v>
      </c>
      <c r="K1341" t="s">
        <v>8</v>
      </c>
      <c r="L1341" t="s">
        <v>8</v>
      </c>
      <c r="M1341" t="s">
        <v>14</v>
      </c>
      <c r="N1341" t="str">
        <f t="shared" si="154"/>
        <v>F</v>
      </c>
      <c r="O1341" t="s">
        <v>1957</v>
      </c>
      <c r="P1341" t="s">
        <v>1958</v>
      </c>
      <c r="Q1341" t="s">
        <v>295</v>
      </c>
      <c r="R1341">
        <v>4</v>
      </c>
      <c r="S1341">
        <f t="shared" si="155"/>
        <v>2020</v>
      </c>
      <c r="T1341" t="s">
        <v>12</v>
      </c>
      <c r="U1341">
        <v>0.999999999999999</v>
      </c>
      <c r="V1341" t="s">
        <v>893</v>
      </c>
      <c r="W1341">
        <f>VLOOKUP(Q1341,'PBT Tag Rates'!$A$6:$D$67,4,FALSE)</f>
        <v>0.98961045999999997</v>
      </c>
      <c r="X1341">
        <v>1</v>
      </c>
      <c r="Y1341" s="8">
        <f t="shared" si="156"/>
        <v>1</v>
      </c>
      <c r="Z1341" s="10">
        <f>IFERROR(LOOKUP(H1341,{30,43,48,53,58,63,68,73,78,83,88,93,97},{42,47,52,57,62,67,72,77,82,87,92,99,100}),999)</f>
        <v>77</v>
      </c>
      <c r="AA1341" s="9">
        <f t="shared" si="157"/>
        <v>5.5555555555555554</v>
      </c>
      <c r="AB1341" s="9">
        <f>IFERROR(IF(I1341="AI",AA1341-VLOOKUP(Q1341,'PBT Tag Rates'!$A$6:$L$53,11,FALSE),AA1341-VLOOKUP(Q1341,'PBT Tag Rates'!$A$6:$L$53,12,FALSE)),0)</f>
        <v>5.5660541713442369</v>
      </c>
      <c r="AC1341" s="9">
        <f t="shared" si="158"/>
        <v>16.728007308517132</v>
      </c>
      <c r="AD1341" s="12" t="s">
        <v>1969</v>
      </c>
      <c r="AE1341" s="8"/>
    </row>
    <row r="1342" spans="1:31" x14ac:dyDescent="0.25">
      <c r="A1342" t="s">
        <v>2078</v>
      </c>
      <c r="B1342" t="s">
        <v>4319</v>
      </c>
      <c r="C1342" t="s">
        <v>4320</v>
      </c>
      <c r="D1342" s="1">
        <v>45546</v>
      </c>
      <c r="E1342">
        <f t="shared" si="153"/>
        <v>18</v>
      </c>
      <c r="F1342" t="s">
        <v>14</v>
      </c>
      <c r="G1342">
        <v>780</v>
      </c>
      <c r="H1342">
        <f t="shared" si="159"/>
        <v>78</v>
      </c>
      <c r="I1342" t="s">
        <v>7</v>
      </c>
      <c r="J1342" t="s">
        <v>8</v>
      </c>
      <c r="K1342" t="s">
        <v>8</v>
      </c>
      <c r="L1342" t="s">
        <v>8</v>
      </c>
      <c r="M1342" t="s">
        <v>14</v>
      </c>
      <c r="N1342" t="str">
        <f t="shared" si="154"/>
        <v>F</v>
      </c>
      <c r="O1342" t="s">
        <v>7343</v>
      </c>
      <c r="P1342" t="s">
        <v>7344</v>
      </c>
      <c r="Q1342" t="s">
        <v>295</v>
      </c>
      <c r="R1342">
        <v>4</v>
      </c>
      <c r="S1342">
        <f t="shared" si="155"/>
        <v>2020</v>
      </c>
      <c r="T1342" t="s">
        <v>12</v>
      </c>
      <c r="U1342">
        <v>1</v>
      </c>
      <c r="V1342" t="s">
        <v>893</v>
      </c>
      <c r="W1342">
        <f>VLOOKUP(Q1342,'PBT Tag Rates'!$A$6:$D$67,4,FALSE)</f>
        <v>0.98961045999999997</v>
      </c>
      <c r="X1342">
        <v>1</v>
      </c>
      <c r="Y1342" s="8">
        <f t="shared" si="156"/>
        <v>1</v>
      </c>
      <c r="Z1342" s="10">
        <f>IFERROR(LOOKUP(H1342,{30,43,48,53,58,63,68,73,78,83,88,93,97},{42,47,52,57,62,67,72,77,82,87,92,99,100}),999)</f>
        <v>82</v>
      </c>
      <c r="AA1342" s="9">
        <f t="shared" si="157"/>
        <v>5.5555555555555554</v>
      </c>
      <c r="AB1342" s="9">
        <f>IFERROR(IF(I1342="AI",AA1342-VLOOKUP(Q1342,'PBT Tag Rates'!$A$6:$L$53,11,FALSE),AA1342-VLOOKUP(Q1342,'PBT Tag Rates'!$A$6:$L$53,12,FALSE)),0)</f>
        <v>5.5660541713442369</v>
      </c>
      <c r="AC1342" s="9">
        <f t="shared" si="158"/>
        <v>16.728007308517132</v>
      </c>
      <c r="AD1342" s="12" t="s">
        <v>1969</v>
      </c>
      <c r="AE1342" s="8"/>
    </row>
    <row r="1343" spans="1:31" x14ac:dyDescent="0.25">
      <c r="A1343" t="s">
        <v>2078</v>
      </c>
      <c r="B1343" t="s">
        <v>4321</v>
      </c>
      <c r="C1343" t="s">
        <v>4322</v>
      </c>
      <c r="D1343" s="1">
        <v>45546</v>
      </c>
      <c r="E1343">
        <f t="shared" si="153"/>
        <v>18</v>
      </c>
      <c r="F1343" t="s">
        <v>14</v>
      </c>
      <c r="G1343">
        <v>770</v>
      </c>
      <c r="H1343">
        <f t="shared" si="159"/>
        <v>77</v>
      </c>
      <c r="I1343" t="s">
        <v>7</v>
      </c>
      <c r="J1343" t="s">
        <v>8</v>
      </c>
      <c r="K1343" t="s">
        <v>8</v>
      </c>
      <c r="L1343" t="s">
        <v>8</v>
      </c>
      <c r="M1343" t="s">
        <v>14</v>
      </c>
      <c r="N1343" t="str">
        <f t="shared" si="154"/>
        <v>F</v>
      </c>
      <c r="O1343" t="s">
        <v>1506</v>
      </c>
      <c r="P1343" t="s">
        <v>1507</v>
      </c>
      <c r="Q1343" t="s">
        <v>295</v>
      </c>
      <c r="R1343">
        <v>4</v>
      </c>
      <c r="S1343">
        <f t="shared" si="155"/>
        <v>2020</v>
      </c>
      <c r="T1343" t="s">
        <v>12</v>
      </c>
      <c r="U1343">
        <v>1</v>
      </c>
      <c r="V1343" t="s">
        <v>893</v>
      </c>
      <c r="W1343">
        <f>VLOOKUP(Q1343,'PBT Tag Rates'!$A$6:$D$67,4,FALSE)</f>
        <v>0.98961045999999997</v>
      </c>
      <c r="X1343">
        <v>1</v>
      </c>
      <c r="Y1343" s="8">
        <f t="shared" si="156"/>
        <v>1</v>
      </c>
      <c r="Z1343" s="10">
        <f>IFERROR(LOOKUP(H1343,{30,43,48,53,58,63,68,73,78,83,88,93,97},{42,47,52,57,62,67,72,77,82,87,92,99,100}),999)</f>
        <v>77</v>
      </c>
      <c r="AA1343" s="9">
        <f t="shared" si="157"/>
        <v>5.5555555555555554</v>
      </c>
      <c r="AB1343" s="9">
        <f>IFERROR(IF(I1343="AI",AA1343-VLOOKUP(Q1343,'PBT Tag Rates'!$A$6:$L$53,11,FALSE),AA1343-VLOOKUP(Q1343,'PBT Tag Rates'!$A$6:$L$53,12,FALSE)),0)</f>
        <v>5.5660541713442369</v>
      </c>
      <c r="AC1343" s="9">
        <f t="shared" si="158"/>
        <v>16.728007308517132</v>
      </c>
      <c r="AD1343" s="12" t="s">
        <v>1969</v>
      </c>
      <c r="AE1343" s="8"/>
    </row>
    <row r="1344" spans="1:31" x14ac:dyDescent="0.25">
      <c r="A1344" t="s">
        <v>2078</v>
      </c>
      <c r="B1344" t="s">
        <v>4323</v>
      </c>
      <c r="C1344" t="s">
        <v>4324</v>
      </c>
      <c r="D1344" s="1">
        <v>45546</v>
      </c>
      <c r="E1344">
        <f t="shared" si="153"/>
        <v>18</v>
      </c>
      <c r="F1344" t="s">
        <v>6</v>
      </c>
      <c r="G1344">
        <v>610</v>
      </c>
      <c r="H1344">
        <f t="shared" si="159"/>
        <v>61</v>
      </c>
      <c r="I1344" t="s">
        <v>7</v>
      </c>
      <c r="J1344" t="s">
        <v>8</v>
      </c>
      <c r="K1344" t="s">
        <v>8</v>
      </c>
      <c r="L1344" t="s">
        <v>8</v>
      </c>
      <c r="M1344" t="s">
        <v>6</v>
      </c>
      <c r="N1344" t="str">
        <f t="shared" si="154"/>
        <v>M</v>
      </c>
      <c r="O1344" t="s">
        <v>1294</v>
      </c>
      <c r="P1344" t="s">
        <v>1295</v>
      </c>
      <c r="Q1344" t="s">
        <v>940</v>
      </c>
      <c r="R1344">
        <v>3</v>
      </c>
      <c r="S1344">
        <f t="shared" si="155"/>
        <v>2021</v>
      </c>
      <c r="T1344" t="s">
        <v>12</v>
      </c>
      <c r="U1344">
        <v>0.999999999999995</v>
      </c>
      <c r="V1344" t="s">
        <v>886</v>
      </c>
      <c r="W1344">
        <f>VLOOKUP(Q1344,'PBT Tag Rates'!$A$6:$D$67,4,FALSE)</f>
        <v>0.98140000000000005</v>
      </c>
      <c r="X1344">
        <v>1</v>
      </c>
      <c r="Y1344" s="8">
        <f t="shared" si="156"/>
        <v>1.0138888888888888</v>
      </c>
      <c r="Z1344" s="10">
        <f>IFERROR(LOOKUP(H1344,{30,43,48,53,58,63,68,73,78,83,88,93,97},{42,47,52,57,62,67,72,77,82,87,92,99,100}),999)</f>
        <v>62</v>
      </c>
      <c r="AA1344" s="9">
        <f t="shared" si="157"/>
        <v>5.632716049382716</v>
      </c>
      <c r="AB1344" s="9">
        <f>IFERROR(IF(I1344="AI",AA1344-VLOOKUP(Q1344,'PBT Tag Rates'!$A$6:$L$53,11,FALSE),AA1344-VLOOKUP(Q1344,'PBT Tag Rates'!$A$6:$L$53,12,FALSE)),0)</f>
        <v>5.6516685661954327</v>
      </c>
      <c r="AC1344" s="9">
        <f t="shared" si="158"/>
        <v>16.98530955148815</v>
      </c>
      <c r="AD1344" s="12" t="s">
        <v>1969</v>
      </c>
      <c r="AE1344" s="8"/>
    </row>
    <row r="1345" spans="1:31" x14ac:dyDescent="0.25">
      <c r="A1345" t="s">
        <v>2078</v>
      </c>
      <c r="B1345" t="s">
        <v>4325</v>
      </c>
      <c r="C1345" t="s">
        <v>20</v>
      </c>
      <c r="D1345" s="1">
        <v>45546</v>
      </c>
      <c r="E1345">
        <f t="shared" si="153"/>
        <v>18</v>
      </c>
      <c r="F1345" t="s">
        <v>14</v>
      </c>
      <c r="G1345">
        <v>730</v>
      </c>
      <c r="H1345">
        <f t="shared" si="159"/>
        <v>73</v>
      </c>
      <c r="I1345" t="s">
        <v>7</v>
      </c>
      <c r="J1345" t="s">
        <v>8</v>
      </c>
      <c r="K1345" t="s">
        <v>8</v>
      </c>
      <c r="L1345" t="s">
        <v>8</v>
      </c>
      <c r="M1345" t="s">
        <v>14</v>
      </c>
      <c r="N1345" t="str">
        <f t="shared" si="154"/>
        <v>F</v>
      </c>
      <c r="O1345" t="s">
        <v>1714</v>
      </c>
      <c r="P1345" t="s">
        <v>8172</v>
      </c>
      <c r="Q1345" t="s">
        <v>295</v>
      </c>
      <c r="R1345">
        <v>4</v>
      </c>
      <c r="S1345">
        <f t="shared" si="155"/>
        <v>2020</v>
      </c>
      <c r="T1345" t="s">
        <v>12</v>
      </c>
      <c r="U1345">
        <v>0.999999999999994</v>
      </c>
      <c r="V1345" t="s">
        <v>893</v>
      </c>
      <c r="W1345">
        <f>VLOOKUP(Q1345,'PBT Tag Rates'!$A$6:$D$67,4,FALSE)</f>
        <v>0.98961045999999997</v>
      </c>
      <c r="X1345">
        <v>1</v>
      </c>
      <c r="Y1345" s="8">
        <f t="shared" si="156"/>
        <v>1</v>
      </c>
      <c r="Z1345" s="10">
        <f>IFERROR(LOOKUP(H1345,{30,43,48,53,58,63,68,73,78,83,88,93,97},{42,47,52,57,62,67,72,77,82,87,92,99,100}),999)</f>
        <v>77</v>
      </c>
      <c r="AA1345" s="9">
        <f t="shared" si="157"/>
        <v>5.5555555555555554</v>
      </c>
      <c r="AB1345" s="9">
        <f>IFERROR(IF(I1345="AI",AA1345-VLOOKUP(Q1345,'PBT Tag Rates'!$A$6:$L$53,11,FALSE),AA1345-VLOOKUP(Q1345,'PBT Tag Rates'!$A$6:$L$53,12,FALSE)),0)</f>
        <v>5.5660541713442369</v>
      </c>
      <c r="AC1345" s="9">
        <f t="shared" si="158"/>
        <v>16.728007308517132</v>
      </c>
      <c r="AD1345" s="12" t="s">
        <v>1969</v>
      </c>
      <c r="AE1345" s="8"/>
    </row>
    <row r="1346" spans="1:31" x14ac:dyDescent="0.25">
      <c r="A1346" t="s">
        <v>2078</v>
      </c>
      <c r="B1346" t="s">
        <v>4326</v>
      </c>
      <c r="C1346" t="s">
        <v>4327</v>
      </c>
      <c r="D1346" s="1">
        <v>45546</v>
      </c>
      <c r="E1346">
        <f t="shared" si="153"/>
        <v>18</v>
      </c>
      <c r="F1346" t="s">
        <v>6</v>
      </c>
      <c r="G1346">
        <v>550</v>
      </c>
      <c r="H1346">
        <f t="shared" si="159"/>
        <v>55</v>
      </c>
      <c r="I1346" t="s">
        <v>7</v>
      </c>
      <c r="J1346" t="s">
        <v>8</v>
      </c>
      <c r="K1346" t="s">
        <v>8</v>
      </c>
      <c r="L1346" t="s">
        <v>8</v>
      </c>
      <c r="M1346" t="s">
        <v>6</v>
      </c>
      <c r="N1346" t="str">
        <f t="shared" si="154"/>
        <v>M</v>
      </c>
      <c r="O1346" t="s">
        <v>8</v>
      </c>
      <c r="P1346" t="s">
        <v>8</v>
      </c>
      <c r="Q1346" t="s">
        <v>11</v>
      </c>
      <c r="R1346" t="s">
        <v>8</v>
      </c>
      <c r="S1346" t="str">
        <f t="shared" si="155"/>
        <v>U</v>
      </c>
      <c r="T1346" t="s">
        <v>12</v>
      </c>
      <c r="U1346">
        <v>1</v>
      </c>
      <c r="V1346" t="s">
        <v>8</v>
      </c>
      <c r="W1346">
        <f>VLOOKUP(Q1346,'PBT Tag Rates'!$A$6:$D$67,4,FALSE)</f>
        <v>1</v>
      </c>
      <c r="X1346">
        <v>1</v>
      </c>
      <c r="Y1346" s="8">
        <f t="shared" si="156"/>
        <v>1.03125</v>
      </c>
      <c r="Z1346" s="10">
        <f>IFERROR(LOOKUP(H1346,{30,43,48,53,58,63,68,73,78,83,88,93,97},{42,47,52,57,62,67,72,77,82,87,92,99,100}),999)</f>
        <v>57</v>
      </c>
      <c r="AA1346" s="9">
        <f t="shared" si="157"/>
        <v>5.729166666666667</v>
      </c>
      <c r="AB1346" s="9">
        <f>IFERROR(IF(I1346="AI",AA1346-VLOOKUP(Q1346,'PBT Tag Rates'!$A$6:$L$53,11,FALSE),AA1346-VLOOKUP(Q1346,'PBT Tag Rates'!$A$6:$L$53,12,FALSE)),0)</f>
        <v>5.6878635401642921</v>
      </c>
      <c r="AC1346" s="9">
        <f t="shared" si="158"/>
        <v>17.094088548322176</v>
      </c>
      <c r="AD1346" s="12" t="s">
        <v>1969</v>
      </c>
      <c r="AE1346" s="8"/>
    </row>
    <row r="1347" spans="1:31" x14ac:dyDescent="0.25">
      <c r="A1347" t="s">
        <v>2078</v>
      </c>
      <c r="B1347" t="s">
        <v>4328</v>
      </c>
      <c r="C1347" t="s">
        <v>4329</v>
      </c>
      <c r="D1347" s="1">
        <v>45546</v>
      </c>
      <c r="E1347">
        <f t="shared" si="153"/>
        <v>18</v>
      </c>
      <c r="F1347" t="s">
        <v>14</v>
      </c>
      <c r="G1347">
        <v>800</v>
      </c>
      <c r="H1347">
        <f t="shared" si="159"/>
        <v>80</v>
      </c>
      <c r="I1347" t="s">
        <v>7</v>
      </c>
      <c r="J1347" t="s">
        <v>8</v>
      </c>
      <c r="K1347" t="s">
        <v>8</v>
      </c>
      <c r="L1347" t="s">
        <v>8</v>
      </c>
      <c r="M1347" t="s">
        <v>14</v>
      </c>
      <c r="N1347" t="str">
        <f t="shared" si="154"/>
        <v>F</v>
      </c>
      <c r="O1347" t="s">
        <v>1531</v>
      </c>
      <c r="P1347" t="s">
        <v>8173</v>
      </c>
      <c r="Q1347" t="s">
        <v>295</v>
      </c>
      <c r="R1347">
        <v>4</v>
      </c>
      <c r="S1347">
        <f t="shared" si="155"/>
        <v>2020</v>
      </c>
      <c r="T1347" t="s">
        <v>12</v>
      </c>
      <c r="U1347">
        <v>0.999999999999999</v>
      </c>
      <c r="V1347" t="s">
        <v>886</v>
      </c>
      <c r="W1347">
        <f>VLOOKUP(Q1347,'PBT Tag Rates'!$A$6:$D$67,4,FALSE)</f>
        <v>0.98961045999999997</v>
      </c>
      <c r="X1347">
        <v>1</v>
      </c>
      <c r="Y1347" s="8">
        <f t="shared" si="156"/>
        <v>1</v>
      </c>
      <c r="Z1347" s="10">
        <f>IFERROR(LOOKUP(H1347,{30,43,48,53,58,63,68,73,78,83,88,93,97},{42,47,52,57,62,67,72,77,82,87,92,99,100}),999)</f>
        <v>82</v>
      </c>
      <c r="AA1347" s="9">
        <f t="shared" si="157"/>
        <v>5.5555555555555554</v>
      </c>
      <c r="AB1347" s="9">
        <f>IFERROR(IF(I1347="AI",AA1347-VLOOKUP(Q1347,'PBT Tag Rates'!$A$6:$L$53,11,FALSE),AA1347-VLOOKUP(Q1347,'PBT Tag Rates'!$A$6:$L$53,12,FALSE)),0)</f>
        <v>5.5660541713442369</v>
      </c>
      <c r="AC1347" s="9">
        <f t="shared" si="158"/>
        <v>16.728007308517132</v>
      </c>
      <c r="AD1347" s="12" t="s">
        <v>1969</v>
      </c>
      <c r="AE1347" s="8"/>
    </row>
    <row r="1348" spans="1:31" x14ac:dyDescent="0.25">
      <c r="A1348" t="s">
        <v>2078</v>
      </c>
      <c r="B1348" t="s">
        <v>4330</v>
      </c>
      <c r="C1348" t="s">
        <v>21</v>
      </c>
      <c r="D1348" s="1">
        <v>45546</v>
      </c>
      <c r="E1348">
        <f t="shared" si="153"/>
        <v>18</v>
      </c>
      <c r="F1348" t="s">
        <v>6</v>
      </c>
      <c r="G1348">
        <v>410</v>
      </c>
      <c r="H1348">
        <f t="shared" si="159"/>
        <v>41</v>
      </c>
      <c r="I1348" t="s">
        <v>9</v>
      </c>
      <c r="J1348">
        <v>1</v>
      </c>
      <c r="K1348" t="s">
        <v>8</v>
      </c>
      <c r="L1348" t="s">
        <v>8</v>
      </c>
      <c r="M1348" t="s">
        <v>6</v>
      </c>
      <c r="N1348" t="str">
        <f t="shared" si="154"/>
        <v>M</v>
      </c>
      <c r="O1348" t="s">
        <v>8046</v>
      </c>
      <c r="P1348" t="s">
        <v>8047</v>
      </c>
      <c r="Q1348" t="s">
        <v>7200</v>
      </c>
      <c r="R1348">
        <v>2</v>
      </c>
      <c r="S1348">
        <f t="shared" si="155"/>
        <v>2022</v>
      </c>
      <c r="T1348" t="s">
        <v>12</v>
      </c>
      <c r="U1348">
        <v>1</v>
      </c>
      <c r="V1348" t="s">
        <v>919</v>
      </c>
      <c r="W1348">
        <f>VLOOKUP(Q1348,'PBT Tag Rates'!$A$6:$D$67,4,FALSE)</f>
        <v>0.98</v>
      </c>
      <c r="X1348">
        <v>1</v>
      </c>
      <c r="Y1348" s="8">
        <f t="shared" si="156"/>
        <v>1</v>
      </c>
      <c r="Z1348" s="10">
        <f>IFERROR(LOOKUP(H1348,{30,43,48,53,58,63,68,73,78,83,88,93,97},{42,47,52,57,62,67,72,77,82,87,92,99,100}),999)</f>
        <v>42</v>
      </c>
      <c r="AA1348" s="9">
        <f t="shared" si="157"/>
        <v>5.5555555555555554</v>
      </c>
      <c r="AB1348" s="9">
        <f>IFERROR(IF(I1348="AI",AA1348-VLOOKUP(Q1348,'PBT Tag Rates'!$A$6:$L$53,11,FALSE),AA1348-VLOOKUP(Q1348,'PBT Tag Rates'!$A$6:$L$53,12,FALSE)),0)</f>
        <v>5.5759637188208613</v>
      </c>
      <c r="AC1348" s="9">
        <f t="shared" si="158"/>
        <v>16.757789085249826</v>
      </c>
      <c r="AD1348" s="12" t="s">
        <v>1969</v>
      </c>
      <c r="AE1348" s="8"/>
    </row>
    <row r="1349" spans="1:31" x14ac:dyDescent="0.25">
      <c r="A1349" t="s">
        <v>2078</v>
      </c>
      <c r="B1349" t="s">
        <v>4331</v>
      </c>
      <c r="C1349" t="s">
        <v>4332</v>
      </c>
      <c r="D1349" s="1">
        <v>45546</v>
      </c>
      <c r="E1349">
        <f t="shared" si="153"/>
        <v>18</v>
      </c>
      <c r="F1349" t="s">
        <v>14</v>
      </c>
      <c r="G1349">
        <v>680</v>
      </c>
      <c r="H1349">
        <f t="shared" si="159"/>
        <v>68</v>
      </c>
      <c r="I1349" t="s">
        <v>9</v>
      </c>
      <c r="J1349">
        <v>1</v>
      </c>
      <c r="K1349" t="s">
        <v>8</v>
      </c>
      <c r="L1349" t="s">
        <v>8</v>
      </c>
      <c r="M1349" t="s">
        <v>6</v>
      </c>
      <c r="N1349" t="str">
        <f t="shared" si="154"/>
        <v>M</v>
      </c>
      <c r="O1349" t="s">
        <v>8174</v>
      </c>
      <c r="P1349" t="s">
        <v>8175</v>
      </c>
      <c r="Q1349" t="s">
        <v>940</v>
      </c>
      <c r="R1349">
        <v>3</v>
      </c>
      <c r="S1349">
        <f t="shared" si="155"/>
        <v>2021</v>
      </c>
      <c r="T1349" t="s">
        <v>12</v>
      </c>
      <c r="U1349">
        <v>1</v>
      </c>
      <c r="V1349" t="s">
        <v>893</v>
      </c>
      <c r="W1349">
        <f>VLOOKUP(Q1349,'PBT Tag Rates'!$A$6:$D$67,4,FALSE)</f>
        <v>0.98140000000000005</v>
      </c>
      <c r="X1349">
        <v>1</v>
      </c>
      <c r="Y1349" s="8">
        <f t="shared" si="156"/>
        <v>1.0057142857142858</v>
      </c>
      <c r="Z1349" s="10">
        <f>IFERROR(LOOKUP(H1349,{30,43,48,53,58,63,68,73,78,83,88,93,97},{42,47,52,57,62,67,72,77,82,87,92,99,100}),999)</f>
        <v>72</v>
      </c>
      <c r="AA1349" s="9">
        <f t="shared" si="157"/>
        <v>5.5873015873015879</v>
      </c>
      <c r="AB1349" s="9">
        <f>IFERROR(IF(I1349="AI",AA1349-VLOOKUP(Q1349,'PBT Tag Rates'!$A$6:$L$53,11,FALSE),AA1349-VLOOKUP(Q1349,'PBT Tag Rates'!$A$6:$L$53,12,FALSE)),0)</f>
        <v>5.6062541041143046</v>
      </c>
      <c r="AC1349" s="9">
        <f t="shared" si="158"/>
        <v>16.848822656064705</v>
      </c>
      <c r="AD1349" s="12" t="s">
        <v>1969</v>
      </c>
      <c r="AE1349" s="8"/>
    </row>
    <row r="1350" spans="1:31" x14ac:dyDescent="0.25">
      <c r="A1350" t="s">
        <v>2078</v>
      </c>
      <c r="B1350" t="s">
        <v>4333</v>
      </c>
      <c r="C1350" t="s">
        <v>4334</v>
      </c>
      <c r="D1350" s="1">
        <v>45546</v>
      </c>
      <c r="E1350">
        <f t="shared" si="153"/>
        <v>18</v>
      </c>
      <c r="F1350" t="s">
        <v>14</v>
      </c>
      <c r="G1350">
        <v>670</v>
      </c>
      <c r="H1350">
        <f t="shared" si="159"/>
        <v>67</v>
      </c>
      <c r="I1350" t="s">
        <v>9</v>
      </c>
      <c r="J1350">
        <v>1</v>
      </c>
      <c r="K1350" t="s">
        <v>8</v>
      </c>
      <c r="L1350" t="s">
        <v>7089</v>
      </c>
      <c r="M1350" t="s">
        <v>14</v>
      </c>
      <c r="N1350" t="str">
        <f t="shared" si="154"/>
        <v>F</v>
      </c>
      <c r="O1350" t="s">
        <v>592</v>
      </c>
      <c r="P1350" t="s">
        <v>7454</v>
      </c>
      <c r="Q1350" t="s">
        <v>295</v>
      </c>
      <c r="R1350">
        <v>4</v>
      </c>
      <c r="S1350">
        <f t="shared" si="155"/>
        <v>2020</v>
      </c>
      <c r="T1350" t="s">
        <v>12</v>
      </c>
      <c r="U1350">
        <v>1</v>
      </c>
      <c r="V1350" t="s">
        <v>949</v>
      </c>
      <c r="W1350">
        <f>VLOOKUP(Q1350,'PBT Tag Rates'!$A$6:$D$67,4,FALSE)</f>
        <v>0.98961045999999997</v>
      </c>
      <c r="X1350">
        <v>1</v>
      </c>
      <c r="Y1350" s="8">
        <f t="shared" si="156"/>
        <v>1</v>
      </c>
      <c r="Z1350" s="10">
        <f>IFERROR(LOOKUP(H1350,{30,43,48,53,58,63,68,73,78,83,88,93,97},{42,47,52,57,62,67,72,77,82,87,92,99,100}),999)</f>
        <v>67</v>
      </c>
      <c r="AA1350" s="9">
        <f t="shared" si="157"/>
        <v>5.5555555555555554</v>
      </c>
      <c r="AB1350" s="9">
        <f>IFERROR(IF(I1350="AI",AA1350-VLOOKUP(Q1350,'PBT Tag Rates'!$A$6:$L$53,11,FALSE),AA1350-VLOOKUP(Q1350,'PBT Tag Rates'!$A$6:$L$53,12,FALSE)),0)</f>
        <v>5.5660541713442369</v>
      </c>
      <c r="AC1350" s="9">
        <f t="shared" si="158"/>
        <v>16.728007308517132</v>
      </c>
      <c r="AD1350" s="12" t="s">
        <v>676</v>
      </c>
      <c r="AE1350" s="8"/>
    </row>
    <row r="1351" spans="1:31" x14ac:dyDescent="0.25">
      <c r="A1351" t="s">
        <v>2078</v>
      </c>
      <c r="B1351" t="s">
        <v>4335</v>
      </c>
      <c r="C1351" t="s">
        <v>4336</v>
      </c>
      <c r="D1351" s="1">
        <v>45546</v>
      </c>
      <c r="E1351">
        <f t="shared" si="153"/>
        <v>18</v>
      </c>
      <c r="F1351" t="s">
        <v>6</v>
      </c>
      <c r="G1351">
        <v>530</v>
      </c>
      <c r="H1351">
        <f t="shared" si="159"/>
        <v>53</v>
      </c>
      <c r="I1351" t="s">
        <v>7</v>
      </c>
      <c r="J1351" t="s">
        <v>8</v>
      </c>
      <c r="K1351" t="s">
        <v>8</v>
      </c>
      <c r="L1351" t="s">
        <v>8</v>
      </c>
      <c r="M1351" t="s">
        <v>6</v>
      </c>
      <c r="N1351" t="str">
        <f t="shared" si="154"/>
        <v>M</v>
      </c>
      <c r="O1351" t="s">
        <v>8176</v>
      </c>
      <c r="P1351" t="s">
        <v>8177</v>
      </c>
      <c r="Q1351" t="s">
        <v>7200</v>
      </c>
      <c r="R1351">
        <v>2</v>
      </c>
      <c r="S1351">
        <f t="shared" si="155"/>
        <v>2022</v>
      </c>
      <c r="T1351" t="s">
        <v>12</v>
      </c>
      <c r="U1351">
        <v>1</v>
      </c>
      <c r="V1351" t="s">
        <v>886</v>
      </c>
      <c r="W1351">
        <f>VLOOKUP(Q1351,'PBT Tag Rates'!$A$6:$D$67,4,FALSE)</f>
        <v>0.98</v>
      </c>
      <c r="X1351">
        <v>1</v>
      </c>
      <c r="Y1351" s="8">
        <f t="shared" si="156"/>
        <v>1.03125</v>
      </c>
      <c r="Z1351" s="10">
        <f>IFERROR(LOOKUP(H1351,{30,43,48,53,58,63,68,73,78,83,88,93,97},{42,47,52,57,62,67,72,77,82,87,92,99,100}),999)</f>
        <v>57</v>
      </c>
      <c r="AA1351" s="9">
        <f t="shared" si="157"/>
        <v>5.729166666666667</v>
      </c>
      <c r="AB1351" s="9">
        <f>IFERROR(IF(I1351="AI",AA1351-VLOOKUP(Q1351,'PBT Tag Rates'!$A$6:$L$53,11,FALSE),AA1351-VLOOKUP(Q1351,'PBT Tag Rates'!$A$6:$L$53,12,FALSE)),0)</f>
        <v>5.7495748299319729</v>
      </c>
      <c r="AC1351" s="9">
        <f t="shared" si="158"/>
        <v>17.279553309259363</v>
      </c>
      <c r="AD1351" s="12" t="s">
        <v>1969</v>
      </c>
      <c r="AE1351" s="8"/>
    </row>
    <row r="1352" spans="1:31" x14ac:dyDescent="0.25">
      <c r="A1352" t="s">
        <v>2078</v>
      </c>
      <c r="B1352" t="s">
        <v>4337</v>
      </c>
      <c r="C1352" t="s">
        <v>22</v>
      </c>
      <c r="D1352" s="1">
        <v>45546</v>
      </c>
      <c r="E1352">
        <f t="shared" ref="E1352:E1415" si="160">IF(AND(D1352&gt;=$F$2,D1352&lt;$F$3),70,IF(AND(D1352&gt;=$F$3,D1352&lt;$F$4),40,IF(AND(D1352&gt;=$F$4,D1352&lt;$F$5),18,9)))</f>
        <v>18</v>
      </c>
      <c r="F1352" t="s">
        <v>14</v>
      </c>
      <c r="G1352">
        <v>740</v>
      </c>
      <c r="H1352">
        <f t="shared" si="159"/>
        <v>74</v>
      </c>
      <c r="I1352" t="s">
        <v>7</v>
      </c>
      <c r="J1352" t="s">
        <v>8</v>
      </c>
      <c r="K1352" t="s">
        <v>8</v>
      </c>
      <c r="L1352" t="s">
        <v>8</v>
      </c>
      <c r="M1352" t="s">
        <v>14</v>
      </c>
      <c r="N1352" t="str">
        <f t="shared" ref="N1352:N1415" si="161">IF(M1352="U",F1352,M1352)</f>
        <v>F</v>
      </c>
      <c r="O1352" t="s">
        <v>365</v>
      </c>
      <c r="P1352" t="s">
        <v>424</v>
      </c>
      <c r="Q1352" t="s">
        <v>171</v>
      </c>
      <c r="R1352">
        <v>5</v>
      </c>
      <c r="S1352">
        <f t="shared" ref="S1352:S1415" si="162">IFERROR($S$4-R1352,"U")</f>
        <v>2019</v>
      </c>
      <c r="T1352" t="s">
        <v>12</v>
      </c>
      <c r="U1352">
        <v>1</v>
      </c>
      <c r="V1352" t="s">
        <v>888</v>
      </c>
      <c r="W1352">
        <f>VLOOKUP(Q1352,'PBT Tag Rates'!$A$6:$D$67,4,FALSE)</f>
        <v>0.95971980899999998</v>
      </c>
      <c r="X1352">
        <v>1</v>
      </c>
      <c r="Y1352" s="8">
        <f t="shared" ref="Y1352:Y1415" si="163">IF(V1352="ng",0,X1352+(SUMIFS($AK$24:$AK$127,$AG$24:$AG$127,$N1352,$AH$24:$AH$127,$Z1352,$AF$24:$AF$127,$E1352)))</f>
        <v>1</v>
      </c>
      <c r="Z1352" s="10">
        <f>IFERROR(LOOKUP(H1352,{30,43,48,53,58,63,68,73,78,83,88,93,97},{42,47,52,57,62,67,72,77,82,87,92,99,100}),999)</f>
        <v>77</v>
      </c>
      <c r="AA1352" s="9">
        <f t="shared" ref="AA1352:AA1415" si="164">Y1352/(VLOOKUP(E1352,$C$2:$I$5,2,FALSE))</f>
        <v>5.5555555555555554</v>
      </c>
      <c r="AB1352" s="9">
        <f>IFERROR(IF(I1352="AI",AA1352-VLOOKUP(Q1352,'PBT Tag Rates'!$A$6:$L$53,11,FALSE),AA1352-VLOOKUP(Q1352,'PBT Tag Rates'!$A$6:$L$53,12,FALSE)),0)</f>
        <v>5.5975263376757773</v>
      </c>
      <c r="AC1352" s="9">
        <f t="shared" ref="AC1352:AC1415" si="165">AB1352/(VLOOKUP(E1352,$C$2:$I$5,7,FALSE))</f>
        <v>16.822592559073851</v>
      </c>
      <c r="AD1352" s="12" t="s">
        <v>1969</v>
      </c>
      <c r="AE1352" s="8"/>
    </row>
    <row r="1353" spans="1:31" x14ac:dyDescent="0.25">
      <c r="A1353" t="s">
        <v>2078</v>
      </c>
      <c r="B1353" t="s">
        <v>4338</v>
      </c>
      <c r="C1353" t="s">
        <v>23</v>
      </c>
      <c r="D1353" s="1">
        <v>45546</v>
      </c>
      <c r="E1353">
        <f t="shared" si="160"/>
        <v>18</v>
      </c>
      <c r="F1353" t="s">
        <v>6</v>
      </c>
      <c r="G1353">
        <v>700</v>
      </c>
      <c r="H1353">
        <f t="shared" si="159"/>
        <v>70</v>
      </c>
      <c r="I1353" t="s">
        <v>7</v>
      </c>
      <c r="J1353" t="s">
        <v>8</v>
      </c>
      <c r="K1353" t="s">
        <v>7090</v>
      </c>
      <c r="L1353" t="s">
        <v>8</v>
      </c>
      <c r="M1353" t="s">
        <v>6</v>
      </c>
      <c r="N1353" t="str">
        <f t="shared" si="161"/>
        <v>M</v>
      </c>
      <c r="O1353" t="s">
        <v>8</v>
      </c>
      <c r="P1353" t="s">
        <v>8</v>
      </c>
      <c r="Q1353" t="s">
        <v>11</v>
      </c>
      <c r="R1353" t="s">
        <v>8</v>
      </c>
      <c r="S1353" t="str">
        <f t="shared" si="162"/>
        <v>U</v>
      </c>
      <c r="T1353" t="s">
        <v>12</v>
      </c>
      <c r="U1353">
        <v>0.999999999999999</v>
      </c>
      <c r="V1353" t="s">
        <v>8</v>
      </c>
      <c r="W1353">
        <f>VLOOKUP(Q1353,'PBT Tag Rates'!$A$6:$D$67,4,FALSE)</f>
        <v>1</v>
      </c>
      <c r="X1353">
        <v>1</v>
      </c>
      <c r="Y1353" s="8">
        <f t="shared" si="163"/>
        <v>1.0057142857142858</v>
      </c>
      <c r="Z1353" s="10">
        <f>IFERROR(LOOKUP(H1353,{30,43,48,53,58,63,68,73,78,83,88,93,97},{42,47,52,57,62,67,72,77,82,87,92,99,100}),999)</f>
        <v>72</v>
      </c>
      <c r="AA1353" s="9">
        <f t="shared" si="164"/>
        <v>5.5873015873015879</v>
      </c>
      <c r="AB1353" s="9">
        <f>IFERROR(IF(I1353="AI",AA1353-VLOOKUP(Q1353,'PBT Tag Rates'!$A$6:$L$53,11,FALSE),AA1353-VLOOKUP(Q1353,'PBT Tag Rates'!$A$6:$L$53,12,FALSE)),0)</f>
        <v>5.545998460799213</v>
      </c>
      <c r="AC1353" s="9">
        <f t="shared" si="165"/>
        <v>16.6677326395601</v>
      </c>
      <c r="AD1353" s="12" t="s">
        <v>1969</v>
      </c>
      <c r="AE1353" s="8"/>
    </row>
    <row r="1354" spans="1:31" x14ac:dyDescent="0.25">
      <c r="A1354" t="s">
        <v>2078</v>
      </c>
      <c r="B1354" t="s">
        <v>4339</v>
      </c>
      <c r="C1354" t="s">
        <v>24</v>
      </c>
      <c r="D1354" s="1">
        <v>45546</v>
      </c>
      <c r="E1354">
        <f t="shared" si="160"/>
        <v>18</v>
      </c>
      <c r="F1354" t="s">
        <v>6</v>
      </c>
      <c r="G1354">
        <v>520</v>
      </c>
      <c r="H1354">
        <f t="shared" si="159"/>
        <v>52</v>
      </c>
      <c r="I1354" t="s">
        <v>7</v>
      </c>
      <c r="J1354" t="s">
        <v>8</v>
      </c>
      <c r="K1354" t="s">
        <v>8</v>
      </c>
      <c r="L1354" t="s">
        <v>8</v>
      </c>
      <c r="M1354" t="s">
        <v>6</v>
      </c>
      <c r="N1354" t="str">
        <f t="shared" si="161"/>
        <v>M</v>
      </c>
      <c r="O1354" t="s">
        <v>7295</v>
      </c>
      <c r="P1354" t="s">
        <v>8019</v>
      </c>
      <c r="Q1354" t="s">
        <v>7200</v>
      </c>
      <c r="R1354">
        <v>2</v>
      </c>
      <c r="S1354">
        <f t="shared" si="162"/>
        <v>2022</v>
      </c>
      <c r="T1354" t="s">
        <v>12</v>
      </c>
      <c r="U1354">
        <v>0.999999999999999</v>
      </c>
      <c r="V1354" t="s">
        <v>892</v>
      </c>
      <c r="W1354">
        <f>VLOOKUP(Q1354,'PBT Tag Rates'!$A$6:$D$67,4,FALSE)</f>
        <v>0.98</v>
      </c>
      <c r="X1354">
        <v>1</v>
      </c>
      <c r="Y1354" s="8">
        <f t="shared" si="163"/>
        <v>1</v>
      </c>
      <c r="Z1354" s="10">
        <f>IFERROR(LOOKUP(H1354,{30,43,48,53,58,63,68,73,78,83,88,93,97},{42,47,52,57,62,67,72,77,82,87,92,99,100}),999)</f>
        <v>52</v>
      </c>
      <c r="AA1354" s="9">
        <f t="shared" si="164"/>
        <v>5.5555555555555554</v>
      </c>
      <c r="AB1354" s="9">
        <f>IFERROR(IF(I1354="AI",AA1354-VLOOKUP(Q1354,'PBT Tag Rates'!$A$6:$L$53,11,FALSE),AA1354-VLOOKUP(Q1354,'PBT Tag Rates'!$A$6:$L$53,12,FALSE)),0)</f>
        <v>5.5759637188208613</v>
      </c>
      <c r="AC1354" s="9">
        <f t="shared" si="165"/>
        <v>16.757789085249826</v>
      </c>
      <c r="AD1354" s="12" t="s">
        <v>1969</v>
      </c>
      <c r="AE1354" s="8"/>
    </row>
    <row r="1355" spans="1:31" x14ac:dyDescent="0.25">
      <c r="A1355" t="s">
        <v>2078</v>
      </c>
      <c r="B1355" t="s">
        <v>4340</v>
      </c>
      <c r="C1355" t="s">
        <v>25</v>
      </c>
      <c r="D1355" s="1">
        <v>45546</v>
      </c>
      <c r="E1355">
        <f t="shared" si="160"/>
        <v>18</v>
      </c>
      <c r="F1355" t="s">
        <v>14</v>
      </c>
      <c r="G1355">
        <v>920</v>
      </c>
      <c r="H1355">
        <f t="shared" si="159"/>
        <v>92</v>
      </c>
      <c r="I1355" t="s">
        <v>7</v>
      </c>
      <c r="J1355" t="s">
        <v>8</v>
      </c>
      <c r="K1355" t="s">
        <v>8</v>
      </c>
      <c r="L1355" t="s">
        <v>8</v>
      </c>
      <c r="M1355" t="s">
        <v>14</v>
      </c>
      <c r="N1355" t="str">
        <f t="shared" si="161"/>
        <v>F</v>
      </c>
      <c r="O1355" t="s">
        <v>8</v>
      </c>
      <c r="P1355" t="s">
        <v>8</v>
      </c>
      <c r="Q1355" t="s">
        <v>11</v>
      </c>
      <c r="R1355" t="s">
        <v>8</v>
      </c>
      <c r="S1355" t="str">
        <f t="shared" si="162"/>
        <v>U</v>
      </c>
      <c r="T1355" t="s">
        <v>12</v>
      </c>
      <c r="U1355">
        <v>1</v>
      </c>
      <c r="V1355" t="s">
        <v>8</v>
      </c>
      <c r="W1355">
        <f>VLOOKUP(Q1355,'PBT Tag Rates'!$A$6:$D$67,4,FALSE)</f>
        <v>1</v>
      </c>
      <c r="X1355">
        <v>1</v>
      </c>
      <c r="Y1355" s="8">
        <f t="shared" si="163"/>
        <v>1</v>
      </c>
      <c r="Z1355" s="10">
        <f>IFERROR(LOOKUP(H1355,{30,43,48,53,58,63,68,73,78,83,88,93,97},{42,47,52,57,62,67,72,77,82,87,92,99,100}),999)</f>
        <v>92</v>
      </c>
      <c r="AA1355" s="9">
        <f t="shared" si="164"/>
        <v>5.5555555555555554</v>
      </c>
      <c r="AB1355" s="9">
        <f>IFERROR(IF(I1355="AI",AA1355-VLOOKUP(Q1355,'PBT Tag Rates'!$A$6:$L$53,11,FALSE),AA1355-VLOOKUP(Q1355,'PBT Tag Rates'!$A$6:$L$53,12,FALSE)),0)</f>
        <v>5.5142524290531805</v>
      </c>
      <c r="AC1355" s="9">
        <f t="shared" si="165"/>
        <v>16.572324324312643</v>
      </c>
      <c r="AD1355" s="12" t="s">
        <v>1969</v>
      </c>
      <c r="AE1355" s="8"/>
    </row>
    <row r="1356" spans="1:31" x14ac:dyDescent="0.25">
      <c r="A1356" t="s">
        <v>2078</v>
      </c>
      <c r="B1356" t="s">
        <v>4341</v>
      </c>
      <c r="C1356" t="s">
        <v>26</v>
      </c>
      <c r="D1356" s="1">
        <v>45546</v>
      </c>
      <c r="E1356">
        <f t="shared" si="160"/>
        <v>18</v>
      </c>
      <c r="F1356" t="s">
        <v>6</v>
      </c>
      <c r="G1356">
        <v>680</v>
      </c>
      <c r="H1356">
        <f t="shared" si="159"/>
        <v>68</v>
      </c>
      <c r="I1356" t="s">
        <v>9</v>
      </c>
      <c r="J1356">
        <v>1</v>
      </c>
      <c r="K1356" t="s">
        <v>8</v>
      </c>
      <c r="L1356" t="s">
        <v>8</v>
      </c>
      <c r="M1356" t="s">
        <v>6</v>
      </c>
      <c r="N1356" t="str">
        <f t="shared" si="161"/>
        <v>M</v>
      </c>
      <c r="O1356" t="s">
        <v>7959</v>
      </c>
      <c r="P1356" t="s">
        <v>8178</v>
      </c>
      <c r="Q1356" t="s">
        <v>940</v>
      </c>
      <c r="R1356">
        <v>3</v>
      </c>
      <c r="S1356">
        <f t="shared" si="162"/>
        <v>2021</v>
      </c>
      <c r="T1356" t="s">
        <v>12</v>
      </c>
      <c r="U1356">
        <v>0.999999999999996</v>
      </c>
      <c r="V1356" t="s">
        <v>886</v>
      </c>
      <c r="W1356">
        <f>VLOOKUP(Q1356,'PBT Tag Rates'!$A$6:$D$67,4,FALSE)</f>
        <v>0.98140000000000005</v>
      </c>
      <c r="X1356">
        <v>1</v>
      </c>
      <c r="Y1356" s="8">
        <f t="shared" si="163"/>
        <v>1.0057142857142858</v>
      </c>
      <c r="Z1356" s="10">
        <f>IFERROR(LOOKUP(H1356,{30,43,48,53,58,63,68,73,78,83,88,93,97},{42,47,52,57,62,67,72,77,82,87,92,99,100}),999)</f>
        <v>72</v>
      </c>
      <c r="AA1356" s="9">
        <f t="shared" si="164"/>
        <v>5.5873015873015879</v>
      </c>
      <c r="AB1356" s="9">
        <f>IFERROR(IF(I1356="AI",AA1356-VLOOKUP(Q1356,'PBT Tag Rates'!$A$6:$L$53,11,FALSE),AA1356-VLOOKUP(Q1356,'PBT Tag Rates'!$A$6:$L$53,12,FALSE)),0)</f>
        <v>5.6062541041143046</v>
      </c>
      <c r="AC1356" s="9">
        <f t="shared" si="165"/>
        <v>16.848822656064705</v>
      </c>
      <c r="AD1356" s="12" t="s">
        <v>1969</v>
      </c>
      <c r="AE1356" s="8"/>
    </row>
    <row r="1357" spans="1:31" x14ac:dyDescent="0.25">
      <c r="A1357" t="s">
        <v>2078</v>
      </c>
      <c r="B1357" t="s">
        <v>4342</v>
      </c>
      <c r="C1357" t="s">
        <v>27</v>
      </c>
      <c r="D1357" s="1">
        <v>45546</v>
      </c>
      <c r="E1357">
        <f t="shared" si="160"/>
        <v>18</v>
      </c>
      <c r="F1357" t="s">
        <v>6</v>
      </c>
      <c r="G1357">
        <v>530</v>
      </c>
      <c r="H1357">
        <f t="shared" si="159"/>
        <v>53</v>
      </c>
      <c r="I1357" t="s">
        <v>7</v>
      </c>
      <c r="J1357" t="s">
        <v>8</v>
      </c>
      <c r="K1357" t="s">
        <v>8</v>
      </c>
      <c r="L1357" t="s">
        <v>8</v>
      </c>
      <c r="M1357" t="s">
        <v>6</v>
      </c>
      <c r="N1357" t="str">
        <f t="shared" si="161"/>
        <v>M</v>
      </c>
      <c r="O1357" t="s">
        <v>7390</v>
      </c>
      <c r="P1357" t="s">
        <v>8179</v>
      </c>
      <c r="Q1357" t="s">
        <v>7200</v>
      </c>
      <c r="R1357">
        <v>2</v>
      </c>
      <c r="S1357">
        <f t="shared" si="162"/>
        <v>2022</v>
      </c>
      <c r="T1357" t="s">
        <v>12</v>
      </c>
      <c r="U1357">
        <v>1</v>
      </c>
      <c r="V1357" t="s">
        <v>888</v>
      </c>
      <c r="W1357">
        <f>VLOOKUP(Q1357,'PBT Tag Rates'!$A$6:$D$67,4,FALSE)</f>
        <v>0.98</v>
      </c>
      <c r="X1357">
        <v>1</v>
      </c>
      <c r="Y1357" s="8">
        <f t="shared" si="163"/>
        <v>1.03125</v>
      </c>
      <c r="Z1357" s="10">
        <f>IFERROR(LOOKUP(H1357,{30,43,48,53,58,63,68,73,78,83,88,93,97},{42,47,52,57,62,67,72,77,82,87,92,99,100}),999)</f>
        <v>57</v>
      </c>
      <c r="AA1357" s="9">
        <f t="shared" si="164"/>
        <v>5.729166666666667</v>
      </c>
      <c r="AB1357" s="9">
        <f>IFERROR(IF(I1357="AI",AA1357-VLOOKUP(Q1357,'PBT Tag Rates'!$A$6:$L$53,11,FALSE),AA1357-VLOOKUP(Q1357,'PBT Tag Rates'!$A$6:$L$53,12,FALSE)),0)</f>
        <v>5.7495748299319729</v>
      </c>
      <c r="AC1357" s="9">
        <f t="shared" si="165"/>
        <v>17.279553309259363</v>
      </c>
      <c r="AD1357" s="12" t="s">
        <v>1969</v>
      </c>
      <c r="AE1357" s="8"/>
    </row>
    <row r="1358" spans="1:31" x14ac:dyDescent="0.25">
      <c r="A1358" t="s">
        <v>2078</v>
      </c>
      <c r="B1358" t="s">
        <v>4343</v>
      </c>
      <c r="C1358" t="s">
        <v>28</v>
      </c>
      <c r="D1358" s="1">
        <v>45546</v>
      </c>
      <c r="E1358">
        <f t="shared" si="160"/>
        <v>18</v>
      </c>
      <c r="F1358" t="s">
        <v>6</v>
      </c>
      <c r="G1358">
        <v>760</v>
      </c>
      <c r="H1358">
        <f t="shared" si="159"/>
        <v>76</v>
      </c>
      <c r="I1358" t="s">
        <v>9</v>
      </c>
      <c r="J1358">
        <v>1</v>
      </c>
      <c r="K1358" t="s">
        <v>7091</v>
      </c>
      <c r="L1358" t="s">
        <v>8</v>
      </c>
      <c r="M1358" t="s">
        <v>6</v>
      </c>
      <c r="N1358" t="str">
        <f t="shared" si="161"/>
        <v>M</v>
      </c>
      <c r="O1358" t="s">
        <v>8</v>
      </c>
      <c r="P1358" t="s">
        <v>8</v>
      </c>
      <c r="Q1358" t="s">
        <v>11</v>
      </c>
      <c r="R1358" t="s">
        <v>8</v>
      </c>
      <c r="S1358" t="str">
        <f t="shared" si="162"/>
        <v>U</v>
      </c>
      <c r="T1358" t="s">
        <v>12</v>
      </c>
      <c r="U1358">
        <v>1</v>
      </c>
      <c r="V1358" t="s">
        <v>8</v>
      </c>
      <c r="W1358">
        <f>VLOOKUP(Q1358,'PBT Tag Rates'!$A$6:$D$67,4,FALSE)</f>
        <v>1</v>
      </c>
      <c r="X1358">
        <v>1</v>
      </c>
      <c r="Y1358" s="8">
        <f t="shared" si="163"/>
        <v>1.0058139534883721</v>
      </c>
      <c r="Z1358" s="10">
        <f>IFERROR(LOOKUP(H1358,{30,43,48,53,58,63,68,73,78,83,88,93,97},{42,47,52,57,62,67,72,77,82,87,92,99,100}),999)</f>
        <v>77</v>
      </c>
      <c r="AA1358" s="9">
        <f t="shared" si="164"/>
        <v>5.5878552971576232</v>
      </c>
      <c r="AB1358" s="9">
        <f>IFERROR(IF(I1358="AI",AA1358-VLOOKUP(Q1358,'PBT Tag Rates'!$A$6:$L$53,11,FALSE),AA1358-VLOOKUP(Q1358,'PBT Tag Rates'!$A$6:$L$53,12,FALSE)),0)</f>
        <v>5.0715778548071011</v>
      </c>
      <c r="AC1358" s="9">
        <f t="shared" si="165"/>
        <v>15.24192701136397</v>
      </c>
      <c r="AD1358" s="12" t="s">
        <v>1969</v>
      </c>
      <c r="AE1358" s="8"/>
    </row>
    <row r="1359" spans="1:31" x14ac:dyDescent="0.25">
      <c r="A1359" t="s">
        <v>2078</v>
      </c>
      <c r="B1359" t="s">
        <v>4344</v>
      </c>
      <c r="C1359" t="s">
        <v>29</v>
      </c>
      <c r="D1359" s="1">
        <v>45546</v>
      </c>
      <c r="E1359">
        <f t="shared" si="160"/>
        <v>18</v>
      </c>
      <c r="F1359" t="s">
        <v>6</v>
      </c>
      <c r="G1359">
        <v>640</v>
      </c>
      <c r="H1359">
        <f t="shared" si="159"/>
        <v>64</v>
      </c>
      <c r="I1359" t="s">
        <v>9</v>
      </c>
      <c r="J1359" t="s">
        <v>8</v>
      </c>
      <c r="K1359" t="s">
        <v>8</v>
      </c>
      <c r="L1359" t="s">
        <v>8</v>
      </c>
      <c r="M1359" t="s">
        <v>6</v>
      </c>
      <c r="N1359" t="str">
        <f t="shared" si="161"/>
        <v>M</v>
      </c>
      <c r="O1359" t="s">
        <v>8180</v>
      </c>
      <c r="P1359" t="s">
        <v>8181</v>
      </c>
      <c r="Q1359" t="s">
        <v>1317</v>
      </c>
      <c r="R1359">
        <v>4</v>
      </c>
      <c r="S1359">
        <f t="shared" si="162"/>
        <v>2020</v>
      </c>
      <c r="T1359" t="s">
        <v>12</v>
      </c>
      <c r="U1359">
        <v>0.999999999999998</v>
      </c>
      <c r="V1359" t="s">
        <v>1318</v>
      </c>
      <c r="W1359">
        <f>VLOOKUP(Q1359,'PBT Tag Rates'!$A$6:$D$67,4,FALSE)</f>
        <v>0.99450000000000005</v>
      </c>
      <c r="X1359">
        <v>1</v>
      </c>
      <c r="Y1359" s="8">
        <f t="shared" si="163"/>
        <v>1</v>
      </c>
      <c r="Z1359" s="10">
        <f>IFERROR(LOOKUP(H1359,{30,43,48,53,58,63,68,73,78,83,88,93,97},{42,47,52,57,62,67,72,77,82,87,92,99,100}),999)</f>
        <v>67</v>
      </c>
      <c r="AA1359" s="9">
        <f t="shared" si="164"/>
        <v>5.5555555555555554</v>
      </c>
      <c r="AB1359" s="9">
        <f>IFERROR(IF(I1359="AI",AA1359-VLOOKUP(Q1359,'PBT Tag Rates'!$A$6:$L$53,11,FALSE),AA1359-VLOOKUP(Q1359,'PBT Tag Rates'!$A$6:$L$53,12,FALSE)),0)</f>
        <v>5.5610859728506785</v>
      </c>
      <c r="AC1359" s="9">
        <f t="shared" si="165"/>
        <v>16.713076073902442</v>
      </c>
      <c r="AD1359" s="12" t="s">
        <v>1969</v>
      </c>
      <c r="AE1359" s="8"/>
    </row>
    <row r="1360" spans="1:31" x14ac:dyDescent="0.25">
      <c r="A1360" t="s">
        <v>2078</v>
      </c>
      <c r="B1360" t="s">
        <v>4345</v>
      </c>
      <c r="C1360" t="s">
        <v>30</v>
      </c>
      <c r="D1360" s="1">
        <v>45546</v>
      </c>
      <c r="E1360">
        <f t="shared" si="160"/>
        <v>18</v>
      </c>
      <c r="F1360" t="s">
        <v>6</v>
      </c>
      <c r="G1360">
        <v>610</v>
      </c>
      <c r="H1360">
        <f t="shared" si="159"/>
        <v>61</v>
      </c>
      <c r="I1360" t="s">
        <v>9</v>
      </c>
      <c r="J1360">
        <v>1</v>
      </c>
      <c r="K1360" t="s">
        <v>8</v>
      </c>
      <c r="L1360" t="s">
        <v>8</v>
      </c>
      <c r="M1360" t="s">
        <v>6</v>
      </c>
      <c r="N1360" t="str">
        <f t="shared" si="161"/>
        <v>M</v>
      </c>
      <c r="O1360" t="s">
        <v>594</v>
      </c>
      <c r="P1360" t="s">
        <v>1937</v>
      </c>
      <c r="Q1360" t="s">
        <v>295</v>
      </c>
      <c r="R1360">
        <v>4</v>
      </c>
      <c r="S1360">
        <f t="shared" si="162"/>
        <v>2020</v>
      </c>
      <c r="T1360" t="s">
        <v>12</v>
      </c>
      <c r="U1360">
        <v>0.999999999999999</v>
      </c>
      <c r="V1360" t="s">
        <v>949</v>
      </c>
      <c r="W1360">
        <f>VLOOKUP(Q1360,'PBT Tag Rates'!$A$6:$D$67,4,FALSE)</f>
        <v>0.98961045999999997</v>
      </c>
      <c r="X1360">
        <v>1</v>
      </c>
      <c r="Y1360" s="8">
        <f t="shared" si="163"/>
        <v>1.0138888888888888</v>
      </c>
      <c r="Z1360" s="10">
        <f>IFERROR(LOOKUP(H1360,{30,43,48,53,58,63,68,73,78,83,88,93,97},{42,47,52,57,62,67,72,77,82,87,92,99,100}),999)</f>
        <v>62</v>
      </c>
      <c r="AA1360" s="9">
        <f t="shared" si="164"/>
        <v>5.632716049382716</v>
      </c>
      <c r="AB1360" s="9">
        <f>IFERROR(IF(I1360="AI",AA1360-VLOOKUP(Q1360,'PBT Tag Rates'!$A$6:$L$53,11,FALSE),AA1360-VLOOKUP(Q1360,'PBT Tag Rates'!$A$6:$L$53,12,FALSE)),0)</f>
        <v>5.6432146651713975</v>
      </c>
      <c r="AC1360" s="9">
        <f t="shared" si="165"/>
        <v>16.959902519188034</v>
      </c>
      <c r="AD1360" s="12" t="s">
        <v>676</v>
      </c>
      <c r="AE1360" s="8"/>
    </row>
    <row r="1361" spans="1:31" x14ac:dyDescent="0.25">
      <c r="A1361" t="s">
        <v>2078</v>
      </c>
      <c r="B1361" t="s">
        <v>4346</v>
      </c>
      <c r="C1361" t="s">
        <v>31</v>
      </c>
      <c r="D1361" s="1">
        <v>45546</v>
      </c>
      <c r="E1361">
        <f t="shared" si="160"/>
        <v>18</v>
      </c>
      <c r="F1361" t="s">
        <v>6</v>
      </c>
      <c r="G1361">
        <v>480</v>
      </c>
      <c r="H1361">
        <f t="shared" si="159"/>
        <v>48</v>
      </c>
      <c r="I1361" t="s">
        <v>9</v>
      </c>
      <c r="J1361">
        <v>1</v>
      </c>
      <c r="K1361" t="s">
        <v>8</v>
      </c>
      <c r="L1361" t="s">
        <v>8</v>
      </c>
      <c r="M1361" t="s">
        <v>6</v>
      </c>
      <c r="N1361" t="str">
        <f t="shared" si="161"/>
        <v>M</v>
      </c>
      <c r="O1361" t="s">
        <v>8182</v>
      </c>
      <c r="P1361" t="s">
        <v>8183</v>
      </c>
      <c r="Q1361" t="s">
        <v>7200</v>
      </c>
      <c r="R1361">
        <v>2</v>
      </c>
      <c r="S1361">
        <f t="shared" si="162"/>
        <v>2022</v>
      </c>
      <c r="T1361" t="s">
        <v>12</v>
      </c>
      <c r="U1361">
        <v>1</v>
      </c>
      <c r="V1361" t="s">
        <v>941</v>
      </c>
      <c r="W1361">
        <f>VLOOKUP(Q1361,'PBT Tag Rates'!$A$6:$D$67,4,FALSE)</f>
        <v>0.98</v>
      </c>
      <c r="X1361">
        <v>1</v>
      </c>
      <c r="Y1361" s="8">
        <f t="shared" si="163"/>
        <v>1</v>
      </c>
      <c r="Z1361" s="10">
        <f>IFERROR(LOOKUP(H1361,{30,43,48,53,58,63,68,73,78,83,88,93,97},{42,47,52,57,62,67,72,77,82,87,92,99,100}),999)</f>
        <v>52</v>
      </c>
      <c r="AA1361" s="9">
        <f t="shared" si="164"/>
        <v>5.5555555555555554</v>
      </c>
      <c r="AB1361" s="9">
        <f>IFERROR(IF(I1361="AI",AA1361-VLOOKUP(Q1361,'PBT Tag Rates'!$A$6:$L$53,11,FALSE),AA1361-VLOOKUP(Q1361,'PBT Tag Rates'!$A$6:$L$53,12,FALSE)),0)</f>
        <v>5.5759637188208613</v>
      </c>
      <c r="AC1361" s="9">
        <f t="shared" si="165"/>
        <v>16.757789085249826</v>
      </c>
      <c r="AD1361" s="12" t="s">
        <v>1969</v>
      </c>
      <c r="AE1361" s="8"/>
    </row>
    <row r="1362" spans="1:31" x14ac:dyDescent="0.25">
      <c r="A1362" t="s">
        <v>2078</v>
      </c>
      <c r="B1362" t="s">
        <v>4347</v>
      </c>
      <c r="C1362" t="s">
        <v>32</v>
      </c>
      <c r="D1362" s="1">
        <v>45546</v>
      </c>
      <c r="E1362">
        <f t="shared" si="160"/>
        <v>18</v>
      </c>
      <c r="F1362" t="s">
        <v>14</v>
      </c>
      <c r="G1362">
        <v>740</v>
      </c>
      <c r="H1362">
        <f t="shared" si="159"/>
        <v>74</v>
      </c>
      <c r="I1362" t="s">
        <v>7</v>
      </c>
      <c r="J1362" t="s">
        <v>8</v>
      </c>
      <c r="K1362" t="s">
        <v>8</v>
      </c>
      <c r="L1362" t="s">
        <v>8</v>
      </c>
      <c r="M1362" t="s">
        <v>14</v>
      </c>
      <c r="N1362" t="str">
        <f t="shared" si="161"/>
        <v>F</v>
      </c>
      <c r="O1362" t="s">
        <v>1558</v>
      </c>
      <c r="P1362" t="s">
        <v>1559</v>
      </c>
      <c r="Q1362" t="s">
        <v>295</v>
      </c>
      <c r="R1362">
        <v>4</v>
      </c>
      <c r="S1362">
        <f t="shared" si="162"/>
        <v>2020</v>
      </c>
      <c r="T1362" t="s">
        <v>12</v>
      </c>
      <c r="U1362">
        <v>1</v>
      </c>
      <c r="V1362" t="s">
        <v>888</v>
      </c>
      <c r="W1362">
        <f>VLOOKUP(Q1362,'PBT Tag Rates'!$A$6:$D$67,4,FALSE)</f>
        <v>0.98961045999999997</v>
      </c>
      <c r="X1362">
        <v>1</v>
      </c>
      <c r="Y1362" s="8">
        <f t="shared" si="163"/>
        <v>1</v>
      </c>
      <c r="Z1362" s="10">
        <f>IFERROR(LOOKUP(H1362,{30,43,48,53,58,63,68,73,78,83,88,93,97},{42,47,52,57,62,67,72,77,82,87,92,99,100}),999)</f>
        <v>77</v>
      </c>
      <c r="AA1362" s="9">
        <f t="shared" si="164"/>
        <v>5.5555555555555554</v>
      </c>
      <c r="AB1362" s="9">
        <f>IFERROR(IF(I1362="AI",AA1362-VLOOKUP(Q1362,'PBT Tag Rates'!$A$6:$L$53,11,FALSE),AA1362-VLOOKUP(Q1362,'PBT Tag Rates'!$A$6:$L$53,12,FALSE)),0)</f>
        <v>5.5660541713442369</v>
      </c>
      <c r="AC1362" s="9">
        <f t="shared" si="165"/>
        <v>16.728007308517132</v>
      </c>
      <c r="AD1362" s="12" t="s">
        <v>1969</v>
      </c>
      <c r="AE1362" s="8"/>
    </row>
    <row r="1363" spans="1:31" x14ac:dyDescent="0.25">
      <c r="A1363" t="s">
        <v>2078</v>
      </c>
      <c r="B1363" t="s">
        <v>4348</v>
      </c>
      <c r="C1363" t="s">
        <v>33</v>
      </c>
      <c r="D1363" s="1">
        <v>45546</v>
      </c>
      <c r="E1363">
        <f t="shared" si="160"/>
        <v>18</v>
      </c>
      <c r="F1363" t="s">
        <v>14</v>
      </c>
      <c r="G1363">
        <v>810</v>
      </c>
      <c r="H1363">
        <f t="shared" si="159"/>
        <v>81</v>
      </c>
      <c r="I1363" t="s">
        <v>7</v>
      </c>
      <c r="J1363" t="s">
        <v>8</v>
      </c>
      <c r="K1363" t="s">
        <v>8</v>
      </c>
      <c r="L1363" t="s">
        <v>8</v>
      </c>
      <c r="M1363" t="s">
        <v>14</v>
      </c>
      <c r="N1363" t="str">
        <f t="shared" si="161"/>
        <v>F</v>
      </c>
      <c r="O1363" t="s">
        <v>8</v>
      </c>
      <c r="P1363" t="s">
        <v>8</v>
      </c>
      <c r="Q1363" t="s">
        <v>11</v>
      </c>
      <c r="R1363" t="s">
        <v>8</v>
      </c>
      <c r="S1363" t="str">
        <f t="shared" si="162"/>
        <v>U</v>
      </c>
      <c r="T1363" t="s">
        <v>12</v>
      </c>
      <c r="U1363">
        <v>1</v>
      </c>
      <c r="V1363" t="s">
        <v>8</v>
      </c>
      <c r="W1363">
        <f>VLOOKUP(Q1363,'PBT Tag Rates'!$A$6:$D$67,4,FALSE)</f>
        <v>1</v>
      </c>
      <c r="X1363">
        <v>1</v>
      </c>
      <c r="Y1363" s="8">
        <f t="shared" si="163"/>
        <v>1</v>
      </c>
      <c r="Z1363" s="10">
        <f>IFERROR(LOOKUP(H1363,{30,43,48,53,58,63,68,73,78,83,88,93,97},{42,47,52,57,62,67,72,77,82,87,92,99,100}),999)</f>
        <v>82</v>
      </c>
      <c r="AA1363" s="9">
        <f t="shared" si="164"/>
        <v>5.5555555555555554</v>
      </c>
      <c r="AB1363" s="9">
        <f>IFERROR(IF(I1363="AI",AA1363-VLOOKUP(Q1363,'PBT Tag Rates'!$A$6:$L$53,11,FALSE),AA1363-VLOOKUP(Q1363,'PBT Tag Rates'!$A$6:$L$53,12,FALSE)),0)</f>
        <v>5.5142524290531805</v>
      </c>
      <c r="AC1363" s="9">
        <f t="shared" si="165"/>
        <v>16.572324324312643</v>
      </c>
      <c r="AD1363" s="12" t="s">
        <v>1970</v>
      </c>
      <c r="AE1363" s="8"/>
    </row>
    <row r="1364" spans="1:31" x14ac:dyDescent="0.25">
      <c r="A1364" t="s">
        <v>2078</v>
      </c>
      <c r="B1364" t="s">
        <v>4349</v>
      </c>
      <c r="C1364" t="s">
        <v>34</v>
      </c>
      <c r="D1364" s="1">
        <v>45546</v>
      </c>
      <c r="E1364">
        <f t="shared" si="160"/>
        <v>18</v>
      </c>
      <c r="F1364" t="s">
        <v>14</v>
      </c>
      <c r="G1364">
        <v>740</v>
      </c>
      <c r="H1364">
        <f t="shared" si="159"/>
        <v>74</v>
      </c>
      <c r="I1364" t="s">
        <v>7</v>
      </c>
      <c r="J1364" t="s">
        <v>8</v>
      </c>
      <c r="K1364" t="s">
        <v>8</v>
      </c>
      <c r="L1364" t="s">
        <v>8</v>
      </c>
      <c r="M1364" t="s">
        <v>14</v>
      </c>
      <c r="N1364" t="str">
        <f t="shared" si="161"/>
        <v>F</v>
      </c>
      <c r="O1364" t="s">
        <v>1207</v>
      </c>
      <c r="P1364" t="s">
        <v>7207</v>
      </c>
      <c r="Q1364" t="s">
        <v>295</v>
      </c>
      <c r="R1364">
        <v>4</v>
      </c>
      <c r="S1364">
        <f t="shared" si="162"/>
        <v>2020</v>
      </c>
      <c r="T1364" t="s">
        <v>12</v>
      </c>
      <c r="U1364">
        <v>0.999999999999998</v>
      </c>
      <c r="V1364" t="s">
        <v>892</v>
      </c>
      <c r="W1364">
        <f>VLOOKUP(Q1364,'PBT Tag Rates'!$A$6:$D$67,4,FALSE)</f>
        <v>0.98961045999999997</v>
      </c>
      <c r="X1364">
        <v>1</v>
      </c>
      <c r="Y1364" s="8">
        <f t="shared" si="163"/>
        <v>1</v>
      </c>
      <c r="Z1364" s="10">
        <f>IFERROR(LOOKUP(H1364,{30,43,48,53,58,63,68,73,78,83,88,93,97},{42,47,52,57,62,67,72,77,82,87,92,99,100}),999)</f>
        <v>77</v>
      </c>
      <c r="AA1364" s="9">
        <f t="shared" si="164"/>
        <v>5.5555555555555554</v>
      </c>
      <c r="AB1364" s="9">
        <f>IFERROR(IF(I1364="AI",AA1364-VLOOKUP(Q1364,'PBT Tag Rates'!$A$6:$L$53,11,FALSE),AA1364-VLOOKUP(Q1364,'PBT Tag Rates'!$A$6:$L$53,12,FALSE)),0)</f>
        <v>5.5660541713442369</v>
      </c>
      <c r="AC1364" s="9">
        <f t="shared" si="165"/>
        <v>16.728007308517132</v>
      </c>
      <c r="AD1364" s="12" t="s">
        <v>1969</v>
      </c>
      <c r="AE1364" s="8"/>
    </row>
    <row r="1365" spans="1:31" x14ac:dyDescent="0.25">
      <c r="A1365" t="s">
        <v>2078</v>
      </c>
      <c r="B1365" t="s">
        <v>4350</v>
      </c>
      <c r="C1365" t="s">
        <v>35</v>
      </c>
      <c r="D1365" s="1">
        <v>45546</v>
      </c>
      <c r="E1365">
        <f t="shared" si="160"/>
        <v>18</v>
      </c>
      <c r="F1365" t="s">
        <v>6</v>
      </c>
      <c r="G1365">
        <v>650</v>
      </c>
      <c r="H1365">
        <f t="shared" si="159"/>
        <v>65</v>
      </c>
      <c r="I1365" t="s">
        <v>9</v>
      </c>
      <c r="J1365">
        <v>1</v>
      </c>
      <c r="K1365" t="s">
        <v>8</v>
      </c>
      <c r="L1365" t="s">
        <v>8</v>
      </c>
      <c r="M1365" t="s">
        <v>6</v>
      </c>
      <c r="N1365" t="str">
        <f t="shared" si="161"/>
        <v>M</v>
      </c>
      <c r="O1365" t="s">
        <v>7283</v>
      </c>
      <c r="P1365" t="s">
        <v>8184</v>
      </c>
      <c r="Q1365" t="s">
        <v>295</v>
      </c>
      <c r="R1365">
        <v>4</v>
      </c>
      <c r="S1365">
        <f t="shared" si="162"/>
        <v>2020</v>
      </c>
      <c r="T1365" t="s">
        <v>12</v>
      </c>
      <c r="U1365">
        <v>0.999999999999999</v>
      </c>
      <c r="V1365" t="s">
        <v>888</v>
      </c>
      <c r="W1365">
        <f>VLOOKUP(Q1365,'PBT Tag Rates'!$A$6:$D$67,4,FALSE)</f>
        <v>0.98961045999999997</v>
      </c>
      <c r="X1365">
        <v>1</v>
      </c>
      <c r="Y1365" s="8">
        <f t="shared" si="163"/>
        <v>1</v>
      </c>
      <c r="Z1365" s="10">
        <f>IFERROR(LOOKUP(H1365,{30,43,48,53,58,63,68,73,78,83,88,93,97},{42,47,52,57,62,67,72,77,82,87,92,99,100}),999)</f>
        <v>67</v>
      </c>
      <c r="AA1365" s="9">
        <f t="shared" si="164"/>
        <v>5.5555555555555554</v>
      </c>
      <c r="AB1365" s="9">
        <f>IFERROR(IF(I1365="AI",AA1365-VLOOKUP(Q1365,'PBT Tag Rates'!$A$6:$L$53,11,FALSE),AA1365-VLOOKUP(Q1365,'PBT Tag Rates'!$A$6:$L$53,12,FALSE)),0)</f>
        <v>5.5660541713442369</v>
      </c>
      <c r="AC1365" s="9">
        <f t="shared" si="165"/>
        <v>16.728007308517132</v>
      </c>
      <c r="AD1365" s="12" t="s">
        <v>1969</v>
      </c>
      <c r="AE1365" s="8"/>
    </row>
    <row r="1366" spans="1:31" x14ac:dyDescent="0.25">
      <c r="A1366" t="s">
        <v>2078</v>
      </c>
      <c r="B1366" t="s">
        <v>4351</v>
      </c>
      <c r="C1366" t="s">
        <v>36</v>
      </c>
      <c r="D1366" s="1">
        <v>45547</v>
      </c>
      <c r="E1366">
        <f t="shared" si="160"/>
        <v>18</v>
      </c>
      <c r="F1366" t="s">
        <v>14</v>
      </c>
      <c r="G1366">
        <v>650</v>
      </c>
      <c r="H1366">
        <f t="shared" si="159"/>
        <v>65</v>
      </c>
      <c r="I1366" t="s">
        <v>9</v>
      </c>
      <c r="J1366">
        <v>1</v>
      </c>
      <c r="K1366" t="s">
        <v>8</v>
      </c>
      <c r="L1366" t="s">
        <v>8</v>
      </c>
      <c r="M1366" t="s">
        <v>14</v>
      </c>
      <c r="N1366" t="str">
        <f t="shared" si="161"/>
        <v>F</v>
      </c>
      <c r="O1366" t="s">
        <v>8185</v>
      </c>
      <c r="P1366" t="s">
        <v>8186</v>
      </c>
      <c r="Q1366" t="s">
        <v>940</v>
      </c>
      <c r="R1366">
        <v>3</v>
      </c>
      <c r="S1366">
        <f t="shared" si="162"/>
        <v>2021</v>
      </c>
      <c r="T1366" t="s">
        <v>12</v>
      </c>
      <c r="U1366">
        <v>1</v>
      </c>
      <c r="V1366" t="s">
        <v>919</v>
      </c>
      <c r="W1366">
        <f>VLOOKUP(Q1366,'PBT Tag Rates'!$A$6:$D$67,4,FALSE)</f>
        <v>0.98140000000000005</v>
      </c>
      <c r="X1366">
        <v>1</v>
      </c>
      <c r="Y1366" s="8">
        <f t="shared" si="163"/>
        <v>1</v>
      </c>
      <c r="Z1366" s="10">
        <f>IFERROR(LOOKUP(H1366,{30,43,48,53,58,63,68,73,78,83,88,93,97},{42,47,52,57,62,67,72,77,82,87,92,99,100}),999)</f>
        <v>67</v>
      </c>
      <c r="AA1366" s="9">
        <f t="shared" si="164"/>
        <v>5.5555555555555554</v>
      </c>
      <c r="AB1366" s="9">
        <f>IFERROR(IF(I1366="AI",AA1366-VLOOKUP(Q1366,'PBT Tag Rates'!$A$6:$L$53,11,FALSE),AA1366-VLOOKUP(Q1366,'PBT Tag Rates'!$A$6:$L$53,12,FALSE)),0)</f>
        <v>5.5745080723682721</v>
      </c>
      <c r="AC1366" s="9">
        <f t="shared" si="165"/>
        <v>16.753414340817248</v>
      </c>
      <c r="AD1366" s="12" t="s">
        <v>1969</v>
      </c>
      <c r="AE1366" s="8"/>
    </row>
    <row r="1367" spans="1:31" x14ac:dyDescent="0.25">
      <c r="A1367" t="s">
        <v>2078</v>
      </c>
      <c r="B1367" t="s">
        <v>4352</v>
      </c>
      <c r="C1367" t="s">
        <v>37</v>
      </c>
      <c r="D1367" s="1">
        <v>45547</v>
      </c>
      <c r="E1367">
        <f t="shared" si="160"/>
        <v>18</v>
      </c>
      <c r="F1367" t="s">
        <v>6</v>
      </c>
      <c r="G1367">
        <v>780</v>
      </c>
      <c r="H1367">
        <f t="shared" si="159"/>
        <v>78</v>
      </c>
      <c r="I1367" t="s">
        <v>7</v>
      </c>
      <c r="J1367" t="s">
        <v>8</v>
      </c>
      <c r="K1367" t="s">
        <v>7092</v>
      </c>
      <c r="L1367" t="s">
        <v>8</v>
      </c>
      <c r="M1367" t="s">
        <v>6</v>
      </c>
      <c r="N1367" t="str">
        <f t="shared" si="161"/>
        <v>M</v>
      </c>
      <c r="O1367" t="s">
        <v>8</v>
      </c>
      <c r="P1367" t="s">
        <v>8</v>
      </c>
      <c r="Q1367" t="s">
        <v>11</v>
      </c>
      <c r="R1367" t="s">
        <v>8</v>
      </c>
      <c r="S1367" t="str">
        <f t="shared" si="162"/>
        <v>U</v>
      </c>
      <c r="T1367" t="s">
        <v>12</v>
      </c>
      <c r="U1367">
        <v>0.999999999999999</v>
      </c>
      <c r="V1367" t="s">
        <v>8</v>
      </c>
      <c r="W1367">
        <f>VLOOKUP(Q1367,'PBT Tag Rates'!$A$6:$D$67,4,FALSE)</f>
        <v>1</v>
      </c>
      <c r="X1367">
        <v>1</v>
      </c>
      <c r="Y1367" s="8">
        <f t="shared" si="163"/>
        <v>1</v>
      </c>
      <c r="Z1367" s="10">
        <f>IFERROR(LOOKUP(H1367,{30,43,48,53,58,63,68,73,78,83,88,93,97},{42,47,52,57,62,67,72,77,82,87,92,99,100}),999)</f>
        <v>82</v>
      </c>
      <c r="AA1367" s="9">
        <f t="shared" si="164"/>
        <v>5.5555555555555554</v>
      </c>
      <c r="AB1367" s="9">
        <f>IFERROR(IF(I1367="AI",AA1367-VLOOKUP(Q1367,'PBT Tag Rates'!$A$6:$L$53,11,FALSE),AA1367-VLOOKUP(Q1367,'PBT Tag Rates'!$A$6:$L$53,12,FALSE)),0)</f>
        <v>5.5142524290531805</v>
      </c>
      <c r="AC1367" s="9">
        <f t="shared" si="165"/>
        <v>16.572324324312643</v>
      </c>
      <c r="AD1367" s="12" t="s">
        <v>1969</v>
      </c>
      <c r="AE1367" s="8"/>
    </row>
    <row r="1368" spans="1:31" x14ac:dyDescent="0.25">
      <c r="A1368" t="s">
        <v>2078</v>
      </c>
      <c r="B1368" t="s">
        <v>4353</v>
      </c>
      <c r="C1368" t="s">
        <v>38</v>
      </c>
      <c r="D1368" s="1">
        <v>45547</v>
      </c>
      <c r="E1368">
        <f t="shared" si="160"/>
        <v>18</v>
      </c>
      <c r="F1368" t="s">
        <v>6</v>
      </c>
      <c r="G1368">
        <v>560</v>
      </c>
      <c r="H1368">
        <f t="shared" si="159"/>
        <v>56</v>
      </c>
      <c r="I1368" t="s">
        <v>7</v>
      </c>
      <c r="J1368" t="s">
        <v>8</v>
      </c>
      <c r="K1368" t="s">
        <v>8</v>
      </c>
      <c r="L1368" t="s">
        <v>8</v>
      </c>
      <c r="M1368" t="s">
        <v>6</v>
      </c>
      <c r="N1368" t="str">
        <f t="shared" si="161"/>
        <v>M</v>
      </c>
      <c r="O1368" t="s">
        <v>8187</v>
      </c>
      <c r="P1368" t="s">
        <v>8188</v>
      </c>
      <c r="Q1368" t="s">
        <v>7200</v>
      </c>
      <c r="R1368">
        <v>2</v>
      </c>
      <c r="S1368">
        <f t="shared" si="162"/>
        <v>2022</v>
      </c>
      <c r="T1368" t="s">
        <v>12</v>
      </c>
      <c r="U1368">
        <v>1</v>
      </c>
      <c r="V1368" t="s">
        <v>888</v>
      </c>
      <c r="W1368">
        <f>VLOOKUP(Q1368,'PBT Tag Rates'!$A$6:$D$67,4,FALSE)</f>
        <v>0.98</v>
      </c>
      <c r="X1368">
        <v>1</v>
      </c>
      <c r="Y1368" s="8">
        <f t="shared" si="163"/>
        <v>1.03125</v>
      </c>
      <c r="Z1368" s="10">
        <f>IFERROR(LOOKUP(H1368,{30,43,48,53,58,63,68,73,78,83,88,93,97},{42,47,52,57,62,67,72,77,82,87,92,99,100}),999)</f>
        <v>57</v>
      </c>
      <c r="AA1368" s="9">
        <f t="shared" si="164"/>
        <v>5.729166666666667</v>
      </c>
      <c r="AB1368" s="9">
        <f>IFERROR(IF(I1368="AI",AA1368-VLOOKUP(Q1368,'PBT Tag Rates'!$A$6:$L$53,11,FALSE),AA1368-VLOOKUP(Q1368,'PBT Tag Rates'!$A$6:$L$53,12,FALSE)),0)</f>
        <v>5.7495748299319729</v>
      </c>
      <c r="AC1368" s="9">
        <f t="shared" si="165"/>
        <v>17.279553309259363</v>
      </c>
      <c r="AD1368" s="12" t="s">
        <v>1969</v>
      </c>
      <c r="AE1368" s="8"/>
    </row>
    <row r="1369" spans="1:31" x14ac:dyDescent="0.25">
      <c r="A1369" t="s">
        <v>2078</v>
      </c>
      <c r="B1369" t="s">
        <v>4354</v>
      </c>
      <c r="C1369" t="s">
        <v>39</v>
      </c>
      <c r="D1369" s="1">
        <v>45547</v>
      </c>
      <c r="E1369">
        <f t="shared" si="160"/>
        <v>18</v>
      </c>
      <c r="F1369" t="s">
        <v>14</v>
      </c>
      <c r="G1369">
        <v>720</v>
      </c>
      <c r="H1369">
        <f t="shared" si="159"/>
        <v>72</v>
      </c>
      <c r="I1369" t="s">
        <v>7</v>
      </c>
      <c r="J1369" t="s">
        <v>8</v>
      </c>
      <c r="K1369" t="s">
        <v>8</v>
      </c>
      <c r="L1369" t="s">
        <v>8</v>
      </c>
      <c r="M1369" t="s">
        <v>14</v>
      </c>
      <c r="N1369" t="str">
        <f t="shared" si="161"/>
        <v>F</v>
      </c>
      <c r="O1369" t="s">
        <v>8189</v>
      </c>
      <c r="P1369" t="s">
        <v>8190</v>
      </c>
      <c r="Q1369" t="s">
        <v>476</v>
      </c>
      <c r="R1369">
        <v>4</v>
      </c>
      <c r="S1369">
        <f t="shared" si="162"/>
        <v>2020</v>
      </c>
      <c r="T1369" t="s">
        <v>12</v>
      </c>
      <c r="U1369">
        <v>1</v>
      </c>
      <c r="V1369" t="s">
        <v>743</v>
      </c>
      <c r="W1369">
        <f>VLOOKUP(Q1369,'PBT Tag Rates'!$A$6:$D$67,4,FALSE)</f>
        <v>0.98845608500000004</v>
      </c>
      <c r="X1369">
        <v>1</v>
      </c>
      <c r="Y1369" s="8">
        <f t="shared" si="163"/>
        <v>1.0069930069930071</v>
      </c>
      <c r="Z1369" s="10">
        <f>IFERROR(LOOKUP(H1369,{30,43,48,53,58,63,68,73,78,83,88,93,97},{42,47,52,57,62,67,72,77,82,87,92,99,100}),999)</f>
        <v>72</v>
      </c>
      <c r="AA1369" s="9">
        <f t="shared" si="164"/>
        <v>5.594405594405595</v>
      </c>
      <c r="AB1369" s="9">
        <f>IFERROR(IF(I1369="AI",AA1369-VLOOKUP(Q1369,'PBT Tag Rates'!$A$6:$L$53,11,FALSE),AA1369-VLOOKUP(Q1369,'PBT Tag Rates'!$A$6:$L$53,12,FALSE)),0)</f>
        <v>5.6060843277101711</v>
      </c>
      <c r="AC1369" s="9">
        <f t="shared" si="165"/>
        <v>16.848312416523061</v>
      </c>
      <c r="AD1369" s="12" t="s">
        <v>1969</v>
      </c>
      <c r="AE1369" s="8"/>
    </row>
    <row r="1370" spans="1:31" x14ac:dyDescent="0.25">
      <c r="A1370" t="s">
        <v>2078</v>
      </c>
      <c r="B1370" t="s">
        <v>4355</v>
      </c>
      <c r="C1370" t="s">
        <v>40</v>
      </c>
      <c r="D1370" s="1">
        <v>45547</v>
      </c>
      <c r="E1370">
        <f t="shared" si="160"/>
        <v>18</v>
      </c>
      <c r="F1370" t="s">
        <v>14</v>
      </c>
      <c r="G1370">
        <v>730</v>
      </c>
      <c r="H1370">
        <f t="shared" si="159"/>
        <v>73</v>
      </c>
      <c r="I1370" t="s">
        <v>9</v>
      </c>
      <c r="J1370">
        <v>1</v>
      </c>
      <c r="K1370" t="s">
        <v>8</v>
      </c>
      <c r="L1370" t="s">
        <v>8</v>
      </c>
      <c r="M1370" t="s">
        <v>14</v>
      </c>
      <c r="N1370" t="str">
        <f t="shared" si="161"/>
        <v>F</v>
      </c>
      <c r="O1370" t="s">
        <v>1723</v>
      </c>
      <c r="P1370" t="s">
        <v>1724</v>
      </c>
      <c r="Q1370" t="s">
        <v>295</v>
      </c>
      <c r="R1370">
        <v>4</v>
      </c>
      <c r="S1370">
        <f t="shared" si="162"/>
        <v>2020</v>
      </c>
      <c r="T1370" t="s">
        <v>12</v>
      </c>
      <c r="U1370">
        <v>0.999999999999999</v>
      </c>
      <c r="V1370" t="s">
        <v>893</v>
      </c>
      <c r="W1370">
        <f>VLOOKUP(Q1370,'PBT Tag Rates'!$A$6:$D$67,4,FALSE)</f>
        <v>0.98961045999999997</v>
      </c>
      <c r="X1370">
        <v>1</v>
      </c>
      <c r="Y1370" s="8">
        <f t="shared" si="163"/>
        <v>1</v>
      </c>
      <c r="Z1370" s="10">
        <f>IFERROR(LOOKUP(H1370,{30,43,48,53,58,63,68,73,78,83,88,93,97},{42,47,52,57,62,67,72,77,82,87,92,99,100}),999)</f>
        <v>77</v>
      </c>
      <c r="AA1370" s="9">
        <f t="shared" si="164"/>
        <v>5.5555555555555554</v>
      </c>
      <c r="AB1370" s="9">
        <f>IFERROR(IF(I1370="AI",AA1370-VLOOKUP(Q1370,'PBT Tag Rates'!$A$6:$L$53,11,FALSE),AA1370-VLOOKUP(Q1370,'PBT Tag Rates'!$A$6:$L$53,12,FALSE)),0)</f>
        <v>5.5660541713442369</v>
      </c>
      <c r="AC1370" s="9">
        <f t="shared" si="165"/>
        <v>16.728007308517132</v>
      </c>
      <c r="AD1370" s="12" t="s">
        <v>1969</v>
      </c>
      <c r="AE1370" s="8"/>
    </row>
    <row r="1371" spans="1:31" x14ac:dyDescent="0.25">
      <c r="A1371" t="s">
        <v>2078</v>
      </c>
      <c r="B1371" t="s">
        <v>4356</v>
      </c>
      <c r="C1371" t="s">
        <v>41</v>
      </c>
      <c r="D1371" s="1">
        <v>45547</v>
      </c>
      <c r="E1371">
        <f t="shared" si="160"/>
        <v>18</v>
      </c>
      <c r="F1371" t="s">
        <v>14</v>
      </c>
      <c r="G1371">
        <v>690</v>
      </c>
      <c r="H1371">
        <f t="shared" si="159"/>
        <v>69</v>
      </c>
      <c r="I1371" t="s">
        <v>9</v>
      </c>
      <c r="J1371">
        <v>1</v>
      </c>
      <c r="K1371" t="s">
        <v>8</v>
      </c>
      <c r="L1371" t="s">
        <v>8</v>
      </c>
      <c r="M1371" t="s">
        <v>14</v>
      </c>
      <c r="N1371" t="str">
        <f t="shared" si="161"/>
        <v>F</v>
      </c>
      <c r="O1371" t="s">
        <v>8062</v>
      </c>
      <c r="P1371" t="s">
        <v>8063</v>
      </c>
      <c r="Q1371" t="s">
        <v>940</v>
      </c>
      <c r="R1371">
        <v>3</v>
      </c>
      <c r="S1371">
        <f t="shared" si="162"/>
        <v>2021</v>
      </c>
      <c r="T1371" t="s">
        <v>12</v>
      </c>
      <c r="U1371">
        <v>1.00000000000001</v>
      </c>
      <c r="V1371" t="s">
        <v>889</v>
      </c>
      <c r="W1371">
        <f>VLOOKUP(Q1371,'PBT Tag Rates'!$A$6:$D$67,4,FALSE)</f>
        <v>0.98140000000000005</v>
      </c>
      <c r="X1371">
        <v>1</v>
      </c>
      <c r="Y1371" s="8">
        <f t="shared" si="163"/>
        <v>1.0069930069930071</v>
      </c>
      <c r="Z1371" s="10">
        <f>IFERROR(LOOKUP(H1371,{30,43,48,53,58,63,68,73,78,83,88,93,97},{42,47,52,57,62,67,72,77,82,87,92,99,100}),999)</f>
        <v>72</v>
      </c>
      <c r="AA1371" s="9">
        <f t="shared" si="164"/>
        <v>5.594405594405595</v>
      </c>
      <c r="AB1371" s="9">
        <f>IFERROR(IF(I1371="AI",AA1371-VLOOKUP(Q1371,'PBT Tag Rates'!$A$6:$L$53,11,FALSE),AA1371-VLOOKUP(Q1371,'PBT Tag Rates'!$A$6:$L$53,12,FALSE)),0)</f>
        <v>5.6133581112183117</v>
      </c>
      <c r="AC1371" s="9">
        <f t="shared" si="165"/>
        <v>16.870172768567635</v>
      </c>
      <c r="AD1371" s="12" t="s">
        <v>1969</v>
      </c>
      <c r="AE1371" s="8"/>
    </row>
    <row r="1372" spans="1:31" x14ac:dyDescent="0.25">
      <c r="A1372" t="s">
        <v>2078</v>
      </c>
      <c r="B1372" t="s">
        <v>4357</v>
      </c>
      <c r="C1372" t="s">
        <v>42</v>
      </c>
      <c r="D1372" s="1">
        <v>45547</v>
      </c>
      <c r="E1372">
        <f t="shared" si="160"/>
        <v>18</v>
      </c>
      <c r="F1372" t="s">
        <v>14</v>
      </c>
      <c r="G1372">
        <v>780</v>
      </c>
      <c r="H1372">
        <f t="shared" si="159"/>
        <v>78</v>
      </c>
      <c r="I1372" t="s">
        <v>9</v>
      </c>
      <c r="J1372">
        <v>1</v>
      </c>
      <c r="K1372" t="s">
        <v>8</v>
      </c>
      <c r="L1372" t="s">
        <v>8</v>
      </c>
      <c r="M1372" t="s">
        <v>14</v>
      </c>
      <c r="N1372" t="str">
        <f t="shared" si="161"/>
        <v>F</v>
      </c>
      <c r="O1372" t="s">
        <v>446</v>
      </c>
      <c r="P1372" t="s">
        <v>492</v>
      </c>
      <c r="Q1372" t="s">
        <v>171</v>
      </c>
      <c r="R1372">
        <v>5</v>
      </c>
      <c r="S1372">
        <f t="shared" si="162"/>
        <v>2019</v>
      </c>
      <c r="T1372" t="s">
        <v>12</v>
      </c>
      <c r="U1372">
        <v>1</v>
      </c>
      <c r="V1372" t="s">
        <v>893</v>
      </c>
      <c r="W1372">
        <f>VLOOKUP(Q1372,'PBT Tag Rates'!$A$6:$D$67,4,FALSE)</f>
        <v>0.95971980899999998</v>
      </c>
      <c r="X1372">
        <v>1</v>
      </c>
      <c r="Y1372" s="8">
        <f t="shared" si="163"/>
        <v>1</v>
      </c>
      <c r="Z1372" s="10">
        <f>IFERROR(LOOKUP(H1372,{30,43,48,53,58,63,68,73,78,83,88,93,97},{42,47,52,57,62,67,72,77,82,87,92,99,100}),999)</f>
        <v>82</v>
      </c>
      <c r="AA1372" s="9">
        <f t="shared" si="164"/>
        <v>5.5555555555555554</v>
      </c>
      <c r="AB1372" s="9">
        <f>IFERROR(IF(I1372="AI",AA1372-VLOOKUP(Q1372,'PBT Tag Rates'!$A$6:$L$53,11,FALSE),AA1372-VLOOKUP(Q1372,'PBT Tag Rates'!$A$6:$L$53,12,FALSE)),0)</f>
        <v>5.5975263376757773</v>
      </c>
      <c r="AC1372" s="9">
        <f t="shared" si="165"/>
        <v>16.822592559073851</v>
      </c>
      <c r="AD1372" s="12" t="s">
        <v>1969</v>
      </c>
      <c r="AE1372" s="8"/>
    </row>
    <row r="1373" spans="1:31" x14ac:dyDescent="0.25">
      <c r="A1373" t="s">
        <v>2078</v>
      </c>
      <c r="B1373" t="s">
        <v>4358</v>
      </c>
      <c r="C1373" t="s">
        <v>43</v>
      </c>
      <c r="D1373" s="1">
        <v>45547</v>
      </c>
      <c r="E1373">
        <f t="shared" si="160"/>
        <v>18</v>
      </c>
      <c r="F1373" t="s">
        <v>14</v>
      </c>
      <c r="G1373">
        <v>800</v>
      </c>
      <c r="H1373">
        <f t="shared" si="159"/>
        <v>80</v>
      </c>
      <c r="I1373" t="s">
        <v>7</v>
      </c>
      <c r="J1373" t="s">
        <v>8</v>
      </c>
      <c r="K1373" t="s">
        <v>8</v>
      </c>
      <c r="L1373" t="s">
        <v>8</v>
      </c>
      <c r="M1373" t="s">
        <v>14</v>
      </c>
      <c r="N1373" t="str">
        <f t="shared" si="161"/>
        <v>F</v>
      </c>
      <c r="O1373" t="s">
        <v>8191</v>
      </c>
      <c r="P1373" t="s">
        <v>8192</v>
      </c>
      <c r="Q1373" t="s">
        <v>476</v>
      </c>
      <c r="R1373">
        <v>4</v>
      </c>
      <c r="S1373">
        <f t="shared" si="162"/>
        <v>2020</v>
      </c>
      <c r="T1373" t="s">
        <v>12</v>
      </c>
      <c r="U1373">
        <v>1</v>
      </c>
      <c r="V1373" t="s">
        <v>658</v>
      </c>
      <c r="W1373">
        <f>VLOOKUP(Q1373,'PBT Tag Rates'!$A$6:$D$67,4,FALSE)</f>
        <v>0.98845608500000004</v>
      </c>
      <c r="X1373">
        <v>1</v>
      </c>
      <c r="Y1373" s="8">
        <f t="shared" si="163"/>
        <v>1</v>
      </c>
      <c r="Z1373" s="10">
        <f>IFERROR(LOOKUP(H1373,{30,43,48,53,58,63,68,73,78,83,88,93,97},{42,47,52,57,62,67,72,77,82,87,92,99,100}),999)</f>
        <v>82</v>
      </c>
      <c r="AA1373" s="9">
        <f t="shared" si="164"/>
        <v>5.5555555555555554</v>
      </c>
      <c r="AB1373" s="9">
        <f>IFERROR(IF(I1373="AI",AA1373-VLOOKUP(Q1373,'PBT Tag Rates'!$A$6:$L$53,11,FALSE),AA1373-VLOOKUP(Q1373,'PBT Tag Rates'!$A$6:$L$53,12,FALSE)),0)</f>
        <v>5.5672342888601314</v>
      </c>
      <c r="AC1373" s="9">
        <f t="shared" si="165"/>
        <v>16.731553988772674</v>
      </c>
      <c r="AD1373" s="12" t="s">
        <v>1969</v>
      </c>
      <c r="AE1373" s="8"/>
    </row>
    <row r="1374" spans="1:31" x14ac:dyDescent="0.25">
      <c r="A1374" t="s">
        <v>2078</v>
      </c>
      <c r="B1374" t="s">
        <v>4359</v>
      </c>
      <c r="C1374" t="s">
        <v>44</v>
      </c>
      <c r="D1374" s="1">
        <v>45547</v>
      </c>
      <c r="E1374">
        <f t="shared" si="160"/>
        <v>18</v>
      </c>
      <c r="F1374" t="s">
        <v>14</v>
      </c>
      <c r="G1374">
        <v>800</v>
      </c>
      <c r="H1374">
        <f t="shared" si="159"/>
        <v>80</v>
      </c>
      <c r="I1374" t="s">
        <v>7</v>
      </c>
      <c r="J1374" t="s">
        <v>8</v>
      </c>
      <c r="K1374" t="s">
        <v>8</v>
      </c>
      <c r="L1374" t="s">
        <v>8</v>
      </c>
      <c r="M1374" t="s">
        <v>14</v>
      </c>
      <c r="N1374" t="str">
        <f t="shared" si="161"/>
        <v>F</v>
      </c>
      <c r="O1374" t="s">
        <v>1689</v>
      </c>
      <c r="P1374" t="s">
        <v>1690</v>
      </c>
      <c r="Q1374" t="s">
        <v>295</v>
      </c>
      <c r="R1374">
        <v>4</v>
      </c>
      <c r="S1374">
        <f t="shared" si="162"/>
        <v>2020</v>
      </c>
      <c r="T1374" t="s">
        <v>12</v>
      </c>
      <c r="U1374">
        <v>1</v>
      </c>
      <c r="V1374" t="s">
        <v>886</v>
      </c>
      <c r="W1374">
        <f>VLOOKUP(Q1374,'PBT Tag Rates'!$A$6:$D$67,4,FALSE)</f>
        <v>0.98961045999999997</v>
      </c>
      <c r="X1374">
        <v>1</v>
      </c>
      <c r="Y1374" s="8">
        <f t="shared" si="163"/>
        <v>1</v>
      </c>
      <c r="Z1374" s="10">
        <f>IFERROR(LOOKUP(H1374,{30,43,48,53,58,63,68,73,78,83,88,93,97},{42,47,52,57,62,67,72,77,82,87,92,99,100}),999)</f>
        <v>82</v>
      </c>
      <c r="AA1374" s="9">
        <f t="shared" si="164"/>
        <v>5.5555555555555554</v>
      </c>
      <c r="AB1374" s="9">
        <f>IFERROR(IF(I1374="AI",AA1374-VLOOKUP(Q1374,'PBT Tag Rates'!$A$6:$L$53,11,FALSE),AA1374-VLOOKUP(Q1374,'PBT Tag Rates'!$A$6:$L$53,12,FALSE)),0)</f>
        <v>5.5660541713442369</v>
      </c>
      <c r="AC1374" s="9">
        <f t="shared" si="165"/>
        <v>16.728007308517132</v>
      </c>
      <c r="AD1374" s="12" t="s">
        <v>1969</v>
      </c>
      <c r="AE1374" s="8"/>
    </row>
    <row r="1375" spans="1:31" x14ac:dyDescent="0.25">
      <c r="A1375" t="s">
        <v>2078</v>
      </c>
      <c r="B1375" t="s">
        <v>4360</v>
      </c>
      <c r="C1375" t="s">
        <v>45</v>
      </c>
      <c r="D1375" s="1">
        <v>45547</v>
      </c>
      <c r="E1375">
        <f t="shared" si="160"/>
        <v>18</v>
      </c>
      <c r="F1375" t="s">
        <v>6</v>
      </c>
      <c r="G1375">
        <v>870</v>
      </c>
      <c r="H1375">
        <f t="shared" si="159"/>
        <v>87</v>
      </c>
      <c r="I1375" t="s">
        <v>7</v>
      </c>
      <c r="J1375" t="s">
        <v>8</v>
      </c>
      <c r="K1375" t="s">
        <v>7093</v>
      </c>
      <c r="L1375" t="s">
        <v>8</v>
      </c>
      <c r="M1375" t="s">
        <v>6</v>
      </c>
      <c r="N1375" t="str">
        <f t="shared" si="161"/>
        <v>M</v>
      </c>
      <c r="O1375" t="s">
        <v>8193</v>
      </c>
      <c r="P1375" t="s">
        <v>8194</v>
      </c>
      <c r="Q1375" t="s">
        <v>178</v>
      </c>
      <c r="R1375">
        <v>5</v>
      </c>
      <c r="S1375">
        <f t="shared" si="162"/>
        <v>2019</v>
      </c>
      <c r="T1375" t="s">
        <v>12</v>
      </c>
      <c r="U1375">
        <v>0.999999999999996</v>
      </c>
      <c r="V1375" t="s">
        <v>658</v>
      </c>
      <c r="W1375">
        <f>VLOOKUP(Q1375,'PBT Tag Rates'!$A$6:$D$67,4,FALSE)</f>
        <v>0.99705232300000002</v>
      </c>
      <c r="X1375">
        <v>1</v>
      </c>
      <c r="Y1375" s="8">
        <f t="shared" si="163"/>
        <v>1</v>
      </c>
      <c r="Z1375" s="10">
        <f>IFERROR(LOOKUP(H1375,{30,43,48,53,58,63,68,73,78,83,88,93,97},{42,47,52,57,62,67,72,77,82,87,92,99,100}),999)</f>
        <v>87</v>
      </c>
      <c r="AA1375" s="9">
        <f t="shared" si="164"/>
        <v>5.5555555555555554</v>
      </c>
      <c r="AB1375" s="9">
        <f>IFERROR(IF(I1375="AI",AA1375-VLOOKUP(Q1375,'PBT Tag Rates'!$A$6:$L$53,11,FALSE),AA1375-VLOOKUP(Q1375,'PBT Tag Rates'!$A$6:$L$53,12,FALSE)),0)</f>
        <v>5.5585119470427449</v>
      </c>
      <c r="AC1375" s="9">
        <f t="shared" si="165"/>
        <v>16.705340194731683</v>
      </c>
      <c r="AD1375" s="12" t="s">
        <v>1969</v>
      </c>
      <c r="AE1375" s="8"/>
    </row>
    <row r="1376" spans="1:31" x14ac:dyDescent="0.25">
      <c r="A1376" t="s">
        <v>2078</v>
      </c>
      <c r="B1376" t="s">
        <v>4361</v>
      </c>
      <c r="C1376" t="s">
        <v>46</v>
      </c>
      <c r="D1376" s="1">
        <v>45547</v>
      </c>
      <c r="E1376">
        <f t="shared" si="160"/>
        <v>18</v>
      </c>
      <c r="F1376" t="s">
        <v>6</v>
      </c>
      <c r="G1376">
        <v>640</v>
      </c>
      <c r="H1376">
        <f t="shared" si="159"/>
        <v>64</v>
      </c>
      <c r="I1376" t="s">
        <v>7</v>
      </c>
      <c r="J1376" t="s">
        <v>8</v>
      </c>
      <c r="K1376" t="s">
        <v>8</v>
      </c>
      <c r="L1376" t="s">
        <v>8</v>
      </c>
      <c r="M1376" t="s">
        <v>6</v>
      </c>
      <c r="N1376" t="str">
        <f t="shared" si="161"/>
        <v>M</v>
      </c>
      <c r="O1376" t="s">
        <v>1630</v>
      </c>
      <c r="P1376" t="s">
        <v>1947</v>
      </c>
      <c r="Q1376" t="s">
        <v>940</v>
      </c>
      <c r="R1376">
        <v>3</v>
      </c>
      <c r="S1376">
        <f t="shared" si="162"/>
        <v>2021</v>
      </c>
      <c r="T1376" t="s">
        <v>12</v>
      </c>
      <c r="U1376">
        <v>1</v>
      </c>
      <c r="V1376" t="s">
        <v>893</v>
      </c>
      <c r="W1376">
        <f>VLOOKUP(Q1376,'PBT Tag Rates'!$A$6:$D$67,4,FALSE)</f>
        <v>0.98140000000000005</v>
      </c>
      <c r="X1376">
        <v>1</v>
      </c>
      <c r="Y1376" s="8">
        <f t="shared" si="163"/>
        <v>1</v>
      </c>
      <c r="Z1376" s="10">
        <f>IFERROR(LOOKUP(H1376,{30,43,48,53,58,63,68,73,78,83,88,93,97},{42,47,52,57,62,67,72,77,82,87,92,99,100}),999)</f>
        <v>67</v>
      </c>
      <c r="AA1376" s="9">
        <f t="shared" si="164"/>
        <v>5.5555555555555554</v>
      </c>
      <c r="AB1376" s="9">
        <f>IFERROR(IF(I1376="AI",AA1376-VLOOKUP(Q1376,'PBT Tag Rates'!$A$6:$L$53,11,FALSE),AA1376-VLOOKUP(Q1376,'PBT Tag Rates'!$A$6:$L$53,12,FALSE)),0)</f>
        <v>5.5745080723682721</v>
      </c>
      <c r="AC1376" s="9">
        <f t="shared" si="165"/>
        <v>16.753414340817248</v>
      </c>
      <c r="AD1376" s="12" t="s">
        <v>1969</v>
      </c>
      <c r="AE1376" s="8"/>
    </row>
    <row r="1377" spans="1:31" x14ac:dyDescent="0.25">
      <c r="A1377" t="s">
        <v>2078</v>
      </c>
      <c r="B1377" t="s">
        <v>4362</v>
      </c>
      <c r="C1377" t="s">
        <v>47</v>
      </c>
      <c r="D1377" s="1">
        <v>45547</v>
      </c>
      <c r="E1377">
        <f t="shared" si="160"/>
        <v>18</v>
      </c>
      <c r="F1377" t="s">
        <v>6</v>
      </c>
      <c r="G1377">
        <v>680</v>
      </c>
      <c r="H1377">
        <f t="shared" si="159"/>
        <v>68</v>
      </c>
      <c r="I1377" t="s">
        <v>9</v>
      </c>
      <c r="J1377">
        <v>1</v>
      </c>
      <c r="K1377" t="s">
        <v>8</v>
      </c>
      <c r="L1377" t="s">
        <v>8</v>
      </c>
      <c r="M1377" t="s">
        <v>269</v>
      </c>
      <c r="N1377" t="str">
        <f t="shared" si="161"/>
        <v>M</v>
      </c>
      <c r="O1377" t="s">
        <v>8195</v>
      </c>
      <c r="P1377" t="s">
        <v>8196</v>
      </c>
      <c r="Q1377" t="s">
        <v>295</v>
      </c>
      <c r="R1377">
        <v>4</v>
      </c>
      <c r="S1377">
        <f t="shared" si="162"/>
        <v>2020</v>
      </c>
      <c r="T1377" t="s">
        <v>12</v>
      </c>
      <c r="U1377">
        <v>1</v>
      </c>
      <c r="V1377" t="s">
        <v>949</v>
      </c>
      <c r="W1377">
        <f>VLOOKUP(Q1377,'PBT Tag Rates'!$A$6:$D$67,4,FALSE)</f>
        <v>0.98961045999999997</v>
      </c>
      <c r="X1377">
        <v>1</v>
      </c>
      <c r="Y1377" s="8">
        <f t="shared" si="163"/>
        <v>1.0057142857142858</v>
      </c>
      <c r="Z1377" s="10">
        <f>IFERROR(LOOKUP(H1377,{30,43,48,53,58,63,68,73,78,83,88,93,97},{42,47,52,57,62,67,72,77,82,87,92,99,100}),999)</f>
        <v>72</v>
      </c>
      <c r="AA1377" s="9">
        <f t="shared" si="164"/>
        <v>5.5873015873015879</v>
      </c>
      <c r="AB1377" s="9">
        <f>IFERROR(IF(I1377="AI",AA1377-VLOOKUP(Q1377,'PBT Tag Rates'!$A$6:$L$53,11,FALSE),AA1377-VLOOKUP(Q1377,'PBT Tag Rates'!$A$6:$L$53,12,FALSE)),0)</f>
        <v>5.5978002030902694</v>
      </c>
      <c r="AC1377" s="9">
        <f t="shared" si="165"/>
        <v>16.823415623764589</v>
      </c>
      <c r="AD1377" s="12" t="s">
        <v>676</v>
      </c>
      <c r="AE1377" s="8"/>
    </row>
    <row r="1378" spans="1:31" x14ac:dyDescent="0.25">
      <c r="A1378" t="s">
        <v>2078</v>
      </c>
      <c r="B1378" t="s">
        <v>4363</v>
      </c>
      <c r="C1378" t="s">
        <v>48</v>
      </c>
      <c r="D1378" s="1">
        <v>45547</v>
      </c>
      <c r="E1378">
        <f t="shared" si="160"/>
        <v>18</v>
      </c>
      <c r="F1378" t="s">
        <v>14</v>
      </c>
      <c r="G1378">
        <v>810</v>
      </c>
      <c r="H1378">
        <f t="shared" si="159"/>
        <v>81</v>
      </c>
      <c r="I1378" t="s">
        <v>7</v>
      </c>
      <c r="J1378" t="s">
        <v>8</v>
      </c>
      <c r="K1378" t="s">
        <v>8</v>
      </c>
      <c r="L1378" t="s">
        <v>8</v>
      </c>
      <c r="M1378" t="s">
        <v>14</v>
      </c>
      <c r="N1378" t="str">
        <f t="shared" si="161"/>
        <v>F</v>
      </c>
      <c r="O1378" t="s">
        <v>439</v>
      </c>
      <c r="P1378" t="s">
        <v>440</v>
      </c>
      <c r="Q1378" t="s">
        <v>295</v>
      </c>
      <c r="R1378">
        <v>4</v>
      </c>
      <c r="S1378">
        <f t="shared" si="162"/>
        <v>2020</v>
      </c>
      <c r="T1378" t="s">
        <v>12</v>
      </c>
      <c r="U1378">
        <v>1</v>
      </c>
      <c r="V1378" t="s">
        <v>888</v>
      </c>
      <c r="W1378">
        <f>VLOOKUP(Q1378,'PBT Tag Rates'!$A$6:$D$67,4,FALSE)</f>
        <v>0.98961045999999997</v>
      </c>
      <c r="X1378">
        <v>1</v>
      </c>
      <c r="Y1378" s="8">
        <f t="shared" si="163"/>
        <v>1</v>
      </c>
      <c r="Z1378" s="10">
        <f>IFERROR(LOOKUP(H1378,{30,43,48,53,58,63,68,73,78,83,88,93,97},{42,47,52,57,62,67,72,77,82,87,92,99,100}),999)</f>
        <v>82</v>
      </c>
      <c r="AA1378" s="9">
        <f t="shared" si="164"/>
        <v>5.5555555555555554</v>
      </c>
      <c r="AB1378" s="9">
        <f>IFERROR(IF(I1378="AI",AA1378-VLOOKUP(Q1378,'PBT Tag Rates'!$A$6:$L$53,11,FALSE),AA1378-VLOOKUP(Q1378,'PBT Tag Rates'!$A$6:$L$53,12,FALSE)),0)</f>
        <v>5.5660541713442369</v>
      </c>
      <c r="AC1378" s="9">
        <f t="shared" si="165"/>
        <v>16.728007308517132</v>
      </c>
      <c r="AD1378" s="12" t="s">
        <v>1969</v>
      </c>
      <c r="AE1378" s="8"/>
    </row>
    <row r="1379" spans="1:31" x14ac:dyDescent="0.25">
      <c r="A1379" t="s">
        <v>2078</v>
      </c>
      <c r="B1379" t="s">
        <v>4364</v>
      </c>
      <c r="C1379" t="s">
        <v>49</v>
      </c>
      <c r="D1379" s="1">
        <v>45547</v>
      </c>
      <c r="E1379">
        <f t="shared" si="160"/>
        <v>18</v>
      </c>
      <c r="F1379" t="s">
        <v>14</v>
      </c>
      <c r="G1379">
        <v>660</v>
      </c>
      <c r="H1379">
        <f t="shared" si="159"/>
        <v>66</v>
      </c>
      <c r="I1379" t="s">
        <v>7</v>
      </c>
      <c r="J1379" t="s">
        <v>8</v>
      </c>
      <c r="K1379" t="s">
        <v>8</v>
      </c>
      <c r="L1379" t="s">
        <v>8</v>
      </c>
      <c r="M1379" t="s">
        <v>14</v>
      </c>
      <c r="N1379" t="str">
        <f t="shared" si="161"/>
        <v>F</v>
      </c>
      <c r="O1379" t="s">
        <v>7647</v>
      </c>
      <c r="P1379" t="s">
        <v>8197</v>
      </c>
      <c r="Q1379" t="s">
        <v>940</v>
      </c>
      <c r="R1379">
        <v>3</v>
      </c>
      <c r="S1379">
        <f t="shared" si="162"/>
        <v>2021</v>
      </c>
      <c r="T1379" t="s">
        <v>12</v>
      </c>
      <c r="U1379">
        <v>0.999999999999999</v>
      </c>
      <c r="V1379" t="s">
        <v>886</v>
      </c>
      <c r="W1379">
        <f>VLOOKUP(Q1379,'PBT Tag Rates'!$A$6:$D$67,4,FALSE)</f>
        <v>0.98140000000000005</v>
      </c>
      <c r="X1379">
        <v>1</v>
      </c>
      <c r="Y1379" s="8">
        <f t="shared" si="163"/>
        <v>1</v>
      </c>
      <c r="Z1379" s="10">
        <f>IFERROR(LOOKUP(H1379,{30,43,48,53,58,63,68,73,78,83,88,93,97},{42,47,52,57,62,67,72,77,82,87,92,99,100}),999)</f>
        <v>67</v>
      </c>
      <c r="AA1379" s="9">
        <f t="shared" si="164"/>
        <v>5.5555555555555554</v>
      </c>
      <c r="AB1379" s="9">
        <f>IFERROR(IF(I1379="AI",AA1379-VLOOKUP(Q1379,'PBT Tag Rates'!$A$6:$L$53,11,FALSE),AA1379-VLOOKUP(Q1379,'PBT Tag Rates'!$A$6:$L$53,12,FALSE)),0)</f>
        <v>5.5745080723682721</v>
      </c>
      <c r="AC1379" s="9">
        <f t="shared" si="165"/>
        <v>16.753414340817248</v>
      </c>
      <c r="AD1379" s="12" t="s">
        <v>1969</v>
      </c>
      <c r="AE1379" s="8"/>
    </row>
    <row r="1380" spans="1:31" x14ac:dyDescent="0.25">
      <c r="A1380" t="s">
        <v>2078</v>
      </c>
      <c r="B1380" t="s">
        <v>4365</v>
      </c>
      <c r="C1380" t="s">
        <v>50</v>
      </c>
      <c r="D1380" s="1">
        <v>45547</v>
      </c>
      <c r="E1380">
        <f t="shared" si="160"/>
        <v>18</v>
      </c>
      <c r="F1380" t="s">
        <v>6</v>
      </c>
      <c r="G1380">
        <v>780</v>
      </c>
      <c r="H1380">
        <f t="shared" si="159"/>
        <v>78</v>
      </c>
      <c r="I1380" t="s">
        <v>9</v>
      </c>
      <c r="J1380">
        <v>1</v>
      </c>
      <c r="K1380" t="s">
        <v>7094</v>
      </c>
      <c r="L1380" t="s">
        <v>8</v>
      </c>
      <c r="M1380" t="s">
        <v>269</v>
      </c>
      <c r="N1380" t="str">
        <f t="shared" si="161"/>
        <v>M</v>
      </c>
      <c r="O1380" t="s">
        <v>8</v>
      </c>
      <c r="P1380" t="s">
        <v>8</v>
      </c>
      <c r="Q1380" t="s">
        <v>11</v>
      </c>
      <c r="R1380" t="s">
        <v>8</v>
      </c>
      <c r="S1380" t="str">
        <f t="shared" si="162"/>
        <v>U</v>
      </c>
      <c r="T1380" t="s">
        <v>12</v>
      </c>
      <c r="U1380">
        <v>1</v>
      </c>
      <c r="V1380" t="s">
        <v>8</v>
      </c>
      <c r="W1380">
        <f>VLOOKUP(Q1380,'PBT Tag Rates'!$A$6:$D$67,4,FALSE)</f>
        <v>1</v>
      </c>
      <c r="X1380">
        <v>1</v>
      </c>
      <c r="Y1380" s="8">
        <f t="shared" si="163"/>
        <v>1</v>
      </c>
      <c r="Z1380" s="10">
        <f>IFERROR(LOOKUP(H1380,{30,43,48,53,58,63,68,73,78,83,88,93,97},{42,47,52,57,62,67,72,77,82,87,92,99,100}),999)</f>
        <v>82</v>
      </c>
      <c r="AA1380" s="9">
        <f t="shared" si="164"/>
        <v>5.5555555555555554</v>
      </c>
      <c r="AB1380" s="9">
        <f>IFERROR(IF(I1380="AI",AA1380-VLOOKUP(Q1380,'PBT Tag Rates'!$A$6:$L$53,11,FALSE),AA1380-VLOOKUP(Q1380,'PBT Tag Rates'!$A$6:$L$53,12,FALSE)),0)</f>
        <v>5.0392781132050333</v>
      </c>
      <c r="AC1380" s="9">
        <f t="shared" si="165"/>
        <v>15.144854597594751</v>
      </c>
      <c r="AD1380" s="12" t="s">
        <v>1969</v>
      </c>
      <c r="AE1380" s="8"/>
    </row>
    <row r="1381" spans="1:31" x14ac:dyDescent="0.25">
      <c r="A1381" t="s">
        <v>2078</v>
      </c>
      <c r="B1381" t="s">
        <v>4366</v>
      </c>
      <c r="C1381" t="s">
        <v>51</v>
      </c>
      <c r="D1381" s="1">
        <v>45547</v>
      </c>
      <c r="E1381">
        <f t="shared" si="160"/>
        <v>18</v>
      </c>
      <c r="F1381" t="s">
        <v>6</v>
      </c>
      <c r="G1381">
        <v>670</v>
      </c>
      <c r="H1381">
        <f t="shared" si="159"/>
        <v>67</v>
      </c>
      <c r="I1381" t="s">
        <v>7</v>
      </c>
      <c r="J1381" t="s">
        <v>8</v>
      </c>
      <c r="K1381" t="s">
        <v>8</v>
      </c>
      <c r="L1381" t="s">
        <v>8</v>
      </c>
      <c r="M1381" t="s">
        <v>269</v>
      </c>
      <c r="N1381" t="str">
        <f t="shared" si="161"/>
        <v>M</v>
      </c>
      <c r="O1381" t="s">
        <v>7551</v>
      </c>
      <c r="P1381" t="s">
        <v>8198</v>
      </c>
      <c r="Q1381" t="s">
        <v>940</v>
      </c>
      <c r="R1381">
        <v>3</v>
      </c>
      <c r="S1381">
        <f t="shared" si="162"/>
        <v>2021</v>
      </c>
      <c r="T1381" t="s">
        <v>12</v>
      </c>
      <c r="U1381">
        <v>1.00000000000001</v>
      </c>
      <c r="V1381" t="s">
        <v>892</v>
      </c>
      <c r="W1381">
        <f>VLOOKUP(Q1381,'PBT Tag Rates'!$A$6:$D$67,4,FALSE)</f>
        <v>0.98140000000000005</v>
      </c>
      <c r="X1381">
        <v>1</v>
      </c>
      <c r="Y1381" s="8">
        <f t="shared" si="163"/>
        <v>1</v>
      </c>
      <c r="Z1381" s="10">
        <f>IFERROR(LOOKUP(H1381,{30,43,48,53,58,63,68,73,78,83,88,93,97},{42,47,52,57,62,67,72,77,82,87,92,99,100}),999)</f>
        <v>67</v>
      </c>
      <c r="AA1381" s="9">
        <f t="shared" si="164"/>
        <v>5.5555555555555554</v>
      </c>
      <c r="AB1381" s="9">
        <f>IFERROR(IF(I1381="AI",AA1381-VLOOKUP(Q1381,'PBT Tag Rates'!$A$6:$L$53,11,FALSE),AA1381-VLOOKUP(Q1381,'PBT Tag Rates'!$A$6:$L$53,12,FALSE)),0)</f>
        <v>5.5745080723682721</v>
      </c>
      <c r="AC1381" s="9">
        <f t="shared" si="165"/>
        <v>16.753414340817248</v>
      </c>
      <c r="AD1381" s="12" t="s">
        <v>1969</v>
      </c>
      <c r="AE1381" s="8"/>
    </row>
    <row r="1382" spans="1:31" x14ac:dyDescent="0.25">
      <c r="A1382" t="s">
        <v>2078</v>
      </c>
      <c r="B1382" t="s">
        <v>4367</v>
      </c>
      <c r="C1382" t="s">
        <v>52</v>
      </c>
      <c r="D1382" s="1">
        <v>45547</v>
      </c>
      <c r="E1382">
        <f t="shared" si="160"/>
        <v>18</v>
      </c>
      <c r="F1382" t="s">
        <v>6</v>
      </c>
      <c r="G1382">
        <v>650</v>
      </c>
      <c r="H1382">
        <f t="shared" si="159"/>
        <v>65</v>
      </c>
      <c r="I1382" t="s">
        <v>7</v>
      </c>
      <c r="J1382" t="s">
        <v>8</v>
      </c>
      <c r="K1382" t="s">
        <v>8</v>
      </c>
      <c r="L1382" t="s">
        <v>8</v>
      </c>
      <c r="M1382" t="s">
        <v>6</v>
      </c>
      <c r="N1382" t="str">
        <f t="shared" si="161"/>
        <v>M</v>
      </c>
      <c r="O1382" t="s">
        <v>8</v>
      </c>
      <c r="P1382" t="s">
        <v>8</v>
      </c>
      <c r="Q1382" t="s">
        <v>11</v>
      </c>
      <c r="R1382" t="s">
        <v>8</v>
      </c>
      <c r="S1382" t="str">
        <f t="shared" si="162"/>
        <v>U</v>
      </c>
      <c r="T1382" t="s">
        <v>12</v>
      </c>
      <c r="U1382">
        <v>1</v>
      </c>
      <c r="V1382" t="s">
        <v>8</v>
      </c>
      <c r="W1382">
        <f>VLOOKUP(Q1382,'PBT Tag Rates'!$A$6:$D$67,4,FALSE)</f>
        <v>1</v>
      </c>
      <c r="X1382">
        <v>1</v>
      </c>
      <c r="Y1382" s="8">
        <f t="shared" si="163"/>
        <v>1</v>
      </c>
      <c r="Z1382" s="10">
        <f>IFERROR(LOOKUP(H1382,{30,43,48,53,58,63,68,73,78,83,88,93,97},{42,47,52,57,62,67,72,77,82,87,92,99,100}),999)</f>
        <v>67</v>
      </c>
      <c r="AA1382" s="9">
        <f t="shared" si="164"/>
        <v>5.5555555555555554</v>
      </c>
      <c r="AB1382" s="9">
        <f>IFERROR(IF(I1382="AI",AA1382-VLOOKUP(Q1382,'PBT Tag Rates'!$A$6:$L$53,11,FALSE),AA1382-VLOOKUP(Q1382,'PBT Tag Rates'!$A$6:$L$53,12,FALSE)),0)</f>
        <v>5.5142524290531805</v>
      </c>
      <c r="AC1382" s="9">
        <f t="shared" si="165"/>
        <v>16.572324324312643</v>
      </c>
      <c r="AD1382" s="12" t="s">
        <v>1969</v>
      </c>
      <c r="AE1382" s="8"/>
    </row>
    <row r="1383" spans="1:31" x14ac:dyDescent="0.25">
      <c r="A1383" t="s">
        <v>2078</v>
      </c>
      <c r="B1383" t="s">
        <v>4368</v>
      </c>
      <c r="C1383" t="s">
        <v>53</v>
      </c>
      <c r="D1383" s="1">
        <v>45547</v>
      </c>
      <c r="E1383">
        <f t="shared" si="160"/>
        <v>18</v>
      </c>
      <c r="F1383" t="s">
        <v>6</v>
      </c>
      <c r="G1383">
        <v>670</v>
      </c>
      <c r="H1383">
        <f t="shared" si="159"/>
        <v>67</v>
      </c>
      <c r="I1383" t="s">
        <v>9</v>
      </c>
      <c r="J1383">
        <v>1</v>
      </c>
      <c r="K1383" t="s">
        <v>8</v>
      </c>
      <c r="L1383" t="s">
        <v>8</v>
      </c>
      <c r="M1383" t="s">
        <v>6</v>
      </c>
      <c r="N1383" t="str">
        <f t="shared" si="161"/>
        <v>M</v>
      </c>
      <c r="O1383" t="s">
        <v>7523</v>
      </c>
      <c r="P1383" t="s">
        <v>7524</v>
      </c>
      <c r="Q1383" t="s">
        <v>940</v>
      </c>
      <c r="R1383">
        <v>3</v>
      </c>
      <c r="S1383">
        <f t="shared" si="162"/>
        <v>2021</v>
      </c>
      <c r="T1383" t="s">
        <v>12</v>
      </c>
      <c r="U1383">
        <v>0.999999999999999</v>
      </c>
      <c r="V1383" t="s">
        <v>889</v>
      </c>
      <c r="W1383">
        <f>VLOOKUP(Q1383,'PBT Tag Rates'!$A$6:$D$67,4,FALSE)</f>
        <v>0.98140000000000005</v>
      </c>
      <c r="X1383">
        <v>1</v>
      </c>
      <c r="Y1383" s="8">
        <f t="shared" si="163"/>
        <v>1</v>
      </c>
      <c r="Z1383" s="10">
        <f>IFERROR(LOOKUP(H1383,{30,43,48,53,58,63,68,73,78,83,88,93,97},{42,47,52,57,62,67,72,77,82,87,92,99,100}),999)</f>
        <v>67</v>
      </c>
      <c r="AA1383" s="9">
        <f t="shared" si="164"/>
        <v>5.5555555555555554</v>
      </c>
      <c r="AB1383" s="9">
        <f>IFERROR(IF(I1383="AI",AA1383-VLOOKUP(Q1383,'PBT Tag Rates'!$A$6:$L$53,11,FALSE),AA1383-VLOOKUP(Q1383,'PBT Tag Rates'!$A$6:$L$53,12,FALSE)),0)</f>
        <v>5.5745080723682721</v>
      </c>
      <c r="AC1383" s="9">
        <f t="shared" si="165"/>
        <v>16.753414340817248</v>
      </c>
      <c r="AD1383" s="12" t="s">
        <v>1969</v>
      </c>
      <c r="AE1383" s="8"/>
    </row>
    <row r="1384" spans="1:31" x14ac:dyDescent="0.25">
      <c r="A1384" t="s">
        <v>2078</v>
      </c>
      <c r="B1384" t="s">
        <v>4369</v>
      </c>
      <c r="C1384" t="s">
        <v>54</v>
      </c>
      <c r="D1384" s="1">
        <v>45547</v>
      </c>
      <c r="E1384">
        <f t="shared" si="160"/>
        <v>18</v>
      </c>
      <c r="F1384" t="s">
        <v>14</v>
      </c>
      <c r="G1384">
        <v>780</v>
      </c>
      <c r="H1384">
        <f t="shared" si="159"/>
        <v>78</v>
      </c>
      <c r="I1384" t="s">
        <v>7</v>
      </c>
      <c r="J1384" t="s">
        <v>8</v>
      </c>
      <c r="K1384" t="s">
        <v>8</v>
      </c>
      <c r="L1384" t="s">
        <v>8</v>
      </c>
      <c r="M1384" t="s">
        <v>14</v>
      </c>
      <c r="N1384" t="str">
        <f t="shared" si="161"/>
        <v>F</v>
      </c>
      <c r="O1384" t="s">
        <v>8</v>
      </c>
      <c r="P1384" t="s">
        <v>8</v>
      </c>
      <c r="Q1384" t="s">
        <v>11</v>
      </c>
      <c r="R1384" t="s">
        <v>8</v>
      </c>
      <c r="S1384" t="str">
        <f t="shared" si="162"/>
        <v>U</v>
      </c>
      <c r="T1384" t="s">
        <v>12</v>
      </c>
      <c r="U1384">
        <v>1</v>
      </c>
      <c r="V1384" t="s">
        <v>8</v>
      </c>
      <c r="W1384">
        <f>VLOOKUP(Q1384,'PBT Tag Rates'!$A$6:$D$67,4,FALSE)</f>
        <v>1</v>
      </c>
      <c r="X1384">
        <v>1</v>
      </c>
      <c r="Y1384" s="8">
        <f t="shared" si="163"/>
        <v>1</v>
      </c>
      <c r="Z1384" s="10">
        <f>IFERROR(LOOKUP(H1384,{30,43,48,53,58,63,68,73,78,83,88,93,97},{42,47,52,57,62,67,72,77,82,87,92,99,100}),999)</f>
        <v>82</v>
      </c>
      <c r="AA1384" s="9">
        <f t="shared" si="164"/>
        <v>5.5555555555555554</v>
      </c>
      <c r="AB1384" s="9">
        <f>IFERROR(IF(I1384="AI",AA1384-VLOOKUP(Q1384,'PBT Tag Rates'!$A$6:$L$53,11,FALSE),AA1384-VLOOKUP(Q1384,'PBT Tag Rates'!$A$6:$L$53,12,FALSE)),0)</f>
        <v>5.5142524290531805</v>
      </c>
      <c r="AC1384" s="9">
        <f t="shared" si="165"/>
        <v>16.572324324312643</v>
      </c>
      <c r="AD1384" s="12" t="s">
        <v>1969</v>
      </c>
      <c r="AE1384" s="8"/>
    </row>
    <row r="1385" spans="1:31" x14ac:dyDescent="0.25">
      <c r="A1385" t="s">
        <v>2078</v>
      </c>
      <c r="B1385" t="s">
        <v>4370</v>
      </c>
      <c r="C1385" t="s">
        <v>55</v>
      </c>
      <c r="D1385" s="1">
        <v>45547</v>
      </c>
      <c r="E1385">
        <f t="shared" si="160"/>
        <v>18</v>
      </c>
      <c r="F1385" t="s">
        <v>6</v>
      </c>
      <c r="G1385">
        <v>680</v>
      </c>
      <c r="H1385">
        <f t="shared" si="159"/>
        <v>68</v>
      </c>
      <c r="I1385" t="s">
        <v>9</v>
      </c>
      <c r="J1385">
        <v>1</v>
      </c>
      <c r="K1385" t="s">
        <v>8</v>
      </c>
      <c r="L1385" t="s">
        <v>8</v>
      </c>
      <c r="M1385" t="s">
        <v>6</v>
      </c>
      <c r="N1385" t="str">
        <f t="shared" si="161"/>
        <v>M</v>
      </c>
      <c r="O1385" t="s">
        <v>8199</v>
      </c>
      <c r="P1385" t="s">
        <v>8200</v>
      </c>
      <c r="Q1385" t="s">
        <v>940</v>
      </c>
      <c r="R1385">
        <v>3</v>
      </c>
      <c r="S1385">
        <f t="shared" si="162"/>
        <v>2021</v>
      </c>
      <c r="T1385" t="s">
        <v>12</v>
      </c>
      <c r="U1385">
        <v>1</v>
      </c>
      <c r="V1385" t="s">
        <v>892</v>
      </c>
      <c r="W1385">
        <f>VLOOKUP(Q1385,'PBT Tag Rates'!$A$6:$D$67,4,FALSE)</f>
        <v>0.98140000000000005</v>
      </c>
      <c r="X1385">
        <v>1</v>
      </c>
      <c r="Y1385" s="8">
        <f t="shared" si="163"/>
        <v>1.0057142857142858</v>
      </c>
      <c r="Z1385" s="10">
        <f>IFERROR(LOOKUP(H1385,{30,43,48,53,58,63,68,73,78,83,88,93,97},{42,47,52,57,62,67,72,77,82,87,92,99,100}),999)</f>
        <v>72</v>
      </c>
      <c r="AA1385" s="9">
        <f t="shared" si="164"/>
        <v>5.5873015873015879</v>
      </c>
      <c r="AB1385" s="9">
        <f>IFERROR(IF(I1385="AI",AA1385-VLOOKUP(Q1385,'PBT Tag Rates'!$A$6:$L$53,11,FALSE),AA1385-VLOOKUP(Q1385,'PBT Tag Rates'!$A$6:$L$53,12,FALSE)),0)</f>
        <v>5.6062541041143046</v>
      </c>
      <c r="AC1385" s="9">
        <f t="shared" si="165"/>
        <v>16.848822656064705</v>
      </c>
      <c r="AD1385" s="12" t="s">
        <v>1969</v>
      </c>
      <c r="AE1385" s="8"/>
    </row>
    <row r="1386" spans="1:31" x14ac:dyDescent="0.25">
      <c r="A1386" t="s">
        <v>2078</v>
      </c>
      <c r="B1386" t="s">
        <v>4371</v>
      </c>
      <c r="C1386" t="s">
        <v>56</v>
      </c>
      <c r="D1386" s="1">
        <v>45547</v>
      </c>
      <c r="E1386">
        <f t="shared" si="160"/>
        <v>18</v>
      </c>
      <c r="F1386" t="s">
        <v>6</v>
      </c>
      <c r="G1386">
        <v>660</v>
      </c>
      <c r="H1386">
        <f t="shared" si="159"/>
        <v>66</v>
      </c>
      <c r="I1386" t="s">
        <v>9</v>
      </c>
      <c r="J1386">
        <v>1</v>
      </c>
      <c r="K1386" t="s">
        <v>8</v>
      </c>
      <c r="L1386" t="s">
        <v>8</v>
      </c>
      <c r="M1386" t="s">
        <v>6</v>
      </c>
      <c r="N1386" t="str">
        <f t="shared" si="161"/>
        <v>M</v>
      </c>
      <c r="O1386" t="s">
        <v>1796</v>
      </c>
      <c r="P1386" t="s">
        <v>8201</v>
      </c>
      <c r="Q1386" t="s">
        <v>171</v>
      </c>
      <c r="R1386">
        <v>5</v>
      </c>
      <c r="S1386">
        <f t="shared" si="162"/>
        <v>2019</v>
      </c>
      <c r="T1386" t="s">
        <v>12</v>
      </c>
      <c r="U1386">
        <v>1</v>
      </c>
      <c r="V1386" t="s">
        <v>941</v>
      </c>
      <c r="W1386">
        <f>VLOOKUP(Q1386,'PBT Tag Rates'!$A$6:$D$67,4,FALSE)</f>
        <v>0.95971980899999998</v>
      </c>
      <c r="X1386">
        <v>1</v>
      </c>
      <c r="Y1386" s="8">
        <f t="shared" si="163"/>
        <v>1</v>
      </c>
      <c r="Z1386" s="10">
        <f>IFERROR(LOOKUP(H1386,{30,43,48,53,58,63,68,73,78,83,88,93,97},{42,47,52,57,62,67,72,77,82,87,92,99,100}),999)</f>
        <v>67</v>
      </c>
      <c r="AA1386" s="9">
        <f t="shared" si="164"/>
        <v>5.5555555555555554</v>
      </c>
      <c r="AB1386" s="9">
        <f>IFERROR(IF(I1386="AI",AA1386-VLOOKUP(Q1386,'PBT Tag Rates'!$A$6:$L$53,11,FALSE),AA1386-VLOOKUP(Q1386,'PBT Tag Rates'!$A$6:$L$53,12,FALSE)),0)</f>
        <v>5.5975263376757773</v>
      </c>
      <c r="AC1386" s="9">
        <f t="shared" si="165"/>
        <v>16.822592559073851</v>
      </c>
      <c r="AD1386" s="12" t="s">
        <v>1969</v>
      </c>
      <c r="AE1386" s="8"/>
    </row>
    <row r="1387" spans="1:31" x14ac:dyDescent="0.25">
      <c r="A1387" t="s">
        <v>2078</v>
      </c>
      <c r="B1387" t="s">
        <v>4372</v>
      </c>
      <c r="C1387" t="s">
        <v>57</v>
      </c>
      <c r="D1387" s="1">
        <v>45547</v>
      </c>
      <c r="E1387">
        <f t="shared" si="160"/>
        <v>18</v>
      </c>
      <c r="F1387" t="s">
        <v>6</v>
      </c>
      <c r="G1387">
        <v>650</v>
      </c>
      <c r="H1387">
        <f t="shared" si="159"/>
        <v>65</v>
      </c>
      <c r="I1387" t="s">
        <v>7</v>
      </c>
      <c r="J1387" t="s">
        <v>8</v>
      </c>
      <c r="K1387" t="s">
        <v>8</v>
      </c>
      <c r="L1387" t="s">
        <v>8</v>
      </c>
      <c r="M1387" t="s">
        <v>6</v>
      </c>
      <c r="N1387" t="str">
        <f t="shared" si="161"/>
        <v>M</v>
      </c>
      <c r="O1387" t="s">
        <v>8</v>
      </c>
      <c r="P1387" t="s">
        <v>8</v>
      </c>
      <c r="Q1387" t="s">
        <v>11</v>
      </c>
      <c r="R1387" t="s">
        <v>8</v>
      </c>
      <c r="S1387" t="str">
        <f t="shared" si="162"/>
        <v>U</v>
      </c>
      <c r="T1387" t="s">
        <v>12</v>
      </c>
      <c r="U1387">
        <v>0.999999999999999</v>
      </c>
      <c r="V1387" t="s">
        <v>8</v>
      </c>
      <c r="W1387">
        <f>VLOOKUP(Q1387,'PBT Tag Rates'!$A$6:$D$67,4,FALSE)</f>
        <v>1</v>
      </c>
      <c r="X1387">
        <v>1</v>
      </c>
      <c r="Y1387" s="8">
        <f t="shared" si="163"/>
        <v>1</v>
      </c>
      <c r="Z1387" s="10">
        <f>IFERROR(LOOKUP(H1387,{30,43,48,53,58,63,68,73,78,83,88,93,97},{42,47,52,57,62,67,72,77,82,87,92,99,100}),999)</f>
        <v>67</v>
      </c>
      <c r="AA1387" s="9">
        <f t="shared" si="164"/>
        <v>5.5555555555555554</v>
      </c>
      <c r="AB1387" s="9">
        <f>IFERROR(IF(I1387="AI",AA1387-VLOOKUP(Q1387,'PBT Tag Rates'!$A$6:$L$53,11,FALSE),AA1387-VLOOKUP(Q1387,'PBT Tag Rates'!$A$6:$L$53,12,FALSE)),0)</f>
        <v>5.5142524290531805</v>
      </c>
      <c r="AC1387" s="9">
        <f t="shared" si="165"/>
        <v>16.572324324312643</v>
      </c>
      <c r="AD1387" s="12" t="s">
        <v>1970</v>
      </c>
      <c r="AE1387" s="8"/>
    </row>
    <row r="1388" spans="1:31" x14ac:dyDescent="0.25">
      <c r="A1388" t="s">
        <v>2078</v>
      </c>
      <c r="B1388" t="s">
        <v>4373</v>
      </c>
      <c r="C1388" t="s">
        <v>58</v>
      </c>
      <c r="D1388" s="1">
        <v>45547</v>
      </c>
      <c r="E1388">
        <f t="shared" si="160"/>
        <v>18</v>
      </c>
      <c r="F1388" t="s">
        <v>6</v>
      </c>
      <c r="G1388">
        <v>890</v>
      </c>
      <c r="H1388">
        <f t="shared" si="159"/>
        <v>89</v>
      </c>
      <c r="I1388" t="s">
        <v>9</v>
      </c>
      <c r="J1388">
        <v>1</v>
      </c>
      <c r="K1388" t="s">
        <v>7095</v>
      </c>
      <c r="L1388" t="s">
        <v>8</v>
      </c>
      <c r="M1388" t="s">
        <v>6</v>
      </c>
      <c r="N1388" t="str">
        <f t="shared" si="161"/>
        <v>M</v>
      </c>
      <c r="O1388" t="s">
        <v>7534</v>
      </c>
      <c r="P1388" t="s">
        <v>7535</v>
      </c>
      <c r="Q1388" t="s">
        <v>476</v>
      </c>
      <c r="R1388">
        <v>4</v>
      </c>
      <c r="S1388">
        <f t="shared" si="162"/>
        <v>2020</v>
      </c>
      <c r="T1388" t="s">
        <v>12</v>
      </c>
      <c r="U1388">
        <v>0.999999999999994</v>
      </c>
      <c r="V1388" t="s">
        <v>743</v>
      </c>
      <c r="W1388">
        <f>VLOOKUP(Q1388,'PBT Tag Rates'!$A$6:$D$67,4,FALSE)</f>
        <v>0.98845608500000004</v>
      </c>
      <c r="X1388">
        <v>1</v>
      </c>
      <c r="Y1388" s="8">
        <f t="shared" si="163"/>
        <v>1</v>
      </c>
      <c r="Z1388" s="10">
        <f>IFERROR(LOOKUP(H1388,{30,43,48,53,58,63,68,73,78,83,88,93,97},{42,47,52,57,62,67,72,77,82,87,92,99,100}),999)</f>
        <v>92</v>
      </c>
      <c r="AA1388" s="9">
        <f t="shared" si="164"/>
        <v>5.5555555555555554</v>
      </c>
      <c r="AB1388" s="9">
        <f>IFERROR(IF(I1388="AI",AA1388-VLOOKUP(Q1388,'PBT Tag Rates'!$A$6:$L$53,11,FALSE),AA1388-VLOOKUP(Q1388,'PBT Tag Rates'!$A$6:$L$53,12,FALSE)),0)</f>
        <v>5.5672342888601314</v>
      </c>
      <c r="AC1388" s="9">
        <f t="shared" si="165"/>
        <v>16.731553988772674</v>
      </c>
      <c r="AD1388" s="12" t="s">
        <v>1969</v>
      </c>
      <c r="AE1388" s="8"/>
    </row>
    <row r="1389" spans="1:31" x14ac:dyDescent="0.25">
      <c r="A1389" t="s">
        <v>2078</v>
      </c>
      <c r="B1389" t="s">
        <v>4374</v>
      </c>
      <c r="C1389" t="s">
        <v>59</v>
      </c>
      <c r="D1389" s="1">
        <v>45547</v>
      </c>
      <c r="E1389">
        <f t="shared" si="160"/>
        <v>18</v>
      </c>
      <c r="F1389" t="s">
        <v>14</v>
      </c>
      <c r="G1389">
        <v>680</v>
      </c>
      <c r="H1389">
        <f t="shared" si="159"/>
        <v>68</v>
      </c>
      <c r="I1389" t="s">
        <v>9</v>
      </c>
      <c r="J1389">
        <v>1</v>
      </c>
      <c r="K1389" t="s">
        <v>8</v>
      </c>
      <c r="L1389" t="s">
        <v>8</v>
      </c>
      <c r="M1389" t="s">
        <v>14</v>
      </c>
      <c r="N1389" t="str">
        <f t="shared" si="161"/>
        <v>F</v>
      </c>
      <c r="O1389" t="s">
        <v>8202</v>
      </c>
      <c r="P1389" t="s">
        <v>8203</v>
      </c>
      <c r="Q1389" t="s">
        <v>295</v>
      </c>
      <c r="R1389">
        <v>4</v>
      </c>
      <c r="S1389">
        <f t="shared" si="162"/>
        <v>2020</v>
      </c>
      <c r="T1389" t="s">
        <v>12</v>
      </c>
      <c r="U1389">
        <v>0.999999999999999</v>
      </c>
      <c r="V1389" t="s">
        <v>949</v>
      </c>
      <c r="W1389">
        <f>VLOOKUP(Q1389,'PBT Tag Rates'!$A$6:$D$67,4,FALSE)</f>
        <v>0.98961045999999997</v>
      </c>
      <c r="X1389">
        <v>1</v>
      </c>
      <c r="Y1389" s="8">
        <f t="shared" si="163"/>
        <v>1.0069930069930071</v>
      </c>
      <c r="Z1389" s="10">
        <f>IFERROR(LOOKUP(H1389,{30,43,48,53,58,63,68,73,78,83,88,93,97},{42,47,52,57,62,67,72,77,82,87,92,99,100}),999)</f>
        <v>72</v>
      </c>
      <c r="AA1389" s="9">
        <f t="shared" si="164"/>
        <v>5.594405594405595</v>
      </c>
      <c r="AB1389" s="9">
        <f>IFERROR(IF(I1389="AI",AA1389-VLOOKUP(Q1389,'PBT Tag Rates'!$A$6:$L$53,11,FALSE),AA1389-VLOOKUP(Q1389,'PBT Tag Rates'!$A$6:$L$53,12,FALSE)),0)</f>
        <v>5.6049042101942765</v>
      </c>
      <c r="AC1389" s="9">
        <f t="shared" si="165"/>
        <v>16.844765736267519</v>
      </c>
      <c r="AD1389" s="12" t="s">
        <v>676</v>
      </c>
      <c r="AE1389" s="8"/>
    </row>
    <row r="1390" spans="1:31" x14ac:dyDescent="0.25">
      <c r="A1390" t="s">
        <v>2078</v>
      </c>
      <c r="B1390" t="s">
        <v>4375</v>
      </c>
      <c r="C1390" t="s">
        <v>60</v>
      </c>
      <c r="D1390" s="1">
        <v>45547</v>
      </c>
      <c r="E1390">
        <f t="shared" si="160"/>
        <v>18</v>
      </c>
      <c r="F1390" t="s">
        <v>6</v>
      </c>
      <c r="G1390">
        <v>670</v>
      </c>
      <c r="H1390">
        <f t="shared" si="159"/>
        <v>67</v>
      </c>
      <c r="I1390" t="s">
        <v>7</v>
      </c>
      <c r="J1390" t="s">
        <v>8</v>
      </c>
      <c r="K1390" t="s">
        <v>8</v>
      </c>
      <c r="L1390" t="s">
        <v>8</v>
      </c>
      <c r="M1390" t="s">
        <v>6</v>
      </c>
      <c r="N1390" t="str">
        <f t="shared" si="161"/>
        <v>M</v>
      </c>
      <c r="O1390" t="s">
        <v>8204</v>
      </c>
      <c r="P1390" t="s">
        <v>8205</v>
      </c>
      <c r="Q1390" t="s">
        <v>940</v>
      </c>
      <c r="R1390">
        <v>3</v>
      </c>
      <c r="S1390">
        <f t="shared" si="162"/>
        <v>2021</v>
      </c>
      <c r="T1390" t="s">
        <v>12</v>
      </c>
      <c r="U1390">
        <v>1</v>
      </c>
      <c r="V1390" t="s">
        <v>888</v>
      </c>
      <c r="W1390">
        <f>VLOOKUP(Q1390,'PBT Tag Rates'!$A$6:$D$67,4,FALSE)</f>
        <v>0.98140000000000005</v>
      </c>
      <c r="X1390">
        <v>1</v>
      </c>
      <c r="Y1390" s="8">
        <f t="shared" si="163"/>
        <v>1</v>
      </c>
      <c r="Z1390" s="10">
        <f>IFERROR(LOOKUP(H1390,{30,43,48,53,58,63,68,73,78,83,88,93,97},{42,47,52,57,62,67,72,77,82,87,92,99,100}),999)</f>
        <v>67</v>
      </c>
      <c r="AA1390" s="9">
        <f t="shared" si="164"/>
        <v>5.5555555555555554</v>
      </c>
      <c r="AB1390" s="9">
        <f>IFERROR(IF(I1390="AI",AA1390-VLOOKUP(Q1390,'PBT Tag Rates'!$A$6:$L$53,11,FALSE),AA1390-VLOOKUP(Q1390,'PBT Tag Rates'!$A$6:$L$53,12,FALSE)),0)</f>
        <v>5.5745080723682721</v>
      </c>
      <c r="AC1390" s="9">
        <f t="shared" si="165"/>
        <v>16.753414340817248</v>
      </c>
      <c r="AD1390" s="12" t="s">
        <v>1969</v>
      </c>
      <c r="AE1390" s="8"/>
    </row>
    <row r="1391" spans="1:31" x14ac:dyDescent="0.25">
      <c r="A1391" t="s">
        <v>2078</v>
      </c>
      <c r="B1391" t="s">
        <v>4376</v>
      </c>
      <c r="C1391" t="s">
        <v>61</v>
      </c>
      <c r="D1391" s="1">
        <v>45547</v>
      </c>
      <c r="E1391">
        <f t="shared" si="160"/>
        <v>18</v>
      </c>
      <c r="F1391" t="s">
        <v>6</v>
      </c>
      <c r="G1391">
        <v>470</v>
      </c>
      <c r="H1391">
        <f t="shared" si="159"/>
        <v>47</v>
      </c>
      <c r="I1391" t="s">
        <v>9</v>
      </c>
      <c r="J1391">
        <v>1</v>
      </c>
      <c r="K1391" t="s">
        <v>8</v>
      </c>
      <c r="L1391" t="s">
        <v>8</v>
      </c>
      <c r="M1391" t="s">
        <v>6</v>
      </c>
      <c r="N1391" t="str">
        <f t="shared" si="161"/>
        <v>M</v>
      </c>
      <c r="O1391" t="s">
        <v>8206</v>
      </c>
      <c r="P1391" t="s">
        <v>8207</v>
      </c>
      <c r="Q1391" t="s">
        <v>7200</v>
      </c>
      <c r="R1391">
        <v>2</v>
      </c>
      <c r="S1391">
        <f t="shared" si="162"/>
        <v>2022</v>
      </c>
      <c r="T1391" t="s">
        <v>12</v>
      </c>
      <c r="U1391">
        <v>0.999999999999998</v>
      </c>
      <c r="V1391" t="s">
        <v>740</v>
      </c>
      <c r="W1391">
        <f>VLOOKUP(Q1391,'PBT Tag Rates'!$A$6:$D$67,4,FALSE)</f>
        <v>0.98</v>
      </c>
      <c r="X1391">
        <v>1</v>
      </c>
      <c r="Y1391" s="8">
        <f t="shared" si="163"/>
        <v>1</v>
      </c>
      <c r="Z1391" s="10">
        <f>IFERROR(LOOKUP(H1391,{30,43,48,53,58,63,68,73,78,83,88,93,97},{42,47,52,57,62,67,72,77,82,87,92,99,100}),999)</f>
        <v>47</v>
      </c>
      <c r="AA1391" s="9">
        <f t="shared" si="164"/>
        <v>5.5555555555555554</v>
      </c>
      <c r="AB1391" s="9">
        <f>IFERROR(IF(I1391="AI",AA1391-VLOOKUP(Q1391,'PBT Tag Rates'!$A$6:$L$53,11,FALSE),AA1391-VLOOKUP(Q1391,'PBT Tag Rates'!$A$6:$L$53,12,FALSE)),0)</f>
        <v>5.5759637188208613</v>
      </c>
      <c r="AC1391" s="9">
        <f t="shared" si="165"/>
        <v>16.757789085249826</v>
      </c>
      <c r="AD1391" s="12" t="s">
        <v>1969</v>
      </c>
      <c r="AE1391" s="8"/>
    </row>
    <row r="1392" spans="1:31" x14ac:dyDescent="0.25">
      <c r="A1392" t="s">
        <v>2078</v>
      </c>
      <c r="B1392" t="s">
        <v>4377</v>
      </c>
      <c r="C1392" t="s">
        <v>62</v>
      </c>
      <c r="D1392" s="1">
        <v>45547</v>
      </c>
      <c r="E1392">
        <f t="shared" si="160"/>
        <v>18</v>
      </c>
      <c r="F1392" t="s">
        <v>14</v>
      </c>
      <c r="G1392">
        <v>830</v>
      </c>
      <c r="H1392">
        <f t="shared" si="159"/>
        <v>83</v>
      </c>
      <c r="I1392" t="s">
        <v>9</v>
      </c>
      <c r="J1392">
        <v>1</v>
      </c>
      <c r="K1392" t="s">
        <v>8</v>
      </c>
      <c r="L1392" t="s">
        <v>8</v>
      </c>
      <c r="M1392" t="s">
        <v>14</v>
      </c>
      <c r="N1392" t="str">
        <f t="shared" si="161"/>
        <v>F</v>
      </c>
      <c r="O1392" t="s">
        <v>170</v>
      </c>
      <c r="P1392" t="s">
        <v>275</v>
      </c>
      <c r="Q1392" t="s">
        <v>171</v>
      </c>
      <c r="R1392">
        <v>5</v>
      </c>
      <c r="S1392">
        <f t="shared" si="162"/>
        <v>2019</v>
      </c>
      <c r="T1392" t="s">
        <v>12</v>
      </c>
      <c r="U1392">
        <v>1</v>
      </c>
      <c r="V1392" t="s">
        <v>889</v>
      </c>
      <c r="W1392">
        <f>VLOOKUP(Q1392,'PBT Tag Rates'!$A$6:$D$67,4,FALSE)</f>
        <v>0.95971980899999998</v>
      </c>
      <c r="X1392">
        <v>1</v>
      </c>
      <c r="Y1392" s="8">
        <f t="shared" si="163"/>
        <v>1</v>
      </c>
      <c r="Z1392" s="10">
        <f>IFERROR(LOOKUP(H1392,{30,43,48,53,58,63,68,73,78,83,88,93,97},{42,47,52,57,62,67,72,77,82,87,92,99,100}),999)</f>
        <v>87</v>
      </c>
      <c r="AA1392" s="9">
        <f t="shared" si="164"/>
        <v>5.5555555555555554</v>
      </c>
      <c r="AB1392" s="9">
        <f>IFERROR(IF(I1392="AI",AA1392-VLOOKUP(Q1392,'PBT Tag Rates'!$A$6:$L$53,11,FALSE),AA1392-VLOOKUP(Q1392,'PBT Tag Rates'!$A$6:$L$53,12,FALSE)),0)</f>
        <v>5.5975263376757773</v>
      </c>
      <c r="AC1392" s="9">
        <f t="shared" si="165"/>
        <v>16.822592559073851</v>
      </c>
      <c r="AD1392" s="12" t="s">
        <v>1969</v>
      </c>
      <c r="AE1392" s="8"/>
    </row>
    <row r="1393" spans="1:31" x14ac:dyDescent="0.25">
      <c r="A1393" t="s">
        <v>2078</v>
      </c>
      <c r="B1393" t="s">
        <v>4378</v>
      </c>
      <c r="C1393" t="s">
        <v>63</v>
      </c>
      <c r="D1393" s="1">
        <v>45547</v>
      </c>
      <c r="E1393">
        <f t="shared" si="160"/>
        <v>18</v>
      </c>
      <c r="F1393" t="s">
        <v>14</v>
      </c>
      <c r="G1393">
        <v>760</v>
      </c>
      <c r="H1393">
        <f t="shared" si="159"/>
        <v>76</v>
      </c>
      <c r="I1393" t="s">
        <v>9</v>
      </c>
      <c r="J1393">
        <v>1</v>
      </c>
      <c r="K1393" t="s">
        <v>8</v>
      </c>
      <c r="L1393" t="s">
        <v>8</v>
      </c>
      <c r="M1393" t="s">
        <v>14</v>
      </c>
      <c r="N1393" t="str">
        <f t="shared" si="161"/>
        <v>F</v>
      </c>
      <c r="O1393" t="s">
        <v>1768</v>
      </c>
      <c r="P1393" t="s">
        <v>8208</v>
      </c>
      <c r="Q1393" t="s">
        <v>295</v>
      </c>
      <c r="R1393">
        <v>4</v>
      </c>
      <c r="S1393">
        <f t="shared" si="162"/>
        <v>2020</v>
      </c>
      <c r="T1393" t="s">
        <v>12</v>
      </c>
      <c r="U1393">
        <v>1</v>
      </c>
      <c r="V1393" t="s">
        <v>888</v>
      </c>
      <c r="W1393">
        <f>VLOOKUP(Q1393,'PBT Tag Rates'!$A$6:$D$67,4,FALSE)</f>
        <v>0.98961045999999997</v>
      </c>
      <c r="X1393">
        <v>1</v>
      </c>
      <c r="Y1393" s="8">
        <f t="shared" si="163"/>
        <v>1</v>
      </c>
      <c r="Z1393" s="10">
        <f>IFERROR(LOOKUP(H1393,{30,43,48,53,58,63,68,73,78,83,88,93,97},{42,47,52,57,62,67,72,77,82,87,92,99,100}),999)</f>
        <v>77</v>
      </c>
      <c r="AA1393" s="9">
        <f t="shared" si="164"/>
        <v>5.5555555555555554</v>
      </c>
      <c r="AB1393" s="9">
        <f>IFERROR(IF(I1393="AI",AA1393-VLOOKUP(Q1393,'PBT Tag Rates'!$A$6:$L$53,11,FALSE),AA1393-VLOOKUP(Q1393,'PBT Tag Rates'!$A$6:$L$53,12,FALSE)),0)</f>
        <v>5.5660541713442369</v>
      </c>
      <c r="AC1393" s="9">
        <f t="shared" si="165"/>
        <v>16.728007308517132</v>
      </c>
      <c r="AD1393" s="12" t="s">
        <v>1969</v>
      </c>
      <c r="AE1393" s="8"/>
    </row>
    <row r="1394" spans="1:31" x14ac:dyDescent="0.25">
      <c r="A1394" t="s">
        <v>2078</v>
      </c>
      <c r="B1394" t="s">
        <v>4379</v>
      </c>
      <c r="C1394" t="s">
        <v>64</v>
      </c>
      <c r="D1394" s="1">
        <v>45547</v>
      </c>
      <c r="E1394">
        <f t="shared" si="160"/>
        <v>18</v>
      </c>
      <c r="F1394" t="s">
        <v>14</v>
      </c>
      <c r="G1394">
        <v>700</v>
      </c>
      <c r="H1394">
        <f t="shared" si="159"/>
        <v>70</v>
      </c>
      <c r="I1394" t="s">
        <v>7</v>
      </c>
      <c r="J1394" t="s">
        <v>8</v>
      </c>
      <c r="K1394" t="s">
        <v>8</v>
      </c>
      <c r="L1394" t="s">
        <v>8</v>
      </c>
      <c r="M1394" t="s">
        <v>14</v>
      </c>
      <c r="N1394" t="str">
        <f t="shared" si="161"/>
        <v>F</v>
      </c>
      <c r="O1394" t="s">
        <v>1736</v>
      </c>
      <c r="P1394" t="s">
        <v>8209</v>
      </c>
      <c r="Q1394" t="s">
        <v>295</v>
      </c>
      <c r="R1394">
        <v>4</v>
      </c>
      <c r="S1394">
        <f t="shared" si="162"/>
        <v>2020</v>
      </c>
      <c r="T1394" t="s">
        <v>12</v>
      </c>
      <c r="U1394">
        <v>0.999999999999996</v>
      </c>
      <c r="V1394" t="s">
        <v>886</v>
      </c>
      <c r="W1394">
        <f>VLOOKUP(Q1394,'PBT Tag Rates'!$A$6:$D$67,4,FALSE)</f>
        <v>0.98961045999999997</v>
      </c>
      <c r="X1394">
        <v>1</v>
      </c>
      <c r="Y1394" s="8">
        <f t="shared" si="163"/>
        <v>1.0069930069930071</v>
      </c>
      <c r="Z1394" s="10">
        <f>IFERROR(LOOKUP(H1394,{30,43,48,53,58,63,68,73,78,83,88,93,97},{42,47,52,57,62,67,72,77,82,87,92,99,100}),999)</f>
        <v>72</v>
      </c>
      <c r="AA1394" s="9">
        <f t="shared" si="164"/>
        <v>5.594405594405595</v>
      </c>
      <c r="AB1394" s="9">
        <f>IFERROR(IF(I1394="AI",AA1394-VLOOKUP(Q1394,'PBT Tag Rates'!$A$6:$L$53,11,FALSE),AA1394-VLOOKUP(Q1394,'PBT Tag Rates'!$A$6:$L$53,12,FALSE)),0)</f>
        <v>5.6049042101942765</v>
      </c>
      <c r="AC1394" s="9">
        <f t="shared" si="165"/>
        <v>16.844765736267519</v>
      </c>
      <c r="AD1394" s="12" t="s">
        <v>1969</v>
      </c>
      <c r="AE1394" s="8"/>
    </row>
    <row r="1395" spans="1:31" x14ac:dyDescent="0.25">
      <c r="A1395" t="s">
        <v>2078</v>
      </c>
      <c r="B1395" t="s">
        <v>4380</v>
      </c>
      <c r="C1395" t="s">
        <v>65</v>
      </c>
      <c r="D1395" s="1">
        <v>45547</v>
      </c>
      <c r="E1395">
        <f t="shared" si="160"/>
        <v>18</v>
      </c>
      <c r="F1395" t="s">
        <v>6</v>
      </c>
      <c r="G1395">
        <v>740</v>
      </c>
      <c r="H1395">
        <f t="shared" si="159"/>
        <v>74</v>
      </c>
      <c r="I1395" t="s">
        <v>7</v>
      </c>
      <c r="J1395" t="s">
        <v>8</v>
      </c>
      <c r="K1395" t="s">
        <v>7096</v>
      </c>
      <c r="L1395" t="s">
        <v>8</v>
      </c>
      <c r="M1395" t="s">
        <v>6</v>
      </c>
      <c r="N1395" t="str">
        <f t="shared" si="161"/>
        <v>M</v>
      </c>
      <c r="O1395" t="s">
        <v>1934</v>
      </c>
      <c r="P1395" t="s">
        <v>1935</v>
      </c>
      <c r="Q1395" t="s">
        <v>295</v>
      </c>
      <c r="R1395">
        <v>4</v>
      </c>
      <c r="S1395">
        <f t="shared" si="162"/>
        <v>2020</v>
      </c>
      <c r="T1395" t="s">
        <v>12</v>
      </c>
      <c r="U1395">
        <v>0.999999999999998</v>
      </c>
      <c r="V1395" t="s">
        <v>893</v>
      </c>
      <c r="W1395">
        <f>VLOOKUP(Q1395,'PBT Tag Rates'!$A$6:$D$67,4,FALSE)</f>
        <v>0.98961045999999997</v>
      </c>
      <c r="X1395">
        <v>1</v>
      </c>
      <c r="Y1395" s="8">
        <f t="shared" si="163"/>
        <v>1.0058139534883721</v>
      </c>
      <c r="Z1395" s="10">
        <f>IFERROR(LOOKUP(H1395,{30,43,48,53,58,63,68,73,78,83,88,93,97},{42,47,52,57,62,67,72,77,82,87,92,99,100}),999)</f>
        <v>77</v>
      </c>
      <c r="AA1395" s="9">
        <f t="shared" si="164"/>
        <v>5.5878552971576232</v>
      </c>
      <c r="AB1395" s="9">
        <f>IFERROR(IF(I1395="AI",AA1395-VLOOKUP(Q1395,'PBT Tag Rates'!$A$6:$L$53,11,FALSE),AA1395-VLOOKUP(Q1395,'PBT Tag Rates'!$A$6:$L$53,12,FALSE)),0)</f>
        <v>5.5983539129463047</v>
      </c>
      <c r="AC1395" s="9">
        <f t="shared" si="165"/>
        <v>16.825079722286347</v>
      </c>
      <c r="AD1395" s="12" t="s">
        <v>1969</v>
      </c>
      <c r="AE1395" s="8"/>
    </row>
    <row r="1396" spans="1:31" x14ac:dyDescent="0.25">
      <c r="A1396" t="s">
        <v>2078</v>
      </c>
      <c r="B1396" t="s">
        <v>4381</v>
      </c>
      <c r="C1396" t="s">
        <v>66</v>
      </c>
      <c r="D1396" s="1">
        <v>45547</v>
      </c>
      <c r="E1396">
        <f t="shared" si="160"/>
        <v>18</v>
      </c>
      <c r="F1396" t="s">
        <v>14</v>
      </c>
      <c r="G1396">
        <v>810</v>
      </c>
      <c r="H1396">
        <f t="shared" si="159"/>
        <v>81</v>
      </c>
      <c r="I1396" t="s">
        <v>7</v>
      </c>
      <c r="J1396" t="s">
        <v>8</v>
      </c>
      <c r="K1396" t="s">
        <v>8</v>
      </c>
      <c r="L1396" t="s">
        <v>8</v>
      </c>
      <c r="M1396" t="s">
        <v>14</v>
      </c>
      <c r="N1396" t="str">
        <f t="shared" si="161"/>
        <v>F</v>
      </c>
      <c r="O1396" t="s">
        <v>8</v>
      </c>
      <c r="P1396" t="s">
        <v>8</v>
      </c>
      <c r="Q1396" t="s">
        <v>11</v>
      </c>
      <c r="R1396" t="s">
        <v>8</v>
      </c>
      <c r="S1396" t="str">
        <f t="shared" si="162"/>
        <v>U</v>
      </c>
      <c r="T1396" t="s">
        <v>12</v>
      </c>
      <c r="U1396">
        <v>1</v>
      </c>
      <c r="V1396" t="s">
        <v>8</v>
      </c>
      <c r="W1396">
        <f>VLOOKUP(Q1396,'PBT Tag Rates'!$A$6:$D$67,4,FALSE)</f>
        <v>1</v>
      </c>
      <c r="X1396">
        <v>1</v>
      </c>
      <c r="Y1396" s="8">
        <f t="shared" si="163"/>
        <v>1</v>
      </c>
      <c r="Z1396" s="10">
        <f>IFERROR(LOOKUP(H1396,{30,43,48,53,58,63,68,73,78,83,88,93,97},{42,47,52,57,62,67,72,77,82,87,92,99,100}),999)</f>
        <v>82</v>
      </c>
      <c r="AA1396" s="9">
        <f t="shared" si="164"/>
        <v>5.5555555555555554</v>
      </c>
      <c r="AB1396" s="9">
        <f>IFERROR(IF(I1396="AI",AA1396-VLOOKUP(Q1396,'PBT Tag Rates'!$A$6:$L$53,11,FALSE),AA1396-VLOOKUP(Q1396,'PBT Tag Rates'!$A$6:$L$53,12,FALSE)),0)</f>
        <v>5.5142524290531805</v>
      </c>
      <c r="AC1396" s="9">
        <f t="shared" si="165"/>
        <v>16.572324324312643</v>
      </c>
      <c r="AD1396" s="12" t="s">
        <v>1970</v>
      </c>
      <c r="AE1396" s="8"/>
    </row>
    <row r="1397" spans="1:31" x14ac:dyDescent="0.25">
      <c r="A1397" t="s">
        <v>2078</v>
      </c>
      <c r="B1397" t="s">
        <v>4382</v>
      </c>
      <c r="C1397" t="s">
        <v>67</v>
      </c>
      <c r="D1397" s="1">
        <v>45547</v>
      </c>
      <c r="E1397">
        <f t="shared" si="160"/>
        <v>18</v>
      </c>
      <c r="F1397" t="s">
        <v>14</v>
      </c>
      <c r="G1397">
        <v>790</v>
      </c>
      <c r="H1397">
        <f t="shared" si="159"/>
        <v>79</v>
      </c>
      <c r="I1397" t="s">
        <v>9</v>
      </c>
      <c r="J1397">
        <v>1</v>
      </c>
      <c r="K1397" t="s">
        <v>8</v>
      </c>
      <c r="L1397" t="s">
        <v>8</v>
      </c>
      <c r="M1397" t="s">
        <v>14</v>
      </c>
      <c r="N1397" t="str">
        <f t="shared" si="161"/>
        <v>F</v>
      </c>
      <c r="O1397" t="s">
        <v>1778</v>
      </c>
      <c r="P1397" t="s">
        <v>1779</v>
      </c>
      <c r="Q1397" t="s">
        <v>295</v>
      </c>
      <c r="R1397">
        <v>4</v>
      </c>
      <c r="S1397">
        <f t="shared" si="162"/>
        <v>2020</v>
      </c>
      <c r="T1397" t="s">
        <v>12</v>
      </c>
      <c r="U1397">
        <v>0.999999999999998</v>
      </c>
      <c r="V1397" t="s">
        <v>893</v>
      </c>
      <c r="W1397">
        <f>VLOOKUP(Q1397,'PBT Tag Rates'!$A$6:$D$67,4,FALSE)</f>
        <v>0.98961045999999997</v>
      </c>
      <c r="X1397">
        <v>1</v>
      </c>
      <c r="Y1397" s="8">
        <f t="shared" si="163"/>
        <v>1</v>
      </c>
      <c r="Z1397" s="10">
        <f>IFERROR(LOOKUP(H1397,{30,43,48,53,58,63,68,73,78,83,88,93,97},{42,47,52,57,62,67,72,77,82,87,92,99,100}),999)</f>
        <v>82</v>
      </c>
      <c r="AA1397" s="9">
        <f t="shared" si="164"/>
        <v>5.5555555555555554</v>
      </c>
      <c r="AB1397" s="9">
        <f>IFERROR(IF(I1397="AI",AA1397-VLOOKUP(Q1397,'PBT Tag Rates'!$A$6:$L$53,11,FALSE),AA1397-VLOOKUP(Q1397,'PBT Tag Rates'!$A$6:$L$53,12,FALSE)),0)</f>
        <v>5.5660541713442369</v>
      </c>
      <c r="AC1397" s="9">
        <f t="shared" si="165"/>
        <v>16.728007308517132</v>
      </c>
      <c r="AD1397" s="12" t="s">
        <v>1969</v>
      </c>
      <c r="AE1397" s="8"/>
    </row>
    <row r="1398" spans="1:31" x14ac:dyDescent="0.25">
      <c r="A1398" t="s">
        <v>2078</v>
      </c>
      <c r="B1398" t="s">
        <v>4383</v>
      </c>
      <c r="C1398" t="s">
        <v>68</v>
      </c>
      <c r="D1398" s="1">
        <v>45547</v>
      </c>
      <c r="E1398">
        <f t="shared" si="160"/>
        <v>18</v>
      </c>
      <c r="F1398" t="s">
        <v>6</v>
      </c>
      <c r="G1398">
        <v>590</v>
      </c>
      <c r="H1398">
        <f t="shared" si="159"/>
        <v>59</v>
      </c>
      <c r="I1398" t="s">
        <v>7</v>
      </c>
      <c r="J1398" t="s">
        <v>8</v>
      </c>
      <c r="K1398" t="s">
        <v>8</v>
      </c>
      <c r="L1398" t="s">
        <v>8</v>
      </c>
      <c r="M1398" t="s">
        <v>6</v>
      </c>
      <c r="N1398" t="str">
        <f t="shared" si="161"/>
        <v>M</v>
      </c>
      <c r="O1398" t="s">
        <v>8210</v>
      </c>
      <c r="P1398" t="s">
        <v>8211</v>
      </c>
      <c r="Q1398" t="s">
        <v>7200</v>
      </c>
      <c r="R1398">
        <v>2</v>
      </c>
      <c r="S1398">
        <f t="shared" si="162"/>
        <v>2022</v>
      </c>
      <c r="T1398" t="s">
        <v>12</v>
      </c>
      <c r="U1398">
        <v>0.999999999999998</v>
      </c>
      <c r="V1398" t="s">
        <v>893</v>
      </c>
      <c r="W1398">
        <f>VLOOKUP(Q1398,'PBT Tag Rates'!$A$6:$D$67,4,FALSE)</f>
        <v>0.98</v>
      </c>
      <c r="X1398">
        <v>1</v>
      </c>
      <c r="Y1398" s="8">
        <f t="shared" si="163"/>
        <v>1.0138888888888888</v>
      </c>
      <c r="Z1398" s="10">
        <f>IFERROR(LOOKUP(H1398,{30,43,48,53,58,63,68,73,78,83,88,93,97},{42,47,52,57,62,67,72,77,82,87,92,99,100}),999)</f>
        <v>62</v>
      </c>
      <c r="AA1398" s="9">
        <f t="shared" si="164"/>
        <v>5.632716049382716</v>
      </c>
      <c r="AB1398" s="9">
        <f>IFERROR(IF(I1398="AI",AA1398-VLOOKUP(Q1398,'PBT Tag Rates'!$A$6:$L$53,11,FALSE),AA1398-VLOOKUP(Q1398,'PBT Tag Rates'!$A$6:$L$53,12,FALSE)),0)</f>
        <v>5.6531242126480219</v>
      </c>
      <c r="AC1398" s="9">
        <f t="shared" si="165"/>
        <v>16.989684295920732</v>
      </c>
      <c r="AD1398" s="12" t="s">
        <v>1969</v>
      </c>
      <c r="AE1398" s="8"/>
    </row>
    <row r="1399" spans="1:31" x14ac:dyDescent="0.25">
      <c r="A1399" t="s">
        <v>2078</v>
      </c>
      <c r="B1399" t="s">
        <v>4384</v>
      </c>
      <c r="C1399" t="s">
        <v>69</v>
      </c>
      <c r="D1399" s="1">
        <v>45547</v>
      </c>
      <c r="E1399">
        <f t="shared" si="160"/>
        <v>18</v>
      </c>
      <c r="F1399" t="s">
        <v>6</v>
      </c>
      <c r="G1399">
        <v>690</v>
      </c>
      <c r="H1399">
        <f t="shared" ref="H1399:H1462" si="166">G1399/10</f>
        <v>69</v>
      </c>
      <c r="I1399" t="s">
        <v>7</v>
      </c>
      <c r="J1399" t="s">
        <v>8</v>
      </c>
      <c r="K1399" t="s">
        <v>8</v>
      </c>
      <c r="L1399" t="s">
        <v>8</v>
      </c>
      <c r="M1399" t="s">
        <v>6</v>
      </c>
      <c r="N1399" t="str">
        <f t="shared" si="161"/>
        <v>M</v>
      </c>
      <c r="O1399" t="s">
        <v>1867</v>
      </c>
      <c r="P1399" t="s">
        <v>7333</v>
      </c>
      <c r="Q1399" t="s">
        <v>295</v>
      </c>
      <c r="R1399">
        <v>4</v>
      </c>
      <c r="S1399">
        <f t="shared" si="162"/>
        <v>2020</v>
      </c>
      <c r="T1399" t="s">
        <v>12</v>
      </c>
      <c r="U1399">
        <v>1</v>
      </c>
      <c r="V1399" t="s">
        <v>888</v>
      </c>
      <c r="W1399">
        <f>VLOOKUP(Q1399,'PBT Tag Rates'!$A$6:$D$67,4,FALSE)</f>
        <v>0.98961045999999997</v>
      </c>
      <c r="X1399">
        <v>1</v>
      </c>
      <c r="Y1399" s="8">
        <f t="shared" si="163"/>
        <v>1.0057142857142858</v>
      </c>
      <c r="Z1399" s="10">
        <f>IFERROR(LOOKUP(H1399,{30,43,48,53,58,63,68,73,78,83,88,93,97},{42,47,52,57,62,67,72,77,82,87,92,99,100}),999)</f>
        <v>72</v>
      </c>
      <c r="AA1399" s="9">
        <f t="shared" si="164"/>
        <v>5.5873015873015879</v>
      </c>
      <c r="AB1399" s="9">
        <f>IFERROR(IF(I1399="AI",AA1399-VLOOKUP(Q1399,'PBT Tag Rates'!$A$6:$L$53,11,FALSE),AA1399-VLOOKUP(Q1399,'PBT Tag Rates'!$A$6:$L$53,12,FALSE)),0)</f>
        <v>5.5978002030902694</v>
      </c>
      <c r="AC1399" s="9">
        <f t="shared" si="165"/>
        <v>16.823415623764589</v>
      </c>
      <c r="AD1399" s="12" t="s">
        <v>1969</v>
      </c>
      <c r="AE1399" s="8"/>
    </row>
    <row r="1400" spans="1:31" x14ac:dyDescent="0.25">
      <c r="A1400" t="s">
        <v>2078</v>
      </c>
      <c r="B1400" t="s">
        <v>4385</v>
      </c>
      <c r="C1400" t="s">
        <v>70</v>
      </c>
      <c r="D1400" s="1">
        <v>45547</v>
      </c>
      <c r="E1400">
        <f t="shared" si="160"/>
        <v>18</v>
      </c>
      <c r="F1400" t="s">
        <v>6</v>
      </c>
      <c r="G1400">
        <v>690</v>
      </c>
      <c r="H1400">
        <f t="shared" si="166"/>
        <v>69</v>
      </c>
      <c r="I1400" t="s">
        <v>7</v>
      </c>
      <c r="J1400" t="s">
        <v>8</v>
      </c>
      <c r="K1400" t="s">
        <v>8</v>
      </c>
      <c r="L1400" t="s">
        <v>8</v>
      </c>
      <c r="M1400" t="s">
        <v>6</v>
      </c>
      <c r="N1400" t="str">
        <f t="shared" si="161"/>
        <v>M</v>
      </c>
      <c r="O1400" t="s">
        <v>7647</v>
      </c>
      <c r="P1400" t="s">
        <v>7848</v>
      </c>
      <c r="Q1400" t="s">
        <v>940</v>
      </c>
      <c r="R1400">
        <v>3</v>
      </c>
      <c r="S1400">
        <f t="shared" si="162"/>
        <v>2021</v>
      </c>
      <c r="T1400" t="s">
        <v>12</v>
      </c>
      <c r="U1400">
        <v>0.999999999999999</v>
      </c>
      <c r="V1400" t="s">
        <v>886</v>
      </c>
      <c r="W1400">
        <f>VLOOKUP(Q1400,'PBT Tag Rates'!$A$6:$D$67,4,FALSE)</f>
        <v>0.98140000000000005</v>
      </c>
      <c r="X1400">
        <v>1</v>
      </c>
      <c r="Y1400" s="8">
        <f t="shared" si="163"/>
        <v>1.0057142857142858</v>
      </c>
      <c r="Z1400" s="10">
        <f>IFERROR(LOOKUP(H1400,{30,43,48,53,58,63,68,73,78,83,88,93,97},{42,47,52,57,62,67,72,77,82,87,92,99,100}),999)</f>
        <v>72</v>
      </c>
      <c r="AA1400" s="9">
        <f t="shared" si="164"/>
        <v>5.5873015873015879</v>
      </c>
      <c r="AB1400" s="9">
        <f>IFERROR(IF(I1400="AI",AA1400-VLOOKUP(Q1400,'PBT Tag Rates'!$A$6:$L$53,11,FALSE),AA1400-VLOOKUP(Q1400,'PBT Tag Rates'!$A$6:$L$53,12,FALSE)),0)</f>
        <v>5.6062541041143046</v>
      </c>
      <c r="AC1400" s="9">
        <f t="shared" si="165"/>
        <v>16.848822656064705</v>
      </c>
      <c r="AD1400" s="12" t="s">
        <v>1969</v>
      </c>
      <c r="AE1400" s="8"/>
    </row>
    <row r="1401" spans="1:31" x14ac:dyDescent="0.25">
      <c r="A1401" t="s">
        <v>2078</v>
      </c>
      <c r="B1401" t="s">
        <v>4386</v>
      </c>
      <c r="C1401" t="s">
        <v>71</v>
      </c>
      <c r="D1401" s="1">
        <v>45547</v>
      </c>
      <c r="E1401">
        <f t="shared" si="160"/>
        <v>18</v>
      </c>
      <c r="F1401" t="s">
        <v>6</v>
      </c>
      <c r="G1401">
        <v>660</v>
      </c>
      <c r="H1401">
        <f t="shared" si="166"/>
        <v>66</v>
      </c>
      <c r="I1401" t="s">
        <v>7</v>
      </c>
      <c r="J1401" t="s">
        <v>8</v>
      </c>
      <c r="K1401" t="s">
        <v>8</v>
      </c>
      <c r="L1401" t="s">
        <v>8</v>
      </c>
      <c r="M1401" t="s">
        <v>6</v>
      </c>
      <c r="N1401" t="str">
        <f t="shared" si="161"/>
        <v>M</v>
      </c>
      <c r="O1401" t="s">
        <v>8204</v>
      </c>
      <c r="P1401" t="s">
        <v>8205</v>
      </c>
      <c r="Q1401" t="s">
        <v>940</v>
      </c>
      <c r="R1401">
        <v>3</v>
      </c>
      <c r="S1401">
        <f t="shared" si="162"/>
        <v>2021</v>
      </c>
      <c r="T1401" t="s">
        <v>12</v>
      </c>
      <c r="U1401">
        <v>1</v>
      </c>
      <c r="V1401" t="s">
        <v>888</v>
      </c>
      <c r="W1401">
        <f>VLOOKUP(Q1401,'PBT Tag Rates'!$A$6:$D$67,4,FALSE)</f>
        <v>0.98140000000000005</v>
      </c>
      <c r="X1401">
        <v>1</v>
      </c>
      <c r="Y1401" s="8">
        <f t="shared" si="163"/>
        <v>1</v>
      </c>
      <c r="Z1401" s="10">
        <f>IFERROR(LOOKUP(H1401,{30,43,48,53,58,63,68,73,78,83,88,93,97},{42,47,52,57,62,67,72,77,82,87,92,99,100}),999)</f>
        <v>67</v>
      </c>
      <c r="AA1401" s="9">
        <f t="shared" si="164"/>
        <v>5.5555555555555554</v>
      </c>
      <c r="AB1401" s="9">
        <f>IFERROR(IF(I1401="AI",AA1401-VLOOKUP(Q1401,'PBT Tag Rates'!$A$6:$L$53,11,FALSE),AA1401-VLOOKUP(Q1401,'PBT Tag Rates'!$A$6:$L$53,12,FALSE)),0)</f>
        <v>5.5745080723682721</v>
      </c>
      <c r="AC1401" s="9">
        <f t="shared" si="165"/>
        <v>16.753414340817248</v>
      </c>
      <c r="AD1401" s="12" t="s">
        <v>1969</v>
      </c>
      <c r="AE1401" s="8"/>
    </row>
    <row r="1402" spans="1:31" x14ac:dyDescent="0.25">
      <c r="A1402" t="s">
        <v>2078</v>
      </c>
      <c r="B1402" t="s">
        <v>4387</v>
      </c>
      <c r="C1402" t="s">
        <v>72</v>
      </c>
      <c r="D1402" s="1">
        <v>45547</v>
      </c>
      <c r="E1402">
        <f t="shared" si="160"/>
        <v>18</v>
      </c>
      <c r="F1402" t="s">
        <v>14</v>
      </c>
      <c r="G1402">
        <v>660</v>
      </c>
      <c r="H1402">
        <f t="shared" si="166"/>
        <v>66</v>
      </c>
      <c r="I1402" t="s">
        <v>9</v>
      </c>
      <c r="J1402">
        <v>1</v>
      </c>
      <c r="K1402" t="s">
        <v>8</v>
      </c>
      <c r="L1402" t="s">
        <v>8</v>
      </c>
      <c r="M1402" t="s">
        <v>14</v>
      </c>
      <c r="N1402" t="str">
        <f t="shared" si="161"/>
        <v>F</v>
      </c>
      <c r="O1402" t="s">
        <v>8212</v>
      </c>
      <c r="P1402" t="s">
        <v>8213</v>
      </c>
      <c r="Q1402" t="s">
        <v>940</v>
      </c>
      <c r="R1402">
        <v>3</v>
      </c>
      <c r="S1402">
        <f t="shared" si="162"/>
        <v>2021</v>
      </c>
      <c r="T1402" t="s">
        <v>12</v>
      </c>
      <c r="U1402">
        <v>0.999999999999997</v>
      </c>
      <c r="V1402" t="s">
        <v>886</v>
      </c>
      <c r="W1402">
        <f>VLOOKUP(Q1402,'PBT Tag Rates'!$A$6:$D$67,4,FALSE)</f>
        <v>0.98140000000000005</v>
      </c>
      <c r="X1402">
        <v>1</v>
      </c>
      <c r="Y1402" s="8">
        <f t="shared" si="163"/>
        <v>1</v>
      </c>
      <c r="Z1402" s="10">
        <f>IFERROR(LOOKUP(H1402,{30,43,48,53,58,63,68,73,78,83,88,93,97},{42,47,52,57,62,67,72,77,82,87,92,99,100}),999)</f>
        <v>67</v>
      </c>
      <c r="AA1402" s="9">
        <f t="shared" si="164"/>
        <v>5.5555555555555554</v>
      </c>
      <c r="AB1402" s="9">
        <f>IFERROR(IF(I1402="AI",AA1402-VLOOKUP(Q1402,'PBT Tag Rates'!$A$6:$L$53,11,FALSE),AA1402-VLOOKUP(Q1402,'PBT Tag Rates'!$A$6:$L$53,12,FALSE)),0)</f>
        <v>5.5745080723682721</v>
      </c>
      <c r="AC1402" s="9">
        <f t="shared" si="165"/>
        <v>16.753414340817248</v>
      </c>
      <c r="AD1402" s="12" t="s">
        <v>1969</v>
      </c>
      <c r="AE1402" s="8"/>
    </row>
    <row r="1403" spans="1:31" x14ac:dyDescent="0.25">
      <c r="A1403" t="s">
        <v>2078</v>
      </c>
      <c r="B1403" t="s">
        <v>4388</v>
      </c>
      <c r="C1403" t="s">
        <v>73</v>
      </c>
      <c r="D1403" s="1">
        <v>45547</v>
      </c>
      <c r="E1403">
        <f t="shared" si="160"/>
        <v>18</v>
      </c>
      <c r="F1403" t="s">
        <v>6</v>
      </c>
      <c r="G1403">
        <v>490</v>
      </c>
      <c r="H1403">
        <f t="shared" si="166"/>
        <v>49</v>
      </c>
      <c r="I1403" t="s">
        <v>7</v>
      </c>
      <c r="J1403" t="s">
        <v>8</v>
      </c>
      <c r="K1403" t="s">
        <v>8</v>
      </c>
      <c r="L1403" t="s">
        <v>8</v>
      </c>
      <c r="M1403" t="s">
        <v>6</v>
      </c>
      <c r="N1403" t="str">
        <f t="shared" si="161"/>
        <v>M</v>
      </c>
      <c r="O1403" t="s">
        <v>8214</v>
      </c>
      <c r="P1403" t="s">
        <v>8215</v>
      </c>
      <c r="Q1403" t="s">
        <v>7200</v>
      </c>
      <c r="R1403">
        <v>2</v>
      </c>
      <c r="S1403">
        <f t="shared" si="162"/>
        <v>2022</v>
      </c>
      <c r="T1403" t="s">
        <v>12</v>
      </c>
      <c r="U1403">
        <v>0.999999999999998</v>
      </c>
      <c r="V1403" t="s">
        <v>886</v>
      </c>
      <c r="W1403">
        <f>VLOOKUP(Q1403,'PBT Tag Rates'!$A$6:$D$67,4,FALSE)</f>
        <v>0.98</v>
      </c>
      <c r="X1403">
        <v>1</v>
      </c>
      <c r="Y1403" s="8">
        <f t="shared" si="163"/>
        <v>1</v>
      </c>
      <c r="Z1403" s="10">
        <f>IFERROR(LOOKUP(H1403,{30,43,48,53,58,63,68,73,78,83,88,93,97},{42,47,52,57,62,67,72,77,82,87,92,99,100}),999)</f>
        <v>52</v>
      </c>
      <c r="AA1403" s="9">
        <f t="shared" si="164"/>
        <v>5.5555555555555554</v>
      </c>
      <c r="AB1403" s="9">
        <f>IFERROR(IF(I1403="AI",AA1403-VLOOKUP(Q1403,'PBT Tag Rates'!$A$6:$L$53,11,FALSE),AA1403-VLOOKUP(Q1403,'PBT Tag Rates'!$A$6:$L$53,12,FALSE)),0)</f>
        <v>5.5759637188208613</v>
      </c>
      <c r="AC1403" s="9">
        <f t="shared" si="165"/>
        <v>16.757789085249826</v>
      </c>
      <c r="AD1403" s="12" t="s">
        <v>1969</v>
      </c>
      <c r="AE1403" s="8"/>
    </row>
    <row r="1404" spans="1:31" x14ac:dyDescent="0.25">
      <c r="A1404" t="s">
        <v>2078</v>
      </c>
      <c r="B1404" t="s">
        <v>4389</v>
      </c>
      <c r="C1404" t="s">
        <v>74</v>
      </c>
      <c r="D1404" s="1">
        <v>45547</v>
      </c>
      <c r="E1404">
        <f t="shared" si="160"/>
        <v>18</v>
      </c>
      <c r="F1404" t="s">
        <v>14</v>
      </c>
      <c r="G1404">
        <v>710</v>
      </c>
      <c r="H1404">
        <f t="shared" si="166"/>
        <v>71</v>
      </c>
      <c r="I1404" t="s">
        <v>7</v>
      </c>
      <c r="J1404" t="s">
        <v>8</v>
      </c>
      <c r="K1404" t="s">
        <v>8</v>
      </c>
      <c r="L1404" t="s">
        <v>8</v>
      </c>
      <c r="M1404" t="s">
        <v>14</v>
      </c>
      <c r="N1404" t="str">
        <f t="shared" si="161"/>
        <v>F</v>
      </c>
      <c r="O1404" t="s">
        <v>1552</v>
      </c>
      <c r="P1404" t="s">
        <v>1553</v>
      </c>
      <c r="Q1404" t="s">
        <v>476</v>
      </c>
      <c r="R1404">
        <v>4</v>
      </c>
      <c r="S1404">
        <f t="shared" si="162"/>
        <v>2020</v>
      </c>
      <c r="T1404" t="s">
        <v>12</v>
      </c>
      <c r="U1404">
        <v>1</v>
      </c>
      <c r="V1404" t="s">
        <v>658</v>
      </c>
      <c r="W1404">
        <f>VLOOKUP(Q1404,'PBT Tag Rates'!$A$6:$D$67,4,FALSE)</f>
        <v>0.98845608500000004</v>
      </c>
      <c r="X1404">
        <v>1</v>
      </c>
      <c r="Y1404" s="8">
        <f t="shared" si="163"/>
        <v>1.0069930069930071</v>
      </c>
      <c r="Z1404" s="10">
        <f>IFERROR(LOOKUP(H1404,{30,43,48,53,58,63,68,73,78,83,88,93,97},{42,47,52,57,62,67,72,77,82,87,92,99,100}),999)</f>
        <v>72</v>
      </c>
      <c r="AA1404" s="9">
        <f t="shared" si="164"/>
        <v>5.594405594405595</v>
      </c>
      <c r="AB1404" s="9">
        <f>IFERROR(IF(I1404="AI",AA1404-VLOOKUP(Q1404,'PBT Tag Rates'!$A$6:$L$53,11,FALSE),AA1404-VLOOKUP(Q1404,'PBT Tag Rates'!$A$6:$L$53,12,FALSE)),0)</f>
        <v>5.6060843277101711</v>
      </c>
      <c r="AC1404" s="9">
        <f t="shared" si="165"/>
        <v>16.848312416523061</v>
      </c>
      <c r="AD1404" s="12" t="s">
        <v>1969</v>
      </c>
      <c r="AE1404" s="8"/>
    </row>
    <row r="1405" spans="1:31" x14ac:dyDescent="0.25">
      <c r="A1405" t="s">
        <v>2078</v>
      </c>
      <c r="B1405" t="s">
        <v>4390</v>
      </c>
      <c r="C1405" t="s">
        <v>75</v>
      </c>
      <c r="D1405" s="1">
        <v>45547</v>
      </c>
      <c r="E1405">
        <f t="shared" si="160"/>
        <v>18</v>
      </c>
      <c r="F1405" t="s">
        <v>6</v>
      </c>
      <c r="G1405">
        <v>640</v>
      </c>
      <c r="H1405">
        <f t="shared" si="166"/>
        <v>64</v>
      </c>
      <c r="I1405" t="s">
        <v>9</v>
      </c>
      <c r="J1405">
        <v>1</v>
      </c>
      <c r="K1405" t="s">
        <v>8</v>
      </c>
      <c r="L1405" t="s">
        <v>8</v>
      </c>
      <c r="M1405" t="s">
        <v>6</v>
      </c>
      <c r="N1405" t="str">
        <f t="shared" si="161"/>
        <v>M</v>
      </c>
      <c r="O1405" t="s">
        <v>7311</v>
      </c>
      <c r="P1405" t="s">
        <v>7312</v>
      </c>
      <c r="Q1405" t="s">
        <v>940</v>
      </c>
      <c r="R1405">
        <v>3</v>
      </c>
      <c r="S1405">
        <f t="shared" si="162"/>
        <v>2021</v>
      </c>
      <c r="T1405" t="s">
        <v>12</v>
      </c>
      <c r="U1405">
        <v>1</v>
      </c>
      <c r="V1405" t="s">
        <v>889</v>
      </c>
      <c r="W1405">
        <f>VLOOKUP(Q1405,'PBT Tag Rates'!$A$6:$D$67,4,FALSE)</f>
        <v>0.98140000000000005</v>
      </c>
      <c r="X1405">
        <v>1</v>
      </c>
      <c r="Y1405" s="8">
        <f t="shared" si="163"/>
        <v>1</v>
      </c>
      <c r="Z1405" s="10">
        <f>IFERROR(LOOKUP(H1405,{30,43,48,53,58,63,68,73,78,83,88,93,97},{42,47,52,57,62,67,72,77,82,87,92,99,100}),999)</f>
        <v>67</v>
      </c>
      <c r="AA1405" s="9">
        <f t="shared" si="164"/>
        <v>5.5555555555555554</v>
      </c>
      <c r="AB1405" s="9">
        <f>IFERROR(IF(I1405="AI",AA1405-VLOOKUP(Q1405,'PBT Tag Rates'!$A$6:$L$53,11,FALSE),AA1405-VLOOKUP(Q1405,'PBT Tag Rates'!$A$6:$L$53,12,FALSE)),0)</f>
        <v>5.5745080723682721</v>
      </c>
      <c r="AC1405" s="9">
        <f t="shared" si="165"/>
        <v>16.753414340817248</v>
      </c>
      <c r="AD1405" s="12" t="s">
        <v>1969</v>
      </c>
      <c r="AE1405" s="8"/>
    </row>
    <row r="1406" spans="1:31" x14ac:dyDescent="0.25">
      <c r="A1406" t="s">
        <v>2078</v>
      </c>
      <c r="B1406" t="s">
        <v>4391</v>
      </c>
      <c r="C1406" t="s">
        <v>76</v>
      </c>
      <c r="D1406" s="1">
        <v>45547</v>
      </c>
      <c r="E1406">
        <f t="shared" si="160"/>
        <v>18</v>
      </c>
      <c r="F1406" t="s">
        <v>6</v>
      </c>
      <c r="G1406">
        <v>730</v>
      </c>
      <c r="H1406">
        <f t="shared" si="166"/>
        <v>73</v>
      </c>
      <c r="I1406" t="s">
        <v>9</v>
      </c>
      <c r="J1406">
        <v>1</v>
      </c>
      <c r="K1406" t="s">
        <v>7097</v>
      </c>
      <c r="L1406" t="s">
        <v>8</v>
      </c>
      <c r="M1406" t="s">
        <v>6</v>
      </c>
      <c r="N1406" t="str">
        <f t="shared" si="161"/>
        <v>M</v>
      </c>
      <c r="O1406" t="s">
        <v>7521</v>
      </c>
      <c r="P1406" t="s">
        <v>7522</v>
      </c>
      <c r="Q1406" t="s">
        <v>295</v>
      </c>
      <c r="R1406">
        <v>4</v>
      </c>
      <c r="S1406">
        <f t="shared" si="162"/>
        <v>2020</v>
      </c>
      <c r="T1406" t="s">
        <v>12</v>
      </c>
      <c r="U1406">
        <v>1</v>
      </c>
      <c r="V1406" t="s">
        <v>889</v>
      </c>
      <c r="W1406">
        <f>VLOOKUP(Q1406,'PBT Tag Rates'!$A$6:$D$67,4,FALSE)</f>
        <v>0.98961045999999997</v>
      </c>
      <c r="X1406">
        <v>1</v>
      </c>
      <c r="Y1406" s="8">
        <f t="shared" si="163"/>
        <v>1.0058139534883721</v>
      </c>
      <c r="Z1406" s="10">
        <f>IFERROR(LOOKUP(H1406,{30,43,48,53,58,63,68,73,78,83,88,93,97},{42,47,52,57,62,67,72,77,82,87,92,99,100}),999)</f>
        <v>77</v>
      </c>
      <c r="AA1406" s="9">
        <f t="shared" si="164"/>
        <v>5.5878552971576232</v>
      </c>
      <c r="AB1406" s="9">
        <f>IFERROR(IF(I1406="AI",AA1406-VLOOKUP(Q1406,'PBT Tag Rates'!$A$6:$L$53,11,FALSE),AA1406-VLOOKUP(Q1406,'PBT Tag Rates'!$A$6:$L$53,12,FALSE)),0)</f>
        <v>5.5983539129463047</v>
      </c>
      <c r="AC1406" s="9">
        <f t="shared" si="165"/>
        <v>16.825079722286347</v>
      </c>
      <c r="AD1406" s="12" t="s">
        <v>1969</v>
      </c>
      <c r="AE1406" s="8"/>
    </row>
    <row r="1407" spans="1:31" x14ac:dyDescent="0.25">
      <c r="A1407" t="s">
        <v>2078</v>
      </c>
      <c r="B1407" t="s">
        <v>4392</v>
      </c>
      <c r="C1407" t="s">
        <v>77</v>
      </c>
      <c r="D1407" s="1">
        <v>45547</v>
      </c>
      <c r="E1407">
        <f t="shared" si="160"/>
        <v>18</v>
      </c>
      <c r="F1407" t="s">
        <v>6</v>
      </c>
      <c r="G1407">
        <v>580</v>
      </c>
      <c r="H1407">
        <f t="shared" si="166"/>
        <v>58</v>
      </c>
      <c r="I1407" t="s">
        <v>9</v>
      </c>
      <c r="J1407">
        <v>1</v>
      </c>
      <c r="K1407" t="s">
        <v>8</v>
      </c>
      <c r="L1407" t="s">
        <v>8</v>
      </c>
      <c r="M1407" t="s">
        <v>6</v>
      </c>
      <c r="N1407" t="str">
        <f t="shared" si="161"/>
        <v>M</v>
      </c>
      <c r="O1407" t="s">
        <v>1256</v>
      </c>
      <c r="P1407" t="s">
        <v>8216</v>
      </c>
      <c r="Q1407" t="s">
        <v>940</v>
      </c>
      <c r="R1407">
        <v>3</v>
      </c>
      <c r="S1407">
        <f t="shared" si="162"/>
        <v>2021</v>
      </c>
      <c r="T1407" t="s">
        <v>12</v>
      </c>
      <c r="U1407">
        <v>0.999999999999999</v>
      </c>
      <c r="V1407" t="s">
        <v>945</v>
      </c>
      <c r="W1407">
        <f>VLOOKUP(Q1407,'PBT Tag Rates'!$A$6:$D$67,4,FALSE)</f>
        <v>0.98140000000000005</v>
      </c>
      <c r="X1407">
        <v>1</v>
      </c>
      <c r="Y1407" s="8">
        <f t="shared" si="163"/>
        <v>1.0138888888888888</v>
      </c>
      <c r="Z1407" s="10">
        <f>IFERROR(LOOKUP(H1407,{30,43,48,53,58,63,68,73,78,83,88,93,97},{42,47,52,57,62,67,72,77,82,87,92,99,100}),999)</f>
        <v>62</v>
      </c>
      <c r="AA1407" s="9">
        <f t="shared" si="164"/>
        <v>5.632716049382716</v>
      </c>
      <c r="AB1407" s="9">
        <f>IFERROR(IF(I1407="AI",AA1407-VLOOKUP(Q1407,'PBT Tag Rates'!$A$6:$L$53,11,FALSE),AA1407-VLOOKUP(Q1407,'PBT Tag Rates'!$A$6:$L$53,12,FALSE)),0)</f>
        <v>5.6516685661954327</v>
      </c>
      <c r="AC1407" s="9">
        <f t="shared" si="165"/>
        <v>16.98530955148815</v>
      </c>
      <c r="AD1407" s="12" t="s">
        <v>1969</v>
      </c>
      <c r="AE1407" s="8"/>
    </row>
    <row r="1408" spans="1:31" x14ac:dyDescent="0.25">
      <c r="A1408" t="s">
        <v>2078</v>
      </c>
      <c r="B1408" t="s">
        <v>4393</v>
      </c>
      <c r="C1408" t="s">
        <v>78</v>
      </c>
      <c r="D1408" s="1">
        <v>45547</v>
      </c>
      <c r="E1408">
        <f t="shared" si="160"/>
        <v>18</v>
      </c>
      <c r="F1408" t="s">
        <v>6</v>
      </c>
      <c r="G1408">
        <v>510</v>
      </c>
      <c r="H1408">
        <f t="shared" si="166"/>
        <v>51</v>
      </c>
      <c r="I1408" t="s">
        <v>9</v>
      </c>
      <c r="J1408">
        <v>1</v>
      </c>
      <c r="K1408" t="s">
        <v>8</v>
      </c>
      <c r="L1408" t="s">
        <v>8</v>
      </c>
      <c r="M1408" t="s">
        <v>6</v>
      </c>
      <c r="N1408" t="str">
        <f t="shared" si="161"/>
        <v>M</v>
      </c>
      <c r="O1408" t="s">
        <v>8</v>
      </c>
      <c r="P1408" t="s">
        <v>8</v>
      </c>
      <c r="Q1408" t="s">
        <v>11</v>
      </c>
      <c r="R1408" t="s">
        <v>8</v>
      </c>
      <c r="S1408" t="str">
        <f t="shared" si="162"/>
        <v>U</v>
      </c>
      <c r="T1408" t="s">
        <v>12</v>
      </c>
      <c r="U1408">
        <v>0.999999999999998</v>
      </c>
      <c r="V1408" t="s">
        <v>8</v>
      </c>
      <c r="W1408">
        <f>VLOOKUP(Q1408,'PBT Tag Rates'!$A$6:$D$67,4,FALSE)</f>
        <v>1</v>
      </c>
      <c r="X1408">
        <v>1</v>
      </c>
      <c r="Y1408" s="8">
        <f t="shared" si="163"/>
        <v>1</v>
      </c>
      <c r="Z1408" s="10">
        <f>IFERROR(LOOKUP(H1408,{30,43,48,53,58,63,68,73,78,83,88,93,97},{42,47,52,57,62,67,72,77,82,87,92,99,100}),999)</f>
        <v>52</v>
      </c>
      <c r="AA1408" s="9">
        <f t="shared" si="164"/>
        <v>5.5555555555555554</v>
      </c>
      <c r="AB1408" s="9">
        <f>IFERROR(IF(I1408="AI",AA1408-VLOOKUP(Q1408,'PBT Tag Rates'!$A$6:$L$53,11,FALSE),AA1408-VLOOKUP(Q1408,'PBT Tag Rates'!$A$6:$L$53,12,FALSE)),0)</f>
        <v>5.0392781132050333</v>
      </c>
      <c r="AC1408" s="9">
        <f t="shared" si="165"/>
        <v>15.144854597594751</v>
      </c>
      <c r="AD1408" s="12" t="s">
        <v>1969</v>
      </c>
      <c r="AE1408" s="8"/>
    </row>
    <row r="1409" spans="1:31" x14ac:dyDescent="0.25">
      <c r="A1409" t="s">
        <v>2078</v>
      </c>
      <c r="B1409" t="s">
        <v>4394</v>
      </c>
      <c r="C1409" t="s">
        <v>79</v>
      </c>
      <c r="D1409" s="1">
        <v>45547</v>
      </c>
      <c r="E1409">
        <f t="shared" si="160"/>
        <v>18</v>
      </c>
      <c r="F1409" t="s">
        <v>6</v>
      </c>
      <c r="G1409">
        <v>690</v>
      </c>
      <c r="H1409">
        <f t="shared" si="166"/>
        <v>69</v>
      </c>
      <c r="I1409" t="s">
        <v>9</v>
      </c>
      <c r="J1409">
        <v>1</v>
      </c>
      <c r="K1409" t="s">
        <v>8</v>
      </c>
      <c r="L1409" t="s">
        <v>8</v>
      </c>
      <c r="M1409" t="s">
        <v>6</v>
      </c>
      <c r="N1409" t="str">
        <f t="shared" si="161"/>
        <v>M</v>
      </c>
      <c r="O1409" t="s">
        <v>8217</v>
      </c>
      <c r="P1409" t="s">
        <v>8218</v>
      </c>
      <c r="Q1409" t="s">
        <v>940</v>
      </c>
      <c r="R1409">
        <v>3</v>
      </c>
      <c r="S1409">
        <f t="shared" si="162"/>
        <v>2021</v>
      </c>
      <c r="T1409" t="s">
        <v>12</v>
      </c>
      <c r="U1409">
        <v>1.00000000000001</v>
      </c>
      <c r="V1409" t="s">
        <v>919</v>
      </c>
      <c r="W1409">
        <f>VLOOKUP(Q1409,'PBT Tag Rates'!$A$6:$D$67,4,FALSE)</f>
        <v>0.98140000000000005</v>
      </c>
      <c r="X1409">
        <v>1</v>
      </c>
      <c r="Y1409" s="8">
        <f t="shared" si="163"/>
        <v>1.0057142857142858</v>
      </c>
      <c r="Z1409" s="10">
        <f>IFERROR(LOOKUP(H1409,{30,43,48,53,58,63,68,73,78,83,88,93,97},{42,47,52,57,62,67,72,77,82,87,92,99,100}),999)</f>
        <v>72</v>
      </c>
      <c r="AA1409" s="9">
        <f t="shared" si="164"/>
        <v>5.5873015873015879</v>
      </c>
      <c r="AB1409" s="9">
        <f>IFERROR(IF(I1409="AI",AA1409-VLOOKUP(Q1409,'PBT Tag Rates'!$A$6:$L$53,11,FALSE),AA1409-VLOOKUP(Q1409,'PBT Tag Rates'!$A$6:$L$53,12,FALSE)),0)</f>
        <v>5.6062541041143046</v>
      </c>
      <c r="AC1409" s="9">
        <f t="shared" si="165"/>
        <v>16.848822656064705</v>
      </c>
      <c r="AD1409" s="12" t="s">
        <v>1969</v>
      </c>
      <c r="AE1409" s="8"/>
    </row>
    <row r="1410" spans="1:31" x14ac:dyDescent="0.25">
      <c r="A1410" t="s">
        <v>2078</v>
      </c>
      <c r="B1410" t="s">
        <v>4395</v>
      </c>
      <c r="C1410" t="s">
        <v>80</v>
      </c>
      <c r="D1410" s="1">
        <v>45547</v>
      </c>
      <c r="E1410">
        <f t="shared" si="160"/>
        <v>18</v>
      </c>
      <c r="F1410" t="s">
        <v>6</v>
      </c>
      <c r="G1410">
        <v>640</v>
      </c>
      <c r="H1410">
        <f t="shared" si="166"/>
        <v>64</v>
      </c>
      <c r="I1410" t="s">
        <v>9</v>
      </c>
      <c r="J1410">
        <v>1</v>
      </c>
      <c r="K1410" t="s">
        <v>8</v>
      </c>
      <c r="L1410" t="s">
        <v>8</v>
      </c>
      <c r="M1410" t="s">
        <v>6</v>
      </c>
      <c r="N1410" t="str">
        <f t="shared" si="161"/>
        <v>M</v>
      </c>
      <c r="O1410" t="s">
        <v>7639</v>
      </c>
      <c r="P1410" t="s">
        <v>7640</v>
      </c>
      <c r="Q1410" t="s">
        <v>940</v>
      </c>
      <c r="R1410">
        <v>3</v>
      </c>
      <c r="S1410">
        <f t="shared" si="162"/>
        <v>2021</v>
      </c>
      <c r="T1410" t="s">
        <v>12</v>
      </c>
      <c r="U1410">
        <v>0.999999999999998</v>
      </c>
      <c r="V1410" t="s">
        <v>889</v>
      </c>
      <c r="W1410">
        <f>VLOOKUP(Q1410,'PBT Tag Rates'!$A$6:$D$67,4,FALSE)</f>
        <v>0.98140000000000005</v>
      </c>
      <c r="X1410">
        <v>1</v>
      </c>
      <c r="Y1410" s="8">
        <f t="shared" si="163"/>
        <v>1</v>
      </c>
      <c r="Z1410" s="10">
        <f>IFERROR(LOOKUP(H1410,{30,43,48,53,58,63,68,73,78,83,88,93,97},{42,47,52,57,62,67,72,77,82,87,92,99,100}),999)</f>
        <v>67</v>
      </c>
      <c r="AA1410" s="9">
        <f t="shared" si="164"/>
        <v>5.5555555555555554</v>
      </c>
      <c r="AB1410" s="9">
        <f>IFERROR(IF(I1410="AI",AA1410-VLOOKUP(Q1410,'PBT Tag Rates'!$A$6:$L$53,11,FALSE),AA1410-VLOOKUP(Q1410,'PBT Tag Rates'!$A$6:$L$53,12,FALSE)),0)</f>
        <v>5.5745080723682721</v>
      </c>
      <c r="AC1410" s="9">
        <f t="shared" si="165"/>
        <v>16.753414340817248</v>
      </c>
      <c r="AD1410" s="12" t="s">
        <v>1969</v>
      </c>
      <c r="AE1410" s="8"/>
    </row>
    <row r="1411" spans="1:31" x14ac:dyDescent="0.25">
      <c r="A1411" t="s">
        <v>2078</v>
      </c>
      <c r="B1411" t="s">
        <v>4396</v>
      </c>
      <c r="C1411" t="s">
        <v>81</v>
      </c>
      <c r="D1411" s="1">
        <v>45547</v>
      </c>
      <c r="E1411">
        <f t="shared" si="160"/>
        <v>18</v>
      </c>
      <c r="F1411" t="s">
        <v>6</v>
      </c>
      <c r="G1411">
        <v>680</v>
      </c>
      <c r="H1411">
        <f t="shared" si="166"/>
        <v>68</v>
      </c>
      <c r="I1411" t="s">
        <v>9</v>
      </c>
      <c r="J1411">
        <v>1</v>
      </c>
      <c r="K1411" t="s">
        <v>8</v>
      </c>
      <c r="L1411" t="s">
        <v>8</v>
      </c>
      <c r="M1411" t="s">
        <v>6</v>
      </c>
      <c r="N1411" t="str">
        <f t="shared" si="161"/>
        <v>M</v>
      </c>
      <c r="O1411" t="s">
        <v>1889</v>
      </c>
      <c r="P1411" t="s">
        <v>8219</v>
      </c>
      <c r="Q1411" t="s">
        <v>940</v>
      </c>
      <c r="R1411">
        <v>3</v>
      </c>
      <c r="S1411">
        <f t="shared" si="162"/>
        <v>2021</v>
      </c>
      <c r="T1411" t="s">
        <v>12</v>
      </c>
      <c r="U1411">
        <v>1</v>
      </c>
      <c r="V1411" t="s">
        <v>945</v>
      </c>
      <c r="W1411">
        <f>VLOOKUP(Q1411,'PBT Tag Rates'!$A$6:$D$67,4,FALSE)</f>
        <v>0.98140000000000005</v>
      </c>
      <c r="X1411">
        <v>1</v>
      </c>
      <c r="Y1411" s="8">
        <f t="shared" si="163"/>
        <v>1.0057142857142858</v>
      </c>
      <c r="Z1411" s="10">
        <f>IFERROR(LOOKUP(H1411,{30,43,48,53,58,63,68,73,78,83,88,93,97},{42,47,52,57,62,67,72,77,82,87,92,99,100}),999)</f>
        <v>72</v>
      </c>
      <c r="AA1411" s="9">
        <f t="shared" si="164"/>
        <v>5.5873015873015879</v>
      </c>
      <c r="AB1411" s="9">
        <f>IFERROR(IF(I1411="AI",AA1411-VLOOKUP(Q1411,'PBT Tag Rates'!$A$6:$L$53,11,FALSE),AA1411-VLOOKUP(Q1411,'PBT Tag Rates'!$A$6:$L$53,12,FALSE)),0)</f>
        <v>5.6062541041143046</v>
      </c>
      <c r="AC1411" s="9">
        <f t="shared" si="165"/>
        <v>16.848822656064705</v>
      </c>
      <c r="AD1411" s="12" t="s">
        <v>1969</v>
      </c>
      <c r="AE1411" s="8"/>
    </row>
    <row r="1412" spans="1:31" x14ac:dyDescent="0.25">
      <c r="A1412" t="s">
        <v>2078</v>
      </c>
      <c r="B1412" t="s">
        <v>4397</v>
      </c>
      <c r="C1412" t="s">
        <v>82</v>
      </c>
      <c r="D1412" s="1">
        <v>45547</v>
      </c>
      <c r="E1412">
        <f t="shared" si="160"/>
        <v>18</v>
      </c>
      <c r="F1412" t="s">
        <v>14</v>
      </c>
      <c r="G1412">
        <v>690</v>
      </c>
      <c r="H1412">
        <f t="shared" si="166"/>
        <v>69</v>
      </c>
      <c r="I1412" t="s">
        <v>9</v>
      </c>
      <c r="J1412">
        <v>1</v>
      </c>
      <c r="K1412" t="s">
        <v>8</v>
      </c>
      <c r="L1412" t="s">
        <v>8</v>
      </c>
      <c r="M1412" t="s">
        <v>14</v>
      </c>
      <c r="N1412" t="str">
        <f t="shared" si="161"/>
        <v>F</v>
      </c>
      <c r="O1412" t="s">
        <v>7576</v>
      </c>
      <c r="P1412" t="s">
        <v>8220</v>
      </c>
      <c r="Q1412" t="s">
        <v>295</v>
      </c>
      <c r="R1412">
        <v>4</v>
      </c>
      <c r="S1412">
        <f t="shared" si="162"/>
        <v>2020</v>
      </c>
      <c r="T1412" t="s">
        <v>12</v>
      </c>
      <c r="U1412">
        <v>1</v>
      </c>
      <c r="V1412" t="s">
        <v>949</v>
      </c>
      <c r="W1412">
        <f>VLOOKUP(Q1412,'PBT Tag Rates'!$A$6:$D$67,4,FALSE)</f>
        <v>0.98961045999999997</v>
      </c>
      <c r="X1412">
        <v>1</v>
      </c>
      <c r="Y1412" s="8">
        <f t="shared" si="163"/>
        <v>1.0069930069930071</v>
      </c>
      <c r="Z1412" s="10">
        <f>IFERROR(LOOKUP(H1412,{30,43,48,53,58,63,68,73,78,83,88,93,97},{42,47,52,57,62,67,72,77,82,87,92,99,100}),999)</f>
        <v>72</v>
      </c>
      <c r="AA1412" s="9">
        <f t="shared" si="164"/>
        <v>5.594405594405595</v>
      </c>
      <c r="AB1412" s="9">
        <f>IFERROR(IF(I1412="AI",AA1412-VLOOKUP(Q1412,'PBT Tag Rates'!$A$6:$L$53,11,FALSE),AA1412-VLOOKUP(Q1412,'PBT Tag Rates'!$A$6:$L$53,12,FALSE)),0)</f>
        <v>5.6049042101942765</v>
      </c>
      <c r="AC1412" s="9">
        <f t="shared" si="165"/>
        <v>16.844765736267519</v>
      </c>
      <c r="AD1412" s="12" t="s">
        <v>676</v>
      </c>
      <c r="AE1412" s="8"/>
    </row>
    <row r="1413" spans="1:31" x14ac:dyDescent="0.25">
      <c r="A1413" t="s">
        <v>2078</v>
      </c>
      <c r="B1413" t="s">
        <v>4398</v>
      </c>
      <c r="C1413" t="s">
        <v>83</v>
      </c>
      <c r="D1413" s="1">
        <v>45547</v>
      </c>
      <c r="E1413">
        <f t="shared" si="160"/>
        <v>18</v>
      </c>
      <c r="F1413" t="s">
        <v>6</v>
      </c>
      <c r="G1413">
        <v>460</v>
      </c>
      <c r="H1413">
        <f t="shared" si="166"/>
        <v>46</v>
      </c>
      <c r="I1413" t="s">
        <v>7</v>
      </c>
      <c r="J1413" t="s">
        <v>8</v>
      </c>
      <c r="K1413" t="s">
        <v>8</v>
      </c>
      <c r="L1413" t="s">
        <v>8</v>
      </c>
      <c r="M1413" t="s">
        <v>6</v>
      </c>
      <c r="N1413" t="str">
        <f t="shared" si="161"/>
        <v>M</v>
      </c>
      <c r="O1413" t="s">
        <v>8221</v>
      </c>
      <c r="P1413" t="s">
        <v>8222</v>
      </c>
      <c r="Q1413" t="s">
        <v>7200</v>
      </c>
      <c r="R1413">
        <v>2</v>
      </c>
      <c r="S1413">
        <f t="shared" si="162"/>
        <v>2022</v>
      </c>
      <c r="T1413" t="s">
        <v>12</v>
      </c>
      <c r="U1413">
        <v>0.999999999999999</v>
      </c>
      <c r="V1413" t="s">
        <v>893</v>
      </c>
      <c r="W1413">
        <f>VLOOKUP(Q1413,'PBT Tag Rates'!$A$6:$D$67,4,FALSE)</f>
        <v>0.98</v>
      </c>
      <c r="X1413">
        <v>1</v>
      </c>
      <c r="Y1413" s="8">
        <f t="shared" si="163"/>
        <v>1</v>
      </c>
      <c r="Z1413" s="10">
        <f>IFERROR(LOOKUP(H1413,{30,43,48,53,58,63,68,73,78,83,88,93,97},{42,47,52,57,62,67,72,77,82,87,92,99,100}),999)</f>
        <v>47</v>
      </c>
      <c r="AA1413" s="9">
        <f t="shared" si="164"/>
        <v>5.5555555555555554</v>
      </c>
      <c r="AB1413" s="9">
        <f>IFERROR(IF(I1413="AI",AA1413-VLOOKUP(Q1413,'PBT Tag Rates'!$A$6:$L$53,11,FALSE),AA1413-VLOOKUP(Q1413,'PBT Tag Rates'!$A$6:$L$53,12,FALSE)),0)</f>
        <v>5.5759637188208613</v>
      </c>
      <c r="AC1413" s="9">
        <f t="shared" si="165"/>
        <v>16.757789085249826</v>
      </c>
      <c r="AD1413" s="12" t="s">
        <v>1969</v>
      </c>
      <c r="AE1413" s="8"/>
    </row>
    <row r="1414" spans="1:31" x14ac:dyDescent="0.25">
      <c r="A1414" t="s">
        <v>2078</v>
      </c>
      <c r="B1414" t="s">
        <v>4399</v>
      </c>
      <c r="C1414" t="s">
        <v>84</v>
      </c>
      <c r="D1414" s="1">
        <v>45547</v>
      </c>
      <c r="E1414">
        <f t="shared" si="160"/>
        <v>18</v>
      </c>
      <c r="F1414" t="s">
        <v>14</v>
      </c>
      <c r="G1414">
        <v>750</v>
      </c>
      <c r="H1414">
        <f t="shared" si="166"/>
        <v>75</v>
      </c>
      <c r="I1414" t="s">
        <v>7</v>
      </c>
      <c r="J1414" t="s">
        <v>8</v>
      </c>
      <c r="K1414" t="s">
        <v>8</v>
      </c>
      <c r="L1414" t="s">
        <v>8</v>
      </c>
      <c r="M1414" t="s">
        <v>14</v>
      </c>
      <c r="N1414" t="str">
        <f t="shared" si="161"/>
        <v>F</v>
      </c>
      <c r="O1414" t="s">
        <v>1324</v>
      </c>
      <c r="P1414" t="s">
        <v>7536</v>
      </c>
      <c r="Q1414" t="s">
        <v>178</v>
      </c>
      <c r="R1414">
        <v>5</v>
      </c>
      <c r="S1414">
        <f t="shared" si="162"/>
        <v>2019</v>
      </c>
      <c r="T1414" t="s">
        <v>12</v>
      </c>
      <c r="U1414">
        <v>0.999999999999998</v>
      </c>
      <c r="V1414" t="s">
        <v>741</v>
      </c>
      <c r="W1414">
        <f>VLOOKUP(Q1414,'PBT Tag Rates'!$A$6:$D$67,4,FALSE)</f>
        <v>0.99705232300000002</v>
      </c>
      <c r="X1414">
        <v>1</v>
      </c>
      <c r="Y1414" s="8">
        <f t="shared" si="163"/>
        <v>1</v>
      </c>
      <c r="Z1414" s="10">
        <f>IFERROR(LOOKUP(H1414,{30,43,48,53,58,63,68,73,78,83,88,93,97},{42,47,52,57,62,67,72,77,82,87,92,99,100}),999)</f>
        <v>77</v>
      </c>
      <c r="AA1414" s="9">
        <f t="shared" si="164"/>
        <v>5.5555555555555554</v>
      </c>
      <c r="AB1414" s="9">
        <f>IFERROR(IF(I1414="AI",AA1414-VLOOKUP(Q1414,'PBT Tag Rates'!$A$6:$L$53,11,FALSE),AA1414-VLOOKUP(Q1414,'PBT Tag Rates'!$A$6:$L$53,12,FALSE)),0)</f>
        <v>5.5585119470427449</v>
      </c>
      <c r="AC1414" s="9">
        <f t="shared" si="165"/>
        <v>16.705340194731683</v>
      </c>
      <c r="AD1414" s="12" t="s">
        <v>1969</v>
      </c>
      <c r="AE1414" s="8"/>
    </row>
    <row r="1415" spans="1:31" x14ac:dyDescent="0.25">
      <c r="A1415" t="s">
        <v>2078</v>
      </c>
      <c r="B1415" t="s">
        <v>4400</v>
      </c>
      <c r="C1415" t="s">
        <v>85</v>
      </c>
      <c r="D1415" s="1">
        <v>45547</v>
      </c>
      <c r="E1415">
        <f t="shared" si="160"/>
        <v>18</v>
      </c>
      <c r="F1415" t="s">
        <v>6</v>
      </c>
      <c r="G1415">
        <v>760</v>
      </c>
      <c r="H1415">
        <f t="shared" si="166"/>
        <v>76</v>
      </c>
      <c r="I1415" t="s">
        <v>7</v>
      </c>
      <c r="J1415" t="s">
        <v>8</v>
      </c>
      <c r="K1415" t="s">
        <v>7098</v>
      </c>
      <c r="L1415" t="s">
        <v>8</v>
      </c>
      <c r="M1415" t="s">
        <v>6</v>
      </c>
      <c r="N1415" t="str">
        <f t="shared" si="161"/>
        <v>M</v>
      </c>
      <c r="O1415" t="s">
        <v>8</v>
      </c>
      <c r="P1415" t="s">
        <v>8</v>
      </c>
      <c r="Q1415" t="s">
        <v>11</v>
      </c>
      <c r="R1415" t="s">
        <v>8</v>
      </c>
      <c r="S1415" t="str">
        <f t="shared" si="162"/>
        <v>U</v>
      </c>
      <c r="T1415" t="s">
        <v>12</v>
      </c>
      <c r="U1415">
        <v>0.999999999999997</v>
      </c>
      <c r="V1415" t="s">
        <v>8</v>
      </c>
      <c r="W1415">
        <f>VLOOKUP(Q1415,'PBT Tag Rates'!$A$6:$D$67,4,FALSE)</f>
        <v>1</v>
      </c>
      <c r="X1415">
        <v>1</v>
      </c>
      <c r="Y1415" s="8">
        <f t="shared" si="163"/>
        <v>1.0058139534883721</v>
      </c>
      <c r="Z1415" s="10">
        <f>IFERROR(LOOKUP(H1415,{30,43,48,53,58,63,68,73,78,83,88,93,97},{42,47,52,57,62,67,72,77,82,87,92,99,100}),999)</f>
        <v>77</v>
      </c>
      <c r="AA1415" s="9">
        <f t="shared" si="164"/>
        <v>5.5878552971576232</v>
      </c>
      <c r="AB1415" s="9">
        <f>IFERROR(IF(I1415="AI",AA1415-VLOOKUP(Q1415,'PBT Tag Rates'!$A$6:$L$53,11,FALSE),AA1415-VLOOKUP(Q1415,'PBT Tag Rates'!$A$6:$L$53,12,FALSE)),0)</f>
        <v>5.5465521706552483</v>
      </c>
      <c r="AC1415" s="9">
        <f t="shared" si="165"/>
        <v>16.669396738081858</v>
      </c>
      <c r="AD1415" s="12" t="s">
        <v>1969</v>
      </c>
      <c r="AE1415" s="8"/>
    </row>
    <row r="1416" spans="1:31" x14ac:dyDescent="0.25">
      <c r="A1416" t="s">
        <v>2078</v>
      </c>
      <c r="B1416" t="s">
        <v>4401</v>
      </c>
      <c r="C1416" t="s">
        <v>86</v>
      </c>
      <c r="D1416" s="1">
        <v>45547</v>
      </c>
      <c r="E1416">
        <f t="shared" ref="E1416:E1479" si="167">IF(AND(D1416&gt;=$F$2,D1416&lt;$F$3),70,IF(AND(D1416&gt;=$F$3,D1416&lt;$F$4),40,IF(AND(D1416&gt;=$F$4,D1416&lt;$F$5),18,9)))</f>
        <v>18</v>
      </c>
      <c r="F1416" t="s">
        <v>6</v>
      </c>
      <c r="G1416">
        <v>790</v>
      </c>
      <c r="H1416">
        <f t="shared" si="166"/>
        <v>79</v>
      </c>
      <c r="I1416" t="s">
        <v>9</v>
      </c>
      <c r="J1416">
        <v>1</v>
      </c>
      <c r="K1416" t="s">
        <v>7099</v>
      </c>
      <c r="L1416" t="s">
        <v>8</v>
      </c>
      <c r="M1416" t="s">
        <v>6</v>
      </c>
      <c r="N1416" t="str">
        <f t="shared" ref="N1416:N1479" si="168">IF(M1416="U",F1416,M1416)</f>
        <v>M</v>
      </c>
      <c r="O1416" t="s">
        <v>7343</v>
      </c>
      <c r="P1416" t="s">
        <v>7344</v>
      </c>
      <c r="Q1416" t="s">
        <v>295</v>
      </c>
      <c r="R1416">
        <v>4</v>
      </c>
      <c r="S1416">
        <f t="shared" ref="S1416:S1479" si="169">IFERROR($S$4-R1416,"U")</f>
        <v>2020</v>
      </c>
      <c r="T1416" t="s">
        <v>12</v>
      </c>
      <c r="U1416">
        <v>1</v>
      </c>
      <c r="V1416" t="s">
        <v>893</v>
      </c>
      <c r="W1416">
        <f>VLOOKUP(Q1416,'PBT Tag Rates'!$A$6:$D$67,4,FALSE)</f>
        <v>0.98961045999999997</v>
      </c>
      <c r="X1416">
        <v>1</v>
      </c>
      <c r="Y1416" s="8">
        <f t="shared" ref="Y1416:Y1479" si="170">IF(V1416="ng",0,X1416+(SUMIFS($AK$24:$AK$127,$AG$24:$AG$127,$N1416,$AH$24:$AH$127,$Z1416,$AF$24:$AF$127,$E1416)))</f>
        <v>1</v>
      </c>
      <c r="Z1416" s="10">
        <f>IFERROR(LOOKUP(H1416,{30,43,48,53,58,63,68,73,78,83,88,93,97},{42,47,52,57,62,67,72,77,82,87,92,99,100}),999)</f>
        <v>82</v>
      </c>
      <c r="AA1416" s="9">
        <f t="shared" ref="AA1416:AA1479" si="171">Y1416/(VLOOKUP(E1416,$C$2:$I$5,2,FALSE))</f>
        <v>5.5555555555555554</v>
      </c>
      <c r="AB1416" s="9">
        <f>IFERROR(IF(I1416="AI",AA1416-VLOOKUP(Q1416,'PBT Tag Rates'!$A$6:$L$53,11,FALSE),AA1416-VLOOKUP(Q1416,'PBT Tag Rates'!$A$6:$L$53,12,FALSE)),0)</f>
        <v>5.5660541713442369</v>
      </c>
      <c r="AC1416" s="9">
        <f t="shared" ref="AC1416:AC1479" si="172">AB1416/(VLOOKUP(E1416,$C$2:$I$5,7,FALSE))</f>
        <v>16.728007308517132</v>
      </c>
      <c r="AD1416" s="12" t="s">
        <v>1969</v>
      </c>
      <c r="AE1416" s="8"/>
    </row>
    <row r="1417" spans="1:31" x14ac:dyDescent="0.25">
      <c r="A1417" t="s">
        <v>2078</v>
      </c>
      <c r="B1417" t="s">
        <v>4402</v>
      </c>
      <c r="C1417" t="s">
        <v>87</v>
      </c>
      <c r="D1417" s="1">
        <v>45547</v>
      </c>
      <c r="E1417">
        <f t="shared" si="167"/>
        <v>18</v>
      </c>
      <c r="F1417" t="s">
        <v>6</v>
      </c>
      <c r="G1417">
        <v>790</v>
      </c>
      <c r="H1417">
        <f t="shared" si="166"/>
        <v>79</v>
      </c>
      <c r="I1417" t="s">
        <v>9</v>
      </c>
      <c r="J1417">
        <v>1</v>
      </c>
      <c r="K1417" t="s">
        <v>7100</v>
      </c>
      <c r="L1417" t="s">
        <v>8</v>
      </c>
      <c r="M1417" t="s">
        <v>6</v>
      </c>
      <c r="N1417" t="str">
        <f t="shared" si="168"/>
        <v>M</v>
      </c>
      <c r="O1417" t="s">
        <v>1651</v>
      </c>
      <c r="P1417" t="s">
        <v>8223</v>
      </c>
      <c r="Q1417" t="s">
        <v>295</v>
      </c>
      <c r="R1417">
        <v>4</v>
      </c>
      <c r="S1417">
        <f t="shared" si="169"/>
        <v>2020</v>
      </c>
      <c r="T1417" t="s">
        <v>12</v>
      </c>
      <c r="U1417">
        <v>1</v>
      </c>
      <c r="V1417" t="s">
        <v>892</v>
      </c>
      <c r="W1417">
        <f>VLOOKUP(Q1417,'PBT Tag Rates'!$A$6:$D$67,4,FALSE)</f>
        <v>0.98961045999999997</v>
      </c>
      <c r="X1417">
        <v>1</v>
      </c>
      <c r="Y1417" s="8">
        <f t="shared" si="170"/>
        <v>1</v>
      </c>
      <c r="Z1417" s="10">
        <f>IFERROR(LOOKUP(H1417,{30,43,48,53,58,63,68,73,78,83,88,93,97},{42,47,52,57,62,67,72,77,82,87,92,99,100}),999)</f>
        <v>82</v>
      </c>
      <c r="AA1417" s="9">
        <f t="shared" si="171"/>
        <v>5.5555555555555554</v>
      </c>
      <c r="AB1417" s="9">
        <f>IFERROR(IF(I1417="AI",AA1417-VLOOKUP(Q1417,'PBT Tag Rates'!$A$6:$L$53,11,FALSE),AA1417-VLOOKUP(Q1417,'PBT Tag Rates'!$A$6:$L$53,12,FALSE)),0)</f>
        <v>5.5660541713442369</v>
      </c>
      <c r="AC1417" s="9">
        <f t="shared" si="172"/>
        <v>16.728007308517132</v>
      </c>
      <c r="AD1417" s="12" t="s">
        <v>1969</v>
      </c>
      <c r="AE1417" s="8"/>
    </row>
    <row r="1418" spans="1:31" x14ac:dyDescent="0.25">
      <c r="A1418" t="s">
        <v>2078</v>
      </c>
      <c r="B1418" t="s">
        <v>4403</v>
      </c>
      <c r="C1418" t="s">
        <v>88</v>
      </c>
      <c r="D1418" s="1">
        <v>45547</v>
      </c>
      <c r="E1418">
        <f t="shared" si="167"/>
        <v>18</v>
      </c>
      <c r="F1418" t="s">
        <v>6</v>
      </c>
      <c r="G1418">
        <v>630</v>
      </c>
      <c r="H1418">
        <f t="shared" si="166"/>
        <v>63</v>
      </c>
      <c r="I1418" t="s">
        <v>9</v>
      </c>
      <c r="J1418">
        <v>1</v>
      </c>
      <c r="K1418" t="s">
        <v>8</v>
      </c>
      <c r="L1418" t="s">
        <v>8</v>
      </c>
      <c r="M1418" t="s">
        <v>6</v>
      </c>
      <c r="N1418" t="str">
        <f t="shared" si="168"/>
        <v>M</v>
      </c>
      <c r="O1418" t="s">
        <v>7301</v>
      </c>
      <c r="P1418" t="s">
        <v>7302</v>
      </c>
      <c r="Q1418" t="s">
        <v>940</v>
      </c>
      <c r="R1418">
        <v>3</v>
      </c>
      <c r="S1418">
        <f t="shared" si="169"/>
        <v>2021</v>
      </c>
      <c r="T1418" t="s">
        <v>12</v>
      </c>
      <c r="U1418">
        <v>0.999999999999998</v>
      </c>
      <c r="V1418" t="s">
        <v>892</v>
      </c>
      <c r="W1418">
        <f>VLOOKUP(Q1418,'PBT Tag Rates'!$A$6:$D$67,4,FALSE)</f>
        <v>0.98140000000000005</v>
      </c>
      <c r="X1418">
        <v>1</v>
      </c>
      <c r="Y1418" s="8">
        <f t="shared" si="170"/>
        <v>1</v>
      </c>
      <c r="Z1418" s="10">
        <f>IFERROR(LOOKUP(H1418,{30,43,48,53,58,63,68,73,78,83,88,93,97},{42,47,52,57,62,67,72,77,82,87,92,99,100}),999)</f>
        <v>67</v>
      </c>
      <c r="AA1418" s="9">
        <f t="shared" si="171"/>
        <v>5.5555555555555554</v>
      </c>
      <c r="AB1418" s="9">
        <f>IFERROR(IF(I1418="AI",AA1418-VLOOKUP(Q1418,'PBT Tag Rates'!$A$6:$L$53,11,FALSE),AA1418-VLOOKUP(Q1418,'PBT Tag Rates'!$A$6:$L$53,12,FALSE)),0)</f>
        <v>5.5745080723682721</v>
      </c>
      <c r="AC1418" s="9">
        <f t="shared" si="172"/>
        <v>16.753414340817248</v>
      </c>
      <c r="AD1418" s="12" t="s">
        <v>1969</v>
      </c>
      <c r="AE1418" s="8"/>
    </row>
    <row r="1419" spans="1:31" x14ac:dyDescent="0.25">
      <c r="A1419" t="s">
        <v>2078</v>
      </c>
      <c r="B1419" t="s">
        <v>4404</v>
      </c>
      <c r="C1419" t="s">
        <v>89</v>
      </c>
      <c r="D1419" s="1">
        <v>45547</v>
      </c>
      <c r="E1419">
        <f t="shared" si="167"/>
        <v>18</v>
      </c>
      <c r="F1419" t="s">
        <v>6</v>
      </c>
      <c r="G1419">
        <v>470</v>
      </c>
      <c r="H1419">
        <f t="shared" si="166"/>
        <v>47</v>
      </c>
      <c r="I1419" t="s">
        <v>9</v>
      </c>
      <c r="J1419">
        <v>1</v>
      </c>
      <c r="K1419" t="s">
        <v>8</v>
      </c>
      <c r="L1419" t="s">
        <v>8</v>
      </c>
      <c r="M1419" t="s">
        <v>6</v>
      </c>
      <c r="N1419" t="str">
        <f t="shared" si="168"/>
        <v>M</v>
      </c>
      <c r="O1419" t="s">
        <v>8224</v>
      </c>
      <c r="P1419" t="s">
        <v>8225</v>
      </c>
      <c r="Q1419" t="s">
        <v>7200</v>
      </c>
      <c r="R1419">
        <v>2</v>
      </c>
      <c r="S1419">
        <f t="shared" si="169"/>
        <v>2022</v>
      </c>
      <c r="T1419" t="s">
        <v>12</v>
      </c>
      <c r="U1419">
        <v>0.999999999999999</v>
      </c>
      <c r="V1419" t="s">
        <v>941</v>
      </c>
      <c r="W1419">
        <f>VLOOKUP(Q1419,'PBT Tag Rates'!$A$6:$D$67,4,FALSE)</f>
        <v>0.98</v>
      </c>
      <c r="X1419">
        <v>1</v>
      </c>
      <c r="Y1419" s="8">
        <f t="shared" si="170"/>
        <v>1</v>
      </c>
      <c r="Z1419" s="10">
        <f>IFERROR(LOOKUP(H1419,{30,43,48,53,58,63,68,73,78,83,88,93,97},{42,47,52,57,62,67,72,77,82,87,92,99,100}),999)</f>
        <v>47</v>
      </c>
      <c r="AA1419" s="9">
        <f t="shared" si="171"/>
        <v>5.5555555555555554</v>
      </c>
      <c r="AB1419" s="9">
        <f>IFERROR(IF(I1419="AI",AA1419-VLOOKUP(Q1419,'PBT Tag Rates'!$A$6:$L$53,11,FALSE),AA1419-VLOOKUP(Q1419,'PBT Tag Rates'!$A$6:$L$53,12,FALSE)),0)</f>
        <v>5.5759637188208613</v>
      </c>
      <c r="AC1419" s="9">
        <f t="shared" si="172"/>
        <v>16.757789085249826</v>
      </c>
      <c r="AD1419" s="12" t="s">
        <v>1969</v>
      </c>
      <c r="AE1419" s="8"/>
    </row>
    <row r="1420" spans="1:31" x14ac:dyDescent="0.25">
      <c r="A1420" t="s">
        <v>2078</v>
      </c>
      <c r="B1420" t="s">
        <v>4405</v>
      </c>
      <c r="C1420" t="s">
        <v>90</v>
      </c>
      <c r="D1420" s="1">
        <v>45547</v>
      </c>
      <c r="E1420">
        <f t="shared" si="167"/>
        <v>18</v>
      </c>
      <c r="F1420" t="s">
        <v>14</v>
      </c>
      <c r="G1420">
        <v>820</v>
      </c>
      <c r="H1420">
        <f t="shared" si="166"/>
        <v>82</v>
      </c>
      <c r="I1420" t="s">
        <v>9</v>
      </c>
      <c r="J1420">
        <v>1</v>
      </c>
      <c r="K1420" t="s">
        <v>8</v>
      </c>
      <c r="L1420" t="s">
        <v>8</v>
      </c>
      <c r="M1420" t="s">
        <v>14</v>
      </c>
      <c r="N1420" t="str">
        <f t="shared" si="168"/>
        <v>F</v>
      </c>
      <c r="O1420" t="s">
        <v>1471</v>
      </c>
      <c r="P1420" t="s">
        <v>8226</v>
      </c>
      <c r="Q1420" t="s">
        <v>295</v>
      </c>
      <c r="R1420">
        <v>4</v>
      </c>
      <c r="S1420">
        <f t="shared" si="169"/>
        <v>2020</v>
      </c>
      <c r="T1420" t="s">
        <v>12</v>
      </c>
      <c r="U1420">
        <v>1</v>
      </c>
      <c r="V1420" t="s">
        <v>893</v>
      </c>
      <c r="W1420">
        <f>VLOOKUP(Q1420,'PBT Tag Rates'!$A$6:$D$67,4,FALSE)</f>
        <v>0.98961045999999997</v>
      </c>
      <c r="X1420">
        <v>1</v>
      </c>
      <c r="Y1420" s="8">
        <f t="shared" si="170"/>
        <v>1</v>
      </c>
      <c r="Z1420" s="10">
        <f>IFERROR(LOOKUP(H1420,{30,43,48,53,58,63,68,73,78,83,88,93,97},{42,47,52,57,62,67,72,77,82,87,92,99,100}),999)</f>
        <v>82</v>
      </c>
      <c r="AA1420" s="9">
        <f t="shared" si="171"/>
        <v>5.5555555555555554</v>
      </c>
      <c r="AB1420" s="9">
        <f>IFERROR(IF(I1420="AI",AA1420-VLOOKUP(Q1420,'PBT Tag Rates'!$A$6:$L$53,11,FALSE),AA1420-VLOOKUP(Q1420,'PBT Tag Rates'!$A$6:$L$53,12,FALSE)),0)</f>
        <v>5.5660541713442369</v>
      </c>
      <c r="AC1420" s="9">
        <f t="shared" si="172"/>
        <v>16.728007308517132</v>
      </c>
      <c r="AD1420" s="12" t="s">
        <v>1969</v>
      </c>
      <c r="AE1420" s="8"/>
    </row>
    <row r="1421" spans="1:31" x14ac:dyDescent="0.25">
      <c r="A1421" t="s">
        <v>2078</v>
      </c>
      <c r="B1421" t="s">
        <v>4406</v>
      </c>
      <c r="C1421" t="s">
        <v>91</v>
      </c>
      <c r="D1421" s="1">
        <v>45547</v>
      </c>
      <c r="E1421">
        <f t="shared" si="167"/>
        <v>18</v>
      </c>
      <c r="F1421" t="s">
        <v>14</v>
      </c>
      <c r="G1421">
        <v>720</v>
      </c>
      <c r="H1421">
        <f t="shared" si="166"/>
        <v>72</v>
      </c>
      <c r="I1421" t="s">
        <v>7</v>
      </c>
      <c r="J1421" t="s">
        <v>8</v>
      </c>
      <c r="K1421" t="s">
        <v>8</v>
      </c>
      <c r="L1421" t="s">
        <v>8</v>
      </c>
      <c r="M1421" t="s">
        <v>14</v>
      </c>
      <c r="N1421" t="str">
        <f t="shared" si="168"/>
        <v>F</v>
      </c>
      <c r="O1421" t="s">
        <v>8</v>
      </c>
      <c r="P1421" t="s">
        <v>8</v>
      </c>
      <c r="Q1421" t="s">
        <v>11</v>
      </c>
      <c r="R1421" t="s">
        <v>8</v>
      </c>
      <c r="S1421" t="str">
        <f t="shared" si="169"/>
        <v>U</v>
      </c>
      <c r="T1421" t="s">
        <v>12</v>
      </c>
      <c r="U1421">
        <v>1</v>
      </c>
      <c r="V1421" t="s">
        <v>8</v>
      </c>
      <c r="W1421">
        <f>VLOOKUP(Q1421,'PBT Tag Rates'!$A$6:$D$67,4,FALSE)</f>
        <v>1</v>
      </c>
      <c r="X1421">
        <v>1</v>
      </c>
      <c r="Y1421" s="8">
        <f t="shared" si="170"/>
        <v>1.0069930069930071</v>
      </c>
      <c r="Z1421" s="10">
        <f>IFERROR(LOOKUP(H1421,{30,43,48,53,58,63,68,73,78,83,88,93,97},{42,47,52,57,62,67,72,77,82,87,92,99,100}),999)</f>
        <v>72</v>
      </c>
      <c r="AA1421" s="9">
        <f t="shared" si="171"/>
        <v>5.594405594405595</v>
      </c>
      <c r="AB1421" s="9">
        <f>IFERROR(IF(I1421="AI",AA1421-VLOOKUP(Q1421,'PBT Tag Rates'!$A$6:$L$53,11,FALSE),AA1421-VLOOKUP(Q1421,'PBT Tag Rates'!$A$6:$L$53,12,FALSE)),0)</f>
        <v>5.5531024679032202</v>
      </c>
      <c r="AC1421" s="9">
        <f t="shared" si="172"/>
        <v>16.68908275206303</v>
      </c>
      <c r="AD1421" s="12" t="s">
        <v>1970</v>
      </c>
      <c r="AE1421" s="8"/>
    </row>
    <row r="1422" spans="1:31" x14ac:dyDescent="0.25">
      <c r="A1422" t="s">
        <v>2078</v>
      </c>
      <c r="B1422" t="s">
        <v>4407</v>
      </c>
      <c r="C1422" t="s">
        <v>92</v>
      </c>
      <c r="D1422" s="1">
        <v>45547</v>
      </c>
      <c r="E1422">
        <f t="shared" si="167"/>
        <v>18</v>
      </c>
      <c r="F1422" t="s">
        <v>6</v>
      </c>
      <c r="G1422">
        <v>610</v>
      </c>
      <c r="H1422">
        <f t="shared" si="166"/>
        <v>61</v>
      </c>
      <c r="I1422" t="s">
        <v>7</v>
      </c>
      <c r="J1422" t="s">
        <v>8</v>
      </c>
      <c r="K1422" t="s">
        <v>8</v>
      </c>
      <c r="L1422" t="s">
        <v>8</v>
      </c>
      <c r="M1422" t="s">
        <v>6</v>
      </c>
      <c r="N1422" t="str">
        <f t="shared" si="168"/>
        <v>M</v>
      </c>
      <c r="O1422" t="s">
        <v>8005</v>
      </c>
      <c r="P1422" t="s">
        <v>8227</v>
      </c>
      <c r="Q1422" t="s">
        <v>940</v>
      </c>
      <c r="R1422">
        <v>3</v>
      </c>
      <c r="S1422">
        <f t="shared" si="169"/>
        <v>2021</v>
      </c>
      <c r="T1422" t="s">
        <v>12</v>
      </c>
      <c r="U1422">
        <v>1</v>
      </c>
      <c r="V1422" t="s">
        <v>886</v>
      </c>
      <c r="W1422">
        <f>VLOOKUP(Q1422,'PBT Tag Rates'!$A$6:$D$67,4,FALSE)</f>
        <v>0.98140000000000005</v>
      </c>
      <c r="X1422">
        <v>1</v>
      </c>
      <c r="Y1422" s="8">
        <f t="shared" si="170"/>
        <v>1.0138888888888888</v>
      </c>
      <c r="Z1422" s="10">
        <f>IFERROR(LOOKUP(H1422,{30,43,48,53,58,63,68,73,78,83,88,93,97},{42,47,52,57,62,67,72,77,82,87,92,99,100}),999)</f>
        <v>62</v>
      </c>
      <c r="AA1422" s="9">
        <f t="shared" si="171"/>
        <v>5.632716049382716</v>
      </c>
      <c r="AB1422" s="9">
        <f>IFERROR(IF(I1422="AI",AA1422-VLOOKUP(Q1422,'PBT Tag Rates'!$A$6:$L$53,11,FALSE),AA1422-VLOOKUP(Q1422,'PBT Tag Rates'!$A$6:$L$53,12,FALSE)),0)</f>
        <v>5.6516685661954327</v>
      </c>
      <c r="AC1422" s="9">
        <f t="shared" si="172"/>
        <v>16.98530955148815</v>
      </c>
      <c r="AD1422" s="12" t="s">
        <v>1969</v>
      </c>
      <c r="AE1422" s="8"/>
    </row>
    <row r="1423" spans="1:31" x14ac:dyDescent="0.25">
      <c r="A1423" t="s">
        <v>2078</v>
      </c>
      <c r="B1423" t="s">
        <v>4408</v>
      </c>
      <c r="C1423" t="s">
        <v>93</v>
      </c>
      <c r="D1423" s="1">
        <v>45547</v>
      </c>
      <c r="E1423">
        <f t="shared" si="167"/>
        <v>18</v>
      </c>
      <c r="F1423" t="s">
        <v>6</v>
      </c>
      <c r="G1423">
        <v>650</v>
      </c>
      <c r="H1423">
        <f t="shared" si="166"/>
        <v>65</v>
      </c>
      <c r="I1423" t="s">
        <v>7</v>
      </c>
      <c r="J1423" t="s">
        <v>8</v>
      </c>
      <c r="K1423" t="s">
        <v>8</v>
      </c>
      <c r="L1423" t="s">
        <v>8</v>
      </c>
      <c r="M1423" t="s">
        <v>6</v>
      </c>
      <c r="N1423" t="str">
        <f t="shared" si="168"/>
        <v>M</v>
      </c>
      <c r="O1423" t="s">
        <v>7647</v>
      </c>
      <c r="P1423" t="s">
        <v>8228</v>
      </c>
      <c r="Q1423" t="s">
        <v>940</v>
      </c>
      <c r="R1423">
        <v>3</v>
      </c>
      <c r="S1423">
        <f t="shared" si="169"/>
        <v>2021</v>
      </c>
      <c r="T1423" t="s">
        <v>12</v>
      </c>
      <c r="U1423">
        <v>1</v>
      </c>
      <c r="V1423" t="s">
        <v>886</v>
      </c>
      <c r="W1423">
        <f>VLOOKUP(Q1423,'PBT Tag Rates'!$A$6:$D$67,4,FALSE)</f>
        <v>0.98140000000000005</v>
      </c>
      <c r="X1423">
        <v>1</v>
      </c>
      <c r="Y1423" s="8">
        <f t="shared" si="170"/>
        <v>1</v>
      </c>
      <c r="Z1423" s="10">
        <f>IFERROR(LOOKUP(H1423,{30,43,48,53,58,63,68,73,78,83,88,93,97},{42,47,52,57,62,67,72,77,82,87,92,99,100}),999)</f>
        <v>67</v>
      </c>
      <c r="AA1423" s="9">
        <f t="shared" si="171"/>
        <v>5.5555555555555554</v>
      </c>
      <c r="AB1423" s="9">
        <f>IFERROR(IF(I1423="AI",AA1423-VLOOKUP(Q1423,'PBT Tag Rates'!$A$6:$L$53,11,FALSE),AA1423-VLOOKUP(Q1423,'PBT Tag Rates'!$A$6:$L$53,12,FALSE)),0)</f>
        <v>5.5745080723682721</v>
      </c>
      <c r="AC1423" s="9">
        <f t="shared" si="172"/>
        <v>16.753414340817248</v>
      </c>
      <c r="AD1423" s="12" t="s">
        <v>1969</v>
      </c>
      <c r="AE1423" s="8"/>
    </row>
    <row r="1424" spans="1:31" x14ac:dyDescent="0.25">
      <c r="A1424" t="s">
        <v>2078</v>
      </c>
      <c r="B1424" t="s">
        <v>4409</v>
      </c>
      <c r="C1424" t="s">
        <v>94</v>
      </c>
      <c r="D1424" s="1">
        <v>45547</v>
      </c>
      <c r="E1424">
        <f t="shared" si="167"/>
        <v>18</v>
      </c>
      <c r="F1424" t="s">
        <v>14</v>
      </c>
      <c r="G1424">
        <v>700</v>
      </c>
      <c r="H1424">
        <f t="shared" si="166"/>
        <v>70</v>
      </c>
      <c r="I1424" t="s">
        <v>7</v>
      </c>
      <c r="J1424" t="s">
        <v>8</v>
      </c>
      <c r="K1424" t="s">
        <v>8</v>
      </c>
      <c r="L1424" t="s">
        <v>8</v>
      </c>
      <c r="M1424" t="s">
        <v>14</v>
      </c>
      <c r="N1424" t="str">
        <f t="shared" si="168"/>
        <v>F</v>
      </c>
      <c r="O1424" t="s">
        <v>7756</v>
      </c>
      <c r="P1424" t="s">
        <v>7757</v>
      </c>
      <c r="Q1424" t="s">
        <v>940</v>
      </c>
      <c r="R1424">
        <v>3</v>
      </c>
      <c r="S1424">
        <f t="shared" si="169"/>
        <v>2021</v>
      </c>
      <c r="T1424" t="s">
        <v>12</v>
      </c>
      <c r="U1424">
        <v>1</v>
      </c>
      <c r="V1424" t="s">
        <v>886</v>
      </c>
      <c r="W1424">
        <f>VLOOKUP(Q1424,'PBT Tag Rates'!$A$6:$D$67,4,FALSE)</f>
        <v>0.98140000000000005</v>
      </c>
      <c r="X1424">
        <v>1</v>
      </c>
      <c r="Y1424" s="8">
        <f t="shared" si="170"/>
        <v>1.0069930069930071</v>
      </c>
      <c r="Z1424" s="10">
        <f>IFERROR(LOOKUP(H1424,{30,43,48,53,58,63,68,73,78,83,88,93,97},{42,47,52,57,62,67,72,77,82,87,92,99,100}),999)</f>
        <v>72</v>
      </c>
      <c r="AA1424" s="9">
        <f t="shared" si="171"/>
        <v>5.594405594405595</v>
      </c>
      <c r="AB1424" s="9">
        <f>IFERROR(IF(I1424="AI",AA1424-VLOOKUP(Q1424,'PBT Tag Rates'!$A$6:$L$53,11,FALSE),AA1424-VLOOKUP(Q1424,'PBT Tag Rates'!$A$6:$L$53,12,FALSE)),0)</f>
        <v>5.6133581112183117</v>
      </c>
      <c r="AC1424" s="9">
        <f t="shared" si="172"/>
        <v>16.870172768567635</v>
      </c>
      <c r="AD1424" s="12" t="s">
        <v>1969</v>
      </c>
      <c r="AE1424" s="8"/>
    </row>
    <row r="1425" spans="1:31" x14ac:dyDescent="0.25">
      <c r="A1425" t="s">
        <v>2078</v>
      </c>
      <c r="B1425" t="s">
        <v>4410</v>
      </c>
      <c r="C1425" t="s">
        <v>95</v>
      </c>
      <c r="D1425" s="1">
        <v>45547</v>
      </c>
      <c r="E1425">
        <f t="shared" si="167"/>
        <v>18</v>
      </c>
      <c r="F1425" t="s">
        <v>6</v>
      </c>
      <c r="G1425">
        <v>910</v>
      </c>
      <c r="H1425">
        <f t="shared" si="166"/>
        <v>91</v>
      </c>
      <c r="I1425" t="s">
        <v>7</v>
      </c>
      <c r="J1425" t="s">
        <v>8</v>
      </c>
      <c r="K1425" t="s">
        <v>7101</v>
      </c>
      <c r="L1425" t="s">
        <v>8</v>
      </c>
      <c r="M1425" t="s">
        <v>6</v>
      </c>
      <c r="N1425" t="str">
        <f t="shared" si="168"/>
        <v>M</v>
      </c>
      <c r="O1425" t="s">
        <v>8</v>
      </c>
      <c r="P1425" t="s">
        <v>8</v>
      </c>
      <c r="Q1425" t="s">
        <v>11</v>
      </c>
      <c r="R1425" t="s">
        <v>8</v>
      </c>
      <c r="S1425" t="str">
        <f t="shared" si="169"/>
        <v>U</v>
      </c>
      <c r="T1425" t="s">
        <v>12</v>
      </c>
      <c r="U1425">
        <v>1</v>
      </c>
      <c r="V1425" t="s">
        <v>8</v>
      </c>
      <c r="W1425">
        <f>VLOOKUP(Q1425,'PBT Tag Rates'!$A$6:$D$67,4,FALSE)</f>
        <v>1</v>
      </c>
      <c r="X1425">
        <v>1</v>
      </c>
      <c r="Y1425" s="8">
        <f t="shared" si="170"/>
        <v>1</v>
      </c>
      <c r="Z1425" s="10">
        <f>IFERROR(LOOKUP(H1425,{30,43,48,53,58,63,68,73,78,83,88,93,97},{42,47,52,57,62,67,72,77,82,87,92,99,100}),999)</f>
        <v>92</v>
      </c>
      <c r="AA1425" s="9">
        <f t="shared" si="171"/>
        <v>5.5555555555555554</v>
      </c>
      <c r="AB1425" s="9">
        <f>IFERROR(IF(I1425="AI",AA1425-VLOOKUP(Q1425,'PBT Tag Rates'!$A$6:$L$53,11,FALSE),AA1425-VLOOKUP(Q1425,'PBT Tag Rates'!$A$6:$L$53,12,FALSE)),0)</f>
        <v>5.5142524290531805</v>
      </c>
      <c r="AC1425" s="9">
        <f t="shared" si="172"/>
        <v>16.572324324312643</v>
      </c>
      <c r="AD1425" s="12" t="s">
        <v>1969</v>
      </c>
      <c r="AE1425" s="8"/>
    </row>
    <row r="1426" spans="1:31" x14ac:dyDescent="0.25">
      <c r="A1426" t="s">
        <v>2078</v>
      </c>
      <c r="B1426" t="s">
        <v>4411</v>
      </c>
      <c r="C1426" t="s">
        <v>96</v>
      </c>
      <c r="D1426" s="1">
        <v>45547</v>
      </c>
      <c r="E1426">
        <f t="shared" si="167"/>
        <v>18</v>
      </c>
      <c r="F1426" t="s">
        <v>14</v>
      </c>
      <c r="G1426">
        <v>800</v>
      </c>
      <c r="H1426">
        <f t="shared" si="166"/>
        <v>80</v>
      </c>
      <c r="I1426" t="s">
        <v>7</v>
      </c>
      <c r="J1426" t="s">
        <v>8</v>
      </c>
      <c r="K1426" t="s">
        <v>8</v>
      </c>
      <c r="L1426" t="s">
        <v>8</v>
      </c>
      <c r="M1426" t="s">
        <v>14</v>
      </c>
      <c r="N1426" t="str">
        <f t="shared" si="168"/>
        <v>F</v>
      </c>
      <c r="O1426" t="s">
        <v>8</v>
      </c>
      <c r="P1426" t="s">
        <v>8</v>
      </c>
      <c r="Q1426" t="s">
        <v>11</v>
      </c>
      <c r="R1426" t="s">
        <v>8</v>
      </c>
      <c r="S1426" t="str">
        <f t="shared" si="169"/>
        <v>U</v>
      </c>
      <c r="T1426" t="s">
        <v>12</v>
      </c>
      <c r="U1426">
        <v>0.999999999999998</v>
      </c>
      <c r="V1426" t="s">
        <v>8</v>
      </c>
      <c r="W1426">
        <f>VLOOKUP(Q1426,'PBT Tag Rates'!$A$6:$D$67,4,FALSE)</f>
        <v>1</v>
      </c>
      <c r="X1426">
        <v>1</v>
      </c>
      <c r="Y1426" s="8">
        <f t="shared" si="170"/>
        <v>1</v>
      </c>
      <c r="Z1426" s="10">
        <f>IFERROR(LOOKUP(H1426,{30,43,48,53,58,63,68,73,78,83,88,93,97},{42,47,52,57,62,67,72,77,82,87,92,99,100}),999)</f>
        <v>82</v>
      </c>
      <c r="AA1426" s="9">
        <f t="shared" si="171"/>
        <v>5.5555555555555554</v>
      </c>
      <c r="AB1426" s="9">
        <f>IFERROR(IF(I1426="AI",AA1426-VLOOKUP(Q1426,'PBT Tag Rates'!$A$6:$L$53,11,FALSE),AA1426-VLOOKUP(Q1426,'PBT Tag Rates'!$A$6:$L$53,12,FALSE)),0)</f>
        <v>5.5142524290531805</v>
      </c>
      <c r="AC1426" s="9">
        <f t="shared" si="172"/>
        <v>16.572324324312643</v>
      </c>
      <c r="AD1426" s="12" t="s">
        <v>1969</v>
      </c>
      <c r="AE1426" s="8"/>
    </row>
    <row r="1427" spans="1:31" x14ac:dyDescent="0.25">
      <c r="A1427" t="s">
        <v>2078</v>
      </c>
      <c r="B1427" t="s">
        <v>4412</v>
      </c>
      <c r="C1427" t="s">
        <v>97</v>
      </c>
      <c r="D1427" s="1">
        <v>45547</v>
      </c>
      <c r="E1427">
        <f t="shared" si="167"/>
        <v>18</v>
      </c>
      <c r="F1427" t="s">
        <v>6</v>
      </c>
      <c r="G1427">
        <v>500</v>
      </c>
      <c r="H1427">
        <f t="shared" si="166"/>
        <v>50</v>
      </c>
      <c r="I1427" t="s">
        <v>7</v>
      </c>
      <c r="J1427" t="s">
        <v>8</v>
      </c>
      <c r="K1427" t="s">
        <v>8</v>
      </c>
      <c r="L1427" t="s">
        <v>8</v>
      </c>
      <c r="M1427" t="s">
        <v>6</v>
      </c>
      <c r="N1427" t="str">
        <f t="shared" si="168"/>
        <v>M</v>
      </c>
      <c r="O1427" t="s">
        <v>8125</v>
      </c>
      <c r="P1427" t="s">
        <v>8229</v>
      </c>
      <c r="Q1427" t="s">
        <v>7200</v>
      </c>
      <c r="R1427">
        <v>2</v>
      </c>
      <c r="S1427">
        <f t="shared" si="169"/>
        <v>2022</v>
      </c>
      <c r="T1427" t="s">
        <v>12</v>
      </c>
      <c r="U1427">
        <v>0.999999999999996</v>
      </c>
      <c r="V1427" t="s">
        <v>889</v>
      </c>
      <c r="W1427">
        <f>VLOOKUP(Q1427,'PBT Tag Rates'!$A$6:$D$67,4,FALSE)</f>
        <v>0.98</v>
      </c>
      <c r="X1427">
        <v>1</v>
      </c>
      <c r="Y1427" s="8">
        <f t="shared" si="170"/>
        <v>1</v>
      </c>
      <c r="Z1427" s="10">
        <f>IFERROR(LOOKUP(H1427,{30,43,48,53,58,63,68,73,78,83,88,93,97},{42,47,52,57,62,67,72,77,82,87,92,99,100}),999)</f>
        <v>52</v>
      </c>
      <c r="AA1427" s="9">
        <f t="shared" si="171"/>
        <v>5.5555555555555554</v>
      </c>
      <c r="AB1427" s="9">
        <f>IFERROR(IF(I1427="AI",AA1427-VLOOKUP(Q1427,'PBT Tag Rates'!$A$6:$L$53,11,FALSE),AA1427-VLOOKUP(Q1427,'PBT Tag Rates'!$A$6:$L$53,12,FALSE)),0)</f>
        <v>5.5759637188208613</v>
      </c>
      <c r="AC1427" s="9">
        <f t="shared" si="172"/>
        <v>16.757789085249826</v>
      </c>
      <c r="AD1427" s="12" t="s">
        <v>1969</v>
      </c>
      <c r="AE1427" s="8"/>
    </row>
    <row r="1428" spans="1:31" x14ac:dyDescent="0.25">
      <c r="A1428" t="s">
        <v>2078</v>
      </c>
      <c r="B1428" t="s">
        <v>4413</v>
      </c>
      <c r="C1428" t="s">
        <v>98</v>
      </c>
      <c r="D1428" s="1">
        <v>45547</v>
      </c>
      <c r="E1428">
        <f t="shared" si="167"/>
        <v>18</v>
      </c>
      <c r="F1428" t="s">
        <v>6</v>
      </c>
      <c r="G1428">
        <v>480</v>
      </c>
      <c r="H1428">
        <f t="shared" si="166"/>
        <v>48</v>
      </c>
      <c r="I1428" t="s">
        <v>7</v>
      </c>
      <c r="J1428" t="s">
        <v>8</v>
      </c>
      <c r="K1428" t="s">
        <v>8</v>
      </c>
      <c r="L1428" t="s">
        <v>8</v>
      </c>
      <c r="M1428" t="s">
        <v>269</v>
      </c>
      <c r="N1428" t="str">
        <f t="shared" si="168"/>
        <v>M</v>
      </c>
      <c r="O1428" t="s">
        <v>8230</v>
      </c>
      <c r="P1428" t="s">
        <v>8231</v>
      </c>
      <c r="Q1428" t="s">
        <v>7200</v>
      </c>
      <c r="R1428">
        <v>2</v>
      </c>
      <c r="S1428">
        <f t="shared" si="169"/>
        <v>2022</v>
      </c>
      <c r="T1428" t="s">
        <v>12</v>
      </c>
      <c r="U1428">
        <v>1</v>
      </c>
      <c r="V1428" t="s">
        <v>886</v>
      </c>
      <c r="W1428">
        <f>VLOOKUP(Q1428,'PBT Tag Rates'!$A$6:$D$67,4,FALSE)</f>
        <v>0.98</v>
      </c>
      <c r="X1428">
        <v>1</v>
      </c>
      <c r="Y1428" s="8">
        <f t="shared" si="170"/>
        <v>1</v>
      </c>
      <c r="Z1428" s="10">
        <f>IFERROR(LOOKUP(H1428,{30,43,48,53,58,63,68,73,78,83,88,93,97},{42,47,52,57,62,67,72,77,82,87,92,99,100}),999)</f>
        <v>52</v>
      </c>
      <c r="AA1428" s="9">
        <f t="shared" si="171"/>
        <v>5.5555555555555554</v>
      </c>
      <c r="AB1428" s="9">
        <f>IFERROR(IF(I1428="AI",AA1428-VLOOKUP(Q1428,'PBT Tag Rates'!$A$6:$L$53,11,FALSE),AA1428-VLOOKUP(Q1428,'PBT Tag Rates'!$A$6:$L$53,12,FALSE)),0)</f>
        <v>5.5759637188208613</v>
      </c>
      <c r="AC1428" s="9">
        <f t="shared" si="172"/>
        <v>16.757789085249826</v>
      </c>
      <c r="AD1428" s="12" t="s">
        <v>1969</v>
      </c>
      <c r="AE1428" s="8"/>
    </row>
    <row r="1429" spans="1:31" x14ac:dyDescent="0.25">
      <c r="A1429" t="s">
        <v>2078</v>
      </c>
      <c r="B1429" t="s">
        <v>4414</v>
      </c>
      <c r="C1429" t="s">
        <v>99</v>
      </c>
      <c r="D1429" s="1">
        <v>45547</v>
      </c>
      <c r="E1429">
        <f t="shared" si="167"/>
        <v>18</v>
      </c>
      <c r="F1429" t="s">
        <v>14</v>
      </c>
      <c r="G1429">
        <v>690</v>
      </c>
      <c r="H1429">
        <f t="shared" si="166"/>
        <v>69</v>
      </c>
      <c r="I1429" t="s">
        <v>9</v>
      </c>
      <c r="J1429">
        <v>1</v>
      </c>
      <c r="K1429" t="s">
        <v>8</v>
      </c>
      <c r="L1429" t="s">
        <v>8</v>
      </c>
      <c r="M1429" t="s">
        <v>14</v>
      </c>
      <c r="N1429" t="str">
        <f t="shared" si="168"/>
        <v>F</v>
      </c>
      <c r="O1429" t="s">
        <v>1830</v>
      </c>
      <c r="P1429" t="s">
        <v>1831</v>
      </c>
      <c r="Q1429" t="s">
        <v>295</v>
      </c>
      <c r="R1429">
        <v>4</v>
      </c>
      <c r="S1429">
        <f t="shared" si="169"/>
        <v>2020</v>
      </c>
      <c r="T1429" t="s">
        <v>12</v>
      </c>
      <c r="U1429">
        <v>1</v>
      </c>
      <c r="V1429" t="s">
        <v>893</v>
      </c>
      <c r="W1429">
        <f>VLOOKUP(Q1429,'PBT Tag Rates'!$A$6:$D$67,4,FALSE)</f>
        <v>0.98961045999999997</v>
      </c>
      <c r="X1429">
        <v>1</v>
      </c>
      <c r="Y1429" s="8">
        <f t="shared" si="170"/>
        <v>1.0069930069930071</v>
      </c>
      <c r="Z1429" s="10">
        <f>IFERROR(LOOKUP(H1429,{30,43,48,53,58,63,68,73,78,83,88,93,97},{42,47,52,57,62,67,72,77,82,87,92,99,100}),999)</f>
        <v>72</v>
      </c>
      <c r="AA1429" s="9">
        <f t="shared" si="171"/>
        <v>5.594405594405595</v>
      </c>
      <c r="AB1429" s="9">
        <f>IFERROR(IF(I1429="AI",AA1429-VLOOKUP(Q1429,'PBT Tag Rates'!$A$6:$L$53,11,FALSE),AA1429-VLOOKUP(Q1429,'PBT Tag Rates'!$A$6:$L$53,12,FALSE)),0)</f>
        <v>5.6049042101942765</v>
      </c>
      <c r="AC1429" s="9">
        <f t="shared" si="172"/>
        <v>16.844765736267519</v>
      </c>
      <c r="AD1429" s="12" t="s">
        <v>1969</v>
      </c>
      <c r="AE1429" s="8"/>
    </row>
    <row r="1430" spans="1:31" x14ac:dyDescent="0.25">
      <c r="A1430" t="s">
        <v>2078</v>
      </c>
      <c r="B1430" t="s">
        <v>4415</v>
      </c>
      <c r="C1430" t="s">
        <v>100</v>
      </c>
      <c r="D1430" s="1">
        <v>45547</v>
      </c>
      <c r="E1430">
        <f t="shared" si="167"/>
        <v>18</v>
      </c>
      <c r="F1430" t="s">
        <v>6</v>
      </c>
      <c r="G1430">
        <v>590</v>
      </c>
      <c r="H1430">
        <f t="shared" si="166"/>
        <v>59</v>
      </c>
      <c r="I1430" t="s">
        <v>9</v>
      </c>
      <c r="J1430">
        <v>1</v>
      </c>
      <c r="K1430" t="s">
        <v>8</v>
      </c>
      <c r="L1430" t="s">
        <v>8</v>
      </c>
      <c r="M1430" t="s">
        <v>6</v>
      </c>
      <c r="N1430" t="str">
        <f t="shared" si="168"/>
        <v>M</v>
      </c>
      <c r="O1430" t="s">
        <v>8232</v>
      </c>
      <c r="P1430" t="s">
        <v>8233</v>
      </c>
      <c r="Q1430" t="s">
        <v>940</v>
      </c>
      <c r="R1430">
        <v>3</v>
      </c>
      <c r="S1430">
        <f t="shared" si="169"/>
        <v>2021</v>
      </c>
      <c r="T1430" t="s">
        <v>12</v>
      </c>
      <c r="U1430">
        <v>1</v>
      </c>
      <c r="V1430" t="s">
        <v>892</v>
      </c>
      <c r="W1430">
        <f>VLOOKUP(Q1430,'PBT Tag Rates'!$A$6:$D$67,4,FALSE)</f>
        <v>0.98140000000000005</v>
      </c>
      <c r="X1430">
        <v>1</v>
      </c>
      <c r="Y1430" s="8">
        <f t="shared" si="170"/>
        <v>1.0138888888888888</v>
      </c>
      <c r="Z1430" s="10">
        <f>IFERROR(LOOKUP(H1430,{30,43,48,53,58,63,68,73,78,83,88,93,97},{42,47,52,57,62,67,72,77,82,87,92,99,100}),999)</f>
        <v>62</v>
      </c>
      <c r="AA1430" s="9">
        <f t="shared" si="171"/>
        <v>5.632716049382716</v>
      </c>
      <c r="AB1430" s="9">
        <f>IFERROR(IF(I1430="AI",AA1430-VLOOKUP(Q1430,'PBT Tag Rates'!$A$6:$L$53,11,FALSE),AA1430-VLOOKUP(Q1430,'PBT Tag Rates'!$A$6:$L$53,12,FALSE)),0)</f>
        <v>5.6516685661954327</v>
      </c>
      <c r="AC1430" s="9">
        <f t="shared" si="172"/>
        <v>16.98530955148815</v>
      </c>
      <c r="AD1430" s="12" t="s">
        <v>1969</v>
      </c>
      <c r="AE1430" s="8"/>
    </row>
    <row r="1431" spans="1:31" x14ac:dyDescent="0.25">
      <c r="A1431" t="s">
        <v>2078</v>
      </c>
      <c r="B1431" t="s">
        <v>4416</v>
      </c>
      <c r="C1431" t="s">
        <v>101</v>
      </c>
      <c r="D1431" s="1">
        <v>45547</v>
      </c>
      <c r="E1431">
        <f t="shared" si="167"/>
        <v>18</v>
      </c>
      <c r="F1431" t="s">
        <v>6</v>
      </c>
      <c r="G1431">
        <v>580</v>
      </c>
      <c r="H1431">
        <f t="shared" si="166"/>
        <v>58</v>
      </c>
      <c r="I1431" t="s">
        <v>7</v>
      </c>
      <c r="J1431" t="s">
        <v>8</v>
      </c>
      <c r="K1431" t="s">
        <v>8</v>
      </c>
      <c r="L1431" t="s">
        <v>8</v>
      </c>
      <c r="M1431" t="s">
        <v>6</v>
      </c>
      <c r="N1431" t="str">
        <f t="shared" si="168"/>
        <v>M</v>
      </c>
      <c r="O1431" t="s">
        <v>8234</v>
      </c>
      <c r="P1431" t="s">
        <v>8235</v>
      </c>
      <c r="Q1431" t="s">
        <v>940</v>
      </c>
      <c r="R1431">
        <v>3</v>
      </c>
      <c r="S1431">
        <f t="shared" si="169"/>
        <v>2021</v>
      </c>
      <c r="T1431" t="s">
        <v>12</v>
      </c>
      <c r="U1431">
        <v>0.999999999999997</v>
      </c>
      <c r="V1431" t="s">
        <v>892</v>
      </c>
      <c r="W1431">
        <f>VLOOKUP(Q1431,'PBT Tag Rates'!$A$6:$D$67,4,FALSE)</f>
        <v>0.98140000000000005</v>
      </c>
      <c r="X1431">
        <v>1</v>
      </c>
      <c r="Y1431" s="8">
        <f t="shared" si="170"/>
        <v>1.0138888888888888</v>
      </c>
      <c r="Z1431" s="10">
        <f>IFERROR(LOOKUP(H1431,{30,43,48,53,58,63,68,73,78,83,88,93,97},{42,47,52,57,62,67,72,77,82,87,92,99,100}),999)</f>
        <v>62</v>
      </c>
      <c r="AA1431" s="9">
        <f t="shared" si="171"/>
        <v>5.632716049382716</v>
      </c>
      <c r="AB1431" s="9">
        <f>IFERROR(IF(I1431="AI",AA1431-VLOOKUP(Q1431,'PBT Tag Rates'!$A$6:$L$53,11,FALSE),AA1431-VLOOKUP(Q1431,'PBT Tag Rates'!$A$6:$L$53,12,FALSE)),0)</f>
        <v>5.6516685661954327</v>
      </c>
      <c r="AC1431" s="9">
        <f t="shared" si="172"/>
        <v>16.98530955148815</v>
      </c>
      <c r="AD1431" s="12" t="s">
        <v>1969</v>
      </c>
      <c r="AE1431" s="8"/>
    </row>
    <row r="1432" spans="1:31" x14ac:dyDescent="0.25">
      <c r="A1432" t="s">
        <v>2078</v>
      </c>
      <c r="B1432" t="s">
        <v>4417</v>
      </c>
      <c r="C1432" t="s">
        <v>102</v>
      </c>
      <c r="D1432" s="1">
        <v>45547</v>
      </c>
      <c r="E1432">
        <f t="shared" si="167"/>
        <v>18</v>
      </c>
      <c r="F1432" t="s">
        <v>14</v>
      </c>
      <c r="G1432">
        <v>750</v>
      </c>
      <c r="H1432">
        <f t="shared" si="166"/>
        <v>75</v>
      </c>
      <c r="I1432" t="s">
        <v>7</v>
      </c>
      <c r="J1432" t="s">
        <v>8</v>
      </c>
      <c r="K1432" t="s">
        <v>8</v>
      </c>
      <c r="L1432" t="s">
        <v>8</v>
      </c>
      <c r="M1432" t="s">
        <v>14</v>
      </c>
      <c r="N1432" t="str">
        <f t="shared" si="168"/>
        <v>F</v>
      </c>
      <c r="O1432" t="s">
        <v>8236</v>
      </c>
      <c r="P1432" t="s">
        <v>8237</v>
      </c>
      <c r="Q1432" t="s">
        <v>476</v>
      </c>
      <c r="R1432">
        <v>4</v>
      </c>
      <c r="S1432">
        <f t="shared" si="169"/>
        <v>2020</v>
      </c>
      <c r="T1432" t="s">
        <v>12</v>
      </c>
      <c r="U1432">
        <v>1</v>
      </c>
      <c r="V1432" t="s">
        <v>658</v>
      </c>
      <c r="W1432">
        <f>VLOOKUP(Q1432,'PBT Tag Rates'!$A$6:$D$67,4,FALSE)</f>
        <v>0.98845608500000004</v>
      </c>
      <c r="X1432">
        <v>1</v>
      </c>
      <c r="Y1432" s="8">
        <f t="shared" si="170"/>
        <v>1</v>
      </c>
      <c r="Z1432" s="10">
        <f>IFERROR(LOOKUP(H1432,{30,43,48,53,58,63,68,73,78,83,88,93,97},{42,47,52,57,62,67,72,77,82,87,92,99,100}),999)</f>
        <v>77</v>
      </c>
      <c r="AA1432" s="9">
        <f t="shared" si="171"/>
        <v>5.5555555555555554</v>
      </c>
      <c r="AB1432" s="9">
        <f>IFERROR(IF(I1432="AI",AA1432-VLOOKUP(Q1432,'PBT Tag Rates'!$A$6:$L$53,11,FALSE),AA1432-VLOOKUP(Q1432,'PBT Tag Rates'!$A$6:$L$53,12,FALSE)),0)</f>
        <v>5.5672342888601314</v>
      </c>
      <c r="AC1432" s="9">
        <f t="shared" si="172"/>
        <v>16.731553988772674</v>
      </c>
      <c r="AD1432" s="12" t="s">
        <v>1969</v>
      </c>
      <c r="AE1432" s="8"/>
    </row>
    <row r="1433" spans="1:31" x14ac:dyDescent="0.25">
      <c r="A1433" t="s">
        <v>2078</v>
      </c>
      <c r="B1433" t="s">
        <v>4418</v>
      </c>
      <c r="C1433" t="s">
        <v>103</v>
      </c>
      <c r="D1433" s="1">
        <v>45547</v>
      </c>
      <c r="E1433">
        <f t="shared" si="167"/>
        <v>18</v>
      </c>
      <c r="F1433" t="s">
        <v>14</v>
      </c>
      <c r="G1433">
        <v>600</v>
      </c>
      <c r="H1433">
        <f t="shared" si="166"/>
        <v>60</v>
      </c>
      <c r="I1433" t="s">
        <v>9</v>
      </c>
      <c r="J1433">
        <v>1</v>
      </c>
      <c r="K1433" t="s">
        <v>8</v>
      </c>
      <c r="L1433" t="s">
        <v>8</v>
      </c>
      <c r="M1433" t="s">
        <v>14</v>
      </c>
      <c r="N1433" t="str">
        <f t="shared" si="168"/>
        <v>F</v>
      </c>
      <c r="O1433" t="s">
        <v>8238</v>
      </c>
      <c r="P1433" t="s">
        <v>8239</v>
      </c>
      <c r="Q1433" t="s">
        <v>940</v>
      </c>
      <c r="R1433">
        <v>3</v>
      </c>
      <c r="S1433">
        <f t="shared" si="169"/>
        <v>2021</v>
      </c>
      <c r="T1433" t="s">
        <v>12</v>
      </c>
      <c r="U1433">
        <v>1</v>
      </c>
      <c r="V1433" t="s">
        <v>941</v>
      </c>
      <c r="W1433">
        <f>VLOOKUP(Q1433,'PBT Tag Rates'!$A$6:$D$67,4,FALSE)</f>
        <v>0.98140000000000005</v>
      </c>
      <c r="X1433">
        <v>1</v>
      </c>
      <c r="Y1433" s="8">
        <f t="shared" si="170"/>
        <v>1.0172413793103448</v>
      </c>
      <c r="Z1433" s="10">
        <f>IFERROR(LOOKUP(H1433,{30,43,48,53,58,63,68,73,78,83,88,93,97},{42,47,52,57,62,67,72,77,82,87,92,99,100}),999)</f>
        <v>62</v>
      </c>
      <c r="AA1433" s="9">
        <f t="shared" si="171"/>
        <v>5.6513409961685825</v>
      </c>
      <c r="AB1433" s="9">
        <f>IFERROR(IF(I1433="AI",AA1433-VLOOKUP(Q1433,'PBT Tag Rates'!$A$6:$L$53,11,FALSE),AA1433-VLOOKUP(Q1433,'PBT Tag Rates'!$A$6:$L$53,12,FALSE)),0)</f>
        <v>5.6702935129812992</v>
      </c>
      <c r="AC1433" s="9">
        <f t="shared" si="172"/>
        <v>17.041284257512164</v>
      </c>
      <c r="AD1433" s="12" t="s">
        <v>1969</v>
      </c>
      <c r="AE1433" s="8"/>
    </row>
    <row r="1434" spans="1:31" x14ac:dyDescent="0.25">
      <c r="A1434" t="s">
        <v>2078</v>
      </c>
      <c r="B1434" t="s">
        <v>4419</v>
      </c>
      <c r="C1434" t="s">
        <v>104</v>
      </c>
      <c r="D1434" s="1">
        <v>45547</v>
      </c>
      <c r="E1434">
        <f t="shared" si="167"/>
        <v>18</v>
      </c>
      <c r="F1434" t="s">
        <v>14</v>
      </c>
      <c r="G1434">
        <v>810</v>
      </c>
      <c r="H1434">
        <f t="shared" si="166"/>
        <v>81</v>
      </c>
      <c r="I1434" t="s">
        <v>7</v>
      </c>
      <c r="J1434" t="s">
        <v>8</v>
      </c>
      <c r="K1434" t="s">
        <v>8</v>
      </c>
      <c r="L1434" t="s">
        <v>8</v>
      </c>
      <c r="M1434" t="s">
        <v>14</v>
      </c>
      <c r="N1434" t="str">
        <f t="shared" si="168"/>
        <v>F</v>
      </c>
      <c r="O1434" t="s">
        <v>7353</v>
      </c>
      <c r="P1434" t="s">
        <v>7354</v>
      </c>
      <c r="Q1434" t="s">
        <v>476</v>
      </c>
      <c r="R1434">
        <v>4</v>
      </c>
      <c r="S1434">
        <f t="shared" si="169"/>
        <v>2020</v>
      </c>
      <c r="T1434" t="s">
        <v>12</v>
      </c>
      <c r="U1434">
        <v>1.00000000000001</v>
      </c>
      <c r="V1434" t="s">
        <v>741</v>
      </c>
      <c r="W1434">
        <f>VLOOKUP(Q1434,'PBT Tag Rates'!$A$6:$D$67,4,FALSE)</f>
        <v>0.98845608500000004</v>
      </c>
      <c r="X1434">
        <v>1</v>
      </c>
      <c r="Y1434" s="8">
        <f t="shared" si="170"/>
        <v>1</v>
      </c>
      <c r="Z1434" s="10">
        <f>IFERROR(LOOKUP(H1434,{30,43,48,53,58,63,68,73,78,83,88,93,97},{42,47,52,57,62,67,72,77,82,87,92,99,100}),999)</f>
        <v>82</v>
      </c>
      <c r="AA1434" s="9">
        <f t="shared" si="171"/>
        <v>5.5555555555555554</v>
      </c>
      <c r="AB1434" s="9">
        <f>IFERROR(IF(I1434="AI",AA1434-VLOOKUP(Q1434,'PBT Tag Rates'!$A$6:$L$53,11,FALSE),AA1434-VLOOKUP(Q1434,'PBT Tag Rates'!$A$6:$L$53,12,FALSE)),0)</f>
        <v>5.5672342888601314</v>
      </c>
      <c r="AC1434" s="9">
        <f t="shared" si="172"/>
        <v>16.731553988772674</v>
      </c>
      <c r="AD1434" s="12" t="s">
        <v>1969</v>
      </c>
      <c r="AE1434" s="8"/>
    </row>
    <row r="1435" spans="1:31" x14ac:dyDescent="0.25">
      <c r="A1435" t="s">
        <v>2078</v>
      </c>
      <c r="B1435" t="s">
        <v>4420</v>
      </c>
      <c r="C1435" t="s">
        <v>105</v>
      </c>
      <c r="D1435" s="1">
        <v>45547</v>
      </c>
      <c r="E1435">
        <f t="shared" si="167"/>
        <v>18</v>
      </c>
      <c r="F1435" t="s">
        <v>14</v>
      </c>
      <c r="G1435">
        <v>750</v>
      </c>
      <c r="H1435">
        <f t="shared" si="166"/>
        <v>75</v>
      </c>
      <c r="I1435" t="s">
        <v>7</v>
      </c>
      <c r="J1435" t="s">
        <v>8</v>
      </c>
      <c r="K1435" t="s">
        <v>8</v>
      </c>
      <c r="L1435" t="s">
        <v>8</v>
      </c>
      <c r="M1435" t="s">
        <v>14</v>
      </c>
      <c r="N1435" t="str">
        <f t="shared" si="168"/>
        <v>F</v>
      </c>
      <c r="O1435" t="s">
        <v>8</v>
      </c>
      <c r="P1435" t="s">
        <v>8</v>
      </c>
      <c r="Q1435" t="s">
        <v>11</v>
      </c>
      <c r="R1435" t="s">
        <v>8</v>
      </c>
      <c r="S1435" t="str">
        <f t="shared" si="169"/>
        <v>U</v>
      </c>
      <c r="T1435" t="s">
        <v>12</v>
      </c>
      <c r="U1435">
        <v>0.999999999999998</v>
      </c>
      <c r="V1435" t="s">
        <v>8</v>
      </c>
      <c r="W1435">
        <f>VLOOKUP(Q1435,'PBT Tag Rates'!$A$6:$D$67,4,FALSE)</f>
        <v>1</v>
      </c>
      <c r="X1435">
        <v>1</v>
      </c>
      <c r="Y1435" s="8">
        <f t="shared" si="170"/>
        <v>1</v>
      </c>
      <c r="Z1435" s="10">
        <f>IFERROR(LOOKUP(H1435,{30,43,48,53,58,63,68,73,78,83,88,93,97},{42,47,52,57,62,67,72,77,82,87,92,99,100}),999)</f>
        <v>77</v>
      </c>
      <c r="AA1435" s="9">
        <f t="shared" si="171"/>
        <v>5.5555555555555554</v>
      </c>
      <c r="AB1435" s="9">
        <f>IFERROR(IF(I1435="AI",AA1435-VLOOKUP(Q1435,'PBT Tag Rates'!$A$6:$L$53,11,FALSE),AA1435-VLOOKUP(Q1435,'PBT Tag Rates'!$A$6:$L$53,12,FALSE)),0)</f>
        <v>5.5142524290531805</v>
      </c>
      <c r="AC1435" s="9">
        <f t="shared" si="172"/>
        <v>16.572324324312643</v>
      </c>
      <c r="AD1435" s="12" t="s">
        <v>1969</v>
      </c>
      <c r="AE1435" s="8"/>
    </row>
    <row r="1436" spans="1:31" x14ac:dyDescent="0.25">
      <c r="A1436" t="s">
        <v>2078</v>
      </c>
      <c r="B1436" t="s">
        <v>4421</v>
      </c>
      <c r="C1436" t="s">
        <v>106</v>
      </c>
      <c r="D1436" s="1">
        <v>45547</v>
      </c>
      <c r="E1436">
        <f t="shared" si="167"/>
        <v>18</v>
      </c>
      <c r="F1436" t="s">
        <v>6</v>
      </c>
      <c r="G1436">
        <v>600</v>
      </c>
      <c r="H1436">
        <f t="shared" si="166"/>
        <v>60</v>
      </c>
      <c r="I1436" t="s">
        <v>9</v>
      </c>
      <c r="J1436">
        <v>1</v>
      </c>
      <c r="K1436" t="s">
        <v>8</v>
      </c>
      <c r="L1436" t="s">
        <v>8</v>
      </c>
      <c r="M1436" t="s">
        <v>6</v>
      </c>
      <c r="N1436" t="str">
        <f t="shared" si="168"/>
        <v>M</v>
      </c>
      <c r="O1436" t="s">
        <v>8091</v>
      </c>
      <c r="P1436" t="s">
        <v>8240</v>
      </c>
      <c r="Q1436" t="s">
        <v>940</v>
      </c>
      <c r="R1436">
        <v>3</v>
      </c>
      <c r="S1436">
        <f t="shared" si="169"/>
        <v>2021</v>
      </c>
      <c r="T1436" t="s">
        <v>12</v>
      </c>
      <c r="U1436">
        <v>1</v>
      </c>
      <c r="V1436" t="s">
        <v>941</v>
      </c>
      <c r="W1436">
        <f>VLOOKUP(Q1436,'PBT Tag Rates'!$A$6:$D$67,4,FALSE)</f>
        <v>0.98140000000000005</v>
      </c>
      <c r="X1436">
        <v>1</v>
      </c>
      <c r="Y1436" s="8">
        <f t="shared" si="170"/>
        <v>1.0138888888888888</v>
      </c>
      <c r="Z1436" s="10">
        <f>IFERROR(LOOKUP(H1436,{30,43,48,53,58,63,68,73,78,83,88,93,97},{42,47,52,57,62,67,72,77,82,87,92,99,100}),999)</f>
        <v>62</v>
      </c>
      <c r="AA1436" s="9">
        <f t="shared" si="171"/>
        <v>5.632716049382716</v>
      </c>
      <c r="AB1436" s="9">
        <f>IFERROR(IF(I1436="AI",AA1436-VLOOKUP(Q1436,'PBT Tag Rates'!$A$6:$L$53,11,FALSE),AA1436-VLOOKUP(Q1436,'PBT Tag Rates'!$A$6:$L$53,12,FALSE)),0)</f>
        <v>5.6516685661954327</v>
      </c>
      <c r="AC1436" s="9">
        <f t="shared" si="172"/>
        <v>16.98530955148815</v>
      </c>
      <c r="AD1436" s="12" t="s">
        <v>1969</v>
      </c>
      <c r="AE1436" s="8"/>
    </row>
    <row r="1437" spans="1:31" x14ac:dyDescent="0.25">
      <c r="A1437" t="s">
        <v>2078</v>
      </c>
      <c r="B1437" t="s">
        <v>4422</v>
      </c>
      <c r="C1437" t="s">
        <v>107</v>
      </c>
      <c r="D1437" s="1">
        <v>45547</v>
      </c>
      <c r="E1437">
        <f t="shared" si="167"/>
        <v>18</v>
      </c>
      <c r="F1437" t="s">
        <v>14</v>
      </c>
      <c r="G1437">
        <v>730</v>
      </c>
      <c r="H1437">
        <f t="shared" si="166"/>
        <v>73</v>
      </c>
      <c r="I1437" t="s">
        <v>9</v>
      </c>
      <c r="J1437">
        <v>1</v>
      </c>
      <c r="K1437" t="s">
        <v>8</v>
      </c>
      <c r="L1437" t="s">
        <v>8</v>
      </c>
      <c r="M1437" t="s">
        <v>14</v>
      </c>
      <c r="N1437" t="str">
        <f t="shared" si="168"/>
        <v>F</v>
      </c>
      <c r="O1437" t="s">
        <v>1959</v>
      </c>
      <c r="P1437" t="s">
        <v>1960</v>
      </c>
      <c r="Q1437" t="s">
        <v>171</v>
      </c>
      <c r="R1437">
        <v>5</v>
      </c>
      <c r="S1437">
        <f t="shared" si="169"/>
        <v>2019</v>
      </c>
      <c r="T1437" t="s">
        <v>12</v>
      </c>
      <c r="U1437">
        <v>1</v>
      </c>
      <c r="V1437" t="s">
        <v>949</v>
      </c>
      <c r="W1437">
        <f>VLOOKUP(Q1437,'PBT Tag Rates'!$A$6:$D$67,4,FALSE)</f>
        <v>0.95971980899999998</v>
      </c>
      <c r="X1437">
        <v>1</v>
      </c>
      <c r="Y1437" s="8">
        <f t="shared" si="170"/>
        <v>1</v>
      </c>
      <c r="Z1437" s="10">
        <f>IFERROR(LOOKUP(H1437,{30,43,48,53,58,63,68,73,78,83,88,93,97},{42,47,52,57,62,67,72,77,82,87,92,99,100}),999)</f>
        <v>77</v>
      </c>
      <c r="AA1437" s="9">
        <f t="shared" si="171"/>
        <v>5.5555555555555554</v>
      </c>
      <c r="AB1437" s="9">
        <f>IFERROR(IF(I1437="AI",AA1437-VLOOKUP(Q1437,'PBT Tag Rates'!$A$6:$L$53,11,FALSE),AA1437-VLOOKUP(Q1437,'PBT Tag Rates'!$A$6:$L$53,12,FALSE)),0)</f>
        <v>5.5975263376757773</v>
      </c>
      <c r="AC1437" s="9">
        <f t="shared" si="172"/>
        <v>16.822592559073851</v>
      </c>
      <c r="AD1437" s="12" t="s">
        <v>676</v>
      </c>
      <c r="AE1437" s="8"/>
    </row>
    <row r="1438" spans="1:31" x14ac:dyDescent="0.25">
      <c r="A1438" t="s">
        <v>2078</v>
      </c>
      <c r="B1438" t="s">
        <v>4423</v>
      </c>
      <c r="C1438" t="s">
        <v>108</v>
      </c>
      <c r="D1438" s="1">
        <v>45547</v>
      </c>
      <c r="E1438">
        <f t="shared" si="167"/>
        <v>18</v>
      </c>
      <c r="F1438" t="s">
        <v>6</v>
      </c>
      <c r="G1438">
        <v>460</v>
      </c>
      <c r="H1438">
        <f t="shared" si="166"/>
        <v>46</v>
      </c>
      <c r="I1438" t="s">
        <v>9</v>
      </c>
      <c r="J1438">
        <v>1</v>
      </c>
      <c r="K1438" t="s">
        <v>8</v>
      </c>
      <c r="L1438" t="s">
        <v>8</v>
      </c>
      <c r="M1438" t="s">
        <v>6</v>
      </c>
      <c r="N1438" t="str">
        <f t="shared" si="168"/>
        <v>M</v>
      </c>
      <c r="O1438" t="s">
        <v>7909</v>
      </c>
      <c r="P1438" t="s">
        <v>7910</v>
      </c>
      <c r="Q1438" t="s">
        <v>7200</v>
      </c>
      <c r="R1438">
        <v>2</v>
      </c>
      <c r="S1438">
        <f t="shared" si="169"/>
        <v>2022</v>
      </c>
      <c r="T1438" t="s">
        <v>12</v>
      </c>
      <c r="U1438">
        <v>0.999999999999997</v>
      </c>
      <c r="V1438" t="s">
        <v>945</v>
      </c>
      <c r="W1438">
        <f>VLOOKUP(Q1438,'PBT Tag Rates'!$A$6:$D$67,4,FALSE)</f>
        <v>0.98</v>
      </c>
      <c r="X1438">
        <v>1</v>
      </c>
      <c r="Y1438" s="8">
        <f t="shared" si="170"/>
        <v>1</v>
      </c>
      <c r="Z1438" s="10">
        <f>IFERROR(LOOKUP(H1438,{30,43,48,53,58,63,68,73,78,83,88,93,97},{42,47,52,57,62,67,72,77,82,87,92,99,100}),999)</f>
        <v>47</v>
      </c>
      <c r="AA1438" s="9">
        <f t="shared" si="171"/>
        <v>5.5555555555555554</v>
      </c>
      <c r="AB1438" s="9">
        <f>IFERROR(IF(I1438="AI",AA1438-VLOOKUP(Q1438,'PBT Tag Rates'!$A$6:$L$53,11,FALSE),AA1438-VLOOKUP(Q1438,'PBT Tag Rates'!$A$6:$L$53,12,FALSE)),0)</f>
        <v>5.5759637188208613</v>
      </c>
      <c r="AC1438" s="9">
        <f t="shared" si="172"/>
        <v>16.757789085249826</v>
      </c>
      <c r="AD1438" s="12" t="s">
        <v>1969</v>
      </c>
      <c r="AE1438" s="8"/>
    </row>
    <row r="1439" spans="1:31" x14ac:dyDescent="0.25">
      <c r="A1439" t="s">
        <v>2078</v>
      </c>
      <c r="B1439" t="s">
        <v>4424</v>
      </c>
      <c r="C1439" t="s">
        <v>109</v>
      </c>
      <c r="D1439" s="1">
        <v>45547</v>
      </c>
      <c r="E1439">
        <f t="shared" si="167"/>
        <v>18</v>
      </c>
      <c r="F1439" t="s">
        <v>14</v>
      </c>
      <c r="G1439">
        <v>770</v>
      </c>
      <c r="H1439">
        <f t="shared" si="166"/>
        <v>77</v>
      </c>
      <c r="I1439" t="s">
        <v>7</v>
      </c>
      <c r="J1439" t="s">
        <v>8</v>
      </c>
      <c r="K1439" t="s">
        <v>8</v>
      </c>
      <c r="L1439" t="s">
        <v>8</v>
      </c>
      <c r="M1439" t="s">
        <v>14</v>
      </c>
      <c r="N1439" t="str">
        <f t="shared" si="168"/>
        <v>F</v>
      </c>
      <c r="O1439" t="s">
        <v>1326</v>
      </c>
      <c r="P1439" t="s">
        <v>1327</v>
      </c>
      <c r="Q1439" t="s">
        <v>295</v>
      </c>
      <c r="R1439">
        <v>4</v>
      </c>
      <c r="S1439">
        <f t="shared" si="169"/>
        <v>2020</v>
      </c>
      <c r="T1439" t="s">
        <v>12</v>
      </c>
      <c r="U1439">
        <v>1</v>
      </c>
      <c r="V1439" t="s">
        <v>886</v>
      </c>
      <c r="W1439">
        <f>VLOOKUP(Q1439,'PBT Tag Rates'!$A$6:$D$67,4,FALSE)</f>
        <v>0.98961045999999997</v>
      </c>
      <c r="X1439">
        <v>1</v>
      </c>
      <c r="Y1439" s="8">
        <f t="shared" si="170"/>
        <v>1</v>
      </c>
      <c r="Z1439" s="10">
        <f>IFERROR(LOOKUP(H1439,{30,43,48,53,58,63,68,73,78,83,88,93,97},{42,47,52,57,62,67,72,77,82,87,92,99,100}),999)</f>
        <v>77</v>
      </c>
      <c r="AA1439" s="9">
        <f t="shared" si="171"/>
        <v>5.5555555555555554</v>
      </c>
      <c r="AB1439" s="9">
        <f>IFERROR(IF(I1439="AI",AA1439-VLOOKUP(Q1439,'PBT Tag Rates'!$A$6:$L$53,11,FALSE),AA1439-VLOOKUP(Q1439,'PBT Tag Rates'!$A$6:$L$53,12,FALSE)),0)</f>
        <v>5.5660541713442369</v>
      </c>
      <c r="AC1439" s="9">
        <f t="shared" si="172"/>
        <v>16.728007308517132</v>
      </c>
      <c r="AD1439" s="12" t="s">
        <v>1969</v>
      </c>
      <c r="AE1439" s="8"/>
    </row>
    <row r="1440" spans="1:31" x14ac:dyDescent="0.25">
      <c r="A1440" t="s">
        <v>2078</v>
      </c>
      <c r="B1440" t="s">
        <v>4425</v>
      </c>
      <c r="C1440" t="s">
        <v>110</v>
      </c>
      <c r="D1440" s="1">
        <v>45547</v>
      </c>
      <c r="E1440">
        <f t="shared" si="167"/>
        <v>18</v>
      </c>
      <c r="F1440" t="s">
        <v>14</v>
      </c>
      <c r="G1440">
        <v>690</v>
      </c>
      <c r="H1440">
        <f t="shared" si="166"/>
        <v>69</v>
      </c>
      <c r="I1440" t="s">
        <v>9</v>
      </c>
      <c r="J1440">
        <v>1</v>
      </c>
      <c r="K1440" t="s">
        <v>7102</v>
      </c>
      <c r="L1440" t="s">
        <v>8</v>
      </c>
      <c r="M1440" t="s">
        <v>14</v>
      </c>
      <c r="N1440" t="str">
        <f t="shared" si="168"/>
        <v>F</v>
      </c>
      <c r="O1440" t="s">
        <v>7873</v>
      </c>
      <c r="P1440" t="s">
        <v>7874</v>
      </c>
      <c r="Q1440" t="s">
        <v>295</v>
      </c>
      <c r="R1440">
        <v>4</v>
      </c>
      <c r="S1440">
        <f t="shared" si="169"/>
        <v>2020</v>
      </c>
      <c r="T1440" t="s">
        <v>12</v>
      </c>
      <c r="U1440">
        <v>1</v>
      </c>
      <c r="V1440" t="s">
        <v>949</v>
      </c>
      <c r="W1440">
        <f>VLOOKUP(Q1440,'PBT Tag Rates'!$A$6:$D$67,4,FALSE)</f>
        <v>0.98961045999999997</v>
      </c>
      <c r="X1440">
        <v>1</v>
      </c>
      <c r="Y1440" s="8">
        <f t="shared" si="170"/>
        <v>1.0069930069930071</v>
      </c>
      <c r="Z1440" s="10">
        <f>IFERROR(LOOKUP(H1440,{30,43,48,53,58,63,68,73,78,83,88,93,97},{42,47,52,57,62,67,72,77,82,87,92,99,100}),999)</f>
        <v>72</v>
      </c>
      <c r="AA1440" s="9">
        <f t="shared" si="171"/>
        <v>5.594405594405595</v>
      </c>
      <c r="AB1440" s="9">
        <f>IFERROR(IF(I1440="AI",AA1440-VLOOKUP(Q1440,'PBT Tag Rates'!$A$6:$L$53,11,FALSE),AA1440-VLOOKUP(Q1440,'PBT Tag Rates'!$A$6:$L$53,12,FALSE)),0)</f>
        <v>5.6049042101942765</v>
      </c>
      <c r="AC1440" s="9">
        <f t="shared" si="172"/>
        <v>16.844765736267519</v>
      </c>
      <c r="AD1440" s="12" t="s">
        <v>676</v>
      </c>
      <c r="AE1440" s="8"/>
    </row>
    <row r="1441" spans="1:31" x14ac:dyDescent="0.25">
      <c r="A1441" t="s">
        <v>2078</v>
      </c>
      <c r="B1441" t="s">
        <v>4426</v>
      </c>
      <c r="C1441" t="s">
        <v>111</v>
      </c>
      <c r="D1441" s="1">
        <v>45547</v>
      </c>
      <c r="E1441">
        <f t="shared" si="167"/>
        <v>18</v>
      </c>
      <c r="F1441" t="s">
        <v>6</v>
      </c>
      <c r="G1441">
        <v>790</v>
      </c>
      <c r="H1441">
        <f t="shared" si="166"/>
        <v>79</v>
      </c>
      <c r="I1441" t="s">
        <v>7</v>
      </c>
      <c r="J1441" t="s">
        <v>8</v>
      </c>
      <c r="K1441" t="s">
        <v>7103</v>
      </c>
      <c r="L1441" t="s">
        <v>8</v>
      </c>
      <c r="M1441" t="s">
        <v>6</v>
      </c>
      <c r="N1441" t="str">
        <f t="shared" si="168"/>
        <v>M</v>
      </c>
      <c r="O1441" t="s">
        <v>7654</v>
      </c>
      <c r="P1441" t="s">
        <v>7655</v>
      </c>
      <c r="Q1441" t="s">
        <v>295</v>
      </c>
      <c r="R1441">
        <v>4</v>
      </c>
      <c r="S1441">
        <f t="shared" si="169"/>
        <v>2020</v>
      </c>
      <c r="T1441" t="s">
        <v>12</v>
      </c>
      <c r="U1441">
        <v>0.999999999999999</v>
      </c>
      <c r="V1441" t="s">
        <v>740</v>
      </c>
      <c r="W1441">
        <f>VLOOKUP(Q1441,'PBT Tag Rates'!$A$6:$D$67,4,FALSE)</f>
        <v>0.98961045999999997</v>
      </c>
      <c r="X1441">
        <v>1</v>
      </c>
      <c r="Y1441" s="8">
        <f t="shared" si="170"/>
        <v>1</v>
      </c>
      <c r="Z1441" s="10">
        <f>IFERROR(LOOKUP(H1441,{30,43,48,53,58,63,68,73,78,83,88,93,97},{42,47,52,57,62,67,72,77,82,87,92,99,100}),999)</f>
        <v>82</v>
      </c>
      <c r="AA1441" s="9">
        <f t="shared" si="171"/>
        <v>5.5555555555555554</v>
      </c>
      <c r="AB1441" s="9">
        <f>IFERROR(IF(I1441="AI",AA1441-VLOOKUP(Q1441,'PBT Tag Rates'!$A$6:$L$53,11,FALSE),AA1441-VLOOKUP(Q1441,'PBT Tag Rates'!$A$6:$L$53,12,FALSE)),0)</f>
        <v>5.5660541713442369</v>
      </c>
      <c r="AC1441" s="9">
        <f t="shared" si="172"/>
        <v>16.728007308517132</v>
      </c>
      <c r="AD1441" s="12" t="s">
        <v>1969</v>
      </c>
      <c r="AE1441" s="8"/>
    </row>
    <row r="1442" spans="1:31" x14ac:dyDescent="0.25">
      <c r="A1442" t="s">
        <v>2078</v>
      </c>
      <c r="B1442" t="s">
        <v>4427</v>
      </c>
      <c r="C1442" t="s">
        <v>112</v>
      </c>
      <c r="D1442" s="1">
        <v>45547</v>
      </c>
      <c r="E1442">
        <f t="shared" si="167"/>
        <v>18</v>
      </c>
      <c r="F1442" t="s">
        <v>14</v>
      </c>
      <c r="G1442">
        <v>760</v>
      </c>
      <c r="H1442">
        <f t="shared" si="166"/>
        <v>76</v>
      </c>
      <c r="I1442" t="s">
        <v>7</v>
      </c>
      <c r="J1442" t="s">
        <v>8</v>
      </c>
      <c r="K1442" t="s">
        <v>8</v>
      </c>
      <c r="L1442" t="s">
        <v>8</v>
      </c>
      <c r="M1442" t="s">
        <v>6</v>
      </c>
      <c r="N1442" t="str">
        <f t="shared" si="168"/>
        <v>M</v>
      </c>
      <c r="O1442" t="s">
        <v>8</v>
      </c>
      <c r="P1442" t="s">
        <v>8</v>
      </c>
      <c r="Q1442" t="s">
        <v>11</v>
      </c>
      <c r="R1442" t="s">
        <v>8</v>
      </c>
      <c r="S1442" t="str">
        <f t="shared" si="169"/>
        <v>U</v>
      </c>
      <c r="T1442" t="s">
        <v>12</v>
      </c>
      <c r="U1442">
        <v>0.999999999999999</v>
      </c>
      <c r="V1442" t="s">
        <v>8</v>
      </c>
      <c r="W1442">
        <f>VLOOKUP(Q1442,'PBT Tag Rates'!$A$6:$D$67,4,FALSE)</f>
        <v>1</v>
      </c>
      <c r="X1442">
        <v>1</v>
      </c>
      <c r="Y1442" s="8">
        <f t="shared" si="170"/>
        <v>1.0058139534883721</v>
      </c>
      <c r="Z1442" s="10">
        <f>IFERROR(LOOKUP(H1442,{30,43,48,53,58,63,68,73,78,83,88,93,97},{42,47,52,57,62,67,72,77,82,87,92,99,100}),999)</f>
        <v>77</v>
      </c>
      <c r="AA1442" s="9">
        <f t="shared" si="171"/>
        <v>5.5878552971576232</v>
      </c>
      <c r="AB1442" s="9">
        <f>IFERROR(IF(I1442="AI",AA1442-VLOOKUP(Q1442,'PBT Tag Rates'!$A$6:$L$53,11,FALSE),AA1442-VLOOKUP(Q1442,'PBT Tag Rates'!$A$6:$L$53,12,FALSE)),0)</f>
        <v>5.5465521706552483</v>
      </c>
      <c r="AC1442" s="9">
        <f t="shared" si="172"/>
        <v>16.669396738081858</v>
      </c>
      <c r="AD1442" s="12" t="s">
        <v>1969</v>
      </c>
      <c r="AE1442" s="8"/>
    </row>
    <row r="1443" spans="1:31" x14ac:dyDescent="0.25">
      <c r="A1443" t="s">
        <v>2078</v>
      </c>
      <c r="B1443" t="s">
        <v>4428</v>
      </c>
      <c r="C1443" t="s">
        <v>113</v>
      </c>
      <c r="D1443" s="1">
        <v>45547</v>
      </c>
      <c r="E1443">
        <f t="shared" si="167"/>
        <v>18</v>
      </c>
      <c r="F1443" t="s">
        <v>14</v>
      </c>
      <c r="G1443">
        <v>580</v>
      </c>
      <c r="H1443">
        <f t="shared" si="166"/>
        <v>58</v>
      </c>
      <c r="I1443" t="s">
        <v>7</v>
      </c>
      <c r="J1443" t="s">
        <v>8</v>
      </c>
      <c r="K1443" t="s">
        <v>8</v>
      </c>
      <c r="L1443" t="s">
        <v>8</v>
      </c>
      <c r="M1443" t="s">
        <v>269</v>
      </c>
      <c r="N1443" t="str">
        <f t="shared" si="168"/>
        <v>F</v>
      </c>
      <c r="O1443" t="s">
        <v>1225</v>
      </c>
      <c r="P1443" t="s">
        <v>1226</v>
      </c>
      <c r="Q1443" t="s">
        <v>940</v>
      </c>
      <c r="R1443">
        <v>3</v>
      </c>
      <c r="S1443">
        <f t="shared" si="169"/>
        <v>2021</v>
      </c>
      <c r="T1443" t="s">
        <v>12</v>
      </c>
      <c r="U1443">
        <v>1</v>
      </c>
      <c r="V1443" t="s">
        <v>892</v>
      </c>
      <c r="W1443">
        <f>VLOOKUP(Q1443,'PBT Tag Rates'!$A$6:$D$67,4,FALSE)</f>
        <v>0.98140000000000005</v>
      </c>
      <c r="X1443">
        <v>1</v>
      </c>
      <c r="Y1443" s="8">
        <f t="shared" si="170"/>
        <v>1.0172413793103448</v>
      </c>
      <c r="Z1443" s="10">
        <f>IFERROR(LOOKUP(H1443,{30,43,48,53,58,63,68,73,78,83,88,93,97},{42,47,52,57,62,67,72,77,82,87,92,99,100}),999)</f>
        <v>62</v>
      </c>
      <c r="AA1443" s="9">
        <f t="shared" si="171"/>
        <v>5.6513409961685825</v>
      </c>
      <c r="AB1443" s="9">
        <f>IFERROR(IF(I1443="AI",AA1443-VLOOKUP(Q1443,'PBT Tag Rates'!$A$6:$L$53,11,FALSE),AA1443-VLOOKUP(Q1443,'PBT Tag Rates'!$A$6:$L$53,12,FALSE)),0)</f>
        <v>5.6702935129812992</v>
      </c>
      <c r="AC1443" s="9">
        <f t="shared" si="172"/>
        <v>17.041284257512164</v>
      </c>
      <c r="AD1443" s="12" t="s">
        <v>1969</v>
      </c>
      <c r="AE1443" s="8"/>
    </row>
    <row r="1444" spans="1:31" x14ac:dyDescent="0.25">
      <c r="A1444" t="s">
        <v>2078</v>
      </c>
      <c r="B1444" t="s">
        <v>4429</v>
      </c>
      <c r="C1444" t="s">
        <v>114</v>
      </c>
      <c r="D1444" s="1">
        <v>45547</v>
      </c>
      <c r="E1444">
        <f t="shared" si="167"/>
        <v>18</v>
      </c>
      <c r="F1444" t="s">
        <v>6</v>
      </c>
      <c r="G1444">
        <v>510</v>
      </c>
      <c r="H1444">
        <f t="shared" si="166"/>
        <v>51</v>
      </c>
      <c r="I1444" t="s">
        <v>9</v>
      </c>
      <c r="J1444">
        <v>1</v>
      </c>
      <c r="K1444" t="s">
        <v>8</v>
      </c>
      <c r="L1444" t="s">
        <v>8</v>
      </c>
      <c r="M1444" t="s">
        <v>6</v>
      </c>
      <c r="N1444" t="str">
        <f t="shared" si="168"/>
        <v>M</v>
      </c>
      <c r="O1444" t="s">
        <v>8125</v>
      </c>
      <c r="P1444" t="s">
        <v>8229</v>
      </c>
      <c r="Q1444" t="s">
        <v>7200</v>
      </c>
      <c r="R1444">
        <v>2</v>
      </c>
      <c r="S1444">
        <f t="shared" si="169"/>
        <v>2022</v>
      </c>
      <c r="T1444" t="s">
        <v>12</v>
      </c>
      <c r="U1444">
        <v>0.999999999999995</v>
      </c>
      <c r="V1444" t="s">
        <v>889</v>
      </c>
      <c r="W1444">
        <f>VLOOKUP(Q1444,'PBT Tag Rates'!$A$6:$D$67,4,FALSE)</f>
        <v>0.98</v>
      </c>
      <c r="X1444">
        <v>1</v>
      </c>
      <c r="Y1444" s="8">
        <f t="shared" si="170"/>
        <v>1</v>
      </c>
      <c r="Z1444" s="10">
        <f>IFERROR(LOOKUP(H1444,{30,43,48,53,58,63,68,73,78,83,88,93,97},{42,47,52,57,62,67,72,77,82,87,92,99,100}),999)</f>
        <v>52</v>
      </c>
      <c r="AA1444" s="9">
        <f t="shared" si="171"/>
        <v>5.5555555555555554</v>
      </c>
      <c r="AB1444" s="9">
        <f>IFERROR(IF(I1444="AI",AA1444-VLOOKUP(Q1444,'PBT Tag Rates'!$A$6:$L$53,11,FALSE),AA1444-VLOOKUP(Q1444,'PBT Tag Rates'!$A$6:$L$53,12,FALSE)),0)</f>
        <v>5.5759637188208613</v>
      </c>
      <c r="AC1444" s="9">
        <f t="shared" si="172"/>
        <v>16.757789085249826</v>
      </c>
      <c r="AD1444" s="12" t="s">
        <v>1969</v>
      </c>
      <c r="AE1444" s="8"/>
    </row>
    <row r="1445" spans="1:31" x14ac:dyDescent="0.25">
      <c r="A1445" t="s">
        <v>2078</v>
      </c>
      <c r="B1445" t="s">
        <v>4430</v>
      </c>
      <c r="C1445" t="s">
        <v>115</v>
      </c>
      <c r="D1445" s="1">
        <v>45547</v>
      </c>
      <c r="E1445">
        <f t="shared" si="167"/>
        <v>18</v>
      </c>
      <c r="F1445" t="s">
        <v>14</v>
      </c>
      <c r="G1445">
        <v>750</v>
      </c>
      <c r="H1445">
        <f t="shared" si="166"/>
        <v>75</v>
      </c>
      <c r="I1445" t="s">
        <v>7</v>
      </c>
      <c r="J1445" t="s">
        <v>8</v>
      </c>
      <c r="K1445" t="s">
        <v>8</v>
      </c>
      <c r="L1445" t="s">
        <v>8</v>
      </c>
      <c r="M1445" t="s">
        <v>14</v>
      </c>
      <c r="N1445" t="str">
        <f t="shared" si="168"/>
        <v>F</v>
      </c>
      <c r="O1445" t="s">
        <v>1592</v>
      </c>
      <c r="P1445" t="s">
        <v>8241</v>
      </c>
      <c r="Q1445" t="s">
        <v>295</v>
      </c>
      <c r="R1445">
        <v>4</v>
      </c>
      <c r="S1445">
        <f t="shared" si="169"/>
        <v>2020</v>
      </c>
      <c r="T1445" t="s">
        <v>12</v>
      </c>
      <c r="U1445">
        <v>0.999999999999998</v>
      </c>
      <c r="V1445" t="s">
        <v>888</v>
      </c>
      <c r="W1445">
        <f>VLOOKUP(Q1445,'PBT Tag Rates'!$A$6:$D$67,4,FALSE)</f>
        <v>0.98961045999999997</v>
      </c>
      <c r="X1445">
        <v>1</v>
      </c>
      <c r="Y1445" s="8">
        <f t="shared" si="170"/>
        <v>1</v>
      </c>
      <c r="Z1445" s="10">
        <f>IFERROR(LOOKUP(H1445,{30,43,48,53,58,63,68,73,78,83,88,93,97},{42,47,52,57,62,67,72,77,82,87,92,99,100}),999)</f>
        <v>77</v>
      </c>
      <c r="AA1445" s="9">
        <f t="shared" si="171"/>
        <v>5.5555555555555554</v>
      </c>
      <c r="AB1445" s="9">
        <f>IFERROR(IF(I1445="AI",AA1445-VLOOKUP(Q1445,'PBT Tag Rates'!$A$6:$L$53,11,FALSE),AA1445-VLOOKUP(Q1445,'PBT Tag Rates'!$A$6:$L$53,12,FALSE)),0)</f>
        <v>5.5660541713442369</v>
      </c>
      <c r="AC1445" s="9">
        <f t="shared" si="172"/>
        <v>16.728007308517132</v>
      </c>
      <c r="AD1445" s="12" t="s">
        <v>1969</v>
      </c>
      <c r="AE1445" s="8"/>
    </row>
    <row r="1446" spans="1:31" x14ac:dyDescent="0.25">
      <c r="A1446" t="s">
        <v>2078</v>
      </c>
      <c r="B1446" t="s">
        <v>4431</v>
      </c>
      <c r="C1446" t="s">
        <v>116</v>
      </c>
      <c r="D1446" s="1">
        <v>45547</v>
      </c>
      <c r="E1446">
        <f t="shared" si="167"/>
        <v>18</v>
      </c>
      <c r="F1446" t="s">
        <v>14</v>
      </c>
      <c r="G1446">
        <v>830</v>
      </c>
      <c r="H1446">
        <f t="shared" si="166"/>
        <v>83</v>
      </c>
      <c r="I1446" t="s">
        <v>7</v>
      </c>
      <c r="J1446" t="s">
        <v>8</v>
      </c>
      <c r="K1446" t="s">
        <v>8</v>
      </c>
      <c r="L1446" t="s">
        <v>8</v>
      </c>
      <c r="M1446" t="s">
        <v>14</v>
      </c>
      <c r="N1446" t="str">
        <f t="shared" si="168"/>
        <v>F</v>
      </c>
      <c r="O1446" t="s">
        <v>1459</v>
      </c>
      <c r="P1446" t="s">
        <v>1460</v>
      </c>
      <c r="Q1446" t="s">
        <v>171</v>
      </c>
      <c r="R1446">
        <v>5</v>
      </c>
      <c r="S1446">
        <f t="shared" si="169"/>
        <v>2019</v>
      </c>
      <c r="T1446" t="s">
        <v>12</v>
      </c>
      <c r="U1446">
        <v>1</v>
      </c>
      <c r="V1446" t="s">
        <v>888</v>
      </c>
      <c r="W1446">
        <f>VLOOKUP(Q1446,'PBT Tag Rates'!$A$6:$D$67,4,FALSE)</f>
        <v>0.95971980899999998</v>
      </c>
      <c r="X1446">
        <v>1</v>
      </c>
      <c r="Y1446" s="8">
        <f t="shared" si="170"/>
        <v>1</v>
      </c>
      <c r="Z1446" s="10">
        <f>IFERROR(LOOKUP(H1446,{30,43,48,53,58,63,68,73,78,83,88,93,97},{42,47,52,57,62,67,72,77,82,87,92,99,100}),999)</f>
        <v>87</v>
      </c>
      <c r="AA1446" s="9">
        <f t="shared" si="171"/>
        <v>5.5555555555555554</v>
      </c>
      <c r="AB1446" s="9">
        <f>IFERROR(IF(I1446="AI",AA1446-VLOOKUP(Q1446,'PBT Tag Rates'!$A$6:$L$53,11,FALSE),AA1446-VLOOKUP(Q1446,'PBT Tag Rates'!$A$6:$L$53,12,FALSE)),0)</f>
        <v>5.5975263376757773</v>
      </c>
      <c r="AC1446" s="9">
        <f t="shared" si="172"/>
        <v>16.822592559073851</v>
      </c>
      <c r="AD1446" s="12" t="s">
        <v>1969</v>
      </c>
      <c r="AE1446" s="8"/>
    </row>
    <row r="1447" spans="1:31" x14ac:dyDescent="0.25">
      <c r="A1447" t="s">
        <v>2078</v>
      </c>
      <c r="B1447" t="s">
        <v>4432</v>
      </c>
      <c r="C1447" t="s">
        <v>117</v>
      </c>
      <c r="D1447" s="1">
        <v>45547</v>
      </c>
      <c r="E1447">
        <f t="shared" si="167"/>
        <v>18</v>
      </c>
      <c r="F1447" t="s">
        <v>6</v>
      </c>
      <c r="G1447">
        <v>660</v>
      </c>
      <c r="H1447">
        <f t="shared" si="166"/>
        <v>66</v>
      </c>
      <c r="I1447" t="s">
        <v>9</v>
      </c>
      <c r="J1447">
        <v>1</v>
      </c>
      <c r="K1447" t="s">
        <v>8</v>
      </c>
      <c r="L1447" t="s">
        <v>8</v>
      </c>
      <c r="M1447" t="s">
        <v>269</v>
      </c>
      <c r="N1447" t="str">
        <f t="shared" si="168"/>
        <v>M</v>
      </c>
      <c r="O1447" t="s">
        <v>7245</v>
      </c>
      <c r="P1447" t="s">
        <v>7246</v>
      </c>
      <c r="Q1447" t="s">
        <v>940</v>
      </c>
      <c r="R1447">
        <v>3</v>
      </c>
      <c r="S1447">
        <f t="shared" si="169"/>
        <v>2021</v>
      </c>
      <c r="T1447" t="s">
        <v>12</v>
      </c>
      <c r="U1447">
        <v>1</v>
      </c>
      <c r="V1447" t="s">
        <v>893</v>
      </c>
      <c r="W1447">
        <f>VLOOKUP(Q1447,'PBT Tag Rates'!$A$6:$D$67,4,FALSE)</f>
        <v>0.98140000000000005</v>
      </c>
      <c r="X1447">
        <v>1</v>
      </c>
      <c r="Y1447" s="8">
        <f t="shared" si="170"/>
        <v>1</v>
      </c>
      <c r="Z1447" s="10">
        <f>IFERROR(LOOKUP(H1447,{30,43,48,53,58,63,68,73,78,83,88,93,97},{42,47,52,57,62,67,72,77,82,87,92,99,100}),999)</f>
        <v>67</v>
      </c>
      <c r="AA1447" s="9">
        <f t="shared" si="171"/>
        <v>5.5555555555555554</v>
      </c>
      <c r="AB1447" s="9">
        <f>IFERROR(IF(I1447="AI",AA1447-VLOOKUP(Q1447,'PBT Tag Rates'!$A$6:$L$53,11,FALSE),AA1447-VLOOKUP(Q1447,'PBT Tag Rates'!$A$6:$L$53,12,FALSE)),0)</f>
        <v>5.5745080723682721</v>
      </c>
      <c r="AC1447" s="9">
        <f t="shared" si="172"/>
        <v>16.753414340817248</v>
      </c>
      <c r="AD1447" s="12" t="s">
        <v>1969</v>
      </c>
      <c r="AE1447" s="8"/>
    </row>
    <row r="1448" spans="1:31" x14ac:dyDescent="0.25">
      <c r="A1448" t="s">
        <v>2078</v>
      </c>
      <c r="B1448" t="s">
        <v>4433</v>
      </c>
      <c r="C1448" t="s">
        <v>118</v>
      </c>
      <c r="D1448" s="1">
        <v>45547</v>
      </c>
      <c r="E1448">
        <f t="shared" si="167"/>
        <v>18</v>
      </c>
      <c r="F1448" t="s">
        <v>14</v>
      </c>
      <c r="G1448">
        <v>650</v>
      </c>
      <c r="H1448">
        <f t="shared" si="166"/>
        <v>65</v>
      </c>
      <c r="I1448" t="s">
        <v>9</v>
      </c>
      <c r="J1448">
        <v>1</v>
      </c>
      <c r="K1448" t="s">
        <v>8</v>
      </c>
      <c r="L1448" t="s">
        <v>8</v>
      </c>
      <c r="M1448" t="s">
        <v>6</v>
      </c>
      <c r="N1448" t="str">
        <f t="shared" si="168"/>
        <v>M</v>
      </c>
      <c r="O1448" t="s">
        <v>8242</v>
      </c>
      <c r="P1448" t="s">
        <v>8243</v>
      </c>
      <c r="Q1448" t="s">
        <v>940</v>
      </c>
      <c r="R1448">
        <v>3</v>
      </c>
      <c r="S1448">
        <f t="shared" si="169"/>
        <v>2021</v>
      </c>
      <c r="T1448" t="s">
        <v>12</v>
      </c>
      <c r="U1448">
        <v>1</v>
      </c>
      <c r="V1448" t="s">
        <v>945</v>
      </c>
      <c r="W1448">
        <f>VLOOKUP(Q1448,'PBT Tag Rates'!$A$6:$D$67,4,FALSE)</f>
        <v>0.98140000000000005</v>
      </c>
      <c r="X1448">
        <v>1</v>
      </c>
      <c r="Y1448" s="8">
        <f t="shared" si="170"/>
        <v>1</v>
      </c>
      <c r="Z1448" s="10">
        <f>IFERROR(LOOKUP(H1448,{30,43,48,53,58,63,68,73,78,83,88,93,97},{42,47,52,57,62,67,72,77,82,87,92,99,100}),999)</f>
        <v>67</v>
      </c>
      <c r="AA1448" s="9">
        <f t="shared" si="171"/>
        <v>5.5555555555555554</v>
      </c>
      <c r="AB1448" s="9">
        <f>IFERROR(IF(I1448="AI",AA1448-VLOOKUP(Q1448,'PBT Tag Rates'!$A$6:$L$53,11,FALSE),AA1448-VLOOKUP(Q1448,'PBT Tag Rates'!$A$6:$L$53,12,FALSE)),0)</f>
        <v>5.5745080723682721</v>
      </c>
      <c r="AC1448" s="9">
        <f t="shared" si="172"/>
        <v>16.753414340817248</v>
      </c>
      <c r="AD1448" s="12" t="s">
        <v>1969</v>
      </c>
      <c r="AE1448" s="8"/>
    </row>
    <row r="1449" spans="1:31" x14ac:dyDescent="0.25">
      <c r="A1449" t="s">
        <v>2078</v>
      </c>
      <c r="B1449" t="s">
        <v>4434</v>
      </c>
      <c r="C1449" t="s">
        <v>119</v>
      </c>
      <c r="D1449" s="1">
        <v>45547</v>
      </c>
      <c r="E1449">
        <f t="shared" si="167"/>
        <v>18</v>
      </c>
      <c r="F1449" t="s">
        <v>6</v>
      </c>
      <c r="G1449">
        <v>640</v>
      </c>
      <c r="H1449">
        <f t="shared" si="166"/>
        <v>64</v>
      </c>
      <c r="I1449" t="s">
        <v>7</v>
      </c>
      <c r="J1449" t="s">
        <v>8</v>
      </c>
      <c r="K1449" t="s">
        <v>8</v>
      </c>
      <c r="L1449" t="s">
        <v>8</v>
      </c>
      <c r="M1449" t="s">
        <v>6</v>
      </c>
      <c r="N1449" t="str">
        <f t="shared" si="168"/>
        <v>M</v>
      </c>
      <c r="O1449" t="s">
        <v>7647</v>
      </c>
      <c r="P1449" t="s">
        <v>7648</v>
      </c>
      <c r="Q1449" t="s">
        <v>940</v>
      </c>
      <c r="R1449">
        <v>3</v>
      </c>
      <c r="S1449">
        <f t="shared" si="169"/>
        <v>2021</v>
      </c>
      <c r="T1449" t="s">
        <v>12</v>
      </c>
      <c r="U1449">
        <v>0.999999999999997</v>
      </c>
      <c r="V1449" t="s">
        <v>886</v>
      </c>
      <c r="W1449">
        <f>VLOOKUP(Q1449,'PBT Tag Rates'!$A$6:$D$67,4,FALSE)</f>
        <v>0.98140000000000005</v>
      </c>
      <c r="X1449">
        <v>1</v>
      </c>
      <c r="Y1449" s="8">
        <f t="shared" si="170"/>
        <v>1</v>
      </c>
      <c r="Z1449" s="10">
        <f>IFERROR(LOOKUP(H1449,{30,43,48,53,58,63,68,73,78,83,88,93,97},{42,47,52,57,62,67,72,77,82,87,92,99,100}),999)</f>
        <v>67</v>
      </c>
      <c r="AA1449" s="9">
        <f t="shared" si="171"/>
        <v>5.5555555555555554</v>
      </c>
      <c r="AB1449" s="9">
        <f>IFERROR(IF(I1449="AI",AA1449-VLOOKUP(Q1449,'PBT Tag Rates'!$A$6:$L$53,11,FALSE),AA1449-VLOOKUP(Q1449,'PBT Tag Rates'!$A$6:$L$53,12,FALSE)),0)</f>
        <v>5.5745080723682721</v>
      </c>
      <c r="AC1449" s="9">
        <f t="shared" si="172"/>
        <v>16.753414340817248</v>
      </c>
      <c r="AD1449" s="12" t="s">
        <v>1969</v>
      </c>
      <c r="AE1449" s="8"/>
    </row>
    <row r="1450" spans="1:31" x14ac:dyDescent="0.25">
      <c r="A1450" t="s">
        <v>2078</v>
      </c>
      <c r="B1450" t="s">
        <v>4435</v>
      </c>
      <c r="C1450" t="s">
        <v>120</v>
      </c>
      <c r="D1450" s="1">
        <v>45547</v>
      </c>
      <c r="E1450">
        <f t="shared" si="167"/>
        <v>18</v>
      </c>
      <c r="F1450" t="s">
        <v>6</v>
      </c>
      <c r="G1450">
        <v>680</v>
      </c>
      <c r="H1450">
        <f t="shared" si="166"/>
        <v>68</v>
      </c>
      <c r="I1450" t="s">
        <v>7</v>
      </c>
      <c r="J1450" t="s">
        <v>8</v>
      </c>
      <c r="K1450" t="s">
        <v>8</v>
      </c>
      <c r="L1450" t="s">
        <v>8</v>
      </c>
      <c r="M1450" t="s">
        <v>269</v>
      </c>
      <c r="N1450" t="str">
        <f t="shared" si="168"/>
        <v>M</v>
      </c>
      <c r="O1450" t="s">
        <v>8</v>
      </c>
      <c r="P1450" t="s">
        <v>8</v>
      </c>
      <c r="Q1450" t="s">
        <v>11</v>
      </c>
      <c r="R1450" t="s">
        <v>8</v>
      </c>
      <c r="S1450" t="str">
        <f t="shared" si="169"/>
        <v>U</v>
      </c>
      <c r="T1450" t="s">
        <v>12</v>
      </c>
      <c r="U1450">
        <v>1.00000000000001</v>
      </c>
      <c r="V1450" t="s">
        <v>8</v>
      </c>
      <c r="W1450">
        <f>VLOOKUP(Q1450,'PBT Tag Rates'!$A$6:$D$67,4,FALSE)</f>
        <v>1</v>
      </c>
      <c r="X1450">
        <v>1</v>
      </c>
      <c r="Y1450" s="8">
        <f t="shared" si="170"/>
        <v>1.0057142857142858</v>
      </c>
      <c r="Z1450" s="10">
        <f>IFERROR(LOOKUP(H1450,{30,43,48,53,58,63,68,73,78,83,88,93,97},{42,47,52,57,62,67,72,77,82,87,92,99,100}),999)</f>
        <v>72</v>
      </c>
      <c r="AA1450" s="9">
        <f t="shared" si="171"/>
        <v>5.5873015873015879</v>
      </c>
      <c r="AB1450" s="9">
        <f>IFERROR(IF(I1450="AI",AA1450-VLOOKUP(Q1450,'PBT Tag Rates'!$A$6:$L$53,11,FALSE),AA1450-VLOOKUP(Q1450,'PBT Tag Rates'!$A$6:$L$53,12,FALSE)),0)</f>
        <v>5.545998460799213</v>
      </c>
      <c r="AC1450" s="9">
        <f t="shared" si="172"/>
        <v>16.6677326395601</v>
      </c>
      <c r="AD1450" s="12" t="s">
        <v>1969</v>
      </c>
      <c r="AE1450" s="8"/>
    </row>
    <row r="1451" spans="1:31" x14ac:dyDescent="0.25">
      <c r="A1451" t="s">
        <v>2078</v>
      </c>
      <c r="B1451" t="s">
        <v>4436</v>
      </c>
      <c r="C1451" t="s">
        <v>121</v>
      </c>
      <c r="D1451" s="1">
        <v>45547</v>
      </c>
      <c r="E1451">
        <f t="shared" si="167"/>
        <v>18</v>
      </c>
      <c r="F1451" t="s">
        <v>6</v>
      </c>
      <c r="G1451">
        <v>540</v>
      </c>
      <c r="H1451">
        <f t="shared" si="166"/>
        <v>54</v>
      </c>
      <c r="I1451" t="s">
        <v>7</v>
      </c>
      <c r="J1451" t="s">
        <v>8</v>
      </c>
      <c r="K1451" t="s">
        <v>7104</v>
      </c>
      <c r="L1451" t="s">
        <v>8</v>
      </c>
      <c r="M1451" t="s">
        <v>6</v>
      </c>
      <c r="N1451" t="str">
        <f t="shared" si="168"/>
        <v>M</v>
      </c>
      <c r="O1451" t="s">
        <v>8120</v>
      </c>
      <c r="P1451" t="s">
        <v>8121</v>
      </c>
      <c r="Q1451" t="s">
        <v>7200</v>
      </c>
      <c r="R1451">
        <v>2</v>
      </c>
      <c r="S1451">
        <f t="shared" si="169"/>
        <v>2022</v>
      </c>
      <c r="T1451" t="s">
        <v>12</v>
      </c>
      <c r="U1451">
        <v>1</v>
      </c>
      <c r="V1451" t="s">
        <v>889</v>
      </c>
      <c r="W1451">
        <f>VLOOKUP(Q1451,'PBT Tag Rates'!$A$6:$D$67,4,FALSE)</f>
        <v>0.98</v>
      </c>
      <c r="X1451">
        <v>1</v>
      </c>
      <c r="Y1451" s="8">
        <f t="shared" si="170"/>
        <v>1.03125</v>
      </c>
      <c r="Z1451" s="10">
        <f>IFERROR(LOOKUP(H1451,{30,43,48,53,58,63,68,73,78,83,88,93,97},{42,47,52,57,62,67,72,77,82,87,92,99,100}),999)</f>
        <v>57</v>
      </c>
      <c r="AA1451" s="9">
        <f t="shared" si="171"/>
        <v>5.729166666666667</v>
      </c>
      <c r="AB1451" s="9">
        <f>IFERROR(IF(I1451="AI",AA1451-VLOOKUP(Q1451,'PBT Tag Rates'!$A$6:$L$53,11,FALSE),AA1451-VLOOKUP(Q1451,'PBT Tag Rates'!$A$6:$L$53,12,FALSE)),0)</f>
        <v>5.7495748299319729</v>
      </c>
      <c r="AC1451" s="9">
        <f t="shared" si="172"/>
        <v>17.279553309259363</v>
      </c>
      <c r="AD1451" s="12" t="s">
        <v>1969</v>
      </c>
      <c r="AE1451" s="8"/>
    </row>
    <row r="1452" spans="1:31" x14ac:dyDescent="0.25">
      <c r="A1452" t="s">
        <v>2078</v>
      </c>
      <c r="B1452" t="s">
        <v>4437</v>
      </c>
      <c r="C1452" t="s">
        <v>122</v>
      </c>
      <c r="D1452" s="1">
        <v>45547</v>
      </c>
      <c r="E1452">
        <f t="shared" si="167"/>
        <v>18</v>
      </c>
      <c r="F1452" t="s">
        <v>6</v>
      </c>
      <c r="G1452">
        <v>780</v>
      </c>
      <c r="H1452">
        <f t="shared" si="166"/>
        <v>78</v>
      </c>
      <c r="I1452" t="s">
        <v>9</v>
      </c>
      <c r="J1452">
        <v>1</v>
      </c>
      <c r="K1452" t="s">
        <v>7105</v>
      </c>
      <c r="L1452" t="s">
        <v>8</v>
      </c>
      <c r="M1452" t="s">
        <v>6</v>
      </c>
      <c r="N1452" t="str">
        <f t="shared" si="168"/>
        <v>M</v>
      </c>
      <c r="O1452" t="s">
        <v>8244</v>
      </c>
      <c r="P1452" t="s">
        <v>8245</v>
      </c>
      <c r="Q1452" t="s">
        <v>295</v>
      </c>
      <c r="R1452">
        <v>4</v>
      </c>
      <c r="S1452">
        <f t="shared" si="169"/>
        <v>2020</v>
      </c>
      <c r="T1452" t="s">
        <v>12</v>
      </c>
      <c r="U1452">
        <v>1</v>
      </c>
      <c r="V1452" t="s">
        <v>919</v>
      </c>
      <c r="W1452">
        <f>VLOOKUP(Q1452,'PBT Tag Rates'!$A$6:$D$67,4,FALSE)</f>
        <v>0.98961045999999997</v>
      </c>
      <c r="X1452">
        <v>1</v>
      </c>
      <c r="Y1452" s="8">
        <f t="shared" si="170"/>
        <v>1</v>
      </c>
      <c r="Z1452" s="10">
        <f>IFERROR(LOOKUP(H1452,{30,43,48,53,58,63,68,73,78,83,88,93,97},{42,47,52,57,62,67,72,77,82,87,92,99,100}),999)</f>
        <v>82</v>
      </c>
      <c r="AA1452" s="9">
        <f t="shared" si="171"/>
        <v>5.5555555555555554</v>
      </c>
      <c r="AB1452" s="9">
        <f>IFERROR(IF(I1452="AI",AA1452-VLOOKUP(Q1452,'PBT Tag Rates'!$A$6:$L$53,11,FALSE),AA1452-VLOOKUP(Q1452,'PBT Tag Rates'!$A$6:$L$53,12,FALSE)),0)</f>
        <v>5.5660541713442369</v>
      </c>
      <c r="AC1452" s="9">
        <f t="shared" si="172"/>
        <v>16.728007308517132</v>
      </c>
      <c r="AD1452" s="12" t="s">
        <v>1969</v>
      </c>
      <c r="AE1452" s="8"/>
    </row>
    <row r="1453" spans="1:31" x14ac:dyDescent="0.25">
      <c r="A1453" t="s">
        <v>2078</v>
      </c>
      <c r="B1453" t="s">
        <v>4438</v>
      </c>
      <c r="C1453" t="s">
        <v>123</v>
      </c>
      <c r="D1453" s="1">
        <v>45547</v>
      </c>
      <c r="E1453">
        <f t="shared" si="167"/>
        <v>18</v>
      </c>
      <c r="F1453" t="s">
        <v>14</v>
      </c>
      <c r="G1453">
        <v>790</v>
      </c>
      <c r="H1453">
        <f t="shared" si="166"/>
        <v>79</v>
      </c>
      <c r="I1453" t="s">
        <v>7</v>
      </c>
      <c r="J1453" t="s">
        <v>8</v>
      </c>
      <c r="K1453" t="s">
        <v>8</v>
      </c>
      <c r="L1453" t="s">
        <v>8</v>
      </c>
      <c r="M1453" t="s">
        <v>14</v>
      </c>
      <c r="N1453" t="str">
        <f t="shared" si="168"/>
        <v>F</v>
      </c>
      <c r="O1453" t="s">
        <v>8</v>
      </c>
      <c r="P1453" t="s">
        <v>8</v>
      </c>
      <c r="Q1453" t="s">
        <v>11</v>
      </c>
      <c r="R1453" t="s">
        <v>8</v>
      </c>
      <c r="S1453" t="str">
        <f t="shared" si="169"/>
        <v>U</v>
      </c>
      <c r="T1453" t="s">
        <v>12</v>
      </c>
      <c r="U1453">
        <v>1</v>
      </c>
      <c r="V1453" t="s">
        <v>8</v>
      </c>
      <c r="W1453">
        <f>VLOOKUP(Q1453,'PBT Tag Rates'!$A$6:$D$67,4,FALSE)</f>
        <v>1</v>
      </c>
      <c r="X1453">
        <v>1</v>
      </c>
      <c r="Y1453" s="8">
        <f t="shared" si="170"/>
        <v>1</v>
      </c>
      <c r="Z1453" s="10">
        <f>IFERROR(LOOKUP(H1453,{30,43,48,53,58,63,68,73,78,83,88,93,97},{42,47,52,57,62,67,72,77,82,87,92,99,100}),999)</f>
        <v>82</v>
      </c>
      <c r="AA1453" s="9">
        <f t="shared" si="171"/>
        <v>5.5555555555555554</v>
      </c>
      <c r="AB1453" s="9">
        <f>IFERROR(IF(I1453="AI",AA1453-VLOOKUP(Q1453,'PBT Tag Rates'!$A$6:$L$53,11,FALSE),AA1453-VLOOKUP(Q1453,'PBT Tag Rates'!$A$6:$L$53,12,FALSE)),0)</f>
        <v>5.5142524290531805</v>
      </c>
      <c r="AC1453" s="9">
        <f t="shared" si="172"/>
        <v>16.572324324312643</v>
      </c>
      <c r="AD1453" s="12" t="s">
        <v>1969</v>
      </c>
      <c r="AE1453" s="8"/>
    </row>
    <row r="1454" spans="1:31" x14ac:dyDescent="0.25">
      <c r="A1454" t="s">
        <v>2078</v>
      </c>
      <c r="B1454" t="s">
        <v>4439</v>
      </c>
      <c r="C1454" t="s">
        <v>124</v>
      </c>
      <c r="D1454" s="1">
        <v>45547</v>
      </c>
      <c r="E1454">
        <f t="shared" si="167"/>
        <v>18</v>
      </c>
      <c r="F1454" t="s">
        <v>6</v>
      </c>
      <c r="G1454">
        <v>530</v>
      </c>
      <c r="H1454">
        <f t="shared" si="166"/>
        <v>53</v>
      </c>
      <c r="I1454" t="s">
        <v>7</v>
      </c>
      <c r="J1454" t="s">
        <v>8</v>
      </c>
      <c r="K1454" t="s">
        <v>8</v>
      </c>
      <c r="L1454" t="s">
        <v>8</v>
      </c>
      <c r="M1454" t="s">
        <v>6</v>
      </c>
      <c r="N1454" t="str">
        <f t="shared" si="168"/>
        <v>M</v>
      </c>
      <c r="O1454" t="s">
        <v>8246</v>
      </c>
      <c r="P1454" t="s">
        <v>8247</v>
      </c>
      <c r="Q1454" t="s">
        <v>7200</v>
      </c>
      <c r="R1454">
        <v>2</v>
      </c>
      <c r="S1454">
        <f t="shared" si="169"/>
        <v>2022</v>
      </c>
      <c r="T1454" t="s">
        <v>12</v>
      </c>
      <c r="U1454">
        <v>0.999999999999997</v>
      </c>
      <c r="V1454" t="s">
        <v>888</v>
      </c>
      <c r="W1454">
        <f>VLOOKUP(Q1454,'PBT Tag Rates'!$A$6:$D$67,4,FALSE)</f>
        <v>0.98</v>
      </c>
      <c r="X1454">
        <v>1</v>
      </c>
      <c r="Y1454" s="8">
        <f t="shared" si="170"/>
        <v>1.03125</v>
      </c>
      <c r="Z1454" s="10">
        <f>IFERROR(LOOKUP(H1454,{30,43,48,53,58,63,68,73,78,83,88,93,97},{42,47,52,57,62,67,72,77,82,87,92,99,100}),999)</f>
        <v>57</v>
      </c>
      <c r="AA1454" s="9">
        <f t="shared" si="171"/>
        <v>5.729166666666667</v>
      </c>
      <c r="AB1454" s="9">
        <f>IFERROR(IF(I1454="AI",AA1454-VLOOKUP(Q1454,'PBT Tag Rates'!$A$6:$L$53,11,FALSE),AA1454-VLOOKUP(Q1454,'PBT Tag Rates'!$A$6:$L$53,12,FALSE)),0)</f>
        <v>5.7495748299319729</v>
      </c>
      <c r="AC1454" s="9">
        <f t="shared" si="172"/>
        <v>17.279553309259363</v>
      </c>
      <c r="AD1454" s="12" t="s">
        <v>1969</v>
      </c>
      <c r="AE1454" s="8"/>
    </row>
    <row r="1455" spans="1:31" x14ac:dyDescent="0.25">
      <c r="A1455" t="s">
        <v>2078</v>
      </c>
      <c r="B1455" t="s">
        <v>4440</v>
      </c>
      <c r="C1455" t="s">
        <v>231</v>
      </c>
      <c r="D1455" s="1">
        <v>45547</v>
      </c>
      <c r="E1455">
        <f t="shared" si="167"/>
        <v>18</v>
      </c>
      <c r="F1455" t="s">
        <v>14</v>
      </c>
      <c r="G1455">
        <v>730</v>
      </c>
      <c r="H1455">
        <f t="shared" si="166"/>
        <v>73</v>
      </c>
      <c r="I1455" t="s">
        <v>9</v>
      </c>
      <c r="J1455">
        <v>1</v>
      </c>
      <c r="K1455" t="s">
        <v>8</v>
      </c>
      <c r="L1455" t="s">
        <v>8</v>
      </c>
      <c r="M1455" t="s">
        <v>14</v>
      </c>
      <c r="N1455" t="str">
        <f t="shared" si="168"/>
        <v>F</v>
      </c>
      <c r="O1455" t="s">
        <v>1719</v>
      </c>
      <c r="P1455" t="s">
        <v>1720</v>
      </c>
      <c r="Q1455" t="s">
        <v>295</v>
      </c>
      <c r="R1455">
        <v>4</v>
      </c>
      <c r="S1455">
        <f t="shared" si="169"/>
        <v>2020</v>
      </c>
      <c r="T1455" t="s">
        <v>12</v>
      </c>
      <c r="U1455">
        <v>0.999999999999998</v>
      </c>
      <c r="V1455" t="s">
        <v>945</v>
      </c>
      <c r="W1455">
        <f>VLOOKUP(Q1455,'PBT Tag Rates'!$A$6:$D$67,4,FALSE)</f>
        <v>0.98961045999999997</v>
      </c>
      <c r="X1455">
        <v>1</v>
      </c>
      <c r="Y1455" s="8">
        <f t="shared" si="170"/>
        <v>1</v>
      </c>
      <c r="Z1455" s="10">
        <f>IFERROR(LOOKUP(H1455,{30,43,48,53,58,63,68,73,78,83,88,93,97},{42,47,52,57,62,67,72,77,82,87,92,99,100}),999)</f>
        <v>77</v>
      </c>
      <c r="AA1455" s="9">
        <f t="shared" si="171"/>
        <v>5.5555555555555554</v>
      </c>
      <c r="AB1455" s="9">
        <f>IFERROR(IF(I1455="AI",AA1455-VLOOKUP(Q1455,'PBT Tag Rates'!$A$6:$L$53,11,FALSE),AA1455-VLOOKUP(Q1455,'PBT Tag Rates'!$A$6:$L$53,12,FALSE)),0)</f>
        <v>5.5660541713442369</v>
      </c>
      <c r="AC1455" s="9">
        <f t="shared" si="172"/>
        <v>16.728007308517132</v>
      </c>
      <c r="AD1455" s="12" t="s">
        <v>1969</v>
      </c>
      <c r="AE1455" s="8"/>
    </row>
    <row r="1456" spans="1:31" x14ac:dyDescent="0.25">
      <c r="A1456" t="s">
        <v>2078</v>
      </c>
      <c r="B1456" t="s">
        <v>4441</v>
      </c>
      <c r="C1456" t="s">
        <v>232</v>
      </c>
      <c r="D1456" s="1">
        <v>45547</v>
      </c>
      <c r="E1456">
        <f t="shared" si="167"/>
        <v>18</v>
      </c>
      <c r="F1456" t="s">
        <v>14</v>
      </c>
      <c r="G1456">
        <v>740</v>
      </c>
      <c r="H1456">
        <f t="shared" si="166"/>
        <v>74</v>
      </c>
      <c r="I1456" t="s">
        <v>7</v>
      </c>
      <c r="J1456" t="s">
        <v>8</v>
      </c>
      <c r="K1456" t="s">
        <v>8</v>
      </c>
      <c r="L1456" t="s">
        <v>8</v>
      </c>
      <c r="M1456" t="s">
        <v>14</v>
      </c>
      <c r="N1456" t="str">
        <f t="shared" si="168"/>
        <v>F</v>
      </c>
      <c r="O1456" t="s">
        <v>1762</v>
      </c>
      <c r="P1456" t="s">
        <v>8248</v>
      </c>
      <c r="Q1456" t="s">
        <v>295</v>
      </c>
      <c r="R1456">
        <v>4</v>
      </c>
      <c r="S1456">
        <f t="shared" si="169"/>
        <v>2020</v>
      </c>
      <c r="T1456" t="s">
        <v>12</v>
      </c>
      <c r="U1456">
        <v>1</v>
      </c>
      <c r="V1456" t="s">
        <v>886</v>
      </c>
      <c r="W1456">
        <f>VLOOKUP(Q1456,'PBT Tag Rates'!$A$6:$D$67,4,FALSE)</f>
        <v>0.98961045999999997</v>
      </c>
      <c r="X1456">
        <v>1</v>
      </c>
      <c r="Y1456" s="8">
        <f t="shared" si="170"/>
        <v>1</v>
      </c>
      <c r="Z1456" s="10">
        <f>IFERROR(LOOKUP(H1456,{30,43,48,53,58,63,68,73,78,83,88,93,97},{42,47,52,57,62,67,72,77,82,87,92,99,100}),999)</f>
        <v>77</v>
      </c>
      <c r="AA1456" s="9">
        <f t="shared" si="171"/>
        <v>5.5555555555555554</v>
      </c>
      <c r="AB1456" s="9">
        <f>IFERROR(IF(I1456="AI",AA1456-VLOOKUP(Q1456,'PBT Tag Rates'!$A$6:$L$53,11,FALSE),AA1456-VLOOKUP(Q1456,'PBT Tag Rates'!$A$6:$L$53,12,FALSE)),0)</f>
        <v>5.5660541713442369</v>
      </c>
      <c r="AC1456" s="9">
        <f t="shared" si="172"/>
        <v>16.728007308517132</v>
      </c>
      <c r="AD1456" s="12" t="s">
        <v>1969</v>
      </c>
      <c r="AE1456" s="8"/>
    </row>
    <row r="1457" spans="1:31" x14ac:dyDescent="0.25">
      <c r="A1457" t="s">
        <v>2078</v>
      </c>
      <c r="B1457" t="s">
        <v>4442</v>
      </c>
      <c r="C1457" t="s">
        <v>233</v>
      </c>
      <c r="D1457" s="1">
        <v>45547</v>
      </c>
      <c r="E1457">
        <f t="shared" si="167"/>
        <v>18</v>
      </c>
      <c r="F1457" t="s">
        <v>14</v>
      </c>
      <c r="G1457">
        <v>730</v>
      </c>
      <c r="H1457">
        <f t="shared" si="166"/>
        <v>73</v>
      </c>
      <c r="I1457" t="s">
        <v>9</v>
      </c>
      <c r="J1457">
        <v>1</v>
      </c>
      <c r="K1457" t="s">
        <v>8</v>
      </c>
      <c r="L1457" t="s">
        <v>8</v>
      </c>
      <c r="M1457" t="s">
        <v>14</v>
      </c>
      <c r="N1457" t="str">
        <f t="shared" si="168"/>
        <v>F</v>
      </c>
      <c r="O1457" t="s">
        <v>8085</v>
      </c>
      <c r="P1457" t="s">
        <v>8086</v>
      </c>
      <c r="Q1457" t="s">
        <v>476</v>
      </c>
      <c r="R1457">
        <v>4</v>
      </c>
      <c r="S1457">
        <f t="shared" si="169"/>
        <v>2020</v>
      </c>
      <c r="T1457" t="s">
        <v>12</v>
      </c>
      <c r="U1457">
        <v>1</v>
      </c>
      <c r="V1457" t="s">
        <v>742</v>
      </c>
      <c r="W1457">
        <f>VLOOKUP(Q1457,'PBT Tag Rates'!$A$6:$D$67,4,FALSE)</f>
        <v>0.98845608500000004</v>
      </c>
      <c r="X1457">
        <v>1</v>
      </c>
      <c r="Y1457" s="8">
        <f t="shared" si="170"/>
        <v>1</v>
      </c>
      <c r="Z1457" s="10">
        <f>IFERROR(LOOKUP(H1457,{30,43,48,53,58,63,68,73,78,83,88,93,97},{42,47,52,57,62,67,72,77,82,87,92,99,100}),999)</f>
        <v>77</v>
      </c>
      <c r="AA1457" s="9">
        <f t="shared" si="171"/>
        <v>5.5555555555555554</v>
      </c>
      <c r="AB1457" s="9">
        <f>IFERROR(IF(I1457="AI",AA1457-VLOOKUP(Q1457,'PBT Tag Rates'!$A$6:$L$53,11,FALSE),AA1457-VLOOKUP(Q1457,'PBT Tag Rates'!$A$6:$L$53,12,FALSE)),0)</f>
        <v>5.5672342888601314</v>
      </c>
      <c r="AC1457" s="9">
        <f t="shared" si="172"/>
        <v>16.731553988772674</v>
      </c>
      <c r="AD1457" s="12" t="s">
        <v>1969</v>
      </c>
      <c r="AE1457" s="8"/>
    </row>
    <row r="1458" spans="1:31" x14ac:dyDescent="0.25">
      <c r="A1458" t="s">
        <v>2078</v>
      </c>
      <c r="B1458" t="s">
        <v>4443</v>
      </c>
      <c r="C1458" t="s">
        <v>234</v>
      </c>
      <c r="D1458" s="1">
        <v>45547</v>
      </c>
      <c r="E1458">
        <f t="shared" si="167"/>
        <v>18</v>
      </c>
      <c r="F1458" t="s">
        <v>6</v>
      </c>
      <c r="G1458">
        <v>460</v>
      </c>
      <c r="H1458">
        <f t="shared" si="166"/>
        <v>46</v>
      </c>
      <c r="I1458" t="s">
        <v>7</v>
      </c>
      <c r="J1458" t="s">
        <v>8</v>
      </c>
      <c r="K1458" t="s">
        <v>8</v>
      </c>
      <c r="L1458" t="s">
        <v>8</v>
      </c>
      <c r="M1458" t="s">
        <v>6</v>
      </c>
      <c r="N1458" t="str">
        <f t="shared" si="168"/>
        <v>M</v>
      </c>
      <c r="O1458" t="s">
        <v>8246</v>
      </c>
      <c r="P1458" t="s">
        <v>8247</v>
      </c>
      <c r="Q1458" t="s">
        <v>7200</v>
      </c>
      <c r="R1458">
        <v>2</v>
      </c>
      <c r="S1458">
        <f t="shared" si="169"/>
        <v>2022</v>
      </c>
      <c r="T1458" t="s">
        <v>12</v>
      </c>
      <c r="U1458">
        <v>1</v>
      </c>
      <c r="V1458" t="s">
        <v>888</v>
      </c>
      <c r="W1458">
        <f>VLOOKUP(Q1458,'PBT Tag Rates'!$A$6:$D$67,4,FALSE)</f>
        <v>0.98</v>
      </c>
      <c r="X1458">
        <v>1</v>
      </c>
      <c r="Y1458" s="8">
        <f t="shared" si="170"/>
        <v>1</v>
      </c>
      <c r="Z1458" s="10">
        <f>IFERROR(LOOKUP(H1458,{30,43,48,53,58,63,68,73,78,83,88,93,97},{42,47,52,57,62,67,72,77,82,87,92,99,100}),999)</f>
        <v>47</v>
      </c>
      <c r="AA1458" s="9">
        <f t="shared" si="171"/>
        <v>5.5555555555555554</v>
      </c>
      <c r="AB1458" s="9">
        <f>IFERROR(IF(I1458="AI",AA1458-VLOOKUP(Q1458,'PBT Tag Rates'!$A$6:$L$53,11,FALSE),AA1458-VLOOKUP(Q1458,'PBT Tag Rates'!$A$6:$L$53,12,FALSE)),0)</f>
        <v>5.5759637188208613</v>
      </c>
      <c r="AC1458" s="9">
        <f t="shared" si="172"/>
        <v>16.757789085249826</v>
      </c>
      <c r="AD1458" s="12" t="s">
        <v>1969</v>
      </c>
      <c r="AE1458" s="8"/>
    </row>
    <row r="1459" spans="1:31" x14ac:dyDescent="0.25">
      <c r="A1459" t="s">
        <v>2078</v>
      </c>
      <c r="B1459" t="s">
        <v>4444</v>
      </c>
      <c r="C1459" t="s">
        <v>235</v>
      </c>
      <c r="D1459" s="1">
        <v>45547</v>
      </c>
      <c r="E1459">
        <f t="shared" si="167"/>
        <v>18</v>
      </c>
      <c r="F1459" t="s">
        <v>14</v>
      </c>
      <c r="G1459">
        <v>720</v>
      </c>
      <c r="H1459">
        <f t="shared" si="166"/>
        <v>72</v>
      </c>
      <c r="I1459" t="s">
        <v>7</v>
      </c>
      <c r="J1459" t="s">
        <v>8</v>
      </c>
      <c r="K1459" t="s">
        <v>8</v>
      </c>
      <c r="L1459" t="s">
        <v>8</v>
      </c>
      <c r="M1459" t="s">
        <v>14</v>
      </c>
      <c r="N1459" t="str">
        <f t="shared" si="168"/>
        <v>F</v>
      </c>
      <c r="O1459" t="s">
        <v>8</v>
      </c>
      <c r="P1459" t="s">
        <v>8</v>
      </c>
      <c r="Q1459" t="s">
        <v>11</v>
      </c>
      <c r="R1459" t="s">
        <v>8</v>
      </c>
      <c r="S1459" t="str">
        <f t="shared" si="169"/>
        <v>U</v>
      </c>
      <c r="T1459" t="s">
        <v>12</v>
      </c>
      <c r="U1459">
        <v>0.999999999999999</v>
      </c>
      <c r="V1459" t="s">
        <v>8</v>
      </c>
      <c r="W1459">
        <f>VLOOKUP(Q1459,'PBT Tag Rates'!$A$6:$D$67,4,FALSE)</f>
        <v>1</v>
      </c>
      <c r="X1459">
        <v>1</v>
      </c>
      <c r="Y1459" s="8">
        <f t="shared" si="170"/>
        <v>1.0069930069930071</v>
      </c>
      <c r="Z1459" s="10">
        <f>IFERROR(LOOKUP(H1459,{30,43,48,53,58,63,68,73,78,83,88,93,97},{42,47,52,57,62,67,72,77,82,87,92,99,100}),999)</f>
        <v>72</v>
      </c>
      <c r="AA1459" s="9">
        <f t="shared" si="171"/>
        <v>5.594405594405595</v>
      </c>
      <c r="AB1459" s="9">
        <f>IFERROR(IF(I1459="AI",AA1459-VLOOKUP(Q1459,'PBT Tag Rates'!$A$6:$L$53,11,FALSE),AA1459-VLOOKUP(Q1459,'PBT Tag Rates'!$A$6:$L$53,12,FALSE)),0)</f>
        <v>5.5531024679032202</v>
      </c>
      <c r="AC1459" s="9">
        <f t="shared" si="172"/>
        <v>16.68908275206303</v>
      </c>
      <c r="AD1459" s="12" t="s">
        <v>1969</v>
      </c>
      <c r="AE1459" s="8"/>
    </row>
    <row r="1460" spans="1:31" x14ac:dyDescent="0.25">
      <c r="A1460" t="s">
        <v>2078</v>
      </c>
      <c r="B1460" t="s">
        <v>4445</v>
      </c>
      <c r="C1460" t="s">
        <v>236</v>
      </c>
      <c r="D1460" s="1">
        <v>45547</v>
      </c>
      <c r="E1460">
        <f t="shared" si="167"/>
        <v>18</v>
      </c>
      <c r="F1460" t="s">
        <v>14</v>
      </c>
      <c r="G1460">
        <v>840</v>
      </c>
      <c r="H1460">
        <f t="shared" si="166"/>
        <v>84</v>
      </c>
      <c r="I1460" t="s">
        <v>9</v>
      </c>
      <c r="J1460">
        <v>1</v>
      </c>
      <c r="K1460" t="s">
        <v>8</v>
      </c>
      <c r="L1460" t="s">
        <v>8</v>
      </c>
      <c r="M1460" t="s">
        <v>14</v>
      </c>
      <c r="N1460" t="str">
        <f t="shared" si="168"/>
        <v>F</v>
      </c>
      <c r="O1460" t="s">
        <v>214</v>
      </c>
      <c r="P1460" t="s">
        <v>8249</v>
      </c>
      <c r="Q1460" t="s">
        <v>171</v>
      </c>
      <c r="R1460">
        <v>5</v>
      </c>
      <c r="S1460">
        <f t="shared" si="169"/>
        <v>2019</v>
      </c>
      <c r="T1460" t="s">
        <v>12</v>
      </c>
      <c r="U1460">
        <v>0.999999999999997</v>
      </c>
      <c r="V1460" t="s">
        <v>886</v>
      </c>
      <c r="W1460">
        <f>VLOOKUP(Q1460,'PBT Tag Rates'!$A$6:$D$67,4,FALSE)</f>
        <v>0.95971980899999998</v>
      </c>
      <c r="X1460">
        <v>1</v>
      </c>
      <c r="Y1460" s="8">
        <f t="shared" si="170"/>
        <v>1</v>
      </c>
      <c r="Z1460" s="10">
        <f>IFERROR(LOOKUP(H1460,{30,43,48,53,58,63,68,73,78,83,88,93,97},{42,47,52,57,62,67,72,77,82,87,92,99,100}),999)</f>
        <v>87</v>
      </c>
      <c r="AA1460" s="9">
        <f t="shared" si="171"/>
        <v>5.5555555555555554</v>
      </c>
      <c r="AB1460" s="9">
        <f>IFERROR(IF(I1460="AI",AA1460-VLOOKUP(Q1460,'PBT Tag Rates'!$A$6:$L$53,11,FALSE),AA1460-VLOOKUP(Q1460,'PBT Tag Rates'!$A$6:$L$53,12,FALSE)),0)</f>
        <v>5.5975263376757773</v>
      </c>
      <c r="AC1460" s="9">
        <f t="shared" si="172"/>
        <v>16.822592559073851</v>
      </c>
      <c r="AD1460" s="12" t="s">
        <v>1969</v>
      </c>
      <c r="AE1460" s="8"/>
    </row>
    <row r="1461" spans="1:31" x14ac:dyDescent="0.25">
      <c r="A1461" t="s">
        <v>2078</v>
      </c>
      <c r="B1461" t="s">
        <v>4446</v>
      </c>
      <c r="C1461" t="s">
        <v>237</v>
      </c>
      <c r="D1461" s="1">
        <v>45547</v>
      </c>
      <c r="E1461">
        <f t="shared" si="167"/>
        <v>18</v>
      </c>
      <c r="F1461" t="s">
        <v>6</v>
      </c>
      <c r="G1461">
        <v>820</v>
      </c>
      <c r="H1461">
        <f t="shared" si="166"/>
        <v>82</v>
      </c>
      <c r="I1461" t="s">
        <v>7</v>
      </c>
      <c r="J1461" t="s">
        <v>8</v>
      </c>
      <c r="K1461" t="s">
        <v>7106</v>
      </c>
      <c r="L1461" t="s">
        <v>8</v>
      </c>
      <c r="M1461" t="s">
        <v>6</v>
      </c>
      <c r="N1461" t="str">
        <f t="shared" si="168"/>
        <v>M</v>
      </c>
      <c r="O1461" t="s">
        <v>8</v>
      </c>
      <c r="P1461" t="s">
        <v>8</v>
      </c>
      <c r="Q1461" t="s">
        <v>11</v>
      </c>
      <c r="R1461" t="s">
        <v>8</v>
      </c>
      <c r="S1461" t="str">
        <f t="shared" si="169"/>
        <v>U</v>
      </c>
      <c r="T1461" t="s">
        <v>12</v>
      </c>
      <c r="U1461">
        <v>1</v>
      </c>
      <c r="V1461" t="s">
        <v>8</v>
      </c>
      <c r="W1461">
        <f>VLOOKUP(Q1461,'PBT Tag Rates'!$A$6:$D$67,4,FALSE)</f>
        <v>1</v>
      </c>
      <c r="X1461">
        <v>1</v>
      </c>
      <c r="Y1461" s="8">
        <f t="shared" si="170"/>
        <v>1</v>
      </c>
      <c r="Z1461" s="10">
        <f>IFERROR(LOOKUP(H1461,{30,43,48,53,58,63,68,73,78,83,88,93,97},{42,47,52,57,62,67,72,77,82,87,92,99,100}),999)</f>
        <v>82</v>
      </c>
      <c r="AA1461" s="9">
        <f t="shared" si="171"/>
        <v>5.5555555555555554</v>
      </c>
      <c r="AB1461" s="9">
        <f>IFERROR(IF(I1461="AI",AA1461-VLOOKUP(Q1461,'PBT Tag Rates'!$A$6:$L$53,11,FALSE),AA1461-VLOOKUP(Q1461,'PBT Tag Rates'!$A$6:$L$53,12,FALSE)),0)</f>
        <v>5.5142524290531805</v>
      </c>
      <c r="AC1461" s="9">
        <f t="shared" si="172"/>
        <v>16.572324324312643</v>
      </c>
      <c r="AD1461" s="12" t="s">
        <v>1969</v>
      </c>
      <c r="AE1461" s="8"/>
    </row>
    <row r="1462" spans="1:31" x14ac:dyDescent="0.25">
      <c r="A1462" t="s">
        <v>2078</v>
      </c>
      <c r="B1462" t="s">
        <v>4447</v>
      </c>
      <c r="C1462" t="s">
        <v>238</v>
      </c>
      <c r="D1462" s="1">
        <v>45547</v>
      </c>
      <c r="E1462">
        <f t="shared" si="167"/>
        <v>18</v>
      </c>
      <c r="F1462" t="s">
        <v>14</v>
      </c>
      <c r="G1462">
        <v>650</v>
      </c>
      <c r="H1462">
        <f t="shared" si="166"/>
        <v>65</v>
      </c>
      <c r="I1462" t="s">
        <v>9</v>
      </c>
      <c r="J1462">
        <v>1</v>
      </c>
      <c r="K1462" t="s">
        <v>8</v>
      </c>
      <c r="L1462" t="s">
        <v>8</v>
      </c>
      <c r="M1462" t="s">
        <v>14</v>
      </c>
      <c r="N1462" t="str">
        <f t="shared" si="168"/>
        <v>F</v>
      </c>
      <c r="O1462" t="s">
        <v>8242</v>
      </c>
      <c r="P1462" t="s">
        <v>8250</v>
      </c>
      <c r="Q1462" t="s">
        <v>940</v>
      </c>
      <c r="R1462">
        <v>3</v>
      </c>
      <c r="S1462">
        <f t="shared" si="169"/>
        <v>2021</v>
      </c>
      <c r="T1462" t="s">
        <v>12</v>
      </c>
      <c r="U1462">
        <v>0.999999999999998</v>
      </c>
      <c r="V1462" t="s">
        <v>945</v>
      </c>
      <c r="W1462">
        <f>VLOOKUP(Q1462,'PBT Tag Rates'!$A$6:$D$67,4,FALSE)</f>
        <v>0.98140000000000005</v>
      </c>
      <c r="X1462">
        <v>1</v>
      </c>
      <c r="Y1462" s="8">
        <f t="shared" si="170"/>
        <v>1</v>
      </c>
      <c r="Z1462" s="10">
        <f>IFERROR(LOOKUP(H1462,{30,43,48,53,58,63,68,73,78,83,88,93,97},{42,47,52,57,62,67,72,77,82,87,92,99,100}),999)</f>
        <v>67</v>
      </c>
      <c r="AA1462" s="9">
        <f t="shared" si="171"/>
        <v>5.5555555555555554</v>
      </c>
      <c r="AB1462" s="9">
        <f>IFERROR(IF(I1462="AI",AA1462-VLOOKUP(Q1462,'PBT Tag Rates'!$A$6:$L$53,11,FALSE),AA1462-VLOOKUP(Q1462,'PBT Tag Rates'!$A$6:$L$53,12,FALSE)),0)</f>
        <v>5.5745080723682721</v>
      </c>
      <c r="AC1462" s="9">
        <f t="shared" si="172"/>
        <v>16.753414340817248</v>
      </c>
      <c r="AD1462" s="12" t="s">
        <v>1969</v>
      </c>
      <c r="AE1462" s="8"/>
    </row>
    <row r="1463" spans="1:31" x14ac:dyDescent="0.25">
      <c r="A1463" t="s">
        <v>2078</v>
      </c>
      <c r="B1463" t="s">
        <v>4448</v>
      </c>
      <c r="C1463" t="s">
        <v>239</v>
      </c>
      <c r="D1463" s="1">
        <v>45547</v>
      </c>
      <c r="E1463">
        <f t="shared" si="167"/>
        <v>18</v>
      </c>
      <c r="F1463" t="s">
        <v>14</v>
      </c>
      <c r="G1463">
        <v>730</v>
      </c>
      <c r="H1463">
        <f t="shared" ref="H1463:H1526" si="173">G1463/10</f>
        <v>73</v>
      </c>
      <c r="I1463" t="s">
        <v>7</v>
      </c>
      <c r="J1463" t="s">
        <v>8</v>
      </c>
      <c r="K1463" t="s">
        <v>8</v>
      </c>
      <c r="L1463" t="s">
        <v>8</v>
      </c>
      <c r="M1463" t="s">
        <v>14</v>
      </c>
      <c r="N1463" t="str">
        <f t="shared" si="168"/>
        <v>F</v>
      </c>
      <c r="O1463" t="s">
        <v>391</v>
      </c>
      <c r="P1463" t="s">
        <v>392</v>
      </c>
      <c r="Q1463" t="s">
        <v>295</v>
      </c>
      <c r="R1463">
        <v>4</v>
      </c>
      <c r="S1463">
        <f t="shared" si="169"/>
        <v>2020</v>
      </c>
      <c r="T1463" t="s">
        <v>12</v>
      </c>
      <c r="U1463">
        <v>1.00000000000001</v>
      </c>
      <c r="V1463" t="s">
        <v>892</v>
      </c>
      <c r="W1463">
        <f>VLOOKUP(Q1463,'PBT Tag Rates'!$A$6:$D$67,4,FALSE)</f>
        <v>0.98961045999999997</v>
      </c>
      <c r="X1463">
        <v>1</v>
      </c>
      <c r="Y1463" s="8">
        <f t="shared" si="170"/>
        <v>1</v>
      </c>
      <c r="Z1463" s="10">
        <f>IFERROR(LOOKUP(H1463,{30,43,48,53,58,63,68,73,78,83,88,93,97},{42,47,52,57,62,67,72,77,82,87,92,99,100}),999)</f>
        <v>77</v>
      </c>
      <c r="AA1463" s="9">
        <f t="shared" si="171"/>
        <v>5.5555555555555554</v>
      </c>
      <c r="AB1463" s="9">
        <f>IFERROR(IF(I1463="AI",AA1463-VLOOKUP(Q1463,'PBT Tag Rates'!$A$6:$L$53,11,FALSE),AA1463-VLOOKUP(Q1463,'PBT Tag Rates'!$A$6:$L$53,12,FALSE)),0)</f>
        <v>5.5660541713442369</v>
      </c>
      <c r="AC1463" s="9">
        <f t="shared" si="172"/>
        <v>16.728007308517132</v>
      </c>
      <c r="AD1463" s="12" t="s">
        <v>1969</v>
      </c>
      <c r="AE1463" s="8"/>
    </row>
    <row r="1464" spans="1:31" x14ac:dyDescent="0.25">
      <c r="A1464" t="s">
        <v>2078</v>
      </c>
      <c r="B1464" t="s">
        <v>4449</v>
      </c>
      <c r="C1464" t="s">
        <v>240</v>
      </c>
      <c r="D1464" s="1">
        <v>45547</v>
      </c>
      <c r="E1464">
        <f t="shared" si="167"/>
        <v>18</v>
      </c>
      <c r="F1464" t="s">
        <v>6</v>
      </c>
      <c r="G1464">
        <v>650</v>
      </c>
      <c r="H1464">
        <f t="shared" si="173"/>
        <v>65</v>
      </c>
      <c r="I1464" t="s">
        <v>7</v>
      </c>
      <c r="J1464" t="s">
        <v>8</v>
      </c>
      <c r="K1464" t="s">
        <v>8</v>
      </c>
      <c r="L1464" t="s">
        <v>8</v>
      </c>
      <c r="M1464" t="s">
        <v>6</v>
      </c>
      <c r="N1464" t="str">
        <f t="shared" si="168"/>
        <v>M</v>
      </c>
      <c r="O1464" t="s">
        <v>8251</v>
      </c>
      <c r="P1464" t="s">
        <v>8252</v>
      </c>
      <c r="Q1464" t="s">
        <v>476</v>
      </c>
      <c r="R1464">
        <v>4</v>
      </c>
      <c r="S1464">
        <f t="shared" si="169"/>
        <v>2020</v>
      </c>
      <c r="T1464" t="s">
        <v>12</v>
      </c>
      <c r="U1464">
        <v>1</v>
      </c>
      <c r="V1464" t="s">
        <v>742</v>
      </c>
      <c r="W1464">
        <f>VLOOKUP(Q1464,'PBT Tag Rates'!$A$6:$D$67,4,FALSE)</f>
        <v>0.98845608500000004</v>
      </c>
      <c r="X1464">
        <v>1</v>
      </c>
      <c r="Y1464" s="8">
        <f t="shared" si="170"/>
        <v>1</v>
      </c>
      <c r="Z1464" s="10">
        <f>IFERROR(LOOKUP(H1464,{30,43,48,53,58,63,68,73,78,83,88,93,97},{42,47,52,57,62,67,72,77,82,87,92,99,100}),999)</f>
        <v>67</v>
      </c>
      <c r="AA1464" s="9">
        <f t="shared" si="171"/>
        <v>5.5555555555555554</v>
      </c>
      <c r="AB1464" s="9">
        <f>IFERROR(IF(I1464="AI",AA1464-VLOOKUP(Q1464,'PBT Tag Rates'!$A$6:$L$53,11,FALSE),AA1464-VLOOKUP(Q1464,'PBT Tag Rates'!$A$6:$L$53,12,FALSE)),0)</f>
        <v>5.5672342888601314</v>
      </c>
      <c r="AC1464" s="9">
        <f t="shared" si="172"/>
        <v>16.731553988772674</v>
      </c>
      <c r="AD1464" s="12" t="s">
        <v>1969</v>
      </c>
      <c r="AE1464" s="8"/>
    </row>
    <row r="1465" spans="1:31" x14ac:dyDescent="0.25">
      <c r="A1465" t="s">
        <v>2078</v>
      </c>
      <c r="B1465" t="s">
        <v>4450</v>
      </c>
      <c r="C1465" t="s">
        <v>241</v>
      </c>
      <c r="D1465" s="1">
        <v>45547</v>
      </c>
      <c r="E1465">
        <f t="shared" si="167"/>
        <v>18</v>
      </c>
      <c r="F1465" t="s">
        <v>14</v>
      </c>
      <c r="G1465">
        <v>680</v>
      </c>
      <c r="H1465">
        <f t="shared" si="173"/>
        <v>68</v>
      </c>
      <c r="I1465" t="s">
        <v>7</v>
      </c>
      <c r="J1465" t="s">
        <v>8</v>
      </c>
      <c r="K1465" t="s">
        <v>8</v>
      </c>
      <c r="L1465" t="s">
        <v>8</v>
      </c>
      <c r="M1465" t="s">
        <v>14</v>
      </c>
      <c r="N1465" t="str">
        <f t="shared" si="168"/>
        <v>F</v>
      </c>
      <c r="O1465" t="s">
        <v>7615</v>
      </c>
      <c r="P1465" t="s">
        <v>7616</v>
      </c>
      <c r="Q1465" t="s">
        <v>295</v>
      </c>
      <c r="R1465">
        <v>4</v>
      </c>
      <c r="S1465">
        <f t="shared" si="169"/>
        <v>2020</v>
      </c>
      <c r="T1465" t="s">
        <v>12</v>
      </c>
      <c r="U1465">
        <v>0.999999999999999</v>
      </c>
      <c r="V1465" t="s">
        <v>893</v>
      </c>
      <c r="W1465">
        <f>VLOOKUP(Q1465,'PBT Tag Rates'!$A$6:$D$67,4,FALSE)</f>
        <v>0.98961045999999997</v>
      </c>
      <c r="X1465">
        <v>1</v>
      </c>
      <c r="Y1465" s="8">
        <f t="shared" si="170"/>
        <v>1.0069930069930071</v>
      </c>
      <c r="Z1465" s="10">
        <f>IFERROR(LOOKUP(H1465,{30,43,48,53,58,63,68,73,78,83,88,93,97},{42,47,52,57,62,67,72,77,82,87,92,99,100}),999)</f>
        <v>72</v>
      </c>
      <c r="AA1465" s="9">
        <f t="shared" si="171"/>
        <v>5.594405594405595</v>
      </c>
      <c r="AB1465" s="9">
        <f>IFERROR(IF(I1465="AI",AA1465-VLOOKUP(Q1465,'PBT Tag Rates'!$A$6:$L$53,11,FALSE),AA1465-VLOOKUP(Q1465,'PBT Tag Rates'!$A$6:$L$53,12,FALSE)),0)</f>
        <v>5.6049042101942765</v>
      </c>
      <c r="AC1465" s="9">
        <f t="shared" si="172"/>
        <v>16.844765736267519</v>
      </c>
      <c r="AD1465" s="12" t="s">
        <v>1969</v>
      </c>
      <c r="AE1465" s="8"/>
    </row>
    <row r="1466" spans="1:31" x14ac:dyDescent="0.25">
      <c r="A1466" t="s">
        <v>2078</v>
      </c>
      <c r="B1466" t="s">
        <v>4451</v>
      </c>
      <c r="C1466" t="s">
        <v>242</v>
      </c>
      <c r="D1466" s="1">
        <v>45547</v>
      </c>
      <c r="E1466">
        <f t="shared" si="167"/>
        <v>18</v>
      </c>
      <c r="F1466" t="s">
        <v>6</v>
      </c>
      <c r="G1466">
        <v>600</v>
      </c>
      <c r="H1466">
        <f t="shared" si="173"/>
        <v>60</v>
      </c>
      <c r="I1466" t="s">
        <v>9</v>
      </c>
      <c r="J1466">
        <v>1</v>
      </c>
      <c r="K1466" t="s">
        <v>8</v>
      </c>
      <c r="L1466" t="s">
        <v>8</v>
      </c>
      <c r="M1466" t="s">
        <v>6</v>
      </c>
      <c r="N1466" t="str">
        <f t="shared" si="168"/>
        <v>M</v>
      </c>
      <c r="O1466" t="s">
        <v>7374</v>
      </c>
      <c r="P1466" t="s">
        <v>7375</v>
      </c>
      <c r="Q1466" t="s">
        <v>940</v>
      </c>
      <c r="R1466">
        <v>3</v>
      </c>
      <c r="S1466">
        <f t="shared" si="169"/>
        <v>2021</v>
      </c>
      <c r="T1466" t="s">
        <v>12</v>
      </c>
      <c r="U1466">
        <v>0.999999999999998</v>
      </c>
      <c r="V1466" t="s">
        <v>889</v>
      </c>
      <c r="W1466">
        <f>VLOOKUP(Q1466,'PBT Tag Rates'!$A$6:$D$67,4,FALSE)</f>
        <v>0.98140000000000005</v>
      </c>
      <c r="X1466">
        <v>1</v>
      </c>
      <c r="Y1466" s="8">
        <f t="shared" si="170"/>
        <v>1.0138888888888888</v>
      </c>
      <c r="Z1466" s="10">
        <f>IFERROR(LOOKUP(H1466,{30,43,48,53,58,63,68,73,78,83,88,93,97},{42,47,52,57,62,67,72,77,82,87,92,99,100}),999)</f>
        <v>62</v>
      </c>
      <c r="AA1466" s="9">
        <f t="shared" si="171"/>
        <v>5.632716049382716</v>
      </c>
      <c r="AB1466" s="9">
        <f>IFERROR(IF(I1466="AI",AA1466-VLOOKUP(Q1466,'PBT Tag Rates'!$A$6:$L$53,11,FALSE),AA1466-VLOOKUP(Q1466,'PBT Tag Rates'!$A$6:$L$53,12,FALSE)),0)</f>
        <v>5.6516685661954327</v>
      </c>
      <c r="AC1466" s="9">
        <f t="shared" si="172"/>
        <v>16.98530955148815</v>
      </c>
      <c r="AD1466" s="12" t="s">
        <v>1969</v>
      </c>
      <c r="AE1466" s="8"/>
    </row>
    <row r="1467" spans="1:31" x14ac:dyDescent="0.25">
      <c r="A1467" t="s">
        <v>2078</v>
      </c>
      <c r="B1467" t="s">
        <v>4452</v>
      </c>
      <c r="C1467" t="s">
        <v>243</v>
      </c>
      <c r="D1467" s="1">
        <v>45547</v>
      </c>
      <c r="E1467">
        <f t="shared" si="167"/>
        <v>18</v>
      </c>
      <c r="F1467" t="s">
        <v>14</v>
      </c>
      <c r="G1467">
        <v>780</v>
      </c>
      <c r="H1467">
        <f t="shared" si="173"/>
        <v>78</v>
      </c>
      <c r="I1467" t="s">
        <v>7</v>
      </c>
      <c r="J1467" t="s">
        <v>8</v>
      </c>
      <c r="K1467" t="s">
        <v>8</v>
      </c>
      <c r="L1467" t="s">
        <v>8</v>
      </c>
      <c r="M1467" t="s">
        <v>14</v>
      </c>
      <c r="N1467" t="str">
        <f t="shared" si="168"/>
        <v>F</v>
      </c>
      <c r="O1467" t="s">
        <v>213</v>
      </c>
      <c r="P1467" t="s">
        <v>412</v>
      </c>
      <c r="Q1467" t="s">
        <v>171</v>
      </c>
      <c r="R1467">
        <v>5</v>
      </c>
      <c r="S1467">
        <f t="shared" si="169"/>
        <v>2019</v>
      </c>
      <c r="T1467" t="s">
        <v>12</v>
      </c>
      <c r="U1467">
        <v>0.999999999999999</v>
      </c>
      <c r="V1467" t="s">
        <v>886</v>
      </c>
      <c r="W1467">
        <f>VLOOKUP(Q1467,'PBT Tag Rates'!$A$6:$D$67,4,FALSE)</f>
        <v>0.95971980899999998</v>
      </c>
      <c r="X1467">
        <v>1</v>
      </c>
      <c r="Y1467" s="8">
        <f t="shared" si="170"/>
        <v>1</v>
      </c>
      <c r="Z1467" s="10">
        <f>IFERROR(LOOKUP(H1467,{30,43,48,53,58,63,68,73,78,83,88,93,97},{42,47,52,57,62,67,72,77,82,87,92,99,100}),999)</f>
        <v>82</v>
      </c>
      <c r="AA1467" s="9">
        <f t="shared" si="171"/>
        <v>5.5555555555555554</v>
      </c>
      <c r="AB1467" s="9">
        <f>IFERROR(IF(I1467="AI",AA1467-VLOOKUP(Q1467,'PBT Tag Rates'!$A$6:$L$53,11,FALSE),AA1467-VLOOKUP(Q1467,'PBT Tag Rates'!$A$6:$L$53,12,FALSE)),0)</f>
        <v>5.5975263376757773</v>
      </c>
      <c r="AC1467" s="9">
        <f t="shared" si="172"/>
        <v>16.822592559073851</v>
      </c>
      <c r="AD1467" s="12" t="s">
        <v>1969</v>
      </c>
      <c r="AE1467" s="8"/>
    </row>
    <row r="1468" spans="1:31" x14ac:dyDescent="0.25">
      <c r="A1468" t="s">
        <v>2078</v>
      </c>
      <c r="B1468" t="s">
        <v>4453</v>
      </c>
      <c r="C1468" t="s">
        <v>244</v>
      </c>
      <c r="D1468" s="1">
        <v>45547</v>
      </c>
      <c r="E1468">
        <f t="shared" si="167"/>
        <v>18</v>
      </c>
      <c r="F1468" t="s">
        <v>6</v>
      </c>
      <c r="G1468">
        <v>830</v>
      </c>
      <c r="H1468">
        <f t="shared" si="173"/>
        <v>83</v>
      </c>
      <c r="I1468" t="s">
        <v>7</v>
      </c>
      <c r="J1468" t="s">
        <v>8</v>
      </c>
      <c r="K1468" t="s">
        <v>7107</v>
      </c>
      <c r="L1468" t="s">
        <v>8</v>
      </c>
      <c r="M1468" t="s">
        <v>6</v>
      </c>
      <c r="N1468" t="str">
        <f t="shared" si="168"/>
        <v>M</v>
      </c>
      <c r="O1468" t="s">
        <v>8</v>
      </c>
      <c r="P1468" t="s">
        <v>8</v>
      </c>
      <c r="Q1468" t="s">
        <v>11</v>
      </c>
      <c r="R1468" t="s">
        <v>8</v>
      </c>
      <c r="S1468" t="str">
        <f t="shared" si="169"/>
        <v>U</v>
      </c>
      <c r="T1468" t="s">
        <v>12</v>
      </c>
      <c r="U1468">
        <v>1</v>
      </c>
      <c r="V1468" t="s">
        <v>8</v>
      </c>
      <c r="W1468">
        <f>VLOOKUP(Q1468,'PBT Tag Rates'!$A$6:$D$67,4,FALSE)</f>
        <v>1</v>
      </c>
      <c r="X1468">
        <v>1</v>
      </c>
      <c r="Y1468" s="8">
        <f t="shared" si="170"/>
        <v>1</v>
      </c>
      <c r="Z1468" s="10">
        <f>IFERROR(LOOKUP(H1468,{30,43,48,53,58,63,68,73,78,83,88,93,97},{42,47,52,57,62,67,72,77,82,87,92,99,100}),999)</f>
        <v>87</v>
      </c>
      <c r="AA1468" s="9">
        <f t="shared" si="171"/>
        <v>5.5555555555555554</v>
      </c>
      <c r="AB1468" s="9">
        <f>IFERROR(IF(I1468="AI",AA1468-VLOOKUP(Q1468,'PBT Tag Rates'!$A$6:$L$53,11,FALSE),AA1468-VLOOKUP(Q1468,'PBT Tag Rates'!$A$6:$L$53,12,FALSE)),0)</f>
        <v>5.5142524290531805</v>
      </c>
      <c r="AC1468" s="9">
        <f t="shared" si="172"/>
        <v>16.572324324312643</v>
      </c>
      <c r="AD1468" s="12" t="s">
        <v>1969</v>
      </c>
      <c r="AE1468" s="8"/>
    </row>
    <row r="1469" spans="1:31" x14ac:dyDescent="0.25">
      <c r="A1469" t="s">
        <v>2078</v>
      </c>
      <c r="B1469" t="s">
        <v>4454</v>
      </c>
      <c r="C1469" t="s">
        <v>245</v>
      </c>
      <c r="D1469" s="1">
        <v>45547</v>
      </c>
      <c r="E1469">
        <f t="shared" si="167"/>
        <v>18</v>
      </c>
      <c r="F1469" t="s">
        <v>14</v>
      </c>
      <c r="G1469">
        <v>740</v>
      </c>
      <c r="H1469">
        <f t="shared" si="173"/>
        <v>74</v>
      </c>
      <c r="I1469" t="s">
        <v>7</v>
      </c>
      <c r="J1469" t="s">
        <v>8</v>
      </c>
      <c r="K1469" t="s">
        <v>8</v>
      </c>
      <c r="L1469" t="s">
        <v>8</v>
      </c>
      <c r="M1469" t="s">
        <v>14</v>
      </c>
      <c r="N1469" t="str">
        <f t="shared" si="168"/>
        <v>F</v>
      </c>
      <c r="O1469" t="s">
        <v>7376</v>
      </c>
      <c r="P1469" t="s">
        <v>7377</v>
      </c>
      <c r="Q1469" t="s">
        <v>476</v>
      </c>
      <c r="R1469">
        <v>4</v>
      </c>
      <c r="S1469">
        <f t="shared" si="169"/>
        <v>2020</v>
      </c>
      <c r="T1469" t="s">
        <v>12</v>
      </c>
      <c r="U1469">
        <v>0.999999999999997</v>
      </c>
      <c r="V1469" t="s">
        <v>743</v>
      </c>
      <c r="W1469">
        <f>VLOOKUP(Q1469,'PBT Tag Rates'!$A$6:$D$67,4,FALSE)</f>
        <v>0.98845608500000004</v>
      </c>
      <c r="X1469">
        <v>1</v>
      </c>
      <c r="Y1469" s="8">
        <f t="shared" si="170"/>
        <v>1</v>
      </c>
      <c r="Z1469" s="10">
        <f>IFERROR(LOOKUP(H1469,{30,43,48,53,58,63,68,73,78,83,88,93,97},{42,47,52,57,62,67,72,77,82,87,92,99,100}),999)</f>
        <v>77</v>
      </c>
      <c r="AA1469" s="9">
        <f t="shared" si="171"/>
        <v>5.5555555555555554</v>
      </c>
      <c r="AB1469" s="9">
        <f>IFERROR(IF(I1469="AI",AA1469-VLOOKUP(Q1469,'PBT Tag Rates'!$A$6:$L$53,11,FALSE),AA1469-VLOOKUP(Q1469,'PBT Tag Rates'!$A$6:$L$53,12,FALSE)),0)</f>
        <v>5.5672342888601314</v>
      </c>
      <c r="AC1469" s="9">
        <f t="shared" si="172"/>
        <v>16.731553988772674</v>
      </c>
      <c r="AD1469" s="12" t="s">
        <v>1969</v>
      </c>
      <c r="AE1469" s="8"/>
    </row>
    <row r="1470" spans="1:31" x14ac:dyDescent="0.25">
      <c r="A1470" t="s">
        <v>2078</v>
      </c>
      <c r="B1470" t="s">
        <v>4455</v>
      </c>
      <c r="C1470" t="s">
        <v>246</v>
      </c>
      <c r="D1470" s="1">
        <v>45547</v>
      </c>
      <c r="E1470">
        <f t="shared" si="167"/>
        <v>18</v>
      </c>
      <c r="F1470" t="s">
        <v>6</v>
      </c>
      <c r="G1470">
        <v>750</v>
      </c>
      <c r="H1470">
        <f t="shared" si="173"/>
        <v>75</v>
      </c>
      <c r="I1470" t="s">
        <v>7</v>
      </c>
      <c r="J1470" t="s">
        <v>8</v>
      </c>
      <c r="K1470" t="s">
        <v>7108</v>
      </c>
      <c r="L1470" t="s">
        <v>8</v>
      </c>
      <c r="M1470" t="s">
        <v>6</v>
      </c>
      <c r="N1470" t="str">
        <f t="shared" si="168"/>
        <v>M</v>
      </c>
      <c r="O1470" t="s">
        <v>1645</v>
      </c>
      <c r="P1470" t="s">
        <v>1646</v>
      </c>
      <c r="Q1470" t="s">
        <v>295</v>
      </c>
      <c r="R1470">
        <v>4</v>
      </c>
      <c r="S1470">
        <f t="shared" si="169"/>
        <v>2020</v>
      </c>
      <c r="T1470" t="s">
        <v>12</v>
      </c>
      <c r="U1470">
        <v>1</v>
      </c>
      <c r="V1470" t="s">
        <v>893</v>
      </c>
      <c r="W1470">
        <f>VLOOKUP(Q1470,'PBT Tag Rates'!$A$6:$D$67,4,FALSE)</f>
        <v>0.98961045999999997</v>
      </c>
      <c r="X1470">
        <v>1</v>
      </c>
      <c r="Y1470" s="8">
        <f t="shared" si="170"/>
        <v>1.0058139534883721</v>
      </c>
      <c r="Z1470" s="10">
        <f>IFERROR(LOOKUP(H1470,{30,43,48,53,58,63,68,73,78,83,88,93,97},{42,47,52,57,62,67,72,77,82,87,92,99,100}),999)</f>
        <v>77</v>
      </c>
      <c r="AA1470" s="9">
        <f t="shared" si="171"/>
        <v>5.5878552971576232</v>
      </c>
      <c r="AB1470" s="9">
        <f>IFERROR(IF(I1470="AI",AA1470-VLOOKUP(Q1470,'PBT Tag Rates'!$A$6:$L$53,11,FALSE),AA1470-VLOOKUP(Q1470,'PBT Tag Rates'!$A$6:$L$53,12,FALSE)),0)</f>
        <v>5.5983539129463047</v>
      </c>
      <c r="AC1470" s="9">
        <f t="shared" si="172"/>
        <v>16.825079722286347</v>
      </c>
      <c r="AD1470" s="12" t="s">
        <v>1969</v>
      </c>
      <c r="AE1470" s="8"/>
    </row>
    <row r="1471" spans="1:31" x14ac:dyDescent="0.25">
      <c r="A1471" t="s">
        <v>2078</v>
      </c>
      <c r="B1471" t="s">
        <v>4456</v>
      </c>
      <c r="C1471" t="s">
        <v>247</v>
      </c>
      <c r="D1471" s="1">
        <v>45547</v>
      </c>
      <c r="E1471">
        <f t="shared" si="167"/>
        <v>18</v>
      </c>
      <c r="F1471" t="s">
        <v>6</v>
      </c>
      <c r="G1471">
        <v>630</v>
      </c>
      <c r="H1471">
        <f t="shared" si="173"/>
        <v>63</v>
      </c>
      <c r="I1471" t="s">
        <v>7</v>
      </c>
      <c r="J1471" t="s">
        <v>8</v>
      </c>
      <c r="K1471" t="s">
        <v>8</v>
      </c>
      <c r="L1471" t="s">
        <v>8</v>
      </c>
      <c r="M1471" t="s">
        <v>6</v>
      </c>
      <c r="N1471" t="str">
        <f t="shared" si="168"/>
        <v>M</v>
      </c>
      <c r="O1471" t="s">
        <v>8253</v>
      </c>
      <c r="P1471" t="s">
        <v>8254</v>
      </c>
      <c r="Q1471" t="s">
        <v>940</v>
      </c>
      <c r="R1471">
        <v>3</v>
      </c>
      <c r="S1471">
        <f t="shared" si="169"/>
        <v>2021</v>
      </c>
      <c r="T1471" t="s">
        <v>12</v>
      </c>
      <c r="U1471">
        <v>0.999999999999999</v>
      </c>
      <c r="V1471" t="s">
        <v>886</v>
      </c>
      <c r="W1471">
        <f>VLOOKUP(Q1471,'PBT Tag Rates'!$A$6:$D$67,4,FALSE)</f>
        <v>0.98140000000000005</v>
      </c>
      <c r="X1471">
        <v>1</v>
      </c>
      <c r="Y1471" s="8">
        <f t="shared" si="170"/>
        <v>1</v>
      </c>
      <c r="Z1471" s="10">
        <f>IFERROR(LOOKUP(H1471,{30,43,48,53,58,63,68,73,78,83,88,93,97},{42,47,52,57,62,67,72,77,82,87,92,99,100}),999)</f>
        <v>67</v>
      </c>
      <c r="AA1471" s="9">
        <f t="shared" si="171"/>
        <v>5.5555555555555554</v>
      </c>
      <c r="AB1471" s="9">
        <f>IFERROR(IF(I1471="AI",AA1471-VLOOKUP(Q1471,'PBT Tag Rates'!$A$6:$L$53,11,FALSE),AA1471-VLOOKUP(Q1471,'PBT Tag Rates'!$A$6:$L$53,12,FALSE)),0)</f>
        <v>5.5745080723682721</v>
      </c>
      <c r="AC1471" s="9">
        <f t="shared" si="172"/>
        <v>16.753414340817248</v>
      </c>
      <c r="AD1471" s="12" t="s">
        <v>1969</v>
      </c>
      <c r="AE1471" s="8"/>
    </row>
    <row r="1472" spans="1:31" x14ac:dyDescent="0.25">
      <c r="A1472" t="s">
        <v>2078</v>
      </c>
      <c r="B1472" t="s">
        <v>4457</v>
      </c>
      <c r="C1472" t="s">
        <v>248</v>
      </c>
      <c r="D1472" s="1">
        <v>45547</v>
      </c>
      <c r="E1472">
        <f t="shared" si="167"/>
        <v>18</v>
      </c>
      <c r="F1472" t="s">
        <v>14</v>
      </c>
      <c r="G1472">
        <v>740</v>
      </c>
      <c r="H1472">
        <f t="shared" si="173"/>
        <v>74</v>
      </c>
      <c r="I1472" t="s">
        <v>7</v>
      </c>
      <c r="J1472" t="s">
        <v>8</v>
      </c>
      <c r="K1472" t="s">
        <v>8</v>
      </c>
      <c r="L1472" t="s">
        <v>8</v>
      </c>
      <c r="M1472" t="s">
        <v>14</v>
      </c>
      <c r="N1472" t="str">
        <f t="shared" si="168"/>
        <v>F</v>
      </c>
      <c r="O1472" t="s">
        <v>8</v>
      </c>
      <c r="P1472" t="s">
        <v>8</v>
      </c>
      <c r="Q1472" t="s">
        <v>11</v>
      </c>
      <c r="R1472" t="s">
        <v>8</v>
      </c>
      <c r="S1472" t="str">
        <f t="shared" si="169"/>
        <v>U</v>
      </c>
      <c r="T1472" t="s">
        <v>12</v>
      </c>
      <c r="U1472">
        <v>0.999999999999998</v>
      </c>
      <c r="V1472" t="s">
        <v>8</v>
      </c>
      <c r="W1472">
        <f>VLOOKUP(Q1472,'PBT Tag Rates'!$A$6:$D$67,4,FALSE)</f>
        <v>1</v>
      </c>
      <c r="X1472">
        <v>1</v>
      </c>
      <c r="Y1472" s="8">
        <f t="shared" si="170"/>
        <v>1</v>
      </c>
      <c r="Z1472" s="10">
        <f>IFERROR(LOOKUP(H1472,{30,43,48,53,58,63,68,73,78,83,88,93,97},{42,47,52,57,62,67,72,77,82,87,92,99,100}),999)</f>
        <v>77</v>
      </c>
      <c r="AA1472" s="9">
        <f t="shared" si="171"/>
        <v>5.5555555555555554</v>
      </c>
      <c r="AB1472" s="9">
        <f>IFERROR(IF(I1472="AI",AA1472-VLOOKUP(Q1472,'PBT Tag Rates'!$A$6:$L$53,11,FALSE),AA1472-VLOOKUP(Q1472,'PBT Tag Rates'!$A$6:$L$53,12,FALSE)),0)</f>
        <v>5.5142524290531805</v>
      </c>
      <c r="AC1472" s="9">
        <f t="shared" si="172"/>
        <v>16.572324324312643</v>
      </c>
      <c r="AD1472" s="12" t="s">
        <v>1969</v>
      </c>
      <c r="AE1472" s="8"/>
    </row>
    <row r="1473" spans="1:31" x14ac:dyDescent="0.25">
      <c r="A1473" t="s">
        <v>2078</v>
      </c>
      <c r="B1473" t="s">
        <v>4458</v>
      </c>
      <c r="C1473" t="s">
        <v>249</v>
      </c>
      <c r="D1473" s="1">
        <v>45547</v>
      </c>
      <c r="E1473">
        <f t="shared" si="167"/>
        <v>18</v>
      </c>
      <c r="F1473" t="s">
        <v>6</v>
      </c>
      <c r="G1473">
        <v>790</v>
      </c>
      <c r="H1473">
        <f t="shared" si="173"/>
        <v>79</v>
      </c>
      <c r="I1473" t="s">
        <v>7</v>
      </c>
      <c r="J1473" t="s">
        <v>8</v>
      </c>
      <c r="K1473" t="s">
        <v>7109</v>
      </c>
      <c r="L1473" t="s">
        <v>8</v>
      </c>
      <c r="M1473" t="s">
        <v>6</v>
      </c>
      <c r="N1473" t="str">
        <f t="shared" si="168"/>
        <v>M</v>
      </c>
      <c r="O1473" t="s">
        <v>8255</v>
      </c>
      <c r="P1473" t="s">
        <v>8256</v>
      </c>
      <c r="Q1473" t="s">
        <v>940</v>
      </c>
      <c r="R1473">
        <v>3</v>
      </c>
      <c r="S1473">
        <f t="shared" si="169"/>
        <v>2021</v>
      </c>
      <c r="T1473" t="s">
        <v>12</v>
      </c>
      <c r="U1473">
        <v>0.999999999999999</v>
      </c>
      <c r="V1473" t="s">
        <v>886</v>
      </c>
      <c r="W1473">
        <f>VLOOKUP(Q1473,'PBT Tag Rates'!$A$6:$D$67,4,FALSE)</f>
        <v>0.98140000000000005</v>
      </c>
      <c r="X1473">
        <v>1</v>
      </c>
      <c r="Y1473" s="8">
        <f t="shared" si="170"/>
        <v>1</v>
      </c>
      <c r="Z1473" s="10">
        <f>IFERROR(LOOKUP(H1473,{30,43,48,53,58,63,68,73,78,83,88,93,97},{42,47,52,57,62,67,72,77,82,87,92,99,100}),999)</f>
        <v>82</v>
      </c>
      <c r="AA1473" s="9">
        <f t="shared" si="171"/>
        <v>5.5555555555555554</v>
      </c>
      <c r="AB1473" s="9">
        <f>IFERROR(IF(I1473="AI",AA1473-VLOOKUP(Q1473,'PBT Tag Rates'!$A$6:$L$53,11,FALSE),AA1473-VLOOKUP(Q1473,'PBT Tag Rates'!$A$6:$L$53,12,FALSE)),0)</f>
        <v>5.5745080723682721</v>
      </c>
      <c r="AC1473" s="9">
        <f t="shared" si="172"/>
        <v>16.753414340817248</v>
      </c>
      <c r="AD1473" s="12" t="s">
        <v>1969</v>
      </c>
      <c r="AE1473" s="8"/>
    </row>
    <row r="1474" spans="1:31" x14ac:dyDescent="0.25">
      <c r="A1474" t="s">
        <v>2078</v>
      </c>
      <c r="B1474" t="s">
        <v>4459</v>
      </c>
      <c r="C1474" t="s">
        <v>250</v>
      </c>
      <c r="D1474" s="1">
        <v>45547</v>
      </c>
      <c r="E1474">
        <f t="shared" si="167"/>
        <v>18</v>
      </c>
      <c r="F1474" t="s">
        <v>14</v>
      </c>
      <c r="G1474">
        <v>790</v>
      </c>
      <c r="H1474">
        <f t="shared" si="173"/>
        <v>79</v>
      </c>
      <c r="I1474" t="s">
        <v>9</v>
      </c>
      <c r="J1474">
        <v>1</v>
      </c>
      <c r="K1474" t="s">
        <v>8</v>
      </c>
      <c r="L1474" t="s">
        <v>8</v>
      </c>
      <c r="M1474" t="s">
        <v>14</v>
      </c>
      <c r="N1474" t="str">
        <f t="shared" si="168"/>
        <v>F</v>
      </c>
      <c r="O1474" t="s">
        <v>8257</v>
      </c>
      <c r="P1474" t="s">
        <v>8258</v>
      </c>
      <c r="Q1474" t="s">
        <v>940</v>
      </c>
      <c r="R1474">
        <v>3</v>
      </c>
      <c r="S1474">
        <f t="shared" si="169"/>
        <v>2021</v>
      </c>
      <c r="T1474" t="s">
        <v>12</v>
      </c>
      <c r="U1474">
        <v>0.999999999999999</v>
      </c>
      <c r="V1474" t="s">
        <v>893</v>
      </c>
      <c r="W1474">
        <f>VLOOKUP(Q1474,'PBT Tag Rates'!$A$6:$D$67,4,FALSE)</f>
        <v>0.98140000000000005</v>
      </c>
      <c r="X1474">
        <v>1</v>
      </c>
      <c r="Y1474" s="8">
        <f t="shared" si="170"/>
        <v>1</v>
      </c>
      <c r="Z1474" s="10">
        <f>IFERROR(LOOKUP(H1474,{30,43,48,53,58,63,68,73,78,83,88,93,97},{42,47,52,57,62,67,72,77,82,87,92,99,100}),999)</f>
        <v>82</v>
      </c>
      <c r="AA1474" s="9">
        <f t="shared" si="171"/>
        <v>5.5555555555555554</v>
      </c>
      <c r="AB1474" s="9">
        <f>IFERROR(IF(I1474="AI",AA1474-VLOOKUP(Q1474,'PBT Tag Rates'!$A$6:$L$53,11,FALSE),AA1474-VLOOKUP(Q1474,'PBT Tag Rates'!$A$6:$L$53,12,FALSE)),0)</f>
        <v>5.5745080723682721</v>
      </c>
      <c r="AC1474" s="9">
        <f t="shared" si="172"/>
        <v>16.753414340817248</v>
      </c>
      <c r="AD1474" s="12" t="s">
        <v>1969</v>
      </c>
      <c r="AE1474" s="8"/>
    </row>
    <row r="1475" spans="1:31" x14ac:dyDescent="0.25">
      <c r="A1475" t="s">
        <v>2078</v>
      </c>
      <c r="B1475" t="s">
        <v>4460</v>
      </c>
      <c r="C1475" t="s">
        <v>251</v>
      </c>
      <c r="D1475" s="1">
        <v>45547</v>
      </c>
      <c r="E1475">
        <f t="shared" si="167"/>
        <v>18</v>
      </c>
      <c r="F1475" t="s">
        <v>14</v>
      </c>
      <c r="G1475">
        <v>640</v>
      </c>
      <c r="H1475">
        <f t="shared" si="173"/>
        <v>64</v>
      </c>
      <c r="I1475" t="s">
        <v>9</v>
      </c>
      <c r="J1475">
        <v>1</v>
      </c>
      <c r="K1475" t="s">
        <v>8</v>
      </c>
      <c r="L1475" t="s">
        <v>8</v>
      </c>
      <c r="M1475" t="s">
        <v>14</v>
      </c>
      <c r="N1475" t="str">
        <f t="shared" si="168"/>
        <v>F</v>
      </c>
      <c r="O1475" t="s">
        <v>8259</v>
      </c>
      <c r="P1475" t="s">
        <v>8260</v>
      </c>
      <c r="Q1475" t="s">
        <v>940</v>
      </c>
      <c r="R1475">
        <v>3</v>
      </c>
      <c r="S1475">
        <f t="shared" si="169"/>
        <v>2021</v>
      </c>
      <c r="T1475" t="s">
        <v>12</v>
      </c>
      <c r="U1475">
        <v>1</v>
      </c>
      <c r="V1475" t="s">
        <v>892</v>
      </c>
      <c r="W1475">
        <f>VLOOKUP(Q1475,'PBT Tag Rates'!$A$6:$D$67,4,FALSE)</f>
        <v>0.98140000000000005</v>
      </c>
      <c r="X1475">
        <v>1</v>
      </c>
      <c r="Y1475" s="8">
        <f t="shared" si="170"/>
        <v>1</v>
      </c>
      <c r="Z1475" s="10">
        <f>IFERROR(LOOKUP(H1475,{30,43,48,53,58,63,68,73,78,83,88,93,97},{42,47,52,57,62,67,72,77,82,87,92,99,100}),999)</f>
        <v>67</v>
      </c>
      <c r="AA1475" s="9">
        <f t="shared" si="171"/>
        <v>5.5555555555555554</v>
      </c>
      <c r="AB1475" s="9">
        <f>IFERROR(IF(I1475="AI",AA1475-VLOOKUP(Q1475,'PBT Tag Rates'!$A$6:$L$53,11,FALSE),AA1475-VLOOKUP(Q1475,'PBT Tag Rates'!$A$6:$L$53,12,FALSE)),0)</f>
        <v>5.5745080723682721</v>
      </c>
      <c r="AC1475" s="9">
        <f t="shared" si="172"/>
        <v>16.753414340817248</v>
      </c>
      <c r="AD1475" s="12" t="s">
        <v>1969</v>
      </c>
      <c r="AE1475" s="8"/>
    </row>
    <row r="1476" spans="1:31" x14ac:dyDescent="0.25">
      <c r="A1476" t="s">
        <v>2078</v>
      </c>
      <c r="B1476" t="s">
        <v>4461</v>
      </c>
      <c r="C1476" t="s">
        <v>252</v>
      </c>
      <c r="D1476" s="1">
        <v>45548</v>
      </c>
      <c r="E1476">
        <f t="shared" si="167"/>
        <v>18</v>
      </c>
      <c r="F1476" t="s">
        <v>6</v>
      </c>
      <c r="G1476">
        <v>840</v>
      </c>
      <c r="H1476">
        <f t="shared" si="173"/>
        <v>84</v>
      </c>
      <c r="I1476" t="s">
        <v>7</v>
      </c>
      <c r="J1476" t="s">
        <v>8</v>
      </c>
      <c r="K1476" t="s">
        <v>7110</v>
      </c>
      <c r="L1476" t="s">
        <v>8</v>
      </c>
      <c r="M1476" t="s">
        <v>6</v>
      </c>
      <c r="N1476" t="str">
        <f t="shared" si="168"/>
        <v>M</v>
      </c>
      <c r="O1476" t="s">
        <v>8261</v>
      </c>
      <c r="P1476" t="s">
        <v>8262</v>
      </c>
      <c r="Q1476" t="s">
        <v>476</v>
      </c>
      <c r="R1476">
        <v>4</v>
      </c>
      <c r="S1476">
        <f t="shared" si="169"/>
        <v>2020</v>
      </c>
      <c r="T1476" t="s">
        <v>12</v>
      </c>
      <c r="U1476">
        <v>0.99999999999999101</v>
      </c>
      <c r="V1476" t="s">
        <v>743</v>
      </c>
      <c r="W1476">
        <f>VLOOKUP(Q1476,'PBT Tag Rates'!$A$6:$D$67,4,FALSE)</f>
        <v>0.98845608500000004</v>
      </c>
      <c r="X1476">
        <v>1</v>
      </c>
      <c r="Y1476" s="8">
        <f t="shared" si="170"/>
        <v>1</v>
      </c>
      <c r="Z1476" s="10">
        <f>IFERROR(LOOKUP(H1476,{30,43,48,53,58,63,68,73,78,83,88,93,97},{42,47,52,57,62,67,72,77,82,87,92,99,100}),999)</f>
        <v>87</v>
      </c>
      <c r="AA1476" s="9">
        <f t="shared" si="171"/>
        <v>5.5555555555555554</v>
      </c>
      <c r="AB1476" s="9">
        <f>IFERROR(IF(I1476="AI",AA1476-VLOOKUP(Q1476,'PBT Tag Rates'!$A$6:$L$53,11,FALSE),AA1476-VLOOKUP(Q1476,'PBT Tag Rates'!$A$6:$L$53,12,FALSE)),0)</f>
        <v>5.5672342888601314</v>
      </c>
      <c r="AC1476" s="9">
        <f t="shared" si="172"/>
        <v>16.731553988772674</v>
      </c>
      <c r="AD1476" s="12" t="s">
        <v>1969</v>
      </c>
      <c r="AE1476" s="8"/>
    </row>
    <row r="1477" spans="1:31" x14ac:dyDescent="0.25">
      <c r="A1477" t="s">
        <v>2078</v>
      </c>
      <c r="B1477" t="s">
        <v>4462</v>
      </c>
      <c r="C1477" t="s">
        <v>253</v>
      </c>
      <c r="D1477" s="1">
        <v>45548</v>
      </c>
      <c r="E1477">
        <f t="shared" si="167"/>
        <v>18</v>
      </c>
      <c r="F1477" t="s">
        <v>14</v>
      </c>
      <c r="G1477">
        <v>700</v>
      </c>
      <c r="H1477">
        <f t="shared" si="173"/>
        <v>70</v>
      </c>
      <c r="I1477" t="s">
        <v>9</v>
      </c>
      <c r="J1477">
        <v>1</v>
      </c>
      <c r="K1477" t="s">
        <v>8</v>
      </c>
      <c r="L1477" t="s">
        <v>8</v>
      </c>
      <c r="M1477" t="s">
        <v>14</v>
      </c>
      <c r="N1477" t="str">
        <f t="shared" si="168"/>
        <v>F</v>
      </c>
      <c r="O1477" t="s">
        <v>8263</v>
      </c>
      <c r="P1477" t="s">
        <v>8264</v>
      </c>
      <c r="Q1477" t="s">
        <v>295</v>
      </c>
      <c r="R1477">
        <v>4</v>
      </c>
      <c r="S1477">
        <f t="shared" si="169"/>
        <v>2020</v>
      </c>
      <c r="T1477" t="s">
        <v>12</v>
      </c>
      <c r="U1477">
        <v>0.999999999999998</v>
      </c>
      <c r="V1477" t="s">
        <v>949</v>
      </c>
      <c r="W1477">
        <f>VLOOKUP(Q1477,'PBT Tag Rates'!$A$6:$D$67,4,FALSE)</f>
        <v>0.98961045999999997</v>
      </c>
      <c r="X1477">
        <v>1</v>
      </c>
      <c r="Y1477" s="8">
        <f t="shared" si="170"/>
        <v>1.0069930069930071</v>
      </c>
      <c r="Z1477" s="10">
        <f>IFERROR(LOOKUP(H1477,{30,43,48,53,58,63,68,73,78,83,88,93,97},{42,47,52,57,62,67,72,77,82,87,92,99,100}),999)</f>
        <v>72</v>
      </c>
      <c r="AA1477" s="9">
        <f t="shared" si="171"/>
        <v>5.594405594405595</v>
      </c>
      <c r="AB1477" s="9">
        <f>IFERROR(IF(I1477="AI",AA1477-VLOOKUP(Q1477,'PBT Tag Rates'!$A$6:$L$53,11,FALSE),AA1477-VLOOKUP(Q1477,'PBT Tag Rates'!$A$6:$L$53,12,FALSE)),0)</f>
        <v>5.6049042101942765</v>
      </c>
      <c r="AC1477" s="9">
        <f t="shared" si="172"/>
        <v>16.844765736267519</v>
      </c>
      <c r="AD1477" s="12" t="s">
        <v>676</v>
      </c>
      <c r="AE1477" s="8"/>
    </row>
    <row r="1478" spans="1:31" x14ac:dyDescent="0.25">
      <c r="A1478" t="s">
        <v>2078</v>
      </c>
      <c r="B1478" t="s">
        <v>4463</v>
      </c>
      <c r="C1478" t="s">
        <v>254</v>
      </c>
      <c r="D1478" s="1">
        <v>45548</v>
      </c>
      <c r="E1478">
        <f t="shared" si="167"/>
        <v>18</v>
      </c>
      <c r="F1478" t="s">
        <v>6</v>
      </c>
      <c r="G1478">
        <v>700</v>
      </c>
      <c r="H1478">
        <f t="shared" si="173"/>
        <v>70</v>
      </c>
      <c r="I1478" t="s">
        <v>7</v>
      </c>
      <c r="J1478" t="s">
        <v>8</v>
      </c>
      <c r="K1478" t="s">
        <v>7111</v>
      </c>
      <c r="L1478" t="s">
        <v>8</v>
      </c>
      <c r="M1478" t="s">
        <v>269</v>
      </c>
      <c r="N1478" t="str">
        <f t="shared" si="168"/>
        <v>M</v>
      </c>
      <c r="O1478" t="s">
        <v>8</v>
      </c>
      <c r="P1478" t="s">
        <v>8</v>
      </c>
      <c r="Q1478" t="s">
        <v>11</v>
      </c>
      <c r="R1478" t="s">
        <v>8</v>
      </c>
      <c r="S1478" t="str">
        <f t="shared" si="169"/>
        <v>U</v>
      </c>
      <c r="T1478" t="s">
        <v>12</v>
      </c>
      <c r="U1478">
        <v>1</v>
      </c>
      <c r="V1478" t="s">
        <v>8</v>
      </c>
      <c r="W1478">
        <f>VLOOKUP(Q1478,'PBT Tag Rates'!$A$6:$D$67,4,FALSE)</f>
        <v>1</v>
      </c>
      <c r="X1478">
        <v>1</v>
      </c>
      <c r="Y1478" s="8">
        <f t="shared" si="170"/>
        <v>1.0057142857142858</v>
      </c>
      <c r="Z1478" s="10">
        <f>IFERROR(LOOKUP(H1478,{30,43,48,53,58,63,68,73,78,83,88,93,97},{42,47,52,57,62,67,72,77,82,87,92,99,100}),999)</f>
        <v>72</v>
      </c>
      <c r="AA1478" s="9">
        <f t="shared" si="171"/>
        <v>5.5873015873015879</v>
      </c>
      <c r="AB1478" s="9">
        <f>IFERROR(IF(I1478="AI",AA1478-VLOOKUP(Q1478,'PBT Tag Rates'!$A$6:$L$53,11,FALSE),AA1478-VLOOKUP(Q1478,'PBT Tag Rates'!$A$6:$L$53,12,FALSE)),0)</f>
        <v>5.545998460799213</v>
      </c>
      <c r="AC1478" s="9">
        <f t="shared" si="172"/>
        <v>16.6677326395601</v>
      </c>
      <c r="AD1478" s="12" t="s">
        <v>1970</v>
      </c>
      <c r="AE1478" s="8"/>
    </row>
    <row r="1479" spans="1:31" x14ac:dyDescent="0.25">
      <c r="A1479" t="s">
        <v>2078</v>
      </c>
      <c r="B1479" t="s">
        <v>4464</v>
      </c>
      <c r="C1479" t="s">
        <v>255</v>
      </c>
      <c r="D1479" s="1">
        <v>45548</v>
      </c>
      <c r="E1479">
        <f t="shared" si="167"/>
        <v>18</v>
      </c>
      <c r="F1479" t="s">
        <v>14</v>
      </c>
      <c r="G1479">
        <v>770</v>
      </c>
      <c r="H1479">
        <f t="shared" si="173"/>
        <v>77</v>
      </c>
      <c r="I1479" t="s">
        <v>7</v>
      </c>
      <c r="J1479" t="s">
        <v>8</v>
      </c>
      <c r="K1479" t="s">
        <v>8</v>
      </c>
      <c r="L1479" t="s">
        <v>8</v>
      </c>
      <c r="M1479" t="s">
        <v>14</v>
      </c>
      <c r="N1479" t="str">
        <f t="shared" si="168"/>
        <v>F</v>
      </c>
      <c r="O1479" t="s">
        <v>303</v>
      </c>
      <c r="P1479" t="s">
        <v>304</v>
      </c>
      <c r="Q1479" t="s">
        <v>171</v>
      </c>
      <c r="R1479">
        <v>5</v>
      </c>
      <c r="S1479">
        <f t="shared" si="169"/>
        <v>2019</v>
      </c>
      <c r="T1479" t="s">
        <v>12</v>
      </c>
      <c r="U1479">
        <v>1</v>
      </c>
      <c r="V1479" t="s">
        <v>886</v>
      </c>
      <c r="W1479">
        <f>VLOOKUP(Q1479,'PBT Tag Rates'!$A$6:$D$67,4,FALSE)</f>
        <v>0.95971980899999998</v>
      </c>
      <c r="X1479">
        <v>1</v>
      </c>
      <c r="Y1479" s="8">
        <f t="shared" si="170"/>
        <v>1</v>
      </c>
      <c r="Z1479" s="10">
        <f>IFERROR(LOOKUP(H1479,{30,43,48,53,58,63,68,73,78,83,88,93,97},{42,47,52,57,62,67,72,77,82,87,92,99,100}),999)</f>
        <v>77</v>
      </c>
      <c r="AA1479" s="9">
        <f t="shared" si="171"/>
        <v>5.5555555555555554</v>
      </c>
      <c r="AB1479" s="9">
        <f>IFERROR(IF(I1479="AI",AA1479-VLOOKUP(Q1479,'PBT Tag Rates'!$A$6:$L$53,11,FALSE),AA1479-VLOOKUP(Q1479,'PBT Tag Rates'!$A$6:$L$53,12,FALSE)),0)</f>
        <v>5.5975263376757773</v>
      </c>
      <c r="AC1479" s="9">
        <f t="shared" si="172"/>
        <v>16.822592559073851</v>
      </c>
      <c r="AD1479" s="12" t="s">
        <v>1969</v>
      </c>
      <c r="AE1479" s="8"/>
    </row>
    <row r="1480" spans="1:31" x14ac:dyDescent="0.25">
      <c r="A1480" t="s">
        <v>2078</v>
      </c>
      <c r="B1480" t="s">
        <v>4465</v>
      </c>
      <c r="C1480" t="s">
        <v>4466</v>
      </c>
      <c r="D1480" s="1">
        <v>45548</v>
      </c>
      <c r="E1480">
        <f t="shared" ref="E1480:E1543" si="174">IF(AND(D1480&gt;=$F$2,D1480&lt;$F$3),70,IF(AND(D1480&gt;=$F$3,D1480&lt;$F$4),40,IF(AND(D1480&gt;=$F$4,D1480&lt;$F$5),18,9)))</f>
        <v>18</v>
      </c>
      <c r="F1480" t="s">
        <v>6</v>
      </c>
      <c r="G1480">
        <v>590</v>
      </c>
      <c r="H1480">
        <f t="shared" si="173"/>
        <v>59</v>
      </c>
      <c r="I1480" t="s">
        <v>9</v>
      </c>
      <c r="J1480">
        <v>1</v>
      </c>
      <c r="K1480" t="s">
        <v>8</v>
      </c>
      <c r="L1480" t="s">
        <v>8</v>
      </c>
      <c r="M1480" t="s">
        <v>6</v>
      </c>
      <c r="N1480" t="str">
        <f t="shared" ref="N1480:N1543" si="175">IF(M1480="U",F1480,M1480)</f>
        <v>M</v>
      </c>
      <c r="O1480" t="s">
        <v>8265</v>
      </c>
      <c r="P1480" t="s">
        <v>8266</v>
      </c>
      <c r="Q1480" t="s">
        <v>940</v>
      </c>
      <c r="R1480">
        <v>3</v>
      </c>
      <c r="S1480">
        <f t="shared" ref="S1480:S1543" si="176">IFERROR($S$4-R1480,"U")</f>
        <v>2021</v>
      </c>
      <c r="T1480" t="s">
        <v>12</v>
      </c>
      <c r="U1480">
        <v>0.999999999999999</v>
      </c>
      <c r="V1480" t="s">
        <v>949</v>
      </c>
      <c r="W1480">
        <f>VLOOKUP(Q1480,'PBT Tag Rates'!$A$6:$D$67,4,FALSE)</f>
        <v>0.98140000000000005</v>
      </c>
      <c r="X1480">
        <v>1</v>
      </c>
      <c r="Y1480" s="8">
        <f t="shared" ref="Y1480:Y1543" si="177">IF(V1480="ng",0,X1480+(SUMIFS($AK$24:$AK$127,$AG$24:$AG$127,$N1480,$AH$24:$AH$127,$Z1480,$AF$24:$AF$127,$E1480)))</f>
        <v>1.0138888888888888</v>
      </c>
      <c r="Z1480" s="10">
        <f>IFERROR(LOOKUP(H1480,{30,43,48,53,58,63,68,73,78,83,88,93,97},{42,47,52,57,62,67,72,77,82,87,92,99,100}),999)</f>
        <v>62</v>
      </c>
      <c r="AA1480" s="9">
        <f t="shared" ref="AA1480:AA1543" si="178">Y1480/(VLOOKUP(E1480,$C$2:$I$5,2,FALSE))</f>
        <v>5.632716049382716</v>
      </c>
      <c r="AB1480" s="9">
        <f>IFERROR(IF(I1480="AI",AA1480-VLOOKUP(Q1480,'PBT Tag Rates'!$A$6:$L$53,11,FALSE),AA1480-VLOOKUP(Q1480,'PBT Tag Rates'!$A$6:$L$53,12,FALSE)),0)</f>
        <v>5.6516685661954327</v>
      </c>
      <c r="AC1480" s="9">
        <f t="shared" ref="AC1480:AC1543" si="179">AB1480/(VLOOKUP(E1480,$C$2:$I$5,7,FALSE))</f>
        <v>16.98530955148815</v>
      </c>
      <c r="AD1480" s="12" t="s">
        <v>676</v>
      </c>
      <c r="AE1480" s="8"/>
    </row>
    <row r="1481" spans="1:31" x14ac:dyDescent="0.25">
      <c r="A1481" t="s">
        <v>2078</v>
      </c>
      <c r="B1481" t="s">
        <v>4467</v>
      </c>
      <c r="C1481" t="s">
        <v>4468</v>
      </c>
      <c r="D1481" s="1">
        <v>45548</v>
      </c>
      <c r="E1481">
        <f t="shared" si="174"/>
        <v>18</v>
      </c>
      <c r="F1481" t="s">
        <v>6</v>
      </c>
      <c r="G1481">
        <v>850</v>
      </c>
      <c r="H1481">
        <f t="shared" si="173"/>
        <v>85</v>
      </c>
      <c r="I1481" t="s">
        <v>9</v>
      </c>
      <c r="J1481">
        <v>1</v>
      </c>
      <c r="K1481" t="s">
        <v>7112</v>
      </c>
      <c r="L1481" t="s">
        <v>8</v>
      </c>
      <c r="M1481" t="s">
        <v>6</v>
      </c>
      <c r="N1481" t="str">
        <f t="shared" si="175"/>
        <v>M</v>
      </c>
      <c r="O1481" t="s">
        <v>8267</v>
      </c>
      <c r="P1481" t="s">
        <v>8268</v>
      </c>
      <c r="Q1481" t="s">
        <v>171</v>
      </c>
      <c r="R1481">
        <v>5</v>
      </c>
      <c r="S1481">
        <f t="shared" si="176"/>
        <v>2019</v>
      </c>
      <c r="T1481" t="s">
        <v>12</v>
      </c>
      <c r="U1481">
        <v>1</v>
      </c>
      <c r="V1481" t="s">
        <v>888</v>
      </c>
      <c r="W1481">
        <f>VLOOKUP(Q1481,'PBT Tag Rates'!$A$6:$D$67,4,FALSE)</f>
        <v>0.95971980899999998</v>
      </c>
      <c r="X1481">
        <v>1</v>
      </c>
      <c r="Y1481" s="8">
        <f t="shared" si="177"/>
        <v>1</v>
      </c>
      <c r="Z1481" s="10">
        <f>IFERROR(LOOKUP(H1481,{30,43,48,53,58,63,68,73,78,83,88,93,97},{42,47,52,57,62,67,72,77,82,87,92,99,100}),999)</f>
        <v>87</v>
      </c>
      <c r="AA1481" s="9">
        <f t="shared" si="178"/>
        <v>5.5555555555555554</v>
      </c>
      <c r="AB1481" s="9">
        <f>IFERROR(IF(I1481="AI",AA1481-VLOOKUP(Q1481,'PBT Tag Rates'!$A$6:$L$53,11,FALSE),AA1481-VLOOKUP(Q1481,'PBT Tag Rates'!$A$6:$L$53,12,FALSE)),0)</f>
        <v>5.5975263376757773</v>
      </c>
      <c r="AC1481" s="9">
        <f t="shared" si="179"/>
        <v>16.822592559073851</v>
      </c>
      <c r="AD1481" s="12" t="s">
        <v>1969</v>
      </c>
      <c r="AE1481" s="8"/>
    </row>
    <row r="1482" spans="1:31" x14ac:dyDescent="0.25">
      <c r="A1482" t="s">
        <v>2078</v>
      </c>
      <c r="B1482" t="s">
        <v>4469</v>
      </c>
      <c r="C1482" t="s">
        <v>4470</v>
      </c>
      <c r="D1482" s="1">
        <v>45548</v>
      </c>
      <c r="E1482">
        <f t="shared" si="174"/>
        <v>18</v>
      </c>
      <c r="F1482" t="s">
        <v>6</v>
      </c>
      <c r="G1482">
        <v>530</v>
      </c>
      <c r="H1482">
        <f t="shared" si="173"/>
        <v>53</v>
      </c>
      <c r="I1482" t="s">
        <v>7</v>
      </c>
      <c r="J1482" t="s">
        <v>8</v>
      </c>
      <c r="K1482" t="s">
        <v>8</v>
      </c>
      <c r="L1482" t="s">
        <v>8</v>
      </c>
      <c r="M1482" t="s">
        <v>6</v>
      </c>
      <c r="N1482" t="str">
        <f t="shared" si="175"/>
        <v>M</v>
      </c>
      <c r="O1482" t="s">
        <v>8</v>
      </c>
      <c r="P1482" t="s">
        <v>8</v>
      </c>
      <c r="Q1482" t="s">
        <v>11</v>
      </c>
      <c r="R1482" t="s">
        <v>8</v>
      </c>
      <c r="S1482" t="str">
        <f t="shared" si="176"/>
        <v>U</v>
      </c>
      <c r="T1482" t="s">
        <v>12</v>
      </c>
      <c r="U1482">
        <v>0.999999999999998</v>
      </c>
      <c r="V1482" t="s">
        <v>8</v>
      </c>
      <c r="W1482">
        <f>VLOOKUP(Q1482,'PBT Tag Rates'!$A$6:$D$67,4,FALSE)</f>
        <v>1</v>
      </c>
      <c r="X1482">
        <v>1</v>
      </c>
      <c r="Y1482" s="8">
        <f t="shared" si="177"/>
        <v>1.03125</v>
      </c>
      <c r="Z1482" s="10">
        <f>IFERROR(LOOKUP(H1482,{30,43,48,53,58,63,68,73,78,83,88,93,97},{42,47,52,57,62,67,72,77,82,87,92,99,100}),999)</f>
        <v>57</v>
      </c>
      <c r="AA1482" s="9">
        <f t="shared" si="178"/>
        <v>5.729166666666667</v>
      </c>
      <c r="AB1482" s="9">
        <f>IFERROR(IF(I1482="AI",AA1482-VLOOKUP(Q1482,'PBT Tag Rates'!$A$6:$L$53,11,FALSE),AA1482-VLOOKUP(Q1482,'PBT Tag Rates'!$A$6:$L$53,12,FALSE)),0)</f>
        <v>5.6878635401642921</v>
      </c>
      <c r="AC1482" s="9">
        <f t="shared" si="179"/>
        <v>17.094088548322176</v>
      </c>
      <c r="AD1482" s="12" t="s">
        <v>1969</v>
      </c>
      <c r="AE1482" s="8"/>
    </row>
    <row r="1483" spans="1:31" x14ac:dyDescent="0.25">
      <c r="A1483" t="s">
        <v>2078</v>
      </c>
      <c r="B1483" t="s">
        <v>4471</v>
      </c>
      <c r="C1483" t="s">
        <v>256</v>
      </c>
      <c r="D1483" s="1">
        <v>45548</v>
      </c>
      <c r="E1483">
        <f t="shared" si="174"/>
        <v>18</v>
      </c>
      <c r="F1483" t="s">
        <v>6</v>
      </c>
      <c r="G1483">
        <v>490</v>
      </c>
      <c r="H1483">
        <f t="shared" si="173"/>
        <v>49</v>
      </c>
      <c r="I1483" t="s">
        <v>7</v>
      </c>
      <c r="J1483" t="s">
        <v>8</v>
      </c>
      <c r="K1483" t="s">
        <v>8</v>
      </c>
      <c r="L1483" t="s">
        <v>8</v>
      </c>
      <c r="M1483" t="s">
        <v>6</v>
      </c>
      <c r="N1483" t="str">
        <f t="shared" si="175"/>
        <v>M</v>
      </c>
      <c r="O1483" t="s">
        <v>7944</v>
      </c>
      <c r="P1483" t="s">
        <v>8269</v>
      </c>
      <c r="Q1483" t="s">
        <v>7200</v>
      </c>
      <c r="R1483">
        <v>2</v>
      </c>
      <c r="S1483">
        <f t="shared" si="176"/>
        <v>2022</v>
      </c>
      <c r="T1483" t="s">
        <v>12</v>
      </c>
      <c r="U1483">
        <v>1</v>
      </c>
      <c r="V1483" t="s">
        <v>886</v>
      </c>
      <c r="W1483">
        <f>VLOOKUP(Q1483,'PBT Tag Rates'!$A$6:$D$67,4,FALSE)</f>
        <v>0.98</v>
      </c>
      <c r="X1483">
        <v>1</v>
      </c>
      <c r="Y1483" s="8">
        <f t="shared" si="177"/>
        <v>1</v>
      </c>
      <c r="Z1483" s="10">
        <f>IFERROR(LOOKUP(H1483,{30,43,48,53,58,63,68,73,78,83,88,93,97},{42,47,52,57,62,67,72,77,82,87,92,99,100}),999)</f>
        <v>52</v>
      </c>
      <c r="AA1483" s="9">
        <f t="shared" si="178"/>
        <v>5.5555555555555554</v>
      </c>
      <c r="AB1483" s="9">
        <f>IFERROR(IF(I1483="AI",AA1483-VLOOKUP(Q1483,'PBT Tag Rates'!$A$6:$L$53,11,FALSE),AA1483-VLOOKUP(Q1483,'PBT Tag Rates'!$A$6:$L$53,12,FALSE)),0)</f>
        <v>5.5759637188208613</v>
      </c>
      <c r="AC1483" s="9">
        <f t="shared" si="179"/>
        <v>16.757789085249826</v>
      </c>
      <c r="AD1483" s="12" t="s">
        <v>1969</v>
      </c>
      <c r="AE1483" s="8"/>
    </row>
    <row r="1484" spans="1:31" x14ac:dyDescent="0.25">
      <c r="A1484" t="s">
        <v>2078</v>
      </c>
      <c r="B1484" t="s">
        <v>4472</v>
      </c>
      <c r="C1484" t="s">
        <v>4473</v>
      </c>
      <c r="D1484" s="1">
        <v>45548</v>
      </c>
      <c r="E1484">
        <f t="shared" si="174"/>
        <v>18</v>
      </c>
      <c r="F1484" t="s">
        <v>14</v>
      </c>
      <c r="G1484">
        <v>800</v>
      </c>
      <c r="H1484">
        <f t="shared" si="173"/>
        <v>80</v>
      </c>
      <c r="I1484" t="s">
        <v>7</v>
      </c>
      <c r="J1484" t="s">
        <v>8</v>
      </c>
      <c r="K1484" t="s">
        <v>8</v>
      </c>
      <c r="L1484" t="s">
        <v>8</v>
      </c>
      <c r="M1484" t="s">
        <v>14</v>
      </c>
      <c r="N1484" t="str">
        <f t="shared" si="175"/>
        <v>F</v>
      </c>
      <c r="O1484" t="s">
        <v>1656</v>
      </c>
      <c r="P1484" t="s">
        <v>1657</v>
      </c>
      <c r="Q1484" t="s">
        <v>476</v>
      </c>
      <c r="R1484">
        <v>4</v>
      </c>
      <c r="S1484">
        <f t="shared" si="176"/>
        <v>2020</v>
      </c>
      <c r="T1484" t="s">
        <v>12</v>
      </c>
      <c r="U1484">
        <v>0.999999999999997</v>
      </c>
      <c r="V1484" t="s">
        <v>741</v>
      </c>
      <c r="W1484">
        <f>VLOOKUP(Q1484,'PBT Tag Rates'!$A$6:$D$67,4,FALSE)</f>
        <v>0.98845608500000004</v>
      </c>
      <c r="X1484">
        <v>1</v>
      </c>
      <c r="Y1484" s="8">
        <f t="shared" si="177"/>
        <v>1</v>
      </c>
      <c r="Z1484" s="10">
        <f>IFERROR(LOOKUP(H1484,{30,43,48,53,58,63,68,73,78,83,88,93,97},{42,47,52,57,62,67,72,77,82,87,92,99,100}),999)</f>
        <v>82</v>
      </c>
      <c r="AA1484" s="9">
        <f t="shared" si="178"/>
        <v>5.5555555555555554</v>
      </c>
      <c r="AB1484" s="9">
        <f>IFERROR(IF(I1484="AI",AA1484-VLOOKUP(Q1484,'PBT Tag Rates'!$A$6:$L$53,11,FALSE),AA1484-VLOOKUP(Q1484,'PBT Tag Rates'!$A$6:$L$53,12,FALSE)),0)</f>
        <v>5.5672342888601314</v>
      </c>
      <c r="AC1484" s="9">
        <f t="shared" si="179"/>
        <v>16.731553988772674</v>
      </c>
      <c r="AD1484" s="12" t="s">
        <v>1969</v>
      </c>
      <c r="AE1484" s="8"/>
    </row>
    <row r="1485" spans="1:31" x14ac:dyDescent="0.25">
      <c r="A1485" t="s">
        <v>2078</v>
      </c>
      <c r="B1485" t="s">
        <v>4474</v>
      </c>
      <c r="C1485" t="s">
        <v>4475</v>
      </c>
      <c r="D1485" s="1">
        <v>45548</v>
      </c>
      <c r="E1485">
        <f t="shared" si="174"/>
        <v>18</v>
      </c>
      <c r="F1485" t="s">
        <v>6</v>
      </c>
      <c r="G1485">
        <v>530</v>
      </c>
      <c r="H1485">
        <f t="shared" si="173"/>
        <v>53</v>
      </c>
      <c r="I1485" t="s">
        <v>7</v>
      </c>
      <c r="J1485" t="s">
        <v>8</v>
      </c>
      <c r="K1485" t="s">
        <v>8</v>
      </c>
      <c r="L1485" t="s">
        <v>8</v>
      </c>
      <c r="M1485" t="s">
        <v>6</v>
      </c>
      <c r="N1485" t="str">
        <f t="shared" si="175"/>
        <v>M</v>
      </c>
      <c r="O1485" t="s">
        <v>7822</v>
      </c>
      <c r="P1485" t="s">
        <v>7823</v>
      </c>
      <c r="Q1485" t="s">
        <v>7200</v>
      </c>
      <c r="R1485">
        <v>2</v>
      </c>
      <c r="S1485">
        <f t="shared" si="176"/>
        <v>2022</v>
      </c>
      <c r="T1485" t="s">
        <v>12</v>
      </c>
      <c r="U1485">
        <v>1</v>
      </c>
      <c r="V1485" t="s">
        <v>892</v>
      </c>
      <c r="W1485">
        <f>VLOOKUP(Q1485,'PBT Tag Rates'!$A$6:$D$67,4,FALSE)</f>
        <v>0.98</v>
      </c>
      <c r="X1485">
        <v>1</v>
      </c>
      <c r="Y1485" s="8">
        <f t="shared" si="177"/>
        <v>1.03125</v>
      </c>
      <c r="Z1485" s="10">
        <f>IFERROR(LOOKUP(H1485,{30,43,48,53,58,63,68,73,78,83,88,93,97},{42,47,52,57,62,67,72,77,82,87,92,99,100}),999)</f>
        <v>57</v>
      </c>
      <c r="AA1485" s="9">
        <f t="shared" si="178"/>
        <v>5.729166666666667</v>
      </c>
      <c r="AB1485" s="9">
        <f>IFERROR(IF(I1485="AI",AA1485-VLOOKUP(Q1485,'PBT Tag Rates'!$A$6:$L$53,11,FALSE),AA1485-VLOOKUP(Q1485,'PBT Tag Rates'!$A$6:$L$53,12,FALSE)),0)</f>
        <v>5.7495748299319729</v>
      </c>
      <c r="AC1485" s="9">
        <f t="shared" si="179"/>
        <v>17.279553309259363</v>
      </c>
      <c r="AD1485" s="12" t="s">
        <v>1969</v>
      </c>
      <c r="AE1485" s="8"/>
    </row>
    <row r="1486" spans="1:31" x14ac:dyDescent="0.25">
      <c r="A1486" t="s">
        <v>2078</v>
      </c>
      <c r="B1486" t="s">
        <v>4476</v>
      </c>
      <c r="C1486" t="s">
        <v>4477</v>
      </c>
      <c r="D1486" s="1">
        <v>45548</v>
      </c>
      <c r="E1486">
        <f t="shared" si="174"/>
        <v>18</v>
      </c>
      <c r="F1486" t="s">
        <v>14</v>
      </c>
      <c r="G1486">
        <v>710</v>
      </c>
      <c r="H1486">
        <f t="shared" si="173"/>
        <v>71</v>
      </c>
      <c r="I1486" t="s">
        <v>9</v>
      </c>
      <c r="J1486">
        <v>1</v>
      </c>
      <c r="K1486" t="s">
        <v>8</v>
      </c>
      <c r="L1486" t="s">
        <v>8</v>
      </c>
      <c r="M1486" t="s">
        <v>14</v>
      </c>
      <c r="N1486" t="str">
        <f t="shared" si="175"/>
        <v>F</v>
      </c>
      <c r="O1486" t="s">
        <v>7709</v>
      </c>
      <c r="P1486" t="s">
        <v>7710</v>
      </c>
      <c r="Q1486" t="s">
        <v>295</v>
      </c>
      <c r="R1486">
        <v>4</v>
      </c>
      <c r="S1486">
        <f t="shared" si="176"/>
        <v>2020</v>
      </c>
      <c r="T1486" t="s">
        <v>12</v>
      </c>
      <c r="U1486">
        <v>1</v>
      </c>
      <c r="V1486" t="s">
        <v>740</v>
      </c>
      <c r="W1486">
        <f>VLOOKUP(Q1486,'PBT Tag Rates'!$A$6:$D$67,4,FALSE)</f>
        <v>0.98961045999999997</v>
      </c>
      <c r="X1486">
        <v>1</v>
      </c>
      <c r="Y1486" s="8">
        <f t="shared" si="177"/>
        <v>1.0069930069930071</v>
      </c>
      <c r="Z1486" s="10">
        <f>IFERROR(LOOKUP(H1486,{30,43,48,53,58,63,68,73,78,83,88,93,97},{42,47,52,57,62,67,72,77,82,87,92,99,100}),999)</f>
        <v>72</v>
      </c>
      <c r="AA1486" s="9">
        <f t="shared" si="178"/>
        <v>5.594405594405595</v>
      </c>
      <c r="AB1486" s="9">
        <f>IFERROR(IF(I1486="AI",AA1486-VLOOKUP(Q1486,'PBT Tag Rates'!$A$6:$L$53,11,FALSE),AA1486-VLOOKUP(Q1486,'PBT Tag Rates'!$A$6:$L$53,12,FALSE)),0)</f>
        <v>5.6049042101942765</v>
      </c>
      <c r="AC1486" s="9">
        <f t="shared" si="179"/>
        <v>16.844765736267519</v>
      </c>
      <c r="AD1486" s="12" t="s">
        <v>1969</v>
      </c>
      <c r="AE1486" s="8"/>
    </row>
    <row r="1487" spans="1:31" x14ac:dyDescent="0.25">
      <c r="A1487" t="s">
        <v>2078</v>
      </c>
      <c r="B1487" t="s">
        <v>4478</v>
      </c>
      <c r="C1487" t="s">
        <v>4479</v>
      </c>
      <c r="D1487" s="1">
        <v>45548</v>
      </c>
      <c r="E1487">
        <f t="shared" si="174"/>
        <v>18</v>
      </c>
      <c r="F1487" t="s">
        <v>6</v>
      </c>
      <c r="G1487">
        <v>970</v>
      </c>
      <c r="H1487">
        <f t="shared" si="173"/>
        <v>97</v>
      </c>
      <c r="I1487" t="s">
        <v>9</v>
      </c>
      <c r="J1487">
        <v>1</v>
      </c>
      <c r="K1487" t="s">
        <v>7113</v>
      </c>
      <c r="L1487" t="s">
        <v>8</v>
      </c>
      <c r="M1487" t="s">
        <v>6</v>
      </c>
      <c r="N1487" t="str">
        <f t="shared" si="175"/>
        <v>M</v>
      </c>
      <c r="O1487" t="s">
        <v>7767</v>
      </c>
      <c r="P1487" t="s">
        <v>7768</v>
      </c>
      <c r="Q1487" t="s">
        <v>295</v>
      </c>
      <c r="R1487">
        <v>4</v>
      </c>
      <c r="S1487">
        <f t="shared" si="176"/>
        <v>2020</v>
      </c>
      <c r="T1487" t="s">
        <v>12</v>
      </c>
      <c r="U1487">
        <v>1</v>
      </c>
      <c r="V1487" t="s">
        <v>889</v>
      </c>
      <c r="W1487">
        <f>VLOOKUP(Q1487,'PBT Tag Rates'!$A$6:$D$67,4,FALSE)</f>
        <v>0.98961045999999997</v>
      </c>
      <c r="X1487">
        <v>1</v>
      </c>
      <c r="Y1487" s="8">
        <f t="shared" si="177"/>
        <v>1</v>
      </c>
      <c r="Z1487" s="10">
        <f>IFERROR(LOOKUP(H1487,{30,43,48,53,58,63,68,73,78,83,88,93,97},{42,47,52,57,62,67,72,77,82,87,92,99,100}),999)</f>
        <v>100</v>
      </c>
      <c r="AA1487" s="9">
        <f t="shared" si="178"/>
        <v>5.5555555555555554</v>
      </c>
      <c r="AB1487" s="9">
        <f>IFERROR(IF(I1487="AI",AA1487-VLOOKUP(Q1487,'PBT Tag Rates'!$A$6:$L$53,11,FALSE),AA1487-VLOOKUP(Q1487,'PBT Tag Rates'!$A$6:$L$53,12,FALSE)),0)</f>
        <v>5.5660541713442369</v>
      </c>
      <c r="AC1487" s="9">
        <f t="shared" si="179"/>
        <v>16.728007308517132</v>
      </c>
      <c r="AD1487" s="12" t="s">
        <v>1969</v>
      </c>
      <c r="AE1487" s="8"/>
    </row>
    <row r="1488" spans="1:31" x14ac:dyDescent="0.25">
      <c r="A1488" t="s">
        <v>2078</v>
      </c>
      <c r="B1488" t="s">
        <v>4480</v>
      </c>
      <c r="C1488" t="s">
        <v>4481</v>
      </c>
      <c r="D1488" s="1">
        <v>45548</v>
      </c>
      <c r="E1488">
        <f t="shared" si="174"/>
        <v>18</v>
      </c>
      <c r="F1488" t="s">
        <v>14</v>
      </c>
      <c r="G1488">
        <v>770</v>
      </c>
      <c r="H1488">
        <f t="shared" si="173"/>
        <v>77</v>
      </c>
      <c r="I1488" t="s">
        <v>7</v>
      </c>
      <c r="J1488" t="s">
        <v>8</v>
      </c>
      <c r="K1488" t="s">
        <v>8</v>
      </c>
      <c r="L1488" t="s">
        <v>8</v>
      </c>
      <c r="M1488" t="s">
        <v>14</v>
      </c>
      <c r="N1488" t="str">
        <f t="shared" si="175"/>
        <v>F</v>
      </c>
      <c r="O1488" t="s">
        <v>900</v>
      </c>
      <c r="P1488" t="s">
        <v>901</v>
      </c>
      <c r="Q1488" t="s">
        <v>171</v>
      </c>
      <c r="R1488">
        <v>5</v>
      </c>
      <c r="S1488">
        <f t="shared" si="176"/>
        <v>2019</v>
      </c>
      <c r="T1488" t="s">
        <v>12</v>
      </c>
      <c r="U1488">
        <v>1</v>
      </c>
      <c r="V1488" t="s">
        <v>888</v>
      </c>
      <c r="W1488">
        <f>VLOOKUP(Q1488,'PBT Tag Rates'!$A$6:$D$67,4,FALSE)</f>
        <v>0.95971980899999998</v>
      </c>
      <c r="X1488">
        <v>1</v>
      </c>
      <c r="Y1488" s="8">
        <f t="shared" si="177"/>
        <v>1</v>
      </c>
      <c r="Z1488" s="10">
        <f>IFERROR(LOOKUP(H1488,{30,43,48,53,58,63,68,73,78,83,88,93,97},{42,47,52,57,62,67,72,77,82,87,92,99,100}),999)</f>
        <v>77</v>
      </c>
      <c r="AA1488" s="9">
        <f t="shared" si="178"/>
        <v>5.5555555555555554</v>
      </c>
      <c r="AB1488" s="9">
        <f>IFERROR(IF(I1488="AI",AA1488-VLOOKUP(Q1488,'PBT Tag Rates'!$A$6:$L$53,11,FALSE),AA1488-VLOOKUP(Q1488,'PBT Tag Rates'!$A$6:$L$53,12,FALSE)),0)</f>
        <v>5.5975263376757773</v>
      </c>
      <c r="AC1488" s="9">
        <f t="shared" si="179"/>
        <v>16.822592559073851</v>
      </c>
      <c r="AD1488" s="12" t="s">
        <v>1969</v>
      </c>
      <c r="AE1488" s="8"/>
    </row>
    <row r="1489" spans="1:31" x14ac:dyDescent="0.25">
      <c r="A1489" t="s">
        <v>2078</v>
      </c>
      <c r="B1489" t="s">
        <v>4482</v>
      </c>
      <c r="C1489" t="s">
        <v>4483</v>
      </c>
      <c r="D1489" s="1">
        <v>45548</v>
      </c>
      <c r="E1489">
        <f t="shared" si="174"/>
        <v>18</v>
      </c>
      <c r="F1489" t="s">
        <v>14</v>
      </c>
      <c r="G1489">
        <v>790</v>
      </c>
      <c r="H1489">
        <f t="shared" si="173"/>
        <v>79</v>
      </c>
      <c r="I1489" t="s">
        <v>7</v>
      </c>
      <c r="J1489" t="s">
        <v>8</v>
      </c>
      <c r="K1489" t="s">
        <v>8</v>
      </c>
      <c r="L1489" t="s">
        <v>8</v>
      </c>
      <c r="M1489" t="s">
        <v>14</v>
      </c>
      <c r="N1489" t="str">
        <f t="shared" si="175"/>
        <v>F</v>
      </c>
      <c r="O1489" t="s">
        <v>8</v>
      </c>
      <c r="P1489" t="s">
        <v>8</v>
      </c>
      <c r="Q1489" t="s">
        <v>11</v>
      </c>
      <c r="R1489" t="s">
        <v>8</v>
      </c>
      <c r="S1489" t="str">
        <f t="shared" si="176"/>
        <v>U</v>
      </c>
      <c r="T1489" t="s">
        <v>12</v>
      </c>
      <c r="U1489">
        <v>0.999999999999999</v>
      </c>
      <c r="V1489" t="s">
        <v>8</v>
      </c>
      <c r="W1489">
        <f>VLOOKUP(Q1489,'PBT Tag Rates'!$A$6:$D$67,4,FALSE)</f>
        <v>1</v>
      </c>
      <c r="X1489">
        <v>1</v>
      </c>
      <c r="Y1489" s="8">
        <f t="shared" si="177"/>
        <v>1</v>
      </c>
      <c r="Z1489" s="10">
        <f>IFERROR(LOOKUP(H1489,{30,43,48,53,58,63,68,73,78,83,88,93,97},{42,47,52,57,62,67,72,77,82,87,92,99,100}),999)</f>
        <v>82</v>
      </c>
      <c r="AA1489" s="9">
        <f t="shared" si="178"/>
        <v>5.5555555555555554</v>
      </c>
      <c r="AB1489" s="9">
        <f>IFERROR(IF(I1489="AI",AA1489-VLOOKUP(Q1489,'PBT Tag Rates'!$A$6:$L$53,11,FALSE),AA1489-VLOOKUP(Q1489,'PBT Tag Rates'!$A$6:$L$53,12,FALSE)),0)</f>
        <v>5.5142524290531805</v>
      </c>
      <c r="AC1489" s="9">
        <f t="shared" si="179"/>
        <v>16.572324324312643</v>
      </c>
      <c r="AD1489" s="12" t="s">
        <v>1969</v>
      </c>
      <c r="AE1489" s="8"/>
    </row>
    <row r="1490" spans="1:31" x14ac:dyDescent="0.25">
      <c r="A1490" t="s">
        <v>2078</v>
      </c>
      <c r="B1490" t="s">
        <v>4484</v>
      </c>
      <c r="C1490" t="s">
        <v>4485</v>
      </c>
      <c r="D1490" s="1">
        <v>45548</v>
      </c>
      <c r="E1490">
        <f t="shared" si="174"/>
        <v>18</v>
      </c>
      <c r="F1490" t="s">
        <v>14</v>
      </c>
      <c r="G1490">
        <v>580</v>
      </c>
      <c r="H1490">
        <f t="shared" si="173"/>
        <v>58</v>
      </c>
      <c r="I1490" t="s">
        <v>9</v>
      </c>
      <c r="J1490">
        <v>1</v>
      </c>
      <c r="K1490" t="s">
        <v>8</v>
      </c>
      <c r="L1490" t="s">
        <v>8</v>
      </c>
      <c r="M1490" t="s">
        <v>14</v>
      </c>
      <c r="N1490" t="str">
        <f t="shared" si="175"/>
        <v>F</v>
      </c>
      <c r="O1490" t="s">
        <v>7758</v>
      </c>
      <c r="P1490" t="s">
        <v>7759</v>
      </c>
      <c r="Q1490" t="s">
        <v>940</v>
      </c>
      <c r="R1490">
        <v>3</v>
      </c>
      <c r="S1490">
        <f t="shared" si="176"/>
        <v>2021</v>
      </c>
      <c r="T1490" t="s">
        <v>12</v>
      </c>
      <c r="U1490">
        <v>0.999999999999999</v>
      </c>
      <c r="V1490" t="s">
        <v>941</v>
      </c>
      <c r="W1490">
        <f>VLOOKUP(Q1490,'PBT Tag Rates'!$A$6:$D$67,4,FALSE)</f>
        <v>0.98140000000000005</v>
      </c>
      <c r="X1490">
        <v>1</v>
      </c>
      <c r="Y1490" s="8">
        <f t="shared" si="177"/>
        <v>1.0172413793103448</v>
      </c>
      <c r="Z1490" s="10">
        <f>IFERROR(LOOKUP(H1490,{30,43,48,53,58,63,68,73,78,83,88,93,97},{42,47,52,57,62,67,72,77,82,87,92,99,100}),999)</f>
        <v>62</v>
      </c>
      <c r="AA1490" s="9">
        <f t="shared" si="178"/>
        <v>5.6513409961685825</v>
      </c>
      <c r="AB1490" s="9">
        <f>IFERROR(IF(I1490="AI",AA1490-VLOOKUP(Q1490,'PBT Tag Rates'!$A$6:$L$53,11,FALSE),AA1490-VLOOKUP(Q1490,'PBT Tag Rates'!$A$6:$L$53,12,FALSE)),0)</f>
        <v>5.6702935129812992</v>
      </c>
      <c r="AC1490" s="9">
        <f t="shared" si="179"/>
        <v>17.041284257512164</v>
      </c>
      <c r="AD1490" s="12" t="s">
        <v>1969</v>
      </c>
      <c r="AE1490" s="8"/>
    </row>
    <row r="1491" spans="1:31" x14ac:dyDescent="0.25">
      <c r="A1491" t="s">
        <v>2078</v>
      </c>
      <c r="B1491" t="s">
        <v>4486</v>
      </c>
      <c r="C1491" t="s">
        <v>4487</v>
      </c>
      <c r="D1491" s="1">
        <v>45548</v>
      </c>
      <c r="E1491">
        <f t="shared" si="174"/>
        <v>18</v>
      </c>
      <c r="F1491" t="s">
        <v>6</v>
      </c>
      <c r="G1491">
        <v>690</v>
      </c>
      <c r="H1491">
        <f t="shared" si="173"/>
        <v>69</v>
      </c>
      <c r="I1491" t="s">
        <v>7</v>
      </c>
      <c r="J1491" t="s">
        <v>8</v>
      </c>
      <c r="K1491" t="s">
        <v>8</v>
      </c>
      <c r="L1491" t="s">
        <v>8</v>
      </c>
      <c r="M1491" t="s">
        <v>6</v>
      </c>
      <c r="N1491" t="str">
        <f t="shared" si="175"/>
        <v>M</v>
      </c>
      <c r="O1491" t="s">
        <v>8</v>
      </c>
      <c r="P1491" t="s">
        <v>8</v>
      </c>
      <c r="Q1491" t="s">
        <v>11</v>
      </c>
      <c r="R1491" t="s">
        <v>8</v>
      </c>
      <c r="S1491" t="str">
        <f t="shared" si="176"/>
        <v>U</v>
      </c>
      <c r="T1491" t="s">
        <v>12</v>
      </c>
      <c r="U1491">
        <v>0.999999999999998</v>
      </c>
      <c r="V1491" t="s">
        <v>8</v>
      </c>
      <c r="W1491">
        <f>VLOOKUP(Q1491,'PBT Tag Rates'!$A$6:$D$67,4,FALSE)</f>
        <v>1</v>
      </c>
      <c r="X1491">
        <v>1</v>
      </c>
      <c r="Y1491" s="8">
        <f t="shared" si="177"/>
        <v>1.0057142857142858</v>
      </c>
      <c r="Z1491" s="10">
        <f>IFERROR(LOOKUP(H1491,{30,43,48,53,58,63,68,73,78,83,88,93,97},{42,47,52,57,62,67,72,77,82,87,92,99,100}),999)</f>
        <v>72</v>
      </c>
      <c r="AA1491" s="9">
        <f t="shared" si="178"/>
        <v>5.5873015873015879</v>
      </c>
      <c r="AB1491" s="9">
        <f>IFERROR(IF(I1491="AI",AA1491-VLOOKUP(Q1491,'PBT Tag Rates'!$A$6:$L$53,11,FALSE),AA1491-VLOOKUP(Q1491,'PBT Tag Rates'!$A$6:$L$53,12,FALSE)),0)</f>
        <v>5.545998460799213</v>
      </c>
      <c r="AC1491" s="9">
        <f t="shared" si="179"/>
        <v>16.6677326395601</v>
      </c>
      <c r="AD1491" s="12" t="s">
        <v>1969</v>
      </c>
      <c r="AE1491" s="8"/>
    </row>
    <row r="1492" spans="1:31" x14ac:dyDescent="0.25">
      <c r="A1492" t="s">
        <v>2078</v>
      </c>
      <c r="B1492" t="s">
        <v>4488</v>
      </c>
      <c r="C1492" t="s">
        <v>4489</v>
      </c>
      <c r="D1492" s="1">
        <v>45548</v>
      </c>
      <c r="E1492">
        <f t="shared" si="174"/>
        <v>18</v>
      </c>
      <c r="F1492" t="s">
        <v>6</v>
      </c>
      <c r="G1492">
        <v>740</v>
      </c>
      <c r="H1492">
        <f t="shared" si="173"/>
        <v>74</v>
      </c>
      <c r="I1492" t="s">
        <v>7</v>
      </c>
      <c r="J1492" t="s">
        <v>8</v>
      </c>
      <c r="K1492" t="s">
        <v>7114</v>
      </c>
      <c r="L1492" t="s">
        <v>18</v>
      </c>
      <c r="M1492" t="s">
        <v>269</v>
      </c>
      <c r="N1492" t="str">
        <f t="shared" si="175"/>
        <v>M</v>
      </c>
      <c r="O1492" t="s">
        <v>394</v>
      </c>
      <c r="P1492" t="s">
        <v>394</v>
      </c>
      <c r="Q1492" t="s">
        <v>8</v>
      </c>
      <c r="R1492" t="s">
        <v>8</v>
      </c>
      <c r="S1492" t="str">
        <f t="shared" si="176"/>
        <v>U</v>
      </c>
      <c r="T1492" t="s">
        <v>8</v>
      </c>
      <c r="U1492" t="s">
        <v>8</v>
      </c>
      <c r="V1492" t="s">
        <v>394</v>
      </c>
      <c r="W1492" t="e">
        <f>VLOOKUP(Q1492,'PBT Tag Rates'!$A$6:$D$67,4,FALSE)</f>
        <v>#N/A</v>
      </c>
      <c r="X1492">
        <v>1</v>
      </c>
      <c r="Y1492" s="8">
        <f t="shared" si="177"/>
        <v>0</v>
      </c>
      <c r="Z1492" s="10">
        <f>IFERROR(LOOKUP(H1492,{30,43,48,53,58,63,68,73,78,83,88,93,97},{42,47,52,57,62,67,72,77,82,87,92,99,100}),999)</f>
        <v>77</v>
      </c>
      <c r="AA1492" s="9">
        <f t="shared" si="178"/>
        <v>0</v>
      </c>
      <c r="AB1492" s="9">
        <f>IFERROR(IF(I1492="AI",AA1492-VLOOKUP(Q1492,'PBT Tag Rates'!$A$6:$L$53,11,FALSE),AA1492-VLOOKUP(Q1492,'PBT Tag Rates'!$A$6:$L$53,12,FALSE)),0)</f>
        <v>0</v>
      </c>
      <c r="AC1492" s="9">
        <f t="shared" si="179"/>
        <v>0</v>
      </c>
      <c r="AD1492" s="12" t="s">
        <v>1969</v>
      </c>
      <c r="AE1492" s="8"/>
    </row>
    <row r="1493" spans="1:31" x14ac:dyDescent="0.25">
      <c r="A1493" t="s">
        <v>2078</v>
      </c>
      <c r="B1493" t="s">
        <v>4490</v>
      </c>
      <c r="C1493" t="s">
        <v>4491</v>
      </c>
      <c r="D1493" s="1">
        <v>45548</v>
      </c>
      <c r="E1493">
        <f t="shared" si="174"/>
        <v>18</v>
      </c>
      <c r="F1493" t="s">
        <v>6</v>
      </c>
      <c r="G1493">
        <v>570</v>
      </c>
      <c r="H1493">
        <f t="shared" si="173"/>
        <v>57</v>
      </c>
      <c r="I1493" t="s">
        <v>7</v>
      </c>
      <c r="J1493" t="s">
        <v>8</v>
      </c>
      <c r="K1493" t="s">
        <v>8</v>
      </c>
      <c r="L1493" t="s">
        <v>8</v>
      </c>
      <c r="M1493" t="s">
        <v>6</v>
      </c>
      <c r="N1493" t="str">
        <f t="shared" si="175"/>
        <v>M</v>
      </c>
      <c r="O1493" t="s">
        <v>8</v>
      </c>
      <c r="P1493" t="s">
        <v>8</v>
      </c>
      <c r="Q1493" t="s">
        <v>11</v>
      </c>
      <c r="R1493" t="s">
        <v>8</v>
      </c>
      <c r="S1493" t="str">
        <f t="shared" si="176"/>
        <v>U</v>
      </c>
      <c r="T1493" t="s">
        <v>12</v>
      </c>
      <c r="U1493">
        <v>0.999999999999998</v>
      </c>
      <c r="V1493" t="s">
        <v>8</v>
      </c>
      <c r="W1493">
        <f>VLOOKUP(Q1493,'PBT Tag Rates'!$A$6:$D$67,4,FALSE)</f>
        <v>1</v>
      </c>
      <c r="X1493">
        <v>1</v>
      </c>
      <c r="Y1493" s="8">
        <f t="shared" si="177"/>
        <v>1.03125</v>
      </c>
      <c r="Z1493" s="10">
        <f>IFERROR(LOOKUP(H1493,{30,43,48,53,58,63,68,73,78,83,88,93,97},{42,47,52,57,62,67,72,77,82,87,92,99,100}),999)</f>
        <v>57</v>
      </c>
      <c r="AA1493" s="9">
        <f t="shared" si="178"/>
        <v>5.729166666666667</v>
      </c>
      <c r="AB1493" s="9">
        <f>IFERROR(IF(I1493="AI",AA1493-VLOOKUP(Q1493,'PBT Tag Rates'!$A$6:$L$53,11,FALSE),AA1493-VLOOKUP(Q1493,'PBT Tag Rates'!$A$6:$L$53,12,FALSE)),0)</f>
        <v>5.6878635401642921</v>
      </c>
      <c r="AC1493" s="9">
        <f t="shared" si="179"/>
        <v>17.094088548322176</v>
      </c>
      <c r="AD1493" s="12" t="s">
        <v>1970</v>
      </c>
      <c r="AE1493" s="8"/>
    </row>
    <row r="1494" spans="1:31" x14ac:dyDescent="0.25">
      <c r="A1494" t="s">
        <v>2078</v>
      </c>
      <c r="B1494" t="s">
        <v>4492</v>
      </c>
      <c r="C1494" t="s">
        <v>4493</v>
      </c>
      <c r="D1494" s="1">
        <v>45548</v>
      </c>
      <c r="E1494">
        <f t="shared" si="174"/>
        <v>18</v>
      </c>
      <c r="F1494" t="s">
        <v>14</v>
      </c>
      <c r="G1494">
        <v>770</v>
      </c>
      <c r="H1494">
        <f t="shared" si="173"/>
        <v>77</v>
      </c>
      <c r="I1494" t="s">
        <v>7</v>
      </c>
      <c r="J1494" t="s">
        <v>8</v>
      </c>
      <c r="K1494" t="s">
        <v>8</v>
      </c>
      <c r="L1494" t="s">
        <v>8</v>
      </c>
      <c r="M1494" t="s">
        <v>14</v>
      </c>
      <c r="N1494" t="str">
        <f t="shared" si="175"/>
        <v>F</v>
      </c>
      <c r="O1494" t="s">
        <v>7384</v>
      </c>
      <c r="P1494" t="s">
        <v>8270</v>
      </c>
      <c r="Q1494" t="s">
        <v>476</v>
      </c>
      <c r="R1494">
        <v>4</v>
      </c>
      <c r="S1494">
        <f t="shared" si="176"/>
        <v>2020</v>
      </c>
      <c r="T1494" t="s">
        <v>12</v>
      </c>
      <c r="U1494">
        <v>0.999999999999994</v>
      </c>
      <c r="V1494" t="s">
        <v>742</v>
      </c>
      <c r="W1494">
        <f>VLOOKUP(Q1494,'PBT Tag Rates'!$A$6:$D$67,4,FALSE)</f>
        <v>0.98845608500000004</v>
      </c>
      <c r="X1494">
        <v>1</v>
      </c>
      <c r="Y1494" s="8">
        <f t="shared" si="177"/>
        <v>1</v>
      </c>
      <c r="Z1494" s="10">
        <f>IFERROR(LOOKUP(H1494,{30,43,48,53,58,63,68,73,78,83,88,93,97},{42,47,52,57,62,67,72,77,82,87,92,99,100}),999)</f>
        <v>77</v>
      </c>
      <c r="AA1494" s="9">
        <f t="shared" si="178"/>
        <v>5.5555555555555554</v>
      </c>
      <c r="AB1494" s="9">
        <f>IFERROR(IF(I1494="AI",AA1494-VLOOKUP(Q1494,'PBT Tag Rates'!$A$6:$L$53,11,FALSE),AA1494-VLOOKUP(Q1494,'PBT Tag Rates'!$A$6:$L$53,12,FALSE)),0)</f>
        <v>5.5672342888601314</v>
      </c>
      <c r="AC1494" s="9">
        <f t="shared" si="179"/>
        <v>16.731553988772674</v>
      </c>
      <c r="AD1494" s="12" t="s">
        <v>1969</v>
      </c>
      <c r="AE1494" s="8"/>
    </row>
    <row r="1495" spans="1:31" x14ac:dyDescent="0.25">
      <c r="A1495" t="s">
        <v>2078</v>
      </c>
      <c r="B1495" t="s">
        <v>4494</v>
      </c>
      <c r="C1495" t="s">
        <v>4495</v>
      </c>
      <c r="D1495" s="1">
        <v>45548</v>
      </c>
      <c r="E1495">
        <f t="shared" si="174"/>
        <v>18</v>
      </c>
      <c r="F1495" t="s">
        <v>14</v>
      </c>
      <c r="G1495">
        <v>740</v>
      </c>
      <c r="H1495">
        <f t="shared" si="173"/>
        <v>74</v>
      </c>
      <c r="I1495" t="s">
        <v>7</v>
      </c>
      <c r="J1495" t="s">
        <v>8</v>
      </c>
      <c r="K1495" t="s">
        <v>8</v>
      </c>
      <c r="L1495" t="s">
        <v>8</v>
      </c>
      <c r="M1495" t="s">
        <v>14</v>
      </c>
      <c r="N1495" t="str">
        <f t="shared" si="175"/>
        <v>F</v>
      </c>
      <c r="O1495" t="s">
        <v>7221</v>
      </c>
      <c r="P1495" t="s">
        <v>7401</v>
      </c>
      <c r="Q1495" t="s">
        <v>295</v>
      </c>
      <c r="R1495">
        <v>4</v>
      </c>
      <c r="S1495">
        <f t="shared" si="176"/>
        <v>2020</v>
      </c>
      <c r="T1495" t="s">
        <v>12</v>
      </c>
      <c r="U1495">
        <v>0.999999999999999</v>
      </c>
      <c r="V1495" t="s">
        <v>888</v>
      </c>
      <c r="W1495">
        <f>VLOOKUP(Q1495,'PBT Tag Rates'!$A$6:$D$67,4,FALSE)</f>
        <v>0.98961045999999997</v>
      </c>
      <c r="X1495">
        <v>1</v>
      </c>
      <c r="Y1495" s="8">
        <f t="shared" si="177"/>
        <v>1</v>
      </c>
      <c r="Z1495" s="10">
        <f>IFERROR(LOOKUP(H1495,{30,43,48,53,58,63,68,73,78,83,88,93,97},{42,47,52,57,62,67,72,77,82,87,92,99,100}),999)</f>
        <v>77</v>
      </c>
      <c r="AA1495" s="9">
        <f t="shared" si="178"/>
        <v>5.5555555555555554</v>
      </c>
      <c r="AB1495" s="9">
        <f>IFERROR(IF(I1495="AI",AA1495-VLOOKUP(Q1495,'PBT Tag Rates'!$A$6:$L$53,11,FALSE),AA1495-VLOOKUP(Q1495,'PBT Tag Rates'!$A$6:$L$53,12,FALSE)),0)</f>
        <v>5.5660541713442369</v>
      </c>
      <c r="AC1495" s="9">
        <f t="shared" si="179"/>
        <v>16.728007308517132</v>
      </c>
      <c r="AD1495" s="12" t="s">
        <v>1969</v>
      </c>
      <c r="AE1495" s="8"/>
    </row>
    <row r="1496" spans="1:31" x14ac:dyDescent="0.25">
      <c r="A1496" t="s">
        <v>2078</v>
      </c>
      <c r="B1496" t="s">
        <v>4496</v>
      </c>
      <c r="C1496" t="s">
        <v>4497</v>
      </c>
      <c r="D1496" s="1">
        <v>45548</v>
      </c>
      <c r="E1496">
        <f t="shared" si="174"/>
        <v>18</v>
      </c>
      <c r="F1496" t="s">
        <v>14</v>
      </c>
      <c r="G1496">
        <v>690</v>
      </c>
      <c r="H1496">
        <f t="shared" si="173"/>
        <v>69</v>
      </c>
      <c r="I1496" t="s">
        <v>9</v>
      </c>
      <c r="J1496">
        <v>1</v>
      </c>
      <c r="K1496" t="s">
        <v>8</v>
      </c>
      <c r="L1496" t="s">
        <v>8</v>
      </c>
      <c r="M1496" t="s">
        <v>14</v>
      </c>
      <c r="N1496" t="str">
        <f t="shared" si="175"/>
        <v>F</v>
      </c>
      <c r="O1496" t="s">
        <v>8271</v>
      </c>
      <c r="P1496" t="s">
        <v>8272</v>
      </c>
      <c r="Q1496" t="s">
        <v>295</v>
      </c>
      <c r="R1496">
        <v>4</v>
      </c>
      <c r="S1496">
        <f t="shared" si="176"/>
        <v>2020</v>
      </c>
      <c r="T1496" t="s">
        <v>12</v>
      </c>
      <c r="U1496">
        <v>1</v>
      </c>
      <c r="V1496" t="s">
        <v>949</v>
      </c>
      <c r="W1496">
        <f>VLOOKUP(Q1496,'PBT Tag Rates'!$A$6:$D$67,4,FALSE)</f>
        <v>0.98961045999999997</v>
      </c>
      <c r="X1496">
        <v>1</v>
      </c>
      <c r="Y1496" s="8">
        <f t="shared" si="177"/>
        <v>1.0069930069930071</v>
      </c>
      <c r="Z1496" s="10">
        <f>IFERROR(LOOKUP(H1496,{30,43,48,53,58,63,68,73,78,83,88,93,97},{42,47,52,57,62,67,72,77,82,87,92,99,100}),999)</f>
        <v>72</v>
      </c>
      <c r="AA1496" s="9">
        <f t="shared" si="178"/>
        <v>5.594405594405595</v>
      </c>
      <c r="AB1496" s="9">
        <f>IFERROR(IF(I1496="AI",AA1496-VLOOKUP(Q1496,'PBT Tag Rates'!$A$6:$L$53,11,FALSE),AA1496-VLOOKUP(Q1496,'PBT Tag Rates'!$A$6:$L$53,12,FALSE)),0)</f>
        <v>5.6049042101942765</v>
      </c>
      <c r="AC1496" s="9">
        <f t="shared" si="179"/>
        <v>16.844765736267519</v>
      </c>
      <c r="AD1496" s="12" t="s">
        <v>676</v>
      </c>
      <c r="AE1496" s="8"/>
    </row>
    <row r="1497" spans="1:31" x14ac:dyDescent="0.25">
      <c r="A1497" t="s">
        <v>2078</v>
      </c>
      <c r="B1497" t="s">
        <v>4498</v>
      </c>
      <c r="C1497" t="s">
        <v>4499</v>
      </c>
      <c r="D1497" s="1">
        <v>45548</v>
      </c>
      <c r="E1497">
        <f t="shared" si="174"/>
        <v>18</v>
      </c>
      <c r="F1497" t="s">
        <v>6</v>
      </c>
      <c r="G1497">
        <v>490</v>
      </c>
      <c r="H1497">
        <f t="shared" si="173"/>
        <v>49</v>
      </c>
      <c r="I1497" t="s">
        <v>7</v>
      </c>
      <c r="J1497" t="s">
        <v>8</v>
      </c>
      <c r="K1497" t="s">
        <v>8</v>
      </c>
      <c r="L1497" t="s">
        <v>8</v>
      </c>
      <c r="M1497" t="s">
        <v>6</v>
      </c>
      <c r="N1497" t="str">
        <f t="shared" si="175"/>
        <v>M</v>
      </c>
      <c r="O1497" t="s">
        <v>8017</v>
      </c>
      <c r="P1497" t="s">
        <v>8018</v>
      </c>
      <c r="Q1497" t="s">
        <v>7200</v>
      </c>
      <c r="R1497">
        <v>2</v>
      </c>
      <c r="S1497">
        <f t="shared" si="176"/>
        <v>2022</v>
      </c>
      <c r="T1497" t="s">
        <v>12</v>
      </c>
      <c r="U1497">
        <v>0.999999999999998</v>
      </c>
      <c r="V1497" t="s">
        <v>893</v>
      </c>
      <c r="W1497">
        <f>VLOOKUP(Q1497,'PBT Tag Rates'!$A$6:$D$67,4,FALSE)</f>
        <v>0.98</v>
      </c>
      <c r="X1497">
        <v>1</v>
      </c>
      <c r="Y1497" s="8">
        <f t="shared" si="177"/>
        <v>1</v>
      </c>
      <c r="Z1497" s="10">
        <f>IFERROR(LOOKUP(H1497,{30,43,48,53,58,63,68,73,78,83,88,93,97},{42,47,52,57,62,67,72,77,82,87,92,99,100}),999)</f>
        <v>52</v>
      </c>
      <c r="AA1497" s="9">
        <f t="shared" si="178"/>
        <v>5.5555555555555554</v>
      </c>
      <c r="AB1497" s="9">
        <f>IFERROR(IF(I1497="AI",AA1497-VLOOKUP(Q1497,'PBT Tag Rates'!$A$6:$L$53,11,FALSE),AA1497-VLOOKUP(Q1497,'PBT Tag Rates'!$A$6:$L$53,12,FALSE)),0)</f>
        <v>5.5759637188208613</v>
      </c>
      <c r="AC1497" s="9">
        <f t="shared" si="179"/>
        <v>16.757789085249826</v>
      </c>
      <c r="AD1497" s="12" t="s">
        <v>1969</v>
      </c>
      <c r="AE1497" s="8"/>
    </row>
    <row r="1498" spans="1:31" x14ac:dyDescent="0.25">
      <c r="A1498" t="s">
        <v>2078</v>
      </c>
      <c r="B1498" t="s">
        <v>4500</v>
      </c>
      <c r="C1498" t="s">
        <v>4501</v>
      </c>
      <c r="D1498" s="1">
        <v>45548</v>
      </c>
      <c r="E1498">
        <f t="shared" si="174"/>
        <v>18</v>
      </c>
      <c r="F1498" t="s">
        <v>14</v>
      </c>
      <c r="G1498">
        <v>790</v>
      </c>
      <c r="H1498">
        <f t="shared" si="173"/>
        <v>79</v>
      </c>
      <c r="I1498" t="s">
        <v>7</v>
      </c>
      <c r="J1498" t="s">
        <v>8</v>
      </c>
      <c r="K1498" t="s">
        <v>8</v>
      </c>
      <c r="L1498" t="s">
        <v>8</v>
      </c>
      <c r="M1498" t="s">
        <v>14</v>
      </c>
      <c r="N1498" t="str">
        <f t="shared" si="175"/>
        <v>F</v>
      </c>
      <c r="O1498" t="s">
        <v>8</v>
      </c>
      <c r="P1498" t="s">
        <v>8</v>
      </c>
      <c r="Q1498" t="s">
        <v>11</v>
      </c>
      <c r="R1498" t="s">
        <v>8</v>
      </c>
      <c r="S1498" t="str">
        <f t="shared" si="176"/>
        <v>U</v>
      </c>
      <c r="T1498" t="s">
        <v>12</v>
      </c>
      <c r="U1498">
        <v>0.999999999999999</v>
      </c>
      <c r="V1498" t="s">
        <v>8</v>
      </c>
      <c r="W1498">
        <f>VLOOKUP(Q1498,'PBT Tag Rates'!$A$6:$D$67,4,FALSE)</f>
        <v>1</v>
      </c>
      <c r="X1498">
        <v>1</v>
      </c>
      <c r="Y1498" s="8">
        <f t="shared" si="177"/>
        <v>1</v>
      </c>
      <c r="Z1498" s="10">
        <f>IFERROR(LOOKUP(H1498,{30,43,48,53,58,63,68,73,78,83,88,93,97},{42,47,52,57,62,67,72,77,82,87,92,99,100}),999)</f>
        <v>82</v>
      </c>
      <c r="AA1498" s="9">
        <f t="shared" si="178"/>
        <v>5.5555555555555554</v>
      </c>
      <c r="AB1498" s="9">
        <f>IFERROR(IF(I1498="AI",AA1498-VLOOKUP(Q1498,'PBT Tag Rates'!$A$6:$L$53,11,FALSE),AA1498-VLOOKUP(Q1498,'PBT Tag Rates'!$A$6:$L$53,12,FALSE)),0)</f>
        <v>5.5142524290531805</v>
      </c>
      <c r="AC1498" s="9">
        <f t="shared" si="179"/>
        <v>16.572324324312643</v>
      </c>
      <c r="AD1498" s="12" t="s">
        <v>1970</v>
      </c>
      <c r="AE1498" s="8"/>
    </row>
    <row r="1499" spans="1:31" x14ac:dyDescent="0.25">
      <c r="A1499" t="s">
        <v>2078</v>
      </c>
      <c r="B1499" t="s">
        <v>4502</v>
      </c>
      <c r="C1499" t="s">
        <v>4503</v>
      </c>
      <c r="D1499" s="1">
        <v>45548</v>
      </c>
      <c r="E1499">
        <f t="shared" si="174"/>
        <v>18</v>
      </c>
      <c r="F1499" t="s">
        <v>6</v>
      </c>
      <c r="G1499">
        <v>640</v>
      </c>
      <c r="H1499">
        <f t="shared" si="173"/>
        <v>64</v>
      </c>
      <c r="I1499" t="s">
        <v>7</v>
      </c>
      <c r="J1499" t="s">
        <v>8</v>
      </c>
      <c r="K1499" t="s">
        <v>8</v>
      </c>
      <c r="L1499" t="s">
        <v>8</v>
      </c>
      <c r="M1499" t="s">
        <v>6</v>
      </c>
      <c r="N1499" t="str">
        <f t="shared" si="175"/>
        <v>M</v>
      </c>
      <c r="O1499" t="s">
        <v>8164</v>
      </c>
      <c r="P1499" t="s">
        <v>8165</v>
      </c>
      <c r="Q1499" t="s">
        <v>940</v>
      </c>
      <c r="R1499">
        <v>3</v>
      </c>
      <c r="S1499">
        <f t="shared" si="176"/>
        <v>2021</v>
      </c>
      <c r="T1499" t="s">
        <v>12</v>
      </c>
      <c r="U1499">
        <v>1</v>
      </c>
      <c r="V1499" t="s">
        <v>889</v>
      </c>
      <c r="W1499">
        <f>VLOOKUP(Q1499,'PBT Tag Rates'!$A$6:$D$67,4,FALSE)</f>
        <v>0.98140000000000005</v>
      </c>
      <c r="X1499">
        <v>1</v>
      </c>
      <c r="Y1499" s="8">
        <f t="shared" si="177"/>
        <v>1</v>
      </c>
      <c r="Z1499" s="10">
        <f>IFERROR(LOOKUP(H1499,{30,43,48,53,58,63,68,73,78,83,88,93,97},{42,47,52,57,62,67,72,77,82,87,92,99,100}),999)</f>
        <v>67</v>
      </c>
      <c r="AA1499" s="9">
        <f t="shared" si="178"/>
        <v>5.5555555555555554</v>
      </c>
      <c r="AB1499" s="9">
        <f>IFERROR(IF(I1499="AI",AA1499-VLOOKUP(Q1499,'PBT Tag Rates'!$A$6:$L$53,11,FALSE),AA1499-VLOOKUP(Q1499,'PBT Tag Rates'!$A$6:$L$53,12,FALSE)),0)</f>
        <v>5.5745080723682721</v>
      </c>
      <c r="AC1499" s="9">
        <f t="shared" si="179"/>
        <v>16.753414340817248</v>
      </c>
      <c r="AD1499" s="12" t="s">
        <v>1969</v>
      </c>
      <c r="AE1499" s="8"/>
    </row>
    <row r="1500" spans="1:31" x14ac:dyDescent="0.25">
      <c r="A1500" t="s">
        <v>2078</v>
      </c>
      <c r="B1500" t="s">
        <v>4504</v>
      </c>
      <c r="C1500" t="s">
        <v>4505</v>
      </c>
      <c r="D1500" s="1">
        <v>45548</v>
      </c>
      <c r="E1500">
        <f t="shared" si="174"/>
        <v>18</v>
      </c>
      <c r="F1500" t="s">
        <v>14</v>
      </c>
      <c r="G1500">
        <v>700</v>
      </c>
      <c r="H1500">
        <f t="shared" si="173"/>
        <v>70</v>
      </c>
      <c r="I1500" t="s">
        <v>7</v>
      </c>
      <c r="J1500" t="s">
        <v>8</v>
      </c>
      <c r="K1500" t="s">
        <v>8</v>
      </c>
      <c r="L1500" t="s">
        <v>8</v>
      </c>
      <c r="M1500" t="s">
        <v>14</v>
      </c>
      <c r="N1500" t="str">
        <f t="shared" si="175"/>
        <v>F</v>
      </c>
      <c r="O1500" t="s">
        <v>8273</v>
      </c>
      <c r="P1500" t="s">
        <v>8274</v>
      </c>
      <c r="Q1500" t="s">
        <v>295</v>
      </c>
      <c r="R1500">
        <v>4</v>
      </c>
      <c r="S1500">
        <f t="shared" si="176"/>
        <v>2020</v>
      </c>
      <c r="T1500" t="s">
        <v>12</v>
      </c>
      <c r="U1500">
        <v>1</v>
      </c>
      <c r="V1500" t="s">
        <v>949</v>
      </c>
      <c r="W1500">
        <f>VLOOKUP(Q1500,'PBT Tag Rates'!$A$6:$D$67,4,FALSE)</f>
        <v>0.98961045999999997</v>
      </c>
      <c r="X1500">
        <v>1</v>
      </c>
      <c r="Y1500" s="8">
        <f t="shared" si="177"/>
        <v>1.0069930069930071</v>
      </c>
      <c r="Z1500" s="10">
        <f>IFERROR(LOOKUP(H1500,{30,43,48,53,58,63,68,73,78,83,88,93,97},{42,47,52,57,62,67,72,77,82,87,92,99,100}),999)</f>
        <v>72</v>
      </c>
      <c r="AA1500" s="9">
        <f t="shared" si="178"/>
        <v>5.594405594405595</v>
      </c>
      <c r="AB1500" s="9">
        <f>IFERROR(IF(I1500="AI",AA1500-VLOOKUP(Q1500,'PBT Tag Rates'!$A$6:$L$53,11,FALSE),AA1500-VLOOKUP(Q1500,'PBT Tag Rates'!$A$6:$L$53,12,FALSE)),0)</f>
        <v>5.6049042101942765</v>
      </c>
      <c r="AC1500" s="9">
        <f t="shared" si="179"/>
        <v>16.844765736267519</v>
      </c>
      <c r="AD1500" s="12" t="s">
        <v>676</v>
      </c>
      <c r="AE1500" s="8"/>
    </row>
    <row r="1501" spans="1:31" x14ac:dyDescent="0.25">
      <c r="A1501" t="s">
        <v>2078</v>
      </c>
      <c r="B1501" t="s">
        <v>4506</v>
      </c>
      <c r="C1501" t="s">
        <v>4507</v>
      </c>
      <c r="D1501" s="1">
        <v>45548</v>
      </c>
      <c r="E1501">
        <f t="shared" si="174"/>
        <v>18</v>
      </c>
      <c r="F1501" t="s">
        <v>6</v>
      </c>
      <c r="G1501">
        <v>670</v>
      </c>
      <c r="H1501">
        <f t="shared" si="173"/>
        <v>67</v>
      </c>
      <c r="I1501" t="s">
        <v>7</v>
      </c>
      <c r="J1501" t="s">
        <v>8</v>
      </c>
      <c r="K1501" t="s">
        <v>8</v>
      </c>
      <c r="L1501" t="s">
        <v>8</v>
      </c>
      <c r="M1501" t="s">
        <v>6</v>
      </c>
      <c r="N1501" t="str">
        <f t="shared" si="175"/>
        <v>M</v>
      </c>
      <c r="O1501" t="s">
        <v>1508</v>
      </c>
      <c r="P1501" t="s">
        <v>8275</v>
      </c>
      <c r="Q1501" t="s">
        <v>295</v>
      </c>
      <c r="R1501">
        <v>4</v>
      </c>
      <c r="S1501">
        <f t="shared" si="176"/>
        <v>2020</v>
      </c>
      <c r="T1501" t="s">
        <v>12</v>
      </c>
      <c r="U1501">
        <v>1</v>
      </c>
      <c r="V1501" t="s">
        <v>886</v>
      </c>
      <c r="W1501">
        <f>VLOOKUP(Q1501,'PBT Tag Rates'!$A$6:$D$67,4,FALSE)</f>
        <v>0.98961045999999997</v>
      </c>
      <c r="X1501">
        <v>1</v>
      </c>
      <c r="Y1501" s="8">
        <f t="shared" si="177"/>
        <v>1</v>
      </c>
      <c r="Z1501" s="10">
        <f>IFERROR(LOOKUP(H1501,{30,43,48,53,58,63,68,73,78,83,88,93,97},{42,47,52,57,62,67,72,77,82,87,92,99,100}),999)</f>
        <v>67</v>
      </c>
      <c r="AA1501" s="9">
        <f t="shared" si="178"/>
        <v>5.5555555555555554</v>
      </c>
      <c r="AB1501" s="9">
        <f>IFERROR(IF(I1501="AI",AA1501-VLOOKUP(Q1501,'PBT Tag Rates'!$A$6:$L$53,11,FALSE),AA1501-VLOOKUP(Q1501,'PBT Tag Rates'!$A$6:$L$53,12,FALSE)),0)</f>
        <v>5.5660541713442369</v>
      </c>
      <c r="AC1501" s="9">
        <f t="shared" si="179"/>
        <v>16.728007308517132</v>
      </c>
      <c r="AD1501" s="12" t="s">
        <v>1969</v>
      </c>
      <c r="AE1501" s="8"/>
    </row>
    <row r="1502" spans="1:31" x14ac:dyDescent="0.25">
      <c r="A1502" t="s">
        <v>2078</v>
      </c>
      <c r="B1502" t="s">
        <v>4508</v>
      </c>
      <c r="C1502" t="s">
        <v>4509</v>
      </c>
      <c r="D1502" s="1">
        <v>45548</v>
      </c>
      <c r="E1502">
        <f t="shared" si="174"/>
        <v>18</v>
      </c>
      <c r="F1502" t="s">
        <v>6</v>
      </c>
      <c r="G1502">
        <v>710</v>
      </c>
      <c r="H1502">
        <f t="shared" si="173"/>
        <v>71</v>
      </c>
      <c r="I1502" t="s">
        <v>9</v>
      </c>
      <c r="J1502">
        <v>1</v>
      </c>
      <c r="K1502" t="s">
        <v>7115</v>
      </c>
      <c r="L1502" t="s">
        <v>8</v>
      </c>
      <c r="M1502" t="s">
        <v>6</v>
      </c>
      <c r="N1502" t="str">
        <f t="shared" si="175"/>
        <v>M</v>
      </c>
      <c r="O1502" t="s">
        <v>7873</v>
      </c>
      <c r="P1502" t="s">
        <v>7874</v>
      </c>
      <c r="Q1502" t="s">
        <v>295</v>
      </c>
      <c r="R1502">
        <v>4</v>
      </c>
      <c r="S1502">
        <f t="shared" si="176"/>
        <v>2020</v>
      </c>
      <c r="T1502" t="s">
        <v>12</v>
      </c>
      <c r="U1502">
        <v>0.999999999999999</v>
      </c>
      <c r="V1502" t="s">
        <v>949</v>
      </c>
      <c r="W1502">
        <f>VLOOKUP(Q1502,'PBT Tag Rates'!$A$6:$D$67,4,FALSE)</f>
        <v>0.98961045999999997</v>
      </c>
      <c r="X1502">
        <v>1</v>
      </c>
      <c r="Y1502" s="8">
        <f t="shared" si="177"/>
        <v>1.0057142857142858</v>
      </c>
      <c r="Z1502" s="10">
        <f>IFERROR(LOOKUP(H1502,{30,43,48,53,58,63,68,73,78,83,88,93,97},{42,47,52,57,62,67,72,77,82,87,92,99,100}),999)</f>
        <v>72</v>
      </c>
      <c r="AA1502" s="9">
        <f t="shared" si="178"/>
        <v>5.5873015873015879</v>
      </c>
      <c r="AB1502" s="9">
        <f>IFERROR(IF(I1502="AI",AA1502-VLOOKUP(Q1502,'PBT Tag Rates'!$A$6:$L$53,11,FALSE),AA1502-VLOOKUP(Q1502,'PBT Tag Rates'!$A$6:$L$53,12,FALSE)),0)</f>
        <v>5.5978002030902694</v>
      </c>
      <c r="AC1502" s="9">
        <f t="shared" si="179"/>
        <v>16.823415623764589</v>
      </c>
      <c r="AD1502" s="12" t="s">
        <v>676</v>
      </c>
      <c r="AE1502" s="8"/>
    </row>
    <row r="1503" spans="1:31" x14ac:dyDescent="0.25">
      <c r="A1503" t="s">
        <v>2078</v>
      </c>
      <c r="B1503" t="s">
        <v>4510</v>
      </c>
      <c r="C1503" t="s">
        <v>4511</v>
      </c>
      <c r="D1503" s="1">
        <v>45548</v>
      </c>
      <c r="E1503">
        <f t="shared" si="174"/>
        <v>18</v>
      </c>
      <c r="F1503" t="s">
        <v>6</v>
      </c>
      <c r="G1503">
        <v>710</v>
      </c>
      <c r="H1503">
        <f t="shared" si="173"/>
        <v>71</v>
      </c>
      <c r="I1503" t="s">
        <v>9</v>
      </c>
      <c r="J1503">
        <v>1</v>
      </c>
      <c r="K1503" t="s">
        <v>7116</v>
      </c>
      <c r="L1503" t="s">
        <v>8</v>
      </c>
      <c r="M1503" t="s">
        <v>6</v>
      </c>
      <c r="N1503" t="str">
        <f t="shared" si="175"/>
        <v>M</v>
      </c>
      <c r="O1503" t="s">
        <v>8276</v>
      </c>
      <c r="P1503" t="s">
        <v>8277</v>
      </c>
      <c r="Q1503" t="s">
        <v>940</v>
      </c>
      <c r="R1503">
        <v>3</v>
      </c>
      <c r="S1503">
        <f t="shared" si="176"/>
        <v>2021</v>
      </c>
      <c r="T1503" t="s">
        <v>12</v>
      </c>
      <c r="U1503">
        <v>1</v>
      </c>
      <c r="V1503" t="s">
        <v>886</v>
      </c>
      <c r="W1503">
        <f>VLOOKUP(Q1503,'PBT Tag Rates'!$A$6:$D$67,4,FALSE)</f>
        <v>0.98140000000000005</v>
      </c>
      <c r="X1503">
        <v>1</v>
      </c>
      <c r="Y1503" s="8">
        <f t="shared" si="177"/>
        <v>1.0057142857142858</v>
      </c>
      <c r="Z1503" s="10">
        <f>IFERROR(LOOKUP(H1503,{30,43,48,53,58,63,68,73,78,83,88,93,97},{42,47,52,57,62,67,72,77,82,87,92,99,100}),999)</f>
        <v>72</v>
      </c>
      <c r="AA1503" s="9">
        <f t="shared" si="178"/>
        <v>5.5873015873015879</v>
      </c>
      <c r="AB1503" s="9">
        <f>IFERROR(IF(I1503="AI",AA1503-VLOOKUP(Q1503,'PBT Tag Rates'!$A$6:$L$53,11,FALSE),AA1503-VLOOKUP(Q1503,'PBT Tag Rates'!$A$6:$L$53,12,FALSE)),0)</f>
        <v>5.6062541041143046</v>
      </c>
      <c r="AC1503" s="9">
        <f t="shared" si="179"/>
        <v>16.848822656064705</v>
      </c>
      <c r="AD1503" s="12" t="s">
        <v>1969</v>
      </c>
      <c r="AE1503" s="8"/>
    </row>
    <row r="1504" spans="1:31" x14ac:dyDescent="0.25">
      <c r="A1504" t="s">
        <v>2078</v>
      </c>
      <c r="B1504" t="s">
        <v>4512</v>
      </c>
      <c r="C1504" t="s">
        <v>4513</v>
      </c>
      <c r="D1504" s="1">
        <v>45548</v>
      </c>
      <c r="E1504">
        <f t="shared" si="174"/>
        <v>18</v>
      </c>
      <c r="F1504" t="s">
        <v>6</v>
      </c>
      <c r="G1504">
        <v>660</v>
      </c>
      <c r="H1504">
        <f t="shared" si="173"/>
        <v>66</v>
      </c>
      <c r="I1504" t="s">
        <v>7</v>
      </c>
      <c r="J1504" t="s">
        <v>8</v>
      </c>
      <c r="K1504" t="s">
        <v>8</v>
      </c>
      <c r="L1504" t="s">
        <v>8</v>
      </c>
      <c r="M1504" t="s">
        <v>6</v>
      </c>
      <c r="N1504" t="str">
        <f t="shared" si="175"/>
        <v>M</v>
      </c>
      <c r="O1504" t="s">
        <v>489</v>
      </c>
      <c r="P1504" t="s">
        <v>8278</v>
      </c>
      <c r="Q1504" t="s">
        <v>295</v>
      </c>
      <c r="R1504">
        <v>4</v>
      </c>
      <c r="S1504">
        <f t="shared" si="176"/>
        <v>2020</v>
      </c>
      <c r="T1504" t="s">
        <v>12</v>
      </c>
      <c r="U1504">
        <v>0.999999999999996</v>
      </c>
      <c r="V1504" t="s">
        <v>888</v>
      </c>
      <c r="W1504">
        <f>VLOOKUP(Q1504,'PBT Tag Rates'!$A$6:$D$67,4,FALSE)</f>
        <v>0.98961045999999997</v>
      </c>
      <c r="X1504">
        <v>1</v>
      </c>
      <c r="Y1504" s="8">
        <f t="shared" si="177"/>
        <v>1</v>
      </c>
      <c r="Z1504" s="10">
        <f>IFERROR(LOOKUP(H1504,{30,43,48,53,58,63,68,73,78,83,88,93,97},{42,47,52,57,62,67,72,77,82,87,92,99,100}),999)</f>
        <v>67</v>
      </c>
      <c r="AA1504" s="9">
        <f t="shared" si="178"/>
        <v>5.5555555555555554</v>
      </c>
      <c r="AB1504" s="9">
        <f>IFERROR(IF(I1504="AI",AA1504-VLOOKUP(Q1504,'PBT Tag Rates'!$A$6:$L$53,11,FALSE),AA1504-VLOOKUP(Q1504,'PBT Tag Rates'!$A$6:$L$53,12,FALSE)),0)</f>
        <v>5.5660541713442369</v>
      </c>
      <c r="AC1504" s="9">
        <f t="shared" si="179"/>
        <v>16.728007308517132</v>
      </c>
      <c r="AD1504" s="12" t="s">
        <v>1969</v>
      </c>
      <c r="AE1504" s="8"/>
    </row>
    <row r="1505" spans="1:31" x14ac:dyDescent="0.25">
      <c r="A1505" t="s">
        <v>2078</v>
      </c>
      <c r="B1505" t="s">
        <v>4514</v>
      </c>
      <c r="C1505" t="s">
        <v>4515</v>
      </c>
      <c r="D1505" s="1">
        <v>45548</v>
      </c>
      <c r="E1505">
        <f t="shared" si="174"/>
        <v>18</v>
      </c>
      <c r="F1505" t="s">
        <v>14</v>
      </c>
      <c r="G1505">
        <v>670</v>
      </c>
      <c r="H1505">
        <f t="shared" si="173"/>
        <v>67</v>
      </c>
      <c r="I1505" t="s">
        <v>7</v>
      </c>
      <c r="J1505" t="s">
        <v>8</v>
      </c>
      <c r="K1505" t="s">
        <v>8</v>
      </c>
      <c r="L1505" t="s">
        <v>8</v>
      </c>
      <c r="M1505" t="s">
        <v>14</v>
      </c>
      <c r="N1505" t="str">
        <f t="shared" si="175"/>
        <v>F</v>
      </c>
      <c r="O1505" t="s">
        <v>1836</v>
      </c>
      <c r="P1505" t="s">
        <v>8279</v>
      </c>
      <c r="Q1505" t="s">
        <v>940</v>
      </c>
      <c r="R1505">
        <v>3</v>
      </c>
      <c r="S1505">
        <f t="shared" si="176"/>
        <v>2021</v>
      </c>
      <c r="T1505" t="s">
        <v>12</v>
      </c>
      <c r="U1505">
        <v>0.999999999999997</v>
      </c>
      <c r="V1505" t="s">
        <v>886</v>
      </c>
      <c r="W1505">
        <f>VLOOKUP(Q1505,'PBT Tag Rates'!$A$6:$D$67,4,FALSE)</f>
        <v>0.98140000000000005</v>
      </c>
      <c r="X1505">
        <v>1</v>
      </c>
      <c r="Y1505" s="8">
        <f t="shared" si="177"/>
        <v>1</v>
      </c>
      <c r="Z1505" s="10">
        <f>IFERROR(LOOKUP(H1505,{30,43,48,53,58,63,68,73,78,83,88,93,97},{42,47,52,57,62,67,72,77,82,87,92,99,100}),999)</f>
        <v>67</v>
      </c>
      <c r="AA1505" s="9">
        <f t="shared" si="178"/>
        <v>5.5555555555555554</v>
      </c>
      <c r="AB1505" s="9">
        <f>IFERROR(IF(I1505="AI",AA1505-VLOOKUP(Q1505,'PBT Tag Rates'!$A$6:$L$53,11,FALSE),AA1505-VLOOKUP(Q1505,'PBT Tag Rates'!$A$6:$L$53,12,FALSE)),0)</f>
        <v>5.5745080723682721</v>
      </c>
      <c r="AC1505" s="9">
        <f t="shared" si="179"/>
        <v>16.753414340817248</v>
      </c>
      <c r="AD1505" s="12" t="s">
        <v>1969</v>
      </c>
      <c r="AE1505" s="8"/>
    </row>
    <row r="1506" spans="1:31" x14ac:dyDescent="0.25">
      <c r="A1506" t="s">
        <v>2078</v>
      </c>
      <c r="B1506" t="s">
        <v>4516</v>
      </c>
      <c r="C1506" t="s">
        <v>4517</v>
      </c>
      <c r="D1506" s="1">
        <v>45548</v>
      </c>
      <c r="E1506">
        <f t="shared" si="174"/>
        <v>18</v>
      </c>
      <c r="F1506" t="s">
        <v>14</v>
      </c>
      <c r="G1506">
        <v>710</v>
      </c>
      <c r="H1506">
        <f t="shared" si="173"/>
        <v>71</v>
      </c>
      <c r="I1506" t="s">
        <v>9</v>
      </c>
      <c r="J1506">
        <v>1</v>
      </c>
      <c r="K1506" t="s">
        <v>8</v>
      </c>
      <c r="L1506" t="s">
        <v>8</v>
      </c>
      <c r="M1506" t="s">
        <v>14</v>
      </c>
      <c r="N1506" t="str">
        <f t="shared" si="175"/>
        <v>F</v>
      </c>
      <c r="O1506" t="s">
        <v>539</v>
      </c>
      <c r="P1506" t="s">
        <v>540</v>
      </c>
      <c r="Q1506" t="s">
        <v>295</v>
      </c>
      <c r="R1506">
        <v>4</v>
      </c>
      <c r="S1506">
        <f t="shared" si="176"/>
        <v>2020</v>
      </c>
      <c r="T1506" t="s">
        <v>12</v>
      </c>
      <c r="U1506">
        <v>1</v>
      </c>
      <c r="V1506" t="s">
        <v>893</v>
      </c>
      <c r="W1506">
        <f>VLOOKUP(Q1506,'PBT Tag Rates'!$A$6:$D$67,4,FALSE)</f>
        <v>0.98961045999999997</v>
      </c>
      <c r="X1506">
        <v>1</v>
      </c>
      <c r="Y1506" s="8">
        <f t="shared" si="177"/>
        <v>1.0069930069930071</v>
      </c>
      <c r="Z1506" s="10">
        <f>IFERROR(LOOKUP(H1506,{30,43,48,53,58,63,68,73,78,83,88,93,97},{42,47,52,57,62,67,72,77,82,87,92,99,100}),999)</f>
        <v>72</v>
      </c>
      <c r="AA1506" s="9">
        <f t="shared" si="178"/>
        <v>5.594405594405595</v>
      </c>
      <c r="AB1506" s="9">
        <f>IFERROR(IF(I1506="AI",AA1506-VLOOKUP(Q1506,'PBT Tag Rates'!$A$6:$L$53,11,FALSE),AA1506-VLOOKUP(Q1506,'PBT Tag Rates'!$A$6:$L$53,12,FALSE)),0)</f>
        <v>5.6049042101942765</v>
      </c>
      <c r="AC1506" s="9">
        <f t="shared" si="179"/>
        <v>16.844765736267519</v>
      </c>
      <c r="AD1506" s="12" t="s">
        <v>1969</v>
      </c>
      <c r="AE1506" s="8"/>
    </row>
    <row r="1507" spans="1:31" x14ac:dyDescent="0.25">
      <c r="A1507" t="s">
        <v>2078</v>
      </c>
      <c r="B1507" t="s">
        <v>4518</v>
      </c>
      <c r="C1507" t="s">
        <v>4519</v>
      </c>
      <c r="D1507" s="1">
        <v>45548</v>
      </c>
      <c r="E1507">
        <f t="shared" si="174"/>
        <v>18</v>
      </c>
      <c r="F1507" t="s">
        <v>6</v>
      </c>
      <c r="G1507">
        <v>470</v>
      </c>
      <c r="H1507">
        <f t="shared" si="173"/>
        <v>47</v>
      </c>
      <c r="I1507" t="s">
        <v>7</v>
      </c>
      <c r="J1507" t="s">
        <v>8</v>
      </c>
      <c r="K1507" t="s">
        <v>8</v>
      </c>
      <c r="L1507" t="s">
        <v>8</v>
      </c>
      <c r="M1507" t="s">
        <v>269</v>
      </c>
      <c r="N1507" t="str">
        <f t="shared" si="175"/>
        <v>M</v>
      </c>
      <c r="O1507" t="s">
        <v>7938</v>
      </c>
      <c r="P1507" t="s">
        <v>8280</v>
      </c>
      <c r="Q1507" t="s">
        <v>7200</v>
      </c>
      <c r="R1507">
        <v>2</v>
      </c>
      <c r="S1507">
        <f t="shared" si="176"/>
        <v>2022</v>
      </c>
      <c r="T1507" t="s">
        <v>12</v>
      </c>
      <c r="U1507">
        <v>1</v>
      </c>
      <c r="V1507" t="s">
        <v>919</v>
      </c>
      <c r="W1507">
        <f>VLOOKUP(Q1507,'PBT Tag Rates'!$A$6:$D$67,4,FALSE)</f>
        <v>0.98</v>
      </c>
      <c r="X1507">
        <v>1</v>
      </c>
      <c r="Y1507" s="8">
        <f t="shared" si="177"/>
        <v>1</v>
      </c>
      <c r="Z1507" s="10">
        <f>IFERROR(LOOKUP(H1507,{30,43,48,53,58,63,68,73,78,83,88,93,97},{42,47,52,57,62,67,72,77,82,87,92,99,100}),999)</f>
        <v>47</v>
      </c>
      <c r="AA1507" s="9">
        <f t="shared" si="178"/>
        <v>5.5555555555555554</v>
      </c>
      <c r="AB1507" s="9">
        <f>IFERROR(IF(I1507="AI",AA1507-VLOOKUP(Q1507,'PBT Tag Rates'!$A$6:$L$53,11,FALSE),AA1507-VLOOKUP(Q1507,'PBT Tag Rates'!$A$6:$L$53,12,FALSE)),0)</f>
        <v>5.5759637188208613</v>
      </c>
      <c r="AC1507" s="9">
        <f t="shared" si="179"/>
        <v>16.757789085249826</v>
      </c>
      <c r="AD1507" s="12" t="s">
        <v>1969</v>
      </c>
      <c r="AE1507" s="8"/>
    </row>
    <row r="1508" spans="1:31" x14ac:dyDescent="0.25">
      <c r="A1508" t="s">
        <v>2078</v>
      </c>
      <c r="B1508" t="s">
        <v>4520</v>
      </c>
      <c r="C1508" t="s">
        <v>4521</v>
      </c>
      <c r="D1508" s="1">
        <v>45548</v>
      </c>
      <c r="E1508">
        <f t="shared" si="174"/>
        <v>18</v>
      </c>
      <c r="F1508" t="s">
        <v>6</v>
      </c>
      <c r="G1508">
        <v>720</v>
      </c>
      <c r="H1508">
        <f t="shared" si="173"/>
        <v>72</v>
      </c>
      <c r="I1508" t="s">
        <v>7</v>
      </c>
      <c r="J1508" t="s">
        <v>8</v>
      </c>
      <c r="K1508" t="s">
        <v>7117</v>
      </c>
      <c r="L1508" t="s">
        <v>8</v>
      </c>
      <c r="M1508" t="s">
        <v>6</v>
      </c>
      <c r="N1508" t="str">
        <f t="shared" si="175"/>
        <v>M</v>
      </c>
      <c r="O1508" t="s">
        <v>8281</v>
      </c>
      <c r="P1508" t="s">
        <v>8282</v>
      </c>
      <c r="Q1508" t="s">
        <v>940</v>
      </c>
      <c r="R1508">
        <v>3</v>
      </c>
      <c r="S1508">
        <f t="shared" si="176"/>
        <v>2021</v>
      </c>
      <c r="T1508" t="s">
        <v>12</v>
      </c>
      <c r="U1508">
        <v>1</v>
      </c>
      <c r="V1508" t="s">
        <v>893</v>
      </c>
      <c r="W1508">
        <f>VLOOKUP(Q1508,'PBT Tag Rates'!$A$6:$D$67,4,FALSE)</f>
        <v>0.98140000000000005</v>
      </c>
      <c r="X1508">
        <v>1</v>
      </c>
      <c r="Y1508" s="8">
        <f t="shared" si="177"/>
        <v>1.0057142857142858</v>
      </c>
      <c r="Z1508" s="10">
        <f>IFERROR(LOOKUP(H1508,{30,43,48,53,58,63,68,73,78,83,88,93,97},{42,47,52,57,62,67,72,77,82,87,92,99,100}),999)</f>
        <v>72</v>
      </c>
      <c r="AA1508" s="9">
        <f t="shared" si="178"/>
        <v>5.5873015873015879</v>
      </c>
      <c r="AB1508" s="9">
        <f>IFERROR(IF(I1508="AI",AA1508-VLOOKUP(Q1508,'PBT Tag Rates'!$A$6:$L$53,11,FALSE),AA1508-VLOOKUP(Q1508,'PBT Tag Rates'!$A$6:$L$53,12,FALSE)),0)</f>
        <v>5.6062541041143046</v>
      </c>
      <c r="AC1508" s="9">
        <f t="shared" si="179"/>
        <v>16.848822656064705</v>
      </c>
      <c r="AD1508" s="12" t="s">
        <v>1969</v>
      </c>
      <c r="AE1508" s="8"/>
    </row>
    <row r="1509" spans="1:31" x14ac:dyDescent="0.25">
      <c r="A1509" t="s">
        <v>2078</v>
      </c>
      <c r="B1509" t="s">
        <v>4522</v>
      </c>
      <c r="C1509" t="s">
        <v>4523</v>
      </c>
      <c r="D1509" s="1">
        <v>45548</v>
      </c>
      <c r="E1509">
        <f t="shared" si="174"/>
        <v>18</v>
      </c>
      <c r="F1509" t="s">
        <v>6</v>
      </c>
      <c r="G1509">
        <v>510</v>
      </c>
      <c r="H1509">
        <f t="shared" si="173"/>
        <v>51</v>
      </c>
      <c r="I1509" t="s">
        <v>9</v>
      </c>
      <c r="J1509">
        <v>1</v>
      </c>
      <c r="K1509" t="s">
        <v>8</v>
      </c>
      <c r="L1509" t="s">
        <v>8</v>
      </c>
      <c r="M1509" t="s">
        <v>6</v>
      </c>
      <c r="N1509" t="str">
        <f t="shared" si="175"/>
        <v>M</v>
      </c>
      <c r="O1509" t="s">
        <v>8283</v>
      </c>
      <c r="P1509" t="s">
        <v>8284</v>
      </c>
      <c r="Q1509" t="s">
        <v>7200</v>
      </c>
      <c r="R1509">
        <v>2</v>
      </c>
      <c r="S1509">
        <f t="shared" si="176"/>
        <v>2022</v>
      </c>
      <c r="T1509" t="s">
        <v>12</v>
      </c>
      <c r="U1509">
        <v>1</v>
      </c>
      <c r="V1509" t="s">
        <v>889</v>
      </c>
      <c r="W1509">
        <f>VLOOKUP(Q1509,'PBT Tag Rates'!$A$6:$D$67,4,FALSE)</f>
        <v>0.98</v>
      </c>
      <c r="X1509">
        <v>1</v>
      </c>
      <c r="Y1509" s="8">
        <f t="shared" si="177"/>
        <v>1</v>
      </c>
      <c r="Z1509" s="10">
        <f>IFERROR(LOOKUP(H1509,{30,43,48,53,58,63,68,73,78,83,88,93,97},{42,47,52,57,62,67,72,77,82,87,92,99,100}),999)</f>
        <v>52</v>
      </c>
      <c r="AA1509" s="9">
        <f t="shared" si="178"/>
        <v>5.5555555555555554</v>
      </c>
      <c r="AB1509" s="9">
        <f>IFERROR(IF(I1509="AI",AA1509-VLOOKUP(Q1509,'PBT Tag Rates'!$A$6:$L$53,11,FALSE),AA1509-VLOOKUP(Q1509,'PBT Tag Rates'!$A$6:$L$53,12,FALSE)),0)</f>
        <v>5.5759637188208613</v>
      </c>
      <c r="AC1509" s="9">
        <f t="shared" si="179"/>
        <v>16.757789085249826</v>
      </c>
      <c r="AD1509" s="12" t="s">
        <v>1969</v>
      </c>
      <c r="AE1509" s="8"/>
    </row>
    <row r="1510" spans="1:31" x14ac:dyDescent="0.25">
      <c r="A1510" t="s">
        <v>2078</v>
      </c>
      <c r="B1510" t="s">
        <v>4524</v>
      </c>
      <c r="C1510" t="s">
        <v>4525</v>
      </c>
      <c r="D1510" s="1">
        <v>45548</v>
      </c>
      <c r="E1510">
        <f t="shared" si="174"/>
        <v>18</v>
      </c>
      <c r="F1510" t="s">
        <v>6</v>
      </c>
      <c r="G1510">
        <v>780</v>
      </c>
      <c r="H1510">
        <f t="shared" si="173"/>
        <v>78</v>
      </c>
      <c r="I1510" t="s">
        <v>7</v>
      </c>
      <c r="J1510" t="s">
        <v>8</v>
      </c>
      <c r="K1510" t="s">
        <v>7118</v>
      </c>
      <c r="L1510" t="s">
        <v>8</v>
      </c>
      <c r="M1510" t="s">
        <v>6</v>
      </c>
      <c r="N1510" t="str">
        <f t="shared" si="175"/>
        <v>M</v>
      </c>
      <c r="O1510" t="s">
        <v>8</v>
      </c>
      <c r="P1510" t="s">
        <v>8</v>
      </c>
      <c r="Q1510" t="s">
        <v>11</v>
      </c>
      <c r="R1510" t="s">
        <v>8</v>
      </c>
      <c r="S1510" t="str">
        <f t="shared" si="176"/>
        <v>U</v>
      </c>
      <c r="T1510" t="s">
        <v>12</v>
      </c>
      <c r="U1510">
        <v>1</v>
      </c>
      <c r="V1510" t="s">
        <v>8</v>
      </c>
      <c r="W1510">
        <f>VLOOKUP(Q1510,'PBT Tag Rates'!$A$6:$D$67,4,FALSE)</f>
        <v>1</v>
      </c>
      <c r="X1510">
        <v>1</v>
      </c>
      <c r="Y1510" s="8">
        <f t="shared" si="177"/>
        <v>1</v>
      </c>
      <c r="Z1510" s="10">
        <f>IFERROR(LOOKUP(H1510,{30,43,48,53,58,63,68,73,78,83,88,93,97},{42,47,52,57,62,67,72,77,82,87,92,99,100}),999)</f>
        <v>82</v>
      </c>
      <c r="AA1510" s="9">
        <f t="shared" si="178"/>
        <v>5.5555555555555554</v>
      </c>
      <c r="AB1510" s="9">
        <f>IFERROR(IF(I1510="AI",AA1510-VLOOKUP(Q1510,'PBT Tag Rates'!$A$6:$L$53,11,FALSE),AA1510-VLOOKUP(Q1510,'PBT Tag Rates'!$A$6:$L$53,12,FALSE)),0)</f>
        <v>5.5142524290531805</v>
      </c>
      <c r="AC1510" s="9">
        <f t="shared" si="179"/>
        <v>16.572324324312643</v>
      </c>
      <c r="AD1510" s="12" t="s">
        <v>1969</v>
      </c>
      <c r="AE1510" s="8"/>
    </row>
    <row r="1511" spans="1:31" x14ac:dyDescent="0.25">
      <c r="A1511" t="s">
        <v>2078</v>
      </c>
      <c r="B1511" t="s">
        <v>4526</v>
      </c>
      <c r="C1511" t="s">
        <v>4527</v>
      </c>
      <c r="D1511" s="1">
        <v>45548</v>
      </c>
      <c r="E1511">
        <f t="shared" si="174"/>
        <v>18</v>
      </c>
      <c r="F1511" t="s">
        <v>14</v>
      </c>
      <c r="G1511">
        <v>730</v>
      </c>
      <c r="H1511">
        <f t="shared" si="173"/>
        <v>73</v>
      </c>
      <c r="I1511" t="s">
        <v>7</v>
      </c>
      <c r="J1511" t="s">
        <v>8</v>
      </c>
      <c r="K1511" t="s">
        <v>8</v>
      </c>
      <c r="L1511" t="s">
        <v>8</v>
      </c>
      <c r="M1511" t="s">
        <v>14</v>
      </c>
      <c r="N1511" t="str">
        <f t="shared" si="175"/>
        <v>F</v>
      </c>
      <c r="O1511" t="s">
        <v>7432</v>
      </c>
      <c r="P1511" t="s">
        <v>8285</v>
      </c>
      <c r="Q1511" t="s">
        <v>295</v>
      </c>
      <c r="R1511">
        <v>4</v>
      </c>
      <c r="S1511">
        <f t="shared" si="176"/>
        <v>2020</v>
      </c>
      <c r="T1511" t="s">
        <v>12</v>
      </c>
      <c r="U1511">
        <v>0.999999999999999</v>
      </c>
      <c r="V1511" t="s">
        <v>886</v>
      </c>
      <c r="W1511">
        <f>VLOOKUP(Q1511,'PBT Tag Rates'!$A$6:$D$67,4,FALSE)</f>
        <v>0.98961045999999997</v>
      </c>
      <c r="X1511">
        <v>1</v>
      </c>
      <c r="Y1511" s="8">
        <f t="shared" si="177"/>
        <v>1</v>
      </c>
      <c r="Z1511" s="10">
        <f>IFERROR(LOOKUP(H1511,{30,43,48,53,58,63,68,73,78,83,88,93,97},{42,47,52,57,62,67,72,77,82,87,92,99,100}),999)</f>
        <v>77</v>
      </c>
      <c r="AA1511" s="9">
        <f t="shared" si="178"/>
        <v>5.5555555555555554</v>
      </c>
      <c r="AB1511" s="9">
        <f>IFERROR(IF(I1511="AI",AA1511-VLOOKUP(Q1511,'PBT Tag Rates'!$A$6:$L$53,11,FALSE),AA1511-VLOOKUP(Q1511,'PBT Tag Rates'!$A$6:$L$53,12,FALSE)),0)</f>
        <v>5.5660541713442369</v>
      </c>
      <c r="AC1511" s="9">
        <f t="shared" si="179"/>
        <v>16.728007308517132</v>
      </c>
      <c r="AD1511" s="12" t="s">
        <v>1969</v>
      </c>
      <c r="AE1511" s="8"/>
    </row>
    <row r="1512" spans="1:31" x14ac:dyDescent="0.25">
      <c r="A1512" t="s">
        <v>2078</v>
      </c>
      <c r="B1512" t="s">
        <v>4528</v>
      </c>
      <c r="C1512" t="s">
        <v>4529</v>
      </c>
      <c r="D1512" s="1">
        <v>45548</v>
      </c>
      <c r="E1512">
        <f t="shared" si="174"/>
        <v>18</v>
      </c>
      <c r="F1512" t="s">
        <v>14</v>
      </c>
      <c r="G1512">
        <v>770</v>
      </c>
      <c r="H1512">
        <f t="shared" si="173"/>
        <v>77</v>
      </c>
      <c r="I1512" t="s">
        <v>7</v>
      </c>
      <c r="J1512" t="s">
        <v>8</v>
      </c>
      <c r="K1512" t="s">
        <v>8</v>
      </c>
      <c r="L1512" t="s">
        <v>8</v>
      </c>
      <c r="M1512" t="s">
        <v>14</v>
      </c>
      <c r="N1512" t="str">
        <f t="shared" si="175"/>
        <v>F</v>
      </c>
      <c r="O1512" t="s">
        <v>8</v>
      </c>
      <c r="P1512" t="s">
        <v>8</v>
      </c>
      <c r="Q1512" t="s">
        <v>11</v>
      </c>
      <c r="R1512" t="s">
        <v>8</v>
      </c>
      <c r="S1512" t="str">
        <f t="shared" si="176"/>
        <v>U</v>
      </c>
      <c r="T1512" t="s">
        <v>12</v>
      </c>
      <c r="U1512">
        <v>0.999999999999999</v>
      </c>
      <c r="V1512" t="s">
        <v>8</v>
      </c>
      <c r="W1512">
        <f>VLOOKUP(Q1512,'PBT Tag Rates'!$A$6:$D$67,4,FALSE)</f>
        <v>1</v>
      </c>
      <c r="X1512">
        <v>1</v>
      </c>
      <c r="Y1512" s="8">
        <f t="shared" si="177"/>
        <v>1</v>
      </c>
      <c r="Z1512" s="10">
        <f>IFERROR(LOOKUP(H1512,{30,43,48,53,58,63,68,73,78,83,88,93,97},{42,47,52,57,62,67,72,77,82,87,92,99,100}),999)</f>
        <v>77</v>
      </c>
      <c r="AA1512" s="9">
        <f t="shared" si="178"/>
        <v>5.5555555555555554</v>
      </c>
      <c r="AB1512" s="9">
        <f>IFERROR(IF(I1512="AI",AA1512-VLOOKUP(Q1512,'PBT Tag Rates'!$A$6:$L$53,11,FALSE),AA1512-VLOOKUP(Q1512,'PBT Tag Rates'!$A$6:$L$53,12,FALSE)),0)</f>
        <v>5.5142524290531805</v>
      </c>
      <c r="AC1512" s="9">
        <f t="shared" si="179"/>
        <v>16.572324324312643</v>
      </c>
      <c r="AD1512" s="12" t="s">
        <v>1970</v>
      </c>
      <c r="AE1512" s="8"/>
    </row>
    <row r="1513" spans="1:31" x14ac:dyDescent="0.25">
      <c r="A1513" t="s">
        <v>2078</v>
      </c>
      <c r="B1513" t="s">
        <v>4530</v>
      </c>
      <c r="C1513" t="s">
        <v>4531</v>
      </c>
      <c r="D1513" s="1">
        <v>45548</v>
      </c>
      <c r="E1513">
        <f t="shared" si="174"/>
        <v>18</v>
      </c>
      <c r="F1513" t="s">
        <v>14</v>
      </c>
      <c r="G1513">
        <v>780</v>
      </c>
      <c r="H1513">
        <f t="shared" si="173"/>
        <v>78</v>
      </c>
      <c r="I1513" t="s">
        <v>7</v>
      </c>
      <c r="J1513" t="s">
        <v>8</v>
      </c>
      <c r="K1513" t="s">
        <v>8</v>
      </c>
      <c r="L1513" t="s">
        <v>8</v>
      </c>
      <c r="M1513" t="s">
        <v>14</v>
      </c>
      <c r="N1513" t="str">
        <f t="shared" si="175"/>
        <v>F</v>
      </c>
      <c r="O1513" t="s">
        <v>1780</v>
      </c>
      <c r="P1513" t="s">
        <v>8286</v>
      </c>
      <c r="Q1513" t="s">
        <v>295</v>
      </c>
      <c r="R1513">
        <v>4</v>
      </c>
      <c r="S1513">
        <f t="shared" si="176"/>
        <v>2020</v>
      </c>
      <c r="T1513" t="s">
        <v>12</v>
      </c>
      <c r="U1513">
        <v>0.999999999999998</v>
      </c>
      <c r="V1513" t="s">
        <v>893</v>
      </c>
      <c r="W1513">
        <f>VLOOKUP(Q1513,'PBT Tag Rates'!$A$6:$D$67,4,FALSE)</f>
        <v>0.98961045999999997</v>
      </c>
      <c r="X1513">
        <v>1</v>
      </c>
      <c r="Y1513" s="8">
        <f t="shared" si="177"/>
        <v>1</v>
      </c>
      <c r="Z1513" s="10">
        <f>IFERROR(LOOKUP(H1513,{30,43,48,53,58,63,68,73,78,83,88,93,97},{42,47,52,57,62,67,72,77,82,87,92,99,100}),999)</f>
        <v>82</v>
      </c>
      <c r="AA1513" s="9">
        <f t="shared" si="178"/>
        <v>5.5555555555555554</v>
      </c>
      <c r="AB1513" s="9">
        <f>IFERROR(IF(I1513="AI",AA1513-VLOOKUP(Q1513,'PBT Tag Rates'!$A$6:$L$53,11,FALSE),AA1513-VLOOKUP(Q1513,'PBT Tag Rates'!$A$6:$L$53,12,FALSE)),0)</f>
        <v>5.5660541713442369</v>
      </c>
      <c r="AC1513" s="9">
        <f t="shared" si="179"/>
        <v>16.728007308517132</v>
      </c>
      <c r="AD1513" s="12" t="s">
        <v>1969</v>
      </c>
      <c r="AE1513" s="8"/>
    </row>
    <row r="1514" spans="1:31" x14ac:dyDescent="0.25">
      <c r="A1514" t="s">
        <v>2078</v>
      </c>
      <c r="B1514" t="s">
        <v>4532</v>
      </c>
      <c r="C1514" t="s">
        <v>4533</v>
      </c>
      <c r="D1514" s="1">
        <v>45548</v>
      </c>
      <c r="E1514">
        <f t="shared" si="174"/>
        <v>18</v>
      </c>
      <c r="F1514" t="s">
        <v>14</v>
      </c>
      <c r="G1514">
        <v>730</v>
      </c>
      <c r="H1514">
        <f t="shared" si="173"/>
        <v>73</v>
      </c>
      <c r="I1514" t="s">
        <v>7</v>
      </c>
      <c r="J1514" t="s">
        <v>8</v>
      </c>
      <c r="K1514" t="s">
        <v>8</v>
      </c>
      <c r="L1514" t="s">
        <v>8</v>
      </c>
      <c r="M1514" t="s">
        <v>14</v>
      </c>
      <c r="N1514" t="str">
        <f t="shared" si="175"/>
        <v>F</v>
      </c>
      <c r="O1514" t="s">
        <v>8</v>
      </c>
      <c r="P1514" t="s">
        <v>8</v>
      </c>
      <c r="Q1514" t="s">
        <v>11</v>
      </c>
      <c r="R1514" t="s">
        <v>8</v>
      </c>
      <c r="S1514" t="str">
        <f t="shared" si="176"/>
        <v>U</v>
      </c>
      <c r="T1514" t="s">
        <v>12</v>
      </c>
      <c r="U1514">
        <v>1</v>
      </c>
      <c r="V1514" t="s">
        <v>8</v>
      </c>
      <c r="W1514">
        <f>VLOOKUP(Q1514,'PBT Tag Rates'!$A$6:$D$67,4,FALSE)</f>
        <v>1</v>
      </c>
      <c r="X1514">
        <v>1</v>
      </c>
      <c r="Y1514" s="8">
        <f t="shared" si="177"/>
        <v>1</v>
      </c>
      <c r="Z1514" s="10">
        <f>IFERROR(LOOKUP(H1514,{30,43,48,53,58,63,68,73,78,83,88,93,97},{42,47,52,57,62,67,72,77,82,87,92,99,100}),999)</f>
        <v>77</v>
      </c>
      <c r="AA1514" s="9">
        <f t="shared" si="178"/>
        <v>5.5555555555555554</v>
      </c>
      <c r="AB1514" s="9">
        <f>IFERROR(IF(I1514="AI",AA1514-VLOOKUP(Q1514,'PBT Tag Rates'!$A$6:$L$53,11,FALSE),AA1514-VLOOKUP(Q1514,'PBT Tag Rates'!$A$6:$L$53,12,FALSE)),0)</f>
        <v>5.5142524290531805</v>
      </c>
      <c r="AC1514" s="9">
        <f t="shared" si="179"/>
        <v>16.572324324312643</v>
      </c>
      <c r="AD1514" s="12" t="s">
        <v>1969</v>
      </c>
      <c r="AE1514" s="8"/>
    </row>
    <row r="1515" spans="1:31" x14ac:dyDescent="0.25">
      <c r="A1515" t="s">
        <v>2078</v>
      </c>
      <c r="B1515" t="s">
        <v>4534</v>
      </c>
      <c r="C1515" t="s">
        <v>4535</v>
      </c>
      <c r="D1515" s="1">
        <v>45548</v>
      </c>
      <c r="E1515">
        <f t="shared" si="174"/>
        <v>18</v>
      </c>
      <c r="F1515" t="s">
        <v>6</v>
      </c>
      <c r="G1515">
        <v>610</v>
      </c>
      <c r="H1515">
        <f t="shared" si="173"/>
        <v>61</v>
      </c>
      <c r="I1515" t="s">
        <v>7</v>
      </c>
      <c r="J1515" t="s">
        <v>8</v>
      </c>
      <c r="K1515" t="s">
        <v>8</v>
      </c>
      <c r="L1515" t="s">
        <v>8</v>
      </c>
      <c r="M1515" t="s">
        <v>6</v>
      </c>
      <c r="N1515" t="str">
        <f t="shared" si="175"/>
        <v>M</v>
      </c>
      <c r="O1515" t="s">
        <v>8</v>
      </c>
      <c r="P1515" t="s">
        <v>8</v>
      </c>
      <c r="Q1515" t="s">
        <v>11</v>
      </c>
      <c r="R1515" t="s">
        <v>8</v>
      </c>
      <c r="S1515" t="str">
        <f t="shared" si="176"/>
        <v>U</v>
      </c>
      <c r="T1515" t="s">
        <v>12</v>
      </c>
      <c r="U1515">
        <v>0.999999999999997</v>
      </c>
      <c r="V1515" t="s">
        <v>8</v>
      </c>
      <c r="W1515">
        <f>VLOOKUP(Q1515,'PBT Tag Rates'!$A$6:$D$67,4,FALSE)</f>
        <v>1</v>
      </c>
      <c r="X1515">
        <v>1</v>
      </c>
      <c r="Y1515" s="8">
        <f t="shared" si="177"/>
        <v>1.0138888888888888</v>
      </c>
      <c r="Z1515" s="10">
        <f>IFERROR(LOOKUP(H1515,{30,43,48,53,58,63,68,73,78,83,88,93,97},{42,47,52,57,62,67,72,77,82,87,92,99,100}),999)</f>
        <v>62</v>
      </c>
      <c r="AA1515" s="9">
        <f t="shared" si="178"/>
        <v>5.632716049382716</v>
      </c>
      <c r="AB1515" s="9">
        <f>IFERROR(IF(I1515="AI",AA1515-VLOOKUP(Q1515,'PBT Tag Rates'!$A$6:$L$53,11,FALSE),AA1515-VLOOKUP(Q1515,'PBT Tag Rates'!$A$6:$L$53,12,FALSE)),0)</f>
        <v>5.5914129228803411</v>
      </c>
      <c r="AC1515" s="9">
        <f t="shared" si="179"/>
        <v>16.804219534983545</v>
      </c>
      <c r="AD1515" s="12" t="s">
        <v>1969</v>
      </c>
      <c r="AE1515" s="8"/>
    </row>
    <row r="1516" spans="1:31" x14ac:dyDescent="0.25">
      <c r="A1516" t="s">
        <v>2078</v>
      </c>
      <c r="B1516" t="s">
        <v>4536</v>
      </c>
      <c r="C1516" t="s">
        <v>4537</v>
      </c>
      <c r="D1516" s="1">
        <v>45548</v>
      </c>
      <c r="E1516">
        <f t="shared" si="174"/>
        <v>18</v>
      </c>
      <c r="F1516" t="s">
        <v>6</v>
      </c>
      <c r="G1516">
        <v>770</v>
      </c>
      <c r="H1516">
        <f t="shared" si="173"/>
        <v>77</v>
      </c>
      <c r="I1516" t="s">
        <v>9</v>
      </c>
      <c r="J1516">
        <v>1</v>
      </c>
      <c r="K1516" t="s">
        <v>7119</v>
      </c>
      <c r="L1516" t="s">
        <v>8</v>
      </c>
      <c r="M1516" t="s">
        <v>6</v>
      </c>
      <c r="N1516" t="str">
        <f t="shared" si="175"/>
        <v>M</v>
      </c>
      <c r="O1516" t="s">
        <v>8287</v>
      </c>
      <c r="P1516" t="s">
        <v>8288</v>
      </c>
      <c r="Q1516" t="s">
        <v>476</v>
      </c>
      <c r="R1516">
        <v>4</v>
      </c>
      <c r="S1516">
        <f t="shared" si="176"/>
        <v>2020</v>
      </c>
      <c r="T1516" t="s">
        <v>12</v>
      </c>
      <c r="U1516">
        <v>1</v>
      </c>
      <c r="V1516" t="s">
        <v>658</v>
      </c>
      <c r="W1516">
        <f>VLOOKUP(Q1516,'PBT Tag Rates'!$A$6:$D$67,4,FALSE)</f>
        <v>0.98845608500000004</v>
      </c>
      <c r="X1516">
        <v>1</v>
      </c>
      <c r="Y1516" s="8">
        <f t="shared" si="177"/>
        <v>1.0058139534883721</v>
      </c>
      <c r="Z1516" s="10">
        <f>IFERROR(LOOKUP(H1516,{30,43,48,53,58,63,68,73,78,83,88,93,97},{42,47,52,57,62,67,72,77,82,87,92,99,100}),999)</f>
        <v>77</v>
      </c>
      <c r="AA1516" s="9">
        <f t="shared" si="178"/>
        <v>5.5878552971576232</v>
      </c>
      <c r="AB1516" s="9">
        <f>IFERROR(IF(I1516="AI",AA1516-VLOOKUP(Q1516,'PBT Tag Rates'!$A$6:$L$53,11,FALSE),AA1516-VLOOKUP(Q1516,'PBT Tag Rates'!$A$6:$L$53,12,FALSE)),0)</f>
        <v>5.5995340304621992</v>
      </c>
      <c r="AC1516" s="9">
        <f t="shared" si="179"/>
        <v>16.828626402541893</v>
      </c>
      <c r="AD1516" s="12" t="s">
        <v>1969</v>
      </c>
      <c r="AE1516" s="8"/>
    </row>
    <row r="1517" spans="1:31" x14ac:dyDescent="0.25">
      <c r="A1517" t="s">
        <v>2078</v>
      </c>
      <c r="B1517" t="s">
        <v>4538</v>
      </c>
      <c r="C1517" t="s">
        <v>4539</v>
      </c>
      <c r="D1517" s="1">
        <v>45548</v>
      </c>
      <c r="E1517">
        <f t="shared" si="174"/>
        <v>18</v>
      </c>
      <c r="F1517" t="s">
        <v>14</v>
      </c>
      <c r="G1517">
        <v>700</v>
      </c>
      <c r="H1517">
        <f t="shared" si="173"/>
        <v>70</v>
      </c>
      <c r="I1517" t="s">
        <v>9</v>
      </c>
      <c r="J1517">
        <v>1</v>
      </c>
      <c r="K1517" t="s">
        <v>8</v>
      </c>
      <c r="L1517" t="s">
        <v>8</v>
      </c>
      <c r="M1517" t="s">
        <v>14</v>
      </c>
      <c r="N1517" t="str">
        <f t="shared" si="175"/>
        <v>F</v>
      </c>
      <c r="O1517" t="s">
        <v>8</v>
      </c>
      <c r="P1517" t="s">
        <v>8</v>
      </c>
      <c r="Q1517" t="s">
        <v>11</v>
      </c>
      <c r="R1517" t="s">
        <v>8</v>
      </c>
      <c r="S1517" t="str">
        <f t="shared" si="176"/>
        <v>U</v>
      </c>
      <c r="T1517" t="s">
        <v>12</v>
      </c>
      <c r="U1517">
        <v>1</v>
      </c>
      <c r="V1517" t="s">
        <v>8</v>
      </c>
      <c r="W1517">
        <f>VLOOKUP(Q1517,'PBT Tag Rates'!$A$6:$D$67,4,FALSE)</f>
        <v>1</v>
      </c>
      <c r="X1517">
        <v>1</v>
      </c>
      <c r="Y1517" s="8">
        <f t="shared" si="177"/>
        <v>1.0069930069930071</v>
      </c>
      <c r="Z1517" s="10">
        <f>IFERROR(LOOKUP(H1517,{30,43,48,53,58,63,68,73,78,83,88,93,97},{42,47,52,57,62,67,72,77,82,87,92,99,100}),999)</f>
        <v>72</v>
      </c>
      <c r="AA1517" s="9">
        <f t="shared" si="178"/>
        <v>5.594405594405595</v>
      </c>
      <c r="AB1517" s="9">
        <f>IFERROR(IF(I1517="AI",AA1517-VLOOKUP(Q1517,'PBT Tag Rates'!$A$6:$L$53,11,FALSE),AA1517-VLOOKUP(Q1517,'PBT Tag Rates'!$A$6:$L$53,12,FALSE)),0)</f>
        <v>5.078128152055073</v>
      </c>
      <c r="AC1517" s="9">
        <f t="shared" si="179"/>
        <v>15.26161302534514</v>
      </c>
      <c r="AD1517" s="12" t="s">
        <v>1969</v>
      </c>
      <c r="AE1517" s="8"/>
    </row>
    <row r="1518" spans="1:31" x14ac:dyDescent="0.25">
      <c r="A1518" t="s">
        <v>2078</v>
      </c>
      <c r="B1518" t="s">
        <v>4540</v>
      </c>
      <c r="C1518" t="s">
        <v>4541</v>
      </c>
      <c r="D1518" s="1">
        <v>45548</v>
      </c>
      <c r="E1518">
        <f t="shared" si="174"/>
        <v>18</v>
      </c>
      <c r="F1518" t="s">
        <v>6</v>
      </c>
      <c r="G1518">
        <v>680</v>
      </c>
      <c r="H1518">
        <f t="shared" si="173"/>
        <v>68</v>
      </c>
      <c r="I1518" t="s">
        <v>9</v>
      </c>
      <c r="J1518">
        <v>1</v>
      </c>
      <c r="K1518" t="s">
        <v>8</v>
      </c>
      <c r="L1518" t="s">
        <v>8</v>
      </c>
      <c r="M1518" t="s">
        <v>6</v>
      </c>
      <c r="N1518" t="str">
        <f t="shared" si="175"/>
        <v>M</v>
      </c>
      <c r="O1518" t="s">
        <v>8289</v>
      </c>
      <c r="P1518" t="s">
        <v>8290</v>
      </c>
      <c r="Q1518" t="s">
        <v>295</v>
      </c>
      <c r="R1518">
        <v>4</v>
      </c>
      <c r="S1518">
        <f t="shared" si="176"/>
        <v>2020</v>
      </c>
      <c r="T1518" t="s">
        <v>12</v>
      </c>
      <c r="U1518">
        <v>1</v>
      </c>
      <c r="V1518" t="s">
        <v>740</v>
      </c>
      <c r="W1518">
        <f>VLOOKUP(Q1518,'PBT Tag Rates'!$A$6:$D$67,4,FALSE)</f>
        <v>0.98961045999999997</v>
      </c>
      <c r="X1518">
        <v>1</v>
      </c>
      <c r="Y1518" s="8">
        <f t="shared" si="177"/>
        <v>1.0057142857142858</v>
      </c>
      <c r="Z1518" s="10">
        <f>IFERROR(LOOKUP(H1518,{30,43,48,53,58,63,68,73,78,83,88,93,97},{42,47,52,57,62,67,72,77,82,87,92,99,100}),999)</f>
        <v>72</v>
      </c>
      <c r="AA1518" s="9">
        <f t="shared" si="178"/>
        <v>5.5873015873015879</v>
      </c>
      <c r="AB1518" s="9">
        <f>IFERROR(IF(I1518="AI",AA1518-VLOOKUP(Q1518,'PBT Tag Rates'!$A$6:$L$53,11,FALSE),AA1518-VLOOKUP(Q1518,'PBT Tag Rates'!$A$6:$L$53,12,FALSE)),0)</f>
        <v>5.5978002030902694</v>
      </c>
      <c r="AC1518" s="9">
        <f t="shared" si="179"/>
        <v>16.823415623764589</v>
      </c>
      <c r="AD1518" s="12" t="s">
        <v>1969</v>
      </c>
      <c r="AE1518" s="8"/>
    </row>
    <row r="1519" spans="1:31" x14ac:dyDescent="0.25">
      <c r="A1519" t="s">
        <v>2078</v>
      </c>
      <c r="B1519" t="s">
        <v>4542</v>
      </c>
      <c r="C1519" t="s">
        <v>4543</v>
      </c>
      <c r="D1519" s="1">
        <v>45548</v>
      </c>
      <c r="E1519">
        <f t="shared" si="174"/>
        <v>18</v>
      </c>
      <c r="F1519" t="s">
        <v>6</v>
      </c>
      <c r="G1519">
        <v>750</v>
      </c>
      <c r="H1519">
        <f t="shared" si="173"/>
        <v>75</v>
      </c>
      <c r="I1519" t="s">
        <v>7</v>
      </c>
      <c r="J1519" t="s">
        <v>8</v>
      </c>
      <c r="K1519" t="s">
        <v>7120</v>
      </c>
      <c r="L1519" t="s">
        <v>8</v>
      </c>
      <c r="M1519" t="s">
        <v>6</v>
      </c>
      <c r="N1519" t="str">
        <f t="shared" si="175"/>
        <v>M</v>
      </c>
      <c r="O1519" t="s">
        <v>1459</v>
      </c>
      <c r="P1519" t="s">
        <v>1460</v>
      </c>
      <c r="Q1519" t="s">
        <v>171</v>
      </c>
      <c r="R1519">
        <v>5</v>
      </c>
      <c r="S1519">
        <f t="shared" si="176"/>
        <v>2019</v>
      </c>
      <c r="T1519" t="s">
        <v>12</v>
      </c>
      <c r="U1519">
        <v>0.999999999999999</v>
      </c>
      <c r="V1519" t="s">
        <v>888</v>
      </c>
      <c r="W1519">
        <f>VLOOKUP(Q1519,'PBT Tag Rates'!$A$6:$D$67,4,FALSE)</f>
        <v>0.95971980899999998</v>
      </c>
      <c r="X1519">
        <v>1</v>
      </c>
      <c r="Y1519" s="8">
        <f t="shared" si="177"/>
        <v>1.0058139534883721</v>
      </c>
      <c r="Z1519" s="10">
        <f>IFERROR(LOOKUP(H1519,{30,43,48,53,58,63,68,73,78,83,88,93,97},{42,47,52,57,62,67,72,77,82,87,92,99,100}),999)</f>
        <v>77</v>
      </c>
      <c r="AA1519" s="9">
        <f t="shared" si="178"/>
        <v>5.5878552971576232</v>
      </c>
      <c r="AB1519" s="9">
        <f>IFERROR(IF(I1519="AI",AA1519-VLOOKUP(Q1519,'PBT Tag Rates'!$A$6:$L$53,11,FALSE),AA1519-VLOOKUP(Q1519,'PBT Tag Rates'!$A$6:$L$53,12,FALSE)),0)</f>
        <v>5.6298260792778452</v>
      </c>
      <c r="AC1519" s="9">
        <f t="shared" si="179"/>
        <v>16.919664972843069</v>
      </c>
      <c r="AD1519" s="12" t="s">
        <v>1969</v>
      </c>
      <c r="AE1519" s="8"/>
    </row>
    <row r="1520" spans="1:31" x14ac:dyDescent="0.25">
      <c r="A1520" t="s">
        <v>2078</v>
      </c>
      <c r="B1520" t="s">
        <v>4544</v>
      </c>
      <c r="C1520" t="s">
        <v>4545</v>
      </c>
      <c r="D1520" s="1">
        <v>45548</v>
      </c>
      <c r="E1520">
        <f t="shared" si="174"/>
        <v>18</v>
      </c>
      <c r="F1520" t="s">
        <v>6</v>
      </c>
      <c r="G1520">
        <v>750</v>
      </c>
      <c r="H1520">
        <f t="shared" si="173"/>
        <v>75</v>
      </c>
      <c r="I1520" t="s">
        <v>7</v>
      </c>
      <c r="J1520" t="s">
        <v>8</v>
      </c>
      <c r="K1520" t="s">
        <v>7121</v>
      </c>
      <c r="L1520" t="s">
        <v>8</v>
      </c>
      <c r="M1520" t="s">
        <v>6</v>
      </c>
      <c r="N1520" t="str">
        <f t="shared" si="175"/>
        <v>M</v>
      </c>
      <c r="O1520" t="s">
        <v>8</v>
      </c>
      <c r="P1520" t="s">
        <v>8</v>
      </c>
      <c r="Q1520" t="s">
        <v>11</v>
      </c>
      <c r="R1520" t="s">
        <v>8</v>
      </c>
      <c r="S1520" t="str">
        <f t="shared" si="176"/>
        <v>U</v>
      </c>
      <c r="T1520" t="s">
        <v>12</v>
      </c>
      <c r="U1520">
        <v>1</v>
      </c>
      <c r="V1520" t="s">
        <v>8</v>
      </c>
      <c r="W1520">
        <f>VLOOKUP(Q1520,'PBT Tag Rates'!$A$6:$D$67,4,FALSE)</f>
        <v>1</v>
      </c>
      <c r="X1520">
        <v>1</v>
      </c>
      <c r="Y1520" s="8">
        <f t="shared" si="177"/>
        <v>1.0058139534883721</v>
      </c>
      <c r="Z1520" s="10">
        <f>IFERROR(LOOKUP(H1520,{30,43,48,53,58,63,68,73,78,83,88,93,97},{42,47,52,57,62,67,72,77,82,87,92,99,100}),999)</f>
        <v>77</v>
      </c>
      <c r="AA1520" s="9">
        <f t="shared" si="178"/>
        <v>5.5878552971576232</v>
      </c>
      <c r="AB1520" s="9">
        <f>IFERROR(IF(I1520="AI",AA1520-VLOOKUP(Q1520,'PBT Tag Rates'!$A$6:$L$53,11,FALSE),AA1520-VLOOKUP(Q1520,'PBT Tag Rates'!$A$6:$L$53,12,FALSE)),0)</f>
        <v>5.5465521706552483</v>
      </c>
      <c r="AC1520" s="9">
        <f t="shared" si="179"/>
        <v>16.669396738081858</v>
      </c>
      <c r="AD1520" s="12" t="s">
        <v>1970</v>
      </c>
      <c r="AE1520" s="8"/>
    </row>
    <row r="1521" spans="1:31" x14ac:dyDescent="0.25">
      <c r="A1521" t="s">
        <v>2078</v>
      </c>
      <c r="B1521" t="s">
        <v>4546</v>
      </c>
      <c r="C1521" t="s">
        <v>4547</v>
      </c>
      <c r="D1521" s="1">
        <v>45548</v>
      </c>
      <c r="E1521">
        <f t="shared" si="174"/>
        <v>18</v>
      </c>
      <c r="F1521" t="s">
        <v>6</v>
      </c>
      <c r="G1521">
        <v>660</v>
      </c>
      <c r="H1521">
        <f t="shared" si="173"/>
        <v>66</v>
      </c>
      <c r="I1521" t="s">
        <v>9</v>
      </c>
      <c r="J1521">
        <v>1</v>
      </c>
      <c r="K1521" t="s">
        <v>8</v>
      </c>
      <c r="L1521" t="s">
        <v>8</v>
      </c>
      <c r="M1521" t="s">
        <v>6</v>
      </c>
      <c r="N1521" t="str">
        <f t="shared" si="175"/>
        <v>M</v>
      </c>
      <c r="O1521" t="s">
        <v>7582</v>
      </c>
      <c r="P1521" t="s">
        <v>8291</v>
      </c>
      <c r="Q1521" t="s">
        <v>940</v>
      </c>
      <c r="R1521">
        <v>3</v>
      </c>
      <c r="S1521">
        <f t="shared" si="176"/>
        <v>2021</v>
      </c>
      <c r="T1521" t="s">
        <v>12</v>
      </c>
      <c r="U1521">
        <v>1</v>
      </c>
      <c r="V1521" t="s">
        <v>888</v>
      </c>
      <c r="W1521">
        <f>VLOOKUP(Q1521,'PBT Tag Rates'!$A$6:$D$67,4,FALSE)</f>
        <v>0.98140000000000005</v>
      </c>
      <c r="X1521">
        <v>1</v>
      </c>
      <c r="Y1521" s="8">
        <f t="shared" si="177"/>
        <v>1</v>
      </c>
      <c r="Z1521" s="10">
        <f>IFERROR(LOOKUP(H1521,{30,43,48,53,58,63,68,73,78,83,88,93,97},{42,47,52,57,62,67,72,77,82,87,92,99,100}),999)</f>
        <v>67</v>
      </c>
      <c r="AA1521" s="9">
        <f t="shared" si="178"/>
        <v>5.5555555555555554</v>
      </c>
      <c r="AB1521" s="9">
        <f>IFERROR(IF(I1521="AI",AA1521-VLOOKUP(Q1521,'PBT Tag Rates'!$A$6:$L$53,11,FALSE),AA1521-VLOOKUP(Q1521,'PBT Tag Rates'!$A$6:$L$53,12,FALSE)),0)</f>
        <v>5.5745080723682721</v>
      </c>
      <c r="AC1521" s="9">
        <f t="shared" si="179"/>
        <v>16.753414340817248</v>
      </c>
      <c r="AD1521" s="12" t="s">
        <v>1969</v>
      </c>
      <c r="AE1521" s="8"/>
    </row>
    <row r="1522" spans="1:31" x14ac:dyDescent="0.25">
      <c r="A1522" t="s">
        <v>2078</v>
      </c>
      <c r="B1522" t="s">
        <v>4548</v>
      </c>
      <c r="C1522" t="s">
        <v>4549</v>
      </c>
      <c r="D1522" s="1">
        <v>45548</v>
      </c>
      <c r="E1522">
        <f t="shared" si="174"/>
        <v>18</v>
      </c>
      <c r="F1522" t="s">
        <v>14</v>
      </c>
      <c r="G1522">
        <v>750</v>
      </c>
      <c r="H1522">
        <f t="shared" si="173"/>
        <v>75</v>
      </c>
      <c r="I1522" t="s">
        <v>7</v>
      </c>
      <c r="J1522" t="s">
        <v>8</v>
      </c>
      <c r="K1522" t="s">
        <v>8</v>
      </c>
      <c r="L1522" t="s">
        <v>8</v>
      </c>
      <c r="M1522" t="s">
        <v>14</v>
      </c>
      <c r="N1522" t="str">
        <f t="shared" si="175"/>
        <v>F</v>
      </c>
      <c r="O1522" t="s">
        <v>303</v>
      </c>
      <c r="P1522" t="s">
        <v>976</v>
      </c>
      <c r="Q1522" t="s">
        <v>171</v>
      </c>
      <c r="R1522">
        <v>5</v>
      </c>
      <c r="S1522">
        <f t="shared" si="176"/>
        <v>2019</v>
      </c>
      <c r="T1522" t="s">
        <v>12</v>
      </c>
      <c r="U1522">
        <v>0.999999999999998</v>
      </c>
      <c r="V1522" t="s">
        <v>886</v>
      </c>
      <c r="W1522">
        <f>VLOOKUP(Q1522,'PBT Tag Rates'!$A$6:$D$67,4,FALSE)</f>
        <v>0.95971980899999998</v>
      </c>
      <c r="X1522">
        <v>1</v>
      </c>
      <c r="Y1522" s="8">
        <f t="shared" si="177"/>
        <v>1</v>
      </c>
      <c r="Z1522" s="10">
        <f>IFERROR(LOOKUP(H1522,{30,43,48,53,58,63,68,73,78,83,88,93,97},{42,47,52,57,62,67,72,77,82,87,92,99,100}),999)</f>
        <v>77</v>
      </c>
      <c r="AA1522" s="9">
        <f t="shared" si="178"/>
        <v>5.5555555555555554</v>
      </c>
      <c r="AB1522" s="9">
        <f>IFERROR(IF(I1522="AI",AA1522-VLOOKUP(Q1522,'PBT Tag Rates'!$A$6:$L$53,11,FALSE),AA1522-VLOOKUP(Q1522,'PBT Tag Rates'!$A$6:$L$53,12,FALSE)),0)</f>
        <v>5.5975263376757773</v>
      </c>
      <c r="AC1522" s="9">
        <f t="shared" si="179"/>
        <v>16.822592559073851</v>
      </c>
      <c r="AD1522" s="12" t="s">
        <v>1969</v>
      </c>
      <c r="AE1522" s="8"/>
    </row>
    <row r="1523" spans="1:31" x14ac:dyDescent="0.25">
      <c r="A1523" t="s">
        <v>2078</v>
      </c>
      <c r="B1523" t="s">
        <v>4550</v>
      </c>
      <c r="C1523" t="s">
        <v>4551</v>
      </c>
      <c r="D1523" s="1">
        <v>45548</v>
      </c>
      <c r="E1523">
        <f t="shared" si="174"/>
        <v>18</v>
      </c>
      <c r="F1523" t="s">
        <v>14</v>
      </c>
      <c r="G1523">
        <v>770</v>
      </c>
      <c r="H1523">
        <f t="shared" si="173"/>
        <v>77</v>
      </c>
      <c r="I1523" t="s">
        <v>7</v>
      </c>
      <c r="J1523" t="s">
        <v>8</v>
      </c>
      <c r="K1523" t="s">
        <v>8</v>
      </c>
      <c r="L1523" t="s">
        <v>8</v>
      </c>
      <c r="M1523" t="s">
        <v>14</v>
      </c>
      <c r="N1523" t="str">
        <f t="shared" si="175"/>
        <v>F</v>
      </c>
      <c r="O1523" t="s">
        <v>1433</v>
      </c>
      <c r="P1523" t="s">
        <v>8292</v>
      </c>
      <c r="Q1523" t="s">
        <v>178</v>
      </c>
      <c r="R1523">
        <v>5</v>
      </c>
      <c r="S1523">
        <f t="shared" si="176"/>
        <v>2019</v>
      </c>
      <c r="T1523" t="s">
        <v>12</v>
      </c>
      <c r="U1523">
        <v>0.999999999999999</v>
      </c>
      <c r="V1523" t="s">
        <v>658</v>
      </c>
      <c r="W1523">
        <f>VLOOKUP(Q1523,'PBT Tag Rates'!$A$6:$D$67,4,FALSE)</f>
        <v>0.99705232300000002</v>
      </c>
      <c r="X1523">
        <v>1</v>
      </c>
      <c r="Y1523" s="8">
        <f t="shared" si="177"/>
        <v>1</v>
      </c>
      <c r="Z1523" s="10">
        <f>IFERROR(LOOKUP(H1523,{30,43,48,53,58,63,68,73,78,83,88,93,97},{42,47,52,57,62,67,72,77,82,87,92,99,100}),999)</f>
        <v>77</v>
      </c>
      <c r="AA1523" s="9">
        <f t="shared" si="178"/>
        <v>5.5555555555555554</v>
      </c>
      <c r="AB1523" s="9">
        <f>IFERROR(IF(I1523="AI",AA1523-VLOOKUP(Q1523,'PBT Tag Rates'!$A$6:$L$53,11,FALSE),AA1523-VLOOKUP(Q1523,'PBT Tag Rates'!$A$6:$L$53,12,FALSE)),0)</f>
        <v>5.5585119470427449</v>
      </c>
      <c r="AC1523" s="9">
        <f t="shared" si="179"/>
        <v>16.705340194731683</v>
      </c>
      <c r="AD1523" s="12" t="s">
        <v>1969</v>
      </c>
      <c r="AE1523" s="8"/>
    </row>
    <row r="1524" spans="1:31" x14ac:dyDescent="0.25">
      <c r="A1524" t="s">
        <v>2078</v>
      </c>
      <c r="B1524" t="s">
        <v>4552</v>
      </c>
      <c r="C1524" t="s">
        <v>4553</v>
      </c>
      <c r="D1524" s="1">
        <v>45548</v>
      </c>
      <c r="E1524">
        <f t="shared" si="174"/>
        <v>18</v>
      </c>
      <c r="F1524" t="s">
        <v>6</v>
      </c>
      <c r="G1524">
        <v>610</v>
      </c>
      <c r="H1524">
        <f t="shared" si="173"/>
        <v>61</v>
      </c>
      <c r="I1524" t="s">
        <v>7</v>
      </c>
      <c r="J1524" t="s">
        <v>8</v>
      </c>
      <c r="K1524" t="s">
        <v>8</v>
      </c>
      <c r="L1524" t="s">
        <v>8</v>
      </c>
      <c r="M1524" t="s">
        <v>6</v>
      </c>
      <c r="N1524" t="str">
        <f t="shared" si="175"/>
        <v>M</v>
      </c>
      <c r="O1524" t="s">
        <v>1821</v>
      </c>
      <c r="P1524" t="s">
        <v>8147</v>
      </c>
      <c r="Q1524" t="s">
        <v>940</v>
      </c>
      <c r="R1524">
        <v>3</v>
      </c>
      <c r="S1524">
        <f t="shared" si="176"/>
        <v>2021</v>
      </c>
      <c r="T1524" t="s">
        <v>12</v>
      </c>
      <c r="U1524">
        <v>0.999999999999999</v>
      </c>
      <c r="V1524" t="s">
        <v>886</v>
      </c>
      <c r="W1524">
        <f>VLOOKUP(Q1524,'PBT Tag Rates'!$A$6:$D$67,4,FALSE)</f>
        <v>0.98140000000000005</v>
      </c>
      <c r="X1524">
        <v>1</v>
      </c>
      <c r="Y1524" s="8">
        <f t="shared" si="177"/>
        <v>1.0138888888888888</v>
      </c>
      <c r="Z1524" s="10">
        <f>IFERROR(LOOKUP(H1524,{30,43,48,53,58,63,68,73,78,83,88,93,97},{42,47,52,57,62,67,72,77,82,87,92,99,100}),999)</f>
        <v>62</v>
      </c>
      <c r="AA1524" s="9">
        <f t="shared" si="178"/>
        <v>5.632716049382716</v>
      </c>
      <c r="AB1524" s="9">
        <f>IFERROR(IF(I1524="AI",AA1524-VLOOKUP(Q1524,'PBT Tag Rates'!$A$6:$L$53,11,FALSE),AA1524-VLOOKUP(Q1524,'PBT Tag Rates'!$A$6:$L$53,12,FALSE)),0)</f>
        <v>5.6516685661954327</v>
      </c>
      <c r="AC1524" s="9">
        <f t="shared" si="179"/>
        <v>16.98530955148815</v>
      </c>
      <c r="AD1524" s="12" t="s">
        <v>1969</v>
      </c>
      <c r="AE1524" s="8"/>
    </row>
    <row r="1525" spans="1:31" x14ac:dyDescent="0.25">
      <c r="A1525" t="s">
        <v>2078</v>
      </c>
      <c r="B1525" t="s">
        <v>4554</v>
      </c>
      <c r="C1525" t="s">
        <v>4555</v>
      </c>
      <c r="D1525" s="1">
        <v>45548</v>
      </c>
      <c r="E1525">
        <f t="shared" si="174"/>
        <v>18</v>
      </c>
      <c r="F1525" t="s">
        <v>14</v>
      </c>
      <c r="G1525">
        <v>820</v>
      </c>
      <c r="H1525">
        <f t="shared" si="173"/>
        <v>82</v>
      </c>
      <c r="I1525" t="s">
        <v>7</v>
      </c>
      <c r="J1525" t="s">
        <v>8</v>
      </c>
      <c r="K1525" t="s">
        <v>8</v>
      </c>
      <c r="L1525" t="s">
        <v>8</v>
      </c>
      <c r="M1525" t="s">
        <v>14</v>
      </c>
      <c r="N1525" t="str">
        <f t="shared" si="175"/>
        <v>F</v>
      </c>
      <c r="O1525" t="s">
        <v>8293</v>
      </c>
      <c r="P1525" t="s">
        <v>8294</v>
      </c>
      <c r="Q1525" t="s">
        <v>178</v>
      </c>
      <c r="R1525">
        <v>5</v>
      </c>
      <c r="S1525">
        <f t="shared" si="176"/>
        <v>2019</v>
      </c>
      <c r="T1525" t="s">
        <v>12</v>
      </c>
      <c r="U1525">
        <v>1</v>
      </c>
      <c r="V1525" t="s">
        <v>658</v>
      </c>
      <c r="W1525">
        <f>VLOOKUP(Q1525,'PBT Tag Rates'!$A$6:$D$67,4,FALSE)</f>
        <v>0.99705232300000002</v>
      </c>
      <c r="X1525">
        <v>1</v>
      </c>
      <c r="Y1525" s="8">
        <f t="shared" si="177"/>
        <v>1</v>
      </c>
      <c r="Z1525" s="10">
        <f>IFERROR(LOOKUP(H1525,{30,43,48,53,58,63,68,73,78,83,88,93,97},{42,47,52,57,62,67,72,77,82,87,92,99,100}),999)</f>
        <v>82</v>
      </c>
      <c r="AA1525" s="9">
        <f t="shared" si="178"/>
        <v>5.5555555555555554</v>
      </c>
      <c r="AB1525" s="9">
        <f>IFERROR(IF(I1525="AI",AA1525-VLOOKUP(Q1525,'PBT Tag Rates'!$A$6:$L$53,11,FALSE),AA1525-VLOOKUP(Q1525,'PBT Tag Rates'!$A$6:$L$53,12,FALSE)),0)</f>
        <v>5.5585119470427449</v>
      </c>
      <c r="AC1525" s="9">
        <f t="shared" si="179"/>
        <v>16.705340194731683</v>
      </c>
      <c r="AD1525" s="12" t="s">
        <v>1969</v>
      </c>
      <c r="AE1525" s="8"/>
    </row>
    <row r="1526" spans="1:31" x14ac:dyDescent="0.25">
      <c r="A1526" t="s">
        <v>2078</v>
      </c>
      <c r="B1526" t="s">
        <v>4556</v>
      </c>
      <c r="C1526" t="s">
        <v>4557</v>
      </c>
      <c r="D1526" s="1">
        <v>45548</v>
      </c>
      <c r="E1526">
        <f t="shared" si="174"/>
        <v>18</v>
      </c>
      <c r="F1526" t="s">
        <v>14</v>
      </c>
      <c r="G1526">
        <v>660</v>
      </c>
      <c r="H1526">
        <f t="shared" si="173"/>
        <v>66</v>
      </c>
      <c r="I1526" t="s">
        <v>7</v>
      </c>
      <c r="J1526" t="s">
        <v>8</v>
      </c>
      <c r="K1526" t="s">
        <v>8</v>
      </c>
      <c r="L1526" t="s">
        <v>8</v>
      </c>
      <c r="M1526" t="s">
        <v>14</v>
      </c>
      <c r="N1526" t="str">
        <f t="shared" si="175"/>
        <v>F</v>
      </c>
      <c r="O1526" t="s">
        <v>8164</v>
      </c>
      <c r="P1526" t="s">
        <v>8165</v>
      </c>
      <c r="Q1526" t="s">
        <v>940</v>
      </c>
      <c r="R1526">
        <v>3</v>
      </c>
      <c r="S1526">
        <f t="shared" si="176"/>
        <v>2021</v>
      </c>
      <c r="T1526" t="s">
        <v>12</v>
      </c>
      <c r="U1526">
        <v>1.00000000000001</v>
      </c>
      <c r="V1526" t="s">
        <v>889</v>
      </c>
      <c r="W1526">
        <f>VLOOKUP(Q1526,'PBT Tag Rates'!$A$6:$D$67,4,FALSE)</f>
        <v>0.98140000000000005</v>
      </c>
      <c r="X1526">
        <v>1</v>
      </c>
      <c r="Y1526" s="8">
        <f t="shared" si="177"/>
        <v>1</v>
      </c>
      <c r="Z1526" s="10">
        <f>IFERROR(LOOKUP(H1526,{30,43,48,53,58,63,68,73,78,83,88,93,97},{42,47,52,57,62,67,72,77,82,87,92,99,100}),999)</f>
        <v>67</v>
      </c>
      <c r="AA1526" s="9">
        <f t="shared" si="178"/>
        <v>5.5555555555555554</v>
      </c>
      <c r="AB1526" s="9">
        <f>IFERROR(IF(I1526="AI",AA1526-VLOOKUP(Q1526,'PBT Tag Rates'!$A$6:$L$53,11,FALSE),AA1526-VLOOKUP(Q1526,'PBT Tag Rates'!$A$6:$L$53,12,FALSE)),0)</f>
        <v>5.5745080723682721</v>
      </c>
      <c r="AC1526" s="9">
        <f t="shared" si="179"/>
        <v>16.753414340817248</v>
      </c>
      <c r="AD1526" s="12" t="s">
        <v>1969</v>
      </c>
      <c r="AE1526" s="8"/>
    </row>
    <row r="1527" spans="1:31" x14ac:dyDescent="0.25">
      <c r="A1527" t="s">
        <v>2078</v>
      </c>
      <c r="B1527" t="s">
        <v>4558</v>
      </c>
      <c r="C1527" t="s">
        <v>4559</v>
      </c>
      <c r="D1527" s="1">
        <v>45548</v>
      </c>
      <c r="E1527">
        <f t="shared" si="174"/>
        <v>18</v>
      </c>
      <c r="F1527" t="s">
        <v>14</v>
      </c>
      <c r="G1527">
        <v>740</v>
      </c>
      <c r="H1527">
        <f t="shared" ref="H1527:H1590" si="180">G1527/10</f>
        <v>74</v>
      </c>
      <c r="I1527" t="s">
        <v>9</v>
      </c>
      <c r="J1527">
        <v>1</v>
      </c>
      <c r="K1527" t="s">
        <v>8</v>
      </c>
      <c r="L1527" t="s">
        <v>8</v>
      </c>
      <c r="M1527" t="s">
        <v>14</v>
      </c>
      <c r="N1527" t="str">
        <f t="shared" si="175"/>
        <v>F</v>
      </c>
      <c r="O1527" t="s">
        <v>1028</v>
      </c>
      <c r="P1527" t="s">
        <v>1152</v>
      </c>
      <c r="Q1527" t="s">
        <v>295</v>
      </c>
      <c r="R1527">
        <v>4</v>
      </c>
      <c r="S1527">
        <f t="shared" si="176"/>
        <v>2020</v>
      </c>
      <c r="T1527" t="s">
        <v>12</v>
      </c>
      <c r="U1527">
        <v>1</v>
      </c>
      <c r="V1527" t="s">
        <v>892</v>
      </c>
      <c r="W1527">
        <f>VLOOKUP(Q1527,'PBT Tag Rates'!$A$6:$D$67,4,FALSE)</f>
        <v>0.98961045999999997</v>
      </c>
      <c r="X1527">
        <v>1</v>
      </c>
      <c r="Y1527" s="8">
        <f t="shared" si="177"/>
        <v>1</v>
      </c>
      <c r="Z1527" s="10">
        <f>IFERROR(LOOKUP(H1527,{30,43,48,53,58,63,68,73,78,83,88,93,97},{42,47,52,57,62,67,72,77,82,87,92,99,100}),999)</f>
        <v>77</v>
      </c>
      <c r="AA1527" s="9">
        <f t="shared" si="178"/>
        <v>5.5555555555555554</v>
      </c>
      <c r="AB1527" s="9">
        <f>IFERROR(IF(I1527="AI",AA1527-VLOOKUP(Q1527,'PBT Tag Rates'!$A$6:$L$53,11,FALSE),AA1527-VLOOKUP(Q1527,'PBT Tag Rates'!$A$6:$L$53,12,FALSE)),0)</f>
        <v>5.5660541713442369</v>
      </c>
      <c r="AC1527" s="9">
        <f t="shared" si="179"/>
        <v>16.728007308517132</v>
      </c>
      <c r="AD1527" s="12" t="s">
        <v>1969</v>
      </c>
      <c r="AE1527" s="8"/>
    </row>
    <row r="1528" spans="1:31" x14ac:dyDescent="0.25">
      <c r="A1528" t="s">
        <v>2078</v>
      </c>
      <c r="B1528" t="s">
        <v>4560</v>
      </c>
      <c r="C1528" t="s">
        <v>4561</v>
      </c>
      <c r="D1528" s="1">
        <v>45548</v>
      </c>
      <c r="E1528">
        <f t="shared" si="174"/>
        <v>18</v>
      </c>
      <c r="F1528" t="s">
        <v>14</v>
      </c>
      <c r="G1528">
        <v>790</v>
      </c>
      <c r="H1528">
        <f t="shared" si="180"/>
        <v>79</v>
      </c>
      <c r="I1528" t="s">
        <v>7</v>
      </c>
      <c r="J1528" t="s">
        <v>8</v>
      </c>
      <c r="K1528" t="s">
        <v>8</v>
      </c>
      <c r="L1528" t="s">
        <v>8</v>
      </c>
      <c r="M1528" t="s">
        <v>14</v>
      </c>
      <c r="N1528" t="str">
        <f t="shared" si="175"/>
        <v>F</v>
      </c>
      <c r="O1528" t="s">
        <v>1514</v>
      </c>
      <c r="P1528" t="s">
        <v>1515</v>
      </c>
      <c r="Q1528" t="s">
        <v>178</v>
      </c>
      <c r="R1528">
        <v>5</v>
      </c>
      <c r="S1528">
        <f t="shared" si="176"/>
        <v>2019</v>
      </c>
      <c r="T1528" t="s">
        <v>12</v>
      </c>
      <c r="U1528">
        <v>0.999999999999999</v>
      </c>
      <c r="V1528" t="s">
        <v>658</v>
      </c>
      <c r="W1528">
        <f>VLOOKUP(Q1528,'PBT Tag Rates'!$A$6:$D$67,4,FALSE)</f>
        <v>0.99705232300000002</v>
      </c>
      <c r="X1528">
        <v>1</v>
      </c>
      <c r="Y1528" s="8">
        <f t="shared" si="177"/>
        <v>1</v>
      </c>
      <c r="Z1528" s="10">
        <f>IFERROR(LOOKUP(H1528,{30,43,48,53,58,63,68,73,78,83,88,93,97},{42,47,52,57,62,67,72,77,82,87,92,99,100}),999)</f>
        <v>82</v>
      </c>
      <c r="AA1528" s="9">
        <f t="shared" si="178"/>
        <v>5.5555555555555554</v>
      </c>
      <c r="AB1528" s="9">
        <f>IFERROR(IF(I1528="AI",AA1528-VLOOKUP(Q1528,'PBT Tag Rates'!$A$6:$L$53,11,FALSE),AA1528-VLOOKUP(Q1528,'PBT Tag Rates'!$A$6:$L$53,12,FALSE)),0)</f>
        <v>5.5585119470427449</v>
      </c>
      <c r="AC1528" s="9">
        <f t="shared" si="179"/>
        <v>16.705340194731683</v>
      </c>
      <c r="AD1528" s="12" t="s">
        <v>1969</v>
      </c>
      <c r="AE1528" s="8"/>
    </row>
    <row r="1529" spans="1:31" x14ac:dyDescent="0.25">
      <c r="A1529" t="s">
        <v>2078</v>
      </c>
      <c r="B1529" t="s">
        <v>4562</v>
      </c>
      <c r="C1529" t="s">
        <v>4563</v>
      </c>
      <c r="D1529" s="1">
        <v>45549</v>
      </c>
      <c r="E1529">
        <f t="shared" si="174"/>
        <v>18</v>
      </c>
      <c r="F1529" t="s">
        <v>14</v>
      </c>
      <c r="G1529">
        <v>830</v>
      </c>
      <c r="H1529">
        <f t="shared" si="180"/>
        <v>83</v>
      </c>
      <c r="I1529" t="s">
        <v>7</v>
      </c>
      <c r="J1529" t="s">
        <v>8</v>
      </c>
      <c r="K1529" t="s">
        <v>8</v>
      </c>
      <c r="L1529" t="s">
        <v>8</v>
      </c>
      <c r="M1529" t="s">
        <v>14</v>
      </c>
      <c r="N1529" t="str">
        <f t="shared" si="175"/>
        <v>F</v>
      </c>
      <c r="O1529" t="s">
        <v>8</v>
      </c>
      <c r="P1529" t="s">
        <v>8</v>
      </c>
      <c r="Q1529" t="s">
        <v>11</v>
      </c>
      <c r="R1529" t="s">
        <v>8</v>
      </c>
      <c r="S1529" t="str">
        <f t="shared" si="176"/>
        <v>U</v>
      </c>
      <c r="T1529" t="s">
        <v>12</v>
      </c>
      <c r="U1529">
        <v>1</v>
      </c>
      <c r="V1529" t="s">
        <v>8</v>
      </c>
      <c r="W1529">
        <f>VLOOKUP(Q1529,'PBT Tag Rates'!$A$6:$D$67,4,FALSE)</f>
        <v>1</v>
      </c>
      <c r="X1529">
        <v>1</v>
      </c>
      <c r="Y1529" s="8">
        <f t="shared" si="177"/>
        <v>1</v>
      </c>
      <c r="Z1529" s="10">
        <f>IFERROR(LOOKUP(H1529,{30,43,48,53,58,63,68,73,78,83,88,93,97},{42,47,52,57,62,67,72,77,82,87,92,99,100}),999)</f>
        <v>87</v>
      </c>
      <c r="AA1529" s="9">
        <f t="shared" si="178"/>
        <v>5.5555555555555554</v>
      </c>
      <c r="AB1529" s="9">
        <f>IFERROR(IF(I1529="AI",AA1529-VLOOKUP(Q1529,'PBT Tag Rates'!$A$6:$L$53,11,FALSE),AA1529-VLOOKUP(Q1529,'PBT Tag Rates'!$A$6:$L$53,12,FALSE)),0)</f>
        <v>5.5142524290531805</v>
      </c>
      <c r="AC1529" s="9">
        <f t="shared" si="179"/>
        <v>16.572324324312643</v>
      </c>
      <c r="AD1529" s="12" t="s">
        <v>1969</v>
      </c>
      <c r="AE1529" s="8"/>
    </row>
    <row r="1530" spans="1:31" x14ac:dyDescent="0.25">
      <c r="A1530" t="s">
        <v>2078</v>
      </c>
      <c r="B1530" t="s">
        <v>4564</v>
      </c>
      <c r="C1530" t="s">
        <v>4565</v>
      </c>
      <c r="D1530" s="1">
        <v>45549</v>
      </c>
      <c r="E1530">
        <f t="shared" si="174"/>
        <v>18</v>
      </c>
      <c r="F1530" t="s">
        <v>14</v>
      </c>
      <c r="G1530">
        <v>680</v>
      </c>
      <c r="H1530">
        <f t="shared" si="180"/>
        <v>68</v>
      </c>
      <c r="I1530" t="s">
        <v>7</v>
      </c>
      <c r="J1530" t="s">
        <v>8</v>
      </c>
      <c r="K1530" t="s">
        <v>8</v>
      </c>
      <c r="L1530" t="s">
        <v>8</v>
      </c>
      <c r="M1530" t="s">
        <v>14</v>
      </c>
      <c r="N1530" t="str">
        <f t="shared" si="175"/>
        <v>F</v>
      </c>
      <c r="O1530" t="s">
        <v>172</v>
      </c>
      <c r="P1530" t="s">
        <v>173</v>
      </c>
      <c r="Q1530" t="s">
        <v>171</v>
      </c>
      <c r="R1530">
        <v>5</v>
      </c>
      <c r="S1530">
        <f t="shared" si="176"/>
        <v>2019</v>
      </c>
      <c r="T1530" t="s">
        <v>12</v>
      </c>
      <c r="U1530">
        <v>0.999999999999998</v>
      </c>
      <c r="V1530" t="s">
        <v>889</v>
      </c>
      <c r="W1530">
        <f>VLOOKUP(Q1530,'PBT Tag Rates'!$A$6:$D$67,4,FALSE)</f>
        <v>0.95971980899999998</v>
      </c>
      <c r="X1530">
        <v>1</v>
      </c>
      <c r="Y1530" s="8">
        <f t="shared" si="177"/>
        <v>1.0069930069930071</v>
      </c>
      <c r="Z1530" s="10">
        <f>IFERROR(LOOKUP(H1530,{30,43,48,53,58,63,68,73,78,83,88,93,97},{42,47,52,57,62,67,72,77,82,87,92,99,100}),999)</f>
        <v>72</v>
      </c>
      <c r="AA1530" s="9">
        <f t="shared" si="178"/>
        <v>5.594405594405595</v>
      </c>
      <c r="AB1530" s="9">
        <f>IFERROR(IF(I1530="AI",AA1530-VLOOKUP(Q1530,'PBT Tag Rates'!$A$6:$L$53,11,FALSE),AA1530-VLOOKUP(Q1530,'PBT Tag Rates'!$A$6:$L$53,12,FALSE)),0)</f>
        <v>5.636376376525817</v>
      </c>
      <c r="AC1530" s="9">
        <f t="shared" si="179"/>
        <v>16.939350986824238</v>
      </c>
      <c r="AD1530" s="12" t="s">
        <v>1969</v>
      </c>
      <c r="AE1530" s="8"/>
    </row>
    <row r="1531" spans="1:31" x14ac:dyDescent="0.25">
      <c r="A1531" t="s">
        <v>2078</v>
      </c>
      <c r="B1531" t="s">
        <v>4566</v>
      </c>
      <c r="C1531" t="s">
        <v>4567</v>
      </c>
      <c r="D1531" s="1">
        <v>45549</v>
      </c>
      <c r="E1531">
        <f t="shared" si="174"/>
        <v>18</v>
      </c>
      <c r="F1531" t="s">
        <v>14</v>
      </c>
      <c r="G1531">
        <v>840</v>
      </c>
      <c r="H1531">
        <f t="shared" si="180"/>
        <v>84</v>
      </c>
      <c r="I1531" t="s">
        <v>7</v>
      </c>
      <c r="J1531" t="s">
        <v>8</v>
      </c>
      <c r="K1531" t="s">
        <v>8</v>
      </c>
      <c r="L1531" t="s">
        <v>8</v>
      </c>
      <c r="M1531" t="s">
        <v>14</v>
      </c>
      <c r="N1531" t="str">
        <f t="shared" si="175"/>
        <v>F</v>
      </c>
      <c r="O1531" t="s">
        <v>8</v>
      </c>
      <c r="P1531" t="s">
        <v>8</v>
      </c>
      <c r="Q1531" t="s">
        <v>11</v>
      </c>
      <c r="R1531" t="s">
        <v>8</v>
      </c>
      <c r="S1531" t="str">
        <f t="shared" si="176"/>
        <v>U</v>
      </c>
      <c r="T1531" t="s">
        <v>12</v>
      </c>
      <c r="U1531">
        <v>1</v>
      </c>
      <c r="V1531" t="s">
        <v>8</v>
      </c>
      <c r="W1531">
        <f>VLOOKUP(Q1531,'PBT Tag Rates'!$A$6:$D$67,4,FALSE)</f>
        <v>1</v>
      </c>
      <c r="X1531">
        <v>1</v>
      </c>
      <c r="Y1531" s="8">
        <f t="shared" si="177"/>
        <v>1</v>
      </c>
      <c r="Z1531" s="10">
        <f>IFERROR(LOOKUP(H1531,{30,43,48,53,58,63,68,73,78,83,88,93,97},{42,47,52,57,62,67,72,77,82,87,92,99,100}),999)</f>
        <v>87</v>
      </c>
      <c r="AA1531" s="9">
        <f t="shared" si="178"/>
        <v>5.5555555555555554</v>
      </c>
      <c r="AB1531" s="9">
        <f>IFERROR(IF(I1531="AI",AA1531-VLOOKUP(Q1531,'PBT Tag Rates'!$A$6:$L$53,11,FALSE),AA1531-VLOOKUP(Q1531,'PBT Tag Rates'!$A$6:$L$53,12,FALSE)),0)</f>
        <v>5.5142524290531805</v>
      </c>
      <c r="AC1531" s="9">
        <f t="shared" si="179"/>
        <v>16.572324324312643</v>
      </c>
      <c r="AD1531" s="12" t="s">
        <v>1969</v>
      </c>
      <c r="AE1531" s="8"/>
    </row>
    <row r="1532" spans="1:31" x14ac:dyDescent="0.25">
      <c r="A1532" t="s">
        <v>2078</v>
      </c>
      <c r="B1532" t="s">
        <v>4568</v>
      </c>
      <c r="C1532" t="s">
        <v>4569</v>
      </c>
      <c r="D1532" s="1">
        <v>45549</v>
      </c>
      <c r="E1532">
        <f t="shared" si="174"/>
        <v>18</v>
      </c>
      <c r="F1532" t="s">
        <v>6</v>
      </c>
      <c r="G1532">
        <v>630</v>
      </c>
      <c r="H1532">
        <f t="shared" si="180"/>
        <v>63</v>
      </c>
      <c r="I1532" t="s">
        <v>7</v>
      </c>
      <c r="J1532" t="s">
        <v>8</v>
      </c>
      <c r="K1532" t="s">
        <v>8</v>
      </c>
      <c r="L1532" t="s">
        <v>8</v>
      </c>
      <c r="M1532" t="s">
        <v>6</v>
      </c>
      <c r="N1532" t="str">
        <f t="shared" si="175"/>
        <v>M</v>
      </c>
      <c r="O1532" t="s">
        <v>8</v>
      </c>
      <c r="P1532" t="s">
        <v>8</v>
      </c>
      <c r="Q1532" t="s">
        <v>11</v>
      </c>
      <c r="R1532" t="s">
        <v>8</v>
      </c>
      <c r="S1532" t="str">
        <f t="shared" si="176"/>
        <v>U</v>
      </c>
      <c r="T1532" t="s">
        <v>12</v>
      </c>
      <c r="U1532">
        <v>1</v>
      </c>
      <c r="V1532" t="s">
        <v>8</v>
      </c>
      <c r="W1532">
        <f>VLOOKUP(Q1532,'PBT Tag Rates'!$A$6:$D$67,4,FALSE)</f>
        <v>1</v>
      </c>
      <c r="X1532">
        <v>1</v>
      </c>
      <c r="Y1532" s="8">
        <f t="shared" si="177"/>
        <v>1</v>
      </c>
      <c r="Z1532" s="10">
        <f>IFERROR(LOOKUP(H1532,{30,43,48,53,58,63,68,73,78,83,88,93,97},{42,47,52,57,62,67,72,77,82,87,92,99,100}),999)</f>
        <v>67</v>
      </c>
      <c r="AA1532" s="9">
        <f t="shared" si="178"/>
        <v>5.5555555555555554</v>
      </c>
      <c r="AB1532" s="9">
        <f>IFERROR(IF(I1532="AI",AA1532-VLOOKUP(Q1532,'PBT Tag Rates'!$A$6:$L$53,11,FALSE),AA1532-VLOOKUP(Q1532,'PBT Tag Rates'!$A$6:$L$53,12,FALSE)),0)</f>
        <v>5.5142524290531805</v>
      </c>
      <c r="AC1532" s="9">
        <f t="shared" si="179"/>
        <v>16.572324324312643</v>
      </c>
      <c r="AD1532" s="12" t="s">
        <v>1969</v>
      </c>
      <c r="AE1532" s="8"/>
    </row>
    <row r="1533" spans="1:31" x14ac:dyDescent="0.25">
      <c r="A1533" t="s">
        <v>2078</v>
      </c>
      <c r="B1533" t="s">
        <v>4570</v>
      </c>
      <c r="C1533" t="s">
        <v>4571</v>
      </c>
      <c r="D1533" s="1">
        <v>45549</v>
      </c>
      <c r="E1533">
        <f t="shared" si="174"/>
        <v>18</v>
      </c>
      <c r="F1533" t="s">
        <v>6</v>
      </c>
      <c r="G1533">
        <v>640</v>
      </c>
      <c r="H1533">
        <f t="shared" si="180"/>
        <v>64</v>
      </c>
      <c r="I1533" t="s">
        <v>7</v>
      </c>
      <c r="J1533" t="s">
        <v>8</v>
      </c>
      <c r="K1533" t="s">
        <v>8</v>
      </c>
      <c r="L1533" t="s">
        <v>8</v>
      </c>
      <c r="M1533" t="s">
        <v>6</v>
      </c>
      <c r="N1533" t="str">
        <f t="shared" si="175"/>
        <v>M</v>
      </c>
      <c r="O1533" t="s">
        <v>1119</v>
      </c>
      <c r="P1533" t="s">
        <v>8295</v>
      </c>
      <c r="Q1533" t="s">
        <v>940</v>
      </c>
      <c r="R1533">
        <v>3</v>
      </c>
      <c r="S1533">
        <f t="shared" si="176"/>
        <v>2021</v>
      </c>
      <c r="T1533" t="s">
        <v>12</v>
      </c>
      <c r="U1533">
        <v>0.999999999999996</v>
      </c>
      <c r="V1533" t="s">
        <v>886</v>
      </c>
      <c r="W1533">
        <f>VLOOKUP(Q1533,'PBT Tag Rates'!$A$6:$D$67,4,FALSE)</f>
        <v>0.98140000000000005</v>
      </c>
      <c r="X1533">
        <v>1</v>
      </c>
      <c r="Y1533" s="8">
        <f t="shared" si="177"/>
        <v>1</v>
      </c>
      <c r="Z1533" s="10">
        <f>IFERROR(LOOKUP(H1533,{30,43,48,53,58,63,68,73,78,83,88,93,97},{42,47,52,57,62,67,72,77,82,87,92,99,100}),999)</f>
        <v>67</v>
      </c>
      <c r="AA1533" s="9">
        <f t="shared" si="178"/>
        <v>5.5555555555555554</v>
      </c>
      <c r="AB1533" s="9">
        <f>IFERROR(IF(I1533="AI",AA1533-VLOOKUP(Q1533,'PBT Tag Rates'!$A$6:$L$53,11,FALSE),AA1533-VLOOKUP(Q1533,'PBT Tag Rates'!$A$6:$L$53,12,FALSE)),0)</f>
        <v>5.5745080723682721</v>
      </c>
      <c r="AC1533" s="9">
        <f t="shared" si="179"/>
        <v>16.753414340817248</v>
      </c>
      <c r="AD1533" s="12" t="s">
        <v>1969</v>
      </c>
      <c r="AE1533" s="8"/>
    </row>
    <row r="1534" spans="1:31" x14ac:dyDescent="0.25">
      <c r="A1534" t="s">
        <v>2078</v>
      </c>
      <c r="B1534" t="s">
        <v>4572</v>
      </c>
      <c r="C1534" t="s">
        <v>4573</v>
      </c>
      <c r="D1534" s="1">
        <v>45549</v>
      </c>
      <c r="E1534">
        <f t="shared" si="174"/>
        <v>18</v>
      </c>
      <c r="F1534" t="s">
        <v>14</v>
      </c>
      <c r="G1534">
        <v>750</v>
      </c>
      <c r="H1534">
        <f t="shared" si="180"/>
        <v>75</v>
      </c>
      <c r="I1534" t="s">
        <v>9</v>
      </c>
      <c r="J1534">
        <v>1</v>
      </c>
      <c r="K1534" t="s">
        <v>8</v>
      </c>
      <c r="L1534" t="s">
        <v>8</v>
      </c>
      <c r="M1534" t="s">
        <v>14</v>
      </c>
      <c r="N1534" t="str">
        <f t="shared" si="175"/>
        <v>F</v>
      </c>
      <c r="O1534" t="s">
        <v>8296</v>
      </c>
      <c r="P1534" t="s">
        <v>8297</v>
      </c>
      <c r="Q1534" t="s">
        <v>295</v>
      </c>
      <c r="R1534">
        <v>4</v>
      </c>
      <c r="S1534">
        <f t="shared" si="176"/>
        <v>2020</v>
      </c>
      <c r="T1534" t="s">
        <v>12</v>
      </c>
      <c r="U1534">
        <v>0.999999999999997</v>
      </c>
      <c r="V1534" t="s">
        <v>945</v>
      </c>
      <c r="W1534">
        <f>VLOOKUP(Q1534,'PBT Tag Rates'!$A$6:$D$67,4,FALSE)</f>
        <v>0.98961045999999997</v>
      </c>
      <c r="X1534">
        <v>1</v>
      </c>
      <c r="Y1534" s="8">
        <f t="shared" si="177"/>
        <v>1</v>
      </c>
      <c r="Z1534" s="10">
        <f>IFERROR(LOOKUP(H1534,{30,43,48,53,58,63,68,73,78,83,88,93,97},{42,47,52,57,62,67,72,77,82,87,92,99,100}),999)</f>
        <v>77</v>
      </c>
      <c r="AA1534" s="9">
        <f t="shared" si="178"/>
        <v>5.5555555555555554</v>
      </c>
      <c r="AB1534" s="9">
        <f>IFERROR(IF(I1534="AI",AA1534-VLOOKUP(Q1534,'PBT Tag Rates'!$A$6:$L$53,11,FALSE),AA1534-VLOOKUP(Q1534,'PBT Tag Rates'!$A$6:$L$53,12,FALSE)),0)</f>
        <v>5.5660541713442369</v>
      </c>
      <c r="AC1534" s="9">
        <f t="shared" si="179"/>
        <v>16.728007308517132</v>
      </c>
      <c r="AD1534" s="12" t="s">
        <v>1969</v>
      </c>
      <c r="AE1534" s="8"/>
    </row>
    <row r="1535" spans="1:31" x14ac:dyDescent="0.25">
      <c r="A1535" t="s">
        <v>2078</v>
      </c>
      <c r="B1535" t="s">
        <v>4574</v>
      </c>
      <c r="C1535" t="s">
        <v>4575</v>
      </c>
      <c r="D1535" s="1">
        <v>45549</v>
      </c>
      <c r="E1535">
        <f t="shared" si="174"/>
        <v>18</v>
      </c>
      <c r="F1535" t="s">
        <v>6</v>
      </c>
      <c r="G1535">
        <v>700</v>
      </c>
      <c r="H1535">
        <f t="shared" si="180"/>
        <v>70</v>
      </c>
      <c r="I1535" t="s">
        <v>9</v>
      </c>
      <c r="J1535">
        <v>1</v>
      </c>
      <c r="K1535" t="s">
        <v>7122</v>
      </c>
      <c r="L1535" t="s">
        <v>8</v>
      </c>
      <c r="M1535" t="s">
        <v>6</v>
      </c>
      <c r="N1535" t="str">
        <f t="shared" si="175"/>
        <v>M</v>
      </c>
      <c r="O1535" t="s">
        <v>8298</v>
      </c>
      <c r="P1535" t="s">
        <v>8299</v>
      </c>
      <c r="Q1535" t="s">
        <v>295</v>
      </c>
      <c r="R1535">
        <v>4</v>
      </c>
      <c r="S1535">
        <f t="shared" si="176"/>
        <v>2020</v>
      </c>
      <c r="T1535" t="s">
        <v>12</v>
      </c>
      <c r="U1535">
        <v>1</v>
      </c>
      <c r="V1535" t="s">
        <v>949</v>
      </c>
      <c r="W1535">
        <f>VLOOKUP(Q1535,'PBT Tag Rates'!$A$6:$D$67,4,FALSE)</f>
        <v>0.98961045999999997</v>
      </c>
      <c r="X1535">
        <v>1</v>
      </c>
      <c r="Y1535" s="8">
        <f t="shared" si="177"/>
        <v>1.0057142857142858</v>
      </c>
      <c r="Z1535" s="10">
        <f>IFERROR(LOOKUP(H1535,{30,43,48,53,58,63,68,73,78,83,88,93,97},{42,47,52,57,62,67,72,77,82,87,92,99,100}),999)</f>
        <v>72</v>
      </c>
      <c r="AA1535" s="9">
        <f t="shared" si="178"/>
        <v>5.5873015873015879</v>
      </c>
      <c r="AB1535" s="9">
        <f>IFERROR(IF(I1535="AI",AA1535-VLOOKUP(Q1535,'PBT Tag Rates'!$A$6:$L$53,11,FALSE),AA1535-VLOOKUP(Q1535,'PBT Tag Rates'!$A$6:$L$53,12,FALSE)),0)</f>
        <v>5.5978002030902694</v>
      </c>
      <c r="AC1535" s="9">
        <f t="shared" si="179"/>
        <v>16.823415623764589</v>
      </c>
      <c r="AD1535" s="12" t="s">
        <v>676</v>
      </c>
      <c r="AE1535" s="8"/>
    </row>
    <row r="1536" spans="1:31" x14ac:dyDescent="0.25">
      <c r="A1536" t="s">
        <v>2078</v>
      </c>
      <c r="B1536" t="s">
        <v>4576</v>
      </c>
      <c r="C1536" t="s">
        <v>4577</v>
      </c>
      <c r="D1536" s="1">
        <v>45549</v>
      </c>
      <c r="E1536">
        <f t="shared" si="174"/>
        <v>18</v>
      </c>
      <c r="F1536" t="s">
        <v>6</v>
      </c>
      <c r="G1536">
        <v>490</v>
      </c>
      <c r="H1536">
        <f t="shared" si="180"/>
        <v>49</v>
      </c>
      <c r="I1536" t="s">
        <v>9</v>
      </c>
      <c r="J1536">
        <v>1</v>
      </c>
      <c r="K1536" t="s">
        <v>8</v>
      </c>
      <c r="L1536" t="s">
        <v>8</v>
      </c>
      <c r="M1536" t="s">
        <v>6</v>
      </c>
      <c r="N1536" t="str">
        <f t="shared" si="175"/>
        <v>M</v>
      </c>
      <c r="O1536" t="s">
        <v>8300</v>
      </c>
      <c r="P1536" t="s">
        <v>8301</v>
      </c>
      <c r="Q1536" t="s">
        <v>295</v>
      </c>
      <c r="R1536">
        <v>4</v>
      </c>
      <c r="S1536">
        <f t="shared" si="176"/>
        <v>2020</v>
      </c>
      <c r="T1536" t="s">
        <v>12</v>
      </c>
      <c r="U1536">
        <v>0.999999999999995</v>
      </c>
      <c r="V1536" t="s">
        <v>945</v>
      </c>
      <c r="W1536">
        <f>VLOOKUP(Q1536,'PBT Tag Rates'!$A$6:$D$67,4,FALSE)</f>
        <v>0.98961045999999997</v>
      </c>
      <c r="X1536">
        <v>1</v>
      </c>
      <c r="Y1536" s="8">
        <f t="shared" si="177"/>
        <v>1</v>
      </c>
      <c r="Z1536" s="10">
        <f>IFERROR(LOOKUP(H1536,{30,43,48,53,58,63,68,73,78,83,88,93,97},{42,47,52,57,62,67,72,77,82,87,92,99,100}),999)</f>
        <v>52</v>
      </c>
      <c r="AA1536" s="9">
        <f t="shared" si="178"/>
        <v>5.5555555555555554</v>
      </c>
      <c r="AB1536" s="9">
        <f>IFERROR(IF(I1536="AI",AA1536-VLOOKUP(Q1536,'PBT Tag Rates'!$A$6:$L$53,11,FALSE),AA1536-VLOOKUP(Q1536,'PBT Tag Rates'!$A$6:$L$53,12,FALSE)),0)</f>
        <v>5.5660541713442369</v>
      </c>
      <c r="AC1536" s="9">
        <f t="shared" si="179"/>
        <v>16.728007308517132</v>
      </c>
      <c r="AD1536" s="12" t="s">
        <v>1969</v>
      </c>
      <c r="AE1536" s="8"/>
    </row>
    <row r="1537" spans="1:31" x14ac:dyDescent="0.25">
      <c r="A1537" t="s">
        <v>2078</v>
      </c>
      <c r="B1537" t="s">
        <v>4578</v>
      </c>
      <c r="C1537" t="s">
        <v>4579</v>
      </c>
      <c r="D1537" s="1">
        <v>45549</v>
      </c>
      <c r="E1537">
        <f t="shared" si="174"/>
        <v>18</v>
      </c>
      <c r="F1537" t="s">
        <v>6</v>
      </c>
      <c r="G1537">
        <v>660</v>
      </c>
      <c r="H1537">
        <f t="shared" si="180"/>
        <v>66</v>
      </c>
      <c r="I1537" t="s">
        <v>9</v>
      </c>
      <c r="J1537">
        <v>1</v>
      </c>
      <c r="K1537" t="s">
        <v>8</v>
      </c>
      <c r="L1537" t="s">
        <v>8</v>
      </c>
      <c r="M1537" t="s">
        <v>6</v>
      </c>
      <c r="N1537" t="str">
        <f t="shared" si="175"/>
        <v>M</v>
      </c>
      <c r="O1537" t="s">
        <v>1776</v>
      </c>
      <c r="P1537" t="s">
        <v>1775</v>
      </c>
      <c r="Q1537" t="s">
        <v>940</v>
      </c>
      <c r="R1537">
        <v>3</v>
      </c>
      <c r="S1537">
        <f t="shared" si="176"/>
        <v>2021</v>
      </c>
      <c r="T1537" t="s">
        <v>12</v>
      </c>
      <c r="U1537">
        <v>0.999999999999996</v>
      </c>
      <c r="V1537" t="s">
        <v>886</v>
      </c>
      <c r="W1537">
        <f>VLOOKUP(Q1537,'PBT Tag Rates'!$A$6:$D$67,4,FALSE)</f>
        <v>0.98140000000000005</v>
      </c>
      <c r="X1537">
        <v>1</v>
      </c>
      <c r="Y1537" s="8">
        <f t="shared" si="177"/>
        <v>1</v>
      </c>
      <c r="Z1537" s="10">
        <f>IFERROR(LOOKUP(H1537,{30,43,48,53,58,63,68,73,78,83,88,93,97},{42,47,52,57,62,67,72,77,82,87,92,99,100}),999)</f>
        <v>67</v>
      </c>
      <c r="AA1537" s="9">
        <f t="shared" si="178"/>
        <v>5.5555555555555554</v>
      </c>
      <c r="AB1537" s="9">
        <f>IFERROR(IF(I1537="AI",AA1537-VLOOKUP(Q1537,'PBT Tag Rates'!$A$6:$L$53,11,FALSE),AA1537-VLOOKUP(Q1537,'PBT Tag Rates'!$A$6:$L$53,12,FALSE)),0)</f>
        <v>5.5745080723682721</v>
      </c>
      <c r="AC1537" s="9">
        <f t="shared" si="179"/>
        <v>16.753414340817248</v>
      </c>
      <c r="AD1537" s="12" t="s">
        <v>1969</v>
      </c>
      <c r="AE1537" s="8"/>
    </row>
    <row r="1538" spans="1:31" x14ac:dyDescent="0.25">
      <c r="A1538" t="s">
        <v>2078</v>
      </c>
      <c r="B1538" t="s">
        <v>4580</v>
      </c>
      <c r="C1538" t="s">
        <v>4581</v>
      </c>
      <c r="D1538" s="1">
        <v>45549</v>
      </c>
      <c r="E1538">
        <f t="shared" si="174"/>
        <v>18</v>
      </c>
      <c r="F1538" t="s">
        <v>6</v>
      </c>
      <c r="G1538">
        <v>450</v>
      </c>
      <c r="H1538">
        <f t="shared" si="180"/>
        <v>45</v>
      </c>
      <c r="I1538" t="s">
        <v>7</v>
      </c>
      <c r="J1538" t="s">
        <v>8</v>
      </c>
      <c r="K1538" t="s">
        <v>8</v>
      </c>
      <c r="L1538" t="s">
        <v>8</v>
      </c>
      <c r="M1538" t="s">
        <v>6</v>
      </c>
      <c r="N1538" t="str">
        <f t="shared" si="175"/>
        <v>M</v>
      </c>
      <c r="O1538" t="s">
        <v>8302</v>
      </c>
      <c r="P1538" t="s">
        <v>8303</v>
      </c>
      <c r="Q1538" t="s">
        <v>7200</v>
      </c>
      <c r="R1538">
        <v>2</v>
      </c>
      <c r="S1538">
        <f t="shared" si="176"/>
        <v>2022</v>
      </c>
      <c r="T1538" t="s">
        <v>12</v>
      </c>
      <c r="U1538">
        <v>1</v>
      </c>
      <c r="V1538" t="s">
        <v>892</v>
      </c>
      <c r="W1538">
        <f>VLOOKUP(Q1538,'PBT Tag Rates'!$A$6:$D$67,4,FALSE)</f>
        <v>0.98</v>
      </c>
      <c r="X1538">
        <v>1</v>
      </c>
      <c r="Y1538" s="8">
        <f t="shared" si="177"/>
        <v>1</v>
      </c>
      <c r="Z1538" s="10">
        <f>IFERROR(LOOKUP(H1538,{30,43,48,53,58,63,68,73,78,83,88,93,97},{42,47,52,57,62,67,72,77,82,87,92,99,100}),999)</f>
        <v>47</v>
      </c>
      <c r="AA1538" s="9">
        <f t="shared" si="178"/>
        <v>5.5555555555555554</v>
      </c>
      <c r="AB1538" s="9">
        <f>IFERROR(IF(I1538="AI",AA1538-VLOOKUP(Q1538,'PBT Tag Rates'!$A$6:$L$53,11,FALSE),AA1538-VLOOKUP(Q1538,'PBT Tag Rates'!$A$6:$L$53,12,FALSE)),0)</f>
        <v>5.5759637188208613</v>
      </c>
      <c r="AC1538" s="9">
        <f t="shared" si="179"/>
        <v>16.757789085249826</v>
      </c>
      <c r="AD1538" s="12" t="s">
        <v>1969</v>
      </c>
      <c r="AE1538" s="8"/>
    </row>
    <row r="1539" spans="1:31" x14ac:dyDescent="0.25">
      <c r="A1539" t="s">
        <v>2078</v>
      </c>
      <c r="B1539" t="s">
        <v>4582</v>
      </c>
      <c r="C1539" t="s">
        <v>4583</v>
      </c>
      <c r="D1539" s="1">
        <v>45549</v>
      </c>
      <c r="E1539">
        <f t="shared" si="174"/>
        <v>18</v>
      </c>
      <c r="F1539" t="s">
        <v>6</v>
      </c>
      <c r="G1539">
        <v>520</v>
      </c>
      <c r="H1539">
        <f t="shared" si="180"/>
        <v>52</v>
      </c>
      <c r="I1539" t="s">
        <v>7</v>
      </c>
      <c r="J1539" t="s">
        <v>8</v>
      </c>
      <c r="K1539" t="s">
        <v>8</v>
      </c>
      <c r="L1539" t="s">
        <v>8</v>
      </c>
      <c r="M1539" t="s">
        <v>6</v>
      </c>
      <c r="N1539" t="str">
        <f t="shared" si="175"/>
        <v>M</v>
      </c>
      <c r="O1539" t="s">
        <v>7645</v>
      </c>
      <c r="P1539" t="s">
        <v>8304</v>
      </c>
      <c r="Q1539" t="s">
        <v>7200</v>
      </c>
      <c r="R1539">
        <v>2</v>
      </c>
      <c r="S1539">
        <f t="shared" si="176"/>
        <v>2022</v>
      </c>
      <c r="T1539" t="s">
        <v>12</v>
      </c>
      <c r="U1539">
        <v>1</v>
      </c>
      <c r="V1539" t="s">
        <v>893</v>
      </c>
      <c r="W1539">
        <f>VLOOKUP(Q1539,'PBT Tag Rates'!$A$6:$D$67,4,FALSE)</f>
        <v>0.98</v>
      </c>
      <c r="X1539">
        <v>1</v>
      </c>
      <c r="Y1539" s="8">
        <f t="shared" si="177"/>
        <v>1</v>
      </c>
      <c r="Z1539" s="10">
        <f>IFERROR(LOOKUP(H1539,{30,43,48,53,58,63,68,73,78,83,88,93,97},{42,47,52,57,62,67,72,77,82,87,92,99,100}),999)</f>
        <v>52</v>
      </c>
      <c r="AA1539" s="9">
        <f t="shared" si="178"/>
        <v>5.5555555555555554</v>
      </c>
      <c r="AB1539" s="9">
        <f>IFERROR(IF(I1539="AI",AA1539-VLOOKUP(Q1539,'PBT Tag Rates'!$A$6:$L$53,11,FALSE),AA1539-VLOOKUP(Q1539,'PBT Tag Rates'!$A$6:$L$53,12,FALSE)),0)</f>
        <v>5.5759637188208613</v>
      </c>
      <c r="AC1539" s="9">
        <f t="shared" si="179"/>
        <v>16.757789085249826</v>
      </c>
      <c r="AD1539" s="12" t="s">
        <v>1969</v>
      </c>
      <c r="AE1539" s="8"/>
    </row>
    <row r="1540" spans="1:31" x14ac:dyDescent="0.25">
      <c r="A1540" t="s">
        <v>2078</v>
      </c>
      <c r="B1540" t="s">
        <v>4584</v>
      </c>
      <c r="C1540" t="s">
        <v>4585</v>
      </c>
      <c r="D1540" s="1">
        <v>45549</v>
      </c>
      <c r="E1540">
        <f t="shared" si="174"/>
        <v>18</v>
      </c>
      <c r="F1540" t="s">
        <v>6</v>
      </c>
      <c r="G1540">
        <v>660</v>
      </c>
      <c r="H1540">
        <f t="shared" si="180"/>
        <v>66</v>
      </c>
      <c r="I1540" t="s">
        <v>9</v>
      </c>
      <c r="J1540">
        <v>1</v>
      </c>
      <c r="K1540" t="s">
        <v>8</v>
      </c>
      <c r="L1540" t="s">
        <v>8</v>
      </c>
      <c r="M1540" t="s">
        <v>6</v>
      </c>
      <c r="N1540" t="str">
        <f t="shared" si="175"/>
        <v>M</v>
      </c>
      <c r="O1540" t="s">
        <v>1582</v>
      </c>
      <c r="P1540" t="s">
        <v>1583</v>
      </c>
      <c r="Q1540" t="s">
        <v>940</v>
      </c>
      <c r="R1540">
        <v>3</v>
      </c>
      <c r="S1540">
        <f t="shared" si="176"/>
        <v>2021</v>
      </c>
      <c r="T1540" t="s">
        <v>12</v>
      </c>
      <c r="U1540">
        <v>0.999999999999996</v>
      </c>
      <c r="V1540" t="s">
        <v>892</v>
      </c>
      <c r="W1540">
        <f>VLOOKUP(Q1540,'PBT Tag Rates'!$A$6:$D$67,4,FALSE)</f>
        <v>0.98140000000000005</v>
      </c>
      <c r="X1540">
        <v>1</v>
      </c>
      <c r="Y1540" s="8">
        <f t="shared" si="177"/>
        <v>1</v>
      </c>
      <c r="Z1540" s="10">
        <f>IFERROR(LOOKUP(H1540,{30,43,48,53,58,63,68,73,78,83,88,93,97},{42,47,52,57,62,67,72,77,82,87,92,99,100}),999)</f>
        <v>67</v>
      </c>
      <c r="AA1540" s="9">
        <f t="shared" si="178"/>
        <v>5.5555555555555554</v>
      </c>
      <c r="AB1540" s="9">
        <f>IFERROR(IF(I1540="AI",AA1540-VLOOKUP(Q1540,'PBT Tag Rates'!$A$6:$L$53,11,FALSE),AA1540-VLOOKUP(Q1540,'PBT Tag Rates'!$A$6:$L$53,12,FALSE)),0)</f>
        <v>5.5745080723682721</v>
      </c>
      <c r="AC1540" s="9">
        <f t="shared" si="179"/>
        <v>16.753414340817248</v>
      </c>
      <c r="AD1540" s="12" t="s">
        <v>1969</v>
      </c>
      <c r="AE1540" s="8"/>
    </row>
    <row r="1541" spans="1:31" x14ac:dyDescent="0.25">
      <c r="A1541" t="s">
        <v>2078</v>
      </c>
      <c r="B1541" t="s">
        <v>4586</v>
      </c>
      <c r="C1541" t="s">
        <v>4587</v>
      </c>
      <c r="D1541" s="1">
        <v>45549</v>
      </c>
      <c r="E1541">
        <f t="shared" si="174"/>
        <v>18</v>
      </c>
      <c r="F1541" t="s">
        <v>6</v>
      </c>
      <c r="G1541">
        <v>640</v>
      </c>
      <c r="H1541">
        <f t="shared" si="180"/>
        <v>64</v>
      </c>
      <c r="I1541" t="s">
        <v>9</v>
      </c>
      <c r="J1541">
        <v>1</v>
      </c>
      <c r="K1541" t="s">
        <v>8</v>
      </c>
      <c r="L1541" t="s">
        <v>8</v>
      </c>
      <c r="M1541" t="s">
        <v>14</v>
      </c>
      <c r="N1541" t="str">
        <f t="shared" si="175"/>
        <v>F</v>
      </c>
      <c r="O1541" t="s">
        <v>8305</v>
      </c>
      <c r="P1541" t="s">
        <v>8306</v>
      </c>
      <c r="Q1541" t="s">
        <v>940</v>
      </c>
      <c r="R1541">
        <v>3</v>
      </c>
      <c r="S1541">
        <f t="shared" si="176"/>
        <v>2021</v>
      </c>
      <c r="T1541" t="s">
        <v>12</v>
      </c>
      <c r="U1541">
        <v>0.999999999999996</v>
      </c>
      <c r="V1541" t="s">
        <v>945</v>
      </c>
      <c r="W1541">
        <f>VLOOKUP(Q1541,'PBT Tag Rates'!$A$6:$D$67,4,FALSE)</f>
        <v>0.98140000000000005</v>
      </c>
      <c r="X1541">
        <v>1</v>
      </c>
      <c r="Y1541" s="8">
        <f t="shared" si="177"/>
        <v>1</v>
      </c>
      <c r="Z1541" s="10">
        <f>IFERROR(LOOKUP(H1541,{30,43,48,53,58,63,68,73,78,83,88,93,97},{42,47,52,57,62,67,72,77,82,87,92,99,100}),999)</f>
        <v>67</v>
      </c>
      <c r="AA1541" s="9">
        <f t="shared" si="178"/>
        <v>5.5555555555555554</v>
      </c>
      <c r="AB1541" s="9">
        <f>IFERROR(IF(I1541="AI",AA1541-VLOOKUP(Q1541,'PBT Tag Rates'!$A$6:$L$53,11,FALSE),AA1541-VLOOKUP(Q1541,'PBT Tag Rates'!$A$6:$L$53,12,FALSE)),0)</f>
        <v>5.5745080723682721</v>
      </c>
      <c r="AC1541" s="9">
        <f t="shared" si="179"/>
        <v>16.753414340817248</v>
      </c>
      <c r="AD1541" s="12" t="s">
        <v>1969</v>
      </c>
      <c r="AE1541" s="8"/>
    </row>
    <row r="1542" spans="1:31" x14ac:dyDescent="0.25">
      <c r="A1542" t="s">
        <v>2078</v>
      </c>
      <c r="B1542" t="s">
        <v>4588</v>
      </c>
      <c r="C1542" t="s">
        <v>4589</v>
      </c>
      <c r="D1542" s="1">
        <v>45549</v>
      </c>
      <c r="E1542">
        <f t="shared" si="174"/>
        <v>18</v>
      </c>
      <c r="F1542" t="s">
        <v>14</v>
      </c>
      <c r="G1542">
        <v>750</v>
      </c>
      <c r="H1542">
        <f t="shared" si="180"/>
        <v>75</v>
      </c>
      <c r="I1542" t="s">
        <v>9</v>
      </c>
      <c r="J1542">
        <v>1</v>
      </c>
      <c r="K1542" t="s">
        <v>8</v>
      </c>
      <c r="L1542" t="s">
        <v>8</v>
      </c>
      <c r="M1542" t="s">
        <v>14</v>
      </c>
      <c r="N1542" t="str">
        <f t="shared" si="175"/>
        <v>F</v>
      </c>
      <c r="O1542" t="s">
        <v>467</v>
      </c>
      <c r="P1542" t="s">
        <v>468</v>
      </c>
      <c r="Q1542" t="s">
        <v>171</v>
      </c>
      <c r="R1542">
        <v>5</v>
      </c>
      <c r="S1542">
        <f t="shared" si="176"/>
        <v>2019</v>
      </c>
      <c r="T1542" t="s">
        <v>12</v>
      </c>
      <c r="U1542">
        <v>0.999999999999998</v>
      </c>
      <c r="V1542" t="s">
        <v>886</v>
      </c>
      <c r="W1542">
        <f>VLOOKUP(Q1542,'PBT Tag Rates'!$A$6:$D$67,4,FALSE)</f>
        <v>0.95971980899999998</v>
      </c>
      <c r="X1542">
        <v>1</v>
      </c>
      <c r="Y1542" s="8">
        <f t="shared" si="177"/>
        <v>1</v>
      </c>
      <c r="Z1542" s="10">
        <f>IFERROR(LOOKUP(H1542,{30,43,48,53,58,63,68,73,78,83,88,93,97},{42,47,52,57,62,67,72,77,82,87,92,99,100}),999)</f>
        <v>77</v>
      </c>
      <c r="AA1542" s="9">
        <f t="shared" si="178"/>
        <v>5.5555555555555554</v>
      </c>
      <c r="AB1542" s="9">
        <f>IFERROR(IF(I1542="AI",AA1542-VLOOKUP(Q1542,'PBT Tag Rates'!$A$6:$L$53,11,FALSE),AA1542-VLOOKUP(Q1542,'PBT Tag Rates'!$A$6:$L$53,12,FALSE)),0)</f>
        <v>5.5975263376757773</v>
      </c>
      <c r="AC1542" s="9">
        <f t="shared" si="179"/>
        <v>16.822592559073851</v>
      </c>
      <c r="AD1542" s="12" t="s">
        <v>1969</v>
      </c>
      <c r="AE1542" s="8"/>
    </row>
    <row r="1543" spans="1:31" x14ac:dyDescent="0.25">
      <c r="A1543" t="s">
        <v>2078</v>
      </c>
      <c r="B1543" t="s">
        <v>4590</v>
      </c>
      <c r="C1543" t="s">
        <v>4591</v>
      </c>
      <c r="D1543" s="1">
        <v>45549</v>
      </c>
      <c r="E1543">
        <f t="shared" si="174"/>
        <v>18</v>
      </c>
      <c r="F1543" t="s">
        <v>14</v>
      </c>
      <c r="G1543">
        <v>640</v>
      </c>
      <c r="H1543">
        <f t="shared" si="180"/>
        <v>64</v>
      </c>
      <c r="I1543" t="s">
        <v>9</v>
      </c>
      <c r="J1543">
        <v>1</v>
      </c>
      <c r="K1543" t="s">
        <v>8</v>
      </c>
      <c r="L1543" t="s">
        <v>8</v>
      </c>
      <c r="M1543" t="s">
        <v>14</v>
      </c>
      <c r="N1543" t="str">
        <f t="shared" si="175"/>
        <v>F</v>
      </c>
      <c r="O1543" t="s">
        <v>1294</v>
      </c>
      <c r="P1543" t="s">
        <v>1295</v>
      </c>
      <c r="Q1543" t="s">
        <v>940</v>
      </c>
      <c r="R1543">
        <v>3</v>
      </c>
      <c r="S1543">
        <f t="shared" si="176"/>
        <v>2021</v>
      </c>
      <c r="T1543" t="s">
        <v>12</v>
      </c>
      <c r="U1543">
        <v>0.999999999999999</v>
      </c>
      <c r="V1543" t="s">
        <v>886</v>
      </c>
      <c r="W1543">
        <f>VLOOKUP(Q1543,'PBT Tag Rates'!$A$6:$D$67,4,FALSE)</f>
        <v>0.98140000000000005</v>
      </c>
      <c r="X1543">
        <v>1</v>
      </c>
      <c r="Y1543" s="8">
        <f t="shared" si="177"/>
        <v>1</v>
      </c>
      <c r="Z1543" s="10">
        <f>IFERROR(LOOKUP(H1543,{30,43,48,53,58,63,68,73,78,83,88,93,97},{42,47,52,57,62,67,72,77,82,87,92,99,100}),999)</f>
        <v>67</v>
      </c>
      <c r="AA1543" s="9">
        <f t="shared" si="178"/>
        <v>5.5555555555555554</v>
      </c>
      <c r="AB1543" s="9">
        <f>IFERROR(IF(I1543="AI",AA1543-VLOOKUP(Q1543,'PBT Tag Rates'!$A$6:$L$53,11,FALSE),AA1543-VLOOKUP(Q1543,'PBT Tag Rates'!$A$6:$L$53,12,FALSE)),0)</f>
        <v>5.5745080723682721</v>
      </c>
      <c r="AC1543" s="9">
        <f t="shared" si="179"/>
        <v>16.753414340817248</v>
      </c>
      <c r="AD1543" s="12" t="s">
        <v>1969</v>
      </c>
      <c r="AE1543" s="8"/>
    </row>
    <row r="1544" spans="1:31" x14ac:dyDescent="0.25">
      <c r="A1544" t="s">
        <v>2078</v>
      </c>
      <c r="B1544" t="s">
        <v>4592</v>
      </c>
      <c r="C1544" t="s">
        <v>4593</v>
      </c>
      <c r="D1544" s="1">
        <v>45549</v>
      </c>
      <c r="E1544">
        <f t="shared" ref="E1544:E1607" si="181">IF(AND(D1544&gt;=$F$2,D1544&lt;$F$3),70,IF(AND(D1544&gt;=$F$3,D1544&lt;$F$4),40,IF(AND(D1544&gt;=$F$4,D1544&lt;$F$5),18,9)))</f>
        <v>18</v>
      </c>
      <c r="F1544" t="s">
        <v>6</v>
      </c>
      <c r="G1544">
        <v>440</v>
      </c>
      <c r="H1544">
        <f t="shared" si="180"/>
        <v>44</v>
      </c>
      <c r="I1544" t="s">
        <v>7</v>
      </c>
      <c r="J1544" t="s">
        <v>8</v>
      </c>
      <c r="K1544" t="s">
        <v>8</v>
      </c>
      <c r="L1544" t="s">
        <v>8</v>
      </c>
      <c r="M1544" t="s">
        <v>6</v>
      </c>
      <c r="N1544" t="str">
        <f t="shared" ref="N1544:N1607" si="182">IF(M1544="U",F1544,M1544)</f>
        <v>M</v>
      </c>
      <c r="O1544" t="s">
        <v>7682</v>
      </c>
      <c r="P1544" t="s">
        <v>7683</v>
      </c>
      <c r="Q1544" t="s">
        <v>7200</v>
      </c>
      <c r="R1544">
        <v>2</v>
      </c>
      <c r="S1544">
        <f t="shared" ref="S1544:S1607" si="183">IFERROR($S$4-R1544,"U")</f>
        <v>2022</v>
      </c>
      <c r="T1544" t="s">
        <v>12</v>
      </c>
      <c r="U1544">
        <v>0.999999999999999</v>
      </c>
      <c r="V1544" t="s">
        <v>886</v>
      </c>
      <c r="W1544">
        <f>VLOOKUP(Q1544,'PBT Tag Rates'!$A$6:$D$67,4,FALSE)</f>
        <v>0.98</v>
      </c>
      <c r="X1544">
        <v>1</v>
      </c>
      <c r="Y1544" s="8">
        <f t="shared" ref="Y1544:Y1607" si="184">IF(V1544="ng",0,X1544+(SUMIFS($AK$24:$AK$127,$AG$24:$AG$127,$N1544,$AH$24:$AH$127,$Z1544,$AF$24:$AF$127,$E1544)))</f>
        <v>1</v>
      </c>
      <c r="Z1544" s="10">
        <f>IFERROR(LOOKUP(H1544,{30,43,48,53,58,63,68,73,78,83,88,93,97},{42,47,52,57,62,67,72,77,82,87,92,99,100}),999)</f>
        <v>47</v>
      </c>
      <c r="AA1544" s="9">
        <f t="shared" ref="AA1544:AA1607" si="185">Y1544/(VLOOKUP(E1544,$C$2:$I$5,2,FALSE))</f>
        <v>5.5555555555555554</v>
      </c>
      <c r="AB1544" s="9">
        <f>IFERROR(IF(I1544="AI",AA1544-VLOOKUP(Q1544,'PBT Tag Rates'!$A$6:$L$53,11,FALSE),AA1544-VLOOKUP(Q1544,'PBT Tag Rates'!$A$6:$L$53,12,FALSE)),0)</f>
        <v>5.5759637188208613</v>
      </c>
      <c r="AC1544" s="9">
        <f t="shared" ref="AC1544:AC1607" si="186">AB1544/(VLOOKUP(E1544,$C$2:$I$5,7,FALSE))</f>
        <v>16.757789085249826</v>
      </c>
      <c r="AD1544" s="12" t="s">
        <v>1969</v>
      </c>
      <c r="AE1544" s="8"/>
    </row>
    <row r="1545" spans="1:31" x14ac:dyDescent="0.25">
      <c r="A1545" t="s">
        <v>2078</v>
      </c>
      <c r="B1545" t="s">
        <v>4594</v>
      </c>
      <c r="C1545" t="s">
        <v>4595</v>
      </c>
      <c r="D1545" s="1">
        <v>45549</v>
      </c>
      <c r="E1545">
        <f t="shared" si="181"/>
        <v>18</v>
      </c>
      <c r="F1545" t="s">
        <v>6</v>
      </c>
      <c r="G1545">
        <v>700</v>
      </c>
      <c r="H1545">
        <f t="shared" si="180"/>
        <v>70</v>
      </c>
      <c r="I1545" t="s">
        <v>7</v>
      </c>
      <c r="J1545" t="s">
        <v>8</v>
      </c>
      <c r="K1545" t="s">
        <v>7123</v>
      </c>
      <c r="L1545" t="s">
        <v>8</v>
      </c>
      <c r="M1545" t="s">
        <v>14</v>
      </c>
      <c r="N1545" t="str">
        <f t="shared" si="182"/>
        <v>F</v>
      </c>
      <c r="O1545" t="s">
        <v>7962</v>
      </c>
      <c r="P1545" t="s">
        <v>8307</v>
      </c>
      <c r="Q1545" t="s">
        <v>940</v>
      </c>
      <c r="R1545">
        <v>3</v>
      </c>
      <c r="S1545">
        <f t="shared" si="183"/>
        <v>2021</v>
      </c>
      <c r="T1545" t="s">
        <v>12</v>
      </c>
      <c r="U1545">
        <v>1</v>
      </c>
      <c r="V1545" t="s">
        <v>893</v>
      </c>
      <c r="W1545">
        <f>VLOOKUP(Q1545,'PBT Tag Rates'!$A$6:$D$67,4,FALSE)</f>
        <v>0.98140000000000005</v>
      </c>
      <c r="X1545">
        <v>1</v>
      </c>
      <c r="Y1545" s="8">
        <f t="shared" si="184"/>
        <v>1.0069930069930071</v>
      </c>
      <c r="Z1545" s="10">
        <f>IFERROR(LOOKUP(H1545,{30,43,48,53,58,63,68,73,78,83,88,93,97},{42,47,52,57,62,67,72,77,82,87,92,99,100}),999)</f>
        <v>72</v>
      </c>
      <c r="AA1545" s="9">
        <f t="shared" si="185"/>
        <v>5.594405594405595</v>
      </c>
      <c r="AB1545" s="9">
        <f>IFERROR(IF(I1545="AI",AA1545-VLOOKUP(Q1545,'PBT Tag Rates'!$A$6:$L$53,11,FALSE),AA1545-VLOOKUP(Q1545,'PBT Tag Rates'!$A$6:$L$53,12,FALSE)),0)</f>
        <v>5.6133581112183117</v>
      </c>
      <c r="AC1545" s="9">
        <f t="shared" si="186"/>
        <v>16.870172768567635</v>
      </c>
      <c r="AD1545" s="12" t="s">
        <v>1969</v>
      </c>
      <c r="AE1545" s="8"/>
    </row>
    <row r="1546" spans="1:31" x14ac:dyDescent="0.25">
      <c r="A1546" t="s">
        <v>2078</v>
      </c>
      <c r="B1546" t="s">
        <v>4596</v>
      </c>
      <c r="C1546" t="s">
        <v>4597</v>
      </c>
      <c r="D1546" s="1">
        <v>45549</v>
      </c>
      <c r="E1546">
        <f t="shared" si="181"/>
        <v>18</v>
      </c>
      <c r="F1546" t="s">
        <v>6</v>
      </c>
      <c r="G1546">
        <v>780</v>
      </c>
      <c r="H1546">
        <f t="shared" si="180"/>
        <v>78</v>
      </c>
      <c r="I1546" t="s">
        <v>7</v>
      </c>
      <c r="J1546" t="s">
        <v>8</v>
      </c>
      <c r="K1546" t="s">
        <v>7124</v>
      </c>
      <c r="L1546" t="s">
        <v>8</v>
      </c>
      <c r="M1546" t="s">
        <v>6</v>
      </c>
      <c r="N1546" t="str">
        <f t="shared" si="182"/>
        <v>M</v>
      </c>
      <c r="O1546" t="s">
        <v>8</v>
      </c>
      <c r="P1546" t="s">
        <v>8</v>
      </c>
      <c r="Q1546" t="s">
        <v>11</v>
      </c>
      <c r="R1546" t="s">
        <v>8</v>
      </c>
      <c r="S1546" t="str">
        <f t="shared" si="183"/>
        <v>U</v>
      </c>
      <c r="T1546" t="s">
        <v>12</v>
      </c>
      <c r="U1546">
        <v>1</v>
      </c>
      <c r="V1546" t="s">
        <v>8</v>
      </c>
      <c r="W1546">
        <f>VLOOKUP(Q1546,'PBT Tag Rates'!$A$6:$D$67,4,FALSE)</f>
        <v>1</v>
      </c>
      <c r="X1546">
        <v>1</v>
      </c>
      <c r="Y1546" s="8">
        <f t="shared" si="184"/>
        <v>1</v>
      </c>
      <c r="Z1546" s="10">
        <f>IFERROR(LOOKUP(H1546,{30,43,48,53,58,63,68,73,78,83,88,93,97},{42,47,52,57,62,67,72,77,82,87,92,99,100}),999)</f>
        <v>82</v>
      </c>
      <c r="AA1546" s="9">
        <f t="shared" si="185"/>
        <v>5.5555555555555554</v>
      </c>
      <c r="AB1546" s="9">
        <f>IFERROR(IF(I1546="AI",AA1546-VLOOKUP(Q1546,'PBT Tag Rates'!$A$6:$L$53,11,FALSE),AA1546-VLOOKUP(Q1546,'PBT Tag Rates'!$A$6:$L$53,12,FALSE)),0)</f>
        <v>5.5142524290531805</v>
      </c>
      <c r="AC1546" s="9">
        <f t="shared" si="186"/>
        <v>16.572324324312643</v>
      </c>
      <c r="AD1546" s="12" t="s">
        <v>1969</v>
      </c>
      <c r="AE1546" s="8"/>
    </row>
    <row r="1547" spans="1:31" x14ac:dyDescent="0.25">
      <c r="A1547" t="s">
        <v>2078</v>
      </c>
      <c r="B1547" t="s">
        <v>4598</v>
      </c>
      <c r="C1547" t="s">
        <v>4599</v>
      </c>
      <c r="D1547" s="1">
        <v>45549</v>
      </c>
      <c r="E1547">
        <f t="shared" si="181"/>
        <v>18</v>
      </c>
      <c r="F1547" t="s">
        <v>6</v>
      </c>
      <c r="G1547">
        <v>590</v>
      </c>
      <c r="H1547">
        <f t="shared" si="180"/>
        <v>59</v>
      </c>
      <c r="I1547" t="s">
        <v>7</v>
      </c>
      <c r="J1547" t="s">
        <v>8</v>
      </c>
      <c r="K1547" t="s">
        <v>8</v>
      </c>
      <c r="L1547" t="s">
        <v>7125</v>
      </c>
      <c r="M1547" t="s">
        <v>6</v>
      </c>
      <c r="N1547" t="str">
        <f t="shared" si="182"/>
        <v>M</v>
      </c>
      <c r="O1547" t="s">
        <v>8308</v>
      </c>
      <c r="P1547" t="s">
        <v>8309</v>
      </c>
      <c r="Q1547" t="s">
        <v>1972</v>
      </c>
      <c r="R1547">
        <v>3</v>
      </c>
      <c r="S1547">
        <f t="shared" si="183"/>
        <v>2021</v>
      </c>
      <c r="T1547" t="s">
        <v>12</v>
      </c>
      <c r="U1547">
        <v>1</v>
      </c>
      <c r="V1547" t="s">
        <v>1318</v>
      </c>
      <c r="W1547">
        <f>VLOOKUP(Q1547,'PBT Tag Rates'!$A$6:$D$67,4,FALSE)</f>
        <v>0.98870000000000002</v>
      </c>
      <c r="X1547">
        <v>1</v>
      </c>
      <c r="Y1547" s="8">
        <f t="shared" si="184"/>
        <v>1.0138888888888888</v>
      </c>
      <c r="Z1547" s="10">
        <f>IFERROR(LOOKUP(H1547,{30,43,48,53,58,63,68,73,78,83,88,93,97},{42,47,52,57,62,67,72,77,82,87,92,99,100}),999)</f>
        <v>62</v>
      </c>
      <c r="AA1547" s="9">
        <f t="shared" si="185"/>
        <v>5.632716049382716</v>
      </c>
      <c r="AB1547" s="9">
        <f>IFERROR(IF(I1547="AI",AA1547-VLOOKUP(Q1547,'PBT Tag Rates'!$A$6:$L$53,11,FALSE),AA1547-VLOOKUP(Q1547,'PBT Tag Rates'!$A$6:$L$53,12,FALSE)),0)</f>
        <v>5.6441451987708016</v>
      </c>
      <c r="AC1547" s="9">
        <f t="shared" si="186"/>
        <v>16.962699109442543</v>
      </c>
      <c r="AD1547" s="12" t="s">
        <v>1969</v>
      </c>
      <c r="AE1547" s="8"/>
    </row>
    <row r="1548" spans="1:31" x14ac:dyDescent="0.25">
      <c r="A1548" t="s">
        <v>2078</v>
      </c>
      <c r="B1548" t="s">
        <v>4600</v>
      </c>
      <c r="C1548" t="s">
        <v>4601</v>
      </c>
      <c r="D1548" s="1">
        <v>45549</v>
      </c>
      <c r="E1548">
        <f t="shared" si="181"/>
        <v>18</v>
      </c>
      <c r="F1548" t="s">
        <v>6</v>
      </c>
      <c r="G1548">
        <v>470</v>
      </c>
      <c r="H1548">
        <f t="shared" si="180"/>
        <v>47</v>
      </c>
      <c r="I1548" t="s">
        <v>9</v>
      </c>
      <c r="J1548">
        <v>1</v>
      </c>
      <c r="K1548" t="s">
        <v>8</v>
      </c>
      <c r="L1548" t="s">
        <v>8</v>
      </c>
      <c r="M1548" t="s">
        <v>6</v>
      </c>
      <c r="N1548" t="str">
        <f t="shared" si="182"/>
        <v>M</v>
      </c>
      <c r="O1548" t="s">
        <v>8310</v>
      </c>
      <c r="P1548" t="s">
        <v>8311</v>
      </c>
      <c r="Q1548" t="s">
        <v>7200</v>
      </c>
      <c r="R1548">
        <v>2</v>
      </c>
      <c r="S1548">
        <f t="shared" si="183"/>
        <v>2022</v>
      </c>
      <c r="T1548" t="s">
        <v>12</v>
      </c>
      <c r="U1548">
        <v>0.999999999999998</v>
      </c>
      <c r="V1548" t="s">
        <v>740</v>
      </c>
      <c r="W1548">
        <f>VLOOKUP(Q1548,'PBT Tag Rates'!$A$6:$D$67,4,FALSE)</f>
        <v>0.98</v>
      </c>
      <c r="X1548">
        <v>1</v>
      </c>
      <c r="Y1548" s="8">
        <f t="shared" si="184"/>
        <v>1</v>
      </c>
      <c r="Z1548" s="10">
        <f>IFERROR(LOOKUP(H1548,{30,43,48,53,58,63,68,73,78,83,88,93,97},{42,47,52,57,62,67,72,77,82,87,92,99,100}),999)</f>
        <v>47</v>
      </c>
      <c r="AA1548" s="9">
        <f t="shared" si="185"/>
        <v>5.5555555555555554</v>
      </c>
      <c r="AB1548" s="9">
        <f>IFERROR(IF(I1548="AI",AA1548-VLOOKUP(Q1548,'PBT Tag Rates'!$A$6:$L$53,11,FALSE),AA1548-VLOOKUP(Q1548,'PBT Tag Rates'!$A$6:$L$53,12,FALSE)),0)</f>
        <v>5.5759637188208613</v>
      </c>
      <c r="AC1548" s="9">
        <f t="shared" si="186"/>
        <v>16.757789085249826</v>
      </c>
      <c r="AD1548" s="12" t="s">
        <v>1969</v>
      </c>
      <c r="AE1548" s="8"/>
    </row>
    <row r="1549" spans="1:31" x14ac:dyDescent="0.25">
      <c r="A1549" t="s">
        <v>2078</v>
      </c>
      <c r="B1549" t="s">
        <v>4602</v>
      </c>
      <c r="C1549" t="s">
        <v>4603</v>
      </c>
      <c r="D1549" s="1">
        <v>45549</v>
      </c>
      <c r="E1549">
        <f t="shared" si="181"/>
        <v>18</v>
      </c>
      <c r="F1549" t="s">
        <v>6</v>
      </c>
      <c r="G1549">
        <v>720</v>
      </c>
      <c r="H1549">
        <f t="shared" si="180"/>
        <v>72</v>
      </c>
      <c r="I1549" t="s">
        <v>9</v>
      </c>
      <c r="J1549">
        <v>1</v>
      </c>
      <c r="K1549" t="s">
        <v>7126</v>
      </c>
      <c r="L1549" t="s">
        <v>8</v>
      </c>
      <c r="M1549" t="s">
        <v>6</v>
      </c>
      <c r="N1549" t="str">
        <f t="shared" si="182"/>
        <v>M</v>
      </c>
      <c r="O1549" t="s">
        <v>8174</v>
      </c>
      <c r="P1549" t="s">
        <v>8312</v>
      </c>
      <c r="Q1549" t="s">
        <v>940</v>
      </c>
      <c r="R1549">
        <v>3</v>
      </c>
      <c r="S1549">
        <f t="shared" si="183"/>
        <v>2021</v>
      </c>
      <c r="T1549" t="s">
        <v>12</v>
      </c>
      <c r="U1549">
        <v>0.999999999999999</v>
      </c>
      <c r="V1549" t="s">
        <v>893</v>
      </c>
      <c r="W1549">
        <f>VLOOKUP(Q1549,'PBT Tag Rates'!$A$6:$D$67,4,FALSE)</f>
        <v>0.98140000000000005</v>
      </c>
      <c r="X1549">
        <v>1</v>
      </c>
      <c r="Y1549" s="8">
        <f t="shared" si="184"/>
        <v>1.0057142857142858</v>
      </c>
      <c r="Z1549" s="10">
        <f>IFERROR(LOOKUP(H1549,{30,43,48,53,58,63,68,73,78,83,88,93,97},{42,47,52,57,62,67,72,77,82,87,92,99,100}),999)</f>
        <v>72</v>
      </c>
      <c r="AA1549" s="9">
        <f t="shared" si="185"/>
        <v>5.5873015873015879</v>
      </c>
      <c r="AB1549" s="9">
        <f>IFERROR(IF(I1549="AI",AA1549-VLOOKUP(Q1549,'PBT Tag Rates'!$A$6:$L$53,11,FALSE),AA1549-VLOOKUP(Q1549,'PBT Tag Rates'!$A$6:$L$53,12,FALSE)),0)</f>
        <v>5.6062541041143046</v>
      </c>
      <c r="AC1549" s="9">
        <f t="shared" si="186"/>
        <v>16.848822656064705</v>
      </c>
      <c r="AD1549" s="12" t="s">
        <v>1969</v>
      </c>
      <c r="AE1549" s="8"/>
    </row>
    <row r="1550" spans="1:31" x14ac:dyDescent="0.25">
      <c r="A1550" t="s">
        <v>2078</v>
      </c>
      <c r="B1550" t="s">
        <v>4604</v>
      </c>
      <c r="C1550" t="s">
        <v>4605</v>
      </c>
      <c r="D1550" s="1">
        <v>45549</v>
      </c>
      <c r="E1550">
        <f t="shared" si="181"/>
        <v>18</v>
      </c>
      <c r="F1550" t="s">
        <v>6</v>
      </c>
      <c r="G1550">
        <v>680</v>
      </c>
      <c r="H1550">
        <f t="shared" si="180"/>
        <v>68</v>
      </c>
      <c r="I1550" t="s">
        <v>7</v>
      </c>
      <c r="J1550" t="s">
        <v>8</v>
      </c>
      <c r="K1550" t="s">
        <v>8</v>
      </c>
      <c r="L1550" t="s">
        <v>8</v>
      </c>
      <c r="M1550" t="s">
        <v>6</v>
      </c>
      <c r="N1550" t="str">
        <f t="shared" si="182"/>
        <v>M</v>
      </c>
      <c r="O1550" t="s">
        <v>7978</v>
      </c>
      <c r="P1550" t="s">
        <v>7979</v>
      </c>
      <c r="Q1550" t="s">
        <v>1610</v>
      </c>
      <c r="R1550">
        <v>3</v>
      </c>
      <c r="S1550">
        <f t="shared" si="183"/>
        <v>2021</v>
      </c>
      <c r="T1550" t="s">
        <v>12</v>
      </c>
      <c r="U1550">
        <v>0.999999999999998</v>
      </c>
      <c r="V1550" t="s">
        <v>742</v>
      </c>
      <c r="W1550">
        <f>VLOOKUP(Q1550,'PBT Tag Rates'!$A$6:$D$67,4,FALSE)</f>
        <v>0.98260000000000003</v>
      </c>
      <c r="X1550">
        <v>1</v>
      </c>
      <c r="Y1550" s="8">
        <f t="shared" si="184"/>
        <v>1.0057142857142858</v>
      </c>
      <c r="Z1550" s="10">
        <f>IFERROR(LOOKUP(H1550,{30,43,48,53,58,63,68,73,78,83,88,93,97},{42,47,52,57,62,67,72,77,82,87,92,99,100}),999)</f>
        <v>72</v>
      </c>
      <c r="AA1550" s="9">
        <f t="shared" si="185"/>
        <v>5.5873015873015879</v>
      </c>
      <c r="AB1550" s="9">
        <f>IFERROR(IF(I1550="AI",AA1550-VLOOKUP(Q1550,'PBT Tag Rates'!$A$6:$L$53,11,FALSE),AA1550-VLOOKUP(Q1550,'PBT Tag Rates'!$A$6:$L$53,12,FALSE)),0)</f>
        <v>5.6050097086123962</v>
      </c>
      <c r="AC1550" s="9">
        <f t="shared" si="186"/>
        <v>16.84508279719704</v>
      </c>
      <c r="AD1550" s="12" t="s">
        <v>1969</v>
      </c>
      <c r="AE1550" s="8"/>
    </row>
    <row r="1551" spans="1:31" x14ac:dyDescent="0.25">
      <c r="A1551" t="s">
        <v>2078</v>
      </c>
      <c r="B1551" t="s">
        <v>4606</v>
      </c>
      <c r="C1551" t="s">
        <v>4607</v>
      </c>
      <c r="D1551" s="1">
        <v>45549</v>
      </c>
      <c r="E1551">
        <f t="shared" si="181"/>
        <v>18</v>
      </c>
      <c r="F1551" t="s">
        <v>14</v>
      </c>
      <c r="G1551">
        <v>710</v>
      </c>
      <c r="H1551">
        <f t="shared" si="180"/>
        <v>71</v>
      </c>
      <c r="I1551" t="s">
        <v>9</v>
      </c>
      <c r="J1551">
        <v>1</v>
      </c>
      <c r="K1551" t="s">
        <v>8</v>
      </c>
      <c r="L1551" t="s">
        <v>8</v>
      </c>
      <c r="M1551" t="s">
        <v>14</v>
      </c>
      <c r="N1551" t="str">
        <f t="shared" si="182"/>
        <v>F</v>
      </c>
      <c r="O1551" t="s">
        <v>1957</v>
      </c>
      <c r="P1551" t="s">
        <v>8313</v>
      </c>
      <c r="Q1551" t="s">
        <v>295</v>
      </c>
      <c r="R1551">
        <v>4</v>
      </c>
      <c r="S1551">
        <f t="shared" si="183"/>
        <v>2020</v>
      </c>
      <c r="T1551" t="s">
        <v>12</v>
      </c>
      <c r="U1551">
        <v>0.999999999999997</v>
      </c>
      <c r="V1551" t="s">
        <v>893</v>
      </c>
      <c r="W1551">
        <f>VLOOKUP(Q1551,'PBT Tag Rates'!$A$6:$D$67,4,FALSE)</f>
        <v>0.98961045999999997</v>
      </c>
      <c r="X1551">
        <v>1</v>
      </c>
      <c r="Y1551" s="8">
        <f t="shared" si="184"/>
        <v>1.0069930069930071</v>
      </c>
      <c r="Z1551" s="10">
        <f>IFERROR(LOOKUP(H1551,{30,43,48,53,58,63,68,73,78,83,88,93,97},{42,47,52,57,62,67,72,77,82,87,92,99,100}),999)</f>
        <v>72</v>
      </c>
      <c r="AA1551" s="9">
        <f t="shared" si="185"/>
        <v>5.594405594405595</v>
      </c>
      <c r="AB1551" s="9">
        <f>IFERROR(IF(I1551="AI",AA1551-VLOOKUP(Q1551,'PBT Tag Rates'!$A$6:$L$53,11,FALSE),AA1551-VLOOKUP(Q1551,'PBT Tag Rates'!$A$6:$L$53,12,FALSE)),0)</f>
        <v>5.6049042101942765</v>
      </c>
      <c r="AC1551" s="9">
        <f t="shared" si="186"/>
        <v>16.844765736267519</v>
      </c>
      <c r="AD1551" s="12" t="s">
        <v>1969</v>
      </c>
      <c r="AE1551" s="8"/>
    </row>
    <row r="1552" spans="1:31" x14ac:dyDescent="0.25">
      <c r="A1552" t="s">
        <v>2078</v>
      </c>
      <c r="B1552" t="s">
        <v>4608</v>
      </c>
      <c r="C1552" t="s">
        <v>4609</v>
      </c>
      <c r="D1552" s="1">
        <v>45549</v>
      </c>
      <c r="E1552">
        <f t="shared" si="181"/>
        <v>18</v>
      </c>
      <c r="F1552" t="s">
        <v>14</v>
      </c>
      <c r="G1552">
        <v>780</v>
      </c>
      <c r="H1552">
        <f t="shared" si="180"/>
        <v>78</v>
      </c>
      <c r="I1552" t="s">
        <v>7</v>
      </c>
      <c r="J1552" t="s">
        <v>8</v>
      </c>
      <c r="K1552" t="s">
        <v>8</v>
      </c>
      <c r="L1552" t="s">
        <v>8</v>
      </c>
      <c r="M1552" t="s">
        <v>14</v>
      </c>
      <c r="N1552" t="str">
        <f t="shared" si="182"/>
        <v>F</v>
      </c>
      <c r="O1552" t="s">
        <v>8314</v>
      </c>
      <c r="P1552" t="s">
        <v>8315</v>
      </c>
      <c r="Q1552" t="s">
        <v>476</v>
      </c>
      <c r="R1552">
        <v>4</v>
      </c>
      <c r="S1552">
        <f t="shared" si="183"/>
        <v>2020</v>
      </c>
      <c r="T1552" t="s">
        <v>12</v>
      </c>
      <c r="U1552">
        <v>0.999999999999998</v>
      </c>
      <c r="V1552" t="s">
        <v>743</v>
      </c>
      <c r="W1552">
        <f>VLOOKUP(Q1552,'PBT Tag Rates'!$A$6:$D$67,4,FALSE)</f>
        <v>0.98845608500000004</v>
      </c>
      <c r="X1552">
        <v>1</v>
      </c>
      <c r="Y1552" s="8">
        <f t="shared" si="184"/>
        <v>1</v>
      </c>
      <c r="Z1552" s="10">
        <f>IFERROR(LOOKUP(H1552,{30,43,48,53,58,63,68,73,78,83,88,93,97},{42,47,52,57,62,67,72,77,82,87,92,99,100}),999)</f>
        <v>82</v>
      </c>
      <c r="AA1552" s="9">
        <f t="shared" si="185"/>
        <v>5.5555555555555554</v>
      </c>
      <c r="AB1552" s="9">
        <f>IFERROR(IF(I1552="AI",AA1552-VLOOKUP(Q1552,'PBT Tag Rates'!$A$6:$L$53,11,FALSE),AA1552-VLOOKUP(Q1552,'PBT Tag Rates'!$A$6:$L$53,12,FALSE)),0)</f>
        <v>5.5672342888601314</v>
      </c>
      <c r="AC1552" s="9">
        <f t="shared" si="186"/>
        <v>16.731553988772674</v>
      </c>
      <c r="AD1552" s="12" t="s">
        <v>1969</v>
      </c>
      <c r="AE1552" s="8"/>
    </row>
    <row r="1553" spans="1:31" x14ac:dyDescent="0.25">
      <c r="A1553" t="s">
        <v>2078</v>
      </c>
      <c r="B1553" t="s">
        <v>4610</v>
      </c>
      <c r="C1553" t="s">
        <v>4611</v>
      </c>
      <c r="D1553" s="1">
        <v>45549</v>
      </c>
      <c r="E1553">
        <f t="shared" si="181"/>
        <v>18</v>
      </c>
      <c r="F1553" t="s">
        <v>14</v>
      </c>
      <c r="G1553">
        <v>800</v>
      </c>
      <c r="H1553">
        <f t="shared" si="180"/>
        <v>80</v>
      </c>
      <c r="I1553" t="s">
        <v>7</v>
      </c>
      <c r="J1553" t="s">
        <v>8</v>
      </c>
      <c r="K1553" t="s">
        <v>8</v>
      </c>
      <c r="L1553" t="s">
        <v>8</v>
      </c>
      <c r="M1553" t="s">
        <v>14</v>
      </c>
      <c r="N1553" t="str">
        <f t="shared" si="182"/>
        <v>F</v>
      </c>
      <c r="O1553" t="s">
        <v>8</v>
      </c>
      <c r="P1553" t="s">
        <v>8</v>
      </c>
      <c r="Q1553" t="s">
        <v>11</v>
      </c>
      <c r="R1553" t="s">
        <v>8</v>
      </c>
      <c r="S1553" t="str">
        <f t="shared" si="183"/>
        <v>U</v>
      </c>
      <c r="T1553" t="s">
        <v>12</v>
      </c>
      <c r="U1553">
        <v>0.999999999999999</v>
      </c>
      <c r="V1553" t="s">
        <v>8</v>
      </c>
      <c r="W1553">
        <f>VLOOKUP(Q1553,'PBT Tag Rates'!$A$6:$D$67,4,FALSE)</f>
        <v>1</v>
      </c>
      <c r="X1553">
        <v>1</v>
      </c>
      <c r="Y1553" s="8">
        <f t="shared" si="184"/>
        <v>1</v>
      </c>
      <c r="Z1553" s="10">
        <f>IFERROR(LOOKUP(H1553,{30,43,48,53,58,63,68,73,78,83,88,93,97},{42,47,52,57,62,67,72,77,82,87,92,99,100}),999)</f>
        <v>82</v>
      </c>
      <c r="AA1553" s="9">
        <f t="shared" si="185"/>
        <v>5.5555555555555554</v>
      </c>
      <c r="AB1553" s="9">
        <f>IFERROR(IF(I1553="AI",AA1553-VLOOKUP(Q1553,'PBT Tag Rates'!$A$6:$L$53,11,FALSE),AA1553-VLOOKUP(Q1553,'PBT Tag Rates'!$A$6:$L$53,12,FALSE)),0)</f>
        <v>5.5142524290531805</v>
      </c>
      <c r="AC1553" s="9">
        <f t="shared" si="186"/>
        <v>16.572324324312643</v>
      </c>
      <c r="AD1553" s="12" t="s">
        <v>1969</v>
      </c>
      <c r="AE1553" s="8"/>
    </row>
    <row r="1554" spans="1:31" x14ac:dyDescent="0.25">
      <c r="A1554" t="s">
        <v>2078</v>
      </c>
      <c r="B1554" t="s">
        <v>4612</v>
      </c>
      <c r="C1554" t="s">
        <v>4613</v>
      </c>
      <c r="D1554" s="1">
        <v>45549</v>
      </c>
      <c r="E1554">
        <f t="shared" si="181"/>
        <v>18</v>
      </c>
      <c r="F1554" t="s">
        <v>6</v>
      </c>
      <c r="G1554">
        <v>760</v>
      </c>
      <c r="H1554">
        <f t="shared" si="180"/>
        <v>76</v>
      </c>
      <c r="I1554" t="s">
        <v>9</v>
      </c>
      <c r="J1554">
        <v>1</v>
      </c>
      <c r="K1554" t="s">
        <v>7127</v>
      </c>
      <c r="L1554" t="s">
        <v>8</v>
      </c>
      <c r="M1554" t="s">
        <v>6</v>
      </c>
      <c r="N1554" t="str">
        <f t="shared" si="182"/>
        <v>M</v>
      </c>
      <c r="O1554" t="s">
        <v>1173</v>
      </c>
      <c r="P1554" t="s">
        <v>1174</v>
      </c>
      <c r="Q1554" t="s">
        <v>295</v>
      </c>
      <c r="R1554">
        <v>4</v>
      </c>
      <c r="S1554">
        <f t="shared" si="183"/>
        <v>2020</v>
      </c>
      <c r="T1554" t="s">
        <v>12</v>
      </c>
      <c r="U1554">
        <v>0.999999999999999</v>
      </c>
      <c r="V1554" t="s">
        <v>892</v>
      </c>
      <c r="W1554">
        <f>VLOOKUP(Q1554,'PBT Tag Rates'!$A$6:$D$67,4,FALSE)</f>
        <v>0.98961045999999997</v>
      </c>
      <c r="X1554">
        <v>1</v>
      </c>
      <c r="Y1554" s="8">
        <f t="shared" si="184"/>
        <v>1.0058139534883721</v>
      </c>
      <c r="Z1554" s="10">
        <f>IFERROR(LOOKUP(H1554,{30,43,48,53,58,63,68,73,78,83,88,93,97},{42,47,52,57,62,67,72,77,82,87,92,99,100}),999)</f>
        <v>77</v>
      </c>
      <c r="AA1554" s="9">
        <f t="shared" si="185"/>
        <v>5.5878552971576232</v>
      </c>
      <c r="AB1554" s="9">
        <f>IFERROR(IF(I1554="AI",AA1554-VLOOKUP(Q1554,'PBT Tag Rates'!$A$6:$L$53,11,FALSE),AA1554-VLOOKUP(Q1554,'PBT Tag Rates'!$A$6:$L$53,12,FALSE)),0)</f>
        <v>5.5983539129463047</v>
      </c>
      <c r="AC1554" s="9">
        <f t="shared" si="186"/>
        <v>16.825079722286347</v>
      </c>
      <c r="AD1554" s="12" t="s">
        <v>1969</v>
      </c>
      <c r="AE1554" s="8"/>
    </row>
    <row r="1555" spans="1:31" x14ac:dyDescent="0.25">
      <c r="A1555" t="s">
        <v>2078</v>
      </c>
      <c r="B1555" t="s">
        <v>4614</v>
      </c>
      <c r="C1555" t="s">
        <v>4615</v>
      </c>
      <c r="D1555" s="1">
        <v>45549</v>
      </c>
      <c r="E1555">
        <f t="shared" si="181"/>
        <v>18</v>
      </c>
      <c r="F1555" t="s">
        <v>14</v>
      </c>
      <c r="G1555">
        <v>720</v>
      </c>
      <c r="H1555">
        <f t="shared" si="180"/>
        <v>72</v>
      </c>
      <c r="I1555" t="s">
        <v>7</v>
      </c>
      <c r="J1555" t="s">
        <v>8</v>
      </c>
      <c r="K1555" t="s">
        <v>8</v>
      </c>
      <c r="L1555" t="s">
        <v>8</v>
      </c>
      <c r="M1555" t="s">
        <v>14</v>
      </c>
      <c r="N1555" t="str">
        <f t="shared" si="182"/>
        <v>F</v>
      </c>
      <c r="O1555" t="s">
        <v>229</v>
      </c>
      <c r="P1555" t="s">
        <v>230</v>
      </c>
      <c r="Q1555" t="s">
        <v>171</v>
      </c>
      <c r="R1555">
        <v>5</v>
      </c>
      <c r="S1555">
        <f t="shared" si="183"/>
        <v>2019</v>
      </c>
      <c r="T1555" t="s">
        <v>12</v>
      </c>
      <c r="U1555">
        <v>0.99999999999999301</v>
      </c>
      <c r="V1555" t="s">
        <v>893</v>
      </c>
      <c r="W1555">
        <f>VLOOKUP(Q1555,'PBT Tag Rates'!$A$6:$D$67,4,FALSE)</f>
        <v>0.95971980899999998</v>
      </c>
      <c r="X1555">
        <v>1</v>
      </c>
      <c r="Y1555" s="8">
        <f t="shared" si="184"/>
        <v>1.0069930069930071</v>
      </c>
      <c r="Z1555" s="10">
        <f>IFERROR(LOOKUP(H1555,{30,43,48,53,58,63,68,73,78,83,88,93,97},{42,47,52,57,62,67,72,77,82,87,92,99,100}),999)</f>
        <v>72</v>
      </c>
      <c r="AA1555" s="9">
        <f t="shared" si="185"/>
        <v>5.594405594405595</v>
      </c>
      <c r="AB1555" s="9">
        <f>IFERROR(IF(I1555="AI",AA1555-VLOOKUP(Q1555,'PBT Tag Rates'!$A$6:$L$53,11,FALSE),AA1555-VLOOKUP(Q1555,'PBT Tag Rates'!$A$6:$L$53,12,FALSE)),0)</f>
        <v>5.636376376525817</v>
      </c>
      <c r="AC1555" s="9">
        <f t="shared" si="186"/>
        <v>16.939350986824238</v>
      </c>
      <c r="AD1555" s="12" t="s">
        <v>1969</v>
      </c>
      <c r="AE1555" s="8"/>
    </row>
    <row r="1556" spans="1:31" x14ac:dyDescent="0.25">
      <c r="A1556" t="s">
        <v>2078</v>
      </c>
      <c r="B1556" t="s">
        <v>4616</v>
      </c>
      <c r="C1556" t="s">
        <v>4617</v>
      </c>
      <c r="D1556" s="1">
        <v>45549</v>
      </c>
      <c r="E1556">
        <f t="shared" si="181"/>
        <v>18</v>
      </c>
      <c r="F1556" t="s">
        <v>6</v>
      </c>
      <c r="G1556">
        <v>700</v>
      </c>
      <c r="H1556">
        <f t="shared" si="180"/>
        <v>70</v>
      </c>
      <c r="I1556" t="s">
        <v>7</v>
      </c>
      <c r="J1556" t="s">
        <v>8</v>
      </c>
      <c r="K1556" t="s">
        <v>7128</v>
      </c>
      <c r="L1556" t="s">
        <v>8</v>
      </c>
      <c r="M1556" t="s">
        <v>6</v>
      </c>
      <c r="N1556" t="str">
        <f t="shared" si="182"/>
        <v>M</v>
      </c>
      <c r="O1556" t="s">
        <v>1938</v>
      </c>
      <c r="P1556" t="s">
        <v>1939</v>
      </c>
      <c r="Q1556" t="s">
        <v>476</v>
      </c>
      <c r="R1556">
        <v>4</v>
      </c>
      <c r="S1556">
        <f t="shared" si="183"/>
        <v>2020</v>
      </c>
      <c r="T1556" t="s">
        <v>12</v>
      </c>
      <c r="U1556">
        <v>1</v>
      </c>
      <c r="V1556" t="s">
        <v>743</v>
      </c>
      <c r="W1556">
        <f>VLOOKUP(Q1556,'PBT Tag Rates'!$A$6:$D$67,4,FALSE)</f>
        <v>0.98845608500000004</v>
      </c>
      <c r="X1556">
        <v>1</v>
      </c>
      <c r="Y1556" s="8">
        <f t="shared" si="184"/>
        <v>1.0057142857142858</v>
      </c>
      <c r="Z1556" s="10">
        <f>IFERROR(LOOKUP(H1556,{30,43,48,53,58,63,68,73,78,83,88,93,97},{42,47,52,57,62,67,72,77,82,87,92,99,100}),999)</f>
        <v>72</v>
      </c>
      <c r="AA1556" s="9">
        <f t="shared" si="185"/>
        <v>5.5873015873015879</v>
      </c>
      <c r="AB1556" s="9">
        <f>IFERROR(IF(I1556="AI",AA1556-VLOOKUP(Q1556,'PBT Tag Rates'!$A$6:$L$53,11,FALSE),AA1556-VLOOKUP(Q1556,'PBT Tag Rates'!$A$6:$L$53,12,FALSE)),0)</f>
        <v>5.5989803206061639</v>
      </c>
      <c r="AC1556" s="9">
        <f t="shared" si="186"/>
        <v>16.826962304020135</v>
      </c>
      <c r="AD1556" s="12" t="s">
        <v>1969</v>
      </c>
      <c r="AE1556" s="8"/>
    </row>
    <row r="1557" spans="1:31" x14ac:dyDescent="0.25">
      <c r="A1557" t="s">
        <v>2078</v>
      </c>
      <c r="B1557" t="s">
        <v>4618</v>
      </c>
      <c r="C1557" t="s">
        <v>4619</v>
      </c>
      <c r="D1557" s="1">
        <v>45549</v>
      </c>
      <c r="E1557">
        <f t="shared" si="181"/>
        <v>18</v>
      </c>
      <c r="F1557" t="s">
        <v>14</v>
      </c>
      <c r="G1557">
        <v>710</v>
      </c>
      <c r="H1557">
        <f t="shared" si="180"/>
        <v>71</v>
      </c>
      <c r="I1557" t="s">
        <v>9</v>
      </c>
      <c r="J1557">
        <v>1</v>
      </c>
      <c r="K1557" t="s">
        <v>8</v>
      </c>
      <c r="L1557" t="s">
        <v>8</v>
      </c>
      <c r="M1557" t="s">
        <v>14</v>
      </c>
      <c r="N1557" t="str">
        <f t="shared" si="182"/>
        <v>F</v>
      </c>
      <c r="O1557" t="s">
        <v>7602</v>
      </c>
      <c r="P1557" t="s">
        <v>7603</v>
      </c>
      <c r="Q1557" t="s">
        <v>295</v>
      </c>
      <c r="R1557">
        <v>4</v>
      </c>
      <c r="S1557">
        <f t="shared" si="183"/>
        <v>2020</v>
      </c>
      <c r="T1557" t="s">
        <v>12</v>
      </c>
      <c r="U1557">
        <v>1</v>
      </c>
      <c r="V1557" t="s">
        <v>945</v>
      </c>
      <c r="W1557">
        <f>VLOOKUP(Q1557,'PBT Tag Rates'!$A$6:$D$67,4,FALSE)</f>
        <v>0.98961045999999997</v>
      </c>
      <c r="X1557">
        <v>1</v>
      </c>
      <c r="Y1557" s="8">
        <f t="shared" si="184"/>
        <v>1.0069930069930071</v>
      </c>
      <c r="Z1557" s="10">
        <f>IFERROR(LOOKUP(H1557,{30,43,48,53,58,63,68,73,78,83,88,93,97},{42,47,52,57,62,67,72,77,82,87,92,99,100}),999)</f>
        <v>72</v>
      </c>
      <c r="AA1557" s="9">
        <f t="shared" si="185"/>
        <v>5.594405594405595</v>
      </c>
      <c r="AB1557" s="9">
        <f>IFERROR(IF(I1557="AI",AA1557-VLOOKUP(Q1557,'PBT Tag Rates'!$A$6:$L$53,11,FALSE),AA1557-VLOOKUP(Q1557,'PBT Tag Rates'!$A$6:$L$53,12,FALSE)),0)</f>
        <v>5.6049042101942765</v>
      </c>
      <c r="AC1557" s="9">
        <f t="shared" si="186"/>
        <v>16.844765736267519</v>
      </c>
      <c r="AD1557" s="12" t="s">
        <v>1969</v>
      </c>
      <c r="AE1557" s="8"/>
    </row>
    <row r="1558" spans="1:31" x14ac:dyDescent="0.25">
      <c r="A1558" t="s">
        <v>2078</v>
      </c>
      <c r="B1558" t="s">
        <v>4620</v>
      </c>
      <c r="C1558" t="s">
        <v>4621</v>
      </c>
      <c r="D1558" s="1">
        <v>45549</v>
      </c>
      <c r="E1558">
        <f t="shared" si="181"/>
        <v>18</v>
      </c>
      <c r="F1558" t="s">
        <v>14</v>
      </c>
      <c r="G1558">
        <v>630</v>
      </c>
      <c r="H1558">
        <f t="shared" si="180"/>
        <v>63</v>
      </c>
      <c r="I1558" t="s">
        <v>9</v>
      </c>
      <c r="J1558">
        <v>1</v>
      </c>
      <c r="K1558" t="s">
        <v>8</v>
      </c>
      <c r="L1558" t="s">
        <v>8</v>
      </c>
      <c r="M1558" t="s">
        <v>14</v>
      </c>
      <c r="N1558" t="str">
        <f t="shared" si="182"/>
        <v>F</v>
      </c>
      <c r="O1558" t="s">
        <v>1965</v>
      </c>
      <c r="P1558" t="s">
        <v>1966</v>
      </c>
      <c r="Q1558" t="s">
        <v>940</v>
      </c>
      <c r="R1558">
        <v>3</v>
      </c>
      <c r="S1558">
        <f t="shared" si="183"/>
        <v>2021</v>
      </c>
      <c r="T1558" t="s">
        <v>12</v>
      </c>
      <c r="U1558">
        <v>1</v>
      </c>
      <c r="V1558" t="s">
        <v>949</v>
      </c>
      <c r="W1558">
        <f>VLOOKUP(Q1558,'PBT Tag Rates'!$A$6:$D$67,4,FALSE)</f>
        <v>0.98140000000000005</v>
      </c>
      <c r="X1558">
        <v>1</v>
      </c>
      <c r="Y1558" s="8">
        <f t="shared" si="184"/>
        <v>1</v>
      </c>
      <c r="Z1558" s="10">
        <f>IFERROR(LOOKUP(H1558,{30,43,48,53,58,63,68,73,78,83,88,93,97},{42,47,52,57,62,67,72,77,82,87,92,99,100}),999)</f>
        <v>67</v>
      </c>
      <c r="AA1558" s="9">
        <f t="shared" si="185"/>
        <v>5.5555555555555554</v>
      </c>
      <c r="AB1558" s="9">
        <f>IFERROR(IF(I1558="AI",AA1558-VLOOKUP(Q1558,'PBT Tag Rates'!$A$6:$L$53,11,FALSE),AA1558-VLOOKUP(Q1558,'PBT Tag Rates'!$A$6:$L$53,12,FALSE)),0)</f>
        <v>5.5745080723682721</v>
      </c>
      <c r="AC1558" s="9">
        <f t="shared" si="186"/>
        <v>16.753414340817248</v>
      </c>
      <c r="AD1558" s="12" t="s">
        <v>676</v>
      </c>
      <c r="AE1558" s="8"/>
    </row>
    <row r="1559" spans="1:31" x14ac:dyDescent="0.25">
      <c r="A1559" t="s">
        <v>2078</v>
      </c>
      <c r="B1559" t="s">
        <v>4622</v>
      </c>
      <c r="C1559" t="s">
        <v>4623</v>
      </c>
      <c r="D1559" s="1">
        <v>45549</v>
      </c>
      <c r="E1559">
        <f t="shared" si="181"/>
        <v>18</v>
      </c>
      <c r="F1559" t="s">
        <v>6</v>
      </c>
      <c r="G1559">
        <v>650</v>
      </c>
      <c r="H1559">
        <f t="shared" si="180"/>
        <v>65</v>
      </c>
      <c r="I1559" t="s">
        <v>7</v>
      </c>
      <c r="J1559" t="s">
        <v>8</v>
      </c>
      <c r="K1559" t="s">
        <v>8</v>
      </c>
      <c r="L1559" t="s">
        <v>8</v>
      </c>
      <c r="M1559" t="s">
        <v>6</v>
      </c>
      <c r="N1559" t="str">
        <f t="shared" si="182"/>
        <v>M</v>
      </c>
      <c r="O1559" t="s">
        <v>8</v>
      </c>
      <c r="P1559" t="s">
        <v>8</v>
      </c>
      <c r="Q1559" t="s">
        <v>11</v>
      </c>
      <c r="R1559" t="s">
        <v>8</v>
      </c>
      <c r="S1559" t="str">
        <f t="shared" si="183"/>
        <v>U</v>
      </c>
      <c r="T1559" t="s">
        <v>12</v>
      </c>
      <c r="U1559">
        <v>0.999999999999995</v>
      </c>
      <c r="V1559" t="s">
        <v>8</v>
      </c>
      <c r="W1559">
        <f>VLOOKUP(Q1559,'PBT Tag Rates'!$A$6:$D$67,4,FALSE)</f>
        <v>1</v>
      </c>
      <c r="X1559">
        <v>1</v>
      </c>
      <c r="Y1559" s="8">
        <f t="shared" si="184"/>
        <v>1</v>
      </c>
      <c r="Z1559" s="10">
        <f>IFERROR(LOOKUP(H1559,{30,43,48,53,58,63,68,73,78,83,88,93,97},{42,47,52,57,62,67,72,77,82,87,92,99,100}),999)</f>
        <v>67</v>
      </c>
      <c r="AA1559" s="9">
        <f t="shared" si="185"/>
        <v>5.5555555555555554</v>
      </c>
      <c r="AB1559" s="9">
        <f>IFERROR(IF(I1559="AI",AA1559-VLOOKUP(Q1559,'PBT Tag Rates'!$A$6:$L$53,11,FALSE),AA1559-VLOOKUP(Q1559,'PBT Tag Rates'!$A$6:$L$53,12,FALSE)),0)</f>
        <v>5.5142524290531805</v>
      </c>
      <c r="AC1559" s="9">
        <f t="shared" si="186"/>
        <v>16.572324324312643</v>
      </c>
      <c r="AD1559" s="12" t="s">
        <v>1970</v>
      </c>
      <c r="AE1559" s="8"/>
    </row>
    <row r="1560" spans="1:31" x14ac:dyDescent="0.25">
      <c r="A1560" t="s">
        <v>2078</v>
      </c>
      <c r="B1560" t="s">
        <v>4624</v>
      </c>
      <c r="C1560" t="s">
        <v>4625</v>
      </c>
      <c r="D1560" s="1">
        <v>45549</v>
      </c>
      <c r="E1560">
        <f t="shared" si="181"/>
        <v>18</v>
      </c>
      <c r="F1560" t="s">
        <v>6</v>
      </c>
      <c r="G1560">
        <v>470</v>
      </c>
      <c r="H1560">
        <f t="shared" si="180"/>
        <v>47</v>
      </c>
      <c r="I1560" t="s">
        <v>7</v>
      </c>
      <c r="J1560" t="s">
        <v>8</v>
      </c>
      <c r="K1560" t="s">
        <v>8</v>
      </c>
      <c r="L1560" t="s">
        <v>8</v>
      </c>
      <c r="M1560" t="s">
        <v>6</v>
      </c>
      <c r="N1560" t="str">
        <f t="shared" si="182"/>
        <v>M</v>
      </c>
      <c r="O1560" t="s">
        <v>8316</v>
      </c>
      <c r="P1560" t="s">
        <v>8317</v>
      </c>
      <c r="Q1560" t="s">
        <v>7200</v>
      </c>
      <c r="R1560">
        <v>2</v>
      </c>
      <c r="S1560">
        <f t="shared" si="183"/>
        <v>2022</v>
      </c>
      <c r="T1560" t="s">
        <v>12</v>
      </c>
      <c r="U1560">
        <v>0.999999999999998</v>
      </c>
      <c r="V1560" t="s">
        <v>886</v>
      </c>
      <c r="W1560">
        <f>VLOOKUP(Q1560,'PBT Tag Rates'!$A$6:$D$67,4,FALSE)</f>
        <v>0.98</v>
      </c>
      <c r="X1560">
        <v>1</v>
      </c>
      <c r="Y1560" s="8">
        <f t="shared" si="184"/>
        <v>1</v>
      </c>
      <c r="Z1560" s="10">
        <f>IFERROR(LOOKUP(H1560,{30,43,48,53,58,63,68,73,78,83,88,93,97},{42,47,52,57,62,67,72,77,82,87,92,99,100}),999)</f>
        <v>47</v>
      </c>
      <c r="AA1560" s="9">
        <f t="shared" si="185"/>
        <v>5.5555555555555554</v>
      </c>
      <c r="AB1560" s="9">
        <f>IFERROR(IF(I1560="AI",AA1560-VLOOKUP(Q1560,'PBT Tag Rates'!$A$6:$L$53,11,FALSE),AA1560-VLOOKUP(Q1560,'PBT Tag Rates'!$A$6:$L$53,12,FALSE)),0)</f>
        <v>5.5759637188208613</v>
      </c>
      <c r="AC1560" s="9">
        <f t="shared" si="186"/>
        <v>16.757789085249826</v>
      </c>
      <c r="AD1560" s="12" t="s">
        <v>1969</v>
      </c>
      <c r="AE1560" s="8"/>
    </row>
    <row r="1561" spans="1:31" x14ac:dyDescent="0.25">
      <c r="A1561" t="s">
        <v>2078</v>
      </c>
      <c r="B1561" t="s">
        <v>4626</v>
      </c>
      <c r="C1561" t="s">
        <v>4627</v>
      </c>
      <c r="D1561" s="1">
        <v>45549</v>
      </c>
      <c r="E1561">
        <f t="shared" si="181"/>
        <v>18</v>
      </c>
      <c r="F1561" t="s">
        <v>14</v>
      </c>
      <c r="G1561">
        <v>710</v>
      </c>
      <c r="H1561">
        <f t="shared" si="180"/>
        <v>71</v>
      </c>
      <c r="I1561" t="s">
        <v>9</v>
      </c>
      <c r="J1561">
        <v>1</v>
      </c>
      <c r="K1561" t="s">
        <v>8</v>
      </c>
      <c r="L1561" t="s">
        <v>8</v>
      </c>
      <c r="M1561" t="s">
        <v>14</v>
      </c>
      <c r="N1561" t="str">
        <f t="shared" si="182"/>
        <v>F</v>
      </c>
      <c r="O1561" t="s">
        <v>218</v>
      </c>
      <c r="P1561" t="s">
        <v>219</v>
      </c>
      <c r="Q1561" t="s">
        <v>171</v>
      </c>
      <c r="R1561">
        <v>5</v>
      </c>
      <c r="S1561">
        <f t="shared" si="183"/>
        <v>2019</v>
      </c>
      <c r="T1561" t="s">
        <v>12</v>
      </c>
      <c r="U1561">
        <v>0.999999999999998</v>
      </c>
      <c r="V1561" t="s">
        <v>949</v>
      </c>
      <c r="W1561">
        <f>VLOOKUP(Q1561,'PBT Tag Rates'!$A$6:$D$67,4,FALSE)</f>
        <v>0.95971980899999998</v>
      </c>
      <c r="X1561">
        <v>1</v>
      </c>
      <c r="Y1561" s="8">
        <f t="shared" si="184"/>
        <v>1.0069930069930071</v>
      </c>
      <c r="Z1561" s="10">
        <f>IFERROR(LOOKUP(H1561,{30,43,48,53,58,63,68,73,78,83,88,93,97},{42,47,52,57,62,67,72,77,82,87,92,99,100}),999)</f>
        <v>72</v>
      </c>
      <c r="AA1561" s="9">
        <f t="shared" si="185"/>
        <v>5.594405594405595</v>
      </c>
      <c r="AB1561" s="9">
        <f>IFERROR(IF(I1561="AI",AA1561-VLOOKUP(Q1561,'PBT Tag Rates'!$A$6:$L$53,11,FALSE),AA1561-VLOOKUP(Q1561,'PBT Tag Rates'!$A$6:$L$53,12,FALSE)),0)</f>
        <v>5.636376376525817</v>
      </c>
      <c r="AC1561" s="9">
        <f t="shared" si="186"/>
        <v>16.939350986824238</v>
      </c>
      <c r="AD1561" s="12" t="s">
        <v>676</v>
      </c>
      <c r="AE1561" s="8"/>
    </row>
    <row r="1562" spans="1:31" x14ac:dyDescent="0.25">
      <c r="A1562" t="s">
        <v>2078</v>
      </c>
      <c r="B1562" t="s">
        <v>4628</v>
      </c>
      <c r="C1562" t="s">
        <v>4629</v>
      </c>
      <c r="D1562" s="1">
        <v>45549</v>
      </c>
      <c r="E1562">
        <f t="shared" si="181"/>
        <v>18</v>
      </c>
      <c r="F1562" t="s">
        <v>14</v>
      </c>
      <c r="G1562">
        <v>790</v>
      </c>
      <c r="H1562">
        <f t="shared" si="180"/>
        <v>79</v>
      </c>
      <c r="I1562" t="s">
        <v>7</v>
      </c>
      <c r="J1562" t="s">
        <v>8</v>
      </c>
      <c r="K1562" t="s">
        <v>8</v>
      </c>
      <c r="L1562" t="s">
        <v>8</v>
      </c>
      <c r="M1562" t="s">
        <v>14</v>
      </c>
      <c r="N1562" t="str">
        <f t="shared" si="182"/>
        <v>F</v>
      </c>
      <c r="O1562" t="s">
        <v>215</v>
      </c>
      <c r="P1562" t="s">
        <v>216</v>
      </c>
      <c r="Q1562" t="s">
        <v>171</v>
      </c>
      <c r="R1562">
        <v>5</v>
      </c>
      <c r="S1562">
        <f t="shared" si="183"/>
        <v>2019</v>
      </c>
      <c r="T1562" t="s">
        <v>12</v>
      </c>
      <c r="U1562">
        <v>1</v>
      </c>
      <c r="V1562" t="s">
        <v>892</v>
      </c>
      <c r="W1562">
        <f>VLOOKUP(Q1562,'PBT Tag Rates'!$A$6:$D$67,4,FALSE)</f>
        <v>0.95971980899999998</v>
      </c>
      <c r="X1562">
        <v>1</v>
      </c>
      <c r="Y1562" s="8">
        <f t="shared" si="184"/>
        <v>1</v>
      </c>
      <c r="Z1562" s="10">
        <f>IFERROR(LOOKUP(H1562,{30,43,48,53,58,63,68,73,78,83,88,93,97},{42,47,52,57,62,67,72,77,82,87,92,99,100}),999)</f>
        <v>82</v>
      </c>
      <c r="AA1562" s="9">
        <f t="shared" si="185"/>
        <v>5.5555555555555554</v>
      </c>
      <c r="AB1562" s="9">
        <f>IFERROR(IF(I1562="AI",AA1562-VLOOKUP(Q1562,'PBT Tag Rates'!$A$6:$L$53,11,FALSE),AA1562-VLOOKUP(Q1562,'PBT Tag Rates'!$A$6:$L$53,12,FALSE)),0)</f>
        <v>5.5975263376757773</v>
      </c>
      <c r="AC1562" s="9">
        <f t="shared" si="186"/>
        <v>16.822592559073851</v>
      </c>
      <c r="AD1562" s="12" t="s">
        <v>1969</v>
      </c>
      <c r="AE1562" s="8"/>
    </row>
    <row r="1563" spans="1:31" x14ac:dyDescent="0.25">
      <c r="A1563" t="s">
        <v>2078</v>
      </c>
      <c r="B1563" t="s">
        <v>4630</v>
      </c>
      <c r="C1563" t="s">
        <v>4631</v>
      </c>
      <c r="D1563" s="1">
        <v>45549</v>
      </c>
      <c r="E1563">
        <f t="shared" si="181"/>
        <v>18</v>
      </c>
      <c r="F1563" t="s">
        <v>14</v>
      </c>
      <c r="G1563">
        <v>750</v>
      </c>
      <c r="H1563">
        <f t="shared" si="180"/>
        <v>75</v>
      </c>
      <c r="I1563" t="s">
        <v>7</v>
      </c>
      <c r="J1563" t="s">
        <v>8</v>
      </c>
      <c r="K1563" t="s">
        <v>8</v>
      </c>
      <c r="L1563" t="s">
        <v>8</v>
      </c>
      <c r="M1563" t="s">
        <v>14</v>
      </c>
      <c r="N1563" t="str">
        <f t="shared" si="182"/>
        <v>F</v>
      </c>
      <c r="O1563" t="s">
        <v>8</v>
      </c>
      <c r="P1563" t="s">
        <v>8</v>
      </c>
      <c r="Q1563" t="s">
        <v>11</v>
      </c>
      <c r="R1563" t="s">
        <v>8</v>
      </c>
      <c r="S1563" t="str">
        <f t="shared" si="183"/>
        <v>U</v>
      </c>
      <c r="T1563" t="s">
        <v>12</v>
      </c>
      <c r="U1563">
        <v>0.999999999999998</v>
      </c>
      <c r="V1563" t="s">
        <v>8</v>
      </c>
      <c r="W1563">
        <f>VLOOKUP(Q1563,'PBT Tag Rates'!$A$6:$D$67,4,FALSE)</f>
        <v>1</v>
      </c>
      <c r="X1563">
        <v>1</v>
      </c>
      <c r="Y1563" s="8">
        <f t="shared" si="184"/>
        <v>1</v>
      </c>
      <c r="Z1563" s="10">
        <f>IFERROR(LOOKUP(H1563,{30,43,48,53,58,63,68,73,78,83,88,93,97},{42,47,52,57,62,67,72,77,82,87,92,99,100}),999)</f>
        <v>77</v>
      </c>
      <c r="AA1563" s="9">
        <f t="shared" si="185"/>
        <v>5.5555555555555554</v>
      </c>
      <c r="AB1563" s="9">
        <f>IFERROR(IF(I1563="AI",AA1563-VLOOKUP(Q1563,'PBT Tag Rates'!$A$6:$L$53,11,FALSE),AA1563-VLOOKUP(Q1563,'PBT Tag Rates'!$A$6:$L$53,12,FALSE)),0)</f>
        <v>5.5142524290531805</v>
      </c>
      <c r="AC1563" s="9">
        <f t="shared" si="186"/>
        <v>16.572324324312643</v>
      </c>
      <c r="AD1563" s="12" t="s">
        <v>1969</v>
      </c>
      <c r="AE1563" s="8"/>
    </row>
    <row r="1564" spans="1:31" x14ac:dyDescent="0.25">
      <c r="A1564" t="s">
        <v>2078</v>
      </c>
      <c r="B1564" t="s">
        <v>4632</v>
      </c>
      <c r="C1564" t="s">
        <v>4633</v>
      </c>
      <c r="D1564" s="1">
        <v>45550</v>
      </c>
      <c r="E1564">
        <f t="shared" si="181"/>
        <v>18</v>
      </c>
      <c r="F1564" t="s">
        <v>6</v>
      </c>
      <c r="G1564">
        <v>680</v>
      </c>
      <c r="H1564">
        <f t="shared" si="180"/>
        <v>68</v>
      </c>
      <c r="I1564" t="s">
        <v>7</v>
      </c>
      <c r="J1564" t="s">
        <v>8</v>
      </c>
      <c r="K1564" t="s">
        <v>8</v>
      </c>
      <c r="L1564" t="s">
        <v>8</v>
      </c>
      <c r="M1564" t="s">
        <v>14</v>
      </c>
      <c r="N1564" t="str">
        <f t="shared" si="182"/>
        <v>F</v>
      </c>
      <c r="O1564" t="s">
        <v>1835</v>
      </c>
      <c r="P1564" t="s">
        <v>8318</v>
      </c>
      <c r="Q1564" t="s">
        <v>940</v>
      </c>
      <c r="R1564">
        <v>3</v>
      </c>
      <c r="S1564">
        <f t="shared" si="183"/>
        <v>2021</v>
      </c>
      <c r="T1564" t="s">
        <v>12</v>
      </c>
      <c r="U1564">
        <v>0.999999999999997</v>
      </c>
      <c r="V1564" t="s">
        <v>888</v>
      </c>
      <c r="W1564">
        <f>VLOOKUP(Q1564,'PBT Tag Rates'!$A$6:$D$67,4,FALSE)</f>
        <v>0.98140000000000005</v>
      </c>
      <c r="X1564">
        <v>1</v>
      </c>
      <c r="Y1564" s="8">
        <f t="shared" si="184"/>
        <v>1.0069930069930071</v>
      </c>
      <c r="Z1564" s="10">
        <f>IFERROR(LOOKUP(H1564,{30,43,48,53,58,63,68,73,78,83,88,93,97},{42,47,52,57,62,67,72,77,82,87,92,99,100}),999)</f>
        <v>72</v>
      </c>
      <c r="AA1564" s="9">
        <f t="shared" si="185"/>
        <v>5.594405594405595</v>
      </c>
      <c r="AB1564" s="9">
        <f>IFERROR(IF(I1564="AI",AA1564-VLOOKUP(Q1564,'PBT Tag Rates'!$A$6:$L$53,11,FALSE),AA1564-VLOOKUP(Q1564,'PBT Tag Rates'!$A$6:$L$53,12,FALSE)),0)</f>
        <v>5.6133581112183117</v>
      </c>
      <c r="AC1564" s="9">
        <f t="shared" si="186"/>
        <v>16.870172768567635</v>
      </c>
      <c r="AD1564" s="12" t="s">
        <v>1969</v>
      </c>
      <c r="AE1564" s="8"/>
    </row>
    <row r="1565" spans="1:31" x14ac:dyDescent="0.25">
      <c r="A1565" t="s">
        <v>2078</v>
      </c>
      <c r="B1565" t="s">
        <v>4634</v>
      </c>
      <c r="C1565" t="s">
        <v>4635</v>
      </c>
      <c r="D1565" s="1">
        <v>45550</v>
      </c>
      <c r="E1565">
        <f t="shared" si="181"/>
        <v>18</v>
      </c>
      <c r="F1565" t="s">
        <v>6</v>
      </c>
      <c r="G1565">
        <v>660</v>
      </c>
      <c r="H1565">
        <f t="shared" si="180"/>
        <v>66</v>
      </c>
      <c r="I1565" t="s">
        <v>9</v>
      </c>
      <c r="J1565">
        <v>1</v>
      </c>
      <c r="K1565" t="s">
        <v>8</v>
      </c>
      <c r="L1565" t="s">
        <v>8</v>
      </c>
      <c r="M1565" t="s">
        <v>6</v>
      </c>
      <c r="N1565" t="str">
        <f t="shared" si="182"/>
        <v>M</v>
      </c>
      <c r="O1565" t="s">
        <v>8319</v>
      </c>
      <c r="P1565" t="s">
        <v>8320</v>
      </c>
      <c r="Q1565" t="s">
        <v>1512</v>
      </c>
      <c r="R1565">
        <v>4</v>
      </c>
      <c r="S1565">
        <f t="shared" si="183"/>
        <v>2020</v>
      </c>
      <c r="T1565" t="s">
        <v>12</v>
      </c>
      <c r="U1565">
        <v>0.999999999999995</v>
      </c>
      <c r="V1565" t="s">
        <v>9064</v>
      </c>
      <c r="W1565">
        <f>VLOOKUP(Q1565,'PBT Tag Rates'!$A$6:$D$67,4,FALSE)</f>
        <v>0.89080000000000004</v>
      </c>
      <c r="X1565">
        <v>1</v>
      </c>
      <c r="Y1565" s="8">
        <f t="shared" si="184"/>
        <v>1</v>
      </c>
      <c r="Z1565" s="10">
        <f>IFERROR(LOOKUP(H1565,{30,43,48,53,58,63,68,73,78,83,88,93,97},{42,47,52,57,62,67,72,77,82,87,92,99,100}),999)</f>
        <v>67</v>
      </c>
      <c r="AA1565" s="9">
        <f t="shared" si="185"/>
        <v>5.5555555555555554</v>
      </c>
      <c r="AB1565" s="9">
        <f>IFERROR(IF(I1565="AI",AA1565-VLOOKUP(Q1565,'PBT Tag Rates'!$A$6:$L$53,11,FALSE),AA1565-VLOOKUP(Q1565,'PBT Tag Rates'!$A$6:$L$53,12,FALSE)),0)</f>
        <v>5.6781419947113703</v>
      </c>
      <c r="AC1565" s="9">
        <f t="shared" si="186"/>
        <v>17.064871785714335</v>
      </c>
      <c r="AD1565" s="12" t="s">
        <v>676</v>
      </c>
      <c r="AE1565" s="8"/>
    </row>
    <row r="1566" spans="1:31" x14ac:dyDescent="0.25">
      <c r="A1566" t="s">
        <v>2078</v>
      </c>
      <c r="B1566" t="s">
        <v>4636</v>
      </c>
      <c r="C1566" t="s">
        <v>4637</v>
      </c>
      <c r="D1566" s="1">
        <v>45550</v>
      </c>
      <c r="E1566">
        <f t="shared" si="181"/>
        <v>18</v>
      </c>
      <c r="F1566" t="s">
        <v>14</v>
      </c>
      <c r="G1566">
        <v>730</v>
      </c>
      <c r="H1566">
        <f t="shared" si="180"/>
        <v>73</v>
      </c>
      <c r="I1566" t="s">
        <v>7</v>
      </c>
      <c r="J1566" t="s">
        <v>8</v>
      </c>
      <c r="K1566" t="s">
        <v>8</v>
      </c>
      <c r="L1566" t="s">
        <v>8</v>
      </c>
      <c r="M1566" t="s">
        <v>14</v>
      </c>
      <c r="N1566" t="str">
        <f t="shared" si="182"/>
        <v>F</v>
      </c>
      <c r="O1566" t="s">
        <v>8321</v>
      </c>
      <c r="P1566" t="s">
        <v>8322</v>
      </c>
      <c r="Q1566" t="s">
        <v>295</v>
      </c>
      <c r="R1566">
        <v>4</v>
      </c>
      <c r="S1566">
        <f t="shared" si="183"/>
        <v>2020</v>
      </c>
      <c r="T1566" t="s">
        <v>12</v>
      </c>
      <c r="U1566">
        <v>1</v>
      </c>
      <c r="V1566" t="s">
        <v>886</v>
      </c>
      <c r="W1566">
        <f>VLOOKUP(Q1566,'PBT Tag Rates'!$A$6:$D$67,4,FALSE)</f>
        <v>0.98961045999999997</v>
      </c>
      <c r="X1566">
        <v>1</v>
      </c>
      <c r="Y1566" s="8">
        <f t="shared" si="184"/>
        <v>1</v>
      </c>
      <c r="Z1566" s="10">
        <f>IFERROR(LOOKUP(H1566,{30,43,48,53,58,63,68,73,78,83,88,93,97},{42,47,52,57,62,67,72,77,82,87,92,99,100}),999)</f>
        <v>77</v>
      </c>
      <c r="AA1566" s="9">
        <f t="shared" si="185"/>
        <v>5.5555555555555554</v>
      </c>
      <c r="AB1566" s="9">
        <f>IFERROR(IF(I1566="AI",AA1566-VLOOKUP(Q1566,'PBT Tag Rates'!$A$6:$L$53,11,FALSE),AA1566-VLOOKUP(Q1566,'PBT Tag Rates'!$A$6:$L$53,12,FALSE)),0)</f>
        <v>5.5660541713442369</v>
      </c>
      <c r="AC1566" s="9">
        <f t="shared" si="186"/>
        <v>16.728007308517132</v>
      </c>
      <c r="AD1566" s="12" t="s">
        <v>1969</v>
      </c>
      <c r="AE1566" s="8"/>
    </row>
    <row r="1567" spans="1:31" x14ac:dyDescent="0.25">
      <c r="A1567" t="s">
        <v>2078</v>
      </c>
      <c r="B1567" t="s">
        <v>4638</v>
      </c>
      <c r="C1567" t="s">
        <v>4639</v>
      </c>
      <c r="D1567" s="1">
        <v>45550</v>
      </c>
      <c r="E1567">
        <f t="shared" si="181"/>
        <v>18</v>
      </c>
      <c r="F1567" t="s">
        <v>6</v>
      </c>
      <c r="G1567">
        <v>480</v>
      </c>
      <c r="H1567">
        <f t="shared" si="180"/>
        <v>48</v>
      </c>
      <c r="I1567" t="s">
        <v>7</v>
      </c>
      <c r="J1567" t="s">
        <v>8</v>
      </c>
      <c r="K1567" t="s">
        <v>8</v>
      </c>
      <c r="L1567" t="s">
        <v>8</v>
      </c>
      <c r="M1567" t="s">
        <v>6</v>
      </c>
      <c r="N1567" t="str">
        <f t="shared" si="182"/>
        <v>M</v>
      </c>
      <c r="O1567" t="s">
        <v>8030</v>
      </c>
      <c r="P1567" t="s">
        <v>8031</v>
      </c>
      <c r="Q1567" t="s">
        <v>7200</v>
      </c>
      <c r="R1567">
        <v>2</v>
      </c>
      <c r="S1567">
        <f t="shared" si="183"/>
        <v>2022</v>
      </c>
      <c r="T1567" t="s">
        <v>12</v>
      </c>
      <c r="U1567">
        <v>0.999999999999997</v>
      </c>
      <c r="V1567" t="s">
        <v>886</v>
      </c>
      <c r="W1567">
        <f>VLOOKUP(Q1567,'PBT Tag Rates'!$A$6:$D$67,4,FALSE)</f>
        <v>0.98</v>
      </c>
      <c r="X1567">
        <v>1</v>
      </c>
      <c r="Y1567" s="8">
        <f t="shared" si="184"/>
        <v>1</v>
      </c>
      <c r="Z1567" s="10">
        <f>IFERROR(LOOKUP(H1567,{30,43,48,53,58,63,68,73,78,83,88,93,97},{42,47,52,57,62,67,72,77,82,87,92,99,100}),999)</f>
        <v>52</v>
      </c>
      <c r="AA1567" s="9">
        <f t="shared" si="185"/>
        <v>5.5555555555555554</v>
      </c>
      <c r="AB1567" s="9">
        <f>IFERROR(IF(I1567="AI",AA1567-VLOOKUP(Q1567,'PBT Tag Rates'!$A$6:$L$53,11,FALSE),AA1567-VLOOKUP(Q1567,'PBT Tag Rates'!$A$6:$L$53,12,FALSE)),0)</f>
        <v>5.5759637188208613</v>
      </c>
      <c r="AC1567" s="9">
        <f t="shared" si="186"/>
        <v>16.757789085249826</v>
      </c>
      <c r="AD1567" s="12" t="s">
        <v>1969</v>
      </c>
      <c r="AE1567" s="8"/>
    </row>
    <row r="1568" spans="1:31" x14ac:dyDescent="0.25">
      <c r="A1568" t="s">
        <v>2078</v>
      </c>
      <c r="B1568" t="s">
        <v>4640</v>
      </c>
      <c r="C1568" t="s">
        <v>4641</v>
      </c>
      <c r="D1568" s="1">
        <v>45550</v>
      </c>
      <c r="E1568">
        <f t="shared" si="181"/>
        <v>18</v>
      </c>
      <c r="F1568" t="s">
        <v>14</v>
      </c>
      <c r="G1568">
        <v>730</v>
      </c>
      <c r="H1568">
        <f t="shared" si="180"/>
        <v>73</v>
      </c>
      <c r="I1568" t="s">
        <v>7</v>
      </c>
      <c r="J1568" t="s">
        <v>8</v>
      </c>
      <c r="K1568" t="s">
        <v>8</v>
      </c>
      <c r="L1568" t="s">
        <v>8</v>
      </c>
      <c r="M1568" t="s">
        <v>14</v>
      </c>
      <c r="N1568" t="str">
        <f t="shared" si="182"/>
        <v>F</v>
      </c>
      <c r="O1568" t="s">
        <v>1727</v>
      </c>
      <c r="P1568" t="s">
        <v>1728</v>
      </c>
      <c r="Q1568" t="s">
        <v>295</v>
      </c>
      <c r="R1568">
        <v>4</v>
      </c>
      <c r="S1568">
        <f t="shared" si="183"/>
        <v>2020</v>
      </c>
      <c r="T1568" t="s">
        <v>12</v>
      </c>
      <c r="U1568">
        <v>0.999999999999999</v>
      </c>
      <c r="V1568" t="s">
        <v>888</v>
      </c>
      <c r="W1568">
        <f>VLOOKUP(Q1568,'PBT Tag Rates'!$A$6:$D$67,4,FALSE)</f>
        <v>0.98961045999999997</v>
      </c>
      <c r="X1568">
        <v>1</v>
      </c>
      <c r="Y1568" s="8">
        <f t="shared" si="184"/>
        <v>1</v>
      </c>
      <c r="Z1568" s="10">
        <f>IFERROR(LOOKUP(H1568,{30,43,48,53,58,63,68,73,78,83,88,93,97},{42,47,52,57,62,67,72,77,82,87,92,99,100}),999)</f>
        <v>77</v>
      </c>
      <c r="AA1568" s="9">
        <f t="shared" si="185"/>
        <v>5.5555555555555554</v>
      </c>
      <c r="AB1568" s="9">
        <f>IFERROR(IF(I1568="AI",AA1568-VLOOKUP(Q1568,'PBT Tag Rates'!$A$6:$L$53,11,FALSE),AA1568-VLOOKUP(Q1568,'PBT Tag Rates'!$A$6:$L$53,12,FALSE)),0)</f>
        <v>5.5660541713442369</v>
      </c>
      <c r="AC1568" s="9">
        <f t="shared" si="186"/>
        <v>16.728007308517132</v>
      </c>
      <c r="AD1568" s="12" t="s">
        <v>1969</v>
      </c>
      <c r="AE1568" s="8"/>
    </row>
    <row r="1569" spans="1:31" x14ac:dyDescent="0.25">
      <c r="A1569" t="s">
        <v>2078</v>
      </c>
      <c r="B1569" t="s">
        <v>4642</v>
      </c>
      <c r="C1569" t="s">
        <v>4643</v>
      </c>
      <c r="D1569" s="1">
        <v>45550</v>
      </c>
      <c r="E1569">
        <f t="shared" si="181"/>
        <v>18</v>
      </c>
      <c r="F1569" t="s">
        <v>6</v>
      </c>
      <c r="G1569">
        <v>830</v>
      </c>
      <c r="H1569">
        <f t="shared" si="180"/>
        <v>83</v>
      </c>
      <c r="I1569" t="s">
        <v>7</v>
      </c>
      <c r="J1569" t="s">
        <v>8</v>
      </c>
      <c r="K1569" t="s">
        <v>7129</v>
      </c>
      <c r="L1569" t="s">
        <v>8</v>
      </c>
      <c r="M1569" t="s">
        <v>6</v>
      </c>
      <c r="N1569" t="str">
        <f t="shared" si="182"/>
        <v>M</v>
      </c>
      <c r="O1569" t="s">
        <v>8</v>
      </c>
      <c r="P1569" t="s">
        <v>8</v>
      </c>
      <c r="Q1569" t="s">
        <v>11</v>
      </c>
      <c r="R1569" t="s">
        <v>8</v>
      </c>
      <c r="S1569" t="str">
        <f t="shared" si="183"/>
        <v>U</v>
      </c>
      <c r="T1569" t="s">
        <v>12</v>
      </c>
      <c r="U1569">
        <v>0.999999999999997</v>
      </c>
      <c r="V1569" t="s">
        <v>8</v>
      </c>
      <c r="W1569">
        <f>VLOOKUP(Q1569,'PBT Tag Rates'!$A$6:$D$67,4,FALSE)</f>
        <v>1</v>
      </c>
      <c r="X1569">
        <v>1</v>
      </c>
      <c r="Y1569" s="8">
        <f t="shared" si="184"/>
        <v>1</v>
      </c>
      <c r="Z1569" s="10">
        <f>IFERROR(LOOKUP(H1569,{30,43,48,53,58,63,68,73,78,83,88,93,97},{42,47,52,57,62,67,72,77,82,87,92,99,100}),999)</f>
        <v>87</v>
      </c>
      <c r="AA1569" s="9">
        <f t="shared" si="185"/>
        <v>5.5555555555555554</v>
      </c>
      <c r="AB1569" s="9">
        <f>IFERROR(IF(I1569="AI",AA1569-VLOOKUP(Q1569,'PBT Tag Rates'!$A$6:$L$53,11,FALSE),AA1569-VLOOKUP(Q1569,'PBT Tag Rates'!$A$6:$L$53,12,FALSE)),0)</f>
        <v>5.5142524290531805</v>
      </c>
      <c r="AC1569" s="9">
        <f t="shared" si="186"/>
        <v>16.572324324312643</v>
      </c>
      <c r="AD1569" s="12" t="s">
        <v>1969</v>
      </c>
      <c r="AE1569" s="8"/>
    </row>
    <row r="1570" spans="1:31" x14ac:dyDescent="0.25">
      <c r="A1570" t="s">
        <v>2078</v>
      </c>
      <c r="B1570" t="s">
        <v>4644</v>
      </c>
      <c r="C1570" t="s">
        <v>4645</v>
      </c>
      <c r="D1570" s="1">
        <v>45550</v>
      </c>
      <c r="E1570">
        <f t="shared" si="181"/>
        <v>18</v>
      </c>
      <c r="F1570" t="s">
        <v>14</v>
      </c>
      <c r="G1570">
        <v>670</v>
      </c>
      <c r="H1570">
        <f t="shared" si="180"/>
        <v>67</v>
      </c>
      <c r="I1570" t="s">
        <v>9</v>
      </c>
      <c r="J1570">
        <v>1</v>
      </c>
      <c r="K1570" t="s">
        <v>8</v>
      </c>
      <c r="L1570" t="s">
        <v>8</v>
      </c>
      <c r="M1570" t="s">
        <v>14</v>
      </c>
      <c r="N1570" t="str">
        <f t="shared" si="182"/>
        <v>F</v>
      </c>
      <c r="O1570" t="s">
        <v>965</v>
      </c>
      <c r="P1570" t="s">
        <v>8323</v>
      </c>
      <c r="Q1570" t="s">
        <v>295</v>
      </c>
      <c r="R1570">
        <v>4</v>
      </c>
      <c r="S1570">
        <f t="shared" si="183"/>
        <v>2020</v>
      </c>
      <c r="T1570" t="s">
        <v>12</v>
      </c>
      <c r="U1570">
        <v>0.999999999999995</v>
      </c>
      <c r="V1570" t="s">
        <v>889</v>
      </c>
      <c r="W1570">
        <f>VLOOKUP(Q1570,'PBT Tag Rates'!$A$6:$D$67,4,FALSE)</f>
        <v>0.98961045999999997</v>
      </c>
      <c r="X1570">
        <v>1</v>
      </c>
      <c r="Y1570" s="8">
        <f t="shared" si="184"/>
        <v>1</v>
      </c>
      <c r="Z1570" s="10">
        <f>IFERROR(LOOKUP(H1570,{30,43,48,53,58,63,68,73,78,83,88,93,97},{42,47,52,57,62,67,72,77,82,87,92,99,100}),999)</f>
        <v>67</v>
      </c>
      <c r="AA1570" s="9">
        <f t="shared" si="185"/>
        <v>5.5555555555555554</v>
      </c>
      <c r="AB1570" s="9">
        <f>IFERROR(IF(I1570="AI",AA1570-VLOOKUP(Q1570,'PBT Tag Rates'!$A$6:$L$53,11,FALSE),AA1570-VLOOKUP(Q1570,'PBT Tag Rates'!$A$6:$L$53,12,FALSE)),0)</f>
        <v>5.5660541713442369</v>
      </c>
      <c r="AC1570" s="9">
        <f t="shared" si="186"/>
        <v>16.728007308517132</v>
      </c>
      <c r="AD1570" s="12" t="s">
        <v>1969</v>
      </c>
      <c r="AE1570" s="8"/>
    </row>
    <row r="1571" spans="1:31" x14ac:dyDescent="0.25">
      <c r="A1571" t="s">
        <v>2078</v>
      </c>
      <c r="B1571" t="s">
        <v>4646</v>
      </c>
      <c r="C1571" t="s">
        <v>4647</v>
      </c>
      <c r="D1571" s="1">
        <v>45550</v>
      </c>
      <c r="E1571">
        <f t="shared" si="181"/>
        <v>18</v>
      </c>
      <c r="F1571" t="s">
        <v>14</v>
      </c>
      <c r="G1571">
        <v>620</v>
      </c>
      <c r="H1571">
        <f t="shared" si="180"/>
        <v>62</v>
      </c>
      <c r="I1571" t="s">
        <v>7</v>
      </c>
      <c r="J1571" t="s">
        <v>8</v>
      </c>
      <c r="K1571" t="s">
        <v>8</v>
      </c>
      <c r="L1571" t="s">
        <v>8</v>
      </c>
      <c r="M1571" t="s">
        <v>14</v>
      </c>
      <c r="N1571" t="str">
        <f t="shared" si="182"/>
        <v>F</v>
      </c>
      <c r="O1571" t="s">
        <v>7807</v>
      </c>
      <c r="P1571" t="s">
        <v>8324</v>
      </c>
      <c r="Q1571" t="s">
        <v>940</v>
      </c>
      <c r="R1571">
        <v>3</v>
      </c>
      <c r="S1571">
        <f t="shared" si="183"/>
        <v>2021</v>
      </c>
      <c r="T1571" t="s">
        <v>12</v>
      </c>
      <c r="U1571">
        <v>0.999999999999998</v>
      </c>
      <c r="V1571" t="s">
        <v>889</v>
      </c>
      <c r="W1571">
        <f>VLOOKUP(Q1571,'PBT Tag Rates'!$A$6:$D$67,4,FALSE)</f>
        <v>0.98140000000000005</v>
      </c>
      <c r="X1571">
        <v>1</v>
      </c>
      <c r="Y1571" s="8">
        <f t="shared" si="184"/>
        <v>1.0172413793103448</v>
      </c>
      <c r="Z1571" s="10">
        <f>IFERROR(LOOKUP(H1571,{30,43,48,53,58,63,68,73,78,83,88,93,97},{42,47,52,57,62,67,72,77,82,87,92,99,100}),999)</f>
        <v>62</v>
      </c>
      <c r="AA1571" s="9">
        <f t="shared" si="185"/>
        <v>5.6513409961685825</v>
      </c>
      <c r="AB1571" s="9">
        <f>IFERROR(IF(I1571="AI",AA1571-VLOOKUP(Q1571,'PBT Tag Rates'!$A$6:$L$53,11,FALSE),AA1571-VLOOKUP(Q1571,'PBT Tag Rates'!$A$6:$L$53,12,FALSE)),0)</f>
        <v>5.6702935129812992</v>
      </c>
      <c r="AC1571" s="9">
        <f t="shared" si="186"/>
        <v>17.041284257512164</v>
      </c>
      <c r="AD1571" s="12" t="s">
        <v>1969</v>
      </c>
      <c r="AE1571" s="8"/>
    </row>
    <row r="1572" spans="1:31" x14ac:dyDescent="0.25">
      <c r="A1572" t="s">
        <v>2078</v>
      </c>
      <c r="B1572" t="s">
        <v>4648</v>
      </c>
      <c r="C1572" t="s">
        <v>4649</v>
      </c>
      <c r="D1572" s="1">
        <v>45550</v>
      </c>
      <c r="E1572">
        <f t="shared" si="181"/>
        <v>18</v>
      </c>
      <c r="F1572" t="s">
        <v>6</v>
      </c>
      <c r="G1572">
        <v>760</v>
      </c>
      <c r="H1572">
        <f t="shared" si="180"/>
        <v>76</v>
      </c>
      <c r="I1572" t="s">
        <v>9</v>
      </c>
      <c r="J1572">
        <v>1</v>
      </c>
      <c r="K1572" t="s">
        <v>7130</v>
      </c>
      <c r="L1572" t="s">
        <v>7131</v>
      </c>
      <c r="M1572" t="s">
        <v>6</v>
      </c>
      <c r="N1572" t="str">
        <f t="shared" si="182"/>
        <v>M</v>
      </c>
      <c r="O1572" t="s">
        <v>7606</v>
      </c>
      <c r="P1572" t="s">
        <v>7607</v>
      </c>
      <c r="Q1572" t="s">
        <v>476</v>
      </c>
      <c r="R1572">
        <v>4</v>
      </c>
      <c r="S1572">
        <f t="shared" si="183"/>
        <v>2020</v>
      </c>
      <c r="T1572" t="s">
        <v>12</v>
      </c>
      <c r="U1572">
        <v>0.999999999999998</v>
      </c>
      <c r="V1572" t="s">
        <v>658</v>
      </c>
      <c r="W1572">
        <f>VLOOKUP(Q1572,'PBT Tag Rates'!$A$6:$D$67,4,FALSE)</f>
        <v>0.98845608500000004</v>
      </c>
      <c r="X1572">
        <v>1</v>
      </c>
      <c r="Y1572" s="8">
        <f t="shared" si="184"/>
        <v>1.0058139534883721</v>
      </c>
      <c r="Z1572" s="10">
        <f>IFERROR(LOOKUP(H1572,{30,43,48,53,58,63,68,73,78,83,88,93,97},{42,47,52,57,62,67,72,77,82,87,92,99,100}),999)</f>
        <v>77</v>
      </c>
      <c r="AA1572" s="9">
        <f t="shared" si="185"/>
        <v>5.5878552971576232</v>
      </c>
      <c r="AB1572" s="9">
        <f>IFERROR(IF(I1572="AI",AA1572-VLOOKUP(Q1572,'PBT Tag Rates'!$A$6:$L$53,11,FALSE),AA1572-VLOOKUP(Q1572,'PBT Tag Rates'!$A$6:$L$53,12,FALSE)),0)</f>
        <v>5.5995340304621992</v>
      </c>
      <c r="AC1572" s="9">
        <f t="shared" si="186"/>
        <v>16.828626402541893</v>
      </c>
      <c r="AD1572" s="12" t="s">
        <v>1969</v>
      </c>
      <c r="AE1572" s="8"/>
    </row>
    <row r="1573" spans="1:31" x14ac:dyDescent="0.25">
      <c r="A1573" t="s">
        <v>2078</v>
      </c>
      <c r="B1573" t="s">
        <v>4650</v>
      </c>
      <c r="C1573" t="s">
        <v>4651</v>
      </c>
      <c r="D1573" s="1">
        <v>45550</v>
      </c>
      <c r="E1573">
        <f t="shared" si="181"/>
        <v>18</v>
      </c>
      <c r="F1573" t="s">
        <v>6</v>
      </c>
      <c r="G1573">
        <v>660</v>
      </c>
      <c r="H1573">
        <f t="shared" si="180"/>
        <v>66</v>
      </c>
      <c r="I1573" t="s">
        <v>7</v>
      </c>
      <c r="J1573" t="s">
        <v>8</v>
      </c>
      <c r="K1573" t="s">
        <v>7132</v>
      </c>
      <c r="L1573" t="s">
        <v>8</v>
      </c>
      <c r="M1573" t="s">
        <v>6</v>
      </c>
      <c r="N1573" t="str">
        <f t="shared" si="182"/>
        <v>M</v>
      </c>
      <c r="O1573" t="s">
        <v>1752</v>
      </c>
      <c r="P1573" t="s">
        <v>7592</v>
      </c>
      <c r="Q1573" t="s">
        <v>295</v>
      </c>
      <c r="R1573">
        <v>4</v>
      </c>
      <c r="S1573">
        <f t="shared" si="183"/>
        <v>2020</v>
      </c>
      <c r="T1573" t="s">
        <v>12</v>
      </c>
      <c r="U1573">
        <v>0.999999999999997</v>
      </c>
      <c r="V1573" t="s">
        <v>892</v>
      </c>
      <c r="W1573">
        <f>VLOOKUP(Q1573,'PBT Tag Rates'!$A$6:$D$67,4,FALSE)</f>
        <v>0.98961045999999997</v>
      </c>
      <c r="X1573">
        <v>1</v>
      </c>
      <c r="Y1573" s="8">
        <f t="shared" si="184"/>
        <v>1</v>
      </c>
      <c r="Z1573" s="10">
        <f>IFERROR(LOOKUP(H1573,{30,43,48,53,58,63,68,73,78,83,88,93,97},{42,47,52,57,62,67,72,77,82,87,92,99,100}),999)</f>
        <v>67</v>
      </c>
      <c r="AA1573" s="9">
        <f t="shared" si="185"/>
        <v>5.5555555555555554</v>
      </c>
      <c r="AB1573" s="9">
        <f>IFERROR(IF(I1573="AI",AA1573-VLOOKUP(Q1573,'PBT Tag Rates'!$A$6:$L$53,11,FALSE),AA1573-VLOOKUP(Q1573,'PBT Tag Rates'!$A$6:$L$53,12,FALSE)),0)</f>
        <v>5.5660541713442369</v>
      </c>
      <c r="AC1573" s="9">
        <f t="shared" si="186"/>
        <v>16.728007308517132</v>
      </c>
      <c r="AD1573" s="12" t="s">
        <v>1969</v>
      </c>
      <c r="AE1573" s="8"/>
    </row>
    <row r="1574" spans="1:31" x14ac:dyDescent="0.25">
      <c r="A1574" t="s">
        <v>2078</v>
      </c>
      <c r="B1574" t="s">
        <v>4652</v>
      </c>
      <c r="C1574" t="s">
        <v>4653</v>
      </c>
      <c r="D1574" s="1">
        <v>45550</v>
      </c>
      <c r="E1574">
        <f t="shared" si="181"/>
        <v>18</v>
      </c>
      <c r="F1574" t="s">
        <v>6</v>
      </c>
      <c r="G1574">
        <v>590</v>
      </c>
      <c r="H1574">
        <f t="shared" si="180"/>
        <v>59</v>
      </c>
      <c r="I1574" t="s">
        <v>9</v>
      </c>
      <c r="J1574">
        <v>1</v>
      </c>
      <c r="K1574" t="s">
        <v>8</v>
      </c>
      <c r="L1574" t="s">
        <v>8</v>
      </c>
      <c r="M1574" t="s">
        <v>6</v>
      </c>
      <c r="N1574" t="str">
        <f t="shared" si="182"/>
        <v>M</v>
      </c>
      <c r="O1574" t="s">
        <v>8325</v>
      </c>
      <c r="P1574" t="s">
        <v>8326</v>
      </c>
      <c r="Q1574" t="s">
        <v>940</v>
      </c>
      <c r="R1574">
        <v>3</v>
      </c>
      <c r="S1574">
        <f t="shared" si="183"/>
        <v>2021</v>
      </c>
      <c r="T1574" t="s">
        <v>12</v>
      </c>
      <c r="U1574">
        <v>1</v>
      </c>
      <c r="V1574" t="s">
        <v>941</v>
      </c>
      <c r="W1574">
        <f>VLOOKUP(Q1574,'PBT Tag Rates'!$A$6:$D$67,4,FALSE)</f>
        <v>0.98140000000000005</v>
      </c>
      <c r="X1574">
        <v>1</v>
      </c>
      <c r="Y1574" s="8">
        <f t="shared" si="184"/>
        <v>1.0138888888888888</v>
      </c>
      <c r="Z1574" s="10">
        <f>IFERROR(LOOKUP(H1574,{30,43,48,53,58,63,68,73,78,83,88,93,97},{42,47,52,57,62,67,72,77,82,87,92,99,100}),999)</f>
        <v>62</v>
      </c>
      <c r="AA1574" s="9">
        <f t="shared" si="185"/>
        <v>5.632716049382716</v>
      </c>
      <c r="AB1574" s="9">
        <f>IFERROR(IF(I1574="AI",AA1574-VLOOKUP(Q1574,'PBT Tag Rates'!$A$6:$L$53,11,FALSE),AA1574-VLOOKUP(Q1574,'PBT Tag Rates'!$A$6:$L$53,12,FALSE)),0)</f>
        <v>5.6516685661954327</v>
      </c>
      <c r="AC1574" s="9">
        <f t="shared" si="186"/>
        <v>16.98530955148815</v>
      </c>
      <c r="AD1574" s="12" t="s">
        <v>1969</v>
      </c>
      <c r="AE1574" s="8"/>
    </row>
    <row r="1575" spans="1:31" x14ac:dyDescent="0.25">
      <c r="A1575" t="s">
        <v>2078</v>
      </c>
      <c r="B1575" t="s">
        <v>4654</v>
      </c>
      <c r="C1575" t="s">
        <v>4655</v>
      </c>
      <c r="D1575" s="1">
        <v>45550</v>
      </c>
      <c r="E1575">
        <f t="shared" si="181"/>
        <v>18</v>
      </c>
      <c r="F1575" t="s">
        <v>14</v>
      </c>
      <c r="G1575">
        <v>650</v>
      </c>
      <c r="H1575">
        <f t="shared" si="180"/>
        <v>65</v>
      </c>
      <c r="I1575" t="s">
        <v>7</v>
      </c>
      <c r="J1575" t="s">
        <v>8</v>
      </c>
      <c r="K1575" t="s">
        <v>8</v>
      </c>
      <c r="L1575" t="s">
        <v>8</v>
      </c>
      <c r="M1575" t="s">
        <v>14</v>
      </c>
      <c r="N1575" t="str">
        <f t="shared" si="182"/>
        <v>F</v>
      </c>
      <c r="O1575" t="s">
        <v>1609</v>
      </c>
      <c r="P1575" t="s">
        <v>7388</v>
      </c>
      <c r="Q1575" t="s">
        <v>940</v>
      </c>
      <c r="R1575">
        <v>3</v>
      </c>
      <c r="S1575">
        <f t="shared" si="183"/>
        <v>2021</v>
      </c>
      <c r="T1575" t="s">
        <v>12</v>
      </c>
      <c r="U1575">
        <v>1</v>
      </c>
      <c r="V1575" t="s">
        <v>892</v>
      </c>
      <c r="W1575">
        <f>VLOOKUP(Q1575,'PBT Tag Rates'!$A$6:$D$67,4,FALSE)</f>
        <v>0.98140000000000005</v>
      </c>
      <c r="X1575">
        <v>1</v>
      </c>
      <c r="Y1575" s="8">
        <f t="shared" si="184"/>
        <v>1</v>
      </c>
      <c r="Z1575" s="10">
        <f>IFERROR(LOOKUP(H1575,{30,43,48,53,58,63,68,73,78,83,88,93,97},{42,47,52,57,62,67,72,77,82,87,92,99,100}),999)</f>
        <v>67</v>
      </c>
      <c r="AA1575" s="9">
        <f t="shared" si="185"/>
        <v>5.5555555555555554</v>
      </c>
      <c r="AB1575" s="9">
        <f>IFERROR(IF(I1575="AI",AA1575-VLOOKUP(Q1575,'PBT Tag Rates'!$A$6:$L$53,11,FALSE),AA1575-VLOOKUP(Q1575,'PBT Tag Rates'!$A$6:$L$53,12,FALSE)),0)</f>
        <v>5.5745080723682721</v>
      </c>
      <c r="AC1575" s="9">
        <f t="shared" si="186"/>
        <v>16.753414340817248</v>
      </c>
      <c r="AD1575" s="12" t="s">
        <v>1969</v>
      </c>
      <c r="AE1575" s="8"/>
    </row>
    <row r="1576" spans="1:31" x14ac:dyDescent="0.25">
      <c r="A1576" t="s">
        <v>2078</v>
      </c>
      <c r="B1576" t="s">
        <v>4656</v>
      </c>
      <c r="C1576" t="s">
        <v>4657</v>
      </c>
      <c r="D1576" s="1">
        <v>45550</v>
      </c>
      <c r="E1576">
        <f t="shared" si="181"/>
        <v>18</v>
      </c>
      <c r="F1576" t="s">
        <v>14</v>
      </c>
      <c r="G1576">
        <v>760</v>
      </c>
      <c r="H1576">
        <f t="shared" si="180"/>
        <v>76</v>
      </c>
      <c r="I1576" t="s">
        <v>7</v>
      </c>
      <c r="J1576" t="s">
        <v>8</v>
      </c>
      <c r="K1576" t="s">
        <v>8</v>
      </c>
      <c r="L1576" t="s">
        <v>8</v>
      </c>
      <c r="M1576" t="s">
        <v>14</v>
      </c>
      <c r="N1576" t="str">
        <f t="shared" si="182"/>
        <v>F</v>
      </c>
      <c r="O1576" t="s">
        <v>266</v>
      </c>
      <c r="P1576" t="s">
        <v>622</v>
      </c>
      <c r="Q1576" t="s">
        <v>171</v>
      </c>
      <c r="R1576">
        <v>5</v>
      </c>
      <c r="S1576">
        <f t="shared" si="183"/>
        <v>2019</v>
      </c>
      <c r="T1576" t="s">
        <v>12</v>
      </c>
      <c r="U1576">
        <v>0.999999999999994</v>
      </c>
      <c r="V1576" t="s">
        <v>949</v>
      </c>
      <c r="W1576">
        <f>VLOOKUP(Q1576,'PBT Tag Rates'!$A$6:$D$67,4,FALSE)</f>
        <v>0.95971980899999998</v>
      </c>
      <c r="X1576">
        <v>1</v>
      </c>
      <c r="Y1576" s="8">
        <f t="shared" si="184"/>
        <v>1</v>
      </c>
      <c r="Z1576" s="10">
        <f>IFERROR(LOOKUP(H1576,{30,43,48,53,58,63,68,73,78,83,88,93,97},{42,47,52,57,62,67,72,77,82,87,92,99,100}),999)</f>
        <v>77</v>
      </c>
      <c r="AA1576" s="9">
        <f t="shared" si="185"/>
        <v>5.5555555555555554</v>
      </c>
      <c r="AB1576" s="9">
        <f>IFERROR(IF(I1576="AI",AA1576-VLOOKUP(Q1576,'PBT Tag Rates'!$A$6:$L$53,11,FALSE),AA1576-VLOOKUP(Q1576,'PBT Tag Rates'!$A$6:$L$53,12,FALSE)),0)</f>
        <v>5.5975263376757773</v>
      </c>
      <c r="AC1576" s="9">
        <f t="shared" si="186"/>
        <v>16.822592559073851</v>
      </c>
      <c r="AD1576" s="12" t="s">
        <v>676</v>
      </c>
      <c r="AE1576" s="8"/>
    </row>
    <row r="1577" spans="1:31" x14ac:dyDescent="0.25">
      <c r="A1577" t="s">
        <v>2078</v>
      </c>
      <c r="B1577" t="s">
        <v>4658</v>
      </c>
      <c r="C1577" t="s">
        <v>4659</v>
      </c>
      <c r="D1577" s="1">
        <v>45550</v>
      </c>
      <c r="E1577">
        <f t="shared" si="181"/>
        <v>18</v>
      </c>
      <c r="F1577" t="s">
        <v>6</v>
      </c>
      <c r="G1577">
        <v>730</v>
      </c>
      <c r="H1577">
        <f t="shared" si="180"/>
        <v>73</v>
      </c>
      <c r="I1577" t="s">
        <v>7</v>
      </c>
      <c r="J1577" t="s">
        <v>8</v>
      </c>
      <c r="K1577" t="s">
        <v>7133</v>
      </c>
      <c r="L1577" t="s">
        <v>8</v>
      </c>
      <c r="M1577" t="s">
        <v>6</v>
      </c>
      <c r="N1577" t="str">
        <f t="shared" si="182"/>
        <v>M</v>
      </c>
      <c r="O1577" t="s">
        <v>8</v>
      </c>
      <c r="P1577" t="s">
        <v>8</v>
      </c>
      <c r="Q1577" t="s">
        <v>11</v>
      </c>
      <c r="R1577" t="s">
        <v>8</v>
      </c>
      <c r="S1577" t="str">
        <f t="shared" si="183"/>
        <v>U</v>
      </c>
      <c r="T1577" t="s">
        <v>12</v>
      </c>
      <c r="U1577">
        <v>0.999999999999998</v>
      </c>
      <c r="V1577" t="s">
        <v>8</v>
      </c>
      <c r="W1577">
        <f>VLOOKUP(Q1577,'PBT Tag Rates'!$A$6:$D$67,4,FALSE)</f>
        <v>1</v>
      </c>
      <c r="X1577">
        <v>1</v>
      </c>
      <c r="Y1577" s="8">
        <f t="shared" si="184"/>
        <v>1.0058139534883721</v>
      </c>
      <c r="Z1577" s="10">
        <f>IFERROR(LOOKUP(H1577,{30,43,48,53,58,63,68,73,78,83,88,93,97},{42,47,52,57,62,67,72,77,82,87,92,99,100}),999)</f>
        <v>77</v>
      </c>
      <c r="AA1577" s="9">
        <f t="shared" si="185"/>
        <v>5.5878552971576232</v>
      </c>
      <c r="AB1577" s="9">
        <f>IFERROR(IF(I1577="AI",AA1577-VLOOKUP(Q1577,'PBT Tag Rates'!$A$6:$L$53,11,FALSE),AA1577-VLOOKUP(Q1577,'PBT Tag Rates'!$A$6:$L$53,12,FALSE)),0)</f>
        <v>5.5465521706552483</v>
      </c>
      <c r="AC1577" s="9">
        <f t="shared" si="186"/>
        <v>16.669396738081858</v>
      </c>
      <c r="AD1577" s="12" t="s">
        <v>1969</v>
      </c>
      <c r="AE1577" s="8"/>
    </row>
    <row r="1578" spans="1:31" x14ac:dyDescent="0.25">
      <c r="A1578" t="s">
        <v>2078</v>
      </c>
      <c r="B1578" t="s">
        <v>4660</v>
      </c>
      <c r="C1578" t="s">
        <v>4661</v>
      </c>
      <c r="D1578" s="1">
        <v>45550</v>
      </c>
      <c r="E1578">
        <f t="shared" si="181"/>
        <v>18</v>
      </c>
      <c r="F1578" t="s">
        <v>6</v>
      </c>
      <c r="G1578">
        <v>780</v>
      </c>
      <c r="H1578">
        <f t="shared" si="180"/>
        <v>78</v>
      </c>
      <c r="I1578" t="s">
        <v>7</v>
      </c>
      <c r="J1578" t="s">
        <v>8</v>
      </c>
      <c r="K1578" t="s">
        <v>7134</v>
      </c>
      <c r="L1578" t="s">
        <v>8</v>
      </c>
      <c r="M1578" t="s">
        <v>6</v>
      </c>
      <c r="N1578" t="str">
        <f t="shared" si="182"/>
        <v>M</v>
      </c>
      <c r="O1578" t="s">
        <v>1033</v>
      </c>
      <c r="P1578" t="s">
        <v>8327</v>
      </c>
      <c r="Q1578" t="s">
        <v>295</v>
      </c>
      <c r="R1578">
        <v>4</v>
      </c>
      <c r="S1578">
        <f t="shared" si="183"/>
        <v>2020</v>
      </c>
      <c r="T1578" t="s">
        <v>12</v>
      </c>
      <c r="U1578">
        <v>1</v>
      </c>
      <c r="V1578" t="s">
        <v>889</v>
      </c>
      <c r="W1578">
        <f>VLOOKUP(Q1578,'PBT Tag Rates'!$A$6:$D$67,4,FALSE)</f>
        <v>0.98961045999999997</v>
      </c>
      <c r="X1578">
        <v>1</v>
      </c>
      <c r="Y1578" s="8">
        <f t="shared" si="184"/>
        <v>1</v>
      </c>
      <c r="Z1578" s="10">
        <f>IFERROR(LOOKUP(H1578,{30,43,48,53,58,63,68,73,78,83,88,93,97},{42,47,52,57,62,67,72,77,82,87,92,99,100}),999)</f>
        <v>82</v>
      </c>
      <c r="AA1578" s="9">
        <f t="shared" si="185"/>
        <v>5.5555555555555554</v>
      </c>
      <c r="AB1578" s="9">
        <f>IFERROR(IF(I1578="AI",AA1578-VLOOKUP(Q1578,'PBT Tag Rates'!$A$6:$L$53,11,FALSE),AA1578-VLOOKUP(Q1578,'PBT Tag Rates'!$A$6:$L$53,12,FALSE)),0)</f>
        <v>5.5660541713442369</v>
      </c>
      <c r="AC1578" s="9">
        <f t="shared" si="186"/>
        <v>16.728007308517132</v>
      </c>
      <c r="AD1578" s="12" t="s">
        <v>1969</v>
      </c>
      <c r="AE1578" s="8"/>
    </row>
    <row r="1579" spans="1:31" x14ac:dyDescent="0.25">
      <c r="A1579" t="s">
        <v>2078</v>
      </c>
      <c r="B1579" t="s">
        <v>4662</v>
      </c>
      <c r="C1579" t="s">
        <v>4663</v>
      </c>
      <c r="D1579" s="1">
        <v>45550</v>
      </c>
      <c r="E1579">
        <f t="shared" si="181"/>
        <v>18</v>
      </c>
      <c r="F1579" t="s">
        <v>6</v>
      </c>
      <c r="G1579">
        <v>740</v>
      </c>
      <c r="H1579">
        <f t="shared" si="180"/>
        <v>74</v>
      </c>
      <c r="I1579" t="s">
        <v>7</v>
      </c>
      <c r="J1579" t="s">
        <v>8</v>
      </c>
      <c r="K1579" t="s">
        <v>7135</v>
      </c>
      <c r="L1579" t="s">
        <v>8</v>
      </c>
      <c r="M1579" t="s">
        <v>6</v>
      </c>
      <c r="N1579" t="str">
        <f t="shared" si="182"/>
        <v>M</v>
      </c>
      <c r="O1579" t="s">
        <v>8</v>
      </c>
      <c r="P1579" t="s">
        <v>8</v>
      </c>
      <c r="Q1579" t="s">
        <v>11</v>
      </c>
      <c r="R1579" t="s">
        <v>8</v>
      </c>
      <c r="S1579" t="str">
        <f t="shared" si="183"/>
        <v>U</v>
      </c>
      <c r="T1579" t="s">
        <v>12</v>
      </c>
      <c r="U1579">
        <v>0.99999999999999301</v>
      </c>
      <c r="V1579" t="s">
        <v>8</v>
      </c>
      <c r="W1579">
        <f>VLOOKUP(Q1579,'PBT Tag Rates'!$A$6:$D$67,4,FALSE)</f>
        <v>1</v>
      </c>
      <c r="X1579">
        <v>1</v>
      </c>
      <c r="Y1579" s="8">
        <f t="shared" si="184"/>
        <v>1.0058139534883721</v>
      </c>
      <c r="Z1579" s="10">
        <f>IFERROR(LOOKUP(H1579,{30,43,48,53,58,63,68,73,78,83,88,93,97},{42,47,52,57,62,67,72,77,82,87,92,99,100}),999)</f>
        <v>77</v>
      </c>
      <c r="AA1579" s="9">
        <f t="shared" si="185"/>
        <v>5.5878552971576232</v>
      </c>
      <c r="AB1579" s="9">
        <f>IFERROR(IF(I1579="AI",AA1579-VLOOKUP(Q1579,'PBT Tag Rates'!$A$6:$L$53,11,FALSE),AA1579-VLOOKUP(Q1579,'PBT Tag Rates'!$A$6:$L$53,12,FALSE)),0)</f>
        <v>5.5465521706552483</v>
      </c>
      <c r="AC1579" s="9">
        <f t="shared" si="186"/>
        <v>16.669396738081858</v>
      </c>
      <c r="AD1579" s="12" t="s">
        <v>1970</v>
      </c>
      <c r="AE1579" s="8"/>
    </row>
    <row r="1580" spans="1:31" x14ac:dyDescent="0.25">
      <c r="A1580" t="s">
        <v>2078</v>
      </c>
      <c r="B1580" t="s">
        <v>4664</v>
      </c>
      <c r="C1580" t="s">
        <v>4665</v>
      </c>
      <c r="D1580" s="1">
        <v>45550</v>
      </c>
      <c r="E1580">
        <f t="shared" si="181"/>
        <v>18</v>
      </c>
      <c r="F1580" t="s">
        <v>6</v>
      </c>
      <c r="G1580">
        <v>620</v>
      </c>
      <c r="H1580">
        <f t="shared" si="180"/>
        <v>62</v>
      </c>
      <c r="I1580" t="s">
        <v>9</v>
      </c>
      <c r="J1580">
        <v>1</v>
      </c>
      <c r="K1580" t="s">
        <v>8</v>
      </c>
      <c r="L1580" t="s">
        <v>8</v>
      </c>
      <c r="M1580" t="s">
        <v>6</v>
      </c>
      <c r="N1580" t="str">
        <f t="shared" si="182"/>
        <v>M</v>
      </c>
      <c r="O1580" t="s">
        <v>8</v>
      </c>
      <c r="P1580" t="s">
        <v>8</v>
      </c>
      <c r="Q1580" t="s">
        <v>11</v>
      </c>
      <c r="R1580" t="s">
        <v>8</v>
      </c>
      <c r="S1580" t="str">
        <f t="shared" si="183"/>
        <v>U</v>
      </c>
      <c r="T1580" t="s">
        <v>12</v>
      </c>
      <c r="U1580">
        <v>1</v>
      </c>
      <c r="V1580" t="s">
        <v>8</v>
      </c>
      <c r="W1580">
        <f>VLOOKUP(Q1580,'PBT Tag Rates'!$A$6:$D$67,4,FALSE)</f>
        <v>1</v>
      </c>
      <c r="X1580">
        <v>1</v>
      </c>
      <c r="Y1580" s="8">
        <f t="shared" si="184"/>
        <v>1.0138888888888888</v>
      </c>
      <c r="Z1580" s="10">
        <f>IFERROR(LOOKUP(H1580,{30,43,48,53,58,63,68,73,78,83,88,93,97},{42,47,52,57,62,67,72,77,82,87,92,99,100}),999)</f>
        <v>62</v>
      </c>
      <c r="AA1580" s="9">
        <f t="shared" si="185"/>
        <v>5.632716049382716</v>
      </c>
      <c r="AB1580" s="9">
        <f>IFERROR(IF(I1580="AI",AA1580-VLOOKUP(Q1580,'PBT Tag Rates'!$A$6:$L$53,11,FALSE),AA1580-VLOOKUP(Q1580,'PBT Tag Rates'!$A$6:$L$53,12,FALSE)),0)</f>
        <v>5.1164386070321939</v>
      </c>
      <c r="AC1580" s="9">
        <f t="shared" si="186"/>
        <v>15.376749808265656</v>
      </c>
      <c r="AD1580" s="12" t="s">
        <v>1969</v>
      </c>
      <c r="AE1580" s="8"/>
    </row>
    <row r="1581" spans="1:31" x14ac:dyDescent="0.25">
      <c r="A1581" t="s">
        <v>2078</v>
      </c>
      <c r="B1581" t="s">
        <v>4666</v>
      </c>
      <c r="C1581" t="s">
        <v>4667</v>
      </c>
      <c r="D1581" s="1">
        <v>45550</v>
      </c>
      <c r="E1581">
        <f t="shared" si="181"/>
        <v>18</v>
      </c>
      <c r="F1581" t="s">
        <v>14</v>
      </c>
      <c r="G1581">
        <v>730</v>
      </c>
      <c r="H1581">
        <f t="shared" si="180"/>
        <v>73</v>
      </c>
      <c r="I1581" t="s">
        <v>7</v>
      </c>
      <c r="J1581" t="s">
        <v>8</v>
      </c>
      <c r="K1581" t="s">
        <v>8</v>
      </c>
      <c r="L1581" t="s">
        <v>8</v>
      </c>
      <c r="M1581" t="s">
        <v>14</v>
      </c>
      <c r="N1581" t="str">
        <f t="shared" si="182"/>
        <v>F</v>
      </c>
      <c r="O1581" t="s">
        <v>369</v>
      </c>
      <c r="P1581" t="s">
        <v>370</v>
      </c>
      <c r="Q1581" t="s">
        <v>171</v>
      </c>
      <c r="R1581">
        <v>5</v>
      </c>
      <c r="S1581">
        <f t="shared" si="183"/>
        <v>2019</v>
      </c>
      <c r="T1581" t="s">
        <v>12</v>
      </c>
      <c r="U1581">
        <v>0.999999999999998</v>
      </c>
      <c r="V1581" t="s">
        <v>888</v>
      </c>
      <c r="W1581">
        <f>VLOOKUP(Q1581,'PBT Tag Rates'!$A$6:$D$67,4,FALSE)</f>
        <v>0.95971980899999998</v>
      </c>
      <c r="X1581">
        <v>1</v>
      </c>
      <c r="Y1581" s="8">
        <f t="shared" si="184"/>
        <v>1</v>
      </c>
      <c r="Z1581" s="10">
        <f>IFERROR(LOOKUP(H1581,{30,43,48,53,58,63,68,73,78,83,88,93,97},{42,47,52,57,62,67,72,77,82,87,92,99,100}),999)</f>
        <v>77</v>
      </c>
      <c r="AA1581" s="9">
        <f t="shared" si="185"/>
        <v>5.5555555555555554</v>
      </c>
      <c r="AB1581" s="9">
        <f>IFERROR(IF(I1581="AI",AA1581-VLOOKUP(Q1581,'PBT Tag Rates'!$A$6:$L$53,11,FALSE),AA1581-VLOOKUP(Q1581,'PBT Tag Rates'!$A$6:$L$53,12,FALSE)),0)</f>
        <v>5.5975263376757773</v>
      </c>
      <c r="AC1581" s="9">
        <f t="shared" si="186"/>
        <v>16.822592559073851</v>
      </c>
      <c r="AD1581" s="12" t="s">
        <v>1969</v>
      </c>
      <c r="AE1581" s="8"/>
    </row>
    <row r="1582" spans="1:31" x14ac:dyDescent="0.25">
      <c r="A1582" t="s">
        <v>2078</v>
      </c>
      <c r="B1582" t="s">
        <v>4668</v>
      </c>
      <c r="C1582" t="s">
        <v>257</v>
      </c>
      <c r="D1582" s="1">
        <v>45550</v>
      </c>
      <c r="E1582">
        <f t="shared" si="181"/>
        <v>18</v>
      </c>
      <c r="F1582" t="s">
        <v>6</v>
      </c>
      <c r="G1582">
        <v>690</v>
      </c>
      <c r="H1582">
        <f t="shared" si="180"/>
        <v>69</v>
      </c>
      <c r="I1582" t="s">
        <v>7</v>
      </c>
      <c r="J1582" t="s">
        <v>8</v>
      </c>
      <c r="K1582" t="s">
        <v>8</v>
      </c>
      <c r="L1582" t="s">
        <v>8</v>
      </c>
      <c r="M1582" t="s">
        <v>6</v>
      </c>
      <c r="N1582" t="str">
        <f t="shared" si="182"/>
        <v>M</v>
      </c>
      <c r="O1582" t="s">
        <v>8</v>
      </c>
      <c r="P1582" t="s">
        <v>8</v>
      </c>
      <c r="Q1582" t="s">
        <v>11</v>
      </c>
      <c r="R1582" t="s">
        <v>8</v>
      </c>
      <c r="S1582" t="str">
        <f t="shared" si="183"/>
        <v>U</v>
      </c>
      <c r="T1582" t="s">
        <v>12</v>
      </c>
      <c r="U1582">
        <v>1</v>
      </c>
      <c r="V1582" t="s">
        <v>8</v>
      </c>
      <c r="W1582">
        <f>VLOOKUP(Q1582,'PBT Tag Rates'!$A$6:$D$67,4,FALSE)</f>
        <v>1</v>
      </c>
      <c r="X1582">
        <v>1</v>
      </c>
      <c r="Y1582" s="8">
        <f t="shared" si="184"/>
        <v>1.0057142857142858</v>
      </c>
      <c r="Z1582" s="10">
        <f>IFERROR(LOOKUP(H1582,{30,43,48,53,58,63,68,73,78,83,88,93,97},{42,47,52,57,62,67,72,77,82,87,92,99,100}),999)</f>
        <v>72</v>
      </c>
      <c r="AA1582" s="9">
        <f t="shared" si="185"/>
        <v>5.5873015873015879</v>
      </c>
      <c r="AB1582" s="9">
        <f>IFERROR(IF(I1582="AI",AA1582-VLOOKUP(Q1582,'PBT Tag Rates'!$A$6:$L$53,11,FALSE),AA1582-VLOOKUP(Q1582,'PBT Tag Rates'!$A$6:$L$53,12,FALSE)),0)</f>
        <v>5.545998460799213</v>
      </c>
      <c r="AC1582" s="9">
        <f t="shared" si="186"/>
        <v>16.6677326395601</v>
      </c>
      <c r="AD1582" s="12" t="s">
        <v>1969</v>
      </c>
      <c r="AE1582" s="8"/>
    </row>
    <row r="1583" spans="1:31" x14ac:dyDescent="0.25">
      <c r="A1583" t="s">
        <v>2078</v>
      </c>
      <c r="B1583" t="s">
        <v>4669</v>
      </c>
      <c r="C1583" t="s">
        <v>4670</v>
      </c>
      <c r="D1583" s="1">
        <v>45550</v>
      </c>
      <c r="E1583">
        <f t="shared" si="181"/>
        <v>18</v>
      </c>
      <c r="F1583" t="s">
        <v>6</v>
      </c>
      <c r="G1583">
        <v>710</v>
      </c>
      <c r="H1583">
        <f t="shared" si="180"/>
        <v>71</v>
      </c>
      <c r="I1583" t="s">
        <v>7</v>
      </c>
      <c r="J1583" t="s">
        <v>8</v>
      </c>
      <c r="K1583" t="s">
        <v>7136</v>
      </c>
      <c r="L1583" t="s">
        <v>8</v>
      </c>
      <c r="M1583" t="s">
        <v>6</v>
      </c>
      <c r="N1583" t="str">
        <f t="shared" si="182"/>
        <v>M</v>
      </c>
      <c r="O1583" t="s">
        <v>359</v>
      </c>
      <c r="P1583" t="s">
        <v>360</v>
      </c>
      <c r="Q1583" t="s">
        <v>171</v>
      </c>
      <c r="R1583">
        <v>5</v>
      </c>
      <c r="S1583">
        <f t="shared" si="183"/>
        <v>2019</v>
      </c>
      <c r="T1583" t="s">
        <v>12</v>
      </c>
      <c r="U1583">
        <v>1</v>
      </c>
      <c r="V1583" t="s">
        <v>886</v>
      </c>
      <c r="W1583">
        <f>VLOOKUP(Q1583,'PBT Tag Rates'!$A$6:$D$67,4,FALSE)</f>
        <v>0.95971980899999998</v>
      </c>
      <c r="X1583">
        <v>1</v>
      </c>
      <c r="Y1583" s="8">
        <f t="shared" si="184"/>
        <v>1.0057142857142858</v>
      </c>
      <c r="Z1583" s="10">
        <f>IFERROR(LOOKUP(H1583,{30,43,48,53,58,63,68,73,78,83,88,93,97},{42,47,52,57,62,67,72,77,82,87,92,99,100}),999)</f>
        <v>72</v>
      </c>
      <c r="AA1583" s="9">
        <f t="shared" si="185"/>
        <v>5.5873015873015879</v>
      </c>
      <c r="AB1583" s="9">
        <f>IFERROR(IF(I1583="AI",AA1583-VLOOKUP(Q1583,'PBT Tag Rates'!$A$6:$L$53,11,FALSE),AA1583-VLOOKUP(Q1583,'PBT Tag Rates'!$A$6:$L$53,12,FALSE)),0)</f>
        <v>5.6292723694218099</v>
      </c>
      <c r="AC1583" s="9">
        <f t="shared" si="186"/>
        <v>16.918000874321311</v>
      </c>
      <c r="AD1583" s="12" t="s">
        <v>1969</v>
      </c>
      <c r="AE1583" s="8"/>
    </row>
    <row r="1584" spans="1:31" x14ac:dyDescent="0.25">
      <c r="A1584" t="s">
        <v>2078</v>
      </c>
      <c r="B1584" t="s">
        <v>4671</v>
      </c>
      <c r="C1584" t="s">
        <v>4672</v>
      </c>
      <c r="D1584" s="1">
        <v>45550</v>
      </c>
      <c r="E1584">
        <f t="shared" si="181"/>
        <v>18</v>
      </c>
      <c r="F1584" t="s">
        <v>6</v>
      </c>
      <c r="G1584">
        <v>510</v>
      </c>
      <c r="H1584">
        <f t="shared" si="180"/>
        <v>51</v>
      </c>
      <c r="I1584" t="s">
        <v>7</v>
      </c>
      <c r="J1584" t="s">
        <v>8</v>
      </c>
      <c r="K1584" t="s">
        <v>8</v>
      </c>
      <c r="L1584" t="s">
        <v>8</v>
      </c>
      <c r="M1584" t="s">
        <v>6</v>
      </c>
      <c r="N1584" t="str">
        <f t="shared" si="182"/>
        <v>M</v>
      </c>
      <c r="O1584" t="s">
        <v>8136</v>
      </c>
      <c r="P1584" t="s">
        <v>8137</v>
      </c>
      <c r="Q1584" t="s">
        <v>7200</v>
      </c>
      <c r="R1584">
        <v>2</v>
      </c>
      <c r="S1584">
        <f t="shared" si="183"/>
        <v>2022</v>
      </c>
      <c r="T1584" t="s">
        <v>12</v>
      </c>
      <c r="U1584">
        <v>0.999999999999998</v>
      </c>
      <c r="V1584" t="s">
        <v>886</v>
      </c>
      <c r="W1584">
        <f>VLOOKUP(Q1584,'PBT Tag Rates'!$A$6:$D$67,4,FALSE)</f>
        <v>0.98</v>
      </c>
      <c r="X1584">
        <v>1</v>
      </c>
      <c r="Y1584" s="8">
        <f t="shared" si="184"/>
        <v>1</v>
      </c>
      <c r="Z1584" s="10">
        <f>IFERROR(LOOKUP(H1584,{30,43,48,53,58,63,68,73,78,83,88,93,97},{42,47,52,57,62,67,72,77,82,87,92,99,100}),999)</f>
        <v>52</v>
      </c>
      <c r="AA1584" s="9">
        <f t="shared" si="185"/>
        <v>5.5555555555555554</v>
      </c>
      <c r="AB1584" s="9">
        <f>IFERROR(IF(I1584="AI",AA1584-VLOOKUP(Q1584,'PBT Tag Rates'!$A$6:$L$53,11,FALSE),AA1584-VLOOKUP(Q1584,'PBT Tag Rates'!$A$6:$L$53,12,FALSE)),0)</f>
        <v>5.5759637188208613</v>
      </c>
      <c r="AC1584" s="9">
        <f t="shared" si="186"/>
        <v>16.757789085249826</v>
      </c>
      <c r="AD1584" s="12" t="s">
        <v>1969</v>
      </c>
      <c r="AE1584" s="8"/>
    </row>
    <row r="1585" spans="1:31" x14ac:dyDescent="0.25">
      <c r="A1585" t="s">
        <v>2078</v>
      </c>
      <c r="B1585" t="s">
        <v>4673</v>
      </c>
      <c r="C1585" t="s">
        <v>258</v>
      </c>
      <c r="D1585" s="1">
        <v>45550</v>
      </c>
      <c r="E1585">
        <f t="shared" si="181"/>
        <v>18</v>
      </c>
      <c r="F1585" t="s">
        <v>6</v>
      </c>
      <c r="G1585">
        <v>450</v>
      </c>
      <c r="H1585">
        <f t="shared" si="180"/>
        <v>45</v>
      </c>
      <c r="I1585" t="s">
        <v>9</v>
      </c>
      <c r="J1585">
        <v>1</v>
      </c>
      <c r="K1585" t="s">
        <v>8</v>
      </c>
      <c r="L1585" t="s">
        <v>8</v>
      </c>
      <c r="M1585" t="s">
        <v>6</v>
      </c>
      <c r="N1585" t="str">
        <f t="shared" si="182"/>
        <v>M</v>
      </c>
      <c r="O1585" t="s">
        <v>8328</v>
      </c>
      <c r="P1585" t="s">
        <v>8329</v>
      </c>
      <c r="Q1585" t="s">
        <v>7200</v>
      </c>
      <c r="R1585">
        <v>2</v>
      </c>
      <c r="S1585">
        <f t="shared" si="183"/>
        <v>2022</v>
      </c>
      <c r="T1585" t="s">
        <v>12</v>
      </c>
      <c r="U1585">
        <v>1</v>
      </c>
      <c r="V1585" t="s">
        <v>886</v>
      </c>
      <c r="W1585">
        <f>VLOOKUP(Q1585,'PBT Tag Rates'!$A$6:$D$67,4,FALSE)</f>
        <v>0.98</v>
      </c>
      <c r="X1585">
        <v>1</v>
      </c>
      <c r="Y1585" s="8">
        <f t="shared" si="184"/>
        <v>1</v>
      </c>
      <c r="Z1585" s="10">
        <f>IFERROR(LOOKUP(H1585,{30,43,48,53,58,63,68,73,78,83,88,93,97},{42,47,52,57,62,67,72,77,82,87,92,99,100}),999)</f>
        <v>47</v>
      </c>
      <c r="AA1585" s="9">
        <f t="shared" si="185"/>
        <v>5.5555555555555554</v>
      </c>
      <c r="AB1585" s="9">
        <f>IFERROR(IF(I1585="AI",AA1585-VLOOKUP(Q1585,'PBT Tag Rates'!$A$6:$L$53,11,FALSE),AA1585-VLOOKUP(Q1585,'PBT Tag Rates'!$A$6:$L$53,12,FALSE)),0)</f>
        <v>5.5759637188208613</v>
      </c>
      <c r="AC1585" s="9">
        <f t="shared" si="186"/>
        <v>16.757789085249826</v>
      </c>
      <c r="AD1585" s="12" t="s">
        <v>1969</v>
      </c>
      <c r="AE1585" s="8"/>
    </row>
    <row r="1586" spans="1:31" x14ac:dyDescent="0.25">
      <c r="A1586" t="s">
        <v>2078</v>
      </c>
      <c r="B1586" t="s">
        <v>4674</v>
      </c>
      <c r="C1586" t="s">
        <v>259</v>
      </c>
      <c r="D1586" s="1">
        <v>45550</v>
      </c>
      <c r="E1586">
        <f t="shared" si="181"/>
        <v>18</v>
      </c>
      <c r="F1586" t="s">
        <v>6</v>
      </c>
      <c r="G1586">
        <v>740</v>
      </c>
      <c r="H1586">
        <f t="shared" si="180"/>
        <v>74</v>
      </c>
      <c r="I1586" t="s">
        <v>7</v>
      </c>
      <c r="J1586" t="s">
        <v>8</v>
      </c>
      <c r="K1586" t="s">
        <v>7137</v>
      </c>
      <c r="L1586" t="s">
        <v>8</v>
      </c>
      <c r="M1586" t="s">
        <v>6</v>
      </c>
      <c r="N1586" t="str">
        <f t="shared" si="182"/>
        <v>M</v>
      </c>
      <c r="O1586" t="s">
        <v>7970</v>
      </c>
      <c r="P1586" t="s">
        <v>8330</v>
      </c>
      <c r="Q1586" t="s">
        <v>940</v>
      </c>
      <c r="R1586">
        <v>3</v>
      </c>
      <c r="S1586">
        <f t="shared" si="183"/>
        <v>2021</v>
      </c>
      <c r="T1586" t="s">
        <v>12</v>
      </c>
      <c r="U1586">
        <v>0.999999999999996</v>
      </c>
      <c r="V1586" t="s">
        <v>886</v>
      </c>
      <c r="W1586">
        <f>VLOOKUP(Q1586,'PBT Tag Rates'!$A$6:$D$67,4,FALSE)</f>
        <v>0.98140000000000005</v>
      </c>
      <c r="X1586">
        <v>1</v>
      </c>
      <c r="Y1586" s="8">
        <f t="shared" si="184"/>
        <v>1.0058139534883721</v>
      </c>
      <c r="Z1586" s="10">
        <f>IFERROR(LOOKUP(H1586,{30,43,48,53,58,63,68,73,78,83,88,93,97},{42,47,52,57,62,67,72,77,82,87,92,99,100}),999)</f>
        <v>77</v>
      </c>
      <c r="AA1586" s="9">
        <f t="shared" si="185"/>
        <v>5.5878552971576232</v>
      </c>
      <c r="AB1586" s="9">
        <f>IFERROR(IF(I1586="AI",AA1586-VLOOKUP(Q1586,'PBT Tag Rates'!$A$6:$L$53,11,FALSE),AA1586-VLOOKUP(Q1586,'PBT Tag Rates'!$A$6:$L$53,12,FALSE)),0)</f>
        <v>5.6068078139703399</v>
      </c>
      <c r="AC1586" s="9">
        <f t="shared" si="186"/>
        <v>16.850486754586463</v>
      </c>
      <c r="AD1586" s="12" t="s">
        <v>1969</v>
      </c>
      <c r="AE1586" s="8"/>
    </row>
    <row r="1587" spans="1:31" x14ac:dyDescent="0.25">
      <c r="A1587" t="s">
        <v>2078</v>
      </c>
      <c r="B1587" t="s">
        <v>4675</v>
      </c>
      <c r="C1587" t="s">
        <v>4676</v>
      </c>
      <c r="D1587" s="1">
        <v>45550</v>
      </c>
      <c r="E1587">
        <f t="shared" si="181"/>
        <v>18</v>
      </c>
      <c r="F1587" t="s">
        <v>14</v>
      </c>
      <c r="G1587">
        <v>700</v>
      </c>
      <c r="H1587">
        <f t="shared" si="180"/>
        <v>70</v>
      </c>
      <c r="I1587" t="s">
        <v>9</v>
      </c>
      <c r="J1587" t="s">
        <v>8</v>
      </c>
      <c r="K1587" t="s">
        <v>8</v>
      </c>
      <c r="L1587" t="s">
        <v>8</v>
      </c>
      <c r="M1587" t="s">
        <v>14</v>
      </c>
      <c r="N1587" t="str">
        <f t="shared" si="182"/>
        <v>F</v>
      </c>
      <c r="O1587" t="s">
        <v>456</v>
      </c>
      <c r="P1587" t="s">
        <v>969</v>
      </c>
      <c r="Q1587" t="s">
        <v>171</v>
      </c>
      <c r="R1587">
        <v>5</v>
      </c>
      <c r="S1587">
        <f t="shared" si="183"/>
        <v>2019</v>
      </c>
      <c r="T1587" t="s">
        <v>12</v>
      </c>
      <c r="U1587">
        <v>0.999999999999999</v>
      </c>
      <c r="V1587" t="s">
        <v>889</v>
      </c>
      <c r="W1587">
        <f>VLOOKUP(Q1587,'PBT Tag Rates'!$A$6:$D$67,4,FALSE)</f>
        <v>0.95971980899999998</v>
      </c>
      <c r="X1587">
        <v>1</v>
      </c>
      <c r="Y1587" s="8">
        <f t="shared" si="184"/>
        <v>1.0069930069930071</v>
      </c>
      <c r="Z1587" s="10">
        <f>IFERROR(LOOKUP(H1587,{30,43,48,53,58,63,68,73,78,83,88,93,97},{42,47,52,57,62,67,72,77,82,87,92,99,100}),999)</f>
        <v>72</v>
      </c>
      <c r="AA1587" s="9">
        <f t="shared" si="185"/>
        <v>5.594405594405595</v>
      </c>
      <c r="AB1587" s="9">
        <f>IFERROR(IF(I1587="AI",AA1587-VLOOKUP(Q1587,'PBT Tag Rates'!$A$6:$L$53,11,FALSE),AA1587-VLOOKUP(Q1587,'PBT Tag Rates'!$A$6:$L$53,12,FALSE)),0)</f>
        <v>5.636376376525817</v>
      </c>
      <c r="AC1587" s="9">
        <f t="shared" si="186"/>
        <v>16.939350986824238</v>
      </c>
      <c r="AD1587" s="12" t="s">
        <v>1969</v>
      </c>
      <c r="AE1587" s="8"/>
    </row>
    <row r="1588" spans="1:31" x14ac:dyDescent="0.25">
      <c r="A1588" t="s">
        <v>2078</v>
      </c>
      <c r="B1588" t="s">
        <v>4677</v>
      </c>
      <c r="C1588" t="s">
        <v>4678</v>
      </c>
      <c r="D1588" s="1">
        <v>45550</v>
      </c>
      <c r="E1588">
        <f t="shared" si="181"/>
        <v>18</v>
      </c>
      <c r="F1588" t="s">
        <v>6</v>
      </c>
      <c r="G1588">
        <v>850</v>
      </c>
      <c r="H1588">
        <f t="shared" si="180"/>
        <v>85</v>
      </c>
      <c r="I1588" t="s">
        <v>7</v>
      </c>
      <c r="J1588" t="s">
        <v>8</v>
      </c>
      <c r="K1588" t="s">
        <v>7138</v>
      </c>
      <c r="L1588" t="s">
        <v>8</v>
      </c>
      <c r="M1588" t="s">
        <v>6</v>
      </c>
      <c r="N1588" t="str">
        <f t="shared" si="182"/>
        <v>M</v>
      </c>
      <c r="O1588" t="s">
        <v>547</v>
      </c>
      <c r="P1588" t="s">
        <v>548</v>
      </c>
      <c r="Q1588" t="s">
        <v>171</v>
      </c>
      <c r="R1588">
        <v>5</v>
      </c>
      <c r="S1588">
        <f t="shared" si="183"/>
        <v>2019</v>
      </c>
      <c r="T1588" t="s">
        <v>12</v>
      </c>
      <c r="U1588">
        <v>0.999999999999998</v>
      </c>
      <c r="V1588" t="s">
        <v>893</v>
      </c>
      <c r="W1588">
        <f>VLOOKUP(Q1588,'PBT Tag Rates'!$A$6:$D$67,4,FALSE)</f>
        <v>0.95971980899999998</v>
      </c>
      <c r="X1588">
        <v>1</v>
      </c>
      <c r="Y1588" s="8">
        <f t="shared" si="184"/>
        <v>1</v>
      </c>
      <c r="Z1588" s="10">
        <f>IFERROR(LOOKUP(H1588,{30,43,48,53,58,63,68,73,78,83,88,93,97},{42,47,52,57,62,67,72,77,82,87,92,99,100}),999)</f>
        <v>87</v>
      </c>
      <c r="AA1588" s="9">
        <f t="shared" si="185"/>
        <v>5.5555555555555554</v>
      </c>
      <c r="AB1588" s="9">
        <f>IFERROR(IF(I1588="AI",AA1588-VLOOKUP(Q1588,'PBT Tag Rates'!$A$6:$L$53,11,FALSE),AA1588-VLOOKUP(Q1588,'PBT Tag Rates'!$A$6:$L$53,12,FALSE)),0)</f>
        <v>5.5975263376757773</v>
      </c>
      <c r="AC1588" s="9">
        <f t="shared" si="186"/>
        <v>16.822592559073851</v>
      </c>
      <c r="AD1588" s="12" t="s">
        <v>1969</v>
      </c>
      <c r="AE1588" s="8"/>
    </row>
    <row r="1589" spans="1:31" x14ac:dyDescent="0.25">
      <c r="A1589" t="s">
        <v>2078</v>
      </c>
      <c r="B1589" t="s">
        <v>4679</v>
      </c>
      <c r="C1589" t="s">
        <v>261</v>
      </c>
      <c r="D1589" s="1">
        <v>45550</v>
      </c>
      <c r="E1589">
        <f t="shared" si="181"/>
        <v>18</v>
      </c>
      <c r="F1589" t="s">
        <v>14</v>
      </c>
      <c r="G1589">
        <v>780</v>
      </c>
      <c r="H1589">
        <f t="shared" si="180"/>
        <v>78</v>
      </c>
      <c r="I1589" t="s">
        <v>7</v>
      </c>
      <c r="J1589" t="s">
        <v>8</v>
      </c>
      <c r="K1589" t="s">
        <v>8</v>
      </c>
      <c r="L1589" t="s">
        <v>8</v>
      </c>
      <c r="M1589" t="s">
        <v>14</v>
      </c>
      <c r="N1589" t="str">
        <f t="shared" si="182"/>
        <v>F</v>
      </c>
      <c r="O1589" t="s">
        <v>410</v>
      </c>
      <c r="P1589" t="s">
        <v>411</v>
      </c>
      <c r="Q1589" t="s">
        <v>295</v>
      </c>
      <c r="R1589">
        <v>4</v>
      </c>
      <c r="S1589">
        <f t="shared" si="183"/>
        <v>2020</v>
      </c>
      <c r="T1589" t="s">
        <v>12</v>
      </c>
      <c r="U1589">
        <v>0.999999999999998</v>
      </c>
      <c r="V1589" t="s">
        <v>892</v>
      </c>
      <c r="W1589">
        <f>VLOOKUP(Q1589,'PBT Tag Rates'!$A$6:$D$67,4,FALSE)</f>
        <v>0.98961045999999997</v>
      </c>
      <c r="X1589">
        <v>1</v>
      </c>
      <c r="Y1589" s="8">
        <f t="shared" si="184"/>
        <v>1</v>
      </c>
      <c r="Z1589" s="10">
        <f>IFERROR(LOOKUP(H1589,{30,43,48,53,58,63,68,73,78,83,88,93,97},{42,47,52,57,62,67,72,77,82,87,92,99,100}),999)</f>
        <v>82</v>
      </c>
      <c r="AA1589" s="9">
        <f t="shared" si="185"/>
        <v>5.5555555555555554</v>
      </c>
      <c r="AB1589" s="9">
        <f>IFERROR(IF(I1589="AI",AA1589-VLOOKUP(Q1589,'PBT Tag Rates'!$A$6:$L$53,11,FALSE),AA1589-VLOOKUP(Q1589,'PBT Tag Rates'!$A$6:$L$53,12,FALSE)),0)</f>
        <v>5.5660541713442369</v>
      </c>
      <c r="AC1589" s="9">
        <f t="shared" si="186"/>
        <v>16.728007308517132</v>
      </c>
      <c r="AD1589" s="12" t="s">
        <v>1969</v>
      </c>
      <c r="AE1589" s="8"/>
    </row>
    <row r="1590" spans="1:31" x14ac:dyDescent="0.25">
      <c r="A1590" t="s">
        <v>2078</v>
      </c>
      <c r="B1590" t="s">
        <v>4680</v>
      </c>
      <c r="C1590" t="s">
        <v>4681</v>
      </c>
      <c r="D1590" s="1">
        <v>45550</v>
      </c>
      <c r="E1590">
        <f t="shared" si="181"/>
        <v>18</v>
      </c>
      <c r="F1590" t="s">
        <v>6</v>
      </c>
      <c r="G1590">
        <v>690</v>
      </c>
      <c r="H1590">
        <f t="shared" si="180"/>
        <v>69</v>
      </c>
      <c r="I1590" t="s">
        <v>7</v>
      </c>
      <c r="J1590" t="s">
        <v>8</v>
      </c>
      <c r="K1590" t="s">
        <v>8</v>
      </c>
      <c r="L1590" t="s">
        <v>8</v>
      </c>
      <c r="M1590" t="s">
        <v>14</v>
      </c>
      <c r="N1590" t="str">
        <f t="shared" si="182"/>
        <v>F</v>
      </c>
      <c r="O1590" t="s">
        <v>7276</v>
      </c>
      <c r="P1590" t="s">
        <v>7277</v>
      </c>
      <c r="Q1590" t="s">
        <v>295</v>
      </c>
      <c r="R1590">
        <v>4</v>
      </c>
      <c r="S1590">
        <f t="shared" si="183"/>
        <v>2020</v>
      </c>
      <c r="T1590" t="s">
        <v>12</v>
      </c>
      <c r="U1590">
        <v>0.999999999999997</v>
      </c>
      <c r="V1590" t="s">
        <v>886</v>
      </c>
      <c r="W1590">
        <f>VLOOKUP(Q1590,'PBT Tag Rates'!$A$6:$D$67,4,FALSE)</f>
        <v>0.98961045999999997</v>
      </c>
      <c r="X1590">
        <v>1</v>
      </c>
      <c r="Y1590" s="8">
        <f t="shared" si="184"/>
        <v>1.0069930069930071</v>
      </c>
      <c r="Z1590" s="10">
        <f>IFERROR(LOOKUP(H1590,{30,43,48,53,58,63,68,73,78,83,88,93,97},{42,47,52,57,62,67,72,77,82,87,92,99,100}),999)</f>
        <v>72</v>
      </c>
      <c r="AA1590" s="9">
        <f t="shared" si="185"/>
        <v>5.594405594405595</v>
      </c>
      <c r="AB1590" s="9">
        <f>IFERROR(IF(I1590="AI",AA1590-VLOOKUP(Q1590,'PBT Tag Rates'!$A$6:$L$53,11,FALSE),AA1590-VLOOKUP(Q1590,'PBT Tag Rates'!$A$6:$L$53,12,FALSE)),0)</f>
        <v>5.6049042101942765</v>
      </c>
      <c r="AC1590" s="9">
        <f t="shared" si="186"/>
        <v>16.844765736267519</v>
      </c>
      <c r="AD1590" s="12" t="s">
        <v>1969</v>
      </c>
      <c r="AE1590" s="8"/>
    </row>
    <row r="1591" spans="1:31" x14ac:dyDescent="0.25">
      <c r="A1591" t="s">
        <v>2078</v>
      </c>
      <c r="B1591" t="s">
        <v>4682</v>
      </c>
      <c r="C1591" t="s">
        <v>4683</v>
      </c>
      <c r="D1591" s="1">
        <v>45550</v>
      </c>
      <c r="E1591">
        <f t="shared" si="181"/>
        <v>18</v>
      </c>
      <c r="F1591" t="s">
        <v>6</v>
      </c>
      <c r="G1591">
        <v>550</v>
      </c>
      <c r="H1591">
        <f t="shared" ref="H1591:H1654" si="187">G1591/10</f>
        <v>55</v>
      </c>
      <c r="I1591" t="s">
        <v>9</v>
      </c>
      <c r="J1591">
        <v>1</v>
      </c>
      <c r="K1591" t="s">
        <v>8</v>
      </c>
      <c r="L1591" t="s">
        <v>8</v>
      </c>
      <c r="M1591" t="s">
        <v>6</v>
      </c>
      <c r="N1591" t="str">
        <f t="shared" si="182"/>
        <v>M</v>
      </c>
      <c r="O1591" t="s">
        <v>1408</v>
      </c>
      <c r="P1591" t="s">
        <v>1409</v>
      </c>
      <c r="Q1591" t="s">
        <v>295</v>
      </c>
      <c r="R1591">
        <v>4</v>
      </c>
      <c r="S1591">
        <f t="shared" si="183"/>
        <v>2020</v>
      </c>
      <c r="T1591" t="s">
        <v>12</v>
      </c>
      <c r="U1591">
        <v>1</v>
      </c>
      <c r="V1591" t="s">
        <v>949</v>
      </c>
      <c r="W1591">
        <f>VLOOKUP(Q1591,'PBT Tag Rates'!$A$6:$D$67,4,FALSE)</f>
        <v>0.98961045999999997</v>
      </c>
      <c r="X1591">
        <v>1</v>
      </c>
      <c r="Y1591" s="8">
        <f t="shared" si="184"/>
        <v>1.03125</v>
      </c>
      <c r="Z1591" s="10">
        <f>IFERROR(LOOKUP(H1591,{30,43,48,53,58,63,68,73,78,83,88,93,97},{42,47,52,57,62,67,72,77,82,87,92,99,100}),999)</f>
        <v>57</v>
      </c>
      <c r="AA1591" s="9">
        <f t="shared" si="185"/>
        <v>5.729166666666667</v>
      </c>
      <c r="AB1591" s="9">
        <f>IFERROR(IF(I1591="AI",AA1591-VLOOKUP(Q1591,'PBT Tag Rates'!$A$6:$L$53,11,FALSE),AA1591-VLOOKUP(Q1591,'PBT Tag Rates'!$A$6:$L$53,12,FALSE)),0)</f>
        <v>5.7396652824553485</v>
      </c>
      <c r="AC1591" s="9">
        <f t="shared" si="186"/>
        <v>17.249771532526665</v>
      </c>
      <c r="AD1591" s="12" t="s">
        <v>676</v>
      </c>
      <c r="AE1591" s="8"/>
    </row>
    <row r="1592" spans="1:31" x14ac:dyDescent="0.25">
      <c r="A1592" t="s">
        <v>2078</v>
      </c>
      <c r="B1592" t="s">
        <v>4684</v>
      </c>
      <c r="C1592" t="s">
        <v>4685</v>
      </c>
      <c r="D1592" s="1">
        <v>45550</v>
      </c>
      <c r="E1592">
        <f t="shared" si="181"/>
        <v>18</v>
      </c>
      <c r="F1592" t="s">
        <v>14</v>
      </c>
      <c r="G1592">
        <v>740</v>
      </c>
      <c r="H1592">
        <f t="shared" si="187"/>
        <v>74</v>
      </c>
      <c r="I1592" t="s">
        <v>7</v>
      </c>
      <c r="J1592" t="s">
        <v>8</v>
      </c>
      <c r="K1592" t="s">
        <v>8</v>
      </c>
      <c r="L1592" t="s">
        <v>8</v>
      </c>
      <c r="M1592" t="s">
        <v>14</v>
      </c>
      <c r="N1592" t="str">
        <f t="shared" si="182"/>
        <v>F</v>
      </c>
      <c r="O1592" t="s">
        <v>8</v>
      </c>
      <c r="P1592" t="s">
        <v>8</v>
      </c>
      <c r="Q1592" t="s">
        <v>11</v>
      </c>
      <c r="R1592" t="s">
        <v>8</v>
      </c>
      <c r="S1592" t="str">
        <f t="shared" si="183"/>
        <v>U</v>
      </c>
      <c r="T1592" t="s">
        <v>12</v>
      </c>
      <c r="U1592">
        <v>0.999999999999998</v>
      </c>
      <c r="V1592" t="s">
        <v>8</v>
      </c>
      <c r="W1592">
        <f>VLOOKUP(Q1592,'PBT Tag Rates'!$A$6:$D$67,4,FALSE)</f>
        <v>1</v>
      </c>
      <c r="X1592">
        <v>1</v>
      </c>
      <c r="Y1592" s="8">
        <f t="shared" si="184"/>
        <v>1</v>
      </c>
      <c r="Z1592" s="10">
        <f>IFERROR(LOOKUP(H1592,{30,43,48,53,58,63,68,73,78,83,88,93,97},{42,47,52,57,62,67,72,77,82,87,92,99,100}),999)</f>
        <v>77</v>
      </c>
      <c r="AA1592" s="9">
        <f t="shared" si="185"/>
        <v>5.5555555555555554</v>
      </c>
      <c r="AB1592" s="9">
        <f>IFERROR(IF(I1592="AI",AA1592-VLOOKUP(Q1592,'PBT Tag Rates'!$A$6:$L$53,11,FALSE),AA1592-VLOOKUP(Q1592,'PBT Tag Rates'!$A$6:$L$53,12,FALSE)),0)</f>
        <v>5.5142524290531805</v>
      </c>
      <c r="AC1592" s="9">
        <f t="shared" si="186"/>
        <v>16.572324324312643</v>
      </c>
      <c r="AD1592" s="12" t="s">
        <v>1969</v>
      </c>
      <c r="AE1592" s="8"/>
    </row>
    <row r="1593" spans="1:31" x14ac:dyDescent="0.25">
      <c r="A1593" t="s">
        <v>2078</v>
      </c>
      <c r="B1593" t="s">
        <v>4686</v>
      </c>
      <c r="C1593" t="s">
        <v>4687</v>
      </c>
      <c r="D1593" s="1">
        <v>45550</v>
      </c>
      <c r="E1593">
        <f t="shared" si="181"/>
        <v>18</v>
      </c>
      <c r="F1593" t="s">
        <v>14</v>
      </c>
      <c r="G1593">
        <v>750</v>
      </c>
      <c r="H1593">
        <f t="shared" si="187"/>
        <v>75</v>
      </c>
      <c r="I1593" t="s">
        <v>7</v>
      </c>
      <c r="J1593" t="s">
        <v>8</v>
      </c>
      <c r="K1593" t="s">
        <v>8</v>
      </c>
      <c r="L1593" t="s">
        <v>8</v>
      </c>
      <c r="M1593" t="s">
        <v>14</v>
      </c>
      <c r="N1593" t="str">
        <f t="shared" si="182"/>
        <v>F</v>
      </c>
      <c r="O1593" t="s">
        <v>8</v>
      </c>
      <c r="P1593" t="s">
        <v>8</v>
      </c>
      <c r="Q1593" t="s">
        <v>11</v>
      </c>
      <c r="R1593" t="s">
        <v>8</v>
      </c>
      <c r="S1593" t="str">
        <f t="shared" si="183"/>
        <v>U</v>
      </c>
      <c r="T1593" t="s">
        <v>12</v>
      </c>
      <c r="U1593">
        <v>1</v>
      </c>
      <c r="V1593" t="s">
        <v>8</v>
      </c>
      <c r="W1593">
        <f>VLOOKUP(Q1593,'PBT Tag Rates'!$A$6:$D$67,4,FALSE)</f>
        <v>1</v>
      </c>
      <c r="X1593">
        <v>1</v>
      </c>
      <c r="Y1593" s="8">
        <f t="shared" si="184"/>
        <v>1</v>
      </c>
      <c r="Z1593" s="10">
        <f>IFERROR(LOOKUP(H1593,{30,43,48,53,58,63,68,73,78,83,88,93,97},{42,47,52,57,62,67,72,77,82,87,92,99,100}),999)</f>
        <v>77</v>
      </c>
      <c r="AA1593" s="9">
        <f t="shared" si="185"/>
        <v>5.5555555555555554</v>
      </c>
      <c r="AB1593" s="9">
        <f>IFERROR(IF(I1593="AI",AA1593-VLOOKUP(Q1593,'PBT Tag Rates'!$A$6:$L$53,11,FALSE),AA1593-VLOOKUP(Q1593,'PBT Tag Rates'!$A$6:$L$53,12,FALSE)),0)</f>
        <v>5.5142524290531805</v>
      </c>
      <c r="AC1593" s="9">
        <f t="shared" si="186"/>
        <v>16.572324324312643</v>
      </c>
      <c r="AD1593" s="12" t="s">
        <v>1969</v>
      </c>
      <c r="AE1593" s="8"/>
    </row>
    <row r="1594" spans="1:31" x14ac:dyDescent="0.25">
      <c r="A1594" t="s">
        <v>2078</v>
      </c>
      <c r="B1594" t="s">
        <v>4688</v>
      </c>
      <c r="C1594" t="s">
        <v>4689</v>
      </c>
      <c r="D1594" s="1">
        <v>45550</v>
      </c>
      <c r="E1594">
        <f t="shared" si="181"/>
        <v>18</v>
      </c>
      <c r="F1594" t="s">
        <v>14</v>
      </c>
      <c r="G1594">
        <v>680</v>
      </c>
      <c r="H1594">
        <f t="shared" si="187"/>
        <v>68</v>
      </c>
      <c r="I1594" t="s">
        <v>7</v>
      </c>
      <c r="J1594" t="s">
        <v>8</v>
      </c>
      <c r="K1594" t="s">
        <v>8</v>
      </c>
      <c r="L1594" t="s">
        <v>8</v>
      </c>
      <c r="M1594" t="s">
        <v>14</v>
      </c>
      <c r="N1594" t="str">
        <f t="shared" si="182"/>
        <v>F</v>
      </c>
      <c r="O1594" t="s">
        <v>1801</v>
      </c>
      <c r="P1594" t="s">
        <v>1802</v>
      </c>
      <c r="Q1594" t="s">
        <v>940</v>
      </c>
      <c r="R1594">
        <v>3</v>
      </c>
      <c r="S1594">
        <f t="shared" si="183"/>
        <v>2021</v>
      </c>
      <c r="T1594" t="s">
        <v>12</v>
      </c>
      <c r="U1594">
        <v>1</v>
      </c>
      <c r="V1594" t="s">
        <v>892</v>
      </c>
      <c r="W1594">
        <f>VLOOKUP(Q1594,'PBT Tag Rates'!$A$6:$D$67,4,FALSE)</f>
        <v>0.98140000000000005</v>
      </c>
      <c r="X1594">
        <v>1</v>
      </c>
      <c r="Y1594" s="8">
        <f t="shared" si="184"/>
        <v>1.0069930069930071</v>
      </c>
      <c r="Z1594" s="10">
        <f>IFERROR(LOOKUP(H1594,{30,43,48,53,58,63,68,73,78,83,88,93,97},{42,47,52,57,62,67,72,77,82,87,92,99,100}),999)</f>
        <v>72</v>
      </c>
      <c r="AA1594" s="9">
        <f t="shared" si="185"/>
        <v>5.594405594405595</v>
      </c>
      <c r="AB1594" s="9">
        <f>IFERROR(IF(I1594="AI",AA1594-VLOOKUP(Q1594,'PBT Tag Rates'!$A$6:$L$53,11,FALSE),AA1594-VLOOKUP(Q1594,'PBT Tag Rates'!$A$6:$L$53,12,FALSE)),0)</f>
        <v>5.6133581112183117</v>
      </c>
      <c r="AC1594" s="9">
        <f t="shared" si="186"/>
        <v>16.870172768567635</v>
      </c>
      <c r="AD1594" s="12" t="s">
        <v>1969</v>
      </c>
      <c r="AE1594" s="8"/>
    </row>
    <row r="1595" spans="1:31" x14ac:dyDescent="0.25">
      <c r="A1595" t="s">
        <v>2078</v>
      </c>
      <c r="B1595" t="s">
        <v>4690</v>
      </c>
      <c r="C1595" t="s">
        <v>4691</v>
      </c>
      <c r="D1595" s="1">
        <v>45550</v>
      </c>
      <c r="E1595">
        <f t="shared" si="181"/>
        <v>18</v>
      </c>
      <c r="F1595" t="s">
        <v>14</v>
      </c>
      <c r="G1595">
        <v>600</v>
      </c>
      <c r="H1595">
        <f t="shared" si="187"/>
        <v>60</v>
      </c>
      <c r="I1595" t="s">
        <v>9</v>
      </c>
      <c r="J1595">
        <v>1</v>
      </c>
      <c r="K1595" t="s">
        <v>8</v>
      </c>
      <c r="L1595" t="s">
        <v>8</v>
      </c>
      <c r="M1595" t="s">
        <v>14</v>
      </c>
      <c r="N1595" t="str">
        <f t="shared" si="182"/>
        <v>F</v>
      </c>
      <c r="O1595" t="s">
        <v>8331</v>
      </c>
      <c r="P1595" t="s">
        <v>8332</v>
      </c>
      <c r="Q1595" t="s">
        <v>940</v>
      </c>
      <c r="R1595">
        <v>3</v>
      </c>
      <c r="S1595">
        <f t="shared" si="183"/>
        <v>2021</v>
      </c>
      <c r="T1595" t="s">
        <v>12</v>
      </c>
      <c r="U1595">
        <v>0.999999999999996</v>
      </c>
      <c r="V1595" t="s">
        <v>949</v>
      </c>
      <c r="W1595">
        <f>VLOOKUP(Q1595,'PBT Tag Rates'!$A$6:$D$67,4,FALSE)</f>
        <v>0.98140000000000005</v>
      </c>
      <c r="X1595">
        <v>1</v>
      </c>
      <c r="Y1595" s="8">
        <f t="shared" si="184"/>
        <v>1.0172413793103448</v>
      </c>
      <c r="Z1595" s="10">
        <f>IFERROR(LOOKUP(H1595,{30,43,48,53,58,63,68,73,78,83,88,93,97},{42,47,52,57,62,67,72,77,82,87,92,99,100}),999)</f>
        <v>62</v>
      </c>
      <c r="AA1595" s="9">
        <f t="shared" si="185"/>
        <v>5.6513409961685825</v>
      </c>
      <c r="AB1595" s="9">
        <f>IFERROR(IF(I1595="AI",AA1595-VLOOKUP(Q1595,'PBT Tag Rates'!$A$6:$L$53,11,FALSE),AA1595-VLOOKUP(Q1595,'PBT Tag Rates'!$A$6:$L$53,12,FALSE)),0)</f>
        <v>5.6702935129812992</v>
      </c>
      <c r="AC1595" s="9">
        <f t="shared" si="186"/>
        <v>17.041284257512164</v>
      </c>
      <c r="AD1595" s="12" t="s">
        <v>676</v>
      </c>
      <c r="AE1595" s="8"/>
    </row>
    <row r="1596" spans="1:31" x14ac:dyDescent="0.25">
      <c r="A1596" t="s">
        <v>2078</v>
      </c>
      <c r="B1596" t="s">
        <v>4692</v>
      </c>
      <c r="C1596" t="s">
        <v>263</v>
      </c>
      <c r="D1596" s="1">
        <v>45550</v>
      </c>
      <c r="E1596">
        <f t="shared" si="181"/>
        <v>18</v>
      </c>
      <c r="F1596" t="s">
        <v>14</v>
      </c>
      <c r="G1596">
        <v>660</v>
      </c>
      <c r="H1596">
        <f t="shared" si="187"/>
        <v>66</v>
      </c>
      <c r="I1596" t="s">
        <v>7</v>
      </c>
      <c r="J1596" t="s">
        <v>8</v>
      </c>
      <c r="K1596" t="s">
        <v>8</v>
      </c>
      <c r="L1596" t="s">
        <v>8</v>
      </c>
      <c r="M1596" t="s">
        <v>14</v>
      </c>
      <c r="N1596" t="str">
        <f t="shared" si="182"/>
        <v>F</v>
      </c>
      <c r="O1596" t="s">
        <v>8</v>
      </c>
      <c r="P1596" t="s">
        <v>8</v>
      </c>
      <c r="Q1596" t="s">
        <v>11</v>
      </c>
      <c r="R1596" t="s">
        <v>8</v>
      </c>
      <c r="S1596" t="str">
        <f t="shared" si="183"/>
        <v>U</v>
      </c>
      <c r="T1596" t="s">
        <v>12</v>
      </c>
      <c r="U1596">
        <v>1</v>
      </c>
      <c r="V1596" t="s">
        <v>8</v>
      </c>
      <c r="W1596">
        <f>VLOOKUP(Q1596,'PBT Tag Rates'!$A$6:$D$67,4,FALSE)</f>
        <v>1</v>
      </c>
      <c r="X1596">
        <v>1</v>
      </c>
      <c r="Y1596" s="8">
        <f t="shared" si="184"/>
        <v>1</v>
      </c>
      <c r="Z1596" s="10">
        <f>IFERROR(LOOKUP(H1596,{30,43,48,53,58,63,68,73,78,83,88,93,97},{42,47,52,57,62,67,72,77,82,87,92,99,100}),999)</f>
        <v>67</v>
      </c>
      <c r="AA1596" s="9">
        <f t="shared" si="185"/>
        <v>5.5555555555555554</v>
      </c>
      <c r="AB1596" s="9">
        <f>IFERROR(IF(I1596="AI",AA1596-VLOOKUP(Q1596,'PBT Tag Rates'!$A$6:$L$53,11,FALSE),AA1596-VLOOKUP(Q1596,'PBT Tag Rates'!$A$6:$L$53,12,FALSE)),0)</f>
        <v>5.5142524290531805</v>
      </c>
      <c r="AC1596" s="9">
        <f t="shared" si="186"/>
        <v>16.572324324312643</v>
      </c>
      <c r="AD1596" s="12" t="s">
        <v>1969</v>
      </c>
      <c r="AE1596" s="8"/>
    </row>
    <row r="1597" spans="1:31" x14ac:dyDescent="0.25">
      <c r="A1597" t="s">
        <v>2078</v>
      </c>
      <c r="B1597" t="s">
        <v>4693</v>
      </c>
      <c r="C1597" t="s">
        <v>4694</v>
      </c>
      <c r="D1597" s="1">
        <v>45550</v>
      </c>
      <c r="E1597">
        <f t="shared" si="181"/>
        <v>18</v>
      </c>
      <c r="F1597" t="s">
        <v>6</v>
      </c>
      <c r="G1597">
        <v>510</v>
      </c>
      <c r="H1597">
        <f t="shared" si="187"/>
        <v>51</v>
      </c>
      <c r="I1597" t="s">
        <v>7</v>
      </c>
      <c r="J1597" t="s">
        <v>8</v>
      </c>
      <c r="K1597" t="s">
        <v>8</v>
      </c>
      <c r="L1597" t="s">
        <v>8</v>
      </c>
      <c r="M1597" t="s">
        <v>6</v>
      </c>
      <c r="N1597" t="str">
        <f t="shared" si="182"/>
        <v>M</v>
      </c>
      <c r="O1597" t="s">
        <v>8246</v>
      </c>
      <c r="P1597" t="s">
        <v>8247</v>
      </c>
      <c r="Q1597" t="s">
        <v>7200</v>
      </c>
      <c r="R1597">
        <v>2</v>
      </c>
      <c r="S1597">
        <f t="shared" si="183"/>
        <v>2022</v>
      </c>
      <c r="T1597" t="s">
        <v>12</v>
      </c>
      <c r="U1597">
        <v>1</v>
      </c>
      <c r="V1597" t="s">
        <v>888</v>
      </c>
      <c r="W1597">
        <f>VLOOKUP(Q1597,'PBT Tag Rates'!$A$6:$D$67,4,FALSE)</f>
        <v>0.98</v>
      </c>
      <c r="X1597">
        <v>1</v>
      </c>
      <c r="Y1597" s="8">
        <f t="shared" si="184"/>
        <v>1</v>
      </c>
      <c r="Z1597" s="10">
        <f>IFERROR(LOOKUP(H1597,{30,43,48,53,58,63,68,73,78,83,88,93,97},{42,47,52,57,62,67,72,77,82,87,92,99,100}),999)</f>
        <v>52</v>
      </c>
      <c r="AA1597" s="9">
        <f t="shared" si="185"/>
        <v>5.5555555555555554</v>
      </c>
      <c r="AB1597" s="9">
        <f>IFERROR(IF(I1597="AI",AA1597-VLOOKUP(Q1597,'PBT Tag Rates'!$A$6:$L$53,11,FALSE),AA1597-VLOOKUP(Q1597,'PBT Tag Rates'!$A$6:$L$53,12,FALSE)),0)</f>
        <v>5.5759637188208613</v>
      </c>
      <c r="AC1597" s="9">
        <f t="shared" si="186"/>
        <v>16.757789085249826</v>
      </c>
      <c r="AD1597" s="12" t="s">
        <v>1969</v>
      </c>
      <c r="AE1597" s="8"/>
    </row>
    <row r="1598" spans="1:31" x14ac:dyDescent="0.25">
      <c r="A1598" t="s">
        <v>2078</v>
      </c>
      <c r="B1598" t="s">
        <v>4695</v>
      </c>
      <c r="C1598" t="s">
        <v>4696</v>
      </c>
      <c r="D1598" s="1">
        <v>45550</v>
      </c>
      <c r="E1598">
        <f t="shared" si="181"/>
        <v>18</v>
      </c>
      <c r="F1598" t="s">
        <v>6</v>
      </c>
      <c r="G1598">
        <v>620</v>
      </c>
      <c r="H1598">
        <f t="shared" si="187"/>
        <v>62</v>
      </c>
      <c r="I1598" t="s">
        <v>9</v>
      </c>
      <c r="J1598">
        <v>1</v>
      </c>
      <c r="K1598" t="s">
        <v>8</v>
      </c>
      <c r="L1598" t="s">
        <v>8</v>
      </c>
      <c r="M1598" t="s">
        <v>6</v>
      </c>
      <c r="N1598" t="str">
        <f t="shared" si="182"/>
        <v>M</v>
      </c>
      <c r="O1598" t="s">
        <v>1821</v>
      </c>
      <c r="P1598" t="s">
        <v>8147</v>
      </c>
      <c r="Q1598" t="s">
        <v>940</v>
      </c>
      <c r="R1598">
        <v>3</v>
      </c>
      <c r="S1598">
        <f t="shared" si="183"/>
        <v>2021</v>
      </c>
      <c r="T1598" t="s">
        <v>12</v>
      </c>
      <c r="U1598">
        <v>1</v>
      </c>
      <c r="V1598" t="s">
        <v>886</v>
      </c>
      <c r="W1598">
        <f>VLOOKUP(Q1598,'PBT Tag Rates'!$A$6:$D$67,4,FALSE)</f>
        <v>0.98140000000000005</v>
      </c>
      <c r="X1598">
        <v>1</v>
      </c>
      <c r="Y1598" s="8">
        <f t="shared" si="184"/>
        <v>1.0138888888888888</v>
      </c>
      <c r="Z1598" s="10">
        <f>IFERROR(LOOKUP(H1598,{30,43,48,53,58,63,68,73,78,83,88,93,97},{42,47,52,57,62,67,72,77,82,87,92,99,100}),999)</f>
        <v>62</v>
      </c>
      <c r="AA1598" s="9">
        <f t="shared" si="185"/>
        <v>5.632716049382716</v>
      </c>
      <c r="AB1598" s="9">
        <f>IFERROR(IF(I1598="AI",AA1598-VLOOKUP(Q1598,'PBT Tag Rates'!$A$6:$L$53,11,FALSE),AA1598-VLOOKUP(Q1598,'PBT Tag Rates'!$A$6:$L$53,12,FALSE)),0)</f>
        <v>5.6516685661954327</v>
      </c>
      <c r="AC1598" s="9">
        <f t="shared" si="186"/>
        <v>16.98530955148815</v>
      </c>
      <c r="AD1598" s="12" t="s">
        <v>1969</v>
      </c>
      <c r="AE1598" s="8"/>
    </row>
    <row r="1599" spans="1:31" x14ac:dyDescent="0.25">
      <c r="A1599" t="s">
        <v>2078</v>
      </c>
      <c r="B1599" t="s">
        <v>4697</v>
      </c>
      <c r="C1599" t="s">
        <v>4698</v>
      </c>
      <c r="D1599" s="1">
        <v>45550</v>
      </c>
      <c r="E1599">
        <f t="shared" si="181"/>
        <v>18</v>
      </c>
      <c r="F1599" t="s">
        <v>14</v>
      </c>
      <c r="G1599">
        <v>710</v>
      </c>
      <c r="H1599">
        <f t="shared" si="187"/>
        <v>71</v>
      </c>
      <c r="I1599" t="s">
        <v>7</v>
      </c>
      <c r="J1599" t="s">
        <v>8</v>
      </c>
      <c r="K1599" t="s">
        <v>8</v>
      </c>
      <c r="L1599" t="s">
        <v>8</v>
      </c>
      <c r="M1599" t="s">
        <v>14</v>
      </c>
      <c r="N1599" t="str">
        <f t="shared" si="182"/>
        <v>F</v>
      </c>
      <c r="O1599" t="s">
        <v>8333</v>
      </c>
      <c r="P1599" t="s">
        <v>8334</v>
      </c>
      <c r="Q1599" t="s">
        <v>295</v>
      </c>
      <c r="R1599">
        <v>4</v>
      </c>
      <c r="S1599">
        <f t="shared" si="183"/>
        <v>2020</v>
      </c>
      <c r="T1599" t="s">
        <v>12</v>
      </c>
      <c r="U1599">
        <v>0.999999999999999</v>
      </c>
      <c r="V1599" t="s">
        <v>886</v>
      </c>
      <c r="W1599">
        <f>VLOOKUP(Q1599,'PBT Tag Rates'!$A$6:$D$67,4,FALSE)</f>
        <v>0.98961045999999997</v>
      </c>
      <c r="X1599">
        <v>1</v>
      </c>
      <c r="Y1599" s="8">
        <f t="shared" si="184"/>
        <v>1.0069930069930071</v>
      </c>
      <c r="Z1599" s="10">
        <f>IFERROR(LOOKUP(H1599,{30,43,48,53,58,63,68,73,78,83,88,93,97},{42,47,52,57,62,67,72,77,82,87,92,99,100}),999)</f>
        <v>72</v>
      </c>
      <c r="AA1599" s="9">
        <f t="shared" si="185"/>
        <v>5.594405594405595</v>
      </c>
      <c r="AB1599" s="9">
        <f>IFERROR(IF(I1599="AI",AA1599-VLOOKUP(Q1599,'PBT Tag Rates'!$A$6:$L$53,11,FALSE),AA1599-VLOOKUP(Q1599,'PBT Tag Rates'!$A$6:$L$53,12,FALSE)),0)</f>
        <v>5.6049042101942765</v>
      </c>
      <c r="AC1599" s="9">
        <f t="shared" si="186"/>
        <v>16.844765736267519</v>
      </c>
      <c r="AD1599" s="12" t="s">
        <v>1969</v>
      </c>
      <c r="AE1599" s="8"/>
    </row>
    <row r="1600" spans="1:31" x14ac:dyDescent="0.25">
      <c r="A1600" t="s">
        <v>2078</v>
      </c>
      <c r="B1600" t="s">
        <v>4699</v>
      </c>
      <c r="C1600" t="s">
        <v>4700</v>
      </c>
      <c r="D1600" s="1">
        <v>45550</v>
      </c>
      <c r="E1600">
        <f t="shared" si="181"/>
        <v>18</v>
      </c>
      <c r="F1600" t="s">
        <v>6</v>
      </c>
      <c r="G1600">
        <v>660</v>
      </c>
      <c r="H1600">
        <f t="shared" si="187"/>
        <v>66</v>
      </c>
      <c r="I1600" t="s">
        <v>7</v>
      </c>
      <c r="J1600" t="s">
        <v>8</v>
      </c>
      <c r="K1600" t="s">
        <v>8</v>
      </c>
      <c r="L1600" t="s">
        <v>8</v>
      </c>
      <c r="M1600" t="s">
        <v>6</v>
      </c>
      <c r="N1600" t="str">
        <f t="shared" si="182"/>
        <v>M</v>
      </c>
      <c r="O1600" t="s">
        <v>8</v>
      </c>
      <c r="P1600" t="s">
        <v>8</v>
      </c>
      <c r="Q1600" t="s">
        <v>11</v>
      </c>
      <c r="R1600" t="s">
        <v>8</v>
      </c>
      <c r="S1600" t="str">
        <f t="shared" si="183"/>
        <v>U</v>
      </c>
      <c r="T1600" t="s">
        <v>12</v>
      </c>
      <c r="U1600">
        <v>0.999999999999997</v>
      </c>
      <c r="V1600" t="s">
        <v>8</v>
      </c>
      <c r="W1600">
        <f>VLOOKUP(Q1600,'PBT Tag Rates'!$A$6:$D$67,4,FALSE)</f>
        <v>1</v>
      </c>
      <c r="X1600">
        <v>1</v>
      </c>
      <c r="Y1600" s="8">
        <f t="shared" si="184"/>
        <v>1</v>
      </c>
      <c r="Z1600" s="10">
        <f>IFERROR(LOOKUP(H1600,{30,43,48,53,58,63,68,73,78,83,88,93,97},{42,47,52,57,62,67,72,77,82,87,92,99,100}),999)</f>
        <v>67</v>
      </c>
      <c r="AA1600" s="9">
        <f t="shared" si="185"/>
        <v>5.5555555555555554</v>
      </c>
      <c r="AB1600" s="9">
        <f>IFERROR(IF(I1600="AI",AA1600-VLOOKUP(Q1600,'PBT Tag Rates'!$A$6:$L$53,11,FALSE),AA1600-VLOOKUP(Q1600,'PBT Tag Rates'!$A$6:$L$53,12,FALSE)),0)</f>
        <v>5.5142524290531805</v>
      </c>
      <c r="AC1600" s="9">
        <f t="shared" si="186"/>
        <v>16.572324324312643</v>
      </c>
      <c r="AD1600" s="12" t="s">
        <v>1969</v>
      </c>
      <c r="AE1600" s="8"/>
    </row>
    <row r="1601" spans="1:31" x14ac:dyDescent="0.25">
      <c r="A1601" t="s">
        <v>2078</v>
      </c>
      <c r="B1601" t="s">
        <v>4701</v>
      </c>
      <c r="C1601" t="s">
        <v>4702</v>
      </c>
      <c r="D1601" s="1">
        <v>45550</v>
      </c>
      <c r="E1601">
        <f t="shared" si="181"/>
        <v>18</v>
      </c>
      <c r="F1601" t="s">
        <v>6</v>
      </c>
      <c r="G1601">
        <v>610</v>
      </c>
      <c r="H1601">
        <f t="shared" si="187"/>
        <v>61</v>
      </c>
      <c r="I1601" t="s">
        <v>9</v>
      </c>
      <c r="J1601">
        <v>1</v>
      </c>
      <c r="K1601" t="s">
        <v>8</v>
      </c>
      <c r="L1601" t="s">
        <v>8</v>
      </c>
      <c r="M1601" t="s">
        <v>6</v>
      </c>
      <c r="N1601" t="str">
        <f t="shared" si="182"/>
        <v>M</v>
      </c>
      <c r="O1601" t="s">
        <v>1889</v>
      </c>
      <c r="P1601" t="s">
        <v>7964</v>
      </c>
      <c r="Q1601" t="s">
        <v>940</v>
      </c>
      <c r="R1601">
        <v>3</v>
      </c>
      <c r="S1601">
        <f t="shared" si="183"/>
        <v>2021</v>
      </c>
      <c r="T1601" t="s">
        <v>12</v>
      </c>
      <c r="U1601">
        <v>1</v>
      </c>
      <c r="V1601" t="s">
        <v>945</v>
      </c>
      <c r="W1601">
        <f>VLOOKUP(Q1601,'PBT Tag Rates'!$A$6:$D$67,4,FALSE)</f>
        <v>0.98140000000000005</v>
      </c>
      <c r="X1601">
        <v>1</v>
      </c>
      <c r="Y1601" s="8">
        <f t="shared" si="184"/>
        <v>1.0138888888888888</v>
      </c>
      <c r="Z1601" s="10">
        <f>IFERROR(LOOKUP(H1601,{30,43,48,53,58,63,68,73,78,83,88,93,97},{42,47,52,57,62,67,72,77,82,87,92,99,100}),999)</f>
        <v>62</v>
      </c>
      <c r="AA1601" s="9">
        <f t="shared" si="185"/>
        <v>5.632716049382716</v>
      </c>
      <c r="AB1601" s="9">
        <f>IFERROR(IF(I1601="AI",AA1601-VLOOKUP(Q1601,'PBT Tag Rates'!$A$6:$L$53,11,FALSE),AA1601-VLOOKUP(Q1601,'PBT Tag Rates'!$A$6:$L$53,12,FALSE)),0)</f>
        <v>5.6516685661954327</v>
      </c>
      <c r="AC1601" s="9">
        <f t="shared" si="186"/>
        <v>16.98530955148815</v>
      </c>
      <c r="AD1601" s="12" t="s">
        <v>1969</v>
      </c>
      <c r="AE1601" s="8"/>
    </row>
    <row r="1602" spans="1:31" x14ac:dyDescent="0.25">
      <c r="A1602" t="s">
        <v>2078</v>
      </c>
      <c r="B1602" t="s">
        <v>4703</v>
      </c>
      <c r="C1602" t="s">
        <v>4704</v>
      </c>
      <c r="D1602" s="1">
        <v>45550</v>
      </c>
      <c r="E1602">
        <f t="shared" si="181"/>
        <v>18</v>
      </c>
      <c r="F1602" t="s">
        <v>6</v>
      </c>
      <c r="G1602">
        <v>710</v>
      </c>
      <c r="H1602">
        <f t="shared" si="187"/>
        <v>71</v>
      </c>
      <c r="I1602" t="s">
        <v>7</v>
      </c>
      <c r="J1602" t="s">
        <v>8</v>
      </c>
      <c r="K1602" t="s">
        <v>7139</v>
      </c>
      <c r="L1602" t="s">
        <v>8</v>
      </c>
      <c r="M1602" t="s">
        <v>6</v>
      </c>
      <c r="N1602" t="str">
        <f t="shared" si="182"/>
        <v>M</v>
      </c>
      <c r="O1602" t="s">
        <v>1764</v>
      </c>
      <c r="P1602" t="s">
        <v>1946</v>
      </c>
      <c r="Q1602" t="s">
        <v>295</v>
      </c>
      <c r="R1602">
        <v>4</v>
      </c>
      <c r="S1602">
        <f t="shared" si="183"/>
        <v>2020</v>
      </c>
      <c r="T1602" t="s">
        <v>12</v>
      </c>
      <c r="U1602">
        <v>0.999999999999998</v>
      </c>
      <c r="V1602" t="s">
        <v>886</v>
      </c>
      <c r="W1602">
        <f>VLOOKUP(Q1602,'PBT Tag Rates'!$A$6:$D$67,4,FALSE)</f>
        <v>0.98961045999999997</v>
      </c>
      <c r="X1602">
        <v>1</v>
      </c>
      <c r="Y1602" s="8">
        <f t="shared" si="184"/>
        <v>1.0057142857142858</v>
      </c>
      <c r="Z1602" s="10">
        <f>IFERROR(LOOKUP(H1602,{30,43,48,53,58,63,68,73,78,83,88,93,97},{42,47,52,57,62,67,72,77,82,87,92,99,100}),999)</f>
        <v>72</v>
      </c>
      <c r="AA1602" s="9">
        <f t="shared" si="185"/>
        <v>5.5873015873015879</v>
      </c>
      <c r="AB1602" s="9">
        <f>IFERROR(IF(I1602="AI",AA1602-VLOOKUP(Q1602,'PBT Tag Rates'!$A$6:$L$53,11,FALSE),AA1602-VLOOKUP(Q1602,'PBT Tag Rates'!$A$6:$L$53,12,FALSE)),0)</f>
        <v>5.5978002030902694</v>
      </c>
      <c r="AC1602" s="9">
        <f t="shared" si="186"/>
        <v>16.823415623764589</v>
      </c>
      <c r="AD1602" s="12" t="s">
        <v>1969</v>
      </c>
      <c r="AE1602" s="8"/>
    </row>
    <row r="1603" spans="1:31" x14ac:dyDescent="0.25">
      <c r="A1603" t="s">
        <v>2078</v>
      </c>
      <c r="B1603" t="s">
        <v>4705</v>
      </c>
      <c r="C1603" t="s">
        <v>4706</v>
      </c>
      <c r="D1603" s="1">
        <v>45550</v>
      </c>
      <c r="E1603">
        <f t="shared" si="181"/>
        <v>18</v>
      </c>
      <c r="F1603" t="s">
        <v>6</v>
      </c>
      <c r="G1603">
        <v>880</v>
      </c>
      <c r="H1603">
        <f t="shared" si="187"/>
        <v>88</v>
      </c>
      <c r="I1603" t="s">
        <v>7</v>
      </c>
      <c r="J1603" t="s">
        <v>8</v>
      </c>
      <c r="K1603" t="s">
        <v>7140</v>
      </c>
      <c r="L1603" t="s">
        <v>8</v>
      </c>
      <c r="M1603" t="s">
        <v>6</v>
      </c>
      <c r="N1603" t="str">
        <f t="shared" si="182"/>
        <v>M</v>
      </c>
      <c r="O1603" t="s">
        <v>624</v>
      </c>
      <c r="P1603" t="s">
        <v>625</v>
      </c>
      <c r="Q1603" t="s">
        <v>171</v>
      </c>
      <c r="R1603">
        <v>5</v>
      </c>
      <c r="S1603">
        <f t="shared" si="183"/>
        <v>2019</v>
      </c>
      <c r="T1603" t="s">
        <v>12</v>
      </c>
      <c r="U1603">
        <v>0.999999999999999</v>
      </c>
      <c r="V1603" t="s">
        <v>893</v>
      </c>
      <c r="W1603">
        <f>VLOOKUP(Q1603,'PBT Tag Rates'!$A$6:$D$67,4,FALSE)</f>
        <v>0.95971980899999998</v>
      </c>
      <c r="X1603">
        <v>1</v>
      </c>
      <c r="Y1603" s="8">
        <f t="shared" si="184"/>
        <v>1</v>
      </c>
      <c r="Z1603" s="10">
        <f>IFERROR(LOOKUP(H1603,{30,43,48,53,58,63,68,73,78,83,88,93,97},{42,47,52,57,62,67,72,77,82,87,92,99,100}),999)</f>
        <v>92</v>
      </c>
      <c r="AA1603" s="9">
        <f t="shared" si="185"/>
        <v>5.5555555555555554</v>
      </c>
      <c r="AB1603" s="9">
        <f>IFERROR(IF(I1603="AI",AA1603-VLOOKUP(Q1603,'PBT Tag Rates'!$A$6:$L$53,11,FALSE),AA1603-VLOOKUP(Q1603,'PBT Tag Rates'!$A$6:$L$53,12,FALSE)),0)</f>
        <v>5.5975263376757773</v>
      </c>
      <c r="AC1603" s="9">
        <f t="shared" si="186"/>
        <v>16.822592559073851</v>
      </c>
      <c r="AD1603" s="12" t="s">
        <v>1969</v>
      </c>
      <c r="AE1603" s="8"/>
    </row>
    <row r="1604" spans="1:31" x14ac:dyDescent="0.25">
      <c r="A1604" t="s">
        <v>2078</v>
      </c>
      <c r="B1604" t="s">
        <v>4707</v>
      </c>
      <c r="C1604" t="s">
        <v>4708</v>
      </c>
      <c r="D1604" s="1">
        <v>45550</v>
      </c>
      <c r="E1604">
        <f t="shared" si="181"/>
        <v>18</v>
      </c>
      <c r="F1604" t="s">
        <v>6</v>
      </c>
      <c r="G1604">
        <v>670</v>
      </c>
      <c r="H1604">
        <f t="shared" si="187"/>
        <v>67</v>
      </c>
      <c r="I1604" t="s">
        <v>7</v>
      </c>
      <c r="J1604" t="s">
        <v>8</v>
      </c>
      <c r="K1604" t="s">
        <v>8</v>
      </c>
      <c r="L1604" t="s">
        <v>8</v>
      </c>
      <c r="M1604" t="s">
        <v>6</v>
      </c>
      <c r="N1604" t="str">
        <f t="shared" si="182"/>
        <v>M</v>
      </c>
      <c r="O1604" t="s">
        <v>8335</v>
      </c>
      <c r="P1604" t="s">
        <v>8336</v>
      </c>
      <c r="Q1604" t="s">
        <v>940</v>
      </c>
      <c r="R1604">
        <v>3</v>
      </c>
      <c r="S1604">
        <f t="shared" si="183"/>
        <v>2021</v>
      </c>
      <c r="T1604" t="s">
        <v>12</v>
      </c>
      <c r="U1604">
        <v>0.999999999999999</v>
      </c>
      <c r="V1604" t="s">
        <v>886</v>
      </c>
      <c r="W1604">
        <f>VLOOKUP(Q1604,'PBT Tag Rates'!$A$6:$D$67,4,FALSE)</f>
        <v>0.98140000000000005</v>
      </c>
      <c r="X1604">
        <v>1</v>
      </c>
      <c r="Y1604" s="8">
        <f t="shared" si="184"/>
        <v>1</v>
      </c>
      <c r="Z1604" s="10">
        <f>IFERROR(LOOKUP(H1604,{30,43,48,53,58,63,68,73,78,83,88,93,97},{42,47,52,57,62,67,72,77,82,87,92,99,100}),999)</f>
        <v>67</v>
      </c>
      <c r="AA1604" s="9">
        <f t="shared" si="185"/>
        <v>5.5555555555555554</v>
      </c>
      <c r="AB1604" s="9">
        <f>IFERROR(IF(I1604="AI",AA1604-VLOOKUP(Q1604,'PBT Tag Rates'!$A$6:$L$53,11,FALSE),AA1604-VLOOKUP(Q1604,'PBT Tag Rates'!$A$6:$L$53,12,FALSE)),0)</f>
        <v>5.5745080723682721</v>
      </c>
      <c r="AC1604" s="9">
        <f t="shared" si="186"/>
        <v>16.753414340817248</v>
      </c>
      <c r="AD1604" s="12" t="s">
        <v>1969</v>
      </c>
      <c r="AE1604" s="8"/>
    </row>
    <row r="1605" spans="1:31" x14ac:dyDescent="0.25">
      <c r="A1605" t="s">
        <v>2078</v>
      </c>
      <c r="B1605" t="s">
        <v>4709</v>
      </c>
      <c r="C1605" t="s">
        <v>4710</v>
      </c>
      <c r="D1605" s="1">
        <v>45550</v>
      </c>
      <c r="E1605">
        <f t="shared" si="181"/>
        <v>18</v>
      </c>
      <c r="F1605" t="s">
        <v>6</v>
      </c>
      <c r="G1605">
        <v>630</v>
      </c>
      <c r="H1605">
        <f t="shared" si="187"/>
        <v>63</v>
      </c>
      <c r="I1605" t="s">
        <v>7</v>
      </c>
      <c r="J1605" t="s">
        <v>8</v>
      </c>
      <c r="K1605" t="s">
        <v>8</v>
      </c>
      <c r="L1605" t="s">
        <v>8</v>
      </c>
      <c r="M1605" t="s">
        <v>6</v>
      </c>
      <c r="N1605" t="str">
        <f t="shared" si="182"/>
        <v>M</v>
      </c>
      <c r="O1605" t="s">
        <v>1560</v>
      </c>
      <c r="P1605" t="s">
        <v>1561</v>
      </c>
      <c r="Q1605" t="s">
        <v>940</v>
      </c>
      <c r="R1605">
        <v>3</v>
      </c>
      <c r="S1605">
        <f t="shared" si="183"/>
        <v>2021</v>
      </c>
      <c r="T1605" t="s">
        <v>12</v>
      </c>
      <c r="U1605">
        <v>0.999999999999997</v>
      </c>
      <c r="V1605" t="s">
        <v>886</v>
      </c>
      <c r="W1605">
        <f>VLOOKUP(Q1605,'PBT Tag Rates'!$A$6:$D$67,4,FALSE)</f>
        <v>0.98140000000000005</v>
      </c>
      <c r="X1605">
        <v>1</v>
      </c>
      <c r="Y1605" s="8">
        <f t="shared" si="184"/>
        <v>1</v>
      </c>
      <c r="Z1605" s="10">
        <f>IFERROR(LOOKUP(H1605,{30,43,48,53,58,63,68,73,78,83,88,93,97},{42,47,52,57,62,67,72,77,82,87,92,99,100}),999)</f>
        <v>67</v>
      </c>
      <c r="AA1605" s="9">
        <f t="shared" si="185"/>
        <v>5.5555555555555554</v>
      </c>
      <c r="AB1605" s="9">
        <f>IFERROR(IF(I1605="AI",AA1605-VLOOKUP(Q1605,'PBT Tag Rates'!$A$6:$L$53,11,FALSE),AA1605-VLOOKUP(Q1605,'PBT Tag Rates'!$A$6:$L$53,12,FALSE)),0)</f>
        <v>5.5745080723682721</v>
      </c>
      <c r="AC1605" s="9">
        <f t="shared" si="186"/>
        <v>16.753414340817248</v>
      </c>
      <c r="AD1605" s="12" t="s">
        <v>1969</v>
      </c>
      <c r="AE1605" s="8"/>
    </row>
    <row r="1606" spans="1:31" x14ac:dyDescent="0.25">
      <c r="A1606" t="s">
        <v>2078</v>
      </c>
      <c r="B1606" t="s">
        <v>4711</v>
      </c>
      <c r="C1606" t="s">
        <v>4712</v>
      </c>
      <c r="D1606" s="1">
        <v>45550</v>
      </c>
      <c r="E1606">
        <f t="shared" si="181"/>
        <v>18</v>
      </c>
      <c r="F1606" t="s">
        <v>6</v>
      </c>
      <c r="G1606">
        <v>700</v>
      </c>
      <c r="H1606">
        <f t="shared" si="187"/>
        <v>70</v>
      </c>
      <c r="I1606" t="s">
        <v>7</v>
      </c>
      <c r="J1606" t="s">
        <v>8</v>
      </c>
      <c r="K1606" t="s">
        <v>7141</v>
      </c>
      <c r="L1606" t="s">
        <v>8</v>
      </c>
      <c r="M1606" t="s">
        <v>6</v>
      </c>
      <c r="N1606" t="str">
        <f t="shared" si="182"/>
        <v>M</v>
      </c>
      <c r="O1606" t="s">
        <v>8337</v>
      </c>
      <c r="P1606" t="s">
        <v>8338</v>
      </c>
      <c r="Q1606" t="s">
        <v>1610</v>
      </c>
      <c r="R1606">
        <v>3</v>
      </c>
      <c r="S1606">
        <f t="shared" si="183"/>
        <v>2021</v>
      </c>
      <c r="T1606" t="s">
        <v>12</v>
      </c>
      <c r="U1606">
        <v>1</v>
      </c>
      <c r="V1606" t="s">
        <v>741</v>
      </c>
      <c r="W1606">
        <f>VLOOKUP(Q1606,'PBT Tag Rates'!$A$6:$D$67,4,FALSE)</f>
        <v>0.98260000000000003</v>
      </c>
      <c r="X1606">
        <v>1</v>
      </c>
      <c r="Y1606" s="8">
        <f t="shared" si="184"/>
        <v>1.0057142857142858</v>
      </c>
      <c r="Z1606" s="10">
        <f>IFERROR(LOOKUP(H1606,{30,43,48,53,58,63,68,73,78,83,88,93,97},{42,47,52,57,62,67,72,77,82,87,92,99,100}),999)</f>
        <v>72</v>
      </c>
      <c r="AA1606" s="9">
        <f t="shared" si="185"/>
        <v>5.5873015873015879</v>
      </c>
      <c r="AB1606" s="9">
        <f>IFERROR(IF(I1606="AI",AA1606-VLOOKUP(Q1606,'PBT Tag Rates'!$A$6:$L$53,11,FALSE),AA1606-VLOOKUP(Q1606,'PBT Tag Rates'!$A$6:$L$53,12,FALSE)),0)</f>
        <v>5.6050097086123962</v>
      </c>
      <c r="AC1606" s="9">
        <f t="shared" si="186"/>
        <v>16.84508279719704</v>
      </c>
      <c r="AD1606" s="12" t="s">
        <v>1969</v>
      </c>
      <c r="AE1606" s="8"/>
    </row>
    <row r="1607" spans="1:31" x14ac:dyDescent="0.25">
      <c r="A1607" t="s">
        <v>2078</v>
      </c>
      <c r="B1607" t="s">
        <v>4713</v>
      </c>
      <c r="C1607" t="s">
        <v>264</v>
      </c>
      <c r="D1607" s="1">
        <v>45550</v>
      </c>
      <c r="E1607">
        <f t="shared" si="181"/>
        <v>18</v>
      </c>
      <c r="F1607" t="s">
        <v>6</v>
      </c>
      <c r="G1607">
        <v>480</v>
      </c>
      <c r="H1607">
        <f t="shared" si="187"/>
        <v>48</v>
      </c>
      <c r="I1607" t="s">
        <v>9</v>
      </c>
      <c r="J1607">
        <v>1</v>
      </c>
      <c r="K1607" t="s">
        <v>8</v>
      </c>
      <c r="L1607" t="s">
        <v>8</v>
      </c>
      <c r="M1607" t="s">
        <v>6</v>
      </c>
      <c r="N1607" t="str">
        <f t="shared" si="182"/>
        <v>M</v>
      </c>
      <c r="O1607" t="s">
        <v>8339</v>
      </c>
      <c r="P1607" t="s">
        <v>8340</v>
      </c>
      <c r="Q1607" t="s">
        <v>7200</v>
      </c>
      <c r="R1607">
        <v>2</v>
      </c>
      <c r="S1607">
        <f t="shared" si="183"/>
        <v>2022</v>
      </c>
      <c r="T1607" t="s">
        <v>12</v>
      </c>
      <c r="U1607">
        <v>0.999999999999997</v>
      </c>
      <c r="V1607" t="s">
        <v>740</v>
      </c>
      <c r="W1607">
        <f>VLOOKUP(Q1607,'PBT Tag Rates'!$A$6:$D$67,4,FALSE)</f>
        <v>0.98</v>
      </c>
      <c r="X1607">
        <v>1</v>
      </c>
      <c r="Y1607" s="8">
        <f t="shared" si="184"/>
        <v>1</v>
      </c>
      <c r="Z1607" s="10">
        <f>IFERROR(LOOKUP(H1607,{30,43,48,53,58,63,68,73,78,83,88,93,97},{42,47,52,57,62,67,72,77,82,87,92,99,100}),999)</f>
        <v>52</v>
      </c>
      <c r="AA1607" s="9">
        <f t="shared" si="185"/>
        <v>5.5555555555555554</v>
      </c>
      <c r="AB1607" s="9">
        <f>IFERROR(IF(I1607="AI",AA1607-VLOOKUP(Q1607,'PBT Tag Rates'!$A$6:$L$53,11,FALSE),AA1607-VLOOKUP(Q1607,'PBT Tag Rates'!$A$6:$L$53,12,FALSE)),0)</f>
        <v>5.5759637188208613</v>
      </c>
      <c r="AC1607" s="9">
        <f t="shared" si="186"/>
        <v>16.757789085249826</v>
      </c>
      <c r="AD1607" s="12" t="s">
        <v>1969</v>
      </c>
      <c r="AE1607" s="8"/>
    </row>
    <row r="1608" spans="1:31" x14ac:dyDescent="0.25">
      <c r="A1608" t="s">
        <v>2078</v>
      </c>
      <c r="B1608" t="s">
        <v>4714</v>
      </c>
      <c r="C1608" t="s">
        <v>4715</v>
      </c>
      <c r="D1608" s="1">
        <v>45550</v>
      </c>
      <c r="E1608">
        <f t="shared" ref="E1608:E1671" si="188">IF(AND(D1608&gt;=$F$2,D1608&lt;$F$3),70,IF(AND(D1608&gt;=$F$3,D1608&lt;$F$4),40,IF(AND(D1608&gt;=$F$4,D1608&lt;$F$5),18,9)))</f>
        <v>18</v>
      </c>
      <c r="F1608" t="s">
        <v>14</v>
      </c>
      <c r="G1608">
        <v>770</v>
      </c>
      <c r="H1608">
        <f t="shared" si="187"/>
        <v>77</v>
      </c>
      <c r="I1608" t="s">
        <v>7</v>
      </c>
      <c r="J1608" t="s">
        <v>8</v>
      </c>
      <c r="K1608" t="s">
        <v>8</v>
      </c>
      <c r="L1608" t="s">
        <v>8</v>
      </c>
      <c r="M1608" t="s">
        <v>14</v>
      </c>
      <c r="N1608" t="str">
        <f t="shared" ref="N1608:N1671" si="189">IF(M1608="U",F1608,M1608)</f>
        <v>F</v>
      </c>
      <c r="O1608" t="s">
        <v>8</v>
      </c>
      <c r="P1608" t="s">
        <v>8</v>
      </c>
      <c r="Q1608" t="s">
        <v>11</v>
      </c>
      <c r="R1608" t="s">
        <v>8</v>
      </c>
      <c r="S1608" t="str">
        <f t="shared" ref="S1608:S1671" si="190">IFERROR($S$4-R1608,"U")</f>
        <v>U</v>
      </c>
      <c r="T1608" t="s">
        <v>12</v>
      </c>
      <c r="U1608">
        <v>0.999999999999999</v>
      </c>
      <c r="V1608" t="s">
        <v>8</v>
      </c>
      <c r="W1608">
        <f>VLOOKUP(Q1608,'PBT Tag Rates'!$A$6:$D$67,4,FALSE)</f>
        <v>1</v>
      </c>
      <c r="X1608">
        <v>1</v>
      </c>
      <c r="Y1608" s="8">
        <f t="shared" ref="Y1608:Y1671" si="191">IF(V1608="ng",0,X1608+(SUMIFS($AK$24:$AK$127,$AG$24:$AG$127,$N1608,$AH$24:$AH$127,$Z1608,$AF$24:$AF$127,$E1608)))</f>
        <v>1</v>
      </c>
      <c r="Z1608" s="10">
        <f>IFERROR(LOOKUP(H1608,{30,43,48,53,58,63,68,73,78,83,88,93,97},{42,47,52,57,62,67,72,77,82,87,92,99,100}),999)</f>
        <v>77</v>
      </c>
      <c r="AA1608" s="9">
        <f t="shared" ref="AA1608:AA1671" si="192">Y1608/(VLOOKUP(E1608,$C$2:$I$5,2,FALSE))</f>
        <v>5.5555555555555554</v>
      </c>
      <c r="AB1608" s="9">
        <f>IFERROR(IF(I1608="AI",AA1608-VLOOKUP(Q1608,'PBT Tag Rates'!$A$6:$L$53,11,FALSE),AA1608-VLOOKUP(Q1608,'PBT Tag Rates'!$A$6:$L$53,12,FALSE)),0)</f>
        <v>5.5142524290531805</v>
      </c>
      <c r="AC1608" s="9">
        <f t="shared" ref="AC1608:AC1671" si="193">AB1608/(VLOOKUP(E1608,$C$2:$I$5,7,FALSE))</f>
        <v>16.572324324312643</v>
      </c>
      <c r="AD1608" s="12" t="s">
        <v>1969</v>
      </c>
      <c r="AE1608" s="8"/>
    </row>
    <row r="1609" spans="1:31" x14ac:dyDescent="0.25">
      <c r="A1609" t="s">
        <v>2078</v>
      </c>
      <c r="B1609" t="s">
        <v>4716</v>
      </c>
      <c r="C1609" t="s">
        <v>4717</v>
      </c>
      <c r="D1609" s="1">
        <v>45550</v>
      </c>
      <c r="E1609">
        <f t="shared" si="188"/>
        <v>18</v>
      </c>
      <c r="F1609" t="s">
        <v>6</v>
      </c>
      <c r="G1609">
        <v>690</v>
      </c>
      <c r="H1609">
        <f t="shared" si="187"/>
        <v>69</v>
      </c>
      <c r="I1609" t="s">
        <v>7</v>
      </c>
      <c r="J1609" t="s">
        <v>8</v>
      </c>
      <c r="K1609" t="s">
        <v>8</v>
      </c>
      <c r="L1609" t="s">
        <v>8</v>
      </c>
      <c r="M1609" t="s">
        <v>6</v>
      </c>
      <c r="N1609" t="str">
        <f t="shared" si="189"/>
        <v>M</v>
      </c>
      <c r="O1609" t="s">
        <v>1736</v>
      </c>
      <c r="P1609" t="s">
        <v>1737</v>
      </c>
      <c r="Q1609" t="s">
        <v>295</v>
      </c>
      <c r="R1609">
        <v>4</v>
      </c>
      <c r="S1609">
        <f t="shared" si="190"/>
        <v>2020</v>
      </c>
      <c r="T1609" t="s">
        <v>12</v>
      </c>
      <c r="U1609">
        <v>0.999999999999998</v>
      </c>
      <c r="V1609" t="s">
        <v>886</v>
      </c>
      <c r="W1609">
        <f>VLOOKUP(Q1609,'PBT Tag Rates'!$A$6:$D$67,4,FALSE)</f>
        <v>0.98961045999999997</v>
      </c>
      <c r="X1609">
        <v>1</v>
      </c>
      <c r="Y1609" s="8">
        <f t="shared" si="191"/>
        <v>1.0057142857142858</v>
      </c>
      <c r="Z1609" s="10">
        <f>IFERROR(LOOKUP(H1609,{30,43,48,53,58,63,68,73,78,83,88,93,97},{42,47,52,57,62,67,72,77,82,87,92,99,100}),999)</f>
        <v>72</v>
      </c>
      <c r="AA1609" s="9">
        <f t="shared" si="192"/>
        <v>5.5873015873015879</v>
      </c>
      <c r="AB1609" s="9">
        <f>IFERROR(IF(I1609="AI",AA1609-VLOOKUP(Q1609,'PBT Tag Rates'!$A$6:$L$53,11,FALSE),AA1609-VLOOKUP(Q1609,'PBT Tag Rates'!$A$6:$L$53,12,FALSE)),0)</f>
        <v>5.5978002030902694</v>
      </c>
      <c r="AC1609" s="9">
        <f t="shared" si="193"/>
        <v>16.823415623764589</v>
      </c>
      <c r="AD1609" s="12" t="s">
        <v>1969</v>
      </c>
      <c r="AE1609" s="8"/>
    </row>
    <row r="1610" spans="1:31" x14ac:dyDescent="0.25">
      <c r="A1610" t="s">
        <v>2078</v>
      </c>
      <c r="B1610" t="s">
        <v>4718</v>
      </c>
      <c r="C1610" t="s">
        <v>4719</v>
      </c>
      <c r="D1610" s="1">
        <v>45550</v>
      </c>
      <c r="E1610">
        <f t="shared" si="188"/>
        <v>18</v>
      </c>
      <c r="F1610" t="s">
        <v>14</v>
      </c>
      <c r="G1610">
        <v>710</v>
      </c>
      <c r="H1610">
        <f t="shared" si="187"/>
        <v>71</v>
      </c>
      <c r="I1610" t="s">
        <v>7</v>
      </c>
      <c r="J1610" t="s">
        <v>8</v>
      </c>
      <c r="K1610" t="s">
        <v>8</v>
      </c>
      <c r="L1610" t="s">
        <v>8</v>
      </c>
      <c r="M1610" t="s">
        <v>14</v>
      </c>
      <c r="N1610" t="str">
        <f t="shared" si="189"/>
        <v>F</v>
      </c>
      <c r="O1610" t="s">
        <v>501</v>
      </c>
      <c r="P1610" t="s">
        <v>502</v>
      </c>
      <c r="Q1610" t="s">
        <v>476</v>
      </c>
      <c r="R1610">
        <v>4</v>
      </c>
      <c r="S1610">
        <f t="shared" si="190"/>
        <v>2020</v>
      </c>
      <c r="T1610" t="s">
        <v>12</v>
      </c>
      <c r="U1610">
        <v>0.999999999999997</v>
      </c>
      <c r="V1610" t="s">
        <v>658</v>
      </c>
      <c r="W1610">
        <f>VLOOKUP(Q1610,'PBT Tag Rates'!$A$6:$D$67,4,FALSE)</f>
        <v>0.98845608500000004</v>
      </c>
      <c r="X1610">
        <v>1</v>
      </c>
      <c r="Y1610" s="8">
        <f t="shared" si="191"/>
        <v>1.0069930069930071</v>
      </c>
      <c r="Z1610" s="10">
        <f>IFERROR(LOOKUP(H1610,{30,43,48,53,58,63,68,73,78,83,88,93,97},{42,47,52,57,62,67,72,77,82,87,92,99,100}),999)</f>
        <v>72</v>
      </c>
      <c r="AA1610" s="9">
        <f t="shared" si="192"/>
        <v>5.594405594405595</v>
      </c>
      <c r="AB1610" s="9">
        <f>IFERROR(IF(I1610="AI",AA1610-VLOOKUP(Q1610,'PBT Tag Rates'!$A$6:$L$53,11,FALSE),AA1610-VLOOKUP(Q1610,'PBT Tag Rates'!$A$6:$L$53,12,FALSE)),0)</f>
        <v>5.6060843277101711</v>
      </c>
      <c r="AC1610" s="9">
        <f t="shared" si="193"/>
        <v>16.848312416523061</v>
      </c>
      <c r="AD1610" s="12" t="s">
        <v>1969</v>
      </c>
      <c r="AE1610" s="8"/>
    </row>
    <row r="1611" spans="1:31" x14ac:dyDescent="0.25">
      <c r="A1611" t="s">
        <v>2078</v>
      </c>
      <c r="B1611" t="s">
        <v>4720</v>
      </c>
      <c r="C1611" t="s">
        <v>265</v>
      </c>
      <c r="D1611" s="1">
        <v>45550</v>
      </c>
      <c r="E1611">
        <f t="shared" si="188"/>
        <v>18</v>
      </c>
      <c r="F1611" t="s">
        <v>6</v>
      </c>
      <c r="G1611">
        <v>620</v>
      </c>
      <c r="H1611">
        <f t="shared" si="187"/>
        <v>62</v>
      </c>
      <c r="I1611" t="s">
        <v>9</v>
      </c>
      <c r="J1611">
        <v>1</v>
      </c>
      <c r="K1611" t="s">
        <v>8</v>
      </c>
      <c r="L1611" t="s">
        <v>8</v>
      </c>
      <c r="M1611" t="s">
        <v>6</v>
      </c>
      <c r="N1611" t="str">
        <f t="shared" si="189"/>
        <v>M</v>
      </c>
      <c r="O1611" t="s">
        <v>8341</v>
      </c>
      <c r="P1611" t="s">
        <v>8342</v>
      </c>
      <c r="Q1611" t="s">
        <v>476</v>
      </c>
      <c r="R1611">
        <v>4</v>
      </c>
      <c r="S1611">
        <f t="shared" si="190"/>
        <v>2020</v>
      </c>
      <c r="T1611" t="s">
        <v>12</v>
      </c>
      <c r="U1611">
        <v>1</v>
      </c>
      <c r="V1611" t="s">
        <v>742</v>
      </c>
      <c r="W1611">
        <f>VLOOKUP(Q1611,'PBT Tag Rates'!$A$6:$D$67,4,FALSE)</f>
        <v>0.98845608500000004</v>
      </c>
      <c r="X1611">
        <v>1</v>
      </c>
      <c r="Y1611" s="8">
        <f t="shared" si="191"/>
        <v>1.0138888888888888</v>
      </c>
      <c r="Z1611" s="10">
        <f>IFERROR(LOOKUP(H1611,{30,43,48,53,58,63,68,73,78,83,88,93,97},{42,47,52,57,62,67,72,77,82,87,92,99,100}),999)</f>
        <v>62</v>
      </c>
      <c r="AA1611" s="9">
        <f t="shared" si="192"/>
        <v>5.632716049382716</v>
      </c>
      <c r="AB1611" s="9">
        <f>IFERROR(IF(I1611="AI",AA1611-VLOOKUP(Q1611,'PBT Tag Rates'!$A$6:$L$53,11,FALSE),AA1611-VLOOKUP(Q1611,'PBT Tag Rates'!$A$6:$L$53,12,FALSE)),0)</f>
        <v>5.644394782687292</v>
      </c>
      <c r="AC1611" s="9">
        <f t="shared" si="193"/>
        <v>16.963449199443577</v>
      </c>
      <c r="AD1611" s="12" t="s">
        <v>1969</v>
      </c>
      <c r="AE1611" s="8"/>
    </row>
    <row r="1612" spans="1:31" x14ac:dyDescent="0.25">
      <c r="A1612" t="s">
        <v>2078</v>
      </c>
      <c r="B1612" t="s">
        <v>4721</v>
      </c>
      <c r="C1612" t="s">
        <v>4722</v>
      </c>
      <c r="D1612" s="1">
        <v>45550</v>
      </c>
      <c r="E1612">
        <f t="shared" si="188"/>
        <v>18</v>
      </c>
      <c r="F1612" t="s">
        <v>6</v>
      </c>
      <c r="G1612">
        <v>450</v>
      </c>
      <c r="H1612">
        <f t="shared" si="187"/>
        <v>45</v>
      </c>
      <c r="I1612" t="s">
        <v>7</v>
      </c>
      <c r="J1612" t="s">
        <v>8</v>
      </c>
      <c r="K1612" t="s">
        <v>8</v>
      </c>
      <c r="L1612" t="s">
        <v>8</v>
      </c>
      <c r="M1612" t="s">
        <v>6</v>
      </c>
      <c r="N1612" t="str">
        <f t="shared" si="189"/>
        <v>M</v>
      </c>
      <c r="O1612" t="s">
        <v>7397</v>
      </c>
      <c r="P1612" t="s">
        <v>7398</v>
      </c>
      <c r="Q1612" t="s">
        <v>7200</v>
      </c>
      <c r="R1612">
        <v>2</v>
      </c>
      <c r="S1612">
        <f t="shared" si="190"/>
        <v>2022</v>
      </c>
      <c r="T1612" t="s">
        <v>12</v>
      </c>
      <c r="U1612">
        <v>1</v>
      </c>
      <c r="V1612" t="s">
        <v>888</v>
      </c>
      <c r="W1612">
        <f>VLOOKUP(Q1612,'PBT Tag Rates'!$A$6:$D$67,4,FALSE)</f>
        <v>0.98</v>
      </c>
      <c r="X1612">
        <v>1</v>
      </c>
      <c r="Y1612" s="8">
        <f t="shared" si="191"/>
        <v>1</v>
      </c>
      <c r="Z1612" s="10">
        <f>IFERROR(LOOKUP(H1612,{30,43,48,53,58,63,68,73,78,83,88,93,97},{42,47,52,57,62,67,72,77,82,87,92,99,100}),999)</f>
        <v>47</v>
      </c>
      <c r="AA1612" s="9">
        <f t="shared" si="192"/>
        <v>5.5555555555555554</v>
      </c>
      <c r="AB1612" s="9">
        <f>IFERROR(IF(I1612="AI",AA1612-VLOOKUP(Q1612,'PBT Tag Rates'!$A$6:$L$53,11,FALSE),AA1612-VLOOKUP(Q1612,'PBT Tag Rates'!$A$6:$L$53,12,FALSE)),0)</f>
        <v>5.5759637188208613</v>
      </c>
      <c r="AC1612" s="9">
        <f t="shared" si="193"/>
        <v>16.757789085249826</v>
      </c>
      <c r="AD1612" s="12" t="s">
        <v>1969</v>
      </c>
      <c r="AE1612" s="8"/>
    </row>
    <row r="1613" spans="1:31" x14ac:dyDescent="0.25">
      <c r="A1613" t="s">
        <v>2078</v>
      </c>
      <c r="B1613" t="s">
        <v>4723</v>
      </c>
      <c r="C1613" t="s">
        <v>4724</v>
      </c>
      <c r="D1613" s="1">
        <v>45550</v>
      </c>
      <c r="E1613">
        <f t="shared" si="188"/>
        <v>18</v>
      </c>
      <c r="F1613" t="s">
        <v>14</v>
      </c>
      <c r="G1613">
        <v>710</v>
      </c>
      <c r="H1613">
        <f t="shared" si="187"/>
        <v>71</v>
      </c>
      <c r="I1613" t="s">
        <v>9</v>
      </c>
      <c r="J1613">
        <v>1</v>
      </c>
      <c r="K1613" t="s">
        <v>8</v>
      </c>
      <c r="L1613" t="s">
        <v>8</v>
      </c>
      <c r="M1613" t="s">
        <v>14</v>
      </c>
      <c r="N1613" t="str">
        <f t="shared" si="189"/>
        <v>F</v>
      </c>
      <c r="O1613" t="s">
        <v>7637</v>
      </c>
      <c r="P1613" t="s">
        <v>7638</v>
      </c>
      <c r="Q1613" t="s">
        <v>295</v>
      </c>
      <c r="R1613">
        <v>4</v>
      </c>
      <c r="S1613">
        <f t="shared" si="190"/>
        <v>2020</v>
      </c>
      <c r="T1613" t="s">
        <v>12</v>
      </c>
      <c r="U1613">
        <v>0.999999999999999</v>
      </c>
      <c r="V1613" t="s">
        <v>941</v>
      </c>
      <c r="W1613">
        <f>VLOOKUP(Q1613,'PBT Tag Rates'!$A$6:$D$67,4,FALSE)</f>
        <v>0.98961045999999997</v>
      </c>
      <c r="X1613">
        <v>1</v>
      </c>
      <c r="Y1613" s="8">
        <f t="shared" si="191"/>
        <v>1.0069930069930071</v>
      </c>
      <c r="Z1613" s="10">
        <f>IFERROR(LOOKUP(H1613,{30,43,48,53,58,63,68,73,78,83,88,93,97},{42,47,52,57,62,67,72,77,82,87,92,99,100}),999)</f>
        <v>72</v>
      </c>
      <c r="AA1613" s="9">
        <f t="shared" si="192"/>
        <v>5.594405594405595</v>
      </c>
      <c r="AB1613" s="9">
        <f>IFERROR(IF(I1613="AI",AA1613-VLOOKUP(Q1613,'PBT Tag Rates'!$A$6:$L$53,11,FALSE),AA1613-VLOOKUP(Q1613,'PBT Tag Rates'!$A$6:$L$53,12,FALSE)),0)</f>
        <v>5.6049042101942765</v>
      </c>
      <c r="AC1613" s="9">
        <f t="shared" si="193"/>
        <v>16.844765736267519</v>
      </c>
      <c r="AD1613" s="12" t="s">
        <v>1969</v>
      </c>
      <c r="AE1613" s="8"/>
    </row>
    <row r="1614" spans="1:31" x14ac:dyDescent="0.25">
      <c r="A1614" t="s">
        <v>2078</v>
      </c>
      <c r="B1614" t="s">
        <v>4725</v>
      </c>
      <c r="C1614" t="s">
        <v>4726</v>
      </c>
      <c r="D1614" s="1">
        <v>45550</v>
      </c>
      <c r="E1614">
        <f t="shared" si="188"/>
        <v>18</v>
      </c>
      <c r="F1614" t="s">
        <v>14</v>
      </c>
      <c r="G1614">
        <v>700</v>
      </c>
      <c r="H1614">
        <f t="shared" si="187"/>
        <v>70</v>
      </c>
      <c r="I1614" t="s">
        <v>7</v>
      </c>
      <c r="J1614" t="s">
        <v>8</v>
      </c>
      <c r="K1614" t="s">
        <v>8</v>
      </c>
      <c r="L1614" t="s">
        <v>8</v>
      </c>
      <c r="M1614" t="s">
        <v>14</v>
      </c>
      <c r="N1614" t="str">
        <f t="shared" si="189"/>
        <v>F</v>
      </c>
      <c r="O1614" t="s">
        <v>1329</v>
      </c>
      <c r="P1614" t="s">
        <v>7482</v>
      </c>
      <c r="Q1614" t="s">
        <v>940</v>
      </c>
      <c r="R1614">
        <v>3</v>
      </c>
      <c r="S1614">
        <f t="shared" si="190"/>
        <v>2021</v>
      </c>
      <c r="T1614" t="s">
        <v>12</v>
      </c>
      <c r="U1614">
        <v>0.999999999999996</v>
      </c>
      <c r="V1614" t="s">
        <v>886</v>
      </c>
      <c r="W1614">
        <f>VLOOKUP(Q1614,'PBT Tag Rates'!$A$6:$D$67,4,FALSE)</f>
        <v>0.98140000000000005</v>
      </c>
      <c r="X1614">
        <v>1</v>
      </c>
      <c r="Y1614" s="8">
        <f t="shared" si="191"/>
        <v>1.0069930069930071</v>
      </c>
      <c r="Z1614" s="10">
        <f>IFERROR(LOOKUP(H1614,{30,43,48,53,58,63,68,73,78,83,88,93,97},{42,47,52,57,62,67,72,77,82,87,92,99,100}),999)</f>
        <v>72</v>
      </c>
      <c r="AA1614" s="9">
        <f t="shared" si="192"/>
        <v>5.594405594405595</v>
      </c>
      <c r="AB1614" s="9">
        <f>IFERROR(IF(I1614="AI",AA1614-VLOOKUP(Q1614,'PBT Tag Rates'!$A$6:$L$53,11,FALSE),AA1614-VLOOKUP(Q1614,'PBT Tag Rates'!$A$6:$L$53,12,FALSE)),0)</f>
        <v>5.6133581112183117</v>
      </c>
      <c r="AC1614" s="9">
        <f t="shared" si="193"/>
        <v>16.870172768567635</v>
      </c>
      <c r="AD1614" s="12" t="s">
        <v>1969</v>
      </c>
      <c r="AE1614" s="8"/>
    </row>
    <row r="1615" spans="1:31" x14ac:dyDescent="0.25">
      <c r="A1615" t="s">
        <v>2078</v>
      </c>
      <c r="B1615" t="s">
        <v>4727</v>
      </c>
      <c r="C1615" t="s">
        <v>4728</v>
      </c>
      <c r="D1615" s="1">
        <v>45550</v>
      </c>
      <c r="E1615">
        <f t="shared" si="188"/>
        <v>18</v>
      </c>
      <c r="F1615" t="s">
        <v>14</v>
      </c>
      <c r="G1615">
        <v>750</v>
      </c>
      <c r="H1615">
        <f t="shared" si="187"/>
        <v>75</v>
      </c>
      <c r="I1615" t="s">
        <v>7</v>
      </c>
      <c r="J1615" t="s">
        <v>8</v>
      </c>
      <c r="K1615" t="s">
        <v>8</v>
      </c>
      <c r="L1615" t="s">
        <v>8</v>
      </c>
      <c r="M1615" t="s">
        <v>14</v>
      </c>
      <c r="N1615" t="str">
        <f t="shared" si="189"/>
        <v>F</v>
      </c>
      <c r="O1615" t="s">
        <v>1778</v>
      </c>
      <c r="P1615" t="s">
        <v>1779</v>
      </c>
      <c r="Q1615" t="s">
        <v>295</v>
      </c>
      <c r="R1615">
        <v>4</v>
      </c>
      <c r="S1615">
        <f t="shared" si="190"/>
        <v>2020</v>
      </c>
      <c r="T1615" t="s">
        <v>12</v>
      </c>
      <c r="U1615">
        <v>0.999999999999999</v>
      </c>
      <c r="V1615" t="s">
        <v>893</v>
      </c>
      <c r="W1615">
        <f>VLOOKUP(Q1615,'PBT Tag Rates'!$A$6:$D$67,4,FALSE)</f>
        <v>0.98961045999999997</v>
      </c>
      <c r="X1615">
        <v>1</v>
      </c>
      <c r="Y1615" s="8">
        <f t="shared" si="191"/>
        <v>1</v>
      </c>
      <c r="Z1615" s="10">
        <f>IFERROR(LOOKUP(H1615,{30,43,48,53,58,63,68,73,78,83,88,93,97},{42,47,52,57,62,67,72,77,82,87,92,99,100}),999)</f>
        <v>77</v>
      </c>
      <c r="AA1615" s="9">
        <f t="shared" si="192"/>
        <v>5.5555555555555554</v>
      </c>
      <c r="AB1615" s="9">
        <f>IFERROR(IF(I1615="AI",AA1615-VLOOKUP(Q1615,'PBT Tag Rates'!$A$6:$L$53,11,FALSE),AA1615-VLOOKUP(Q1615,'PBT Tag Rates'!$A$6:$L$53,12,FALSE)),0)</f>
        <v>5.5660541713442369</v>
      </c>
      <c r="AC1615" s="9">
        <f t="shared" si="193"/>
        <v>16.728007308517132</v>
      </c>
      <c r="AD1615" s="12" t="s">
        <v>1969</v>
      </c>
      <c r="AE1615" s="8"/>
    </row>
    <row r="1616" spans="1:31" x14ac:dyDescent="0.25">
      <c r="A1616" t="s">
        <v>2078</v>
      </c>
      <c r="B1616" t="s">
        <v>4729</v>
      </c>
      <c r="C1616" t="s">
        <v>4730</v>
      </c>
      <c r="D1616" s="1">
        <v>45550</v>
      </c>
      <c r="E1616">
        <f t="shared" si="188"/>
        <v>18</v>
      </c>
      <c r="F1616" t="s">
        <v>14</v>
      </c>
      <c r="G1616">
        <v>730</v>
      </c>
      <c r="H1616">
        <f t="shared" si="187"/>
        <v>73</v>
      </c>
      <c r="I1616" t="s">
        <v>9</v>
      </c>
      <c r="J1616">
        <v>1</v>
      </c>
      <c r="K1616" t="s">
        <v>8</v>
      </c>
      <c r="L1616" t="s">
        <v>8</v>
      </c>
      <c r="M1616" t="s">
        <v>14</v>
      </c>
      <c r="N1616" t="str">
        <f t="shared" si="189"/>
        <v>F</v>
      </c>
      <c r="O1616" t="s">
        <v>375</v>
      </c>
      <c r="P1616" t="s">
        <v>376</v>
      </c>
      <c r="Q1616" t="s">
        <v>171</v>
      </c>
      <c r="R1616">
        <v>5</v>
      </c>
      <c r="S1616">
        <f t="shared" si="190"/>
        <v>2019</v>
      </c>
      <c r="T1616" t="s">
        <v>12</v>
      </c>
      <c r="U1616">
        <v>1</v>
      </c>
      <c r="V1616" t="s">
        <v>886</v>
      </c>
      <c r="W1616">
        <f>VLOOKUP(Q1616,'PBT Tag Rates'!$A$6:$D$67,4,FALSE)</f>
        <v>0.95971980899999998</v>
      </c>
      <c r="X1616">
        <v>1</v>
      </c>
      <c r="Y1616" s="8">
        <f t="shared" si="191"/>
        <v>1</v>
      </c>
      <c r="Z1616" s="10">
        <f>IFERROR(LOOKUP(H1616,{30,43,48,53,58,63,68,73,78,83,88,93,97},{42,47,52,57,62,67,72,77,82,87,92,99,100}),999)</f>
        <v>77</v>
      </c>
      <c r="AA1616" s="9">
        <f t="shared" si="192"/>
        <v>5.5555555555555554</v>
      </c>
      <c r="AB1616" s="9">
        <f>IFERROR(IF(I1616="AI",AA1616-VLOOKUP(Q1616,'PBT Tag Rates'!$A$6:$L$53,11,FALSE),AA1616-VLOOKUP(Q1616,'PBT Tag Rates'!$A$6:$L$53,12,FALSE)),0)</f>
        <v>5.5975263376757773</v>
      </c>
      <c r="AC1616" s="9">
        <f t="shared" si="193"/>
        <v>16.822592559073851</v>
      </c>
      <c r="AD1616" s="12" t="s">
        <v>1969</v>
      </c>
      <c r="AE1616" s="8"/>
    </row>
    <row r="1617" spans="1:31" x14ac:dyDescent="0.25">
      <c r="A1617" t="s">
        <v>2078</v>
      </c>
      <c r="B1617" t="s">
        <v>4731</v>
      </c>
      <c r="C1617" t="s">
        <v>4732</v>
      </c>
      <c r="D1617" s="1">
        <v>45550</v>
      </c>
      <c r="E1617">
        <f t="shared" si="188"/>
        <v>18</v>
      </c>
      <c r="F1617" t="s">
        <v>6</v>
      </c>
      <c r="G1617">
        <v>590</v>
      </c>
      <c r="H1617">
        <f t="shared" si="187"/>
        <v>59</v>
      </c>
      <c r="I1617" t="s">
        <v>7</v>
      </c>
      <c r="J1617" t="s">
        <v>8</v>
      </c>
      <c r="K1617" t="s">
        <v>8</v>
      </c>
      <c r="L1617" t="s">
        <v>8</v>
      </c>
      <c r="M1617" t="s">
        <v>6</v>
      </c>
      <c r="N1617" t="str">
        <f t="shared" si="189"/>
        <v>M</v>
      </c>
      <c r="O1617" t="s">
        <v>8343</v>
      </c>
      <c r="P1617" t="s">
        <v>8344</v>
      </c>
      <c r="Q1617" t="s">
        <v>476</v>
      </c>
      <c r="R1617">
        <v>4</v>
      </c>
      <c r="S1617">
        <f t="shared" si="190"/>
        <v>2020</v>
      </c>
      <c r="T1617" t="s">
        <v>12</v>
      </c>
      <c r="U1617">
        <v>1</v>
      </c>
      <c r="V1617" t="s">
        <v>658</v>
      </c>
      <c r="W1617">
        <f>VLOOKUP(Q1617,'PBT Tag Rates'!$A$6:$D$67,4,FALSE)</f>
        <v>0.98845608500000004</v>
      </c>
      <c r="X1617">
        <v>1</v>
      </c>
      <c r="Y1617" s="8">
        <f t="shared" si="191"/>
        <v>1.0138888888888888</v>
      </c>
      <c r="Z1617" s="10">
        <f>IFERROR(LOOKUP(H1617,{30,43,48,53,58,63,68,73,78,83,88,93,97},{42,47,52,57,62,67,72,77,82,87,92,99,100}),999)</f>
        <v>62</v>
      </c>
      <c r="AA1617" s="9">
        <f t="shared" si="192"/>
        <v>5.632716049382716</v>
      </c>
      <c r="AB1617" s="9">
        <f>IFERROR(IF(I1617="AI",AA1617-VLOOKUP(Q1617,'PBT Tag Rates'!$A$6:$L$53,11,FALSE),AA1617-VLOOKUP(Q1617,'PBT Tag Rates'!$A$6:$L$53,12,FALSE)),0)</f>
        <v>5.644394782687292</v>
      </c>
      <c r="AC1617" s="9">
        <f t="shared" si="193"/>
        <v>16.963449199443577</v>
      </c>
      <c r="AD1617" s="12" t="s">
        <v>1969</v>
      </c>
      <c r="AE1617" s="8"/>
    </row>
    <row r="1618" spans="1:31" x14ac:dyDescent="0.25">
      <c r="A1618" t="s">
        <v>2078</v>
      </c>
      <c r="B1618" t="s">
        <v>4733</v>
      </c>
      <c r="C1618" t="s">
        <v>4734</v>
      </c>
      <c r="D1618" s="1">
        <v>45550</v>
      </c>
      <c r="E1618">
        <f t="shared" si="188"/>
        <v>18</v>
      </c>
      <c r="F1618" t="s">
        <v>6</v>
      </c>
      <c r="G1618">
        <v>410</v>
      </c>
      <c r="H1618">
        <f t="shared" si="187"/>
        <v>41</v>
      </c>
      <c r="I1618" t="s">
        <v>7</v>
      </c>
      <c r="J1618" t="s">
        <v>8</v>
      </c>
      <c r="K1618" t="s">
        <v>8</v>
      </c>
      <c r="L1618" t="s">
        <v>8</v>
      </c>
      <c r="M1618" t="s">
        <v>269</v>
      </c>
      <c r="N1618" t="str">
        <f t="shared" si="189"/>
        <v>M</v>
      </c>
      <c r="O1618" t="s">
        <v>8036</v>
      </c>
      <c r="P1618" t="s">
        <v>8037</v>
      </c>
      <c r="Q1618" t="s">
        <v>7200</v>
      </c>
      <c r="R1618">
        <v>2</v>
      </c>
      <c r="S1618">
        <f t="shared" si="190"/>
        <v>2022</v>
      </c>
      <c r="T1618" t="s">
        <v>12</v>
      </c>
      <c r="U1618">
        <v>0.999999999999999</v>
      </c>
      <c r="V1618" t="s">
        <v>886</v>
      </c>
      <c r="W1618">
        <f>VLOOKUP(Q1618,'PBT Tag Rates'!$A$6:$D$67,4,FALSE)</f>
        <v>0.98</v>
      </c>
      <c r="X1618">
        <v>1</v>
      </c>
      <c r="Y1618" s="8">
        <f t="shared" si="191"/>
        <v>1</v>
      </c>
      <c r="Z1618" s="10">
        <f>IFERROR(LOOKUP(H1618,{30,43,48,53,58,63,68,73,78,83,88,93,97},{42,47,52,57,62,67,72,77,82,87,92,99,100}),999)</f>
        <v>42</v>
      </c>
      <c r="AA1618" s="9">
        <f t="shared" si="192"/>
        <v>5.5555555555555554</v>
      </c>
      <c r="AB1618" s="9">
        <f>IFERROR(IF(I1618="AI",AA1618-VLOOKUP(Q1618,'PBT Tag Rates'!$A$6:$L$53,11,FALSE),AA1618-VLOOKUP(Q1618,'PBT Tag Rates'!$A$6:$L$53,12,FALSE)),0)</f>
        <v>5.5759637188208613</v>
      </c>
      <c r="AC1618" s="9">
        <f t="shared" si="193"/>
        <v>16.757789085249826</v>
      </c>
      <c r="AD1618" s="12" t="s">
        <v>1969</v>
      </c>
      <c r="AE1618" s="8"/>
    </row>
    <row r="1619" spans="1:31" x14ac:dyDescent="0.25">
      <c r="A1619" t="s">
        <v>2078</v>
      </c>
      <c r="B1619" t="s">
        <v>4735</v>
      </c>
      <c r="C1619" t="s">
        <v>4736</v>
      </c>
      <c r="D1619" s="1">
        <v>45550</v>
      </c>
      <c r="E1619">
        <f t="shared" si="188"/>
        <v>18</v>
      </c>
      <c r="F1619" t="s">
        <v>14</v>
      </c>
      <c r="G1619">
        <v>820</v>
      </c>
      <c r="H1619">
        <f t="shared" si="187"/>
        <v>82</v>
      </c>
      <c r="I1619" t="s">
        <v>9</v>
      </c>
      <c r="J1619">
        <v>1</v>
      </c>
      <c r="K1619" t="s">
        <v>8</v>
      </c>
      <c r="L1619" t="s">
        <v>8</v>
      </c>
      <c r="M1619" t="s">
        <v>14</v>
      </c>
      <c r="N1619" t="str">
        <f t="shared" si="189"/>
        <v>F</v>
      </c>
      <c r="O1619" t="s">
        <v>463</v>
      </c>
      <c r="P1619" t="s">
        <v>8345</v>
      </c>
      <c r="Q1619" t="s">
        <v>171</v>
      </c>
      <c r="R1619">
        <v>5</v>
      </c>
      <c r="S1619">
        <f t="shared" si="190"/>
        <v>2019</v>
      </c>
      <c r="T1619" t="s">
        <v>12</v>
      </c>
      <c r="U1619">
        <v>1</v>
      </c>
      <c r="V1619" t="s">
        <v>893</v>
      </c>
      <c r="W1619">
        <f>VLOOKUP(Q1619,'PBT Tag Rates'!$A$6:$D$67,4,FALSE)</f>
        <v>0.95971980899999998</v>
      </c>
      <c r="X1619">
        <v>1</v>
      </c>
      <c r="Y1619" s="8">
        <f t="shared" si="191"/>
        <v>1</v>
      </c>
      <c r="Z1619" s="10">
        <f>IFERROR(LOOKUP(H1619,{30,43,48,53,58,63,68,73,78,83,88,93,97},{42,47,52,57,62,67,72,77,82,87,92,99,100}),999)</f>
        <v>82</v>
      </c>
      <c r="AA1619" s="9">
        <f t="shared" si="192"/>
        <v>5.5555555555555554</v>
      </c>
      <c r="AB1619" s="9">
        <f>IFERROR(IF(I1619="AI",AA1619-VLOOKUP(Q1619,'PBT Tag Rates'!$A$6:$L$53,11,FALSE),AA1619-VLOOKUP(Q1619,'PBT Tag Rates'!$A$6:$L$53,12,FALSE)),0)</f>
        <v>5.5975263376757773</v>
      </c>
      <c r="AC1619" s="9">
        <f t="shared" si="193"/>
        <v>16.822592559073851</v>
      </c>
      <c r="AD1619" s="12" t="s">
        <v>1969</v>
      </c>
      <c r="AE1619" s="8"/>
    </row>
    <row r="1620" spans="1:31" x14ac:dyDescent="0.25">
      <c r="A1620" t="s">
        <v>2078</v>
      </c>
      <c r="B1620" t="s">
        <v>4737</v>
      </c>
      <c r="C1620" t="s">
        <v>4738</v>
      </c>
      <c r="D1620" s="1">
        <v>45550</v>
      </c>
      <c r="E1620">
        <f t="shared" si="188"/>
        <v>18</v>
      </c>
      <c r="F1620" t="s">
        <v>14</v>
      </c>
      <c r="G1620">
        <v>690</v>
      </c>
      <c r="H1620">
        <f t="shared" si="187"/>
        <v>69</v>
      </c>
      <c r="I1620" t="s">
        <v>9</v>
      </c>
      <c r="J1620">
        <v>1</v>
      </c>
      <c r="K1620" t="s">
        <v>8</v>
      </c>
      <c r="L1620" t="s">
        <v>8</v>
      </c>
      <c r="M1620" t="s">
        <v>14</v>
      </c>
      <c r="N1620" t="str">
        <f t="shared" si="189"/>
        <v>F</v>
      </c>
      <c r="O1620" t="s">
        <v>212</v>
      </c>
      <c r="P1620" t="s">
        <v>327</v>
      </c>
      <c r="Q1620" t="s">
        <v>171</v>
      </c>
      <c r="R1620">
        <v>5</v>
      </c>
      <c r="S1620">
        <f t="shared" si="190"/>
        <v>2019</v>
      </c>
      <c r="T1620" t="s">
        <v>12</v>
      </c>
      <c r="U1620">
        <v>1</v>
      </c>
      <c r="V1620" t="s">
        <v>949</v>
      </c>
      <c r="W1620">
        <f>VLOOKUP(Q1620,'PBT Tag Rates'!$A$6:$D$67,4,FALSE)</f>
        <v>0.95971980899999998</v>
      </c>
      <c r="X1620">
        <v>1</v>
      </c>
      <c r="Y1620" s="8">
        <f t="shared" si="191"/>
        <v>1.0069930069930071</v>
      </c>
      <c r="Z1620" s="10">
        <f>IFERROR(LOOKUP(H1620,{30,43,48,53,58,63,68,73,78,83,88,93,97},{42,47,52,57,62,67,72,77,82,87,92,99,100}),999)</f>
        <v>72</v>
      </c>
      <c r="AA1620" s="9">
        <f t="shared" si="192"/>
        <v>5.594405594405595</v>
      </c>
      <c r="AB1620" s="9">
        <f>IFERROR(IF(I1620="AI",AA1620-VLOOKUP(Q1620,'PBT Tag Rates'!$A$6:$L$53,11,FALSE),AA1620-VLOOKUP(Q1620,'PBT Tag Rates'!$A$6:$L$53,12,FALSE)),0)</f>
        <v>5.636376376525817</v>
      </c>
      <c r="AC1620" s="9">
        <f t="shared" si="193"/>
        <v>16.939350986824238</v>
      </c>
      <c r="AD1620" s="12" t="s">
        <v>676</v>
      </c>
      <c r="AE1620" s="8"/>
    </row>
    <row r="1621" spans="1:31" x14ac:dyDescent="0.25">
      <c r="A1621" t="s">
        <v>2078</v>
      </c>
      <c r="B1621" t="s">
        <v>4739</v>
      </c>
      <c r="C1621" t="s">
        <v>4740</v>
      </c>
      <c r="D1621" s="1">
        <v>45550</v>
      </c>
      <c r="E1621">
        <f t="shared" si="188"/>
        <v>18</v>
      </c>
      <c r="F1621" t="s">
        <v>14</v>
      </c>
      <c r="G1621">
        <v>670</v>
      </c>
      <c r="H1621">
        <f t="shared" si="187"/>
        <v>67</v>
      </c>
      <c r="I1621" t="s">
        <v>9</v>
      </c>
      <c r="J1621">
        <v>1</v>
      </c>
      <c r="K1621" t="s">
        <v>8</v>
      </c>
      <c r="L1621" t="s">
        <v>8</v>
      </c>
      <c r="M1621" t="s">
        <v>14</v>
      </c>
      <c r="N1621" t="str">
        <f t="shared" si="189"/>
        <v>F</v>
      </c>
      <c r="O1621" t="s">
        <v>1428</v>
      </c>
      <c r="P1621" t="s">
        <v>1697</v>
      </c>
      <c r="Q1621" t="s">
        <v>295</v>
      </c>
      <c r="R1621">
        <v>4</v>
      </c>
      <c r="S1621">
        <f t="shared" si="190"/>
        <v>2020</v>
      </c>
      <c r="T1621" t="s">
        <v>12</v>
      </c>
      <c r="U1621">
        <v>1</v>
      </c>
      <c r="V1621" t="s">
        <v>888</v>
      </c>
      <c r="W1621">
        <f>VLOOKUP(Q1621,'PBT Tag Rates'!$A$6:$D$67,4,FALSE)</f>
        <v>0.98961045999999997</v>
      </c>
      <c r="X1621">
        <v>1</v>
      </c>
      <c r="Y1621" s="8">
        <f t="shared" si="191"/>
        <v>1</v>
      </c>
      <c r="Z1621" s="10">
        <f>IFERROR(LOOKUP(H1621,{30,43,48,53,58,63,68,73,78,83,88,93,97},{42,47,52,57,62,67,72,77,82,87,92,99,100}),999)</f>
        <v>67</v>
      </c>
      <c r="AA1621" s="9">
        <f t="shared" si="192"/>
        <v>5.5555555555555554</v>
      </c>
      <c r="AB1621" s="9">
        <f>IFERROR(IF(I1621="AI",AA1621-VLOOKUP(Q1621,'PBT Tag Rates'!$A$6:$L$53,11,FALSE),AA1621-VLOOKUP(Q1621,'PBT Tag Rates'!$A$6:$L$53,12,FALSE)),0)</f>
        <v>5.5660541713442369</v>
      </c>
      <c r="AC1621" s="9">
        <f t="shared" si="193"/>
        <v>16.728007308517132</v>
      </c>
      <c r="AD1621" s="12" t="s">
        <v>1969</v>
      </c>
      <c r="AE1621" s="8"/>
    </row>
    <row r="1622" spans="1:31" x14ac:dyDescent="0.25">
      <c r="A1622" t="s">
        <v>2078</v>
      </c>
      <c r="B1622" t="s">
        <v>4741</v>
      </c>
      <c r="C1622" t="s">
        <v>267</v>
      </c>
      <c r="D1622" s="1">
        <v>45550</v>
      </c>
      <c r="E1622">
        <f t="shared" si="188"/>
        <v>18</v>
      </c>
      <c r="F1622" t="s">
        <v>6</v>
      </c>
      <c r="G1622">
        <v>600</v>
      </c>
      <c r="H1622">
        <f t="shared" si="187"/>
        <v>60</v>
      </c>
      <c r="I1622" t="s">
        <v>7</v>
      </c>
      <c r="J1622" t="s">
        <v>8</v>
      </c>
      <c r="K1622" t="s">
        <v>8</v>
      </c>
      <c r="L1622" t="s">
        <v>8</v>
      </c>
      <c r="M1622" t="s">
        <v>6</v>
      </c>
      <c r="N1622" t="str">
        <f t="shared" si="189"/>
        <v>M</v>
      </c>
      <c r="O1622" t="s">
        <v>7367</v>
      </c>
      <c r="P1622" t="s">
        <v>8346</v>
      </c>
      <c r="Q1622" t="s">
        <v>940</v>
      </c>
      <c r="R1622">
        <v>3</v>
      </c>
      <c r="S1622">
        <f t="shared" si="190"/>
        <v>2021</v>
      </c>
      <c r="T1622" t="s">
        <v>12</v>
      </c>
      <c r="U1622">
        <v>1</v>
      </c>
      <c r="V1622" t="s">
        <v>892</v>
      </c>
      <c r="W1622">
        <f>VLOOKUP(Q1622,'PBT Tag Rates'!$A$6:$D$67,4,FALSE)</f>
        <v>0.98140000000000005</v>
      </c>
      <c r="X1622">
        <v>1</v>
      </c>
      <c r="Y1622" s="8">
        <f t="shared" si="191"/>
        <v>1.0138888888888888</v>
      </c>
      <c r="Z1622" s="10">
        <f>IFERROR(LOOKUP(H1622,{30,43,48,53,58,63,68,73,78,83,88,93,97},{42,47,52,57,62,67,72,77,82,87,92,99,100}),999)</f>
        <v>62</v>
      </c>
      <c r="AA1622" s="9">
        <f t="shared" si="192"/>
        <v>5.632716049382716</v>
      </c>
      <c r="AB1622" s="9">
        <f>IFERROR(IF(I1622="AI",AA1622-VLOOKUP(Q1622,'PBT Tag Rates'!$A$6:$L$53,11,FALSE),AA1622-VLOOKUP(Q1622,'PBT Tag Rates'!$A$6:$L$53,12,FALSE)),0)</f>
        <v>5.6516685661954327</v>
      </c>
      <c r="AC1622" s="9">
        <f t="shared" si="193"/>
        <v>16.98530955148815</v>
      </c>
      <c r="AD1622" s="12" t="s">
        <v>1969</v>
      </c>
      <c r="AE1622" s="8"/>
    </row>
    <row r="1623" spans="1:31" x14ac:dyDescent="0.25">
      <c r="A1623" t="s">
        <v>2078</v>
      </c>
      <c r="B1623" t="s">
        <v>4742</v>
      </c>
      <c r="C1623" t="s">
        <v>4743</v>
      </c>
      <c r="D1623" s="1">
        <v>45550</v>
      </c>
      <c r="E1623">
        <f t="shared" si="188"/>
        <v>18</v>
      </c>
      <c r="F1623" t="s">
        <v>6</v>
      </c>
      <c r="G1623">
        <v>710</v>
      </c>
      <c r="H1623">
        <f t="shared" si="187"/>
        <v>71</v>
      </c>
      <c r="I1623" t="s">
        <v>7</v>
      </c>
      <c r="J1623" t="s">
        <v>8</v>
      </c>
      <c r="K1623" t="s">
        <v>7142</v>
      </c>
      <c r="L1623" t="s">
        <v>8</v>
      </c>
      <c r="M1623" t="s">
        <v>6</v>
      </c>
      <c r="N1623" t="str">
        <f t="shared" si="189"/>
        <v>M</v>
      </c>
      <c r="O1623" t="s">
        <v>8</v>
      </c>
      <c r="P1623" t="s">
        <v>8</v>
      </c>
      <c r="Q1623" t="s">
        <v>11</v>
      </c>
      <c r="R1623" t="s">
        <v>8</v>
      </c>
      <c r="S1623" t="str">
        <f t="shared" si="190"/>
        <v>U</v>
      </c>
      <c r="T1623" t="s">
        <v>12</v>
      </c>
      <c r="U1623">
        <v>1</v>
      </c>
      <c r="V1623" t="s">
        <v>8</v>
      </c>
      <c r="W1623">
        <f>VLOOKUP(Q1623,'PBT Tag Rates'!$A$6:$D$67,4,FALSE)</f>
        <v>1</v>
      </c>
      <c r="X1623">
        <v>1</v>
      </c>
      <c r="Y1623" s="8">
        <f t="shared" si="191"/>
        <v>1.0057142857142858</v>
      </c>
      <c r="Z1623" s="10">
        <f>IFERROR(LOOKUP(H1623,{30,43,48,53,58,63,68,73,78,83,88,93,97},{42,47,52,57,62,67,72,77,82,87,92,99,100}),999)</f>
        <v>72</v>
      </c>
      <c r="AA1623" s="9">
        <f t="shared" si="192"/>
        <v>5.5873015873015879</v>
      </c>
      <c r="AB1623" s="9">
        <f>IFERROR(IF(I1623="AI",AA1623-VLOOKUP(Q1623,'PBT Tag Rates'!$A$6:$L$53,11,FALSE),AA1623-VLOOKUP(Q1623,'PBT Tag Rates'!$A$6:$L$53,12,FALSE)),0)</f>
        <v>5.545998460799213</v>
      </c>
      <c r="AC1623" s="9">
        <f t="shared" si="193"/>
        <v>16.6677326395601</v>
      </c>
      <c r="AD1623" s="12" t="s">
        <v>1970</v>
      </c>
      <c r="AE1623" s="8"/>
    </row>
    <row r="1624" spans="1:31" x14ac:dyDescent="0.25">
      <c r="A1624" t="s">
        <v>2078</v>
      </c>
      <c r="B1624" t="s">
        <v>4744</v>
      </c>
      <c r="C1624" t="s">
        <v>4745</v>
      </c>
      <c r="D1624" s="1">
        <v>45550</v>
      </c>
      <c r="E1624">
        <f t="shared" si="188"/>
        <v>18</v>
      </c>
      <c r="F1624" t="s">
        <v>14</v>
      </c>
      <c r="G1624">
        <v>830</v>
      </c>
      <c r="H1624">
        <f t="shared" si="187"/>
        <v>83</v>
      </c>
      <c r="I1624" t="s">
        <v>7</v>
      </c>
      <c r="J1624" t="s">
        <v>8</v>
      </c>
      <c r="K1624" t="s">
        <v>8</v>
      </c>
      <c r="L1624" t="s">
        <v>8</v>
      </c>
      <c r="M1624" t="s">
        <v>14</v>
      </c>
      <c r="N1624" t="str">
        <f t="shared" si="189"/>
        <v>F</v>
      </c>
      <c r="O1624" t="s">
        <v>8</v>
      </c>
      <c r="P1624" t="s">
        <v>8</v>
      </c>
      <c r="Q1624" t="s">
        <v>11</v>
      </c>
      <c r="R1624" t="s">
        <v>8</v>
      </c>
      <c r="S1624" t="str">
        <f t="shared" si="190"/>
        <v>U</v>
      </c>
      <c r="T1624" t="s">
        <v>12</v>
      </c>
      <c r="U1624">
        <v>1</v>
      </c>
      <c r="V1624" t="s">
        <v>8</v>
      </c>
      <c r="W1624">
        <f>VLOOKUP(Q1624,'PBT Tag Rates'!$A$6:$D$67,4,FALSE)</f>
        <v>1</v>
      </c>
      <c r="X1624">
        <v>1</v>
      </c>
      <c r="Y1624" s="8">
        <f t="shared" si="191"/>
        <v>1</v>
      </c>
      <c r="Z1624" s="10">
        <f>IFERROR(LOOKUP(H1624,{30,43,48,53,58,63,68,73,78,83,88,93,97},{42,47,52,57,62,67,72,77,82,87,92,99,100}),999)</f>
        <v>87</v>
      </c>
      <c r="AA1624" s="9">
        <f t="shared" si="192"/>
        <v>5.5555555555555554</v>
      </c>
      <c r="AB1624" s="9">
        <f>IFERROR(IF(I1624="AI",AA1624-VLOOKUP(Q1624,'PBT Tag Rates'!$A$6:$L$53,11,FALSE),AA1624-VLOOKUP(Q1624,'PBT Tag Rates'!$A$6:$L$53,12,FALSE)),0)</f>
        <v>5.5142524290531805</v>
      </c>
      <c r="AC1624" s="9">
        <f t="shared" si="193"/>
        <v>16.572324324312643</v>
      </c>
      <c r="AD1624" s="12" t="s">
        <v>1970</v>
      </c>
      <c r="AE1624" s="8"/>
    </row>
    <row r="1625" spans="1:31" x14ac:dyDescent="0.25">
      <c r="A1625" t="s">
        <v>2078</v>
      </c>
      <c r="B1625" t="s">
        <v>4746</v>
      </c>
      <c r="C1625" t="s">
        <v>4747</v>
      </c>
      <c r="D1625" s="1">
        <v>45550</v>
      </c>
      <c r="E1625">
        <f t="shared" si="188"/>
        <v>18</v>
      </c>
      <c r="F1625" t="s">
        <v>14</v>
      </c>
      <c r="G1625">
        <v>740</v>
      </c>
      <c r="H1625">
        <f t="shared" si="187"/>
        <v>74</v>
      </c>
      <c r="I1625" t="s">
        <v>9</v>
      </c>
      <c r="J1625">
        <v>1</v>
      </c>
      <c r="K1625" t="s">
        <v>8</v>
      </c>
      <c r="L1625" t="s">
        <v>8</v>
      </c>
      <c r="M1625" t="s">
        <v>14</v>
      </c>
      <c r="N1625" t="str">
        <f t="shared" si="189"/>
        <v>F</v>
      </c>
      <c r="O1625" t="s">
        <v>553</v>
      </c>
      <c r="P1625" t="s">
        <v>554</v>
      </c>
      <c r="Q1625" t="s">
        <v>171</v>
      </c>
      <c r="R1625">
        <v>5</v>
      </c>
      <c r="S1625">
        <f t="shared" si="190"/>
        <v>2019</v>
      </c>
      <c r="T1625" t="s">
        <v>12</v>
      </c>
      <c r="U1625">
        <v>1</v>
      </c>
      <c r="V1625" t="s">
        <v>892</v>
      </c>
      <c r="W1625">
        <f>VLOOKUP(Q1625,'PBT Tag Rates'!$A$6:$D$67,4,FALSE)</f>
        <v>0.95971980899999998</v>
      </c>
      <c r="X1625">
        <v>1</v>
      </c>
      <c r="Y1625" s="8">
        <f t="shared" si="191"/>
        <v>1</v>
      </c>
      <c r="Z1625" s="10">
        <f>IFERROR(LOOKUP(H1625,{30,43,48,53,58,63,68,73,78,83,88,93,97},{42,47,52,57,62,67,72,77,82,87,92,99,100}),999)</f>
        <v>77</v>
      </c>
      <c r="AA1625" s="9">
        <f t="shared" si="192"/>
        <v>5.5555555555555554</v>
      </c>
      <c r="AB1625" s="9">
        <f>IFERROR(IF(I1625="AI",AA1625-VLOOKUP(Q1625,'PBT Tag Rates'!$A$6:$L$53,11,FALSE),AA1625-VLOOKUP(Q1625,'PBT Tag Rates'!$A$6:$L$53,12,FALSE)),0)</f>
        <v>5.5975263376757773</v>
      </c>
      <c r="AC1625" s="9">
        <f t="shared" si="193"/>
        <v>16.822592559073851</v>
      </c>
      <c r="AD1625" s="12" t="s">
        <v>1969</v>
      </c>
      <c r="AE1625" s="8"/>
    </row>
    <row r="1626" spans="1:31" x14ac:dyDescent="0.25">
      <c r="A1626" t="s">
        <v>2078</v>
      </c>
      <c r="B1626" t="s">
        <v>4748</v>
      </c>
      <c r="C1626" t="s">
        <v>4749</v>
      </c>
      <c r="D1626" s="1">
        <v>45550</v>
      </c>
      <c r="E1626">
        <f t="shared" si="188"/>
        <v>18</v>
      </c>
      <c r="F1626" t="s">
        <v>6</v>
      </c>
      <c r="G1626">
        <v>560</v>
      </c>
      <c r="H1626">
        <f t="shared" si="187"/>
        <v>56</v>
      </c>
      <c r="I1626" t="s">
        <v>7</v>
      </c>
      <c r="J1626" t="s">
        <v>8</v>
      </c>
      <c r="K1626" t="s">
        <v>8</v>
      </c>
      <c r="L1626" t="s">
        <v>8</v>
      </c>
      <c r="M1626" t="s">
        <v>6</v>
      </c>
      <c r="N1626" t="str">
        <f t="shared" si="189"/>
        <v>M</v>
      </c>
      <c r="O1626" t="s">
        <v>8</v>
      </c>
      <c r="P1626" t="s">
        <v>8</v>
      </c>
      <c r="Q1626" t="s">
        <v>11</v>
      </c>
      <c r="R1626" t="s">
        <v>8</v>
      </c>
      <c r="S1626" t="str">
        <f t="shared" si="190"/>
        <v>U</v>
      </c>
      <c r="T1626" t="s">
        <v>12</v>
      </c>
      <c r="U1626">
        <v>1</v>
      </c>
      <c r="V1626" t="s">
        <v>8</v>
      </c>
      <c r="W1626">
        <f>VLOOKUP(Q1626,'PBT Tag Rates'!$A$6:$D$67,4,FALSE)</f>
        <v>1</v>
      </c>
      <c r="X1626">
        <v>1</v>
      </c>
      <c r="Y1626" s="8">
        <f t="shared" si="191"/>
        <v>1.03125</v>
      </c>
      <c r="Z1626" s="10">
        <f>IFERROR(LOOKUP(H1626,{30,43,48,53,58,63,68,73,78,83,88,93,97},{42,47,52,57,62,67,72,77,82,87,92,99,100}),999)</f>
        <v>57</v>
      </c>
      <c r="AA1626" s="9">
        <f t="shared" si="192"/>
        <v>5.729166666666667</v>
      </c>
      <c r="AB1626" s="9">
        <f>IFERROR(IF(I1626="AI",AA1626-VLOOKUP(Q1626,'PBT Tag Rates'!$A$6:$L$53,11,FALSE),AA1626-VLOOKUP(Q1626,'PBT Tag Rates'!$A$6:$L$53,12,FALSE)),0)</f>
        <v>5.6878635401642921</v>
      </c>
      <c r="AC1626" s="9">
        <f t="shared" si="193"/>
        <v>17.094088548322176</v>
      </c>
      <c r="AD1626" s="12" t="s">
        <v>1969</v>
      </c>
      <c r="AE1626" s="8"/>
    </row>
    <row r="1627" spans="1:31" x14ac:dyDescent="0.25">
      <c r="A1627" t="s">
        <v>2078</v>
      </c>
      <c r="B1627" t="s">
        <v>4750</v>
      </c>
      <c r="C1627" t="s">
        <v>4751</v>
      </c>
      <c r="D1627" s="1">
        <v>45550</v>
      </c>
      <c r="E1627">
        <f t="shared" si="188"/>
        <v>18</v>
      </c>
      <c r="F1627" t="s">
        <v>6</v>
      </c>
      <c r="G1627">
        <v>570</v>
      </c>
      <c r="H1627">
        <f t="shared" si="187"/>
        <v>57</v>
      </c>
      <c r="I1627" t="s">
        <v>7</v>
      </c>
      <c r="J1627" t="s">
        <v>8</v>
      </c>
      <c r="K1627" t="s">
        <v>8</v>
      </c>
      <c r="L1627" t="s">
        <v>8</v>
      </c>
      <c r="M1627" t="s">
        <v>269</v>
      </c>
      <c r="N1627" t="str">
        <f t="shared" si="189"/>
        <v>M</v>
      </c>
      <c r="O1627" t="s">
        <v>8</v>
      </c>
      <c r="P1627" t="s">
        <v>8</v>
      </c>
      <c r="Q1627" t="s">
        <v>11</v>
      </c>
      <c r="R1627" t="s">
        <v>8</v>
      </c>
      <c r="S1627" t="str">
        <f t="shared" si="190"/>
        <v>U</v>
      </c>
      <c r="T1627" t="s">
        <v>12</v>
      </c>
      <c r="U1627">
        <v>0.999999999999998</v>
      </c>
      <c r="V1627" t="s">
        <v>8</v>
      </c>
      <c r="W1627">
        <f>VLOOKUP(Q1627,'PBT Tag Rates'!$A$6:$D$67,4,FALSE)</f>
        <v>1</v>
      </c>
      <c r="X1627">
        <v>1</v>
      </c>
      <c r="Y1627" s="8">
        <f t="shared" si="191"/>
        <v>1.03125</v>
      </c>
      <c r="Z1627" s="10">
        <f>IFERROR(LOOKUP(H1627,{30,43,48,53,58,63,68,73,78,83,88,93,97},{42,47,52,57,62,67,72,77,82,87,92,99,100}),999)</f>
        <v>57</v>
      </c>
      <c r="AA1627" s="9">
        <f t="shared" si="192"/>
        <v>5.729166666666667</v>
      </c>
      <c r="AB1627" s="9">
        <f>IFERROR(IF(I1627="AI",AA1627-VLOOKUP(Q1627,'PBT Tag Rates'!$A$6:$L$53,11,FALSE),AA1627-VLOOKUP(Q1627,'PBT Tag Rates'!$A$6:$L$53,12,FALSE)),0)</f>
        <v>5.6878635401642921</v>
      </c>
      <c r="AC1627" s="9">
        <f t="shared" si="193"/>
        <v>17.094088548322176</v>
      </c>
      <c r="AD1627" s="12" t="s">
        <v>1969</v>
      </c>
      <c r="AE1627" s="8"/>
    </row>
    <row r="1628" spans="1:31" x14ac:dyDescent="0.25">
      <c r="A1628" t="s">
        <v>2078</v>
      </c>
      <c r="B1628" t="s">
        <v>4752</v>
      </c>
      <c r="C1628" t="s">
        <v>4753</v>
      </c>
      <c r="D1628" s="1">
        <v>45550</v>
      </c>
      <c r="E1628">
        <f t="shared" si="188"/>
        <v>18</v>
      </c>
      <c r="F1628" t="s">
        <v>14</v>
      </c>
      <c r="G1628">
        <v>710</v>
      </c>
      <c r="H1628">
        <f t="shared" si="187"/>
        <v>71</v>
      </c>
      <c r="I1628" t="s">
        <v>7</v>
      </c>
      <c r="J1628" t="s">
        <v>8</v>
      </c>
      <c r="K1628" t="s">
        <v>8</v>
      </c>
      <c r="L1628" t="s">
        <v>8</v>
      </c>
      <c r="M1628" t="s">
        <v>14</v>
      </c>
      <c r="N1628" t="str">
        <f t="shared" si="189"/>
        <v>F</v>
      </c>
      <c r="O1628" t="s">
        <v>1764</v>
      </c>
      <c r="P1628" t="s">
        <v>1765</v>
      </c>
      <c r="Q1628" t="s">
        <v>295</v>
      </c>
      <c r="R1628">
        <v>4</v>
      </c>
      <c r="S1628">
        <f t="shared" si="190"/>
        <v>2020</v>
      </c>
      <c r="T1628" t="s">
        <v>12</v>
      </c>
      <c r="U1628">
        <v>1</v>
      </c>
      <c r="V1628" t="s">
        <v>886</v>
      </c>
      <c r="W1628">
        <f>VLOOKUP(Q1628,'PBT Tag Rates'!$A$6:$D$67,4,FALSE)</f>
        <v>0.98961045999999997</v>
      </c>
      <c r="X1628">
        <v>1</v>
      </c>
      <c r="Y1628" s="8">
        <f t="shared" si="191"/>
        <v>1.0069930069930071</v>
      </c>
      <c r="Z1628" s="10">
        <f>IFERROR(LOOKUP(H1628,{30,43,48,53,58,63,68,73,78,83,88,93,97},{42,47,52,57,62,67,72,77,82,87,92,99,100}),999)</f>
        <v>72</v>
      </c>
      <c r="AA1628" s="9">
        <f t="shared" si="192"/>
        <v>5.594405594405595</v>
      </c>
      <c r="AB1628" s="9">
        <f>IFERROR(IF(I1628="AI",AA1628-VLOOKUP(Q1628,'PBT Tag Rates'!$A$6:$L$53,11,FALSE),AA1628-VLOOKUP(Q1628,'PBT Tag Rates'!$A$6:$L$53,12,FALSE)),0)</f>
        <v>5.6049042101942765</v>
      </c>
      <c r="AC1628" s="9">
        <f t="shared" si="193"/>
        <v>16.844765736267519</v>
      </c>
      <c r="AD1628" s="12" t="s">
        <v>1969</v>
      </c>
      <c r="AE1628" s="8"/>
    </row>
    <row r="1629" spans="1:31" x14ac:dyDescent="0.25">
      <c r="A1629" t="s">
        <v>2078</v>
      </c>
      <c r="B1629" t="s">
        <v>4754</v>
      </c>
      <c r="C1629" t="s">
        <v>4755</v>
      </c>
      <c r="D1629" s="1">
        <v>45550</v>
      </c>
      <c r="E1629">
        <f t="shared" si="188"/>
        <v>18</v>
      </c>
      <c r="F1629" t="s">
        <v>14</v>
      </c>
      <c r="G1629">
        <v>820</v>
      </c>
      <c r="H1629">
        <f t="shared" si="187"/>
        <v>82</v>
      </c>
      <c r="I1629" t="s">
        <v>7</v>
      </c>
      <c r="J1629" t="s">
        <v>8</v>
      </c>
      <c r="K1629" t="s">
        <v>8</v>
      </c>
      <c r="L1629" t="s">
        <v>8</v>
      </c>
      <c r="M1629" t="s">
        <v>14</v>
      </c>
      <c r="N1629" t="str">
        <f t="shared" si="189"/>
        <v>F</v>
      </c>
      <c r="O1629" t="s">
        <v>8</v>
      </c>
      <c r="P1629" t="s">
        <v>8</v>
      </c>
      <c r="Q1629" t="s">
        <v>11</v>
      </c>
      <c r="R1629" t="s">
        <v>8</v>
      </c>
      <c r="S1629" t="str">
        <f t="shared" si="190"/>
        <v>U</v>
      </c>
      <c r="T1629" t="s">
        <v>12</v>
      </c>
      <c r="U1629">
        <v>1.00000000000001</v>
      </c>
      <c r="V1629" t="s">
        <v>8</v>
      </c>
      <c r="W1629">
        <f>VLOOKUP(Q1629,'PBT Tag Rates'!$A$6:$D$67,4,FALSE)</f>
        <v>1</v>
      </c>
      <c r="X1629">
        <v>1</v>
      </c>
      <c r="Y1629" s="8">
        <f t="shared" si="191"/>
        <v>1</v>
      </c>
      <c r="Z1629" s="10">
        <f>IFERROR(LOOKUP(H1629,{30,43,48,53,58,63,68,73,78,83,88,93,97},{42,47,52,57,62,67,72,77,82,87,92,99,100}),999)</f>
        <v>82</v>
      </c>
      <c r="AA1629" s="9">
        <f t="shared" si="192"/>
        <v>5.5555555555555554</v>
      </c>
      <c r="AB1629" s="9">
        <f>IFERROR(IF(I1629="AI",AA1629-VLOOKUP(Q1629,'PBT Tag Rates'!$A$6:$L$53,11,FALSE),AA1629-VLOOKUP(Q1629,'PBT Tag Rates'!$A$6:$L$53,12,FALSE)),0)</f>
        <v>5.5142524290531805</v>
      </c>
      <c r="AC1629" s="9">
        <f t="shared" si="193"/>
        <v>16.572324324312643</v>
      </c>
      <c r="AD1629" s="12" t="s">
        <v>1969</v>
      </c>
      <c r="AE1629" s="8"/>
    </row>
    <row r="1630" spans="1:31" x14ac:dyDescent="0.25">
      <c r="A1630" t="s">
        <v>2078</v>
      </c>
      <c r="B1630" t="s">
        <v>4756</v>
      </c>
      <c r="C1630" t="s">
        <v>4757</v>
      </c>
      <c r="D1630" s="1">
        <v>45550</v>
      </c>
      <c r="E1630">
        <f t="shared" si="188"/>
        <v>18</v>
      </c>
      <c r="F1630" t="s">
        <v>14</v>
      </c>
      <c r="G1630">
        <v>700</v>
      </c>
      <c r="H1630">
        <f t="shared" si="187"/>
        <v>70</v>
      </c>
      <c r="I1630" t="s">
        <v>9</v>
      </c>
      <c r="J1630">
        <v>1</v>
      </c>
      <c r="K1630" t="s">
        <v>8</v>
      </c>
      <c r="L1630" t="s">
        <v>8</v>
      </c>
      <c r="M1630" t="s">
        <v>14</v>
      </c>
      <c r="N1630" t="str">
        <f t="shared" si="189"/>
        <v>F</v>
      </c>
      <c r="O1630" t="s">
        <v>1889</v>
      </c>
      <c r="P1630" t="s">
        <v>1890</v>
      </c>
      <c r="Q1630" t="s">
        <v>940</v>
      </c>
      <c r="R1630">
        <v>3</v>
      </c>
      <c r="S1630">
        <f t="shared" si="190"/>
        <v>2021</v>
      </c>
      <c r="T1630" t="s">
        <v>12</v>
      </c>
      <c r="U1630">
        <v>0.999999999999995</v>
      </c>
      <c r="V1630" t="s">
        <v>945</v>
      </c>
      <c r="W1630">
        <f>VLOOKUP(Q1630,'PBT Tag Rates'!$A$6:$D$67,4,FALSE)</f>
        <v>0.98140000000000005</v>
      </c>
      <c r="X1630">
        <v>1</v>
      </c>
      <c r="Y1630" s="8">
        <f t="shared" si="191"/>
        <v>1.0069930069930071</v>
      </c>
      <c r="Z1630" s="10">
        <f>IFERROR(LOOKUP(H1630,{30,43,48,53,58,63,68,73,78,83,88,93,97},{42,47,52,57,62,67,72,77,82,87,92,99,100}),999)</f>
        <v>72</v>
      </c>
      <c r="AA1630" s="9">
        <f t="shared" si="192"/>
        <v>5.594405594405595</v>
      </c>
      <c r="AB1630" s="9">
        <f>IFERROR(IF(I1630="AI",AA1630-VLOOKUP(Q1630,'PBT Tag Rates'!$A$6:$L$53,11,FALSE),AA1630-VLOOKUP(Q1630,'PBT Tag Rates'!$A$6:$L$53,12,FALSE)),0)</f>
        <v>5.6133581112183117</v>
      </c>
      <c r="AC1630" s="9">
        <f t="shared" si="193"/>
        <v>16.870172768567635</v>
      </c>
      <c r="AD1630" s="12" t="s">
        <v>1969</v>
      </c>
      <c r="AE1630" s="8"/>
    </row>
    <row r="1631" spans="1:31" x14ac:dyDescent="0.25">
      <c r="A1631" t="s">
        <v>2078</v>
      </c>
      <c r="B1631" t="s">
        <v>4758</v>
      </c>
      <c r="C1631" t="s">
        <v>4759</v>
      </c>
      <c r="D1631" s="1">
        <v>45550</v>
      </c>
      <c r="E1631">
        <f t="shared" si="188"/>
        <v>18</v>
      </c>
      <c r="F1631" t="s">
        <v>14</v>
      </c>
      <c r="G1631">
        <v>610</v>
      </c>
      <c r="H1631">
        <f t="shared" si="187"/>
        <v>61</v>
      </c>
      <c r="I1631" t="s">
        <v>9</v>
      </c>
      <c r="J1631">
        <v>1</v>
      </c>
      <c r="K1631" t="s">
        <v>8</v>
      </c>
      <c r="L1631" t="s">
        <v>8</v>
      </c>
      <c r="M1631" t="s">
        <v>14</v>
      </c>
      <c r="N1631" t="str">
        <f t="shared" si="189"/>
        <v>F</v>
      </c>
      <c r="O1631" t="s">
        <v>8347</v>
      </c>
      <c r="P1631" t="s">
        <v>8348</v>
      </c>
      <c r="Q1631" t="s">
        <v>940</v>
      </c>
      <c r="R1631">
        <v>3</v>
      </c>
      <c r="S1631">
        <f t="shared" si="190"/>
        <v>2021</v>
      </c>
      <c r="T1631" t="s">
        <v>12</v>
      </c>
      <c r="U1631">
        <v>1</v>
      </c>
      <c r="V1631" t="s">
        <v>919</v>
      </c>
      <c r="W1631">
        <f>VLOOKUP(Q1631,'PBT Tag Rates'!$A$6:$D$67,4,FALSE)</f>
        <v>0.98140000000000005</v>
      </c>
      <c r="X1631">
        <v>1</v>
      </c>
      <c r="Y1631" s="8">
        <f t="shared" si="191"/>
        <v>1.0172413793103448</v>
      </c>
      <c r="Z1631" s="10">
        <f>IFERROR(LOOKUP(H1631,{30,43,48,53,58,63,68,73,78,83,88,93,97},{42,47,52,57,62,67,72,77,82,87,92,99,100}),999)</f>
        <v>62</v>
      </c>
      <c r="AA1631" s="9">
        <f t="shared" si="192"/>
        <v>5.6513409961685825</v>
      </c>
      <c r="AB1631" s="9">
        <f>IFERROR(IF(I1631="AI",AA1631-VLOOKUP(Q1631,'PBT Tag Rates'!$A$6:$L$53,11,FALSE),AA1631-VLOOKUP(Q1631,'PBT Tag Rates'!$A$6:$L$53,12,FALSE)),0)</f>
        <v>5.6702935129812992</v>
      </c>
      <c r="AC1631" s="9">
        <f t="shared" si="193"/>
        <v>17.041284257512164</v>
      </c>
      <c r="AD1631" s="12" t="s">
        <v>1969</v>
      </c>
      <c r="AE1631" s="8"/>
    </row>
    <row r="1632" spans="1:31" x14ac:dyDescent="0.25">
      <c r="A1632" t="s">
        <v>2078</v>
      </c>
      <c r="B1632" t="s">
        <v>4760</v>
      </c>
      <c r="C1632" t="s">
        <v>125</v>
      </c>
      <c r="D1632" s="1">
        <v>45550</v>
      </c>
      <c r="E1632">
        <f t="shared" si="188"/>
        <v>18</v>
      </c>
      <c r="F1632" t="s">
        <v>6</v>
      </c>
      <c r="G1632">
        <v>810</v>
      </c>
      <c r="H1632">
        <f t="shared" si="187"/>
        <v>81</v>
      </c>
      <c r="I1632" t="s">
        <v>9</v>
      </c>
      <c r="J1632" t="s">
        <v>8</v>
      </c>
      <c r="K1632" t="s">
        <v>7143</v>
      </c>
      <c r="L1632" t="s">
        <v>8</v>
      </c>
      <c r="M1632" t="s">
        <v>6</v>
      </c>
      <c r="N1632" t="str">
        <f t="shared" si="189"/>
        <v>M</v>
      </c>
      <c r="O1632" t="s">
        <v>8349</v>
      </c>
      <c r="P1632" t="s">
        <v>8350</v>
      </c>
      <c r="Q1632" t="s">
        <v>476</v>
      </c>
      <c r="R1632">
        <v>4</v>
      </c>
      <c r="S1632">
        <f t="shared" si="190"/>
        <v>2020</v>
      </c>
      <c r="T1632" t="s">
        <v>12</v>
      </c>
      <c r="U1632">
        <v>0.999999999999997</v>
      </c>
      <c r="V1632" t="s">
        <v>658</v>
      </c>
      <c r="W1632">
        <f>VLOOKUP(Q1632,'PBT Tag Rates'!$A$6:$D$67,4,FALSE)</f>
        <v>0.98845608500000004</v>
      </c>
      <c r="X1632">
        <v>1</v>
      </c>
      <c r="Y1632" s="8">
        <f t="shared" si="191"/>
        <v>1</v>
      </c>
      <c r="Z1632" s="10">
        <f>IFERROR(LOOKUP(H1632,{30,43,48,53,58,63,68,73,78,83,88,93,97},{42,47,52,57,62,67,72,77,82,87,92,99,100}),999)</f>
        <v>82</v>
      </c>
      <c r="AA1632" s="9">
        <f t="shared" si="192"/>
        <v>5.5555555555555554</v>
      </c>
      <c r="AB1632" s="9">
        <f>IFERROR(IF(I1632="AI",AA1632-VLOOKUP(Q1632,'PBT Tag Rates'!$A$6:$L$53,11,FALSE),AA1632-VLOOKUP(Q1632,'PBT Tag Rates'!$A$6:$L$53,12,FALSE)),0)</f>
        <v>5.5672342888601314</v>
      </c>
      <c r="AC1632" s="9">
        <f t="shared" si="193"/>
        <v>16.731553988772674</v>
      </c>
      <c r="AD1632" s="12" t="s">
        <v>1969</v>
      </c>
      <c r="AE1632" s="8"/>
    </row>
    <row r="1633" spans="1:31" x14ac:dyDescent="0.25">
      <c r="A1633" t="s">
        <v>2078</v>
      </c>
      <c r="B1633" t="s">
        <v>4761</v>
      </c>
      <c r="C1633" t="s">
        <v>4762</v>
      </c>
      <c r="D1633" s="1">
        <v>45550</v>
      </c>
      <c r="E1633">
        <f t="shared" si="188"/>
        <v>18</v>
      </c>
      <c r="F1633" t="s">
        <v>14</v>
      </c>
      <c r="G1633">
        <v>810</v>
      </c>
      <c r="H1633">
        <f t="shared" si="187"/>
        <v>81</v>
      </c>
      <c r="I1633" t="s">
        <v>7</v>
      </c>
      <c r="J1633" t="s">
        <v>8</v>
      </c>
      <c r="K1633" t="s">
        <v>8</v>
      </c>
      <c r="L1633" t="s">
        <v>8</v>
      </c>
      <c r="M1633" t="s">
        <v>14</v>
      </c>
      <c r="N1633" t="str">
        <f t="shared" si="189"/>
        <v>F</v>
      </c>
      <c r="O1633" t="s">
        <v>8351</v>
      </c>
      <c r="P1633" t="s">
        <v>8352</v>
      </c>
      <c r="Q1633" t="s">
        <v>476</v>
      </c>
      <c r="R1633">
        <v>4</v>
      </c>
      <c r="S1633">
        <f t="shared" si="190"/>
        <v>2020</v>
      </c>
      <c r="T1633" t="s">
        <v>12</v>
      </c>
      <c r="U1633">
        <v>0.99999999999999201</v>
      </c>
      <c r="V1633" t="s">
        <v>742</v>
      </c>
      <c r="W1633">
        <f>VLOOKUP(Q1633,'PBT Tag Rates'!$A$6:$D$67,4,FALSE)</f>
        <v>0.98845608500000004</v>
      </c>
      <c r="X1633">
        <v>1</v>
      </c>
      <c r="Y1633" s="8">
        <f t="shared" si="191"/>
        <v>1</v>
      </c>
      <c r="Z1633" s="10">
        <f>IFERROR(LOOKUP(H1633,{30,43,48,53,58,63,68,73,78,83,88,93,97},{42,47,52,57,62,67,72,77,82,87,92,99,100}),999)</f>
        <v>82</v>
      </c>
      <c r="AA1633" s="9">
        <f t="shared" si="192"/>
        <v>5.5555555555555554</v>
      </c>
      <c r="AB1633" s="9">
        <f>IFERROR(IF(I1633="AI",AA1633-VLOOKUP(Q1633,'PBT Tag Rates'!$A$6:$L$53,11,FALSE),AA1633-VLOOKUP(Q1633,'PBT Tag Rates'!$A$6:$L$53,12,FALSE)),0)</f>
        <v>5.5672342888601314</v>
      </c>
      <c r="AC1633" s="9">
        <f t="shared" si="193"/>
        <v>16.731553988772674</v>
      </c>
      <c r="AD1633" s="12" t="s">
        <v>1969</v>
      </c>
      <c r="AE1633" s="8"/>
    </row>
    <row r="1634" spans="1:31" x14ac:dyDescent="0.25">
      <c r="A1634" t="s">
        <v>2078</v>
      </c>
      <c r="B1634" t="s">
        <v>4763</v>
      </c>
      <c r="C1634" t="s">
        <v>4764</v>
      </c>
      <c r="D1634" s="1">
        <v>45550</v>
      </c>
      <c r="E1634">
        <f t="shared" si="188"/>
        <v>18</v>
      </c>
      <c r="F1634" t="s">
        <v>14</v>
      </c>
      <c r="G1634">
        <v>650</v>
      </c>
      <c r="H1634">
        <f t="shared" si="187"/>
        <v>65</v>
      </c>
      <c r="I1634" t="s">
        <v>7</v>
      </c>
      <c r="J1634" t="s">
        <v>8</v>
      </c>
      <c r="K1634" t="s">
        <v>8</v>
      </c>
      <c r="L1634" t="s">
        <v>8</v>
      </c>
      <c r="M1634" t="s">
        <v>14</v>
      </c>
      <c r="N1634" t="str">
        <f t="shared" si="189"/>
        <v>F</v>
      </c>
      <c r="O1634" t="s">
        <v>7959</v>
      </c>
      <c r="P1634" t="s">
        <v>8353</v>
      </c>
      <c r="Q1634" t="s">
        <v>940</v>
      </c>
      <c r="R1634">
        <v>3</v>
      </c>
      <c r="S1634">
        <f t="shared" si="190"/>
        <v>2021</v>
      </c>
      <c r="T1634" t="s">
        <v>12</v>
      </c>
      <c r="U1634">
        <v>1</v>
      </c>
      <c r="V1634" t="s">
        <v>886</v>
      </c>
      <c r="W1634">
        <f>VLOOKUP(Q1634,'PBT Tag Rates'!$A$6:$D$67,4,FALSE)</f>
        <v>0.98140000000000005</v>
      </c>
      <c r="X1634">
        <v>1</v>
      </c>
      <c r="Y1634" s="8">
        <f t="shared" si="191"/>
        <v>1</v>
      </c>
      <c r="Z1634" s="10">
        <f>IFERROR(LOOKUP(H1634,{30,43,48,53,58,63,68,73,78,83,88,93,97},{42,47,52,57,62,67,72,77,82,87,92,99,100}),999)</f>
        <v>67</v>
      </c>
      <c r="AA1634" s="9">
        <f t="shared" si="192"/>
        <v>5.5555555555555554</v>
      </c>
      <c r="AB1634" s="9">
        <f>IFERROR(IF(I1634="AI",AA1634-VLOOKUP(Q1634,'PBT Tag Rates'!$A$6:$L$53,11,FALSE),AA1634-VLOOKUP(Q1634,'PBT Tag Rates'!$A$6:$L$53,12,FALSE)),0)</f>
        <v>5.5745080723682721</v>
      </c>
      <c r="AC1634" s="9">
        <f t="shared" si="193"/>
        <v>16.753414340817248</v>
      </c>
      <c r="AD1634" s="12" t="s">
        <v>1969</v>
      </c>
      <c r="AE1634" s="8"/>
    </row>
    <row r="1635" spans="1:31" x14ac:dyDescent="0.25">
      <c r="A1635" t="s">
        <v>2078</v>
      </c>
      <c r="B1635" t="s">
        <v>4765</v>
      </c>
      <c r="C1635" t="s">
        <v>4766</v>
      </c>
      <c r="D1635" s="1">
        <v>45550</v>
      </c>
      <c r="E1635">
        <f t="shared" si="188"/>
        <v>18</v>
      </c>
      <c r="F1635" t="s">
        <v>6</v>
      </c>
      <c r="G1635">
        <v>660</v>
      </c>
      <c r="H1635">
        <f t="shared" si="187"/>
        <v>66</v>
      </c>
      <c r="I1635" t="s">
        <v>9</v>
      </c>
      <c r="J1635">
        <v>1</v>
      </c>
      <c r="K1635" t="s">
        <v>8</v>
      </c>
      <c r="L1635" t="s">
        <v>8</v>
      </c>
      <c r="M1635" t="s">
        <v>6</v>
      </c>
      <c r="N1635" t="str">
        <f t="shared" si="189"/>
        <v>M</v>
      </c>
      <c r="O1635" t="s">
        <v>7619</v>
      </c>
      <c r="P1635" t="s">
        <v>7620</v>
      </c>
      <c r="Q1635" t="s">
        <v>940</v>
      </c>
      <c r="R1635">
        <v>3</v>
      </c>
      <c r="S1635">
        <f t="shared" si="190"/>
        <v>2021</v>
      </c>
      <c r="T1635" t="s">
        <v>12</v>
      </c>
      <c r="U1635">
        <v>1</v>
      </c>
      <c r="V1635" t="s">
        <v>892</v>
      </c>
      <c r="W1635">
        <f>VLOOKUP(Q1635,'PBT Tag Rates'!$A$6:$D$67,4,FALSE)</f>
        <v>0.98140000000000005</v>
      </c>
      <c r="X1635">
        <v>1</v>
      </c>
      <c r="Y1635" s="8">
        <f t="shared" si="191"/>
        <v>1</v>
      </c>
      <c r="Z1635" s="10">
        <f>IFERROR(LOOKUP(H1635,{30,43,48,53,58,63,68,73,78,83,88,93,97},{42,47,52,57,62,67,72,77,82,87,92,99,100}),999)</f>
        <v>67</v>
      </c>
      <c r="AA1635" s="9">
        <f t="shared" si="192"/>
        <v>5.5555555555555554</v>
      </c>
      <c r="AB1635" s="9">
        <f>IFERROR(IF(I1635="AI",AA1635-VLOOKUP(Q1635,'PBT Tag Rates'!$A$6:$L$53,11,FALSE),AA1635-VLOOKUP(Q1635,'PBT Tag Rates'!$A$6:$L$53,12,FALSE)),0)</f>
        <v>5.5745080723682721</v>
      </c>
      <c r="AC1635" s="9">
        <f t="shared" si="193"/>
        <v>16.753414340817248</v>
      </c>
      <c r="AD1635" s="12" t="s">
        <v>1969</v>
      </c>
      <c r="AE1635" s="8"/>
    </row>
    <row r="1636" spans="1:31" x14ac:dyDescent="0.25">
      <c r="A1636" t="s">
        <v>2078</v>
      </c>
      <c r="B1636" t="s">
        <v>4767</v>
      </c>
      <c r="C1636" t="s">
        <v>4768</v>
      </c>
      <c r="D1636" s="1">
        <v>45550</v>
      </c>
      <c r="E1636">
        <f t="shared" si="188"/>
        <v>18</v>
      </c>
      <c r="F1636" t="s">
        <v>6</v>
      </c>
      <c r="G1636">
        <v>680</v>
      </c>
      <c r="H1636">
        <f t="shared" si="187"/>
        <v>68</v>
      </c>
      <c r="I1636" t="s">
        <v>7</v>
      </c>
      <c r="J1636" t="s">
        <v>8</v>
      </c>
      <c r="K1636" t="s">
        <v>8</v>
      </c>
      <c r="L1636" t="s">
        <v>8</v>
      </c>
      <c r="M1636" t="s">
        <v>6</v>
      </c>
      <c r="N1636" t="str">
        <f t="shared" si="189"/>
        <v>M</v>
      </c>
      <c r="O1636" t="s">
        <v>8354</v>
      </c>
      <c r="P1636" t="s">
        <v>8355</v>
      </c>
      <c r="Q1636" t="s">
        <v>1610</v>
      </c>
      <c r="R1636">
        <v>3</v>
      </c>
      <c r="S1636">
        <f t="shared" si="190"/>
        <v>2021</v>
      </c>
      <c r="T1636" t="s">
        <v>12</v>
      </c>
      <c r="U1636">
        <v>0.999999999999999</v>
      </c>
      <c r="V1636" t="s">
        <v>743</v>
      </c>
      <c r="W1636">
        <f>VLOOKUP(Q1636,'PBT Tag Rates'!$A$6:$D$67,4,FALSE)</f>
        <v>0.98260000000000003</v>
      </c>
      <c r="X1636">
        <v>1</v>
      </c>
      <c r="Y1636" s="8">
        <f t="shared" si="191"/>
        <v>1.0057142857142858</v>
      </c>
      <c r="Z1636" s="10">
        <f>IFERROR(LOOKUP(H1636,{30,43,48,53,58,63,68,73,78,83,88,93,97},{42,47,52,57,62,67,72,77,82,87,92,99,100}),999)</f>
        <v>72</v>
      </c>
      <c r="AA1636" s="9">
        <f t="shared" si="192"/>
        <v>5.5873015873015879</v>
      </c>
      <c r="AB1636" s="9">
        <f>IFERROR(IF(I1636="AI",AA1636-VLOOKUP(Q1636,'PBT Tag Rates'!$A$6:$L$53,11,FALSE),AA1636-VLOOKUP(Q1636,'PBT Tag Rates'!$A$6:$L$53,12,FALSE)),0)</f>
        <v>5.6050097086123962</v>
      </c>
      <c r="AC1636" s="9">
        <f t="shared" si="193"/>
        <v>16.84508279719704</v>
      </c>
      <c r="AD1636" s="12" t="s">
        <v>1969</v>
      </c>
      <c r="AE1636" s="8"/>
    </row>
    <row r="1637" spans="1:31" x14ac:dyDescent="0.25">
      <c r="A1637" t="s">
        <v>2078</v>
      </c>
      <c r="B1637" t="s">
        <v>4769</v>
      </c>
      <c r="C1637" t="s">
        <v>4770</v>
      </c>
      <c r="D1637" s="1">
        <v>45550</v>
      </c>
      <c r="E1637">
        <f t="shared" si="188"/>
        <v>18</v>
      </c>
      <c r="F1637" t="s">
        <v>14</v>
      </c>
      <c r="G1637">
        <v>710</v>
      </c>
      <c r="H1637">
        <f t="shared" si="187"/>
        <v>71</v>
      </c>
      <c r="I1637" t="s">
        <v>9</v>
      </c>
      <c r="J1637">
        <v>1</v>
      </c>
      <c r="K1637" t="s">
        <v>8</v>
      </c>
      <c r="L1637" t="s">
        <v>8</v>
      </c>
      <c r="M1637" t="s">
        <v>14</v>
      </c>
      <c r="N1637" t="str">
        <f t="shared" si="189"/>
        <v>F</v>
      </c>
      <c r="O1637" t="s">
        <v>8356</v>
      </c>
      <c r="P1637" t="s">
        <v>8357</v>
      </c>
      <c r="Q1637" t="s">
        <v>940</v>
      </c>
      <c r="R1637">
        <v>3</v>
      </c>
      <c r="S1637">
        <f t="shared" si="190"/>
        <v>2021</v>
      </c>
      <c r="T1637" t="s">
        <v>12</v>
      </c>
      <c r="U1637">
        <v>0.999999999999997</v>
      </c>
      <c r="V1637" t="s">
        <v>945</v>
      </c>
      <c r="W1637">
        <f>VLOOKUP(Q1637,'PBT Tag Rates'!$A$6:$D$67,4,FALSE)</f>
        <v>0.98140000000000005</v>
      </c>
      <c r="X1637">
        <v>1</v>
      </c>
      <c r="Y1637" s="8">
        <f t="shared" si="191"/>
        <v>1.0069930069930071</v>
      </c>
      <c r="Z1637" s="10">
        <f>IFERROR(LOOKUP(H1637,{30,43,48,53,58,63,68,73,78,83,88,93,97},{42,47,52,57,62,67,72,77,82,87,92,99,100}),999)</f>
        <v>72</v>
      </c>
      <c r="AA1637" s="9">
        <f t="shared" si="192"/>
        <v>5.594405594405595</v>
      </c>
      <c r="AB1637" s="9">
        <f>IFERROR(IF(I1637="AI",AA1637-VLOOKUP(Q1637,'PBT Tag Rates'!$A$6:$L$53,11,FALSE),AA1637-VLOOKUP(Q1637,'PBT Tag Rates'!$A$6:$L$53,12,FALSE)),0)</f>
        <v>5.6133581112183117</v>
      </c>
      <c r="AC1637" s="9">
        <f t="shared" si="193"/>
        <v>16.870172768567635</v>
      </c>
      <c r="AD1637" s="12" t="s">
        <v>1969</v>
      </c>
      <c r="AE1637" s="8"/>
    </row>
    <row r="1638" spans="1:31" x14ac:dyDescent="0.25">
      <c r="A1638" t="s">
        <v>2078</v>
      </c>
      <c r="B1638" t="s">
        <v>4771</v>
      </c>
      <c r="C1638" t="s">
        <v>4772</v>
      </c>
      <c r="D1638" s="1">
        <v>45550</v>
      </c>
      <c r="E1638">
        <f t="shared" si="188"/>
        <v>18</v>
      </c>
      <c r="F1638" t="s">
        <v>14</v>
      </c>
      <c r="G1638">
        <v>840</v>
      </c>
      <c r="H1638">
        <f t="shared" si="187"/>
        <v>84</v>
      </c>
      <c r="I1638" t="s">
        <v>7</v>
      </c>
      <c r="J1638" t="s">
        <v>8</v>
      </c>
      <c r="K1638" t="s">
        <v>8</v>
      </c>
      <c r="L1638" t="s">
        <v>8</v>
      </c>
      <c r="M1638" t="s">
        <v>14</v>
      </c>
      <c r="N1638" t="str">
        <f t="shared" si="189"/>
        <v>F</v>
      </c>
      <c r="O1638" t="s">
        <v>318</v>
      </c>
      <c r="P1638" t="s">
        <v>319</v>
      </c>
      <c r="Q1638" t="s">
        <v>171</v>
      </c>
      <c r="R1638">
        <v>5</v>
      </c>
      <c r="S1638">
        <f t="shared" si="190"/>
        <v>2019</v>
      </c>
      <c r="T1638" t="s">
        <v>12</v>
      </c>
      <c r="U1638">
        <v>1</v>
      </c>
      <c r="V1638" t="s">
        <v>892</v>
      </c>
      <c r="W1638">
        <f>VLOOKUP(Q1638,'PBT Tag Rates'!$A$6:$D$67,4,FALSE)</f>
        <v>0.95971980899999998</v>
      </c>
      <c r="X1638">
        <v>1</v>
      </c>
      <c r="Y1638" s="8">
        <f t="shared" si="191"/>
        <v>1</v>
      </c>
      <c r="Z1638" s="10">
        <f>IFERROR(LOOKUP(H1638,{30,43,48,53,58,63,68,73,78,83,88,93,97},{42,47,52,57,62,67,72,77,82,87,92,99,100}),999)</f>
        <v>87</v>
      </c>
      <c r="AA1638" s="9">
        <f t="shared" si="192"/>
        <v>5.5555555555555554</v>
      </c>
      <c r="AB1638" s="9">
        <f>IFERROR(IF(I1638="AI",AA1638-VLOOKUP(Q1638,'PBT Tag Rates'!$A$6:$L$53,11,FALSE),AA1638-VLOOKUP(Q1638,'PBT Tag Rates'!$A$6:$L$53,12,FALSE)),0)</f>
        <v>5.5975263376757773</v>
      </c>
      <c r="AC1638" s="9">
        <f t="shared" si="193"/>
        <v>16.822592559073851</v>
      </c>
      <c r="AD1638" s="12" t="s">
        <v>1969</v>
      </c>
      <c r="AE1638" s="8"/>
    </row>
    <row r="1639" spans="1:31" x14ac:dyDescent="0.25">
      <c r="A1639" t="s">
        <v>2078</v>
      </c>
      <c r="B1639" t="s">
        <v>4773</v>
      </c>
      <c r="C1639" t="s">
        <v>4774</v>
      </c>
      <c r="D1639" s="1">
        <v>45550</v>
      </c>
      <c r="E1639">
        <f t="shared" si="188"/>
        <v>18</v>
      </c>
      <c r="F1639" t="s">
        <v>6</v>
      </c>
      <c r="G1639">
        <v>690</v>
      </c>
      <c r="H1639">
        <f t="shared" si="187"/>
        <v>69</v>
      </c>
      <c r="I1639" t="s">
        <v>7</v>
      </c>
      <c r="J1639" t="s">
        <v>8</v>
      </c>
      <c r="K1639" t="s">
        <v>8</v>
      </c>
      <c r="L1639" t="s">
        <v>8</v>
      </c>
      <c r="M1639" t="s">
        <v>6</v>
      </c>
      <c r="N1639" t="str">
        <f t="shared" si="189"/>
        <v>M</v>
      </c>
      <c r="O1639" t="s">
        <v>1562</v>
      </c>
      <c r="P1639" t="s">
        <v>1563</v>
      </c>
      <c r="Q1639" t="s">
        <v>295</v>
      </c>
      <c r="R1639">
        <v>4</v>
      </c>
      <c r="S1639">
        <f t="shared" si="190"/>
        <v>2020</v>
      </c>
      <c r="T1639" t="s">
        <v>12</v>
      </c>
      <c r="U1639">
        <v>0.999999999999995</v>
      </c>
      <c r="V1639" t="s">
        <v>886</v>
      </c>
      <c r="W1639">
        <f>VLOOKUP(Q1639,'PBT Tag Rates'!$A$6:$D$67,4,FALSE)</f>
        <v>0.98961045999999997</v>
      </c>
      <c r="X1639">
        <v>1</v>
      </c>
      <c r="Y1639" s="8">
        <f t="shared" si="191"/>
        <v>1.0057142857142858</v>
      </c>
      <c r="Z1639" s="10">
        <f>IFERROR(LOOKUP(H1639,{30,43,48,53,58,63,68,73,78,83,88,93,97},{42,47,52,57,62,67,72,77,82,87,92,99,100}),999)</f>
        <v>72</v>
      </c>
      <c r="AA1639" s="9">
        <f t="shared" si="192"/>
        <v>5.5873015873015879</v>
      </c>
      <c r="AB1639" s="9">
        <f>IFERROR(IF(I1639="AI",AA1639-VLOOKUP(Q1639,'PBT Tag Rates'!$A$6:$L$53,11,FALSE),AA1639-VLOOKUP(Q1639,'PBT Tag Rates'!$A$6:$L$53,12,FALSE)),0)</f>
        <v>5.5978002030902694</v>
      </c>
      <c r="AC1639" s="9">
        <f t="shared" si="193"/>
        <v>16.823415623764589</v>
      </c>
      <c r="AD1639" s="12" t="s">
        <v>1969</v>
      </c>
      <c r="AE1639" s="8"/>
    </row>
    <row r="1640" spans="1:31" x14ac:dyDescent="0.25">
      <c r="A1640" t="s">
        <v>2078</v>
      </c>
      <c r="B1640" t="s">
        <v>4775</v>
      </c>
      <c r="C1640" t="s">
        <v>4776</v>
      </c>
      <c r="D1640" s="1">
        <v>45550</v>
      </c>
      <c r="E1640">
        <f t="shared" si="188"/>
        <v>18</v>
      </c>
      <c r="F1640" t="s">
        <v>14</v>
      </c>
      <c r="G1640">
        <v>670</v>
      </c>
      <c r="H1640">
        <f t="shared" si="187"/>
        <v>67</v>
      </c>
      <c r="I1640" t="s">
        <v>9</v>
      </c>
      <c r="J1640">
        <v>1</v>
      </c>
      <c r="K1640" t="s">
        <v>8</v>
      </c>
      <c r="L1640" t="s">
        <v>8</v>
      </c>
      <c r="M1640" t="s">
        <v>14</v>
      </c>
      <c r="N1640" t="str">
        <f t="shared" si="189"/>
        <v>F</v>
      </c>
      <c r="O1640" t="s">
        <v>8358</v>
      </c>
      <c r="P1640" t="s">
        <v>8359</v>
      </c>
      <c r="Q1640" t="s">
        <v>940</v>
      </c>
      <c r="R1640">
        <v>3</v>
      </c>
      <c r="S1640">
        <f t="shared" si="190"/>
        <v>2021</v>
      </c>
      <c r="T1640" t="s">
        <v>12</v>
      </c>
      <c r="U1640">
        <v>1</v>
      </c>
      <c r="V1640" t="s">
        <v>919</v>
      </c>
      <c r="W1640">
        <f>VLOOKUP(Q1640,'PBT Tag Rates'!$A$6:$D$67,4,FALSE)</f>
        <v>0.98140000000000005</v>
      </c>
      <c r="X1640">
        <v>1</v>
      </c>
      <c r="Y1640" s="8">
        <f t="shared" si="191"/>
        <v>1</v>
      </c>
      <c r="Z1640" s="10">
        <f>IFERROR(LOOKUP(H1640,{30,43,48,53,58,63,68,73,78,83,88,93,97},{42,47,52,57,62,67,72,77,82,87,92,99,100}),999)</f>
        <v>67</v>
      </c>
      <c r="AA1640" s="9">
        <f t="shared" si="192"/>
        <v>5.5555555555555554</v>
      </c>
      <c r="AB1640" s="9">
        <f>IFERROR(IF(I1640="AI",AA1640-VLOOKUP(Q1640,'PBT Tag Rates'!$A$6:$L$53,11,FALSE),AA1640-VLOOKUP(Q1640,'PBT Tag Rates'!$A$6:$L$53,12,FALSE)),0)</f>
        <v>5.5745080723682721</v>
      </c>
      <c r="AC1640" s="9">
        <f t="shared" si="193"/>
        <v>16.753414340817248</v>
      </c>
      <c r="AD1640" s="12" t="s">
        <v>1969</v>
      </c>
      <c r="AE1640" s="8"/>
    </row>
    <row r="1641" spans="1:31" x14ac:dyDescent="0.25">
      <c r="A1641" t="s">
        <v>2078</v>
      </c>
      <c r="B1641" t="s">
        <v>4777</v>
      </c>
      <c r="C1641" t="s">
        <v>4778</v>
      </c>
      <c r="D1641" s="1">
        <v>45551</v>
      </c>
      <c r="E1641">
        <f t="shared" si="188"/>
        <v>18</v>
      </c>
      <c r="F1641" t="s">
        <v>14</v>
      </c>
      <c r="G1641">
        <v>710</v>
      </c>
      <c r="H1641">
        <f t="shared" si="187"/>
        <v>71</v>
      </c>
      <c r="I1641" t="s">
        <v>7</v>
      </c>
      <c r="J1641" t="s">
        <v>8</v>
      </c>
      <c r="K1641" t="s">
        <v>8</v>
      </c>
      <c r="L1641" t="s">
        <v>8</v>
      </c>
      <c r="M1641" t="s">
        <v>14</v>
      </c>
      <c r="N1641" t="str">
        <f t="shared" si="189"/>
        <v>F</v>
      </c>
      <c r="O1641" t="s">
        <v>7497</v>
      </c>
      <c r="P1641" t="s">
        <v>7498</v>
      </c>
      <c r="Q1641" t="s">
        <v>295</v>
      </c>
      <c r="R1641">
        <v>4</v>
      </c>
      <c r="S1641">
        <f t="shared" si="190"/>
        <v>2020</v>
      </c>
      <c r="T1641" t="s">
        <v>12</v>
      </c>
      <c r="U1641">
        <v>1</v>
      </c>
      <c r="V1641" t="s">
        <v>893</v>
      </c>
      <c r="W1641">
        <f>VLOOKUP(Q1641,'PBT Tag Rates'!$A$6:$D$67,4,FALSE)</f>
        <v>0.98961045999999997</v>
      </c>
      <c r="X1641">
        <v>1</v>
      </c>
      <c r="Y1641" s="8">
        <f t="shared" si="191"/>
        <v>1.0069930069930071</v>
      </c>
      <c r="Z1641" s="10">
        <f>IFERROR(LOOKUP(H1641,{30,43,48,53,58,63,68,73,78,83,88,93,97},{42,47,52,57,62,67,72,77,82,87,92,99,100}),999)</f>
        <v>72</v>
      </c>
      <c r="AA1641" s="9">
        <f t="shared" si="192"/>
        <v>5.594405594405595</v>
      </c>
      <c r="AB1641" s="9">
        <f>IFERROR(IF(I1641="AI",AA1641-VLOOKUP(Q1641,'PBT Tag Rates'!$A$6:$L$53,11,FALSE),AA1641-VLOOKUP(Q1641,'PBT Tag Rates'!$A$6:$L$53,12,FALSE)),0)</f>
        <v>5.6049042101942765</v>
      </c>
      <c r="AC1641" s="9">
        <f t="shared" si="193"/>
        <v>16.844765736267519</v>
      </c>
      <c r="AD1641" s="12" t="s">
        <v>1969</v>
      </c>
      <c r="AE1641" s="8"/>
    </row>
    <row r="1642" spans="1:31" x14ac:dyDescent="0.25">
      <c r="A1642" t="s">
        <v>2078</v>
      </c>
      <c r="B1642" t="s">
        <v>4779</v>
      </c>
      <c r="C1642" t="s">
        <v>4780</v>
      </c>
      <c r="D1642" s="1">
        <v>45551</v>
      </c>
      <c r="E1642">
        <f t="shared" si="188"/>
        <v>18</v>
      </c>
      <c r="F1642" t="s">
        <v>14</v>
      </c>
      <c r="G1642">
        <v>760</v>
      </c>
      <c r="H1642">
        <f t="shared" si="187"/>
        <v>76</v>
      </c>
      <c r="I1642" t="s">
        <v>7</v>
      </c>
      <c r="J1642" t="s">
        <v>8</v>
      </c>
      <c r="K1642" t="s">
        <v>8</v>
      </c>
      <c r="L1642" t="s">
        <v>8</v>
      </c>
      <c r="M1642" t="s">
        <v>14</v>
      </c>
      <c r="N1642" t="str">
        <f t="shared" si="189"/>
        <v>F</v>
      </c>
      <c r="O1642" t="s">
        <v>8360</v>
      </c>
      <c r="P1642" t="s">
        <v>8361</v>
      </c>
      <c r="Q1642" t="s">
        <v>295</v>
      </c>
      <c r="R1642">
        <v>4</v>
      </c>
      <c r="S1642">
        <f t="shared" si="190"/>
        <v>2020</v>
      </c>
      <c r="T1642" t="s">
        <v>12</v>
      </c>
      <c r="U1642">
        <v>1</v>
      </c>
      <c r="V1642" t="s">
        <v>886</v>
      </c>
      <c r="W1642">
        <f>VLOOKUP(Q1642,'PBT Tag Rates'!$A$6:$D$67,4,FALSE)</f>
        <v>0.98961045999999997</v>
      </c>
      <c r="X1642">
        <v>1</v>
      </c>
      <c r="Y1642" s="8">
        <f t="shared" si="191"/>
        <v>1</v>
      </c>
      <c r="Z1642" s="10">
        <f>IFERROR(LOOKUP(H1642,{30,43,48,53,58,63,68,73,78,83,88,93,97},{42,47,52,57,62,67,72,77,82,87,92,99,100}),999)</f>
        <v>77</v>
      </c>
      <c r="AA1642" s="9">
        <f t="shared" si="192"/>
        <v>5.5555555555555554</v>
      </c>
      <c r="AB1642" s="9">
        <f>IFERROR(IF(I1642="AI",AA1642-VLOOKUP(Q1642,'PBT Tag Rates'!$A$6:$L$53,11,FALSE),AA1642-VLOOKUP(Q1642,'PBT Tag Rates'!$A$6:$L$53,12,FALSE)),0)</f>
        <v>5.5660541713442369</v>
      </c>
      <c r="AC1642" s="9">
        <f t="shared" si="193"/>
        <v>16.728007308517132</v>
      </c>
      <c r="AD1642" s="12" t="s">
        <v>1969</v>
      </c>
      <c r="AE1642" s="8"/>
    </row>
    <row r="1643" spans="1:31" x14ac:dyDescent="0.25">
      <c r="A1643" t="s">
        <v>2078</v>
      </c>
      <c r="B1643" t="s">
        <v>4781</v>
      </c>
      <c r="C1643" t="s">
        <v>4782</v>
      </c>
      <c r="D1643" s="1">
        <v>45551</v>
      </c>
      <c r="E1643">
        <f t="shared" si="188"/>
        <v>18</v>
      </c>
      <c r="F1643" t="s">
        <v>6</v>
      </c>
      <c r="G1643">
        <v>780</v>
      </c>
      <c r="H1643">
        <f t="shared" si="187"/>
        <v>78</v>
      </c>
      <c r="I1643" t="s">
        <v>9</v>
      </c>
      <c r="J1643">
        <v>1</v>
      </c>
      <c r="K1643" t="s">
        <v>7144</v>
      </c>
      <c r="L1643" t="s">
        <v>8</v>
      </c>
      <c r="M1643" t="s">
        <v>6</v>
      </c>
      <c r="N1643" t="str">
        <f t="shared" si="189"/>
        <v>M</v>
      </c>
      <c r="O1643" t="s">
        <v>1159</v>
      </c>
      <c r="P1643" t="s">
        <v>1774</v>
      </c>
      <c r="Q1643" t="s">
        <v>171</v>
      </c>
      <c r="R1643">
        <v>5</v>
      </c>
      <c r="S1643">
        <f t="shared" si="190"/>
        <v>2019</v>
      </c>
      <c r="T1643" t="s">
        <v>12</v>
      </c>
      <c r="U1643">
        <v>0.999999999999998</v>
      </c>
      <c r="V1643" t="s">
        <v>945</v>
      </c>
      <c r="W1643">
        <f>VLOOKUP(Q1643,'PBT Tag Rates'!$A$6:$D$67,4,FALSE)</f>
        <v>0.95971980899999998</v>
      </c>
      <c r="X1643">
        <v>1</v>
      </c>
      <c r="Y1643" s="8">
        <f t="shared" si="191"/>
        <v>1</v>
      </c>
      <c r="Z1643" s="10">
        <f>IFERROR(LOOKUP(H1643,{30,43,48,53,58,63,68,73,78,83,88,93,97},{42,47,52,57,62,67,72,77,82,87,92,99,100}),999)</f>
        <v>82</v>
      </c>
      <c r="AA1643" s="9">
        <f t="shared" si="192"/>
        <v>5.5555555555555554</v>
      </c>
      <c r="AB1643" s="9">
        <f>IFERROR(IF(I1643="AI",AA1643-VLOOKUP(Q1643,'PBT Tag Rates'!$A$6:$L$53,11,FALSE),AA1643-VLOOKUP(Q1643,'PBT Tag Rates'!$A$6:$L$53,12,FALSE)),0)</f>
        <v>5.5975263376757773</v>
      </c>
      <c r="AC1643" s="9">
        <f t="shared" si="193"/>
        <v>16.822592559073851</v>
      </c>
      <c r="AD1643" s="12" t="s">
        <v>1969</v>
      </c>
      <c r="AE1643" s="8"/>
    </row>
    <row r="1644" spans="1:31" x14ac:dyDescent="0.25">
      <c r="A1644" t="s">
        <v>2078</v>
      </c>
      <c r="B1644" t="s">
        <v>4783</v>
      </c>
      <c r="C1644" t="s">
        <v>4784</v>
      </c>
      <c r="D1644" s="1">
        <v>45551</v>
      </c>
      <c r="E1644">
        <f t="shared" si="188"/>
        <v>18</v>
      </c>
      <c r="F1644" t="s">
        <v>6</v>
      </c>
      <c r="G1644">
        <v>610</v>
      </c>
      <c r="H1644">
        <f t="shared" si="187"/>
        <v>61</v>
      </c>
      <c r="I1644" t="s">
        <v>9</v>
      </c>
      <c r="J1644">
        <v>1</v>
      </c>
      <c r="K1644" t="s">
        <v>8</v>
      </c>
      <c r="L1644" t="s">
        <v>8</v>
      </c>
      <c r="M1644" t="s">
        <v>6</v>
      </c>
      <c r="N1644" t="str">
        <f t="shared" si="189"/>
        <v>M</v>
      </c>
      <c r="O1644" t="s">
        <v>1889</v>
      </c>
      <c r="P1644" t="s">
        <v>1890</v>
      </c>
      <c r="Q1644" t="s">
        <v>940</v>
      </c>
      <c r="R1644">
        <v>3</v>
      </c>
      <c r="S1644">
        <f t="shared" si="190"/>
        <v>2021</v>
      </c>
      <c r="T1644" t="s">
        <v>12</v>
      </c>
      <c r="U1644">
        <v>1</v>
      </c>
      <c r="V1644" t="s">
        <v>945</v>
      </c>
      <c r="W1644">
        <f>VLOOKUP(Q1644,'PBT Tag Rates'!$A$6:$D$67,4,FALSE)</f>
        <v>0.98140000000000005</v>
      </c>
      <c r="X1644">
        <v>1</v>
      </c>
      <c r="Y1644" s="8">
        <f t="shared" si="191"/>
        <v>1.0138888888888888</v>
      </c>
      <c r="Z1644" s="10">
        <f>IFERROR(LOOKUP(H1644,{30,43,48,53,58,63,68,73,78,83,88,93,97},{42,47,52,57,62,67,72,77,82,87,92,99,100}),999)</f>
        <v>62</v>
      </c>
      <c r="AA1644" s="9">
        <f t="shared" si="192"/>
        <v>5.632716049382716</v>
      </c>
      <c r="AB1644" s="9">
        <f>IFERROR(IF(I1644="AI",AA1644-VLOOKUP(Q1644,'PBT Tag Rates'!$A$6:$L$53,11,FALSE),AA1644-VLOOKUP(Q1644,'PBT Tag Rates'!$A$6:$L$53,12,FALSE)),0)</f>
        <v>5.6516685661954327</v>
      </c>
      <c r="AC1644" s="9">
        <f t="shared" si="193"/>
        <v>16.98530955148815</v>
      </c>
      <c r="AD1644" s="12" t="s">
        <v>1969</v>
      </c>
      <c r="AE1644" s="8"/>
    </row>
    <row r="1645" spans="1:31" x14ac:dyDescent="0.25">
      <c r="A1645" t="s">
        <v>2078</v>
      </c>
      <c r="B1645" t="s">
        <v>4785</v>
      </c>
      <c r="C1645" t="s">
        <v>4786</v>
      </c>
      <c r="D1645" s="1">
        <v>45551</v>
      </c>
      <c r="E1645">
        <f t="shared" si="188"/>
        <v>18</v>
      </c>
      <c r="F1645" t="s">
        <v>6</v>
      </c>
      <c r="G1645">
        <v>570</v>
      </c>
      <c r="H1645">
        <f t="shared" si="187"/>
        <v>57</v>
      </c>
      <c r="I1645" t="s">
        <v>7</v>
      </c>
      <c r="J1645" t="s">
        <v>8</v>
      </c>
      <c r="K1645" t="s">
        <v>8</v>
      </c>
      <c r="L1645" t="s">
        <v>8</v>
      </c>
      <c r="M1645" t="s">
        <v>6</v>
      </c>
      <c r="N1645" t="str">
        <f t="shared" si="189"/>
        <v>M</v>
      </c>
      <c r="O1645" t="s">
        <v>8</v>
      </c>
      <c r="P1645" t="s">
        <v>8</v>
      </c>
      <c r="Q1645" t="s">
        <v>11</v>
      </c>
      <c r="R1645" t="s">
        <v>8</v>
      </c>
      <c r="S1645" t="str">
        <f t="shared" si="190"/>
        <v>U</v>
      </c>
      <c r="T1645" t="s">
        <v>12</v>
      </c>
      <c r="U1645">
        <v>1</v>
      </c>
      <c r="V1645" t="s">
        <v>8</v>
      </c>
      <c r="W1645">
        <f>VLOOKUP(Q1645,'PBT Tag Rates'!$A$6:$D$67,4,FALSE)</f>
        <v>1</v>
      </c>
      <c r="X1645">
        <v>1</v>
      </c>
      <c r="Y1645" s="8">
        <f t="shared" si="191"/>
        <v>1.03125</v>
      </c>
      <c r="Z1645" s="10">
        <f>IFERROR(LOOKUP(H1645,{30,43,48,53,58,63,68,73,78,83,88,93,97},{42,47,52,57,62,67,72,77,82,87,92,99,100}),999)</f>
        <v>57</v>
      </c>
      <c r="AA1645" s="9">
        <f t="shared" si="192"/>
        <v>5.729166666666667</v>
      </c>
      <c r="AB1645" s="9">
        <f>IFERROR(IF(I1645="AI",AA1645-VLOOKUP(Q1645,'PBT Tag Rates'!$A$6:$L$53,11,FALSE),AA1645-VLOOKUP(Q1645,'PBT Tag Rates'!$A$6:$L$53,12,FALSE)),0)</f>
        <v>5.6878635401642921</v>
      </c>
      <c r="AC1645" s="9">
        <f t="shared" si="193"/>
        <v>17.094088548322176</v>
      </c>
      <c r="AD1645" s="12" t="s">
        <v>1969</v>
      </c>
      <c r="AE1645" s="8"/>
    </row>
    <row r="1646" spans="1:31" x14ac:dyDescent="0.25">
      <c r="A1646" t="s">
        <v>2078</v>
      </c>
      <c r="B1646" t="s">
        <v>4787</v>
      </c>
      <c r="C1646" t="s">
        <v>126</v>
      </c>
      <c r="D1646" s="1">
        <v>45551</v>
      </c>
      <c r="E1646">
        <f t="shared" si="188"/>
        <v>18</v>
      </c>
      <c r="F1646" t="s">
        <v>14</v>
      </c>
      <c r="G1646">
        <v>780</v>
      </c>
      <c r="H1646">
        <f t="shared" si="187"/>
        <v>78</v>
      </c>
      <c r="I1646" t="s">
        <v>7</v>
      </c>
      <c r="J1646" t="s">
        <v>8</v>
      </c>
      <c r="K1646" t="s">
        <v>8</v>
      </c>
      <c r="L1646" t="s">
        <v>8</v>
      </c>
      <c r="M1646" t="s">
        <v>14</v>
      </c>
      <c r="N1646" t="str">
        <f t="shared" si="189"/>
        <v>F</v>
      </c>
      <c r="O1646" t="s">
        <v>8362</v>
      </c>
      <c r="P1646" t="s">
        <v>8363</v>
      </c>
      <c r="Q1646" t="s">
        <v>178</v>
      </c>
      <c r="R1646">
        <v>5</v>
      </c>
      <c r="S1646">
        <f t="shared" si="190"/>
        <v>2019</v>
      </c>
      <c r="T1646" t="s">
        <v>12</v>
      </c>
      <c r="U1646">
        <v>1</v>
      </c>
      <c r="V1646" t="s">
        <v>658</v>
      </c>
      <c r="W1646">
        <f>VLOOKUP(Q1646,'PBT Tag Rates'!$A$6:$D$67,4,FALSE)</f>
        <v>0.99705232300000002</v>
      </c>
      <c r="X1646">
        <v>1</v>
      </c>
      <c r="Y1646" s="8">
        <f t="shared" si="191"/>
        <v>1</v>
      </c>
      <c r="Z1646" s="10">
        <f>IFERROR(LOOKUP(H1646,{30,43,48,53,58,63,68,73,78,83,88,93,97},{42,47,52,57,62,67,72,77,82,87,92,99,100}),999)</f>
        <v>82</v>
      </c>
      <c r="AA1646" s="9">
        <f t="shared" si="192"/>
        <v>5.5555555555555554</v>
      </c>
      <c r="AB1646" s="9">
        <f>IFERROR(IF(I1646="AI",AA1646-VLOOKUP(Q1646,'PBT Tag Rates'!$A$6:$L$53,11,FALSE),AA1646-VLOOKUP(Q1646,'PBT Tag Rates'!$A$6:$L$53,12,FALSE)),0)</f>
        <v>5.5585119470427449</v>
      </c>
      <c r="AC1646" s="9">
        <f t="shared" si="193"/>
        <v>16.705340194731683</v>
      </c>
      <c r="AD1646" s="12" t="s">
        <v>1969</v>
      </c>
      <c r="AE1646" s="8"/>
    </row>
    <row r="1647" spans="1:31" x14ac:dyDescent="0.25">
      <c r="A1647" t="s">
        <v>2078</v>
      </c>
      <c r="B1647" t="s">
        <v>4788</v>
      </c>
      <c r="C1647" t="s">
        <v>4789</v>
      </c>
      <c r="D1647" s="1">
        <v>45551</v>
      </c>
      <c r="E1647">
        <f t="shared" si="188"/>
        <v>18</v>
      </c>
      <c r="F1647" t="s">
        <v>14</v>
      </c>
      <c r="G1647">
        <v>670</v>
      </c>
      <c r="H1647">
        <f t="shared" si="187"/>
        <v>67</v>
      </c>
      <c r="I1647" t="s">
        <v>9</v>
      </c>
      <c r="J1647">
        <v>1</v>
      </c>
      <c r="K1647" t="s">
        <v>8</v>
      </c>
      <c r="L1647" t="s">
        <v>8</v>
      </c>
      <c r="M1647" t="s">
        <v>14</v>
      </c>
      <c r="N1647" t="str">
        <f t="shared" si="189"/>
        <v>F</v>
      </c>
      <c r="O1647" t="s">
        <v>1214</v>
      </c>
      <c r="P1647" t="s">
        <v>8364</v>
      </c>
      <c r="Q1647" t="s">
        <v>295</v>
      </c>
      <c r="R1647">
        <v>4</v>
      </c>
      <c r="S1647">
        <f t="shared" si="190"/>
        <v>2020</v>
      </c>
      <c r="T1647" t="s">
        <v>12</v>
      </c>
      <c r="U1647">
        <v>1.00000000000001</v>
      </c>
      <c r="V1647" t="s">
        <v>892</v>
      </c>
      <c r="W1647">
        <f>VLOOKUP(Q1647,'PBT Tag Rates'!$A$6:$D$67,4,FALSE)</f>
        <v>0.98961045999999997</v>
      </c>
      <c r="X1647">
        <v>1</v>
      </c>
      <c r="Y1647" s="8">
        <f t="shared" si="191"/>
        <v>1</v>
      </c>
      <c r="Z1647" s="10">
        <f>IFERROR(LOOKUP(H1647,{30,43,48,53,58,63,68,73,78,83,88,93,97},{42,47,52,57,62,67,72,77,82,87,92,99,100}),999)</f>
        <v>67</v>
      </c>
      <c r="AA1647" s="9">
        <f t="shared" si="192"/>
        <v>5.5555555555555554</v>
      </c>
      <c r="AB1647" s="9">
        <f>IFERROR(IF(I1647="AI",AA1647-VLOOKUP(Q1647,'PBT Tag Rates'!$A$6:$L$53,11,FALSE),AA1647-VLOOKUP(Q1647,'PBT Tag Rates'!$A$6:$L$53,12,FALSE)),0)</f>
        <v>5.5660541713442369</v>
      </c>
      <c r="AC1647" s="9">
        <f t="shared" si="193"/>
        <v>16.728007308517132</v>
      </c>
      <c r="AD1647" s="12" t="s">
        <v>1969</v>
      </c>
      <c r="AE1647" s="8"/>
    </row>
    <row r="1648" spans="1:31" x14ac:dyDescent="0.25">
      <c r="A1648" t="s">
        <v>2078</v>
      </c>
      <c r="B1648" t="s">
        <v>4790</v>
      </c>
      <c r="C1648" t="s">
        <v>4791</v>
      </c>
      <c r="D1648" s="1">
        <v>45551</v>
      </c>
      <c r="E1648">
        <f t="shared" si="188"/>
        <v>18</v>
      </c>
      <c r="F1648" t="s">
        <v>14</v>
      </c>
      <c r="G1648">
        <v>740</v>
      </c>
      <c r="H1648">
        <f t="shared" si="187"/>
        <v>74</v>
      </c>
      <c r="I1648" t="s">
        <v>7</v>
      </c>
      <c r="J1648" t="s">
        <v>8</v>
      </c>
      <c r="K1648" t="s">
        <v>8</v>
      </c>
      <c r="L1648" t="s">
        <v>8</v>
      </c>
      <c r="M1648" t="s">
        <v>14</v>
      </c>
      <c r="N1648" t="str">
        <f t="shared" si="189"/>
        <v>F</v>
      </c>
      <c r="O1648" t="s">
        <v>7855</v>
      </c>
      <c r="P1648" t="s">
        <v>7856</v>
      </c>
      <c r="Q1648" t="s">
        <v>295</v>
      </c>
      <c r="R1648">
        <v>4</v>
      </c>
      <c r="S1648">
        <f t="shared" si="190"/>
        <v>2020</v>
      </c>
      <c r="T1648" t="s">
        <v>12</v>
      </c>
      <c r="U1648">
        <v>1</v>
      </c>
      <c r="V1648" t="s">
        <v>886</v>
      </c>
      <c r="W1648">
        <f>VLOOKUP(Q1648,'PBT Tag Rates'!$A$6:$D$67,4,FALSE)</f>
        <v>0.98961045999999997</v>
      </c>
      <c r="X1648">
        <v>1</v>
      </c>
      <c r="Y1648" s="8">
        <f t="shared" si="191"/>
        <v>1</v>
      </c>
      <c r="Z1648" s="10">
        <f>IFERROR(LOOKUP(H1648,{30,43,48,53,58,63,68,73,78,83,88,93,97},{42,47,52,57,62,67,72,77,82,87,92,99,100}),999)</f>
        <v>77</v>
      </c>
      <c r="AA1648" s="9">
        <f t="shared" si="192"/>
        <v>5.5555555555555554</v>
      </c>
      <c r="AB1648" s="9">
        <f>IFERROR(IF(I1648="AI",AA1648-VLOOKUP(Q1648,'PBT Tag Rates'!$A$6:$L$53,11,FALSE),AA1648-VLOOKUP(Q1648,'PBT Tag Rates'!$A$6:$L$53,12,FALSE)),0)</f>
        <v>5.5660541713442369</v>
      </c>
      <c r="AC1648" s="9">
        <f t="shared" si="193"/>
        <v>16.728007308517132</v>
      </c>
      <c r="AD1648" s="12" t="s">
        <v>1969</v>
      </c>
      <c r="AE1648" s="8"/>
    </row>
    <row r="1649" spans="1:31" x14ac:dyDescent="0.25">
      <c r="A1649" t="s">
        <v>2078</v>
      </c>
      <c r="B1649" t="s">
        <v>4792</v>
      </c>
      <c r="C1649" t="s">
        <v>4793</v>
      </c>
      <c r="D1649" s="1">
        <v>45551</v>
      </c>
      <c r="E1649">
        <f t="shared" si="188"/>
        <v>18</v>
      </c>
      <c r="F1649" t="s">
        <v>6</v>
      </c>
      <c r="G1649">
        <v>890</v>
      </c>
      <c r="H1649">
        <f t="shared" si="187"/>
        <v>89</v>
      </c>
      <c r="I1649" t="s">
        <v>7</v>
      </c>
      <c r="J1649" t="s">
        <v>8</v>
      </c>
      <c r="K1649" t="s">
        <v>7145</v>
      </c>
      <c r="L1649" t="s">
        <v>8</v>
      </c>
      <c r="M1649" t="s">
        <v>6</v>
      </c>
      <c r="N1649" t="str">
        <f t="shared" si="189"/>
        <v>M</v>
      </c>
      <c r="O1649" t="s">
        <v>8</v>
      </c>
      <c r="P1649" t="s">
        <v>8</v>
      </c>
      <c r="Q1649" t="s">
        <v>11</v>
      </c>
      <c r="R1649" t="s">
        <v>8</v>
      </c>
      <c r="S1649" t="str">
        <f t="shared" si="190"/>
        <v>U</v>
      </c>
      <c r="T1649" t="s">
        <v>12</v>
      </c>
      <c r="U1649">
        <v>1</v>
      </c>
      <c r="V1649" t="s">
        <v>8</v>
      </c>
      <c r="W1649">
        <f>VLOOKUP(Q1649,'PBT Tag Rates'!$A$6:$D$67,4,FALSE)</f>
        <v>1</v>
      </c>
      <c r="X1649">
        <v>1</v>
      </c>
      <c r="Y1649" s="8">
        <f t="shared" si="191"/>
        <v>1</v>
      </c>
      <c r="Z1649" s="10">
        <f>IFERROR(LOOKUP(H1649,{30,43,48,53,58,63,68,73,78,83,88,93,97},{42,47,52,57,62,67,72,77,82,87,92,99,100}),999)</f>
        <v>92</v>
      </c>
      <c r="AA1649" s="9">
        <f t="shared" si="192"/>
        <v>5.5555555555555554</v>
      </c>
      <c r="AB1649" s="9">
        <f>IFERROR(IF(I1649="AI",AA1649-VLOOKUP(Q1649,'PBT Tag Rates'!$A$6:$L$53,11,FALSE),AA1649-VLOOKUP(Q1649,'PBT Tag Rates'!$A$6:$L$53,12,FALSE)),0)</f>
        <v>5.5142524290531805</v>
      </c>
      <c r="AC1649" s="9">
        <f t="shared" si="193"/>
        <v>16.572324324312643</v>
      </c>
      <c r="AD1649" s="12" t="s">
        <v>1969</v>
      </c>
      <c r="AE1649" s="8"/>
    </row>
    <row r="1650" spans="1:31" x14ac:dyDescent="0.25">
      <c r="A1650" t="s">
        <v>2078</v>
      </c>
      <c r="B1650" t="s">
        <v>4794</v>
      </c>
      <c r="C1650" t="s">
        <v>127</v>
      </c>
      <c r="D1650" s="1">
        <v>45551</v>
      </c>
      <c r="E1650">
        <f t="shared" si="188"/>
        <v>18</v>
      </c>
      <c r="F1650" t="s">
        <v>14</v>
      </c>
      <c r="G1650">
        <v>790</v>
      </c>
      <c r="H1650">
        <f t="shared" si="187"/>
        <v>79</v>
      </c>
      <c r="I1650" t="s">
        <v>7</v>
      </c>
      <c r="J1650" t="s">
        <v>8</v>
      </c>
      <c r="K1650" t="s">
        <v>7146</v>
      </c>
      <c r="L1650" t="s">
        <v>8</v>
      </c>
      <c r="M1650" t="s">
        <v>14</v>
      </c>
      <c r="N1650" t="str">
        <f t="shared" si="189"/>
        <v>F</v>
      </c>
      <c r="O1650" t="s">
        <v>8365</v>
      </c>
      <c r="P1650" t="s">
        <v>8366</v>
      </c>
      <c r="Q1650" t="s">
        <v>476</v>
      </c>
      <c r="R1650">
        <v>4</v>
      </c>
      <c r="S1650">
        <f t="shared" si="190"/>
        <v>2020</v>
      </c>
      <c r="T1650" t="s">
        <v>12</v>
      </c>
      <c r="U1650">
        <v>1</v>
      </c>
      <c r="V1650" t="s">
        <v>658</v>
      </c>
      <c r="W1650">
        <f>VLOOKUP(Q1650,'PBT Tag Rates'!$A$6:$D$67,4,FALSE)</f>
        <v>0.98845608500000004</v>
      </c>
      <c r="X1650">
        <v>1</v>
      </c>
      <c r="Y1650" s="8">
        <f t="shared" si="191"/>
        <v>1</v>
      </c>
      <c r="Z1650" s="10">
        <f>IFERROR(LOOKUP(H1650,{30,43,48,53,58,63,68,73,78,83,88,93,97},{42,47,52,57,62,67,72,77,82,87,92,99,100}),999)</f>
        <v>82</v>
      </c>
      <c r="AA1650" s="9">
        <f t="shared" si="192"/>
        <v>5.5555555555555554</v>
      </c>
      <c r="AB1650" s="9">
        <f>IFERROR(IF(I1650="AI",AA1650-VLOOKUP(Q1650,'PBT Tag Rates'!$A$6:$L$53,11,FALSE),AA1650-VLOOKUP(Q1650,'PBT Tag Rates'!$A$6:$L$53,12,FALSE)),0)</f>
        <v>5.5672342888601314</v>
      </c>
      <c r="AC1650" s="9">
        <f t="shared" si="193"/>
        <v>16.731553988772674</v>
      </c>
      <c r="AD1650" s="12" t="s">
        <v>1969</v>
      </c>
      <c r="AE1650" s="8"/>
    </row>
    <row r="1651" spans="1:31" x14ac:dyDescent="0.25">
      <c r="A1651" t="s">
        <v>2078</v>
      </c>
      <c r="B1651" t="s">
        <v>4795</v>
      </c>
      <c r="C1651" t="s">
        <v>128</v>
      </c>
      <c r="D1651" s="1">
        <v>45551</v>
      </c>
      <c r="E1651">
        <f t="shared" si="188"/>
        <v>18</v>
      </c>
      <c r="F1651" t="s">
        <v>14</v>
      </c>
      <c r="G1651">
        <v>670</v>
      </c>
      <c r="H1651">
        <f t="shared" si="187"/>
        <v>67</v>
      </c>
      <c r="I1651" t="s">
        <v>9</v>
      </c>
      <c r="J1651">
        <v>1</v>
      </c>
      <c r="K1651" t="s">
        <v>8</v>
      </c>
      <c r="L1651" t="s">
        <v>8</v>
      </c>
      <c r="M1651" t="s">
        <v>14</v>
      </c>
      <c r="N1651" t="str">
        <f t="shared" si="189"/>
        <v>F</v>
      </c>
      <c r="O1651" t="s">
        <v>425</v>
      </c>
      <c r="P1651" t="s">
        <v>426</v>
      </c>
      <c r="Q1651" t="s">
        <v>295</v>
      </c>
      <c r="R1651">
        <v>4</v>
      </c>
      <c r="S1651">
        <f t="shared" si="190"/>
        <v>2020</v>
      </c>
      <c r="T1651" t="s">
        <v>12</v>
      </c>
      <c r="U1651">
        <v>0.999999999999999</v>
      </c>
      <c r="V1651" t="s">
        <v>892</v>
      </c>
      <c r="W1651">
        <f>VLOOKUP(Q1651,'PBT Tag Rates'!$A$6:$D$67,4,FALSE)</f>
        <v>0.98961045999999997</v>
      </c>
      <c r="X1651">
        <v>1</v>
      </c>
      <c r="Y1651" s="8">
        <f t="shared" si="191"/>
        <v>1</v>
      </c>
      <c r="Z1651" s="10">
        <f>IFERROR(LOOKUP(H1651,{30,43,48,53,58,63,68,73,78,83,88,93,97},{42,47,52,57,62,67,72,77,82,87,92,99,100}),999)</f>
        <v>67</v>
      </c>
      <c r="AA1651" s="9">
        <f t="shared" si="192"/>
        <v>5.5555555555555554</v>
      </c>
      <c r="AB1651" s="9">
        <f>IFERROR(IF(I1651="AI",AA1651-VLOOKUP(Q1651,'PBT Tag Rates'!$A$6:$L$53,11,FALSE),AA1651-VLOOKUP(Q1651,'PBT Tag Rates'!$A$6:$L$53,12,FALSE)),0)</f>
        <v>5.5660541713442369</v>
      </c>
      <c r="AC1651" s="9">
        <f t="shared" si="193"/>
        <v>16.728007308517132</v>
      </c>
      <c r="AD1651" s="12" t="s">
        <v>1969</v>
      </c>
      <c r="AE1651" s="8"/>
    </row>
    <row r="1652" spans="1:31" x14ac:dyDescent="0.25">
      <c r="A1652" t="s">
        <v>2078</v>
      </c>
      <c r="B1652" t="s">
        <v>4796</v>
      </c>
      <c r="C1652" t="s">
        <v>4797</v>
      </c>
      <c r="D1652" s="1">
        <v>45551</v>
      </c>
      <c r="E1652">
        <f t="shared" si="188"/>
        <v>18</v>
      </c>
      <c r="F1652" t="s">
        <v>14</v>
      </c>
      <c r="G1652">
        <v>790</v>
      </c>
      <c r="H1652">
        <f t="shared" si="187"/>
        <v>79</v>
      </c>
      <c r="I1652" t="s">
        <v>7</v>
      </c>
      <c r="J1652" t="s">
        <v>8</v>
      </c>
      <c r="K1652" t="s">
        <v>8</v>
      </c>
      <c r="L1652" t="s">
        <v>8</v>
      </c>
      <c r="M1652" t="s">
        <v>14</v>
      </c>
      <c r="N1652" t="str">
        <f t="shared" si="189"/>
        <v>F</v>
      </c>
      <c r="O1652" t="s">
        <v>8</v>
      </c>
      <c r="P1652" t="s">
        <v>8</v>
      </c>
      <c r="Q1652" t="s">
        <v>11</v>
      </c>
      <c r="R1652" t="s">
        <v>8</v>
      </c>
      <c r="S1652" t="str">
        <f t="shared" si="190"/>
        <v>U</v>
      </c>
      <c r="T1652" t="s">
        <v>12</v>
      </c>
      <c r="U1652">
        <v>1</v>
      </c>
      <c r="V1652" t="s">
        <v>8</v>
      </c>
      <c r="W1652">
        <f>VLOOKUP(Q1652,'PBT Tag Rates'!$A$6:$D$67,4,FALSE)</f>
        <v>1</v>
      </c>
      <c r="X1652">
        <v>1</v>
      </c>
      <c r="Y1652" s="8">
        <f t="shared" si="191"/>
        <v>1</v>
      </c>
      <c r="Z1652" s="10">
        <f>IFERROR(LOOKUP(H1652,{30,43,48,53,58,63,68,73,78,83,88,93,97},{42,47,52,57,62,67,72,77,82,87,92,99,100}),999)</f>
        <v>82</v>
      </c>
      <c r="AA1652" s="9">
        <f t="shared" si="192"/>
        <v>5.5555555555555554</v>
      </c>
      <c r="AB1652" s="9">
        <f>IFERROR(IF(I1652="AI",AA1652-VLOOKUP(Q1652,'PBT Tag Rates'!$A$6:$L$53,11,FALSE),AA1652-VLOOKUP(Q1652,'PBT Tag Rates'!$A$6:$L$53,12,FALSE)),0)</f>
        <v>5.5142524290531805</v>
      </c>
      <c r="AC1652" s="9">
        <f t="shared" si="193"/>
        <v>16.572324324312643</v>
      </c>
      <c r="AD1652" s="12" t="s">
        <v>1969</v>
      </c>
      <c r="AE1652" s="8"/>
    </row>
    <row r="1653" spans="1:31" x14ac:dyDescent="0.25">
      <c r="A1653" t="s">
        <v>2078</v>
      </c>
      <c r="B1653" t="s">
        <v>4798</v>
      </c>
      <c r="C1653" t="s">
        <v>129</v>
      </c>
      <c r="D1653" s="1">
        <v>45551</v>
      </c>
      <c r="E1653">
        <f t="shared" si="188"/>
        <v>18</v>
      </c>
      <c r="F1653" t="s">
        <v>6</v>
      </c>
      <c r="G1653">
        <v>640</v>
      </c>
      <c r="H1653">
        <f t="shared" si="187"/>
        <v>64</v>
      </c>
      <c r="I1653" t="s">
        <v>7</v>
      </c>
      <c r="J1653" t="s">
        <v>8</v>
      </c>
      <c r="K1653" t="s">
        <v>8</v>
      </c>
      <c r="L1653" t="s">
        <v>8</v>
      </c>
      <c r="M1653" t="s">
        <v>6</v>
      </c>
      <c r="N1653" t="str">
        <f t="shared" si="189"/>
        <v>M</v>
      </c>
      <c r="O1653" t="s">
        <v>8</v>
      </c>
      <c r="P1653" t="s">
        <v>8</v>
      </c>
      <c r="Q1653" t="s">
        <v>11</v>
      </c>
      <c r="R1653" t="s">
        <v>8</v>
      </c>
      <c r="S1653" t="str">
        <f t="shared" si="190"/>
        <v>U</v>
      </c>
      <c r="T1653" t="s">
        <v>12</v>
      </c>
      <c r="U1653">
        <v>0.999999999999997</v>
      </c>
      <c r="V1653" t="s">
        <v>8</v>
      </c>
      <c r="W1653">
        <f>VLOOKUP(Q1653,'PBT Tag Rates'!$A$6:$D$67,4,FALSE)</f>
        <v>1</v>
      </c>
      <c r="X1653">
        <v>1</v>
      </c>
      <c r="Y1653" s="8">
        <f t="shared" si="191"/>
        <v>1</v>
      </c>
      <c r="Z1653" s="10">
        <f>IFERROR(LOOKUP(H1653,{30,43,48,53,58,63,68,73,78,83,88,93,97},{42,47,52,57,62,67,72,77,82,87,92,99,100}),999)</f>
        <v>67</v>
      </c>
      <c r="AA1653" s="9">
        <f t="shared" si="192"/>
        <v>5.5555555555555554</v>
      </c>
      <c r="AB1653" s="9">
        <f>IFERROR(IF(I1653="AI",AA1653-VLOOKUP(Q1653,'PBT Tag Rates'!$A$6:$L$53,11,FALSE),AA1653-VLOOKUP(Q1653,'PBT Tag Rates'!$A$6:$L$53,12,FALSE)),0)</f>
        <v>5.5142524290531805</v>
      </c>
      <c r="AC1653" s="9">
        <f t="shared" si="193"/>
        <v>16.572324324312643</v>
      </c>
      <c r="AD1653" s="12" t="s">
        <v>1969</v>
      </c>
      <c r="AE1653" s="8"/>
    </row>
    <row r="1654" spans="1:31" x14ac:dyDescent="0.25">
      <c r="A1654" t="s">
        <v>2078</v>
      </c>
      <c r="B1654" t="s">
        <v>4799</v>
      </c>
      <c r="C1654" t="s">
        <v>4800</v>
      </c>
      <c r="D1654" s="1">
        <v>45551</v>
      </c>
      <c r="E1654">
        <f t="shared" si="188"/>
        <v>18</v>
      </c>
      <c r="F1654" t="s">
        <v>14</v>
      </c>
      <c r="G1654">
        <v>750</v>
      </c>
      <c r="H1654">
        <f t="shared" si="187"/>
        <v>75</v>
      </c>
      <c r="I1654" t="s">
        <v>9</v>
      </c>
      <c r="J1654">
        <v>1</v>
      </c>
      <c r="K1654" t="s">
        <v>8</v>
      </c>
      <c r="L1654" t="s">
        <v>8</v>
      </c>
      <c r="M1654" t="s">
        <v>14</v>
      </c>
      <c r="N1654" t="str">
        <f t="shared" si="189"/>
        <v>F</v>
      </c>
      <c r="O1654" t="s">
        <v>1113</v>
      </c>
      <c r="P1654" t="s">
        <v>1114</v>
      </c>
      <c r="Q1654" t="s">
        <v>295</v>
      </c>
      <c r="R1654">
        <v>4</v>
      </c>
      <c r="S1654">
        <f t="shared" si="190"/>
        <v>2020</v>
      </c>
      <c r="T1654" t="s">
        <v>12</v>
      </c>
      <c r="U1654">
        <v>1</v>
      </c>
      <c r="V1654" t="s">
        <v>919</v>
      </c>
      <c r="W1654">
        <f>VLOOKUP(Q1654,'PBT Tag Rates'!$A$6:$D$67,4,FALSE)</f>
        <v>0.98961045999999997</v>
      </c>
      <c r="X1654">
        <v>1</v>
      </c>
      <c r="Y1654" s="8">
        <f t="shared" si="191"/>
        <v>1</v>
      </c>
      <c r="Z1654" s="10">
        <f>IFERROR(LOOKUP(H1654,{30,43,48,53,58,63,68,73,78,83,88,93,97},{42,47,52,57,62,67,72,77,82,87,92,99,100}),999)</f>
        <v>77</v>
      </c>
      <c r="AA1654" s="9">
        <f t="shared" si="192"/>
        <v>5.5555555555555554</v>
      </c>
      <c r="AB1654" s="9">
        <f>IFERROR(IF(I1654="AI",AA1654-VLOOKUP(Q1654,'PBT Tag Rates'!$A$6:$L$53,11,FALSE),AA1654-VLOOKUP(Q1654,'PBT Tag Rates'!$A$6:$L$53,12,FALSE)),0)</f>
        <v>5.5660541713442369</v>
      </c>
      <c r="AC1654" s="9">
        <f t="shared" si="193"/>
        <v>16.728007308517132</v>
      </c>
      <c r="AD1654" s="12" t="s">
        <v>1969</v>
      </c>
      <c r="AE1654" s="8"/>
    </row>
    <row r="1655" spans="1:31" x14ac:dyDescent="0.25">
      <c r="A1655" t="s">
        <v>2078</v>
      </c>
      <c r="B1655" t="s">
        <v>4801</v>
      </c>
      <c r="C1655" t="s">
        <v>4802</v>
      </c>
      <c r="D1655" s="1">
        <v>45551</v>
      </c>
      <c r="E1655">
        <f t="shared" si="188"/>
        <v>18</v>
      </c>
      <c r="F1655" t="s">
        <v>6</v>
      </c>
      <c r="G1655">
        <v>700</v>
      </c>
      <c r="H1655">
        <f t="shared" ref="H1655:H1718" si="194">G1655/10</f>
        <v>70</v>
      </c>
      <c r="I1655" t="s">
        <v>9</v>
      </c>
      <c r="J1655">
        <v>1</v>
      </c>
      <c r="K1655" t="s">
        <v>7147</v>
      </c>
      <c r="L1655" t="s">
        <v>8</v>
      </c>
      <c r="M1655" t="s">
        <v>6</v>
      </c>
      <c r="N1655" t="str">
        <f t="shared" si="189"/>
        <v>M</v>
      </c>
      <c r="O1655" t="s">
        <v>7982</v>
      </c>
      <c r="P1655" t="s">
        <v>7983</v>
      </c>
      <c r="Q1655" t="s">
        <v>295</v>
      </c>
      <c r="R1655">
        <v>4</v>
      </c>
      <c r="S1655">
        <f t="shared" si="190"/>
        <v>2020</v>
      </c>
      <c r="T1655" t="s">
        <v>12</v>
      </c>
      <c r="U1655">
        <v>1</v>
      </c>
      <c r="V1655" t="s">
        <v>886</v>
      </c>
      <c r="W1655">
        <f>VLOOKUP(Q1655,'PBT Tag Rates'!$A$6:$D$67,4,FALSE)</f>
        <v>0.98961045999999997</v>
      </c>
      <c r="X1655">
        <v>1</v>
      </c>
      <c r="Y1655" s="8">
        <f t="shared" si="191"/>
        <v>1.0057142857142858</v>
      </c>
      <c r="Z1655" s="10">
        <f>IFERROR(LOOKUP(H1655,{30,43,48,53,58,63,68,73,78,83,88,93,97},{42,47,52,57,62,67,72,77,82,87,92,99,100}),999)</f>
        <v>72</v>
      </c>
      <c r="AA1655" s="9">
        <f t="shared" si="192"/>
        <v>5.5873015873015879</v>
      </c>
      <c r="AB1655" s="9">
        <f>IFERROR(IF(I1655="AI",AA1655-VLOOKUP(Q1655,'PBT Tag Rates'!$A$6:$L$53,11,FALSE),AA1655-VLOOKUP(Q1655,'PBT Tag Rates'!$A$6:$L$53,12,FALSE)),0)</f>
        <v>5.5978002030902694</v>
      </c>
      <c r="AC1655" s="9">
        <f t="shared" si="193"/>
        <v>16.823415623764589</v>
      </c>
      <c r="AD1655" s="12" t="s">
        <v>1969</v>
      </c>
      <c r="AE1655" s="8"/>
    </row>
    <row r="1656" spans="1:31" x14ac:dyDescent="0.25">
      <c r="A1656" t="s">
        <v>2078</v>
      </c>
      <c r="B1656" t="s">
        <v>4803</v>
      </c>
      <c r="C1656" t="s">
        <v>4804</v>
      </c>
      <c r="D1656" s="1">
        <v>45551</v>
      </c>
      <c r="E1656">
        <f t="shared" si="188"/>
        <v>18</v>
      </c>
      <c r="F1656" t="s">
        <v>14</v>
      </c>
      <c r="G1656">
        <v>720</v>
      </c>
      <c r="H1656">
        <f t="shared" si="194"/>
        <v>72</v>
      </c>
      <c r="I1656" t="s">
        <v>7</v>
      </c>
      <c r="J1656" t="s">
        <v>8</v>
      </c>
      <c r="K1656" t="s">
        <v>7148</v>
      </c>
      <c r="L1656" t="s">
        <v>8</v>
      </c>
      <c r="M1656" t="s">
        <v>14</v>
      </c>
      <c r="N1656" t="str">
        <f t="shared" si="189"/>
        <v>F</v>
      </c>
      <c r="O1656" t="s">
        <v>8367</v>
      </c>
      <c r="P1656" t="s">
        <v>8368</v>
      </c>
      <c r="Q1656" t="s">
        <v>476</v>
      </c>
      <c r="R1656">
        <v>4</v>
      </c>
      <c r="S1656">
        <f t="shared" si="190"/>
        <v>2020</v>
      </c>
      <c r="T1656" t="s">
        <v>12</v>
      </c>
      <c r="U1656">
        <v>0.999999999999995</v>
      </c>
      <c r="V1656" t="s">
        <v>743</v>
      </c>
      <c r="W1656">
        <f>VLOOKUP(Q1656,'PBT Tag Rates'!$A$6:$D$67,4,FALSE)</f>
        <v>0.98845608500000004</v>
      </c>
      <c r="X1656">
        <v>1</v>
      </c>
      <c r="Y1656" s="8">
        <f t="shared" si="191"/>
        <v>1.0069930069930071</v>
      </c>
      <c r="Z1656" s="10">
        <f>IFERROR(LOOKUP(H1656,{30,43,48,53,58,63,68,73,78,83,88,93,97},{42,47,52,57,62,67,72,77,82,87,92,99,100}),999)</f>
        <v>72</v>
      </c>
      <c r="AA1656" s="9">
        <f t="shared" si="192"/>
        <v>5.594405594405595</v>
      </c>
      <c r="AB1656" s="9">
        <f>IFERROR(IF(I1656="AI",AA1656-VLOOKUP(Q1656,'PBT Tag Rates'!$A$6:$L$53,11,FALSE),AA1656-VLOOKUP(Q1656,'PBT Tag Rates'!$A$6:$L$53,12,FALSE)),0)</f>
        <v>5.6060843277101711</v>
      </c>
      <c r="AC1656" s="9">
        <f t="shared" si="193"/>
        <v>16.848312416523061</v>
      </c>
      <c r="AD1656" s="12" t="s">
        <v>1969</v>
      </c>
      <c r="AE1656" s="8"/>
    </row>
    <row r="1657" spans="1:31" x14ac:dyDescent="0.25">
      <c r="A1657" t="s">
        <v>2078</v>
      </c>
      <c r="B1657" t="s">
        <v>4805</v>
      </c>
      <c r="C1657" t="s">
        <v>4806</v>
      </c>
      <c r="D1657" s="1">
        <v>45551</v>
      </c>
      <c r="E1657">
        <f t="shared" si="188"/>
        <v>18</v>
      </c>
      <c r="F1657" t="s">
        <v>6</v>
      </c>
      <c r="G1657">
        <v>670</v>
      </c>
      <c r="H1657">
        <f t="shared" si="194"/>
        <v>67</v>
      </c>
      <c r="I1657" t="s">
        <v>7</v>
      </c>
      <c r="J1657" t="s">
        <v>8</v>
      </c>
      <c r="K1657" t="s">
        <v>8</v>
      </c>
      <c r="L1657" t="s">
        <v>8</v>
      </c>
      <c r="M1657" t="s">
        <v>6</v>
      </c>
      <c r="N1657" t="str">
        <f t="shared" si="189"/>
        <v>M</v>
      </c>
      <c r="O1657" t="s">
        <v>1560</v>
      </c>
      <c r="P1657" t="s">
        <v>8369</v>
      </c>
      <c r="Q1657" t="s">
        <v>940</v>
      </c>
      <c r="R1657">
        <v>3</v>
      </c>
      <c r="S1657">
        <f t="shared" si="190"/>
        <v>2021</v>
      </c>
      <c r="T1657" t="s">
        <v>12</v>
      </c>
      <c r="U1657">
        <v>1</v>
      </c>
      <c r="V1657" t="s">
        <v>886</v>
      </c>
      <c r="W1657">
        <f>VLOOKUP(Q1657,'PBT Tag Rates'!$A$6:$D$67,4,FALSE)</f>
        <v>0.98140000000000005</v>
      </c>
      <c r="X1657">
        <v>1</v>
      </c>
      <c r="Y1657" s="8">
        <f t="shared" si="191"/>
        <v>1</v>
      </c>
      <c r="Z1657" s="10">
        <f>IFERROR(LOOKUP(H1657,{30,43,48,53,58,63,68,73,78,83,88,93,97},{42,47,52,57,62,67,72,77,82,87,92,99,100}),999)</f>
        <v>67</v>
      </c>
      <c r="AA1657" s="9">
        <f t="shared" si="192"/>
        <v>5.5555555555555554</v>
      </c>
      <c r="AB1657" s="9">
        <f>IFERROR(IF(I1657="AI",AA1657-VLOOKUP(Q1657,'PBT Tag Rates'!$A$6:$L$53,11,FALSE),AA1657-VLOOKUP(Q1657,'PBT Tag Rates'!$A$6:$L$53,12,FALSE)),0)</f>
        <v>5.5745080723682721</v>
      </c>
      <c r="AC1657" s="9">
        <f t="shared" si="193"/>
        <v>16.753414340817248</v>
      </c>
      <c r="AD1657" s="12" t="s">
        <v>1969</v>
      </c>
      <c r="AE1657" s="8"/>
    </row>
    <row r="1658" spans="1:31" x14ac:dyDescent="0.25">
      <c r="A1658" t="s">
        <v>2078</v>
      </c>
      <c r="B1658" t="s">
        <v>4807</v>
      </c>
      <c r="C1658" t="s">
        <v>4808</v>
      </c>
      <c r="D1658" s="1">
        <v>45551</v>
      </c>
      <c r="E1658">
        <f t="shared" si="188"/>
        <v>18</v>
      </c>
      <c r="F1658" t="s">
        <v>6</v>
      </c>
      <c r="G1658">
        <v>620</v>
      </c>
      <c r="H1658">
        <f t="shared" si="194"/>
        <v>62</v>
      </c>
      <c r="I1658" t="s">
        <v>9</v>
      </c>
      <c r="J1658">
        <v>1</v>
      </c>
      <c r="K1658" t="s">
        <v>8</v>
      </c>
      <c r="L1658" t="s">
        <v>8</v>
      </c>
      <c r="M1658" t="s">
        <v>6</v>
      </c>
      <c r="N1658" t="str">
        <f t="shared" si="189"/>
        <v>M</v>
      </c>
      <c r="O1658" t="s">
        <v>1630</v>
      </c>
      <c r="P1658" t="s">
        <v>8370</v>
      </c>
      <c r="Q1658" t="s">
        <v>940</v>
      </c>
      <c r="R1658">
        <v>3</v>
      </c>
      <c r="S1658">
        <f t="shared" si="190"/>
        <v>2021</v>
      </c>
      <c r="T1658" t="s">
        <v>12</v>
      </c>
      <c r="U1658">
        <v>0.999999999999999</v>
      </c>
      <c r="V1658" t="s">
        <v>893</v>
      </c>
      <c r="W1658">
        <f>VLOOKUP(Q1658,'PBT Tag Rates'!$A$6:$D$67,4,FALSE)</f>
        <v>0.98140000000000005</v>
      </c>
      <c r="X1658">
        <v>1</v>
      </c>
      <c r="Y1658" s="8">
        <f t="shared" si="191"/>
        <v>1.0138888888888888</v>
      </c>
      <c r="Z1658" s="10">
        <f>IFERROR(LOOKUP(H1658,{30,43,48,53,58,63,68,73,78,83,88,93,97},{42,47,52,57,62,67,72,77,82,87,92,99,100}),999)</f>
        <v>62</v>
      </c>
      <c r="AA1658" s="9">
        <f t="shared" si="192"/>
        <v>5.632716049382716</v>
      </c>
      <c r="AB1658" s="9">
        <f>IFERROR(IF(I1658="AI",AA1658-VLOOKUP(Q1658,'PBT Tag Rates'!$A$6:$L$53,11,FALSE),AA1658-VLOOKUP(Q1658,'PBT Tag Rates'!$A$6:$L$53,12,FALSE)),0)</f>
        <v>5.6516685661954327</v>
      </c>
      <c r="AC1658" s="9">
        <f t="shared" si="193"/>
        <v>16.98530955148815</v>
      </c>
      <c r="AD1658" s="12" t="s">
        <v>1969</v>
      </c>
      <c r="AE1658" s="8"/>
    </row>
    <row r="1659" spans="1:31" x14ac:dyDescent="0.25">
      <c r="A1659" t="s">
        <v>2078</v>
      </c>
      <c r="B1659" t="s">
        <v>4809</v>
      </c>
      <c r="C1659" t="s">
        <v>4810</v>
      </c>
      <c r="D1659" s="1">
        <v>45551</v>
      </c>
      <c r="E1659">
        <f t="shared" si="188"/>
        <v>18</v>
      </c>
      <c r="F1659" t="s">
        <v>6</v>
      </c>
      <c r="G1659">
        <v>650</v>
      </c>
      <c r="H1659">
        <f t="shared" si="194"/>
        <v>65</v>
      </c>
      <c r="I1659" t="s">
        <v>9</v>
      </c>
      <c r="J1659">
        <v>1</v>
      </c>
      <c r="K1659" t="s">
        <v>8</v>
      </c>
      <c r="L1659" t="s">
        <v>8</v>
      </c>
      <c r="M1659" t="s">
        <v>6</v>
      </c>
      <c r="N1659" t="str">
        <f t="shared" si="189"/>
        <v>M</v>
      </c>
      <c r="O1659" t="s">
        <v>8371</v>
      </c>
      <c r="P1659" t="s">
        <v>8372</v>
      </c>
      <c r="Q1659" t="s">
        <v>295</v>
      </c>
      <c r="R1659">
        <v>4</v>
      </c>
      <c r="S1659">
        <f t="shared" si="190"/>
        <v>2020</v>
      </c>
      <c r="T1659" t="s">
        <v>12</v>
      </c>
      <c r="U1659">
        <v>0.999999999999999</v>
      </c>
      <c r="V1659" t="s">
        <v>740</v>
      </c>
      <c r="W1659">
        <f>VLOOKUP(Q1659,'PBT Tag Rates'!$A$6:$D$67,4,FALSE)</f>
        <v>0.98961045999999997</v>
      </c>
      <c r="X1659">
        <v>1</v>
      </c>
      <c r="Y1659" s="8">
        <f t="shared" si="191"/>
        <v>1</v>
      </c>
      <c r="Z1659" s="10">
        <f>IFERROR(LOOKUP(H1659,{30,43,48,53,58,63,68,73,78,83,88,93,97},{42,47,52,57,62,67,72,77,82,87,92,99,100}),999)</f>
        <v>67</v>
      </c>
      <c r="AA1659" s="9">
        <f t="shared" si="192"/>
        <v>5.5555555555555554</v>
      </c>
      <c r="AB1659" s="9">
        <f>IFERROR(IF(I1659="AI",AA1659-VLOOKUP(Q1659,'PBT Tag Rates'!$A$6:$L$53,11,FALSE),AA1659-VLOOKUP(Q1659,'PBT Tag Rates'!$A$6:$L$53,12,FALSE)),0)</f>
        <v>5.5660541713442369</v>
      </c>
      <c r="AC1659" s="9">
        <f t="shared" si="193"/>
        <v>16.728007308517132</v>
      </c>
      <c r="AD1659" s="12" t="s">
        <v>1969</v>
      </c>
      <c r="AE1659" s="8"/>
    </row>
    <row r="1660" spans="1:31" x14ac:dyDescent="0.25">
      <c r="A1660" t="s">
        <v>2078</v>
      </c>
      <c r="B1660" t="s">
        <v>4811</v>
      </c>
      <c r="C1660" t="s">
        <v>4812</v>
      </c>
      <c r="D1660" s="1">
        <v>45551</v>
      </c>
      <c r="E1660">
        <f t="shared" si="188"/>
        <v>18</v>
      </c>
      <c r="F1660" t="s">
        <v>14</v>
      </c>
      <c r="G1660">
        <v>650</v>
      </c>
      <c r="H1660">
        <f t="shared" si="194"/>
        <v>65</v>
      </c>
      <c r="I1660" t="s">
        <v>7</v>
      </c>
      <c r="J1660" t="s">
        <v>8</v>
      </c>
      <c r="K1660" t="s">
        <v>8</v>
      </c>
      <c r="L1660" t="s">
        <v>8</v>
      </c>
      <c r="M1660" t="s">
        <v>14</v>
      </c>
      <c r="N1660" t="str">
        <f t="shared" si="189"/>
        <v>F</v>
      </c>
      <c r="O1660" t="s">
        <v>8373</v>
      </c>
      <c r="P1660" t="s">
        <v>8374</v>
      </c>
      <c r="Q1660" t="s">
        <v>940</v>
      </c>
      <c r="R1660">
        <v>3</v>
      </c>
      <c r="S1660">
        <f t="shared" si="190"/>
        <v>2021</v>
      </c>
      <c r="T1660" t="s">
        <v>12</v>
      </c>
      <c r="U1660">
        <v>0.999999999999999</v>
      </c>
      <c r="V1660" t="s">
        <v>886</v>
      </c>
      <c r="W1660">
        <f>VLOOKUP(Q1660,'PBT Tag Rates'!$A$6:$D$67,4,FALSE)</f>
        <v>0.98140000000000005</v>
      </c>
      <c r="X1660">
        <v>1</v>
      </c>
      <c r="Y1660" s="8">
        <f t="shared" si="191"/>
        <v>1</v>
      </c>
      <c r="Z1660" s="10">
        <f>IFERROR(LOOKUP(H1660,{30,43,48,53,58,63,68,73,78,83,88,93,97},{42,47,52,57,62,67,72,77,82,87,92,99,100}),999)</f>
        <v>67</v>
      </c>
      <c r="AA1660" s="9">
        <f t="shared" si="192"/>
        <v>5.5555555555555554</v>
      </c>
      <c r="AB1660" s="9">
        <f>IFERROR(IF(I1660="AI",AA1660-VLOOKUP(Q1660,'PBT Tag Rates'!$A$6:$L$53,11,FALSE),AA1660-VLOOKUP(Q1660,'PBT Tag Rates'!$A$6:$L$53,12,FALSE)),0)</f>
        <v>5.5745080723682721</v>
      </c>
      <c r="AC1660" s="9">
        <f t="shared" si="193"/>
        <v>16.753414340817248</v>
      </c>
      <c r="AD1660" s="12" t="s">
        <v>1969</v>
      </c>
      <c r="AE1660" s="8"/>
    </row>
    <row r="1661" spans="1:31" x14ac:dyDescent="0.25">
      <c r="A1661" t="s">
        <v>2078</v>
      </c>
      <c r="B1661" t="s">
        <v>4813</v>
      </c>
      <c r="C1661" t="s">
        <v>4814</v>
      </c>
      <c r="D1661" s="1">
        <v>45551</v>
      </c>
      <c r="E1661">
        <f t="shared" si="188"/>
        <v>18</v>
      </c>
      <c r="F1661" t="s">
        <v>14</v>
      </c>
      <c r="G1661">
        <v>780</v>
      </c>
      <c r="H1661">
        <f t="shared" si="194"/>
        <v>78</v>
      </c>
      <c r="I1661" t="s">
        <v>7</v>
      </c>
      <c r="J1661" t="s">
        <v>8</v>
      </c>
      <c r="K1661" t="s">
        <v>8</v>
      </c>
      <c r="L1661" t="s">
        <v>8</v>
      </c>
      <c r="M1661" t="s">
        <v>14</v>
      </c>
      <c r="N1661" t="str">
        <f t="shared" si="189"/>
        <v>F</v>
      </c>
      <c r="O1661" t="s">
        <v>953</v>
      </c>
      <c r="P1661" t="s">
        <v>954</v>
      </c>
      <c r="Q1661" t="s">
        <v>171</v>
      </c>
      <c r="R1661">
        <v>5</v>
      </c>
      <c r="S1661">
        <f t="shared" si="190"/>
        <v>2019</v>
      </c>
      <c r="T1661" t="s">
        <v>12</v>
      </c>
      <c r="U1661">
        <v>1</v>
      </c>
      <c r="V1661" t="s">
        <v>893</v>
      </c>
      <c r="W1661">
        <f>VLOOKUP(Q1661,'PBT Tag Rates'!$A$6:$D$67,4,FALSE)</f>
        <v>0.95971980899999998</v>
      </c>
      <c r="X1661">
        <v>1</v>
      </c>
      <c r="Y1661" s="8">
        <f t="shared" si="191"/>
        <v>1</v>
      </c>
      <c r="Z1661" s="10">
        <f>IFERROR(LOOKUP(H1661,{30,43,48,53,58,63,68,73,78,83,88,93,97},{42,47,52,57,62,67,72,77,82,87,92,99,100}),999)</f>
        <v>82</v>
      </c>
      <c r="AA1661" s="9">
        <f t="shared" si="192"/>
        <v>5.5555555555555554</v>
      </c>
      <c r="AB1661" s="9">
        <f>IFERROR(IF(I1661="AI",AA1661-VLOOKUP(Q1661,'PBT Tag Rates'!$A$6:$L$53,11,FALSE),AA1661-VLOOKUP(Q1661,'PBT Tag Rates'!$A$6:$L$53,12,FALSE)),0)</f>
        <v>5.5975263376757773</v>
      </c>
      <c r="AC1661" s="9">
        <f t="shared" si="193"/>
        <v>16.822592559073851</v>
      </c>
      <c r="AD1661" s="12" t="s">
        <v>1969</v>
      </c>
      <c r="AE1661" s="8"/>
    </row>
    <row r="1662" spans="1:31" x14ac:dyDescent="0.25">
      <c r="A1662" t="s">
        <v>2078</v>
      </c>
      <c r="B1662" t="s">
        <v>4815</v>
      </c>
      <c r="C1662" t="s">
        <v>4816</v>
      </c>
      <c r="D1662" s="1">
        <v>45551</v>
      </c>
      <c r="E1662">
        <f t="shared" si="188"/>
        <v>18</v>
      </c>
      <c r="F1662" t="s">
        <v>14</v>
      </c>
      <c r="G1662">
        <v>760</v>
      </c>
      <c r="H1662">
        <f t="shared" si="194"/>
        <v>76</v>
      </c>
      <c r="I1662" t="s">
        <v>7</v>
      </c>
      <c r="J1662" t="s">
        <v>8</v>
      </c>
      <c r="K1662" t="s">
        <v>8</v>
      </c>
      <c r="L1662" t="s">
        <v>8</v>
      </c>
      <c r="M1662" t="s">
        <v>14</v>
      </c>
      <c r="N1662" t="str">
        <f t="shared" si="189"/>
        <v>F</v>
      </c>
      <c r="O1662" t="s">
        <v>404</v>
      </c>
      <c r="P1662" t="s">
        <v>1216</v>
      </c>
      <c r="Q1662" t="s">
        <v>171</v>
      </c>
      <c r="R1662">
        <v>5</v>
      </c>
      <c r="S1662">
        <f t="shared" si="190"/>
        <v>2019</v>
      </c>
      <c r="T1662" t="s">
        <v>12</v>
      </c>
      <c r="U1662">
        <v>0.999999999999998</v>
      </c>
      <c r="V1662" t="s">
        <v>886</v>
      </c>
      <c r="W1662">
        <f>VLOOKUP(Q1662,'PBT Tag Rates'!$A$6:$D$67,4,FALSE)</f>
        <v>0.95971980899999998</v>
      </c>
      <c r="X1662">
        <v>1</v>
      </c>
      <c r="Y1662" s="8">
        <f t="shared" si="191"/>
        <v>1</v>
      </c>
      <c r="Z1662" s="10">
        <f>IFERROR(LOOKUP(H1662,{30,43,48,53,58,63,68,73,78,83,88,93,97},{42,47,52,57,62,67,72,77,82,87,92,99,100}),999)</f>
        <v>77</v>
      </c>
      <c r="AA1662" s="9">
        <f t="shared" si="192"/>
        <v>5.5555555555555554</v>
      </c>
      <c r="AB1662" s="9">
        <f>IFERROR(IF(I1662="AI",AA1662-VLOOKUP(Q1662,'PBT Tag Rates'!$A$6:$L$53,11,FALSE),AA1662-VLOOKUP(Q1662,'PBT Tag Rates'!$A$6:$L$53,12,FALSE)),0)</f>
        <v>5.5975263376757773</v>
      </c>
      <c r="AC1662" s="9">
        <f t="shared" si="193"/>
        <v>16.822592559073851</v>
      </c>
      <c r="AD1662" s="12" t="s">
        <v>1969</v>
      </c>
      <c r="AE1662" s="8"/>
    </row>
    <row r="1663" spans="1:31" x14ac:dyDescent="0.25">
      <c r="A1663" t="s">
        <v>2078</v>
      </c>
      <c r="B1663" t="s">
        <v>4817</v>
      </c>
      <c r="C1663" t="s">
        <v>4818</v>
      </c>
      <c r="D1663" s="1">
        <v>45551</v>
      </c>
      <c r="E1663">
        <f t="shared" si="188"/>
        <v>18</v>
      </c>
      <c r="F1663" t="s">
        <v>14</v>
      </c>
      <c r="G1663">
        <v>740</v>
      </c>
      <c r="H1663">
        <f t="shared" si="194"/>
        <v>74</v>
      </c>
      <c r="I1663" t="s">
        <v>9</v>
      </c>
      <c r="J1663">
        <v>1</v>
      </c>
      <c r="K1663" t="s">
        <v>8</v>
      </c>
      <c r="L1663" t="s">
        <v>8</v>
      </c>
      <c r="M1663" t="s">
        <v>14</v>
      </c>
      <c r="N1663" t="str">
        <f t="shared" si="189"/>
        <v>F</v>
      </c>
      <c r="O1663" t="s">
        <v>7487</v>
      </c>
      <c r="P1663" t="s">
        <v>8375</v>
      </c>
      <c r="Q1663" t="s">
        <v>295</v>
      </c>
      <c r="R1663">
        <v>4</v>
      </c>
      <c r="S1663">
        <f t="shared" si="190"/>
        <v>2020</v>
      </c>
      <c r="T1663" t="s">
        <v>12</v>
      </c>
      <c r="U1663">
        <v>1</v>
      </c>
      <c r="V1663" t="s">
        <v>941</v>
      </c>
      <c r="W1663">
        <f>VLOOKUP(Q1663,'PBT Tag Rates'!$A$6:$D$67,4,FALSE)</f>
        <v>0.98961045999999997</v>
      </c>
      <c r="X1663">
        <v>1</v>
      </c>
      <c r="Y1663" s="8">
        <f t="shared" si="191"/>
        <v>1</v>
      </c>
      <c r="Z1663" s="10">
        <f>IFERROR(LOOKUP(H1663,{30,43,48,53,58,63,68,73,78,83,88,93,97},{42,47,52,57,62,67,72,77,82,87,92,99,100}),999)</f>
        <v>77</v>
      </c>
      <c r="AA1663" s="9">
        <f t="shared" si="192"/>
        <v>5.5555555555555554</v>
      </c>
      <c r="AB1663" s="9">
        <f>IFERROR(IF(I1663="AI",AA1663-VLOOKUP(Q1663,'PBT Tag Rates'!$A$6:$L$53,11,FALSE),AA1663-VLOOKUP(Q1663,'PBT Tag Rates'!$A$6:$L$53,12,FALSE)),0)</f>
        <v>5.5660541713442369</v>
      </c>
      <c r="AC1663" s="9">
        <f t="shared" si="193"/>
        <v>16.728007308517132</v>
      </c>
      <c r="AD1663" s="12" t="s">
        <v>1969</v>
      </c>
      <c r="AE1663" s="8"/>
    </row>
    <row r="1664" spans="1:31" x14ac:dyDescent="0.25">
      <c r="A1664" t="s">
        <v>2078</v>
      </c>
      <c r="B1664" t="s">
        <v>4819</v>
      </c>
      <c r="C1664" t="s">
        <v>4820</v>
      </c>
      <c r="D1664" s="1">
        <v>45551</v>
      </c>
      <c r="E1664">
        <f t="shared" si="188"/>
        <v>18</v>
      </c>
      <c r="F1664" t="s">
        <v>14</v>
      </c>
      <c r="G1664">
        <v>680</v>
      </c>
      <c r="H1664">
        <f t="shared" si="194"/>
        <v>68</v>
      </c>
      <c r="I1664" t="s">
        <v>9</v>
      </c>
      <c r="J1664">
        <v>1</v>
      </c>
      <c r="K1664" t="s">
        <v>8</v>
      </c>
      <c r="L1664" t="s">
        <v>8</v>
      </c>
      <c r="M1664" t="s">
        <v>14</v>
      </c>
      <c r="N1664" t="str">
        <f t="shared" si="189"/>
        <v>F</v>
      </c>
      <c r="O1664" t="s">
        <v>1747</v>
      </c>
      <c r="P1664" t="s">
        <v>1748</v>
      </c>
      <c r="Q1664" t="s">
        <v>295</v>
      </c>
      <c r="R1664">
        <v>4</v>
      </c>
      <c r="S1664">
        <f t="shared" si="190"/>
        <v>2020</v>
      </c>
      <c r="T1664" t="s">
        <v>12</v>
      </c>
      <c r="U1664">
        <v>1</v>
      </c>
      <c r="V1664" t="s">
        <v>893</v>
      </c>
      <c r="W1664">
        <f>VLOOKUP(Q1664,'PBT Tag Rates'!$A$6:$D$67,4,FALSE)</f>
        <v>0.98961045999999997</v>
      </c>
      <c r="X1664">
        <v>1</v>
      </c>
      <c r="Y1664" s="8">
        <f t="shared" si="191"/>
        <v>1.0069930069930071</v>
      </c>
      <c r="Z1664" s="10">
        <f>IFERROR(LOOKUP(H1664,{30,43,48,53,58,63,68,73,78,83,88,93,97},{42,47,52,57,62,67,72,77,82,87,92,99,100}),999)</f>
        <v>72</v>
      </c>
      <c r="AA1664" s="9">
        <f t="shared" si="192"/>
        <v>5.594405594405595</v>
      </c>
      <c r="AB1664" s="9">
        <f>IFERROR(IF(I1664="AI",AA1664-VLOOKUP(Q1664,'PBT Tag Rates'!$A$6:$L$53,11,FALSE),AA1664-VLOOKUP(Q1664,'PBT Tag Rates'!$A$6:$L$53,12,FALSE)),0)</f>
        <v>5.6049042101942765</v>
      </c>
      <c r="AC1664" s="9">
        <f t="shared" si="193"/>
        <v>16.844765736267519</v>
      </c>
      <c r="AD1664" s="12" t="s">
        <v>1969</v>
      </c>
      <c r="AE1664" s="8"/>
    </row>
    <row r="1665" spans="1:31" x14ac:dyDescent="0.25">
      <c r="A1665" t="s">
        <v>2078</v>
      </c>
      <c r="B1665" t="s">
        <v>4821</v>
      </c>
      <c r="C1665" t="s">
        <v>4822</v>
      </c>
      <c r="D1665" s="1">
        <v>45551</v>
      </c>
      <c r="E1665">
        <f t="shared" si="188"/>
        <v>18</v>
      </c>
      <c r="F1665" t="s">
        <v>14</v>
      </c>
      <c r="G1665">
        <v>840</v>
      </c>
      <c r="H1665">
        <f t="shared" si="194"/>
        <v>84</v>
      </c>
      <c r="I1665" t="s">
        <v>7</v>
      </c>
      <c r="J1665" t="s">
        <v>8</v>
      </c>
      <c r="K1665" t="s">
        <v>8</v>
      </c>
      <c r="L1665" t="s">
        <v>8</v>
      </c>
      <c r="M1665" t="s">
        <v>14</v>
      </c>
      <c r="N1665" t="str">
        <f t="shared" si="189"/>
        <v>F</v>
      </c>
      <c r="O1665" t="s">
        <v>8376</v>
      </c>
      <c r="P1665" t="s">
        <v>8377</v>
      </c>
      <c r="Q1665" t="s">
        <v>295</v>
      </c>
      <c r="R1665">
        <v>4</v>
      </c>
      <c r="S1665">
        <f t="shared" si="190"/>
        <v>2020</v>
      </c>
      <c r="T1665" t="s">
        <v>12</v>
      </c>
      <c r="U1665">
        <v>1</v>
      </c>
      <c r="V1665" t="s">
        <v>892</v>
      </c>
      <c r="W1665">
        <f>VLOOKUP(Q1665,'PBT Tag Rates'!$A$6:$D$67,4,FALSE)</f>
        <v>0.98961045999999997</v>
      </c>
      <c r="X1665">
        <v>1</v>
      </c>
      <c r="Y1665" s="8">
        <f t="shared" si="191"/>
        <v>1</v>
      </c>
      <c r="Z1665" s="10">
        <f>IFERROR(LOOKUP(H1665,{30,43,48,53,58,63,68,73,78,83,88,93,97},{42,47,52,57,62,67,72,77,82,87,92,99,100}),999)</f>
        <v>87</v>
      </c>
      <c r="AA1665" s="9">
        <f t="shared" si="192"/>
        <v>5.5555555555555554</v>
      </c>
      <c r="AB1665" s="9">
        <f>IFERROR(IF(I1665="AI",AA1665-VLOOKUP(Q1665,'PBT Tag Rates'!$A$6:$L$53,11,FALSE),AA1665-VLOOKUP(Q1665,'PBT Tag Rates'!$A$6:$L$53,12,FALSE)),0)</f>
        <v>5.5660541713442369</v>
      </c>
      <c r="AC1665" s="9">
        <f t="shared" si="193"/>
        <v>16.728007308517132</v>
      </c>
      <c r="AD1665" s="12" t="s">
        <v>1969</v>
      </c>
      <c r="AE1665" s="8"/>
    </row>
    <row r="1666" spans="1:31" x14ac:dyDescent="0.25">
      <c r="A1666" t="s">
        <v>2078</v>
      </c>
      <c r="B1666" t="s">
        <v>4823</v>
      </c>
      <c r="C1666" t="s">
        <v>4824</v>
      </c>
      <c r="D1666" s="1">
        <v>45551</v>
      </c>
      <c r="E1666">
        <f t="shared" si="188"/>
        <v>18</v>
      </c>
      <c r="F1666" t="s">
        <v>14</v>
      </c>
      <c r="G1666">
        <v>720</v>
      </c>
      <c r="H1666">
        <f t="shared" si="194"/>
        <v>72</v>
      </c>
      <c r="I1666" t="s">
        <v>9</v>
      </c>
      <c r="J1666">
        <v>1</v>
      </c>
      <c r="K1666" t="s">
        <v>8</v>
      </c>
      <c r="L1666" t="s">
        <v>8</v>
      </c>
      <c r="M1666" t="s">
        <v>14</v>
      </c>
      <c r="N1666" t="str">
        <f t="shared" si="189"/>
        <v>F</v>
      </c>
      <c r="O1666" t="s">
        <v>542</v>
      </c>
      <c r="P1666" t="s">
        <v>543</v>
      </c>
      <c r="Q1666" t="s">
        <v>295</v>
      </c>
      <c r="R1666">
        <v>4</v>
      </c>
      <c r="S1666">
        <f t="shared" si="190"/>
        <v>2020</v>
      </c>
      <c r="T1666" t="s">
        <v>12</v>
      </c>
      <c r="U1666">
        <v>1</v>
      </c>
      <c r="V1666" t="s">
        <v>949</v>
      </c>
      <c r="W1666">
        <f>VLOOKUP(Q1666,'PBT Tag Rates'!$A$6:$D$67,4,FALSE)</f>
        <v>0.98961045999999997</v>
      </c>
      <c r="X1666">
        <v>1</v>
      </c>
      <c r="Y1666" s="8">
        <f t="shared" si="191"/>
        <v>1.0069930069930071</v>
      </c>
      <c r="Z1666" s="10">
        <f>IFERROR(LOOKUP(H1666,{30,43,48,53,58,63,68,73,78,83,88,93,97},{42,47,52,57,62,67,72,77,82,87,92,99,100}),999)</f>
        <v>72</v>
      </c>
      <c r="AA1666" s="9">
        <f t="shared" si="192"/>
        <v>5.594405594405595</v>
      </c>
      <c r="AB1666" s="9">
        <f>IFERROR(IF(I1666="AI",AA1666-VLOOKUP(Q1666,'PBT Tag Rates'!$A$6:$L$53,11,FALSE),AA1666-VLOOKUP(Q1666,'PBT Tag Rates'!$A$6:$L$53,12,FALSE)),0)</f>
        <v>5.6049042101942765</v>
      </c>
      <c r="AC1666" s="9">
        <f t="shared" si="193"/>
        <v>16.844765736267519</v>
      </c>
      <c r="AD1666" s="12" t="s">
        <v>676</v>
      </c>
      <c r="AE1666" s="8"/>
    </row>
    <row r="1667" spans="1:31" x14ac:dyDescent="0.25">
      <c r="A1667" t="s">
        <v>2078</v>
      </c>
      <c r="B1667" t="s">
        <v>4825</v>
      </c>
      <c r="C1667" t="s">
        <v>4826</v>
      </c>
      <c r="D1667" s="1">
        <v>45551</v>
      </c>
      <c r="E1667">
        <f t="shared" si="188"/>
        <v>18</v>
      </c>
      <c r="F1667" t="s">
        <v>6</v>
      </c>
      <c r="G1667">
        <v>600</v>
      </c>
      <c r="H1667">
        <f t="shared" si="194"/>
        <v>60</v>
      </c>
      <c r="I1667" t="s">
        <v>9</v>
      </c>
      <c r="J1667">
        <v>1</v>
      </c>
      <c r="K1667" t="s">
        <v>8</v>
      </c>
      <c r="L1667" t="s">
        <v>8</v>
      </c>
      <c r="M1667" t="s">
        <v>6</v>
      </c>
      <c r="N1667" t="str">
        <f t="shared" si="189"/>
        <v>M</v>
      </c>
      <c r="O1667" t="s">
        <v>1828</v>
      </c>
      <c r="P1667" t="s">
        <v>1829</v>
      </c>
      <c r="Q1667" t="s">
        <v>940</v>
      </c>
      <c r="R1667">
        <v>3</v>
      </c>
      <c r="S1667">
        <f t="shared" si="190"/>
        <v>2021</v>
      </c>
      <c r="T1667" t="s">
        <v>12</v>
      </c>
      <c r="U1667">
        <v>0.999999999999998</v>
      </c>
      <c r="V1667" t="s">
        <v>893</v>
      </c>
      <c r="W1667">
        <f>VLOOKUP(Q1667,'PBT Tag Rates'!$A$6:$D$67,4,FALSE)</f>
        <v>0.98140000000000005</v>
      </c>
      <c r="X1667">
        <v>1</v>
      </c>
      <c r="Y1667" s="8">
        <f t="shared" si="191"/>
        <v>1.0138888888888888</v>
      </c>
      <c r="Z1667" s="10">
        <f>IFERROR(LOOKUP(H1667,{30,43,48,53,58,63,68,73,78,83,88,93,97},{42,47,52,57,62,67,72,77,82,87,92,99,100}),999)</f>
        <v>62</v>
      </c>
      <c r="AA1667" s="9">
        <f t="shared" si="192"/>
        <v>5.632716049382716</v>
      </c>
      <c r="AB1667" s="9">
        <f>IFERROR(IF(I1667="AI",AA1667-VLOOKUP(Q1667,'PBT Tag Rates'!$A$6:$L$53,11,FALSE),AA1667-VLOOKUP(Q1667,'PBT Tag Rates'!$A$6:$L$53,12,FALSE)),0)</f>
        <v>5.6516685661954327</v>
      </c>
      <c r="AC1667" s="9">
        <f t="shared" si="193"/>
        <v>16.98530955148815</v>
      </c>
      <c r="AD1667" s="12" t="s">
        <v>1969</v>
      </c>
      <c r="AE1667" s="8"/>
    </row>
    <row r="1668" spans="1:31" x14ac:dyDescent="0.25">
      <c r="A1668" t="s">
        <v>2078</v>
      </c>
      <c r="B1668" t="s">
        <v>4827</v>
      </c>
      <c r="C1668" t="s">
        <v>4828</v>
      </c>
      <c r="D1668" s="1">
        <v>45551</v>
      </c>
      <c r="E1668">
        <f t="shared" si="188"/>
        <v>18</v>
      </c>
      <c r="F1668" t="s">
        <v>6</v>
      </c>
      <c r="G1668">
        <v>670</v>
      </c>
      <c r="H1668">
        <f t="shared" si="194"/>
        <v>67</v>
      </c>
      <c r="I1668" t="s">
        <v>9</v>
      </c>
      <c r="J1668">
        <v>1</v>
      </c>
      <c r="K1668" t="s">
        <v>8</v>
      </c>
      <c r="L1668" t="s">
        <v>8</v>
      </c>
      <c r="M1668" t="s">
        <v>6</v>
      </c>
      <c r="N1668" t="str">
        <f t="shared" si="189"/>
        <v>M</v>
      </c>
      <c r="O1668" t="s">
        <v>938</v>
      </c>
      <c r="P1668" t="s">
        <v>939</v>
      </c>
      <c r="Q1668" t="s">
        <v>940</v>
      </c>
      <c r="R1668">
        <v>3</v>
      </c>
      <c r="S1668">
        <f t="shared" si="190"/>
        <v>2021</v>
      </c>
      <c r="T1668" t="s">
        <v>12</v>
      </c>
      <c r="U1668">
        <v>0.999999999999999</v>
      </c>
      <c r="V1668" t="s">
        <v>941</v>
      </c>
      <c r="W1668">
        <f>VLOOKUP(Q1668,'PBT Tag Rates'!$A$6:$D$67,4,FALSE)</f>
        <v>0.98140000000000005</v>
      </c>
      <c r="X1668">
        <v>1</v>
      </c>
      <c r="Y1668" s="8">
        <f t="shared" si="191"/>
        <v>1</v>
      </c>
      <c r="Z1668" s="10">
        <f>IFERROR(LOOKUP(H1668,{30,43,48,53,58,63,68,73,78,83,88,93,97},{42,47,52,57,62,67,72,77,82,87,92,99,100}),999)</f>
        <v>67</v>
      </c>
      <c r="AA1668" s="9">
        <f t="shared" si="192"/>
        <v>5.5555555555555554</v>
      </c>
      <c r="AB1668" s="9">
        <f>IFERROR(IF(I1668="AI",AA1668-VLOOKUP(Q1668,'PBT Tag Rates'!$A$6:$L$53,11,FALSE),AA1668-VLOOKUP(Q1668,'PBT Tag Rates'!$A$6:$L$53,12,FALSE)),0)</f>
        <v>5.5745080723682721</v>
      </c>
      <c r="AC1668" s="9">
        <f t="shared" si="193"/>
        <v>16.753414340817248</v>
      </c>
      <c r="AD1668" s="12" t="s">
        <v>1969</v>
      </c>
      <c r="AE1668" s="8"/>
    </row>
    <row r="1669" spans="1:31" x14ac:dyDescent="0.25">
      <c r="A1669" t="s">
        <v>2078</v>
      </c>
      <c r="B1669" t="s">
        <v>4829</v>
      </c>
      <c r="C1669" t="s">
        <v>4830</v>
      </c>
      <c r="D1669" s="1">
        <v>45551</v>
      </c>
      <c r="E1669">
        <f t="shared" si="188"/>
        <v>18</v>
      </c>
      <c r="F1669" t="s">
        <v>6</v>
      </c>
      <c r="G1669">
        <v>880</v>
      </c>
      <c r="H1669">
        <f t="shared" si="194"/>
        <v>88</v>
      </c>
      <c r="I1669" t="s">
        <v>7</v>
      </c>
      <c r="J1669" t="s">
        <v>8</v>
      </c>
      <c r="K1669" t="s">
        <v>7149</v>
      </c>
      <c r="L1669" t="s">
        <v>8</v>
      </c>
      <c r="M1669" t="s">
        <v>6</v>
      </c>
      <c r="N1669" t="str">
        <f t="shared" si="189"/>
        <v>M</v>
      </c>
      <c r="O1669" t="s">
        <v>8</v>
      </c>
      <c r="P1669" t="s">
        <v>8</v>
      </c>
      <c r="Q1669" t="s">
        <v>11</v>
      </c>
      <c r="R1669" t="s">
        <v>8</v>
      </c>
      <c r="S1669" t="str">
        <f t="shared" si="190"/>
        <v>U</v>
      </c>
      <c r="T1669" t="s">
        <v>12</v>
      </c>
      <c r="U1669">
        <v>1</v>
      </c>
      <c r="V1669" t="s">
        <v>8</v>
      </c>
      <c r="W1669">
        <f>VLOOKUP(Q1669,'PBT Tag Rates'!$A$6:$D$67,4,FALSE)</f>
        <v>1</v>
      </c>
      <c r="X1669">
        <v>1</v>
      </c>
      <c r="Y1669" s="8">
        <f t="shared" si="191"/>
        <v>1</v>
      </c>
      <c r="Z1669" s="10">
        <f>IFERROR(LOOKUP(H1669,{30,43,48,53,58,63,68,73,78,83,88,93,97},{42,47,52,57,62,67,72,77,82,87,92,99,100}),999)</f>
        <v>92</v>
      </c>
      <c r="AA1669" s="9">
        <f t="shared" si="192"/>
        <v>5.5555555555555554</v>
      </c>
      <c r="AB1669" s="9">
        <f>IFERROR(IF(I1669="AI",AA1669-VLOOKUP(Q1669,'PBT Tag Rates'!$A$6:$L$53,11,FALSE),AA1669-VLOOKUP(Q1669,'PBT Tag Rates'!$A$6:$L$53,12,FALSE)),0)</f>
        <v>5.5142524290531805</v>
      </c>
      <c r="AC1669" s="9">
        <f t="shared" si="193"/>
        <v>16.572324324312643</v>
      </c>
      <c r="AD1669" s="12" t="s">
        <v>1969</v>
      </c>
      <c r="AE1669" s="8"/>
    </row>
    <row r="1670" spans="1:31" x14ac:dyDescent="0.25">
      <c r="A1670" t="s">
        <v>2078</v>
      </c>
      <c r="B1670" t="s">
        <v>4831</v>
      </c>
      <c r="C1670" t="s">
        <v>4832</v>
      </c>
      <c r="D1670" s="1">
        <v>45551</v>
      </c>
      <c r="E1670">
        <f t="shared" si="188"/>
        <v>18</v>
      </c>
      <c r="F1670" t="s">
        <v>14</v>
      </c>
      <c r="G1670">
        <v>720</v>
      </c>
      <c r="H1670">
        <f t="shared" si="194"/>
        <v>72</v>
      </c>
      <c r="I1670" t="s">
        <v>7</v>
      </c>
      <c r="J1670" t="s">
        <v>8</v>
      </c>
      <c r="K1670" t="s">
        <v>8</v>
      </c>
      <c r="L1670" t="s">
        <v>8</v>
      </c>
      <c r="M1670" t="s">
        <v>14</v>
      </c>
      <c r="N1670" t="str">
        <f t="shared" si="189"/>
        <v>F</v>
      </c>
      <c r="O1670" t="s">
        <v>1580</v>
      </c>
      <c r="P1670" t="s">
        <v>7984</v>
      </c>
      <c r="Q1670" t="s">
        <v>295</v>
      </c>
      <c r="R1670">
        <v>4</v>
      </c>
      <c r="S1670">
        <f t="shared" si="190"/>
        <v>2020</v>
      </c>
      <c r="T1670" t="s">
        <v>12</v>
      </c>
      <c r="U1670">
        <v>1</v>
      </c>
      <c r="V1670" t="s">
        <v>892</v>
      </c>
      <c r="W1670">
        <f>VLOOKUP(Q1670,'PBT Tag Rates'!$A$6:$D$67,4,FALSE)</f>
        <v>0.98961045999999997</v>
      </c>
      <c r="X1670">
        <v>1</v>
      </c>
      <c r="Y1670" s="8">
        <f t="shared" si="191"/>
        <v>1.0069930069930071</v>
      </c>
      <c r="Z1670" s="10">
        <f>IFERROR(LOOKUP(H1670,{30,43,48,53,58,63,68,73,78,83,88,93,97},{42,47,52,57,62,67,72,77,82,87,92,99,100}),999)</f>
        <v>72</v>
      </c>
      <c r="AA1670" s="9">
        <f t="shared" si="192"/>
        <v>5.594405594405595</v>
      </c>
      <c r="AB1670" s="9">
        <f>IFERROR(IF(I1670="AI",AA1670-VLOOKUP(Q1670,'PBT Tag Rates'!$A$6:$L$53,11,FALSE),AA1670-VLOOKUP(Q1670,'PBT Tag Rates'!$A$6:$L$53,12,FALSE)),0)</f>
        <v>5.6049042101942765</v>
      </c>
      <c r="AC1670" s="9">
        <f t="shared" si="193"/>
        <v>16.844765736267519</v>
      </c>
      <c r="AD1670" s="12" t="s">
        <v>1969</v>
      </c>
      <c r="AE1670" s="8"/>
    </row>
    <row r="1671" spans="1:31" x14ac:dyDescent="0.25">
      <c r="A1671" t="s">
        <v>2078</v>
      </c>
      <c r="B1671" t="s">
        <v>4833</v>
      </c>
      <c r="C1671" t="s">
        <v>4834</v>
      </c>
      <c r="D1671" s="1">
        <v>45551</v>
      </c>
      <c r="E1671">
        <f t="shared" si="188"/>
        <v>18</v>
      </c>
      <c r="F1671" t="s">
        <v>6</v>
      </c>
      <c r="G1671">
        <v>440</v>
      </c>
      <c r="H1671">
        <f t="shared" si="194"/>
        <v>44</v>
      </c>
      <c r="I1671" t="s">
        <v>7</v>
      </c>
      <c r="J1671" t="s">
        <v>8</v>
      </c>
      <c r="K1671" t="s">
        <v>8</v>
      </c>
      <c r="L1671" t="s">
        <v>8</v>
      </c>
      <c r="M1671" t="s">
        <v>6</v>
      </c>
      <c r="N1671" t="str">
        <f t="shared" si="189"/>
        <v>M</v>
      </c>
      <c r="O1671" t="s">
        <v>7822</v>
      </c>
      <c r="P1671" t="s">
        <v>7823</v>
      </c>
      <c r="Q1671" t="s">
        <v>7200</v>
      </c>
      <c r="R1671">
        <v>2</v>
      </c>
      <c r="S1671">
        <f t="shared" si="190"/>
        <v>2022</v>
      </c>
      <c r="T1671" t="s">
        <v>12</v>
      </c>
      <c r="U1671">
        <v>1</v>
      </c>
      <c r="V1671" t="s">
        <v>892</v>
      </c>
      <c r="W1671">
        <f>VLOOKUP(Q1671,'PBT Tag Rates'!$A$6:$D$67,4,FALSE)</f>
        <v>0.98</v>
      </c>
      <c r="X1671">
        <v>1</v>
      </c>
      <c r="Y1671" s="8">
        <f t="shared" si="191"/>
        <v>1</v>
      </c>
      <c r="Z1671" s="10">
        <f>IFERROR(LOOKUP(H1671,{30,43,48,53,58,63,68,73,78,83,88,93,97},{42,47,52,57,62,67,72,77,82,87,92,99,100}),999)</f>
        <v>47</v>
      </c>
      <c r="AA1671" s="9">
        <f t="shared" si="192"/>
        <v>5.5555555555555554</v>
      </c>
      <c r="AB1671" s="9">
        <f>IFERROR(IF(I1671="AI",AA1671-VLOOKUP(Q1671,'PBT Tag Rates'!$A$6:$L$53,11,FALSE),AA1671-VLOOKUP(Q1671,'PBT Tag Rates'!$A$6:$L$53,12,FALSE)),0)</f>
        <v>5.5759637188208613</v>
      </c>
      <c r="AC1671" s="9">
        <f t="shared" si="193"/>
        <v>16.757789085249826</v>
      </c>
      <c r="AD1671" s="12" t="s">
        <v>1969</v>
      </c>
      <c r="AE1671" s="8"/>
    </row>
    <row r="1672" spans="1:31" x14ac:dyDescent="0.25">
      <c r="A1672" t="s">
        <v>2078</v>
      </c>
      <c r="B1672" t="s">
        <v>4835</v>
      </c>
      <c r="C1672" t="s">
        <v>130</v>
      </c>
      <c r="D1672" s="1">
        <v>45551</v>
      </c>
      <c r="E1672">
        <f t="shared" ref="E1672:E1735" si="195">IF(AND(D1672&gt;=$F$2,D1672&lt;$F$3),70,IF(AND(D1672&gt;=$F$3,D1672&lt;$F$4),40,IF(AND(D1672&gt;=$F$4,D1672&lt;$F$5),18,9)))</f>
        <v>18</v>
      </c>
      <c r="F1672" t="s">
        <v>14</v>
      </c>
      <c r="G1672">
        <v>860</v>
      </c>
      <c r="H1672">
        <f t="shared" si="194"/>
        <v>86</v>
      </c>
      <c r="I1672" t="s">
        <v>9</v>
      </c>
      <c r="J1672">
        <v>1</v>
      </c>
      <c r="K1672" t="s">
        <v>8</v>
      </c>
      <c r="L1672" t="s">
        <v>8</v>
      </c>
      <c r="M1672" t="s">
        <v>14</v>
      </c>
      <c r="N1672" t="str">
        <f t="shared" ref="N1672:N1735" si="196">IF(M1672="U",F1672,M1672)</f>
        <v>F</v>
      </c>
      <c r="O1672" t="s">
        <v>978</v>
      </c>
      <c r="P1672" t="s">
        <v>1330</v>
      </c>
      <c r="Q1672" t="s">
        <v>171</v>
      </c>
      <c r="R1672">
        <v>5</v>
      </c>
      <c r="S1672">
        <f t="shared" ref="S1672:S1735" si="197">IFERROR($S$4-R1672,"U")</f>
        <v>2019</v>
      </c>
      <c r="T1672" t="s">
        <v>12</v>
      </c>
      <c r="U1672">
        <v>0.999999999999999</v>
      </c>
      <c r="V1672" t="s">
        <v>888</v>
      </c>
      <c r="W1672">
        <f>VLOOKUP(Q1672,'PBT Tag Rates'!$A$6:$D$67,4,FALSE)</f>
        <v>0.95971980899999998</v>
      </c>
      <c r="X1672">
        <v>1</v>
      </c>
      <c r="Y1672" s="8">
        <f t="shared" ref="Y1672:Y1735" si="198">IF(V1672="ng",0,X1672+(SUMIFS($AK$24:$AK$127,$AG$24:$AG$127,$N1672,$AH$24:$AH$127,$Z1672,$AF$24:$AF$127,$E1672)))</f>
        <v>1</v>
      </c>
      <c r="Z1672" s="10">
        <f>IFERROR(LOOKUP(H1672,{30,43,48,53,58,63,68,73,78,83,88,93,97},{42,47,52,57,62,67,72,77,82,87,92,99,100}),999)</f>
        <v>87</v>
      </c>
      <c r="AA1672" s="9">
        <f t="shared" ref="AA1672:AA1735" si="199">Y1672/(VLOOKUP(E1672,$C$2:$I$5,2,FALSE))</f>
        <v>5.5555555555555554</v>
      </c>
      <c r="AB1672" s="9">
        <f>IFERROR(IF(I1672="AI",AA1672-VLOOKUP(Q1672,'PBT Tag Rates'!$A$6:$L$53,11,FALSE),AA1672-VLOOKUP(Q1672,'PBT Tag Rates'!$A$6:$L$53,12,FALSE)),0)</f>
        <v>5.5975263376757773</v>
      </c>
      <c r="AC1672" s="9">
        <f t="shared" ref="AC1672:AC1735" si="200">AB1672/(VLOOKUP(E1672,$C$2:$I$5,7,FALSE))</f>
        <v>16.822592559073851</v>
      </c>
      <c r="AD1672" s="12" t="s">
        <v>1969</v>
      </c>
      <c r="AE1672" s="8"/>
    </row>
    <row r="1673" spans="1:31" x14ac:dyDescent="0.25">
      <c r="A1673" t="s">
        <v>2078</v>
      </c>
      <c r="B1673" t="s">
        <v>4836</v>
      </c>
      <c r="C1673" t="s">
        <v>4837</v>
      </c>
      <c r="D1673" s="1">
        <v>45551</v>
      </c>
      <c r="E1673">
        <f t="shared" si="195"/>
        <v>18</v>
      </c>
      <c r="F1673" t="s">
        <v>6</v>
      </c>
      <c r="G1673">
        <v>750</v>
      </c>
      <c r="H1673">
        <f t="shared" si="194"/>
        <v>75</v>
      </c>
      <c r="I1673" t="s">
        <v>7</v>
      </c>
      <c r="J1673" t="s">
        <v>8</v>
      </c>
      <c r="K1673" t="s">
        <v>7150</v>
      </c>
      <c r="L1673" t="s">
        <v>8</v>
      </c>
      <c r="M1673" t="s">
        <v>6</v>
      </c>
      <c r="N1673" t="str">
        <f t="shared" si="196"/>
        <v>M</v>
      </c>
      <c r="O1673" t="s">
        <v>8</v>
      </c>
      <c r="P1673" t="s">
        <v>8</v>
      </c>
      <c r="Q1673" t="s">
        <v>11</v>
      </c>
      <c r="R1673" t="s">
        <v>8</v>
      </c>
      <c r="S1673" t="str">
        <f t="shared" si="197"/>
        <v>U</v>
      </c>
      <c r="T1673" t="s">
        <v>12</v>
      </c>
      <c r="U1673">
        <v>1</v>
      </c>
      <c r="V1673" t="s">
        <v>8</v>
      </c>
      <c r="W1673">
        <f>VLOOKUP(Q1673,'PBT Tag Rates'!$A$6:$D$67,4,FALSE)</f>
        <v>1</v>
      </c>
      <c r="X1673">
        <v>1</v>
      </c>
      <c r="Y1673" s="8">
        <f t="shared" si="198"/>
        <v>1.0058139534883721</v>
      </c>
      <c r="Z1673" s="10">
        <f>IFERROR(LOOKUP(H1673,{30,43,48,53,58,63,68,73,78,83,88,93,97},{42,47,52,57,62,67,72,77,82,87,92,99,100}),999)</f>
        <v>77</v>
      </c>
      <c r="AA1673" s="9">
        <f t="shared" si="199"/>
        <v>5.5878552971576232</v>
      </c>
      <c r="AB1673" s="9">
        <f>IFERROR(IF(I1673="AI",AA1673-VLOOKUP(Q1673,'PBT Tag Rates'!$A$6:$L$53,11,FALSE),AA1673-VLOOKUP(Q1673,'PBT Tag Rates'!$A$6:$L$53,12,FALSE)),0)</f>
        <v>5.5465521706552483</v>
      </c>
      <c r="AC1673" s="9">
        <f t="shared" si="200"/>
        <v>16.669396738081858</v>
      </c>
      <c r="AD1673" s="12" t="s">
        <v>1969</v>
      </c>
      <c r="AE1673" s="8"/>
    </row>
    <row r="1674" spans="1:31" x14ac:dyDescent="0.25">
      <c r="A1674" t="s">
        <v>2078</v>
      </c>
      <c r="B1674" t="s">
        <v>4838</v>
      </c>
      <c r="C1674" t="s">
        <v>4839</v>
      </c>
      <c r="D1674" s="1">
        <v>45551</v>
      </c>
      <c r="E1674">
        <f t="shared" si="195"/>
        <v>18</v>
      </c>
      <c r="F1674" t="s">
        <v>6</v>
      </c>
      <c r="G1674">
        <v>590</v>
      </c>
      <c r="H1674">
        <f t="shared" si="194"/>
        <v>59</v>
      </c>
      <c r="I1674" t="s">
        <v>7</v>
      </c>
      <c r="J1674" t="s">
        <v>8</v>
      </c>
      <c r="K1674" t="s">
        <v>8</v>
      </c>
      <c r="L1674" t="s">
        <v>8</v>
      </c>
      <c r="M1674" t="s">
        <v>6</v>
      </c>
      <c r="N1674" t="str">
        <f t="shared" si="196"/>
        <v>M</v>
      </c>
      <c r="O1674" t="s">
        <v>7604</v>
      </c>
      <c r="P1674" t="s">
        <v>7605</v>
      </c>
      <c r="Q1674" t="s">
        <v>940</v>
      </c>
      <c r="R1674">
        <v>3</v>
      </c>
      <c r="S1674">
        <f t="shared" si="197"/>
        <v>2021</v>
      </c>
      <c r="T1674" t="s">
        <v>12</v>
      </c>
      <c r="U1674">
        <v>0.999999999999999</v>
      </c>
      <c r="V1674" t="s">
        <v>889</v>
      </c>
      <c r="W1674">
        <f>VLOOKUP(Q1674,'PBT Tag Rates'!$A$6:$D$67,4,FALSE)</f>
        <v>0.98140000000000005</v>
      </c>
      <c r="X1674">
        <v>1</v>
      </c>
      <c r="Y1674" s="8">
        <f t="shared" si="198"/>
        <v>1.0138888888888888</v>
      </c>
      <c r="Z1674" s="10">
        <f>IFERROR(LOOKUP(H1674,{30,43,48,53,58,63,68,73,78,83,88,93,97},{42,47,52,57,62,67,72,77,82,87,92,99,100}),999)</f>
        <v>62</v>
      </c>
      <c r="AA1674" s="9">
        <f t="shared" si="199"/>
        <v>5.632716049382716</v>
      </c>
      <c r="AB1674" s="9">
        <f>IFERROR(IF(I1674="AI",AA1674-VLOOKUP(Q1674,'PBT Tag Rates'!$A$6:$L$53,11,FALSE),AA1674-VLOOKUP(Q1674,'PBT Tag Rates'!$A$6:$L$53,12,FALSE)),0)</f>
        <v>5.6516685661954327</v>
      </c>
      <c r="AC1674" s="9">
        <f t="shared" si="200"/>
        <v>16.98530955148815</v>
      </c>
      <c r="AD1674" s="12" t="s">
        <v>1969</v>
      </c>
      <c r="AE1674" s="8"/>
    </row>
    <row r="1675" spans="1:31" x14ac:dyDescent="0.25">
      <c r="A1675" t="s">
        <v>2078</v>
      </c>
      <c r="B1675" t="s">
        <v>4840</v>
      </c>
      <c r="C1675" t="s">
        <v>4841</v>
      </c>
      <c r="D1675" s="1">
        <v>45551</v>
      </c>
      <c r="E1675">
        <f t="shared" si="195"/>
        <v>18</v>
      </c>
      <c r="F1675" t="s">
        <v>14</v>
      </c>
      <c r="G1675">
        <v>820</v>
      </c>
      <c r="H1675">
        <f t="shared" si="194"/>
        <v>82</v>
      </c>
      <c r="I1675" t="s">
        <v>7</v>
      </c>
      <c r="J1675" t="s">
        <v>8</v>
      </c>
      <c r="K1675" t="s">
        <v>8</v>
      </c>
      <c r="L1675" t="s">
        <v>8</v>
      </c>
      <c r="M1675" t="s">
        <v>14</v>
      </c>
      <c r="N1675" t="str">
        <f t="shared" si="196"/>
        <v>F</v>
      </c>
      <c r="O1675" t="s">
        <v>380</v>
      </c>
      <c r="P1675" t="s">
        <v>1770</v>
      </c>
      <c r="Q1675" t="s">
        <v>171</v>
      </c>
      <c r="R1675">
        <v>5</v>
      </c>
      <c r="S1675">
        <f t="shared" si="197"/>
        <v>2019</v>
      </c>
      <c r="T1675" t="s">
        <v>12</v>
      </c>
      <c r="U1675">
        <v>0.999999999999998</v>
      </c>
      <c r="V1675" t="s">
        <v>892</v>
      </c>
      <c r="W1675">
        <f>VLOOKUP(Q1675,'PBT Tag Rates'!$A$6:$D$67,4,FALSE)</f>
        <v>0.95971980899999998</v>
      </c>
      <c r="X1675">
        <v>1</v>
      </c>
      <c r="Y1675" s="8">
        <f t="shared" si="198"/>
        <v>1</v>
      </c>
      <c r="Z1675" s="10">
        <f>IFERROR(LOOKUP(H1675,{30,43,48,53,58,63,68,73,78,83,88,93,97},{42,47,52,57,62,67,72,77,82,87,92,99,100}),999)</f>
        <v>82</v>
      </c>
      <c r="AA1675" s="9">
        <f t="shared" si="199"/>
        <v>5.5555555555555554</v>
      </c>
      <c r="AB1675" s="9">
        <f>IFERROR(IF(I1675="AI",AA1675-VLOOKUP(Q1675,'PBT Tag Rates'!$A$6:$L$53,11,FALSE),AA1675-VLOOKUP(Q1675,'PBT Tag Rates'!$A$6:$L$53,12,FALSE)),0)</f>
        <v>5.5975263376757773</v>
      </c>
      <c r="AC1675" s="9">
        <f t="shared" si="200"/>
        <v>16.822592559073851</v>
      </c>
      <c r="AD1675" s="12" t="s">
        <v>1969</v>
      </c>
      <c r="AE1675" s="8"/>
    </row>
    <row r="1676" spans="1:31" x14ac:dyDescent="0.25">
      <c r="A1676" t="s">
        <v>2078</v>
      </c>
      <c r="B1676" t="s">
        <v>4842</v>
      </c>
      <c r="C1676" t="s">
        <v>4843</v>
      </c>
      <c r="D1676" s="1">
        <v>45551</v>
      </c>
      <c r="E1676">
        <f t="shared" si="195"/>
        <v>18</v>
      </c>
      <c r="F1676" t="s">
        <v>14</v>
      </c>
      <c r="G1676">
        <v>730</v>
      </c>
      <c r="H1676">
        <f t="shared" si="194"/>
        <v>73</v>
      </c>
      <c r="I1676" t="s">
        <v>9</v>
      </c>
      <c r="J1676">
        <v>1</v>
      </c>
      <c r="K1676" t="s">
        <v>8</v>
      </c>
      <c r="L1676" t="s">
        <v>8</v>
      </c>
      <c r="M1676" t="s">
        <v>14</v>
      </c>
      <c r="N1676" t="str">
        <f t="shared" si="196"/>
        <v>F</v>
      </c>
      <c r="O1676" t="s">
        <v>1723</v>
      </c>
      <c r="P1676" t="s">
        <v>8378</v>
      </c>
      <c r="Q1676" t="s">
        <v>295</v>
      </c>
      <c r="R1676">
        <v>4</v>
      </c>
      <c r="S1676">
        <f t="shared" si="197"/>
        <v>2020</v>
      </c>
      <c r="T1676" t="s">
        <v>12</v>
      </c>
      <c r="U1676">
        <v>1</v>
      </c>
      <c r="V1676" t="s">
        <v>893</v>
      </c>
      <c r="W1676">
        <f>VLOOKUP(Q1676,'PBT Tag Rates'!$A$6:$D$67,4,FALSE)</f>
        <v>0.98961045999999997</v>
      </c>
      <c r="X1676">
        <v>1</v>
      </c>
      <c r="Y1676" s="8">
        <f t="shared" si="198"/>
        <v>1</v>
      </c>
      <c r="Z1676" s="10">
        <f>IFERROR(LOOKUP(H1676,{30,43,48,53,58,63,68,73,78,83,88,93,97},{42,47,52,57,62,67,72,77,82,87,92,99,100}),999)</f>
        <v>77</v>
      </c>
      <c r="AA1676" s="9">
        <f t="shared" si="199"/>
        <v>5.5555555555555554</v>
      </c>
      <c r="AB1676" s="9">
        <f>IFERROR(IF(I1676="AI",AA1676-VLOOKUP(Q1676,'PBT Tag Rates'!$A$6:$L$53,11,FALSE),AA1676-VLOOKUP(Q1676,'PBT Tag Rates'!$A$6:$L$53,12,FALSE)),0)</f>
        <v>5.5660541713442369</v>
      </c>
      <c r="AC1676" s="9">
        <f t="shared" si="200"/>
        <v>16.728007308517132</v>
      </c>
      <c r="AD1676" s="12" t="s">
        <v>1969</v>
      </c>
      <c r="AE1676" s="8"/>
    </row>
    <row r="1677" spans="1:31" x14ac:dyDescent="0.25">
      <c r="A1677" t="s">
        <v>2078</v>
      </c>
      <c r="B1677" t="s">
        <v>4844</v>
      </c>
      <c r="C1677" t="s">
        <v>131</v>
      </c>
      <c r="D1677" s="1">
        <v>45551</v>
      </c>
      <c r="E1677">
        <f t="shared" si="195"/>
        <v>18</v>
      </c>
      <c r="F1677" t="s">
        <v>6</v>
      </c>
      <c r="G1677">
        <v>650</v>
      </c>
      <c r="H1677">
        <f t="shared" si="194"/>
        <v>65</v>
      </c>
      <c r="I1677" t="s">
        <v>7</v>
      </c>
      <c r="J1677" t="s">
        <v>8</v>
      </c>
      <c r="K1677" t="s">
        <v>8</v>
      </c>
      <c r="L1677" t="s">
        <v>8</v>
      </c>
      <c r="M1677" t="s">
        <v>6</v>
      </c>
      <c r="N1677" t="str">
        <f t="shared" si="196"/>
        <v>M</v>
      </c>
      <c r="O1677" t="s">
        <v>8</v>
      </c>
      <c r="P1677" t="s">
        <v>8</v>
      </c>
      <c r="Q1677" t="s">
        <v>11</v>
      </c>
      <c r="R1677" t="s">
        <v>8</v>
      </c>
      <c r="S1677" t="str">
        <f t="shared" si="197"/>
        <v>U</v>
      </c>
      <c r="T1677" t="s">
        <v>12</v>
      </c>
      <c r="U1677">
        <v>0.999999999999997</v>
      </c>
      <c r="V1677" t="s">
        <v>8</v>
      </c>
      <c r="W1677">
        <f>VLOOKUP(Q1677,'PBT Tag Rates'!$A$6:$D$67,4,FALSE)</f>
        <v>1</v>
      </c>
      <c r="X1677">
        <v>1</v>
      </c>
      <c r="Y1677" s="8">
        <f t="shared" si="198"/>
        <v>1</v>
      </c>
      <c r="Z1677" s="10">
        <f>IFERROR(LOOKUP(H1677,{30,43,48,53,58,63,68,73,78,83,88,93,97},{42,47,52,57,62,67,72,77,82,87,92,99,100}),999)</f>
        <v>67</v>
      </c>
      <c r="AA1677" s="9">
        <f t="shared" si="199"/>
        <v>5.5555555555555554</v>
      </c>
      <c r="AB1677" s="9">
        <f>IFERROR(IF(I1677="AI",AA1677-VLOOKUP(Q1677,'PBT Tag Rates'!$A$6:$L$53,11,FALSE),AA1677-VLOOKUP(Q1677,'PBT Tag Rates'!$A$6:$L$53,12,FALSE)),0)</f>
        <v>5.5142524290531805</v>
      </c>
      <c r="AC1677" s="9">
        <f t="shared" si="200"/>
        <v>16.572324324312643</v>
      </c>
      <c r="AD1677" s="12" t="s">
        <v>1969</v>
      </c>
      <c r="AE1677" s="8"/>
    </row>
    <row r="1678" spans="1:31" x14ac:dyDescent="0.25">
      <c r="A1678" t="s">
        <v>2078</v>
      </c>
      <c r="B1678" t="s">
        <v>4845</v>
      </c>
      <c r="C1678" t="s">
        <v>4846</v>
      </c>
      <c r="D1678" s="1">
        <v>45551</v>
      </c>
      <c r="E1678">
        <f t="shared" si="195"/>
        <v>18</v>
      </c>
      <c r="F1678" t="s">
        <v>14</v>
      </c>
      <c r="G1678">
        <v>480</v>
      </c>
      <c r="H1678">
        <f t="shared" si="194"/>
        <v>48</v>
      </c>
      <c r="I1678" t="s">
        <v>7</v>
      </c>
      <c r="J1678" t="s">
        <v>8</v>
      </c>
      <c r="K1678" t="s">
        <v>8</v>
      </c>
      <c r="L1678" t="s">
        <v>8</v>
      </c>
      <c r="M1678" t="s">
        <v>14</v>
      </c>
      <c r="N1678" t="str">
        <f t="shared" si="196"/>
        <v>F</v>
      </c>
      <c r="O1678" t="s">
        <v>1142</v>
      </c>
      <c r="P1678" t="s">
        <v>1143</v>
      </c>
      <c r="Q1678" t="s">
        <v>940</v>
      </c>
      <c r="R1678">
        <v>3</v>
      </c>
      <c r="S1678">
        <f t="shared" si="197"/>
        <v>2021</v>
      </c>
      <c r="T1678" t="s">
        <v>12</v>
      </c>
      <c r="U1678">
        <v>0.999999999999999</v>
      </c>
      <c r="V1678" t="s">
        <v>888</v>
      </c>
      <c r="W1678">
        <f>VLOOKUP(Q1678,'PBT Tag Rates'!$A$6:$D$67,4,FALSE)</f>
        <v>0.98140000000000005</v>
      </c>
      <c r="X1678">
        <v>1</v>
      </c>
      <c r="Y1678" s="8">
        <f t="shared" si="198"/>
        <v>1</v>
      </c>
      <c r="Z1678" s="10">
        <f>IFERROR(LOOKUP(H1678,{30,43,48,53,58,63,68,73,78,83,88,93,97},{42,47,52,57,62,67,72,77,82,87,92,99,100}),999)</f>
        <v>52</v>
      </c>
      <c r="AA1678" s="9">
        <f t="shared" si="199"/>
        <v>5.5555555555555554</v>
      </c>
      <c r="AB1678" s="9">
        <f>IFERROR(IF(I1678="AI",AA1678-VLOOKUP(Q1678,'PBT Tag Rates'!$A$6:$L$53,11,FALSE),AA1678-VLOOKUP(Q1678,'PBT Tag Rates'!$A$6:$L$53,12,FALSE)),0)</f>
        <v>5.5745080723682721</v>
      </c>
      <c r="AC1678" s="9">
        <f t="shared" si="200"/>
        <v>16.753414340817248</v>
      </c>
      <c r="AD1678" s="12" t="s">
        <v>1969</v>
      </c>
      <c r="AE1678" s="8"/>
    </row>
    <row r="1679" spans="1:31" x14ac:dyDescent="0.25">
      <c r="A1679" t="s">
        <v>2078</v>
      </c>
      <c r="B1679" t="s">
        <v>4847</v>
      </c>
      <c r="C1679" t="s">
        <v>4848</v>
      </c>
      <c r="D1679" s="1">
        <v>45551</v>
      </c>
      <c r="E1679">
        <f t="shared" si="195"/>
        <v>18</v>
      </c>
      <c r="F1679" t="s">
        <v>6</v>
      </c>
      <c r="G1679">
        <v>670</v>
      </c>
      <c r="H1679">
        <f t="shared" si="194"/>
        <v>67</v>
      </c>
      <c r="I1679" t="s">
        <v>9</v>
      </c>
      <c r="J1679">
        <v>1</v>
      </c>
      <c r="K1679" t="s">
        <v>8</v>
      </c>
      <c r="L1679" t="s">
        <v>8</v>
      </c>
      <c r="M1679" t="s">
        <v>6</v>
      </c>
      <c r="N1679" t="str">
        <f t="shared" si="196"/>
        <v>M</v>
      </c>
      <c r="O1679" t="s">
        <v>7595</v>
      </c>
      <c r="P1679" t="s">
        <v>7596</v>
      </c>
      <c r="Q1679" t="s">
        <v>295</v>
      </c>
      <c r="R1679">
        <v>4</v>
      </c>
      <c r="S1679">
        <f t="shared" si="197"/>
        <v>2020</v>
      </c>
      <c r="T1679" t="s">
        <v>12</v>
      </c>
      <c r="U1679">
        <v>1.00000000000001</v>
      </c>
      <c r="V1679" t="s">
        <v>949</v>
      </c>
      <c r="W1679">
        <f>VLOOKUP(Q1679,'PBT Tag Rates'!$A$6:$D$67,4,FALSE)</f>
        <v>0.98961045999999997</v>
      </c>
      <c r="X1679">
        <v>1</v>
      </c>
      <c r="Y1679" s="8">
        <f t="shared" si="198"/>
        <v>1</v>
      </c>
      <c r="Z1679" s="10">
        <f>IFERROR(LOOKUP(H1679,{30,43,48,53,58,63,68,73,78,83,88,93,97},{42,47,52,57,62,67,72,77,82,87,92,99,100}),999)</f>
        <v>67</v>
      </c>
      <c r="AA1679" s="9">
        <f t="shared" si="199"/>
        <v>5.5555555555555554</v>
      </c>
      <c r="AB1679" s="9">
        <f>IFERROR(IF(I1679="AI",AA1679-VLOOKUP(Q1679,'PBT Tag Rates'!$A$6:$L$53,11,FALSE),AA1679-VLOOKUP(Q1679,'PBT Tag Rates'!$A$6:$L$53,12,FALSE)),0)</f>
        <v>5.5660541713442369</v>
      </c>
      <c r="AC1679" s="9">
        <f t="shared" si="200"/>
        <v>16.728007308517132</v>
      </c>
      <c r="AD1679" s="12" t="s">
        <v>676</v>
      </c>
      <c r="AE1679" s="8"/>
    </row>
    <row r="1680" spans="1:31" x14ac:dyDescent="0.25">
      <c r="A1680" t="s">
        <v>2078</v>
      </c>
      <c r="B1680" t="s">
        <v>4849</v>
      </c>
      <c r="C1680" t="s">
        <v>4850</v>
      </c>
      <c r="D1680" s="1">
        <v>45551</v>
      </c>
      <c r="E1680">
        <f t="shared" si="195"/>
        <v>18</v>
      </c>
      <c r="F1680" t="s">
        <v>6</v>
      </c>
      <c r="G1680">
        <v>760</v>
      </c>
      <c r="H1680">
        <f t="shared" si="194"/>
        <v>76</v>
      </c>
      <c r="I1680" t="s">
        <v>9</v>
      </c>
      <c r="J1680" t="s">
        <v>8</v>
      </c>
      <c r="K1680" t="s">
        <v>7151</v>
      </c>
      <c r="L1680" t="s">
        <v>8</v>
      </c>
      <c r="M1680" t="s">
        <v>6</v>
      </c>
      <c r="N1680" t="str">
        <f t="shared" si="196"/>
        <v>M</v>
      </c>
      <c r="O1680" t="s">
        <v>8379</v>
      </c>
      <c r="P1680" t="s">
        <v>8380</v>
      </c>
      <c r="Q1680" t="s">
        <v>1317</v>
      </c>
      <c r="R1680">
        <v>4</v>
      </c>
      <c r="S1680">
        <f t="shared" si="197"/>
        <v>2020</v>
      </c>
      <c r="T1680" t="s">
        <v>12</v>
      </c>
      <c r="U1680">
        <v>0.999999999999998</v>
      </c>
      <c r="V1680" t="s">
        <v>1318</v>
      </c>
      <c r="W1680">
        <f>VLOOKUP(Q1680,'PBT Tag Rates'!$A$6:$D$67,4,FALSE)</f>
        <v>0.99450000000000005</v>
      </c>
      <c r="X1680">
        <v>1</v>
      </c>
      <c r="Y1680" s="8">
        <f t="shared" si="198"/>
        <v>1.0058139534883721</v>
      </c>
      <c r="Z1680" s="10">
        <f>IFERROR(LOOKUP(H1680,{30,43,48,53,58,63,68,73,78,83,88,93,97},{42,47,52,57,62,67,72,77,82,87,92,99,100}),999)</f>
        <v>77</v>
      </c>
      <c r="AA1680" s="9">
        <f t="shared" si="199"/>
        <v>5.5878552971576232</v>
      </c>
      <c r="AB1680" s="9">
        <f>IFERROR(IF(I1680="AI",AA1680-VLOOKUP(Q1680,'PBT Tag Rates'!$A$6:$L$53,11,FALSE),AA1680-VLOOKUP(Q1680,'PBT Tag Rates'!$A$6:$L$53,12,FALSE)),0)</f>
        <v>5.5933857144527463</v>
      </c>
      <c r="AC1680" s="9">
        <f t="shared" si="200"/>
        <v>16.810148487671658</v>
      </c>
      <c r="AD1680" s="12" t="s">
        <v>1969</v>
      </c>
      <c r="AE1680" s="8"/>
    </row>
    <row r="1681" spans="1:31" x14ac:dyDescent="0.25">
      <c r="A1681" t="s">
        <v>2078</v>
      </c>
      <c r="B1681" t="s">
        <v>4851</v>
      </c>
      <c r="C1681" t="s">
        <v>4852</v>
      </c>
      <c r="D1681" s="1">
        <v>45551</v>
      </c>
      <c r="E1681">
        <f t="shared" si="195"/>
        <v>18</v>
      </c>
      <c r="F1681" t="s">
        <v>14</v>
      </c>
      <c r="G1681">
        <v>660</v>
      </c>
      <c r="H1681">
        <f t="shared" si="194"/>
        <v>66</v>
      </c>
      <c r="I1681" t="s">
        <v>7</v>
      </c>
      <c r="J1681" t="s">
        <v>8</v>
      </c>
      <c r="K1681" t="s">
        <v>8</v>
      </c>
      <c r="L1681" t="s">
        <v>8</v>
      </c>
      <c r="M1681" t="s">
        <v>14</v>
      </c>
      <c r="N1681" t="str">
        <f t="shared" si="196"/>
        <v>F</v>
      </c>
      <c r="O1681" t="s">
        <v>1956</v>
      </c>
      <c r="P1681" t="s">
        <v>7997</v>
      </c>
      <c r="Q1681" t="s">
        <v>940</v>
      </c>
      <c r="R1681">
        <v>3</v>
      </c>
      <c r="S1681">
        <f t="shared" si="197"/>
        <v>2021</v>
      </c>
      <c r="T1681" t="s">
        <v>12</v>
      </c>
      <c r="U1681">
        <v>1</v>
      </c>
      <c r="V1681" t="s">
        <v>893</v>
      </c>
      <c r="W1681">
        <f>VLOOKUP(Q1681,'PBT Tag Rates'!$A$6:$D$67,4,FALSE)</f>
        <v>0.98140000000000005</v>
      </c>
      <c r="X1681">
        <v>1</v>
      </c>
      <c r="Y1681" s="8">
        <f t="shared" si="198"/>
        <v>1</v>
      </c>
      <c r="Z1681" s="10">
        <f>IFERROR(LOOKUP(H1681,{30,43,48,53,58,63,68,73,78,83,88,93,97},{42,47,52,57,62,67,72,77,82,87,92,99,100}),999)</f>
        <v>67</v>
      </c>
      <c r="AA1681" s="9">
        <f t="shared" si="199"/>
        <v>5.5555555555555554</v>
      </c>
      <c r="AB1681" s="9">
        <f>IFERROR(IF(I1681="AI",AA1681-VLOOKUP(Q1681,'PBT Tag Rates'!$A$6:$L$53,11,FALSE),AA1681-VLOOKUP(Q1681,'PBT Tag Rates'!$A$6:$L$53,12,FALSE)),0)</f>
        <v>5.5745080723682721</v>
      </c>
      <c r="AC1681" s="9">
        <f t="shared" si="200"/>
        <v>16.753414340817248</v>
      </c>
      <c r="AD1681" s="12" t="s">
        <v>1969</v>
      </c>
      <c r="AE1681" s="8"/>
    </row>
    <row r="1682" spans="1:31" x14ac:dyDescent="0.25">
      <c r="A1682" t="s">
        <v>2078</v>
      </c>
      <c r="B1682" t="s">
        <v>4853</v>
      </c>
      <c r="C1682" t="s">
        <v>4854</v>
      </c>
      <c r="D1682" s="1">
        <v>45551</v>
      </c>
      <c r="E1682">
        <f t="shared" si="195"/>
        <v>18</v>
      </c>
      <c r="F1682" t="s">
        <v>6</v>
      </c>
      <c r="G1682">
        <v>470</v>
      </c>
      <c r="H1682">
        <f t="shared" si="194"/>
        <v>47</v>
      </c>
      <c r="I1682" t="s">
        <v>7</v>
      </c>
      <c r="J1682" t="s">
        <v>8</v>
      </c>
      <c r="K1682" t="s">
        <v>7152</v>
      </c>
      <c r="L1682" t="s">
        <v>8</v>
      </c>
      <c r="M1682" t="s">
        <v>6</v>
      </c>
      <c r="N1682" t="str">
        <f t="shared" si="196"/>
        <v>M</v>
      </c>
      <c r="O1682" t="s">
        <v>8381</v>
      </c>
      <c r="P1682" t="s">
        <v>8382</v>
      </c>
      <c r="Q1682" t="s">
        <v>7200</v>
      </c>
      <c r="R1682">
        <v>2</v>
      </c>
      <c r="S1682">
        <f t="shared" si="197"/>
        <v>2022</v>
      </c>
      <c r="T1682" t="s">
        <v>12</v>
      </c>
      <c r="U1682">
        <v>1</v>
      </c>
      <c r="V1682" t="s">
        <v>893</v>
      </c>
      <c r="W1682">
        <f>VLOOKUP(Q1682,'PBT Tag Rates'!$A$6:$D$67,4,FALSE)</f>
        <v>0.98</v>
      </c>
      <c r="X1682">
        <v>1</v>
      </c>
      <c r="Y1682" s="8">
        <f t="shared" si="198"/>
        <v>1</v>
      </c>
      <c r="Z1682" s="10">
        <f>IFERROR(LOOKUP(H1682,{30,43,48,53,58,63,68,73,78,83,88,93,97},{42,47,52,57,62,67,72,77,82,87,92,99,100}),999)</f>
        <v>47</v>
      </c>
      <c r="AA1682" s="9">
        <f t="shared" si="199"/>
        <v>5.5555555555555554</v>
      </c>
      <c r="AB1682" s="9">
        <f>IFERROR(IF(I1682="AI",AA1682-VLOOKUP(Q1682,'PBT Tag Rates'!$A$6:$L$53,11,FALSE),AA1682-VLOOKUP(Q1682,'PBT Tag Rates'!$A$6:$L$53,12,FALSE)),0)</f>
        <v>5.5759637188208613</v>
      </c>
      <c r="AC1682" s="9">
        <f t="shared" si="200"/>
        <v>16.757789085249826</v>
      </c>
      <c r="AD1682" s="12" t="s">
        <v>1969</v>
      </c>
      <c r="AE1682" s="8"/>
    </row>
    <row r="1683" spans="1:31" x14ac:dyDescent="0.25">
      <c r="A1683" t="s">
        <v>2078</v>
      </c>
      <c r="B1683" t="s">
        <v>4855</v>
      </c>
      <c r="C1683" t="s">
        <v>4856</v>
      </c>
      <c r="D1683" s="1">
        <v>45551</v>
      </c>
      <c r="E1683">
        <f t="shared" si="195"/>
        <v>18</v>
      </c>
      <c r="F1683" t="s">
        <v>6</v>
      </c>
      <c r="G1683">
        <v>730</v>
      </c>
      <c r="H1683">
        <f t="shared" si="194"/>
        <v>73</v>
      </c>
      <c r="I1683" t="s">
        <v>7</v>
      </c>
      <c r="J1683" t="s">
        <v>8</v>
      </c>
      <c r="K1683" t="s">
        <v>7153</v>
      </c>
      <c r="L1683" t="s">
        <v>8</v>
      </c>
      <c r="M1683" t="s">
        <v>6</v>
      </c>
      <c r="N1683" t="str">
        <f t="shared" si="196"/>
        <v>M</v>
      </c>
      <c r="O1683" t="s">
        <v>1181</v>
      </c>
      <c r="P1683" t="s">
        <v>1182</v>
      </c>
      <c r="Q1683" t="s">
        <v>295</v>
      </c>
      <c r="R1683">
        <v>4</v>
      </c>
      <c r="S1683">
        <f t="shared" si="197"/>
        <v>2020</v>
      </c>
      <c r="T1683" t="s">
        <v>12</v>
      </c>
      <c r="U1683">
        <v>1</v>
      </c>
      <c r="V1683" t="s">
        <v>888</v>
      </c>
      <c r="W1683">
        <f>VLOOKUP(Q1683,'PBT Tag Rates'!$A$6:$D$67,4,FALSE)</f>
        <v>0.98961045999999997</v>
      </c>
      <c r="X1683">
        <v>1</v>
      </c>
      <c r="Y1683" s="8">
        <f t="shared" si="198"/>
        <v>1.0058139534883721</v>
      </c>
      <c r="Z1683" s="10">
        <f>IFERROR(LOOKUP(H1683,{30,43,48,53,58,63,68,73,78,83,88,93,97},{42,47,52,57,62,67,72,77,82,87,92,99,100}),999)</f>
        <v>77</v>
      </c>
      <c r="AA1683" s="9">
        <f t="shared" si="199"/>
        <v>5.5878552971576232</v>
      </c>
      <c r="AB1683" s="9">
        <f>IFERROR(IF(I1683="AI",AA1683-VLOOKUP(Q1683,'PBT Tag Rates'!$A$6:$L$53,11,FALSE),AA1683-VLOOKUP(Q1683,'PBT Tag Rates'!$A$6:$L$53,12,FALSE)),0)</f>
        <v>5.5983539129463047</v>
      </c>
      <c r="AC1683" s="9">
        <f t="shared" si="200"/>
        <v>16.825079722286347</v>
      </c>
      <c r="AD1683" s="12" t="s">
        <v>1969</v>
      </c>
      <c r="AE1683" s="8"/>
    </row>
    <row r="1684" spans="1:31" x14ac:dyDescent="0.25">
      <c r="A1684" t="s">
        <v>2078</v>
      </c>
      <c r="B1684" t="s">
        <v>4857</v>
      </c>
      <c r="C1684" t="s">
        <v>4858</v>
      </c>
      <c r="D1684" s="1">
        <v>45551</v>
      </c>
      <c r="E1684">
        <f t="shared" si="195"/>
        <v>18</v>
      </c>
      <c r="F1684" t="s">
        <v>14</v>
      </c>
      <c r="G1684">
        <v>760</v>
      </c>
      <c r="H1684">
        <f t="shared" si="194"/>
        <v>76</v>
      </c>
      <c r="I1684" t="s">
        <v>7</v>
      </c>
      <c r="J1684" t="s">
        <v>8</v>
      </c>
      <c r="K1684" t="s">
        <v>8</v>
      </c>
      <c r="L1684" t="s">
        <v>8</v>
      </c>
      <c r="M1684" t="s">
        <v>14</v>
      </c>
      <c r="N1684" t="str">
        <f t="shared" si="196"/>
        <v>F</v>
      </c>
      <c r="O1684" t="s">
        <v>8</v>
      </c>
      <c r="P1684" t="s">
        <v>8</v>
      </c>
      <c r="Q1684" t="s">
        <v>11</v>
      </c>
      <c r="R1684" t="s">
        <v>8</v>
      </c>
      <c r="S1684" t="str">
        <f t="shared" si="197"/>
        <v>U</v>
      </c>
      <c r="T1684" t="s">
        <v>12</v>
      </c>
      <c r="U1684">
        <v>0.999999999999998</v>
      </c>
      <c r="V1684" t="s">
        <v>8</v>
      </c>
      <c r="W1684">
        <f>VLOOKUP(Q1684,'PBT Tag Rates'!$A$6:$D$67,4,FALSE)</f>
        <v>1</v>
      </c>
      <c r="X1684">
        <v>1</v>
      </c>
      <c r="Y1684" s="8">
        <f t="shared" si="198"/>
        <v>1</v>
      </c>
      <c r="Z1684" s="10">
        <f>IFERROR(LOOKUP(H1684,{30,43,48,53,58,63,68,73,78,83,88,93,97},{42,47,52,57,62,67,72,77,82,87,92,99,100}),999)</f>
        <v>77</v>
      </c>
      <c r="AA1684" s="9">
        <f t="shared" si="199"/>
        <v>5.5555555555555554</v>
      </c>
      <c r="AB1684" s="9">
        <f>IFERROR(IF(I1684="AI",AA1684-VLOOKUP(Q1684,'PBT Tag Rates'!$A$6:$L$53,11,FALSE),AA1684-VLOOKUP(Q1684,'PBT Tag Rates'!$A$6:$L$53,12,FALSE)),0)</f>
        <v>5.5142524290531805</v>
      </c>
      <c r="AC1684" s="9">
        <f t="shared" si="200"/>
        <v>16.572324324312643</v>
      </c>
      <c r="AD1684" s="12" t="s">
        <v>1969</v>
      </c>
      <c r="AE1684" s="8"/>
    </row>
    <row r="1685" spans="1:31" x14ac:dyDescent="0.25">
      <c r="A1685" t="s">
        <v>2078</v>
      </c>
      <c r="B1685" t="s">
        <v>4859</v>
      </c>
      <c r="C1685" t="s">
        <v>4860</v>
      </c>
      <c r="D1685" s="1">
        <v>45551</v>
      </c>
      <c r="E1685">
        <f t="shared" si="195"/>
        <v>18</v>
      </c>
      <c r="F1685" t="s">
        <v>14</v>
      </c>
      <c r="G1685">
        <v>840</v>
      </c>
      <c r="H1685">
        <f t="shared" si="194"/>
        <v>84</v>
      </c>
      <c r="I1685" t="s">
        <v>9</v>
      </c>
      <c r="J1685">
        <v>1</v>
      </c>
      <c r="K1685" t="s">
        <v>8</v>
      </c>
      <c r="L1685" t="s">
        <v>8</v>
      </c>
      <c r="M1685" t="s">
        <v>6</v>
      </c>
      <c r="N1685" t="str">
        <f t="shared" si="196"/>
        <v>M</v>
      </c>
      <c r="O1685" t="s">
        <v>7287</v>
      </c>
      <c r="P1685" t="s">
        <v>8383</v>
      </c>
      <c r="Q1685" t="s">
        <v>476</v>
      </c>
      <c r="R1685">
        <v>4</v>
      </c>
      <c r="S1685">
        <f t="shared" si="197"/>
        <v>2020</v>
      </c>
      <c r="T1685" t="s">
        <v>12</v>
      </c>
      <c r="U1685">
        <v>1</v>
      </c>
      <c r="V1685" t="s">
        <v>743</v>
      </c>
      <c r="W1685">
        <f>VLOOKUP(Q1685,'PBT Tag Rates'!$A$6:$D$67,4,FALSE)</f>
        <v>0.98845608500000004</v>
      </c>
      <c r="X1685">
        <v>1</v>
      </c>
      <c r="Y1685" s="8">
        <f t="shared" si="198"/>
        <v>1</v>
      </c>
      <c r="Z1685" s="10">
        <f>IFERROR(LOOKUP(H1685,{30,43,48,53,58,63,68,73,78,83,88,93,97},{42,47,52,57,62,67,72,77,82,87,92,99,100}),999)</f>
        <v>87</v>
      </c>
      <c r="AA1685" s="9">
        <f t="shared" si="199"/>
        <v>5.5555555555555554</v>
      </c>
      <c r="AB1685" s="9">
        <f>IFERROR(IF(I1685="AI",AA1685-VLOOKUP(Q1685,'PBT Tag Rates'!$A$6:$L$53,11,FALSE),AA1685-VLOOKUP(Q1685,'PBT Tag Rates'!$A$6:$L$53,12,FALSE)),0)</f>
        <v>5.5672342888601314</v>
      </c>
      <c r="AC1685" s="9">
        <f t="shared" si="200"/>
        <v>16.731553988772674</v>
      </c>
      <c r="AD1685" s="12" t="s">
        <v>1969</v>
      </c>
      <c r="AE1685" s="8"/>
    </row>
    <row r="1686" spans="1:31" x14ac:dyDescent="0.25">
      <c r="A1686" t="s">
        <v>2078</v>
      </c>
      <c r="B1686" t="s">
        <v>4861</v>
      </c>
      <c r="C1686" t="s">
        <v>132</v>
      </c>
      <c r="D1686" s="1">
        <v>45551</v>
      </c>
      <c r="E1686">
        <f t="shared" si="195"/>
        <v>18</v>
      </c>
      <c r="F1686" t="s">
        <v>14</v>
      </c>
      <c r="G1686">
        <v>770</v>
      </c>
      <c r="H1686">
        <f t="shared" si="194"/>
        <v>77</v>
      </c>
      <c r="I1686" t="s">
        <v>7</v>
      </c>
      <c r="J1686" t="s">
        <v>8</v>
      </c>
      <c r="K1686" t="s">
        <v>8</v>
      </c>
      <c r="L1686" t="s">
        <v>8</v>
      </c>
      <c r="M1686" t="s">
        <v>14</v>
      </c>
      <c r="N1686" t="str">
        <f t="shared" si="196"/>
        <v>F</v>
      </c>
      <c r="O1686" t="s">
        <v>1698</v>
      </c>
      <c r="P1686" t="s">
        <v>1962</v>
      </c>
      <c r="Q1686" t="s">
        <v>295</v>
      </c>
      <c r="R1686">
        <v>4</v>
      </c>
      <c r="S1686">
        <f t="shared" si="197"/>
        <v>2020</v>
      </c>
      <c r="T1686" t="s">
        <v>12</v>
      </c>
      <c r="U1686">
        <v>1</v>
      </c>
      <c r="V1686" t="s">
        <v>893</v>
      </c>
      <c r="W1686">
        <f>VLOOKUP(Q1686,'PBT Tag Rates'!$A$6:$D$67,4,FALSE)</f>
        <v>0.98961045999999997</v>
      </c>
      <c r="X1686">
        <v>1</v>
      </c>
      <c r="Y1686" s="8">
        <f t="shared" si="198"/>
        <v>1</v>
      </c>
      <c r="Z1686" s="10">
        <f>IFERROR(LOOKUP(H1686,{30,43,48,53,58,63,68,73,78,83,88,93,97},{42,47,52,57,62,67,72,77,82,87,92,99,100}),999)</f>
        <v>77</v>
      </c>
      <c r="AA1686" s="9">
        <f t="shared" si="199"/>
        <v>5.5555555555555554</v>
      </c>
      <c r="AB1686" s="9">
        <f>IFERROR(IF(I1686="AI",AA1686-VLOOKUP(Q1686,'PBT Tag Rates'!$A$6:$L$53,11,FALSE),AA1686-VLOOKUP(Q1686,'PBT Tag Rates'!$A$6:$L$53,12,FALSE)),0)</f>
        <v>5.5660541713442369</v>
      </c>
      <c r="AC1686" s="9">
        <f t="shared" si="200"/>
        <v>16.728007308517132</v>
      </c>
      <c r="AD1686" s="12" t="s">
        <v>1969</v>
      </c>
      <c r="AE1686" s="8"/>
    </row>
    <row r="1687" spans="1:31" x14ac:dyDescent="0.25">
      <c r="A1687" t="s">
        <v>2078</v>
      </c>
      <c r="B1687" t="s">
        <v>4862</v>
      </c>
      <c r="C1687" t="s">
        <v>4863</v>
      </c>
      <c r="D1687" s="1">
        <v>45551</v>
      </c>
      <c r="E1687">
        <f t="shared" si="195"/>
        <v>18</v>
      </c>
      <c r="F1687" t="s">
        <v>14</v>
      </c>
      <c r="G1687">
        <v>700</v>
      </c>
      <c r="H1687">
        <f t="shared" si="194"/>
        <v>70</v>
      </c>
      <c r="I1687" t="s">
        <v>7</v>
      </c>
      <c r="J1687" t="s">
        <v>8</v>
      </c>
      <c r="K1687" t="s">
        <v>8</v>
      </c>
      <c r="L1687" t="s">
        <v>8</v>
      </c>
      <c r="M1687" t="s">
        <v>14</v>
      </c>
      <c r="N1687" t="str">
        <f t="shared" si="196"/>
        <v>F</v>
      </c>
      <c r="O1687" t="s">
        <v>8</v>
      </c>
      <c r="P1687" t="s">
        <v>8</v>
      </c>
      <c r="Q1687" t="s">
        <v>11</v>
      </c>
      <c r="R1687" t="s">
        <v>8</v>
      </c>
      <c r="S1687" t="str">
        <f t="shared" si="197"/>
        <v>U</v>
      </c>
      <c r="T1687" t="s">
        <v>12</v>
      </c>
      <c r="U1687">
        <v>0.999999999999998</v>
      </c>
      <c r="V1687" t="s">
        <v>8</v>
      </c>
      <c r="W1687">
        <f>VLOOKUP(Q1687,'PBT Tag Rates'!$A$6:$D$67,4,FALSE)</f>
        <v>1</v>
      </c>
      <c r="X1687">
        <v>1</v>
      </c>
      <c r="Y1687" s="8">
        <f t="shared" si="198"/>
        <v>1.0069930069930071</v>
      </c>
      <c r="Z1687" s="10">
        <f>IFERROR(LOOKUP(H1687,{30,43,48,53,58,63,68,73,78,83,88,93,97},{42,47,52,57,62,67,72,77,82,87,92,99,100}),999)</f>
        <v>72</v>
      </c>
      <c r="AA1687" s="9">
        <f t="shared" si="199"/>
        <v>5.594405594405595</v>
      </c>
      <c r="AB1687" s="9">
        <f>IFERROR(IF(I1687="AI",AA1687-VLOOKUP(Q1687,'PBT Tag Rates'!$A$6:$L$53,11,FALSE),AA1687-VLOOKUP(Q1687,'PBT Tag Rates'!$A$6:$L$53,12,FALSE)),0)</f>
        <v>5.5531024679032202</v>
      </c>
      <c r="AC1687" s="9">
        <f t="shared" si="200"/>
        <v>16.68908275206303</v>
      </c>
      <c r="AD1687" s="12" t="s">
        <v>1969</v>
      </c>
      <c r="AE1687" s="8"/>
    </row>
    <row r="1688" spans="1:31" x14ac:dyDescent="0.25">
      <c r="A1688" t="s">
        <v>2078</v>
      </c>
      <c r="B1688" t="s">
        <v>4864</v>
      </c>
      <c r="C1688" t="s">
        <v>4865</v>
      </c>
      <c r="D1688" s="1">
        <v>45551</v>
      </c>
      <c r="E1688">
        <f t="shared" si="195"/>
        <v>18</v>
      </c>
      <c r="F1688" t="s">
        <v>6</v>
      </c>
      <c r="G1688">
        <v>490</v>
      </c>
      <c r="H1688">
        <f t="shared" si="194"/>
        <v>49</v>
      </c>
      <c r="I1688" t="s">
        <v>7</v>
      </c>
      <c r="J1688" t="s">
        <v>8</v>
      </c>
      <c r="K1688" t="s">
        <v>8</v>
      </c>
      <c r="L1688" t="s">
        <v>8</v>
      </c>
      <c r="M1688" t="s">
        <v>6</v>
      </c>
      <c r="N1688" t="str">
        <f t="shared" si="196"/>
        <v>M</v>
      </c>
      <c r="O1688" t="s">
        <v>7682</v>
      </c>
      <c r="P1688" t="s">
        <v>7683</v>
      </c>
      <c r="Q1688" t="s">
        <v>7200</v>
      </c>
      <c r="R1688">
        <v>2</v>
      </c>
      <c r="S1688">
        <f t="shared" si="197"/>
        <v>2022</v>
      </c>
      <c r="T1688" t="s">
        <v>12</v>
      </c>
      <c r="U1688">
        <v>1</v>
      </c>
      <c r="V1688" t="s">
        <v>886</v>
      </c>
      <c r="W1688">
        <f>VLOOKUP(Q1688,'PBT Tag Rates'!$A$6:$D$67,4,FALSE)</f>
        <v>0.98</v>
      </c>
      <c r="X1688">
        <v>1</v>
      </c>
      <c r="Y1688" s="8">
        <f t="shared" si="198"/>
        <v>1</v>
      </c>
      <c r="Z1688" s="10">
        <f>IFERROR(LOOKUP(H1688,{30,43,48,53,58,63,68,73,78,83,88,93,97},{42,47,52,57,62,67,72,77,82,87,92,99,100}),999)</f>
        <v>52</v>
      </c>
      <c r="AA1688" s="9">
        <f t="shared" si="199"/>
        <v>5.5555555555555554</v>
      </c>
      <c r="AB1688" s="9">
        <f>IFERROR(IF(I1688="AI",AA1688-VLOOKUP(Q1688,'PBT Tag Rates'!$A$6:$L$53,11,FALSE),AA1688-VLOOKUP(Q1688,'PBT Tag Rates'!$A$6:$L$53,12,FALSE)),0)</f>
        <v>5.5759637188208613</v>
      </c>
      <c r="AC1688" s="9">
        <f t="shared" si="200"/>
        <v>16.757789085249826</v>
      </c>
      <c r="AD1688" s="12" t="s">
        <v>1969</v>
      </c>
      <c r="AE1688" s="8"/>
    </row>
    <row r="1689" spans="1:31" x14ac:dyDescent="0.25">
      <c r="A1689" t="s">
        <v>2078</v>
      </c>
      <c r="B1689" t="s">
        <v>4866</v>
      </c>
      <c r="C1689" t="s">
        <v>4867</v>
      </c>
      <c r="D1689" s="1">
        <v>45551</v>
      </c>
      <c r="E1689">
        <f t="shared" si="195"/>
        <v>18</v>
      </c>
      <c r="F1689" t="s">
        <v>6</v>
      </c>
      <c r="G1689">
        <v>540</v>
      </c>
      <c r="H1689">
        <f t="shared" si="194"/>
        <v>54</v>
      </c>
      <c r="I1689" t="s">
        <v>9</v>
      </c>
      <c r="J1689">
        <v>1</v>
      </c>
      <c r="K1689" t="s">
        <v>8</v>
      </c>
      <c r="L1689" t="s">
        <v>8</v>
      </c>
      <c r="M1689" t="s">
        <v>6</v>
      </c>
      <c r="N1689" t="str">
        <f t="shared" si="196"/>
        <v>M</v>
      </c>
      <c r="O1689" t="s">
        <v>8384</v>
      </c>
      <c r="P1689" t="s">
        <v>8385</v>
      </c>
      <c r="Q1689" t="s">
        <v>7200</v>
      </c>
      <c r="R1689">
        <v>2</v>
      </c>
      <c r="S1689">
        <f t="shared" si="197"/>
        <v>2022</v>
      </c>
      <c r="T1689" t="s">
        <v>12</v>
      </c>
      <c r="U1689">
        <v>0.999999999999995</v>
      </c>
      <c r="V1689" t="s">
        <v>941</v>
      </c>
      <c r="W1689">
        <f>VLOOKUP(Q1689,'PBT Tag Rates'!$A$6:$D$67,4,FALSE)</f>
        <v>0.98</v>
      </c>
      <c r="X1689">
        <v>1</v>
      </c>
      <c r="Y1689" s="8">
        <f t="shared" si="198"/>
        <v>1.03125</v>
      </c>
      <c r="Z1689" s="10">
        <f>IFERROR(LOOKUP(H1689,{30,43,48,53,58,63,68,73,78,83,88,93,97},{42,47,52,57,62,67,72,77,82,87,92,99,100}),999)</f>
        <v>57</v>
      </c>
      <c r="AA1689" s="9">
        <f t="shared" si="199"/>
        <v>5.729166666666667</v>
      </c>
      <c r="AB1689" s="9">
        <f>IFERROR(IF(I1689="AI",AA1689-VLOOKUP(Q1689,'PBT Tag Rates'!$A$6:$L$53,11,FALSE),AA1689-VLOOKUP(Q1689,'PBT Tag Rates'!$A$6:$L$53,12,FALSE)),0)</f>
        <v>5.7495748299319729</v>
      </c>
      <c r="AC1689" s="9">
        <f t="shared" si="200"/>
        <v>17.279553309259363</v>
      </c>
      <c r="AD1689" s="12" t="s">
        <v>1969</v>
      </c>
      <c r="AE1689" s="8"/>
    </row>
    <row r="1690" spans="1:31" x14ac:dyDescent="0.25">
      <c r="A1690" t="s">
        <v>2078</v>
      </c>
      <c r="B1690" t="s">
        <v>4868</v>
      </c>
      <c r="C1690" t="s">
        <v>4869</v>
      </c>
      <c r="D1690" s="1">
        <v>45551</v>
      </c>
      <c r="E1690">
        <f t="shared" si="195"/>
        <v>18</v>
      </c>
      <c r="F1690" t="s">
        <v>14</v>
      </c>
      <c r="G1690">
        <v>730</v>
      </c>
      <c r="H1690">
        <f t="shared" si="194"/>
        <v>73</v>
      </c>
      <c r="I1690" t="s">
        <v>7</v>
      </c>
      <c r="J1690" t="s">
        <v>8</v>
      </c>
      <c r="K1690" t="s">
        <v>8</v>
      </c>
      <c r="L1690" t="s">
        <v>8</v>
      </c>
      <c r="M1690" t="s">
        <v>14</v>
      </c>
      <c r="N1690" t="str">
        <f t="shared" si="196"/>
        <v>F</v>
      </c>
      <c r="O1690" t="s">
        <v>8</v>
      </c>
      <c r="P1690" t="s">
        <v>8</v>
      </c>
      <c r="Q1690" t="s">
        <v>11</v>
      </c>
      <c r="R1690" t="s">
        <v>8</v>
      </c>
      <c r="S1690" t="str">
        <f t="shared" si="197"/>
        <v>U</v>
      </c>
      <c r="T1690" t="s">
        <v>12</v>
      </c>
      <c r="U1690">
        <v>1</v>
      </c>
      <c r="V1690" t="s">
        <v>8</v>
      </c>
      <c r="W1690">
        <f>VLOOKUP(Q1690,'PBT Tag Rates'!$A$6:$D$67,4,FALSE)</f>
        <v>1</v>
      </c>
      <c r="X1690">
        <v>1</v>
      </c>
      <c r="Y1690" s="8">
        <f t="shared" si="198"/>
        <v>1</v>
      </c>
      <c r="Z1690" s="10">
        <f>IFERROR(LOOKUP(H1690,{30,43,48,53,58,63,68,73,78,83,88,93,97},{42,47,52,57,62,67,72,77,82,87,92,99,100}),999)</f>
        <v>77</v>
      </c>
      <c r="AA1690" s="9">
        <f t="shared" si="199"/>
        <v>5.5555555555555554</v>
      </c>
      <c r="AB1690" s="9">
        <f>IFERROR(IF(I1690="AI",AA1690-VLOOKUP(Q1690,'PBT Tag Rates'!$A$6:$L$53,11,FALSE),AA1690-VLOOKUP(Q1690,'PBT Tag Rates'!$A$6:$L$53,12,FALSE)),0)</f>
        <v>5.5142524290531805</v>
      </c>
      <c r="AC1690" s="9">
        <f t="shared" si="200"/>
        <v>16.572324324312643</v>
      </c>
      <c r="AD1690" s="12" t="s">
        <v>1969</v>
      </c>
      <c r="AE1690" s="8"/>
    </row>
    <row r="1691" spans="1:31" x14ac:dyDescent="0.25">
      <c r="A1691" t="s">
        <v>2078</v>
      </c>
      <c r="B1691" t="s">
        <v>4870</v>
      </c>
      <c r="C1691" t="s">
        <v>4871</v>
      </c>
      <c r="D1691" s="1">
        <v>45551</v>
      </c>
      <c r="E1691">
        <f t="shared" si="195"/>
        <v>18</v>
      </c>
      <c r="F1691" t="s">
        <v>6</v>
      </c>
      <c r="G1691">
        <v>780</v>
      </c>
      <c r="H1691">
        <f t="shared" si="194"/>
        <v>78</v>
      </c>
      <c r="I1691" t="s">
        <v>7</v>
      </c>
      <c r="J1691" t="s">
        <v>8</v>
      </c>
      <c r="K1691" t="s">
        <v>7154</v>
      </c>
      <c r="L1691" t="s">
        <v>8</v>
      </c>
      <c r="M1691" t="s">
        <v>6</v>
      </c>
      <c r="N1691" t="str">
        <f t="shared" si="196"/>
        <v>M</v>
      </c>
      <c r="O1691" t="s">
        <v>7340</v>
      </c>
      <c r="P1691" t="s">
        <v>8386</v>
      </c>
      <c r="Q1691" t="s">
        <v>295</v>
      </c>
      <c r="R1691">
        <v>4</v>
      </c>
      <c r="S1691">
        <f t="shared" si="197"/>
        <v>2020</v>
      </c>
      <c r="T1691" t="s">
        <v>12</v>
      </c>
      <c r="U1691">
        <v>1</v>
      </c>
      <c r="V1691" t="s">
        <v>886</v>
      </c>
      <c r="W1691">
        <f>VLOOKUP(Q1691,'PBT Tag Rates'!$A$6:$D$67,4,FALSE)</f>
        <v>0.98961045999999997</v>
      </c>
      <c r="X1691">
        <v>1</v>
      </c>
      <c r="Y1691" s="8">
        <f t="shared" si="198"/>
        <v>1</v>
      </c>
      <c r="Z1691" s="10">
        <f>IFERROR(LOOKUP(H1691,{30,43,48,53,58,63,68,73,78,83,88,93,97},{42,47,52,57,62,67,72,77,82,87,92,99,100}),999)</f>
        <v>82</v>
      </c>
      <c r="AA1691" s="9">
        <f t="shared" si="199"/>
        <v>5.5555555555555554</v>
      </c>
      <c r="AB1691" s="9">
        <f>IFERROR(IF(I1691="AI",AA1691-VLOOKUP(Q1691,'PBT Tag Rates'!$A$6:$L$53,11,FALSE),AA1691-VLOOKUP(Q1691,'PBT Tag Rates'!$A$6:$L$53,12,FALSE)),0)</f>
        <v>5.5660541713442369</v>
      </c>
      <c r="AC1691" s="9">
        <f t="shared" si="200"/>
        <v>16.728007308517132</v>
      </c>
      <c r="AD1691" s="12" t="s">
        <v>1969</v>
      </c>
      <c r="AE1691" s="8"/>
    </row>
    <row r="1692" spans="1:31" x14ac:dyDescent="0.25">
      <c r="A1692" t="s">
        <v>2078</v>
      </c>
      <c r="B1692" t="s">
        <v>4872</v>
      </c>
      <c r="C1692" t="s">
        <v>4873</v>
      </c>
      <c r="D1692" s="1">
        <v>45551</v>
      </c>
      <c r="E1692">
        <f t="shared" si="195"/>
        <v>18</v>
      </c>
      <c r="F1692" t="s">
        <v>14</v>
      </c>
      <c r="G1692">
        <v>670</v>
      </c>
      <c r="H1692">
        <f t="shared" si="194"/>
        <v>67</v>
      </c>
      <c r="I1692" t="s">
        <v>7</v>
      </c>
      <c r="J1692" t="s">
        <v>8</v>
      </c>
      <c r="K1692" t="s">
        <v>8</v>
      </c>
      <c r="L1692" t="s">
        <v>8</v>
      </c>
      <c r="M1692" t="s">
        <v>14</v>
      </c>
      <c r="N1692" t="str">
        <f t="shared" si="196"/>
        <v>F</v>
      </c>
      <c r="O1692" t="s">
        <v>8387</v>
      </c>
      <c r="P1692" t="s">
        <v>8388</v>
      </c>
      <c r="Q1692" t="s">
        <v>1610</v>
      </c>
      <c r="R1692">
        <v>3</v>
      </c>
      <c r="S1692">
        <f t="shared" si="197"/>
        <v>2021</v>
      </c>
      <c r="T1692" t="s">
        <v>12</v>
      </c>
      <c r="U1692">
        <v>1</v>
      </c>
      <c r="V1692" t="s">
        <v>743</v>
      </c>
      <c r="W1692">
        <f>VLOOKUP(Q1692,'PBT Tag Rates'!$A$6:$D$67,4,FALSE)</f>
        <v>0.98260000000000003</v>
      </c>
      <c r="X1692">
        <v>1</v>
      </c>
      <c r="Y1692" s="8">
        <f t="shared" si="198"/>
        <v>1</v>
      </c>
      <c r="Z1692" s="10">
        <f>IFERROR(LOOKUP(H1692,{30,43,48,53,58,63,68,73,78,83,88,93,97},{42,47,52,57,62,67,72,77,82,87,92,99,100}),999)</f>
        <v>67</v>
      </c>
      <c r="AA1692" s="9">
        <f t="shared" si="199"/>
        <v>5.5555555555555554</v>
      </c>
      <c r="AB1692" s="9">
        <f>IFERROR(IF(I1692="AI",AA1692-VLOOKUP(Q1692,'PBT Tag Rates'!$A$6:$L$53,11,FALSE),AA1692-VLOOKUP(Q1692,'PBT Tag Rates'!$A$6:$L$53,12,FALSE)),0)</f>
        <v>5.5732636768663637</v>
      </c>
      <c r="AC1692" s="9">
        <f t="shared" si="200"/>
        <v>16.749674481949583</v>
      </c>
      <c r="AD1692" s="12" t="s">
        <v>1969</v>
      </c>
      <c r="AE1692" s="8"/>
    </row>
    <row r="1693" spans="1:31" x14ac:dyDescent="0.25">
      <c r="A1693" t="s">
        <v>2078</v>
      </c>
      <c r="B1693" t="s">
        <v>4874</v>
      </c>
      <c r="C1693" t="s">
        <v>4875</v>
      </c>
      <c r="D1693" s="1">
        <v>45551</v>
      </c>
      <c r="E1693">
        <f t="shared" si="195"/>
        <v>18</v>
      </c>
      <c r="F1693" t="s">
        <v>6</v>
      </c>
      <c r="G1693">
        <v>710</v>
      </c>
      <c r="H1693">
        <f t="shared" si="194"/>
        <v>71</v>
      </c>
      <c r="I1693" t="s">
        <v>9</v>
      </c>
      <c r="J1693" t="s">
        <v>8</v>
      </c>
      <c r="K1693" t="s">
        <v>7155</v>
      </c>
      <c r="L1693" t="s">
        <v>8</v>
      </c>
      <c r="M1693" t="s">
        <v>6</v>
      </c>
      <c r="N1693" t="str">
        <f t="shared" si="196"/>
        <v>M</v>
      </c>
      <c r="O1693" t="s">
        <v>8389</v>
      </c>
      <c r="P1693" t="s">
        <v>8390</v>
      </c>
      <c r="Q1693" t="s">
        <v>1512</v>
      </c>
      <c r="R1693">
        <v>4</v>
      </c>
      <c r="S1693">
        <f t="shared" si="197"/>
        <v>2020</v>
      </c>
      <c r="T1693" t="s">
        <v>12</v>
      </c>
      <c r="U1693">
        <v>1</v>
      </c>
      <c r="V1693" t="s">
        <v>9064</v>
      </c>
      <c r="W1693">
        <f>VLOOKUP(Q1693,'PBT Tag Rates'!$A$6:$D$67,4,FALSE)</f>
        <v>0.89080000000000004</v>
      </c>
      <c r="X1693">
        <v>1</v>
      </c>
      <c r="Y1693" s="8">
        <f t="shared" si="198"/>
        <v>1.0057142857142858</v>
      </c>
      <c r="Z1693" s="10">
        <f>IFERROR(LOOKUP(H1693,{30,43,48,53,58,63,68,73,78,83,88,93,97},{42,47,52,57,62,67,72,77,82,87,92,99,100}),999)</f>
        <v>72</v>
      </c>
      <c r="AA1693" s="9">
        <f t="shared" si="199"/>
        <v>5.5873015873015879</v>
      </c>
      <c r="AB1693" s="9">
        <f>IFERROR(IF(I1693="AI",AA1693-VLOOKUP(Q1693,'PBT Tag Rates'!$A$6:$L$53,11,FALSE),AA1693-VLOOKUP(Q1693,'PBT Tag Rates'!$A$6:$L$53,12,FALSE)),0)</f>
        <v>5.7098880264574028</v>
      </c>
      <c r="AC1693" s="9">
        <f t="shared" si="200"/>
        <v>17.160280100961792</v>
      </c>
      <c r="AD1693" s="12" t="s">
        <v>676</v>
      </c>
      <c r="AE1693" s="8"/>
    </row>
    <row r="1694" spans="1:31" x14ac:dyDescent="0.25">
      <c r="A1694" t="s">
        <v>2078</v>
      </c>
      <c r="B1694" t="s">
        <v>4876</v>
      </c>
      <c r="C1694" t="s">
        <v>4877</v>
      </c>
      <c r="D1694" s="1">
        <v>45551</v>
      </c>
      <c r="E1694">
        <f t="shared" si="195"/>
        <v>18</v>
      </c>
      <c r="F1694" t="s">
        <v>6</v>
      </c>
      <c r="G1694">
        <v>580</v>
      </c>
      <c r="H1694">
        <f t="shared" si="194"/>
        <v>58</v>
      </c>
      <c r="I1694" t="s">
        <v>7</v>
      </c>
      <c r="J1694" t="s">
        <v>8</v>
      </c>
      <c r="K1694" t="s">
        <v>8</v>
      </c>
      <c r="L1694" t="s">
        <v>8</v>
      </c>
      <c r="M1694" t="s">
        <v>269</v>
      </c>
      <c r="N1694" t="str">
        <f t="shared" si="196"/>
        <v>M</v>
      </c>
      <c r="O1694" t="s">
        <v>8</v>
      </c>
      <c r="P1694" t="s">
        <v>8</v>
      </c>
      <c r="Q1694" t="s">
        <v>11</v>
      </c>
      <c r="R1694" t="s">
        <v>8</v>
      </c>
      <c r="S1694" t="str">
        <f t="shared" si="197"/>
        <v>U</v>
      </c>
      <c r="T1694" t="s">
        <v>12</v>
      </c>
      <c r="U1694">
        <v>1</v>
      </c>
      <c r="V1694" t="s">
        <v>8</v>
      </c>
      <c r="W1694">
        <f>VLOOKUP(Q1694,'PBT Tag Rates'!$A$6:$D$67,4,FALSE)</f>
        <v>1</v>
      </c>
      <c r="X1694">
        <v>1</v>
      </c>
      <c r="Y1694" s="8">
        <f t="shared" si="198"/>
        <v>1.0138888888888888</v>
      </c>
      <c r="Z1694" s="10">
        <f>IFERROR(LOOKUP(H1694,{30,43,48,53,58,63,68,73,78,83,88,93,97},{42,47,52,57,62,67,72,77,82,87,92,99,100}),999)</f>
        <v>62</v>
      </c>
      <c r="AA1694" s="9">
        <f t="shared" si="199"/>
        <v>5.632716049382716</v>
      </c>
      <c r="AB1694" s="9">
        <f>IFERROR(IF(I1694="AI",AA1694-VLOOKUP(Q1694,'PBT Tag Rates'!$A$6:$L$53,11,FALSE),AA1694-VLOOKUP(Q1694,'PBT Tag Rates'!$A$6:$L$53,12,FALSE)),0)</f>
        <v>5.5914129228803411</v>
      </c>
      <c r="AC1694" s="9">
        <f t="shared" si="200"/>
        <v>16.804219534983545</v>
      </c>
      <c r="AD1694" s="12" t="s">
        <v>1969</v>
      </c>
      <c r="AE1694" s="8"/>
    </row>
    <row r="1695" spans="1:31" x14ac:dyDescent="0.25">
      <c r="A1695" t="s">
        <v>2078</v>
      </c>
      <c r="B1695" t="s">
        <v>4878</v>
      </c>
      <c r="C1695" t="s">
        <v>4879</v>
      </c>
      <c r="D1695" s="1">
        <v>45551</v>
      </c>
      <c r="E1695">
        <f t="shared" si="195"/>
        <v>18</v>
      </c>
      <c r="F1695" t="s">
        <v>6</v>
      </c>
      <c r="G1695">
        <v>660</v>
      </c>
      <c r="H1695">
        <f t="shared" si="194"/>
        <v>66</v>
      </c>
      <c r="I1695" t="s">
        <v>7</v>
      </c>
      <c r="J1695" t="s">
        <v>8</v>
      </c>
      <c r="K1695" t="s">
        <v>8</v>
      </c>
      <c r="L1695" t="s">
        <v>8</v>
      </c>
      <c r="M1695" t="s">
        <v>6</v>
      </c>
      <c r="N1695" t="str">
        <f t="shared" si="196"/>
        <v>M</v>
      </c>
      <c r="O1695" t="s">
        <v>1679</v>
      </c>
      <c r="P1695" t="s">
        <v>1680</v>
      </c>
      <c r="Q1695" t="s">
        <v>940</v>
      </c>
      <c r="R1695">
        <v>3</v>
      </c>
      <c r="S1695">
        <f t="shared" si="197"/>
        <v>2021</v>
      </c>
      <c r="T1695" t="s">
        <v>12</v>
      </c>
      <c r="U1695">
        <v>0.999999999999997</v>
      </c>
      <c r="V1695" t="s">
        <v>886</v>
      </c>
      <c r="W1695">
        <f>VLOOKUP(Q1695,'PBT Tag Rates'!$A$6:$D$67,4,FALSE)</f>
        <v>0.98140000000000005</v>
      </c>
      <c r="X1695">
        <v>1</v>
      </c>
      <c r="Y1695" s="8">
        <f t="shared" si="198"/>
        <v>1</v>
      </c>
      <c r="Z1695" s="10">
        <f>IFERROR(LOOKUP(H1695,{30,43,48,53,58,63,68,73,78,83,88,93,97},{42,47,52,57,62,67,72,77,82,87,92,99,100}),999)</f>
        <v>67</v>
      </c>
      <c r="AA1695" s="9">
        <f t="shared" si="199"/>
        <v>5.5555555555555554</v>
      </c>
      <c r="AB1695" s="9">
        <f>IFERROR(IF(I1695="AI",AA1695-VLOOKUP(Q1695,'PBT Tag Rates'!$A$6:$L$53,11,FALSE),AA1695-VLOOKUP(Q1695,'PBT Tag Rates'!$A$6:$L$53,12,FALSE)),0)</f>
        <v>5.5745080723682721</v>
      </c>
      <c r="AC1695" s="9">
        <f t="shared" si="200"/>
        <v>16.753414340817248</v>
      </c>
      <c r="AD1695" s="12" t="s">
        <v>1969</v>
      </c>
      <c r="AE1695" s="8"/>
    </row>
    <row r="1696" spans="1:31" x14ac:dyDescent="0.25">
      <c r="A1696" t="s">
        <v>2078</v>
      </c>
      <c r="B1696" t="s">
        <v>4880</v>
      </c>
      <c r="C1696" t="s">
        <v>4881</v>
      </c>
      <c r="D1696" s="1">
        <v>45551</v>
      </c>
      <c r="E1696">
        <f t="shared" si="195"/>
        <v>18</v>
      </c>
      <c r="F1696" t="s">
        <v>6</v>
      </c>
      <c r="G1696">
        <v>520</v>
      </c>
      <c r="H1696">
        <f t="shared" si="194"/>
        <v>52</v>
      </c>
      <c r="I1696" t="s">
        <v>9</v>
      </c>
      <c r="J1696">
        <v>1</v>
      </c>
      <c r="K1696" t="s">
        <v>8</v>
      </c>
      <c r="L1696" t="s">
        <v>8</v>
      </c>
      <c r="M1696" t="s">
        <v>6</v>
      </c>
      <c r="N1696" t="str">
        <f t="shared" si="196"/>
        <v>M</v>
      </c>
      <c r="O1696" t="s">
        <v>8391</v>
      </c>
      <c r="P1696" t="s">
        <v>8392</v>
      </c>
      <c r="Q1696" t="s">
        <v>940</v>
      </c>
      <c r="R1696">
        <v>3</v>
      </c>
      <c r="S1696">
        <f t="shared" si="197"/>
        <v>2021</v>
      </c>
      <c r="T1696" t="s">
        <v>12</v>
      </c>
      <c r="U1696">
        <v>0.999999999999999</v>
      </c>
      <c r="V1696" t="s">
        <v>949</v>
      </c>
      <c r="W1696">
        <f>VLOOKUP(Q1696,'PBT Tag Rates'!$A$6:$D$67,4,FALSE)</f>
        <v>0.98140000000000005</v>
      </c>
      <c r="X1696">
        <v>1</v>
      </c>
      <c r="Y1696" s="8">
        <f t="shared" si="198"/>
        <v>1</v>
      </c>
      <c r="Z1696" s="10">
        <f>IFERROR(LOOKUP(H1696,{30,43,48,53,58,63,68,73,78,83,88,93,97},{42,47,52,57,62,67,72,77,82,87,92,99,100}),999)</f>
        <v>52</v>
      </c>
      <c r="AA1696" s="9">
        <f t="shared" si="199"/>
        <v>5.5555555555555554</v>
      </c>
      <c r="AB1696" s="9">
        <f>IFERROR(IF(I1696="AI",AA1696-VLOOKUP(Q1696,'PBT Tag Rates'!$A$6:$L$53,11,FALSE),AA1696-VLOOKUP(Q1696,'PBT Tag Rates'!$A$6:$L$53,12,FALSE)),0)</f>
        <v>5.5745080723682721</v>
      </c>
      <c r="AC1696" s="9">
        <f t="shared" si="200"/>
        <v>16.753414340817248</v>
      </c>
      <c r="AD1696" s="12" t="s">
        <v>676</v>
      </c>
      <c r="AE1696" s="8"/>
    </row>
    <row r="1697" spans="1:31" x14ac:dyDescent="0.25">
      <c r="A1697" t="s">
        <v>2078</v>
      </c>
      <c r="B1697" t="s">
        <v>4882</v>
      </c>
      <c r="C1697" t="s">
        <v>4883</v>
      </c>
      <c r="D1697" s="1">
        <v>45551</v>
      </c>
      <c r="E1697">
        <f t="shared" si="195"/>
        <v>18</v>
      </c>
      <c r="F1697" t="s">
        <v>14</v>
      </c>
      <c r="G1697">
        <v>660</v>
      </c>
      <c r="H1697">
        <f t="shared" si="194"/>
        <v>66</v>
      </c>
      <c r="I1697" t="s">
        <v>9</v>
      </c>
      <c r="J1697">
        <v>1</v>
      </c>
      <c r="K1697" t="s">
        <v>8</v>
      </c>
      <c r="L1697" t="s">
        <v>8</v>
      </c>
      <c r="M1697" t="s">
        <v>14</v>
      </c>
      <c r="N1697" t="str">
        <f t="shared" si="196"/>
        <v>F</v>
      </c>
      <c r="O1697" t="s">
        <v>8393</v>
      </c>
      <c r="P1697" t="s">
        <v>8394</v>
      </c>
      <c r="Q1697" t="s">
        <v>940</v>
      </c>
      <c r="R1697">
        <v>3</v>
      </c>
      <c r="S1697">
        <f t="shared" si="197"/>
        <v>2021</v>
      </c>
      <c r="T1697" t="s">
        <v>12</v>
      </c>
      <c r="U1697">
        <v>1</v>
      </c>
      <c r="V1697" t="s">
        <v>945</v>
      </c>
      <c r="W1697">
        <f>VLOOKUP(Q1697,'PBT Tag Rates'!$A$6:$D$67,4,FALSE)</f>
        <v>0.98140000000000005</v>
      </c>
      <c r="X1697">
        <v>1</v>
      </c>
      <c r="Y1697" s="8">
        <f t="shared" si="198"/>
        <v>1</v>
      </c>
      <c r="Z1697" s="10">
        <f>IFERROR(LOOKUP(H1697,{30,43,48,53,58,63,68,73,78,83,88,93,97},{42,47,52,57,62,67,72,77,82,87,92,99,100}),999)</f>
        <v>67</v>
      </c>
      <c r="AA1697" s="9">
        <f t="shared" si="199"/>
        <v>5.5555555555555554</v>
      </c>
      <c r="AB1697" s="9">
        <f>IFERROR(IF(I1697="AI",AA1697-VLOOKUP(Q1697,'PBT Tag Rates'!$A$6:$L$53,11,FALSE),AA1697-VLOOKUP(Q1697,'PBT Tag Rates'!$A$6:$L$53,12,FALSE)),0)</f>
        <v>5.5745080723682721</v>
      </c>
      <c r="AC1697" s="9">
        <f t="shared" si="200"/>
        <v>16.753414340817248</v>
      </c>
      <c r="AD1697" s="12" t="s">
        <v>1969</v>
      </c>
      <c r="AE1697" s="8"/>
    </row>
    <row r="1698" spans="1:31" x14ac:dyDescent="0.25">
      <c r="A1698" t="s">
        <v>2078</v>
      </c>
      <c r="B1698" t="s">
        <v>4884</v>
      </c>
      <c r="C1698" t="s">
        <v>133</v>
      </c>
      <c r="D1698" s="1">
        <v>45551</v>
      </c>
      <c r="E1698">
        <f t="shared" si="195"/>
        <v>18</v>
      </c>
      <c r="F1698" t="s">
        <v>14</v>
      </c>
      <c r="G1698">
        <v>710</v>
      </c>
      <c r="H1698">
        <f t="shared" si="194"/>
        <v>71</v>
      </c>
      <c r="I1698" t="s">
        <v>9</v>
      </c>
      <c r="J1698">
        <v>1</v>
      </c>
      <c r="K1698" t="s">
        <v>8</v>
      </c>
      <c r="L1698" t="s">
        <v>8</v>
      </c>
      <c r="M1698" t="s">
        <v>14</v>
      </c>
      <c r="N1698" t="str">
        <f t="shared" si="196"/>
        <v>F</v>
      </c>
      <c r="O1698" t="s">
        <v>8395</v>
      </c>
      <c r="P1698" t="s">
        <v>8396</v>
      </c>
      <c r="Q1698" t="s">
        <v>1317</v>
      </c>
      <c r="R1698">
        <v>4</v>
      </c>
      <c r="S1698">
        <f t="shared" si="197"/>
        <v>2020</v>
      </c>
      <c r="T1698" t="s">
        <v>12</v>
      </c>
      <c r="U1698">
        <v>0.999999999999999</v>
      </c>
      <c r="V1698" t="s">
        <v>1318</v>
      </c>
      <c r="W1698">
        <f>VLOOKUP(Q1698,'PBT Tag Rates'!$A$6:$D$67,4,FALSE)</f>
        <v>0.99450000000000005</v>
      </c>
      <c r="X1698">
        <v>1</v>
      </c>
      <c r="Y1698" s="8">
        <f t="shared" si="198"/>
        <v>1.0069930069930071</v>
      </c>
      <c r="Z1698" s="10">
        <f>IFERROR(LOOKUP(H1698,{30,43,48,53,58,63,68,73,78,83,88,93,97},{42,47,52,57,62,67,72,77,82,87,92,99,100}),999)</f>
        <v>72</v>
      </c>
      <c r="AA1698" s="9">
        <f t="shared" si="199"/>
        <v>5.594405594405595</v>
      </c>
      <c r="AB1698" s="9">
        <f>IFERROR(IF(I1698="AI",AA1698-VLOOKUP(Q1698,'PBT Tag Rates'!$A$6:$L$53,11,FALSE),AA1698-VLOOKUP(Q1698,'PBT Tag Rates'!$A$6:$L$53,12,FALSE)),0)</f>
        <v>5.5999360117007182</v>
      </c>
      <c r="AC1698" s="9">
        <f t="shared" si="200"/>
        <v>16.829834501652829</v>
      </c>
      <c r="AD1698" s="12" t="s">
        <v>1969</v>
      </c>
      <c r="AE1698" s="8"/>
    </row>
    <row r="1699" spans="1:31" x14ac:dyDescent="0.25">
      <c r="A1699" t="s">
        <v>2078</v>
      </c>
      <c r="B1699" t="s">
        <v>4885</v>
      </c>
      <c r="C1699" t="s">
        <v>4886</v>
      </c>
      <c r="D1699" s="1">
        <v>45551</v>
      </c>
      <c r="E1699">
        <f t="shared" si="195"/>
        <v>18</v>
      </c>
      <c r="F1699" t="s">
        <v>14</v>
      </c>
      <c r="G1699">
        <v>710</v>
      </c>
      <c r="H1699">
        <f t="shared" si="194"/>
        <v>71</v>
      </c>
      <c r="I1699" t="s">
        <v>9</v>
      </c>
      <c r="J1699" t="s">
        <v>8</v>
      </c>
      <c r="K1699" t="s">
        <v>8</v>
      </c>
      <c r="L1699" t="s">
        <v>8</v>
      </c>
      <c r="M1699" t="s">
        <v>14</v>
      </c>
      <c r="N1699" t="str">
        <f t="shared" si="196"/>
        <v>F</v>
      </c>
      <c r="O1699" t="s">
        <v>1370</v>
      </c>
      <c r="P1699" t="s">
        <v>8397</v>
      </c>
      <c r="Q1699" t="s">
        <v>1371</v>
      </c>
      <c r="R1699">
        <v>5</v>
      </c>
      <c r="S1699">
        <f t="shared" si="197"/>
        <v>2019</v>
      </c>
      <c r="T1699" t="s">
        <v>12</v>
      </c>
      <c r="U1699">
        <v>0.999999999999996</v>
      </c>
      <c r="V1699" t="s">
        <v>9064</v>
      </c>
      <c r="W1699">
        <f>VLOOKUP(Q1699,'PBT Tag Rates'!$A$6:$D$67,4,FALSE)</f>
        <v>1</v>
      </c>
      <c r="X1699">
        <v>1</v>
      </c>
      <c r="Y1699" s="8">
        <f t="shared" si="198"/>
        <v>1.0069930069930071</v>
      </c>
      <c r="Z1699" s="10">
        <f>IFERROR(LOOKUP(H1699,{30,43,48,53,58,63,68,73,78,83,88,93,97},{42,47,52,57,62,67,72,77,82,87,92,99,100}),999)</f>
        <v>72</v>
      </c>
      <c r="AA1699" s="9">
        <f t="shared" si="199"/>
        <v>5.594405594405595</v>
      </c>
      <c r="AB1699" s="9">
        <f>IFERROR(IF(I1699="AI",AA1699-VLOOKUP(Q1699,'PBT Tag Rates'!$A$6:$L$53,11,FALSE),AA1699-VLOOKUP(Q1699,'PBT Tag Rates'!$A$6:$L$53,12,FALSE)),0)</f>
        <v>5.594405594405595</v>
      </c>
      <c r="AC1699" s="9">
        <f t="shared" si="200"/>
        <v>16.813213596055423</v>
      </c>
      <c r="AD1699" s="12" t="s">
        <v>676</v>
      </c>
      <c r="AE1699" s="8"/>
    </row>
    <row r="1700" spans="1:31" x14ac:dyDescent="0.25">
      <c r="A1700" t="s">
        <v>2078</v>
      </c>
      <c r="B1700" t="s">
        <v>4887</v>
      </c>
      <c r="C1700" t="s">
        <v>4888</v>
      </c>
      <c r="D1700" s="1">
        <v>45551</v>
      </c>
      <c r="E1700">
        <f t="shared" si="195"/>
        <v>18</v>
      </c>
      <c r="F1700" t="s">
        <v>6</v>
      </c>
      <c r="G1700">
        <v>700</v>
      </c>
      <c r="H1700">
        <f t="shared" si="194"/>
        <v>70</v>
      </c>
      <c r="I1700" t="s">
        <v>7</v>
      </c>
      <c r="J1700" t="s">
        <v>8</v>
      </c>
      <c r="K1700" t="s">
        <v>7156</v>
      </c>
      <c r="L1700" t="s">
        <v>8</v>
      </c>
      <c r="M1700" t="s">
        <v>6</v>
      </c>
      <c r="N1700" t="str">
        <f t="shared" si="196"/>
        <v>M</v>
      </c>
      <c r="O1700" t="s">
        <v>425</v>
      </c>
      <c r="P1700" t="s">
        <v>1665</v>
      </c>
      <c r="Q1700" t="s">
        <v>295</v>
      </c>
      <c r="R1700">
        <v>4</v>
      </c>
      <c r="S1700">
        <f t="shared" si="197"/>
        <v>2020</v>
      </c>
      <c r="T1700" t="s">
        <v>12</v>
      </c>
      <c r="U1700">
        <v>1</v>
      </c>
      <c r="V1700" t="s">
        <v>892</v>
      </c>
      <c r="W1700">
        <f>VLOOKUP(Q1700,'PBT Tag Rates'!$A$6:$D$67,4,FALSE)</f>
        <v>0.98961045999999997</v>
      </c>
      <c r="X1700">
        <v>1</v>
      </c>
      <c r="Y1700" s="8">
        <f t="shared" si="198"/>
        <v>1.0057142857142858</v>
      </c>
      <c r="Z1700" s="10">
        <f>IFERROR(LOOKUP(H1700,{30,43,48,53,58,63,68,73,78,83,88,93,97},{42,47,52,57,62,67,72,77,82,87,92,99,100}),999)</f>
        <v>72</v>
      </c>
      <c r="AA1700" s="9">
        <f t="shared" si="199"/>
        <v>5.5873015873015879</v>
      </c>
      <c r="AB1700" s="9">
        <f>IFERROR(IF(I1700="AI",AA1700-VLOOKUP(Q1700,'PBT Tag Rates'!$A$6:$L$53,11,FALSE),AA1700-VLOOKUP(Q1700,'PBT Tag Rates'!$A$6:$L$53,12,FALSE)),0)</f>
        <v>5.5978002030902694</v>
      </c>
      <c r="AC1700" s="9">
        <f t="shared" si="200"/>
        <v>16.823415623764589</v>
      </c>
      <c r="AD1700" s="12" t="s">
        <v>1969</v>
      </c>
      <c r="AE1700" s="8"/>
    </row>
    <row r="1701" spans="1:31" x14ac:dyDescent="0.25">
      <c r="A1701" t="s">
        <v>2078</v>
      </c>
      <c r="B1701" t="s">
        <v>4889</v>
      </c>
      <c r="C1701" t="s">
        <v>134</v>
      </c>
      <c r="D1701" s="1">
        <v>45551</v>
      </c>
      <c r="E1701">
        <f t="shared" si="195"/>
        <v>18</v>
      </c>
      <c r="F1701" t="s">
        <v>6</v>
      </c>
      <c r="G1701">
        <v>640</v>
      </c>
      <c r="H1701">
        <f t="shared" si="194"/>
        <v>64</v>
      </c>
      <c r="I1701" t="s">
        <v>7</v>
      </c>
      <c r="J1701" t="s">
        <v>8</v>
      </c>
      <c r="K1701" t="s">
        <v>8</v>
      </c>
      <c r="L1701" t="s">
        <v>8</v>
      </c>
      <c r="M1701" t="s">
        <v>269</v>
      </c>
      <c r="N1701" t="str">
        <f t="shared" si="196"/>
        <v>M</v>
      </c>
      <c r="O1701" t="s">
        <v>8</v>
      </c>
      <c r="P1701" t="s">
        <v>8</v>
      </c>
      <c r="Q1701" t="s">
        <v>11</v>
      </c>
      <c r="R1701" t="s">
        <v>8</v>
      </c>
      <c r="S1701" t="str">
        <f t="shared" si="197"/>
        <v>U</v>
      </c>
      <c r="T1701" t="s">
        <v>12</v>
      </c>
      <c r="U1701">
        <v>1</v>
      </c>
      <c r="V1701" t="s">
        <v>8</v>
      </c>
      <c r="W1701">
        <f>VLOOKUP(Q1701,'PBT Tag Rates'!$A$6:$D$67,4,FALSE)</f>
        <v>1</v>
      </c>
      <c r="X1701">
        <v>1</v>
      </c>
      <c r="Y1701" s="8">
        <f t="shared" si="198"/>
        <v>1</v>
      </c>
      <c r="Z1701" s="10">
        <f>IFERROR(LOOKUP(H1701,{30,43,48,53,58,63,68,73,78,83,88,93,97},{42,47,52,57,62,67,72,77,82,87,92,99,100}),999)</f>
        <v>67</v>
      </c>
      <c r="AA1701" s="9">
        <f t="shared" si="199"/>
        <v>5.5555555555555554</v>
      </c>
      <c r="AB1701" s="9">
        <f>IFERROR(IF(I1701="AI",AA1701-VLOOKUP(Q1701,'PBT Tag Rates'!$A$6:$L$53,11,FALSE),AA1701-VLOOKUP(Q1701,'PBT Tag Rates'!$A$6:$L$53,12,FALSE)),0)</f>
        <v>5.5142524290531805</v>
      </c>
      <c r="AC1701" s="9">
        <f t="shared" si="200"/>
        <v>16.572324324312643</v>
      </c>
      <c r="AD1701" s="12" t="s">
        <v>1969</v>
      </c>
      <c r="AE1701" s="8"/>
    </row>
    <row r="1702" spans="1:31" x14ac:dyDescent="0.25">
      <c r="A1702" t="s">
        <v>2078</v>
      </c>
      <c r="B1702" t="s">
        <v>4890</v>
      </c>
      <c r="C1702" t="s">
        <v>4891</v>
      </c>
      <c r="D1702" s="1">
        <v>45551</v>
      </c>
      <c r="E1702">
        <f t="shared" si="195"/>
        <v>18</v>
      </c>
      <c r="F1702" t="s">
        <v>6</v>
      </c>
      <c r="G1702">
        <v>680</v>
      </c>
      <c r="H1702">
        <f t="shared" si="194"/>
        <v>68</v>
      </c>
      <c r="I1702" t="s">
        <v>9</v>
      </c>
      <c r="J1702">
        <v>1</v>
      </c>
      <c r="K1702" t="s">
        <v>8</v>
      </c>
      <c r="L1702" t="s">
        <v>8</v>
      </c>
      <c r="M1702" t="s">
        <v>6</v>
      </c>
      <c r="N1702" t="str">
        <f t="shared" si="196"/>
        <v>M</v>
      </c>
      <c r="O1702" t="s">
        <v>8305</v>
      </c>
      <c r="P1702" t="s">
        <v>8306</v>
      </c>
      <c r="Q1702" t="s">
        <v>940</v>
      </c>
      <c r="R1702">
        <v>3</v>
      </c>
      <c r="S1702">
        <f t="shared" si="197"/>
        <v>2021</v>
      </c>
      <c r="T1702" t="s">
        <v>12</v>
      </c>
      <c r="U1702">
        <v>1</v>
      </c>
      <c r="V1702" t="s">
        <v>945</v>
      </c>
      <c r="W1702">
        <f>VLOOKUP(Q1702,'PBT Tag Rates'!$A$6:$D$67,4,FALSE)</f>
        <v>0.98140000000000005</v>
      </c>
      <c r="X1702">
        <v>1</v>
      </c>
      <c r="Y1702" s="8">
        <f t="shared" si="198"/>
        <v>1.0057142857142858</v>
      </c>
      <c r="Z1702" s="10">
        <f>IFERROR(LOOKUP(H1702,{30,43,48,53,58,63,68,73,78,83,88,93,97},{42,47,52,57,62,67,72,77,82,87,92,99,100}),999)</f>
        <v>72</v>
      </c>
      <c r="AA1702" s="9">
        <f t="shared" si="199"/>
        <v>5.5873015873015879</v>
      </c>
      <c r="AB1702" s="9">
        <f>IFERROR(IF(I1702="AI",AA1702-VLOOKUP(Q1702,'PBT Tag Rates'!$A$6:$L$53,11,FALSE),AA1702-VLOOKUP(Q1702,'PBT Tag Rates'!$A$6:$L$53,12,FALSE)),0)</f>
        <v>5.6062541041143046</v>
      </c>
      <c r="AC1702" s="9">
        <f t="shared" si="200"/>
        <v>16.848822656064705</v>
      </c>
      <c r="AD1702" s="12" t="s">
        <v>1969</v>
      </c>
      <c r="AE1702" s="8"/>
    </row>
    <row r="1703" spans="1:31" x14ac:dyDescent="0.25">
      <c r="A1703" t="s">
        <v>2078</v>
      </c>
      <c r="B1703" t="s">
        <v>4892</v>
      </c>
      <c r="C1703" t="s">
        <v>4893</v>
      </c>
      <c r="D1703" s="1">
        <v>45551</v>
      </c>
      <c r="E1703">
        <f t="shared" si="195"/>
        <v>18</v>
      </c>
      <c r="F1703" t="s">
        <v>14</v>
      </c>
      <c r="G1703">
        <v>830</v>
      </c>
      <c r="H1703">
        <f t="shared" si="194"/>
        <v>83</v>
      </c>
      <c r="I1703" t="s">
        <v>7</v>
      </c>
      <c r="J1703" t="s">
        <v>8</v>
      </c>
      <c r="K1703" t="s">
        <v>8</v>
      </c>
      <c r="L1703" t="s">
        <v>8</v>
      </c>
      <c r="M1703" t="s">
        <v>14</v>
      </c>
      <c r="N1703" t="str">
        <f t="shared" si="196"/>
        <v>F</v>
      </c>
      <c r="O1703" t="s">
        <v>8</v>
      </c>
      <c r="P1703" t="s">
        <v>8</v>
      </c>
      <c r="Q1703" t="s">
        <v>11</v>
      </c>
      <c r="R1703" t="s">
        <v>8</v>
      </c>
      <c r="S1703" t="str">
        <f t="shared" si="197"/>
        <v>U</v>
      </c>
      <c r="T1703" t="s">
        <v>12</v>
      </c>
      <c r="U1703">
        <v>0.999999999999998</v>
      </c>
      <c r="V1703" t="s">
        <v>8</v>
      </c>
      <c r="W1703">
        <f>VLOOKUP(Q1703,'PBT Tag Rates'!$A$6:$D$67,4,FALSE)</f>
        <v>1</v>
      </c>
      <c r="X1703">
        <v>1</v>
      </c>
      <c r="Y1703" s="8">
        <f t="shared" si="198"/>
        <v>1</v>
      </c>
      <c r="Z1703" s="10">
        <f>IFERROR(LOOKUP(H1703,{30,43,48,53,58,63,68,73,78,83,88,93,97},{42,47,52,57,62,67,72,77,82,87,92,99,100}),999)</f>
        <v>87</v>
      </c>
      <c r="AA1703" s="9">
        <f t="shared" si="199"/>
        <v>5.5555555555555554</v>
      </c>
      <c r="AB1703" s="9">
        <f>IFERROR(IF(I1703="AI",AA1703-VLOOKUP(Q1703,'PBT Tag Rates'!$A$6:$L$53,11,FALSE),AA1703-VLOOKUP(Q1703,'PBT Tag Rates'!$A$6:$L$53,12,FALSE)),0)</f>
        <v>5.5142524290531805</v>
      </c>
      <c r="AC1703" s="9">
        <f t="shared" si="200"/>
        <v>16.572324324312643</v>
      </c>
      <c r="AD1703" s="12" t="s">
        <v>1969</v>
      </c>
      <c r="AE1703" s="8"/>
    </row>
    <row r="1704" spans="1:31" x14ac:dyDescent="0.25">
      <c r="A1704" t="s">
        <v>2078</v>
      </c>
      <c r="B1704" t="s">
        <v>4894</v>
      </c>
      <c r="C1704" t="s">
        <v>135</v>
      </c>
      <c r="D1704" s="1">
        <v>45551</v>
      </c>
      <c r="E1704">
        <f t="shared" si="195"/>
        <v>18</v>
      </c>
      <c r="F1704" t="s">
        <v>6</v>
      </c>
      <c r="G1704">
        <v>680</v>
      </c>
      <c r="H1704">
        <f t="shared" si="194"/>
        <v>68</v>
      </c>
      <c r="I1704" t="s">
        <v>7</v>
      </c>
      <c r="J1704" t="s">
        <v>8</v>
      </c>
      <c r="K1704" t="s">
        <v>8</v>
      </c>
      <c r="L1704" t="s">
        <v>8</v>
      </c>
      <c r="M1704" t="s">
        <v>6</v>
      </c>
      <c r="N1704" t="str">
        <f t="shared" si="196"/>
        <v>M</v>
      </c>
      <c r="O1704" t="s">
        <v>1621</v>
      </c>
      <c r="P1704" t="s">
        <v>1622</v>
      </c>
      <c r="Q1704" t="s">
        <v>940</v>
      </c>
      <c r="R1704">
        <v>3</v>
      </c>
      <c r="S1704">
        <f t="shared" si="197"/>
        <v>2021</v>
      </c>
      <c r="T1704" t="s">
        <v>12</v>
      </c>
      <c r="U1704">
        <v>1</v>
      </c>
      <c r="V1704" t="s">
        <v>886</v>
      </c>
      <c r="W1704">
        <f>VLOOKUP(Q1704,'PBT Tag Rates'!$A$6:$D$67,4,FALSE)</f>
        <v>0.98140000000000005</v>
      </c>
      <c r="X1704">
        <v>1</v>
      </c>
      <c r="Y1704" s="8">
        <f t="shared" si="198"/>
        <v>1.0057142857142858</v>
      </c>
      <c r="Z1704" s="10">
        <f>IFERROR(LOOKUP(H1704,{30,43,48,53,58,63,68,73,78,83,88,93,97},{42,47,52,57,62,67,72,77,82,87,92,99,100}),999)</f>
        <v>72</v>
      </c>
      <c r="AA1704" s="9">
        <f t="shared" si="199"/>
        <v>5.5873015873015879</v>
      </c>
      <c r="AB1704" s="9">
        <f>IFERROR(IF(I1704="AI",AA1704-VLOOKUP(Q1704,'PBT Tag Rates'!$A$6:$L$53,11,FALSE),AA1704-VLOOKUP(Q1704,'PBT Tag Rates'!$A$6:$L$53,12,FALSE)),0)</f>
        <v>5.6062541041143046</v>
      </c>
      <c r="AC1704" s="9">
        <f t="shared" si="200"/>
        <v>16.848822656064705</v>
      </c>
      <c r="AD1704" s="12" t="s">
        <v>1969</v>
      </c>
      <c r="AE1704" s="8"/>
    </row>
    <row r="1705" spans="1:31" x14ac:dyDescent="0.25">
      <c r="A1705" t="s">
        <v>2078</v>
      </c>
      <c r="B1705" t="s">
        <v>4895</v>
      </c>
      <c r="C1705" t="s">
        <v>4896</v>
      </c>
      <c r="D1705" s="1">
        <v>45551</v>
      </c>
      <c r="E1705">
        <f t="shared" si="195"/>
        <v>18</v>
      </c>
      <c r="F1705" t="s">
        <v>14</v>
      </c>
      <c r="G1705">
        <v>620</v>
      </c>
      <c r="H1705">
        <f t="shared" si="194"/>
        <v>62</v>
      </c>
      <c r="I1705" t="s">
        <v>7</v>
      </c>
      <c r="J1705" t="s">
        <v>8</v>
      </c>
      <c r="K1705" t="s">
        <v>8</v>
      </c>
      <c r="L1705" t="s">
        <v>8</v>
      </c>
      <c r="M1705" t="s">
        <v>14</v>
      </c>
      <c r="N1705" t="str">
        <f t="shared" si="196"/>
        <v>F</v>
      </c>
      <c r="O1705" t="s">
        <v>8398</v>
      </c>
      <c r="P1705" t="s">
        <v>8399</v>
      </c>
      <c r="Q1705" t="s">
        <v>940</v>
      </c>
      <c r="R1705">
        <v>3</v>
      </c>
      <c r="S1705">
        <f t="shared" si="197"/>
        <v>2021</v>
      </c>
      <c r="T1705" t="s">
        <v>12</v>
      </c>
      <c r="U1705">
        <v>1</v>
      </c>
      <c r="V1705" t="s">
        <v>886</v>
      </c>
      <c r="W1705">
        <f>VLOOKUP(Q1705,'PBT Tag Rates'!$A$6:$D$67,4,FALSE)</f>
        <v>0.98140000000000005</v>
      </c>
      <c r="X1705">
        <v>1</v>
      </c>
      <c r="Y1705" s="8">
        <f t="shared" si="198"/>
        <v>1.0172413793103448</v>
      </c>
      <c r="Z1705" s="10">
        <f>IFERROR(LOOKUP(H1705,{30,43,48,53,58,63,68,73,78,83,88,93,97},{42,47,52,57,62,67,72,77,82,87,92,99,100}),999)</f>
        <v>62</v>
      </c>
      <c r="AA1705" s="9">
        <f t="shared" si="199"/>
        <v>5.6513409961685825</v>
      </c>
      <c r="AB1705" s="9">
        <f>IFERROR(IF(I1705="AI",AA1705-VLOOKUP(Q1705,'PBT Tag Rates'!$A$6:$L$53,11,FALSE),AA1705-VLOOKUP(Q1705,'PBT Tag Rates'!$A$6:$L$53,12,FALSE)),0)</f>
        <v>5.6702935129812992</v>
      </c>
      <c r="AC1705" s="9">
        <f t="shared" si="200"/>
        <v>17.041284257512164</v>
      </c>
      <c r="AD1705" s="12" t="s">
        <v>1969</v>
      </c>
      <c r="AE1705" s="8"/>
    </row>
    <row r="1706" spans="1:31" x14ac:dyDescent="0.25">
      <c r="A1706" t="s">
        <v>2078</v>
      </c>
      <c r="B1706" t="s">
        <v>4897</v>
      </c>
      <c r="C1706" t="s">
        <v>4898</v>
      </c>
      <c r="D1706" s="1">
        <v>45551</v>
      </c>
      <c r="E1706">
        <f t="shared" si="195"/>
        <v>18</v>
      </c>
      <c r="F1706" t="s">
        <v>14</v>
      </c>
      <c r="G1706">
        <v>720</v>
      </c>
      <c r="H1706">
        <f t="shared" si="194"/>
        <v>72</v>
      </c>
      <c r="I1706" t="s">
        <v>7</v>
      </c>
      <c r="J1706" t="s">
        <v>8</v>
      </c>
      <c r="K1706" t="s">
        <v>7157</v>
      </c>
      <c r="L1706" t="s">
        <v>8</v>
      </c>
      <c r="M1706" t="s">
        <v>14</v>
      </c>
      <c r="N1706" t="str">
        <f t="shared" si="196"/>
        <v>F</v>
      </c>
      <c r="O1706" t="s">
        <v>511</v>
      </c>
      <c r="P1706" t="s">
        <v>535</v>
      </c>
      <c r="Q1706" t="s">
        <v>295</v>
      </c>
      <c r="R1706">
        <v>4</v>
      </c>
      <c r="S1706">
        <f t="shared" si="197"/>
        <v>2020</v>
      </c>
      <c r="T1706" t="s">
        <v>12</v>
      </c>
      <c r="U1706">
        <v>1</v>
      </c>
      <c r="V1706" t="s">
        <v>886</v>
      </c>
      <c r="W1706">
        <f>VLOOKUP(Q1706,'PBT Tag Rates'!$A$6:$D$67,4,FALSE)</f>
        <v>0.98961045999999997</v>
      </c>
      <c r="X1706">
        <v>1</v>
      </c>
      <c r="Y1706" s="8">
        <f t="shared" si="198"/>
        <v>1.0069930069930071</v>
      </c>
      <c r="Z1706" s="10">
        <f>IFERROR(LOOKUP(H1706,{30,43,48,53,58,63,68,73,78,83,88,93,97},{42,47,52,57,62,67,72,77,82,87,92,99,100}),999)</f>
        <v>72</v>
      </c>
      <c r="AA1706" s="9">
        <f t="shared" si="199"/>
        <v>5.594405594405595</v>
      </c>
      <c r="AB1706" s="9">
        <f>IFERROR(IF(I1706="AI",AA1706-VLOOKUP(Q1706,'PBT Tag Rates'!$A$6:$L$53,11,FALSE),AA1706-VLOOKUP(Q1706,'PBT Tag Rates'!$A$6:$L$53,12,FALSE)),0)</f>
        <v>5.6049042101942765</v>
      </c>
      <c r="AC1706" s="9">
        <f t="shared" si="200"/>
        <v>16.844765736267519</v>
      </c>
      <c r="AD1706" s="12" t="s">
        <v>1969</v>
      </c>
      <c r="AE1706" s="8"/>
    </row>
    <row r="1707" spans="1:31" x14ac:dyDescent="0.25">
      <c r="A1707" t="s">
        <v>2078</v>
      </c>
      <c r="B1707" t="s">
        <v>4899</v>
      </c>
      <c r="C1707" t="s">
        <v>4900</v>
      </c>
      <c r="D1707" s="1">
        <v>45551</v>
      </c>
      <c r="E1707">
        <f t="shared" si="195"/>
        <v>18</v>
      </c>
      <c r="F1707" t="s">
        <v>6</v>
      </c>
      <c r="G1707">
        <v>640</v>
      </c>
      <c r="H1707">
        <f t="shared" si="194"/>
        <v>64</v>
      </c>
      <c r="I1707" t="s">
        <v>7</v>
      </c>
      <c r="J1707" t="s">
        <v>8</v>
      </c>
      <c r="K1707" t="s">
        <v>8</v>
      </c>
      <c r="L1707" t="s">
        <v>8</v>
      </c>
      <c r="M1707" t="s">
        <v>6</v>
      </c>
      <c r="N1707" t="str">
        <f t="shared" si="196"/>
        <v>M</v>
      </c>
      <c r="O1707" t="s">
        <v>8400</v>
      </c>
      <c r="P1707" t="s">
        <v>8401</v>
      </c>
      <c r="Q1707" t="s">
        <v>295</v>
      </c>
      <c r="R1707">
        <v>4</v>
      </c>
      <c r="S1707">
        <f t="shared" si="197"/>
        <v>2020</v>
      </c>
      <c r="T1707" t="s">
        <v>12</v>
      </c>
      <c r="U1707">
        <v>1</v>
      </c>
      <c r="V1707" t="s">
        <v>893</v>
      </c>
      <c r="W1707">
        <f>VLOOKUP(Q1707,'PBT Tag Rates'!$A$6:$D$67,4,FALSE)</f>
        <v>0.98961045999999997</v>
      </c>
      <c r="X1707">
        <v>1</v>
      </c>
      <c r="Y1707" s="8">
        <f t="shared" si="198"/>
        <v>1</v>
      </c>
      <c r="Z1707" s="10">
        <f>IFERROR(LOOKUP(H1707,{30,43,48,53,58,63,68,73,78,83,88,93,97},{42,47,52,57,62,67,72,77,82,87,92,99,100}),999)</f>
        <v>67</v>
      </c>
      <c r="AA1707" s="9">
        <f t="shared" si="199"/>
        <v>5.5555555555555554</v>
      </c>
      <c r="AB1707" s="9">
        <f>IFERROR(IF(I1707="AI",AA1707-VLOOKUP(Q1707,'PBT Tag Rates'!$A$6:$L$53,11,FALSE),AA1707-VLOOKUP(Q1707,'PBT Tag Rates'!$A$6:$L$53,12,FALSE)),0)</f>
        <v>5.5660541713442369</v>
      </c>
      <c r="AC1707" s="9">
        <f t="shared" si="200"/>
        <v>16.728007308517132</v>
      </c>
      <c r="AD1707" s="12" t="s">
        <v>1969</v>
      </c>
      <c r="AE1707" s="8"/>
    </row>
    <row r="1708" spans="1:31" x14ac:dyDescent="0.25">
      <c r="A1708" t="s">
        <v>2078</v>
      </c>
      <c r="B1708" t="s">
        <v>4901</v>
      </c>
      <c r="C1708" t="s">
        <v>4902</v>
      </c>
      <c r="D1708" s="1">
        <v>45551</v>
      </c>
      <c r="E1708">
        <f t="shared" si="195"/>
        <v>18</v>
      </c>
      <c r="F1708" t="s">
        <v>6</v>
      </c>
      <c r="G1708">
        <v>560</v>
      </c>
      <c r="H1708">
        <f t="shared" si="194"/>
        <v>56</v>
      </c>
      <c r="I1708" t="s">
        <v>9</v>
      </c>
      <c r="J1708">
        <v>1</v>
      </c>
      <c r="K1708" t="s">
        <v>8</v>
      </c>
      <c r="L1708" t="s">
        <v>8</v>
      </c>
      <c r="M1708" t="s">
        <v>6</v>
      </c>
      <c r="N1708" t="str">
        <f t="shared" si="196"/>
        <v>M</v>
      </c>
      <c r="O1708" t="s">
        <v>1828</v>
      </c>
      <c r="P1708" t="s">
        <v>1829</v>
      </c>
      <c r="Q1708" t="s">
        <v>940</v>
      </c>
      <c r="R1708">
        <v>3</v>
      </c>
      <c r="S1708">
        <f t="shared" si="197"/>
        <v>2021</v>
      </c>
      <c r="T1708" t="s">
        <v>12</v>
      </c>
      <c r="U1708">
        <v>1</v>
      </c>
      <c r="V1708" t="s">
        <v>893</v>
      </c>
      <c r="W1708">
        <f>VLOOKUP(Q1708,'PBT Tag Rates'!$A$6:$D$67,4,FALSE)</f>
        <v>0.98140000000000005</v>
      </c>
      <c r="X1708">
        <v>1</v>
      </c>
      <c r="Y1708" s="8">
        <f t="shared" si="198"/>
        <v>1.03125</v>
      </c>
      <c r="Z1708" s="10">
        <f>IFERROR(LOOKUP(H1708,{30,43,48,53,58,63,68,73,78,83,88,93,97},{42,47,52,57,62,67,72,77,82,87,92,99,100}),999)</f>
        <v>57</v>
      </c>
      <c r="AA1708" s="9">
        <f t="shared" si="199"/>
        <v>5.729166666666667</v>
      </c>
      <c r="AB1708" s="9">
        <f>IFERROR(IF(I1708="AI",AA1708-VLOOKUP(Q1708,'PBT Tag Rates'!$A$6:$L$53,11,FALSE),AA1708-VLOOKUP(Q1708,'PBT Tag Rates'!$A$6:$L$53,12,FALSE)),0)</f>
        <v>5.7481191834793837</v>
      </c>
      <c r="AC1708" s="9">
        <f t="shared" si="200"/>
        <v>17.275178564826781</v>
      </c>
      <c r="AD1708" s="12" t="s">
        <v>1969</v>
      </c>
      <c r="AE1708" s="8"/>
    </row>
    <row r="1709" spans="1:31" x14ac:dyDescent="0.25">
      <c r="A1709" t="s">
        <v>2078</v>
      </c>
      <c r="B1709" t="s">
        <v>4903</v>
      </c>
      <c r="C1709" t="s">
        <v>4904</v>
      </c>
      <c r="D1709" s="1">
        <v>45551</v>
      </c>
      <c r="E1709">
        <f t="shared" si="195"/>
        <v>18</v>
      </c>
      <c r="F1709" t="s">
        <v>6</v>
      </c>
      <c r="G1709">
        <v>730</v>
      </c>
      <c r="H1709">
        <f t="shared" si="194"/>
        <v>73</v>
      </c>
      <c r="I1709" t="s">
        <v>9</v>
      </c>
      <c r="J1709">
        <v>1</v>
      </c>
      <c r="K1709" t="s">
        <v>8</v>
      </c>
      <c r="L1709" t="s">
        <v>8</v>
      </c>
      <c r="M1709" t="s">
        <v>6</v>
      </c>
      <c r="N1709" t="str">
        <f t="shared" si="196"/>
        <v>M</v>
      </c>
      <c r="O1709" t="s">
        <v>8402</v>
      </c>
      <c r="P1709" t="s">
        <v>8403</v>
      </c>
      <c r="Q1709" t="s">
        <v>1610</v>
      </c>
      <c r="R1709">
        <v>3</v>
      </c>
      <c r="S1709">
        <f t="shared" si="197"/>
        <v>2021</v>
      </c>
      <c r="T1709" t="s">
        <v>12</v>
      </c>
      <c r="U1709">
        <v>1</v>
      </c>
      <c r="V1709" t="s">
        <v>741</v>
      </c>
      <c r="W1709">
        <f>VLOOKUP(Q1709,'PBT Tag Rates'!$A$6:$D$67,4,FALSE)</f>
        <v>0.98260000000000003</v>
      </c>
      <c r="X1709">
        <v>1</v>
      </c>
      <c r="Y1709" s="8">
        <f t="shared" si="198"/>
        <v>1.0058139534883721</v>
      </c>
      <c r="Z1709" s="10">
        <f>IFERROR(LOOKUP(H1709,{30,43,48,53,58,63,68,73,78,83,88,93,97},{42,47,52,57,62,67,72,77,82,87,92,99,100}),999)</f>
        <v>77</v>
      </c>
      <c r="AA1709" s="9">
        <f t="shared" si="199"/>
        <v>5.5878552971576232</v>
      </c>
      <c r="AB1709" s="9">
        <f>IFERROR(IF(I1709="AI",AA1709-VLOOKUP(Q1709,'PBT Tag Rates'!$A$6:$L$53,11,FALSE),AA1709-VLOOKUP(Q1709,'PBT Tag Rates'!$A$6:$L$53,12,FALSE)),0)</f>
        <v>5.6055634184684315</v>
      </c>
      <c r="AC1709" s="9">
        <f t="shared" si="200"/>
        <v>16.846746895718798</v>
      </c>
      <c r="AD1709" s="12" t="s">
        <v>1969</v>
      </c>
      <c r="AE1709" s="8"/>
    </row>
    <row r="1710" spans="1:31" x14ac:dyDescent="0.25">
      <c r="A1710" t="s">
        <v>2078</v>
      </c>
      <c r="B1710" t="s">
        <v>4905</v>
      </c>
      <c r="C1710" t="s">
        <v>4906</v>
      </c>
      <c r="D1710" s="1">
        <v>45551</v>
      </c>
      <c r="E1710">
        <f t="shared" si="195"/>
        <v>18</v>
      </c>
      <c r="F1710" t="s">
        <v>6</v>
      </c>
      <c r="G1710">
        <v>700</v>
      </c>
      <c r="H1710">
        <f t="shared" si="194"/>
        <v>70</v>
      </c>
      <c r="I1710" t="s">
        <v>9</v>
      </c>
      <c r="J1710">
        <v>1</v>
      </c>
      <c r="K1710" t="s">
        <v>8</v>
      </c>
      <c r="L1710" t="s">
        <v>8</v>
      </c>
      <c r="M1710" t="s">
        <v>14</v>
      </c>
      <c r="N1710" t="str">
        <f t="shared" si="196"/>
        <v>F</v>
      </c>
      <c r="O1710" t="s">
        <v>7752</v>
      </c>
      <c r="P1710" t="s">
        <v>7753</v>
      </c>
      <c r="Q1710" t="s">
        <v>940</v>
      </c>
      <c r="R1710">
        <v>3</v>
      </c>
      <c r="S1710">
        <f t="shared" si="197"/>
        <v>2021</v>
      </c>
      <c r="T1710" t="s">
        <v>12</v>
      </c>
      <c r="U1710">
        <v>0.999999999999997</v>
      </c>
      <c r="V1710" t="s">
        <v>886</v>
      </c>
      <c r="W1710">
        <f>VLOOKUP(Q1710,'PBT Tag Rates'!$A$6:$D$67,4,FALSE)</f>
        <v>0.98140000000000005</v>
      </c>
      <c r="X1710">
        <v>1</v>
      </c>
      <c r="Y1710" s="8">
        <f t="shared" si="198"/>
        <v>1.0069930069930071</v>
      </c>
      <c r="Z1710" s="10">
        <f>IFERROR(LOOKUP(H1710,{30,43,48,53,58,63,68,73,78,83,88,93,97},{42,47,52,57,62,67,72,77,82,87,92,99,100}),999)</f>
        <v>72</v>
      </c>
      <c r="AA1710" s="9">
        <f t="shared" si="199"/>
        <v>5.594405594405595</v>
      </c>
      <c r="AB1710" s="9">
        <f>IFERROR(IF(I1710="AI",AA1710-VLOOKUP(Q1710,'PBT Tag Rates'!$A$6:$L$53,11,FALSE),AA1710-VLOOKUP(Q1710,'PBT Tag Rates'!$A$6:$L$53,12,FALSE)),0)</f>
        <v>5.6133581112183117</v>
      </c>
      <c r="AC1710" s="9">
        <f t="shared" si="200"/>
        <v>16.870172768567635</v>
      </c>
      <c r="AD1710" s="12" t="s">
        <v>1969</v>
      </c>
      <c r="AE1710" s="8"/>
    </row>
    <row r="1711" spans="1:31" x14ac:dyDescent="0.25">
      <c r="A1711" t="s">
        <v>2078</v>
      </c>
      <c r="B1711" t="s">
        <v>4907</v>
      </c>
      <c r="C1711" t="s">
        <v>4908</v>
      </c>
      <c r="D1711" s="1">
        <v>45551</v>
      </c>
      <c r="E1711">
        <f t="shared" si="195"/>
        <v>18</v>
      </c>
      <c r="F1711" t="s">
        <v>6</v>
      </c>
      <c r="G1711">
        <v>620</v>
      </c>
      <c r="H1711">
        <f t="shared" si="194"/>
        <v>62</v>
      </c>
      <c r="I1711" t="s">
        <v>7</v>
      </c>
      <c r="J1711" t="s">
        <v>8</v>
      </c>
      <c r="K1711" t="s">
        <v>8</v>
      </c>
      <c r="L1711" t="s">
        <v>8</v>
      </c>
      <c r="M1711" t="s">
        <v>6</v>
      </c>
      <c r="N1711" t="str">
        <f t="shared" si="196"/>
        <v>M</v>
      </c>
      <c r="O1711" t="s">
        <v>8</v>
      </c>
      <c r="P1711" t="s">
        <v>8</v>
      </c>
      <c r="Q1711" t="s">
        <v>11</v>
      </c>
      <c r="R1711" t="s">
        <v>8</v>
      </c>
      <c r="S1711" t="str">
        <f t="shared" si="197"/>
        <v>U</v>
      </c>
      <c r="T1711" t="s">
        <v>12</v>
      </c>
      <c r="U1711">
        <v>0.999999999999996</v>
      </c>
      <c r="V1711" t="s">
        <v>8</v>
      </c>
      <c r="W1711">
        <f>VLOOKUP(Q1711,'PBT Tag Rates'!$A$6:$D$67,4,FALSE)</f>
        <v>1</v>
      </c>
      <c r="X1711">
        <v>1</v>
      </c>
      <c r="Y1711" s="8">
        <f t="shared" si="198"/>
        <v>1.0138888888888888</v>
      </c>
      <c r="Z1711" s="10">
        <f>IFERROR(LOOKUP(H1711,{30,43,48,53,58,63,68,73,78,83,88,93,97},{42,47,52,57,62,67,72,77,82,87,92,99,100}),999)</f>
        <v>62</v>
      </c>
      <c r="AA1711" s="9">
        <f t="shared" si="199"/>
        <v>5.632716049382716</v>
      </c>
      <c r="AB1711" s="9">
        <f>IFERROR(IF(I1711="AI",AA1711-VLOOKUP(Q1711,'PBT Tag Rates'!$A$6:$L$53,11,FALSE),AA1711-VLOOKUP(Q1711,'PBT Tag Rates'!$A$6:$L$53,12,FALSE)),0)</f>
        <v>5.5914129228803411</v>
      </c>
      <c r="AC1711" s="9">
        <f t="shared" si="200"/>
        <v>16.804219534983545</v>
      </c>
      <c r="AD1711" s="12" t="s">
        <v>1969</v>
      </c>
      <c r="AE1711" s="8"/>
    </row>
    <row r="1712" spans="1:31" x14ac:dyDescent="0.25">
      <c r="A1712" t="s">
        <v>2078</v>
      </c>
      <c r="B1712" t="s">
        <v>4909</v>
      </c>
      <c r="C1712" t="s">
        <v>136</v>
      </c>
      <c r="D1712" s="1">
        <v>45551</v>
      </c>
      <c r="E1712">
        <f t="shared" si="195"/>
        <v>18</v>
      </c>
      <c r="F1712" t="s">
        <v>14</v>
      </c>
      <c r="G1712">
        <v>680</v>
      </c>
      <c r="H1712">
        <f t="shared" si="194"/>
        <v>68</v>
      </c>
      <c r="I1712" t="s">
        <v>7</v>
      </c>
      <c r="J1712" t="s">
        <v>8</v>
      </c>
      <c r="K1712" t="s">
        <v>8</v>
      </c>
      <c r="L1712" t="s">
        <v>8</v>
      </c>
      <c r="M1712" t="s">
        <v>14</v>
      </c>
      <c r="N1712" t="str">
        <f t="shared" si="196"/>
        <v>F</v>
      </c>
      <c r="O1712" t="s">
        <v>7970</v>
      </c>
      <c r="P1712" t="s">
        <v>8330</v>
      </c>
      <c r="Q1712" t="s">
        <v>940</v>
      </c>
      <c r="R1712">
        <v>3</v>
      </c>
      <c r="S1712">
        <f t="shared" si="197"/>
        <v>2021</v>
      </c>
      <c r="T1712" t="s">
        <v>12</v>
      </c>
      <c r="U1712">
        <v>1</v>
      </c>
      <c r="V1712" t="s">
        <v>886</v>
      </c>
      <c r="W1712">
        <f>VLOOKUP(Q1712,'PBT Tag Rates'!$A$6:$D$67,4,FALSE)</f>
        <v>0.98140000000000005</v>
      </c>
      <c r="X1712">
        <v>1</v>
      </c>
      <c r="Y1712" s="8">
        <f t="shared" si="198"/>
        <v>1.0069930069930071</v>
      </c>
      <c r="Z1712" s="10">
        <f>IFERROR(LOOKUP(H1712,{30,43,48,53,58,63,68,73,78,83,88,93,97},{42,47,52,57,62,67,72,77,82,87,92,99,100}),999)</f>
        <v>72</v>
      </c>
      <c r="AA1712" s="9">
        <f t="shared" si="199"/>
        <v>5.594405594405595</v>
      </c>
      <c r="AB1712" s="9">
        <f>IFERROR(IF(I1712="AI",AA1712-VLOOKUP(Q1712,'PBT Tag Rates'!$A$6:$L$53,11,FALSE),AA1712-VLOOKUP(Q1712,'PBT Tag Rates'!$A$6:$L$53,12,FALSE)),0)</f>
        <v>5.6133581112183117</v>
      </c>
      <c r="AC1712" s="9">
        <f t="shared" si="200"/>
        <v>16.870172768567635</v>
      </c>
      <c r="AD1712" s="12" t="s">
        <v>1969</v>
      </c>
      <c r="AE1712" s="8"/>
    </row>
    <row r="1713" spans="1:31" x14ac:dyDescent="0.25">
      <c r="A1713" t="s">
        <v>2078</v>
      </c>
      <c r="B1713" t="s">
        <v>4910</v>
      </c>
      <c r="C1713" t="s">
        <v>137</v>
      </c>
      <c r="D1713" s="1">
        <v>45551</v>
      </c>
      <c r="E1713">
        <f t="shared" si="195"/>
        <v>18</v>
      </c>
      <c r="F1713" t="s">
        <v>6</v>
      </c>
      <c r="G1713">
        <v>500</v>
      </c>
      <c r="H1713">
        <f t="shared" si="194"/>
        <v>50</v>
      </c>
      <c r="I1713" t="s">
        <v>9</v>
      </c>
      <c r="J1713">
        <v>1</v>
      </c>
      <c r="K1713" t="s">
        <v>8</v>
      </c>
      <c r="L1713" t="s">
        <v>8</v>
      </c>
      <c r="M1713" t="s">
        <v>6</v>
      </c>
      <c r="N1713" t="str">
        <f t="shared" si="196"/>
        <v>M</v>
      </c>
      <c r="O1713" t="s">
        <v>8404</v>
      </c>
      <c r="P1713" t="s">
        <v>8405</v>
      </c>
      <c r="Q1713" t="s">
        <v>7200</v>
      </c>
      <c r="R1713">
        <v>2</v>
      </c>
      <c r="S1713">
        <f t="shared" si="197"/>
        <v>2022</v>
      </c>
      <c r="T1713" t="s">
        <v>12</v>
      </c>
      <c r="U1713">
        <v>1</v>
      </c>
      <c r="V1713" t="s">
        <v>888</v>
      </c>
      <c r="W1713">
        <f>VLOOKUP(Q1713,'PBT Tag Rates'!$A$6:$D$67,4,FALSE)</f>
        <v>0.98</v>
      </c>
      <c r="X1713">
        <v>1</v>
      </c>
      <c r="Y1713" s="8">
        <f t="shared" si="198"/>
        <v>1</v>
      </c>
      <c r="Z1713" s="10">
        <f>IFERROR(LOOKUP(H1713,{30,43,48,53,58,63,68,73,78,83,88,93,97},{42,47,52,57,62,67,72,77,82,87,92,99,100}),999)</f>
        <v>52</v>
      </c>
      <c r="AA1713" s="9">
        <f t="shared" si="199"/>
        <v>5.5555555555555554</v>
      </c>
      <c r="AB1713" s="9">
        <f>IFERROR(IF(I1713="AI",AA1713-VLOOKUP(Q1713,'PBT Tag Rates'!$A$6:$L$53,11,FALSE),AA1713-VLOOKUP(Q1713,'PBT Tag Rates'!$A$6:$L$53,12,FALSE)),0)</f>
        <v>5.5759637188208613</v>
      </c>
      <c r="AC1713" s="9">
        <f t="shared" si="200"/>
        <v>16.757789085249826</v>
      </c>
      <c r="AD1713" s="12" t="s">
        <v>1969</v>
      </c>
      <c r="AE1713" s="8"/>
    </row>
    <row r="1714" spans="1:31" x14ac:dyDescent="0.25">
      <c r="A1714" t="s">
        <v>2078</v>
      </c>
      <c r="B1714" t="s">
        <v>4911</v>
      </c>
      <c r="C1714" t="s">
        <v>4912</v>
      </c>
      <c r="D1714" s="1">
        <v>45551</v>
      </c>
      <c r="E1714">
        <f t="shared" si="195"/>
        <v>18</v>
      </c>
      <c r="F1714" t="s">
        <v>6</v>
      </c>
      <c r="G1714">
        <v>640</v>
      </c>
      <c r="H1714">
        <f t="shared" si="194"/>
        <v>64</v>
      </c>
      <c r="I1714" t="s">
        <v>7</v>
      </c>
      <c r="J1714" t="s">
        <v>8</v>
      </c>
      <c r="K1714" t="s">
        <v>8</v>
      </c>
      <c r="L1714" t="s">
        <v>8</v>
      </c>
      <c r="M1714" t="s">
        <v>6</v>
      </c>
      <c r="N1714" t="str">
        <f t="shared" si="196"/>
        <v>M</v>
      </c>
      <c r="O1714" t="s">
        <v>1556</v>
      </c>
      <c r="P1714" t="s">
        <v>1557</v>
      </c>
      <c r="Q1714" t="s">
        <v>940</v>
      </c>
      <c r="R1714">
        <v>3</v>
      </c>
      <c r="S1714">
        <f t="shared" si="197"/>
        <v>2021</v>
      </c>
      <c r="T1714" t="s">
        <v>12</v>
      </c>
      <c r="U1714">
        <v>1</v>
      </c>
      <c r="V1714" t="s">
        <v>888</v>
      </c>
      <c r="W1714">
        <f>VLOOKUP(Q1714,'PBT Tag Rates'!$A$6:$D$67,4,FALSE)</f>
        <v>0.98140000000000005</v>
      </c>
      <c r="X1714">
        <v>1</v>
      </c>
      <c r="Y1714" s="8">
        <f t="shared" si="198"/>
        <v>1</v>
      </c>
      <c r="Z1714" s="10">
        <f>IFERROR(LOOKUP(H1714,{30,43,48,53,58,63,68,73,78,83,88,93,97},{42,47,52,57,62,67,72,77,82,87,92,99,100}),999)</f>
        <v>67</v>
      </c>
      <c r="AA1714" s="9">
        <f t="shared" si="199"/>
        <v>5.5555555555555554</v>
      </c>
      <c r="AB1714" s="9">
        <f>IFERROR(IF(I1714="AI",AA1714-VLOOKUP(Q1714,'PBT Tag Rates'!$A$6:$L$53,11,FALSE),AA1714-VLOOKUP(Q1714,'PBT Tag Rates'!$A$6:$L$53,12,FALSE)),0)</f>
        <v>5.5745080723682721</v>
      </c>
      <c r="AC1714" s="9">
        <f t="shared" si="200"/>
        <v>16.753414340817248</v>
      </c>
      <c r="AD1714" s="12" t="s">
        <v>1969</v>
      </c>
      <c r="AE1714" s="8"/>
    </row>
    <row r="1715" spans="1:31" x14ac:dyDescent="0.25">
      <c r="A1715" t="s">
        <v>2078</v>
      </c>
      <c r="B1715" t="s">
        <v>4913</v>
      </c>
      <c r="C1715" t="s">
        <v>4914</v>
      </c>
      <c r="D1715" s="1">
        <v>45551</v>
      </c>
      <c r="E1715">
        <f t="shared" si="195"/>
        <v>18</v>
      </c>
      <c r="F1715" t="s">
        <v>14</v>
      </c>
      <c r="G1715">
        <v>680</v>
      </c>
      <c r="H1715">
        <f t="shared" si="194"/>
        <v>68</v>
      </c>
      <c r="I1715" t="s">
        <v>7</v>
      </c>
      <c r="J1715" t="s">
        <v>8</v>
      </c>
      <c r="K1715" t="s">
        <v>8</v>
      </c>
      <c r="L1715" t="s">
        <v>8</v>
      </c>
      <c r="M1715" t="s">
        <v>14</v>
      </c>
      <c r="N1715" t="str">
        <f t="shared" si="196"/>
        <v>F</v>
      </c>
      <c r="O1715" t="s">
        <v>8406</v>
      </c>
      <c r="P1715" t="s">
        <v>8407</v>
      </c>
      <c r="Q1715" t="s">
        <v>295</v>
      </c>
      <c r="R1715">
        <v>4</v>
      </c>
      <c r="S1715">
        <f t="shared" si="197"/>
        <v>2020</v>
      </c>
      <c r="T1715" t="s">
        <v>12</v>
      </c>
      <c r="U1715">
        <v>1</v>
      </c>
      <c r="V1715" t="s">
        <v>893</v>
      </c>
      <c r="W1715">
        <f>VLOOKUP(Q1715,'PBT Tag Rates'!$A$6:$D$67,4,FALSE)</f>
        <v>0.98961045999999997</v>
      </c>
      <c r="X1715">
        <v>1</v>
      </c>
      <c r="Y1715" s="8">
        <f t="shared" si="198"/>
        <v>1.0069930069930071</v>
      </c>
      <c r="Z1715" s="10">
        <f>IFERROR(LOOKUP(H1715,{30,43,48,53,58,63,68,73,78,83,88,93,97},{42,47,52,57,62,67,72,77,82,87,92,99,100}),999)</f>
        <v>72</v>
      </c>
      <c r="AA1715" s="9">
        <f t="shared" si="199"/>
        <v>5.594405594405595</v>
      </c>
      <c r="AB1715" s="9">
        <f>IFERROR(IF(I1715="AI",AA1715-VLOOKUP(Q1715,'PBT Tag Rates'!$A$6:$L$53,11,FALSE),AA1715-VLOOKUP(Q1715,'PBT Tag Rates'!$A$6:$L$53,12,FALSE)),0)</f>
        <v>5.6049042101942765</v>
      </c>
      <c r="AC1715" s="9">
        <f t="shared" si="200"/>
        <v>16.844765736267519</v>
      </c>
      <c r="AD1715" s="12" t="s">
        <v>1969</v>
      </c>
      <c r="AE1715" s="8"/>
    </row>
    <row r="1716" spans="1:31" x14ac:dyDescent="0.25">
      <c r="A1716" t="s">
        <v>2078</v>
      </c>
      <c r="B1716" t="s">
        <v>4915</v>
      </c>
      <c r="C1716" t="s">
        <v>4916</v>
      </c>
      <c r="D1716" s="1">
        <v>45551</v>
      </c>
      <c r="E1716">
        <f t="shared" si="195"/>
        <v>18</v>
      </c>
      <c r="F1716" t="s">
        <v>14</v>
      </c>
      <c r="G1716">
        <v>700</v>
      </c>
      <c r="H1716">
        <f t="shared" si="194"/>
        <v>70</v>
      </c>
      <c r="I1716" t="s">
        <v>7</v>
      </c>
      <c r="J1716" t="s">
        <v>8</v>
      </c>
      <c r="K1716" t="s">
        <v>8</v>
      </c>
      <c r="L1716" t="s">
        <v>8</v>
      </c>
      <c r="M1716" t="s">
        <v>14</v>
      </c>
      <c r="N1716" t="str">
        <f t="shared" si="196"/>
        <v>F</v>
      </c>
      <c r="O1716" t="s">
        <v>8155</v>
      </c>
      <c r="P1716" t="s">
        <v>8156</v>
      </c>
      <c r="Q1716" t="s">
        <v>295</v>
      </c>
      <c r="R1716">
        <v>4</v>
      </c>
      <c r="S1716">
        <f t="shared" si="197"/>
        <v>2020</v>
      </c>
      <c r="T1716" t="s">
        <v>12</v>
      </c>
      <c r="U1716">
        <v>1</v>
      </c>
      <c r="V1716" t="s">
        <v>886</v>
      </c>
      <c r="W1716">
        <f>VLOOKUP(Q1716,'PBT Tag Rates'!$A$6:$D$67,4,FALSE)</f>
        <v>0.98961045999999997</v>
      </c>
      <c r="X1716">
        <v>1</v>
      </c>
      <c r="Y1716" s="8">
        <f t="shared" si="198"/>
        <v>1.0069930069930071</v>
      </c>
      <c r="Z1716" s="10">
        <f>IFERROR(LOOKUP(H1716,{30,43,48,53,58,63,68,73,78,83,88,93,97},{42,47,52,57,62,67,72,77,82,87,92,99,100}),999)</f>
        <v>72</v>
      </c>
      <c r="AA1716" s="9">
        <f t="shared" si="199"/>
        <v>5.594405594405595</v>
      </c>
      <c r="AB1716" s="9">
        <f>IFERROR(IF(I1716="AI",AA1716-VLOOKUP(Q1716,'PBT Tag Rates'!$A$6:$L$53,11,FALSE),AA1716-VLOOKUP(Q1716,'PBT Tag Rates'!$A$6:$L$53,12,FALSE)),0)</f>
        <v>5.6049042101942765</v>
      </c>
      <c r="AC1716" s="9">
        <f t="shared" si="200"/>
        <v>16.844765736267519</v>
      </c>
      <c r="AD1716" s="12" t="s">
        <v>1969</v>
      </c>
      <c r="AE1716" s="8"/>
    </row>
    <row r="1717" spans="1:31" x14ac:dyDescent="0.25">
      <c r="A1717" t="s">
        <v>2078</v>
      </c>
      <c r="B1717" t="s">
        <v>4917</v>
      </c>
      <c r="C1717" t="s">
        <v>4918</v>
      </c>
      <c r="D1717" s="1">
        <v>45551</v>
      </c>
      <c r="E1717">
        <f t="shared" si="195"/>
        <v>18</v>
      </c>
      <c r="F1717" t="s">
        <v>6</v>
      </c>
      <c r="G1717">
        <v>550</v>
      </c>
      <c r="H1717">
        <f t="shared" si="194"/>
        <v>55</v>
      </c>
      <c r="I1717" t="s">
        <v>7</v>
      </c>
      <c r="J1717" t="s">
        <v>8</v>
      </c>
      <c r="K1717" t="s">
        <v>8</v>
      </c>
      <c r="L1717" t="s">
        <v>8</v>
      </c>
      <c r="M1717" t="s">
        <v>6</v>
      </c>
      <c r="N1717" t="str">
        <f t="shared" si="196"/>
        <v>M</v>
      </c>
      <c r="O1717" t="s">
        <v>8408</v>
      </c>
      <c r="P1717" t="s">
        <v>8409</v>
      </c>
      <c r="Q1717" t="s">
        <v>7200</v>
      </c>
      <c r="R1717">
        <v>2</v>
      </c>
      <c r="S1717">
        <f t="shared" si="197"/>
        <v>2022</v>
      </c>
      <c r="T1717" t="s">
        <v>12</v>
      </c>
      <c r="U1717">
        <v>1</v>
      </c>
      <c r="V1717" t="s">
        <v>886</v>
      </c>
      <c r="W1717">
        <f>VLOOKUP(Q1717,'PBT Tag Rates'!$A$6:$D$67,4,FALSE)</f>
        <v>0.98</v>
      </c>
      <c r="X1717">
        <v>1</v>
      </c>
      <c r="Y1717" s="8">
        <f t="shared" si="198"/>
        <v>1.03125</v>
      </c>
      <c r="Z1717" s="10">
        <f>IFERROR(LOOKUP(H1717,{30,43,48,53,58,63,68,73,78,83,88,93,97},{42,47,52,57,62,67,72,77,82,87,92,99,100}),999)</f>
        <v>57</v>
      </c>
      <c r="AA1717" s="9">
        <f t="shared" si="199"/>
        <v>5.729166666666667</v>
      </c>
      <c r="AB1717" s="9">
        <f>IFERROR(IF(I1717="AI",AA1717-VLOOKUP(Q1717,'PBT Tag Rates'!$A$6:$L$53,11,FALSE),AA1717-VLOOKUP(Q1717,'PBT Tag Rates'!$A$6:$L$53,12,FALSE)),0)</f>
        <v>5.7495748299319729</v>
      </c>
      <c r="AC1717" s="9">
        <f t="shared" si="200"/>
        <v>17.279553309259363</v>
      </c>
      <c r="AD1717" s="12" t="s">
        <v>1969</v>
      </c>
      <c r="AE1717" s="8"/>
    </row>
    <row r="1718" spans="1:31" x14ac:dyDescent="0.25">
      <c r="A1718" t="s">
        <v>2078</v>
      </c>
      <c r="B1718" t="s">
        <v>4919</v>
      </c>
      <c r="C1718" t="s">
        <v>4920</v>
      </c>
      <c r="D1718" s="1">
        <v>45551</v>
      </c>
      <c r="E1718">
        <f t="shared" si="195"/>
        <v>18</v>
      </c>
      <c r="F1718" t="s">
        <v>14</v>
      </c>
      <c r="G1718">
        <v>660</v>
      </c>
      <c r="H1718">
        <f t="shared" si="194"/>
        <v>66</v>
      </c>
      <c r="I1718" t="s">
        <v>9</v>
      </c>
      <c r="J1718">
        <v>1</v>
      </c>
      <c r="K1718" t="s">
        <v>8</v>
      </c>
      <c r="L1718" t="s">
        <v>8</v>
      </c>
      <c r="M1718" t="s">
        <v>14</v>
      </c>
      <c r="N1718" t="str">
        <f t="shared" si="196"/>
        <v>F</v>
      </c>
      <c r="O1718" t="s">
        <v>8410</v>
      </c>
      <c r="P1718" t="s">
        <v>8411</v>
      </c>
      <c r="Q1718" t="s">
        <v>940</v>
      </c>
      <c r="R1718">
        <v>3</v>
      </c>
      <c r="S1718">
        <f t="shared" si="197"/>
        <v>2021</v>
      </c>
      <c r="T1718" t="s">
        <v>12</v>
      </c>
      <c r="U1718">
        <v>0.999999999999998</v>
      </c>
      <c r="V1718" t="s">
        <v>919</v>
      </c>
      <c r="W1718">
        <f>VLOOKUP(Q1718,'PBT Tag Rates'!$A$6:$D$67,4,FALSE)</f>
        <v>0.98140000000000005</v>
      </c>
      <c r="X1718">
        <v>1</v>
      </c>
      <c r="Y1718" s="8">
        <f t="shared" si="198"/>
        <v>1</v>
      </c>
      <c r="Z1718" s="10">
        <f>IFERROR(LOOKUP(H1718,{30,43,48,53,58,63,68,73,78,83,88,93,97},{42,47,52,57,62,67,72,77,82,87,92,99,100}),999)</f>
        <v>67</v>
      </c>
      <c r="AA1718" s="9">
        <f t="shared" si="199"/>
        <v>5.5555555555555554</v>
      </c>
      <c r="AB1718" s="9">
        <f>IFERROR(IF(I1718="AI",AA1718-VLOOKUP(Q1718,'PBT Tag Rates'!$A$6:$L$53,11,FALSE),AA1718-VLOOKUP(Q1718,'PBT Tag Rates'!$A$6:$L$53,12,FALSE)),0)</f>
        <v>5.5745080723682721</v>
      </c>
      <c r="AC1718" s="9">
        <f t="shared" si="200"/>
        <v>16.753414340817248</v>
      </c>
      <c r="AD1718" s="12" t="s">
        <v>1969</v>
      </c>
      <c r="AE1718" s="8"/>
    </row>
    <row r="1719" spans="1:31" x14ac:dyDescent="0.25">
      <c r="A1719" t="s">
        <v>2078</v>
      </c>
      <c r="B1719" t="s">
        <v>4921</v>
      </c>
      <c r="C1719" t="s">
        <v>4922</v>
      </c>
      <c r="D1719" s="1">
        <v>45551</v>
      </c>
      <c r="E1719">
        <f t="shared" si="195"/>
        <v>18</v>
      </c>
      <c r="F1719" t="s">
        <v>6</v>
      </c>
      <c r="G1719">
        <v>640</v>
      </c>
      <c r="H1719">
        <f t="shared" ref="H1719:H1782" si="201">G1719/10</f>
        <v>64</v>
      </c>
      <c r="I1719" t="s">
        <v>9</v>
      </c>
      <c r="J1719">
        <v>1</v>
      </c>
      <c r="K1719" t="s">
        <v>8</v>
      </c>
      <c r="L1719" t="s">
        <v>8</v>
      </c>
      <c r="M1719" t="s">
        <v>6</v>
      </c>
      <c r="N1719" t="str">
        <f t="shared" si="196"/>
        <v>M</v>
      </c>
      <c r="O1719" t="s">
        <v>7608</v>
      </c>
      <c r="P1719" t="s">
        <v>7609</v>
      </c>
      <c r="Q1719" t="s">
        <v>940</v>
      </c>
      <c r="R1719">
        <v>3</v>
      </c>
      <c r="S1719">
        <f t="shared" si="197"/>
        <v>2021</v>
      </c>
      <c r="T1719" t="s">
        <v>12</v>
      </c>
      <c r="U1719">
        <v>1</v>
      </c>
      <c r="V1719" t="s">
        <v>888</v>
      </c>
      <c r="W1719">
        <f>VLOOKUP(Q1719,'PBT Tag Rates'!$A$6:$D$67,4,FALSE)</f>
        <v>0.98140000000000005</v>
      </c>
      <c r="X1719">
        <v>1</v>
      </c>
      <c r="Y1719" s="8">
        <f t="shared" si="198"/>
        <v>1</v>
      </c>
      <c r="Z1719" s="10">
        <f>IFERROR(LOOKUP(H1719,{30,43,48,53,58,63,68,73,78,83,88,93,97},{42,47,52,57,62,67,72,77,82,87,92,99,100}),999)</f>
        <v>67</v>
      </c>
      <c r="AA1719" s="9">
        <f t="shared" si="199"/>
        <v>5.5555555555555554</v>
      </c>
      <c r="AB1719" s="9">
        <f>IFERROR(IF(I1719="AI",AA1719-VLOOKUP(Q1719,'PBT Tag Rates'!$A$6:$L$53,11,FALSE),AA1719-VLOOKUP(Q1719,'PBT Tag Rates'!$A$6:$L$53,12,FALSE)),0)</f>
        <v>5.5745080723682721</v>
      </c>
      <c r="AC1719" s="9">
        <f t="shared" si="200"/>
        <v>16.753414340817248</v>
      </c>
      <c r="AD1719" s="12" t="s">
        <v>1969</v>
      </c>
      <c r="AE1719" s="8"/>
    </row>
    <row r="1720" spans="1:31" x14ac:dyDescent="0.25">
      <c r="A1720" t="s">
        <v>2078</v>
      </c>
      <c r="B1720" t="s">
        <v>4923</v>
      </c>
      <c r="C1720" t="s">
        <v>4924</v>
      </c>
      <c r="D1720" s="1">
        <v>45551</v>
      </c>
      <c r="E1720">
        <f t="shared" si="195"/>
        <v>18</v>
      </c>
      <c r="F1720" t="s">
        <v>6</v>
      </c>
      <c r="G1720">
        <v>500</v>
      </c>
      <c r="H1720">
        <f t="shared" si="201"/>
        <v>50</v>
      </c>
      <c r="I1720" t="s">
        <v>9</v>
      </c>
      <c r="J1720">
        <v>1</v>
      </c>
      <c r="K1720" t="s">
        <v>8</v>
      </c>
      <c r="L1720" t="s">
        <v>8</v>
      </c>
      <c r="M1720" t="s">
        <v>6</v>
      </c>
      <c r="N1720" t="str">
        <f t="shared" si="196"/>
        <v>M</v>
      </c>
      <c r="O1720" t="s">
        <v>8412</v>
      </c>
      <c r="P1720" t="s">
        <v>8413</v>
      </c>
      <c r="Q1720" t="s">
        <v>940</v>
      </c>
      <c r="R1720">
        <v>3</v>
      </c>
      <c r="S1720">
        <f t="shared" si="197"/>
        <v>2021</v>
      </c>
      <c r="T1720" t="s">
        <v>12</v>
      </c>
      <c r="U1720">
        <v>1</v>
      </c>
      <c r="V1720" t="s">
        <v>949</v>
      </c>
      <c r="W1720">
        <f>VLOOKUP(Q1720,'PBT Tag Rates'!$A$6:$D$67,4,FALSE)</f>
        <v>0.98140000000000005</v>
      </c>
      <c r="X1720">
        <v>1</v>
      </c>
      <c r="Y1720" s="8">
        <f t="shared" si="198"/>
        <v>1</v>
      </c>
      <c r="Z1720" s="10">
        <f>IFERROR(LOOKUP(H1720,{30,43,48,53,58,63,68,73,78,83,88,93,97},{42,47,52,57,62,67,72,77,82,87,92,99,100}),999)</f>
        <v>52</v>
      </c>
      <c r="AA1720" s="9">
        <f t="shared" si="199"/>
        <v>5.5555555555555554</v>
      </c>
      <c r="AB1720" s="9">
        <f>IFERROR(IF(I1720="AI",AA1720-VLOOKUP(Q1720,'PBT Tag Rates'!$A$6:$L$53,11,FALSE),AA1720-VLOOKUP(Q1720,'PBT Tag Rates'!$A$6:$L$53,12,FALSE)),0)</f>
        <v>5.5745080723682721</v>
      </c>
      <c r="AC1720" s="9">
        <f t="shared" si="200"/>
        <v>16.753414340817248</v>
      </c>
      <c r="AD1720" s="12" t="s">
        <v>676</v>
      </c>
      <c r="AE1720" s="8"/>
    </row>
    <row r="1721" spans="1:31" x14ac:dyDescent="0.25">
      <c r="A1721" t="s">
        <v>2078</v>
      </c>
      <c r="B1721" t="s">
        <v>4925</v>
      </c>
      <c r="C1721" t="s">
        <v>4926</v>
      </c>
      <c r="D1721" s="1">
        <v>45551</v>
      </c>
      <c r="E1721">
        <f t="shared" si="195"/>
        <v>18</v>
      </c>
      <c r="F1721" t="s">
        <v>14</v>
      </c>
      <c r="G1721">
        <v>780</v>
      </c>
      <c r="H1721">
        <f t="shared" si="201"/>
        <v>78</v>
      </c>
      <c r="I1721" t="s">
        <v>9</v>
      </c>
      <c r="J1721">
        <v>1</v>
      </c>
      <c r="K1721" t="s">
        <v>8</v>
      </c>
      <c r="L1721" t="s">
        <v>8</v>
      </c>
      <c r="M1721" t="s">
        <v>14</v>
      </c>
      <c r="N1721" t="str">
        <f t="shared" si="196"/>
        <v>F</v>
      </c>
      <c r="O1721" t="s">
        <v>8414</v>
      </c>
      <c r="P1721" t="s">
        <v>8415</v>
      </c>
      <c r="Q1721" t="s">
        <v>295</v>
      </c>
      <c r="R1721">
        <v>4</v>
      </c>
      <c r="S1721">
        <f t="shared" si="197"/>
        <v>2020</v>
      </c>
      <c r="T1721" t="s">
        <v>12</v>
      </c>
      <c r="U1721">
        <v>1</v>
      </c>
      <c r="V1721" t="s">
        <v>740</v>
      </c>
      <c r="W1721">
        <f>VLOOKUP(Q1721,'PBT Tag Rates'!$A$6:$D$67,4,FALSE)</f>
        <v>0.98961045999999997</v>
      </c>
      <c r="X1721">
        <v>1</v>
      </c>
      <c r="Y1721" s="8">
        <f t="shared" si="198"/>
        <v>1</v>
      </c>
      <c r="Z1721" s="10">
        <f>IFERROR(LOOKUP(H1721,{30,43,48,53,58,63,68,73,78,83,88,93,97},{42,47,52,57,62,67,72,77,82,87,92,99,100}),999)</f>
        <v>82</v>
      </c>
      <c r="AA1721" s="9">
        <f t="shared" si="199"/>
        <v>5.5555555555555554</v>
      </c>
      <c r="AB1721" s="9">
        <f>IFERROR(IF(I1721="AI",AA1721-VLOOKUP(Q1721,'PBT Tag Rates'!$A$6:$L$53,11,FALSE),AA1721-VLOOKUP(Q1721,'PBT Tag Rates'!$A$6:$L$53,12,FALSE)),0)</f>
        <v>5.5660541713442369</v>
      </c>
      <c r="AC1721" s="9">
        <f t="shared" si="200"/>
        <v>16.728007308517132</v>
      </c>
      <c r="AD1721" s="12" t="s">
        <v>1969</v>
      </c>
      <c r="AE1721" s="8"/>
    </row>
    <row r="1722" spans="1:31" x14ac:dyDescent="0.25">
      <c r="A1722" t="s">
        <v>2078</v>
      </c>
      <c r="B1722" t="s">
        <v>4927</v>
      </c>
      <c r="C1722" t="s">
        <v>138</v>
      </c>
      <c r="D1722" s="1">
        <v>45551</v>
      </c>
      <c r="E1722">
        <f t="shared" si="195"/>
        <v>18</v>
      </c>
      <c r="F1722" t="s">
        <v>14</v>
      </c>
      <c r="G1722">
        <v>770</v>
      </c>
      <c r="H1722">
        <f t="shared" si="201"/>
        <v>77</v>
      </c>
      <c r="I1722" t="s">
        <v>9</v>
      </c>
      <c r="J1722">
        <v>1</v>
      </c>
      <c r="K1722" t="s">
        <v>8</v>
      </c>
      <c r="L1722" t="s">
        <v>8</v>
      </c>
      <c r="M1722" t="s">
        <v>14</v>
      </c>
      <c r="N1722" t="str">
        <f t="shared" si="196"/>
        <v>F</v>
      </c>
      <c r="O1722" t="s">
        <v>7695</v>
      </c>
      <c r="P1722" t="s">
        <v>8416</v>
      </c>
      <c r="Q1722" t="s">
        <v>476</v>
      </c>
      <c r="R1722">
        <v>4</v>
      </c>
      <c r="S1722">
        <f t="shared" si="197"/>
        <v>2020</v>
      </c>
      <c r="T1722" t="s">
        <v>12</v>
      </c>
      <c r="U1722">
        <v>1</v>
      </c>
      <c r="V1722" t="s">
        <v>743</v>
      </c>
      <c r="W1722">
        <f>VLOOKUP(Q1722,'PBT Tag Rates'!$A$6:$D$67,4,FALSE)</f>
        <v>0.98845608500000004</v>
      </c>
      <c r="X1722">
        <v>1</v>
      </c>
      <c r="Y1722" s="8">
        <f t="shared" si="198"/>
        <v>1</v>
      </c>
      <c r="Z1722" s="10">
        <f>IFERROR(LOOKUP(H1722,{30,43,48,53,58,63,68,73,78,83,88,93,97},{42,47,52,57,62,67,72,77,82,87,92,99,100}),999)</f>
        <v>77</v>
      </c>
      <c r="AA1722" s="9">
        <f t="shared" si="199"/>
        <v>5.5555555555555554</v>
      </c>
      <c r="AB1722" s="9">
        <f>IFERROR(IF(I1722="AI",AA1722-VLOOKUP(Q1722,'PBT Tag Rates'!$A$6:$L$53,11,FALSE),AA1722-VLOOKUP(Q1722,'PBT Tag Rates'!$A$6:$L$53,12,FALSE)),0)</f>
        <v>5.5672342888601314</v>
      </c>
      <c r="AC1722" s="9">
        <f t="shared" si="200"/>
        <v>16.731553988772674</v>
      </c>
      <c r="AD1722" s="12" t="s">
        <v>1969</v>
      </c>
      <c r="AE1722" s="8"/>
    </row>
    <row r="1723" spans="1:31" x14ac:dyDescent="0.25">
      <c r="A1723" t="s">
        <v>2078</v>
      </c>
      <c r="B1723" t="s">
        <v>4928</v>
      </c>
      <c r="C1723" t="s">
        <v>4929</v>
      </c>
      <c r="D1723" s="1">
        <v>45551</v>
      </c>
      <c r="E1723">
        <f t="shared" si="195"/>
        <v>18</v>
      </c>
      <c r="F1723" t="s">
        <v>14</v>
      </c>
      <c r="G1723">
        <v>820</v>
      </c>
      <c r="H1723">
        <f t="shared" si="201"/>
        <v>82</v>
      </c>
      <c r="I1723" t="s">
        <v>9</v>
      </c>
      <c r="J1723">
        <v>1</v>
      </c>
      <c r="K1723" t="s">
        <v>8</v>
      </c>
      <c r="L1723" t="s">
        <v>8</v>
      </c>
      <c r="M1723" t="s">
        <v>14</v>
      </c>
      <c r="N1723" t="str">
        <f t="shared" si="196"/>
        <v>F</v>
      </c>
      <c r="O1723" t="s">
        <v>8417</v>
      </c>
      <c r="P1723" t="s">
        <v>8418</v>
      </c>
      <c r="Q1723" t="s">
        <v>178</v>
      </c>
      <c r="R1723">
        <v>5</v>
      </c>
      <c r="S1723">
        <f t="shared" si="197"/>
        <v>2019</v>
      </c>
      <c r="T1723" t="s">
        <v>12</v>
      </c>
      <c r="U1723">
        <v>1</v>
      </c>
      <c r="V1723" t="s">
        <v>658</v>
      </c>
      <c r="W1723">
        <f>VLOOKUP(Q1723,'PBT Tag Rates'!$A$6:$D$67,4,FALSE)</f>
        <v>0.99705232300000002</v>
      </c>
      <c r="X1723">
        <v>1</v>
      </c>
      <c r="Y1723" s="8">
        <f t="shared" si="198"/>
        <v>1</v>
      </c>
      <c r="Z1723" s="10">
        <f>IFERROR(LOOKUP(H1723,{30,43,48,53,58,63,68,73,78,83,88,93,97},{42,47,52,57,62,67,72,77,82,87,92,99,100}),999)</f>
        <v>82</v>
      </c>
      <c r="AA1723" s="9">
        <f t="shared" si="199"/>
        <v>5.5555555555555554</v>
      </c>
      <c r="AB1723" s="9">
        <f>IFERROR(IF(I1723="AI",AA1723-VLOOKUP(Q1723,'PBT Tag Rates'!$A$6:$L$53,11,FALSE),AA1723-VLOOKUP(Q1723,'PBT Tag Rates'!$A$6:$L$53,12,FALSE)),0)</f>
        <v>5.5585119470427449</v>
      </c>
      <c r="AC1723" s="9">
        <f t="shared" si="200"/>
        <v>16.705340194731683</v>
      </c>
      <c r="AD1723" s="12" t="s">
        <v>1969</v>
      </c>
      <c r="AE1723" s="8"/>
    </row>
    <row r="1724" spans="1:31" x14ac:dyDescent="0.25">
      <c r="A1724" t="s">
        <v>2078</v>
      </c>
      <c r="B1724" t="s">
        <v>4930</v>
      </c>
      <c r="C1724" t="s">
        <v>4931</v>
      </c>
      <c r="D1724" s="1">
        <v>45551</v>
      </c>
      <c r="E1724">
        <f t="shared" si="195"/>
        <v>18</v>
      </c>
      <c r="F1724" t="s">
        <v>14</v>
      </c>
      <c r="G1724">
        <v>730</v>
      </c>
      <c r="H1724">
        <f t="shared" si="201"/>
        <v>73</v>
      </c>
      <c r="I1724" t="s">
        <v>7</v>
      </c>
      <c r="J1724" t="s">
        <v>8</v>
      </c>
      <c r="K1724" t="s">
        <v>8</v>
      </c>
      <c r="L1724" t="s">
        <v>8</v>
      </c>
      <c r="M1724" t="s">
        <v>14</v>
      </c>
      <c r="N1724" t="str">
        <f t="shared" si="196"/>
        <v>F</v>
      </c>
      <c r="O1724" t="s">
        <v>408</v>
      </c>
      <c r="P1724" t="s">
        <v>409</v>
      </c>
      <c r="Q1724" t="s">
        <v>171</v>
      </c>
      <c r="R1724">
        <v>5</v>
      </c>
      <c r="S1724">
        <f t="shared" si="197"/>
        <v>2019</v>
      </c>
      <c r="T1724" t="s">
        <v>12</v>
      </c>
      <c r="U1724">
        <v>0.999999999999997</v>
      </c>
      <c r="V1724" t="s">
        <v>886</v>
      </c>
      <c r="W1724">
        <f>VLOOKUP(Q1724,'PBT Tag Rates'!$A$6:$D$67,4,FALSE)</f>
        <v>0.95971980899999998</v>
      </c>
      <c r="X1724">
        <v>1</v>
      </c>
      <c r="Y1724" s="8">
        <f t="shared" si="198"/>
        <v>1</v>
      </c>
      <c r="Z1724" s="10">
        <f>IFERROR(LOOKUP(H1724,{30,43,48,53,58,63,68,73,78,83,88,93,97},{42,47,52,57,62,67,72,77,82,87,92,99,100}),999)</f>
        <v>77</v>
      </c>
      <c r="AA1724" s="9">
        <f t="shared" si="199"/>
        <v>5.5555555555555554</v>
      </c>
      <c r="AB1724" s="9">
        <f>IFERROR(IF(I1724="AI",AA1724-VLOOKUP(Q1724,'PBT Tag Rates'!$A$6:$L$53,11,FALSE),AA1724-VLOOKUP(Q1724,'PBT Tag Rates'!$A$6:$L$53,12,FALSE)),0)</f>
        <v>5.5975263376757773</v>
      </c>
      <c r="AC1724" s="9">
        <f t="shared" si="200"/>
        <v>16.822592559073851</v>
      </c>
      <c r="AD1724" s="12" t="s">
        <v>1969</v>
      </c>
      <c r="AE1724" s="8"/>
    </row>
    <row r="1725" spans="1:31" x14ac:dyDescent="0.25">
      <c r="A1725" t="s">
        <v>2078</v>
      </c>
      <c r="B1725" t="s">
        <v>4932</v>
      </c>
      <c r="C1725" t="s">
        <v>139</v>
      </c>
      <c r="D1725" s="1">
        <v>45551</v>
      </c>
      <c r="E1725">
        <f t="shared" si="195"/>
        <v>18</v>
      </c>
      <c r="F1725" t="s">
        <v>6</v>
      </c>
      <c r="G1725">
        <v>670</v>
      </c>
      <c r="H1725">
        <f t="shared" si="201"/>
        <v>67</v>
      </c>
      <c r="I1725" t="s">
        <v>7</v>
      </c>
      <c r="J1725" t="s">
        <v>8</v>
      </c>
      <c r="K1725" t="s">
        <v>8</v>
      </c>
      <c r="L1725" t="s">
        <v>8</v>
      </c>
      <c r="M1725" t="s">
        <v>6</v>
      </c>
      <c r="N1725" t="str">
        <f t="shared" si="196"/>
        <v>M</v>
      </c>
      <c r="O1725" t="s">
        <v>8419</v>
      </c>
      <c r="P1725" t="s">
        <v>8420</v>
      </c>
      <c r="Q1725" t="s">
        <v>1610</v>
      </c>
      <c r="R1725">
        <v>3</v>
      </c>
      <c r="S1725">
        <f t="shared" si="197"/>
        <v>2021</v>
      </c>
      <c r="T1725" t="s">
        <v>12</v>
      </c>
      <c r="U1725">
        <v>0.999999999999999</v>
      </c>
      <c r="V1725" t="s">
        <v>742</v>
      </c>
      <c r="W1725">
        <f>VLOOKUP(Q1725,'PBT Tag Rates'!$A$6:$D$67,4,FALSE)</f>
        <v>0.98260000000000003</v>
      </c>
      <c r="X1725">
        <v>1</v>
      </c>
      <c r="Y1725" s="8">
        <f t="shared" si="198"/>
        <v>1</v>
      </c>
      <c r="Z1725" s="10">
        <f>IFERROR(LOOKUP(H1725,{30,43,48,53,58,63,68,73,78,83,88,93,97},{42,47,52,57,62,67,72,77,82,87,92,99,100}),999)</f>
        <v>67</v>
      </c>
      <c r="AA1725" s="9">
        <f t="shared" si="199"/>
        <v>5.5555555555555554</v>
      </c>
      <c r="AB1725" s="9">
        <f>IFERROR(IF(I1725="AI",AA1725-VLOOKUP(Q1725,'PBT Tag Rates'!$A$6:$L$53,11,FALSE),AA1725-VLOOKUP(Q1725,'PBT Tag Rates'!$A$6:$L$53,12,FALSE)),0)</f>
        <v>5.5732636768663637</v>
      </c>
      <c r="AC1725" s="9">
        <f t="shared" si="200"/>
        <v>16.749674481949583</v>
      </c>
      <c r="AD1725" s="12" t="s">
        <v>1969</v>
      </c>
      <c r="AE1725" s="8"/>
    </row>
    <row r="1726" spans="1:31" x14ac:dyDescent="0.25">
      <c r="A1726" t="s">
        <v>2078</v>
      </c>
      <c r="B1726" t="s">
        <v>4933</v>
      </c>
      <c r="C1726" t="s">
        <v>4934</v>
      </c>
      <c r="D1726" s="1">
        <v>45551</v>
      </c>
      <c r="E1726">
        <f t="shared" si="195"/>
        <v>18</v>
      </c>
      <c r="F1726" t="s">
        <v>6</v>
      </c>
      <c r="G1726">
        <v>470</v>
      </c>
      <c r="H1726">
        <f t="shared" si="201"/>
        <v>47</v>
      </c>
      <c r="I1726" t="s">
        <v>7</v>
      </c>
      <c r="J1726">
        <v>1</v>
      </c>
      <c r="K1726" t="s">
        <v>8</v>
      </c>
      <c r="L1726" t="s">
        <v>8</v>
      </c>
      <c r="M1726" t="s">
        <v>6</v>
      </c>
      <c r="N1726" t="str">
        <f t="shared" si="196"/>
        <v>M</v>
      </c>
      <c r="O1726" t="s">
        <v>8028</v>
      </c>
      <c r="P1726" t="s">
        <v>8421</v>
      </c>
      <c r="Q1726" t="s">
        <v>7200</v>
      </c>
      <c r="R1726">
        <v>2</v>
      </c>
      <c r="S1726">
        <f t="shared" si="197"/>
        <v>2022</v>
      </c>
      <c r="T1726" t="s">
        <v>12</v>
      </c>
      <c r="U1726">
        <v>1</v>
      </c>
      <c r="V1726" t="s">
        <v>889</v>
      </c>
      <c r="W1726">
        <f>VLOOKUP(Q1726,'PBT Tag Rates'!$A$6:$D$67,4,FALSE)</f>
        <v>0.98</v>
      </c>
      <c r="X1726">
        <v>1</v>
      </c>
      <c r="Y1726" s="8">
        <f t="shared" si="198"/>
        <v>1</v>
      </c>
      <c r="Z1726" s="10">
        <f>IFERROR(LOOKUP(H1726,{30,43,48,53,58,63,68,73,78,83,88,93,97},{42,47,52,57,62,67,72,77,82,87,92,99,100}),999)</f>
        <v>47</v>
      </c>
      <c r="AA1726" s="9">
        <f t="shared" si="199"/>
        <v>5.5555555555555554</v>
      </c>
      <c r="AB1726" s="9">
        <f>IFERROR(IF(I1726="AI",AA1726-VLOOKUP(Q1726,'PBT Tag Rates'!$A$6:$L$53,11,FALSE),AA1726-VLOOKUP(Q1726,'PBT Tag Rates'!$A$6:$L$53,12,FALSE)),0)</f>
        <v>5.5759637188208613</v>
      </c>
      <c r="AC1726" s="9">
        <f t="shared" si="200"/>
        <v>16.757789085249826</v>
      </c>
      <c r="AD1726" s="12" t="s">
        <v>1969</v>
      </c>
      <c r="AE1726" s="8"/>
    </row>
    <row r="1727" spans="1:31" x14ac:dyDescent="0.25">
      <c r="A1727" t="s">
        <v>2078</v>
      </c>
      <c r="B1727" t="s">
        <v>4935</v>
      </c>
      <c r="C1727" t="s">
        <v>4936</v>
      </c>
      <c r="D1727" s="1">
        <v>45552</v>
      </c>
      <c r="E1727">
        <f t="shared" si="195"/>
        <v>18</v>
      </c>
      <c r="F1727" t="s">
        <v>6</v>
      </c>
      <c r="G1727">
        <v>720</v>
      </c>
      <c r="H1727">
        <f t="shared" si="201"/>
        <v>72</v>
      </c>
      <c r="I1727" t="s">
        <v>9</v>
      </c>
      <c r="J1727">
        <v>1</v>
      </c>
      <c r="K1727" t="s">
        <v>8</v>
      </c>
      <c r="L1727" t="s">
        <v>8</v>
      </c>
      <c r="M1727" t="s">
        <v>6</v>
      </c>
      <c r="N1727" t="str">
        <f t="shared" si="196"/>
        <v>M</v>
      </c>
      <c r="O1727" t="s">
        <v>7746</v>
      </c>
      <c r="P1727" t="s">
        <v>7747</v>
      </c>
      <c r="Q1727" t="s">
        <v>171</v>
      </c>
      <c r="R1727">
        <v>5</v>
      </c>
      <c r="S1727">
        <f t="shared" si="197"/>
        <v>2019</v>
      </c>
      <c r="T1727" t="s">
        <v>12</v>
      </c>
      <c r="U1727">
        <v>1</v>
      </c>
      <c r="V1727" t="s">
        <v>919</v>
      </c>
      <c r="W1727">
        <f>VLOOKUP(Q1727,'PBT Tag Rates'!$A$6:$D$67,4,FALSE)</f>
        <v>0.95971980899999998</v>
      </c>
      <c r="X1727">
        <v>1</v>
      </c>
      <c r="Y1727" s="8">
        <f t="shared" si="198"/>
        <v>1.0057142857142858</v>
      </c>
      <c r="Z1727" s="10">
        <f>IFERROR(LOOKUP(H1727,{30,43,48,53,58,63,68,73,78,83,88,93,97},{42,47,52,57,62,67,72,77,82,87,92,99,100}),999)</f>
        <v>72</v>
      </c>
      <c r="AA1727" s="9">
        <f t="shared" si="199"/>
        <v>5.5873015873015879</v>
      </c>
      <c r="AB1727" s="9">
        <f>IFERROR(IF(I1727="AI",AA1727-VLOOKUP(Q1727,'PBT Tag Rates'!$A$6:$L$53,11,FALSE),AA1727-VLOOKUP(Q1727,'PBT Tag Rates'!$A$6:$L$53,12,FALSE)),0)</f>
        <v>5.6292723694218099</v>
      </c>
      <c r="AC1727" s="9">
        <f t="shared" si="200"/>
        <v>16.918000874321311</v>
      </c>
      <c r="AD1727" s="12" t="s">
        <v>1969</v>
      </c>
      <c r="AE1727" s="8"/>
    </row>
    <row r="1728" spans="1:31" x14ac:dyDescent="0.25">
      <c r="A1728" t="s">
        <v>2078</v>
      </c>
      <c r="B1728" t="s">
        <v>4937</v>
      </c>
      <c r="C1728" t="s">
        <v>4938</v>
      </c>
      <c r="D1728" s="1">
        <v>45552</v>
      </c>
      <c r="E1728">
        <f t="shared" si="195"/>
        <v>18</v>
      </c>
      <c r="F1728" t="s">
        <v>6</v>
      </c>
      <c r="G1728">
        <v>620</v>
      </c>
      <c r="H1728">
        <f t="shared" si="201"/>
        <v>62</v>
      </c>
      <c r="I1728" t="s">
        <v>9</v>
      </c>
      <c r="J1728" t="s">
        <v>8</v>
      </c>
      <c r="K1728" t="s">
        <v>8</v>
      </c>
      <c r="L1728" t="s">
        <v>8</v>
      </c>
      <c r="M1728" t="s">
        <v>6</v>
      </c>
      <c r="N1728" t="str">
        <f t="shared" si="196"/>
        <v>M</v>
      </c>
      <c r="O1728" t="s">
        <v>8422</v>
      </c>
      <c r="P1728" t="s">
        <v>8423</v>
      </c>
      <c r="Q1728" t="s">
        <v>1799</v>
      </c>
      <c r="R1728">
        <v>3</v>
      </c>
      <c r="S1728">
        <f t="shared" si="197"/>
        <v>2021</v>
      </c>
      <c r="T1728" t="s">
        <v>12</v>
      </c>
      <c r="U1728">
        <v>1</v>
      </c>
      <c r="V1728" t="s">
        <v>9064</v>
      </c>
      <c r="W1728">
        <f>VLOOKUP(Q1728,'PBT Tag Rates'!$A$6:$D$67,4,FALSE)</f>
        <v>0.79749999999999999</v>
      </c>
      <c r="X1728">
        <v>1</v>
      </c>
      <c r="Y1728" s="8">
        <f t="shared" si="198"/>
        <v>1.0138888888888888</v>
      </c>
      <c r="Z1728" s="10">
        <f>IFERROR(LOOKUP(H1728,{30,43,48,53,58,63,68,73,78,83,88,93,97},{42,47,52,57,62,67,72,77,82,87,92,99,100}),999)</f>
        <v>62</v>
      </c>
      <c r="AA1728" s="9">
        <f t="shared" si="199"/>
        <v>5.632716049382716</v>
      </c>
      <c r="AB1728" s="9">
        <f>IFERROR(IF(I1728="AI",AA1728-VLOOKUP(Q1728,'PBT Tag Rates'!$A$6:$L$53,11,FALSE),AA1728-VLOOKUP(Q1728,'PBT Tag Rates'!$A$6:$L$53,12,FALSE)),0)</f>
        <v>5.8866345446805219</v>
      </c>
      <c r="AC1728" s="9">
        <f t="shared" si="200"/>
        <v>17.691467358141729</v>
      </c>
      <c r="AD1728" s="12" t="s">
        <v>676</v>
      </c>
      <c r="AE1728" s="8"/>
    </row>
    <row r="1729" spans="1:31" x14ac:dyDescent="0.25">
      <c r="A1729" t="s">
        <v>2078</v>
      </c>
      <c r="B1729" t="s">
        <v>4939</v>
      </c>
      <c r="C1729" t="s">
        <v>140</v>
      </c>
      <c r="D1729" s="1">
        <v>45552</v>
      </c>
      <c r="E1729">
        <f t="shared" si="195"/>
        <v>18</v>
      </c>
      <c r="F1729" t="s">
        <v>6</v>
      </c>
      <c r="G1729">
        <v>670</v>
      </c>
      <c r="H1729">
        <f t="shared" si="201"/>
        <v>67</v>
      </c>
      <c r="I1729" t="s">
        <v>7</v>
      </c>
      <c r="J1729" t="s">
        <v>8</v>
      </c>
      <c r="K1729" t="s">
        <v>8</v>
      </c>
      <c r="L1729" t="s">
        <v>8</v>
      </c>
      <c r="M1729" t="s">
        <v>6</v>
      </c>
      <c r="N1729" t="str">
        <f t="shared" si="196"/>
        <v>M</v>
      </c>
      <c r="O1729" t="s">
        <v>8</v>
      </c>
      <c r="P1729" t="s">
        <v>8</v>
      </c>
      <c r="Q1729" t="s">
        <v>11</v>
      </c>
      <c r="R1729" t="s">
        <v>8</v>
      </c>
      <c r="S1729" t="str">
        <f t="shared" si="197"/>
        <v>U</v>
      </c>
      <c r="T1729" t="s">
        <v>12</v>
      </c>
      <c r="U1729">
        <v>1</v>
      </c>
      <c r="V1729" t="s">
        <v>8</v>
      </c>
      <c r="W1729">
        <f>VLOOKUP(Q1729,'PBT Tag Rates'!$A$6:$D$67,4,FALSE)</f>
        <v>1</v>
      </c>
      <c r="X1729">
        <v>1</v>
      </c>
      <c r="Y1729" s="8">
        <f t="shared" si="198"/>
        <v>1</v>
      </c>
      <c r="Z1729" s="10">
        <f>IFERROR(LOOKUP(H1729,{30,43,48,53,58,63,68,73,78,83,88,93,97},{42,47,52,57,62,67,72,77,82,87,92,99,100}),999)</f>
        <v>67</v>
      </c>
      <c r="AA1729" s="9">
        <f t="shared" si="199"/>
        <v>5.5555555555555554</v>
      </c>
      <c r="AB1729" s="9">
        <f>IFERROR(IF(I1729="AI",AA1729-VLOOKUP(Q1729,'PBT Tag Rates'!$A$6:$L$53,11,FALSE),AA1729-VLOOKUP(Q1729,'PBT Tag Rates'!$A$6:$L$53,12,FALSE)),0)</f>
        <v>5.5142524290531805</v>
      </c>
      <c r="AC1729" s="9">
        <f t="shared" si="200"/>
        <v>16.572324324312643</v>
      </c>
      <c r="AD1729" s="12" t="s">
        <v>1969</v>
      </c>
      <c r="AE1729" s="8"/>
    </row>
    <row r="1730" spans="1:31" x14ac:dyDescent="0.25">
      <c r="A1730" t="s">
        <v>2078</v>
      </c>
      <c r="B1730" t="s">
        <v>4940</v>
      </c>
      <c r="C1730" t="s">
        <v>1800</v>
      </c>
      <c r="D1730" s="1">
        <v>45552</v>
      </c>
      <c r="E1730">
        <f t="shared" si="195"/>
        <v>18</v>
      </c>
      <c r="F1730" t="s">
        <v>14</v>
      </c>
      <c r="G1730">
        <v>830</v>
      </c>
      <c r="H1730">
        <f t="shared" si="201"/>
        <v>83</v>
      </c>
      <c r="I1730" t="s">
        <v>7</v>
      </c>
      <c r="J1730" t="s">
        <v>8</v>
      </c>
      <c r="K1730" t="s">
        <v>8</v>
      </c>
      <c r="L1730" t="s">
        <v>8</v>
      </c>
      <c r="M1730" t="s">
        <v>14</v>
      </c>
      <c r="N1730" t="str">
        <f t="shared" si="196"/>
        <v>F</v>
      </c>
      <c r="O1730" t="s">
        <v>8</v>
      </c>
      <c r="P1730" t="s">
        <v>8</v>
      </c>
      <c r="Q1730" t="s">
        <v>11</v>
      </c>
      <c r="R1730" t="s">
        <v>8</v>
      </c>
      <c r="S1730" t="str">
        <f t="shared" si="197"/>
        <v>U</v>
      </c>
      <c r="T1730" t="s">
        <v>12</v>
      </c>
      <c r="U1730">
        <v>1</v>
      </c>
      <c r="V1730" t="s">
        <v>8</v>
      </c>
      <c r="W1730">
        <f>VLOOKUP(Q1730,'PBT Tag Rates'!$A$6:$D$67,4,FALSE)</f>
        <v>1</v>
      </c>
      <c r="X1730">
        <v>1</v>
      </c>
      <c r="Y1730" s="8">
        <f t="shared" si="198"/>
        <v>1</v>
      </c>
      <c r="Z1730" s="10">
        <f>IFERROR(LOOKUP(H1730,{30,43,48,53,58,63,68,73,78,83,88,93,97},{42,47,52,57,62,67,72,77,82,87,92,99,100}),999)</f>
        <v>87</v>
      </c>
      <c r="AA1730" s="9">
        <f t="shared" si="199"/>
        <v>5.5555555555555554</v>
      </c>
      <c r="AB1730" s="9">
        <f>IFERROR(IF(I1730="AI",AA1730-VLOOKUP(Q1730,'PBT Tag Rates'!$A$6:$L$53,11,FALSE),AA1730-VLOOKUP(Q1730,'PBT Tag Rates'!$A$6:$L$53,12,FALSE)),0)</f>
        <v>5.5142524290531805</v>
      </c>
      <c r="AC1730" s="9">
        <f t="shared" si="200"/>
        <v>16.572324324312643</v>
      </c>
      <c r="AD1730" s="12" t="s">
        <v>1969</v>
      </c>
      <c r="AE1730" s="8"/>
    </row>
    <row r="1731" spans="1:31" x14ac:dyDescent="0.25">
      <c r="A1731" t="s">
        <v>2078</v>
      </c>
      <c r="B1731" t="s">
        <v>4941</v>
      </c>
      <c r="C1731" t="s">
        <v>4942</v>
      </c>
      <c r="D1731" s="1">
        <v>45552</v>
      </c>
      <c r="E1731">
        <f t="shared" si="195"/>
        <v>18</v>
      </c>
      <c r="F1731" t="s">
        <v>6</v>
      </c>
      <c r="G1731">
        <v>910</v>
      </c>
      <c r="H1731">
        <f t="shared" si="201"/>
        <v>91</v>
      </c>
      <c r="I1731" t="s">
        <v>7</v>
      </c>
      <c r="J1731" t="s">
        <v>8</v>
      </c>
      <c r="K1731" t="s">
        <v>8</v>
      </c>
      <c r="L1731" t="s">
        <v>8</v>
      </c>
      <c r="M1731" t="s">
        <v>6</v>
      </c>
      <c r="N1731" t="str">
        <f t="shared" si="196"/>
        <v>M</v>
      </c>
      <c r="O1731" t="s">
        <v>8</v>
      </c>
      <c r="P1731" t="s">
        <v>8</v>
      </c>
      <c r="Q1731" t="s">
        <v>11</v>
      </c>
      <c r="R1731" t="s">
        <v>8</v>
      </c>
      <c r="S1731" t="str">
        <f t="shared" si="197"/>
        <v>U</v>
      </c>
      <c r="T1731" t="s">
        <v>12</v>
      </c>
      <c r="U1731">
        <v>1</v>
      </c>
      <c r="V1731" t="s">
        <v>8</v>
      </c>
      <c r="W1731">
        <f>VLOOKUP(Q1731,'PBT Tag Rates'!$A$6:$D$67,4,FALSE)</f>
        <v>1</v>
      </c>
      <c r="X1731">
        <v>1</v>
      </c>
      <c r="Y1731" s="8">
        <f t="shared" si="198"/>
        <v>1</v>
      </c>
      <c r="Z1731" s="10">
        <f>IFERROR(LOOKUP(H1731,{30,43,48,53,58,63,68,73,78,83,88,93,97},{42,47,52,57,62,67,72,77,82,87,92,99,100}),999)</f>
        <v>92</v>
      </c>
      <c r="AA1731" s="9">
        <f t="shared" si="199"/>
        <v>5.5555555555555554</v>
      </c>
      <c r="AB1731" s="9">
        <f>IFERROR(IF(I1731="AI",AA1731-VLOOKUP(Q1731,'PBT Tag Rates'!$A$6:$L$53,11,FALSE),AA1731-VLOOKUP(Q1731,'PBT Tag Rates'!$A$6:$L$53,12,FALSE)),0)</f>
        <v>5.5142524290531805</v>
      </c>
      <c r="AC1731" s="9">
        <f t="shared" si="200"/>
        <v>16.572324324312643</v>
      </c>
      <c r="AD1731" s="12" t="s">
        <v>1969</v>
      </c>
      <c r="AE1731" s="8"/>
    </row>
    <row r="1732" spans="1:31" x14ac:dyDescent="0.25">
      <c r="A1732" t="s">
        <v>2078</v>
      </c>
      <c r="B1732" t="s">
        <v>4943</v>
      </c>
      <c r="C1732" t="s">
        <v>4944</v>
      </c>
      <c r="D1732" s="1">
        <v>45552</v>
      </c>
      <c r="E1732">
        <f t="shared" si="195"/>
        <v>18</v>
      </c>
      <c r="F1732" t="s">
        <v>14</v>
      </c>
      <c r="G1732">
        <v>700</v>
      </c>
      <c r="H1732">
        <f t="shared" si="201"/>
        <v>70</v>
      </c>
      <c r="I1732" t="s">
        <v>9</v>
      </c>
      <c r="J1732">
        <v>1</v>
      </c>
      <c r="K1732" t="s">
        <v>8</v>
      </c>
      <c r="L1732" t="s">
        <v>8</v>
      </c>
      <c r="M1732" t="s">
        <v>14</v>
      </c>
      <c r="N1732" t="str">
        <f t="shared" si="196"/>
        <v>F</v>
      </c>
      <c r="O1732" t="s">
        <v>8424</v>
      </c>
      <c r="P1732" t="s">
        <v>8425</v>
      </c>
      <c r="Q1732" t="s">
        <v>295</v>
      </c>
      <c r="R1732">
        <v>4</v>
      </c>
      <c r="S1732">
        <f t="shared" si="197"/>
        <v>2020</v>
      </c>
      <c r="T1732" t="s">
        <v>12</v>
      </c>
      <c r="U1732">
        <v>1.00000000000001</v>
      </c>
      <c r="V1732" t="s">
        <v>949</v>
      </c>
      <c r="W1732">
        <f>VLOOKUP(Q1732,'PBT Tag Rates'!$A$6:$D$67,4,FALSE)</f>
        <v>0.98961045999999997</v>
      </c>
      <c r="X1732">
        <v>1</v>
      </c>
      <c r="Y1732" s="8">
        <f t="shared" si="198"/>
        <v>1.0069930069930071</v>
      </c>
      <c r="Z1732" s="10">
        <f>IFERROR(LOOKUP(H1732,{30,43,48,53,58,63,68,73,78,83,88,93,97},{42,47,52,57,62,67,72,77,82,87,92,99,100}),999)</f>
        <v>72</v>
      </c>
      <c r="AA1732" s="9">
        <f t="shared" si="199"/>
        <v>5.594405594405595</v>
      </c>
      <c r="AB1732" s="9">
        <f>IFERROR(IF(I1732="AI",AA1732-VLOOKUP(Q1732,'PBT Tag Rates'!$A$6:$L$53,11,FALSE),AA1732-VLOOKUP(Q1732,'PBT Tag Rates'!$A$6:$L$53,12,FALSE)),0)</f>
        <v>5.6049042101942765</v>
      </c>
      <c r="AC1732" s="9">
        <f t="shared" si="200"/>
        <v>16.844765736267519</v>
      </c>
      <c r="AD1732" s="12" t="s">
        <v>676</v>
      </c>
      <c r="AE1732" s="8"/>
    </row>
    <row r="1733" spans="1:31" x14ac:dyDescent="0.25">
      <c r="A1733" t="s">
        <v>2078</v>
      </c>
      <c r="B1733" t="s">
        <v>4945</v>
      </c>
      <c r="C1733" t="s">
        <v>4946</v>
      </c>
      <c r="D1733" s="1">
        <v>45552</v>
      </c>
      <c r="E1733">
        <f t="shared" si="195"/>
        <v>18</v>
      </c>
      <c r="F1733" t="s">
        <v>6</v>
      </c>
      <c r="G1733">
        <v>530</v>
      </c>
      <c r="H1733">
        <f t="shared" si="201"/>
        <v>53</v>
      </c>
      <c r="I1733" t="s">
        <v>9</v>
      </c>
      <c r="J1733">
        <v>1</v>
      </c>
      <c r="K1733" t="s">
        <v>8</v>
      </c>
      <c r="L1733" t="s">
        <v>8</v>
      </c>
      <c r="M1733" t="s">
        <v>6</v>
      </c>
      <c r="N1733" t="str">
        <f t="shared" si="196"/>
        <v>M</v>
      </c>
      <c r="O1733" t="s">
        <v>7619</v>
      </c>
      <c r="P1733" t="s">
        <v>8426</v>
      </c>
      <c r="Q1733" t="s">
        <v>940</v>
      </c>
      <c r="R1733">
        <v>3</v>
      </c>
      <c r="S1733">
        <f t="shared" si="197"/>
        <v>2021</v>
      </c>
      <c r="T1733" t="s">
        <v>12</v>
      </c>
      <c r="U1733">
        <v>0.999999999999998</v>
      </c>
      <c r="V1733" t="s">
        <v>892</v>
      </c>
      <c r="W1733">
        <f>VLOOKUP(Q1733,'PBT Tag Rates'!$A$6:$D$67,4,FALSE)</f>
        <v>0.98140000000000005</v>
      </c>
      <c r="X1733">
        <v>1</v>
      </c>
      <c r="Y1733" s="8">
        <f t="shared" si="198"/>
        <v>1.03125</v>
      </c>
      <c r="Z1733" s="10">
        <f>IFERROR(LOOKUP(H1733,{30,43,48,53,58,63,68,73,78,83,88,93,97},{42,47,52,57,62,67,72,77,82,87,92,99,100}),999)</f>
        <v>57</v>
      </c>
      <c r="AA1733" s="9">
        <f t="shared" si="199"/>
        <v>5.729166666666667</v>
      </c>
      <c r="AB1733" s="9">
        <f>IFERROR(IF(I1733="AI",AA1733-VLOOKUP(Q1733,'PBT Tag Rates'!$A$6:$L$53,11,FALSE),AA1733-VLOOKUP(Q1733,'PBT Tag Rates'!$A$6:$L$53,12,FALSE)),0)</f>
        <v>5.7481191834793837</v>
      </c>
      <c r="AC1733" s="9">
        <f t="shared" si="200"/>
        <v>17.275178564826781</v>
      </c>
      <c r="AD1733" s="12" t="s">
        <v>1969</v>
      </c>
      <c r="AE1733" s="8"/>
    </row>
    <row r="1734" spans="1:31" x14ac:dyDescent="0.25">
      <c r="A1734" t="s">
        <v>2078</v>
      </c>
      <c r="B1734" t="s">
        <v>4947</v>
      </c>
      <c r="C1734" t="s">
        <v>4948</v>
      </c>
      <c r="D1734" s="1">
        <v>45552</v>
      </c>
      <c r="E1734">
        <f t="shared" si="195"/>
        <v>18</v>
      </c>
      <c r="F1734" t="s">
        <v>14</v>
      </c>
      <c r="G1734">
        <v>860</v>
      </c>
      <c r="H1734">
        <f t="shared" si="201"/>
        <v>86</v>
      </c>
      <c r="I1734" t="s">
        <v>7</v>
      </c>
      <c r="J1734" t="s">
        <v>8</v>
      </c>
      <c r="K1734" t="s">
        <v>8</v>
      </c>
      <c r="L1734" t="s">
        <v>8</v>
      </c>
      <c r="M1734" t="s">
        <v>14</v>
      </c>
      <c r="N1734" t="str">
        <f t="shared" si="196"/>
        <v>F</v>
      </c>
      <c r="O1734" t="s">
        <v>8</v>
      </c>
      <c r="P1734" t="s">
        <v>8</v>
      </c>
      <c r="Q1734" t="s">
        <v>11</v>
      </c>
      <c r="R1734" t="s">
        <v>8</v>
      </c>
      <c r="S1734" t="str">
        <f t="shared" si="197"/>
        <v>U</v>
      </c>
      <c r="T1734" t="s">
        <v>12</v>
      </c>
      <c r="U1734">
        <v>0.999999999999996</v>
      </c>
      <c r="V1734" t="s">
        <v>8</v>
      </c>
      <c r="W1734">
        <f>VLOOKUP(Q1734,'PBT Tag Rates'!$A$6:$D$67,4,FALSE)</f>
        <v>1</v>
      </c>
      <c r="X1734">
        <v>1</v>
      </c>
      <c r="Y1734" s="8">
        <f t="shared" si="198"/>
        <v>1</v>
      </c>
      <c r="Z1734" s="10">
        <f>IFERROR(LOOKUP(H1734,{30,43,48,53,58,63,68,73,78,83,88,93,97},{42,47,52,57,62,67,72,77,82,87,92,99,100}),999)</f>
        <v>87</v>
      </c>
      <c r="AA1734" s="9">
        <f t="shared" si="199"/>
        <v>5.5555555555555554</v>
      </c>
      <c r="AB1734" s="9">
        <f>IFERROR(IF(I1734="AI",AA1734-VLOOKUP(Q1734,'PBT Tag Rates'!$A$6:$L$53,11,FALSE),AA1734-VLOOKUP(Q1734,'PBT Tag Rates'!$A$6:$L$53,12,FALSE)),0)</f>
        <v>5.5142524290531805</v>
      </c>
      <c r="AC1734" s="9">
        <f t="shared" si="200"/>
        <v>16.572324324312643</v>
      </c>
      <c r="AD1734" s="12" t="s">
        <v>1969</v>
      </c>
      <c r="AE1734" s="8"/>
    </row>
    <row r="1735" spans="1:31" x14ac:dyDescent="0.25">
      <c r="A1735" t="s">
        <v>2078</v>
      </c>
      <c r="B1735" t="s">
        <v>4949</v>
      </c>
      <c r="C1735" t="s">
        <v>4950</v>
      </c>
      <c r="D1735" s="1">
        <v>45552</v>
      </c>
      <c r="E1735">
        <f t="shared" si="195"/>
        <v>18</v>
      </c>
      <c r="F1735" t="s">
        <v>6</v>
      </c>
      <c r="G1735">
        <v>670</v>
      </c>
      <c r="H1735">
        <f t="shared" si="201"/>
        <v>67</v>
      </c>
      <c r="I1735" t="s">
        <v>7</v>
      </c>
      <c r="J1735" t="s">
        <v>8</v>
      </c>
      <c r="K1735" t="s">
        <v>8</v>
      </c>
      <c r="L1735" t="s">
        <v>8</v>
      </c>
      <c r="M1735" t="s">
        <v>6</v>
      </c>
      <c r="N1735" t="str">
        <f t="shared" si="196"/>
        <v>M</v>
      </c>
      <c r="O1735" t="s">
        <v>511</v>
      </c>
      <c r="P1735" t="s">
        <v>535</v>
      </c>
      <c r="Q1735" t="s">
        <v>295</v>
      </c>
      <c r="R1735">
        <v>4</v>
      </c>
      <c r="S1735">
        <f t="shared" si="197"/>
        <v>2020</v>
      </c>
      <c r="T1735" t="s">
        <v>12</v>
      </c>
      <c r="U1735">
        <v>1</v>
      </c>
      <c r="V1735" t="s">
        <v>886</v>
      </c>
      <c r="W1735">
        <f>VLOOKUP(Q1735,'PBT Tag Rates'!$A$6:$D$67,4,FALSE)</f>
        <v>0.98961045999999997</v>
      </c>
      <c r="X1735">
        <v>1</v>
      </c>
      <c r="Y1735" s="8">
        <f t="shared" si="198"/>
        <v>1</v>
      </c>
      <c r="Z1735" s="10">
        <f>IFERROR(LOOKUP(H1735,{30,43,48,53,58,63,68,73,78,83,88,93,97},{42,47,52,57,62,67,72,77,82,87,92,99,100}),999)</f>
        <v>67</v>
      </c>
      <c r="AA1735" s="9">
        <f t="shared" si="199"/>
        <v>5.5555555555555554</v>
      </c>
      <c r="AB1735" s="9">
        <f>IFERROR(IF(I1735="AI",AA1735-VLOOKUP(Q1735,'PBT Tag Rates'!$A$6:$L$53,11,FALSE),AA1735-VLOOKUP(Q1735,'PBT Tag Rates'!$A$6:$L$53,12,FALSE)),0)</f>
        <v>5.5660541713442369</v>
      </c>
      <c r="AC1735" s="9">
        <f t="shared" si="200"/>
        <v>16.728007308517132</v>
      </c>
      <c r="AD1735" s="12" t="s">
        <v>1969</v>
      </c>
      <c r="AE1735" s="8"/>
    </row>
    <row r="1736" spans="1:31" x14ac:dyDescent="0.25">
      <c r="A1736" t="s">
        <v>2078</v>
      </c>
      <c r="B1736" t="s">
        <v>4951</v>
      </c>
      <c r="C1736" t="s">
        <v>4952</v>
      </c>
      <c r="D1736" s="1">
        <v>45552</v>
      </c>
      <c r="E1736">
        <f t="shared" ref="E1736:E1799" si="202">IF(AND(D1736&gt;=$F$2,D1736&lt;$F$3),70,IF(AND(D1736&gt;=$F$3,D1736&lt;$F$4),40,IF(AND(D1736&gt;=$F$4,D1736&lt;$F$5),18,9)))</f>
        <v>18</v>
      </c>
      <c r="F1736" t="s">
        <v>14</v>
      </c>
      <c r="G1736">
        <v>830</v>
      </c>
      <c r="H1736">
        <f t="shared" si="201"/>
        <v>83</v>
      </c>
      <c r="I1736" t="s">
        <v>9</v>
      </c>
      <c r="J1736">
        <v>1</v>
      </c>
      <c r="K1736" t="s">
        <v>8</v>
      </c>
      <c r="L1736" t="s">
        <v>8</v>
      </c>
      <c r="M1736" t="s">
        <v>14</v>
      </c>
      <c r="N1736" t="str">
        <f t="shared" ref="N1736:N1799" si="203">IF(M1736="U",F1736,M1736)</f>
        <v>F</v>
      </c>
      <c r="O1736" t="s">
        <v>547</v>
      </c>
      <c r="P1736" t="s">
        <v>1204</v>
      </c>
      <c r="Q1736" t="s">
        <v>171</v>
      </c>
      <c r="R1736">
        <v>5</v>
      </c>
      <c r="S1736">
        <f t="shared" ref="S1736:S1799" si="204">IFERROR($S$4-R1736,"U")</f>
        <v>2019</v>
      </c>
      <c r="T1736" t="s">
        <v>12</v>
      </c>
      <c r="U1736">
        <v>1</v>
      </c>
      <c r="V1736" t="s">
        <v>893</v>
      </c>
      <c r="W1736">
        <f>VLOOKUP(Q1736,'PBT Tag Rates'!$A$6:$D$67,4,FALSE)</f>
        <v>0.95971980899999998</v>
      </c>
      <c r="X1736">
        <v>1</v>
      </c>
      <c r="Y1736" s="8">
        <f t="shared" ref="Y1736:Y1799" si="205">IF(V1736="ng",0,X1736+(SUMIFS($AK$24:$AK$127,$AG$24:$AG$127,$N1736,$AH$24:$AH$127,$Z1736,$AF$24:$AF$127,$E1736)))</f>
        <v>1</v>
      </c>
      <c r="Z1736" s="10">
        <f>IFERROR(LOOKUP(H1736,{30,43,48,53,58,63,68,73,78,83,88,93,97},{42,47,52,57,62,67,72,77,82,87,92,99,100}),999)</f>
        <v>87</v>
      </c>
      <c r="AA1736" s="9">
        <f t="shared" ref="AA1736:AA1799" si="206">Y1736/(VLOOKUP(E1736,$C$2:$I$5,2,FALSE))</f>
        <v>5.5555555555555554</v>
      </c>
      <c r="AB1736" s="9">
        <f>IFERROR(IF(I1736="AI",AA1736-VLOOKUP(Q1736,'PBT Tag Rates'!$A$6:$L$53,11,FALSE),AA1736-VLOOKUP(Q1736,'PBT Tag Rates'!$A$6:$L$53,12,FALSE)),0)</f>
        <v>5.5975263376757773</v>
      </c>
      <c r="AC1736" s="9">
        <f t="shared" ref="AC1736:AC1799" si="207">AB1736/(VLOOKUP(E1736,$C$2:$I$5,7,FALSE))</f>
        <v>16.822592559073851</v>
      </c>
      <c r="AD1736" s="12" t="s">
        <v>1969</v>
      </c>
      <c r="AE1736" s="8"/>
    </row>
    <row r="1737" spans="1:31" x14ac:dyDescent="0.25">
      <c r="A1737" t="s">
        <v>2078</v>
      </c>
      <c r="B1737" t="s">
        <v>4953</v>
      </c>
      <c r="C1737" t="s">
        <v>4954</v>
      </c>
      <c r="D1737" s="1">
        <v>45552</v>
      </c>
      <c r="E1737">
        <f t="shared" si="202"/>
        <v>18</v>
      </c>
      <c r="F1737" t="s">
        <v>6</v>
      </c>
      <c r="G1737">
        <v>750</v>
      </c>
      <c r="H1737">
        <f t="shared" si="201"/>
        <v>75</v>
      </c>
      <c r="I1737" t="s">
        <v>9</v>
      </c>
      <c r="J1737">
        <v>1</v>
      </c>
      <c r="K1737" t="s">
        <v>8</v>
      </c>
      <c r="L1737" t="s">
        <v>8</v>
      </c>
      <c r="M1737" t="s">
        <v>269</v>
      </c>
      <c r="N1737" t="str">
        <f t="shared" si="203"/>
        <v>M</v>
      </c>
      <c r="O1737" t="s">
        <v>7595</v>
      </c>
      <c r="P1737" t="s">
        <v>7596</v>
      </c>
      <c r="Q1737" t="s">
        <v>295</v>
      </c>
      <c r="R1737">
        <v>4</v>
      </c>
      <c r="S1737">
        <f t="shared" si="204"/>
        <v>2020</v>
      </c>
      <c r="T1737" t="s">
        <v>12</v>
      </c>
      <c r="U1737">
        <v>1</v>
      </c>
      <c r="V1737" t="s">
        <v>949</v>
      </c>
      <c r="W1737">
        <f>VLOOKUP(Q1737,'PBT Tag Rates'!$A$6:$D$67,4,FALSE)</f>
        <v>0.98961045999999997</v>
      </c>
      <c r="X1737">
        <v>1</v>
      </c>
      <c r="Y1737" s="8">
        <f t="shared" si="205"/>
        <v>1.0058139534883721</v>
      </c>
      <c r="Z1737" s="10">
        <f>IFERROR(LOOKUP(H1737,{30,43,48,53,58,63,68,73,78,83,88,93,97},{42,47,52,57,62,67,72,77,82,87,92,99,100}),999)</f>
        <v>77</v>
      </c>
      <c r="AA1737" s="9">
        <f t="shared" si="206"/>
        <v>5.5878552971576232</v>
      </c>
      <c r="AB1737" s="9">
        <f>IFERROR(IF(I1737="AI",AA1737-VLOOKUP(Q1737,'PBT Tag Rates'!$A$6:$L$53,11,FALSE),AA1737-VLOOKUP(Q1737,'PBT Tag Rates'!$A$6:$L$53,12,FALSE)),0)</f>
        <v>5.5983539129463047</v>
      </c>
      <c r="AC1737" s="9">
        <f t="shared" si="207"/>
        <v>16.825079722286347</v>
      </c>
      <c r="AD1737" s="12" t="s">
        <v>676</v>
      </c>
      <c r="AE1737" s="8"/>
    </row>
    <row r="1738" spans="1:31" x14ac:dyDescent="0.25">
      <c r="A1738" t="s">
        <v>2078</v>
      </c>
      <c r="B1738" t="s">
        <v>4955</v>
      </c>
      <c r="C1738" t="s">
        <v>4956</v>
      </c>
      <c r="D1738" s="1">
        <v>45552</v>
      </c>
      <c r="E1738">
        <f t="shared" si="202"/>
        <v>18</v>
      </c>
      <c r="F1738" t="s">
        <v>14</v>
      </c>
      <c r="G1738">
        <v>720</v>
      </c>
      <c r="H1738">
        <f t="shared" si="201"/>
        <v>72</v>
      </c>
      <c r="I1738" t="s">
        <v>7</v>
      </c>
      <c r="J1738" t="s">
        <v>8</v>
      </c>
      <c r="K1738" t="s">
        <v>8</v>
      </c>
      <c r="L1738" t="s">
        <v>8</v>
      </c>
      <c r="M1738" t="s">
        <v>14</v>
      </c>
      <c r="N1738" t="str">
        <f t="shared" si="203"/>
        <v>F</v>
      </c>
      <c r="O1738" t="s">
        <v>398</v>
      </c>
      <c r="P1738" t="s">
        <v>1010</v>
      </c>
      <c r="Q1738" t="s">
        <v>171</v>
      </c>
      <c r="R1738">
        <v>5</v>
      </c>
      <c r="S1738">
        <f t="shared" si="204"/>
        <v>2019</v>
      </c>
      <c r="T1738" t="s">
        <v>12</v>
      </c>
      <c r="U1738">
        <v>0.999999999999994</v>
      </c>
      <c r="V1738" t="s">
        <v>886</v>
      </c>
      <c r="W1738">
        <f>VLOOKUP(Q1738,'PBT Tag Rates'!$A$6:$D$67,4,FALSE)</f>
        <v>0.95971980899999998</v>
      </c>
      <c r="X1738">
        <v>1</v>
      </c>
      <c r="Y1738" s="8">
        <f t="shared" si="205"/>
        <v>1.0069930069930071</v>
      </c>
      <c r="Z1738" s="10">
        <f>IFERROR(LOOKUP(H1738,{30,43,48,53,58,63,68,73,78,83,88,93,97},{42,47,52,57,62,67,72,77,82,87,92,99,100}),999)</f>
        <v>72</v>
      </c>
      <c r="AA1738" s="9">
        <f t="shared" si="206"/>
        <v>5.594405594405595</v>
      </c>
      <c r="AB1738" s="9">
        <f>IFERROR(IF(I1738="AI",AA1738-VLOOKUP(Q1738,'PBT Tag Rates'!$A$6:$L$53,11,FALSE),AA1738-VLOOKUP(Q1738,'PBT Tag Rates'!$A$6:$L$53,12,FALSE)),0)</f>
        <v>5.636376376525817</v>
      </c>
      <c r="AC1738" s="9">
        <f t="shared" si="207"/>
        <v>16.939350986824238</v>
      </c>
      <c r="AD1738" s="12" t="s">
        <v>1969</v>
      </c>
      <c r="AE1738" s="8"/>
    </row>
    <row r="1739" spans="1:31" x14ac:dyDescent="0.25">
      <c r="A1739" t="s">
        <v>2078</v>
      </c>
      <c r="B1739" t="s">
        <v>4957</v>
      </c>
      <c r="C1739" t="s">
        <v>4958</v>
      </c>
      <c r="D1739" s="1">
        <v>45552</v>
      </c>
      <c r="E1739">
        <f t="shared" si="202"/>
        <v>18</v>
      </c>
      <c r="F1739" t="s">
        <v>6</v>
      </c>
      <c r="G1739">
        <v>560</v>
      </c>
      <c r="H1739">
        <f t="shared" si="201"/>
        <v>56</v>
      </c>
      <c r="I1739" t="s">
        <v>9</v>
      </c>
      <c r="J1739">
        <v>1</v>
      </c>
      <c r="K1739" t="s">
        <v>8</v>
      </c>
      <c r="L1739" t="s">
        <v>8</v>
      </c>
      <c r="M1739" t="s">
        <v>6</v>
      </c>
      <c r="N1739" t="str">
        <f t="shared" si="203"/>
        <v>M</v>
      </c>
      <c r="O1739" t="s">
        <v>7523</v>
      </c>
      <c r="P1739" t="s">
        <v>7524</v>
      </c>
      <c r="Q1739" t="s">
        <v>940</v>
      </c>
      <c r="R1739">
        <v>3</v>
      </c>
      <c r="S1739">
        <f t="shared" si="204"/>
        <v>2021</v>
      </c>
      <c r="T1739" t="s">
        <v>12</v>
      </c>
      <c r="U1739">
        <v>0.999999999999998</v>
      </c>
      <c r="V1739" t="s">
        <v>889</v>
      </c>
      <c r="W1739">
        <f>VLOOKUP(Q1739,'PBT Tag Rates'!$A$6:$D$67,4,FALSE)</f>
        <v>0.98140000000000005</v>
      </c>
      <c r="X1739">
        <v>1</v>
      </c>
      <c r="Y1739" s="8">
        <f t="shared" si="205"/>
        <v>1.03125</v>
      </c>
      <c r="Z1739" s="10">
        <f>IFERROR(LOOKUP(H1739,{30,43,48,53,58,63,68,73,78,83,88,93,97},{42,47,52,57,62,67,72,77,82,87,92,99,100}),999)</f>
        <v>57</v>
      </c>
      <c r="AA1739" s="9">
        <f t="shared" si="206"/>
        <v>5.729166666666667</v>
      </c>
      <c r="AB1739" s="9">
        <f>IFERROR(IF(I1739="AI",AA1739-VLOOKUP(Q1739,'PBT Tag Rates'!$A$6:$L$53,11,FALSE),AA1739-VLOOKUP(Q1739,'PBT Tag Rates'!$A$6:$L$53,12,FALSE)),0)</f>
        <v>5.7481191834793837</v>
      </c>
      <c r="AC1739" s="9">
        <f t="shared" si="207"/>
        <v>17.275178564826781</v>
      </c>
      <c r="AD1739" s="12" t="s">
        <v>1969</v>
      </c>
      <c r="AE1739" s="8"/>
    </row>
    <row r="1740" spans="1:31" x14ac:dyDescent="0.25">
      <c r="A1740" t="s">
        <v>2078</v>
      </c>
      <c r="B1740" t="s">
        <v>4959</v>
      </c>
      <c r="C1740" t="s">
        <v>4960</v>
      </c>
      <c r="D1740" s="1">
        <v>45552</v>
      </c>
      <c r="E1740">
        <f t="shared" si="202"/>
        <v>18</v>
      </c>
      <c r="F1740" t="s">
        <v>14</v>
      </c>
      <c r="G1740">
        <v>720</v>
      </c>
      <c r="H1740">
        <f t="shared" si="201"/>
        <v>72</v>
      </c>
      <c r="I1740" t="s">
        <v>7</v>
      </c>
      <c r="J1740" t="s">
        <v>8</v>
      </c>
      <c r="K1740" t="s">
        <v>8</v>
      </c>
      <c r="L1740" t="s">
        <v>8</v>
      </c>
      <c r="M1740" t="s">
        <v>14</v>
      </c>
      <c r="N1740" t="str">
        <f t="shared" si="203"/>
        <v>F</v>
      </c>
      <c r="O1740" t="s">
        <v>8</v>
      </c>
      <c r="P1740" t="s">
        <v>8</v>
      </c>
      <c r="Q1740" t="s">
        <v>11</v>
      </c>
      <c r="R1740" t="s">
        <v>8</v>
      </c>
      <c r="S1740" t="str">
        <f t="shared" si="204"/>
        <v>U</v>
      </c>
      <c r="T1740" t="s">
        <v>12</v>
      </c>
      <c r="U1740">
        <v>0.99999999999999301</v>
      </c>
      <c r="V1740" t="s">
        <v>8</v>
      </c>
      <c r="W1740">
        <f>VLOOKUP(Q1740,'PBT Tag Rates'!$A$6:$D$67,4,FALSE)</f>
        <v>1</v>
      </c>
      <c r="X1740">
        <v>1</v>
      </c>
      <c r="Y1740" s="8">
        <f t="shared" si="205"/>
        <v>1.0069930069930071</v>
      </c>
      <c r="Z1740" s="10">
        <f>IFERROR(LOOKUP(H1740,{30,43,48,53,58,63,68,73,78,83,88,93,97},{42,47,52,57,62,67,72,77,82,87,92,99,100}),999)</f>
        <v>72</v>
      </c>
      <c r="AA1740" s="9">
        <f t="shared" si="206"/>
        <v>5.594405594405595</v>
      </c>
      <c r="AB1740" s="9">
        <f>IFERROR(IF(I1740="AI",AA1740-VLOOKUP(Q1740,'PBT Tag Rates'!$A$6:$L$53,11,FALSE),AA1740-VLOOKUP(Q1740,'PBT Tag Rates'!$A$6:$L$53,12,FALSE)),0)</f>
        <v>5.5531024679032202</v>
      </c>
      <c r="AC1740" s="9">
        <f t="shared" si="207"/>
        <v>16.68908275206303</v>
      </c>
      <c r="AD1740" s="12" t="s">
        <v>1969</v>
      </c>
      <c r="AE1740" s="8"/>
    </row>
    <row r="1741" spans="1:31" x14ac:dyDescent="0.25">
      <c r="A1741" t="s">
        <v>2078</v>
      </c>
      <c r="B1741" t="s">
        <v>4961</v>
      </c>
      <c r="C1741" t="s">
        <v>1806</v>
      </c>
      <c r="D1741" s="1">
        <v>45552</v>
      </c>
      <c r="E1741">
        <f t="shared" si="202"/>
        <v>18</v>
      </c>
      <c r="F1741" t="s">
        <v>14</v>
      </c>
      <c r="G1741">
        <v>820</v>
      </c>
      <c r="H1741">
        <f t="shared" si="201"/>
        <v>82</v>
      </c>
      <c r="I1741" t="s">
        <v>9</v>
      </c>
      <c r="J1741">
        <v>1</v>
      </c>
      <c r="K1741" t="s">
        <v>8</v>
      </c>
      <c r="L1741" t="s">
        <v>8</v>
      </c>
      <c r="M1741" t="s">
        <v>14</v>
      </c>
      <c r="N1741" t="str">
        <f t="shared" si="203"/>
        <v>F</v>
      </c>
      <c r="O1741" t="s">
        <v>7270</v>
      </c>
      <c r="P1741" t="s">
        <v>7271</v>
      </c>
      <c r="Q1741" t="s">
        <v>295</v>
      </c>
      <c r="R1741">
        <v>4</v>
      </c>
      <c r="S1741">
        <f t="shared" si="204"/>
        <v>2020</v>
      </c>
      <c r="T1741" t="s">
        <v>12</v>
      </c>
      <c r="U1741">
        <v>1</v>
      </c>
      <c r="V1741" t="s">
        <v>888</v>
      </c>
      <c r="W1741">
        <f>VLOOKUP(Q1741,'PBT Tag Rates'!$A$6:$D$67,4,FALSE)</f>
        <v>0.98961045999999997</v>
      </c>
      <c r="X1741">
        <v>1</v>
      </c>
      <c r="Y1741" s="8">
        <f t="shared" si="205"/>
        <v>1</v>
      </c>
      <c r="Z1741" s="10">
        <f>IFERROR(LOOKUP(H1741,{30,43,48,53,58,63,68,73,78,83,88,93,97},{42,47,52,57,62,67,72,77,82,87,92,99,100}),999)</f>
        <v>82</v>
      </c>
      <c r="AA1741" s="9">
        <f t="shared" si="206"/>
        <v>5.5555555555555554</v>
      </c>
      <c r="AB1741" s="9">
        <f>IFERROR(IF(I1741="AI",AA1741-VLOOKUP(Q1741,'PBT Tag Rates'!$A$6:$L$53,11,FALSE),AA1741-VLOOKUP(Q1741,'PBT Tag Rates'!$A$6:$L$53,12,FALSE)),0)</f>
        <v>5.5660541713442369</v>
      </c>
      <c r="AC1741" s="9">
        <f t="shared" si="207"/>
        <v>16.728007308517132</v>
      </c>
      <c r="AD1741" s="12" t="s">
        <v>1969</v>
      </c>
      <c r="AE1741" s="8"/>
    </row>
    <row r="1742" spans="1:31" x14ac:dyDescent="0.25">
      <c r="A1742" t="s">
        <v>2078</v>
      </c>
      <c r="B1742" t="s">
        <v>4962</v>
      </c>
      <c r="C1742" t="s">
        <v>4963</v>
      </c>
      <c r="D1742" s="1">
        <v>45552</v>
      </c>
      <c r="E1742">
        <f t="shared" si="202"/>
        <v>18</v>
      </c>
      <c r="F1742" t="s">
        <v>6</v>
      </c>
      <c r="G1742">
        <v>640</v>
      </c>
      <c r="H1742">
        <f t="shared" si="201"/>
        <v>64</v>
      </c>
      <c r="I1742" t="s">
        <v>9</v>
      </c>
      <c r="J1742" t="s">
        <v>8</v>
      </c>
      <c r="K1742" t="s">
        <v>8</v>
      </c>
      <c r="L1742" t="s">
        <v>8</v>
      </c>
      <c r="M1742" t="s">
        <v>6</v>
      </c>
      <c r="N1742" t="str">
        <f t="shared" si="203"/>
        <v>M</v>
      </c>
      <c r="O1742" t="s">
        <v>8427</v>
      </c>
      <c r="P1742" t="s">
        <v>8428</v>
      </c>
      <c r="Q1742" t="s">
        <v>7200</v>
      </c>
      <c r="R1742">
        <v>2</v>
      </c>
      <c r="S1742">
        <f t="shared" si="204"/>
        <v>2022</v>
      </c>
      <c r="T1742" t="s">
        <v>12</v>
      </c>
      <c r="U1742">
        <v>1</v>
      </c>
      <c r="V1742" t="s">
        <v>886</v>
      </c>
      <c r="W1742">
        <f>VLOOKUP(Q1742,'PBT Tag Rates'!$A$6:$D$67,4,FALSE)</f>
        <v>0.98</v>
      </c>
      <c r="X1742">
        <v>1</v>
      </c>
      <c r="Y1742" s="8">
        <f t="shared" si="205"/>
        <v>1</v>
      </c>
      <c r="Z1742" s="10">
        <f>IFERROR(LOOKUP(H1742,{30,43,48,53,58,63,68,73,78,83,88,93,97},{42,47,52,57,62,67,72,77,82,87,92,99,100}),999)</f>
        <v>67</v>
      </c>
      <c r="AA1742" s="9">
        <f t="shared" si="206"/>
        <v>5.5555555555555554</v>
      </c>
      <c r="AB1742" s="9">
        <f>IFERROR(IF(I1742="AI",AA1742-VLOOKUP(Q1742,'PBT Tag Rates'!$A$6:$L$53,11,FALSE),AA1742-VLOOKUP(Q1742,'PBT Tag Rates'!$A$6:$L$53,12,FALSE)),0)</f>
        <v>5.5759637188208613</v>
      </c>
      <c r="AC1742" s="9">
        <f t="shared" si="207"/>
        <v>16.757789085249826</v>
      </c>
      <c r="AD1742" s="12" t="s">
        <v>1969</v>
      </c>
      <c r="AE1742" s="8"/>
    </row>
    <row r="1743" spans="1:31" x14ac:dyDescent="0.25">
      <c r="A1743" t="s">
        <v>2078</v>
      </c>
      <c r="B1743" t="s">
        <v>4964</v>
      </c>
      <c r="C1743" t="s">
        <v>4965</v>
      </c>
      <c r="D1743" s="1">
        <v>45552</v>
      </c>
      <c r="E1743">
        <f t="shared" si="202"/>
        <v>18</v>
      </c>
      <c r="F1743" t="s">
        <v>6</v>
      </c>
      <c r="G1743">
        <v>540</v>
      </c>
      <c r="H1743">
        <f t="shared" si="201"/>
        <v>54</v>
      </c>
      <c r="I1743" t="s">
        <v>9</v>
      </c>
      <c r="J1743">
        <v>1</v>
      </c>
      <c r="K1743" t="s">
        <v>8</v>
      </c>
      <c r="L1743" t="s">
        <v>8</v>
      </c>
      <c r="M1743" t="s">
        <v>6</v>
      </c>
      <c r="N1743" t="str">
        <f t="shared" si="203"/>
        <v>M</v>
      </c>
      <c r="O1743" t="s">
        <v>8429</v>
      </c>
      <c r="P1743" t="s">
        <v>8430</v>
      </c>
      <c r="Q1743" t="s">
        <v>7200</v>
      </c>
      <c r="R1743">
        <v>2</v>
      </c>
      <c r="S1743">
        <f t="shared" si="204"/>
        <v>2022</v>
      </c>
      <c r="T1743" t="s">
        <v>12</v>
      </c>
      <c r="U1743">
        <v>1</v>
      </c>
      <c r="V1743" t="s">
        <v>941</v>
      </c>
      <c r="W1743">
        <f>VLOOKUP(Q1743,'PBT Tag Rates'!$A$6:$D$67,4,FALSE)</f>
        <v>0.98</v>
      </c>
      <c r="X1743">
        <v>1</v>
      </c>
      <c r="Y1743" s="8">
        <f t="shared" si="205"/>
        <v>1.03125</v>
      </c>
      <c r="Z1743" s="10">
        <f>IFERROR(LOOKUP(H1743,{30,43,48,53,58,63,68,73,78,83,88,93,97},{42,47,52,57,62,67,72,77,82,87,92,99,100}),999)</f>
        <v>57</v>
      </c>
      <c r="AA1743" s="9">
        <f t="shared" si="206"/>
        <v>5.729166666666667</v>
      </c>
      <c r="AB1743" s="9">
        <f>IFERROR(IF(I1743="AI",AA1743-VLOOKUP(Q1743,'PBT Tag Rates'!$A$6:$L$53,11,FALSE),AA1743-VLOOKUP(Q1743,'PBT Tag Rates'!$A$6:$L$53,12,FALSE)),0)</f>
        <v>5.7495748299319729</v>
      </c>
      <c r="AC1743" s="9">
        <f t="shared" si="207"/>
        <v>17.279553309259363</v>
      </c>
      <c r="AD1743" s="12" t="s">
        <v>1969</v>
      </c>
      <c r="AE1743" s="8"/>
    </row>
    <row r="1744" spans="1:31" x14ac:dyDescent="0.25">
      <c r="A1744" t="s">
        <v>2078</v>
      </c>
      <c r="B1744" t="s">
        <v>4966</v>
      </c>
      <c r="C1744" t="s">
        <v>4967</v>
      </c>
      <c r="D1744" s="1">
        <v>45552</v>
      </c>
      <c r="E1744">
        <f t="shared" si="202"/>
        <v>18</v>
      </c>
      <c r="F1744" t="s">
        <v>14</v>
      </c>
      <c r="G1744">
        <v>740</v>
      </c>
      <c r="H1744">
        <f t="shared" si="201"/>
        <v>74</v>
      </c>
      <c r="I1744" t="s">
        <v>7</v>
      </c>
      <c r="J1744" t="s">
        <v>8</v>
      </c>
      <c r="K1744" t="s">
        <v>8</v>
      </c>
      <c r="L1744" t="s">
        <v>8</v>
      </c>
      <c r="M1744" t="s">
        <v>14</v>
      </c>
      <c r="N1744" t="str">
        <f t="shared" si="203"/>
        <v>F</v>
      </c>
      <c r="O1744" t="s">
        <v>8</v>
      </c>
      <c r="P1744" t="s">
        <v>8</v>
      </c>
      <c r="Q1744" t="s">
        <v>11</v>
      </c>
      <c r="R1744" t="s">
        <v>8</v>
      </c>
      <c r="S1744" t="str">
        <f t="shared" si="204"/>
        <v>U</v>
      </c>
      <c r="T1744" t="s">
        <v>12</v>
      </c>
      <c r="U1744">
        <v>0.999999999999998</v>
      </c>
      <c r="V1744" t="s">
        <v>8</v>
      </c>
      <c r="W1744">
        <f>VLOOKUP(Q1744,'PBT Tag Rates'!$A$6:$D$67,4,FALSE)</f>
        <v>1</v>
      </c>
      <c r="X1744">
        <v>1</v>
      </c>
      <c r="Y1744" s="8">
        <f t="shared" si="205"/>
        <v>1</v>
      </c>
      <c r="Z1744" s="10">
        <f>IFERROR(LOOKUP(H1744,{30,43,48,53,58,63,68,73,78,83,88,93,97},{42,47,52,57,62,67,72,77,82,87,92,99,100}),999)</f>
        <v>77</v>
      </c>
      <c r="AA1744" s="9">
        <f t="shared" si="206"/>
        <v>5.5555555555555554</v>
      </c>
      <c r="AB1744" s="9">
        <f>IFERROR(IF(I1744="AI",AA1744-VLOOKUP(Q1744,'PBT Tag Rates'!$A$6:$L$53,11,FALSE),AA1744-VLOOKUP(Q1744,'PBT Tag Rates'!$A$6:$L$53,12,FALSE)),0)</f>
        <v>5.5142524290531805</v>
      </c>
      <c r="AC1744" s="9">
        <f t="shared" si="207"/>
        <v>16.572324324312643</v>
      </c>
      <c r="AD1744" s="12" t="s">
        <v>1969</v>
      </c>
      <c r="AE1744" s="8"/>
    </row>
    <row r="1745" spans="1:31" x14ac:dyDescent="0.25">
      <c r="A1745" t="s">
        <v>2078</v>
      </c>
      <c r="B1745" t="s">
        <v>4968</v>
      </c>
      <c r="C1745" t="s">
        <v>4969</v>
      </c>
      <c r="D1745" s="1">
        <v>45552</v>
      </c>
      <c r="E1745">
        <f t="shared" si="202"/>
        <v>18</v>
      </c>
      <c r="F1745" t="s">
        <v>14</v>
      </c>
      <c r="G1745">
        <v>620</v>
      </c>
      <c r="H1745">
        <f t="shared" si="201"/>
        <v>62</v>
      </c>
      <c r="I1745" t="s">
        <v>7</v>
      </c>
      <c r="J1745" t="s">
        <v>8</v>
      </c>
      <c r="K1745" t="s">
        <v>8</v>
      </c>
      <c r="L1745" t="s">
        <v>8</v>
      </c>
      <c r="M1745" t="s">
        <v>14</v>
      </c>
      <c r="N1745" t="str">
        <f t="shared" si="203"/>
        <v>F</v>
      </c>
      <c r="O1745" t="s">
        <v>8431</v>
      </c>
      <c r="P1745" t="s">
        <v>8432</v>
      </c>
      <c r="Q1745" t="s">
        <v>940</v>
      </c>
      <c r="R1745">
        <v>3</v>
      </c>
      <c r="S1745">
        <f t="shared" si="204"/>
        <v>2021</v>
      </c>
      <c r="T1745" t="s">
        <v>12</v>
      </c>
      <c r="U1745">
        <v>1</v>
      </c>
      <c r="V1745" t="s">
        <v>893</v>
      </c>
      <c r="W1745">
        <f>VLOOKUP(Q1745,'PBT Tag Rates'!$A$6:$D$67,4,FALSE)</f>
        <v>0.98140000000000005</v>
      </c>
      <c r="X1745">
        <v>1</v>
      </c>
      <c r="Y1745" s="8">
        <f t="shared" si="205"/>
        <v>1.0172413793103448</v>
      </c>
      <c r="Z1745" s="10">
        <f>IFERROR(LOOKUP(H1745,{30,43,48,53,58,63,68,73,78,83,88,93,97},{42,47,52,57,62,67,72,77,82,87,92,99,100}),999)</f>
        <v>62</v>
      </c>
      <c r="AA1745" s="9">
        <f t="shared" si="206"/>
        <v>5.6513409961685825</v>
      </c>
      <c r="AB1745" s="9">
        <f>IFERROR(IF(I1745="AI",AA1745-VLOOKUP(Q1745,'PBT Tag Rates'!$A$6:$L$53,11,FALSE),AA1745-VLOOKUP(Q1745,'PBT Tag Rates'!$A$6:$L$53,12,FALSE)),0)</f>
        <v>5.6702935129812992</v>
      </c>
      <c r="AC1745" s="9">
        <f t="shared" si="207"/>
        <v>17.041284257512164</v>
      </c>
      <c r="AD1745" s="12" t="s">
        <v>1969</v>
      </c>
      <c r="AE1745" s="8"/>
    </row>
    <row r="1746" spans="1:31" x14ac:dyDescent="0.25">
      <c r="A1746" t="s">
        <v>2078</v>
      </c>
      <c r="B1746" t="s">
        <v>4970</v>
      </c>
      <c r="C1746" t="s">
        <v>4971</v>
      </c>
      <c r="D1746" s="1">
        <v>45552</v>
      </c>
      <c r="E1746">
        <f t="shared" si="202"/>
        <v>18</v>
      </c>
      <c r="F1746" t="s">
        <v>6</v>
      </c>
      <c r="G1746">
        <v>630</v>
      </c>
      <c r="H1746">
        <f t="shared" si="201"/>
        <v>63</v>
      </c>
      <c r="I1746" t="s">
        <v>9</v>
      </c>
      <c r="J1746">
        <v>1</v>
      </c>
      <c r="K1746" t="s">
        <v>8</v>
      </c>
      <c r="L1746" t="s">
        <v>8</v>
      </c>
      <c r="M1746" t="s">
        <v>6</v>
      </c>
      <c r="N1746" t="str">
        <f t="shared" si="203"/>
        <v>M</v>
      </c>
      <c r="O1746" t="s">
        <v>8091</v>
      </c>
      <c r="P1746" t="s">
        <v>8240</v>
      </c>
      <c r="Q1746" t="s">
        <v>940</v>
      </c>
      <c r="R1746">
        <v>3</v>
      </c>
      <c r="S1746">
        <f t="shared" si="204"/>
        <v>2021</v>
      </c>
      <c r="T1746" t="s">
        <v>12</v>
      </c>
      <c r="U1746">
        <v>1</v>
      </c>
      <c r="V1746" t="s">
        <v>941</v>
      </c>
      <c r="W1746">
        <f>VLOOKUP(Q1746,'PBT Tag Rates'!$A$6:$D$67,4,FALSE)</f>
        <v>0.98140000000000005</v>
      </c>
      <c r="X1746">
        <v>1</v>
      </c>
      <c r="Y1746" s="8">
        <f t="shared" si="205"/>
        <v>1</v>
      </c>
      <c r="Z1746" s="10">
        <f>IFERROR(LOOKUP(H1746,{30,43,48,53,58,63,68,73,78,83,88,93,97},{42,47,52,57,62,67,72,77,82,87,92,99,100}),999)</f>
        <v>67</v>
      </c>
      <c r="AA1746" s="9">
        <f t="shared" si="206"/>
        <v>5.5555555555555554</v>
      </c>
      <c r="AB1746" s="9">
        <f>IFERROR(IF(I1746="AI",AA1746-VLOOKUP(Q1746,'PBT Tag Rates'!$A$6:$L$53,11,FALSE),AA1746-VLOOKUP(Q1746,'PBT Tag Rates'!$A$6:$L$53,12,FALSE)),0)</f>
        <v>5.5745080723682721</v>
      </c>
      <c r="AC1746" s="9">
        <f t="shared" si="207"/>
        <v>16.753414340817248</v>
      </c>
      <c r="AD1746" s="12" t="s">
        <v>1969</v>
      </c>
      <c r="AE1746" s="8"/>
    </row>
    <row r="1747" spans="1:31" x14ac:dyDescent="0.25">
      <c r="A1747" t="s">
        <v>2078</v>
      </c>
      <c r="B1747" t="s">
        <v>4972</v>
      </c>
      <c r="C1747" t="s">
        <v>4973</v>
      </c>
      <c r="D1747" s="1">
        <v>45552</v>
      </c>
      <c r="E1747">
        <f t="shared" si="202"/>
        <v>18</v>
      </c>
      <c r="F1747" t="s">
        <v>6</v>
      </c>
      <c r="G1747">
        <v>420</v>
      </c>
      <c r="H1747">
        <f t="shared" si="201"/>
        <v>42</v>
      </c>
      <c r="I1747" t="s">
        <v>7</v>
      </c>
      <c r="J1747" t="s">
        <v>8</v>
      </c>
      <c r="K1747" t="s">
        <v>8</v>
      </c>
      <c r="L1747" t="s">
        <v>8</v>
      </c>
      <c r="M1747" t="s">
        <v>6</v>
      </c>
      <c r="N1747" t="str">
        <f t="shared" si="203"/>
        <v>M</v>
      </c>
      <c r="O1747" t="s">
        <v>8433</v>
      </c>
      <c r="P1747" t="s">
        <v>8434</v>
      </c>
      <c r="Q1747" t="s">
        <v>7200</v>
      </c>
      <c r="R1747">
        <v>2</v>
      </c>
      <c r="S1747">
        <f t="shared" si="204"/>
        <v>2022</v>
      </c>
      <c r="T1747" t="s">
        <v>12</v>
      </c>
      <c r="U1747">
        <v>1</v>
      </c>
      <c r="V1747" t="s">
        <v>886</v>
      </c>
      <c r="W1747">
        <f>VLOOKUP(Q1747,'PBT Tag Rates'!$A$6:$D$67,4,FALSE)</f>
        <v>0.98</v>
      </c>
      <c r="X1747">
        <v>1</v>
      </c>
      <c r="Y1747" s="8">
        <f t="shared" si="205"/>
        <v>1</v>
      </c>
      <c r="Z1747" s="10">
        <f>IFERROR(LOOKUP(H1747,{30,43,48,53,58,63,68,73,78,83,88,93,97},{42,47,52,57,62,67,72,77,82,87,92,99,100}),999)</f>
        <v>42</v>
      </c>
      <c r="AA1747" s="9">
        <f t="shared" si="206"/>
        <v>5.5555555555555554</v>
      </c>
      <c r="AB1747" s="9">
        <f>IFERROR(IF(I1747="AI",AA1747-VLOOKUP(Q1747,'PBT Tag Rates'!$A$6:$L$53,11,FALSE),AA1747-VLOOKUP(Q1747,'PBT Tag Rates'!$A$6:$L$53,12,FALSE)),0)</f>
        <v>5.5759637188208613</v>
      </c>
      <c r="AC1747" s="9">
        <f t="shared" si="207"/>
        <v>16.757789085249826</v>
      </c>
      <c r="AD1747" s="12" t="s">
        <v>1969</v>
      </c>
      <c r="AE1747" s="8"/>
    </row>
    <row r="1748" spans="1:31" x14ac:dyDescent="0.25">
      <c r="A1748" t="s">
        <v>2078</v>
      </c>
      <c r="B1748" t="s">
        <v>4974</v>
      </c>
      <c r="C1748" t="s">
        <v>4975</v>
      </c>
      <c r="D1748" s="1">
        <v>45552</v>
      </c>
      <c r="E1748">
        <f t="shared" si="202"/>
        <v>18</v>
      </c>
      <c r="F1748" t="s">
        <v>14</v>
      </c>
      <c r="G1748">
        <v>700</v>
      </c>
      <c r="H1748">
        <f t="shared" si="201"/>
        <v>70</v>
      </c>
      <c r="I1748" t="s">
        <v>9</v>
      </c>
      <c r="J1748">
        <v>1</v>
      </c>
      <c r="K1748" t="s">
        <v>8</v>
      </c>
      <c r="L1748" t="s">
        <v>8</v>
      </c>
      <c r="M1748" t="s">
        <v>14</v>
      </c>
      <c r="N1748" t="str">
        <f t="shared" si="203"/>
        <v>F</v>
      </c>
      <c r="O1748" t="s">
        <v>8435</v>
      </c>
      <c r="P1748" t="s">
        <v>8436</v>
      </c>
      <c r="Q1748" t="s">
        <v>295</v>
      </c>
      <c r="R1748">
        <v>4</v>
      </c>
      <c r="S1748">
        <f t="shared" si="204"/>
        <v>2020</v>
      </c>
      <c r="T1748" t="s">
        <v>12</v>
      </c>
      <c r="U1748">
        <v>0.999999999999998</v>
      </c>
      <c r="V1748" t="s">
        <v>740</v>
      </c>
      <c r="W1748">
        <f>VLOOKUP(Q1748,'PBT Tag Rates'!$A$6:$D$67,4,FALSE)</f>
        <v>0.98961045999999997</v>
      </c>
      <c r="X1748">
        <v>1</v>
      </c>
      <c r="Y1748" s="8">
        <f t="shared" si="205"/>
        <v>1.0069930069930071</v>
      </c>
      <c r="Z1748" s="10">
        <f>IFERROR(LOOKUP(H1748,{30,43,48,53,58,63,68,73,78,83,88,93,97},{42,47,52,57,62,67,72,77,82,87,92,99,100}),999)</f>
        <v>72</v>
      </c>
      <c r="AA1748" s="9">
        <f t="shared" si="206"/>
        <v>5.594405594405595</v>
      </c>
      <c r="AB1748" s="9">
        <f>IFERROR(IF(I1748="AI",AA1748-VLOOKUP(Q1748,'PBT Tag Rates'!$A$6:$L$53,11,FALSE),AA1748-VLOOKUP(Q1748,'PBT Tag Rates'!$A$6:$L$53,12,FALSE)),0)</f>
        <v>5.6049042101942765</v>
      </c>
      <c r="AC1748" s="9">
        <f t="shared" si="207"/>
        <v>16.844765736267519</v>
      </c>
      <c r="AD1748" s="12" t="s">
        <v>1969</v>
      </c>
      <c r="AE1748" s="8"/>
    </row>
    <row r="1749" spans="1:31" x14ac:dyDescent="0.25">
      <c r="A1749" t="s">
        <v>2078</v>
      </c>
      <c r="B1749" t="s">
        <v>4976</v>
      </c>
      <c r="C1749" t="s">
        <v>4977</v>
      </c>
      <c r="D1749" s="1">
        <v>45552</v>
      </c>
      <c r="E1749">
        <f t="shared" si="202"/>
        <v>18</v>
      </c>
      <c r="F1749" t="s">
        <v>6</v>
      </c>
      <c r="G1749">
        <v>510</v>
      </c>
      <c r="H1749">
        <f t="shared" si="201"/>
        <v>51</v>
      </c>
      <c r="I1749" t="s">
        <v>7</v>
      </c>
      <c r="J1749" t="s">
        <v>8</v>
      </c>
      <c r="K1749" t="s">
        <v>8</v>
      </c>
      <c r="L1749" t="s">
        <v>8</v>
      </c>
      <c r="M1749" t="s">
        <v>6</v>
      </c>
      <c r="N1749" t="str">
        <f t="shared" si="203"/>
        <v>M</v>
      </c>
      <c r="O1749" t="s">
        <v>8136</v>
      </c>
      <c r="P1749" t="s">
        <v>8437</v>
      </c>
      <c r="Q1749" t="s">
        <v>7200</v>
      </c>
      <c r="R1749">
        <v>2</v>
      </c>
      <c r="S1749">
        <f t="shared" si="204"/>
        <v>2022</v>
      </c>
      <c r="T1749" t="s">
        <v>12</v>
      </c>
      <c r="U1749">
        <v>1</v>
      </c>
      <c r="V1749" t="s">
        <v>886</v>
      </c>
      <c r="W1749">
        <f>VLOOKUP(Q1749,'PBT Tag Rates'!$A$6:$D$67,4,FALSE)</f>
        <v>0.98</v>
      </c>
      <c r="X1749">
        <v>1</v>
      </c>
      <c r="Y1749" s="8">
        <f t="shared" si="205"/>
        <v>1</v>
      </c>
      <c r="Z1749" s="10">
        <f>IFERROR(LOOKUP(H1749,{30,43,48,53,58,63,68,73,78,83,88,93,97},{42,47,52,57,62,67,72,77,82,87,92,99,100}),999)</f>
        <v>52</v>
      </c>
      <c r="AA1749" s="9">
        <f t="shared" si="206"/>
        <v>5.5555555555555554</v>
      </c>
      <c r="AB1749" s="9">
        <f>IFERROR(IF(I1749="AI",AA1749-VLOOKUP(Q1749,'PBT Tag Rates'!$A$6:$L$53,11,FALSE),AA1749-VLOOKUP(Q1749,'PBT Tag Rates'!$A$6:$L$53,12,FALSE)),0)</f>
        <v>5.5759637188208613</v>
      </c>
      <c r="AC1749" s="9">
        <f t="shared" si="207"/>
        <v>16.757789085249826</v>
      </c>
      <c r="AD1749" s="12" t="s">
        <v>1969</v>
      </c>
      <c r="AE1749" s="8"/>
    </row>
    <row r="1750" spans="1:31" x14ac:dyDescent="0.25">
      <c r="A1750" t="s">
        <v>2078</v>
      </c>
      <c r="B1750" t="s">
        <v>4978</v>
      </c>
      <c r="C1750" t="s">
        <v>4979</v>
      </c>
      <c r="D1750" s="1">
        <v>45552</v>
      </c>
      <c r="E1750">
        <f t="shared" si="202"/>
        <v>18</v>
      </c>
      <c r="F1750" t="s">
        <v>14</v>
      </c>
      <c r="G1750">
        <v>770</v>
      </c>
      <c r="H1750">
        <f t="shared" si="201"/>
        <v>77</v>
      </c>
      <c r="I1750" t="s">
        <v>7</v>
      </c>
      <c r="J1750" t="s">
        <v>8</v>
      </c>
      <c r="K1750" t="s">
        <v>8</v>
      </c>
      <c r="L1750" t="s">
        <v>8</v>
      </c>
      <c r="M1750" t="s">
        <v>14</v>
      </c>
      <c r="N1750" t="str">
        <f t="shared" si="203"/>
        <v>F</v>
      </c>
      <c r="O1750" t="s">
        <v>8</v>
      </c>
      <c r="P1750" t="s">
        <v>8</v>
      </c>
      <c r="Q1750" t="s">
        <v>11</v>
      </c>
      <c r="R1750" t="s">
        <v>8</v>
      </c>
      <c r="S1750" t="str">
        <f t="shared" si="204"/>
        <v>U</v>
      </c>
      <c r="T1750" t="s">
        <v>12</v>
      </c>
      <c r="U1750">
        <v>1</v>
      </c>
      <c r="V1750" t="s">
        <v>8</v>
      </c>
      <c r="W1750">
        <f>VLOOKUP(Q1750,'PBT Tag Rates'!$A$6:$D$67,4,FALSE)</f>
        <v>1</v>
      </c>
      <c r="X1750">
        <v>1</v>
      </c>
      <c r="Y1750" s="8">
        <f t="shared" si="205"/>
        <v>1</v>
      </c>
      <c r="Z1750" s="10">
        <f>IFERROR(LOOKUP(H1750,{30,43,48,53,58,63,68,73,78,83,88,93,97},{42,47,52,57,62,67,72,77,82,87,92,99,100}),999)</f>
        <v>77</v>
      </c>
      <c r="AA1750" s="9">
        <f t="shared" si="206"/>
        <v>5.5555555555555554</v>
      </c>
      <c r="AB1750" s="9">
        <f>IFERROR(IF(I1750="AI",AA1750-VLOOKUP(Q1750,'PBT Tag Rates'!$A$6:$L$53,11,FALSE),AA1750-VLOOKUP(Q1750,'PBT Tag Rates'!$A$6:$L$53,12,FALSE)),0)</f>
        <v>5.5142524290531805</v>
      </c>
      <c r="AC1750" s="9">
        <f t="shared" si="207"/>
        <v>16.572324324312643</v>
      </c>
      <c r="AD1750" s="12" t="s">
        <v>1969</v>
      </c>
      <c r="AE1750" s="8"/>
    </row>
    <row r="1751" spans="1:31" x14ac:dyDescent="0.25">
      <c r="A1751" t="s">
        <v>2078</v>
      </c>
      <c r="B1751" t="s">
        <v>4980</v>
      </c>
      <c r="C1751" t="s">
        <v>4981</v>
      </c>
      <c r="D1751" s="1">
        <v>45552</v>
      </c>
      <c r="E1751">
        <f t="shared" si="202"/>
        <v>18</v>
      </c>
      <c r="F1751" t="s">
        <v>14</v>
      </c>
      <c r="G1751">
        <v>690</v>
      </c>
      <c r="H1751">
        <f t="shared" si="201"/>
        <v>69</v>
      </c>
      <c r="I1751" t="s">
        <v>7</v>
      </c>
      <c r="J1751" t="s">
        <v>8</v>
      </c>
      <c r="K1751" t="s">
        <v>8</v>
      </c>
      <c r="L1751" t="s">
        <v>8</v>
      </c>
      <c r="M1751" t="s">
        <v>14</v>
      </c>
      <c r="N1751" t="str">
        <f t="shared" si="203"/>
        <v>F</v>
      </c>
      <c r="O1751" t="s">
        <v>7959</v>
      </c>
      <c r="P1751" t="s">
        <v>7960</v>
      </c>
      <c r="Q1751" t="s">
        <v>940</v>
      </c>
      <c r="R1751">
        <v>3</v>
      </c>
      <c r="S1751">
        <f t="shared" si="204"/>
        <v>2021</v>
      </c>
      <c r="T1751" t="s">
        <v>12</v>
      </c>
      <c r="U1751">
        <v>1</v>
      </c>
      <c r="V1751" t="s">
        <v>886</v>
      </c>
      <c r="W1751">
        <f>VLOOKUP(Q1751,'PBT Tag Rates'!$A$6:$D$67,4,FALSE)</f>
        <v>0.98140000000000005</v>
      </c>
      <c r="X1751">
        <v>1</v>
      </c>
      <c r="Y1751" s="8">
        <f t="shared" si="205"/>
        <v>1.0069930069930071</v>
      </c>
      <c r="Z1751" s="10">
        <f>IFERROR(LOOKUP(H1751,{30,43,48,53,58,63,68,73,78,83,88,93,97},{42,47,52,57,62,67,72,77,82,87,92,99,100}),999)</f>
        <v>72</v>
      </c>
      <c r="AA1751" s="9">
        <f t="shared" si="206"/>
        <v>5.594405594405595</v>
      </c>
      <c r="AB1751" s="9">
        <f>IFERROR(IF(I1751="AI",AA1751-VLOOKUP(Q1751,'PBT Tag Rates'!$A$6:$L$53,11,FALSE),AA1751-VLOOKUP(Q1751,'PBT Tag Rates'!$A$6:$L$53,12,FALSE)),0)</f>
        <v>5.6133581112183117</v>
      </c>
      <c r="AC1751" s="9">
        <f t="shared" si="207"/>
        <v>16.870172768567635</v>
      </c>
      <c r="AD1751" s="12" t="s">
        <v>1969</v>
      </c>
      <c r="AE1751" s="8"/>
    </row>
    <row r="1752" spans="1:31" x14ac:dyDescent="0.25">
      <c r="A1752" t="s">
        <v>2078</v>
      </c>
      <c r="B1752" t="s">
        <v>4982</v>
      </c>
      <c r="C1752" t="s">
        <v>1807</v>
      </c>
      <c r="D1752" s="1">
        <v>45552</v>
      </c>
      <c r="E1752">
        <f t="shared" si="202"/>
        <v>18</v>
      </c>
      <c r="F1752" t="s">
        <v>6</v>
      </c>
      <c r="G1752">
        <v>480</v>
      </c>
      <c r="H1752">
        <f t="shared" si="201"/>
        <v>48</v>
      </c>
      <c r="I1752" t="s">
        <v>7</v>
      </c>
      <c r="J1752" t="s">
        <v>8</v>
      </c>
      <c r="K1752" t="s">
        <v>8</v>
      </c>
      <c r="L1752" t="s">
        <v>8</v>
      </c>
      <c r="M1752" t="s">
        <v>6</v>
      </c>
      <c r="N1752" t="str">
        <f t="shared" si="203"/>
        <v>M</v>
      </c>
      <c r="O1752" t="s">
        <v>8438</v>
      </c>
      <c r="P1752" t="s">
        <v>8439</v>
      </c>
      <c r="Q1752" t="s">
        <v>7200</v>
      </c>
      <c r="R1752">
        <v>2</v>
      </c>
      <c r="S1752">
        <f t="shared" si="204"/>
        <v>2022</v>
      </c>
      <c r="T1752" t="s">
        <v>12</v>
      </c>
      <c r="U1752">
        <v>1</v>
      </c>
      <c r="V1752" t="s">
        <v>886</v>
      </c>
      <c r="W1752">
        <f>VLOOKUP(Q1752,'PBT Tag Rates'!$A$6:$D$67,4,FALSE)</f>
        <v>0.98</v>
      </c>
      <c r="X1752">
        <v>1</v>
      </c>
      <c r="Y1752" s="8">
        <f t="shared" si="205"/>
        <v>1</v>
      </c>
      <c r="Z1752" s="10">
        <f>IFERROR(LOOKUP(H1752,{30,43,48,53,58,63,68,73,78,83,88,93,97},{42,47,52,57,62,67,72,77,82,87,92,99,100}),999)</f>
        <v>52</v>
      </c>
      <c r="AA1752" s="9">
        <f t="shared" si="206"/>
        <v>5.5555555555555554</v>
      </c>
      <c r="AB1752" s="9">
        <f>IFERROR(IF(I1752="AI",AA1752-VLOOKUP(Q1752,'PBT Tag Rates'!$A$6:$L$53,11,FALSE),AA1752-VLOOKUP(Q1752,'PBT Tag Rates'!$A$6:$L$53,12,FALSE)),0)</f>
        <v>5.5759637188208613</v>
      </c>
      <c r="AC1752" s="9">
        <f t="shared" si="207"/>
        <v>16.757789085249826</v>
      </c>
      <c r="AD1752" s="12" t="s">
        <v>1969</v>
      </c>
      <c r="AE1752" s="8"/>
    </row>
    <row r="1753" spans="1:31" x14ac:dyDescent="0.25">
      <c r="A1753" t="s">
        <v>2078</v>
      </c>
      <c r="B1753" t="s">
        <v>4983</v>
      </c>
      <c r="C1753" t="s">
        <v>4984</v>
      </c>
      <c r="D1753" s="1">
        <v>45552</v>
      </c>
      <c r="E1753">
        <f t="shared" si="202"/>
        <v>18</v>
      </c>
      <c r="F1753" t="s">
        <v>14</v>
      </c>
      <c r="G1753">
        <v>760</v>
      </c>
      <c r="H1753">
        <f t="shared" si="201"/>
        <v>76</v>
      </c>
      <c r="I1753" t="s">
        <v>9</v>
      </c>
      <c r="J1753">
        <v>1</v>
      </c>
      <c r="K1753" t="s">
        <v>8</v>
      </c>
      <c r="L1753" t="s">
        <v>8</v>
      </c>
      <c r="M1753" t="s">
        <v>14</v>
      </c>
      <c r="N1753" t="str">
        <f t="shared" si="203"/>
        <v>F</v>
      </c>
      <c r="O1753" t="s">
        <v>1577</v>
      </c>
      <c r="P1753" t="s">
        <v>1578</v>
      </c>
      <c r="Q1753" t="s">
        <v>295</v>
      </c>
      <c r="R1753">
        <v>4</v>
      </c>
      <c r="S1753">
        <f t="shared" si="204"/>
        <v>2020</v>
      </c>
      <c r="T1753" t="s">
        <v>12</v>
      </c>
      <c r="U1753">
        <v>0.999999999999997</v>
      </c>
      <c r="V1753" t="s">
        <v>919</v>
      </c>
      <c r="W1753">
        <f>VLOOKUP(Q1753,'PBT Tag Rates'!$A$6:$D$67,4,FALSE)</f>
        <v>0.98961045999999997</v>
      </c>
      <c r="X1753">
        <v>1</v>
      </c>
      <c r="Y1753" s="8">
        <f t="shared" si="205"/>
        <v>1</v>
      </c>
      <c r="Z1753" s="10">
        <f>IFERROR(LOOKUP(H1753,{30,43,48,53,58,63,68,73,78,83,88,93,97},{42,47,52,57,62,67,72,77,82,87,92,99,100}),999)</f>
        <v>77</v>
      </c>
      <c r="AA1753" s="9">
        <f t="shared" si="206"/>
        <v>5.5555555555555554</v>
      </c>
      <c r="AB1753" s="9">
        <f>IFERROR(IF(I1753="AI",AA1753-VLOOKUP(Q1753,'PBT Tag Rates'!$A$6:$L$53,11,FALSE),AA1753-VLOOKUP(Q1753,'PBT Tag Rates'!$A$6:$L$53,12,FALSE)),0)</f>
        <v>5.5660541713442369</v>
      </c>
      <c r="AC1753" s="9">
        <f t="shared" si="207"/>
        <v>16.728007308517132</v>
      </c>
      <c r="AD1753" s="12" t="s">
        <v>1969</v>
      </c>
      <c r="AE1753" s="8"/>
    </row>
    <row r="1754" spans="1:31" x14ac:dyDescent="0.25">
      <c r="A1754" t="s">
        <v>2078</v>
      </c>
      <c r="B1754" t="s">
        <v>4985</v>
      </c>
      <c r="C1754" t="s">
        <v>4986</v>
      </c>
      <c r="D1754" s="1">
        <v>45552</v>
      </c>
      <c r="E1754">
        <f t="shared" si="202"/>
        <v>18</v>
      </c>
      <c r="F1754" t="s">
        <v>6</v>
      </c>
      <c r="G1754">
        <v>630</v>
      </c>
      <c r="H1754">
        <f t="shared" si="201"/>
        <v>63</v>
      </c>
      <c r="I1754" t="s">
        <v>7</v>
      </c>
      <c r="J1754" t="s">
        <v>8</v>
      </c>
      <c r="K1754" t="s">
        <v>8</v>
      </c>
      <c r="L1754" t="s">
        <v>8</v>
      </c>
      <c r="M1754" t="s">
        <v>6</v>
      </c>
      <c r="N1754" t="str">
        <f t="shared" si="203"/>
        <v>M</v>
      </c>
      <c r="O1754" t="s">
        <v>7972</v>
      </c>
      <c r="P1754" t="s">
        <v>7973</v>
      </c>
      <c r="Q1754" t="s">
        <v>940</v>
      </c>
      <c r="R1754">
        <v>3</v>
      </c>
      <c r="S1754">
        <f t="shared" si="204"/>
        <v>2021</v>
      </c>
      <c r="T1754" t="s">
        <v>12</v>
      </c>
      <c r="U1754">
        <v>1</v>
      </c>
      <c r="V1754" t="s">
        <v>888</v>
      </c>
      <c r="W1754">
        <f>VLOOKUP(Q1754,'PBT Tag Rates'!$A$6:$D$67,4,FALSE)</f>
        <v>0.98140000000000005</v>
      </c>
      <c r="X1754">
        <v>1</v>
      </c>
      <c r="Y1754" s="8">
        <f t="shared" si="205"/>
        <v>1</v>
      </c>
      <c r="Z1754" s="10">
        <f>IFERROR(LOOKUP(H1754,{30,43,48,53,58,63,68,73,78,83,88,93,97},{42,47,52,57,62,67,72,77,82,87,92,99,100}),999)</f>
        <v>67</v>
      </c>
      <c r="AA1754" s="9">
        <f t="shared" si="206"/>
        <v>5.5555555555555554</v>
      </c>
      <c r="AB1754" s="9">
        <f>IFERROR(IF(I1754="AI",AA1754-VLOOKUP(Q1754,'PBT Tag Rates'!$A$6:$L$53,11,FALSE),AA1754-VLOOKUP(Q1754,'PBT Tag Rates'!$A$6:$L$53,12,FALSE)),0)</f>
        <v>5.5745080723682721</v>
      </c>
      <c r="AC1754" s="9">
        <f t="shared" si="207"/>
        <v>16.753414340817248</v>
      </c>
      <c r="AD1754" s="12" t="s">
        <v>1969</v>
      </c>
      <c r="AE1754" s="8"/>
    </row>
    <row r="1755" spans="1:31" x14ac:dyDescent="0.25">
      <c r="A1755" t="s">
        <v>2078</v>
      </c>
      <c r="B1755" t="s">
        <v>4987</v>
      </c>
      <c r="C1755" t="s">
        <v>4988</v>
      </c>
      <c r="D1755" s="1">
        <v>45552</v>
      </c>
      <c r="E1755">
        <f t="shared" si="202"/>
        <v>18</v>
      </c>
      <c r="F1755" t="s">
        <v>14</v>
      </c>
      <c r="G1755">
        <v>650</v>
      </c>
      <c r="H1755">
        <f t="shared" si="201"/>
        <v>65</v>
      </c>
      <c r="I1755" t="s">
        <v>7</v>
      </c>
      <c r="J1755" t="s">
        <v>8</v>
      </c>
      <c r="K1755" t="s">
        <v>8</v>
      </c>
      <c r="L1755" t="s">
        <v>8</v>
      </c>
      <c r="M1755" t="s">
        <v>14</v>
      </c>
      <c r="N1755" t="str">
        <f t="shared" si="203"/>
        <v>F</v>
      </c>
      <c r="O1755" t="s">
        <v>1658</v>
      </c>
      <c r="P1755" t="s">
        <v>1683</v>
      </c>
      <c r="Q1755" t="s">
        <v>940</v>
      </c>
      <c r="R1755">
        <v>3</v>
      </c>
      <c r="S1755">
        <f t="shared" si="204"/>
        <v>2021</v>
      </c>
      <c r="T1755" t="s">
        <v>12</v>
      </c>
      <c r="U1755">
        <v>1</v>
      </c>
      <c r="V1755" t="s">
        <v>889</v>
      </c>
      <c r="W1755">
        <f>VLOOKUP(Q1755,'PBT Tag Rates'!$A$6:$D$67,4,FALSE)</f>
        <v>0.98140000000000005</v>
      </c>
      <c r="X1755">
        <v>1</v>
      </c>
      <c r="Y1755" s="8">
        <f t="shared" si="205"/>
        <v>1</v>
      </c>
      <c r="Z1755" s="10">
        <f>IFERROR(LOOKUP(H1755,{30,43,48,53,58,63,68,73,78,83,88,93,97},{42,47,52,57,62,67,72,77,82,87,92,99,100}),999)</f>
        <v>67</v>
      </c>
      <c r="AA1755" s="9">
        <f t="shared" si="206"/>
        <v>5.5555555555555554</v>
      </c>
      <c r="AB1755" s="9">
        <f>IFERROR(IF(I1755="AI",AA1755-VLOOKUP(Q1755,'PBT Tag Rates'!$A$6:$L$53,11,FALSE),AA1755-VLOOKUP(Q1755,'PBT Tag Rates'!$A$6:$L$53,12,FALSE)),0)</f>
        <v>5.5745080723682721</v>
      </c>
      <c r="AC1755" s="9">
        <f t="shared" si="207"/>
        <v>16.753414340817248</v>
      </c>
      <c r="AD1755" s="12" t="s">
        <v>1969</v>
      </c>
      <c r="AE1755" s="8"/>
    </row>
    <row r="1756" spans="1:31" x14ac:dyDescent="0.25">
      <c r="A1756" t="s">
        <v>2078</v>
      </c>
      <c r="B1756" t="s">
        <v>4989</v>
      </c>
      <c r="C1756" t="s">
        <v>1808</v>
      </c>
      <c r="D1756" s="1">
        <v>45552</v>
      </c>
      <c r="E1756">
        <f t="shared" si="202"/>
        <v>18</v>
      </c>
      <c r="F1756" t="s">
        <v>14</v>
      </c>
      <c r="G1756">
        <v>800</v>
      </c>
      <c r="H1756">
        <f t="shared" si="201"/>
        <v>80</v>
      </c>
      <c r="I1756" t="s">
        <v>7</v>
      </c>
      <c r="J1756" t="s">
        <v>8</v>
      </c>
      <c r="K1756" t="s">
        <v>8</v>
      </c>
      <c r="L1756" t="s">
        <v>8</v>
      </c>
      <c r="M1756" t="s">
        <v>14</v>
      </c>
      <c r="N1756" t="str">
        <f t="shared" si="203"/>
        <v>F</v>
      </c>
      <c r="O1756" t="s">
        <v>8440</v>
      </c>
      <c r="P1756" t="s">
        <v>8441</v>
      </c>
      <c r="Q1756" t="s">
        <v>479</v>
      </c>
      <c r="R1756">
        <v>5</v>
      </c>
      <c r="S1756">
        <f t="shared" si="204"/>
        <v>2019</v>
      </c>
      <c r="T1756" t="s">
        <v>12</v>
      </c>
      <c r="U1756">
        <v>0.999999999999997</v>
      </c>
      <c r="V1756" t="s">
        <v>9062</v>
      </c>
      <c r="W1756">
        <f>VLOOKUP(Q1756,'PBT Tag Rates'!$A$6:$D$67,4,FALSE)</f>
        <v>0.96152300000000002</v>
      </c>
      <c r="X1756">
        <v>1</v>
      </c>
      <c r="Y1756" s="8">
        <f t="shared" si="205"/>
        <v>1</v>
      </c>
      <c r="Z1756" s="10">
        <f>IFERROR(LOOKUP(H1756,{30,43,48,53,58,63,68,73,78,83,88,93,97},{42,47,52,57,62,67,72,77,82,87,92,99,100}),999)</f>
        <v>82</v>
      </c>
      <c r="AA1756" s="9">
        <f t="shared" si="206"/>
        <v>5.5555555555555554</v>
      </c>
      <c r="AB1756" s="9">
        <f>IFERROR(IF(I1756="AI",AA1756-VLOOKUP(Q1756,'PBT Tag Rates'!$A$6:$L$53,11,FALSE),AA1756-VLOOKUP(Q1756,'PBT Tag Rates'!$A$6:$L$53,12,FALSE)),0)</f>
        <v>5.5955722790244691</v>
      </c>
      <c r="AC1756" s="9">
        <f t="shared" si="207"/>
        <v>16.816719905593647</v>
      </c>
      <c r="AD1756" s="12" t="s">
        <v>676</v>
      </c>
      <c r="AE1756" s="8"/>
    </row>
    <row r="1757" spans="1:31" x14ac:dyDescent="0.25">
      <c r="A1757" t="s">
        <v>2078</v>
      </c>
      <c r="B1757" t="s">
        <v>4990</v>
      </c>
      <c r="C1757" t="s">
        <v>4991</v>
      </c>
      <c r="D1757" s="1">
        <v>45552</v>
      </c>
      <c r="E1757">
        <f t="shared" si="202"/>
        <v>18</v>
      </c>
      <c r="F1757" t="s">
        <v>14</v>
      </c>
      <c r="G1757">
        <v>640</v>
      </c>
      <c r="H1757">
        <f t="shared" si="201"/>
        <v>64</v>
      </c>
      <c r="I1757" t="s">
        <v>9</v>
      </c>
      <c r="J1757">
        <v>1</v>
      </c>
      <c r="K1757" t="s">
        <v>8</v>
      </c>
      <c r="L1757" t="s">
        <v>8</v>
      </c>
      <c r="M1757" t="s">
        <v>14</v>
      </c>
      <c r="N1757" t="str">
        <f t="shared" si="203"/>
        <v>F</v>
      </c>
      <c r="O1757" t="s">
        <v>1963</v>
      </c>
      <c r="P1757" t="s">
        <v>8442</v>
      </c>
      <c r="Q1757" t="s">
        <v>171</v>
      </c>
      <c r="R1757">
        <v>5</v>
      </c>
      <c r="S1757">
        <f t="shared" si="204"/>
        <v>2019</v>
      </c>
      <c r="T1757" t="s">
        <v>12</v>
      </c>
      <c r="U1757">
        <v>0.999999999999999</v>
      </c>
      <c r="V1757" t="s">
        <v>949</v>
      </c>
      <c r="W1757">
        <f>VLOOKUP(Q1757,'PBT Tag Rates'!$A$6:$D$67,4,FALSE)</f>
        <v>0.95971980899999998</v>
      </c>
      <c r="X1757">
        <v>1</v>
      </c>
      <c r="Y1757" s="8">
        <f t="shared" si="205"/>
        <v>1</v>
      </c>
      <c r="Z1757" s="10">
        <f>IFERROR(LOOKUP(H1757,{30,43,48,53,58,63,68,73,78,83,88,93,97},{42,47,52,57,62,67,72,77,82,87,92,99,100}),999)</f>
        <v>67</v>
      </c>
      <c r="AA1757" s="9">
        <f t="shared" si="206"/>
        <v>5.5555555555555554</v>
      </c>
      <c r="AB1757" s="9">
        <f>IFERROR(IF(I1757="AI",AA1757-VLOOKUP(Q1757,'PBT Tag Rates'!$A$6:$L$53,11,FALSE),AA1757-VLOOKUP(Q1757,'PBT Tag Rates'!$A$6:$L$53,12,FALSE)),0)</f>
        <v>5.5975263376757773</v>
      </c>
      <c r="AC1757" s="9">
        <f t="shared" si="207"/>
        <v>16.822592559073851</v>
      </c>
      <c r="AD1757" s="12" t="s">
        <v>676</v>
      </c>
      <c r="AE1757" s="8"/>
    </row>
    <row r="1758" spans="1:31" x14ac:dyDescent="0.25">
      <c r="A1758" t="s">
        <v>2078</v>
      </c>
      <c r="B1758" t="s">
        <v>4992</v>
      </c>
      <c r="C1758" t="s">
        <v>4993</v>
      </c>
      <c r="D1758" s="1">
        <v>45552</v>
      </c>
      <c r="E1758">
        <f t="shared" si="202"/>
        <v>18</v>
      </c>
      <c r="F1758" t="s">
        <v>6</v>
      </c>
      <c r="G1758">
        <v>680</v>
      </c>
      <c r="H1758">
        <f t="shared" si="201"/>
        <v>68</v>
      </c>
      <c r="I1758" t="s">
        <v>9</v>
      </c>
      <c r="J1758">
        <v>1</v>
      </c>
      <c r="K1758" t="s">
        <v>8</v>
      </c>
      <c r="L1758" t="s">
        <v>8</v>
      </c>
      <c r="M1758" t="s">
        <v>6</v>
      </c>
      <c r="N1758" t="str">
        <f t="shared" si="203"/>
        <v>M</v>
      </c>
      <c r="O1758" t="s">
        <v>8443</v>
      </c>
      <c r="P1758" t="s">
        <v>8444</v>
      </c>
      <c r="Q1758" t="s">
        <v>295</v>
      </c>
      <c r="R1758">
        <v>4</v>
      </c>
      <c r="S1758">
        <f t="shared" si="204"/>
        <v>2020</v>
      </c>
      <c r="T1758" t="s">
        <v>12</v>
      </c>
      <c r="U1758">
        <v>1</v>
      </c>
      <c r="V1758" t="s">
        <v>893</v>
      </c>
      <c r="W1758">
        <f>VLOOKUP(Q1758,'PBT Tag Rates'!$A$6:$D$67,4,FALSE)</f>
        <v>0.98961045999999997</v>
      </c>
      <c r="X1758">
        <v>1</v>
      </c>
      <c r="Y1758" s="8">
        <f t="shared" si="205"/>
        <v>1.0057142857142858</v>
      </c>
      <c r="Z1758" s="10">
        <f>IFERROR(LOOKUP(H1758,{30,43,48,53,58,63,68,73,78,83,88,93,97},{42,47,52,57,62,67,72,77,82,87,92,99,100}),999)</f>
        <v>72</v>
      </c>
      <c r="AA1758" s="9">
        <f t="shared" si="206"/>
        <v>5.5873015873015879</v>
      </c>
      <c r="AB1758" s="9">
        <f>IFERROR(IF(I1758="AI",AA1758-VLOOKUP(Q1758,'PBT Tag Rates'!$A$6:$L$53,11,FALSE),AA1758-VLOOKUP(Q1758,'PBT Tag Rates'!$A$6:$L$53,12,FALSE)),0)</f>
        <v>5.5978002030902694</v>
      </c>
      <c r="AC1758" s="9">
        <f t="shared" si="207"/>
        <v>16.823415623764589</v>
      </c>
      <c r="AD1758" s="12" t="s">
        <v>1969</v>
      </c>
      <c r="AE1758" s="8"/>
    </row>
    <row r="1759" spans="1:31" x14ac:dyDescent="0.25">
      <c r="A1759" t="s">
        <v>2078</v>
      </c>
      <c r="B1759" t="s">
        <v>4994</v>
      </c>
      <c r="C1759" t="s">
        <v>4995</v>
      </c>
      <c r="D1759" s="1">
        <v>45553</v>
      </c>
      <c r="E1759">
        <f t="shared" si="202"/>
        <v>18</v>
      </c>
      <c r="F1759" t="s">
        <v>6</v>
      </c>
      <c r="G1759">
        <v>540</v>
      </c>
      <c r="H1759">
        <f t="shared" si="201"/>
        <v>54</v>
      </c>
      <c r="I1759" t="s">
        <v>9</v>
      </c>
      <c r="J1759">
        <v>1</v>
      </c>
      <c r="K1759" t="s">
        <v>8</v>
      </c>
      <c r="L1759" t="s">
        <v>8</v>
      </c>
      <c r="M1759" t="s">
        <v>6</v>
      </c>
      <c r="N1759" t="str">
        <f t="shared" si="203"/>
        <v>M</v>
      </c>
      <c r="O1759" t="s">
        <v>8445</v>
      </c>
      <c r="P1759" t="s">
        <v>8446</v>
      </c>
      <c r="Q1759" t="s">
        <v>7200</v>
      </c>
      <c r="R1759">
        <v>2</v>
      </c>
      <c r="S1759">
        <f t="shared" si="204"/>
        <v>2022</v>
      </c>
      <c r="T1759" t="s">
        <v>12</v>
      </c>
      <c r="U1759">
        <v>0.999999999999999</v>
      </c>
      <c r="V1759" t="s">
        <v>892</v>
      </c>
      <c r="W1759">
        <f>VLOOKUP(Q1759,'PBT Tag Rates'!$A$6:$D$67,4,FALSE)</f>
        <v>0.98</v>
      </c>
      <c r="X1759">
        <v>1</v>
      </c>
      <c r="Y1759" s="8">
        <f t="shared" si="205"/>
        <v>1.03125</v>
      </c>
      <c r="Z1759" s="10">
        <f>IFERROR(LOOKUP(H1759,{30,43,48,53,58,63,68,73,78,83,88,93,97},{42,47,52,57,62,67,72,77,82,87,92,99,100}),999)</f>
        <v>57</v>
      </c>
      <c r="AA1759" s="9">
        <f t="shared" si="206"/>
        <v>5.729166666666667</v>
      </c>
      <c r="AB1759" s="9">
        <f>IFERROR(IF(I1759="AI",AA1759-VLOOKUP(Q1759,'PBT Tag Rates'!$A$6:$L$53,11,FALSE),AA1759-VLOOKUP(Q1759,'PBT Tag Rates'!$A$6:$L$53,12,FALSE)),0)</f>
        <v>5.7495748299319729</v>
      </c>
      <c r="AC1759" s="9">
        <f t="shared" si="207"/>
        <v>17.279553309259363</v>
      </c>
      <c r="AD1759" s="12" t="s">
        <v>1969</v>
      </c>
      <c r="AE1759" s="8"/>
    </row>
    <row r="1760" spans="1:31" x14ac:dyDescent="0.25">
      <c r="A1760" t="s">
        <v>2078</v>
      </c>
      <c r="B1760" t="s">
        <v>4996</v>
      </c>
      <c r="C1760" t="s">
        <v>4997</v>
      </c>
      <c r="D1760" s="1">
        <v>45553</v>
      </c>
      <c r="E1760">
        <f t="shared" si="202"/>
        <v>18</v>
      </c>
      <c r="F1760" t="s">
        <v>6</v>
      </c>
      <c r="G1760">
        <v>650</v>
      </c>
      <c r="H1760">
        <f t="shared" si="201"/>
        <v>65</v>
      </c>
      <c r="I1760" t="s">
        <v>9</v>
      </c>
      <c r="J1760">
        <v>1</v>
      </c>
      <c r="K1760" t="s">
        <v>8</v>
      </c>
      <c r="L1760" t="s">
        <v>8</v>
      </c>
      <c r="M1760" t="s">
        <v>6</v>
      </c>
      <c r="N1760" t="str">
        <f t="shared" si="203"/>
        <v>M</v>
      </c>
      <c r="O1760" t="s">
        <v>8447</v>
      </c>
      <c r="P1760" t="s">
        <v>8448</v>
      </c>
      <c r="Q1760" t="s">
        <v>171</v>
      </c>
      <c r="R1760">
        <v>5</v>
      </c>
      <c r="S1760">
        <f t="shared" si="204"/>
        <v>2019</v>
      </c>
      <c r="T1760" t="s">
        <v>12</v>
      </c>
      <c r="U1760">
        <v>1</v>
      </c>
      <c r="V1760" t="s">
        <v>949</v>
      </c>
      <c r="W1760">
        <f>VLOOKUP(Q1760,'PBT Tag Rates'!$A$6:$D$67,4,FALSE)</f>
        <v>0.95971980899999998</v>
      </c>
      <c r="X1760">
        <v>1</v>
      </c>
      <c r="Y1760" s="8">
        <f t="shared" si="205"/>
        <v>1</v>
      </c>
      <c r="Z1760" s="10">
        <f>IFERROR(LOOKUP(H1760,{30,43,48,53,58,63,68,73,78,83,88,93,97},{42,47,52,57,62,67,72,77,82,87,92,99,100}),999)</f>
        <v>67</v>
      </c>
      <c r="AA1760" s="9">
        <f t="shared" si="206"/>
        <v>5.5555555555555554</v>
      </c>
      <c r="AB1760" s="9">
        <f>IFERROR(IF(I1760="AI",AA1760-VLOOKUP(Q1760,'PBT Tag Rates'!$A$6:$L$53,11,FALSE),AA1760-VLOOKUP(Q1760,'PBT Tag Rates'!$A$6:$L$53,12,FALSE)),0)</f>
        <v>5.5975263376757773</v>
      </c>
      <c r="AC1760" s="9">
        <f t="shared" si="207"/>
        <v>16.822592559073851</v>
      </c>
      <c r="AD1760" s="12" t="s">
        <v>676</v>
      </c>
      <c r="AE1760" s="8"/>
    </row>
    <row r="1761" spans="1:31" x14ac:dyDescent="0.25">
      <c r="A1761" t="s">
        <v>2078</v>
      </c>
      <c r="B1761" t="s">
        <v>4998</v>
      </c>
      <c r="C1761" t="s">
        <v>4999</v>
      </c>
      <c r="D1761" s="1">
        <v>45553</v>
      </c>
      <c r="E1761">
        <f t="shared" si="202"/>
        <v>18</v>
      </c>
      <c r="F1761" t="s">
        <v>14</v>
      </c>
      <c r="G1761">
        <v>800</v>
      </c>
      <c r="H1761">
        <f t="shared" si="201"/>
        <v>80</v>
      </c>
      <c r="I1761" t="s">
        <v>9</v>
      </c>
      <c r="J1761">
        <v>1</v>
      </c>
      <c r="K1761" t="s">
        <v>7158</v>
      </c>
      <c r="L1761" t="s">
        <v>8</v>
      </c>
      <c r="M1761" t="s">
        <v>14</v>
      </c>
      <c r="N1761" t="str">
        <f t="shared" si="203"/>
        <v>F</v>
      </c>
      <c r="O1761" t="s">
        <v>8449</v>
      </c>
      <c r="P1761" t="s">
        <v>8450</v>
      </c>
      <c r="Q1761" t="s">
        <v>171</v>
      </c>
      <c r="R1761">
        <v>5</v>
      </c>
      <c r="S1761">
        <f t="shared" si="204"/>
        <v>2019</v>
      </c>
      <c r="T1761" t="s">
        <v>12</v>
      </c>
      <c r="U1761">
        <v>1.00000000000001</v>
      </c>
      <c r="V1761" t="s">
        <v>949</v>
      </c>
      <c r="W1761">
        <f>VLOOKUP(Q1761,'PBT Tag Rates'!$A$6:$D$67,4,FALSE)</f>
        <v>0.95971980899999998</v>
      </c>
      <c r="X1761">
        <v>1</v>
      </c>
      <c r="Y1761" s="8">
        <f t="shared" si="205"/>
        <v>1</v>
      </c>
      <c r="Z1761" s="10">
        <f>IFERROR(LOOKUP(H1761,{30,43,48,53,58,63,68,73,78,83,88,93,97},{42,47,52,57,62,67,72,77,82,87,92,99,100}),999)</f>
        <v>82</v>
      </c>
      <c r="AA1761" s="9">
        <f t="shared" si="206"/>
        <v>5.5555555555555554</v>
      </c>
      <c r="AB1761" s="9">
        <f>IFERROR(IF(I1761="AI",AA1761-VLOOKUP(Q1761,'PBT Tag Rates'!$A$6:$L$53,11,FALSE),AA1761-VLOOKUP(Q1761,'PBT Tag Rates'!$A$6:$L$53,12,FALSE)),0)</f>
        <v>5.5975263376757773</v>
      </c>
      <c r="AC1761" s="9">
        <f t="shared" si="207"/>
        <v>16.822592559073851</v>
      </c>
      <c r="AD1761" s="12" t="s">
        <v>676</v>
      </c>
      <c r="AE1761" s="8"/>
    </row>
    <row r="1762" spans="1:31" x14ac:dyDescent="0.25">
      <c r="A1762" t="s">
        <v>2078</v>
      </c>
      <c r="B1762" t="s">
        <v>5000</v>
      </c>
      <c r="C1762" t="s">
        <v>5001</v>
      </c>
      <c r="D1762" s="1">
        <v>45553</v>
      </c>
      <c r="E1762">
        <f t="shared" si="202"/>
        <v>18</v>
      </c>
      <c r="F1762" t="s">
        <v>6</v>
      </c>
      <c r="G1762">
        <v>700</v>
      </c>
      <c r="H1762">
        <f t="shared" si="201"/>
        <v>70</v>
      </c>
      <c r="I1762" t="s">
        <v>9</v>
      </c>
      <c r="J1762">
        <v>1</v>
      </c>
      <c r="K1762" t="s">
        <v>8</v>
      </c>
      <c r="L1762" t="s">
        <v>8</v>
      </c>
      <c r="M1762" t="s">
        <v>6</v>
      </c>
      <c r="N1762" t="str">
        <f t="shared" si="203"/>
        <v>M</v>
      </c>
      <c r="O1762" t="s">
        <v>7367</v>
      </c>
      <c r="P1762" t="s">
        <v>7368</v>
      </c>
      <c r="Q1762" t="s">
        <v>940</v>
      </c>
      <c r="R1762">
        <v>3</v>
      </c>
      <c r="S1762">
        <f t="shared" si="204"/>
        <v>2021</v>
      </c>
      <c r="T1762" t="s">
        <v>12</v>
      </c>
      <c r="U1762">
        <v>1</v>
      </c>
      <c r="V1762" t="s">
        <v>892</v>
      </c>
      <c r="W1762">
        <f>VLOOKUP(Q1762,'PBT Tag Rates'!$A$6:$D$67,4,FALSE)</f>
        <v>0.98140000000000005</v>
      </c>
      <c r="X1762">
        <v>1</v>
      </c>
      <c r="Y1762" s="8">
        <f t="shared" si="205"/>
        <v>1.0057142857142858</v>
      </c>
      <c r="Z1762" s="10">
        <f>IFERROR(LOOKUP(H1762,{30,43,48,53,58,63,68,73,78,83,88,93,97},{42,47,52,57,62,67,72,77,82,87,92,99,100}),999)</f>
        <v>72</v>
      </c>
      <c r="AA1762" s="9">
        <f t="shared" si="206"/>
        <v>5.5873015873015879</v>
      </c>
      <c r="AB1762" s="9">
        <f>IFERROR(IF(I1762="AI",AA1762-VLOOKUP(Q1762,'PBT Tag Rates'!$A$6:$L$53,11,FALSE),AA1762-VLOOKUP(Q1762,'PBT Tag Rates'!$A$6:$L$53,12,FALSE)),0)</f>
        <v>5.6062541041143046</v>
      </c>
      <c r="AC1762" s="9">
        <f t="shared" si="207"/>
        <v>16.848822656064705</v>
      </c>
      <c r="AD1762" s="12" t="s">
        <v>1969</v>
      </c>
      <c r="AE1762" s="8"/>
    </row>
    <row r="1763" spans="1:31" x14ac:dyDescent="0.25">
      <c r="A1763" t="s">
        <v>2078</v>
      </c>
      <c r="B1763" t="s">
        <v>5002</v>
      </c>
      <c r="C1763" t="s">
        <v>5003</v>
      </c>
      <c r="D1763" s="1">
        <v>45553</v>
      </c>
      <c r="E1763">
        <f t="shared" si="202"/>
        <v>18</v>
      </c>
      <c r="F1763" t="s">
        <v>14</v>
      </c>
      <c r="G1763">
        <v>620</v>
      </c>
      <c r="H1763">
        <f t="shared" si="201"/>
        <v>62</v>
      </c>
      <c r="I1763" t="s">
        <v>9</v>
      </c>
      <c r="J1763">
        <v>1</v>
      </c>
      <c r="K1763" t="s">
        <v>8</v>
      </c>
      <c r="L1763" t="s">
        <v>8</v>
      </c>
      <c r="M1763" t="s">
        <v>14</v>
      </c>
      <c r="N1763" t="str">
        <f t="shared" si="203"/>
        <v>F</v>
      </c>
      <c r="O1763" t="s">
        <v>7459</v>
      </c>
      <c r="P1763" t="s">
        <v>8451</v>
      </c>
      <c r="Q1763" t="s">
        <v>940</v>
      </c>
      <c r="R1763">
        <v>3</v>
      </c>
      <c r="S1763">
        <f t="shared" si="204"/>
        <v>2021</v>
      </c>
      <c r="T1763" t="s">
        <v>12</v>
      </c>
      <c r="U1763">
        <v>1</v>
      </c>
      <c r="V1763" t="s">
        <v>919</v>
      </c>
      <c r="W1763">
        <f>VLOOKUP(Q1763,'PBT Tag Rates'!$A$6:$D$67,4,FALSE)</f>
        <v>0.98140000000000005</v>
      </c>
      <c r="X1763">
        <v>1</v>
      </c>
      <c r="Y1763" s="8">
        <f t="shared" si="205"/>
        <v>1.0172413793103448</v>
      </c>
      <c r="Z1763" s="10">
        <f>IFERROR(LOOKUP(H1763,{30,43,48,53,58,63,68,73,78,83,88,93,97},{42,47,52,57,62,67,72,77,82,87,92,99,100}),999)</f>
        <v>62</v>
      </c>
      <c r="AA1763" s="9">
        <f t="shared" si="206"/>
        <v>5.6513409961685825</v>
      </c>
      <c r="AB1763" s="9">
        <f>IFERROR(IF(I1763="AI",AA1763-VLOOKUP(Q1763,'PBT Tag Rates'!$A$6:$L$53,11,FALSE),AA1763-VLOOKUP(Q1763,'PBT Tag Rates'!$A$6:$L$53,12,FALSE)),0)</f>
        <v>5.6702935129812992</v>
      </c>
      <c r="AC1763" s="9">
        <f t="shared" si="207"/>
        <v>17.041284257512164</v>
      </c>
      <c r="AD1763" s="12" t="s">
        <v>1969</v>
      </c>
      <c r="AE1763" s="8"/>
    </row>
    <row r="1764" spans="1:31" x14ac:dyDescent="0.25">
      <c r="A1764" t="s">
        <v>2078</v>
      </c>
      <c r="B1764" t="s">
        <v>5004</v>
      </c>
      <c r="C1764" t="s">
        <v>1811</v>
      </c>
      <c r="D1764" s="1">
        <v>45553</v>
      </c>
      <c r="E1764">
        <f t="shared" si="202"/>
        <v>18</v>
      </c>
      <c r="F1764" t="s">
        <v>14</v>
      </c>
      <c r="G1764">
        <v>740</v>
      </c>
      <c r="H1764">
        <f t="shared" si="201"/>
        <v>74</v>
      </c>
      <c r="I1764" t="s">
        <v>9</v>
      </c>
      <c r="J1764">
        <v>1</v>
      </c>
      <c r="K1764" t="s">
        <v>8</v>
      </c>
      <c r="L1764" t="s">
        <v>8</v>
      </c>
      <c r="M1764" t="s">
        <v>6</v>
      </c>
      <c r="N1764" t="str">
        <f t="shared" si="203"/>
        <v>M</v>
      </c>
      <c r="O1764" t="s">
        <v>8</v>
      </c>
      <c r="P1764" t="s">
        <v>8</v>
      </c>
      <c r="Q1764" t="s">
        <v>11</v>
      </c>
      <c r="R1764" t="s">
        <v>8</v>
      </c>
      <c r="S1764" t="str">
        <f t="shared" si="204"/>
        <v>U</v>
      </c>
      <c r="T1764" t="s">
        <v>12</v>
      </c>
      <c r="U1764">
        <v>1</v>
      </c>
      <c r="V1764" t="s">
        <v>8</v>
      </c>
      <c r="W1764">
        <f>VLOOKUP(Q1764,'PBT Tag Rates'!$A$6:$D$67,4,FALSE)</f>
        <v>1</v>
      </c>
      <c r="X1764">
        <v>1</v>
      </c>
      <c r="Y1764" s="8">
        <f t="shared" si="205"/>
        <v>1.0058139534883721</v>
      </c>
      <c r="Z1764" s="10">
        <f>IFERROR(LOOKUP(H1764,{30,43,48,53,58,63,68,73,78,83,88,93,97},{42,47,52,57,62,67,72,77,82,87,92,99,100}),999)</f>
        <v>77</v>
      </c>
      <c r="AA1764" s="9">
        <f t="shared" si="206"/>
        <v>5.5878552971576232</v>
      </c>
      <c r="AB1764" s="9">
        <f>IFERROR(IF(I1764="AI",AA1764-VLOOKUP(Q1764,'PBT Tag Rates'!$A$6:$L$53,11,FALSE),AA1764-VLOOKUP(Q1764,'PBT Tag Rates'!$A$6:$L$53,12,FALSE)),0)</f>
        <v>5.0715778548071011</v>
      </c>
      <c r="AC1764" s="9">
        <f t="shared" si="207"/>
        <v>15.24192701136397</v>
      </c>
      <c r="AD1764" s="12" t="s">
        <v>1969</v>
      </c>
      <c r="AE1764" s="8"/>
    </row>
    <row r="1765" spans="1:31" x14ac:dyDescent="0.25">
      <c r="A1765" t="s">
        <v>2078</v>
      </c>
      <c r="B1765" t="s">
        <v>5005</v>
      </c>
      <c r="C1765" t="s">
        <v>5006</v>
      </c>
      <c r="D1765" s="1">
        <v>45553</v>
      </c>
      <c r="E1765">
        <f t="shared" si="202"/>
        <v>18</v>
      </c>
      <c r="F1765" t="s">
        <v>6</v>
      </c>
      <c r="G1765">
        <v>630</v>
      </c>
      <c r="H1765">
        <f t="shared" si="201"/>
        <v>63</v>
      </c>
      <c r="I1765" t="s">
        <v>7</v>
      </c>
      <c r="J1765" t="s">
        <v>8</v>
      </c>
      <c r="K1765" t="s">
        <v>8</v>
      </c>
      <c r="L1765" t="s">
        <v>8</v>
      </c>
      <c r="M1765" t="s">
        <v>6</v>
      </c>
      <c r="N1765" t="str">
        <f t="shared" si="203"/>
        <v>M</v>
      </c>
      <c r="O1765" t="s">
        <v>7867</v>
      </c>
      <c r="P1765" t="s">
        <v>8157</v>
      </c>
      <c r="Q1765" t="s">
        <v>940</v>
      </c>
      <c r="R1765">
        <v>3</v>
      </c>
      <c r="S1765">
        <f t="shared" si="204"/>
        <v>2021</v>
      </c>
      <c r="T1765" t="s">
        <v>12</v>
      </c>
      <c r="U1765">
        <v>0.999999999999998</v>
      </c>
      <c r="V1765" t="s">
        <v>888</v>
      </c>
      <c r="W1765">
        <f>VLOOKUP(Q1765,'PBT Tag Rates'!$A$6:$D$67,4,FALSE)</f>
        <v>0.98140000000000005</v>
      </c>
      <c r="X1765">
        <v>1</v>
      </c>
      <c r="Y1765" s="8">
        <f t="shared" si="205"/>
        <v>1</v>
      </c>
      <c r="Z1765" s="10">
        <f>IFERROR(LOOKUP(H1765,{30,43,48,53,58,63,68,73,78,83,88,93,97},{42,47,52,57,62,67,72,77,82,87,92,99,100}),999)</f>
        <v>67</v>
      </c>
      <c r="AA1765" s="9">
        <f t="shared" si="206"/>
        <v>5.5555555555555554</v>
      </c>
      <c r="AB1765" s="9">
        <f>IFERROR(IF(I1765="AI",AA1765-VLOOKUP(Q1765,'PBT Tag Rates'!$A$6:$L$53,11,FALSE),AA1765-VLOOKUP(Q1765,'PBT Tag Rates'!$A$6:$L$53,12,FALSE)),0)</f>
        <v>5.5745080723682721</v>
      </c>
      <c r="AC1765" s="9">
        <f t="shared" si="207"/>
        <v>16.753414340817248</v>
      </c>
      <c r="AD1765" s="12" t="s">
        <v>1969</v>
      </c>
      <c r="AE1765" s="8"/>
    </row>
    <row r="1766" spans="1:31" x14ac:dyDescent="0.25">
      <c r="A1766" t="s">
        <v>2078</v>
      </c>
      <c r="B1766" t="s">
        <v>5007</v>
      </c>
      <c r="C1766" t="s">
        <v>5008</v>
      </c>
      <c r="D1766" s="1">
        <v>45553</v>
      </c>
      <c r="E1766">
        <f t="shared" si="202"/>
        <v>18</v>
      </c>
      <c r="F1766" t="s">
        <v>14</v>
      </c>
      <c r="G1766">
        <v>610</v>
      </c>
      <c r="H1766">
        <f t="shared" si="201"/>
        <v>61</v>
      </c>
      <c r="I1766" t="s">
        <v>7</v>
      </c>
      <c r="J1766" t="s">
        <v>8</v>
      </c>
      <c r="K1766" t="s">
        <v>8</v>
      </c>
      <c r="L1766" t="s">
        <v>8</v>
      </c>
      <c r="M1766" t="s">
        <v>14</v>
      </c>
      <c r="N1766" t="str">
        <f t="shared" si="203"/>
        <v>F</v>
      </c>
      <c r="O1766" t="s">
        <v>1710</v>
      </c>
      <c r="P1766" t="s">
        <v>1877</v>
      </c>
      <c r="Q1766" t="s">
        <v>940</v>
      </c>
      <c r="R1766">
        <v>3</v>
      </c>
      <c r="S1766">
        <f t="shared" si="204"/>
        <v>2021</v>
      </c>
      <c r="T1766" t="s">
        <v>12</v>
      </c>
      <c r="U1766">
        <v>0.999999999999999</v>
      </c>
      <c r="V1766" t="s">
        <v>893</v>
      </c>
      <c r="W1766">
        <f>VLOOKUP(Q1766,'PBT Tag Rates'!$A$6:$D$67,4,FALSE)</f>
        <v>0.98140000000000005</v>
      </c>
      <c r="X1766">
        <v>1</v>
      </c>
      <c r="Y1766" s="8">
        <f t="shared" si="205"/>
        <v>1.0172413793103448</v>
      </c>
      <c r="Z1766" s="10">
        <f>IFERROR(LOOKUP(H1766,{30,43,48,53,58,63,68,73,78,83,88,93,97},{42,47,52,57,62,67,72,77,82,87,92,99,100}),999)</f>
        <v>62</v>
      </c>
      <c r="AA1766" s="9">
        <f t="shared" si="206"/>
        <v>5.6513409961685825</v>
      </c>
      <c r="AB1766" s="9">
        <f>IFERROR(IF(I1766="AI",AA1766-VLOOKUP(Q1766,'PBT Tag Rates'!$A$6:$L$53,11,FALSE),AA1766-VLOOKUP(Q1766,'PBT Tag Rates'!$A$6:$L$53,12,FALSE)),0)</f>
        <v>5.6702935129812992</v>
      </c>
      <c r="AC1766" s="9">
        <f t="shared" si="207"/>
        <v>17.041284257512164</v>
      </c>
      <c r="AD1766" s="12" t="s">
        <v>1969</v>
      </c>
      <c r="AE1766" s="8"/>
    </row>
    <row r="1767" spans="1:31" x14ac:dyDescent="0.25">
      <c r="A1767" t="s">
        <v>2078</v>
      </c>
      <c r="B1767" t="s">
        <v>5009</v>
      </c>
      <c r="C1767" t="s">
        <v>5010</v>
      </c>
      <c r="D1767" s="1">
        <v>45553</v>
      </c>
      <c r="E1767">
        <f t="shared" si="202"/>
        <v>18</v>
      </c>
      <c r="F1767" t="s">
        <v>6</v>
      </c>
      <c r="G1767">
        <v>590</v>
      </c>
      <c r="H1767">
        <f t="shared" si="201"/>
        <v>59</v>
      </c>
      <c r="I1767" t="s">
        <v>7</v>
      </c>
      <c r="J1767" t="s">
        <v>8</v>
      </c>
      <c r="K1767" t="s">
        <v>8</v>
      </c>
      <c r="L1767" t="s">
        <v>8</v>
      </c>
      <c r="M1767" t="s">
        <v>6</v>
      </c>
      <c r="N1767" t="str">
        <f t="shared" si="203"/>
        <v>M</v>
      </c>
      <c r="O1767" t="s">
        <v>1630</v>
      </c>
      <c r="P1767" t="s">
        <v>8370</v>
      </c>
      <c r="Q1767" t="s">
        <v>940</v>
      </c>
      <c r="R1767">
        <v>3</v>
      </c>
      <c r="S1767">
        <f t="shared" si="204"/>
        <v>2021</v>
      </c>
      <c r="T1767" t="s">
        <v>12</v>
      </c>
      <c r="U1767">
        <v>0.999999999999999</v>
      </c>
      <c r="V1767" t="s">
        <v>893</v>
      </c>
      <c r="W1767">
        <f>VLOOKUP(Q1767,'PBT Tag Rates'!$A$6:$D$67,4,FALSE)</f>
        <v>0.98140000000000005</v>
      </c>
      <c r="X1767">
        <v>1</v>
      </c>
      <c r="Y1767" s="8">
        <f t="shared" si="205"/>
        <v>1.0138888888888888</v>
      </c>
      <c r="Z1767" s="10">
        <f>IFERROR(LOOKUP(H1767,{30,43,48,53,58,63,68,73,78,83,88,93,97},{42,47,52,57,62,67,72,77,82,87,92,99,100}),999)</f>
        <v>62</v>
      </c>
      <c r="AA1767" s="9">
        <f t="shared" si="206"/>
        <v>5.632716049382716</v>
      </c>
      <c r="AB1767" s="9">
        <f>IFERROR(IF(I1767="AI",AA1767-VLOOKUP(Q1767,'PBT Tag Rates'!$A$6:$L$53,11,FALSE),AA1767-VLOOKUP(Q1767,'PBT Tag Rates'!$A$6:$L$53,12,FALSE)),0)</f>
        <v>5.6516685661954327</v>
      </c>
      <c r="AC1767" s="9">
        <f t="shared" si="207"/>
        <v>16.98530955148815</v>
      </c>
      <c r="AD1767" s="12" t="s">
        <v>1969</v>
      </c>
      <c r="AE1767" s="8"/>
    </row>
    <row r="1768" spans="1:31" x14ac:dyDescent="0.25">
      <c r="A1768" t="s">
        <v>2078</v>
      </c>
      <c r="B1768" t="s">
        <v>5011</v>
      </c>
      <c r="C1768" t="s">
        <v>5012</v>
      </c>
      <c r="D1768" s="1">
        <v>45553</v>
      </c>
      <c r="E1768">
        <f t="shared" si="202"/>
        <v>18</v>
      </c>
      <c r="F1768" t="s">
        <v>14</v>
      </c>
      <c r="G1768">
        <v>680</v>
      </c>
      <c r="H1768">
        <f t="shared" si="201"/>
        <v>68</v>
      </c>
      <c r="I1768" t="s">
        <v>9</v>
      </c>
      <c r="J1768">
        <v>1</v>
      </c>
      <c r="K1768" t="s">
        <v>8</v>
      </c>
      <c r="L1768" t="s">
        <v>8</v>
      </c>
      <c r="M1768" t="s">
        <v>14</v>
      </c>
      <c r="N1768" t="str">
        <f t="shared" si="203"/>
        <v>F</v>
      </c>
      <c r="O1768" t="s">
        <v>8424</v>
      </c>
      <c r="P1768" t="s">
        <v>8452</v>
      </c>
      <c r="Q1768" t="s">
        <v>295</v>
      </c>
      <c r="R1768">
        <v>4</v>
      </c>
      <c r="S1768">
        <f t="shared" si="204"/>
        <v>2020</v>
      </c>
      <c r="T1768" t="s">
        <v>12</v>
      </c>
      <c r="U1768">
        <v>1</v>
      </c>
      <c r="V1768" t="s">
        <v>949</v>
      </c>
      <c r="W1768">
        <f>VLOOKUP(Q1768,'PBT Tag Rates'!$A$6:$D$67,4,FALSE)</f>
        <v>0.98961045999999997</v>
      </c>
      <c r="X1768">
        <v>1</v>
      </c>
      <c r="Y1768" s="8">
        <f t="shared" si="205"/>
        <v>1.0069930069930071</v>
      </c>
      <c r="Z1768" s="10">
        <f>IFERROR(LOOKUP(H1768,{30,43,48,53,58,63,68,73,78,83,88,93,97},{42,47,52,57,62,67,72,77,82,87,92,99,100}),999)</f>
        <v>72</v>
      </c>
      <c r="AA1768" s="9">
        <f t="shared" si="206"/>
        <v>5.594405594405595</v>
      </c>
      <c r="AB1768" s="9">
        <f>IFERROR(IF(I1768="AI",AA1768-VLOOKUP(Q1768,'PBT Tag Rates'!$A$6:$L$53,11,FALSE),AA1768-VLOOKUP(Q1768,'PBT Tag Rates'!$A$6:$L$53,12,FALSE)),0)</f>
        <v>5.6049042101942765</v>
      </c>
      <c r="AC1768" s="9">
        <f t="shared" si="207"/>
        <v>16.844765736267519</v>
      </c>
      <c r="AD1768" s="12" t="s">
        <v>676</v>
      </c>
      <c r="AE1768" s="8"/>
    </row>
    <row r="1769" spans="1:31" x14ac:dyDescent="0.25">
      <c r="A1769" t="s">
        <v>2078</v>
      </c>
      <c r="B1769" t="s">
        <v>5013</v>
      </c>
      <c r="C1769" t="s">
        <v>5014</v>
      </c>
      <c r="D1769" s="1">
        <v>45553</v>
      </c>
      <c r="E1769">
        <f t="shared" si="202"/>
        <v>18</v>
      </c>
      <c r="F1769" t="s">
        <v>14</v>
      </c>
      <c r="G1769">
        <v>720</v>
      </c>
      <c r="H1769">
        <f t="shared" si="201"/>
        <v>72</v>
      </c>
      <c r="I1769" t="s">
        <v>9</v>
      </c>
      <c r="J1769">
        <v>1</v>
      </c>
      <c r="K1769" t="s">
        <v>8</v>
      </c>
      <c r="L1769" t="s">
        <v>8</v>
      </c>
      <c r="M1769" t="s">
        <v>14</v>
      </c>
      <c r="N1769" t="str">
        <f t="shared" si="203"/>
        <v>F</v>
      </c>
      <c r="O1769" t="s">
        <v>8453</v>
      </c>
      <c r="P1769" t="s">
        <v>8454</v>
      </c>
      <c r="Q1769" t="s">
        <v>295</v>
      </c>
      <c r="R1769">
        <v>4</v>
      </c>
      <c r="S1769">
        <f t="shared" si="204"/>
        <v>2020</v>
      </c>
      <c r="T1769" t="s">
        <v>12</v>
      </c>
      <c r="U1769">
        <v>1</v>
      </c>
      <c r="V1769" t="s">
        <v>919</v>
      </c>
      <c r="W1769">
        <f>VLOOKUP(Q1769,'PBT Tag Rates'!$A$6:$D$67,4,FALSE)</f>
        <v>0.98961045999999997</v>
      </c>
      <c r="X1769">
        <v>1</v>
      </c>
      <c r="Y1769" s="8">
        <f t="shared" si="205"/>
        <v>1.0069930069930071</v>
      </c>
      <c r="Z1769" s="10">
        <f>IFERROR(LOOKUP(H1769,{30,43,48,53,58,63,68,73,78,83,88,93,97},{42,47,52,57,62,67,72,77,82,87,92,99,100}),999)</f>
        <v>72</v>
      </c>
      <c r="AA1769" s="9">
        <f t="shared" si="206"/>
        <v>5.594405594405595</v>
      </c>
      <c r="AB1769" s="9">
        <f>IFERROR(IF(I1769="AI",AA1769-VLOOKUP(Q1769,'PBT Tag Rates'!$A$6:$L$53,11,FALSE),AA1769-VLOOKUP(Q1769,'PBT Tag Rates'!$A$6:$L$53,12,FALSE)),0)</f>
        <v>5.6049042101942765</v>
      </c>
      <c r="AC1769" s="9">
        <f t="shared" si="207"/>
        <v>16.844765736267519</v>
      </c>
      <c r="AD1769" s="12" t="s">
        <v>1969</v>
      </c>
      <c r="AE1769" s="8"/>
    </row>
    <row r="1770" spans="1:31" x14ac:dyDescent="0.25">
      <c r="A1770" t="s">
        <v>2078</v>
      </c>
      <c r="B1770" t="s">
        <v>5015</v>
      </c>
      <c r="C1770" t="s">
        <v>5016</v>
      </c>
      <c r="D1770" s="1">
        <v>45553</v>
      </c>
      <c r="E1770">
        <f t="shared" si="202"/>
        <v>18</v>
      </c>
      <c r="F1770" t="s">
        <v>14</v>
      </c>
      <c r="G1770">
        <v>700</v>
      </c>
      <c r="H1770">
        <f t="shared" si="201"/>
        <v>70</v>
      </c>
      <c r="I1770" t="s">
        <v>7</v>
      </c>
      <c r="J1770" t="s">
        <v>8</v>
      </c>
      <c r="K1770" t="s">
        <v>8</v>
      </c>
      <c r="L1770" t="s">
        <v>8</v>
      </c>
      <c r="M1770" t="s">
        <v>14</v>
      </c>
      <c r="N1770" t="str">
        <f t="shared" si="203"/>
        <v>F</v>
      </c>
      <c r="O1770" t="s">
        <v>1751</v>
      </c>
      <c r="P1770" t="s">
        <v>8455</v>
      </c>
      <c r="Q1770" t="s">
        <v>295</v>
      </c>
      <c r="R1770">
        <v>4</v>
      </c>
      <c r="S1770">
        <f t="shared" si="204"/>
        <v>2020</v>
      </c>
      <c r="T1770" t="s">
        <v>12</v>
      </c>
      <c r="U1770">
        <v>1</v>
      </c>
      <c r="V1770" t="s">
        <v>886</v>
      </c>
      <c r="W1770">
        <f>VLOOKUP(Q1770,'PBT Tag Rates'!$A$6:$D$67,4,FALSE)</f>
        <v>0.98961045999999997</v>
      </c>
      <c r="X1770">
        <v>1</v>
      </c>
      <c r="Y1770" s="8">
        <f t="shared" si="205"/>
        <v>1.0069930069930071</v>
      </c>
      <c r="Z1770" s="10">
        <f>IFERROR(LOOKUP(H1770,{30,43,48,53,58,63,68,73,78,83,88,93,97},{42,47,52,57,62,67,72,77,82,87,92,99,100}),999)</f>
        <v>72</v>
      </c>
      <c r="AA1770" s="9">
        <f t="shared" si="206"/>
        <v>5.594405594405595</v>
      </c>
      <c r="AB1770" s="9">
        <f>IFERROR(IF(I1770="AI",AA1770-VLOOKUP(Q1770,'PBT Tag Rates'!$A$6:$L$53,11,FALSE),AA1770-VLOOKUP(Q1770,'PBT Tag Rates'!$A$6:$L$53,12,FALSE)),0)</f>
        <v>5.6049042101942765</v>
      </c>
      <c r="AC1770" s="9">
        <f t="shared" si="207"/>
        <v>16.844765736267519</v>
      </c>
      <c r="AD1770" s="12" t="s">
        <v>1969</v>
      </c>
      <c r="AE1770" s="8"/>
    </row>
    <row r="1771" spans="1:31" x14ac:dyDescent="0.25">
      <c r="A1771" t="s">
        <v>2078</v>
      </c>
      <c r="B1771" t="s">
        <v>5017</v>
      </c>
      <c r="C1771" t="s">
        <v>5018</v>
      </c>
      <c r="D1771" s="1">
        <v>45553</v>
      </c>
      <c r="E1771">
        <f t="shared" si="202"/>
        <v>18</v>
      </c>
      <c r="F1771" t="s">
        <v>14</v>
      </c>
      <c r="G1771">
        <v>760</v>
      </c>
      <c r="H1771">
        <f t="shared" si="201"/>
        <v>76</v>
      </c>
      <c r="I1771" t="s">
        <v>7</v>
      </c>
      <c r="J1771" t="s">
        <v>8</v>
      </c>
      <c r="K1771" t="s">
        <v>8</v>
      </c>
      <c r="L1771" t="s">
        <v>8</v>
      </c>
      <c r="M1771" t="s">
        <v>14</v>
      </c>
      <c r="N1771" t="str">
        <f t="shared" si="203"/>
        <v>F</v>
      </c>
      <c r="O1771" t="s">
        <v>8</v>
      </c>
      <c r="P1771" t="s">
        <v>8</v>
      </c>
      <c r="Q1771" t="s">
        <v>11</v>
      </c>
      <c r="R1771" t="s">
        <v>8</v>
      </c>
      <c r="S1771" t="str">
        <f t="shared" si="204"/>
        <v>U</v>
      </c>
      <c r="T1771" t="s">
        <v>12</v>
      </c>
      <c r="U1771">
        <v>0.999999999999999</v>
      </c>
      <c r="V1771" t="s">
        <v>8</v>
      </c>
      <c r="W1771">
        <f>VLOOKUP(Q1771,'PBT Tag Rates'!$A$6:$D$67,4,FALSE)</f>
        <v>1</v>
      </c>
      <c r="X1771">
        <v>1</v>
      </c>
      <c r="Y1771" s="8">
        <f t="shared" si="205"/>
        <v>1</v>
      </c>
      <c r="Z1771" s="10">
        <f>IFERROR(LOOKUP(H1771,{30,43,48,53,58,63,68,73,78,83,88,93,97},{42,47,52,57,62,67,72,77,82,87,92,99,100}),999)</f>
        <v>77</v>
      </c>
      <c r="AA1771" s="9">
        <f t="shared" si="206"/>
        <v>5.5555555555555554</v>
      </c>
      <c r="AB1771" s="9">
        <f>IFERROR(IF(I1771="AI",AA1771-VLOOKUP(Q1771,'PBT Tag Rates'!$A$6:$L$53,11,FALSE),AA1771-VLOOKUP(Q1771,'PBT Tag Rates'!$A$6:$L$53,12,FALSE)),0)</f>
        <v>5.5142524290531805</v>
      </c>
      <c r="AC1771" s="9">
        <f t="shared" si="207"/>
        <v>16.572324324312643</v>
      </c>
      <c r="AD1771" s="12" t="s">
        <v>1970</v>
      </c>
      <c r="AE1771" s="8"/>
    </row>
    <row r="1772" spans="1:31" x14ac:dyDescent="0.25">
      <c r="A1772" t="s">
        <v>2078</v>
      </c>
      <c r="B1772" t="s">
        <v>5019</v>
      </c>
      <c r="C1772" t="s">
        <v>5020</v>
      </c>
      <c r="D1772" s="1">
        <v>45553</v>
      </c>
      <c r="E1772">
        <f t="shared" si="202"/>
        <v>18</v>
      </c>
      <c r="F1772" t="s">
        <v>6</v>
      </c>
      <c r="G1772">
        <v>540</v>
      </c>
      <c r="H1772">
        <f t="shared" si="201"/>
        <v>54</v>
      </c>
      <c r="I1772" t="s">
        <v>7</v>
      </c>
      <c r="J1772" t="s">
        <v>8</v>
      </c>
      <c r="K1772" t="s">
        <v>8</v>
      </c>
      <c r="L1772" t="s">
        <v>8</v>
      </c>
      <c r="M1772" t="s">
        <v>269</v>
      </c>
      <c r="N1772" t="str">
        <f t="shared" si="203"/>
        <v>M</v>
      </c>
      <c r="O1772" t="s">
        <v>8</v>
      </c>
      <c r="P1772" t="s">
        <v>8</v>
      </c>
      <c r="Q1772" t="s">
        <v>11</v>
      </c>
      <c r="R1772" t="s">
        <v>8</v>
      </c>
      <c r="S1772" t="str">
        <f t="shared" si="204"/>
        <v>U</v>
      </c>
      <c r="T1772" t="s">
        <v>12</v>
      </c>
      <c r="U1772">
        <v>1</v>
      </c>
      <c r="V1772" t="s">
        <v>8</v>
      </c>
      <c r="W1772">
        <f>VLOOKUP(Q1772,'PBT Tag Rates'!$A$6:$D$67,4,FALSE)</f>
        <v>1</v>
      </c>
      <c r="X1772">
        <v>1</v>
      </c>
      <c r="Y1772" s="8">
        <f t="shared" si="205"/>
        <v>1.03125</v>
      </c>
      <c r="Z1772" s="10">
        <f>IFERROR(LOOKUP(H1772,{30,43,48,53,58,63,68,73,78,83,88,93,97},{42,47,52,57,62,67,72,77,82,87,92,99,100}),999)</f>
        <v>57</v>
      </c>
      <c r="AA1772" s="9">
        <f t="shared" si="206"/>
        <v>5.729166666666667</v>
      </c>
      <c r="AB1772" s="9">
        <f>IFERROR(IF(I1772="AI",AA1772-VLOOKUP(Q1772,'PBT Tag Rates'!$A$6:$L$53,11,FALSE),AA1772-VLOOKUP(Q1772,'PBT Tag Rates'!$A$6:$L$53,12,FALSE)),0)</f>
        <v>5.6878635401642921</v>
      </c>
      <c r="AC1772" s="9">
        <f t="shared" si="207"/>
        <v>17.094088548322176</v>
      </c>
      <c r="AD1772" s="12" t="s">
        <v>1969</v>
      </c>
      <c r="AE1772" s="8"/>
    </row>
    <row r="1773" spans="1:31" x14ac:dyDescent="0.25">
      <c r="A1773" t="s">
        <v>2078</v>
      </c>
      <c r="B1773" t="s">
        <v>5021</v>
      </c>
      <c r="C1773" t="s">
        <v>5022</v>
      </c>
      <c r="D1773" s="1">
        <v>45553</v>
      </c>
      <c r="E1773">
        <f t="shared" si="202"/>
        <v>18</v>
      </c>
      <c r="F1773" t="s">
        <v>6</v>
      </c>
      <c r="G1773">
        <v>630</v>
      </c>
      <c r="H1773">
        <f t="shared" si="201"/>
        <v>63</v>
      </c>
      <c r="I1773" t="s">
        <v>7</v>
      </c>
      <c r="J1773" t="s">
        <v>8</v>
      </c>
      <c r="K1773" t="s">
        <v>8</v>
      </c>
      <c r="L1773" t="s">
        <v>8</v>
      </c>
      <c r="M1773" t="s">
        <v>6</v>
      </c>
      <c r="N1773" t="str">
        <f t="shared" si="203"/>
        <v>M</v>
      </c>
      <c r="O1773" t="s">
        <v>8</v>
      </c>
      <c r="P1773" t="s">
        <v>8</v>
      </c>
      <c r="Q1773" t="s">
        <v>11</v>
      </c>
      <c r="R1773" t="s">
        <v>8</v>
      </c>
      <c r="S1773" t="str">
        <f t="shared" si="204"/>
        <v>U</v>
      </c>
      <c r="T1773" t="s">
        <v>12</v>
      </c>
      <c r="U1773">
        <v>0.999999999999997</v>
      </c>
      <c r="V1773" t="s">
        <v>8</v>
      </c>
      <c r="W1773">
        <f>VLOOKUP(Q1773,'PBT Tag Rates'!$A$6:$D$67,4,FALSE)</f>
        <v>1</v>
      </c>
      <c r="X1773">
        <v>1</v>
      </c>
      <c r="Y1773" s="8">
        <f t="shared" si="205"/>
        <v>1</v>
      </c>
      <c r="Z1773" s="10">
        <f>IFERROR(LOOKUP(H1773,{30,43,48,53,58,63,68,73,78,83,88,93,97},{42,47,52,57,62,67,72,77,82,87,92,99,100}),999)</f>
        <v>67</v>
      </c>
      <c r="AA1773" s="9">
        <f t="shared" si="206"/>
        <v>5.5555555555555554</v>
      </c>
      <c r="AB1773" s="9">
        <f>IFERROR(IF(I1773="AI",AA1773-VLOOKUP(Q1773,'PBT Tag Rates'!$A$6:$L$53,11,FALSE),AA1773-VLOOKUP(Q1773,'PBT Tag Rates'!$A$6:$L$53,12,FALSE)),0)</f>
        <v>5.5142524290531805</v>
      </c>
      <c r="AC1773" s="9">
        <f t="shared" si="207"/>
        <v>16.572324324312643</v>
      </c>
      <c r="AD1773" s="12" t="s">
        <v>1969</v>
      </c>
      <c r="AE1773" s="8"/>
    </row>
    <row r="1774" spans="1:31" x14ac:dyDescent="0.25">
      <c r="A1774" t="s">
        <v>2078</v>
      </c>
      <c r="B1774" t="s">
        <v>5023</v>
      </c>
      <c r="C1774" t="s">
        <v>5024</v>
      </c>
      <c r="D1774" s="1">
        <v>45553</v>
      </c>
      <c r="E1774">
        <f t="shared" si="202"/>
        <v>18</v>
      </c>
      <c r="F1774" t="s">
        <v>14</v>
      </c>
      <c r="G1774">
        <v>790</v>
      </c>
      <c r="H1774">
        <f t="shared" si="201"/>
        <v>79</v>
      </c>
      <c r="I1774" t="s">
        <v>7</v>
      </c>
      <c r="J1774" t="s">
        <v>8</v>
      </c>
      <c r="K1774" t="s">
        <v>8</v>
      </c>
      <c r="L1774" t="s">
        <v>8</v>
      </c>
      <c r="M1774" t="s">
        <v>6</v>
      </c>
      <c r="N1774" t="str">
        <f t="shared" si="203"/>
        <v>M</v>
      </c>
      <c r="O1774" t="s">
        <v>354</v>
      </c>
      <c r="P1774" t="s">
        <v>383</v>
      </c>
      <c r="Q1774" t="s">
        <v>295</v>
      </c>
      <c r="R1774">
        <v>4</v>
      </c>
      <c r="S1774">
        <f t="shared" si="204"/>
        <v>2020</v>
      </c>
      <c r="T1774" t="s">
        <v>12</v>
      </c>
      <c r="U1774">
        <v>1</v>
      </c>
      <c r="V1774" t="s">
        <v>888</v>
      </c>
      <c r="W1774">
        <f>VLOOKUP(Q1774,'PBT Tag Rates'!$A$6:$D$67,4,FALSE)</f>
        <v>0.98961045999999997</v>
      </c>
      <c r="X1774">
        <v>1</v>
      </c>
      <c r="Y1774" s="8">
        <f t="shared" si="205"/>
        <v>1</v>
      </c>
      <c r="Z1774" s="10">
        <f>IFERROR(LOOKUP(H1774,{30,43,48,53,58,63,68,73,78,83,88,93,97},{42,47,52,57,62,67,72,77,82,87,92,99,100}),999)</f>
        <v>82</v>
      </c>
      <c r="AA1774" s="9">
        <f t="shared" si="206"/>
        <v>5.5555555555555554</v>
      </c>
      <c r="AB1774" s="9">
        <f>IFERROR(IF(I1774="AI",AA1774-VLOOKUP(Q1774,'PBT Tag Rates'!$A$6:$L$53,11,FALSE),AA1774-VLOOKUP(Q1774,'PBT Tag Rates'!$A$6:$L$53,12,FALSE)),0)</f>
        <v>5.5660541713442369</v>
      </c>
      <c r="AC1774" s="9">
        <f t="shared" si="207"/>
        <v>16.728007308517132</v>
      </c>
      <c r="AD1774" s="12" t="s">
        <v>1969</v>
      </c>
      <c r="AE1774" s="8"/>
    </row>
    <row r="1775" spans="1:31" x14ac:dyDescent="0.25">
      <c r="A1775" t="s">
        <v>2078</v>
      </c>
      <c r="B1775" t="s">
        <v>5025</v>
      </c>
      <c r="C1775" t="s">
        <v>5026</v>
      </c>
      <c r="D1775" s="1">
        <v>45553</v>
      </c>
      <c r="E1775">
        <f t="shared" si="202"/>
        <v>18</v>
      </c>
      <c r="F1775" t="s">
        <v>14</v>
      </c>
      <c r="G1775">
        <v>670</v>
      </c>
      <c r="H1775">
        <f t="shared" si="201"/>
        <v>67</v>
      </c>
      <c r="I1775" t="s">
        <v>7</v>
      </c>
      <c r="J1775" t="s">
        <v>8</v>
      </c>
      <c r="K1775" t="s">
        <v>8</v>
      </c>
      <c r="L1775" t="s">
        <v>8</v>
      </c>
      <c r="M1775" t="s">
        <v>14</v>
      </c>
      <c r="N1775" t="str">
        <f t="shared" si="203"/>
        <v>F</v>
      </c>
      <c r="O1775" t="s">
        <v>7970</v>
      </c>
      <c r="P1775" t="s">
        <v>8456</v>
      </c>
      <c r="Q1775" t="s">
        <v>940</v>
      </c>
      <c r="R1775">
        <v>3</v>
      </c>
      <c r="S1775">
        <f t="shared" si="204"/>
        <v>2021</v>
      </c>
      <c r="T1775" t="s">
        <v>12</v>
      </c>
      <c r="U1775">
        <v>1</v>
      </c>
      <c r="V1775" t="s">
        <v>886</v>
      </c>
      <c r="W1775">
        <f>VLOOKUP(Q1775,'PBT Tag Rates'!$A$6:$D$67,4,FALSE)</f>
        <v>0.98140000000000005</v>
      </c>
      <c r="X1775">
        <v>1</v>
      </c>
      <c r="Y1775" s="8">
        <f t="shared" si="205"/>
        <v>1</v>
      </c>
      <c r="Z1775" s="10">
        <f>IFERROR(LOOKUP(H1775,{30,43,48,53,58,63,68,73,78,83,88,93,97},{42,47,52,57,62,67,72,77,82,87,92,99,100}),999)</f>
        <v>67</v>
      </c>
      <c r="AA1775" s="9">
        <f t="shared" si="206"/>
        <v>5.5555555555555554</v>
      </c>
      <c r="AB1775" s="9">
        <f>IFERROR(IF(I1775="AI",AA1775-VLOOKUP(Q1775,'PBT Tag Rates'!$A$6:$L$53,11,FALSE),AA1775-VLOOKUP(Q1775,'PBT Tag Rates'!$A$6:$L$53,12,FALSE)),0)</f>
        <v>5.5745080723682721</v>
      </c>
      <c r="AC1775" s="9">
        <f t="shared" si="207"/>
        <v>16.753414340817248</v>
      </c>
      <c r="AD1775" s="12" t="s">
        <v>1969</v>
      </c>
      <c r="AE1775" s="8"/>
    </row>
    <row r="1776" spans="1:31" x14ac:dyDescent="0.25">
      <c r="A1776" t="s">
        <v>2078</v>
      </c>
      <c r="B1776" t="s">
        <v>5027</v>
      </c>
      <c r="C1776" t="s">
        <v>1818</v>
      </c>
      <c r="D1776" s="1">
        <v>45553</v>
      </c>
      <c r="E1776">
        <f t="shared" si="202"/>
        <v>18</v>
      </c>
      <c r="F1776" t="s">
        <v>6</v>
      </c>
      <c r="G1776">
        <v>500</v>
      </c>
      <c r="H1776">
        <f t="shared" si="201"/>
        <v>50</v>
      </c>
      <c r="I1776" t="s">
        <v>9</v>
      </c>
      <c r="J1776">
        <v>1</v>
      </c>
      <c r="K1776" t="s">
        <v>8</v>
      </c>
      <c r="L1776" t="s">
        <v>8</v>
      </c>
      <c r="M1776" t="s">
        <v>6</v>
      </c>
      <c r="N1776" t="str">
        <f t="shared" si="203"/>
        <v>M</v>
      </c>
      <c r="O1776" t="s">
        <v>7475</v>
      </c>
      <c r="P1776" t="s">
        <v>8457</v>
      </c>
      <c r="Q1776" t="s">
        <v>940</v>
      </c>
      <c r="R1776">
        <v>3</v>
      </c>
      <c r="S1776">
        <f t="shared" si="204"/>
        <v>2021</v>
      </c>
      <c r="T1776" t="s">
        <v>12</v>
      </c>
      <c r="U1776">
        <v>0.999999999999995</v>
      </c>
      <c r="V1776" t="s">
        <v>889</v>
      </c>
      <c r="W1776">
        <f>VLOOKUP(Q1776,'PBT Tag Rates'!$A$6:$D$67,4,FALSE)</f>
        <v>0.98140000000000005</v>
      </c>
      <c r="X1776">
        <v>1</v>
      </c>
      <c r="Y1776" s="8">
        <f t="shared" si="205"/>
        <v>1</v>
      </c>
      <c r="Z1776" s="10">
        <f>IFERROR(LOOKUP(H1776,{30,43,48,53,58,63,68,73,78,83,88,93,97},{42,47,52,57,62,67,72,77,82,87,92,99,100}),999)</f>
        <v>52</v>
      </c>
      <c r="AA1776" s="9">
        <f t="shared" si="206"/>
        <v>5.5555555555555554</v>
      </c>
      <c r="AB1776" s="9">
        <f>IFERROR(IF(I1776="AI",AA1776-VLOOKUP(Q1776,'PBT Tag Rates'!$A$6:$L$53,11,FALSE),AA1776-VLOOKUP(Q1776,'PBT Tag Rates'!$A$6:$L$53,12,FALSE)),0)</f>
        <v>5.5745080723682721</v>
      </c>
      <c r="AC1776" s="9">
        <f t="shared" si="207"/>
        <v>16.753414340817248</v>
      </c>
      <c r="AD1776" s="12" t="s">
        <v>1969</v>
      </c>
      <c r="AE1776" s="8"/>
    </row>
    <row r="1777" spans="1:31" x14ac:dyDescent="0.25">
      <c r="A1777" t="s">
        <v>2078</v>
      </c>
      <c r="B1777" t="s">
        <v>5028</v>
      </c>
      <c r="C1777" t="s">
        <v>1819</v>
      </c>
      <c r="D1777" s="1">
        <v>45553</v>
      </c>
      <c r="E1777">
        <f t="shared" si="202"/>
        <v>18</v>
      </c>
      <c r="F1777" t="s">
        <v>6</v>
      </c>
      <c r="G1777">
        <v>440</v>
      </c>
      <c r="H1777">
        <f t="shared" si="201"/>
        <v>44</v>
      </c>
      <c r="I1777" t="s">
        <v>9</v>
      </c>
      <c r="J1777">
        <v>1</v>
      </c>
      <c r="K1777" t="s">
        <v>8</v>
      </c>
      <c r="L1777" t="s">
        <v>8</v>
      </c>
      <c r="M1777" t="s">
        <v>6</v>
      </c>
      <c r="N1777" t="str">
        <f t="shared" si="203"/>
        <v>M</v>
      </c>
      <c r="O1777" t="s">
        <v>7929</v>
      </c>
      <c r="P1777" t="s">
        <v>8458</v>
      </c>
      <c r="Q1777" t="s">
        <v>7200</v>
      </c>
      <c r="R1777">
        <v>2</v>
      </c>
      <c r="S1777">
        <f t="shared" si="204"/>
        <v>2022</v>
      </c>
      <c r="T1777" t="s">
        <v>12</v>
      </c>
      <c r="U1777">
        <v>1</v>
      </c>
      <c r="V1777" t="s">
        <v>892</v>
      </c>
      <c r="W1777">
        <f>VLOOKUP(Q1777,'PBT Tag Rates'!$A$6:$D$67,4,FALSE)</f>
        <v>0.98</v>
      </c>
      <c r="X1777">
        <v>1</v>
      </c>
      <c r="Y1777" s="8">
        <f t="shared" si="205"/>
        <v>1</v>
      </c>
      <c r="Z1777" s="10">
        <f>IFERROR(LOOKUP(H1777,{30,43,48,53,58,63,68,73,78,83,88,93,97},{42,47,52,57,62,67,72,77,82,87,92,99,100}),999)</f>
        <v>47</v>
      </c>
      <c r="AA1777" s="9">
        <f t="shared" si="206"/>
        <v>5.5555555555555554</v>
      </c>
      <c r="AB1777" s="9">
        <f>IFERROR(IF(I1777="AI",AA1777-VLOOKUP(Q1777,'PBT Tag Rates'!$A$6:$L$53,11,FALSE),AA1777-VLOOKUP(Q1777,'PBT Tag Rates'!$A$6:$L$53,12,FALSE)),0)</f>
        <v>5.5759637188208613</v>
      </c>
      <c r="AC1777" s="9">
        <f t="shared" si="207"/>
        <v>16.757789085249826</v>
      </c>
      <c r="AD1777" s="12" t="s">
        <v>1969</v>
      </c>
      <c r="AE1777" s="8"/>
    </row>
    <row r="1778" spans="1:31" x14ac:dyDescent="0.25">
      <c r="A1778" t="s">
        <v>2078</v>
      </c>
      <c r="B1778" t="s">
        <v>5029</v>
      </c>
      <c r="C1778" t="s">
        <v>5030</v>
      </c>
      <c r="D1778" s="1">
        <v>45553</v>
      </c>
      <c r="E1778">
        <f t="shared" si="202"/>
        <v>18</v>
      </c>
      <c r="F1778" t="s">
        <v>14</v>
      </c>
      <c r="G1778">
        <v>740</v>
      </c>
      <c r="H1778">
        <f t="shared" si="201"/>
        <v>74</v>
      </c>
      <c r="I1778" t="s">
        <v>7</v>
      </c>
      <c r="J1778" t="s">
        <v>8</v>
      </c>
      <c r="K1778" t="s">
        <v>8</v>
      </c>
      <c r="L1778" t="s">
        <v>8</v>
      </c>
      <c r="M1778" t="s">
        <v>14</v>
      </c>
      <c r="N1778" t="str">
        <f t="shared" si="203"/>
        <v>F</v>
      </c>
      <c r="O1778" t="s">
        <v>1538</v>
      </c>
      <c r="P1778" t="s">
        <v>1539</v>
      </c>
      <c r="Q1778" t="s">
        <v>476</v>
      </c>
      <c r="R1778">
        <v>4</v>
      </c>
      <c r="S1778">
        <f t="shared" si="204"/>
        <v>2020</v>
      </c>
      <c r="T1778" t="s">
        <v>12</v>
      </c>
      <c r="U1778">
        <v>1</v>
      </c>
      <c r="V1778" t="s">
        <v>658</v>
      </c>
      <c r="W1778">
        <f>VLOOKUP(Q1778,'PBT Tag Rates'!$A$6:$D$67,4,FALSE)</f>
        <v>0.98845608500000004</v>
      </c>
      <c r="X1778">
        <v>1</v>
      </c>
      <c r="Y1778" s="8">
        <f t="shared" si="205"/>
        <v>1</v>
      </c>
      <c r="Z1778" s="10">
        <f>IFERROR(LOOKUP(H1778,{30,43,48,53,58,63,68,73,78,83,88,93,97},{42,47,52,57,62,67,72,77,82,87,92,99,100}),999)</f>
        <v>77</v>
      </c>
      <c r="AA1778" s="9">
        <f t="shared" si="206"/>
        <v>5.5555555555555554</v>
      </c>
      <c r="AB1778" s="9">
        <f>IFERROR(IF(I1778="AI",AA1778-VLOOKUP(Q1778,'PBT Tag Rates'!$A$6:$L$53,11,FALSE),AA1778-VLOOKUP(Q1778,'PBT Tag Rates'!$A$6:$L$53,12,FALSE)),0)</f>
        <v>5.5672342888601314</v>
      </c>
      <c r="AC1778" s="9">
        <f t="shared" si="207"/>
        <v>16.731553988772674</v>
      </c>
      <c r="AD1778" s="12" t="s">
        <v>1969</v>
      </c>
      <c r="AE1778" s="8"/>
    </row>
    <row r="1779" spans="1:31" x14ac:dyDescent="0.25">
      <c r="A1779" t="s">
        <v>2078</v>
      </c>
      <c r="B1779" t="s">
        <v>5031</v>
      </c>
      <c r="C1779" t="s">
        <v>1820</v>
      </c>
      <c r="D1779" s="1">
        <v>45553</v>
      </c>
      <c r="E1779">
        <f t="shared" si="202"/>
        <v>18</v>
      </c>
      <c r="F1779" t="s">
        <v>14</v>
      </c>
      <c r="G1779">
        <v>680</v>
      </c>
      <c r="H1779">
        <f t="shared" si="201"/>
        <v>68</v>
      </c>
      <c r="I1779" t="s">
        <v>9</v>
      </c>
      <c r="J1779">
        <v>1</v>
      </c>
      <c r="K1779" t="s">
        <v>8</v>
      </c>
      <c r="L1779" t="s">
        <v>8</v>
      </c>
      <c r="M1779" t="s">
        <v>14</v>
      </c>
      <c r="N1779" t="str">
        <f t="shared" si="203"/>
        <v>F</v>
      </c>
      <c r="O1779" t="s">
        <v>7862</v>
      </c>
      <c r="P1779" t="s">
        <v>7863</v>
      </c>
      <c r="Q1779" t="s">
        <v>476</v>
      </c>
      <c r="R1779">
        <v>4</v>
      </c>
      <c r="S1779">
        <f t="shared" si="204"/>
        <v>2020</v>
      </c>
      <c r="T1779" t="s">
        <v>12</v>
      </c>
      <c r="U1779">
        <v>1</v>
      </c>
      <c r="V1779" t="s">
        <v>658</v>
      </c>
      <c r="W1779">
        <f>VLOOKUP(Q1779,'PBT Tag Rates'!$A$6:$D$67,4,FALSE)</f>
        <v>0.98845608500000004</v>
      </c>
      <c r="X1779">
        <v>1</v>
      </c>
      <c r="Y1779" s="8">
        <f t="shared" si="205"/>
        <v>1.0069930069930071</v>
      </c>
      <c r="Z1779" s="10">
        <f>IFERROR(LOOKUP(H1779,{30,43,48,53,58,63,68,73,78,83,88,93,97},{42,47,52,57,62,67,72,77,82,87,92,99,100}),999)</f>
        <v>72</v>
      </c>
      <c r="AA1779" s="9">
        <f t="shared" si="206"/>
        <v>5.594405594405595</v>
      </c>
      <c r="AB1779" s="9">
        <f>IFERROR(IF(I1779="AI",AA1779-VLOOKUP(Q1779,'PBT Tag Rates'!$A$6:$L$53,11,FALSE),AA1779-VLOOKUP(Q1779,'PBT Tag Rates'!$A$6:$L$53,12,FALSE)),0)</f>
        <v>5.6060843277101711</v>
      </c>
      <c r="AC1779" s="9">
        <f t="shared" si="207"/>
        <v>16.848312416523061</v>
      </c>
      <c r="AD1779" s="12" t="s">
        <v>1969</v>
      </c>
      <c r="AE1779" s="8"/>
    </row>
    <row r="1780" spans="1:31" x14ac:dyDescent="0.25">
      <c r="A1780" t="s">
        <v>2078</v>
      </c>
      <c r="B1780" t="s">
        <v>5032</v>
      </c>
      <c r="C1780" t="s">
        <v>5033</v>
      </c>
      <c r="D1780" s="1">
        <v>45553</v>
      </c>
      <c r="E1780">
        <f t="shared" si="202"/>
        <v>18</v>
      </c>
      <c r="F1780" t="s">
        <v>6</v>
      </c>
      <c r="G1780">
        <v>440</v>
      </c>
      <c r="H1780">
        <f t="shared" si="201"/>
        <v>44</v>
      </c>
      <c r="I1780" t="s">
        <v>9</v>
      </c>
      <c r="J1780">
        <v>1</v>
      </c>
      <c r="K1780" t="s">
        <v>8</v>
      </c>
      <c r="L1780" t="s">
        <v>8</v>
      </c>
      <c r="M1780" t="s">
        <v>6</v>
      </c>
      <c r="N1780" t="str">
        <f t="shared" si="203"/>
        <v>M</v>
      </c>
      <c r="O1780" t="s">
        <v>7662</v>
      </c>
      <c r="P1780" t="s">
        <v>8459</v>
      </c>
      <c r="Q1780" t="s">
        <v>7200</v>
      </c>
      <c r="R1780">
        <v>2</v>
      </c>
      <c r="S1780">
        <f t="shared" si="204"/>
        <v>2022</v>
      </c>
      <c r="T1780" t="s">
        <v>12</v>
      </c>
      <c r="U1780">
        <v>0.999999999999999</v>
      </c>
      <c r="V1780" t="s">
        <v>919</v>
      </c>
      <c r="W1780">
        <f>VLOOKUP(Q1780,'PBT Tag Rates'!$A$6:$D$67,4,FALSE)</f>
        <v>0.98</v>
      </c>
      <c r="X1780">
        <v>1</v>
      </c>
      <c r="Y1780" s="8">
        <f t="shared" si="205"/>
        <v>1</v>
      </c>
      <c r="Z1780" s="10">
        <f>IFERROR(LOOKUP(H1780,{30,43,48,53,58,63,68,73,78,83,88,93,97},{42,47,52,57,62,67,72,77,82,87,92,99,100}),999)</f>
        <v>47</v>
      </c>
      <c r="AA1780" s="9">
        <f t="shared" si="206"/>
        <v>5.5555555555555554</v>
      </c>
      <c r="AB1780" s="9">
        <f>IFERROR(IF(I1780="AI",AA1780-VLOOKUP(Q1780,'PBT Tag Rates'!$A$6:$L$53,11,FALSE),AA1780-VLOOKUP(Q1780,'PBT Tag Rates'!$A$6:$L$53,12,FALSE)),0)</f>
        <v>5.5759637188208613</v>
      </c>
      <c r="AC1780" s="9">
        <f t="shared" si="207"/>
        <v>16.757789085249826</v>
      </c>
      <c r="AD1780" s="12" t="s">
        <v>1969</v>
      </c>
      <c r="AE1780" s="8"/>
    </row>
    <row r="1781" spans="1:31" x14ac:dyDescent="0.25">
      <c r="A1781" t="s">
        <v>2078</v>
      </c>
      <c r="B1781" t="s">
        <v>5034</v>
      </c>
      <c r="C1781" t="s">
        <v>5035</v>
      </c>
      <c r="D1781" s="1">
        <v>45553</v>
      </c>
      <c r="E1781">
        <f t="shared" si="202"/>
        <v>18</v>
      </c>
      <c r="F1781" t="s">
        <v>6</v>
      </c>
      <c r="G1781">
        <v>610</v>
      </c>
      <c r="H1781">
        <f t="shared" si="201"/>
        <v>61</v>
      </c>
      <c r="I1781" t="s">
        <v>9</v>
      </c>
      <c r="J1781">
        <v>1</v>
      </c>
      <c r="K1781" t="s">
        <v>8</v>
      </c>
      <c r="L1781" t="s">
        <v>8</v>
      </c>
      <c r="M1781" t="s">
        <v>6</v>
      </c>
      <c r="N1781" t="str">
        <f t="shared" si="203"/>
        <v>M</v>
      </c>
      <c r="O1781" t="s">
        <v>7418</v>
      </c>
      <c r="P1781" t="s">
        <v>7419</v>
      </c>
      <c r="Q1781" t="s">
        <v>940</v>
      </c>
      <c r="R1781">
        <v>3</v>
      </c>
      <c r="S1781">
        <f t="shared" si="204"/>
        <v>2021</v>
      </c>
      <c r="T1781" t="s">
        <v>12</v>
      </c>
      <c r="U1781">
        <v>1</v>
      </c>
      <c r="V1781" t="s">
        <v>941</v>
      </c>
      <c r="W1781">
        <f>VLOOKUP(Q1781,'PBT Tag Rates'!$A$6:$D$67,4,FALSE)</f>
        <v>0.98140000000000005</v>
      </c>
      <c r="X1781">
        <v>1</v>
      </c>
      <c r="Y1781" s="8">
        <f t="shared" si="205"/>
        <v>1.0138888888888888</v>
      </c>
      <c r="Z1781" s="10">
        <f>IFERROR(LOOKUP(H1781,{30,43,48,53,58,63,68,73,78,83,88,93,97},{42,47,52,57,62,67,72,77,82,87,92,99,100}),999)</f>
        <v>62</v>
      </c>
      <c r="AA1781" s="9">
        <f t="shared" si="206"/>
        <v>5.632716049382716</v>
      </c>
      <c r="AB1781" s="9">
        <f>IFERROR(IF(I1781="AI",AA1781-VLOOKUP(Q1781,'PBT Tag Rates'!$A$6:$L$53,11,FALSE),AA1781-VLOOKUP(Q1781,'PBT Tag Rates'!$A$6:$L$53,12,FALSE)),0)</f>
        <v>5.6516685661954327</v>
      </c>
      <c r="AC1781" s="9">
        <f t="shared" si="207"/>
        <v>16.98530955148815</v>
      </c>
      <c r="AD1781" s="12" t="s">
        <v>1969</v>
      </c>
      <c r="AE1781" s="8"/>
    </row>
    <row r="1782" spans="1:31" x14ac:dyDescent="0.25">
      <c r="A1782" t="s">
        <v>2078</v>
      </c>
      <c r="B1782" t="s">
        <v>5036</v>
      </c>
      <c r="C1782" t="s">
        <v>5037</v>
      </c>
      <c r="D1782" s="1">
        <v>45553</v>
      </c>
      <c r="E1782">
        <f t="shared" si="202"/>
        <v>18</v>
      </c>
      <c r="F1782" t="s">
        <v>6</v>
      </c>
      <c r="G1782">
        <v>550</v>
      </c>
      <c r="H1782">
        <f t="shared" si="201"/>
        <v>55</v>
      </c>
      <c r="I1782" t="s">
        <v>9</v>
      </c>
      <c r="J1782">
        <v>1</v>
      </c>
      <c r="K1782" t="s">
        <v>8</v>
      </c>
      <c r="L1782" t="s">
        <v>8</v>
      </c>
      <c r="M1782" t="s">
        <v>6</v>
      </c>
      <c r="N1782" t="str">
        <f t="shared" si="203"/>
        <v>M</v>
      </c>
      <c r="O1782" t="s">
        <v>1589</v>
      </c>
      <c r="P1782" t="s">
        <v>1590</v>
      </c>
      <c r="Q1782" t="s">
        <v>940</v>
      </c>
      <c r="R1782">
        <v>3</v>
      </c>
      <c r="S1782">
        <f t="shared" si="204"/>
        <v>2021</v>
      </c>
      <c r="T1782" t="s">
        <v>12</v>
      </c>
      <c r="U1782">
        <v>0.999999999999998</v>
      </c>
      <c r="V1782" t="s">
        <v>919</v>
      </c>
      <c r="W1782">
        <f>VLOOKUP(Q1782,'PBT Tag Rates'!$A$6:$D$67,4,FALSE)</f>
        <v>0.98140000000000005</v>
      </c>
      <c r="X1782">
        <v>1</v>
      </c>
      <c r="Y1782" s="8">
        <f t="shared" si="205"/>
        <v>1.03125</v>
      </c>
      <c r="Z1782" s="10">
        <f>IFERROR(LOOKUP(H1782,{30,43,48,53,58,63,68,73,78,83,88,93,97},{42,47,52,57,62,67,72,77,82,87,92,99,100}),999)</f>
        <v>57</v>
      </c>
      <c r="AA1782" s="9">
        <f t="shared" si="206"/>
        <v>5.729166666666667</v>
      </c>
      <c r="AB1782" s="9">
        <f>IFERROR(IF(I1782="AI",AA1782-VLOOKUP(Q1782,'PBT Tag Rates'!$A$6:$L$53,11,FALSE),AA1782-VLOOKUP(Q1782,'PBT Tag Rates'!$A$6:$L$53,12,FALSE)),0)</f>
        <v>5.7481191834793837</v>
      </c>
      <c r="AC1782" s="9">
        <f t="shared" si="207"/>
        <v>17.275178564826781</v>
      </c>
      <c r="AD1782" s="12" t="s">
        <v>1969</v>
      </c>
      <c r="AE1782" s="8"/>
    </row>
    <row r="1783" spans="1:31" x14ac:dyDescent="0.25">
      <c r="A1783" t="s">
        <v>2078</v>
      </c>
      <c r="B1783" t="s">
        <v>5038</v>
      </c>
      <c r="C1783" t="s">
        <v>1822</v>
      </c>
      <c r="D1783" s="1">
        <v>45553</v>
      </c>
      <c r="E1783">
        <f t="shared" si="202"/>
        <v>18</v>
      </c>
      <c r="F1783" t="s">
        <v>6</v>
      </c>
      <c r="G1783">
        <v>700</v>
      </c>
      <c r="H1783">
        <f t="shared" ref="H1783:H1846" si="208">G1783/10</f>
        <v>70</v>
      </c>
      <c r="I1783" t="s">
        <v>7</v>
      </c>
      <c r="J1783" t="s">
        <v>8</v>
      </c>
      <c r="K1783" t="s">
        <v>8</v>
      </c>
      <c r="L1783" t="s">
        <v>8</v>
      </c>
      <c r="M1783" t="s">
        <v>6</v>
      </c>
      <c r="N1783" t="str">
        <f t="shared" si="203"/>
        <v>M</v>
      </c>
      <c r="O1783" t="s">
        <v>7551</v>
      </c>
      <c r="P1783" t="s">
        <v>8198</v>
      </c>
      <c r="Q1783" t="s">
        <v>940</v>
      </c>
      <c r="R1783">
        <v>3</v>
      </c>
      <c r="S1783">
        <f t="shared" si="204"/>
        <v>2021</v>
      </c>
      <c r="T1783" t="s">
        <v>12</v>
      </c>
      <c r="U1783">
        <v>0.999999999999999</v>
      </c>
      <c r="V1783" t="s">
        <v>892</v>
      </c>
      <c r="W1783">
        <f>VLOOKUP(Q1783,'PBT Tag Rates'!$A$6:$D$67,4,FALSE)</f>
        <v>0.98140000000000005</v>
      </c>
      <c r="X1783">
        <v>1</v>
      </c>
      <c r="Y1783" s="8">
        <f t="shared" si="205"/>
        <v>1.0057142857142858</v>
      </c>
      <c r="Z1783" s="10">
        <f>IFERROR(LOOKUP(H1783,{30,43,48,53,58,63,68,73,78,83,88,93,97},{42,47,52,57,62,67,72,77,82,87,92,99,100}),999)</f>
        <v>72</v>
      </c>
      <c r="AA1783" s="9">
        <f t="shared" si="206"/>
        <v>5.5873015873015879</v>
      </c>
      <c r="AB1783" s="9">
        <f>IFERROR(IF(I1783="AI",AA1783-VLOOKUP(Q1783,'PBT Tag Rates'!$A$6:$L$53,11,FALSE),AA1783-VLOOKUP(Q1783,'PBT Tag Rates'!$A$6:$L$53,12,FALSE)),0)</f>
        <v>5.6062541041143046</v>
      </c>
      <c r="AC1783" s="9">
        <f t="shared" si="207"/>
        <v>16.848822656064705</v>
      </c>
      <c r="AD1783" s="12" t="s">
        <v>1969</v>
      </c>
      <c r="AE1783" s="8"/>
    </row>
    <row r="1784" spans="1:31" x14ac:dyDescent="0.25">
      <c r="A1784" t="s">
        <v>2078</v>
      </c>
      <c r="B1784" t="s">
        <v>5039</v>
      </c>
      <c r="C1784" t="s">
        <v>5040</v>
      </c>
      <c r="D1784" s="1">
        <v>45553</v>
      </c>
      <c r="E1784">
        <f t="shared" si="202"/>
        <v>18</v>
      </c>
      <c r="F1784" t="s">
        <v>14</v>
      </c>
      <c r="G1784">
        <v>760</v>
      </c>
      <c r="H1784">
        <f t="shared" si="208"/>
        <v>76</v>
      </c>
      <c r="I1784" t="s">
        <v>9</v>
      </c>
      <c r="J1784">
        <v>1</v>
      </c>
      <c r="K1784" t="s">
        <v>8</v>
      </c>
      <c r="L1784" t="s">
        <v>8</v>
      </c>
      <c r="M1784" t="s">
        <v>14</v>
      </c>
      <c r="N1784" t="str">
        <f t="shared" si="203"/>
        <v>F</v>
      </c>
      <c r="O1784" t="s">
        <v>1390</v>
      </c>
      <c r="P1784" t="s">
        <v>1391</v>
      </c>
      <c r="Q1784" t="s">
        <v>295</v>
      </c>
      <c r="R1784">
        <v>4</v>
      </c>
      <c r="S1784">
        <f t="shared" si="204"/>
        <v>2020</v>
      </c>
      <c r="T1784" t="s">
        <v>12</v>
      </c>
      <c r="U1784">
        <v>1</v>
      </c>
      <c r="V1784" t="s">
        <v>889</v>
      </c>
      <c r="W1784">
        <f>VLOOKUP(Q1784,'PBT Tag Rates'!$A$6:$D$67,4,FALSE)</f>
        <v>0.98961045999999997</v>
      </c>
      <c r="X1784">
        <v>1</v>
      </c>
      <c r="Y1784" s="8">
        <f t="shared" si="205"/>
        <v>1</v>
      </c>
      <c r="Z1784" s="10">
        <f>IFERROR(LOOKUP(H1784,{30,43,48,53,58,63,68,73,78,83,88,93,97},{42,47,52,57,62,67,72,77,82,87,92,99,100}),999)</f>
        <v>77</v>
      </c>
      <c r="AA1784" s="9">
        <f t="shared" si="206"/>
        <v>5.5555555555555554</v>
      </c>
      <c r="AB1784" s="9">
        <f>IFERROR(IF(I1784="AI",AA1784-VLOOKUP(Q1784,'PBT Tag Rates'!$A$6:$L$53,11,FALSE),AA1784-VLOOKUP(Q1784,'PBT Tag Rates'!$A$6:$L$53,12,FALSE)),0)</f>
        <v>5.5660541713442369</v>
      </c>
      <c r="AC1784" s="9">
        <f t="shared" si="207"/>
        <v>16.728007308517132</v>
      </c>
      <c r="AD1784" s="12" t="s">
        <v>1969</v>
      </c>
      <c r="AE1784" s="8"/>
    </row>
    <row r="1785" spans="1:31" x14ac:dyDescent="0.25">
      <c r="A1785" t="s">
        <v>2078</v>
      </c>
      <c r="B1785" t="s">
        <v>5041</v>
      </c>
      <c r="C1785" t="s">
        <v>5042</v>
      </c>
      <c r="D1785" s="1">
        <v>45553</v>
      </c>
      <c r="E1785">
        <f t="shared" si="202"/>
        <v>18</v>
      </c>
      <c r="F1785" t="s">
        <v>14</v>
      </c>
      <c r="G1785">
        <v>680</v>
      </c>
      <c r="H1785">
        <f t="shared" si="208"/>
        <v>68</v>
      </c>
      <c r="I1785" t="s">
        <v>7</v>
      </c>
      <c r="J1785" t="s">
        <v>8</v>
      </c>
      <c r="K1785" t="s">
        <v>8</v>
      </c>
      <c r="L1785" t="s">
        <v>8</v>
      </c>
      <c r="M1785" t="s">
        <v>14</v>
      </c>
      <c r="N1785" t="str">
        <f t="shared" si="203"/>
        <v>F</v>
      </c>
      <c r="O1785" t="s">
        <v>7608</v>
      </c>
      <c r="P1785" t="s">
        <v>7666</v>
      </c>
      <c r="Q1785" t="s">
        <v>940</v>
      </c>
      <c r="R1785">
        <v>3</v>
      </c>
      <c r="S1785">
        <f t="shared" si="204"/>
        <v>2021</v>
      </c>
      <c r="T1785" t="s">
        <v>12</v>
      </c>
      <c r="U1785">
        <v>1</v>
      </c>
      <c r="V1785" t="s">
        <v>888</v>
      </c>
      <c r="W1785">
        <f>VLOOKUP(Q1785,'PBT Tag Rates'!$A$6:$D$67,4,FALSE)</f>
        <v>0.98140000000000005</v>
      </c>
      <c r="X1785">
        <v>1</v>
      </c>
      <c r="Y1785" s="8">
        <f t="shared" si="205"/>
        <v>1.0069930069930071</v>
      </c>
      <c r="Z1785" s="10">
        <f>IFERROR(LOOKUP(H1785,{30,43,48,53,58,63,68,73,78,83,88,93,97},{42,47,52,57,62,67,72,77,82,87,92,99,100}),999)</f>
        <v>72</v>
      </c>
      <c r="AA1785" s="9">
        <f t="shared" si="206"/>
        <v>5.594405594405595</v>
      </c>
      <c r="AB1785" s="9">
        <f>IFERROR(IF(I1785="AI",AA1785-VLOOKUP(Q1785,'PBT Tag Rates'!$A$6:$L$53,11,FALSE),AA1785-VLOOKUP(Q1785,'PBT Tag Rates'!$A$6:$L$53,12,FALSE)),0)</f>
        <v>5.6133581112183117</v>
      </c>
      <c r="AC1785" s="9">
        <f t="shared" si="207"/>
        <v>16.870172768567635</v>
      </c>
      <c r="AD1785" s="12" t="s">
        <v>1969</v>
      </c>
      <c r="AE1785" s="8"/>
    </row>
    <row r="1786" spans="1:31" x14ac:dyDescent="0.25">
      <c r="A1786" t="s">
        <v>2078</v>
      </c>
      <c r="B1786" t="s">
        <v>5043</v>
      </c>
      <c r="C1786" t="s">
        <v>5044</v>
      </c>
      <c r="D1786" s="1">
        <v>45553</v>
      </c>
      <c r="E1786">
        <f t="shared" si="202"/>
        <v>18</v>
      </c>
      <c r="F1786" t="s">
        <v>6</v>
      </c>
      <c r="G1786">
        <v>640</v>
      </c>
      <c r="H1786">
        <f t="shared" si="208"/>
        <v>64</v>
      </c>
      <c r="I1786" t="s">
        <v>7</v>
      </c>
      <c r="J1786" t="s">
        <v>8</v>
      </c>
      <c r="K1786" t="s">
        <v>8</v>
      </c>
      <c r="L1786" t="s">
        <v>8</v>
      </c>
      <c r="M1786" t="s">
        <v>6</v>
      </c>
      <c r="N1786" t="str">
        <f t="shared" si="203"/>
        <v>M</v>
      </c>
      <c r="O1786" t="s">
        <v>1679</v>
      </c>
      <c r="P1786" t="s">
        <v>1680</v>
      </c>
      <c r="Q1786" t="s">
        <v>940</v>
      </c>
      <c r="R1786">
        <v>3</v>
      </c>
      <c r="S1786">
        <f t="shared" si="204"/>
        <v>2021</v>
      </c>
      <c r="T1786" t="s">
        <v>12</v>
      </c>
      <c r="U1786">
        <v>0.999999999999998</v>
      </c>
      <c r="V1786" t="s">
        <v>886</v>
      </c>
      <c r="W1786">
        <f>VLOOKUP(Q1786,'PBT Tag Rates'!$A$6:$D$67,4,FALSE)</f>
        <v>0.98140000000000005</v>
      </c>
      <c r="X1786">
        <v>1</v>
      </c>
      <c r="Y1786" s="8">
        <f t="shared" si="205"/>
        <v>1</v>
      </c>
      <c r="Z1786" s="10">
        <f>IFERROR(LOOKUP(H1786,{30,43,48,53,58,63,68,73,78,83,88,93,97},{42,47,52,57,62,67,72,77,82,87,92,99,100}),999)</f>
        <v>67</v>
      </c>
      <c r="AA1786" s="9">
        <f t="shared" si="206"/>
        <v>5.5555555555555554</v>
      </c>
      <c r="AB1786" s="9">
        <f>IFERROR(IF(I1786="AI",AA1786-VLOOKUP(Q1786,'PBT Tag Rates'!$A$6:$L$53,11,FALSE),AA1786-VLOOKUP(Q1786,'PBT Tag Rates'!$A$6:$L$53,12,FALSE)),0)</f>
        <v>5.5745080723682721</v>
      </c>
      <c r="AC1786" s="9">
        <f t="shared" si="207"/>
        <v>16.753414340817248</v>
      </c>
      <c r="AD1786" s="12" t="s">
        <v>1969</v>
      </c>
      <c r="AE1786" s="8"/>
    </row>
    <row r="1787" spans="1:31" x14ac:dyDescent="0.25">
      <c r="A1787" t="s">
        <v>2078</v>
      </c>
      <c r="B1787" t="s">
        <v>5045</v>
      </c>
      <c r="C1787" t="s">
        <v>5046</v>
      </c>
      <c r="D1787" s="1">
        <v>45553</v>
      </c>
      <c r="E1787">
        <f t="shared" si="202"/>
        <v>18</v>
      </c>
      <c r="F1787" t="s">
        <v>6</v>
      </c>
      <c r="G1787">
        <v>670</v>
      </c>
      <c r="H1787">
        <f t="shared" si="208"/>
        <v>67</v>
      </c>
      <c r="I1787" t="s">
        <v>9</v>
      </c>
      <c r="J1787">
        <v>1</v>
      </c>
      <c r="K1787" t="s">
        <v>8</v>
      </c>
      <c r="L1787" t="s">
        <v>8</v>
      </c>
      <c r="M1787" t="s">
        <v>6</v>
      </c>
      <c r="N1787" t="str">
        <f t="shared" si="203"/>
        <v>M</v>
      </c>
      <c r="O1787" t="s">
        <v>1338</v>
      </c>
      <c r="P1787" t="s">
        <v>1674</v>
      </c>
      <c r="Q1787" t="s">
        <v>171</v>
      </c>
      <c r="R1787">
        <v>5</v>
      </c>
      <c r="S1787">
        <f t="shared" si="204"/>
        <v>2019</v>
      </c>
      <c r="T1787" t="s">
        <v>12</v>
      </c>
      <c r="U1787">
        <v>1</v>
      </c>
      <c r="V1787" t="s">
        <v>740</v>
      </c>
      <c r="W1787">
        <f>VLOOKUP(Q1787,'PBT Tag Rates'!$A$6:$D$67,4,FALSE)</f>
        <v>0.95971980899999998</v>
      </c>
      <c r="X1787">
        <v>1</v>
      </c>
      <c r="Y1787" s="8">
        <f t="shared" si="205"/>
        <v>1</v>
      </c>
      <c r="Z1787" s="10">
        <f>IFERROR(LOOKUP(H1787,{30,43,48,53,58,63,68,73,78,83,88,93,97},{42,47,52,57,62,67,72,77,82,87,92,99,100}),999)</f>
        <v>67</v>
      </c>
      <c r="AA1787" s="9">
        <f t="shared" si="206"/>
        <v>5.5555555555555554</v>
      </c>
      <c r="AB1787" s="9">
        <f>IFERROR(IF(I1787="AI",AA1787-VLOOKUP(Q1787,'PBT Tag Rates'!$A$6:$L$53,11,FALSE),AA1787-VLOOKUP(Q1787,'PBT Tag Rates'!$A$6:$L$53,12,FALSE)),0)</f>
        <v>5.5975263376757773</v>
      </c>
      <c r="AC1787" s="9">
        <f t="shared" si="207"/>
        <v>16.822592559073851</v>
      </c>
      <c r="AD1787" s="12" t="s">
        <v>1969</v>
      </c>
      <c r="AE1787" s="8"/>
    </row>
    <row r="1788" spans="1:31" x14ac:dyDescent="0.25">
      <c r="A1788" t="s">
        <v>2078</v>
      </c>
      <c r="B1788" t="s">
        <v>5047</v>
      </c>
      <c r="C1788" t="s">
        <v>5048</v>
      </c>
      <c r="D1788" s="1">
        <v>45553</v>
      </c>
      <c r="E1788">
        <f t="shared" si="202"/>
        <v>18</v>
      </c>
      <c r="F1788" t="s">
        <v>14</v>
      </c>
      <c r="G1788">
        <v>650</v>
      </c>
      <c r="H1788">
        <f t="shared" si="208"/>
        <v>65</v>
      </c>
      <c r="I1788" t="s">
        <v>9</v>
      </c>
      <c r="J1788">
        <v>1</v>
      </c>
      <c r="K1788" t="s">
        <v>8</v>
      </c>
      <c r="L1788" t="s">
        <v>8</v>
      </c>
      <c r="M1788" t="s">
        <v>14</v>
      </c>
      <c r="N1788" t="str">
        <f t="shared" si="203"/>
        <v>F</v>
      </c>
      <c r="O1788" t="s">
        <v>7970</v>
      </c>
      <c r="P1788" t="s">
        <v>7971</v>
      </c>
      <c r="Q1788" t="s">
        <v>940</v>
      </c>
      <c r="R1788">
        <v>3</v>
      </c>
      <c r="S1788">
        <f t="shared" si="204"/>
        <v>2021</v>
      </c>
      <c r="T1788" t="s">
        <v>12</v>
      </c>
      <c r="U1788">
        <v>0.999999999999996</v>
      </c>
      <c r="V1788" t="s">
        <v>886</v>
      </c>
      <c r="W1788">
        <f>VLOOKUP(Q1788,'PBT Tag Rates'!$A$6:$D$67,4,FALSE)</f>
        <v>0.98140000000000005</v>
      </c>
      <c r="X1788">
        <v>1</v>
      </c>
      <c r="Y1788" s="8">
        <f t="shared" si="205"/>
        <v>1</v>
      </c>
      <c r="Z1788" s="10">
        <f>IFERROR(LOOKUP(H1788,{30,43,48,53,58,63,68,73,78,83,88,93,97},{42,47,52,57,62,67,72,77,82,87,92,99,100}),999)</f>
        <v>67</v>
      </c>
      <c r="AA1788" s="9">
        <f t="shared" si="206"/>
        <v>5.5555555555555554</v>
      </c>
      <c r="AB1788" s="9">
        <f>IFERROR(IF(I1788="AI",AA1788-VLOOKUP(Q1788,'PBT Tag Rates'!$A$6:$L$53,11,FALSE),AA1788-VLOOKUP(Q1788,'PBT Tag Rates'!$A$6:$L$53,12,FALSE)),0)</f>
        <v>5.5745080723682721</v>
      </c>
      <c r="AC1788" s="9">
        <f t="shared" si="207"/>
        <v>16.753414340817248</v>
      </c>
      <c r="AD1788" s="12" t="s">
        <v>1969</v>
      </c>
      <c r="AE1788" s="8"/>
    </row>
    <row r="1789" spans="1:31" x14ac:dyDescent="0.25">
      <c r="A1789" t="s">
        <v>2078</v>
      </c>
      <c r="B1789" t="s">
        <v>5049</v>
      </c>
      <c r="C1789" t="s">
        <v>5050</v>
      </c>
      <c r="D1789" s="1">
        <v>45553</v>
      </c>
      <c r="E1789">
        <f t="shared" si="202"/>
        <v>18</v>
      </c>
      <c r="F1789" t="s">
        <v>14</v>
      </c>
      <c r="G1789">
        <v>720</v>
      </c>
      <c r="H1789">
        <f t="shared" si="208"/>
        <v>72</v>
      </c>
      <c r="I1789" t="s">
        <v>7</v>
      </c>
      <c r="J1789" t="s">
        <v>8</v>
      </c>
      <c r="K1789" t="s">
        <v>8</v>
      </c>
      <c r="L1789" t="s">
        <v>8</v>
      </c>
      <c r="M1789" t="s">
        <v>14</v>
      </c>
      <c r="N1789" t="str">
        <f t="shared" si="203"/>
        <v>F</v>
      </c>
      <c r="O1789" t="s">
        <v>8460</v>
      </c>
      <c r="P1789" t="s">
        <v>8461</v>
      </c>
      <c r="Q1789" t="s">
        <v>295</v>
      </c>
      <c r="R1789">
        <v>4</v>
      </c>
      <c r="S1789">
        <f t="shared" si="204"/>
        <v>2020</v>
      </c>
      <c r="T1789" t="s">
        <v>12</v>
      </c>
      <c r="U1789">
        <v>0.999999999999997</v>
      </c>
      <c r="V1789" t="s">
        <v>886</v>
      </c>
      <c r="W1789">
        <f>VLOOKUP(Q1789,'PBT Tag Rates'!$A$6:$D$67,4,FALSE)</f>
        <v>0.98961045999999997</v>
      </c>
      <c r="X1789">
        <v>1</v>
      </c>
      <c r="Y1789" s="8">
        <f t="shared" si="205"/>
        <v>1.0069930069930071</v>
      </c>
      <c r="Z1789" s="10">
        <f>IFERROR(LOOKUP(H1789,{30,43,48,53,58,63,68,73,78,83,88,93,97},{42,47,52,57,62,67,72,77,82,87,92,99,100}),999)</f>
        <v>72</v>
      </c>
      <c r="AA1789" s="9">
        <f t="shared" si="206"/>
        <v>5.594405594405595</v>
      </c>
      <c r="AB1789" s="9">
        <f>IFERROR(IF(I1789="AI",AA1789-VLOOKUP(Q1789,'PBT Tag Rates'!$A$6:$L$53,11,FALSE),AA1789-VLOOKUP(Q1789,'PBT Tag Rates'!$A$6:$L$53,12,FALSE)),0)</f>
        <v>5.6049042101942765</v>
      </c>
      <c r="AC1789" s="9">
        <f t="shared" si="207"/>
        <v>16.844765736267519</v>
      </c>
      <c r="AD1789" s="12" t="s">
        <v>1969</v>
      </c>
      <c r="AE1789" s="8"/>
    </row>
    <row r="1790" spans="1:31" x14ac:dyDescent="0.25">
      <c r="A1790" t="s">
        <v>2078</v>
      </c>
      <c r="B1790" t="s">
        <v>5051</v>
      </c>
      <c r="C1790" t="s">
        <v>5052</v>
      </c>
      <c r="D1790" s="1">
        <v>45553</v>
      </c>
      <c r="E1790">
        <f t="shared" si="202"/>
        <v>18</v>
      </c>
      <c r="F1790" t="s">
        <v>6</v>
      </c>
      <c r="G1790">
        <v>480</v>
      </c>
      <c r="H1790">
        <f t="shared" si="208"/>
        <v>48</v>
      </c>
      <c r="I1790" t="s">
        <v>7</v>
      </c>
      <c r="J1790" t="s">
        <v>8</v>
      </c>
      <c r="K1790" t="s">
        <v>8</v>
      </c>
      <c r="L1790" t="s">
        <v>8</v>
      </c>
      <c r="M1790" t="s">
        <v>6</v>
      </c>
      <c r="N1790" t="str">
        <f t="shared" si="203"/>
        <v>M</v>
      </c>
      <c r="O1790" t="s">
        <v>7833</v>
      </c>
      <c r="P1790" t="s">
        <v>7834</v>
      </c>
      <c r="Q1790" t="s">
        <v>7200</v>
      </c>
      <c r="R1790">
        <v>2</v>
      </c>
      <c r="S1790">
        <f t="shared" si="204"/>
        <v>2022</v>
      </c>
      <c r="T1790" t="s">
        <v>12</v>
      </c>
      <c r="U1790">
        <v>1.00000000000001</v>
      </c>
      <c r="V1790" t="s">
        <v>886</v>
      </c>
      <c r="W1790">
        <f>VLOOKUP(Q1790,'PBT Tag Rates'!$A$6:$D$67,4,FALSE)</f>
        <v>0.98</v>
      </c>
      <c r="X1790">
        <v>1</v>
      </c>
      <c r="Y1790" s="8">
        <f t="shared" si="205"/>
        <v>1</v>
      </c>
      <c r="Z1790" s="10">
        <f>IFERROR(LOOKUP(H1790,{30,43,48,53,58,63,68,73,78,83,88,93,97},{42,47,52,57,62,67,72,77,82,87,92,99,100}),999)</f>
        <v>52</v>
      </c>
      <c r="AA1790" s="9">
        <f t="shared" si="206"/>
        <v>5.5555555555555554</v>
      </c>
      <c r="AB1790" s="9">
        <f>IFERROR(IF(I1790="AI",AA1790-VLOOKUP(Q1790,'PBT Tag Rates'!$A$6:$L$53,11,FALSE),AA1790-VLOOKUP(Q1790,'PBT Tag Rates'!$A$6:$L$53,12,FALSE)),0)</f>
        <v>5.5759637188208613</v>
      </c>
      <c r="AC1790" s="9">
        <f t="shared" si="207"/>
        <v>16.757789085249826</v>
      </c>
      <c r="AD1790" s="12" t="s">
        <v>1969</v>
      </c>
      <c r="AE1790" s="8"/>
    </row>
    <row r="1791" spans="1:31" x14ac:dyDescent="0.25">
      <c r="A1791" t="s">
        <v>2078</v>
      </c>
      <c r="B1791" t="s">
        <v>5053</v>
      </c>
      <c r="C1791" t="s">
        <v>5054</v>
      </c>
      <c r="D1791" s="1">
        <v>45553</v>
      </c>
      <c r="E1791">
        <f t="shared" si="202"/>
        <v>18</v>
      </c>
      <c r="F1791" t="s">
        <v>6</v>
      </c>
      <c r="G1791">
        <v>560</v>
      </c>
      <c r="H1791">
        <f t="shared" si="208"/>
        <v>56</v>
      </c>
      <c r="I1791" t="s">
        <v>7</v>
      </c>
      <c r="J1791" t="s">
        <v>8</v>
      </c>
      <c r="K1791" t="s">
        <v>8</v>
      </c>
      <c r="L1791" t="s">
        <v>8</v>
      </c>
      <c r="M1791" t="s">
        <v>6</v>
      </c>
      <c r="N1791" t="str">
        <f t="shared" si="203"/>
        <v>M</v>
      </c>
      <c r="O1791" t="s">
        <v>8462</v>
      </c>
      <c r="P1791" t="s">
        <v>8463</v>
      </c>
      <c r="Q1791" t="s">
        <v>7200</v>
      </c>
      <c r="R1791">
        <v>2</v>
      </c>
      <c r="S1791">
        <f t="shared" si="204"/>
        <v>2022</v>
      </c>
      <c r="T1791" t="s">
        <v>12</v>
      </c>
      <c r="U1791">
        <v>1</v>
      </c>
      <c r="V1791" t="s">
        <v>893</v>
      </c>
      <c r="W1791">
        <f>VLOOKUP(Q1791,'PBT Tag Rates'!$A$6:$D$67,4,FALSE)</f>
        <v>0.98</v>
      </c>
      <c r="X1791">
        <v>1</v>
      </c>
      <c r="Y1791" s="8">
        <f t="shared" si="205"/>
        <v>1.03125</v>
      </c>
      <c r="Z1791" s="10">
        <f>IFERROR(LOOKUP(H1791,{30,43,48,53,58,63,68,73,78,83,88,93,97},{42,47,52,57,62,67,72,77,82,87,92,99,100}),999)</f>
        <v>57</v>
      </c>
      <c r="AA1791" s="9">
        <f t="shared" si="206"/>
        <v>5.729166666666667</v>
      </c>
      <c r="AB1791" s="9">
        <f>IFERROR(IF(I1791="AI",AA1791-VLOOKUP(Q1791,'PBT Tag Rates'!$A$6:$L$53,11,FALSE),AA1791-VLOOKUP(Q1791,'PBT Tag Rates'!$A$6:$L$53,12,FALSE)),0)</f>
        <v>5.7495748299319729</v>
      </c>
      <c r="AC1791" s="9">
        <f t="shared" si="207"/>
        <v>17.279553309259363</v>
      </c>
      <c r="AD1791" s="12" t="s">
        <v>1969</v>
      </c>
      <c r="AE1791" s="8"/>
    </row>
    <row r="1792" spans="1:31" x14ac:dyDescent="0.25">
      <c r="A1792" t="s">
        <v>2078</v>
      </c>
      <c r="B1792" t="s">
        <v>5055</v>
      </c>
      <c r="C1792" t="s">
        <v>1825</v>
      </c>
      <c r="D1792" s="1">
        <v>45553</v>
      </c>
      <c r="E1792">
        <f t="shared" si="202"/>
        <v>18</v>
      </c>
      <c r="F1792" t="s">
        <v>6</v>
      </c>
      <c r="G1792">
        <v>580</v>
      </c>
      <c r="H1792">
        <f t="shared" si="208"/>
        <v>58</v>
      </c>
      <c r="I1792" t="s">
        <v>9</v>
      </c>
      <c r="J1792">
        <v>1</v>
      </c>
      <c r="K1792" t="s">
        <v>8</v>
      </c>
      <c r="L1792" t="s">
        <v>8</v>
      </c>
      <c r="M1792" t="s">
        <v>6</v>
      </c>
      <c r="N1792" t="str">
        <f t="shared" si="203"/>
        <v>M</v>
      </c>
      <c r="O1792" t="s">
        <v>1630</v>
      </c>
      <c r="P1792" t="s">
        <v>8370</v>
      </c>
      <c r="Q1792" t="s">
        <v>940</v>
      </c>
      <c r="R1792">
        <v>3</v>
      </c>
      <c r="S1792">
        <f t="shared" si="204"/>
        <v>2021</v>
      </c>
      <c r="T1792" t="s">
        <v>12</v>
      </c>
      <c r="U1792">
        <v>0.999999999999999</v>
      </c>
      <c r="V1792" t="s">
        <v>893</v>
      </c>
      <c r="W1792">
        <f>VLOOKUP(Q1792,'PBT Tag Rates'!$A$6:$D$67,4,FALSE)</f>
        <v>0.98140000000000005</v>
      </c>
      <c r="X1792">
        <v>1</v>
      </c>
      <c r="Y1792" s="8">
        <f t="shared" si="205"/>
        <v>1.0138888888888888</v>
      </c>
      <c r="Z1792" s="10">
        <f>IFERROR(LOOKUP(H1792,{30,43,48,53,58,63,68,73,78,83,88,93,97},{42,47,52,57,62,67,72,77,82,87,92,99,100}),999)</f>
        <v>62</v>
      </c>
      <c r="AA1792" s="9">
        <f t="shared" si="206"/>
        <v>5.632716049382716</v>
      </c>
      <c r="AB1792" s="9">
        <f>IFERROR(IF(I1792="AI",AA1792-VLOOKUP(Q1792,'PBT Tag Rates'!$A$6:$L$53,11,FALSE),AA1792-VLOOKUP(Q1792,'PBT Tag Rates'!$A$6:$L$53,12,FALSE)),0)</f>
        <v>5.6516685661954327</v>
      </c>
      <c r="AC1792" s="9">
        <f t="shared" si="207"/>
        <v>16.98530955148815</v>
      </c>
      <c r="AD1792" s="12" t="s">
        <v>1969</v>
      </c>
      <c r="AE1792" s="8"/>
    </row>
    <row r="1793" spans="1:31" x14ac:dyDescent="0.25">
      <c r="A1793" t="s">
        <v>2078</v>
      </c>
      <c r="B1793" t="s">
        <v>5056</v>
      </c>
      <c r="C1793" t="s">
        <v>5057</v>
      </c>
      <c r="D1793" s="1">
        <v>45553</v>
      </c>
      <c r="E1793">
        <f t="shared" si="202"/>
        <v>18</v>
      </c>
      <c r="F1793" t="s">
        <v>6</v>
      </c>
      <c r="G1793">
        <v>450</v>
      </c>
      <c r="H1793">
        <f t="shared" si="208"/>
        <v>45</v>
      </c>
      <c r="I1793" t="s">
        <v>9</v>
      </c>
      <c r="J1793">
        <v>1</v>
      </c>
      <c r="K1793" t="s">
        <v>7159</v>
      </c>
      <c r="L1793" t="s">
        <v>8</v>
      </c>
      <c r="M1793" t="s">
        <v>6</v>
      </c>
      <c r="N1793" t="str">
        <f t="shared" si="203"/>
        <v>M</v>
      </c>
      <c r="O1793" t="s">
        <v>7674</v>
      </c>
      <c r="P1793" t="s">
        <v>7675</v>
      </c>
      <c r="Q1793" t="s">
        <v>7200</v>
      </c>
      <c r="R1793">
        <v>2</v>
      </c>
      <c r="S1793">
        <f t="shared" si="204"/>
        <v>2022</v>
      </c>
      <c r="T1793" t="s">
        <v>12</v>
      </c>
      <c r="U1793">
        <v>1</v>
      </c>
      <c r="V1793" t="s">
        <v>889</v>
      </c>
      <c r="W1793">
        <f>VLOOKUP(Q1793,'PBT Tag Rates'!$A$6:$D$67,4,FALSE)</f>
        <v>0.98</v>
      </c>
      <c r="X1793">
        <v>1</v>
      </c>
      <c r="Y1793" s="8">
        <f t="shared" si="205"/>
        <v>1</v>
      </c>
      <c r="Z1793" s="10">
        <f>IFERROR(LOOKUP(H1793,{30,43,48,53,58,63,68,73,78,83,88,93,97},{42,47,52,57,62,67,72,77,82,87,92,99,100}),999)</f>
        <v>47</v>
      </c>
      <c r="AA1793" s="9">
        <f t="shared" si="206"/>
        <v>5.5555555555555554</v>
      </c>
      <c r="AB1793" s="9">
        <f>IFERROR(IF(I1793="AI",AA1793-VLOOKUP(Q1793,'PBT Tag Rates'!$A$6:$L$53,11,FALSE),AA1793-VLOOKUP(Q1793,'PBT Tag Rates'!$A$6:$L$53,12,FALSE)),0)</f>
        <v>5.5759637188208613</v>
      </c>
      <c r="AC1793" s="9">
        <f t="shared" si="207"/>
        <v>16.757789085249826</v>
      </c>
      <c r="AD1793" s="12" t="s">
        <v>1969</v>
      </c>
      <c r="AE1793" s="8"/>
    </row>
    <row r="1794" spans="1:31" x14ac:dyDescent="0.25">
      <c r="A1794" t="s">
        <v>2078</v>
      </c>
      <c r="B1794" t="s">
        <v>5058</v>
      </c>
      <c r="C1794" t="s">
        <v>5059</v>
      </c>
      <c r="D1794" s="1">
        <v>45553</v>
      </c>
      <c r="E1794">
        <f t="shared" si="202"/>
        <v>18</v>
      </c>
      <c r="F1794" t="s">
        <v>6</v>
      </c>
      <c r="G1794">
        <v>510</v>
      </c>
      <c r="H1794">
        <f t="shared" si="208"/>
        <v>51</v>
      </c>
      <c r="I1794" t="s">
        <v>7</v>
      </c>
      <c r="J1794" t="s">
        <v>8</v>
      </c>
      <c r="K1794" t="s">
        <v>8</v>
      </c>
      <c r="L1794" t="s">
        <v>8</v>
      </c>
      <c r="M1794" t="s">
        <v>6</v>
      </c>
      <c r="N1794" t="str">
        <f t="shared" si="203"/>
        <v>M</v>
      </c>
      <c r="O1794" t="s">
        <v>8246</v>
      </c>
      <c r="P1794" t="s">
        <v>8247</v>
      </c>
      <c r="Q1794" t="s">
        <v>7200</v>
      </c>
      <c r="R1794">
        <v>2</v>
      </c>
      <c r="S1794">
        <f t="shared" si="204"/>
        <v>2022</v>
      </c>
      <c r="T1794" t="s">
        <v>12</v>
      </c>
      <c r="U1794">
        <v>0.999999999999999</v>
      </c>
      <c r="V1794" t="s">
        <v>888</v>
      </c>
      <c r="W1794">
        <f>VLOOKUP(Q1794,'PBT Tag Rates'!$A$6:$D$67,4,FALSE)</f>
        <v>0.98</v>
      </c>
      <c r="X1794">
        <v>1</v>
      </c>
      <c r="Y1794" s="8">
        <f t="shared" si="205"/>
        <v>1</v>
      </c>
      <c r="Z1794" s="10">
        <f>IFERROR(LOOKUP(H1794,{30,43,48,53,58,63,68,73,78,83,88,93,97},{42,47,52,57,62,67,72,77,82,87,92,99,100}),999)</f>
        <v>52</v>
      </c>
      <c r="AA1794" s="9">
        <f t="shared" si="206"/>
        <v>5.5555555555555554</v>
      </c>
      <c r="AB1794" s="9">
        <f>IFERROR(IF(I1794="AI",AA1794-VLOOKUP(Q1794,'PBT Tag Rates'!$A$6:$L$53,11,FALSE),AA1794-VLOOKUP(Q1794,'PBT Tag Rates'!$A$6:$L$53,12,FALSE)),0)</f>
        <v>5.5759637188208613</v>
      </c>
      <c r="AC1794" s="9">
        <f t="shared" si="207"/>
        <v>16.757789085249826</v>
      </c>
      <c r="AD1794" s="12" t="s">
        <v>1969</v>
      </c>
      <c r="AE1794" s="8"/>
    </row>
    <row r="1795" spans="1:31" x14ac:dyDescent="0.25">
      <c r="A1795" t="s">
        <v>2078</v>
      </c>
      <c r="B1795" t="s">
        <v>5060</v>
      </c>
      <c r="C1795" t="s">
        <v>5061</v>
      </c>
      <c r="D1795" s="1">
        <v>45553</v>
      </c>
      <c r="E1795">
        <f t="shared" si="202"/>
        <v>18</v>
      </c>
      <c r="F1795" t="s">
        <v>6</v>
      </c>
      <c r="G1795">
        <v>710</v>
      </c>
      <c r="H1795">
        <f t="shared" si="208"/>
        <v>71</v>
      </c>
      <c r="I1795" t="s">
        <v>7</v>
      </c>
      <c r="J1795" t="s">
        <v>8</v>
      </c>
      <c r="K1795" t="s">
        <v>8</v>
      </c>
      <c r="L1795" t="s">
        <v>8</v>
      </c>
      <c r="M1795" t="s">
        <v>6</v>
      </c>
      <c r="N1795" t="str">
        <f t="shared" si="203"/>
        <v>M</v>
      </c>
      <c r="O1795" t="s">
        <v>8</v>
      </c>
      <c r="P1795" t="s">
        <v>8</v>
      </c>
      <c r="Q1795" t="s">
        <v>11</v>
      </c>
      <c r="R1795" t="s">
        <v>8</v>
      </c>
      <c r="S1795" t="str">
        <f t="shared" si="204"/>
        <v>U</v>
      </c>
      <c r="T1795" t="s">
        <v>12</v>
      </c>
      <c r="U1795">
        <v>1</v>
      </c>
      <c r="V1795" t="s">
        <v>8</v>
      </c>
      <c r="W1795">
        <f>VLOOKUP(Q1795,'PBT Tag Rates'!$A$6:$D$67,4,FALSE)</f>
        <v>1</v>
      </c>
      <c r="X1795">
        <v>1</v>
      </c>
      <c r="Y1795" s="8">
        <f t="shared" si="205"/>
        <v>1.0057142857142858</v>
      </c>
      <c r="Z1795" s="10">
        <f>IFERROR(LOOKUP(H1795,{30,43,48,53,58,63,68,73,78,83,88,93,97},{42,47,52,57,62,67,72,77,82,87,92,99,100}),999)</f>
        <v>72</v>
      </c>
      <c r="AA1795" s="9">
        <f t="shared" si="206"/>
        <v>5.5873015873015879</v>
      </c>
      <c r="AB1795" s="9">
        <f>IFERROR(IF(I1795="AI",AA1795-VLOOKUP(Q1795,'PBT Tag Rates'!$A$6:$L$53,11,FALSE),AA1795-VLOOKUP(Q1795,'PBT Tag Rates'!$A$6:$L$53,12,FALSE)),0)</f>
        <v>5.545998460799213</v>
      </c>
      <c r="AC1795" s="9">
        <f t="shared" si="207"/>
        <v>16.6677326395601</v>
      </c>
      <c r="AD1795" s="12" t="s">
        <v>1969</v>
      </c>
      <c r="AE1795" s="8"/>
    </row>
    <row r="1796" spans="1:31" x14ac:dyDescent="0.25">
      <c r="A1796" t="s">
        <v>2078</v>
      </c>
      <c r="B1796" t="s">
        <v>5062</v>
      </c>
      <c r="C1796" t="s">
        <v>5063</v>
      </c>
      <c r="D1796" s="1">
        <v>45553</v>
      </c>
      <c r="E1796">
        <f t="shared" si="202"/>
        <v>18</v>
      </c>
      <c r="F1796" t="s">
        <v>14</v>
      </c>
      <c r="G1796">
        <v>820</v>
      </c>
      <c r="H1796">
        <f t="shared" si="208"/>
        <v>82</v>
      </c>
      <c r="I1796" t="s">
        <v>7</v>
      </c>
      <c r="J1796" t="s">
        <v>8</v>
      </c>
      <c r="K1796" t="s">
        <v>8</v>
      </c>
      <c r="L1796" t="s">
        <v>8</v>
      </c>
      <c r="M1796" t="s">
        <v>14</v>
      </c>
      <c r="N1796" t="str">
        <f t="shared" si="203"/>
        <v>F</v>
      </c>
      <c r="O1796" t="s">
        <v>8464</v>
      </c>
      <c r="P1796" t="s">
        <v>8465</v>
      </c>
      <c r="Q1796" t="s">
        <v>295</v>
      </c>
      <c r="R1796">
        <v>4</v>
      </c>
      <c r="S1796">
        <f t="shared" si="204"/>
        <v>2020</v>
      </c>
      <c r="T1796" t="s">
        <v>12</v>
      </c>
      <c r="U1796">
        <v>1</v>
      </c>
      <c r="V1796" t="s">
        <v>893</v>
      </c>
      <c r="W1796">
        <f>VLOOKUP(Q1796,'PBT Tag Rates'!$A$6:$D$67,4,FALSE)</f>
        <v>0.98961045999999997</v>
      </c>
      <c r="X1796">
        <v>1</v>
      </c>
      <c r="Y1796" s="8">
        <f t="shared" si="205"/>
        <v>1</v>
      </c>
      <c r="Z1796" s="10">
        <f>IFERROR(LOOKUP(H1796,{30,43,48,53,58,63,68,73,78,83,88,93,97},{42,47,52,57,62,67,72,77,82,87,92,99,100}),999)</f>
        <v>82</v>
      </c>
      <c r="AA1796" s="9">
        <f t="shared" si="206"/>
        <v>5.5555555555555554</v>
      </c>
      <c r="AB1796" s="9">
        <f>IFERROR(IF(I1796="AI",AA1796-VLOOKUP(Q1796,'PBT Tag Rates'!$A$6:$L$53,11,FALSE),AA1796-VLOOKUP(Q1796,'PBT Tag Rates'!$A$6:$L$53,12,FALSE)),0)</f>
        <v>5.5660541713442369</v>
      </c>
      <c r="AC1796" s="9">
        <f t="shared" si="207"/>
        <v>16.728007308517132</v>
      </c>
      <c r="AD1796" s="12" t="s">
        <v>1969</v>
      </c>
      <c r="AE1796" s="8"/>
    </row>
    <row r="1797" spans="1:31" x14ac:dyDescent="0.25">
      <c r="A1797" t="s">
        <v>2078</v>
      </c>
      <c r="B1797" t="s">
        <v>5064</v>
      </c>
      <c r="C1797" t="s">
        <v>5065</v>
      </c>
      <c r="D1797" s="1">
        <v>45553</v>
      </c>
      <c r="E1797">
        <f t="shared" si="202"/>
        <v>18</v>
      </c>
      <c r="F1797" t="s">
        <v>14</v>
      </c>
      <c r="G1797">
        <v>720</v>
      </c>
      <c r="H1797">
        <f t="shared" si="208"/>
        <v>72</v>
      </c>
      <c r="I1797" t="s">
        <v>7</v>
      </c>
      <c r="J1797" t="s">
        <v>8</v>
      </c>
      <c r="K1797" t="s">
        <v>8</v>
      </c>
      <c r="L1797" t="s">
        <v>8</v>
      </c>
      <c r="M1797" t="s">
        <v>14</v>
      </c>
      <c r="N1797" t="str">
        <f t="shared" si="203"/>
        <v>F</v>
      </c>
      <c r="O1797" t="s">
        <v>7773</v>
      </c>
      <c r="P1797" t="s">
        <v>8466</v>
      </c>
      <c r="Q1797" t="s">
        <v>476</v>
      </c>
      <c r="R1797">
        <v>4</v>
      </c>
      <c r="S1797">
        <f t="shared" si="204"/>
        <v>2020</v>
      </c>
      <c r="T1797" t="s">
        <v>12</v>
      </c>
      <c r="U1797">
        <v>1</v>
      </c>
      <c r="V1797" t="s">
        <v>742</v>
      </c>
      <c r="W1797">
        <f>VLOOKUP(Q1797,'PBT Tag Rates'!$A$6:$D$67,4,FALSE)</f>
        <v>0.98845608500000004</v>
      </c>
      <c r="X1797">
        <v>1</v>
      </c>
      <c r="Y1797" s="8">
        <f t="shared" si="205"/>
        <v>1.0069930069930071</v>
      </c>
      <c r="Z1797" s="10">
        <f>IFERROR(LOOKUP(H1797,{30,43,48,53,58,63,68,73,78,83,88,93,97},{42,47,52,57,62,67,72,77,82,87,92,99,100}),999)</f>
        <v>72</v>
      </c>
      <c r="AA1797" s="9">
        <f t="shared" si="206"/>
        <v>5.594405594405595</v>
      </c>
      <c r="AB1797" s="9">
        <f>IFERROR(IF(I1797="AI",AA1797-VLOOKUP(Q1797,'PBT Tag Rates'!$A$6:$L$53,11,FALSE),AA1797-VLOOKUP(Q1797,'PBT Tag Rates'!$A$6:$L$53,12,FALSE)),0)</f>
        <v>5.6060843277101711</v>
      </c>
      <c r="AC1797" s="9">
        <f t="shared" si="207"/>
        <v>16.848312416523061</v>
      </c>
      <c r="AD1797" s="12" t="s">
        <v>1969</v>
      </c>
      <c r="AE1797" s="8"/>
    </row>
    <row r="1798" spans="1:31" x14ac:dyDescent="0.25">
      <c r="A1798" t="s">
        <v>2078</v>
      </c>
      <c r="B1798" t="s">
        <v>5066</v>
      </c>
      <c r="C1798" t="s">
        <v>5067</v>
      </c>
      <c r="D1798" s="1">
        <v>45553</v>
      </c>
      <c r="E1798">
        <f t="shared" si="202"/>
        <v>18</v>
      </c>
      <c r="F1798" t="s">
        <v>6</v>
      </c>
      <c r="G1798">
        <v>500</v>
      </c>
      <c r="H1798">
        <f t="shared" si="208"/>
        <v>50</v>
      </c>
      <c r="I1798" t="s">
        <v>7</v>
      </c>
      <c r="J1798" t="s">
        <v>8</v>
      </c>
      <c r="K1798" t="s">
        <v>8</v>
      </c>
      <c r="L1798" t="s">
        <v>8</v>
      </c>
      <c r="M1798" t="s">
        <v>6</v>
      </c>
      <c r="N1798" t="str">
        <f t="shared" si="203"/>
        <v>M</v>
      </c>
      <c r="O1798" t="s">
        <v>8467</v>
      </c>
      <c r="P1798" t="s">
        <v>8468</v>
      </c>
      <c r="Q1798" t="s">
        <v>7200</v>
      </c>
      <c r="R1798">
        <v>2</v>
      </c>
      <c r="S1798">
        <f t="shared" si="204"/>
        <v>2022</v>
      </c>
      <c r="T1798" t="s">
        <v>12</v>
      </c>
      <c r="U1798">
        <v>1</v>
      </c>
      <c r="V1798" t="s">
        <v>888</v>
      </c>
      <c r="W1798">
        <f>VLOOKUP(Q1798,'PBT Tag Rates'!$A$6:$D$67,4,FALSE)</f>
        <v>0.98</v>
      </c>
      <c r="X1798">
        <v>1</v>
      </c>
      <c r="Y1798" s="8">
        <f t="shared" si="205"/>
        <v>1</v>
      </c>
      <c r="Z1798" s="10">
        <f>IFERROR(LOOKUP(H1798,{30,43,48,53,58,63,68,73,78,83,88,93,97},{42,47,52,57,62,67,72,77,82,87,92,99,100}),999)</f>
        <v>52</v>
      </c>
      <c r="AA1798" s="9">
        <f t="shared" si="206"/>
        <v>5.5555555555555554</v>
      </c>
      <c r="AB1798" s="9">
        <f>IFERROR(IF(I1798="AI",AA1798-VLOOKUP(Q1798,'PBT Tag Rates'!$A$6:$L$53,11,FALSE),AA1798-VLOOKUP(Q1798,'PBT Tag Rates'!$A$6:$L$53,12,FALSE)),0)</f>
        <v>5.5759637188208613</v>
      </c>
      <c r="AC1798" s="9">
        <f t="shared" si="207"/>
        <v>16.757789085249826</v>
      </c>
      <c r="AD1798" s="12" t="s">
        <v>1969</v>
      </c>
      <c r="AE1798" s="8"/>
    </row>
    <row r="1799" spans="1:31" x14ac:dyDescent="0.25">
      <c r="A1799" t="s">
        <v>2078</v>
      </c>
      <c r="B1799" t="s">
        <v>5068</v>
      </c>
      <c r="C1799" t="s">
        <v>5069</v>
      </c>
      <c r="D1799" s="1">
        <v>45553</v>
      </c>
      <c r="E1799">
        <f t="shared" si="202"/>
        <v>18</v>
      </c>
      <c r="F1799" t="s">
        <v>14</v>
      </c>
      <c r="G1799">
        <v>700</v>
      </c>
      <c r="H1799">
        <f t="shared" si="208"/>
        <v>70</v>
      </c>
      <c r="I1799" t="s">
        <v>7</v>
      </c>
      <c r="J1799" t="s">
        <v>8</v>
      </c>
      <c r="K1799" t="s">
        <v>8</v>
      </c>
      <c r="L1799" t="s">
        <v>8</v>
      </c>
      <c r="M1799" t="s">
        <v>14</v>
      </c>
      <c r="N1799" t="str">
        <f t="shared" si="203"/>
        <v>F</v>
      </c>
      <c r="O1799" t="s">
        <v>211</v>
      </c>
      <c r="P1799" t="s">
        <v>268</v>
      </c>
      <c r="Q1799" t="s">
        <v>171</v>
      </c>
      <c r="R1799">
        <v>5</v>
      </c>
      <c r="S1799">
        <f t="shared" si="204"/>
        <v>2019</v>
      </c>
      <c r="T1799" t="s">
        <v>12</v>
      </c>
      <c r="U1799">
        <v>0.999999999999997</v>
      </c>
      <c r="V1799" t="s">
        <v>893</v>
      </c>
      <c r="W1799">
        <f>VLOOKUP(Q1799,'PBT Tag Rates'!$A$6:$D$67,4,FALSE)</f>
        <v>0.95971980899999998</v>
      </c>
      <c r="X1799">
        <v>1</v>
      </c>
      <c r="Y1799" s="8">
        <f t="shared" si="205"/>
        <v>1.0069930069930071</v>
      </c>
      <c r="Z1799" s="10">
        <f>IFERROR(LOOKUP(H1799,{30,43,48,53,58,63,68,73,78,83,88,93,97},{42,47,52,57,62,67,72,77,82,87,92,99,100}),999)</f>
        <v>72</v>
      </c>
      <c r="AA1799" s="9">
        <f t="shared" si="206"/>
        <v>5.594405594405595</v>
      </c>
      <c r="AB1799" s="9">
        <f>IFERROR(IF(I1799="AI",AA1799-VLOOKUP(Q1799,'PBT Tag Rates'!$A$6:$L$53,11,FALSE),AA1799-VLOOKUP(Q1799,'PBT Tag Rates'!$A$6:$L$53,12,FALSE)),0)</f>
        <v>5.636376376525817</v>
      </c>
      <c r="AC1799" s="9">
        <f t="shared" si="207"/>
        <v>16.939350986824238</v>
      </c>
      <c r="AD1799" s="12" t="s">
        <v>1969</v>
      </c>
      <c r="AE1799" s="8"/>
    </row>
    <row r="1800" spans="1:31" x14ac:dyDescent="0.25">
      <c r="A1800" t="s">
        <v>2078</v>
      </c>
      <c r="B1800" t="s">
        <v>5070</v>
      </c>
      <c r="C1800" t="s">
        <v>5071</v>
      </c>
      <c r="D1800" s="1">
        <v>45553</v>
      </c>
      <c r="E1800">
        <f t="shared" ref="E1800:E1863" si="209">IF(AND(D1800&gt;=$F$2,D1800&lt;$F$3),70,IF(AND(D1800&gt;=$F$3,D1800&lt;$F$4),40,IF(AND(D1800&gt;=$F$4,D1800&lt;$F$5),18,9)))</f>
        <v>18</v>
      </c>
      <c r="F1800" t="s">
        <v>6</v>
      </c>
      <c r="G1800">
        <v>510</v>
      </c>
      <c r="H1800">
        <f t="shared" si="208"/>
        <v>51</v>
      </c>
      <c r="I1800" t="s">
        <v>7</v>
      </c>
      <c r="J1800" t="s">
        <v>8</v>
      </c>
      <c r="K1800" t="s">
        <v>8</v>
      </c>
      <c r="L1800" t="s">
        <v>8</v>
      </c>
      <c r="M1800" t="s">
        <v>6</v>
      </c>
      <c r="N1800" t="str">
        <f t="shared" ref="N1800:N1863" si="210">IF(M1800="U",F1800,M1800)</f>
        <v>M</v>
      </c>
      <c r="O1800" t="s">
        <v>8469</v>
      </c>
      <c r="P1800" t="s">
        <v>8470</v>
      </c>
      <c r="Q1800" t="s">
        <v>7371</v>
      </c>
      <c r="R1800">
        <v>2</v>
      </c>
      <c r="S1800">
        <f t="shared" ref="S1800:S1863" si="211">IFERROR($S$4-R1800,"U")</f>
        <v>2022</v>
      </c>
      <c r="T1800" t="s">
        <v>12</v>
      </c>
      <c r="U1800">
        <v>0.999999999999997</v>
      </c>
      <c r="V1800" t="s">
        <v>741</v>
      </c>
      <c r="W1800">
        <f>VLOOKUP(Q1800,'PBT Tag Rates'!$A$6:$D$67,4,FALSE)</f>
        <v>0.98</v>
      </c>
      <c r="X1800">
        <v>1</v>
      </c>
      <c r="Y1800" s="8">
        <f t="shared" ref="Y1800:Y1863" si="212">IF(V1800="ng",0,X1800+(SUMIFS($AK$24:$AK$127,$AG$24:$AG$127,$N1800,$AH$24:$AH$127,$Z1800,$AF$24:$AF$127,$E1800)))</f>
        <v>1</v>
      </c>
      <c r="Z1800" s="10">
        <f>IFERROR(LOOKUP(H1800,{30,43,48,53,58,63,68,73,78,83,88,93,97},{42,47,52,57,62,67,72,77,82,87,92,99,100}),999)</f>
        <v>52</v>
      </c>
      <c r="AA1800" s="9">
        <f t="shared" ref="AA1800:AA1863" si="213">Y1800/(VLOOKUP(E1800,$C$2:$I$5,2,FALSE))</f>
        <v>5.5555555555555554</v>
      </c>
      <c r="AB1800" s="9">
        <f>IFERROR(IF(I1800="AI",AA1800-VLOOKUP(Q1800,'PBT Tag Rates'!$A$6:$L$53,11,FALSE),AA1800-VLOOKUP(Q1800,'PBT Tag Rates'!$A$6:$L$53,12,FALSE)),0)</f>
        <v>5.5759637188208613</v>
      </c>
      <c r="AC1800" s="9">
        <f t="shared" ref="AC1800:AC1863" si="214">AB1800/(VLOOKUP(E1800,$C$2:$I$5,7,FALSE))</f>
        <v>16.757789085249826</v>
      </c>
      <c r="AD1800" s="12" t="s">
        <v>1969</v>
      </c>
      <c r="AE1800" s="8"/>
    </row>
    <row r="1801" spans="1:31" x14ac:dyDescent="0.25">
      <c r="A1801" t="s">
        <v>2078</v>
      </c>
      <c r="B1801" t="s">
        <v>5072</v>
      </c>
      <c r="C1801" t="s">
        <v>5073</v>
      </c>
      <c r="D1801" s="1">
        <v>45553</v>
      </c>
      <c r="E1801">
        <f t="shared" si="209"/>
        <v>18</v>
      </c>
      <c r="F1801" t="s">
        <v>14</v>
      </c>
      <c r="G1801">
        <v>830</v>
      </c>
      <c r="H1801">
        <f t="shared" si="208"/>
        <v>83</v>
      </c>
      <c r="I1801" t="s">
        <v>9</v>
      </c>
      <c r="J1801" t="s">
        <v>8</v>
      </c>
      <c r="K1801" t="s">
        <v>8</v>
      </c>
      <c r="L1801" t="s">
        <v>8</v>
      </c>
      <c r="M1801" t="s">
        <v>14</v>
      </c>
      <c r="N1801" t="str">
        <f t="shared" si="210"/>
        <v>F</v>
      </c>
      <c r="O1801" t="s">
        <v>1592</v>
      </c>
      <c r="P1801" t="s">
        <v>8471</v>
      </c>
      <c r="Q1801" t="s">
        <v>295</v>
      </c>
      <c r="R1801">
        <v>4</v>
      </c>
      <c r="S1801">
        <f t="shared" si="211"/>
        <v>2020</v>
      </c>
      <c r="T1801" t="s">
        <v>12</v>
      </c>
      <c r="U1801">
        <v>0.999999999999998</v>
      </c>
      <c r="V1801" t="s">
        <v>888</v>
      </c>
      <c r="W1801">
        <f>VLOOKUP(Q1801,'PBT Tag Rates'!$A$6:$D$67,4,FALSE)</f>
        <v>0.98961045999999997</v>
      </c>
      <c r="X1801">
        <v>1</v>
      </c>
      <c r="Y1801" s="8">
        <f t="shared" si="212"/>
        <v>1</v>
      </c>
      <c r="Z1801" s="10">
        <f>IFERROR(LOOKUP(H1801,{30,43,48,53,58,63,68,73,78,83,88,93,97},{42,47,52,57,62,67,72,77,82,87,92,99,100}),999)</f>
        <v>87</v>
      </c>
      <c r="AA1801" s="9">
        <f t="shared" si="213"/>
        <v>5.5555555555555554</v>
      </c>
      <c r="AB1801" s="9">
        <f>IFERROR(IF(I1801="AI",AA1801-VLOOKUP(Q1801,'PBT Tag Rates'!$A$6:$L$53,11,FALSE),AA1801-VLOOKUP(Q1801,'PBT Tag Rates'!$A$6:$L$53,12,FALSE)),0)</f>
        <v>5.5660541713442369</v>
      </c>
      <c r="AC1801" s="9">
        <f t="shared" si="214"/>
        <v>16.728007308517132</v>
      </c>
      <c r="AD1801" s="12" t="s">
        <v>1969</v>
      </c>
      <c r="AE1801" s="8"/>
    </row>
    <row r="1802" spans="1:31" x14ac:dyDescent="0.25">
      <c r="A1802" t="s">
        <v>2078</v>
      </c>
      <c r="B1802" t="s">
        <v>5074</v>
      </c>
      <c r="C1802" t="s">
        <v>5075</v>
      </c>
      <c r="D1802" s="1">
        <v>45553</v>
      </c>
      <c r="E1802">
        <f t="shared" si="209"/>
        <v>18</v>
      </c>
      <c r="F1802" t="s">
        <v>6</v>
      </c>
      <c r="G1802">
        <v>560</v>
      </c>
      <c r="H1802">
        <f t="shared" si="208"/>
        <v>56</v>
      </c>
      <c r="I1802" t="s">
        <v>7</v>
      </c>
      <c r="J1802" t="s">
        <v>8</v>
      </c>
      <c r="K1802" t="s">
        <v>8</v>
      </c>
      <c r="L1802" t="s">
        <v>8</v>
      </c>
      <c r="M1802" t="s">
        <v>6</v>
      </c>
      <c r="N1802" t="str">
        <f t="shared" si="210"/>
        <v>M</v>
      </c>
      <c r="O1802" t="s">
        <v>7972</v>
      </c>
      <c r="P1802" t="s">
        <v>7973</v>
      </c>
      <c r="Q1802" t="s">
        <v>940</v>
      </c>
      <c r="R1802">
        <v>3</v>
      </c>
      <c r="S1802">
        <f t="shared" si="211"/>
        <v>2021</v>
      </c>
      <c r="T1802" t="s">
        <v>12</v>
      </c>
      <c r="U1802">
        <v>1</v>
      </c>
      <c r="V1802" t="s">
        <v>888</v>
      </c>
      <c r="W1802">
        <f>VLOOKUP(Q1802,'PBT Tag Rates'!$A$6:$D$67,4,FALSE)</f>
        <v>0.98140000000000005</v>
      </c>
      <c r="X1802">
        <v>1</v>
      </c>
      <c r="Y1802" s="8">
        <f t="shared" si="212"/>
        <v>1.03125</v>
      </c>
      <c r="Z1802" s="10">
        <f>IFERROR(LOOKUP(H1802,{30,43,48,53,58,63,68,73,78,83,88,93,97},{42,47,52,57,62,67,72,77,82,87,92,99,100}),999)</f>
        <v>57</v>
      </c>
      <c r="AA1802" s="9">
        <f t="shared" si="213"/>
        <v>5.729166666666667</v>
      </c>
      <c r="AB1802" s="9">
        <f>IFERROR(IF(I1802="AI",AA1802-VLOOKUP(Q1802,'PBT Tag Rates'!$A$6:$L$53,11,FALSE),AA1802-VLOOKUP(Q1802,'PBT Tag Rates'!$A$6:$L$53,12,FALSE)),0)</f>
        <v>5.7481191834793837</v>
      </c>
      <c r="AC1802" s="9">
        <f t="shared" si="214"/>
        <v>17.275178564826781</v>
      </c>
      <c r="AD1802" s="12" t="s">
        <v>1969</v>
      </c>
      <c r="AE1802" s="8"/>
    </row>
    <row r="1803" spans="1:31" x14ac:dyDescent="0.25">
      <c r="A1803" t="s">
        <v>2078</v>
      </c>
      <c r="B1803" t="s">
        <v>5076</v>
      </c>
      <c r="C1803" t="s">
        <v>5077</v>
      </c>
      <c r="D1803" s="1">
        <v>45553</v>
      </c>
      <c r="E1803">
        <f t="shared" si="209"/>
        <v>18</v>
      </c>
      <c r="F1803" t="s">
        <v>14</v>
      </c>
      <c r="G1803">
        <v>760</v>
      </c>
      <c r="H1803">
        <f t="shared" si="208"/>
        <v>76</v>
      </c>
      <c r="I1803" t="s">
        <v>9</v>
      </c>
      <c r="J1803">
        <v>1</v>
      </c>
      <c r="K1803" t="s">
        <v>8</v>
      </c>
      <c r="L1803" t="s">
        <v>8</v>
      </c>
      <c r="M1803" t="s">
        <v>14</v>
      </c>
      <c r="N1803" t="str">
        <f t="shared" si="210"/>
        <v>F</v>
      </c>
      <c r="O1803" t="s">
        <v>1565</v>
      </c>
      <c r="P1803" t="s">
        <v>8115</v>
      </c>
      <c r="Q1803" t="s">
        <v>171</v>
      </c>
      <c r="R1803">
        <v>5</v>
      </c>
      <c r="S1803">
        <f t="shared" si="211"/>
        <v>2019</v>
      </c>
      <c r="T1803" t="s">
        <v>12</v>
      </c>
      <c r="U1803">
        <v>0.999999999999998</v>
      </c>
      <c r="V1803" t="s">
        <v>919</v>
      </c>
      <c r="W1803">
        <f>VLOOKUP(Q1803,'PBT Tag Rates'!$A$6:$D$67,4,FALSE)</f>
        <v>0.95971980899999998</v>
      </c>
      <c r="X1803">
        <v>1</v>
      </c>
      <c r="Y1803" s="8">
        <f t="shared" si="212"/>
        <v>1</v>
      </c>
      <c r="Z1803" s="10">
        <f>IFERROR(LOOKUP(H1803,{30,43,48,53,58,63,68,73,78,83,88,93,97},{42,47,52,57,62,67,72,77,82,87,92,99,100}),999)</f>
        <v>77</v>
      </c>
      <c r="AA1803" s="9">
        <f t="shared" si="213"/>
        <v>5.5555555555555554</v>
      </c>
      <c r="AB1803" s="9">
        <f>IFERROR(IF(I1803="AI",AA1803-VLOOKUP(Q1803,'PBT Tag Rates'!$A$6:$L$53,11,FALSE),AA1803-VLOOKUP(Q1803,'PBT Tag Rates'!$A$6:$L$53,12,FALSE)),0)</f>
        <v>5.5975263376757773</v>
      </c>
      <c r="AC1803" s="9">
        <f t="shared" si="214"/>
        <v>16.822592559073851</v>
      </c>
      <c r="AD1803" s="12" t="s">
        <v>1969</v>
      </c>
      <c r="AE1803" s="8"/>
    </row>
    <row r="1804" spans="1:31" x14ac:dyDescent="0.25">
      <c r="A1804" t="s">
        <v>2078</v>
      </c>
      <c r="B1804" t="s">
        <v>5078</v>
      </c>
      <c r="C1804" t="s">
        <v>5079</v>
      </c>
      <c r="D1804" s="1">
        <v>45553</v>
      </c>
      <c r="E1804">
        <f t="shared" si="209"/>
        <v>18</v>
      </c>
      <c r="F1804" t="s">
        <v>6</v>
      </c>
      <c r="G1804">
        <v>900</v>
      </c>
      <c r="H1804">
        <f t="shared" si="208"/>
        <v>90</v>
      </c>
      <c r="I1804" t="s">
        <v>7</v>
      </c>
      <c r="J1804" t="s">
        <v>8</v>
      </c>
      <c r="K1804" t="s">
        <v>8</v>
      </c>
      <c r="L1804" t="s">
        <v>8</v>
      </c>
      <c r="M1804" t="s">
        <v>6</v>
      </c>
      <c r="N1804" t="str">
        <f t="shared" si="210"/>
        <v>M</v>
      </c>
      <c r="O1804" t="s">
        <v>1014</v>
      </c>
      <c r="P1804" t="s">
        <v>1342</v>
      </c>
      <c r="Q1804" t="s">
        <v>171</v>
      </c>
      <c r="R1804">
        <v>5</v>
      </c>
      <c r="S1804">
        <f t="shared" si="211"/>
        <v>2019</v>
      </c>
      <c r="T1804" t="s">
        <v>12</v>
      </c>
      <c r="U1804">
        <v>0.999999999999999</v>
      </c>
      <c r="V1804" t="s">
        <v>889</v>
      </c>
      <c r="W1804">
        <f>VLOOKUP(Q1804,'PBT Tag Rates'!$A$6:$D$67,4,FALSE)</f>
        <v>0.95971980899999998</v>
      </c>
      <c r="X1804">
        <v>1</v>
      </c>
      <c r="Y1804" s="8">
        <f t="shared" si="212"/>
        <v>1</v>
      </c>
      <c r="Z1804" s="10">
        <f>IFERROR(LOOKUP(H1804,{30,43,48,53,58,63,68,73,78,83,88,93,97},{42,47,52,57,62,67,72,77,82,87,92,99,100}),999)</f>
        <v>92</v>
      </c>
      <c r="AA1804" s="9">
        <f t="shared" si="213"/>
        <v>5.5555555555555554</v>
      </c>
      <c r="AB1804" s="9">
        <f>IFERROR(IF(I1804="AI",AA1804-VLOOKUP(Q1804,'PBT Tag Rates'!$A$6:$L$53,11,FALSE),AA1804-VLOOKUP(Q1804,'PBT Tag Rates'!$A$6:$L$53,12,FALSE)),0)</f>
        <v>5.5975263376757773</v>
      </c>
      <c r="AC1804" s="9">
        <f t="shared" si="214"/>
        <v>16.822592559073851</v>
      </c>
      <c r="AD1804" s="12" t="s">
        <v>1969</v>
      </c>
      <c r="AE1804" s="8"/>
    </row>
    <row r="1805" spans="1:31" x14ac:dyDescent="0.25">
      <c r="A1805" t="s">
        <v>2078</v>
      </c>
      <c r="B1805" t="s">
        <v>5080</v>
      </c>
      <c r="C1805" t="s">
        <v>5081</v>
      </c>
      <c r="D1805" s="1">
        <v>45553</v>
      </c>
      <c r="E1805">
        <f t="shared" si="209"/>
        <v>18</v>
      </c>
      <c r="F1805" t="s">
        <v>6</v>
      </c>
      <c r="G1805">
        <v>490</v>
      </c>
      <c r="H1805">
        <f t="shared" si="208"/>
        <v>49</v>
      </c>
      <c r="I1805" t="s">
        <v>9</v>
      </c>
      <c r="J1805">
        <v>1</v>
      </c>
      <c r="K1805" t="s">
        <v>8</v>
      </c>
      <c r="L1805" t="s">
        <v>8</v>
      </c>
      <c r="M1805" t="s">
        <v>6</v>
      </c>
      <c r="N1805" t="str">
        <f t="shared" si="210"/>
        <v>M</v>
      </c>
      <c r="O1805" t="s">
        <v>8472</v>
      </c>
      <c r="P1805" t="s">
        <v>8473</v>
      </c>
      <c r="Q1805" t="s">
        <v>940</v>
      </c>
      <c r="R1805">
        <v>3</v>
      </c>
      <c r="S1805">
        <f t="shared" si="211"/>
        <v>2021</v>
      </c>
      <c r="T1805" t="s">
        <v>12</v>
      </c>
      <c r="U1805">
        <v>1</v>
      </c>
      <c r="V1805" t="s">
        <v>941</v>
      </c>
      <c r="W1805">
        <f>VLOOKUP(Q1805,'PBT Tag Rates'!$A$6:$D$67,4,FALSE)</f>
        <v>0.98140000000000005</v>
      </c>
      <c r="X1805">
        <v>1</v>
      </c>
      <c r="Y1805" s="8">
        <f t="shared" si="212"/>
        <v>1</v>
      </c>
      <c r="Z1805" s="10">
        <f>IFERROR(LOOKUP(H1805,{30,43,48,53,58,63,68,73,78,83,88,93,97},{42,47,52,57,62,67,72,77,82,87,92,99,100}),999)</f>
        <v>52</v>
      </c>
      <c r="AA1805" s="9">
        <f t="shared" si="213"/>
        <v>5.5555555555555554</v>
      </c>
      <c r="AB1805" s="9">
        <f>IFERROR(IF(I1805="AI",AA1805-VLOOKUP(Q1805,'PBT Tag Rates'!$A$6:$L$53,11,FALSE),AA1805-VLOOKUP(Q1805,'PBT Tag Rates'!$A$6:$L$53,12,FALSE)),0)</f>
        <v>5.5745080723682721</v>
      </c>
      <c r="AC1805" s="9">
        <f t="shared" si="214"/>
        <v>16.753414340817248</v>
      </c>
      <c r="AD1805" s="12" t="s">
        <v>1969</v>
      </c>
      <c r="AE1805" s="8"/>
    </row>
    <row r="1806" spans="1:31" x14ac:dyDescent="0.25">
      <c r="A1806" t="s">
        <v>2078</v>
      </c>
      <c r="B1806" t="s">
        <v>5082</v>
      </c>
      <c r="C1806" t="s">
        <v>5083</v>
      </c>
      <c r="D1806" s="1">
        <v>45553</v>
      </c>
      <c r="E1806">
        <f t="shared" si="209"/>
        <v>18</v>
      </c>
      <c r="F1806" t="s">
        <v>6</v>
      </c>
      <c r="G1806">
        <v>430</v>
      </c>
      <c r="H1806">
        <f t="shared" si="208"/>
        <v>43</v>
      </c>
      <c r="I1806" t="s">
        <v>7</v>
      </c>
      <c r="J1806" t="s">
        <v>8</v>
      </c>
      <c r="K1806" t="s">
        <v>8</v>
      </c>
      <c r="L1806" t="s">
        <v>8</v>
      </c>
      <c r="M1806" t="s">
        <v>6</v>
      </c>
      <c r="N1806" t="str">
        <f t="shared" si="210"/>
        <v>M</v>
      </c>
      <c r="O1806" t="s">
        <v>8474</v>
      </c>
      <c r="P1806" t="s">
        <v>8475</v>
      </c>
      <c r="Q1806" t="s">
        <v>7200</v>
      </c>
      <c r="R1806">
        <v>2</v>
      </c>
      <c r="S1806">
        <f t="shared" si="211"/>
        <v>2022</v>
      </c>
      <c r="T1806" t="s">
        <v>12</v>
      </c>
      <c r="U1806">
        <v>0.999999999999994</v>
      </c>
      <c r="V1806" t="s">
        <v>945</v>
      </c>
      <c r="W1806">
        <f>VLOOKUP(Q1806,'PBT Tag Rates'!$A$6:$D$67,4,FALSE)</f>
        <v>0.98</v>
      </c>
      <c r="X1806">
        <v>1</v>
      </c>
      <c r="Y1806" s="8">
        <f t="shared" si="212"/>
        <v>1</v>
      </c>
      <c r="Z1806" s="10">
        <f>IFERROR(LOOKUP(H1806,{30,43,48,53,58,63,68,73,78,83,88,93,97},{42,47,52,57,62,67,72,77,82,87,92,99,100}),999)</f>
        <v>47</v>
      </c>
      <c r="AA1806" s="9">
        <f t="shared" si="213"/>
        <v>5.5555555555555554</v>
      </c>
      <c r="AB1806" s="9">
        <f>IFERROR(IF(I1806="AI",AA1806-VLOOKUP(Q1806,'PBT Tag Rates'!$A$6:$L$53,11,FALSE),AA1806-VLOOKUP(Q1806,'PBT Tag Rates'!$A$6:$L$53,12,FALSE)),0)</f>
        <v>5.5759637188208613</v>
      </c>
      <c r="AC1806" s="9">
        <f t="shared" si="214"/>
        <v>16.757789085249826</v>
      </c>
      <c r="AD1806" s="12" t="s">
        <v>1969</v>
      </c>
      <c r="AE1806" s="8"/>
    </row>
    <row r="1807" spans="1:31" x14ac:dyDescent="0.25">
      <c r="A1807" t="s">
        <v>2078</v>
      </c>
      <c r="B1807" t="s">
        <v>5084</v>
      </c>
      <c r="C1807" t="s">
        <v>5085</v>
      </c>
      <c r="D1807" s="1">
        <v>45553</v>
      </c>
      <c r="E1807">
        <f t="shared" si="209"/>
        <v>18</v>
      </c>
      <c r="F1807" t="s">
        <v>6</v>
      </c>
      <c r="G1807">
        <v>650</v>
      </c>
      <c r="H1807">
        <f t="shared" si="208"/>
        <v>65</v>
      </c>
      <c r="I1807" t="s">
        <v>9</v>
      </c>
      <c r="J1807">
        <v>1</v>
      </c>
      <c r="K1807" t="s">
        <v>8</v>
      </c>
      <c r="L1807" t="s">
        <v>8</v>
      </c>
      <c r="M1807" t="s">
        <v>6</v>
      </c>
      <c r="N1807" t="str">
        <f t="shared" si="210"/>
        <v>M</v>
      </c>
      <c r="O1807" t="s">
        <v>1438</v>
      </c>
      <c r="P1807" t="s">
        <v>8476</v>
      </c>
      <c r="Q1807" t="s">
        <v>940</v>
      </c>
      <c r="R1807">
        <v>3</v>
      </c>
      <c r="S1807">
        <f t="shared" si="211"/>
        <v>2021</v>
      </c>
      <c r="T1807" t="s">
        <v>12</v>
      </c>
      <c r="U1807">
        <v>0.999999999999995</v>
      </c>
      <c r="V1807" t="s">
        <v>889</v>
      </c>
      <c r="W1807">
        <f>VLOOKUP(Q1807,'PBT Tag Rates'!$A$6:$D$67,4,FALSE)</f>
        <v>0.98140000000000005</v>
      </c>
      <c r="X1807">
        <v>1</v>
      </c>
      <c r="Y1807" s="8">
        <f t="shared" si="212"/>
        <v>1</v>
      </c>
      <c r="Z1807" s="10">
        <f>IFERROR(LOOKUP(H1807,{30,43,48,53,58,63,68,73,78,83,88,93,97},{42,47,52,57,62,67,72,77,82,87,92,99,100}),999)</f>
        <v>67</v>
      </c>
      <c r="AA1807" s="9">
        <f t="shared" si="213"/>
        <v>5.5555555555555554</v>
      </c>
      <c r="AB1807" s="9">
        <f>IFERROR(IF(I1807="AI",AA1807-VLOOKUP(Q1807,'PBT Tag Rates'!$A$6:$L$53,11,FALSE),AA1807-VLOOKUP(Q1807,'PBT Tag Rates'!$A$6:$L$53,12,FALSE)),0)</f>
        <v>5.5745080723682721</v>
      </c>
      <c r="AC1807" s="9">
        <f t="shared" si="214"/>
        <v>16.753414340817248</v>
      </c>
      <c r="AD1807" s="12" t="s">
        <v>1969</v>
      </c>
      <c r="AE1807" s="8"/>
    </row>
    <row r="1808" spans="1:31" x14ac:dyDescent="0.25">
      <c r="A1808" t="s">
        <v>2078</v>
      </c>
      <c r="B1808" t="s">
        <v>5086</v>
      </c>
      <c r="C1808" t="s">
        <v>5087</v>
      </c>
      <c r="D1808" s="1">
        <v>45553</v>
      </c>
      <c r="E1808">
        <f t="shared" si="209"/>
        <v>18</v>
      </c>
      <c r="F1808" t="s">
        <v>14</v>
      </c>
      <c r="G1808">
        <v>720</v>
      </c>
      <c r="H1808">
        <f t="shared" si="208"/>
        <v>72</v>
      </c>
      <c r="I1808" t="s">
        <v>7</v>
      </c>
      <c r="J1808" t="s">
        <v>8</v>
      </c>
      <c r="K1808" t="s">
        <v>8</v>
      </c>
      <c r="L1808" t="s">
        <v>8</v>
      </c>
      <c r="M1808" t="s">
        <v>14</v>
      </c>
      <c r="N1808" t="str">
        <f t="shared" si="210"/>
        <v>F</v>
      </c>
      <c r="O1808" t="s">
        <v>1645</v>
      </c>
      <c r="P1808" t="s">
        <v>1646</v>
      </c>
      <c r="Q1808" t="s">
        <v>295</v>
      </c>
      <c r="R1808">
        <v>4</v>
      </c>
      <c r="S1808">
        <f t="shared" si="211"/>
        <v>2020</v>
      </c>
      <c r="T1808" t="s">
        <v>12</v>
      </c>
      <c r="U1808">
        <v>1</v>
      </c>
      <c r="V1808" t="s">
        <v>893</v>
      </c>
      <c r="W1808">
        <f>VLOOKUP(Q1808,'PBT Tag Rates'!$A$6:$D$67,4,FALSE)</f>
        <v>0.98961045999999997</v>
      </c>
      <c r="X1808">
        <v>1</v>
      </c>
      <c r="Y1808" s="8">
        <f t="shared" si="212"/>
        <v>1.0069930069930071</v>
      </c>
      <c r="Z1808" s="10">
        <f>IFERROR(LOOKUP(H1808,{30,43,48,53,58,63,68,73,78,83,88,93,97},{42,47,52,57,62,67,72,77,82,87,92,99,100}),999)</f>
        <v>72</v>
      </c>
      <c r="AA1808" s="9">
        <f t="shared" si="213"/>
        <v>5.594405594405595</v>
      </c>
      <c r="AB1808" s="9">
        <f>IFERROR(IF(I1808="AI",AA1808-VLOOKUP(Q1808,'PBT Tag Rates'!$A$6:$L$53,11,FALSE),AA1808-VLOOKUP(Q1808,'PBT Tag Rates'!$A$6:$L$53,12,FALSE)),0)</f>
        <v>5.6049042101942765</v>
      </c>
      <c r="AC1808" s="9">
        <f t="shared" si="214"/>
        <v>16.844765736267519</v>
      </c>
      <c r="AD1808" s="12" t="s">
        <v>1969</v>
      </c>
      <c r="AE1808" s="8"/>
    </row>
    <row r="1809" spans="1:31" x14ac:dyDescent="0.25">
      <c r="A1809" t="s">
        <v>2078</v>
      </c>
      <c r="B1809" t="s">
        <v>5088</v>
      </c>
      <c r="C1809" t="s">
        <v>5089</v>
      </c>
      <c r="D1809" s="1">
        <v>45553</v>
      </c>
      <c r="E1809">
        <f t="shared" si="209"/>
        <v>18</v>
      </c>
      <c r="F1809" t="s">
        <v>6</v>
      </c>
      <c r="G1809">
        <v>550</v>
      </c>
      <c r="H1809">
        <f t="shared" si="208"/>
        <v>55</v>
      </c>
      <c r="I1809" t="s">
        <v>7</v>
      </c>
      <c r="J1809" t="s">
        <v>8</v>
      </c>
      <c r="K1809" t="s">
        <v>8</v>
      </c>
      <c r="L1809" t="s">
        <v>8</v>
      </c>
      <c r="M1809" t="s">
        <v>6</v>
      </c>
      <c r="N1809" t="str">
        <f t="shared" si="210"/>
        <v>M</v>
      </c>
      <c r="O1809" t="s">
        <v>8477</v>
      </c>
      <c r="P1809" t="s">
        <v>8478</v>
      </c>
      <c r="Q1809" t="s">
        <v>940</v>
      </c>
      <c r="R1809">
        <v>3</v>
      </c>
      <c r="S1809">
        <f t="shared" si="211"/>
        <v>2021</v>
      </c>
      <c r="T1809" t="s">
        <v>12</v>
      </c>
      <c r="U1809">
        <v>0.999999999999997</v>
      </c>
      <c r="V1809" t="s">
        <v>892</v>
      </c>
      <c r="W1809">
        <f>VLOOKUP(Q1809,'PBT Tag Rates'!$A$6:$D$67,4,FALSE)</f>
        <v>0.98140000000000005</v>
      </c>
      <c r="X1809">
        <v>1</v>
      </c>
      <c r="Y1809" s="8">
        <f t="shared" si="212"/>
        <v>1.03125</v>
      </c>
      <c r="Z1809" s="10">
        <f>IFERROR(LOOKUP(H1809,{30,43,48,53,58,63,68,73,78,83,88,93,97},{42,47,52,57,62,67,72,77,82,87,92,99,100}),999)</f>
        <v>57</v>
      </c>
      <c r="AA1809" s="9">
        <f t="shared" si="213"/>
        <v>5.729166666666667</v>
      </c>
      <c r="AB1809" s="9">
        <f>IFERROR(IF(I1809="AI",AA1809-VLOOKUP(Q1809,'PBT Tag Rates'!$A$6:$L$53,11,FALSE),AA1809-VLOOKUP(Q1809,'PBT Tag Rates'!$A$6:$L$53,12,FALSE)),0)</f>
        <v>5.7481191834793837</v>
      </c>
      <c r="AC1809" s="9">
        <f t="shared" si="214"/>
        <v>17.275178564826781</v>
      </c>
      <c r="AD1809" s="12" t="s">
        <v>1969</v>
      </c>
      <c r="AE1809" s="8"/>
    </row>
    <row r="1810" spans="1:31" x14ac:dyDescent="0.25">
      <c r="A1810" t="s">
        <v>2078</v>
      </c>
      <c r="B1810" t="s">
        <v>5090</v>
      </c>
      <c r="C1810" t="s">
        <v>5091</v>
      </c>
      <c r="D1810" s="1">
        <v>45553</v>
      </c>
      <c r="E1810">
        <f t="shared" si="209"/>
        <v>18</v>
      </c>
      <c r="F1810" t="s">
        <v>14</v>
      </c>
      <c r="G1810">
        <v>700</v>
      </c>
      <c r="H1810">
        <f t="shared" si="208"/>
        <v>70</v>
      </c>
      <c r="I1810" t="s">
        <v>9</v>
      </c>
      <c r="J1810">
        <v>1</v>
      </c>
      <c r="K1810" t="s">
        <v>8</v>
      </c>
      <c r="L1810" t="s">
        <v>8</v>
      </c>
      <c r="M1810" t="s">
        <v>14</v>
      </c>
      <c r="N1810" t="str">
        <f t="shared" si="210"/>
        <v>F</v>
      </c>
      <c r="O1810" t="s">
        <v>8479</v>
      </c>
      <c r="P1810" t="s">
        <v>8480</v>
      </c>
      <c r="Q1810" t="s">
        <v>295</v>
      </c>
      <c r="R1810">
        <v>4</v>
      </c>
      <c r="S1810">
        <f t="shared" si="211"/>
        <v>2020</v>
      </c>
      <c r="T1810" t="s">
        <v>12</v>
      </c>
      <c r="U1810">
        <v>0.999999999999997</v>
      </c>
      <c r="V1810" t="s">
        <v>949</v>
      </c>
      <c r="W1810">
        <f>VLOOKUP(Q1810,'PBT Tag Rates'!$A$6:$D$67,4,FALSE)</f>
        <v>0.98961045999999997</v>
      </c>
      <c r="X1810">
        <v>1</v>
      </c>
      <c r="Y1810" s="8">
        <f t="shared" si="212"/>
        <v>1.0069930069930071</v>
      </c>
      <c r="Z1810" s="10">
        <f>IFERROR(LOOKUP(H1810,{30,43,48,53,58,63,68,73,78,83,88,93,97},{42,47,52,57,62,67,72,77,82,87,92,99,100}),999)</f>
        <v>72</v>
      </c>
      <c r="AA1810" s="9">
        <f t="shared" si="213"/>
        <v>5.594405594405595</v>
      </c>
      <c r="AB1810" s="9">
        <f>IFERROR(IF(I1810="AI",AA1810-VLOOKUP(Q1810,'PBT Tag Rates'!$A$6:$L$53,11,FALSE),AA1810-VLOOKUP(Q1810,'PBT Tag Rates'!$A$6:$L$53,12,FALSE)),0)</f>
        <v>5.6049042101942765</v>
      </c>
      <c r="AC1810" s="9">
        <f t="shared" si="214"/>
        <v>16.844765736267519</v>
      </c>
      <c r="AD1810" s="12" t="s">
        <v>676</v>
      </c>
      <c r="AE1810" s="8"/>
    </row>
    <row r="1811" spans="1:31" x14ac:dyDescent="0.25">
      <c r="A1811" t="s">
        <v>2078</v>
      </c>
      <c r="B1811" t="s">
        <v>5092</v>
      </c>
      <c r="C1811" t="s">
        <v>5093</v>
      </c>
      <c r="D1811" s="1">
        <v>45553</v>
      </c>
      <c r="E1811">
        <f t="shared" si="209"/>
        <v>18</v>
      </c>
      <c r="F1811" t="s">
        <v>6</v>
      </c>
      <c r="G1811">
        <v>600</v>
      </c>
      <c r="H1811">
        <f t="shared" si="208"/>
        <v>60</v>
      </c>
      <c r="I1811" t="s">
        <v>7</v>
      </c>
      <c r="J1811" t="s">
        <v>8</v>
      </c>
      <c r="K1811" t="s">
        <v>8</v>
      </c>
      <c r="L1811" t="s">
        <v>8</v>
      </c>
      <c r="M1811" t="s">
        <v>6</v>
      </c>
      <c r="N1811" t="str">
        <f t="shared" si="210"/>
        <v>M</v>
      </c>
      <c r="O1811" t="s">
        <v>8481</v>
      </c>
      <c r="P1811" t="s">
        <v>8482</v>
      </c>
      <c r="Q1811" t="s">
        <v>940</v>
      </c>
      <c r="R1811">
        <v>3</v>
      </c>
      <c r="S1811">
        <f t="shared" si="211"/>
        <v>2021</v>
      </c>
      <c r="T1811" t="s">
        <v>12</v>
      </c>
      <c r="U1811">
        <v>1.00000000000001</v>
      </c>
      <c r="V1811" t="s">
        <v>886</v>
      </c>
      <c r="W1811">
        <f>VLOOKUP(Q1811,'PBT Tag Rates'!$A$6:$D$67,4,FALSE)</f>
        <v>0.98140000000000005</v>
      </c>
      <c r="X1811">
        <v>1</v>
      </c>
      <c r="Y1811" s="8">
        <f t="shared" si="212"/>
        <v>1.0138888888888888</v>
      </c>
      <c r="Z1811" s="10">
        <f>IFERROR(LOOKUP(H1811,{30,43,48,53,58,63,68,73,78,83,88,93,97},{42,47,52,57,62,67,72,77,82,87,92,99,100}),999)</f>
        <v>62</v>
      </c>
      <c r="AA1811" s="9">
        <f t="shared" si="213"/>
        <v>5.632716049382716</v>
      </c>
      <c r="AB1811" s="9">
        <f>IFERROR(IF(I1811="AI",AA1811-VLOOKUP(Q1811,'PBT Tag Rates'!$A$6:$L$53,11,FALSE),AA1811-VLOOKUP(Q1811,'PBT Tag Rates'!$A$6:$L$53,12,FALSE)),0)</f>
        <v>5.6516685661954327</v>
      </c>
      <c r="AC1811" s="9">
        <f t="shared" si="214"/>
        <v>16.98530955148815</v>
      </c>
      <c r="AD1811" s="12" t="s">
        <v>1969</v>
      </c>
      <c r="AE1811" s="8"/>
    </row>
    <row r="1812" spans="1:31" x14ac:dyDescent="0.25">
      <c r="A1812" t="s">
        <v>2078</v>
      </c>
      <c r="B1812" t="s">
        <v>5094</v>
      </c>
      <c r="C1812" t="s">
        <v>5095</v>
      </c>
      <c r="D1812" s="1">
        <v>45553</v>
      </c>
      <c r="E1812">
        <f t="shared" si="209"/>
        <v>18</v>
      </c>
      <c r="F1812" t="s">
        <v>6</v>
      </c>
      <c r="G1812">
        <v>640</v>
      </c>
      <c r="H1812">
        <f t="shared" si="208"/>
        <v>64</v>
      </c>
      <c r="I1812" t="s">
        <v>9</v>
      </c>
      <c r="J1812">
        <v>1</v>
      </c>
      <c r="K1812" t="s">
        <v>8</v>
      </c>
      <c r="L1812" t="s">
        <v>8</v>
      </c>
      <c r="M1812" t="s">
        <v>6</v>
      </c>
      <c r="N1812" t="str">
        <f t="shared" si="210"/>
        <v>M</v>
      </c>
      <c r="O1812" t="s">
        <v>7814</v>
      </c>
      <c r="P1812" t="s">
        <v>7815</v>
      </c>
      <c r="Q1812" t="s">
        <v>940</v>
      </c>
      <c r="R1812">
        <v>3</v>
      </c>
      <c r="S1812">
        <f t="shared" si="211"/>
        <v>2021</v>
      </c>
      <c r="T1812" t="s">
        <v>12</v>
      </c>
      <c r="U1812">
        <v>1</v>
      </c>
      <c r="V1812" t="s">
        <v>886</v>
      </c>
      <c r="W1812">
        <f>VLOOKUP(Q1812,'PBT Tag Rates'!$A$6:$D$67,4,FALSE)</f>
        <v>0.98140000000000005</v>
      </c>
      <c r="X1812">
        <v>1</v>
      </c>
      <c r="Y1812" s="8">
        <f t="shared" si="212"/>
        <v>1</v>
      </c>
      <c r="Z1812" s="10">
        <f>IFERROR(LOOKUP(H1812,{30,43,48,53,58,63,68,73,78,83,88,93,97},{42,47,52,57,62,67,72,77,82,87,92,99,100}),999)</f>
        <v>67</v>
      </c>
      <c r="AA1812" s="9">
        <f t="shared" si="213"/>
        <v>5.5555555555555554</v>
      </c>
      <c r="AB1812" s="9">
        <f>IFERROR(IF(I1812="AI",AA1812-VLOOKUP(Q1812,'PBT Tag Rates'!$A$6:$L$53,11,FALSE),AA1812-VLOOKUP(Q1812,'PBT Tag Rates'!$A$6:$L$53,12,FALSE)),0)</f>
        <v>5.5745080723682721</v>
      </c>
      <c r="AC1812" s="9">
        <f t="shared" si="214"/>
        <v>16.753414340817248</v>
      </c>
      <c r="AD1812" s="12" t="s">
        <v>1969</v>
      </c>
      <c r="AE1812" s="8"/>
    </row>
    <row r="1813" spans="1:31" x14ac:dyDescent="0.25">
      <c r="A1813" t="s">
        <v>2078</v>
      </c>
      <c r="B1813" t="s">
        <v>5096</v>
      </c>
      <c r="C1813" t="s">
        <v>5097</v>
      </c>
      <c r="D1813" s="1">
        <v>45553</v>
      </c>
      <c r="E1813">
        <f t="shared" si="209"/>
        <v>18</v>
      </c>
      <c r="F1813" t="s">
        <v>14</v>
      </c>
      <c r="G1813">
        <v>630</v>
      </c>
      <c r="H1813">
        <f t="shared" si="208"/>
        <v>63</v>
      </c>
      <c r="I1813" t="s">
        <v>9</v>
      </c>
      <c r="J1813">
        <v>1</v>
      </c>
      <c r="K1813" t="s">
        <v>7160</v>
      </c>
      <c r="L1813" t="s">
        <v>8</v>
      </c>
      <c r="M1813" t="s">
        <v>14</v>
      </c>
      <c r="N1813" t="str">
        <f t="shared" si="210"/>
        <v>F</v>
      </c>
      <c r="O1813" t="s">
        <v>8483</v>
      </c>
      <c r="P1813" t="s">
        <v>8484</v>
      </c>
      <c r="Q1813" t="s">
        <v>1610</v>
      </c>
      <c r="R1813">
        <v>3</v>
      </c>
      <c r="S1813">
        <f t="shared" si="211"/>
        <v>2021</v>
      </c>
      <c r="T1813" t="s">
        <v>12</v>
      </c>
      <c r="U1813">
        <v>0.999999999999999</v>
      </c>
      <c r="V1813" t="s">
        <v>741</v>
      </c>
      <c r="W1813">
        <f>VLOOKUP(Q1813,'PBT Tag Rates'!$A$6:$D$67,4,FALSE)</f>
        <v>0.98260000000000003</v>
      </c>
      <c r="X1813">
        <v>1</v>
      </c>
      <c r="Y1813" s="8">
        <f t="shared" si="212"/>
        <v>1</v>
      </c>
      <c r="Z1813" s="10">
        <f>IFERROR(LOOKUP(H1813,{30,43,48,53,58,63,68,73,78,83,88,93,97},{42,47,52,57,62,67,72,77,82,87,92,99,100}),999)</f>
        <v>67</v>
      </c>
      <c r="AA1813" s="9">
        <f t="shared" si="213"/>
        <v>5.5555555555555554</v>
      </c>
      <c r="AB1813" s="9">
        <f>IFERROR(IF(I1813="AI",AA1813-VLOOKUP(Q1813,'PBT Tag Rates'!$A$6:$L$53,11,FALSE),AA1813-VLOOKUP(Q1813,'PBT Tag Rates'!$A$6:$L$53,12,FALSE)),0)</f>
        <v>5.5732636768663637</v>
      </c>
      <c r="AC1813" s="9">
        <f t="shared" si="214"/>
        <v>16.749674481949583</v>
      </c>
      <c r="AD1813" s="12" t="s">
        <v>1969</v>
      </c>
      <c r="AE1813" s="8"/>
    </row>
    <row r="1814" spans="1:31" x14ac:dyDescent="0.25">
      <c r="A1814" t="s">
        <v>2078</v>
      </c>
      <c r="B1814" t="s">
        <v>5098</v>
      </c>
      <c r="C1814" t="s">
        <v>5099</v>
      </c>
      <c r="D1814" s="1">
        <v>45553</v>
      </c>
      <c r="E1814">
        <f t="shared" si="209"/>
        <v>18</v>
      </c>
      <c r="F1814" t="s">
        <v>14</v>
      </c>
      <c r="G1814">
        <v>660</v>
      </c>
      <c r="H1814">
        <f t="shared" si="208"/>
        <v>66</v>
      </c>
      <c r="I1814" t="s">
        <v>7</v>
      </c>
      <c r="J1814" t="s">
        <v>8</v>
      </c>
      <c r="K1814" t="s">
        <v>8</v>
      </c>
      <c r="L1814" t="s">
        <v>8</v>
      </c>
      <c r="M1814" t="s">
        <v>14</v>
      </c>
      <c r="N1814" t="str">
        <f t="shared" si="210"/>
        <v>F</v>
      </c>
      <c r="O1814" t="s">
        <v>8485</v>
      </c>
      <c r="P1814" t="s">
        <v>8486</v>
      </c>
      <c r="Q1814" t="s">
        <v>940</v>
      </c>
      <c r="R1814">
        <v>3</v>
      </c>
      <c r="S1814">
        <f t="shared" si="211"/>
        <v>2021</v>
      </c>
      <c r="T1814" t="s">
        <v>12</v>
      </c>
      <c r="U1814">
        <v>1</v>
      </c>
      <c r="V1814" t="s">
        <v>888</v>
      </c>
      <c r="W1814">
        <f>VLOOKUP(Q1814,'PBT Tag Rates'!$A$6:$D$67,4,FALSE)</f>
        <v>0.98140000000000005</v>
      </c>
      <c r="X1814">
        <v>1</v>
      </c>
      <c r="Y1814" s="8">
        <f t="shared" si="212"/>
        <v>1</v>
      </c>
      <c r="Z1814" s="10">
        <f>IFERROR(LOOKUP(H1814,{30,43,48,53,58,63,68,73,78,83,88,93,97},{42,47,52,57,62,67,72,77,82,87,92,99,100}),999)</f>
        <v>67</v>
      </c>
      <c r="AA1814" s="9">
        <f t="shared" si="213"/>
        <v>5.5555555555555554</v>
      </c>
      <c r="AB1814" s="9">
        <f>IFERROR(IF(I1814="AI",AA1814-VLOOKUP(Q1814,'PBT Tag Rates'!$A$6:$L$53,11,FALSE),AA1814-VLOOKUP(Q1814,'PBT Tag Rates'!$A$6:$L$53,12,FALSE)),0)</f>
        <v>5.5745080723682721</v>
      </c>
      <c r="AC1814" s="9">
        <f t="shared" si="214"/>
        <v>16.753414340817248</v>
      </c>
      <c r="AD1814" s="12" t="s">
        <v>1969</v>
      </c>
      <c r="AE1814" s="8"/>
    </row>
    <row r="1815" spans="1:31" x14ac:dyDescent="0.25">
      <c r="A1815" t="s">
        <v>2078</v>
      </c>
      <c r="B1815" t="s">
        <v>5100</v>
      </c>
      <c r="C1815" t="s">
        <v>5101</v>
      </c>
      <c r="D1815" s="1">
        <v>45553</v>
      </c>
      <c r="E1815">
        <f t="shared" si="209"/>
        <v>18</v>
      </c>
      <c r="F1815" t="s">
        <v>6</v>
      </c>
      <c r="G1815">
        <v>420</v>
      </c>
      <c r="H1815">
        <f t="shared" si="208"/>
        <v>42</v>
      </c>
      <c r="I1815" t="s">
        <v>7</v>
      </c>
      <c r="J1815" t="s">
        <v>8</v>
      </c>
      <c r="K1815" t="s">
        <v>8</v>
      </c>
      <c r="L1815" t="s">
        <v>8</v>
      </c>
      <c r="M1815" t="s">
        <v>6</v>
      </c>
      <c r="N1815" t="str">
        <f t="shared" si="210"/>
        <v>M</v>
      </c>
      <c r="O1815" t="s">
        <v>8487</v>
      </c>
      <c r="P1815" t="s">
        <v>8488</v>
      </c>
      <c r="Q1815" t="s">
        <v>7200</v>
      </c>
      <c r="R1815">
        <v>2</v>
      </c>
      <c r="S1815">
        <f t="shared" si="211"/>
        <v>2022</v>
      </c>
      <c r="T1815" t="s">
        <v>12</v>
      </c>
      <c r="U1815">
        <v>1.00000000000001</v>
      </c>
      <c r="V1815" t="s">
        <v>893</v>
      </c>
      <c r="W1815">
        <f>VLOOKUP(Q1815,'PBT Tag Rates'!$A$6:$D$67,4,FALSE)</f>
        <v>0.98</v>
      </c>
      <c r="X1815">
        <v>1</v>
      </c>
      <c r="Y1815" s="8">
        <f t="shared" si="212"/>
        <v>1</v>
      </c>
      <c r="Z1815" s="10">
        <f>IFERROR(LOOKUP(H1815,{30,43,48,53,58,63,68,73,78,83,88,93,97},{42,47,52,57,62,67,72,77,82,87,92,99,100}),999)</f>
        <v>42</v>
      </c>
      <c r="AA1815" s="9">
        <f t="shared" si="213"/>
        <v>5.5555555555555554</v>
      </c>
      <c r="AB1815" s="9">
        <f>IFERROR(IF(I1815="AI",AA1815-VLOOKUP(Q1815,'PBT Tag Rates'!$A$6:$L$53,11,FALSE),AA1815-VLOOKUP(Q1815,'PBT Tag Rates'!$A$6:$L$53,12,FALSE)),0)</f>
        <v>5.5759637188208613</v>
      </c>
      <c r="AC1815" s="9">
        <f t="shared" si="214"/>
        <v>16.757789085249826</v>
      </c>
      <c r="AD1815" s="12" t="s">
        <v>1969</v>
      </c>
      <c r="AE1815" s="8"/>
    </row>
    <row r="1816" spans="1:31" x14ac:dyDescent="0.25">
      <c r="A1816" t="s">
        <v>2078</v>
      </c>
      <c r="B1816" t="s">
        <v>5102</v>
      </c>
      <c r="C1816" t="s">
        <v>5103</v>
      </c>
      <c r="D1816" s="1">
        <v>45553</v>
      </c>
      <c r="E1816">
        <f t="shared" si="209"/>
        <v>18</v>
      </c>
      <c r="F1816" t="s">
        <v>14</v>
      </c>
      <c r="G1816">
        <v>800</v>
      </c>
      <c r="H1816">
        <f t="shared" si="208"/>
        <v>80</v>
      </c>
      <c r="I1816" t="s">
        <v>7</v>
      </c>
      <c r="J1816" t="s">
        <v>8</v>
      </c>
      <c r="K1816" t="s">
        <v>8</v>
      </c>
      <c r="L1816" t="s">
        <v>8</v>
      </c>
      <c r="M1816" t="s">
        <v>14</v>
      </c>
      <c r="N1816" t="str">
        <f t="shared" si="210"/>
        <v>F</v>
      </c>
      <c r="O1816" t="s">
        <v>8</v>
      </c>
      <c r="P1816" t="s">
        <v>8</v>
      </c>
      <c r="Q1816" t="s">
        <v>11</v>
      </c>
      <c r="R1816" t="s">
        <v>8</v>
      </c>
      <c r="S1816" t="str">
        <f t="shared" si="211"/>
        <v>U</v>
      </c>
      <c r="T1816" t="s">
        <v>12</v>
      </c>
      <c r="U1816">
        <v>1</v>
      </c>
      <c r="V1816" t="s">
        <v>8</v>
      </c>
      <c r="W1816">
        <f>VLOOKUP(Q1816,'PBT Tag Rates'!$A$6:$D$67,4,FALSE)</f>
        <v>1</v>
      </c>
      <c r="X1816">
        <v>1</v>
      </c>
      <c r="Y1816" s="8">
        <f t="shared" si="212"/>
        <v>1</v>
      </c>
      <c r="Z1816" s="10">
        <f>IFERROR(LOOKUP(H1816,{30,43,48,53,58,63,68,73,78,83,88,93,97},{42,47,52,57,62,67,72,77,82,87,92,99,100}),999)</f>
        <v>82</v>
      </c>
      <c r="AA1816" s="9">
        <f t="shared" si="213"/>
        <v>5.5555555555555554</v>
      </c>
      <c r="AB1816" s="9">
        <f>IFERROR(IF(I1816="AI",AA1816-VLOOKUP(Q1816,'PBT Tag Rates'!$A$6:$L$53,11,FALSE),AA1816-VLOOKUP(Q1816,'PBT Tag Rates'!$A$6:$L$53,12,FALSE)),0)</f>
        <v>5.5142524290531805</v>
      </c>
      <c r="AC1816" s="9">
        <f t="shared" si="214"/>
        <v>16.572324324312643</v>
      </c>
      <c r="AD1816" s="12" t="s">
        <v>1969</v>
      </c>
      <c r="AE1816" s="8"/>
    </row>
    <row r="1817" spans="1:31" x14ac:dyDescent="0.25">
      <c r="A1817" t="s">
        <v>2078</v>
      </c>
      <c r="B1817" t="s">
        <v>5104</v>
      </c>
      <c r="C1817" t="s">
        <v>5105</v>
      </c>
      <c r="D1817" s="1">
        <v>45553</v>
      </c>
      <c r="E1817">
        <f t="shared" si="209"/>
        <v>18</v>
      </c>
      <c r="F1817" t="s">
        <v>6</v>
      </c>
      <c r="G1817">
        <v>640</v>
      </c>
      <c r="H1817">
        <f t="shared" si="208"/>
        <v>64</v>
      </c>
      <c r="I1817" t="s">
        <v>9</v>
      </c>
      <c r="J1817">
        <v>1</v>
      </c>
      <c r="K1817" t="s">
        <v>8</v>
      </c>
      <c r="L1817" t="s">
        <v>8</v>
      </c>
      <c r="M1817" t="s">
        <v>6</v>
      </c>
      <c r="N1817" t="str">
        <f t="shared" si="210"/>
        <v>M</v>
      </c>
      <c r="O1817" t="s">
        <v>8238</v>
      </c>
      <c r="P1817" t="s">
        <v>8239</v>
      </c>
      <c r="Q1817" t="s">
        <v>940</v>
      </c>
      <c r="R1817">
        <v>3</v>
      </c>
      <c r="S1817">
        <f t="shared" si="211"/>
        <v>2021</v>
      </c>
      <c r="T1817" t="s">
        <v>12</v>
      </c>
      <c r="U1817">
        <v>1.00000000000001</v>
      </c>
      <c r="V1817" t="s">
        <v>941</v>
      </c>
      <c r="W1817">
        <f>VLOOKUP(Q1817,'PBT Tag Rates'!$A$6:$D$67,4,FALSE)</f>
        <v>0.98140000000000005</v>
      </c>
      <c r="X1817">
        <v>1</v>
      </c>
      <c r="Y1817" s="8">
        <f t="shared" si="212"/>
        <v>1</v>
      </c>
      <c r="Z1817" s="10">
        <f>IFERROR(LOOKUP(H1817,{30,43,48,53,58,63,68,73,78,83,88,93,97},{42,47,52,57,62,67,72,77,82,87,92,99,100}),999)</f>
        <v>67</v>
      </c>
      <c r="AA1817" s="9">
        <f t="shared" si="213"/>
        <v>5.5555555555555554</v>
      </c>
      <c r="AB1817" s="9">
        <f>IFERROR(IF(I1817="AI",AA1817-VLOOKUP(Q1817,'PBT Tag Rates'!$A$6:$L$53,11,FALSE),AA1817-VLOOKUP(Q1817,'PBT Tag Rates'!$A$6:$L$53,12,FALSE)),0)</f>
        <v>5.5745080723682721</v>
      </c>
      <c r="AC1817" s="9">
        <f t="shared" si="214"/>
        <v>16.753414340817248</v>
      </c>
      <c r="AD1817" s="12" t="s">
        <v>1969</v>
      </c>
      <c r="AE1817" s="8"/>
    </row>
    <row r="1818" spans="1:31" x14ac:dyDescent="0.25">
      <c r="A1818" t="s">
        <v>2078</v>
      </c>
      <c r="B1818" t="s">
        <v>5106</v>
      </c>
      <c r="C1818" t="s">
        <v>5107</v>
      </c>
      <c r="D1818" s="1">
        <v>45553</v>
      </c>
      <c r="E1818">
        <f t="shared" si="209"/>
        <v>18</v>
      </c>
      <c r="F1818" t="s">
        <v>14</v>
      </c>
      <c r="G1818">
        <v>750</v>
      </c>
      <c r="H1818">
        <f t="shared" si="208"/>
        <v>75</v>
      </c>
      <c r="I1818" t="s">
        <v>7</v>
      </c>
      <c r="J1818" t="s">
        <v>8</v>
      </c>
      <c r="K1818" t="s">
        <v>8</v>
      </c>
      <c r="L1818" t="s">
        <v>8</v>
      </c>
      <c r="M1818" t="s">
        <v>14</v>
      </c>
      <c r="N1818" t="str">
        <f t="shared" si="210"/>
        <v>F</v>
      </c>
      <c r="O1818" t="s">
        <v>1426</v>
      </c>
      <c r="P1818" t="s">
        <v>8489</v>
      </c>
      <c r="Q1818" t="s">
        <v>476</v>
      </c>
      <c r="R1818">
        <v>4</v>
      </c>
      <c r="S1818">
        <f t="shared" si="211"/>
        <v>2020</v>
      </c>
      <c r="T1818" t="s">
        <v>12</v>
      </c>
      <c r="U1818">
        <v>0.999999999999999</v>
      </c>
      <c r="V1818" t="s">
        <v>658</v>
      </c>
      <c r="W1818">
        <f>VLOOKUP(Q1818,'PBT Tag Rates'!$A$6:$D$67,4,FALSE)</f>
        <v>0.98845608500000004</v>
      </c>
      <c r="X1818">
        <v>1</v>
      </c>
      <c r="Y1818" s="8">
        <f t="shared" si="212"/>
        <v>1</v>
      </c>
      <c r="Z1818" s="10">
        <f>IFERROR(LOOKUP(H1818,{30,43,48,53,58,63,68,73,78,83,88,93,97},{42,47,52,57,62,67,72,77,82,87,92,99,100}),999)</f>
        <v>77</v>
      </c>
      <c r="AA1818" s="9">
        <f t="shared" si="213"/>
        <v>5.5555555555555554</v>
      </c>
      <c r="AB1818" s="9">
        <f>IFERROR(IF(I1818="AI",AA1818-VLOOKUP(Q1818,'PBT Tag Rates'!$A$6:$L$53,11,FALSE),AA1818-VLOOKUP(Q1818,'PBT Tag Rates'!$A$6:$L$53,12,FALSE)),0)</f>
        <v>5.5672342888601314</v>
      </c>
      <c r="AC1818" s="9">
        <f t="shared" si="214"/>
        <v>16.731553988772674</v>
      </c>
      <c r="AD1818" s="12" t="s">
        <v>1969</v>
      </c>
      <c r="AE1818" s="8"/>
    </row>
    <row r="1819" spans="1:31" x14ac:dyDescent="0.25">
      <c r="A1819" t="s">
        <v>2078</v>
      </c>
      <c r="B1819" t="s">
        <v>5108</v>
      </c>
      <c r="C1819" t="s">
        <v>5109</v>
      </c>
      <c r="D1819" s="1">
        <v>45553</v>
      </c>
      <c r="E1819">
        <f t="shared" si="209"/>
        <v>18</v>
      </c>
      <c r="F1819" t="s">
        <v>6</v>
      </c>
      <c r="G1819">
        <v>600</v>
      </c>
      <c r="H1819">
        <f t="shared" si="208"/>
        <v>60</v>
      </c>
      <c r="I1819" t="s">
        <v>7</v>
      </c>
      <c r="J1819" t="s">
        <v>8</v>
      </c>
      <c r="K1819" t="s">
        <v>8</v>
      </c>
      <c r="L1819" t="s">
        <v>8</v>
      </c>
      <c r="M1819" t="s">
        <v>6</v>
      </c>
      <c r="N1819" t="str">
        <f t="shared" si="210"/>
        <v>M</v>
      </c>
      <c r="O1819" t="s">
        <v>8</v>
      </c>
      <c r="P1819" t="s">
        <v>8</v>
      </c>
      <c r="Q1819" t="s">
        <v>11</v>
      </c>
      <c r="R1819" t="s">
        <v>8</v>
      </c>
      <c r="S1819" t="str">
        <f t="shared" si="211"/>
        <v>U</v>
      </c>
      <c r="T1819" t="s">
        <v>12</v>
      </c>
      <c r="U1819">
        <v>1</v>
      </c>
      <c r="V1819" t="s">
        <v>8</v>
      </c>
      <c r="W1819">
        <f>VLOOKUP(Q1819,'PBT Tag Rates'!$A$6:$D$67,4,FALSE)</f>
        <v>1</v>
      </c>
      <c r="X1819">
        <v>1</v>
      </c>
      <c r="Y1819" s="8">
        <f t="shared" si="212"/>
        <v>1.0138888888888888</v>
      </c>
      <c r="Z1819" s="10">
        <f>IFERROR(LOOKUP(H1819,{30,43,48,53,58,63,68,73,78,83,88,93,97},{42,47,52,57,62,67,72,77,82,87,92,99,100}),999)</f>
        <v>62</v>
      </c>
      <c r="AA1819" s="9">
        <f t="shared" si="213"/>
        <v>5.632716049382716</v>
      </c>
      <c r="AB1819" s="9">
        <f>IFERROR(IF(I1819="AI",AA1819-VLOOKUP(Q1819,'PBT Tag Rates'!$A$6:$L$53,11,FALSE),AA1819-VLOOKUP(Q1819,'PBT Tag Rates'!$A$6:$L$53,12,FALSE)),0)</f>
        <v>5.5914129228803411</v>
      </c>
      <c r="AC1819" s="9">
        <f t="shared" si="214"/>
        <v>16.804219534983545</v>
      </c>
      <c r="AD1819" s="12" t="s">
        <v>1969</v>
      </c>
      <c r="AE1819" s="8"/>
    </row>
    <row r="1820" spans="1:31" x14ac:dyDescent="0.25">
      <c r="A1820" t="s">
        <v>2078</v>
      </c>
      <c r="B1820" t="s">
        <v>5110</v>
      </c>
      <c r="C1820" t="s">
        <v>5111</v>
      </c>
      <c r="D1820" s="1">
        <v>45553</v>
      </c>
      <c r="E1820">
        <f t="shared" si="209"/>
        <v>18</v>
      </c>
      <c r="F1820" t="s">
        <v>6</v>
      </c>
      <c r="G1820">
        <v>730</v>
      </c>
      <c r="H1820">
        <f t="shared" si="208"/>
        <v>73</v>
      </c>
      <c r="I1820" t="s">
        <v>9</v>
      </c>
      <c r="J1820">
        <v>1</v>
      </c>
      <c r="K1820" t="s">
        <v>8</v>
      </c>
      <c r="L1820" t="s">
        <v>8</v>
      </c>
      <c r="M1820" t="s">
        <v>6</v>
      </c>
      <c r="N1820" t="str">
        <f t="shared" si="210"/>
        <v>M</v>
      </c>
      <c r="O1820" t="s">
        <v>8490</v>
      </c>
      <c r="P1820" t="s">
        <v>8491</v>
      </c>
      <c r="Q1820" t="s">
        <v>940</v>
      </c>
      <c r="R1820">
        <v>3</v>
      </c>
      <c r="S1820">
        <f t="shared" si="211"/>
        <v>2021</v>
      </c>
      <c r="T1820" t="s">
        <v>12</v>
      </c>
      <c r="U1820">
        <v>1</v>
      </c>
      <c r="V1820" t="s">
        <v>888</v>
      </c>
      <c r="W1820">
        <f>VLOOKUP(Q1820,'PBT Tag Rates'!$A$6:$D$67,4,FALSE)</f>
        <v>0.98140000000000005</v>
      </c>
      <c r="X1820">
        <v>1</v>
      </c>
      <c r="Y1820" s="8">
        <f t="shared" si="212"/>
        <v>1.0058139534883721</v>
      </c>
      <c r="Z1820" s="10">
        <f>IFERROR(LOOKUP(H1820,{30,43,48,53,58,63,68,73,78,83,88,93,97},{42,47,52,57,62,67,72,77,82,87,92,99,100}),999)</f>
        <v>77</v>
      </c>
      <c r="AA1820" s="9">
        <f t="shared" si="213"/>
        <v>5.5878552971576232</v>
      </c>
      <c r="AB1820" s="9">
        <f>IFERROR(IF(I1820="AI",AA1820-VLOOKUP(Q1820,'PBT Tag Rates'!$A$6:$L$53,11,FALSE),AA1820-VLOOKUP(Q1820,'PBT Tag Rates'!$A$6:$L$53,12,FALSE)),0)</f>
        <v>5.6068078139703399</v>
      </c>
      <c r="AC1820" s="9">
        <f t="shared" si="214"/>
        <v>16.850486754586463</v>
      </c>
      <c r="AD1820" s="12" t="s">
        <v>1969</v>
      </c>
      <c r="AE1820" s="8"/>
    </row>
    <row r="1821" spans="1:31" x14ac:dyDescent="0.25">
      <c r="A1821" t="s">
        <v>2078</v>
      </c>
      <c r="B1821" t="s">
        <v>5112</v>
      </c>
      <c r="C1821" t="s">
        <v>5113</v>
      </c>
      <c r="D1821" s="1">
        <v>45553</v>
      </c>
      <c r="E1821">
        <f t="shared" si="209"/>
        <v>18</v>
      </c>
      <c r="F1821" t="s">
        <v>14</v>
      </c>
      <c r="G1821">
        <v>710</v>
      </c>
      <c r="H1821">
        <f t="shared" si="208"/>
        <v>71</v>
      </c>
      <c r="I1821" t="s">
        <v>7</v>
      </c>
      <c r="J1821" t="s">
        <v>8</v>
      </c>
      <c r="K1821" t="s">
        <v>8</v>
      </c>
      <c r="L1821" t="s">
        <v>8</v>
      </c>
      <c r="M1821" t="s">
        <v>14</v>
      </c>
      <c r="N1821" t="str">
        <f t="shared" si="210"/>
        <v>F</v>
      </c>
      <c r="O1821" t="s">
        <v>1294</v>
      </c>
      <c r="P1821" t="s">
        <v>8492</v>
      </c>
      <c r="Q1821" t="s">
        <v>940</v>
      </c>
      <c r="R1821">
        <v>3</v>
      </c>
      <c r="S1821">
        <f t="shared" si="211"/>
        <v>2021</v>
      </c>
      <c r="T1821" t="s">
        <v>12</v>
      </c>
      <c r="U1821">
        <v>0.999999999999994</v>
      </c>
      <c r="V1821" t="s">
        <v>886</v>
      </c>
      <c r="W1821">
        <f>VLOOKUP(Q1821,'PBT Tag Rates'!$A$6:$D$67,4,FALSE)</f>
        <v>0.98140000000000005</v>
      </c>
      <c r="X1821">
        <v>1</v>
      </c>
      <c r="Y1821" s="8">
        <f t="shared" si="212"/>
        <v>1.0069930069930071</v>
      </c>
      <c r="Z1821" s="10">
        <f>IFERROR(LOOKUP(H1821,{30,43,48,53,58,63,68,73,78,83,88,93,97},{42,47,52,57,62,67,72,77,82,87,92,99,100}),999)</f>
        <v>72</v>
      </c>
      <c r="AA1821" s="9">
        <f t="shared" si="213"/>
        <v>5.594405594405595</v>
      </c>
      <c r="AB1821" s="9">
        <f>IFERROR(IF(I1821="AI",AA1821-VLOOKUP(Q1821,'PBT Tag Rates'!$A$6:$L$53,11,FALSE),AA1821-VLOOKUP(Q1821,'PBT Tag Rates'!$A$6:$L$53,12,FALSE)),0)</f>
        <v>5.6133581112183117</v>
      </c>
      <c r="AC1821" s="9">
        <f t="shared" si="214"/>
        <v>16.870172768567635</v>
      </c>
      <c r="AD1821" s="12" t="s">
        <v>1969</v>
      </c>
      <c r="AE1821" s="8"/>
    </row>
    <row r="1822" spans="1:31" x14ac:dyDescent="0.25">
      <c r="A1822" t="s">
        <v>2078</v>
      </c>
      <c r="B1822" t="s">
        <v>5114</v>
      </c>
      <c r="C1822" t="s">
        <v>5115</v>
      </c>
      <c r="D1822" s="1">
        <v>45554</v>
      </c>
      <c r="E1822">
        <f t="shared" si="209"/>
        <v>18</v>
      </c>
      <c r="F1822" t="s">
        <v>6</v>
      </c>
      <c r="G1822">
        <v>680</v>
      </c>
      <c r="H1822">
        <f t="shared" si="208"/>
        <v>68</v>
      </c>
      <c r="I1822" t="s">
        <v>7</v>
      </c>
      <c r="J1822" t="s">
        <v>8</v>
      </c>
      <c r="K1822" t="s">
        <v>8</v>
      </c>
      <c r="L1822" t="s">
        <v>8</v>
      </c>
      <c r="M1822" t="s">
        <v>6</v>
      </c>
      <c r="N1822" t="str">
        <f t="shared" si="210"/>
        <v>M</v>
      </c>
      <c r="O1822" t="s">
        <v>7959</v>
      </c>
      <c r="P1822" t="s">
        <v>8178</v>
      </c>
      <c r="Q1822" t="s">
        <v>940</v>
      </c>
      <c r="R1822">
        <v>3</v>
      </c>
      <c r="S1822">
        <f t="shared" si="211"/>
        <v>2021</v>
      </c>
      <c r="T1822" t="s">
        <v>12</v>
      </c>
      <c r="U1822">
        <v>0.999999999999998</v>
      </c>
      <c r="V1822" t="s">
        <v>886</v>
      </c>
      <c r="W1822">
        <f>VLOOKUP(Q1822,'PBT Tag Rates'!$A$6:$D$67,4,FALSE)</f>
        <v>0.98140000000000005</v>
      </c>
      <c r="X1822">
        <v>1</v>
      </c>
      <c r="Y1822" s="8">
        <f t="shared" si="212"/>
        <v>1.0057142857142858</v>
      </c>
      <c r="Z1822" s="10">
        <f>IFERROR(LOOKUP(H1822,{30,43,48,53,58,63,68,73,78,83,88,93,97},{42,47,52,57,62,67,72,77,82,87,92,99,100}),999)</f>
        <v>72</v>
      </c>
      <c r="AA1822" s="9">
        <f t="shared" si="213"/>
        <v>5.5873015873015879</v>
      </c>
      <c r="AB1822" s="9">
        <f>IFERROR(IF(I1822="AI",AA1822-VLOOKUP(Q1822,'PBT Tag Rates'!$A$6:$L$53,11,FALSE),AA1822-VLOOKUP(Q1822,'PBT Tag Rates'!$A$6:$L$53,12,FALSE)),0)</f>
        <v>5.6062541041143046</v>
      </c>
      <c r="AC1822" s="9">
        <f t="shared" si="214"/>
        <v>16.848822656064705</v>
      </c>
      <c r="AD1822" s="12" t="s">
        <v>1969</v>
      </c>
      <c r="AE1822" s="8"/>
    </row>
    <row r="1823" spans="1:31" x14ac:dyDescent="0.25">
      <c r="A1823" t="s">
        <v>2078</v>
      </c>
      <c r="B1823" t="s">
        <v>5116</v>
      </c>
      <c r="C1823" t="s">
        <v>5117</v>
      </c>
      <c r="D1823" s="1">
        <v>45554</v>
      </c>
      <c r="E1823">
        <f t="shared" si="209"/>
        <v>18</v>
      </c>
      <c r="F1823" t="s">
        <v>14</v>
      </c>
      <c r="G1823">
        <v>740</v>
      </c>
      <c r="H1823">
        <f t="shared" si="208"/>
        <v>74</v>
      </c>
      <c r="I1823" t="s">
        <v>9</v>
      </c>
      <c r="J1823">
        <v>1</v>
      </c>
      <c r="K1823" t="s">
        <v>7161</v>
      </c>
      <c r="L1823" t="s">
        <v>8</v>
      </c>
      <c r="M1823" t="s">
        <v>14</v>
      </c>
      <c r="N1823" t="str">
        <f t="shared" si="210"/>
        <v>F</v>
      </c>
      <c r="O1823" t="s">
        <v>8493</v>
      </c>
      <c r="P1823" t="s">
        <v>8494</v>
      </c>
      <c r="Q1823" t="s">
        <v>295</v>
      </c>
      <c r="R1823">
        <v>4</v>
      </c>
      <c r="S1823">
        <f t="shared" si="211"/>
        <v>2020</v>
      </c>
      <c r="T1823" t="s">
        <v>12</v>
      </c>
      <c r="U1823">
        <v>0.999999999999999</v>
      </c>
      <c r="V1823" t="s">
        <v>941</v>
      </c>
      <c r="W1823">
        <f>VLOOKUP(Q1823,'PBT Tag Rates'!$A$6:$D$67,4,FALSE)</f>
        <v>0.98961045999999997</v>
      </c>
      <c r="X1823">
        <v>1</v>
      </c>
      <c r="Y1823" s="8">
        <f t="shared" si="212"/>
        <v>1</v>
      </c>
      <c r="Z1823" s="10">
        <f>IFERROR(LOOKUP(H1823,{30,43,48,53,58,63,68,73,78,83,88,93,97},{42,47,52,57,62,67,72,77,82,87,92,99,100}),999)</f>
        <v>77</v>
      </c>
      <c r="AA1823" s="9">
        <f t="shared" si="213"/>
        <v>5.5555555555555554</v>
      </c>
      <c r="AB1823" s="9">
        <f>IFERROR(IF(I1823="AI",AA1823-VLOOKUP(Q1823,'PBT Tag Rates'!$A$6:$L$53,11,FALSE),AA1823-VLOOKUP(Q1823,'PBT Tag Rates'!$A$6:$L$53,12,FALSE)),0)</f>
        <v>5.5660541713442369</v>
      </c>
      <c r="AC1823" s="9">
        <f t="shared" si="214"/>
        <v>16.728007308517132</v>
      </c>
      <c r="AD1823" s="12" t="s">
        <v>1969</v>
      </c>
      <c r="AE1823" s="8"/>
    </row>
    <row r="1824" spans="1:31" x14ac:dyDescent="0.25">
      <c r="A1824" t="s">
        <v>2078</v>
      </c>
      <c r="B1824" t="s">
        <v>5118</v>
      </c>
      <c r="C1824" t="s">
        <v>5119</v>
      </c>
      <c r="D1824" s="1">
        <v>45554</v>
      </c>
      <c r="E1824">
        <f t="shared" si="209"/>
        <v>18</v>
      </c>
      <c r="F1824" t="s">
        <v>6</v>
      </c>
      <c r="G1824">
        <v>640</v>
      </c>
      <c r="H1824">
        <f t="shared" si="208"/>
        <v>64</v>
      </c>
      <c r="I1824" t="s">
        <v>7</v>
      </c>
      <c r="J1824" t="s">
        <v>8</v>
      </c>
      <c r="K1824" t="s">
        <v>8</v>
      </c>
      <c r="L1824" t="s">
        <v>8</v>
      </c>
      <c r="M1824" t="s">
        <v>6</v>
      </c>
      <c r="N1824" t="str">
        <f t="shared" si="210"/>
        <v>M</v>
      </c>
      <c r="O1824" t="s">
        <v>8</v>
      </c>
      <c r="P1824" t="s">
        <v>8</v>
      </c>
      <c r="Q1824" t="s">
        <v>11</v>
      </c>
      <c r="R1824" t="s">
        <v>8</v>
      </c>
      <c r="S1824" t="str">
        <f t="shared" si="211"/>
        <v>U</v>
      </c>
      <c r="T1824" t="s">
        <v>12</v>
      </c>
      <c r="U1824">
        <v>1</v>
      </c>
      <c r="V1824" t="s">
        <v>8</v>
      </c>
      <c r="W1824">
        <f>VLOOKUP(Q1824,'PBT Tag Rates'!$A$6:$D$67,4,FALSE)</f>
        <v>1</v>
      </c>
      <c r="X1824">
        <v>1</v>
      </c>
      <c r="Y1824" s="8">
        <f t="shared" si="212"/>
        <v>1</v>
      </c>
      <c r="Z1824" s="10">
        <f>IFERROR(LOOKUP(H1824,{30,43,48,53,58,63,68,73,78,83,88,93,97},{42,47,52,57,62,67,72,77,82,87,92,99,100}),999)</f>
        <v>67</v>
      </c>
      <c r="AA1824" s="9">
        <f t="shared" si="213"/>
        <v>5.5555555555555554</v>
      </c>
      <c r="AB1824" s="9">
        <f>IFERROR(IF(I1824="AI",AA1824-VLOOKUP(Q1824,'PBT Tag Rates'!$A$6:$L$53,11,FALSE),AA1824-VLOOKUP(Q1824,'PBT Tag Rates'!$A$6:$L$53,12,FALSE)),0)</f>
        <v>5.5142524290531805</v>
      </c>
      <c r="AC1824" s="9">
        <f t="shared" si="214"/>
        <v>16.572324324312643</v>
      </c>
      <c r="AD1824" s="12" t="s">
        <v>1969</v>
      </c>
      <c r="AE1824" s="8"/>
    </row>
    <row r="1825" spans="1:31" x14ac:dyDescent="0.25">
      <c r="A1825" t="s">
        <v>2078</v>
      </c>
      <c r="B1825" t="s">
        <v>5120</v>
      </c>
      <c r="C1825" t="s">
        <v>5121</v>
      </c>
      <c r="D1825" s="1">
        <v>45554</v>
      </c>
      <c r="E1825">
        <f t="shared" si="209"/>
        <v>18</v>
      </c>
      <c r="F1825" t="s">
        <v>14</v>
      </c>
      <c r="G1825">
        <v>760</v>
      </c>
      <c r="H1825">
        <f t="shared" si="208"/>
        <v>76</v>
      </c>
      <c r="I1825" t="s">
        <v>7</v>
      </c>
      <c r="J1825" t="s">
        <v>8</v>
      </c>
      <c r="K1825" t="s">
        <v>8</v>
      </c>
      <c r="L1825" t="s">
        <v>8</v>
      </c>
      <c r="M1825" t="s">
        <v>14</v>
      </c>
      <c r="N1825" t="str">
        <f t="shared" si="210"/>
        <v>F</v>
      </c>
      <c r="O1825" t="s">
        <v>7869</v>
      </c>
      <c r="P1825" t="s">
        <v>7870</v>
      </c>
      <c r="Q1825" t="s">
        <v>295</v>
      </c>
      <c r="R1825">
        <v>4</v>
      </c>
      <c r="S1825">
        <f t="shared" si="211"/>
        <v>2020</v>
      </c>
      <c r="T1825" t="s">
        <v>12</v>
      </c>
      <c r="U1825">
        <v>0.999999999999998</v>
      </c>
      <c r="V1825" t="s">
        <v>888</v>
      </c>
      <c r="W1825">
        <f>VLOOKUP(Q1825,'PBT Tag Rates'!$A$6:$D$67,4,FALSE)</f>
        <v>0.98961045999999997</v>
      </c>
      <c r="X1825">
        <v>1</v>
      </c>
      <c r="Y1825" s="8">
        <f t="shared" si="212"/>
        <v>1</v>
      </c>
      <c r="Z1825" s="10">
        <f>IFERROR(LOOKUP(H1825,{30,43,48,53,58,63,68,73,78,83,88,93,97},{42,47,52,57,62,67,72,77,82,87,92,99,100}),999)</f>
        <v>77</v>
      </c>
      <c r="AA1825" s="9">
        <f t="shared" si="213"/>
        <v>5.5555555555555554</v>
      </c>
      <c r="AB1825" s="9">
        <f>IFERROR(IF(I1825="AI",AA1825-VLOOKUP(Q1825,'PBT Tag Rates'!$A$6:$L$53,11,FALSE),AA1825-VLOOKUP(Q1825,'PBT Tag Rates'!$A$6:$L$53,12,FALSE)),0)</f>
        <v>5.5660541713442369</v>
      </c>
      <c r="AC1825" s="9">
        <f t="shared" si="214"/>
        <v>16.728007308517132</v>
      </c>
      <c r="AD1825" s="12" t="s">
        <v>1969</v>
      </c>
      <c r="AE1825" s="8"/>
    </row>
    <row r="1826" spans="1:31" x14ac:dyDescent="0.25">
      <c r="A1826" t="s">
        <v>2078</v>
      </c>
      <c r="B1826" t="s">
        <v>5122</v>
      </c>
      <c r="C1826" t="s">
        <v>5123</v>
      </c>
      <c r="D1826" s="1">
        <v>45554</v>
      </c>
      <c r="E1826">
        <f t="shared" si="209"/>
        <v>18</v>
      </c>
      <c r="F1826" t="s">
        <v>6</v>
      </c>
      <c r="G1826">
        <v>700</v>
      </c>
      <c r="H1826">
        <f t="shared" si="208"/>
        <v>70</v>
      </c>
      <c r="I1826" t="s">
        <v>9</v>
      </c>
      <c r="J1826">
        <v>1</v>
      </c>
      <c r="K1826" t="s">
        <v>8</v>
      </c>
      <c r="L1826" t="s">
        <v>8</v>
      </c>
      <c r="M1826" t="s">
        <v>6</v>
      </c>
      <c r="N1826" t="str">
        <f t="shared" si="210"/>
        <v>M</v>
      </c>
      <c r="O1826" t="s">
        <v>1564</v>
      </c>
      <c r="P1826" t="s">
        <v>8495</v>
      </c>
      <c r="Q1826" t="s">
        <v>940</v>
      </c>
      <c r="R1826">
        <v>3</v>
      </c>
      <c r="S1826">
        <f t="shared" si="211"/>
        <v>2021</v>
      </c>
      <c r="T1826" t="s">
        <v>12</v>
      </c>
      <c r="U1826">
        <v>1</v>
      </c>
      <c r="V1826" t="s">
        <v>941</v>
      </c>
      <c r="W1826">
        <f>VLOOKUP(Q1826,'PBT Tag Rates'!$A$6:$D$67,4,FALSE)</f>
        <v>0.98140000000000005</v>
      </c>
      <c r="X1826">
        <v>1</v>
      </c>
      <c r="Y1826" s="8">
        <f t="shared" si="212"/>
        <v>1.0057142857142858</v>
      </c>
      <c r="Z1826" s="10">
        <f>IFERROR(LOOKUP(H1826,{30,43,48,53,58,63,68,73,78,83,88,93,97},{42,47,52,57,62,67,72,77,82,87,92,99,100}),999)</f>
        <v>72</v>
      </c>
      <c r="AA1826" s="9">
        <f t="shared" si="213"/>
        <v>5.5873015873015879</v>
      </c>
      <c r="AB1826" s="9">
        <f>IFERROR(IF(I1826="AI",AA1826-VLOOKUP(Q1826,'PBT Tag Rates'!$A$6:$L$53,11,FALSE),AA1826-VLOOKUP(Q1826,'PBT Tag Rates'!$A$6:$L$53,12,FALSE)),0)</f>
        <v>5.6062541041143046</v>
      </c>
      <c r="AC1826" s="9">
        <f t="shared" si="214"/>
        <v>16.848822656064705</v>
      </c>
      <c r="AD1826" s="12" t="s">
        <v>1969</v>
      </c>
      <c r="AE1826" s="8"/>
    </row>
    <row r="1827" spans="1:31" x14ac:dyDescent="0.25">
      <c r="A1827" t="s">
        <v>2078</v>
      </c>
      <c r="B1827" t="s">
        <v>5124</v>
      </c>
      <c r="C1827" t="s">
        <v>5125</v>
      </c>
      <c r="D1827" s="1">
        <v>45554</v>
      </c>
      <c r="E1827">
        <f t="shared" si="209"/>
        <v>18</v>
      </c>
      <c r="F1827" t="s">
        <v>6</v>
      </c>
      <c r="G1827">
        <v>740</v>
      </c>
      <c r="H1827">
        <f t="shared" si="208"/>
        <v>74</v>
      </c>
      <c r="I1827" t="s">
        <v>9</v>
      </c>
      <c r="J1827">
        <v>1</v>
      </c>
      <c r="K1827" t="s">
        <v>8</v>
      </c>
      <c r="L1827" t="s">
        <v>8</v>
      </c>
      <c r="M1827" t="s">
        <v>269</v>
      </c>
      <c r="N1827" t="str">
        <f t="shared" si="210"/>
        <v>M</v>
      </c>
      <c r="O1827" t="s">
        <v>7619</v>
      </c>
      <c r="P1827" t="s">
        <v>8496</v>
      </c>
      <c r="Q1827" t="s">
        <v>940</v>
      </c>
      <c r="R1827">
        <v>3</v>
      </c>
      <c r="S1827">
        <f t="shared" si="211"/>
        <v>2021</v>
      </c>
      <c r="T1827" t="s">
        <v>12</v>
      </c>
      <c r="U1827">
        <v>1</v>
      </c>
      <c r="V1827" t="s">
        <v>892</v>
      </c>
      <c r="W1827">
        <f>VLOOKUP(Q1827,'PBT Tag Rates'!$A$6:$D$67,4,FALSE)</f>
        <v>0.98140000000000005</v>
      </c>
      <c r="X1827">
        <v>1</v>
      </c>
      <c r="Y1827" s="8">
        <f t="shared" si="212"/>
        <v>1.0058139534883721</v>
      </c>
      <c r="Z1827" s="10">
        <f>IFERROR(LOOKUP(H1827,{30,43,48,53,58,63,68,73,78,83,88,93,97},{42,47,52,57,62,67,72,77,82,87,92,99,100}),999)</f>
        <v>77</v>
      </c>
      <c r="AA1827" s="9">
        <f t="shared" si="213"/>
        <v>5.5878552971576232</v>
      </c>
      <c r="AB1827" s="9">
        <f>IFERROR(IF(I1827="AI",AA1827-VLOOKUP(Q1827,'PBT Tag Rates'!$A$6:$L$53,11,FALSE),AA1827-VLOOKUP(Q1827,'PBT Tag Rates'!$A$6:$L$53,12,FALSE)),0)</f>
        <v>5.6068078139703399</v>
      </c>
      <c r="AC1827" s="9">
        <f t="shared" si="214"/>
        <v>16.850486754586463</v>
      </c>
      <c r="AD1827" s="12" t="s">
        <v>1969</v>
      </c>
      <c r="AE1827" s="8"/>
    </row>
    <row r="1828" spans="1:31" x14ac:dyDescent="0.25">
      <c r="A1828" t="s">
        <v>2078</v>
      </c>
      <c r="B1828" t="s">
        <v>5126</v>
      </c>
      <c r="C1828" t="s">
        <v>5127</v>
      </c>
      <c r="D1828" s="1">
        <v>45554</v>
      </c>
      <c r="E1828">
        <f t="shared" si="209"/>
        <v>18</v>
      </c>
      <c r="F1828" t="s">
        <v>14</v>
      </c>
      <c r="G1828">
        <v>670</v>
      </c>
      <c r="H1828">
        <f t="shared" si="208"/>
        <v>67</v>
      </c>
      <c r="I1828" t="s">
        <v>7</v>
      </c>
      <c r="J1828" t="s">
        <v>8</v>
      </c>
      <c r="K1828" t="s">
        <v>8</v>
      </c>
      <c r="L1828" t="s">
        <v>8</v>
      </c>
      <c r="M1828" t="s">
        <v>6</v>
      </c>
      <c r="N1828" t="str">
        <f t="shared" si="210"/>
        <v>M</v>
      </c>
      <c r="O1828" t="s">
        <v>7851</v>
      </c>
      <c r="P1828" t="s">
        <v>7852</v>
      </c>
      <c r="Q1828" t="s">
        <v>940</v>
      </c>
      <c r="R1828">
        <v>3</v>
      </c>
      <c r="S1828">
        <f t="shared" si="211"/>
        <v>2021</v>
      </c>
      <c r="T1828" t="s">
        <v>12</v>
      </c>
      <c r="U1828">
        <v>0.999999999999997</v>
      </c>
      <c r="V1828" t="s">
        <v>892</v>
      </c>
      <c r="W1828">
        <f>VLOOKUP(Q1828,'PBT Tag Rates'!$A$6:$D$67,4,FALSE)</f>
        <v>0.98140000000000005</v>
      </c>
      <c r="X1828">
        <v>1</v>
      </c>
      <c r="Y1828" s="8">
        <f t="shared" si="212"/>
        <v>1</v>
      </c>
      <c r="Z1828" s="10">
        <f>IFERROR(LOOKUP(H1828,{30,43,48,53,58,63,68,73,78,83,88,93,97},{42,47,52,57,62,67,72,77,82,87,92,99,100}),999)</f>
        <v>67</v>
      </c>
      <c r="AA1828" s="9">
        <f t="shared" si="213"/>
        <v>5.5555555555555554</v>
      </c>
      <c r="AB1828" s="9">
        <f>IFERROR(IF(I1828="AI",AA1828-VLOOKUP(Q1828,'PBT Tag Rates'!$A$6:$L$53,11,FALSE),AA1828-VLOOKUP(Q1828,'PBT Tag Rates'!$A$6:$L$53,12,FALSE)),0)</f>
        <v>5.5745080723682721</v>
      </c>
      <c r="AC1828" s="9">
        <f t="shared" si="214"/>
        <v>16.753414340817248</v>
      </c>
      <c r="AD1828" s="12" t="s">
        <v>1969</v>
      </c>
      <c r="AE1828" s="8"/>
    </row>
    <row r="1829" spans="1:31" x14ac:dyDescent="0.25">
      <c r="A1829" t="s">
        <v>2078</v>
      </c>
      <c r="B1829" t="s">
        <v>5128</v>
      </c>
      <c r="C1829" t="s">
        <v>5129</v>
      </c>
      <c r="D1829" s="1">
        <v>45554</v>
      </c>
      <c r="E1829">
        <f t="shared" si="209"/>
        <v>18</v>
      </c>
      <c r="F1829" t="s">
        <v>14</v>
      </c>
      <c r="G1829">
        <v>700</v>
      </c>
      <c r="H1829">
        <f t="shared" si="208"/>
        <v>70</v>
      </c>
      <c r="I1829" t="s">
        <v>7</v>
      </c>
      <c r="J1829" t="s">
        <v>8</v>
      </c>
      <c r="K1829" t="s">
        <v>8</v>
      </c>
      <c r="L1829" t="s">
        <v>8</v>
      </c>
      <c r="M1829" t="s">
        <v>14</v>
      </c>
      <c r="N1829" t="str">
        <f t="shared" si="210"/>
        <v>F</v>
      </c>
      <c r="O1829" t="s">
        <v>8</v>
      </c>
      <c r="P1829" t="s">
        <v>8</v>
      </c>
      <c r="Q1829" t="s">
        <v>11</v>
      </c>
      <c r="R1829" t="s">
        <v>8</v>
      </c>
      <c r="S1829" t="str">
        <f t="shared" si="211"/>
        <v>U</v>
      </c>
      <c r="T1829" t="s">
        <v>12</v>
      </c>
      <c r="U1829">
        <v>1</v>
      </c>
      <c r="V1829" t="s">
        <v>8</v>
      </c>
      <c r="W1829">
        <f>VLOOKUP(Q1829,'PBT Tag Rates'!$A$6:$D$67,4,FALSE)</f>
        <v>1</v>
      </c>
      <c r="X1829">
        <v>1</v>
      </c>
      <c r="Y1829" s="8">
        <f t="shared" si="212"/>
        <v>1.0069930069930071</v>
      </c>
      <c r="Z1829" s="10">
        <f>IFERROR(LOOKUP(H1829,{30,43,48,53,58,63,68,73,78,83,88,93,97},{42,47,52,57,62,67,72,77,82,87,92,99,100}),999)</f>
        <v>72</v>
      </c>
      <c r="AA1829" s="9">
        <f t="shared" si="213"/>
        <v>5.594405594405595</v>
      </c>
      <c r="AB1829" s="9">
        <f>IFERROR(IF(I1829="AI",AA1829-VLOOKUP(Q1829,'PBT Tag Rates'!$A$6:$L$53,11,FALSE),AA1829-VLOOKUP(Q1829,'PBT Tag Rates'!$A$6:$L$53,12,FALSE)),0)</f>
        <v>5.5531024679032202</v>
      </c>
      <c r="AC1829" s="9">
        <f t="shared" si="214"/>
        <v>16.68908275206303</v>
      </c>
      <c r="AD1829" s="12" t="s">
        <v>1969</v>
      </c>
      <c r="AE1829" s="8"/>
    </row>
    <row r="1830" spans="1:31" x14ac:dyDescent="0.25">
      <c r="A1830" t="s">
        <v>2078</v>
      </c>
      <c r="B1830" t="s">
        <v>5130</v>
      </c>
      <c r="C1830" t="s">
        <v>5131</v>
      </c>
      <c r="D1830" s="1">
        <v>45554</v>
      </c>
      <c r="E1830">
        <f t="shared" si="209"/>
        <v>18</v>
      </c>
      <c r="F1830" t="s">
        <v>6</v>
      </c>
      <c r="G1830">
        <v>710</v>
      </c>
      <c r="H1830">
        <f t="shared" si="208"/>
        <v>71</v>
      </c>
      <c r="I1830" t="s">
        <v>9</v>
      </c>
      <c r="J1830">
        <v>1</v>
      </c>
      <c r="K1830" t="s">
        <v>8</v>
      </c>
      <c r="L1830" t="s">
        <v>8</v>
      </c>
      <c r="M1830" t="s">
        <v>6</v>
      </c>
      <c r="N1830" t="str">
        <f t="shared" si="210"/>
        <v>M</v>
      </c>
      <c r="O1830" t="s">
        <v>7606</v>
      </c>
      <c r="P1830" t="s">
        <v>8497</v>
      </c>
      <c r="Q1830" t="s">
        <v>476</v>
      </c>
      <c r="R1830">
        <v>4</v>
      </c>
      <c r="S1830">
        <f t="shared" si="211"/>
        <v>2020</v>
      </c>
      <c r="T1830" t="s">
        <v>12</v>
      </c>
      <c r="U1830">
        <v>1</v>
      </c>
      <c r="V1830" t="s">
        <v>658</v>
      </c>
      <c r="W1830">
        <f>VLOOKUP(Q1830,'PBT Tag Rates'!$A$6:$D$67,4,FALSE)</f>
        <v>0.98845608500000004</v>
      </c>
      <c r="X1830">
        <v>1</v>
      </c>
      <c r="Y1830" s="8">
        <f t="shared" si="212"/>
        <v>1.0057142857142858</v>
      </c>
      <c r="Z1830" s="10">
        <f>IFERROR(LOOKUP(H1830,{30,43,48,53,58,63,68,73,78,83,88,93,97},{42,47,52,57,62,67,72,77,82,87,92,99,100}),999)</f>
        <v>72</v>
      </c>
      <c r="AA1830" s="9">
        <f t="shared" si="213"/>
        <v>5.5873015873015879</v>
      </c>
      <c r="AB1830" s="9">
        <f>IFERROR(IF(I1830="AI",AA1830-VLOOKUP(Q1830,'PBT Tag Rates'!$A$6:$L$53,11,FALSE),AA1830-VLOOKUP(Q1830,'PBT Tag Rates'!$A$6:$L$53,12,FALSE)),0)</f>
        <v>5.5989803206061639</v>
      </c>
      <c r="AC1830" s="9">
        <f t="shared" si="214"/>
        <v>16.826962304020135</v>
      </c>
      <c r="AD1830" s="12" t="s">
        <v>1969</v>
      </c>
      <c r="AE1830" s="8"/>
    </row>
    <row r="1831" spans="1:31" x14ac:dyDescent="0.25">
      <c r="A1831" t="s">
        <v>2078</v>
      </c>
      <c r="B1831" t="s">
        <v>5132</v>
      </c>
      <c r="C1831" t="s">
        <v>5133</v>
      </c>
      <c r="D1831" s="1">
        <v>45554</v>
      </c>
      <c r="E1831">
        <f t="shared" si="209"/>
        <v>18</v>
      </c>
      <c r="F1831" t="s">
        <v>6</v>
      </c>
      <c r="G1831">
        <v>660</v>
      </c>
      <c r="H1831">
        <f t="shared" si="208"/>
        <v>66</v>
      </c>
      <c r="I1831" t="s">
        <v>7</v>
      </c>
      <c r="J1831" t="s">
        <v>8</v>
      </c>
      <c r="K1831" t="s">
        <v>8</v>
      </c>
      <c r="L1831" t="s">
        <v>8</v>
      </c>
      <c r="M1831" t="s">
        <v>6</v>
      </c>
      <c r="N1831" t="str">
        <f t="shared" si="210"/>
        <v>M</v>
      </c>
      <c r="O1831" t="s">
        <v>8</v>
      </c>
      <c r="P1831" t="s">
        <v>8</v>
      </c>
      <c r="Q1831" t="s">
        <v>11</v>
      </c>
      <c r="R1831" t="s">
        <v>8</v>
      </c>
      <c r="S1831" t="str">
        <f t="shared" si="211"/>
        <v>U</v>
      </c>
      <c r="T1831" t="s">
        <v>12</v>
      </c>
      <c r="U1831">
        <v>0.999999999999999</v>
      </c>
      <c r="V1831" t="s">
        <v>8</v>
      </c>
      <c r="W1831">
        <f>VLOOKUP(Q1831,'PBT Tag Rates'!$A$6:$D$67,4,FALSE)</f>
        <v>1</v>
      </c>
      <c r="X1831">
        <v>1</v>
      </c>
      <c r="Y1831" s="8">
        <f t="shared" si="212"/>
        <v>1</v>
      </c>
      <c r="Z1831" s="10">
        <f>IFERROR(LOOKUP(H1831,{30,43,48,53,58,63,68,73,78,83,88,93,97},{42,47,52,57,62,67,72,77,82,87,92,99,100}),999)</f>
        <v>67</v>
      </c>
      <c r="AA1831" s="9">
        <f t="shared" si="213"/>
        <v>5.5555555555555554</v>
      </c>
      <c r="AB1831" s="9">
        <f>IFERROR(IF(I1831="AI",AA1831-VLOOKUP(Q1831,'PBT Tag Rates'!$A$6:$L$53,11,FALSE),AA1831-VLOOKUP(Q1831,'PBT Tag Rates'!$A$6:$L$53,12,FALSE)),0)</f>
        <v>5.5142524290531805</v>
      </c>
      <c r="AC1831" s="9">
        <f t="shared" si="214"/>
        <v>16.572324324312643</v>
      </c>
      <c r="AD1831" s="12" t="s">
        <v>1969</v>
      </c>
      <c r="AE1831" s="8"/>
    </row>
    <row r="1832" spans="1:31" x14ac:dyDescent="0.25">
      <c r="A1832" t="s">
        <v>2078</v>
      </c>
      <c r="B1832" t="s">
        <v>5134</v>
      </c>
      <c r="C1832" t="s">
        <v>5135</v>
      </c>
      <c r="D1832" s="1">
        <v>45554</v>
      </c>
      <c r="E1832">
        <f t="shared" si="209"/>
        <v>18</v>
      </c>
      <c r="F1832" t="s">
        <v>14</v>
      </c>
      <c r="G1832">
        <v>690</v>
      </c>
      <c r="H1832">
        <f t="shared" si="208"/>
        <v>69</v>
      </c>
      <c r="I1832" t="s">
        <v>9</v>
      </c>
      <c r="J1832">
        <v>1</v>
      </c>
      <c r="K1832" t="s">
        <v>8</v>
      </c>
      <c r="L1832" t="s">
        <v>8</v>
      </c>
      <c r="M1832" t="s">
        <v>14</v>
      </c>
      <c r="N1832" t="str">
        <f t="shared" si="210"/>
        <v>F</v>
      </c>
      <c r="O1832" t="s">
        <v>1643</v>
      </c>
      <c r="P1832" t="s">
        <v>1644</v>
      </c>
      <c r="Q1832" t="s">
        <v>940</v>
      </c>
      <c r="R1832">
        <v>3</v>
      </c>
      <c r="S1832">
        <f t="shared" si="211"/>
        <v>2021</v>
      </c>
      <c r="T1832" t="s">
        <v>12</v>
      </c>
      <c r="U1832">
        <v>0.999999999999999</v>
      </c>
      <c r="V1832" t="s">
        <v>892</v>
      </c>
      <c r="W1832">
        <f>VLOOKUP(Q1832,'PBT Tag Rates'!$A$6:$D$67,4,FALSE)</f>
        <v>0.98140000000000005</v>
      </c>
      <c r="X1832">
        <v>1</v>
      </c>
      <c r="Y1832" s="8">
        <f t="shared" si="212"/>
        <v>1.0069930069930071</v>
      </c>
      <c r="Z1832" s="10">
        <f>IFERROR(LOOKUP(H1832,{30,43,48,53,58,63,68,73,78,83,88,93,97},{42,47,52,57,62,67,72,77,82,87,92,99,100}),999)</f>
        <v>72</v>
      </c>
      <c r="AA1832" s="9">
        <f t="shared" si="213"/>
        <v>5.594405594405595</v>
      </c>
      <c r="AB1832" s="9">
        <f>IFERROR(IF(I1832="AI",AA1832-VLOOKUP(Q1832,'PBT Tag Rates'!$A$6:$L$53,11,FALSE),AA1832-VLOOKUP(Q1832,'PBT Tag Rates'!$A$6:$L$53,12,FALSE)),0)</f>
        <v>5.6133581112183117</v>
      </c>
      <c r="AC1832" s="9">
        <f t="shared" si="214"/>
        <v>16.870172768567635</v>
      </c>
      <c r="AD1832" s="12" t="s">
        <v>1969</v>
      </c>
      <c r="AE1832" s="8"/>
    </row>
    <row r="1833" spans="1:31" x14ac:dyDescent="0.25">
      <c r="A1833" t="s">
        <v>2078</v>
      </c>
      <c r="B1833" t="s">
        <v>5136</v>
      </c>
      <c r="C1833" t="s">
        <v>5137</v>
      </c>
      <c r="D1833" s="1">
        <v>45554</v>
      </c>
      <c r="E1833">
        <f t="shared" si="209"/>
        <v>18</v>
      </c>
      <c r="F1833" t="s">
        <v>6</v>
      </c>
      <c r="G1833">
        <v>670</v>
      </c>
      <c r="H1833">
        <f t="shared" si="208"/>
        <v>67</v>
      </c>
      <c r="I1833" t="s">
        <v>7</v>
      </c>
      <c r="J1833" t="s">
        <v>8</v>
      </c>
      <c r="K1833" t="s">
        <v>8</v>
      </c>
      <c r="L1833" t="s">
        <v>8</v>
      </c>
      <c r="M1833" t="s">
        <v>6</v>
      </c>
      <c r="N1833" t="str">
        <f t="shared" si="210"/>
        <v>M</v>
      </c>
      <c r="O1833" t="s">
        <v>8</v>
      </c>
      <c r="P1833" t="s">
        <v>8</v>
      </c>
      <c r="Q1833" t="s">
        <v>11</v>
      </c>
      <c r="R1833" t="s">
        <v>8</v>
      </c>
      <c r="S1833" t="str">
        <f t="shared" si="211"/>
        <v>U</v>
      </c>
      <c r="T1833" t="s">
        <v>12</v>
      </c>
      <c r="U1833">
        <v>0.999999999999997</v>
      </c>
      <c r="V1833" t="s">
        <v>8</v>
      </c>
      <c r="W1833">
        <f>VLOOKUP(Q1833,'PBT Tag Rates'!$A$6:$D$67,4,FALSE)</f>
        <v>1</v>
      </c>
      <c r="X1833">
        <v>1</v>
      </c>
      <c r="Y1833" s="8">
        <f t="shared" si="212"/>
        <v>1</v>
      </c>
      <c r="Z1833" s="10">
        <f>IFERROR(LOOKUP(H1833,{30,43,48,53,58,63,68,73,78,83,88,93,97},{42,47,52,57,62,67,72,77,82,87,92,99,100}),999)</f>
        <v>67</v>
      </c>
      <c r="AA1833" s="9">
        <f t="shared" si="213"/>
        <v>5.5555555555555554</v>
      </c>
      <c r="AB1833" s="9">
        <f>IFERROR(IF(I1833="AI",AA1833-VLOOKUP(Q1833,'PBT Tag Rates'!$A$6:$L$53,11,FALSE),AA1833-VLOOKUP(Q1833,'PBT Tag Rates'!$A$6:$L$53,12,FALSE)),0)</f>
        <v>5.5142524290531805</v>
      </c>
      <c r="AC1833" s="9">
        <f t="shared" si="214"/>
        <v>16.572324324312643</v>
      </c>
      <c r="AD1833" s="12" t="s">
        <v>1970</v>
      </c>
      <c r="AE1833" s="8"/>
    </row>
    <row r="1834" spans="1:31" x14ac:dyDescent="0.25">
      <c r="A1834" t="s">
        <v>2078</v>
      </c>
      <c r="B1834" t="s">
        <v>5138</v>
      </c>
      <c r="C1834" t="s">
        <v>5139</v>
      </c>
      <c r="D1834" s="1">
        <v>45554</v>
      </c>
      <c r="E1834">
        <f t="shared" si="209"/>
        <v>18</v>
      </c>
      <c r="F1834" t="s">
        <v>14</v>
      </c>
      <c r="G1834">
        <v>710</v>
      </c>
      <c r="H1834">
        <f t="shared" si="208"/>
        <v>71</v>
      </c>
      <c r="I1834" t="s">
        <v>7</v>
      </c>
      <c r="J1834" t="s">
        <v>8</v>
      </c>
      <c r="K1834" t="s">
        <v>8</v>
      </c>
      <c r="L1834" t="s">
        <v>8</v>
      </c>
      <c r="M1834" t="s">
        <v>14</v>
      </c>
      <c r="N1834" t="str">
        <f t="shared" si="210"/>
        <v>F</v>
      </c>
      <c r="O1834" t="s">
        <v>8498</v>
      </c>
      <c r="P1834" t="s">
        <v>8499</v>
      </c>
      <c r="Q1834" t="s">
        <v>295</v>
      </c>
      <c r="R1834">
        <v>4</v>
      </c>
      <c r="S1834">
        <f t="shared" si="211"/>
        <v>2020</v>
      </c>
      <c r="T1834" t="s">
        <v>12</v>
      </c>
      <c r="U1834">
        <v>1</v>
      </c>
      <c r="V1834" t="s">
        <v>893</v>
      </c>
      <c r="W1834">
        <f>VLOOKUP(Q1834,'PBT Tag Rates'!$A$6:$D$67,4,FALSE)</f>
        <v>0.98961045999999997</v>
      </c>
      <c r="X1834">
        <v>1</v>
      </c>
      <c r="Y1834" s="8">
        <f t="shared" si="212"/>
        <v>1.0069930069930071</v>
      </c>
      <c r="Z1834" s="10">
        <f>IFERROR(LOOKUP(H1834,{30,43,48,53,58,63,68,73,78,83,88,93,97},{42,47,52,57,62,67,72,77,82,87,92,99,100}),999)</f>
        <v>72</v>
      </c>
      <c r="AA1834" s="9">
        <f t="shared" si="213"/>
        <v>5.594405594405595</v>
      </c>
      <c r="AB1834" s="9">
        <f>IFERROR(IF(I1834="AI",AA1834-VLOOKUP(Q1834,'PBT Tag Rates'!$A$6:$L$53,11,FALSE),AA1834-VLOOKUP(Q1834,'PBT Tag Rates'!$A$6:$L$53,12,FALSE)),0)</f>
        <v>5.6049042101942765</v>
      </c>
      <c r="AC1834" s="9">
        <f t="shared" si="214"/>
        <v>16.844765736267519</v>
      </c>
      <c r="AD1834" s="12" t="s">
        <v>1969</v>
      </c>
      <c r="AE1834" s="8"/>
    </row>
    <row r="1835" spans="1:31" x14ac:dyDescent="0.25">
      <c r="A1835" t="s">
        <v>2078</v>
      </c>
      <c r="B1835" t="s">
        <v>5140</v>
      </c>
      <c r="C1835" t="s">
        <v>5141</v>
      </c>
      <c r="D1835" s="1">
        <v>45554</v>
      </c>
      <c r="E1835">
        <f t="shared" si="209"/>
        <v>18</v>
      </c>
      <c r="F1835" t="s">
        <v>14</v>
      </c>
      <c r="G1835">
        <v>690</v>
      </c>
      <c r="H1835">
        <f t="shared" si="208"/>
        <v>69</v>
      </c>
      <c r="I1835" t="s">
        <v>7</v>
      </c>
      <c r="J1835" t="s">
        <v>8</v>
      </c>
      <c r="K1835" t="s">
        <v>7162</v>
      </c>
      <c r="L1835" t="s">
        <v>8</v>
      </c>
      <c r="M1835" t="s">
        <v>14</v>
      </c>
      <c r="N1835" t="str">
        <f t="shared" si="210"/>
        <v>F</v>
      </c>
      <c r="O1835" t="s">
        <v>8</v>
      </c>
      <c r="P1835" t="s">
        <v>8</v>
      </c>
      <c r="Q1835" t="s">
        <v>11</v>
      </c>
      <c r="R1835" t="s">
        <v>8</v>
      </c>
      <c r="S1835" t="str">
        <f t="shared" si="211"/>
        <v>U</v>
      </c>
      <c r="T1835" t="s">
        <v>12</v>
      </c>
      <c r="U1835">
        <v>1</v>
      </c>
      <c r="V1835" t="s">
        <v>8</v>
      </c>
      <c r="W1835">
        <f>VLOOKUP(Q1835,'PBT Tag Rates'!$A$6:$D$67,4,FALSE)</f>
        <v>1</v>
      </c>
      <c r="X1835">
        <v>1</v>
      </c>
      <c r="Y1835" s="8">
        <f t="shared" si="212"/>
        <v>1.0069930069930071</v>
      </c>
      <c r="Z1835" s="10">
        <f>IFERROR(LOOKUP(H1835,{30,43,48,53,58,63,68,73,78,83,88,93,97},{42,47,52,57,62,67,72,77,82,87,92,99,100}),999)</f>
        <v>72</v>
      </c>
      <c r="AA1835" s="9">
        <f t="shared" si="213"/>
        <v>5.594405594405595</v>
      </c>
      <c r="AB1835" s="9">
        <f>IFERROR(IF(I1835="AI",AA1835-VLOOKUP(Q1835,'PBT Tag Rates'!$A$6:$L$53,11,FALSE),AA1835-VLOOKUP(Q1835,'PBT Tag Rates'!$A$6:$L$53,12,FALSE)),0)</f>
        <v>5.5531024679032202</v>
      </c>
      <c r="AC1835" s="9">
        <f t="shared" si="214"/>
        <v>16.68908275206303</v>
      </c>
      <c r="AD1835" s="12" t="s">
        <v>1969</v>
      </c>
      <c r="AE1835" s="8"/>
    </row>
    <row r="1836" spans="1:31" x14ac:dyDescent="0.25">
      <c r="A1836" t="s">
        <v>2078</v>
      </c>
      <c r="B1836" t="s">
        <v>5142</v>
      </c>
      <c r="C1836" t="s">
        <v>5143</v>
      </c>
      <c r="D1836" s="1">
        <v>45554</v>
      </c>
      <c r="E1836">
        <f t="shared" si="209"/>
        <v>18</v>
      </c>
      <c r="F1836" t="s">
        <v>14</v>
      </c>
      <c r="G1836">
        <v>730</v>
      </c>
      <c r="H1836">
        <f t="shared" si="208"/>
        <v>73</v>
      </c>
      <c r="I1836" t="s">
        <v>7</v>
      </c>
      <c r="J1836" t="s">
        <v>8</v>
      </c>
      <c r="K1836" t="s">
        <v>8</v>
      </c>
      <c r="L1836" t="s">
        <v>8</v>
      </c>
      <c r="M1836" t="s">
        <v>14</v>
      </c>
      <c r="N1836" t="str">
        <f t="shared" si="210"/>
        <v>F</v>
      </c>
      <c r="O1836" t="s">
        <v>8</v>
      </c>
      <c r="P1836" t="s">
        <v>8</v>
      </c>
      <c r="Q1836" t="s">
        <v>11</v>
      </c>
      <c r="R1836" t="s">
        <v>8</v>
      </c>
      <c r="S1836" t="str">
        <f t="shared" si="211"/>
        <v>U</v>
      </c>
      <c r="T1836" t="s">
        <v>12</v>
      </c>
      <c r="U1836">
        <v>1</v>
      </c>
      <c r="V1836" t="s">
        <v>8</v>
      </c>
      <c r="W1836">
        <f>VLOOKUP(Q1836,'PBT Tag Rates'!$A$6:$D$67,4,FALSE)</f>
        <v>1</v>
      </c>
      <c r="X1836">
        <v>1</v>
      </c>
      <c r="Y1836" s="8">
        <f t="shared" si="212"/>
        <v>1</v>
      </c>
      <c r="Z1836" s="10">
        <f>IFERROR(LOOKUP(H1836,{30,43,48,53,58,63,68,73,78,83,88,93,97},{42,47,52,57,62,67,72,77,82,87,92,99,100}),999)</f>
        <v>77</v>
      </c>
      <c r="AA1836" s="9">
        <f t="shared" si="213"/>
        <v>5.5555555555555554</v>
      </c>
      <c r="AB1836" s="9">
        <f>IFERROR(IF(I1836="AI",AA1836-VLOOKUP(Q1836,'PBT Tag Rates'!$A$6:$L$53,11,FALSE),AA1836-VLOOKUP(Q1836,'PBT Tag Rates'!$A$6:$L$53,12,FALSE)),0)</f>
        <v>5.5142524290531805</v>
      </c>
      <c r="AC1836" s="9">
        <f t="shared" si="214"/>
        <v>16.572324324312643</v>
      </c>
      <c r="AD1836" s="12" t="s">
        <v>1969</v>
      </c>
      <c r="AE1836" s="8"/>
    </row>
    <row r="1837" spans="1:31" x14ac:dyDescent="0.25">
      <c r="A1837" t="s">
        <v>2078</v>
      </c>
      <c r="B1837" t="s">
        <v>5144</v>
      </c>
      <c r="C1837" t="s">
        <v>5145</v>
      </c>
      <c r="D1837" s="1">
        <v>45554</v>
      </c>
      <c r="E1837">
        <f t="shared" si="209"/>
        <v>18</v>
      </c>
      <c r="F1837" t="s">
        <v>6</v>
      </c>
      <c r="G1837">
        <v>470</v>
      </c>
      <c r="H1837">
        <f t="shared" si="208"/>
        <v>47</v>
      </c>
      <c r="I1837" t="s">
        <v>7</v>
      </c>
      <c r="J1837" t="s">
        <v>8</v>
      </c>
      <c r="K1837" t="s">
        <v>8</v>
      </c>
      <c r="L1837" t="s">
        <v>8</v>
      </c>
      <c r="M1837" t="s">
        <v>6</v>
      </c>
      <c r="N1837" t="str">
        <f t="shared" si="210"/>
        <v>M</v>
      </c>
      <c r="O1837" t="s">
        <v>8</v>
      </c>
      <c r="P1837" t="s">
        <v>8</v>
      </c>
      <c r="Q1837" t="s">
        <v>11</v>
      </c>
      <c r="R1837" t="s">
        <v>8</v>
      </c>
      <c r="S1837" t="str">
        <f t="shared" si="211"/>
        <v>U</v>
      </c>
      <c r="T1837" t="s">
        <v>12</v>
      </c>
      <c r="U1837">
        <v>1</v>
      </c>
      <c r="V1837" t="s">
        <v>8</v>
      </c>
      <c r="W1837">
        <f>VLOOKUP(Q1837,'PBT Tag Rates'!$A$6:$D$67,4,FALSE)</f>
        <v>1</v>
      </c>
      <c r="X1837">
        <v>1</v>
      </c>
      <c r="Y1837" s="8">
        <f t="shared" si="212"/>
        <v>1</v>
      </c>
      <c r="Z1837" s="10">
        <f>IFERROR(LOOKUP(H1837,{30,43,48,53,58,63,68,73,78,83,88,93,97},{42,47,52,57,62,67,72,77,82,87,92,99,100}),999)</f>
        <v>47</v>
      </c>
      <c r="AA1837" s="9">
        <f t="shared" si="213"/>
        <v>5.5555555555555554</v>
      </c>
      <c r="AB1837" s="9">
        <f>IFERROR(IF(I1837="AI",AA1837-VLOOKUP(Q1837,'PBT Tag Rates'!$A$6:$L$53,11,FALSE),AA1837-VLOOKUP(Q1837,'PBT Tag Rates'!$A$6:$L$53,12,FALSE)),0)</f>
        <v>5.5142524290531805</v>
      </c>
      <c r="AC1837" s="9">
        <f t="shared" si="214"/>
        <v>16.572324324312643</v>
      </c>
      <c r="AD1837" s="12" t="s">
        <v>1969</v>
      </c>
      <c r="AE1837" s="8"/>
    </row>
    <row r="1838" spans="1:31" x14ac:dyDescent="0.25">
      <c r="A1838" t="s">
        <v>2078</v>
      </c>
      <c r="B1838" t="s">
        <v>5146</v>
      </c>
      <c r="C1838" t="s">
        <v>5147</v>
      </c>
      <c r="D1838" s="1">
        <v>45554</v>
      </c>
      <c r="E1838">
        <f t="shared" si="209"/>
        <v>18</v>
      </c>
      <c r="F1838" t="s">
        <v>14</v>
      </c>
      <c r="G1838">
        <v>700</v>
      </c>
      <c r="H1838">
        <f t="shared" si="208"/>
        <v>70</v>
      </c>
      <c r="I1838" t="s">
        <v>7</v>
      </c>
      <c r="J1838" t="s">
        <v>8</v>
      </c>
      <c r="K1838" t="s">
        <v>8</v>
      </c>
      <c r="L1838" t="s">
        <v>8</v>
      </c>
      <c r="M1838" t="s">
        <v>14</v>
      </c>
      <c r="N1838" t="str">
        <f t="shared" si="210"/>
        <v>F</v>
      </c>
      <c r="O1838" t="s">
        <v>8</v>
      </c>
      <c r="P1838" t="s">
        <v>8</v>
      </c>
      <c r="Q1838" t="s">
        <v>11</v>
      </c>
      <c r="R1838" t="s">
        <v>8</v>
      </c>
      <c r="S1838" t="str">
        <f t="shared" si="211"/>
        <v>U</v>
      </c>
      <c r="T1838" t="s">
        <v>12</v>
      </c>
      <c r="U1838">
        <v>1</v>
      </c>
      <c r="V1838" t="s">
        <v>8</v>
      </c>
      <c r="W1838">
        <f>VLOOKUP(Q1838,'PBT Tag Rates'!$A$6:$D$67,4,FALSE)</f>
        <v>1</v>
      </c>
      <c r="X1838">
        <v>1</v>
      </c>
      <c r="Y1838" s="8">
        <f t="shared" si="212"/>
        <v>1.0069930069930071</v>
      </c>
      <c r="Z1838" s="10">
        <f>IFERROR(LOOKUP(H1838,{30,43,48,53,58,63,68,73,78,83,88,93,97},{42,47,52,57,62,67,72,77,82,87,92,99,100}),999)</f>
        <v>72</v>
      </c>
      <c r="AA1838" s="9">
        <f t="shared" si="213"/>
        <v>5.594405594405595</v>
      </c>
      <c r="AB1838" s="9">
        <f>IFERROR(IF(I1838="AI",AA1838-VLOOKUP(Q1838,'PBT Tag Rates'!$A$6:$L$53,11,FALSE),AA1838-VLOOKUP(Q1838,'PBT Tag Rates'!$A$6:$L$53,12,FALSE)),0)</f>
        <v>5.5531024679032202</v>
      </c>
      <c r="AC1838" s="9">
        <f t="shared" si="214"/>
        <v>16.68908275206303</v>
      </c>
      <c r="AD1838" s="12" t="s">
        <v>1969</v>
      </c>
      <c r="AE1838" s="8"/>
    </row>
    <row r="1839" spans="1:31" x14ac:dyDescent="0.25">
      <c r="A1839" t="s">
        <v>2078</v>
      </c>
      <c r="B1839" t="s">
        <v>5148</v>
      </c>
      <c r="C1839" t="s">
        <v>5149</v>
      </c>
      <c r="D1839" s="1">
        <v>45554</v>
      </c>
      <c r="E1839">
        <f t="shared" si="209"/>
        <v>18</v>
      </c>
      <c r="F1839" t="s">
        <v>14</v>
      </c>
      <c r="G1839">
        <v>740</v>
      </c>
      <c r="H1839">
        <f t="shared" si="208"/>
        <v>74</v>
      </c>
      <c r="I1839" t="s">
        <v>9</v>
      </c>
      <c r="J1839">
        <v>1</v>
      </c>
      <c r="K1839" t="s">
        <v>8</v>
      </c>
      <c r="L1839" t="s">
        <v>8</v>
      </c>
      <c r="M1839" t="s">
        <v>14</v>
      </c>
      <c r="N1839" t="str">
        <f t="shared" si="210"/>
        <v>F</v>
      </c>
      <c r="O1839" t="s">
        <v>8500</v>
      </c>
      <c r="P1839" t="s">
        <v>8501</v>
      </c>
      <c r="Q1839" t="s">
        <v>476</v>
      </c>
      <c r="R1839">
        <v>4</v>
      </c>
      <c r="S1839">
        <f t="shared" si="211"/>
        <v>2020</v>
      </c>
      <c r="T1839" t="s">
        <v>12</v>
      </c>
      <c r="U1839">
        <v>0.999999999999999</v>
      </c>
      <c r="V1839" t="s">
        <v>742</v>
      </c>
      <c r="W1839">
        <f>VLOOKUP(Q1839,'PBT Tag Rates'!$A$6:$D$67,4,FALSE)</f>
        <v>0.98845608500000004</v>
      </c>
      <c r="X1839">
        <v>1</v>
      </c>
      <c r="Y1839" s="8">
        <f t="shared" si="212"/>
        <v>1</v>
      </c>
      <c r="Z1839" s="10">
        <f>IFERROR(LOOKUP(H1839,{30,43,48,53,58,63,68,73,78,83,88,93,97},{42,47,52,57,62,67,72,77,82,87,92,99,100}),999)</f>
        <v>77</v>
      </c>
      <c r="AA1839" s="9">
        <f t="shared" si="213"/>
        <v>5.5555555555555554</v>
      </c>
      <c r="AB1839" s="9">
        <f>IFERROR(IF(I1839="AI",AA1839-VLOOKUP(Q1839,'PBT Tag Rates'!$A$6:$L$53,11,FALSE),AA1839-VLOOKUP(Q1839,'PBT Tag Rates'!$A$6:$L$53,12,FALSE)),0)</f>
        <v>5.5672342888601314</v>
      </c>
      <c r="AC1839" s="9">
        <f t="shared" si="214"/>
        <v>16.731553988772674</v>
      </c>
      <c r="AD1839" s="12" t="s">
        <v>1969</v>
      </c>
      <c r="AE1839" s="8"/>
    </row>
    <row r="1840" spans="1:31" x14ac:dyDescent="0.25">
      <c r="A1840" t="s">
        <v>2078</v>
      </c>
      <c r="B1840" t="s">
        <v>5150</v>
      </c>
      <c r="C1840" t="s">
        <v>5151</v>
      </c>
      <c r="D1840" s="1">
        <v>45554</v>
      </c>
      <c r="E1840">
        <f t="shared" si="209"/>
        <v>18</v>
      </c>
      <c r="F1840" t="s">
        <v>6</v>
      </c>
      <c r="G1840">
        <v>760</v>
      </c>
      <c r="H1840">
        <f t="shared" si="208"/>
        <v>76</v>
      </c>
      <c r="I1840" t="s">
        <v>9</v>
      </c>
      <c r="J1840">
        <v>1</v>
      </c>
      <c r="K1840" t="s">
        <v>8</v>
      </c>
      <c r="L1840" t="s">
        <v>8</v>
      </c>
      <c r="M1840" t="s">
        <v>6</v>
      </c>
      <c r="N1840" t="str">
        <f t="shared" si="210"/>
        <v>M</v>
      </c>
      <c r="O1840" t="s">
        <v>1592</v>
      </c>
      <c r="P1840" t="s">
        <v>1593</v>
      </c>
      <c r="Q1840" t="s">
        <v>295</v>
      </c>
      <c r="R1840">
        <v>4</v>
      </c>
      <c r="S1840">
        <f t="shared" si="211"/>
        <v>2020</v>
      </c>
      <c r="T1840" t="s">
        <v>12</v>
      </c>
      <c r="U1840">
        <v>1</v>
      </c>
      <c r="V1840" t="s">
        <v>888</v>
      </c>
      <c r="W1840">
        <f>VLOOKUP(Q1840,'PBT Tag Rates'!$A$6:$D$67,4,FALSE)</f>
        <v>0.98961045999999997</v>
      </c>
      <c r="X1840">
        <v>1</v>
      </c>
      <c r="Y1840" s="8">
        <f t="shared" si="212"/>
        <v>1.0058139534883721</v>
      </c>
      <c r="Z1840" s="10">
        <f>IFERROR(LOOKUP(H1840,{30,43,48,53,58,63,68,73,78,83,88,93,97},{42,47,52,57,62,67,72,77,82,87,92,99,100}),999)</f>
        <v>77</v>
      </c>
      <c r="AA1840" s="9">
        <f t="shared" si="213"/>
        <v>5.5878552971576232</v>
      </c>
      <c r="AB1840" s="9">
        <f>IFERROR(IF(I1840="AI",AA1840-VLOOKUP(Q1840,'PBT Tag Rates'!$A$6:$L$53,11,FALSE),AA1840-VLOOKUP(Q1840,'PBT Tag Rates'!$A$6:$L$53,12,FALSE)),0)</f>
        <v>5.5983539129463047</v>
      </c>
      <c r="AC1840" s="9">
        <f t="shared" si="214"/>
        <v>16.825079722286347</v>
      </c>
      <c r="AD1840" s="12" t="s">
        <v>1969</v>
      </c>
      <c r="AE1840" s="8"/>
    </row>
    <row r="1841" spans="1:31" x14ac:dyDescent="0.25">
      <c r="A1841" t="s">
        <v>2078</v>
      </c>
      <c r="B1841" t="s">
        <v>5152</v>
      </c>
      <c r="C1841" t="s">
        <v>5153</v>
      </c>
      <c r="D1841" s="1">
        <v>45554</v>
      </c>
      <c r="E1841">
        <f t="shared" si="209"/>
        <v>18</v>
      </c>
      <c r="F1841" t="s">
        <v>14</v>
      </c>
      <c r="G1841">
        <v>680</v>
      </c>
      <c r="H1841">
        <f t="shared" si="208"/>
        <v>68</v>
      </c>
      <c r="I1841" t="s">
        <v>9</v>
      </c>
      <c r="J1841">
        <v>1</v>
      </c>
      <c r="K1841" t="s">
        <v>8</v>
      </c>
      <c r="L1841" t="s">
        <v>8</v>
      </c>
      <c r="M1841" t="s">
        <v>14</v>
      </c>
      <c r="N1841" t="str">
        <f t="shared" si="210"/>
        <v>F</v>
      </c>
      <c r="O1841" t="s">
        <v>8502</v>
      </c>
      <c r="P1841" t="s">
        <v>8503</v>
      </c>
      <c r="Q1841" t="s">
        <v>479</v>
      </c>
      <c r="R1841">
        <v>5</v>
      </c>
      <c r="S1841">
        <f t="shared" si="211"/>
        <v>2019</v>
      </c>
      <c r="T1841" t="s">
        <v>12</v>
      </c>
      <c r="U1841">
        <v>1</v>
      </c>
      <c r="V1841" t="s">
        <v>9062</v>
      </c>
      <c r="W1841">
        <f>VLOOKUP(Q1841,'PBT Tag Rates'!$A$6:$D$67,4,FALSE)</f>
        <v>0.96152300000000002</v>
      </c>
      <c r="X1841">
        <v>1</v>
      </c>
      <c r="Y1841" s="8">
        <f t="shared" si="212"/>
        <v>1.0069930069930071</v>
      </c>
      <c r="Z1841" s="10">
        <f>IFERROR(LOOKUP(H1841,{30,43,48,53,58,63,68,73,78,83,88,93,97},{42,47,52,57,62,67,72,77,82,87,92,99,100}),999)</f>
        <v>72</v>
      </c>
      <c r="AA1841" s="9">
        <f t="shared" si="213"/>
        <v>5.594405594405595</v>
      </c>
      <c r="AB1841" s="9">
        <f>IFERROR(IF(I1841="AI",AA1841-VLOOKUP(Q1841,'PBT Tag Rates'!$A$6:$L$53,11,FALSE),AA1841-VLOOKUP(Q1841,'PBT Tag Rates'!$A$6:$L$53,12,FALSE)),0)</f>
        <v>5.6344223178745088</v>
      </c>
      <c r="AC1841" s="9">
        <f t="shared" si="214"/>
        <v>16.933478333344034</v>
      </c>
      <c r="AD1841" s="12" t="s">
        <v>676</v>
      </c>
      <c r="AE1841" s="8"/>
    </row>
    <row r="1842" spans="1:31" x14ac:dyDescent="0.25">
      <c r="A1842" t="s">
        <v>2078</v>
      </c>
      <c r="B1842" t="s">
        <v>5154</v>
      </c>
      <c r="C1842" t="s">
        <v>5155</v>
      </c>
      <c r="D1842" s="1">
        <v>45554</v>
      </c>
      <c r="E1842">
        <f t="shared" si="209"/>
        <v>18</v>
      </c>
      <c r="F1842" t="s">
        <v>6</v>
      </c>
      <c r="G1842">
        <v>670</v>
      </c>
      <c r="H1842">
        <f t="shared" si="208"/>
        <v>67</v>
      </c>
      <c r="I1842" t="s">
        <v>9</v>
      </c>
      <c r="J1842">
        <v>1</v>
      </c>
      <c r="K1842" t="s">
        <v>8</v>
      </c>
      <c r="L1842" t="s">
        <v>8</v>
      </c>
      <c r="M1842" t="s">
        <v>14</v>
      </c>
      <c r="N1842" t="str">
        <f t="shared" si="210"/>
        <v>F</v>
      </c>
      <c r="O1842" t="s">
        <v>8504</v>
      </c>
      <c r="P1842" t="s">
        <v>8505</v>
      </c>
      <c r="Q1842" t="s">
        <v>940</v>
      </c>
      <c r="R1842">
        <v>3</v>
      </c>
      <c r="S1842">
        <f t="shared" si="211"/>
        <v>2021</v>
      </c>
      <c r="T1842" t="s">
        <v>12</v>
      </c>
      <c r="U1842">
        <v>1</v>
      </c>
      <c r="V1842" t="s">
        <v>886</v>
      </c>
      <c r="W1842">
        <f>VLOOKUP(Q1842,'PBT Tag Rates'!$A$6:$D$67,4,FALSE)</f>
        <v>0.98140000000000005</v>
      </c>
      <c r="X1842">
        <v>1</v>
      </c>
      <c r="Y1842" s="8">
        <f t="shared" si="212"/>
        <v>1</v>
      </c>
      <c r="Z1842" s="10">
        <f>IFERROR(LOOKUP(H1842,{30,43,48,53,58,63,68,73,78,83,88,93,97},{42,47,52,57,62,67,72,77,82,87,92,99,100}),999)</f>
        <v>67</v>
      </c>
      <c r="AA1842" s="9">
        <f t="shared" si="213"/>
        <v>5.5555555555555554</v>
      </c>
      <c r="AB1842" s="9">
        <f>IFERROR(IF(I1842="AI",AA1842-VLOOKUP(Q1842,'PBT Tag Rates'!$A$6:$L$53,11,FALSE),AA1842-VLOOKUP(Q1842,'PBT Tag Rates'!$A$6:$L$53,12,FALSE)),0)</f>
        <v>5.5745080723682721</v>
      </c>
      <c r="AC1842" s="9">
        <f t="shared" si="214"/>
        <v>16.753414340817248</v>
      </c>
      <c r="AD1842" s="12" t="s">
        <v>1969</v>
      </c>
      <c r="AE1842" s="8"/>
    </row>
    <row r="1843" spans="1:31" x14ac:dyDescent="0.25">
      <c r="A1843" t="s">
        <v>2078</v>
      </c>
      <c r="B1843" t="s">
        <v>5156</v>
      </c>
      <c r="C1843" t="s">
        <v>5157</v>
      </c>
      <c r="D1843" s="1">
        <v>45554</v>
      </c>
      <c r="E1843">
        <f t="shared" si="209"/>
        <v>18</v>
      </c>
      <c r="F1843" t="s">
        <v>14</v>
      </c>
      <c r="G1843">
        <v>780</v>
      </c>
      <c r="H1843">
        <f t="shared" si="208"/>
        <v>78</v>
      </c>
      <c r="I1843" t="s">
        <v>7</v>
      </c>
      <c r="J1843" t="s">
        <v>8</v>
      </c>
      <c r="K1843" t="s">
        <v>8</v>
      </c>
      <c r="L1843" t="s">
        <v>8</v>
      </c>
      <c r="M1843" t="s">
        <v>14</v>
      </c>
      <c r="N1843" t="str">
        <f t="shared" si="210"/>
        <v>F</v>
      </c>
      <c r="O1843" t="s">
        <v>1548</v>
      </c>
      <c r="P1843" t="s">
        <v>1549</v>
      </c>
      <c r="Q1843" t="s">
        <v>476</v>
      </c>
      <c r="R1843">
        <v>4</v>
      </c>
      <c r="S1843">
        <f t="shared" si="211"/>
        <v>2020</v>
      </c>
      <c r="T1843" t="s">
        <v>12</v>
      </c>
      <c r="U1843">
        <v>1</v>
      </c>
      <c r="V1843" t="s">
        <v>658</v>
      </c>
      <c r="W1843">
        <f>VLOOKUP(Q1843,'PBT Tag Rates'!$A$6:$D$67,4,FALSE)</f>
        <v>0.98845608500000004</v>
      </c>
      <c r="X1843">
        <v>1</v>
      </c>
      <c r="Y1843" s="8">
        <f t="shared" si="212"/>
        <v>1</v>
      </c>
      <c r="Z1843" s="10">
        <f>IFERROR(LOOKUP(H1843,{30,43,48,53,58,63,68,73,78,83,88,93,97},{42,47,52,57,62,67,72,77,82,87,92,99,100}),999)</f>
        <v>82</v>
      </c>
      <c r="AA1843" s="9">
        <f t="shared" si="213"/>
        <v>5.5555555555555554</v>
      </c>
      <c r="AB1843" s="9">
        <f>IFERROR(IF(I1843="AI",AA1843-VLOOKUP(Q1843,'PBT Tag Rates'!$A$6:$L$53,11,FALSE),AA1843-VLOOKUP(Q1843,'PBT Tag Rates'!$A$6:$L$53,12,FALSE)),0)</f>
        <v>5.5672342888601314</v>
      </c>
      <c r="AC1843" s="9">
        <f t="shared" si="214"/>
        <v>16.731553988772674</v>
      </c>
      <c r="AD1843" s="12" t="s">
        <v>1969</v>
      </c>
      <c r="AE1843" s="8"/>
    </row>
    <row r="1844" spans="1:31" x14ac:dyDescent="0.25">
      <c r="A1844" t="s">
        <v>2078</v>
      </c>
      <c r="B1844" t="s">
        <v>5158</v>
      </c>
      <c r="C1844" t="s">
        <v>5159</v>
      </c>
      <c r="D1844" s="1">
        <v>45554</v>
      </c>
      <c r="E1844">
        <f t="shared" si="209"/>
        <v>18</v>
      </c>
      <c r="F1844" t="s">
        <v>14</v>
      </c>
      <c r="G1844">
        <v>780</v>
      </c>
      <c r="H1844">
        <f t="shared" si="208"/>
        <v>78</v>
      </c>
      <c r="I1844" t="s">
        <v>7</v>
      </c>
      <c r="J1844" t="s">
        <v>8</v>
      </c>
      <c r="K1844" t="s">
        <v>8</v>
      </c>
      <c r="L1844" t="s">
        <v>8</v>
      </c>
      <c r="M1844" t="s">
        <v>14</v>
      </c>
      <c r="N1844" t="str">
        <f t="shared" si="210"/>
        <v>F</v>
      </c>
      <c r="O1844" t="s">
        <v>226</v>
      </c>
      <c r="P1844" t="s">
        <v>227</v>
      </c>
      <c r="Q1844" t="s">
        <v>171</v>
      </c>
      <c r="R1844">
        <v>5</v>
      </c>
      <c r="S1844">
        <f t="shared" si="211"/>
        <v>2019</v>
      </c>
      <c r="T1844" t="s">
        <v>12</v>
      </c>
      <c r="U1844">
        <v>1.00000000000001</v>
      </c>
      <c r="V1844" t="s">
        <v>886</v>
      </c>
      <c r="W1844">
        <f>VLOOKUP(Q1844,'PBT Tag Rates'!$A$6:$D$67,4,FALSE)</f>
        <v>0.95971980899999998</v>
      </c>
      <c r="X1844">
        <v>1</v>
      </c>
      <c r="Y1844" s="8">
        <f t="shared" si="212"/>
        <v>1</v>
      </c>
      <c r="Z1844" s="10">
        <f>IFERROR(LOOKUP(H1844,{30,43,48,53,58,63,68,73,78,83,88,93,97},{42,47,52,57,62,67,72,77,82,87,92,99,100}),999)</f>
        <v>82</v>
      </c>
      <c r="AA1844" s="9">
        <f t="shared" si="213"/>
        <v>5.5555555555555554</v>
      </c>
      <c r="AB1844" s="9">
        <f>IFERROR(IF(I1844="AI",AA1844-VLOOKUP(Q1844,'PBT Tag Rates'!$A$6:$L$53,11,FALSE),AA1844-VLOOKUP(Q1844,'PBT Tag Rates'!$A$6:$L$53,12,FALSE)),0)</f>
        <v>5.5975263376757773</v>
      </c>
      <c r="AC1844" s="9">
        <f t="shared" si="214"/>
        <v>16.822592559073851</v>
      </c>
      <c r="AD1844" s="12" t="s">
        <v>1969</v>
      </c>
      <c r="AE1844" s="8"/>
    </row>
    <row r="1845" spans="1:31" x14ac:dyDescent="0.25">
      <c r="A1845" t="s">
        <v>2078</v>
      </c>
      <c r="B1845" t="s">
        <v>5160</v>
      </c>
      <c r="C1845" t="s">
        <v>5161</v>
      </c>
      <c r="D1845" s="1">
        <v>45554</v>
      </c>
      <c r="E1845">
        <f t="shared" si="209"/>
        <v>18</v>
      </c>
      <c r="F1845" t="s">
        <v>6</v>
      </c>
      <c r="G1845">
        <v>620</v>
      </c>
      <c r="H1845">
        <f t="shared" si="208"/>
        <v>62</v>
      </c>
      <c r="I1845" t="s">
        <v>7</v>
      </c>
      <c r="J1845" t="s">
        <v>8</v>
      </c>
      <c r="K1845" t="s">
        <v>8</v>
      </c>
      <c r="L1845" t="s">
        <v>8</v>
      </c>
      <c r="M1845" t="s">
        <v>6</v>
      </c>
      <c r="N1845" t="str">
        <f t="shared" si="210"/>
        <v>M</v>
      </c>
      <c r="O1845" t="s">
        <v>7647</v>
      </c>
      <c r="P1845" t="s">
        <v>8506</v>
      </c>
      <c r="Q1845" t="s">
        <v>940</v>
      </c>
      <c r="R1845">
        <v>3</v>
      </c>
      <c r="S1845">
        <f t="shared" si="211"/>
        <v>2021</v>
      </c>
      <c r="T1845" t="s">
        <v>12</v>
      </c>
      <c r="U1845">
        <v>1</v>
      </c>
      <c r="V1845" t="s">
        <v>886</v>
      </c>
      <c r="W1845">
        <f>VLOOKUP(Q1845,'PBT Tag Rates'!$A$6:$D$67,4,FALSE)</f>
        <v>0.98140000000000005</v>
      </c>
      <c r="X1845">
        <v>1</v>
      </c>
      <c r="Y1845" s="8">
        <f t="shared" si="212"/>
        <v>1.0138888888888888</v>
      </c>
      <c r="Z1845" s="10">
        <f>IFERROR(LOOKUP(H1845,{30,43,48,53,58,63,68,73,78,83,88,93,97},{42,47,52,57,62,67,72,77,82,87,92,99,100}),999)</f>
        <v>62</v>
      </c>
      <c r="AA1845" s="9">
        <f t="shared" si="213"/>
        <v>5.632716049382716</v>
      </c>
      <c r="AB1845" s="9">
        <f>IFERROR(IF(I1845="AI",AA1845-VLOOKUP(Q1845,'PBT Tag Rates'!$A$6:$L$53,11,FALSE),AA1845-VLOOKUP(Q1845,'PBT Tag Rates'!$A$6:$L$53,12,FALSE)),0)</f>
        <v>5.6516685661954327</v>
      </c>
      <c r="AC1845" s="9">
        <f t="shared" si="214"/>
        <v>16.98530955148815</v>
      </c>
      <c r="AD1845" s="12" t="s">
        <v>1969</v>
      </c>
      <c r="AE1845" s="8"/>
    </row>
    <row r="1846" spans="1:31" x14ac:dyDescent="0.25">
      <c r="A1846" t="s">
        <v>2078</v>
      </c>
      <c r="B1846" t="s">
        <v>5162</v>
      </c>
      <c r="C1846" t="s">
        <v>5163</v>
      </c>
      <c r="D1846" s="1">
        <v>45554</v>
      </c>
      <c r="E1846">
        <f t="shared" si="209"/>
        <v>18</v>
      </c>
      <c r="F1846" t="s">
        <v>6</v>
      </c>
      <c r="G1846">
        <v>440</v>
      </c>
      <c r="H1846">
        <f t="shared" si="208"/>
        <v>44</v>
      </c>
      <c r="I1846" t="s">
        <v>9</v>
      </c>
      <c r="J1846">
        <v>1</v>
      </c>
      <c r="K1846" t="s">
        <v>8</v>
      </c>
      <c r="L1846" t="s">
        <v>8</v>
      </c>
      <c r="M1846" t="s">
        <v>6</v>
      </c>
      <c r="N1846" t="str">
        <f t="shared" si="210"/>
        <v>M</v>
      </c>
      <c r="O1846" t="s">
        <v>8166</v>
      </c>
      <c r="P1846" t="s">
        <v>8507</v>
      </c>
      <c r="Q1846" t="s">
        <v>7200</v>
      </c>
      <c r="R1846">
        <v>2</v>
      </c>
      <c r="S1846">
        <f t="shared" si="211"/>
        <v>2022</v>
      </c>
      <c r="T1846" t="s">
        <v>12</v>
      </c>
      <c r="U1846">
        <v>1</v>
      </c>
      <c r="V1846" t="s">
        <v>888</v>
      </c>
      <c r="W1846">
        <f>VLOOKUP(Q1846,'PBT Tag Rates'!$A$6:$D$67,4,FALSE)</f>
        <v>0.98</v>
      </c>
      <c r="X1846">
        <v>1</v>
      </c>
      <c r="Y1846" s="8">
        <f t="shared" si="212"/>
        <v>1</v>
      </c>
      <c r="Z1846" s="10">
        <f>IFERROR(LOOKUP(H1846,{30,43,48,53,58,63,68,73,78,83,88,93,97},{42,47,52,57,62,67,72,77,82,87,92,99,100}),999)</f>
        <v>47</v>
      </c>
      <c r="AA1846" s="9">
        <f t="shared" si="213"/>
        <v>5.5555555555555554</v>
      </c>
      <c r="AB1846" s="9">
        <f>IFERROR(IF(I1846="AI",AA1846-VLOOKUP(Q1846,'PBT Tag Rates'!$A$6:$L$53,11,FALSE),AA1846-VLOOKUP(Q1846,'PBT Tag Rates'!$A$6:$L$53,12,FALSE)),0)</f>
        <v>5.5759637188208613</v>
      </c>
      <c r="AC1846" s="9">
        <f t="shared" si="214"/>
        <v>16.757789085249826</v>
      </c>
      <c r="AD1846" s="12" t="s">
        <v>1969</v>
      </c>
      <c r="AE1846" s="8"/>
    </row>
    <row r="1847" spans="1:31" x14ac:dyDescent="0.25">
      <c r="A1847" t="s">
        <v>2078</v>
      </c>
      <c r="B1847" t="s">
        <v>5164</v>
      </c>
      <c r="C1847" t="s">
        <v>5165</v>
      </c>
      <c r="D1847" s="1">
        <v>45554</v>
      </c>
      <c r="E1847">
        <f t="shared" si="209"/>
        <v>18</v>
      </c>
      <c r="F1847" t="s">
        <v>14</v>
      </c>
      <c r="G1847">
        <v>780</v>
      </c>
      <c r="H1847">
        <f t="shared" ref="H1847:H1910" si="215">G1847/10</f>
        <v>78</v>
      </c>
      <c r="I1847" t="s">
        <v>9</v>
      </c>
      <c r="J1847">
        <v>1</v>
      </c>
      <c r="K1847" t="s">
        <v>8</v>
      </c>
      <c r="L1847" t="s">
        <v>8</v>
      </c>
      <c r="M1847" t="s">
        <v>14</v>
      </c>
      <c r="N1847" t="str">
        <f t="shared" si="210"/>
        <v>F</v>
      </c>
      <c r="O1847" t="s">
        <v>8508</v>
      </c>
      <c r="P1847" t="s">
        <v>8509</v>
      </c>
      <c r="Q1847" t="s">
        <v>295</v>
      </c>
      <c r="R1847">
        <v>4</v>
      </c>
      <c r="S1847">
        <f t="shared" si="211"/>
        <v>2020</v>
      </c>
      <c r="T1847" t="s">
        <v>12</v>
      </c>
      <c r="U1847">
        <v>0.999999999999998</v>
      </c>
      <c r="V1847" t="s">
        <v>893</v>
      </c>
      <c r="W1847">
        <f>VLOOKUP(Q1847,'PBT Tag Rates'!$A$6:$D$67,4,FALSE)</f>
        <v>0.98961045999999997</v>
      </c>
      <c r="X1847">
        <v>1</v>
      </c>
      <c r="Y1847" s="8">
        <f t="shared" si="212"/>
        <v>1</v>
      </c>
      <c r="Z1847" s="10">
        <f>IFERROR(LOOKUP(H1847,{30,43,48,53,58,63,68,73,78,83,88,93,97},{42,47,52,57,62,67,72,77,82,87,92,99,100}),999)</f>
        <v>82</v>
      </c>
      <c r="AA1847" s="9">
        <f t="shared" si="213"/>
        <v>5.5555555555555554</v>
      </c>
      <c r="AB1847" s="9">
        <f>IFERROR(IF(I1847="AI",AA1847-VLOOKUP(Q1847,'PBT Tag Rates'!$A$6:$L$53,11,FALSE),AA1847-VLOOKUP(Q1847,'PBT Tag Rates'!$A$6:$L$53,12,FALSE)),0)</f>
        <v>5.5660541713442369</v>
      </c>
      <c r="AC1847" s="9">
        <f t="shared" si="214"/>
        <v>16.728007308517132</v>
      </c>
      <c r="AD1847" s="12" t="s">
        <v>1969</v>
      </c>
      <c r="AE1847" s="8"/>
    </row>
    <row r="1848" spans="1:31" x14ac:dyDescent="0.25">
      <c r="A1848" t="s">
        <v>2078</v>
      </c>
      <c r="B1848" t="s">
        <v>5166</v>
      </c>
      <c r="C1848" t="s">
        <v>5167</v>
      </c>
      <c r="D1848" s="1">
        <v>45554</v>
      </c>
      <c r="E1848">
        <f t="shared" si="209"/>
        <v>18</v>
      </c>
      <c r="F1848" t="s">
        <v>14</v>
      </c>
      <c r="G1848">
        <v>750</v>
      </c>
      <c r="H1848">
        <f t="shared" si="215"/>
        <v>75</v>
      </c>
      <c r="I1848" t="s">
        <v>7</v>
      </c>
      <c r="J1848" t="s">
        <v>8</v>
      </c>
      <c r="K1848" t="s">
        <v>8</v>
      </c>
      <c r="L1848" t="s">
        <v>8</v>
      </c>
      <c r="M1848" t="s">
        <v>14</v>
      </c>
      <c r="N1848" t="str">
        <f t="shared" si="210"/>
        <v>F</v>
      </c>
      <c r="O1848" t="s">
        <v>8510</v>
      </c>
      <c r="P1848" t="s">
        <v>8511</v>
      </c>
      <c r="Q1848" t="s">
        <v>171</v>
      </c>
      <c r="R1848">
        <v>5</v>
      </c>
      <c r="S1848">
        <f t="shared" si="211"/>
        <v>2019</v>
      </c>
      <c r="T1848" t="s">
        <v>12</v>
      </c>
      <c r="U1848">
        <v>1</v>
      </c>
      <c r="V1848" t="s">
        <v>893</v>
      </c>
      <c r="W1848">
        <f>VLOOKUP(Q1848,'PBT Tag Rates'!$A$6:$D$67,4,FALSE)</f>
        <v>0.95971980899999998</v>
      </c>
      <c r="X1848">
        <v>1</v>
      </c>
      <c r="Y1848" s="8">
        <f t="shared" si="212"/>
        <v>1</v>
      </c>
      <c r="Z1848" s="10">
        <f>IFERROR(LOOKUP(H1848,{30,43,48,53,58,63,68,73,78,83,88,93,97},{42,47,52,57,62,67,72,77,82,87,92,99,100}),999)</f>
        <v>77</v>
      </c>
      <c r="AA1848" s="9">
        <f t="shared" si="213"/>
        <v>5.5555555555555554</v>
      </c>
      <c r="AB1848" s="9">
        <f>IFERROR(IF(I1848="AI",AA1848-VLOOKUP(Q1848,'PBT Tag Rates'!$A$6:$L$53,11,FALSE),AA1848-VLOOKUP(Q1848,'PBT Tag Rates'!$A$6:$L$53,12,FALSE)),0)</f>
        <v>5.5975263376757773</v>
      </c>
      <c r="AC1848" s="9">
        <f t="shared" si="214"/>
        <v>16.822592559073851</v>
      </c>
      <c r="AD1848" s="12" t="s">
        <v>1969</v>
      </c>
      <c r="AE1848" s="8"/>
    </row>
    <row r="1849" spans="1:31" x14ac:dyDescent="0.25">
      <c r="A1849" t="s">
        <v>2078</v>
      </c>
      <c r="B1849" t="s">
        <v>5168</v>
      </c>
      <c r="C1849" t="s">
        <v>5169</v>
      </c>
      <c r="D1849" s="1">
        <v>45554</v>
      </c>
      <c r="E1849">
        <f t="shared" si="209"/>
        <v>18</v>
      </c>
      <c r="F1849" t="s">
        <v>6</v>
      </c>
      <c r="G1849">
        <v>790</v>
      </c>
      <c r="H1849">
        <f t="shared" si="215"/>
        <v>79</v>
      </c>
      <c r="I1849" t="s">
        <v>7</v>
      </c>
      <c r="J1849" t="s">
        <v>8</v>
      </c>
      <c r="K1849" t="s">
        <v>8</v>
      </c>
      <c r="L1849" t="s">
        <v>8</v>
      </c>
      <c r="M1849" t="s">
        <v>6</v>
      </c>
      <c r="N1849" t="str">
        <f t="shared" si="210"/>
        <v>M</v>
      </c>
      <c r="O1849" t="s">
        <v>8512</v>
      </c>
      <c r="P1849" t="s">
        <v>8513</v>
      </c>
      <c r="Q1849" t="s">
        <v>476</v>
      </c>
      <c r="R1849">
        <v>4</v>
      </c>
      <c r="S1849">
        <f t="shared" si="211"/>
        <v>2020</v>
      </c>
      <c r="T1849" t="s">
        <v>12</v>
      </c>
      <c r="U1849">
        <v>0.999999999999999</v>
      </c>
      <c r="V1849" t="s">
        <v>658</v>
      </c>
      <c r="W1849">
        <f>VLOOKUP(Q1849,'PBT Tag Rates'!$A$6:$D$67,4,FALSE)</f>
        <v>0.98845608500000004</v>
      </c>
      <c r="X1849">
        <v>1</v>
      </c>
      <c r="Y1849" s="8">
        <f t="shared" si="212"/>
        <v>1</v>
      </c>
      <c r="Z1849" s="10">
        <f>IFERROR(LOOKUP(H1849,{30,43,48,53,58,63,68,73,78,83,88,93,97},{42,47,52,57,62,67,72,77,82,87,92,99,100}),999)</f>
        <v>82</v>
      </c>
      <c r="AA1849" s="9">
        <f t="shared" si="213"/>
        <v>5.5555555555555554</v>
      </c>
      <c r="AB1849" s="9">
        <f>IFERROR(IF(I1849="AI",AA1849-VLOOKUP(Q1849,'PBT Tag Rates'!$A$6:$L$53,11,FALSE),AA1849-VLOOKUP(Q1849,'PBT Tag Rates'!$A$6:$L$53,12,FALSE)),0)</f>
        <v>5.5672342888601314</v>
      </c>
      <c r="AC1849" s="9">
        <f t="shared" si="214"/>
        <v>16.731553988772674</v>
      </c>
      <c r="AD1849" s="12" t="s">
        <v>1969</v>
      </c>
      <c r="AE1849" s="8"/>
    </row>
    <row r="1850" spans="1:31" x14ac:dyDescent="0.25">
      <c r="A1850" t="s">
        <v>2078</v>
      </c>
      <c r="B1850" t="s">
        <v>5170</v>
      </c>
      <c r="C1850" t="s">
        <v>5171</v>
      </c>
      <c r="D1850" s="1">
        <v>45554</v>
      </c>
      <c r="E1850">
        <f t="shared" si="209"/>
        <v>18</v>
      </c>
      <c r="F1850" t="s">
        <v>14</v>
      </c>
      <c r="G1850">
        <v>720</v>
      </c>
      <c r="H1850">
        <f t="shared" si="215"/>
        <v>72</v>
      </c>
      <c r="I1850" t="s">
        <v>7</v>
      </c>
      <c r="J1850" t="s">
        <v>8</v>
      </c>
      <c r="K1850" t="s">
        <v>8</v>
      </c>
      <c r="L1850" t="s">
        <v>8</v>
      </c>
      <c r="M1850" t="s">
        <v>14</v>
      </c>
      <c r="N1850" t="str">
        <f t="shared" si="210"/>
        <v>F</v>
      </c>
      <c r="O1850" t="s">
        <v>7773</v>
      </c>
      <c r="P1850" t="s">
        <v>8514</v>
      </c>
      <c r="Q1850" t="s">
        <v>476</v>
      </c>
      <c r="R1850">
        <v>4</v>
      </c>
      <c r="S1850">
        <f t="shared" si="211"/>
        <v>2020</v>
      </c>
      <c r="T1850" t="s">
        <v>12</v>
      </c>
      <c r="U1850">
        <v>1</v>
      </c>
      <c r="V1850" t="s">
        <v>742</v>
      </c>
      <c r="W1850">
        <f>VLOOKUP(Q1850,'PBT Tag Rates'!$A$6:$D$67,4,FALSE)</f>
        <v>0.98845608500000004</v>
      </c>
      <c r="X1850">
        <v>1</v>
      </c>
      <c r="Y1850" s="8">
        <f t="shared" si="212"/>
        <v>1.0069930069930071</v>
      </c>
      <c r="Z1850" s="10">
        <f>IFERROR(LOOKUP(H1850,{30,43,48,53,58,63,68,73,78,83,88,93,97},{42,47,52,57,62,67,72,77,82,87,92,99,100}),999)</f>
        <v>72</v>
      </c>
      <c r="AA1850" s="9">
        <f t="shared" si="213"/>
        <v>5.594405594405595</v>
      </c>
      <c r="AB1850" s="9">
        <f>IFERROR(IF(I1850="AI",AA1850-VLOOKUP(Q1850,'PBT Tag Rates'!$A$6:$L$53,11,FALSE),AA1850-VLOOKUP(Q1850,'PBT Tag Rates'!$A$6:$L$53,12,FALSE)),0)</f>
        <v>5.6060843277101711</v>
      </c>
      <c r="AC1850" s="9">
        <f t="shared" si="214"/>
        <v>16.848312416523061</v>
      </c>
      <c r="AD1850" s="12" t="s">
        <v>1969</v>
      </c>
      <c r="AE1850" s="8"/>
    </row>
    <row r="1851" spans="1:31" x14ac:dyDescent="0.25">
      <c r="A1851" t="s">
        <v>2078</v>
      </c>
      <c r="B1851" t="s">
        <v>5172</v>
      </c>
      <c r="C1851" t="s">
        <v>5173</v>
      </c>
      <c r="D1851" s="1">
        <v>45554</v>
      </c>
      <c r="E1851">
        <f t="shared" si="209"/>
        <v>18</v>
      </c>
      <c r="F1851" t="s">
        <v>6</v>
      </c>
      <c r="G1851">
        <v>630</v>
      </c>
      <c r="H1851">
        <f t="shared" si="215"/>
        <v>63</v>
      </c>
      <c r="I1851" t="s">
        <v>9</v>
      </c>
      <c r="J1851">
        <v>1</v>
      </c>
      <c r="K1851" t="s">
        <v>8</v>
      </c>
      <c r="L1851" t="s">
        <v>8</v>
      </c>
      <c r="M1851" t="s">
        <v>6</v>
      </c>
      <c r="N1851" t="str">
        <f t="shared" si="210"/>
        <v>M</v>
      </c>
      <c r="O1851" t="s">
        <v>8515</v>
      </c>
      <c r="P1851" t="s">
        <v>8516</v>
      </c>
      <c r="Q1851" t="s">
        <v>7906</v>
      </c>
      <c r="R1851">
        <v>3</v>
      </c>
      <c r="S1851">
        <f t="shared" si="211"/>
        <v>2021</v>
      </c>
      <c r="T1851" t="s">
        <v>12</v>
      </c>
      <c r="U1851">
        <v>1</v>
      </c>
      <c r="V1851" t="s">
        <v>9062</v>
      </c>
      <c r="W1851">
        <f>VLOOKUP(Q1851,'PBT Tag Rates'!$A$6:$D$67,4,FALSE)</f>
        <v>0.96</v>
      </c>
      <c r="X1851">
        <v>1</v>
      </c>
      <c r="Y1851" s="8">
        <f t="shared" si="212"/>
        <v>1</v>
      </c>
      <c r="Z1851" s="10">
        <f>IFERROR(LOOKUP(H1851,{30,43,48,53,58,63,68,73,78,83,88,93,97},{42,47,52,57,62,67,72,77,82,87,92,99,100}),999)</f>
        <v>67</v>
      </c>
      <c r="AA1851" s="9">
        <f t="shared" si="213"/>
        <v>5.5555555555555554</v>
      </c>
      <c r="AB1851" s="9">
        <f>IFERROR(IF(I1851="AI",AA1851-VLOOKUP(Q1851,'PBT Tag Rates'!$A$6:$L$53,11,FALSE),AA1851-VLOOKUP(Q1851,'PBT Tag Rates'!$A$6:$L$53,12,FALSE)),0)</f>
        <v>5.5972222222222223</v>
      </c>
      <c r="AC1851" s="9">
        <f t="shared" si="214"/>
        <v>16.821678582067321</v>
      </c>
      <c r="AD1851" s="12" t="s">
        <v>676</v>
      </c>
      <c r="AE1851" s="8"/>
    </row>
    <row r="1852" spans="1:31" x14ac:dyDescent="0.25">
      <c r="A1852" t="s">
        <v>2078</v>
      </c>
      <c r="B1852" t="s">
        <v>5174</v>
      </c>
      <c r="C1852" t="s">
        <v>5175</v>
      </c>
      <c r="D1852" s="1">
        <v>45554</v>
      </c>
      <c r="E1852">
        <f t="shared" si="209"/>
        <v>18</v>
      </c>
      <c r="F1852" t="s">
        <v>14</v>
      </c>
      <c r="G1852">
        <v>660</v>
      </c>
      <c r="H1852">
        <f t="shared" si="215"/>
        <v>66</v>
      </c>
      <c r="I1852" t="s">
        <v>7</v>
      </c>
      <c r="J1852" t="s">
        <v>8</v>
      </c>
      <c r="K1852" t="s">
        <v>8</v>
      </c>
      <c r="L1852" t="s">
        <v>8</v>
      </c>
      <c r="M1852" t="s">
        <v>6</v>
      </c>
      <c r="N1852" t="str">
        <f t="shared" si="210"/>
        <v>M</v>
      </c>
      <c r="O1852" t="s">
        <v>8</v>
      </c>
      <c r="P1852" t="s">
        <v>8</v>
      </c>
      <c r="Q1852" t="s">
        <v>11</v>
      </c>
      <c r="R1852" t="s">
        <v>8</v>
      </c>
      <c r="S1852" t="str">
        <f t="shared" si="211"/>
        <v>U</v>
      </c>
      <c r="T1852" t="s">
        <v>12</v>
      </c>
      <c r="U1852">
        <v>0.999999999999996</v>
      </c>
      <c r="V1852" t="s">
        <v>8</v>
      </c>
      <c r="W1852">
        <f>VLOOKUP(Q1852,'PBT Tag Rates'!$A$6:$D$67,4,FALSE)</f>
        <v>1</v>
      </c>
      <c r="X1852">
        <v>1</v>
      </c>
      <c r="Y1852" s="8">
        <f t="shared" si="212"/>
        <v>1</v>
      </c>
      <c r="Z1852" s="10">
        <f>IFERROR(LOOKUP(H1852,{30,43,48,53,58,63,68,73,78,83,88,93,97},{42,47,52,57,62,67,72,77,82,87,92,99,100}),999)</f>
        <v>67</v>
      </c>
      <c r="AA1852" s="9">
        <f t="shared" si="213"/>
        <v>5.5555555555555554</v>
      </c>
      <c r="AB1852" s="9">
        <f>IFERROR(IF(I1852="AI",AA1852-VLOOKUP(Q1852,'PBT Tag Rates'!$A$6:$L$53,11,FALSE),AA1852-VLOOKUP(Q1852,'PBT Tag Rates'!$A$6:$L$53,12,FALSE)),0)</f>
        <v>5.5142524290531805</v>
      </c>
      <c r="AC1852" s="9">
        <f t="shared" si="214"/>
        <v>16.572324324312643</v>
      </c>
      <c r="AD1852" s="12" t="s">
        <v>1970</v>
      </c>
      <c r="AE1852" s="8"/>
    </row>
    <row r="1853" spans="1:31" x14ac:dyDescent="0.25">
      <c r="A1853" t="s">
        <v>2078</v>
      </c>
      <c r="B1853" t="s">
        <v>5176</v>
      </c>
      <c r="C1853" t="s">
        <v>5177</v>
      </c>
      <c r="D1853" s="1">
        <v>45554</v>
      </c>
      <c r="E1853">
        <f t="shared" si="209"/>
        <v>18</v>
      </c>
      <c r="F1853" t="s">
        <v>6</v>
      </c>
      <c r="G1853">
        <v>350</v>
      </c>
      <c r="H1853">
        <f t="shared" si="215"/>
        <v>35</v>
      </c>
      <c r="I1853" t="s">
        <v>9</v>
      </c>
      <c r="J1853">
        <v>1</v>
      </c>
      <c r="K1853" t="s">
        <v>8</v>
      </c>
      <c r="L1853" t="s">
        <v>8</v>
      </c>
      <c r="M1853" t="s">
        <v>6</v>
      </c>
      <c r="N1853" t="str">
        <f t="shared" si="210"/>
        <v>M</v>
      </c>
      <c r="O1853" t="s">
        <v>8013</v>
      </c>
      <c r="P1853" t="s">
        <v>8014</v>
      </c>
      <c r="Q1853" t="s">
        <v>7200</v>
      </c>
      <c r="R1853">
        <v>2</v>
      </c>
      <c r="S1853">
        <f t="shared" si="211"/>
        <v>2022</v>
      </c>
      <c r="T1853" t="s">
        <v>12</v>
      </c>
      <c r="U1853">
        <v>1</v>
      </c>
      <c r="V1853" t="s">
        <v>949</v>
      </c>
      <c r="W1853">
        <f>VLOOKUP(Q1853,'PBT Tag Rates'!$A$6:$D$67,4,FALSE)</f>
        <v>0.98</v>
      </c>
      <c r="X1853">
        <v>1</v>
      </c>
      <c r="Y1853" s="8">
        <f t="shared" si="212"/>
        <v>1</v>
      </c>
      <c r="Z1853" s="10">
        <f>IFERROR(LOOKUP(H1853,{30,43,48,53,58,63,68,73,78,83,88,93,97},{42,47,52,57,62,67,72,77,82,87,92,99,100}),999)</f>
        <v>42</v>
      </c>
      <c r="AA1853" s="9">
        <f t="shared" si="213"/>
        <v>5.5555555555555554</v>
      </c>
      <c r="AB1853" s="9">
        <f>IFERROR(IF(I1853="AI",AA1853-VLOOKUP(Q1853,'PBT Tag Rates'!$A$6:$L$53,11,FALSE),AA1853-VLOOKUP(Q1853,'PBT Tag Rates'!$A$6:$L$53,12,FALSE)),0)</f>
        <v>5.5759637188208613</v>
      </c>
      <c r="AC1853" s="9">
        <f t="shared" si="214"/>
        <v>16.757789085249826</v>
      </c>
      <c r="AD1853" s="12" t="s">
        <v>676</v>
      </c>
      <c r="AE1853" s="8"/>
    </row>
    <row r="1854" spans="1:31" x14ac:dyDescent="0.25">
      <c r="A1854" t="s">
        <v>2078</v>
      </c>
      <c r="B1854" t="s">
        <v>5178</v>
      </c>
      <c r="C1854" t="s">
        <v>5179</v>
      </c>
      <c r="D1854" s="1">
        <v>45554</v>
      </c>
      <c r="E1854">
        <f t="shared" si="209"/>
        <v>18</v>
      </c>
      <c r="F1854" t="s">
        <v>6</v>
      </c>
      <c r="G1854">
        <v>600</v>
      </c>
      <c r="H1854">
        <f t="shared" si="215"/>
        <v>60</v>
      </c>
      <c r="I1854" t="s">
        <v>9</v>
      </c>
      <c r="J1854">
        <v>1</v>
      </c>
      <c r="K1854" t="s">
        <v>8</v>
      </c>
      <c r="L1854" t="s">
        <v>8</v>
      </c>
      <c r="M1854" t="s">
        <v>6</v>
      </c>
      <c r="N1854" t="str">
        <f t="shared" si="210"/>
        <v>M</v>
      </c>
      <c r="O1854" t="s">
        <v>8517</v>
      </c>
      <c r="P1854" t="s">
        <v>8518</v>
      </c>
      <c r="Q1854" t="s">
        <v>940</v>
      </c>
      <c r="R1854">
        <v>3</v>
      </c>
      <c r="S1854">
        <f t="shared" si="211"/>
        <v>2021</v>
      </c>
      <c r="T1854" t="s">
        <v>12</v>
      </c>
      <c r="U1854">
        <v>1</v>
      </c>
      <c r="V1854" t="s">
        <v>893</v>
      </c>
      <c r="W1854">
        <f>VLOOKUP(Q1854,'PBT Tag Rates'!$A$6:$D$67,4,FALSE)</f>
        <v>0.98140000000000005</v>
      </c>
      <c r="X1854">
        <v>1</v>
      </c>
      <c r="Y1854" s="8">
        <f t="shared" si="212"/>
        <v>1.0138888888888888</v>
      </c>
      <c r="Z1854" s="10">
        <f>IFERROR(LOOKUP(H1854,{30,43,48,53,58,63,68,73,78,83,88,93,97},{42,47,52,57,62,67,72,77,82,87,92,99,100}),999)</f>
        <v>62</v>
      </c>
      <c r="AA1854" s="9">
        <f t="shared" si="213"/>
        <v>5.632716049382716</v>
      </c>
      <c r="AB1854" s="9">
        <f>IFERROR(IF(I1854="AI",AA1854-VLOOKUP(Q1854,'PBT Tag Rates'!$A$6:$L$53,11,FALSE),AA1854-VLOOKUP(Q1854,'PBT Tag Rates'!$A$6:$L$53,12,FALSE)),0)</f>
        <v>5.6516685661954327</v>
      </c>
      <c r="AC1854" s="9">
        <f t="shared" si="214"/>
        <v>16.98530955148815</v>
      </c>
      <c r="AD1854" s="12" t="s">
        <v>1969</v>
      </c>
      <c r="AE1854" s="8"/>
    </row>
    <row r="1855" spans="1:31" x14ac:dyDescent="0.25">
      <c r="A1855" t="s">
        <v>2078</v>
      </c>
      <c r="B1855" t="s">
        <v>5180</v>
      </c>
      <c r="C1855" t="s">
        <v>5181</v>
      </c>
      <c r="D1855" s="1">
        <v>45554</v>
      </c>
      <c r="E1855">
        <f t="shared" si="209"/>
        <v>18</v>
      </c>
      <c r="F1855" t="s">
        <v>14</v>
      </c>
      <c r="G1855">
        <v>720</v>
      </c>
      <c r="H1855">
        <f t="shared" si="215"/>
        <v>72</v>
      </c>
      <c r="I1855" t="s">
        <v>7</v>
      </c>
      <c r="J1855" t="s">
        <v>8</v>
      </c>
      <c r="K1855" t="s">
        <v>8</v>
      </c>
      <c r="L1855" t="s">
        <v>8</v>
      </c>
      <c r="M1855" t="s">
        <v>14</v>
      </c>
      <c r="N1855" t="str">
        <f t="shared" si="210"/>
        <v>F</v>
      </c>
      <c r="O1855" t="s">
        <v>8519</v>
      </c>
      <c r="P1855" t="s">
        <v>8520</v>
      </c>
      <c r="Q1855" t="s">
        <v>295</v>
      </c>
      <c r="R1855">
        <v>4</v>
      </c>
      <c r="S1855">
        <f t="shared" si="211"/>
        <v>2020</v>
      </c>
      <c r="T1855" t="s">
        <v>12</v>
      </c>
      <c r="U1855">
        <v>0.999999999999997</v>
      </c>
      <c r="V1855" t="s">
        <v>886</v>
      </c>
      <c r="W1855">
        <f>VLOOKUP(Q1855,'PBT Tag Rates'!$A$6:$D$67,4,FALSE)</f>
        <v>0.98961045999999997</v>
      </c>
      <c r="X1855">
        <v>1</v>
      </c>
      <c r="Y1855" s="8">
        <f t="shared" si="212"/>
        <v>1.0069930069930071</v>
      </c>
      <c r="Z1855" s="10">
        <f>IFERROR(LOOKUP(H1855,{30,43,48,53,58,63,68,73,78,83,88,93,97},{42,47,52,57,62,67,72,77,82,87,92,99,100}),999)</f>
        <v>72</v>
      </c>
      <c r="AA1855" s="9">
        <f t="shared" si="213"/>
        <v>5.594405594405595</v>
      </c>
      <c r="AB1855" s="9">
        <f>IFERROR(IF(I1855="AI",AA1855-VLOOKUP(Q1855,'PBT Tag Rates'!$A$6:$L$53,11,FALSE),AA1855-VLOOKUP(Q1855,'PBT Tag Rates'!$A$6:$L$53,12,FALSE)),0)</f>
        <v>5.6049042101942765</v>
      </c>
      <c r="AC1855" s="9">
        <f t="shared" si="214"/>
        <v>16.844765736267519</v>
      </c>
      <c r="AD1855" s="12" t="s">
        <v>1969</v>
      </c>
      <c r="AE1855" s="8"/>
    </row>
    <row r="1856" spans="1:31" x14ac:dyDescent="0.25">
      <c r="A1856" t="s">
        <v>2078</v>
      </c>
      <c r="B1856" t="s">
        <v>5182</v>
      </c>
      <c r="C1856" t="s">
        <v>5183</v>
      </c>
      <c r="D1856" s="1">
        <v>45554</v>
      </c>
      <c r="E1856">
        <f t="shared" si="209"/>
        <v>18</v>
      </c>
      <c r="F1856" t="s">
        <v>6</v>
      </c>
      <c r="G1856">
        <v>670</v>
      </c>
      <c r="H1856">
        <f t="shared" si="215"/>
        <v>67</v>
      </c>
      <c r="I1856" t="s">
        <v>9</v>
      </c>
      <c r="J1856">
        <v>1</v>
      </c>
      <c r="K1856" t="s">
        <v>8</v>
      </c>
      <c r="L1856" t="s">
        <v>8</v>
      </c>
      <c r="M1856" t="s">
        <v>6</v>
      </c>
      <c r="N1856" t="str">
        <f t="shared" si="210"/>
        <v>M</v>
      </c>
      <c r="O1856" t="s">
        <v>7378</v>
      </c>
      <c r="P1856" t="s">
        <v>8521</v>
      </c>
      <c r="Q1856" t="s">
        <v>940</v>
      </c>
      <c r="R1856">
        <v>3</v>
      </c>
      <c r="S1856">
        <f t="shared" si="211"/>
        <v>2021</v>
      </c>
      <c r="T1856" t="s">
        <v>12</v>
      </c>
      <c r="U1856">
        <v>1</v>
      </c>
      <c r="V1856" t="s">
        <v>888</v>
      </c>
      <c r="W1856">
        <f>VLOOKUP(Q1856,'PBT Tag Rates'!$A$6:$D$67,4,FALSE)</f>
        <v>0.98140000000000005</v>
      </c>
      <c r="X1856">
        <v>1</v>
      </c>
      <c r="Y1856" s="8">
        <f t="shared" si="212"/>
        <v>1</v>
      </c>
      <c r="Z1856" s="10">
        <f>IFERROR(LOOKUP(H1856,{30,43,48,53,58,63,68,73,78,83,88,93,97},{42,47,52,57,62,67,72,77,82,87,92,99,100}),999)</f>
        <v>67</v>
      </c>
      <c r="AA1856" s="9">
        <f t="shared" si="213"/>
        <v>5.5555555555555554</v>
      </c>
      <c r="AB1856" s="9">
        <f>IFERROR(IF(I1856="AI",AA1856-VLOOKUP(Q1856,'PBT Tag Rates'!$A$6:$L$53,11,FALSE),AA1856-VLOOKUP(Q1856,'PBT Tag Rates'!$A$6:$L$53,12,FALSE)),0)</f>
        <v>5.5745080723682721</v>
      </c>
      <c r="AC1856" s="9">
        <f t="shared" si="214"/>
        <v>16.753414340817248</v>
      </c>
      <c r="AD1856" s="12" t="s">
        <v>1969</v>
      </c>
      <c r="AE1856" s="8"/>
    </row>
    <row r="1857" spans="1:31" x14ac:dyDescent="0.25">
      <c r="A1857" t="s">
        <v>2078</v>
      </c>
      <c r="B1857" t="s">
        <v>5184</v>
      </c>
      <c r="C1857" t="s">
        <v>5185</v>
      </c>
      <c r="D1857" s="1">
        <v>45554</v>
      </c>
      <c r="E1857">
        <f t="shared" si="209"/>
        <v>18</v>
      </c>
      <c r="F1857" t="s">
        <v>6</v>
      </c>
      <c r="G1857">
        <v>680</v>
      </c>
      <c r="H1857">
        <f t="shared" si="215"/>
        <v>68</v>
      </c>
      <c r="I1857" t="s">
        <v>9</v>
      </c>
      <c r="J1857">
        <v>1</v>
      </c>
      <c r="K1857" t="s">
        <v>8</v>
      </c>
      <c r="L1857" t="s">
        <v>8</v>
      </c>
      <c r="M1857" t="s">
        <v>6</v>
      </c>
      <c r="N1857" t="str">
        <f t="shared" si="210"/>
        <v>M</v>
      </c>
      <c r="O1857" t="s">
        <v>8522</v>
      </c>
      <c r="P1857" t="s">
        <v>8523</v>
      </c>
      <c r="Q1857" t="s">
        <v>940</v>
      </c>
      <c r="R1857">
        <v>3</v>
      </c>
      <c r="S1857">
        <f t="shared" si="211"/>
        <v>2021</v>
      </c>
      <c r="T1857" t="s">
        <v>12</v>
      </c>
      <c r="U1857">
        <v>1</v>
      </c>
      <c r="V1857" t="s">
        <v>893</v>
      </c>
      <c r="W1857">
        <f>VLOOKUP(Q1857,'PBT Tag Rates'!$A$6:$D$67,4,FALSE)</f>
        <v>0.98140000000000005</v>
      </c>
      <c r="X1857">
        <v>1</v>
      </c>
      <c r="Y1857" s="8">
        <f t="shared" si="212"/>
        <v>1.0057142857142858</v>
      </c>
      <c r="Z1857" s="10">
        <f>IFERROR(LOOKUP(H1857,{30,43,48,53,58,63,68,73,78,83,88,93,97},{42,47,52,57,62,67,72,77,82,87,92,99,100}),999)</f>
        <v>72</v>
      </c>
      <c r="AA1857" s="9">
        <f t="shared" si="213"/>
        <v>5.5873015873015879</v>
      </c>
      <c r="AB1857" s="9">
        <f>IFERROR(IF(I1857="AI",AA1857-VLOOKUP(Q1857,'PBT Tag Rates'!$A$6:$L$53,11,FALSE),AA1857-VLOOKUP(Q1857,'PBT Tag Rates'!$A$6:$L$53,12,FALSE)),0)</f>
        <v>5.6062541041143046</v>
      </c>
      <c r="AC1857" s="9">
        <f t="shared" si="214"/>
        <v>16.848822656064705</v>
      </c>
      <c r="AD1857" s="12" t="s">
        <v>1969</v>
      </c>
      <c r="AE1857" s="8"/>
    </row>
    <row r="1858" spans="1:31" x14ac:dyDescent="0.25">
      <c r="A1858" t="s">
        <v>2078</v>
      </c>
      <c r="B1858" t="s">
        <v>5186</v>
      </c>
      <c r="C1858" t="s">
        <v>5187</v>
      </c>
      <c r="D1858" s="1">
        <v>45554</v>
      </c>
      <c r="E1858">
        <f t="shared" si="209"/>
        <v>18</v>
      </c>
      <c r="F1858" t="s">
        <v>6</v>
      </c>
      <c r="G1858">
        <v>670</v>
      </c>
      <c r="H1858">
        <f t="shared" si="215"/>
        <v>67</v>
      </c>
      <c r="I1858" t="s">
        <v>7</v>
      </c>
      <c r="J1858" t="s">
        <v>8</v>
      </c>
      <c r="K1858" t="s">
        <v>8</v>
      </c>
      <c r="L1858" t="s">
        <v>8</v>
      </c>
      <c r="M1858" t="s">
        <v>6</v>
      </c>
      <c r="N1858" t="str">
        <f t="shared" si="210"/>
        <v>M</v>
      </c>
      <c r="O1858" t="s">
        <v>8</v>
      </c>
      <c r="P1858" t="s">
        <v>8</v>
      </c>
      <c r="Q1858" t="s">
        <v>11</v>
      </c>
      <c r="R1858" t="s">
        <v>8</v>
      </c>
      <c r="S1858" t="str">
        <f t="shared" si="211"/>
        <v>U</v>
      </c>
      <c r="T1858" t="s">
        <v>12</v>
      </c>
      <c r="U1858">
        <v>0.999999999999999</v>
      </c>
      <c r="V1858" t="s">
        <v>8</v>
      </c>
      <c r="W1858">
        <f>VLOOKUP(Q1858,'PBT Tag Rates'!$A$6:$D$67,4,FALSE)</f>
        <v>1</v>
      </c>
      <c r="X1858">
        <v>1</v>
      </c>
      <c r="Y1858" s="8">
        <f t="shared" si="212"/>
        <v>1</v>
      </c>
      <c r="Z1858" s="10">
        <f>IFERROR(LOOKUP(H1858,{30,43,48,53,58,63,68,73,78,83,88,93,97},{42,47,52,57,62,67,72,77,82,87,92,99,100}),999)</f>
        <v>67</v>
      </c>
      <c r="AA1858" s="9">
        <f t="shared" si="213"/>
        <v>5.5555555555555554</v>
      </c>
      <c r="AB1858" s="9">
        <f>IFERROR(IF(I1858="AI",AA1858-VLOOKUP(Q1858,'PBT Tag Rates'!$A$6:$L$53,11,FALSE),AA1858-VLOOKUP(Q1858,'PBT Tag Rates'!$A$6:$L$53,12,FALSE)),0)</f>
        <v>5.5142524290531805</v>
      </c>
      <c r="AC1858" s="9">
        <f t="shared" si="214"/>
        <v>16.572324324312643</v>
      </c>
      <c r="AD1858" s="12" t="s">
        <v>1969</v>
      </c>
      <c r="AE1858" s="8"/>
    </row>
    <row r="1859" spans="1:31" x14ac:dyDescent="0.25">
      <c r="A1859" t="s">
        <v>2078</v>
      </c>
      <c r="B1859" t="s">
        <v>5188</v>
      </c>
      <c r="C1859" t="s">
        <v>5189</v>
      </c>
      <c r="D1859" s="1">
        <v>45554</v>
      </c>
      <c r="E1859">
        <f t="shared" si="209"/>
        <v>18</v>
      </c>
      <c r="F1859" t="s">
        <v>14</v>
      </c>
      <c r="G1859">
        <v>690</v>
      </c>
      <c r="H1859">
        <f t="shared" si="215"/>
        <v>69</v>
      </c>
      <c r="I1859" t="s">
        <v>7</v>
      </c>
      <c r="J1859" t="s">
        <v>8</v>
      </c>
      <c r="K1859" t="s">
        <v>8</v>
      </c>
      <c r="L1859" t="s">
        <v>8</v>
      </c>
      <c r="M1859" t="s">
        <v>14</v>
      </c>
      <c r="N1859" t="str">
        <f t="shared" si="210"/>
        <v>F</v>
      </c>
      <c r="O1859" t="s">
        <v>8524</v>
      </c>
      <c r="P1859" t="s">
        <v>8525</v>
      </c>
      <c r="Q1859" t="s">
        <v>940</v>
      </c>
      <c r="R1859">
        <v>3</v>
      </c>
      <c r="S1859">
        <f t="shared" si="211"/>
        <v>2021</v>
      </c>
      <c r="T1859" t="s">
        <v>12</v>
      </c>
      <c r="U1859">
        <v>1</v>
      </c>
      <c r="V1859" t="s">
        <v>889</v>
      </c>
      <c r="W1859">
        <f>VLOOKUP(Q1859,'PBT Tag Rates'!$A$6:$D$67,4,FALSE)</f>
        <v>0.98140000000000005</v>
      </c>
      <c r="X1859">
        <v>1</v>
      </c>
      <c r="Y1859" s="8">
        <f t="shared" si="212"/>
        <v>1.0069930069930071</v>
      </c>
      <c r="Z1859" s="10">
        <f>IFERROR(LOOKUP(H1859,{30,43,48,53,58,63,68,73,78,83,88,93,97},{42,47,52,57,62,67,72,77,82,87,92,99,100}),999)</f>
        <v>72</v>
      </c>
      <c r="AA1859" s="9">
        <f t="shared" si="213"/>
        <v>5.594405594405595</v>
      </c>
      <c r="AB1859" s="9">
        <f>IFERROR(IF(I1859="AI",AA1859-VLOOKUP(Q1859,'PBT Tag Rates'!$A$6:$L$53,11,FALSE),AA1859-VLOOKUP(Q1859,'PBT Tag Rates'!$A$6:$L$53,12,FALSE)),0)</f>
        <v>5.6133581112183117</v>
      </c>
      <c r="AC1859" s="9">
        <f t="shared" si="214"/>
        <v>16.870172768567635</v>
      </c>
      <c r="AD1859" s="12" t="s">
        <v>1969</v>
      </c>
      <c r="AE1859" s="8"/>
    </row>
    <row r="1860" spans="1:31" x14ac:dyDescent="0.25">
      <c r="A1860" t="s">
        <v>2078</v>
      </c>
      <c r="B1860" t="s">
        <v>5190</v>
      </c>
      <c r="C1860" t="s">
        <v>5191</v>
      </c>
      <c r="D1860" s="1">
        <v>45554</v>
      </c>
      <c r="E1860">
        <f t="shared" si="209"/>
        <v>18</v>
      </c>
      <c r="F1860" t="s">
        <v>14</v>
      </c>
      <c r="G1860">
        <v>730</v>
      </c>
      <c r="H1860">
        <f t="shared" si="215"/>
        <v>73</v>
      </c>
      <c r="I1860" t="s">
        <v>7</v>
      </c>
      <c r="J1860" t="s">
        <v>8</v>
      </c>
      <c r="K1860" t="s">
        <v>8</v>
      </c>
      <c r="L1860" t="s">
        <v>8</v>
      </c>
      <c r="M1860" t="s">
        <v>14</v>
      </c>
      <c r="N1860" t="str">
        <f t="shared" si="210"/>
        <v>F</v>
      </c>
      <c r="O1860" t="s">
        <v>8526</v>
      </c>
      <c r="P1860" t="s">
        <v>8527</v>
      </c>
      <c r="Q1860" t="s">
        <v>476</v>
      </c>
      <c r="R1860">
        <v>4</v>
      </c>
      <c r="S1860">
        <f t="shared" si="211"/>
        <v>2020</v>
      </c>
      <c r="T1860" t="s">
        <v>12</v>
      </c>
      <c r="U1860">
        <v>0.999999999999997</v>
      </c>
      <c r="V1860" t="s">
        <v>742</v>
      </c>
      <c r="W1860">
        <f>VLOOKUP(Q1860,'PBT Tag Rates'!$A$6:$D$67,4,FALSE)</f>
        <v>0.98845608500000004</v>
      </c>
      <c r="X1860">
        <v>1</v>
      </c>
      <c r="Y1860" s="8">
        <f t="shared" si="212"/>
        <v>1</v>
      </c>
      <c r="Z1860" s="10">
        <f>IFERROR(LOOKUP(H1860,{30,43,48,53,58,63,68,73,78,83,88,93,97},{42,47,52,57,62,67,72,77,82,87,92,99,100}),999)</f>
        <v>77</v>
      </c>
      <c r="AA1860" s="9">
        <f t="shared" si="213"/>
        <v>5.5555555555555554</v>
      </c>
      <c r="AB1860" s="9">
        <f>IFERROR(IF(I1860="AI",AA1860-VLOOKUP(Q1860,'PBT Tag Rates'!$A$6:$L$53,11,FALSE),AA1860-VLOOKUP(Q1860,'PBT Tag Rates'!$A$6:$L$53,12,FALSE)),0)</f>
        <v>5.5672342888601314</v>
      </c>
      <c r="AC1860" s="9">
        <f t="shared" si="214"/>
        <v>16.731553988772674</v>
      </c>
      <c r="AD1860" s="12" t="s">
        <v>1969</v>
      </c>
      <c r="AE1860" s="8"/>
    </row>
    <row r="1861" spans="1:31" x14ac:dyDescent="0.25">
      <c r="A1861" t="s">
        <v>2078</v>
      </c>
      <c r="B1861" t="s">
        <v>5192</v>
      </c>
      <c r="C1861" t="s">
        <v>5193</v>
      </c>
      <c r="D1861" s="1">
        <v>45554</v>
      </c>
      <c r="E1861">
        <f t="shared" si="209"/>
        <v>18</v>
      </c>
      <c r="F1861" t="s">
        <v>14</v>
      </c>
      <c r="G1861">
        <v>690</v>
      </c>
      <c r="H1861">
        <f t="shared" si="215"/>
        <v>69</v>
      </c>
      <c r="I1861" t="s">
        <v>7</v>
      </c>
      <c r="J1861" t="s">
        <v>8</v>
      </c>
      <c r="K1861" t="s">
        <v>8</v>
      </c>
      <c r="L1861" t="s">
        <v>8</v>
      </c>
      <c r="M1861" t="s">
        <v>6</v>
      </c>
      <c r="N1861" t="str">
        <f t="shared" si="210"/>
        <v>M</v>
      </c>
      <c r="O1861" t="s">
        <v>8</v>
      </c>
      <c r="P1861" t="s">
        <v>8</v>
      </c>
      <c r="Q1861" t="s">
        <v>11</v>
      </c>
      <c r="R1861" t="s">
        <v>8</v>
      </c>
      <c r="S1861" t="str">
        <f t="shared" si="211"/>
        <v>U</v>
      </c>
      <c r="T1861" t="s">
        <v>12</v>
      </c>
      <c r="U1861">
        <v>1</v>
      </c>
      <c r="V1861" t="s">
        <v>8</v>
      </c>
      <c r="W1861">
        <f>VLOOKUP(Q1861,'PBT Tag Rates'!$A$6:$D$67,4,FALSE)</f>
        <v>1</v>
      </c>
      <c r="X1861">
        <v>1</v>
      </c>
      <c r="Y1861" s="8">
        <f t="shared" si="212"/>
        <v>1.0057142857142858</v>
      </c>
      <c r="Z1861" s="10">
        <f>IFERROR(LOOKUP(H1861,{30,43,48,53,58,63,68,73,78,83,88,93,97},{42,47,52,57,62,67,72,77,82,87,92,99,100}),999)</f>
        <v>72</v>
      </c>
      <c r="AA1861" s="9">
        <f t="shared" si="213"/>
        <v>5.5873015873015879</v>
      </c>
      <c r="AB1861" s="9">
        <f>IFERROR(IF(I1861="AI",AA1861-VLOOKUP(Q1861,'PBT Tag Rates'!$A$6:$L$53,11,FALSE),AA1861-VLOOKUP(Q1861,'PBT Tag Rates'!$A$6:$L$53,12,FALSE)),0)</f>
        <v>5.545998460799213</v>
      </c>
      <c r="AC1861" s="9">
        <f t="shared" si="214"/>
        <v>16.6677326395601</v>
      </c>
      <c r="AD1861" s="12" t="s">
        <v>1969</v>
      </c>
      <c r="AE1861" s="8"/>
    </row>
    <row r="1862" spans="1:31" x14ac:dyDescent="0.25">
      <c r="A1862" t="s">
        <v>2078</v>
      </c>
      <c r="B1862" t="s">
        <v>5194</v>
      </c>
      <c r="C1862" t="s">
        <v>5195</v>
      </c>
      <c r="D1862" s="1">
        <v>45554</v>
      </c>
      <c r="E1862">
        <f t="shared" si="209"/>
        <v>18</v>
      </c>
      <c r="F1862" t="s">
        <v>14</v>
      </c>
      <c r="G1862">
        <v>790</v>
      </c>
      <c r="H1862">
        <f t="shared" si="215"/>
        <v>79</v>
      </c>
      <c r="I1862" t="s">
        <v>9</v>
      </c>
      <c r="J1862">
        <v>1</v>
      </c>
      <c r="K1862" t="s">
        <v>8</v>
      </c>
      <c r="L1862" t="s">
        <v>8</v>
      </c>
      <c r="M1862" t="s">
        <v>14</v>
      </c>
      <c r="N1862" t="str">
        <f t="shared" si="210"/>
        <v>F</v>
      </c>
      <c r="O1862" t="s">
        <v>7530</v>
      </c>
      <c r="P1862" t="s">
        <v>7531</v>
      </c>
      <c r="Q1862" t="s">
        <v>295</v>
      </c>
      <c r="R1862">
        <v>4</v>
      </c>
      <c r="S1862">
        <f t="shared" si="211"/>
        <v>2020</v>
      </c>
      <c r="T1862" t="s">
        <v>12</v>
      </c>
      <c r="U1862">
        <v>1</v>
      </c>
      <c r="V1862" t="s">
        <v>945</v>
      </c>
      <c r="W1862">
        <f>VLOOKUP(Q1862,'PBT Tag Rates'!$A$6:$D$67,4,FALSE)</f>
        <v>0.98961045999999997</v>
      </c>
      <c r="X1862">
        <v>1</v>
      </c>
      <c r="Y1862" s="8">
        <f t="shared" si="212"/>
        <v>1</v>
      </c>
      <c r="Z1862" s="10">
        <f>IFERROR(LOOKUP(H1862,{30,43,48,53,58,63,68,73,78,83,88,93,97},{42,47,52,57,62,67,72,77,82,87,92,99,100}),999)</f>
        <v>82</v>
      </c>
      <c r="AA1862" s="9">
        <f t="shared" si="213"/>
        <v>5.5555555555555554</v>
      </c>
      <c r="AB1862" s="9">
        <f>IFERROR(IF(I1862="AI",AA1862-VLOOKUP(Q1862,'PBT Tag Rates'!$A$6:$L$53,11,FALSE),AA1862-VLOOKUP(Q1862,'PBT Tag Rates'!$A$6:$L$53,12,FALSE)),0)</f>
        <v>5.5660541713442369</v>
      </c>
      <c r="AC1862" s="9">
        <f t="shared" si="214"/>
        <v>16.728007308517132</v>
      </c>
      <c r="AD1862" s="12" t="s">
        <v>1969</v>
      </c>
      <c r="AE1862" s="8"/>
    </row>
    <row r="1863" spans="1:31" x14ac:dyDescent="0.25">
      <c r="A1863" t="s">
        <v>2078</v>
      </c>
      <c r="B1863" t="s">
        <v>5196</v>
      </c>
      <c r="C1863" t="s">
        <v>5197</v>
      </c>
      <c r="D1863" s="1">
        <v>45554</v>
      </c>
      <c r="E1863">
        <f t="shared" si="209"/>
        <v>18</v>
      </c>
      <c r="F1863" t="s">
        <v>14</v>
      </c>
      <c r="G1863">
        <v>650</v>
      </c>
      <c r="H1863">
        <f t="shared" si="215"/>
        <v>65</v>
      </c>
      <c r="I1863" t="s">
        <v>7</v>
      </c>
      <c r="J1863" t="s">
        <v>8</v>
      </c>
      <c r="K1863" t="s">
        <v>8</v>
      </c>
      <c r="L1863" t="s">
        <v>8</v>
      </c>
      <c r="M1863" t="s">
        <v>14</v>
      </c>
      <c r="N1863" t="str">
        <f t="shared" si="210"/>
        <v>F</v>
      </c>
      <c r="O1863" t="s">
        <v>7345</v>
      </c>
      <c r="P1863" t="s">
        <v>7346</v>
      </c>
      <c r="Q1863" t="s">
        <v>295</v>
      </c>
      <c r="R1863">
        <v>4</v>
      </c>
      <c r="S1863">
        <f t="shared" si="211"/>
        <v>2020</v>
      </c>
      <c r="T1863" t="s">
        <v>12</v>
      </c>
      <c r="U1863">
        <v>0.999999999999997</v>
      </c>
      <c r="V1863" t="s">
        <v>886</v>
      </c>
      <c r="W1863">
        <f>VLOOKUP(Q1863,'PBT Tag Rates'!$A$6:$D$67,4,FALSE)</f>
        <v>0.98961045999999997</v>
      </c>
      <c r="X1863">
        <v>1</v>
      </c>
      <c r="Y1863" s="8">
        <f t="shared" si="212"/>
        <v>1</v>
      </c>
      <c r="Z1863" s="10">
        <f>IFERROR(LOOKUP(H1863,{30,43,48,53,58,63,68,73,78,83,88,93,97},{42,47,52,57,62,67,72,77,82,87,92,99,100}),999)</f>
        <v>67</v>
      </c>
      <c r="AA1863" s="9">
        <f t="shared" si="213"/>
        <v>5.5555555555555554</v>
      </c>
      <c r="AB1863" s="9">
        <f>IFERROR(IF(I1863="AI",AA1863-VLOOKUP(Q1863,'PBT Tag Rates'!$A$6:$L$53,11,FALSE),AA1863-VLOOKUP(Q1863,'PBT Tag Rates'!$A$6:$L$53,12,FALSE)),0)</f>
        <v>5.5660541713442369</v>
      </c>
      <c r="AC1863" s="9">
        <f t="shared" si="214"/>
        <v>16.728007308517132</v>
      </c>
      <c r="AD1863" s="12" t="s">
        <v>1969</v>
      </c>
      <c r="AE1863" s="8"/>
    </row>
    <row r="1864" spans="1:31" x14ac:dyDescent="0.25">
      <c r="A1864" t="s">
        <v>2078</v>
      </c>
      <c r="B1864" t="s">
        <v>5198</v>
      </c>
      <c r="C1864" t="s">
        <v>5199</v>
      </c>
      <c r="D1864" s="1">
        <v>45554</v>
      </c>
      <c r="E1864">
        <f t="shared" ref="E1864:E1927" si="216">IF(AND(D1864&gt;=$F$2,D1864&lt;$F$3),70,IF(AND(D1864&gt;=$F$3,D1864&lt;$F$4),40,IF(AND(D1864&gt;=$F$4,D1864&lt;$F$5),18,9)))</f>
        <v>18</v>
      </c>
      <c r="F1864" t="s">
        <v>6</v>
      </c>
      <c r="G1864">
        <v>670</v>
      </c>
      <c r="H1864">
        <f t="shared" si="215"/>
        <v>67</v>
      </c>
      <c r="I1864" t="s">
        <v>7</v>
      </c>
      <c r="J1864" t="s">
        <v>8</v>
      </c>
      <c r="K1864" t="s">
        <v>8</v>
      </c>
      <c r="L1864" t="s">
        <v>8</v>
      </c>
      <c r="M1864" t="s">
        <v>6</v>
      </c>
      <c r="N1864" t="str">
        <f t="shared" ref="N1864:N1927" si="217">IF(M1864="U",F1864,M1864)</f>
        <v>M</v>
      </c>
      <c r="O1864" t="s">
        <v>418</v>
      </c>
      <c r="P1864" t="s">
        <v>596</v>
      </c>
      <c r="Q1864" t="s">
        <v>171</v>
      </c>
      <c r="R1864">
        <v>5</v>
      </c>
      <c r="S1864">
        <f t="shared" ref="S1864:S1927" si="218">IFERROR($S$4-R1864,"U")</f>
        <v>2019</v>
      </c>
      <c r="T1864" t="s">
        <v>12</v>
      </c>
      <c r="U1864">
        <v>1</v>
      </c>
      <c r="V1864" t="s">
        <v>893</v>
      </c>
      <c r="W1864">
        <f>VLOOKUP(Q1864,'PBT Tag Rates'!$A$6:$D$67,4,FALSE)</f>
        <v>0.95971980899999998</v>
      </c>
      <c r="X1864">
        <v>1</v>
      </c>
      <c r="Y1864" s="8">
        <f t="shared" ref="Y1864:Y1927" si="219">IF(V1864="ng",0,X1864+(SUMIFS($AK$24:$AK$127,$AG$24:$AG$127,$N1864,$AH$24:$AH$127,$Z1864,$AF$24:$AF$127,$E1864)))</f>
        <v>1</v>
      </c>
      <c r="Z1864" s="10">
        <f>IFERROR(LOOKUP(H1864,{30,43,48,53,58,63,68,73,78,83,88,93,97},{42,47,52,57,62,67,72,77,82,87,92,99,100}),999)</f>
        <v>67</v>
      </c>
      <c r="AA1864" s="9">
        <f t="shared" ref="AA1864:AA1927" si="220">Y1864/(VLOOKUP(E1864,$C$2:$I$5,2,FALSE))</f>
        <v>5.5555555555555554</v>
      </c>
      <c r="AB1864" s="9">
        <f>IFERROR(IF(I1864="AI",AA1864-VLOOKUP(Q1864,'PBT Tag Rates'!$A$6:$L$53,11,FALSE),AA1864-VLOOKUP(Q1864,'PBT Tag Rates'!$A$6:$L$53,12,FALSE)),0)</f>
        <v>5.5975263376757773</v>
      </c>
      <c r="AC1864" s="9">
        <f t="shared" ref="AC1864:AC1927" si="221">AB1864/(VLOOKUP(E1864,$C$2:$I$5,7,FALSE))</f>
        <v>16.822592559073851</v>
      </c>
      <c r="AD1864" s="12" t="s">
        <v>1969</v>
      </c>
      <c r="AE1864" s="8"/>
    </row>
    <row r="1865" spans="1:31" x14ac:dyDescent="0.25">
      <c r="A1865" t="s">
        <v>2078</v>
      </c>
      <c r="B1865" t="s">
        <v>5200</v>
      </c>
      <c r="C1865" t="s">
        <v>5201</v>
      </c>
      <c r="D1865" s="1">
        <v>45554</v>
      </c>
      <c r="E1865">
        <f t="shared" si="216"/>
        <v>18</v>
      </c>
      <c r="F1865" t="s">
        <v>6</v>
      </c>
      <c r="G1865">
        <v>650</v>
      </c>
      <c r="H1865">
        <f t="shared" si="215"/>
        <v>65</v>
      </c>
      <c r="I1865" t="s">
        <v>7</v>
      </c>
      <c r="J1865" t="s">
        <v>8</v>
      </c>
      <c r="K1865" t="s">
        <v>8</v>
      </c>
      <c r="L1865" t="s">
        <v>8</v>
      </c>
      <c r="M1865" t="s">
        <v>6</v>
      </c>
      <c r="N1865" t="str">
        <f t="shared" si="217"/>
        <v>M</v>
      </c>
      <c r="O1865" t="s">
        <v>1294</v>
      </c>
      <c r="P1865" t="s">
        <v>1295</v>
      </c>
      <c r="Q1865" t="s">
        <v>940</v>
      </c>
      <c r="R1865">
        <v>3</v>
      </c>
      <c r="S1865">
        <f t="shared" si="218"/>
        <v>2021</v>
      </c>
      <c r="T1865" t="s">
        <v>12</v>
      </c>
      <c r="U1865">
        <v>1</v>
      </c>
      <c r="V1865" t="s">
        <v>886</v>
      </c>
      <c r="W1865">
        <f>VLOOKUP(Q1865,'PBT Tag Rates'!$A$6:$D$67,4,FALSE)</f>
        <v>0.98140000000000005</v>
      </c>
      <c r="X1865">
        <v>1</v>
      </c>
      <c r="Y1865" s="8">
        <f t="shared" si="219"/>
        <v>1</v>
      </c>
      <c r="Z1865" s="10">
        <f>IFERROR(LOOKUP(H1865,{30,43,48,53,58,63,68,73,78,83,88,93,97},{42,47,52,57,62,67,72,77,82,87,92,99,100}),999)</f>
        <v>67</v>
      </c>
      <c r="AA1865" s="9">
        <f t="shared" si="220"/>
        <v>5.5555555555555554</v>
      </c>
      <c r="AB1865" s="9">
        <f>IFERROR(IF(I1865="AI",AA1865-VLOOKUP(Q1865,'PBT Tag Rates'!$A$6:$L$53,11,FALSE),AA1865-VLOOKUP(Q1865,'PBT Tag Rates'!$A$6:$L$53,12,FALSE)),0)</f>
        <v>5.5745080723682721</v>
      </c>
      <c r="AC1865" s="9">
        <f t="shared" si="221"/>
        <v>16.753414340817248</v>
      </c>
      <c r="AD1865" s="12" t="s">
        <v>1969</v>
      </c>
      <c r="AE1865" s="8"/>
    </row>
    <row r="1866" spans="1:31" x14ac:dyDescent="0.25">
      <c r="A1866" t="s">
        <v>2078</v>
      </c>
      <c r="B1866" t="s">
        <v>5202</v>
      </c>
      <c r="C1866" t="s">
        <v>5203</v>
      </c>
      <c r="D1866" s="1">
        <v>45554</v>
      </c>
      <c r="E1866">
        <f t="shared" si="216"/>
        <v>18</v>
      </c>
      <c r="F1866" t="s">
        <v>6</v>
      </c>
      <c r="G1866">
        <v>690</v>
      </c>
      <c r="H1866">
        <f t="shared" si="215"/>
        <v>69</v>
      </c>
      <c r="I1866" t="s">
        <v>7</v>
      </c>
      <c r="J1866" t="s">
        <v>8</v>
      </c>
      <c r="K1866" t="s">
        <v>8</v>
      </c>
      <c r="L1866" t="s">
        <v>8</v>
      </c>
      <c r="M1866" t="s">
        <v>6</v>
      </c>
      <c r="N1866" t="str">
        <f t="shared" si="217"/>
        <v>M</v>
      </c>
      <c r="O1866" t="s">
        <v>8</v>
      </c>
      <c r="P1866" t="s">
        <v>8</v>
      </c>
      <c r="Q1866" t="s">
        <v>11</v>
      </c>
      <c r="R1866" t="s">
        <v>8</v>
      </c>
      <c r="S1866" t="str">
        <f t="shared" si="218"/>
        <v>U</v>
      </c>
      <c r="T1866" t="s">
        <v>12</v>
      </c>
      <c r="U1866">
        <v>1</v>
      </c>
      <c r="V1866" t="s">
        <v>8</v>
      </c>
      <c r="W1866">
        <f>VLOOKUP(Q1866,'PBT Tag Rates'!$A$6:$D$67,4,FALSE)</f>
        <v>1</v>
      </c>
      <c r="X1866">
        <v>1</v>
      </c>
      <c r="Y1866" s="8">
        <f t="shared" si="219"/>
        <v>1.0057142857142858</v>
      </c>
      <c r="Z1866" s="10">
        <f>IFERROR(LOOKUP(H1866,{30,43,48,53,58,63,68,73,78,83,88,93,97},{42,47,52,57,62,67,72,77,82,87,92,99,100}),999)</f>
        <v>72</v>
      </c>
      <c r="AA1866" s="9">
        <f t="shared" si="220"/>
        <v>5.5873015873015879</v>
      </c>
      <c r="AB1866" s="9">
        <f>IFERROR(IF(I1866="AI",AA1866-VLOOKUP(Q1866,'PBT Tag Rates'!$A$6:$L$53,11,FALSE),AA1866-VLOOKUP(Q1866,'PBT Tag Rates'!$A$6:$L$53,12,FALSE)),0)</f>
        <v>5.545998460799213</v>
      </c>
      <c r="AC1866" s="9">
        <f t="shared" si="221"/>
        <v>16.6677326395601</v>
      </c>
      <c r="AD1866" s="12" t="s">
        <v>1969</v>
      </c>
      <c r="AE1866" s="8"/>
    </row>
    <row r="1867" spans="1:31" x14ac:dyDescent="0.25">
      <c r="A1867" t="s">
        <v>2078</v>
      </c>
      <c r="B1867" t="s">
        <v>5204</v>
      </c>
      <c r="C1867" t="s">
        <v>5205</v>
      </c>
      <c r="D1867" s="1">
        <v>45554</v>
      </c>
      <c r="E1867">
        <f t="shared" si="216"/>
        <v>18</v>
      </c>
      <c r="F1867" t="s">
        <v>6</v>
      </c>
      <c r="G1867">
        <v>490</v>
      </c>
      <c r="H1867">
        <f t="shared" si="215"/>
        <v>49</v>
      </c>
      <c r="I1867" t="s">
        <v>7</v>
      </c>
      <c r="J1867" t="s">
        <v>8</v>
      </c>
      <c r="K1867" t="s">
        <v>8</v>
      </c>
      <c r="L1867" t="s">
        <v>8</v>
      </c>
      <c r="M1867" t="s">
        <v>6</v>
      </c>
      <c r="N1867" t="str">
        <f t="shared" si="217"/>
        <v>M</v>
      </c>
      <c r="O1867" t="s">
        <v>8</v>
      </c>
      <c r="P1867" t="s">
        <v>8</v>
      </c>
      <c r="Q1867" t="s">
        <v>11</v>
      </c>
      <c r="R1867" t="s">
        <v>8</v>
      </c>
      <c r="S1867" t="str">
        <f t="shared" si="218"/>
        <v>U</v>
      </c>
      <c r="T1867" t="s">
        <v>12</v>
      </c>
      <c r="U1867">
        <v>0.999999999999998</v>
      </c>
      <c r="V1867" t="s">
        <v>8</v>
      </c>
      <c r="W1867">
        <f>VLOOKUP(Q1867,'PBT Tag Rates'!$A$6:$D$67,4,FALSE)</f>
        <v>1</v>
      </c>
      <c r="X1867">
        <v>1</v>
      </c>
      <c r="Y1867" s="8">
        <f t="shared" si="219"/>
        <v>1</v>
      </c>
      <c r="Z1867" s="10">
        <f>IFERROR(LOOKUP(H1867,{30,43,48,53,58,63,68,73,78,83,88,93,97},{42,47,52,57,62,67,72,77,82,87,92,99,100}),999)</f>
        <v>52</v>
      </c>
      <c r="AA1867" s="9">
        <f t="shared" si="220"/>
        <v>5.5555555555555554</v>
      </c>
      <c r="AB1867" s="9">
        <f>IFERROR(IF(I1867="AI",AA1867-VLOOKUP(Q1867,'PBT Tag Rates'!$A$6:$L$53,11,FALSE),AA1867-VLOOKUP(Q1867,'PBT Tag Rates'!$A$6:$L$53,12,FALSE)),0)</f>
        <v>5.5142524290531805</v>
      </c>
      <c r="AC1867" s="9">
        <f t="shared" si="221"/>
        <v>16.572324324312643</v>
      </c>
      <c r="AD1867" s="12" t="s">
        <v>1969</v>
      </c>
      <c r="AE1867" s="8"/>
    </row>
    <row r="1868" spans="1:31" x14ac:dyDescent="0.25">
      <c r="A1868" t="s">
        <v>2078</v>
      </c>
      <c r="B1868" t="s">
        <v>5206</v>
      </c>
      <c r="C1868" t="s">
        <v>5207</v>
      </c>
      <c r="D1868" s="1">
        <v>45554</v>
      </c>
      <c r="E1868">
        <f t="shared" si="216"/>
        <v>18</v>
      </c>
      <c r="F1868" t="s">
        <v>14</v>
      </c>
      <c r="G1868">
        <v>700</v>
      </c>
      <c r="H1868">
        <f t="shared" si="215"/>
        <v>70</v>
      </c>
      <c r="I1868" t="s">
        <v>7</v>
      </c>
      <c r="J1868" t="s">
        <v>8</v>
      </c>
      <c r="K1868" t="s">
        <v>8</v>
      </c>
      <c r="L1868" t="s">
        <v>8</v>
      </c>
      <c r="M1868" t="s">
        <v>14</v>
      </c>
      <c r="N1868" t="str">
        <f t="shared" si="217"/>
        <v>F</v>
      </c>
      <c r="O1868" t="s">
        <v>8</v>
      </c>
      <c r="P1868" t="s">
        <v>8</v>
      </c>
      <c r="Q1868" t="s">
        <v>11</v>
      </c>
      <c r="R1868" t="s">
        <v>8</v>
      </c>
      <c r="S1868" t="str">
        <f t="shared" si="218"/>
        <v>U</v>
      </c>
      <c r="T1868" t="s">
        <v>12</v>
      </c>
      <c r="U1868">
        <v>0.999999999999999</v>
      </c>
      <c r="V1868" t="s">
        <v>8</v>
      </c>
      <c r="W1868">
        <f>VLOOKUP(Q1868,'PBT Tag Rates'!$A$6:$D$67,4,FALSE)</f>
        <v>1</v>
      </c>
      <c r="X1868">
        <v>1</v>
      </c>
      <c r="Y1868" s="8">
        <f t="shared" si="219"/>
        <v>1.0069930069930071</v>
      </c>
      <c r="Z1868" s="10">
        <f>IFERROR(LOOKUP(H1868,{30,43,48,53,58,63,68,73,78,83,88,93,97},{42,47,52,57,62,67,72,77,82,87,92,99,100}),999)</f>
        <v>72</v>
      </c>
      <c r="AA1868" s="9">
        <f t="shared" si="220"/>
        <v>5.594405594405595</v>
      </c>
      <c r="AB1868" s="9">
        <f>IFERROR(IF(I1868="AI",AA1868-VLOOKUP(Q1868,'PBT Tag Rates'!$A$6:$L$53,11,FALSE),AA1868-VLOOKUP(Q1868,'PBT Tag Rates'!$A$6:$L$53,12,FALSE)),0)</f>
        <v>5.5531024679032202</v>
      </c>
      <c r="AC1868" s="9">
        <f t="shared" si="221"/>
        <v>16.68908275206303</v>
      </c>
      <c r="AD1868" s="12" t="s">
        <v>1969</v>
      </c>
      <c r="AE1868" s="8"/>
    </row>
    <row r="1869" spans="1:31" x14ac:dyDescent="0.25">
      <c r="A1869" t="s">
        <v>2078</v>
      </c>
      <c r="B1869" t="s">
        <v>5208</v>
      </c>
      <c r="C1869" t="s">
        <v>5209</v>
      </c>
      <c r="D1869" s="1">
        <v>45555</v>
      </c>
      <c r="E1869">
        <f t="shared" si="216"/>
        <v>18</v>
      </c>
      <c r="F1869" t="s">
        <v>6</v>
      </c>
      <c r="G1869">
        <v>660</v>
      </c>
      <c r="H1869">
        <f t="shared" si="215"/>
        <v>66</v>
      </c>
      <c r="I1869" t="s">
        <v>7</v>
      </c>
      <c r="J1869" t="s">
        <v>8</v>
      </c>
      <c r="K1869" t="s">
        <v>8</v>
      </c>
      <c r="L1869" t="s">
        <v>8</v>
      </c>
      <c r="M1869" t="s">
        <v>6</v>
      </c>
      <c r="N1869" t="str">
        <f t="shared" si="217"/>
        <v>M</v>
      </c>
      <c r="O1869" t="s">
        <v>1614</v>
      </c>
      <c r="P1869" t="s">
        <v>8528</v>
      </c>
      <c r="Q1869" t="s">
        <v>940</v>
      </c>
      <c r="R1869">
        <v>3</v>
      </c>
      <c r="S1869">
        <f t="shared" si="218"/>
        <v>2021</v>
      </c>
      <c r="T1869" t="s">
        <v>12</v>
      </c>
      <c r="U1869">
        <v>0.99999999999999301</v>
      </c>
      <c r="V1869" t="s">
        <v>886</v>
      </c>
      <c r="W1869">
        <f>VLOOKUP(Q1869,'PBT Tag Rates'!$A$6:$D$67,4,FALSE)</f>
        <v>0.98140000000000005</v>
      </c>
      <c r="X1869">
        <v>1</v>
      </c>
      <c r="Y1869" s="8">
        <f t="shared" si="219"/>
        <v>1</v>
      </c>
      <c r="Z1869" s="10">
        <f>IFERROR(LOOKUP(H1869,{30,43,48,53,58,63,68,73,78,83,88,93,97},{42,47,52,57,62,67,72,77,82,87,92,99,100}),999)</f>
        <v>67</v>
      </c>
      <c r="AA1869" s="9">
        <f t="shared" si="220"/>
        <v>5.5555555555555554</v>
      </c>
      <c r="AB1869" s="9">
        <f>IFERROR(IF(I1869="AI",AA1869-VLOOKUP(Q1869,'PBT Tag Rates'!$A$6:$L$53,11,FALSE),AA1869-VLOOKUP(Q1869,'PBT Tag Rates'!$A$6:$L$53,12,FALSE)),0)</f>
        <v>5.5745080723682721</v>
      </c>
      <c r="AC1869" s="9">
        <f t="shared" si="221"/>
        <v>16.753414340817248</v>
      </c>
      <c r="AD1869" s="12" t="s">
        <v>1969</v>
      </c>
      <c r="AE1869" s="8"/>
    </row>
    <row r="1870" spans="1:31" x14ac:dyDescent="0.25">
      <c r="A1870" t="s">
        <v>2078</v>
      </c>
      <c r="B1870" t="s">
        <v>5210</v>
      </c>
      <c r="C1870" t="s">
        <v>5211</v>
      </c>
      <c r="D1870" s="1">
        <v>45555</v>
      </c>
      <c r="E1870">
        <f t="shared" si="216"/>
        <v>18</v>
      </c>
      <c r="F1870" t="s">
        <v>6</v>
      </c>
      <c r="G1870">
        <v>630</v>
      </c>
      <c r="H1870">
        <f t="shared" si="215"/>
        <v>63</v>
      </c>
      <c r="I1870" t="s">
        <v>7</v>
      </c>
      <c r="J1870" t="s">
        <v>8</v>
      </c>
      <c r="K1870" t="s">
        <v>8</v>
      </c>
      <c r="L1870" t="s">
        <v>8</v>
      </c>
      <c r="M1870" t="s">
        <v>6</v>
      </c>
      <c r="N1870" t="str">
        <f t="shared" si="217"/>
        <v>M</v>
      </c>
      <c r="O1870" t="s">
        <v>7260</v>
      </c>
      <c r="P1870" t="s">
        <v>8529</v>
      </c>
      <c r="Q1870" t="s">
        <v>940</v>
      </c>
      <c r="R1870">
        <v>3</v>
      </c>
      <c r="S1870">
        <f t="shared" si="218"/>
        <v>2021</v>
      </c>
      <c r="T1870" t="s">
        <v>12</v>
      </c>
      <c r="U1870">
        <v>0.999999999999998</v>
      </c>
      <c r="V1870" t="s">
        <v>892</v>
      </c>
      <c r="W1870">
        <f>VLOOKUP(Q1870,'PBT Tag Rates'!$A$6:$D$67,4,FALSE)</f>
        <v>0.98140000000000005</v>
      </c>
      <c r="X1870">
        <v>1</v>
      </c>
      <c r="Y1870" s="8">
        <f t="shared" si="219"/>
        <v>1</v>
      </c>
      <c r="Z1870" s="10">
        <f>IFERROR(LOOKUP(H1870,{30,43,48,53,58,63,68,73,78,83,88,93,97},{42,47,52,57,62,67,72,77,82,87,92,99,100}),999)</f>
        <v>67</v>
      </c>
      <c r="AA1870" s="9">
        <f t="shared" si="220"/>
        <v>5.5555555555555554</v>
      </c>
      <c r="AB1870" s="9">
        <f>IFERROR(IF(I1870="AI",AA1870-VLOOKUP(Q1870,'PBT Tag Rates'!$A$6:$L$53,11,FALSE),AA1870-VLOOKUP(Q1870,'PBT Tag Rates'!$A$6:$L$53,12,FALSE)),0)</f>
        <v>5.5745080723682721</v>
      </c>
      <c r="AC1870" s="9">
        <f t="shared" si="221"/>
        <v>16.753414340817248</v>
      </c>
      <c r="AD1870" s="12" t="s">
        <v>1969</v>
      </c>
      <c r="AE1870" s="8"/>
    </row>
    <row r="1871" spans="1:31" x14ac:dyDescent="0.25">
      <c r="A1871" t="s">
        <v>2078</v>
      </c>
      <c r="B1871" t="s">
        <v>5212</v>
      </c>
      <c r="C1871" t="s">
        <v>5213</v>
      </c>
      <c r="D1871" s="1">
        <v>45555</v>
      </c>
      <c r="E1871">
        <f t="shared" si="216"/>
        <v>18</v>
      </c>
      <c r="F1871" t="s">
        <v>6</v>
      </c>
      <c r="G1871">
        <v>610</v>
      </c>
      <c r="H1871">
        <f t="shared" si="215"/>
        <v>61</v>
      </c>
      <c r="I1871" t="s">
        <v>9</v>
      </c>
      <c r="J1871">
        <v>1</v>
      </c>
      <c r="K1871" t="s">
        <v>7163</v>
      </c>
      <c r="L1871" t="s">
        <v>8</v>
      </c>
      <c r="M1871" t="s">
        <v>6</v>
      </c>
      <c r="N1871" t="str">
        <f t="shared" si="217"/>
        <v>M</v>
      </c>
      <c r="O1871" t="s">
        <v>1643</v>
      </c>
      <c r="P1871" t="s">
        <v>1644</v>
      </c>
      <c r="Q1871" t="s">
        <v>940</v>
      </c>
      <c r="R1871">
        <v>3</v>
      </c>
      <c r="S1871">
        <f t="shared" si="218"/>
        <v>2021</v>
      </c>
      <c r="T1871" t="s">
        <v>12</v>
      </c>
      <c r="U1871">
        <v>1</v>
      </c>
      <c r="V1871" t="s">
        <v>892</v>
      </c>
      <c r="W1871">
        <f>VLOOKUP(Q1871,'PBT Tag Rates'!$A$6:$D$67,4,FALSE)</f>
        <v>0.98140000000000005</v>
      </c>
      <c r="X1871">
        <v>1</v>
      </c>
      <c r="Y1871" s="8">
        <f t="shared" si="219"/>
        <v>1.0138888888888888</v>
      </c>
      <c r="Z1871" s="10">
        <f>IFERROR(LOOKUP(H1871,{30,43,48,53,58,63,68,73,78,83,88,93,97},{42,47,52,57,62,67,72,77,82,87,92,99,100}),999)</f>
        <v>62</v>
      </c>
      <c r="AA1871" s="9">
        <f t="shared" si="220"/>
        <v>5.632716049382716</v>
      </c>
      <c r="AB1871" s="9">
        <f>IFERROR(IF(I1871="AI",AA1871-VLOOKUP(Q1871,'PBT Tag Rates'!$A$6:$L$53,11,FALSE),AA1871-VLOOKUP(Q1871,'PBT Tag Rates'!$A$6:$L$53,12,FALSE)),0)</f>
        <v>5.6516685661954327</v>
      </c>
      <c r="AC1871" s="9">
        <f t="shared" si="221"/>
        <v>16.98530955148815</v>
      </c>
      <c r="AD1871" s="12" t="s">
        <v>1969</v>
      </c>
      <c r="AE1871" s="8"/>
    </row>
    <row r="1872" spans="1:31" x14ac:dyDescent="0.25">
      <c r="A1872" t="s">
        <v>2078</v>
      </c>
      <c r="B1872" t="s">
        <v>5214</v>
      </c>
      <c r="C1872" t="s">
        <v>5215</v>
      </c>
      <c r="D1872" s="1">
        <v>45555</v>
      </c>
      <c r="E1872">
        <f t="shared" si="216"/>
        <v>18</v>
      </c>
      <c r="F1872" t="s">
        <v>14</v>
      </c>
      <c r="G1872">
        <v>750</v>
      </c>
      <c r="H1872">
        <f t="shared" si="215"/>
        <v>75</v>
      </c>
      <c r="I1872" t="s">
        <v>9</v>
      </c>
      <c r="J1872">
        <v>1</v>
      </c>
      <c r="K1872" t="s">
        <v>8</v>
      </c>
      <c r="L1872" t="s">
        <v>8</v>
      </c>
      <c r="M1872" t="s">
        <v>14</v>
      </c>
      <c r="N1872" t="str">
        <f t="shared" si="217"/>
        <v>F</v>
      </c>
      <c r="O1872" t="s">
        <v>8530</v>
      </c>
      <c r="P1872" t="s">
        <v>8531</v>
      </c>
      <c r="Q1872" t="s">
        <v>295</v>
      </c>
      <c r="R1872">
        <v>4</v>
      </c>
      <c r="S1872">
        <f t="shared" si="218"/>
        <v>2020</v>
      </c>
      <c r="T1872" t="s">
        <v>12</v>
      </c>
      <c r="U1872">
        <v>1</v>
      </c>
      <c r="V1872" t="s">
        <v>949</v>
      </c>
      <c r="W1872">
        <f>VLOOKUP(Q1872,'PBT Tag Rates'!$A$6:$D$67,4,FALSE)</f>
        <v>0.98961045999999997</v>
      </c>
      <c r="X1872">
        <v>1</v>
      </c>
      <c r="Y1872" s="8">
        <f t="shared" si="219"/>
        <v>1</v>
      </c>
      <c r="Z1872" s="10">
        <f>IFERROR(LOOKUP(H1872,{30,43,48,53,58,63,68,73,78,83,88,93,97},{42,47,52,57,62,67,72,77,82,87,92,99,100}),999)</f>
        <v>77</v>
      </c>
      <c r="AA1872" s="9">
        <f t="shared" si="220"/>
        <v>5.5555555555555554</v>
      </c>
      <c r="AB1872" s="9">
        <f>IFERROR(IF(I1872="AI",AA1872-VLOOKUP(Q1872,'PBT Tag Rates'!$A$6:$L$53,11,FALSE),AA1872-VLOOKUP(Q1872,'PBT Tag Rates'!$A$6:$L$53,12,FALSE)),0)</f>
        <v>5.5660541713442369</v>
      </c>
      <c r="AC1872" s="9">
        <f t="shared" si="221"/>
        <v>16.728007308517132</v>
      </c>
      <c r="AD1872" s="12" t="s">
        <v>676</v>
      </c>
      <c r="AE1872" s="8"/>
    </row>
    <row r="1873" spans="1:31" x14ac:dyDescent="0.25">
      <c r="A1873" t="s">
        <v>2078</v>
      </c>
      <c r="B1873" t="s">
        <v>5216</v>
      </c>
      <c r="C1873" t="s">
        <v>5217</v>
      </c>
      <c r="D1873" s="1">
        <v>45555</v>
      </c>
      <c r="E1873">
        <f t="shared" si="216"/>
        <v>18</v>
      </c>
      <c r="F1873" t="s">
        <v>6</v>
      </c>
      <c r="G1873">
        <v>520</v>
      </c>
      <c r="H1873">
        <f t="shared" si="215"/>
        <v>52</v>
      </c>
      <c r="I1873" t="s">
        <v>7</v>
      </c>
      <c r="J1873" t="s">
        <v>8</v>
      </c>
      <c r="K1873" t="s">
        <v>8</v>
      </c>
      <c r="L1873" t="s">
        <v>8</v>
      </c>
      <c r="M1873" t="s">
        <v>6</v>
      </c>
      <c r="N1873" t="str">
        <f t="shared" si="217"/>
        <v>M</v>
      </c>
      <c r="O1873" t="s">
        <v>8</v>
      </c>
      <c r="P1873" t="s">
        <v>8</v>
      </c>
      <c r="Q1873" t="s">
        <v>11</v>
      </c>
      <c r="R1873" t="s">
        <v>8</v>
      </c>
      <c r="S1873" t="str">
        <f t="shared" si="218"/>
        <v>U</v>
      </c>
      <c r="T1873" t="s">
        <v>12</v>
      </c>
      <c r="U1873">
        <v>1</v>
      </c>
      <c r="V1873" t="s">
        <v>8</v>
      </c>
      <c r="W1873">
        <f>VLOOKUP(Q1873,'PBT Tag Rates'!$A$6:$D$67,4,FALSE)</f>
        <v>1</v>
      </c>
      <c r="X1873">
        <v>1</v>
      </c>
      <c r="Y1873" s="8">
        <f t="shared" si="219"/>
        <v>1</v>
      </c>
      <c r="Z1873" s="10">
        <f>IFERROR(LOOKUP(H1873,{30,43,48,53,58,63,68,73,78,83,88,93,97},{42,47,52,57,62,67,72,77,82,87,92,99,100}),999)</f>
        <v>52</v>
      </c>
      <c r="AA1873" s="9">
        <f t="shared" si="220"/>
        <v>5.5555555555555554</v>
      </c>
      <c r="AB1873" s="9">
        <f>IFERROR(IF(I1873="AI",AA1873-VLOOKUP(Q1873,'PBT Tag Rates'!$A$6:$L$53,11,FALSE),AA1873-VLOOKUP(Q1873,'PBT Tag Rates'!$A$6:$L$53,12,FALSE)),0)</f>
        <v>5.5142524290531805</v>
      </c>
      <c r="AC1873" s="9">
        <f t="shared" si="221"/>
        <v>16.572324324312643</v>
      </c>
      <c r="AD1873" s="12" t="s">
        <v>1969</v>
      </c>
      <c r="AE1873" s="8"/>
    </row>
    <row r="1874" spans="1:31" x14ac:dyDescent="0.25">
      <c r="A1874" t="s">
        <v>2078</v>
      </c>
      <c r="B1874" t="s">
        <v>5218</v>
      </c>
      <c r="C1874" t="s">
        <v>5219</v>
      </c>
      <c r="D1874" s="1">
        <v>45555</v>
      </c>
      <c r="E1874">
        <f t="shared" si="216"/>
        <v>18</v>
      </c>
      <c r="F1874" t="s">
        <v>14</v>
      </c>
      <c r="G1874">
        <v>670</v>
      </c>
      <c r="H1874">
        <f t="shared" si="215"/>
        <v>67</v>
      </c>
      <c r="I1874" t="s">
        <v>7</v>
      </c>
      <c r="J1874" t="s">
        <v>8</v>
      </c>
      <c r="K1874" t="s">
        <v>8</v>
      </c>
      <c r="L1874" t="s">
        <v>8</v>
      </c>
      <c r="M1874" t="s">
        <v>6</v>
      </c>
      <c r="N1874" t="str">
        <f t="shared" si="217"/>
        <v>M</v>
      </c>
      <c r="O1874" t="s">
        <v>8419</v>
      </c>
      <c r="P1874" t="s">
        <v>8420</v>
      </c>
      <c r="Q1874" t="s">
        <v>1610</v>
      </c>
      <c r="R1874">
        <v>3</v>
      </c>
      <c r="S1874">
        <f t="shared" si="218"/>
        <v>2021</v>
      </c>
      <c r="T1874" t="s">
        <v>12</v>
      </c>
      <c r="U1874">
        <v>1</v>
      </c>
      <c r="V1874" t="s">
        <v>742</v>
      </c>
      <c r="W1874">
        <f>VLOOKUP(Q1874,'PBT Tag Rates'!$A$6:$D$67,4,FALSE)</f>
        <v>0.98260000000000003</v>
      </c>
      <c r="X1874">
        <v>1</v>
      </c>
      <c r="Y1874" s="8">
        <f t="shared" si="219"/>
        <v>1</v>
      </c>
      <c r="Z1874" s="10">
        <f>IFERROR(LOOKUP(H1874,{30,43,48,53,58,63,68,73,78,83,88,93,97},{42,47,52,57,62,67,72,77,82,87,92,99,100}),999)</f>
        <v>67</v>
      </c>
      <c r="AA1874" s="9">
        <f t="shared" si="220"/>
        <v>5.5555555555555554</v>
      </c>
      <c r="AB1874" s="9">
        <f>IFERROR(IF(I1874="AI",AA1874-VLOOKUP(Q1874,'PBT Tag Rates'!$A$6:$L$53,11,FALSE),AA1874-VLOOKUP(Q1874,'PBT Tag Rates'!$A$6:$L$53,12,FALSE)),0)</f>
        <v>5.5732636768663637</v>
      </c>
      <c r="AC1874" s="9">
        <f t="shared" si="221"/>
        <v>16.749674481949583</v>
      </c>
      <c r="AD1874" s="12" t="s">
        <v>1969</v>
      </c>
      <c r="AE1874" s="8"/>
    </row>
    <row r="1875" spans="1:31" x14ac:dyDescent="0.25">
      <c r="A1875" t="s">
        <v>2078</v>
      </c>
      <c r="B1875" t="s">
        <v>5220</v>
      </c>
      <c r="C1875" t="s">
        <v>5221</v>
      </c>
      <c r="D1875" s="1">
        <v>45555</v>
      </c>
      <c r="E1875">
        <f t="shared" si="216"/>
        <v>18</v>
      </c>
      <c r="F1875" t="s">
        <v>6</v>
      </c>
      <c r="G1875">
        <v>700</v>
      </c>
      <c r="H1875">
        <f t="shared" si="215"/>
        <v>70</v>
      </c>
      <c r="I1875" t="s">
        <v>7</v>
      </c>
      <c r="J1875" t="s">
        <v>8</v>
      </c>
      <c r="K1875" t="s">
        <v>8</v>
      </c>
      <c r="L1875" t="s">
        <v>8</v>
      </c>
      <c r="M1875" t="s">
        <v>6</v>
      </c>
      <c r="N1875" t="str">
        <f t="shared" si="217"/>
        <v>M</v>
      </c>
      <c r="O1875" t="s">
        <v>8337</v>
      </c>
      <c r="P1875" t="s">
        <v>8532</v>
      </c>
      <c r="Q1875" t="s">
        <v>1610</v>
      </c>
      <c r="R1875">
        <v>3</v>
      </c>
      <c r="S1875">
        <f t="shared" si="218"/>
        <v>2021</v>
      </c>
      <c r="T1875" t="s">
        <v>12</v>
      </c>
      <c r="U1875">
        <v>0.999999999999998</v>
      </c>
      <c r="V1875" t="s">
        <v>741</v>
      </c>
      <c r="W1875">
        <f>VLOOKUP(Q1875,'PBT Tag Rates'!$A$6:$D$67,4,FALSE)</f>
        <v>0.98260000000000003</v>
      </c>
      <c r="X1875">
        <v>1</v>
      </c>
      <c r="Y1875" s="8">
        <f t="shared" si="219"/>
        <v>1.0057142857142858</v>
      </c>
      <c r="Z1875" s="10">
        <f>IFERROR(LOOKUP(H1875,{30,43,48,53,58,63,68,73,78,83,88,93,97},{42,47,52,57,62,67,72,77,82,87,92,99,100}),999)</f>
        <v>72</v>
      </c>
      <c r="AA1875" s="9">
        <f t="shared" si="220"/>
        <v>5.5873015873015879</v>
      </c>
      <c r="AB1875" s="9">
        <f>IFERROR(IF(I1875="AI",AA1875-VLOOKUP(Q1875,'PBT Tag Rates'!$A$6:$L$53,11,FALSE),AA1875-VLOOKUP(Q1875,'PBT Tag Rates'!$A$6:$L$53,12,FALSE)),0)</f>
        <v>5.6050097086123962</v>
      </c>
      <c r="AC1875" s="9">
        <f t="shared" si="221"/>
        <v>16.84508279719704</v>
      </c>
      <c r="AD1875" s="12" t="s">
        <v>1969</v>
      </c>
      <c r="AE1875" s="8"/>
    </row>
    <row r="1876" spans="1:31" x14ac:dyDescent="0.25">
      <c r="A1876" t="s">
        <v>2078</v>
      </c>
      <c r="B1876" t="s">
        <v>5222</v>
      </c>
      <c r="C1876" t="s">
        <v>5223</v>
      </c>
      <c r="D1876" s="1">
        <v>45555</v>
      </c>
      <c r="E1876">
        <f t="shared" si="216"/>
        <v>18</v>
      </c>
      <c r="F1876" t="s">
        <v>6</v>
      </c>
      <c r="G1876">
        <v>750</v>
      </c>
      <c r="H1876">
        <f t="shared" si="215"/>
        <v>75</v>
      </c>
      <c r="I1876" t="s">
        <v>9</v>
      </c>
      <c r="J1876">
        <v>1</v>
      </c>
      <c r="K1876" t="s">
        <v>8</v>
      </c>
      <c r="L1876" t="s">
        <v>8</v>
      </c>
      <c r="M1876" t="s">
        <v>6</v>
      </c>
      <c r="N1876" t="str">
        <f t="shared" si="217"/>
        <v>M</v>
      </c>
      <c r="O1876" t="s">
        <v>8533</v>
      </c>
      <c r="P1876" t="s">
        <v>8534</v>
      </c>
      <c r="Q1876" t="s">
        <v>295</v>
      </c>
      <c r="R1876">
        <v>4</v>
      </c>
      <c r="S1876">
        <f t="shared" si="218"/>
        <v>2020</v>
      </c>
      <c r="T1876" t="s">
        <v>12</v>
      </c>
      <c r="U1876">
        <v>1</v>
      </c>
      <c r="V1876" t="s">
        <v>949</v>
      </c>
      <c r="W1876">
        <f>VLOOKUP(Q1876,'PBT Tag Rates'!$A$6:$D$67,4,FALSE)</f>
        <v>0.98961045999999997</v>
      </c>
      <c r="X1876">
        <v>1</v>
      </c>
      <c r="Y1876" s="8">
        <f t="shared" si="219"/>
        <v>1.0058139534883721</v>
      </c>
      <c r="Z1876" s="10">
        <f>IFERROR(LOOKUP(H1876,{30,43,48,53,58,63,68,73,78,83,88,93,97},{42,47,52,57,62,67,72,77,82,87,92,99,100}),999)</f>
        <v>77</v>
      </c>
      <c r="AA1876" s="9">
        <f t="shared" si="220"/>
        <v>5.5878552971576232</v>
      </c>
      <c r="AB1876" s="9">
        <f>IFERROR(IF(I1876="AI",AA1876-VLOOKUP(Q1876,'PBT Tag Rates'!$A$6:$L$53,11,FALSE),AA1876-VLOOKUP(Q1876,'PBT Tag Rates'!$A$6:$L$53,12,FALSE)),0)</f>
        <v>5.5983539129463047</v>
      </c>
      <c r="AC1876" s="9">
        <f t="shared" si="221"/>
        <v>16.825079722286347</v>
      </c>
      <c r="AD1876" s="12" t="s">
        <v>676</v>
      </c>
      <c r="AE1876" s="8"/>
    </row>
    <row r="1877" spans="1:31" x14ac:dyDescent="0.25">
      <c r="A1877" t="s">
        <v>2078</v>
      </c>
      <c r="B1877" t="s">
        <v>5224</v>
      </c>
      <c r="C1877" t="s">
        <v>5225</v>
      </c>
      <c r="D1877" s="1">
        <v>45555</v>
      </c>
      <c r="E1877">
        <f t="shared" si="216"/>
        <v>18</v>
      </c>
      <c r="F1877" t="s">
        <v>14</v>
      </c>
      <c r="G1877">
        <v>740</v>
      </c>
      <c r="H1877">
        <f t="shared" si="215"/>
        <v>74</v>
      </c>
      <c r="I1877" t="s">
        <v>7</v>
      </c>
      <c r="J1877" t="s">
        <v>8</v>
      </c>
      <c r="K1877" t="s">
        <v>8</v>
      </c>
      <c r="L1877" t="s">
        <v>8</v>
      </c>
      <c r="M1877" t="s">
        <v>14</v>
      </c>
      <c r="N1877" t="str">
        <f t="shared" si="217"/>
        <v>F</v>
      </c>
      <c r="O1877" t="s">
        <v>511</v>
      </c>
      <c r="P1877" t="s">
        <v>535</v>
      </c>
      <c r="Q1877" t="s">
        <v>295</v>
      </c>
      <c r="R1877">
        <v>4</v>
      </c>
      <c r="S1877">
        <f t="shared" si="218"/>
        <v>2020</v>
      </c>
      <c r="T1877" t="s">
        <v>12</v>
      </c>
      <c r="U1877">
        <v>1</v>
      </c>
      <c r="V1877" t="s">
        <v>886</v>
      </c>
      <c r="W1877">
        <f>VLOOKUP(Q1877,'PBT Tag Rates'!$A$6:$D$67,4,FALSE)</f>
        <v>0.98961045999999997</v>
      </c>
      <c r="X1877">
        <v>1</v>
      </c>
      <c r="Y1877" s="8">
        <f t="shared" si="219"/>
        <v>1</v>
      </c>
      <c r="Z1877" s="10">
        <f>IFERROR(LOOKUP(H1877,{30,43,48,53,58,63,68,73,78,83,88,93,97},{42,47,52,57,62,67,72,77,82,87,92,99,100}),999)</f>
        <v>77</v>
      </c>
      <c r="AA1877" s="9">
        <f t="shared" si="220"/>
        <v>5.5555555555555554</v>
      </c>
      <c r="AB1877" s="9">
        <f>IFERROR(IF(I1877="AI",AA1877-VLOOKUP(Q1877,'PBT Tag Rates'!$A$6:$L$53,11,FALSE),AA1877-VLOOKUP(Q1877,'PBT Tag Rates'!$A$6:$L$53,12,FALSE)),0)</f>
        <v>5.5660541713442369</v>
      </c>
      <c r="AC1877" s="9">
        <f t="shared" si="221"/>
        <v>16.728007308517132</v>
      </c>
      <c r="AD1877" s="12" t="s">
        <v>1969</v>
      </c>
      <c r="AE1877" s="8"/>
    </row>
    <row r="1878" spans="1:31" x14ac:dyDescent="0.25">
      <c r="A1878" t="s">
        <v>2078</v>
      </c>
      <c r="B1878" t="s">
        <v>5226</v>
      </c>
      <c r="C1878" t="s">
        <v>5227</v>
      </c>
      <c r="D1878" s="1">
        <v>45555</v>
      </c>
      <c r="E1878">
        <f t="shared" si="216"/>
        <v>18</v>
      </c>
      <c r="F1878" t="s">
        <v>6</v>
      </c>
      <c r="G1878">
        <v>520</v>
      </c>
      <c r="H1878">
        <f t="shared" si="215"/>
        <v>52</v>
      </c>
      <c r="I1878" t="s">
        <v>7</v>
      </c>
      <c r="J1878" t="s">
        <v>8</v>
      </c>
      <c r="K1878" t="s">
        <v>8</v>
      </c>
      <c r="L1878" t="s">
        <v>8</v>
      </c>
      <c r="M1878" t="s">
        <v>6</v>
      </c>
      <c r="N1878" t="str">
        <f t="shared" si="217"/>
        <v>M</v>
      </c>
      <c r="O1878" t="s">
        <v>8535</v>
      </c>
      <c r="P1878" t="s">
        <v>8536</v>
      </c>
      <c r="Q1878" t="s">
        <v>7200</v>
      </c>
      <c r="R1878">
        <v>2</v>
      </c>
      <c r="S1878">
        <f t="shared" si="218"/>
        <v>2022</v>
      </c>
      <c r="T1878" t="s">
        <v>12</v>
      </c>
      <c r="U1878">
        <v>1</v>
      </c>
      <c r="V1878" t="s">
        <v>893</v>
      </c>
      <c r="W1878">
        <f>VLOOKUP(Q1878,'PBT Tag Rates'!$A$6:$D$67,4,FALSE)</f>
        <v>0.98</v>
      </c>
      <c r="X1878">
        <v>1</v>
      </c>
      <c r="Y1878" s="8">
        <f t="shared" si="219"/>
        <v>1</v>
      </c>
      <c r="Z1878" s="10">
        <f>IFERROR(LOOKUP(H1878,{30,43,48,53,58,63,68,73,78,83,88,93,97},{42,47,52,57,62,67,72,77,82,87,92,99,100}),999)</f>
        <v>52</v>
      </c>
      <c r="AA1878" s="9">
        <f t="shared" si="220"/>
        <v>5.5555555555555554</v>
      </c>
      <c r="AB1878" s="9">
        <f>IFERROR(IF(I1878="AI",AA1878-VLOOKUP(Q1878,'PBT Tag Rates'!$A$6:$L$53,11,FALSE),AA1878-VLOOKUP(Q1878,'PBT Tag Rates'!$A$6:$L$53,12,FALSE)),0)</f>
        <v>5.5759637188208613</v>
      </c>
      <c r="AC1878" s="9">
        <f t="shared" si="221"/>
        <v>16.757789085249826</v>
      </c>
      <c r="AD1878" s="12" t="s">
        <v>1969</v>
      </c>
      <c r="AE1878" s="8"/>
    </row>
    <row r="1879" spans="1:31" x14ac:dyDescent="0.25">
      <c r="A1879" t="s">
        <v>2078</v>
      </c>
      <c r="B1879" t="s">
        <v>5228</v>
      </c>
      <c r="C1879" t="s">
        <v>5229</v>
      </c>
      <c r="D1879" s="1">
        <v>45555</v>
      </c>
      <c r="E1879">
        <f t="shared" si="216"/>
        <v>18</v>
      </c>
      <c r="F1879" t="s">
        <v>14</v>
      </c>
      <c r="G1879">
        <v>750</v>
      </c>
      <c r="H1879">
        <f t="shared" si="215"/>
        <v>75</v>
      </c>
      <c r="I1879" t="s">
        <v>7</v>
      </c>
      <c r="J1879" t="s">
        <v>8</v>
      </c>
      <c r="K1879" t="s">
        <v>8</v>
      </c>
      <c r="L1879" t="s">
        <v>8</v>
      </c>
      <c r="M1879" t="s">
        <v>14</v>
      </c>
      <c r="N1879" t="str">
        <f t="shared" si="217"/>
        <v>F</v>
      </c>
      <c r="O1879" t="s">
        <v>7315</v>
      </c>
      <c r="P1879" t="s">
        <v>7316</v>
      </c>
      <c r="Q1879" t="s">
        <v>295</v>
      </c>
      <c r="R1879">
        <v>4</v>
      </c>
      <c r="S1879">
        <f t="shared" si="218"/>
        <v>2020</v>
      </c>
      <c r="T1879" t="s">
        <v>12</v>
      </c>
      <c r="U1879">
        <v>1.00000000000001</v>
      </c>
      <c r="V1879" t="s">
        <v>892</v>
      </c>
      <c r="W1879">
        <f>VLOOKUP(Q1879,'PBT Tag Rates'!$A$6:$D$67,4,FALSE)</f>
        <v>0.98961045999999997</v>
      </c>
      <c r="X1879">
        <v>1</v>
      </c>
      <c r="Y1879" s="8">
        <f t="shared" si="219"/>
        <v>1</v>
      </c>
      <c r="Z1879" s="10">
        <f>IFERROR(LOOKUP(H1879,{30,43,48,53,58,63,68,73,78,83,88,93,97},{42,47,52,57,62,67,72,77,82,87,92,99,100}),999)</f>
        <v>77</v>
      </c>
      <c r="AA1879" s="9">
        <f t="shared" si="220"/>
        <v>5.5555555555555554</v>
      </c>
      <c r="AB1879" s="9">
        <f>IFERROR(IF(I1879="AI",AA1879-VLOOKUP(Q1879,'PBT Tag Rates'!$A$6:$L$53,11,FALSE),AA1879-VLOOKUP(Q1879,'PBT Tag Rates'!$A$6:$L$53,12,FALSE)),0)</f>
        <v>5.5660541713442369</v>
      </c>
      <c r="AC1879" s="9">
        <f t="shared" si="221"/>
        <v>16.728007308517132</v>
      </c>
      <c r="AD1879" s="12" t="s">
        <v>1969</v>
      </c>
      <c r="AE1879" s="8"/>
    </row>
    <row r="1880" spans="1:31" x14ac:dyDescent="0.25">
      <c r="A1880" t="s">
        <v>2078</v>
      </c>
      <c r="B1880" t="s">
        <v>5230</v>
      </c>
      <c r="C1880" t="s">
        <v>5231</v>
      </c>
      <c r="D1880" s="1">
        <v>45555</v>
      </c>
      <c r="E1880">
        <f t="shared" si="216"/>
        <v>18</v>
      </c>
      <c r="F1880" t="s">
        <v>6</v>
      </c>
      <c r="G1880">
        <v>710</v>
      </c>
      <c r="H1880">
        <f t="shared" si="215"/>
        <v>71</v>
      </c>
      <c r="I1880" t="s">
        <v>7</v>
      </c>
      <c r="J1880" t="s">
        <v>8</v>
      </c>
      <c r="K1880" t="s">
        <v>8</v>
      </c>
      <c r="L1880" t="s">
        <v>8</v>
      </c>
      <c r="M1880" t="s">
        <v>6</v>
      </c>
      <c r="N1880" t="str">
        <f t="shared" si="217"/>
        <v>M</v>
      </c>
      <c r="O1880" t="s">
        <v>198</v>
      </c>
      <c r="P1880" t="s">
        <v>8537</v>
      </c>
      <c r="Q1880" t="s">
        <v>171</v>
      </c>
      <c r="R1880">
        <v>5</v>
      </c>
      <c r="S1880">
        <f t="shared" si="218"/>
        <v>2019</v>
      </c>
      <c r="T1880" t="s">
        <v>12</v>
      </c>
      <c r="U1880">
        <v>0.999999999999999</v>
      </c>
      <c r="V1880" t="s">
        <v>886</v>
      </c>
      <c r="W1880">
        <f>VLOOKUP(Q1880,'PBT Tag Rates'!$A$6:$D$67,4,FALSE)</f>
        <v>0.95971980899999998</v>
      </c>
      <c r="X1880">
        <v>1</v>
      </c>
      <c r="Y1880" s="8">
        <f t="shared" si="219"/>
        <v>1.0057142857142858</v>
      </c>
      <c r="Z1880" s="10">
        <f>IFERROR(LOOKUP(H1880,{30,43,48,53,58,63,68,73,78,83,88,93,97},{42,47,52,57,62,67,72,77,82,87,92,99,100}),999)</f>
        <v>72</v>
      </c>
      <c r="AA1880" s="9">
        <f t="shared" si="220"/>
        <v>5.5873015873015879</v>
      </c>
      <c r="AB1880" s="9">
        <f>IFERROR(IF(I1880="AI",AA1880-VLOOKUP(Q1880,'PBT Tag Rates'!$A$6:$L$53,11,FALSE),AA1880-VLOOKUP(Q1880,'PBT Tag Rates'!$A$6:$L$53,12,FALSE)),0)</f>
        <v>5.6292723694218099</v>
      </c>
      <c r="AC1880" s="9">
        <f t="shared" si="221"/>
        <v>16.918000874321311</v>
      </c>
      <c r="AD1880" s="12" t="s">
        <v>1969</v>
      </c>
      <c r="AE1880" s="8"/>
    </row>
    <row r="1881" spans="1:31" x14ac:dyDescent="0.25">
      <c r="A1881" t="s">
        <v>2078</v>
      </c>
      <c r="B1881" t="s">
        <v>5232</v>
      </c>
      <c r="C1881" t="s">
        <v>5233</v>
      </c>
      <c r="D1881" s="1">
        <v>45555</v>
      </c>
      <c r="E1881">
        <f t="shared" si="216"/>
        <v>18</v>
      </c>
      <c r="F1881" t="s">
        <v>14</v>
      </c>
      <c r="G1881">
        <v>650</v>
      </c>
      <c r="H1881">
        <f t="shared" si="215"/>
        <v>65</v>
      </c>
      <c r="I1881" t="s">
        <v>7</v>
      </c>
      <c r="J1881" t="s">
        <v>8</v>
      </c>
      <c r="K1881" t="s">
        <v>8</v>
      </c>
      <c r="L1881" t="s">
        <v>7164</v>
      </c>
      <c r="M1881" t="s">
        <v>14</v>
      </c>
      <c r="N1881" t="str">
        <f t="shared" si="217"/>
        <v>F</v>
      </c>
      <c r="O1881" t="s">
        <v>7245</v>
      </c>
      <c r="P1881" t="s">
        <v>7246</v>
      </c>
      <c r="Q1881" t="s">
        <v>940</v>
      </c>
      <c r="R1881">
        <v>3</v>
      </c>
      <c r="S1881">
        <f t="shared" si="218"/>
        <v>2021</v>
      </c>
      <c r="T1881" t="s">
        <v>12</v>
      </c>
      <c r="U1881">
        <v>1</v>
      </c>
      <c r="V1881" t="s">
        <v>893</v>
      </c>
      <c r="W1881">
        <f>VLOOKUP(Q1881,'PBT Tag Rates'!$A$6:$D$67,4,FALSE)</f>
        <v>0.98140000000000005</v>
      </c>
      <c r="X1881">
        <v>1</v>
      </c>
      <c r="Y1881" s="8">
        <f t="shared" si="219"/>
        <v>1</v>
      </c>
      <c r="Z1881" s="10">
        <f>IFERROR(LOOKUP(H1881,{30,43,48,53,58,63,68,73,78,83,88,93,97},{42,47,52,57,62,67,72,77,82,87,92,99,100}),999)</f>
        <v>67</v>
      </c>
      <c r="AA1881" s="9">
        <f t="shared" si="220"/>
        <v>5.5555555555555554</v>
      </c>
      <c r="AB1881" s="9">
        <f>IFERROR(IF(I1881="AI",AA1881-VLOOKUP(Q1881,'PBT Tag Rates'!$A$6:$L$53,11,FALSE),AA1881-VLOOKUP(Q1881,'PBT Tag Rates'!$A$6:$L$53,12,FALSE)),0)</f>
        <v>5.5745080723682721</v>
      </c>
      <c r="AC1881" s="9">
        <f t="shared" si="221"/>
        <v>16.753414340817248</v>
      </c>
      <c r="AD1881" s="12" t="s">
        <v>1969</v>
      </c>
      <c r="AE1881" s="8"/>
    </row>
    <row r="1882" spans="1:31" x14ac:dyDescent="0.25">
      <c r="A1882" t="s">
        <v>2078</v>
      </c>
      <c r="B1882" t="s">
        <v>5234</v>
      </c>
      <c r="C1882" t="s">
        <v>5235</v>
      </c>
      <c r="D1882" s="1">
        <v>45555</v>
      </c>
      <c r="E1882">
        <f t="shared" si="216"/>
        <v>18</v>
      </c>
      <c r="F1882" t="s">
        <v>14</v>
      </c>
      <c r="G1882">
        <v>710</v>
      </c>
      <c r="H1882">
        <f t="shared" si="215"/>
        <v>71</v>
      </c>
      <c r="I1882" t="s">
        <v>7</v>
      </c>
      <c r="J1882" t="s">
        <v>8</v>
      </c>
      <c r="K1882" t="s">
        <v>8</v>
      </c>
      <c r="L1882" t="s">
        <v>8</v>
      </c>
      <c r="M1882" t="s">
        <v>14</v>
      </c>
      <c r="N1882" t="str">
        <f t="shared" si="217"/>
        <v>F</v>
      </c>
      <c r="O1882" t="s">
        <v>8</v>
      </c>
      <c r="P1882" t="s">
        <v>8</v>
      </c>
      <c r="Q1882" t="s">
        <v>11</v>
      </c>
      <c r="R1882" t="s">
        <v>8</v>
      </c>
      <c r="S1882" t="str">
        <f t="shared" si="218"/>
        <v>U</v>
      </c>
      <c r="T1882" t="s">
        <v>12</v>
      </c>
      <c r="U1882">
        <v>0.999999999999997</v>
      </c>
      <c r="V1882" t="s">
        <v>8</v>
      </c>
      <c r="W1882">
        <f>VLOOKUP(Q1882,'PBT Tag Rates'!$A$6:$D$67,4,FALSE)</f>
        <v>1</v>
      </c>
      <c r="X1882">
        <v>1</v>
      </c>
      <c r="Y1882" s="8">
        <f t="shared" si="219"/>
        <v>1.0069930069930071</v>
      </c>
      <c r="Z1882" s="10">
        <f>IFERROR(LOOKUP(H1882,{30,43,48,53,58,63,68,73,78,83,88,93,97},{42,47,52,57,62,67,72,77,82,87,92,99,100}),999)</f>
        <v>72</v>
      </c>
      <c r="AA1882" s="9">
        <f t="shared" si="220"/>
        <v>5.594405594405595</v>
      </c>
      <c r="AB1882" s="9">
        <f>IFERROR(IF(I1882="AI",AA1882-VLOOKUP(Q1882,'PBT Tag Rates'!$A$6:$L$53,11,FALSE),AA1882-VLOOKUP(Q1882,'PBT Tag Rates'!$A$6:$L$53,12,FALSE)),0)</f>
        <v>5.5531024679032202</v>
      </c>
      <c r="AC1882" s="9">
        <f t="shared" si="221"/>
        <v>16.68908275206303</v>
      </c>
      <c r="AD1882" s="12" t="s">
        <v>1969</v>
      </c>
      <c r="AE1882" s="8"/>
    </row>
    <row r="1883" spans="1:31" x14ac:dyDescent="0.25">
      <c r="A1883" t="s">
        <v>2078</v>
      </c>
      <c r="B1883" t="s">
        <v>5236</v>
      </c>
      <c r="C1883" t="s">
        <v>5237</v>
      </c>
      <c r="D1883" s="1">
        <v>45555</v>
      </c>
      <c r="E1883">
        <f t="shared" si="216"/>
        <v>18</v>
      </c>
      <c r="F1883" t="s">
        <v>6</v>
      </c>
      <c r="G1883">
        <v>590</v>
      </c>
      <c r="H1883">
        <f t="shared" si="215"/>
        <v>59</v>
      </c>
      <c r="I1883" t="s">
        <v>7</v>
      </c>
      <c r="J1883" t="s">
        <v>8</v>
      </c>
      <c r="K1883" t="s">
        <v>8</v>
      </c>
      <c r="L1883" t="s">
        <v>8</v>
      </c>
      <c r="M1883" t="s">
        <v>6</v>
      </c>
      <c r="N1883" t="str">
        <f t="shared" si="217"/>
        <v>M</v>
      </c>
      <c r="O1883" t="s">
        <v>8</v>
      </c>
      <c r="P1883" t="s">
        <v>8</v>
      </c>
      <c r="Q1883" t="s">
        <v>11</v>
      </c>
      <c r="R1883" t="s">
        <v>8</v>
      </c>
      <c r="S1883" t="str">
        <f t="shared" si="218"/>
        <v>U</v>
      </c>
      <c r="T1883" t="s">
        <v>12</v>
      </c>
      <c r="U1883">
        <v>0.999999999999998</v>
      </c>
      <c r="V1883" t="s">
        <v>8</v>
      </c>
      <c r="W1883">
        <f>VLOOKUP(Q1883,'PBT Tag Rates'!$A$6:$D$67,4,FALSE)</f>
        <v>1</v>
      </c>
      <c r="X1883">
        <v>1</v>
      </c>
      <c r="Y1883" s="8">
        <f t="shared" si="219"/>
        <v>1.0138888888888888</v>
      </c>
      <c r="Z1883" s="10">
        <f>IFERROR(LOOKUP(H1883,{30,43,48,53,58,63,68,73,78,83,88,93,97},{42,47,52,57,62,67,72,77,82,87,92,99,100}),999)</f>
        <v>62</v>
      </c>
      <c r="AA1883" s="9">
        <f t="shared" si="220"/>
        <v>5.632716049382716</v>
      </c>
      <c r="AB1883" s="9">
        <f>IFERROR(IF(I1883="AI",AA1883-VLOOKUP(Q1883,'PBT Tag Rates'!$A$6:$L$53,11,FALSE),AA1883-VLOOKUP(Q1883,'PBT Tag Rates'!$A$6:$L$53,12,FALSE)),0)</f>
        <v>5.5914129228803411</v>
      </c>
      <c r="AC1883" s="9">
        <f t="shared" si="221"/>
        <v>16.804219534983545</v>
      </c>
      <c r="AD1883" s="12" t="s">
        <v>1969</v>
      </c>
      <c r="AE1883" s="8"/>
    </row>
    <row r="1884" spans="1:31" x14ac:dyDescent="0.25">
      <c r="A1884" t="s">
        <v>2078</v>
      </c>
      <c r="B1884" t="s">
        <v>5238</v>
      </c>
      <c r="C1884" t="s">
        <v>5239</v>
      </c>
      <c r="D1884" s="1">
        <v>45555</v>
      </c>
      <c r="E1884">
        <f t="shared" si="216"/>
        <v>18</v>
      </c>
      <c r="F1884" t="s">
        <v>6</v>
      </c>
      <c r="G1884">
        <v>840</v>
      </c>
      <c r="H1884">
        <f t="shared" si="215"/>
        <v>84</v>
      </c>
      <c r="I1884" t="s">
        <v>7</v>
      </c>
      <c r="J1884" t="s">
        <v>8</v>
      </c>
      <c r="K1884" t="s">
        <v>8</v>
      </c>
      <c r="L1884" t="s">
        <v>8</v>
      </c>
      <c r="M1884" t="s">
        <v>6</v>
      </c>
      <c r="N1884" t="str">
        <f t="shared" si="217"/>
        <v>M</v>
      </c>
      <c r="O1884" t="s">
        <v>8</v>
      </c>
      <c r="P1884" t="s">
        <v>8</v>
      </c>
      <c r="Q1884" t="s">
        <v>11</v>
      </c>
      <c r="R1884" t="s">
        <v>8</v>
      </c>
      <c r="S1884" t="str">
        <f t="shared" si="218"/>
        <v>U</v>
      </c>
      <c r="T1884" t="s">
        <v>12</v>
      </c>
      <c r="U1884">
        <v>1</v>
      </c>
      <c r="V1884" t="s">
        <v>8</v>
      </c>
      <c r="W1884">
        <f>VLOOKUP(Q1884,'PBT Tag Rates'!$A$6:$D$67,4,FALSE)</f>
        <v>1</v>
      </c>
      <c r="X1884">
        <v>1</v>
      </c>
      <c r="Y1884" s="8">
        <f t="shared" si="219"/>
        <v>1</v>
      </c>
      <c r="Z1884" s="10">
        <f>IFERROR(LOOKUP(H1884,{30,43,48,53,58,63,68,73,78,83,88,93,97},{42,47,52,57,62,67,72,77,82,87,92,99,100}),999)</f>
        <v>87</v>
      </c>
      <c r="AA1884" s="9">
        <f t="shared" si="220"/>
        <v>5.5555555555555554</v>
      </c>
      <c r="AB1884" s="9">
        <f>IFERROR(IF(I1884="AI",AA1884-VLOOKUP(Q1884,'PBT Tag Rates'!$A$6:$L$53,11,FALSE),AA1884-VLOOKUP(Q1884,'PBT Tag Rates'!$A$6:$L$53,12,FALSE)),0)</f>
        <v>5.5142524290531805</v>
      </c>
      <c r="AC1884" s="9">
        <f t="shared" si="221"/>
        <v>16.572324324312643</v>
      </c>
      <c r="AD1884" s="12" t="s">
        <v>1969</v>
      </c>
      <c r="AE1884" s="8"/>
    </row>
    <row r="1885" spans="1:31" x14ac:dyDescent="0.25">
      <c r="A1885" t="s">
        <v>2078</v>
      </c>
      <c r="B1885" t="s">
        <v>5240</v>
      </c>
      <c r="C1885" t="s">
        <v>5241</v>
      </c>
      <c r="D1885" s="1">
        <v>45555</v>
      </c>
      <c r="E1885">
        <f t="shared" si="216"/>
        <v>18</v>
      </c>
      <c r="F1885" t="s">
        <v>14</v>
      </c>
      <c r="G1885">
        <v>700</v>
      </c>
      <c r="H1885">
        <f t="shared" si="215"/>
        <v>70</v>
      </c>
      <c r="I1885" t="s">
        <v>7</v>
      </c>
      <c r="J1885" t="s">
        <v>8</v>
      </c>
      <c r="K1885" t="s">
        <v>8</v>
      </c>
      <c r="L1885" t="s">
        <v>8</v>
      </c>
      <c r="M1885" t="s">
        <v>14</v>
      </c>
      <c r="N1885" t="str">
        <f t="shared" si="217"/>
        <v>F</v>
      </c>
      <c r="O1885" t="s">
        <v>7641</v>
      </c>
      <c r="P1885" t="s">
        <v>8538</v>
      </c>
      <c r="Q1885" t="s">
        <v>940</v>
      </c>
      <c r="R1885">
        <v>3</v>
      </c>
      <c r="S1885">
        <f t="shared" si="218"/>
        <v>2021</v>
      </c>
      <c r="T1885" t="s">
        <v>12</v>
      </c>
      <c r="U1885">
        <v>0.999999999999998</v>
      </c>
      <c r="V1885" t="s">
        <v>886</v>
      </c>
      <c r="W1885">
        <f>VLOOKUP(Q1885,'PBT Tag Rates'!$A$6:$D$67,4,FALSE)</f>
        <v>0.98140000000000005</v>
      </c>
      <c r="X1885">
        <v>1</v>
      </c>
      <c r="Y1885" s="8">
        <f t="shared" si="219"/>
        <v>1.0069930069930071</v>
      </c>
      <c r="Z1885" s="10">
        <f>IFERROR(LOOKUP(H1885,{30,43,48,53,58,63,68,73,78,83,88,93,97},{42,47,52,57,62,67,72,77,82,87,92,99,100}),999)</f>
        <v>72</v>
      </c>
      <c r="AA1885" s="9">
        <f t="shared" si="220"/>
        <v>5.594405594405595</v>
      </c>
      <c r="AB1885" s="9">
        <f>IFERROR(IF(I1885="AI",AA1885-VLOOKUP(Q1885,'PBT Tag Rates'!$A$6:$L$53,11,FALSE),AA1885-VLOOKUP(Q1885,'PBT Tag Rates'!$A$6:$L$53,12,FALSE)),0)</f>
        <v>5.6133581112183117</v>
      </c>
      <c r="AC1885" s="9">
        <f t="shared" si="221"/>
        <v>16.870172768567635</v>
      </c>
      <c r="AD1885" s="12" t="s">
        <v>1969</v>
      </c>
      <c r="AE1885" s="8"/>
    </row>
    <row r="1886" spans="1:31" x14ac:dyDescent="0.25">
      <c r="A1886" t="s">
        <v>2078</v>
      </c>
      <c r="B1886" t="s">
        <v>5242</v>
      </c>
      <c r="C1886" t="s">
        <v>5243</v>
      </c>
      <c r="D1886" s="1">
        <v>45555</v>
      </c>
      <c r="E1886">
        <f t="shared" si="216"/>
        <v>18</v>
      </c>
      <c r="F1886" t="s">
        <v>6</v>
      </c>
      <c r="G1886">
        <v>720</v>
      </c>
      <c r="H1886">
        <f t="shared" si="215"/>
        <v>72</v>
      </c>
      <c r="I1886" t="s">
        <v>7</v>
      </c>
      <c r="J1886">
        <v>1</v>
      </c>
      <c r="K1886" t="s">
        <v>8</v>
      </c>
      <c r="L1886" t="s">
        <v>8</v>
      </c>
      <c r="M1886" t="s">
        <v>14</v>
      </c>
      <c r="N1886" t="str">
        <f t="shared" si="217"/>
        <v>F</v>
      </c>
      <c r="O1886" t="s">
        <v>8539</v>
      </c>
      <c r="P1886" t="s">
        <v>8540</v>
      </c>
      <c r="Q1886" t="s">
        <v>295</v>
      </c>
      <c r="R1886">
        <v>4</v>
      </c>
      <c r="S1886">
        <f t="shared" si="218"/>
        <v>2020</v>
      </c>
      <c r="T1886" t="s">
        <v>12</v>
      </c>
      <c r="U1886">
        <v>1</v>
      </c>
      <c r="V1886" t="s">
        <v>949</v>
      </c>
      <c r="W1886">
        <f>VLOOKUP(Q1886,'PBT Tag Rates'!$A$6:$D$67,4,FALSE)</f>
        <v>0.98961045999999997</v>
      </c>
      <c r="X1886">
        <v>1</v>
      </c>
      <c r="Y1886" s="8">
        <f t="shared" si="219"/>
        <v>1.0069930069930071</v>
      </c>
      <c r="Z1886" s="10">
        <f>IFERROR(LOOKUP(H1886,{30,43,48,53,58,63,68,73,78,83,88,93,97},{42,47,52,57,62,67,72,77,82,87,92,99,100}),999)</f>
        <v>72</v>
      </c>
      <c r="AA1886" s="9">
        <f t="shared" si="220"/>
        <v>5.594405594405595</v>
      </c>
      <c r="AB1886" s="9">
        <f>IFERROR(IF(I1886="AI",AA1886-VLOOKUP(Q1886,'PBT Tag Rates'!$A$6:$L$53,11,FALSE),AA1886-VLOOKUP(Q1886,'PBT Tag Rates'!$A$6:$L$53,12,FALSE)),0)</f>
        <v>5.6049042101942765</v>
      </c>
      <c r="AC1886" s="9">
        <f t="shared" si="221"/>
        <v>16.844765736267519</v>
      </c>
      <c r="AD1886" s="12" t="s">
        <v>676</v>
      </c>
      <c r="AE1886" s="8"/>
    </row>
    <row r="1887" spans="1:31" x14ac:dyDescent="0.25">
      <c r="A1887" t="s">
        <v>2078</v>
      </c>
      <c r="B1887" t="s">
        <v>5244</v>
      </c>
      <c r="C1887" t="s">
        <v>5245</v>
      </c>
      <c r="D1887" s="1">
        <v>45555</v>
      </c>
      <c r="E1887">
        <f t="shared" si="216"/>
        <v>18</v>
      </c>
      <c r="F1887" t="s">
        <v>14</v>
      </c>
      <c r="G1887">
        <v>690</v>
      </c>
      <c r="H1887">
        <f t="shared" si="215"/>
        <v>69</v>
      </c>
      <c r="I1887" t="s">
        <v>7</v>
      </c>
      <c r="J1887" t="s">
        <v>8</v>
      </c>
      <c r="K1887" t="s">
        <v>8</v>
      </c>
      <c r="L1887" t="s">
        <v>8</v>
      </c>
      <c r="M1887" t="s">
        <v>14</v>
      </c>
      <c r="N1887" t="str">
        <f t="shared" si="217"/>
        <v>F</v>
      </c>
      <c r="O1887" t="s">
        <v>7315</v>
      </c>
      <c r="P1887" t="s">
        <v>7920</v>
      </c>
      <c r="Q1887" t="s">
        <v>295</v>
      </c>
      <c r="R1887">
        <v>4</v>
      </c>
      <c r="S1887">
        <f t="shared" si="218"/>
        <v>2020</v>
      </c>
      <c r="T1887" t="s">
        <v>12</v>
      </c>
      <c r="U1887">
        <v>0.999999999999997</v>
      </c>
      <c r="V1887" t="s">
        <v>892</v>
      </c>
      <c r="W1887">
        <f>VLOOKUP(Q1887,'PBT Tag Rates'!$A$6:$D$67,4,FALSE)</f>
        <v>0.98961045999999997</v>
      </c>
      <c r="X1887">
        <v>1</v>
      </c>
      <c r="Y1887" s="8">
        <f t="shared" si="219"/>
        <v>1.0069930069930071</v>
      </c>
      <c r="Z1887" s="10">
        <f>IFERROR(LOOKUP(H1887,{30,43,48,53,58,63,68,73,78,83,88,93,97},{42,47,52,57,62,67,72,77,82,87,92,99,100}),999)</f>
        <v>72</v>
      </c>
      <c r="AA1887" s="9">
        <f t="shared" si="220"/>
        <v>5.594405594405595</v>
      </c>
      <c r="AB1887" s="9">
        <f>IFERROR(IF(I1887="AI",AA1887-VLOOKUP(Q1887,'PBT Tag Rates'!$A$6:$L$53,11,FALSE),AA1887-VLOOKUP(Q1887,'PBT Tag Rates'!$A$6:$L$53,12,FALSE)),0)</f>
        <v>5.6049042101942765</v>
      </c>
      <c r="AC1887" s="9">
        <f t="shared" si="221"/>
        <v>16.844765736267519</v>
      </c>
      <c r="AD1887" s="12" t="s">
        <v>1969</v>
      </c>
      <c r="AE1887" s="8"/>
    </row>
    <row r="1888" spans="1:31" x14ac:dyDescent="0.25">
      <c r="A1888" t="s">
        <v>2078</v>
      </c>
      <c r="B1888" t="s">
        <v>5246</v>
      </c>
      <c r="C1888" t="s">
        <v>5247</v>
      </c>
      <c r="D1888" s="1">
        <v>45555</v>
      </c>
      <c r="E1888">
        <f t="shared" si="216"/>
        <v>18</v>
      </c>
      <c r="F1888" t="s">
        <v>6</v>
      </c>
      <c r="G1888">
        <v>610</v>
      </c>
      <c r="H1888">
        <f t="shared" si="215"/>
        <v>61</v>
      </c>
      <c r="I1888" t="s">
        <v>9</v>
      </c>
      <c r="J1888">
        <v>1</v>
      </c>
      <c r="K1888" t="s">
        <v>8</v>
      </c>
      <c r="L1888" t="s">
        <v>8</v>
      </c>
      <c r="M1888" t="s">
        <v>6</v>
      </c>
      <c r="N1888" t="str">
        <f t="shared" si="217"/>
        <v>M</v>
      </c>
      <c r="O1888" t="s">
        <v>1589</v>
      </c>
      <c r="P1888" t="s">
        <v>1590</v>
      </c>
      <c r="Q1888" t="s">
        <v>940</v>
      </c>
      <c r="R1888">
        <v>3</v>
      </c>
      <c r="S1888">
        <f t="shared" si="218"/>
        <v>2021</v>
      </c>
      <c r="T1888" t="s">
        <v>12</v>
      </c>
      <c r="U1888">
        <v>0.999999999999997</v>
      </c>
      <c r="V1888" t="s">
        <v>919</v>
      </c>
      <c r="W1888">
        <f>VLOOKUP(Q1888,'PBT Tag Rates'!$A$6:$D$67,4,FALSE)</f>
        <v>0.98140000000000005</v>
      </c>
      <c r="X1888">
        <v>1</v>
      </c>
      <c r="Y1888" s="8">
        <f t="shared" si="219"/>
        <v>1.0138888888888888</v>
      </c>
      <c r="Z1888" s="10">
        <f>IFERROR(LOOKUP(H1888,{30,43,48,53,58,63,68,73,78,83,88,93,97},{42,47,52,57,62,67,72,77,82,87,92,99,100}),999)</f>
        <v>62</v>
      </c>
      <c r="AA1888" s="9">
        <f t="shared" si="220"/>
        <v>5.632716049382716</v>
      </c>
      <c r="AB1888" s="9">
        <f>IFERROR(IF(I1888="AI",AA1888-VLOOKUP(Q1888,'PBT Tag Rates'!$A$6:$L$53,11,FALSE),AA1888-VLOOKUP(Q1888,'PBT Tag Rates'!$A$6:$L$53,12,FALSE)),0)</f>
        <v>5.6516685661954327</v>
      </c>
      <c r="AC1888" s="9">
        <f t="shared" si="221"/>
        <v>16.98530955148815</v>
      </c>
      <c r="AD1888" s="12" t="s">
        <v>1969</v>
      </c>
      <c r="AE1888" s="8"/>
    </row>
    <row r="1889" spans="1:31" x14ac:dyDescent="0.25">
      <c r="A1889" t="s">
        <v>2078</v>
      </c>
      <c r="B1889" t="s">
        <v>5248</v>
      </c>
      <c r="C1889" t="s">
        <v>5249</v>
      </c>
      <c r="D1889" s="1">
        <v>45555</v>
      </c>
      <c r="E1889">
        <f t="shared" si="216"/>
        <v>18</v>
      </c>
      <c r="F1889" t="s">
        <v>6</v>
      </c>
      <c r="G1889">
        <v>730</v>
      </c>
      <c r="H1889">
        <f t="shared" si="215"/>
        <v>73</v>
      </c>
      <c r="I1889" t="s">
        <v>7</v>
      </c>
      <c r="J1889" t="s">
        <v>8</v>
      </c>
      <c r="K1889" t="s">
        <v>8</v>
      </c>
      <c r="L1889" t="s">
        <v>8</v>
      </c>
      <c r="M1889" t="s">
        <v>6</v>
      </c>
      <c r="N1889" t="str">
        <f t="shared" si="217"/>
        <v>M</v>
      </c>
      <c r="O1889" t="s">
        <v>519</v>
      </c>
      <c r="P1889" t="s">
        <v>7503</v>
      </c>
      <c r="Q1889" t="s">
        <v>295</v>
      </c>
      <c r="R1889">
        <v>4</v>
      </c>
      <c r="S1889">
        <f t="shared" si="218"/>
        <v>2020</v>
      </c>
      <c r="T1889" t="s">
        <v>12</v>
      </c>
      <c r="U1889">
        <v>0.999999999999996</v>
      </c>
      <c r="V1889" t="s">
        <v>892</v>
      </c>
      <c r="W1889">
        <f>VLOOKUP(Q1889,'PBT Tag Rates'!$A$6:$D$67,4,FALSE)</f>
        <v>0.98961045999999997</v>
      </c>
      <c r="X1889">
        <v>1</v>
      </c>
      <c r="Y1889" s="8">
        <f t="shared" si="219"/>
        <v>1.0058139534883721</v>
      </c>
      <c r="Z1889" s="10">
        <f>IFERROR(LOOKUP(H1889,{30,43,48,53,58,63,68,73,78,83,88,93,97},{42,47,52,57,62,67,72,77,82,87,92,99,100}),999)</f>
        <v>77</v>
      </c>
      <c r="AA1889" s="9">
        <f t="shared" si="220"/>
        <v>5.5878552971576232</v>
      </c>
      <c r="AB1889" s="9">
        <f>IFERROR(IF(I1889="AI",AA1889-VLOOKUP(Q1889,'PBT Tag Rates'!$A$6:$L$53,11,FALSE),AA1889-VLOOKUP(Q1889,'PBT Tag Rates'!$A$6:$L$53,12,FALSE)),0)</f>
        <v>5.5983539129463047</v>
      </c>
      <c r="AC1889" s="9">
        <f t="shared" si="221"/>
        <v>16.825079722286347</v>
      </c>
      <c r="AD1889" s="12" t="s">
        <v>1969</v>
      </c>
      <c r="AE1889" s="8"/>
    </row>
    <row r="1890" spans="1:31" x14ac:dyDescent="0.25">
      <c r="A1890" t="s">
        <v>2078</v>
      </c>
      <c r="B1890" t="s">
        <v>5250</v>
      </c>
      <c r="C1890" t="s">
        <v>5251</v>
      </c>
      <c r="D1890" s="1">
        <v>45555</v>
      </c>
      <c r="E1890">
        <f t="shared" si="216"/>
        <v>18</v>
      </c>
      <c r="F1890" t="s">
        <v>14</v>
      </c>
      <c r="G1890">
        <v>800</v>
      </c>
      <c r="H1890">
        <f t="shared" si="215"/>
        <v>80</v>
      </c>
      <c r="I1890" t="s">
        <v>9</v>
      </c>
      <c r="J1890">
        <v>1</v>
      </c>
      <c r="K1890" t="s">
        <v>8</v>
      </c>
      <c r="L1890" t="s">
        <v>8</v>
      </c>
      <c r="M1890" t="s">
        <v>14</v>
      </c>
      <c r="N1890" t="str">
        <f t="shared" si="217"/>
        <v>F</v>
      </c>
      <c r="O1890" t="s">
        <v>1005</v>
      </c>
      <c r="P1890" t="s">
        <v>1006</v>
      </c>
      <c r="Q1890" t="s">
        <v>171</v>
      </c>
      <c r="R1890">
        <v>5</v>
      </c>
      <c r="S1890">
        <f t="shared" si="218"/>
        <v>2019</v>
      </c>
      <c r="T1890" t="s">
        <v>12</v>
      </c>
      <c r="U1890">
        <v>1</v>
      </c>
      <c r="V1890" t="s">
        <v>949</v>
      </c>
      <c r="W1890">
        <f>VLOOKUP(Q1890,'PBT Tag Rates'!$A$6:$D$67,4,FALSE)</f>
        <v>0.95971980899999998</v>
      </c>
      <c r="X1890">
        <v>1</v>
      </c>
      <c r="Y1890" s="8">
        <f t="shared" si="219"/>
        <v>1</v>
      </c>
      <c r="Z1890" s="10">
        <f>IFERROR(LOOKUP(H1890,{30,43,48,53,58,63,68,73,78,83,88,93,97},{42,47,52,57,62,67,72,77,82,87,92,99,100}),999)</f>
        <v>82</v>
      </c>
      <c r="AA1890" s="9">
        <f t="shared" si="220"/>
        <v>5.5555555555555554</v>
      </c>
      <c r="AB1890" s="9">
        <f>IFERROR(IF(I1890="AI",AA1890-VLOOKUP(Q1890,'PBT Tag Rates'!$A$6:$L$53,11,FALSE),AA1890-VLOOKUP(Q1890,'PBT Tag Rates'!$A$6:$L$53,12,FALSE)),0)</f>
        <v>5.5975263376757773</v>
      </c>
      <c r="AC1890" s="9">
        <f t="shared" si="221"/>
        <v>16.822592559073851</v>
      </c>
      <c r="AD1890" s="12" t="s">
        <v>676</v>
      </c>
      <c r="AE1890" s="8"/>
    </row>
    <row r="1891" spans="1:31" x14ac:dyDescent="0.25">
      <c r="A1891" t="s">
        <v>2078</v>
      </c>
      <c r="B1891" t="s">
        <v>5252</v>
      </c>
      <c r="C1891" t="s">
        <v>5253</v>
      </c>
      <c r="D1891" s="1">
        <v>45555</v>
      </c>
      <c r="E1891">
        <f t="shared" si="216"/>
        <v>18</v>
      </c>
      <c r="F1891" t="s">
        <v>6</v>
      </c>
      <c r="G1891">
        <v>460</v>
      </c>
      <c r="H1891">
        <f t="shared" si="215"/>
        <v>46</v>
      </c>
      <c r="I1891" t="s">
        <v>9</v>
      </c>
      <c r="J1891">
        <v>1</v>
      </c>
      <c r="K1891" t="s">
        <v>8</v>
      </c>
      <c r="L1891" t="s">
        <v>8</v>
      </c>
      <c r="M1891" t="s">
        <v>6</v>
      </c>
      <c r="N1891" t="str">
        <f t="shared" si="217"/>
        <v>M</v>
      </c>
      <c r="O1891" t="s">
        <v>7744</v>
      </c>
      <c r="P1891" t="s">
        <v>8162</v>
      </c>
      <c r="Q1891" t="s">
        <v>940</v>
      </c>
      <c r="R1891">
        <v>3</v>
      </c>
      <c r="S1891">
        <f t="shared" si="218"/>
        <v>2021</v>
      </c>
      <c r="T1891" t="s">
        <v>12</v>
      </c>
      <c r="U1891">
        <v>0.999999999999998</v>
      </c>
      <c r="V1891" t="s">
        <v>889</v>
      </c>
      <c r="W1891">
        <f>VLOOKUP(Q1891,'PBT Tag Rates'!$A$6:$D$67,4,FALSE)</f>
        <v>0.98140000000000005</v>
      </c>
      <c r="X1891">
        <v>1</v>
      </c>
      <c r="Y1891" s="8">
        <f t="shared" si="219"/>
        <v>1</v>
      </c>
      <c r="Z1891" s="10">
        <f>IFERROR(LOOKUP(H1891,{30,43,48,53,58,63,68,73,78,83,88,93,97},{42,47,52,57,62,67,72,77,82,87,92,99,100}),999)</f>
        <v>47</v>
      </c>
      <c r="AA1891" s="9">
        <f t="shared" si="220"/>
        <v>5.5555555555555554</v>
      </c>
      <c r="AB1891" s="9">
        <f>IFERROR(IF(I1891="AI",AA1891-VLOOKUP(Q1891,'PBT Tag Rates'!$A$6:$L$53,11,FALSE),AA1891-VLOOKUP(Q1891,'PBT Tag Rates'!$A$6:$L$53,12,FALSE)),0)</f>
        <v>5.5745080723682721</v>
      </c>
      <c r="AC1891" s="9">
        <f t="shared" si="221"/>
        <v>16.753414340817248</v>
      </c>
      <c r="AD1891" s="12" t="s">
        <v>1969</v>
      </c>
      <c r="AE1891" s="8"/>
    </row>
    <row r="1892" spans="1:31" x14ac:dyDescent="0.25">
      <c r="A1892" t="s">
        <v>2078</v>
      </c>
      <c r="B1892" t="s">
        <v>5254</v>
      </c>
      <c r="C1892" t="s">
        <v>5255</v>
      </c>
      <c r="D1892" s="1">
        <v>45555</v>
      </c>
      <c r="E1892">
        <f t="shared" si="216"/>
        <v>18</v>
      </c>
      <c r="F1892" t="s">
        <v>6</v>
      </c>
      <c r="G1892">
        <v>750</v>
      </c>
      <c r="H1892">
        <f t="shared" si="215"/>
        <v>75</v>
      </c>
      <c r="I1892" t="s">
        <v>7</v>
      </c>
      <c r="J1892" t="s">
        <v>8</v>
      </c>
      <c r="K1892" t="s">
        <v>8</v>
      </c>
      <c r="L1892" t="s">
        <v>8</v>
      </c>
      <c r="M1892" t="s">
        <v>6</v>
      </c>
      <c r="N1892" t="str">
        <f t="shared" si="217"/>
        <v>M</v>
      </c>
      <c r="O1892" t="s">
        <v>8541</v>
      </c>
      <c r="P1892" t="s">
        <v>8542</v>
      </c>
      <c r="Q1892" t="s">
        <v>295</v>
      </c>
      <c r="R1892">
        <v>4</v>
      </c>
      <c r="S1892">
        <f t="shared" si="218"/>
        <v>2020</v>
      </c>
      <c r="T1892" t="s">
        <v>12</v>
      </c>
      <c r="U1892">
        <v>0.999999999999998</v>
      </c>
      <c r="V1892" t="s">
        <v>886</v>
      </c>
      <c r="W1892">
        <f>VLOOKUP(Q1892,'PBT Tag Rates'!$A$6:$D$67,4,FALSE)</f>
        <v>0.98961045999999997</v>
      </c>
      <c r="X1892">
        <v>1</v>
      </c>
      <c r="Y1892" s="8">
        <f t="shared" si="219"/>
        <v>1.0058139534883721</v>
      </c>
      <c r="Z1892" s="10">
        <f>IFERROR(LOOKUP(H1892,{30,43,48,53,58,63,68,73,78,83,88,93,97},{42,47,52,57,62,67,72,77,82,87,92,99,100}),999)</f>
        <v>77</v>
      </c>
      <c r="AA1892" s="9">
        <f t="shared" si="220"/>
        <v>5.5878552971576232</v>
      </c>
      <c r="AB1892" s="9">
        <f>IFERROR(IF(I1892="AI",AA1892-VLOOKUP(Q1892,'PBT Tag Rates'!$A$6:$L$53,11,FALSE),AA1892-VLOOKUP(Q1892,'PBT Tag Rates'!$A$6:$L$53,12,FALSE)),0)</f>
        <v>5.5983539129463047</v>
      </c>
      <c r="AC1892" s="9">
        <f t="shared" si="221"/>
        <v>16.825079722286347</v>
      </c>
      <c r="AD1892" s="12" t="s">
        <v>1969</v>
      </c>
      <c r="AE1892" s="8"/>
    </row>
    <row r="1893" spans="1:31" x14ac:dyDescent="0.25">
      <c r="A1893" t="s">
        <v>2078</v>
      </c>
      <c r="B1893" t="s">
        <v>5256</v>
      </c>
      <c r="C1893" t="s">
        <v>5257</v>
      </c>
      <c r="D1893" s="1">
        <v>45555</v>
      </c>
      <c r="E1893">
        <f t="shared" si="216"/>
        <v>18</v>
      </c>
      <c r="F1893" t="s">
        <v>14</v>
      </c>
      <c r="G1893">
        <v>710</v>
      </c>
      <c r="H1893">
        <f t="shared" si="215"/>
        <v>71</v>
      </c>
      <c r="I1893" t="s">
        <v>7</v>
      </c>
      <c r="J1893" t="s">
        <v>8</v>
      </c>
      <c r="K1893" t="s">
        <v>8</v>
      </c>
      <c r="L1893" t="s">
        <v>8</v>
      </c>
      <c r="M1893" t="s">
        <v>14</v>
      </c>
      <c r="N1893" t="str">
        <f t="shared" si="217"/>
        <v>F</v>
      </c>
      <c r="O1893" t="s">
        <v>336</v>
      </c>
      <c r="P1893" t="s">
        <v>1479</v>
      </c>
      <c r="Q1893" t="s">
        <v>171</v>
      </c>
      <c r="R1893">
        <v>5</v>
      </c>
      <c r="S1893">
        <f t="shared" si="218"/>
        <v>2019</v>
      </c>
      <c r="T1893" t="s">
        <v>12</v>
      </c>
      <c r="U1893">
        <v>1.00000000000001</v>
      </c>
      <c r="V1893" t="s">
        <v>892</v>
      </c>
      <c r="W1893">
        <f>VLOOKUP(Q1893,'PBT Tag Rates'!$A$6:$D$67,4,FALSE)</f>
        <v>0.95971980899999998</v>
      </c>
      <c r="X1893">
        <v>1</v>
      </c>
      <c r="Y1893" s="8">
        <f t="shared" si="219"/>
        <v>1.0069930069930071</v>
      </c>
      <c r="Z1893" s="10">
        <f>IFERROR(LOOKUP(H1893,{30,43,48,53,58,63,68,73,78,83,88,93,97},{42,47,52,57,62,67,72,77,82,87,92,99,100}),999)</f>
        <v>72</v>
      </c>
      <c r="AA1893" s="9">
        <f t="shared" si="220"/>
        <v>5.594405594405595</v>
      </c>
      <c r="AB1893" s="9">
        <f>IFERROR(IF(I1893="AI",AA1893-VLOOKUP(Q1893,'PBT Tag Rates'!$A$6:$L$53,11,FALSE),AA1893-VLOOKUP(Q1893,'PBT Tag Rates'!$A$6:$L$53,12,FALSE)),0)</f>
        <v>5.636376376525817</v>
      </c>
      <c r="AC1893" s="9">
        <f t="shared" si="221"/>
        <v>16.939350986824238</v>
      </c>
      <c r="AD1893" s="12" t="s">
        <v>1969</v>
      </c>
      <c r="AE1893" s="8"/>
    </row>
    <row r="1894" spans="1:31" x14ac:dyDescent="0.25">
      <c r="A1894" t="s">
        <v>2078</v>
      </c>
      <c r="B1894" t="s">
        <v>5258</v>
      </c>
      <c r="C1894" t="s">
        <v>5259</v>
      </c>
      <c r="D1894" s="1">
        <v>45555</v>
      </c>
      <c r="E1894">
        <f t="shared" si="216"/>
        <v>18</v>
      </c>
      <c r="F1894" t="s">
        <v>6</v>
      </c>
      <c r="G1894">
        <v>680</v>
      </c>
      <c r="H1894">
        <f t="shared" si="215"/>
        <v>68</v>
      </c>
      <c r="I1894" t="s">
        <v>7</v>
      </c>
      <c r="J1894" t="s">
        <v>8</v>
      </c>
      <c r="K1894" t="s">
        <v>8</v>
      </c>
      <c r="L1894" t="s">
        <v>8</v>
      </c>
      <c r="M1894" t="s">
        <v>6</v>
      </c>
      <c r="N1894" t="str">
        <f t="shared" si="217"/>
        <v>M</v>
      </c>
      <c r="O1894" t="s">
        <v>8164</v>
      </c>
      <c r="P1894" t="s">
        <v>8165</v>
      </c>
      <c r="Q1894" t="s">
        <v>940</v>
      </c>
      <c r="R1894">
        <v>3</v>
      </c>
      <c r="S1894">
        <f t="shared" si="218"/>
        <v>2021</v>
      </c>
      <c r="T1894" t="s">
        <v>12</v>
      </c>
      <c r="U1894">
        <v>0.999999999999997</v>
      </c>
      <c r="V1894" t="s">
        <v>889</v>
      </c>
      <c r="W1894">
        <f>VLOOKUP(Q1894,'PBT Tag Rates'!$A$6:$D$67,4,FALSE)</f>
        <v>0.98140000000000005</v>
      </c>
      <c r="X1894">
        <v>1</v>
      </c>
      <c r="Y1894" s="8">
        <f t="shared" si="219"/>
        <v>1.0057142857142858</v>
      </c>
      <c r="Z1894" s="10">
        <f>IFERROR(LOOKUP(H1894,{30,43,48,53,58,63,68,73,78,83,88,93,97},{42,47,52,57,62,67,72,77,82,87,92,99,100}),999)</f>
        <v>72</v>
      </c>
      <c r="AA1894" s="9">
        <f t="shared" si="220"/>
        <v>5.5873015873015879</v>
      </c>
      <c r="AB1894" s="9">
        <f>IFERROR(IF(I1894="AI",AA1894-VLOOKUP(Q1894,'PBT Tag Rates'!$A$6:$L$53,11,FALSE),AA1894-VLOOKUP(Q1894,'PBT Tag Rates'!$A$6:$L$53,12,FALSE)),0)</f>
        <v>5.6062541041143046</v>
      </c>
      <c r="AC1894" s="9">
        <f t="shared" si="221"/>
        <v>16.848822656064705</v>
      </c>
      <c r="AD1894" s="12" t="s">
        <v>1969</v>
      </c>
      <c r="AE1894" s="8"/>
    </row>
    <row r="1895" spans="1:31" x14ac:dyDescent="0.25">
      <c r="A1895" t="s">
        <v>2078</v>
      </c>
      <c r="B1895" t="s">
        <v>5260</v>
      </c>
      <c r="C1895" t="s">
        <v>5261</v>
      </c>
      <c r="D1895" s="1">
        <v>45555</v>
      </c>
      <c r="E1895">
        <f t="shared" si="216"/>
        <v>18</v>
      </c>
      <c r="F1895" t="s">
        <v>6</v>
      </c>
      <c r="G1895">
        <v>510</v>
      </c>
      <c r="H1895">
        <f t="shared" si="215"/>
        <v>51</v>
      </c>
      <c r="I1895" t="s">
        <v>7</v>
      </c>
      <c r="J1895" t="s">
        <v>8</v>
      </c>
      <c r="K1895" t="s">
        <v>8</v>
      </c>
      <c r="L1895" t="s">
        <v>8</v>
      </c>
      <c r="M1895" t="s">
        <v>6</v>
      </c>
      <c r="N1895" t="str">
        <f t="shared" si="217"/>
        <v>M</v>
      </c>
      <c r="O1895" t="s">
        <v>8543</v>
      </c>
      <c r="P1895" t="s">
        <v>8544</v>
      </c>
      <c r="Q1895" t="s">
        <v>7200</v>
      </c>
      <c r="R1895">
        <v>2</v>
      </c>
      <c r="S1895">
        <f t="shared" si="218"/>
        <v>2022</v>
      </c>
      <c r="T1895" t="s">
        <v>12</v>
      </c>
      <c r="U1895">
        <v>1</v>
      </c>
      <c r="V1895" t="s">
        <v>892</v>
      </c>
      <c r="W1895">
        <f>VLOOKUP(Q1895,'PBT Tag Rates'!$A$6:$D$67,4,FALSE)</f>
        <v>0.98</v>
      </c>
      <c r="X1895">
        <v>1</v>
      </c>
      <c r="Y1895" s="8">
        <f t="shared" si="219"/>
        <v>1</v>
      </c>
      <c r="Z1895" s="10">
        <f>IFERROR(LOOKUP(H1895,{30,43,48,53,58,63,68,73,78,83,88,93,97},{42,47,52,57,62,67,72,77,82,87,92,99,100}),999)</f>
        <v>52</v>
      </c>
      <c r="AA1895" s="9">
        <f t="shared" si="220"/>
        <v>5.5555555555555554</v>
      </c>
      <c r="AB1895" s="9">
        <f>IFERROR(IF(I1895="AI",AA1895-VLOOKUP(Q1895,'PBT Tag Rates'!$A$6:$L$53,11,FALSE),AA1895-VLOOKUP(Q1895,'PBT Tag Rates'!$A$6:$L$53,12,FALSE)),0)</f>
        <v>5.5759637188208613</v>
      </c>
      <c r="AC1895" s="9">
        <f t="shared" si="221"/>
        <v>16.757789085249826</v>
      </c>
      <c r="AD1895" s="12" t="s">
        <v>1969</v>
      </c>
      <c r="AE1895" s="8"/>
    </row>
    <row r="1896" spans="1:31" x14ac:dyDescent="0.25">
      <c r="A1896" t="s">
        <v>2078</v>
      </c>
      <c r="B1896" t="s">
        <v>5262</v>
      </c>
      <c r="C1896" t="s">
        <v>5263</v>
      </c>
      <c r="D1896" s="1">
        <v>45555</v>
      </c>
      <c r="E1896">
        <f t="shared" si="216"/>
        <v>18</v>
      </c>
      <c r="F1896" t="s">
        <v>6</v>
      </c>
      <c r="G1896">
        <v>710</v>
      </c>
      <c r="H1896">
        <f t="shared" si="215"/>
        <v>71</v>
      </c>
      <c r="I1896" t="s">
        <v>9</v>
      </c>
      <c r="J1896" t="s">
        <v>8</v>
      </c>
      <c r="K1896" t="s">
        <v>8</v>
      </c>
      <c r="L1896" t="s">
        <v>8</v>
      </c>
      <c r="M1896" t="s">
        <v>6</v>
      </c>
      <c r="N1896" t="str">
        <f t="shared" si="217"/>
        <v>M</v>
      </c>
      <c r="O1896" t="s">
        <v>8545</v>
      </c>
      <c r="P1896" t="s">
        <v>8546</v>
      </c>
      <c r="Q1896" t="s">
        <v>1512</v>
      </c>
      <c r="R1896">
        <v>4</v>
      </c>
      <c r="S1896">
        <f t="shared" si="218"/>
        <v>2020</v>
      </c>
      <c r="T1896" t="s">
        <v>12</v>
      </c>
      <c r="U1896">
        <v>1</v>
      </c>
      <c r="V1896" t="s">
        <v>9064</v>
      </c>
      <c r="W1896">
        <f>VLOOKUP(Q1896,'PBT Tag Rates'!$A$6:$D$67,4,FALSE)</f>
        <v>0.89080000000000004</v>
      </c>
      <c r="X1896">
        <v>1</v>
      </c>
      <c r="Y1896" s="8">
        <f t="shared" si="219"/>
        <v>1.0057142857142858</v>
      </c>
      <c r="Z1896" s="10">
        <f>IFERROR(LOOKUP(H1896,{30,43,48,53,58,63,68,73,78,83,88,93,97},{42,47,52,57,62,67,72,77,82,87,92,99,100}),999)</f>
        <v>72</v>
      </c>
      <c r="AA1896" s="9">
        <f t="shared" si="220"/>
        <v>5.5873015873015879</v>
      </c>
      <c r="AB1896" s="9">
        <f>IFERROR(IF(I1896="AI",AA1896-VLOOKUP(Q1896,'PBT Tag Rates'!$A$6:$L$53,11,FALSE),AA1896-VLOOKUP(Q1896,'PBT Tag Rates'!$A$6:$L$53,12,FALSE)),0)</f>
        <v>5.7098880264574028</v>
      </c>
      <c r="AC1896" s="9">
        <f t="shared" si="221"/>
        <v>17.160280100961792</v>
      </c>
      <c r="AD1896" s="12" t="s">
        <v>676</v>
      </c>
      <c r="AE1896" s="8"/>
    </row>
    <row r="1897" spans="1:31" x14ac:dyDescent="0.25">
      <c r="A1897" t="s">
        <v>2078</v>
      </c>
      <c r="B1897" t="s">
        <v>5264</v>
      </c>
      <c r="C1897" t="s">
        <v>5265</v>
      </c>
      <c r="D1897" s="1">
        <v>45555</v>
      </c>
      <c r="E1897">
        <f t="shared" si="216"/>
        <v>18</v>
      </c>
      <c r="F1897" t="s">
        <v>6</v>
      </c>
      <c r="G1897">
        <v>610</v>
      </c>
      <c r="H1897">
        <f t="shared" si="215"/>
        <v>61</v>
      </c>
      <c r="I1897" t="s">
        <v>7</v>
      </c>
      <c r="J1897" t="s">
        <v>8</v>
      </c>
      <c r="K1897" t="s">
        <v>8</v>
      </c>
      <c r="L1897" t="s">
        <v>8</v>
      </c>
      <c r="M1897" t="s">
        <v>6</v>
      </c>
      <c r="N1897" t="str">
        <f t="shared" si="217"/>
        <v>M</v>
      </c>
      <c r="O1897" t="s">
        <v>8</v>
      </c>
      <c r="P1897" t="s">
        <v>8</v>
      </c>
      <c r="Q1897" t="s">
        <v>11</v>
      </c>
      <c r="R1897" t="s">
        <v>8</v>
      </c>
      <c r="S1897" t="str">
        <f t="shared" si="218"/>
        <v>U</v>
      </c>
      <c r="T1897" t="s">
        <v>12</v>
      </c>
      <c r="U1897">
        <v>1</v>
      </c>
      <c r="V1897" t="s">
        <v>8</v>
      </c>
      <c r="W1897">
        <f>VLOOKUP(Q1897,'PBT Tag Rates'!$A$6:$D$67,4,FALSE)</f>
        <v>1</v>
      </c>
      <c r="X1897">
        <v>1</v>
      </c>
      <c r="Y1897" s="8">
        <f t="shared" si="219"/>
        <v>1.0138888888888888</v>
      </c>
      <c r="Z1897" s="10">
        <f>IFERROR(LOOKUP(H1897,{30,43,48,53,58,63,68,73,78,83,88,93,97},{42,47,52,57,62,67,72,77,82,87,92,99,100}),999)</f>
        <v>62</v>
      </c>
      <c r="AA1897" s="9">
        <f t="shared" si="220"/>
        <v>5.632716049382716</v>
      </c>
      <c r="AB1897" s="9">
        <f>IFERROR(IF(I1897="AI",AA1897-VLOOKUP(Q1897,'PBT Tag Rates'!$A$6:$L$53,11,FALSE),AA1897-VLOOKUP(Q1897,'PBT Tag Rates'!$A$6:$L$53,12,FALSE)),0)</f>
        <v>5.5914129228803411</v>
      </c>
      <c r="AC1897" s="9">
        <f t="shared" si="221"/>
        <v>16.804219534983545</v>
      </c>
      <c r="AD1897" s="12" t="s">
        <v>1969</v>
      </c>
      <c r="AE1897" s="8"/>
    </row>
    <row r="1898" spans="1:31" x14ac:dyDescent="0.25">
      <c r="A1898" t="s">
        <v>2078</v>
      </c>
      <c r="B1898" t="s">
        <v>5266</v>
      </c>
      <c r="C1898" t="s">
        <v>5267</v>
      </c>
      <c r="D1898" s="1">
        <v>45555</v>
      </c>
      <c r="E1898">
        <f t="shared" si="216"/>
        <v>18</v>
      </c>
      <c r="F1898" t="s">
        <v>6</v>
      </c>
      <c r="G1898">
        <v>470</v>
      </c>
      <c r="H1898">
        <f t="shared" si="215"/>
        <v>47</v>
      </c>
      <c r="I1898" t="s">
        <v>7</v>
      </c>
      <c r="J1898" t="s">
        <v>8</v>
      </c>
      <c r="K1898" t="s">
        <v>8</v>
      </c>
      <c r="L1898" t="s">
        <v>8</v>
      </c>
      <c r="M1898" t="s">
        <v>6</v>
      </c>
      <c r="N1898" t="str">
        <f t="shared" si="217"/>
        <v>M</v>
      </c>
      <c r="O1898" t="s">
        <v>8</v>
      </c>
      <c r="P1898" t="s">
        <v>8</v>
      </c>
      <c r="Q1898" t="s">
        <v>11</v>
      </c>
      <c r="R1898" t="s">
        <v>8</v>
      </c>
      <c r="S1898" t="str">
        <f t="shared" si="218"/>
        <v>U</v>
      </c>
      <c r="T1898" t="s">
        <v>12</v>
      </c>
      <c r="U1898">
        <v>1</v>
      </c>
      <c r="V1898" t="s">
        <v>8</v>
      </c>
      <c r="W1898">
        <f>VLOOKUP(Q1898,'PBT Tag Rates'!$A$6:$D$67,4,FALSE)</f>
        <v>1</v>
      </c>
      <c r="X1898">
        <v>1</v>
      </c>
      <c r="Y1898" s="8">
        <f t="shared" si="219"/>
        <v>1</v>
      </c>
      <c r="Z1898" s="10">
        <f>IFERROR(LOOKUP(H1898,{30,43,48,53,58,63,68,73,78,83,88,93,97},{42,47,52,57,62,67,72,77,82,87,92,99,100}),999)</f>
        <v>47</v>
      </c>
      <c r="AA1898" s="9">
        <f t="shared" si="220"/>
        <v>5.5555555555555554</v>
      </c>
      <c r="AB1898" s="9">
        <f>IFERROR(IF(I1898="AI",AA1898-VLOOKUP(Q1898,'PBT Tag Rates'!$A$6:$L$53,11,FALSE),AA1898-VLOOKUP(Q1898,'PBT Tag Rates'!$A$6:$L$53,12,FALSE)),0)</f>
        <v>5.5142524290531805</v>
      </c>
      <c r="AC1898" s="9">
        <f t="shared" si="221"/>
        <v>16.572324324312643</v>
      </c>
      <c r="AD1898" s="12" t="s">
        <v>1969</v>
      </c>
      <c r="AE1898" s="8"/>
    </row>
    <row r="1899" spans="1:31" x14ac:dyDescent="0.25">
      <c r="A1899" t="s">
        <v>2078</v>
      </c>
      <c r="B1899" t="s">
        <v>5268</v>
      </c>
      <c r="C1899" t="s">
        <v>5269</v>
      </c>
      <c r="D1899" s="1">
        <v>45555</v>
      </c>
      <c r="E1899">
        <f t="shared" si="216"/>
        <v>18</v>
      </c>
      <c r="F1899" t="s">
        <v>14</v>
      </c>
      <c r="G1899">
        <v>800</v>
      </c>
      <c r="H1899">
        <f t="shared" si="215"/>
        <v>80</v>
      </c>
      <c r="I1899" t="s">
        <v>7</v>
      </c>
      <c r="J1899" t="s">
        <v>8</v>
      </c>
      <c r="K1899" t="s">
        <v>8</v>
      </c>
      <c r="L1899" t="s">
        <v>8</v>
      </c>
      <c r="M1899" t="s">
        <v>14</v>
      </c>
      <c r="N1899" t="str">
        <f t="shared" si="217"/>
        <v>F</v>
      </c>
      <c r="O1899" t="s">
        <v>8</v>
      </c>
      <c r="P1899" t="s">
        <v>8</v>
      </c>
      <c r="Q1899" t="s">
        <v>11</v>
      </c>
      <c r="R1899" t="s">
        <v>8</v>
      </c>
      <c r="S1899" t="str">
        <f t="shared" si="218"/>
        <v>U</v>
      </c>
      <c r="T1899" t="s">
        <v>12</v>
      </c>
      <c r="U1899">
        <v>1</v>
      </c>
      <c r="V1899" t="s">
        <v>8</v>
      </c>
      <c r="W1899">
        <f>VLOOKUP(Q1899,'PBT Tag Rates'!$A$6:$D$67,4,FALSE)</f>
        <v>1</v>
      </c>
      <c r="X1899">
        <v>1</v>
      </c>
      <c r="Y1899" s="8">
        <f t="shared" si="219"/>
        <v>1</v>
      </c>
      <c r="Z1899" s="10">
        <f>IFERROR(LOOKUP(H1899,{30,43,48,53,58,63,68,73,78,83,88,93,97},{42,47,52,57,62,67,72,77,82,87,92,99,100}),999)</f>
        <v>82</v>
      </c>
      <c r="AA1899" s="9">
        <f t="shared" si="220"/>
        <v>5.5555555555555554</v>
      </c>
      <c r="AB1899" s="9">
        <f>IFERROR(IF(I1899="AI",AA1899-VLOOKUP(Q1899,'PBT Tag Rates'!$A$6:$L$53,11,FALSE),AA1899-VLOOKUP(Q1899,'PBT Tag Rates'!$A$6:$L$53,12,FALSE)),0)</f>
        <v>5.5142524290531805</v>
      </c>
      <c r="AC1899" s="9">
        <f t="shared" si="221"/>
        <v>16.572324324312643</v>
      </c>
      <c r="AD1899" s="12" t="s">
        <v>1969</v>
      </c>
      <c r="AE1899" s="8"/>
    </row>
    <row r="1900" spans="1:31" x14ac:dyDescent="0.25">
      <c r="A1900" t="s">
        <v>2078</v>
      </c>
      <c r="B1900" t="s">
        <v>5270</v>
      </c>
      <c r="C1900" t="s">
        <v>5271</v>
      </c>
      <c r="D1900" s="1">
        <v>45555</v>
      </c>
      <c r="E1900">
        <f t="shared" si="216"/>
        <v>18</v>
      </c>
      <c r="F1900" t="s">
        <v>6</v>
      </c>
      <c r="G1900">
        <v>850</v>
      </c>
      <c r="H1900">
        <f t="shared" si="215"/>
        <v>85</v>
      </c>
      <c r="I1900" t="s">
        <v>7</v>
      </c>
      <c r="J1900" t="s">
        <v>8</v>
      </c>
      <c r="K1900" t="s">
        <v>8</v>
      </c>
      <c r="L1900" t="s">
        <v>8</v>
      </c>
      <c r="M1900" t="s">
        <v>14</v>
      </c>
      <c r="N1900" t="str">
        <f t="shared" si="217"/>
        <v>F</v>
      </c>
      <c r="O1900" t="s">
        <v>7564</v>
      </c>
      <c r="P1900" t="s">
        <v>8547</v>
      </c>
      <c r="Q1900" t="s">
        <v>476</v>
      </c>
      <c r="R1900">
        <v>4</v>
      </c>
      <c r="S1900">
        <f t="shared" si="218"/>
        <v>2020</v>
      </c>
      <c r="T1900" t="s">
        <v>12</v>
      </c>
      <c r="U1900">
        <v>0.999999999999999</v>
      </c>
      <c r="V1900" t="s">
        <v>741</v>
      </c>
      <c r="W1900">
        <f>VLOOKUP(Q1900,'PBT Tag Rates'!$A$6:$D$67,4,FALSE)</f>
        <v>0.98845608500000004</v>
      </c>
      <c r="X1900">
        <v>1</v>
      </c>
      <c r="Y1900" s="8">
        <f t="shared" si="219"/>
        <v>1</v>
      </c>
      <c r="Z1900" s="10">
        <f>IFERROR(LOOKUP(H1900,{30,43,48,53,58,63,68,73,78,83,88,93,97},{42,47,52,57,62,67,72,77,82,87,92,99,100}),999)</f>
        <v>87</v>
      </c>
      <c r="AA1900" s="9">
        <f t="shared" si="220"/>
        <v>5.5555555555555554</v>
      </c>
      <c r="AB1900" s="9">
        <f>IFERROR(IF(I1900="AI",AA1900-VLOOKUP(Q1900,'PBT Tag Rates'!$A$6:$L$53,11,FALSE),AA1900-VLOOKUP(Q1900,'PBT Tag Rates'!$A$6:$L$53,12,FALSE)),0)</f>
        <v>5.5672342888601314</v>
      </c>
      <c r="AC1900" s="9">
        <f t="shared" si="221"/>
        <v>16.731553988772674</v>
      </c>
      <c r="AD1900" s="12" t="s">
        <v>1969</v>
      </c>
      <c r="AE1900" s="8"/>
    </row>
    <row r="1901" spans="1:31" x14ac:dyDescent="0.25">
      <c r="A1901" t="s">
        <v>2078</v>
      </c>
      <c r="B1901" t="s">
        <v>5272</v>
      </c>
      <c r="C1901" t="s">
        <v>5273</v>
      </c>
      <c r="D1901" s="1">
        <v>45555</v>
      </c>
      <c r="E1901">
        <f t="shared" si="216"/>
        <v>18</v>
      </c>
      <c r="F1901" t="s">
        <v>14</v>
      </c>
      <c r="G1901">
        <v>680</v>
      </c>
      <c r="H1901">
        <f t="shared" si="215"/>
        <v>68</v>
      </c>
      <c r="I1901" t="s">
        <v>9</v>
      </c>
      <c r="J1901">
        <v>1</v>
      </c>
      <c r="K1901" t="s">
        <v>8</v>
      </c>
      <c r="L1901" t="s">
        <v>8</v>
      </c>
      <c r="M1901" t="s">
        <v>14</v>
      </c>
      <c r="N1901" t="str">
        <f t="shared" si="217"/>
        <v>F</v>
      </c>
      <c r="O1901" t="s">
        <v>8548</v>
      </c>
      <c r="P1901" t="s">
        <v>8549</v>
      </c>
      <c r="Q1901" t="s">
        <v>940</v>
      </c>
      <c r="R1901">
        <v>3</v>
      </c>
      <c r="S1901">
        <f t="shared" si="218"/>
        <v>2021</v>
      </c>
      <c r="T1901" t="s">
        <v>12</v>
      </c>
      <c r="U1901">
        <v>1</v>
      </c>
      <c r="V1901" t="s">
        <v>888</v>
      </c>
      <c r="W1901">
        <f>VLOOKUP(Q1901,'PBT Tag Rates'!$A$6:$D$67,4,FALSE)</f>
        <v>0.98140000000000005</v>
      </c>
      <c r="X1901">
        <v>1</v>
      </c>
      <c r="Y1901" s="8">
        <f t="shared" si="219"/>
        <v>1.0069930069930071</v>
      </c>
      <c r="Z1901" s="10">
        <f>IFERROR(LOOKUP(H1901,{30,43,48,53,58,63,68,73,78,83,88,93,97},{42,47,52,57,62,67,72,77,82,87,92,99,100}),999)</f>
        <v>72</v>
      </c>
      <c r="AA1901" s="9">
        <f t="shared" si="220"/>
        <v>5.594405594405595</v>
      </c>
      <c r="AB1901" s="9">
        <f>IFERROR(IF(I1901="AI",AA1901-VLOOKUP(Q1901,'PBT Tag Rates'!$A$6:$L$53,11,FALSE),AA1901-VLOOKUP(Q1901,'PBT Tag Rates'!$A$6:$L$53,12,FALSE)),0)</f>
        <v>5.6133581112183117</v>
      </c>
      <c r="AC1901" s="9">
        <f t="shared" si="221"/>
        <v>16.870172768567635</v>
      </c>
      <c r="AD1901" s="12" t="s">
        <v>1969</v>
      </c>
      <c r="AE1901" s="8"/>
    </row>
    <row r="1902" spans="1:31" x14ac:dyDescent="0.25">
      <c r="A1902" t="s">
        <v>2078</v>
      </c>
      <c r="B1902" t="s">
        <v>5274</v>
      </c>
      <c r="C1902" t="s">
        <v>5275</v>
      </c>
      <c r="D1902" s="1">
        <v>45555</v>
      </c>
      <c r="E1902">
        <f t="shared" si="216"/>
        <v>18</v>
      </c>
      <c r="F1902" t="s">
        <v>14</v>
      </c>
      <c r="G1902">
        <v>730</v>
      </c>
      <c r="H1902">
        <f t="shared" si="215"/>
        <v>73</v>
      </c>
      <c r="I1902" t="s">
        <v>7</v>
      </c>
      <c r="J1902" t="s">
        <v>8</v>
      </c>
      <c r="K1902" t="s">
        <v>8</v>
      </c>
      <c r="L1902" t="s">
        <v>8</v>
      </c>
      <c r="M1902" t="s">
        <v>14</v>
      </c>
      <c r="N1902" t="str">
        <f t="shared" si="217"/>
        <v>F</v>
      </c>
      <c r="O1902" t="s">
        <v>8</v>
      </c>
      <c r="P1902" t="s">
        <v>8</v>
      </c>
      <c r="Q1902" t="s">
        <v>11</v>
      </c>
      <c r="R1902" t="s">
        <v>8</v>
      </c>
      <c r="S1902" t="str">
        <f t="shared" si="218"/>
        <v>U</v>
      </c>
      <c r="T1902" t="s">
        <v>12</v>
      </c>
      <c r="U1902">
        <v>0.999999999999998</v>
      </c>
      <c r="V1902" t="s">
        <v>8</v>
      </c>
      <c r="W1902">
        <f>VLOOKUP(Q1902,'PBT Tag Rates'!$A$6:$D$67,4,FALSE)</f>
        <v>1</v>
      </c>
      <c r="X1902">
        <v>1</v>
      </c>
      <c r="Y1902" s="8">
        <f t="shared" si="219"/>
        <v>1</v>
      </c>
      <c r="Z1902" s="10">
        <f>IFERROR(LOOKUP(H1902,{30,43,48,53,58,63,68,73,78,83,88,93,97},{42,47,52,57,62,67,72,77,82,87,92,99,100}),999)</f>
        <v>77</v>
      </c>
      <c r="AA1902" s="9">
        <f t="shared" si="220"/>
        <v>5.5555555555555554</v>
      </c>
      <c r="AB1902" s="9">
        <f>IFERROR(IF(I1902="AI",AA1902-VLOOKUP(Q1902,'PBT Tag Rates'!$A$6:$L$53,11,FALSE),AA1902-VLOOKUP(Q1902,'PBT Tag Rates'!$A$6:$L$53,12,FALSE)),0)</f>
        <v>5.5142524290531805</v>
      </c>
      <c r="AC1902" s="9">
        <f t="shared" si="221"/>
        <v>16.572324324312643</v>
      </c>
      <c r="AD1902" s="12" t="s">
        <v>1969</v>
      </c>
      <c r="AE1902" s="8"/>
    </row>
    <row r="1903" spans="1:31" x14ac:dyDescent="0.25">
      <c r="A1903" t="s">
        <v>2078</v>
      </c>
      <c r="B1903" t="s">
        <v>5276</v>
      </c>
      <c r="C1903" t="s">
        <v>5277</v>
      </c>
      <c r="D1903" s="1">
        <v>45555</v>
      </c>
      <c r="E1903">
        <f t="shared" si="216"/>
        <v>18</v>
      </c>
      <c r="F1903" t="s">
        <v>6</v>
      </c>
      <c r="G1903">
        <v>880</v>
      </c>
      <c r="H1903">
        <f t="shared" si="215"/>
        <v>88</v>
      </c>
      <c r="I1903" t="s">
        <v>9</v>
      </c>
      <c r="J1903">
        <v>1</v>
      </c>
      <c r="K1903" t="s">
        <v>7165</v>
      </c>
      <c r="L1903" t="s">
        <v>8</v>
      </c>
      <c r="M1903" t="s">
        <v>6</v>
      </c>
      <c r="N1903" t="str">
        <f t="shared" si="217"/>
        <v>M</v>
      </c>
      <c r="O1903" t="s">
        <v>8</v>
      </c>
      <c r="P1903" t="s">
        <v>8</v>
      </c>
      <c r="Q1903" t="s">
        <v>11</v>
      </c>
      <c r="R1903" t="s">
        <v>8</v>
      </c>
      <c r="S1903" t="str">
        <f t="shared" si="218"/>
        <v>U</v>
      </c>
      <c r="T1903" t="s">
        <v>12</v>
      </c>
      <c r="U1903">
        <v>0.999999999999999</v>
      </c>
      <c r="V1903" t="s">
        <v>8</v>
      </c>
      <c r="W1903">
        <f>VLOOKUP(Q1903,'PBT Tag Rates'!$A$6:$D$67,4,FALSE)</f>
        <v>1</v>
      </c>
      <c r="X1903">
        <v>1</v>
      </c>
      <c r="Y1903" s="8">
        <f t="shared" si="219"/>
        <v>1</v>
      </c>
      <c r="Z1903" s="10">
        <f>IFERROR(LOOKUP(H1903,{30,43,48,53,58,63,68,73,78,83,88,93,97},{42,47,52,57,62,67,72,77,82,87,92,99,100}),999)</f>
        <v>92</v>
      </c>
      <c r="AA1903" s="9">
        <f t="shared" si="220"/>
        <v>5.5555555555555554</v>
      </c>
      <c r="AB1903" s="9">
        <f>IFERROR(IF(I1903="AI",AA1903-VLOOKUP(Q1903,'PBT Tag Rates'!$A$6:$L$53,11,FALSE),AA1903-VLOOKUP(Q1903,'PBT Tag Rates'!$A$6:$L$53,12,FALSE)),0)</f>
        <v>5.0392781132050333</v>
      </c>
      <c r="AC1903" s="9">
        <f t="shared" si="221"/>
        <v>15.144854597594751</v>
      </c>
      <c r="AD1903" s="12" t="s">
        <v>1969</v>
      </c>
      <c r="AE1903" s="8"/>
    </row>
    <row r="1904" spans="1:31" x14ac:dyDescent="0.25">
      <c r="A1904" t="s">
        <v>2078</v>
      </c>
      <c r="B1904" t="s">
        <v>5278</v>
      </c>
      <c r="C1904" t="s">
        <v>5279</v>
      </c>
      <c r="D1904" s="1">
        <v>45555</v>
      </c>
      <c r="E1904">
        <f t="shared" si="216"/>
        <v>18</v>
      </c>
      <c r="F1904" t="s">
        <v>14</v>
      </c>
      <c r="G1904">
        <v>810</v>
      </c>
      <c r="H1904">
        <f t="shared" si="215"/>
        <v>81</v>
      </c>
      <c r="I1904" t="s">
        <v>7</v>
      </c>
      <c r="J1904" t="s">
        <v>8</v>
      </c>
      <c r="K1904" t="s">
        <v>8</v>
      </c>
      <c r="L1904" t="s">
        <v>8</v>
      </c>
      <c r="M1904" t="s">
        <v>14</v>
      </c>
      <c r="N1904" t="str">
        <f t="shared" si="217"/>
        <v>F</v>
      </c>
      <c r="O1904" t="s">
        <v>512</v>
      </c>
      <c r="P1904" t="s">
        <v>1115</v>
      </c>
      <c r="Q1904" t="s">
        <v>171</v>
      </c>
      <c r="R1904">
        <v>5</v>
      </c>
      <c r="S1904">
        <f t="shared" si="218"/>
        <v>2019</v>
      </c>
      <c r="T1904" t="s">
        <v>12</v>
      </c>
      <c r="U1904">
        <v>0.999999999999994</v>
      </c>
      <c r="V1904" t="s">
        <v>893</v>
      </c>
      <c r="W1904">
        <f>VLOOKUP(Q1904,'PBT Tag Rates'!$A$6:$D$67,4,FALSE)</f>
        <v>0.95971980899999998</v>
      </c>
      <c r="X1904">
        <v>1</v>
      </c>
      <c r="Y1904" s="8">
        <f t="shared" si="219"/>
        <v>1</v>
      </c>
      <c r="Z1904" s="10">
        <f>IFERROR(LOOKUP(H1904,{30,43,48,53,58,63,68,73,78,83,88,93,97},{42,47,52,57,62,67,72,77,82,87,92,99,100}),999)</f>
        <v>82</v>
      </c>
      <c r="AA1904" s="9">
        <f t="shared" si="220"/>
        <v>5.5555555555555554</v>
      </c>
      <c r="AB1904" s="9">
        <f>IFERROR(IF(I1904="AI",AA1904-VLOOKUP(Q1904,'PBT Tag Rates'!$A$6:$L$53,11,FALSE),AA1904-VLOOKUP(Q1904,'PBT Tag Rates'!$A$6:$L$53,12,FALSE)),0)</f>
        <v>5.5975263376757773</v>
      </c>
      <c r="AC1904" s="9">
        <f t="shared" si="221"/>
        <v>16.822592559073851</v>
      </c>
      <c r="AD1904" s="12" t="s">
        <v>1969</v>
      </c>
      <c r="AE1904" s="8"/>
    </row>
    <row r="1905" spans="1:31" x14ac:dyDescent="0.25">
      <c r="A1905" t="s">
        <v>2078</v>
      </c>
      <c r="B1905" t="s">
        <v>5280</v>
      </c>
      <c r="C1905" t="s">
        <v>5281</v>
      </c>
      <c r="D1905" s="1">
        <v>45555</v>
      </c>
      <c r="E1905">
        <f t="shared" si="216"/>
        <v>18</v>
      </c>
      <c r="F1905" t="s">
        <v>14</v>
      </c>
      <c r="G1905">
        <v>680</v>
      </c>
      <c r="H1905">
        <f t="shared" si="215"/>
        <v>68</v>
      </c>
      <c r="I1905" t="s">
        <v>7</v>
      </c>
      <c r="J1905" t="s">
        <v>8</v>
      </c>
      <c r="K1905" t="s">
        <v>8</v>
      </c>
      <c r="L1905" t="s">
        <v>8</v>
      </c>
      <c r="M1905" t="s">
        <v>14</v>
      </c>
      <c r="N1905" t="str">
        <f t="shared" si="217"/>
        <v>F</v>
      </c>
      <c r="O1905" t="s">
        <v>8</v>
      </c>
      <c r="P1905" t="s">
        <v>8</v>
      </c>
      <c r="Q1905" t="s">
        <v>11</v>
      </c>
      <c r="R1905" t="s">
        <v>8</v>
      </c>
      <c r="S1905" t="str">
        <f t="shared" si="218"/>
        <v>U</v>
      </c>
      <c r="T1905" t="s">
        <v>12</v>
      </c>
      <c r="U1905">
        <v>1</v>
      </c>
      <c r="V1905" t="s">
        <v>8</v>
      </c>
      <c r="W1905">
        <f>VLOOKUP(Q1905,'PBT Tag Rates'!$A$6:$D$67,4,FALSE)</f>
        <v>1</v>
      </c>
      <c r="X1905">
        <v>1</v>
      </c>
      <c r="Y1905" s="8">
        <f t="shared" si="219"/>
        <v>1.0069930069930071</v>
      </c>
      <c r="Z1905" s="10">
        <f>IFERROR(LOOKUP(H1905,{30,43,48,53,58,63,68,73,78,83,88,93,97},{42,47,52,57,62,67,72,77,82,87,92,99,100}),999)</f>
        <v>72</v>
      </c>
      <c r="AA1905" s="9">
        <f t="shared" si="220"/>
        <v>5.594405594405595</v>
      </c>
      <c r="AB1905" s="9">
        <f>IFERROR(IF(I1905="AI",AA1905-VLOOKUP(Q1905,'PBT Tag Rates'!$A$6:$L$53,11,FALSE),AA1905-VLOOKUP(Q1905,'PBT Tag Rates'!$A$6:$L$53,12,FALSE)),0)</f>
        <v>5.5531024679032202</v>
      </c>
      <c r="AC1905" s="9">
        <f t="shared" si="221"/>
        <v>16.68908275206303</v>
      </c>
      <c r="AD1905" s="12" t="s">
        <v>1969</v>
      </c>
      <c r="AE1905" s="8"/>
    </row>
    <row r="1906" spans="1:31" x14ac:dyDescent="0.25">
      <c r="A1906" t="s">
        <v>2078</v>
      </c>
      <c r="B1906" t="s">
        <v>5282</v>
      </c>
      <c r="C1906" t="s">
        <v>5283</v>
      </c>
      <c r="D1906" s="1">
        <v>45555</v>
      </c>
      <c r="E1906">
        <f t="shared" si="216"/>
        <v>18</v>
      </c>
      <c r="F1906" t="s">
        <v>6</v>
      </c>
      <c r="G1906">
        <v>630</v>
      </c>
      <c r="H1906">
        <f t="shared" si="215"/>
        <v>63</v>
      </c>
      <c r="I1906" t="s">
        <v>9</v>
      </c>
      <c r="J1906">
        <v>1</v>
      </c>
      <c r="K1906" t="s">
        <v>8</v>
      </c>
      <c r="L1906" t="s">
        <v>8</v>
      </c>
      <c r="M1906" t="s">
        <v>6</v>
      </c>
      <c r="N1906" t="str">
        <f t="shared" si="217"/>
        <v>M</v>
      </c>
      <c r="O1906" t="s">
        <v>8550</v>
      </c>
      <c r="P1906" t="s">
        <v>8551</v>
      </c>
      <c r="Q1906" t="s">
        <v>295</v>
      </c>
      <c r="R1906">
        <v>4</v>
      </c>
      <c r="S1906">
        <f t="shared" si="218"/>
        <v>2020</v>
      </c>
      <c r="T1906" t="s">
        <v>12</v>
      </c>
      <c r="U1906">
        <v>1</v>
      </c>
      <c r="V1906" t="s">
        <v>949</v>
      </c>
      <c r="W1906">
        <f>VLOOKUP(Q1906,'PBT Tag Rates'!$A$6:$D$67,4,FALSE)</f>
        <v>0.98961045999999997</v>
      </c>
      <c r="X1906">
        <v>1</v>
      </c>
      <c r="Y1906" s="8">
        <f t="shared" si="219"/>
        <v>1</v>
      </c>
      <c r="Z1906" s="10">
        <f>IFERROR(LOOKUP(H1906,{30,43,48,53,58,63,68,73,78,83,88,93,97},{42,47,52,57,62,67,72,77,82,87,92,99,100}),999)</f>
        <v>67</v>
      </c>
      <c r="AA1906" s="9">
        <f t="shared" si="220"/>
        <v>5.5555555555555554</v>
      </c>
      <c r="AB1906" s="9">
        <f>IFERROR(IF(I1906="AI",AA1906-VLOOKUP(Q1906,'PBT Tag Rates'!$A$6:$L$53,11,FALSE),AA1906-VLOOKUP(Q1906,'PBT Tag Rates'!$A$6:$L$53,12,FALSE)),0)</f>
        <v>5.5660541713442369</v>
      </c>
      <c r="AC1906" s="9">
        <f t="shared" si="221"/>
        <v>16.728007308517132</v>
      </c>
      <c r="AD1906" s="12" t="s">
        <v>676</v>
      </c>
      <c r="AE1906" s="8"/>
    </row>
    <row r="1907" spans="1:31" x14ac:dyDescent="0.25">
      <c r="A1907" t="s">
        <v>2078</v>
      </c>
      <c r="B1907" t="s">
        <v>5284</v>
      </c>
      <c r="C1907" t="s">
        <v>5285</v>
      </c>
      <c r="D1907" s="1">
        <v>45555</v>
      </c>
      <c r="E1907">
        <f t="shared" si="216"/>
        <v>18</v>
      </c>
      <c r="F1907" t="s">
        <v>6</v>
      </c>
      <c r="G1907">
        <v>620</v>
      </c>
      <c r="H1907">
        <f t="shared" si="215"/>
        <v>62</v>
      </c>
      <c r="I1907" t="s">
        <v>7</v>
      </c>
      <c r="J1907" t="s">
        <v>8</v>
      </c>
      <c r="K1907" t="s">
        <v>8</v>
      </c>
      <c r="L1907" t="s">
        <v>8</v>
      </c>
      <c r="M1907" t="s">
        <v>6</v>
      </c>
      <c r="N1907" t="str">
        <f t="shared" si="217"/>
        <v>M</v>
      </c>
      <c r="O1907" t="s">
        <v>8552</v>
      </c>
      <c r="P1907" t="s">
        <v>8553</v>
      </c>
      <c r="Q1907" t="s">
        <v>1610</v>
      </c>
      <c r="R1907">
        <v>3</v>
      </c>
      <c r="S1907">
        <f t="shared" si="218"/>
        <v>2021</v>
      </c>
      <c r="T1907" t="s">
        <v>12</v>
      </c>
      <c r="U1907">
        <v>0.999999999999999</v>
      </c>
      <c r="V1907" t="s">
        <v>742</v>
      </c>
      <c r="W1907">
        <f>VLOOKUP(Q1907,'PBT Tag Rates'!$A$6:$D$67,4,FALSE)</f>
        <v>0.98260000000000003</v>
      </c>
      <c r="X1907">
        <v>1</v>
      </c>
      <c r="Y1907" s="8">
        <f t="shared" si="219"/>
        <v>1.0138888888888888</v>
      </c>
      <c r="Z1907" s="10">
        <f>IFERROR(LOOKUP(H1907,{30,43,48,53,58,63,68,73,78,83,88,93,97},{42,47,52,57,62,67,72,77,82,87,92,99,100}),999)</f>
        <v>62</v>
      </c>
      <c r="AA1907" s="9">
        <f t="shared" si="220"/>
        <v>5.632716049382716</v>
      </c>
      <c r="AB1907" s="9">
        <f>IFERROR(IF(I1907="AI",AA1907-VLOOKUP(Q1907,'PBT Tag Rates'!$A$6:$L$53,11,FALSE),AA1907-VLOOKUP(Q1907,'PBT Tag Rates'!$A$6:$L$53,12,FALSE)),0)</f>
        <v>5.6504241706935243</v>
      </c>
      <c r="AC1907" s="9">
        <f t="shared" si="221"/>
        <v>16.981569692620486</v>
      </c>
      <c r="AD1907" s="12" t="s">
        <v>1969</v>
      </c>
      <c r="AE1907" s="8"/>
    </row>
    <row r="1908" spans="1:31" x14ac:dyDescent="0.25">
      <c r="A1908" t="s">
        <v>2078</v>
      </c>
      <c r="B1908" t="s">
        <v>5286</v>
      </c>
      <c r="C1908" t="s">
        <v>5287</v>
      </c>
      <c r="D1908" s="1">
        <v>45555</v>
      </c>
      <c r="E1908">
        <f t="shared" si="216"/>
        <v>18</v>
      </c>
      <c r="F1908" t="s">
        <v>6</v>
      </c>
      <c r="G1908">
        <v>760</v>
      </c>
      <c r="H1908">
        <f t="shared" si="215"/>
        <v>76</v>
      </c>
      <c r="I1908" t="s">
        <v>7</v>
      </c>
      <c r="J1908" t="s">
        <v>8</v>
      </c>
      <c r="K1908" t="s">
        <v>8</v>
      </c>
      <c r="L1908" t="s">
        <v>8</v>
      </c>
      <c r="M1908" t="s">
        <v>6</v>
      </c>
      <c r="N1908" t="str">
        <f t="shared" si="217"/>
        <v>M</v>
      </c>
      <c r="O1908" t="s">
        <v>7319</v>
      </c>
      <c r="P1908" t="s">
        <v>7320</v>
      </c>
      <c r="Q1908" t="s">
        <v>295</v>
      </c>
      <c r="R1908">
        <v>4</v>
      </c>
      <c r="S1908">
        <f t="shared" si="218"/>
        <v>2020</v>
      </c>
      <c r="T1908" t="s">
        <v>12</v>
      </c>
      <c r="U1908">
        <v>1</v>
      </c>
      <c r="V1908" t="s">
        <v>893</v>
      </c>
      <c r="W1908">
        <f>VLOOKUP(Q1908,'PBT Tag Rates'!$A$6:$D$67,4,FALSE)</f>
        <v>0.98961045999999997</v>
      </c>
      <c r="X1908">
        <v>1</v>
      </c>
      <c r="Y1908" s="8">
        <f t="shared" si="219"/>
        <v>1.0058139534883721</v>
      </c>
      <c r="Z1908" s="10">
        <f>IFERROR(LOOKUP(H1908,{30,43,48,53,58,63,68,73,78,83,88,93,97},{42,47,52,57,62,67,72,77,82,87,92,99,100}),999)</f>
        <v>77</v>
      </c>
      <c r="AA1908" s="9">
        <f t="shared" si="220"/>
        <v>5.5878552971576232</v>
      </c>
      <c r="AB1908" s="9">
        <f>IFERROR(IF(I1908="AI",AA1908-VLOOKUP(Q1908,'PBT Tag Rates'!$A$6:$L$53,11,FALSE),AA1908-VLOOKUP(Q1908,'PBT Tag Rates'!$A$6:$L$53,12,FALSE)),0)</f>
        <v>5.5983539129463047</v>
      </c>
      <c r="AC1908" s="9">
        <f t="shared" si="221"/>
        <v>16.825079722286347</v>
      </c>
      <c r="AD1908" s="12" t="s">
        <v>1969</v>
      </c>
      <c r="AE1908" s="8"/>
    </row>
    <row r="1909" spans="1:31" x14ac:dyDescent="0.25">
      <c r="A1909" t="s">
        <v>2078</v>
      </c>
      <c r="B1909" t="s">
        <v>5288</v>
      </c>
      <c r="C1909" t="s">
        <v>5289</v>
      </c>
      <c r="D1909" s="1">
        <v>45555</v>
      </c>
      <c r="E1909">
        <f t="shared" si="216"/>
        <v>18</v>
      </c>
      <c r="F1909" t="s">
        <v>6</v>
      </c>
      <c r="G1909">
        <v>720</v>
      </c>
      <c r="H1909">
        <f t="shared" si="215"/>
        <v>72</v>
      </c>
      <c r="I1909" t="s">
        <v>9</v>
      </c>
      <c r="J1909">
        <v>1</v>
      </c>
      <c r="K1909" t="s">
        <v>8</v>
      </c>
      <c r="L1909" t="s">
        <v>8</v>
      </c>
      <c r="M1909" t="s">
        <v>6</v>
      </c>
      <c r="N1909" t="str">
        <f t="shared" si="217"/>
        <v>M</v>
      </c>
      <c r="O1909" t="s">
        <v>8554</v>
      </c>
      <c r="P1909" t="s">
        <v>8555</v>
      </c>
      <c r="Q1909" t="s">
        <v>295</v>
      </c>
      <c r="R1909">
        <v>4</v>
      </c>
      <c r="S1909">
        <f t="shared" si="218"/>
        <v>2020</v>
      </c>
      <c r="T1909" t="s">
        <v>12</v>
      </c>
      <c r="U1909">
        <v>1</v>
      </c>
      <c r="V1909" t="s">
        <v>949</v>
      </c>
      <c r="W1909">
        <f>VLOOKUP(Q1909,'PBT Tag Rates'!$A$6:$D$67,4,FALSE)</f>
        <v>0.98961045999999997</v>
      </c>
      <c r="X1909">
        <v>1</v>
      </c>
      <c r="Y1909" s="8">
        <f t="shared" si="219"/>
        <v>1.0057142857142858</v>
      </c>
      <c r="Z1909" s="10">
        <f>IFERROR(LOOKUP(H1909,{30,43,48,53,58,63,68,73,78,83,88,93,97},{42,47,52,57,62,67,72,77,82,87,92,99,100}),999)</f>
        <v>72</v>
      </c>
      <c r="AA1909" s="9">
        <f t="shared" si="220"/>
        <v>5.5873015873015879</v>
      </c>
      <c r="AB1909" s="9">
        <f>IFERROR(IF(I1909="AI",AA1909-VLOOKUP(Q1909,'PBT Tag Rates'!$A$6:$L$53,11,FALSE),AA1909-VLOOKUP(Q1909,'PBT Tag Rates'!$A$6:$L$53,12,FALSE)),0)</f>
        <v>5.5978002030902694</v>
      </c>
      <c r="AC1909" s="9">
        <f t="shared" si="221"/>
        <v>16.823415623764589</v>
      </c>
      <c r="AD1909" s="12" t="s">
        <v>676</v>
      </c>
      <c r="AE1909" s="8"/>
    </row>
    <row r="1910" spans="1:31" x14ac:dyDescent="0.25">
      <c r="A1910" t="s">
        <v>2078</v>
      </c>
      <c r="B1910" t="s">
        <v>5290</v>
      </c>
      <c r="C1910" t="s">
        <v>5291</v>
      </c>
      <c r="D1910" s="1">
        <v>45555</v>
      </c>
      <c r="E1910">
        <f t="shared" si="216"/>
        <v>18</v>
      </c>
      <c r="F1910" t="s">
        <v>14</v>
      </c>
      <c r="G1910">
        <v>850</v>
      </c>
      <c r="H1910">
        <f t="shared" si="215"/>
        <v>85</v>
      </c>
      <c r="I1910" t="s">
        <v>7</v>
      </c>
      <c r="J1910" t="s">
        <v>8</v>
      </c>
      <c r="K1910" t="s">
        <v>8</v>
      </c>
      <c r="L1910" t="s">
        <v>8</v>
      </c>
      <c r="M1910" t="s">
        <v>14</v>
      </c>
      <c r="N1910" t="str">
        <f t="shared" si="217"/>
        <v>F</v>
      </c>
      <c r="O1910" t="s">
        <v>8</v>
      </c>
      <c r="P1910" t="s">
        <v>8</v>
      </c>
      <c r="Q1910" t="s">
        <v>11</v>
      </c>
      <c r="R1910" t="s">
        <v>8</v>
      </c>
      <c r="S1910" t="str">
        <f t="shared" si="218"/>
        <v>U</v>
      </c>
      <c r="T1910" t="s">
        <v>12</v>
      </c>
      <c r="U1910">
        <v>0.999999999999998</v>
      </c>
      <c r="V1910" t="s">
        <v>8</v>
      </c>
      <c r="W1910">
        <f>VLOOKUP(Q1910,'PBT Tag Rates'!$A$6:$D$67,4,FALSE)</f>
        <v>1</v>
      </c>
      <c r="X1910">
        <v>1</v>
      </c>
      <c r="Y1910" s="8">
        <f t="shared" si="219"/>
        <v>1</v>
      </c>
      <c r="Z1910" s="10">
        <f>IFERROR(LOOKUP(H1910,{30,43,48,53,58,63,68,73,78,83,88,93,97},{42,47,52,57,62,67,72,77,82,87,92,99,100}),999)</f>
        <v>87</v>
      </c>
      <c r="AA1910" s="9">
        <f t="shared" si="220"/>
        <v>5.5555555555555554</v>
      </c>
      <c r="AB1910" s="9">
        <f>IFERROR(IF(I1910="AI",AA1910-VLOOKUP(Q1910,'PBT Tag Rates'!$A$6:$L$53,11,FALSE),AA1910-VLOOKUP(Q1910,'PBT Tag Rates'!$A$6:$L$53,12,FALSE)),0)</f>
        <v>5.5142524290531805</v>
      </c>
      <c r="AC1910" s="9">
        <f t="shared" si="221"/>
        <v>16.572324324312643</v>
      </c>
      <c r="AD1910" s="12" t="s">
        <v>1969</v>
      </c>
      <c r="AE1910" s="8"/>
    </row>
    <row r="1911" spans="1:31" x14ac:dyDescent="0.25">
      <c r="A1911" t="s">
        <v>2078</v>
      </c>
      <c r="B1911" t="s">
        <v>5292</v>
      </c>
      <c r="C1911" t="s">
        <v>5293</v>
      </c>
      <c r="D1911" s="1">
        <v>45555</v>
      </c>
      <c r="E1911">
        <f t="shared" si="216"/>
        <v>18</v>
      </c>
      <c r="F1911" t="s">
        <v>6</v>
      </c>
      <c r="G1911">
        <v>720</v>
      </c>
      <c r="H1911">
        <f t="shared" ref="H1911:H1974" si="222">G1911/10</f>
        <v>72</v>
      </c>
      <c r="I1911" t="s">
        <v>7</v>
      </c>
      <c r="J1911" t="s">
        <v>8</v>
      </c>
      <c r="K1911" t="s">
        <v>8</v>
      </c>
      <c r="L1911" t="s">
        <v>8</v>
      </c>
      <c r="M1911" t="s">
        <v>6</v>
      </c>
      <c r="N1911" t="str">
        <f t="shared" si="217"/>
        <v>M</v>
      </c>
      <c r="O1911" t="s">
        <v>8556</v>
      </c>
      <c r="P1911" t="s">
        <v>8557</v>
      </c>
      <c r="Q1911" t="s">
        <v>476</v>
      </c>
      <c r="R1911">
        <v>4</v>
      </c>
      <c r="S1911">
        <f t="shared" si="218"/>
        <v>2020</v>
      </c>
      <c r="T1911" t="s">
        <v>12</v>
      </c>
      <c r="U1911">
        <v>0.999999999999998</v>
      </c>
      <c r="V1911" t="s">
        <v>658</v>
      </c>
      <c r="W1911">
        <f>VLOOKUP(Q1911,'PBT Tag Rates'!$A$6:$D$67,4,FALSE)</f>
        <v>0.98845608500000004</v>
      </c>
      <c r="X1911">
        <v>1</v>
      </c>
      <c r="Y1911" s="8">
        <f t="shared" si="219"/>
        <v>1.0057142857142858</v>
      </c>
      <c r="Z1911" s="10">
        <f>IFERROR(LOOKUP(H1911,{30,43,48,53,58,63,68,73,78,83,88,93,97},{42,47,52,57,62,67,72,77,82,87,92,99,100}),999)</f>
        <v>72</v>
      </c>
      <c r="AA1911" s="9">
        <f t="shared" si="220"/>
        <v>5.5873015873015879</v>
      </c>
      <c r="AB1911" s="9">
        <f>IFERROR(IF(I1911="AI",AA1911-VLOOKUP(Q1911,'PBT Tag Rates'!$A$6:$L$53,11,FALSE),AA1911-VLOOKUP(Q1911,'PBT Tag Rates'!$A$6:$L$53,12,FALSE)),0)</f>
        <v>5.5989803206061639</v>
      </c>
      <c r="AC1911" s="9">
        <f t="shared" si="221"/>
        <v>16.826962304020135</v>
      </c>
      <c r="AD1911" s="12" t="s">
        <v>1969</v>
      </c>
      <c r="AE1911" s="8"/>
    </row>
    <row r="1912" spans="1:31" x14ac:dyDescent="0.25">
      <c r="A1912" t="s">
        <v>2078</v>
      </c>
      <c r="B1912" t="s">
        <v>5294</v>
      </c>
      <c r="C1912" t="s">
        <v>5295</v>
      </c>
      <c r="D1912" s="1">
        <v>45555</v>
      </c>
      <c r="E1912">
        <f t="shared" si="216"/>
        <v>18</v>
      </c>
      <c r="F1912" t="s">
        <v>14</v>
      </c>
      <c r="G1912">
        <v>650</v>
      </c>
      <c r="H1912">
        <f t="shared" si="222"/>
        <v>65</v>
      </c>
      <c r="I1912" t="s">
        <v>7</v>
      </c>
      <c r="J1912" t="s">
        <v>8</v>
      </c>
      <c r="K1912" t="s">
        <v>8</v>
      </c>
      <c r="L1912" t="s">
        <v>8</v>
      </c>
      <c r="M1912" t="s">
        <v>14</v>
      </c>
      <c r="N1912" t="str">
        <f t="shared" si="217"/>
        <v>F</v>
      </c>
      <c r="O1912" t="s">
        <v>7970</v>
      </c>
      <c r="P1912" t="s">
        <v>8558</v>
      </c>
      <c r="Q1912" t="s">
        <v>940</v>
      </c>
      <c r="R1912">
        <v>3</v>
      </c>
      <c r="S1912">
        <f t="shared" si="218"/>
        <v>2021</v>
      </c>
      <c r="T1912" t="s">
        <v>12</v>
      </c>
      <c r="U1912">
        <v>0.999999999999997</v>
      </c>
      <c r="V1912" t="s">
        <v>886</v>
      </c>
      <c r="W1912">
        <f>VLOOKUP(Q1912,'PBT Tag Rates'!$A$6:$D$67,4,FALSE)</f>
        <v>0.98140000000000005</v>
      </c>
      <c r="X1912">
        <v>1</v>
      </c>
      <c r="Y1912" s="8">
        <f t="shared" si="219"/>
        <v>1</v>
      </c>
      <c r="Z1912" s="10">
        <f>IFERROR(LOOKUP(H1912,{30,43,48,53,58,63,68,73,78,83,88,93,97},{42,47,52,57,62,67,72,77,82,87,92,99,100}),999)</f>
        <v>67</v>
      </c>
      <c r="AA1912" s="9">
        <f t="shared" si="220"/>
        <v>5.5555555555555554</v>
      </c>
      <c r="AB1912" s="9">
        <f>IFERROR(IF(I1912="AI",AA1912-VLOOKUP(Q1912,'PBT Tag Rates'!$A$6:$L$53,11,FALSE),AA1912-VLOOKUP(Q1912,'PBT Tag Rates'!$A$6:$L$53,12,FALSE)),0)</f>
        <v>5.5745080723682721</v>
      </c>
      <c r="AC1912" s="9">
        <f t="shared" si="221"/>
        <v>16.753414340817248</v>
      </c>
      <c r="AD1912" s="12" t="s">
        <v>1969</v>
      </c>
      <c r="AE1912" s="8"/>
    </row>
    <row r="1913" spans="1:31" x14ac:dyDescent="0.25">
      <c r="A1913" t="s">
        <v>2078</v>
      </c>
      <c r="B1913" t="s">
        <v>5296</v>
      </c>
      <c r="C1913" t="s">
        <v>5297</v>
      </c>
      <c r="D1913" s="1">
        <v>45555</v>
      </c>
      <c r="E1913">
        <f t="shared" si="216"/>
        <v>18</v>
      </c>
      <c r="F1913" t="s">
        <v>6</v>
      </c>
      <c r="G1913">
        <v>530</v>
      </c>
      <c r="H1913">
        <f t="shared" si="222"/>
        <v>53</v>
      </c>
      <c r="I1913" t="s">
        <v>9</v>
      </c>
      <c r="J1913">
        <v>1</v>
      </c>
      <c r="K1913" t="s">
        <v>8</v>
      </c>
      <c r="L1913" t="s">
        <v>8</v>
      </c>
      <c r="M1913" t="s">
        <v>6</v>
      </c>
      <c r="N1913" t="str">
        <f t="shared" si="217"/>
        <v>M</v>
      </c>
      <c r="O1913" t="s">
        <v>8089</v>
      </c>
      <c r="P1913" t="s">
        <v>8559</v>
      </c>
      <c r="Q1913" t="s">
        <v>7200</v>
      </c>
      <c r="R1913">
        <v>2</v>
      </c>
      <c r="S1913">
        <f t="shared" si="218"/>
        <v>2022</v>
      </c>
      <c r="T1913" t="s">
        <v>12</v>
      </c>
      <c r="U1913">
        <v>0.999999999999998</v>
      </c>
      <c r="V1913" t="s">
        <v>886</v>
      </c>
      <c r="W1913">
        <f>VLOOKUP(Q1913,'PBT Tag Rates'!$A$6:$D$67,4,FALSE)</f>
        <v>0.98</v>
      </c>
      <c r="X1913">
        <v>1</v>
      </c>
      <c r="Y1913" s="8">
        <f t="shared" si="219"/>
        <v>1.03125</v>
      </c>
      <c r="Z1913" s="10">
        <f>IFERROR(LOOKUP(H1913,{30,43,48,53,58,63,68,73,78,83,88,93,97},{42,47,52,57,62,67,72,77,82,87,92,99,100}),999)</f>
        <v>57</v>
      </c>
      <c r="AA1913" s="9">
        <f t="shared" si="220"/>
        <v>5.729166666666667</v>
      </c>
      <c r="AB1913" s="9">
        <f>IFERROR(IF(I1913="AI",AA1913-VLOOKUP(Q1913,'PBT Tag Rates'!$A$6:$L$53,11,FALSE),AA1913-VLOOKUP(Q1913,'PBT Tag Rates'!$A$6:$L$53,12,FALSE)),0)</f>
        <v>5.7495748299319729</v>
      </c>
      <c r="AC1913" s="9">
        <f t="shared" si="221"/>
        <v>17.279553309259363</v>
      </c>
      <c r="AD1913" s="12" t="s">
        <v>1969</v>
      </c>
      <c r="AE1913" s="8"/>
    </row>
    <row r="1914" spans="1:31" x14ac:dyDescent="0.25">
      <c r="A1914" t="s">
        <v>2078</v>
      </c>
      <c r="B1914" t="s">
        <v>5298</v>
      </c>
      <c r="C1914" t="s">
        <v>5299</v>
      </c>
      <c r="D1914" s="1">
        <v>45555</v>
      </c>
      <c r="E1914">
        <f t="shared" si="216"/>
        <v>18</v>
      </c>
      <c r="F1914" t="s">
        <v>14</v>
      </c>
      <c r="G1914">
        <v>790</v>
      </c>
      <c r="H1914">
        <f t="shared" si="222"/>
        <v>79</v>
      </c>
      <c r="I1914" t="s">
        <v>7</v>
      </c>
      <c r="J1914" t="s">
        <v>8</v>
      </c>
      <c r="K1914" t="s">
        <v>8</v>
      </c>
      <c r="L1914" t="s">
        <v>8</v>
      </c>
      <c r="M1914" t="s">
        <v>14</v>
      </c>
      <c r="N1914" t="str">
        <f t="shared" si="217"/>
        <v>F</v>
      </c>
      <c r="O1914" t="s">
        <v>302</v>
      </c>
      <c r="P1914" t="s">
        <v>8560</v>
      </c>
      <c r="Q1914" t="s">
        <v>171</v>
      </c>
      <c r="R1914">
        <v>5</v>
      </c>
      <c r="S1914">
        <f t="shared" si="218"/>
        <v>2019</v>
      </c>
      <c r="T1914" t="s">
        <v>12</v>
      </c>
      <c r="U1914">
        <v>0.999999999999995</v>
      </c>
      <c r="V1914" t="s">
        <v>892</v>
      </c>
      <c r="W1914">
        <f>VLOOKUP(Q1914,'PBT Tag Rates'!$A$6:$D$67,4,FALSE)</f>
        <v>0.95971980899999998</v>
      </c>
      <c r="X1914">
        <v>1</v>
      </c>
      <c r="Y1914" s="8">
        <f t="shared" si="219"/>
        <v>1</v>
      </c>
      <c r="Z1914" s="10">
        <f>IFERROR(LOOKUP(H1914,{30,43,48,53,58,63,68,73,78,83,88,93,97},{42,47,52,57,62,67,72,77,82,87,92,99,100}),999)</f>
        <v>82</v>
      </c>
      <c r="AA1914" s="9">
        <f t="shared" si="220"/>
        <v>5.5555555555555554</v>
      </c>
      <c r="AB1914" s="9">
        <f>IFERROR(IF(I1914="AI",AA1914-VLOOKUP(Q1914,'PBT Tag Rates'!$A$6:$L$53,11,FALSE),AA1914-VLOOKUP(Q1914,'PBT Tag Rates'!$A$6:$L$53,12,FALSE)),0)</f>
        <v>5.5975263376757773</v>
      </c>
      <c r="AC1914" s="9">
        <f t="shared" si="221"/>
        <v>16.822592559073851</v>
      </c>
      <c r="AD1914" s="12" t="s">
        <v>1969</v>
      </c>
      <c r="AE1914" s="8"/>
    </row>
    <row r="1915" spans="1:31" x14ac:dyDescent="0.25">
      <c r="A1915" t="s">
        <v>2078</v>
      </c>
      <c r="B1915" t="s">
        <v>5300</v>
      </c>
      <c r="C1915" t="s">
        <v>5301</v>
      </c>
      <c r="D1915" s="1">
        <v>45555</v>
      </c>
      <c r="E1915">
        <f t="shared" si="216"/>
        <v>18</v>
      </c>
      <c r="F1915" t="s">
        <v>6</v>
      </c>
      <c r="G1915">
        <v>530</v>
      </c>
      <c r="H1915">
        <f t="shared" si="222"/>
        <v>53</v>
      </c>
      <c r="I1915" t="s">
        <v>7</v>
      </c>
      <c r="J1915" t="s">
        <v>8</v>
      </c>
      <c r="K1915" t="s">
        <v>8</v>
      </c>
      <c r="L1915" t="s">
        <v>8</v>
      </c>
      <c r="M1915" t="s">
        <v>6</v>
      </c>
      <c r="N1915" t="str">
        <f t="shared" si="217"/>
        <v>M</v>
      </c>
      <c r="O1915" t="s">
        <v>8561</v>
      </c>
      <c r="P1915" t="s">
        <v>8562</v>
      </c>
      <c r="Q1915" t="s">
        <v>7200</v>
      </c>
      <c r="R1915">
        <v>2</v>
      </c>
      <c r="S1915">
        <f t="shared" si="218"/>
        <v>2022</v>
      </c>
      <c r="T1915" t="s">
        <v>12</v>
      </c>
      <c r="U1915">
        <v>1</v>
      </c>
      <c r="V1915" t="s">
        <v>886</v>
      </c>
      <c r="W1915">
        <f>VLOOKUP(Q1915,'PBT Tag Rates'!$A$6:$D$67,4,FALSE)</f>
        <v>0.98</v>
      </c>
      <c r="X1915">
        <v>1</v>
      </c>
      <c r="Y1915" s="8">
        <f t="shared" si="219"/>
        <v>1.03125</v>
      </c>
      <c r="Z1915" s="10">
        <f>IFERROR(LOOKUP(H1915,{30,43,48,53,58,63,68,73,78,83,88,93,97},{42,47,52,57,62,67,72,77,82,87,92,99,100}),999)</f>
        <v>57</v>
      </c>
      <c r="AA1915" s="9">
        <f t="shared" si="220"/>
        <v>5.729166666666667</v>
      </c>
      <c r="AB1915" s="9">
        <f>IFERROR(IF(I1915="AI",AA1915-VLOOKUP(Q1915,'PBT Tag Rates'!$A$6:$L$53,11,FALSE),AA1915-VLOOKUP(Q1915,'PBT Tag Rates'!$A$6:$L$53,12,FALSE)),0)</f>
        <v>5.7495748299319729</v>
      </c>
      <c r="AC1915" s="9">
        <f t="shared" si="221"/>
        <v>17.279553309259363</v>
      </c>
      <c r="AD1915" s="12" t="s">
        <v>1969</v>
      </c>
      <c r="AE1915" s="8"/>
    </row>
    <row r="1916" spans="1:31" x14ac:dyDescent="0.25">
      <c r="A1916" t="s">
        <v>2078</v>
      </c>
      <c r="B1916" t="s">
        <v>5302</v>
      </c>
      <c r="C1916" t="s">
        <v>5303</v>
      </c>
      <c r="D1916" s="1">
        <v>45555</v>
      </c>
      <c r="E1916">
        <f t="shared" si="216"/>
        <v>18</v>
      </c>
      <c r="F1916" t="s">
        <v>14</v>
      </c>
      <c r="G1916">
        <v>750</v>
      </c>
      <c r="H1916">
        <f t="shared" si="222"/>
        <v>75</v>
      </c>
      <c r="I1916" t="s">
        <v>7</v>
      </c>
      <c r="J1916" t="s">
        <v>8</v>
      </c>
      <c r="K1916" t="s">
        <v>8</v>
      </c>
      <c r="L1916" t="s">
        <v>8</v>
      </c>
      <c r="M1916" t="s">
        <v>14</v>
      </c>
      <c r="N1916" t="str">
        <f t="shared" si="217"/>
        <v>F</v>
      </c>
      <c r="O1916" t="s">
        <v>8</v>
      </c>
      <c r="P1916" t="s">
        <v>8</v>
      </c>
      <c r="Q1916" t="s">
        <v>11</v>
      </c>
      <c r="R1916" t="s">
        <v>8</v>
      </c>
      <c r="S1916" t="str">
        <f t="shared" si="218"/>
        <v>U</v>
      </c>
      <c r="T1916" t="s">
        <v>12</v>
      </c>
      <c r="U1916">
        <v>0.999999999999998</v>
      </c>
      <c r="V1916" t="s">
        <v>8</v>
      </c>
      <c r="W1916">
        <f>VLOOKUP(Q1916,'PBT Tag Rates'!$A$6:$D$67,4,FALSE)</f>
        <v>1</v>
      </c>
      <c r="X1916">
        <v>1</v>
      </c>
      <c r="Y1916" s="8">
        <f t="shared" si="219"/>
        <v>1</v>
      </c>
      <c r="Z1916" s="10">
        <f>IFERROR(LOOKUP(H1916,{30,43,48,53,58,63,68,73,78,83,88,93,97},{42,47,52,57,62,67,72,77,82,87,92,99,100}),999)</f>
        <v>77</v>
      </c>
      <c r="AA1916" s="9">
        <f t="shared" si="220"/>
        <v>5.5555555555555554</v>
      </c>
      <c r="AB1916" s="9">
        <f>IFERROR(IF(I1916="AI",AA1916-VLOOKUP(Q1916,'PBT Tag Rates'!$A$6:$L$53,11,FALSE),AA1916-VLOOKUP(Q1916,'PBT Tag Rates'!$A$6:$L$53,12,FALSE)),0)</f>
        <v>5.5142524290531805</v>
      </c>
      <c r="AC1916" s="9">
        <f t="shared" si="221"/>
        <v>16.572324324312643</v>
      </c>
      <c r="AD1916" s="12" t="s">
        <v>1969</v>
      </c>
      <c r="AE1916" s="8"/>
    </row>
    <row r="1917" spans="1:31" x14ac:dyDescent="0.25">
      <c r="A1917" t="s">
        <v>2078</v>
      </c>
      <c r="B1917" t="s">
        <v>5304</v>
      </c>
      <c r="C1917" t="s">
        <v>5305</v>
      </c>
      <c r="D1917" s="1">
        <v>45555</v>
      </c>
      <c r="E1917">
        <f t="shared" si="216"/>
        <v>18</v>
      </c>
      <c r="F1917" t="s">
        <v>6</v>
      </c>
      <c r="G1917">
        <v>730</v>
      </c>
      <c r="H1917">
        <f t="shared" si="222"/>
        <v>73</v>
      </c>
      <c r="I1917" t="s">
        <v>7</v>
      </c>
      <c r="J1917" t="s">
        <v>8</v>
      </c>
      <c r="K1917" t="s">
        <v>8</v>
      </c>
      <c r="L1917" t="s">
        <v>8</v>
      </c>
      <c r="M1917" t="s">
        <v>6</v>
      </c>
      <c r="N1917" t="str">
        <f t="shared" si="217"/>
        <v>M</v>
      </c>
      <c r="O1917" t="s">
        <v>8</v>
      </c>
      <c r="P1917" t="s">
        <v>8</v>
      </c>
      <c r="Q1917" t="s">
        <v>11</v>
      </c>
      <c r="R1917" t="s">
        <v>8</v>
      </c>
      <c r="S1917" t="str">
        <f t="shared" si="218"/>
        <v>U</v>
      </c>
      <c r="T1917" t="s">
        <v>12</v>
      </c>
      <c r="U1917">
        <v>1</v>
      </c>
      <c r="V1917" t="s">
        <v>8</v>
      </c>
      <c r="W1917">
        <f>VLOOKUP(Q1917,'PBT Tag Rates'!$A$6:$D$67,4,FALSE)</f>
        <v>1</v>
      </c>
      <c r="X1917">
        <v>1</v>
      </c>
      <c r="Y1917" s="8">
        <f t="shared" si="219"/>
        <v>1.0058139534883721</v>
      </c>
      <c r="Z1917" s="10">
        <f>IFERROR(LOOKUP(H1917,{30,43,48,53,58,63,68,73,78,83,88,93,97},{42,47,52,57,62,67,72,77,82,87,92,99,100}),999)</f>
        <v>77</v>
      </c>
      <c r="AA1917" s="9">
        <f t="shared" si="220"/>
        <v>5.5878552971576232</v>
      </c>
      <c r="AB1917" s="9">
        <f>IFERROR(IF(I1917="AI",AA1917-VLOOKUP(Q1917,'PBT Tag Rates'!$A$6:$L$53,11,FALSE),AA1917-VLOOKUP(Q1917,'PBT Tag Rates'!$A$6:$L$53,12,FALSE)),0)</f>
        <v>5.5465521706552483</v>
      </c>
      <c r="AC1917" s="9">
        <f t="shared" si="221"/>
        <v>16.669396738081858</v>
      </c>
      <c r="AD1917" s="12" t="s">
        <v>1969</v>
      </c>
      <c r="AE1917" s="8"/>
    </row>
    <row r="1918" spans="1:31" x14ac:dyDescent="0.25">
      <c r="A1918" t="s">
        <v>2078</v>
      </c>
      <c r="B1918" t="s">
        <v>5306</v>
      </c>
      <c r="C1918" t="s">
        <v>5307</v>
      </c>
      <c r="D1918" s="1">
        <v>45555</v>
      </c>
      <c r="E1918">
        <f t="shared" si="216"/>
        <v>18</v>
      </c>
      <c r="F1918" t="s">
        <v>6</v>
      </c>
      <c r="G1918">
        <v>690</v>
      </c>
      <c r="H1918">
        <f t="shared" si="222"/>
        <v>69</v>
      </c>
      <c r="I1918" t="s">
        <v>7</v>
      </c>
      <c r="J1918" t="s">
        <v>8</v>
      </c>
      <c r="K1918" t="s">
        <v>8</v>
      </c>
      <c r="L1918" t="s">
        <v>8</v>
      </c>
      <c r="M1918" t="s">
        <v>6</v>
      </c>
      <c r="N1918" t="str">
        <f t="shared" si="217"/>
        <v>M</v>
      </c>
      <c r="O1918" t="s">
        <v>1710</v>
      </c>
      <c r="P1918" t="s">
        <v>1877</v>
      </c>
      <c r="Q1918" t="s">
        <v>940</v>
      </c>
      <c r="R1918">
        <v>3</v>
      </c>
      <c r="S1918">
        <f t="shared" si="218"/>
        <v>2021</v>
      </c>
      <c r="T1918" t="s">
        <v>12</v>
      </c>
      <c r="U1918">
        <v>0.999999999999998</v>
      </c>
      <c r="V1918" t="s">
        <v>893</v>
      </c>
      <c r="W1918">
        <f>VLOOKUP(Q1918,'PBT Tag Rates'!$A$6:$D$67,4,FALSE)</f>
        <v>0.98140000000000005</v>
      </c>
      <c r="X1918">
        <v>1</v>
      </c>
      <c r="Y1918" s="8">
        <f t="shared" si="219"/>
        <v>1.0057142857142858</v>
      </c>
      <c r="Z1918" s="10">
        <f>IFERROR(LOOKUP(H1918,{30,43,48,53,58,63,68,73,78,83,88,93,97},{42,47,52,57,62,67,72,77,82,87,92,99,100}),999)</f>
        <v>72</v>
      </c>
      <c r="AA1918" s="9">
        <f t="shared" si="220"/>
        <v>5.5873015873015879</v>
      </c>
      <c r="AB1918" s="9">
        <f>IFERROR(IF(I1918="AI",AA1918-VLOOKUP(Q1918,'PBT Tag Rates'!$A$6:$L$53,11,FALSE),AA1918-VLOOKUP(Q1918,'PBT Tag Rates'!$A$6:$L$53,12,FALSE)),0)</f>
        <v>5.6062541041143046</v>
      </c>
      <c r="AC1918" s="9">
        <f t="shared" si="221"/>
        <v>16.848822656064705</v>
      </c>
      <c r="AD1918" s="12" t="s">
        <v>1969</v>
      </c>
      <c r="AE1918" s="8"/>
    </row>
    <row r="1919" spans="1:31" x14ac:dyDescent="0.25">
      <c r="A1919" t="s">
        <v>2078</v>
      </c>
      <c r="B1919" t="s">
        <v>5308</v>
      </c>
      <c r="C1919" t="s">
        <v>5309</v>
      </c>
      <c r="D1919" s="1">
        <v>45555</v>
      </c>
      <c r="E1919">
        <f t="shared" si="216"/>
        <v>18</v>
      </c>
      <c r="F1919" t="s">
        <v>6</v>
      </c>
      <c r="G1919">
        <v>830</v>
      </c>
      <c r="H1919">
        <f t="shared" si="222"/>
        <v>83</v>
      </c>
      <c r="I1919" t="s">
        <v>7</v>
      </c>
      <c r="J1919" t="s">
        <v>8</v>
      </c>
      <c r="K1919" t="s">
        <v>8</v>
      </c>
      <c r="L1919" t="s">
        <v>8</v>
      </c>
      <c r="M1919" t="s">
        <v>6</v>
      </c>
      <c r="N1919" t="str">
        <f t="shared" si="217"/>
        <v>M</v>
      </c>
      <c r="O1919" t="s">
        <v>624</v>
      </c>
      <c r="P1919" t="s">
        <v>625</v>
      </c>
      <c r="Q1919" t="s">
        <v>171</v>
      </c>
      <c r="R1919">
        <v>5</v>
      </c>
      <c r="S1919">
        <f t="shared" si="218"/>
        <v>2019</v>
      </c>
      <c r="T1919" t="s">
        <v>12</v>
      </c>
      <c r="U1919">
        <v>0.999999999999998</v>
      </c>
      <c r="V1919" t="s">
        <v>893</v>
      </c>
      <c r="W1919">
        <f>VLOOKUP(Q1919,'PBT Tag Rates'!$A$6:$D$67,4,FALSE)</f>
        <v>0.95971980899999998</v>
      </c>
      <c r="X1919">
        <v>1</v>
      </c>
      <c r="Y1919" s="8">
        <f t="shared" si="219"/>
        <v>1</v>
      </c>
      <c r="Z1919" s="10">
        <f>IFERROR(LOOKUP(H1919,{30,43,48,53,58,63,68,73,78,83,88,93,97},{42,47,52,57,62,67,72,77,82,87,92,99,100}),999)</f>
        <v>87</v>
      </c>
      <c r="AA1919" s="9">
        <f t="shared" si="220"/>
        <v>5.5555555555555554</v>
      </c>
      <c r="AB1919" s="9">
        <f>IFERROR(IF(I1919="AI",AA1919-VLOOKUP(Q1919,'PBT Tag Rates'!$A$6:$L$53,11,FALSE),AA1919-VLOOKUP(Q1919,'PBT Tag Rates'!$A$6:$L$53,12,FALSE)),0)</f>
        <v>5.5975263376757773</v>
      </c>
      <c r="AC1919" s="9">
        <f t="shared" si="221"/>
        <v>16.822592559073851</v>
      </c>
      <c r="AD1919" s="12" t="s">
        <v>1969</v>
      </c>
      <c r="AE1919" s="8"/>
    </row>
    <row r="1920" spans="1:31" x14ac:dyDescent="0.25">
      <c r="A1920" t="s">
        <v>2078</v>
      </c>
      <c r="B1920" t="s">
        <v>5310</v>
      </c>
      <c r="C1920" t="s">
        <v>5311</v>
      </c>
      <c r="D1920" s="1">
        <v>45555</v>
      </c>
      <c r="E1920">
        <f t="shared" si="216"/>
        <v>18</v>
      </c>
      <c r="F1920" t="s">
        <v>14</v>
      </c>
      <c r="G1920">
        <v>700</v>
      </c>
      <c r="H1920">
        <f t="shared" si="222"/>
        <v>70</v>
      </c>
      <c r="I1920" t="s">
        <v>9</v>
      </c>
      <c r="J1920">
        <v>1</v>
      </c>
      <c r="K1920" t="s">
        <v>8</v>
      </c>
      <c r="L1920" t="s">
        <v>8</v>
      </c>
      <c r="M1920" t="s">
        <v>14</v>
      </c>
      <c r="N1920" t="str">
        <f t="shared" si="217"/>
        <v>F</v>
      </c>
      <c r="O1920" t="s">
        <v>1535</v>
      </c>
      <c r="P1920" t="s">
        <v>1798</v>
      </c>
      <c r="Q1920" t="s">
        <v>171</v>
      </c>
      <c r="R1920">
        <v>5</v>
      </c>
      <c r="S1920">
        <f t="shared" si="218"/>
        <v>2019</v>
      </c>
      <c r="T1920" t="s">
        <v>12</v>
      </c>
      <c r="U1920">
        <v>0.999999999999999</v>
      </c>
      <c r="V1920" t="s">
        <v>949</v>
      </c>
      <c r="W1920">
        <f>VLOOKUP(Q1920,'PBT Tag Rates'!$A$6:$D$67,4,FALSE)</f>
        <v>0.95971980899999998</v>
      </c>
      <c r="X1920">
        <v>1</v>
      </c>
      <c r="Y1920" s="8">
        <f t="shared" si="219"/>
        <v>1.0069930069930071</v>
      </c>
      <c r="Z1920" s="10">
        <f>IFERROR(LOOKUP(H1920,{30,43,48,53,58,63,68,73,78,83,88,93,97},{42,47,52,57,62,67,72,77,82,87,92,99,100}),999)</f>
        <v>72</v>
      </c>
      <c r="AA1920" s="9">
        <f t="shared" si="220"/>
        <v>5.594405594405595</v>
      </c>
      <c r="AB1920" s="9">
        <f>IFERROR(IF(I1920="AI",AA1920-VLOOKUP(Q1920,'PBT Tag Rates'!$A$6:$L$53,11,FALSE),AA1920-VLOOKUP(Q1920,'PBT Tag Rates'!$A$6:$L$53,12,FALSE)),0)</f>
        <v>5.636376376525817</v>
      </c>
      <c r="AC1920" s="9">
        <f t="shared" si="221"/>
        <v>16.939350986824238</v>
      </c>
      <c r="AD1920" s="12" t="s">
        <v>676</v>
      </c>
      <c r="AE1920" s="8"/>
    </row>
    <row r="1921" spans="1:31" x14ac:dyDescent="0.25">
      <c r="A1921" t="s">
        <v>2078</v>
      </c>
      <c r="B1921" t="s">
        <v>5312</v>
      </c>
      <c r="C1921" t="s">
        <v>5313</v>
      </c>
      <c r="D1921" s="1">
        <v>45555</v>
      </c>
      <c r="E1921">
        <f t="shared" si="216"/>
        <v>18</v>
      </c>
      <c r="F1921" t="s">
        <v>14</v>
      </c>
      <c r="G1921">
        <v>690</v>
      </c>
      <c r="H1921">
        <f t="shared" si="222"/>
        <v>69</v>
      </c>
      <c r="I1921" t="s">
        <v>9</v>
      </c>
      <c r="J1921">
        <v>1</v>
      </c>
      <c r="K1921" t="s">
        <v>8</v>
      </c>
      <c r="L1921" t="s">
        <v>8</v>
      </c>
      <c r="M1921" t="s">
        <v>14</v>
      </c>
      <c r="N1921" t="str">
        <f t="shared" si="217"/>
        <v>F</v>
      </c>
      <c r="O1921" t="s">
        <v>7595</v>
      </c>
      <c r="P1921" t="s">
        <v>7596</v>
      </c>
      <c r="Q1921" t="s">
        <v>295</v>
      </c>
      <c r="R1921">
        <v>4</v>
      </c>
      <c r="S1921">
        <f t="shared" si="218"/>
        <v>2020</v>
      </c>
      <c r="T1921" t="s">
        <v>12</v>
      </c>
      <c r="U1921">
        <v>1</v>
      </c>
      <c r="V1921" t="s">
        <v>949</v>
      </c>
      <c r="W1921">
        <f>VLOOKUP(Q1921,'PBT Tag Rates'!$A$6:$D$67,4,FALSE)</f>
        <v>0.98961045999999997</v>
      </c>
      <c r="X1921">
        <v>1</v>
      </c>
      <c r="Y1921" s="8">
        <f t="shared" si="219"/>
        <v>1.0069930069930071</v>
      </c>
      <c r="Z1921" s="10">
        <f>IFERROR(LOOKUP(H1921,{30,43,48,53,58,63,68,73,78,83,88,93,97},{42,47,52,57,62,67,72,77,82,87,92,99,100}),999)</f>
        <v>72</v>
      </c>
      <c r="AA1921" s="9">
        <f t="shared" si="220"/>
        <v>5.594405594405595</v>
      </c>
      <c r="AB1921" s="9">
        <f>IFERROR(IF(I1921="AI",AA1921-VLOOKUP(Q1921,'PBT Tag Rates'!$A$6:$L$53,11,FALSE),AA1921-VLOOKUP(Q1921,'PBT Tag Rates'!$A$6:$L$53,12,FALSE)),0)</f>
        <v>5.6049042101942765</v>
      </c>
      <c r="AC1921" s="9">
        <f t="shared" si="221"/>
        <v>16.844765736267519</v>
      </c>
      <c r="AD1921" s="12" t="s">
        <v>676</v>
      </c>
      <c r="AE1921" s="8"/>
    </row>
    <row r="1922" spans="1:31" x14ac:dyDescent="0.25">
      <c r="A1922" t="s">
        <v>2078</v>
      </c>
      <c r="B1922" t="s">
        <v>5314</v>
      </c>
      <c r="C1922" t="s">
        <v>5315</v>
      </c>
      <c r="D1922" s="1">
        <v>45555</v>
      </c>
      <c r="E1922">
        <f t="shared" si="216"/>
        <v>18</v>
      </c>
      <c r="F1922" t="s">
        <v>6</v>
      </c>
      <c r="G1922">
        <v>750</v>
      </c>
      <c r="H1922">
        <f t="shared" si="222"/>
        <v>75</v>
      </c>
      <c r="I1922" t="s">
        <v>9</v>
      </c>
      <c r="J1922">
        <v>1</v>
      </c>
      <c r="K1922" t="s">
        <v>8</v>
      </c>
      <c r="L1922" t="s">
        <v>8</v>
      </c>
      <c r="M1922" t="s">
        <v>6</v>
      </c>
      <c r="N1922" t="str">
        <f t="shared" si="217"/>
        <v>M</v>
      </c>
      <c r="O1922" t="s">
        <v>8</v>
      </c>
      <c r="P1922" t="s">
        <v>8</v>
      </c>
      <c r="Q1922" t="s">
        <v>11</v>
      </c>
      <c r="R1922" t="s">
        <v>8</v>
      </c>
      <c r="S1922" t="str">
        <f t="shared" si="218"/>
        <v>U</v>
      </c>
      <c r="T1922" t="s">
        <v>12</v>
      </c>
      <c r="U1922">
        <v>1</v>
      </c>
      <c r="V1922" t="s">
        <v>8</v>
      </c>
      <c r="W1922">
        <f>VLOOKUP(Q1922,'PBT Tag Rates'!$A$6:$D$67,4,FALSE)</f>
        <v>1</v>
      </c>
      <c r="X1922">
        <v>1</v>
      </c>
      <c r="Y1922" s="8">
        <f t="shared" si="219"/>
        <v>1.0058139534883721</v>
      </c>
      <c r="Z1922" s="10">
        <f>IFERROR(LOOKUP(H1922,{30,43,48,53,58,63,68,73,78,83,88,93,97},{42,47,52,57,62,67,72,77,82,87,92,99,100}),999)</f>
        <v>77</v>
      </c>
      <c r="AA1922" s="9">
        <f t="shared" si="220"/>
        <v>5.5878552971576232</v>
      </c>
      <c r="AB1922" s="9">
        <f>IFERROR(IF(I1922="AI",AA1922-VLOOKUP(Q1922,'PBT Tag Rates'!$A$6:$L$53,11,FALSE),AA1922-VLOOKUP(Q1922,'PBT Tag Rates'!$A$6:$L$53,12,FALSE)),0)</f>
        <v>5.0715778548071011</v>
      </c>
      <c r="AC1922" s="9">
        <f t="shared" si="221"/>
        <v>15.24192701136397</v>
      </c>
      <c r="AD1922" s="12" t="s">
        <v>1969</v>
      </c>
      <c r="AE1922" s="8"/>
    </row>
    <row r="1923" spans="1:31" x14ac:dyDescent="0.25">
      <c r="A1923" t="s">
        <v>2078</v>
      </c>
      <c r="B1923" t="s">
        <v>5316</v>
      </c>
      <c r="C1923" t="s">
        <v>5317</v>
      </c>
      <c r="D1923" s="1">
        <v>45555</v>
      </c>
      <c r="E1923">
        <f t="shared" si="216"/>
        <v>18</v>
      </c>
      <c r="F1923" t="s">
        <v>14</v>
      </c>
      <c r="G1923">
        <v>790</v>
      </c>
      <c r="H1923">
        <f t="shared" si="222"/>
        <v>79</v>
      </c>
      <c r="I1923" t="s">
        <v>7</v>
      </c>
      <c r="J1923" t="s">
        <v>8</v>
      </c>
      <c r="K1923" t="s">
        <v>8</v>
      </c>
      <c r="L1923" t="s">
        <v>8</v>
      </c>
      <c r="M1923" t="s">
        <v>14</v>
      </c>
      <c r="N1923" t="str">
        <f t="shared" si="217"/>
        <v>F</v>
      </c>
      <c r="O1923" t="s">
        <v>8563</v>
      </c>
      <c r="P1923" t="s">
        <v>8564</v>
      </c>
      <c r="Q1923" t="s">
        <v>476</v>
      </c>
      <c r="R1923">
        <v>4</v>
      </c>
      <c r="S1923">
        <f t="shared" si="218"/>
        <v>2020</v>
      </c>
      <c r="T1923" t="s">
        <v>12</v>
      </c>
      <c r="U1923">
        <v>1</v>
      </c>
      <c r="V1923" t="s">
        <v>742</v>
      </c>
      <c r="W1923">
        <f>VLOOKUP(Q1923,'PBT Tag Rates'!$A$6:$D$67,4,FALSE)</f>
        <v>0.98845608500000004</v>
      </c>
      <c r="X1923">
        <v>1</v>
      </c>
      <c r="Y1923" s="8">
        <f t="shared" si="219"/>
        <v>1</v>
      </c>
      <c r="Z1923" s="10">
        <f>IFERROR(LOOKUP(H1923,{30,43,48,53,58,63,68,73,78,83,88,93,97},{42,47,52,57,62,67,72,77,82,87,92,99,100}),999)</f>
        <v>82</v>
      </c>
      <c r="AA1923" s="9">
        <f t="shared" si="220"/>
        <v>5.5555555555555554</v>
      </c>
      <c r="AB1923" s="9">
        <f>IFERROR(IF(I1923="AI",AA1923-VLOOKUP(Q1923,'PBT Tag Rates'!$A$6:$L$53,11,FALSE),AA1923-VLOOKUP(Q1923,'PBT Tag Rates'!$A$6:$L$53,12,FALSE)),0)</f>
        <v>5.5672342888601314</v>
      </c>
      <c r="AC1923" s="9">
        <f t="shared" si="221"/>
        <v>16.731553988772674</v>
      </c>
      <c r="AD1923" s="12" t="s">
        <v>1969</v>
      </c>
      <c r="AE1923" s="8"/>
    </row>
    <row r="1924" spans="1:31" x14ac:dyDescent="0.25">
      <c r="A1924" t="s">
        <v>2078</v>
      </c>
      <c r="B1924" t="s">
        <v>5318</v>
      </c>
      <c r="C1924" t="s">
        <v>5319</v>
      </c>
      <c r="D1924" s="1">
        <v>45555</v>
      </c>
      <c r="E1924">
        <f t="shared" si="216"/>
        <v>18</v>
      </c>
      <c r="F1924" t="s">
        <v>6</v>
      </c>
      <c r="G1924">
        <v>670</v>
      </c>
      <c r="H1924">
        <f t="shared" si="222"/>
        <v>67</v>
      </c>
      <c r="I1924" t="s">
        <v>9</v>
      </c>
      <c r="J1924" t="s">
        <v>8</v>
      </c>
      <c r="K1924" t="s">
        <v>8</v>
      </c>
      <c r="L1924" t="s">
        <v>8</v>
      </c>
      <c r="M1924" t="s">
        <v>6</v>
      </c>
      <c r="N1924" t="str">
        <f t="shared" si="217"/>
        <v>M</v>
      </c>
      <c r="O1924" t="s">
        <v>8565</v>
      </c>
      <c r="P1924" t="s">
        <v>8566</v>
      </c>
      <c r="Q1924" t="s">
        <v>1317</v>
      </c>
      <c r="R1924">
        <v>4</v>
      </c>
      <c r="S1924">
        <f t="shared" si="218"/>
        <v>2020</v>
      </c>
      <c r="T1924" t="s">
        <v>12</v>
      </c>
      <c r="U1924">
        <v>0.999999999999998</v>
      </c>
      <c r="V1924" t="s">
        <v>1318</v>
      </c>
      <c r="W1924">
        <f>VLOOKUP(Q1924,'PBT Tag Rates'!$A$6:$D$67,4,FALSE)</f>
        <v>0.99450000000000005</v>
      </c>
      <c r="X1924">
        <v>1</v>
      </c>
      <c r="Y1924" s="8">
        <f t="shared" si="219"/>
        <v>1</v>
      </c>
      <c r="Z1924" s="10">
        <f>IFERROR(LOOKUP(H1924,{30,43,48,53,58,63,68,73,78,83,88,93,97},{42,47,52,57,62,67,72,77,82,87,92,99,100}),999)</f>
        <v>67</v>
      </c>
      <c r="AA1924" s="9">
        <f t="shared" si="220"/>
        <v>5.5555555555555554</v>
      </c>
      <c r="AB1924" s="9">
        <f>IFERROR(IF(I1924="AI",AA1924-VLOOKUP(Q1924,'PBT Tag Rates'!$A$6:$L$53,11,FALSE),AA1924-VLOOKUP(Q1924,'PBT Tag Rates'!$A$6:$L$53,12,FALSE)),0)</f>
        <v>5.5610859728506785</v>
      </c>
      <c r="AC1924" s="9">
        <f t="shared" si="221"/>
        <v>16.713076073902442</v>
      </c>
      <c r="AD1924" s="12" t="s">
        <v>1969</v>
      </c>
      <c r="AE1924" s="8"/>
    </row>
    <row r="1925" spans="1:31" x14ac:dyDescent="0.25">
      <c r="A1925" t="s">
        <v>2078</v>
      </c>
      <c r="B1925" t="s">
        <v>5320</v>
      </c>
      <c r="C1925" t="s">
        <v>5321</v>
      </c>
      <c r="D1925" s="1">
        <v>45555</v>
      </c>
      <c r="E1925">
        <f t="shared" si="216"/>
        <v>18</v>
      </c>
      <c r="F1925" t="s">
        <v>6</v>
      </c>
      <c r="G1925">
        <v>720</v>
      </c>
      <c r="H1925">
        <f t="shared" si="222"/>
        <v>72</v>
      </c>
      <c r="I1925" t="s">
        <v>7</v>
      </c>
      <c r="J1925" t="s">
        <v>8</v>
      </c>
      <c r="K1925" t="s">
        <v>8</v>
      </c>
      <c r="L1925" t="s">
        <v>8</v>
      </c>
      <c r="M1925" t="s">
        <v>6</v>
      </c>
      <c r="N1925" t="str">
        <f t="shared" si="217"/>
        <v>M</v>
      </c>
      <c r="O1925" t="s">
        <v>8</v>
      </c>
      <c r="P1925" t="s">
        <v>8</v>
      </c>
      <c r="Q1925" t="s">
        <v>11</v>
      </c>
      <c r="R1925" t="s">
        <v>8</v>
      </c>
      <c r="S1925" t="str">
        <f t="shared" si="218"/>
        <v>U</v>
      </c>
      <c r="T1925" t="s">
        <v>12</v>
      </c>
      <c r="U1925">
        <v>0.99999999999999301</v>
      </c>
      <c r="V1925" t="s">
        <v>8</v>
      </c>
      <c r="W1925">
        <f>VLOOKUP(Q1925,'PBT Tag Rates'!$A$6:$D$67,4,FALSE)</f>
        <v>1</v>
      </c>
      <c r="X1925">
        <v>1</v>
      </c>
      <c r="Y1925" s="8">
        <f t="shared" si="219"/>
        <v>1.0057142857142858</v>
      </c>
      <c r="Z1925" s="10">
        <f>IFERROR(LOOKUP(H1925,{30,43,48,53,58,63,68,73,78,83,88,93,97},{42,47,52,57,62,67,72,77,82,87,92,99,100}),999)</f>
        <v>72</v>
      </c>
      <c r="AA1925" s="9">
        <f t="shared" si="220"/>
        <v>5.5873015873015879</v>
      </c>
      <c r="AB1925" s="9">
        <f>IFERROR(IF(I1925="AI",AA1925-VLOOKUP(Q1925,'PBT Tag Rates'!$A$6:$L$53,11,FALSE),AA1925-VLOOKUP(Q1925,'PBT Tag Rates'!$A$6:$L$53,12,FALSE)),0)</f>
        <v>5.545998460799213</v>
      </c>
      <c r="AC1925" s="9">
        <f t="shared" si="221"/>
        <v>16.6677326395601</v>
      </c>
      <c r="AD1925" s="12" t="s">
        <v>1969</v>
      </c>
      <c r="AE1925" s="8"/>
    </row>
    <row r="1926" spans="1:31" x14ac:dyDescent="0.25">
      <c r="A1926" t="s">
        <v>2078</v>
      </c>
      <c r="B1926" t="s">
        <v>5322</v>
      </c>
      <c r="C1926" t="s">
        <v>5323</v>
      </c>
      <c r="D1926" s="1">
        <v>45555</v>
      </c>
      <c r="E1926">
        <f t="shared" si="216"/>
        <v>18</v>
      </c>
      <c r="F1926" t="s">
        <v>6</v>
      </c>
      <c r="G1926">
        <v>550</v>
      </c>
      <c r="H1926">
        <f t="shared" si="222"/>
        <v>55</v>
      </c>
      <c r="I1926" t="s">
        <v>9</v>
      </c>
      <c r="J1926">
        <v>1</v>
      </c>
      <c r="K1926" t="s">
        <v>8</v>
      </c>
      <c r="L1926" t="s">
        <v>8</v>
      </c>
      <c r="M1926" t="s">
        <v>6</v>
      </c>
      <c r="N1926" t="str">
        <f t="shared" si="217"/>
        <v>M</v>
      </c>
      <c r="O1926" t="s">
        <v>8567</v>
      </c>
      <c r="P1926" t="s">
        <v>8568</v>
      </c>
      <c r="Q1926" t="s">
        <v>940</v>
      </c>
      <c r="R1926">
        <v>3</v>
      </c>
      <c r="S1926">
        <f t="shared" si="218"/>
        <v>2021</v>
      </c>
      <c r="T1926" t="s">
        <v>12</v>
      </c>
      <c r="U1926">
        <v>1</v>
      </c>
      <c r="V1926" t="s">
        <v>949</v>
      </c>
      <c r="W1926">
        <f>VLOOKUP(Q1926,'PBT Tag Rates'!$A$6:$D$67,4,FALSE)</f>
        <v>0.98140000000000005</v>
      </c>
      <c r="X1926">
        <v>1</v>
      </c>
      <c r="Y1926" s="8">
        <f t="shared" si="219"/>
        <v>1.03125</v>
      </c>
      <c r="Z1926" s="10">
        <f>IFERROR(LOOKUP(H1926,{30,43,48,53,58,63,68,73,78,83,88,93,97},{42,47,52,57,62,67,72,77,82,87,92,99,100}),999)</f>
        <v>57</v>
      </c>
      <c r="AA1926" s="9">
        <f t="shared" si="220"/>
        <v>5.729166666666667</v>
      </c>
      <c r="AB1926" s="9">
        <f>IFERROR(IF(I1926="AI",AA1926-VLOOKUP(Q1926,'PBT Tag Rates'!$A$6:$L$53,11,FALSE),AA1926-VLOOKUP(Q1926,'PBT Tag Rates'!$A$6:$L$53,12,FALSE)),0)</f>
        <v>5.7481191834793837</v>
      </c>
      <c r="AC1926" s="9">
        <f t="shared" si="221"/>
        <v>17.275178564826781</v>
      </c>
      <c r="AD1926" s="12" t="s">
        <v>676</v>
      </c>
      <c r="AE1926" s="8"/>
    </row>
    <row r="1927" spans="1:31" x14ac:dyDescent="0.25">
      <c r="A1927" t="s">
        <v>2078</v>
      </c>
      <c r="B1927" t="s">
        <v>5324</v>
      </c>
      <c r="C1927" t="s">
        <v>5325</v>
      </c>
      <c r="D1927" s="1">
        <v>45555</v>
      </c>
      <c r="E1927">
        <f t="shared" si="216"/>
        <v>18</v>
      </c>
      <c r="F1927" t="s">
        <v>14</v>
      </c>
      <c r="G1927">
        <v>690</v>
      </c>
      <c r="H1927">
        <f t="shared" si="222"/>
        <v>69</v>
      </c>
      <c r="I1927" t="s">
        <v>9</v>
      </c>
      <c r="J1927">
        <v>1</v>
      </c>
      <c r="K1927" t="s">
        <v>8</v>
      </c>
      <c r="L1927" t="s">
        <v>8</v>
      </c>
      <c r="M1927" t="s">
        <v>14</v>
      </c>
      <c r="N1927" t="str">
        <f t="shared" si="217"/>
        <v>F</v>
      </c>
      <c r="O1927" t="s">
        <v>1836</v>
      </c>
      <c r="P1927" t="s">
        <v>1837</v>
      </c>
      <c r="Q1927" t="s">
        <v>940</v>
      </c>
      <c r="R1927">
        <v>3</v>
      </c>
      <c r="S1927">
        <f t="shared" si="218"/>
        <v>2021</v>
      </c>
      <c r="T1927" t="s">
        <v>12</v>
      </c>
      <c r="U1927">
        <v>1</v>
      </c>
      <c r="V1927" t="s">
        <v>945</v>
      </c>
      <c r="W1927">
        <f>VLOOKUP(Q1927,'PBT Tag Rates'!$A$6:$D$67,4,FALSE)</f>
        <v>0.98140000000000005</v>
      </c>
      <c r="X1927">
        <v>1</v>
      </c>
      <c r="Y1927" s="8">
        <f t="shared" si="219"/>
        <v>1.0069930069930071</v>
      </c>
      <c r="Z1927" s="10">
        <f>IFERROR(LOOKUP(H1927,{30,43,48,53,58,63,68,73,78,83,88,93,97},{42,47,52,57,62,67,72,77,82,87,92,99,100}),999)</f>
        <v>72</v>
      </c>
      <c r="AA1927" s="9">
        <f t="shared" si="220"/>
        <v>5.594405594405595</v>
      </c>
      <c r="AB1927" s="9">
        <f>IFERROR(IF(I1927="AI",AA1927-VLOOKUP(Q1927,'PBT Tag Rates'!$A$6:$L$53,11,FALSE),AA1927-VLOOKUP(Q1927,'PBT Tag Rates'!$A$6:$L$53,12,FALSE)),0)</f>
        <v>5.6133581112183117</v>
      </c>
      <c r="AC1927" s="9">
        <f t="shared" si="221"/>
        <v>16.870172768567635</v>
      </c>
      <c r="AD1927" s="12" t="s">
        <v>1969</v>
      </c>
      <c r="AE1927" s="8"/>
    </row>
    <row r="1928" spans="1:31" x14ac:dyDescent="0.25">
      <c r="A1928" t="s">
        <v>2078</v>
      </c>
      <c r="B1928" t="s">
        <v>5326</v>
      </c>
      <c r="C1928" t="s">
        <v>5327</v>
      </c>
      <c r="D1928" s="1">
        <v>45555</v>
      </c>
      <c r="E1928">
        <f t="shared" ref="E1928:E1991" si="223">IF(AND(D1928&gt;=$F$2,D1928&lt;$F$3),70,IF(AND(D1928&gt;=$F$3,D1928&lt;$F$4),40,IF(AND(D1928&gt;=$F$4,D1928&lt;$F$5),18,9)))</f>
        <v>18</v>
      </c>
      <c r="F1928" t="s">
        <v>6</v>
      </c>
      <c r="G1928">
        <v>660</v>
      </c>
      <c r="H1928">
        <f t="shared" si="222"/>
        <v>66</v>
      </c>
      <c r="I1928" t="s">
        <v>9</v>
      </c>
      <c r="J1928">
        <v>1</v>
      </c>
      <c r="K1928" t="s">
        <v>8</v>
      </c>
      <c r="L1928" t="s">
        <v>8</v>
      </c>
      <c r="M1928" t="s">
        <v>6</v>
      </c>
      <c r="N1928" t="str">
        <f t="shared" ref="N1928:N1991" si="224">IF(M1928="U",F1928,M1928)</f>
        <v>M</v>
      </c>
      <c r="O1928" t="s">
        <v>8569</v>
      </c>
      <c r="P1928" t="s">
        <v>8570</v>
      </c>
      <c r="Q1928" t="s">
        <v>295</v>
      </c>
      <c r="R1928">
        <v>4</v>
      </c>
      <c r="S1928">
        <f t="shared" ref="S1928:S1991" si="225">IFERROR($S$4-R1928,"U")</f>
        <v>2020</v>
      </c>
      <c r="T1928" t="s">
        <v>12</v>
      </c>
      <c r="U1928">
        <v>0.999999999999997</v>
      </c>
      <c r="V1928" t="s">
        <v>949</v>
      </c>
      <c r="W1928">
        <f>VLOOKUP(Q1928,'PBT Tag Rates'!$A$6:$D$67,4,FALSE)</f>
        <v>0.98961045999999997</v>
      </c>
      <c r="X1928">
        <v>1</v>
      </c>
      <c r="Y1928" s="8">
        <f t="shared" ref="Y1928:Y1991" si="226">IF(V1928="ng",0,X1928+(SUMIFS($AK$24:$AK$127,$AG$24:$AG$127,$N1928,$AH$24:$AH$127,$Z1928,$AF$24:$AF$127,$E1928)))</f>
        <v>1</v>
      </c>
      <c r="Z1928" s="10">
        <f>IFERROR(LOOKUP(H1928,{30,43,48,53,58,63,68,73,78,83,88,93,97},{42,47,52,57,62,67,72,77,82,87,92,99,100}),999)</f>
        <v>67</v>
      </c>
      <c r="AA1928" s="9">
        <f t="shared" ref="AA1928:AA1991" si="227">Y1928/(VLOOKUP(E1928,$C$2:$I$5,2,FALSE))</f>
        <v>5.5555555555555554</v>
      </c>
      <c r="AB1928" s="9">
        <f>IFERROR(IF(I1928="AI",AA1928-VLOOKUP(Q1928,'PBT Tag Rates'!$A$6:$L$53,11,FALSE),AA1928-VLOOKUP(Q1928,'PBT Tag Rates'!$A$6:$L$53,12,FALSE)),0)</f>
        <v>5.5660541713442369</v>
      </c>
      <c r="AC1928" s="9">
        <f t="shared" ref="AC1928:AC1991" si="228">AB1928/(VLOOKUP(E1928,$C$2:$I$5,7,FALSE))</f>
        <v>16.728007308517132</v>
      </c>
      <c r="AD1928" s="12" t="s">
        <v>676</v>
      </c>
      <c r="AE1928" s="8"/>
    </row>
    <row r="1929" spans="1:31" x14ac:dyDescent="0.25">
      <c r="A1929" t="s">
        <v>2078</v>
      </c>
      <c r="B1929" t="s">
        <v>5328</v>
      </c>
      <c r="C1929" t="s">
        <v>5329</v>
      </c>
      <c r="D1929" s="1">
        <v>45555</v>
      </c>
      <c r="E1929">
        <f t="shared" si="223"/>
        <v>18</v>
      </c>
      <c r="F1929" t="s">
        <v>14</v>
      </c>
      <c r="G1929">
        <v>720</v>
      </c>
      <c r="H1929">
        <f t="shared" si="222"/>
        <v>72</v>
      </c>
      <c r="I1929" t="s">
        <v>7</v>
      </c>
      <c r="J1929" t="s">
        <v>8</v>
      </c>
      <c r="K1929" t="s">
        <v>8</v>
      </c>
      <c r="L1929" t="s">
        <v>8</v>
      </c>
      <c r="M1929" t="s">
        <v>14</v>
      </c>
      <c r="N1929" t="str">
        <f t="shared" si="224"/>
        <v>F</v>
      </c>
      <c r="O1929" t="s">
        <v>8571</v>
      </c>
      <c r="P1929" t="s">
        <v>8572</v>
      </c>
      <c r="Q1929" t="s">
        <v>406</v>
      </c>
      <c r="R1929">
        <v>5</v>
      </c>
      <c r="S1929">
        <f t="shared" si="225"/>
        <v>2019</v>
      </c>
      <c r="T1929" t="s">
        <v>12</v>
      </c>
      <c r="U1929">
        <v>0.999999999999998</v>
      </c>
      <c r="V1929" t="s">
        <v>1318</v>
      </c>
      <c r="W1929">
        <f>VLOOKUP(Q1929,'PBT Tag Rates'!$A$6:$D$67,4,FALSE)</f>
        <v>1</v>
      </c>
      <c r="X1929">
        <v>1</v>
      </c>
      <c r="Y1929" s="8">
        <f t="shared" si="226"/>
        <v>1.0069930069930071</v>
      </c>
      <c r="Z1929" s="10">
        <f>IFERROR(LOOKUP(H1929,{30,43,48,53,58,63,68,73,78,83,88,93,97},{42,47,52,57,62,67,72,77,82,87,92,99,100}),999)</f>
        <v>72</v>
      </c>
      <c r="AA1929" s="9">
        <f t="shared" si="227"/>
        <v>5.594405594405595</v>
      </c>
      <c r="AB1929" s="9">
        <f>IFERROR(IF(I1929="AI",AA1929-VLOOKUP(Q1929,'PBT Tag Rates'!$A$6:$L$53,11,FALSE),AA1929-VLOOKUP(Q1929,'PBT Tag Rates'!$A$6:$L$53,12,FALSE)),0)</f>
        <v>5.594405594405595</v>
      </c>
      <c r="AC1929" s="9">
        <f t="shared" si="228"/>
        <v>16.813213596055423</v>
      </c>
      <c r="AD1929" s="12" t="s">
        <v>1969</v>
      </c>
      <c r="AE1929" s="8"/>
    </row>
    <row r="1930" spans="1:31" x14ac:dyDescent="0.25">
      <c r="A1930" t="s">
        <v>2078</v>
      </c>
      <c r="B1930" t="s">
        <v>5330</v>
      </c>
      <c r="C1930" t="s">
        <v>5331</v>
      </c>
      <c r="D1930" s="1">
        <v>45555</v>
      </c>
      <c r="E1930">
        <f t="shared" si="223"/>
        <v>18</v>
      </c>
      <c r="F1930" t="s">
        <v>6</v>
      </c>
      <c r="G1930">
        <v>490</v>
      </c>
      <c r="H1930">
        <f t="shared" si="222"/>
        <v>49</v>
      </c>
      <c r="I1930" t="s">
        <v>7</v>
      </c>
      <c r="J1930" t="s">
        <v>8</v>
      </c>
      <c r="K1930" t="s">
        <v>8</v>
      </c>
      <c r="L1930" t="s">
        <v>8</v>
      </c>
      <c r="M1930" t="s">
        <v>6</v>
      </c>
      <c r="N1930" t="str">
        <f t="shared" si="224"/>
        <v>M</v>
      </c>
      <c r="O1930" t="s">
        <v>8573</v>
      </c>
      <c r="P1930" t="s">
        <v>8574</v>
      </c>
      <c r="Q1930" t="s">
        <v>7200</v>
      </c>
      <c r="R1930">
        <v>2</v>
      </c>
      <c r="S1930">
        <f t="shared" si="225"/>
        <v>2022</v>
      </c>
      <c r="T1930" t="s">
        <v>12</v>
      </c>
      <c r="U1930">
        <v>1</v>
      </c>
      <c r="V1930" t="s">
        <v>886</v>
      </c>
      <c r="W1930">
        <f>VLOOKUP(Q1930,'PBT Tag Rates'!$A$6:$D$67,4,FALSE)</f>
        <v>0.98</v>
      </c>
      <c r="X1930">
        <v>1</v>
      </c>
      <c r="Y1930" s="8">
        <f t="shared" si="226"/>
        <v>1</v>
      </c>
      <c r="Z1930" s="10">
        <f>IFERROR(LOOKUP(H1930,{30,43,48,53,58,63,68,73,78,83,88,93,97},{42,47,52,57,62,67,72,77,82,87,92,99,100}),999)</f>
        <v>52</v>
      </c>
      <c r="AA1930" s="9">
        <f t="shared" si="227"/>
        <v>5.5555555555555554</v>
      </c>
      <c r="AB1930" s="9">
        <f>IFERROR(IF(I1930="AI",AA1930-VLOOKUP(Q1930,'PBT Tag Rates'!$A$6:$L$53,11,FALSE),AA1930-VLOOKUP(Q1930,'PBT Tag Rates'!$A$6:$L$53,12,FALSE)),0)</f>
        <v>5.5759637188208613</v>
      </c>
      <c r="AC1930" s="9">
        <f t="shared" si="228"/>
        <v>16.757789085249826</v>
      </c>
      <c r="AD1930" s="12" t="s">
        <v>1969</v>
      </c>
      <c r="AE1930" s="8"/>
    </row>
    <row r="1931" spans="1:31" x14ac:dyDescent="0.25">
      <c r="A1931" t="s">
        <v>2078</v>
      </c>
      <c r="B1931" t="s">
        <v>5332</v>
      </c>
      <c r="C1931" t="s">
        <v>5333</v>
      </c>
      <c r="D1931" s="1">
        <v>45555</v>
      </c>
      <c r="E1931">
        <f t="shared" si="223"/>
        <v>18</v>
      </c>
      <c r="F1931" t="s">
        <v>6</v>
      </c>
      <c r="G1931">
        <v>690</v>
      </c>
      <c r="H1931">
        <f t="shared" si="222"/>
        <v>69</v>
      </c>
      <c r="I1931" t="s">
        <v>9</v>
      </c>
      <c r="J1931">
        <v>1</v>
      </c>
      <c r="K1931" t="s">
        <v>8</v>
      </c>
      <c r="L1931" t="s">
        <v>8</v>
      </c>
      <c r="M1931" t="s">
        <v>6</v>
      </c>
      <c r="N1931" t="str">
        <f t="shared" si="224"/>
        <v>M</v>
      </c>
      <c r="O1931" t="s">
        <v>8575</v>
      </c>
      <c r="P1931" t="s">
        <v>8576</v>
      </c>
      <c r="Q1931" t="s">
        <v>940</v>
      </c>
      <c r="R1931">
        <v>3</v>
      </c>
      <c r="S1931">
        <f t="shared" si="225"/>
        <v>2021</v>
      </c>
      <c r="T1931" t="s">
        <v>12</v>
      </c>
      <c r="U1931">
        <v>0.999999999999999</v>
      </c>
      <c r="V1931" t="s">
        <v>889</v>
      </c>
      <c r="W1931">
        <f>VLOOKUP(Q1931,'PBT Tag Rates'!$A$6:$D$67,4,FALSE)</f>
        <v>0.98140000000000005</v>
      </c>
      <c r="X1931">
        <v>1</v>
      </c>
      <c r="Y1931" s="8">
        <f t="shared" si="226"/>
        <v>1.0057142857142858</v>
      </c>
      <c r="Z1931" s="10">
        <f>IFERROR(LOOKUP(H1931,{30,43,48,53,58,63,68,73,78,83,88,93,97},{42,47,52,57,62,67,72,77,82,87,92,99,100}),999)</f>
        <v>72</v>
      </c>
      <c r="AA1931" s="9">
        <f t="shared" si="227"/>
        <v>5.5873015873015879</v>
      </c>
      <c r="AB1931" s="9">
        <f>IFERROR(IF(I1931="AI",AA1931-VLOOKUP(Q1931,'PBT Tag Rates'!$A$6:$L$53,11,FALSE),AA1931-VLOOKUP(Q1931,'PBT Tag Rates'!$A$6:$L$53,12,FALSE)),0)</f>
        <v>5.6062541041143046</v>
      </c>
      <c r="AC1931" s="9">
        <f t="shared" si="228"/>
        <v>16.848822656064705</v>
      </c>
      <c r="AD1931" s="12" t="s">
        <v>1969</v>
      </c>
      <c r="AE1931" s="8"/>
    </row>
    <row r="1932" spans="1:31" x14ac:dyDescent="0.25">
      <c r="A1932" t="s">
        <v>2078</v>
      </c>
      <c r="B1932" t="s">
        <v>5334</v>
      </c>
      <c r="C1932" t="s">
        <v>5335</v>
      </c>
      <c r="D1932" s="1">
        <v>45555</v>
      </c>
      <c r="E1932">
        <f t="shared" si="223"/>
        <v>18</v>
      </c>
      <c r="F1932" t="s">
        <v>14</v>
      </c>
      <c r="G1932">
        <v>740</v>
      </c>
      <c r="H1932">
        <f t="shared" si="222"/>
        <v>74</v>
      </c>
      <c r="I1932" t="s">
        <v>9</v>
      </c>
      <c r="J1932">
        <v>1</v>
      </c>
      <c r="K1932" t="s">
        <v>8</v>
      </c>
      <c r="L1932" t="s">
        <v>8</v>
      </c>
      <c r="M1932" t="s">
        <v>14</v>
      </c>
      <c r="N1932" t="str">
        <f t="shared" si="224"/>
        <v>F</v>
      </c>
      <c r="O1932" t="s">
        <v>425</v>
      </c>
      <c r="P1932" t="s">
        <v>549</v>
      </c>
      <c r="Q1932" t="s">
        <v>295</v>
      </c>
      <c r="R1932">
        <v>4</v>
      </c>
      <c r="S1932">
        <f t="shared" si="225"/>
        <v>2020</v>
      </c>
      <c r="T1932" t="s">
        <v>12</v>
      </c>
      <c r="U1932">
        <v>0.999999999999998</v>
      </c>
      <c r="V1932" t="s">
        <v>892</v>
      </c>
      <c r="W1932">
        <f>VLOOKUP(Q1932,'PBT Tag Rates'!$A$6:$D$67,4,FALSE)</f>
        <v>0.98961045999999997</v>
      </c>
      <c r="X1932">
        <v>1</v>
      </c>
      <c r="Y1932" s="8">
        <f t="shared" si="226"/>
        <v>1</v>
      </c>
      <c r="Z1932" s="10">
        <f>IFERROR(LOOKUP(H1932,{30,43,48,53,58,63,68,73,78,83,88,93,97},{42,47,52,57,62,67,72,77,82,87,92,99,100}),999)</f>
        <v>77</v>
      </c>
      <c r="AA1932" s="9">
        <f t="shared" si="227"/>
        <v>5.5555555555555554</v>
      </c>
      <c r="AB1932" s="9">
        <f>IFERROR(IF(I1932="AI",AA1932-VLOOKUP(Q1932,'PBT Tag Rates'!$A$6:$L$53,11,FALSE),AA1932-VLOOKUP(Q1932,'PBT Tag Rates'!$A$6:$L$53,12,FALSE)),0)</f>
        <v>5.5660541713442369</v>
      </c>
      <c r="AC1932" s="9">
        <f t="shared" si="228"/>
        <v>16.728007308517132</v>
      </c>
      <c r="AD1932" s="12" t="s">
        <v>1969</v>
      </c>
      <c r="AE1932" s="8"/>
    </row>
    <row r="1933" spans="1:31" x14ac:dyDescent="0.25">
      <c r="A1933" t="s">
        <v>2078</v>
      </c>
      <c r="B1933" t="s">
        <v>5336</v>
      </c>
      <c r="C1933" t="s">
        <v>5337</v>
      </c>
      <c r="D1933" s="1">
        <v>45555</v>
      </c>
      <c r="E1933">
        <f t="shared" si="223"/>
        <v>18</v>
      </c>
      <c r="F1933" t="s">
        <v>14</v>
      </c>
      <c r="G1933">
        <v>850</v>
      </c>
      <c r="H1933">
        <f t="shared" si="222"/>
        <v>85</v>
      </c>
      <c r="I1933" t="s">
        <v>7</v>
      </c>
      <c r="J1933" t="s">
        <v>8</v>
      </c>
      <c r="K1933" t="s">
        <v>8</v>
      </c>
      <c r="L1933" t="s">
        <v>8</v>
      </c>
      <c r="M1933" t="s">
        <v>14</v>
      </c>
      <c r="N1933" t="str">
        <f t="shared" si="224"/>
        <v>F</v>
      </c>
      <c r="O1933" t="s">
        <v>320</v>
      </c>
      <c r="P1933" t="s">
        <v>321</v>
      </c>
      <c r="Q1933" t="s">
        <v>171</v>
      </c>
      <c r="R1933">
        <v>5</v>
      </c>
      <c r="S1933">
        <f t="shared" si="225"/>
        <v>2019</v>
      </c>
      <c r="T1933" t="s">
        <v>12</v>
      </c>
      <c r="U1933">
        <v>1</v>
      </c>
      <c r="V1933" t="s">
        <v>886</v>
      </c>
      <c r="W1933">
        <f>VLOOKUP(Q1933,'PBT Tag Rates'!$A$6:$D$67,4,FALSE)</f>
        <v>0.95971980899999998</v>
      </c>
      <c r="X1933">
        <v>1</v>
      </c>
      <c r="Y1933" s="8">
        <f t="shared" si="226"/>
        <v>1</v>
      </c>
      <c r="Z1933" s="10">
        <f>IFERROR(LOOKUP(H1933,{30,43,48,53,58,63,68,73,78,83,88,93,97},{42,47,52,57,62,67,72,77,82,87,92,99,100}),999)</f>
        <v>87</v>
      </c>
      <c r="AA1933" s="9">
        <f t="shared" si="227"/>
        <v>5.5555555555555554</v>
      </c>
      <c r="AB1933" s="9">
        <f>IFERROR(IF(I1933="AI",AA1933-VLOOKUP(Q1933,'PBT Tag Rates'!$A$6:$L$53,11,FALSE),AA1933-VLOOKUP(Q1933,'PBT Tag Rates'!$A$6:$L$53,12,FALSE)),0)</f>
        <v>5.5975263376757773</v>
      </c>
      <c r="AC1933" s="9">
        <f t="shared" si="228"/>
        <v>16.822592559073851</v>
      </c>
      <c r="AD1933" s="12" t="s">
        <v>1969</v>
      </c>
      <c r="AE1933" s="8"/>
    </row>
    <row r="1934" spans="1:31" x14ac:dyDescent="0.25">
      <c r="A1934" t="s">
        <v>2078</v>
      </c>
      <c r="B1934" t="s">
        <v>5338</v>
      </c>
      <c r="C1934" t="s">
        <v>5339</v>
      </c>
      <c r="D1934" s="1">
        <v>45555</v>
      </c>
      <c r="E1934">
        <f t="shared" si="223"/>
        <v>18</v>
      </c>
      <c r="F1934" t="s">
        <v>14</v>
      </c>
      <c r="G1934">
        <v>690</v>
      </c>
      <c r="H1934">
        <f t="shared" si="222"/>
        <v>69</v>
      </c>
      <c r="I1934" t="s">
        <v>9</v>
      </c>
      <c r="J1934">
        <v>1</v>
      </c>
      <c r="K1934" t="s">
        <v>8</v>
      </c>
      <c r="L1934" t="s">
        <v>8</v>
      </c>
      <c r="M1934" t="s">
        <v>269</v>
      </c>
      <c r="N1934" t="str">
        <f t="shared" si="224"/>
        <v>F</v>
      </c>
      <c r="O1934" t="s">
        <v>8</v>
      </c>
      <c r="P1934" t="s">
        <v>8</v>
      </c>
      <c r="Q1934" t="s">
        <v>11</v>
      </c>
      <c r="R1934" t="s">
        <v>8</v>
      </c>
      <c r="S1934" t="str">
        <f t="shared" si="225"/>
        <v>U</v>
      </c>
      <c r="T1934" t="s">
        <v>12</v>
      </c>
      <c r="U1934">
        <v>1</v>
      </c>
      <c r="V1934" t="s">
        <v>8</v>
      </c>
      <c r="W1934">
        <f>VLOOKUP(Q1934,'PBT Tag Rates'!$A$6:$D$67,4,FALSE)</f>
        <v>1</v>
      </c>
      <c r="X1934">
        <v>1</v>
      </c>
      <c r="Y1934" s="8">
        <f t="shared" si="226"/>
        <v>1.0069930069930071</v>
      </c>
      <c r="Z1934" s="10">
        <f>IFERROR(LOOKUP(H1934,{30,43,48,53,58,63,68,73,78,83,88,93,97},{42,47,52,57,62,67,72,77,82,87,92,99,100}),999)</f>
        <v>72</v>
      </c>
      <c r="AA1934" s="9">
        <f t="shared" si="227"/>
        <v>5.594405594405595</v>
      </c>
      <c r="AB1934" s="9">
        <f>IFERROR(IF(I1934="AI",AA1934-VLOOKUP(Q1934,'PBT Tag Rates'!$A$6:$L$53,11,FALSE),AA1934-VLOOKUP(Q1934,'PBT Tag Rates'!$A$6:$L$53,12,FALSE)),0)</f>
        <v>5.078128152055073</v>
      </c>
      <c r="AC1934" s="9">
        <f t="shared" si="228"/>
        <v>15.26161302534514</v>
      </c>
      <c r="AD1934" s="12" t="s">
        <v>1969</v>
      </c>
      <c r="AE1934" s="8"/>
    </row>
    <row r="1935" spans="1:31" x14ac:dyDescent="0.25">
      <c r="A1935" t="s">
        <v>2078</v>
      </c>
      <c r="B1935" t="s">
        <v>5340</v>
      </c>
      <c r="C1935" t="s">
        <v>5341</v>
      </c>
      <c r="D1935" s="1">
        <v>45555</v>
      </c>
      <c r="E1935">
        <f t="shared" si="223"/>
        <v>18</v>
      </c>
      <c r="F1935" t="s">
        <v>14</v>
      </c>
      <c r="G1935">
        <v>790</v>
      </c>
      <c r="H1935">
        <f t="shared" si="222"/>
        <v>79</v>
      </c>
      <c r="I1935" t="s">
        <v>7</v>
      </c>
      <c r="J1935" t="s">
        <v>8</v>
      </c>
      <c r="K1935" t="s">
        <v>8</v>
      </c>
      <c r="L1935" t="s">
        <v>8</v>
      </c>
      <c r="M1935" t="s">
        <v>14</v>
      </c>
      <c r="N1935" t="str">
        <f t="shared" si="224"/>
        <v>F</v>
      </c>
      <c r="O1935" t="s">
        <v>1453</v>
      </c>
      <c r="P1935" t="s">
        <v>1454</v>
      </c>
      <c r="Q1935" t="s">
        <v>476</v>
      </c>
      <c r="R1935">
        <v>4</v>
      </c>
      <c r="S1935">
        <f t="shared" si="225"/>
        <v>2020</v>
      </c>
      <c r="T1935" t="s">
        <v>12</v>
      </c>
      <c r="U1935">
        <v>1</v>
      </c>
      <c r="V1935" t="s">
        <v>741</v>
      </c>
      <c r="W1935">
        <f>VLOOKUP(Q1935,'PBT Tag Rates'!$A$6:$D$67,4,FALSE)</f>
        <v>0.98845608500000004</v>
      </c>
      <c r="X1935">
        <v>1</v>
      </c>
      <c r="Y1935" s="8">
        <f t="shared" si="226"/>
        <v>1</v>
      </c>
      <c r="Z1935" s="10">
        <f>IFERROR(LOOKUP(H1935,{30,43,48,53,58,63,68,73,78,83,88,93,97},{42,47,52,57,62,67,72,77,82,87,92,99,100}),999)</f>
        <v>82</v>
      </c>
      <c r="AA1935" s="9">
        <f t="shared" si="227"/>
        <v>5.5555555555555554</v>
      </c>
      <c r="AB1935" s="9">
        <f>IFERROR(IF(I1935="AI",AA1935-VLOOKUP(Q1935,'PBT Tag Rates'!$A$6:$L$53,11,FALSE),AA1935-VLOOKUP(Q1935,'PBT Tag Rates'!$A$6:$L$53,12,FALSE)),0)</f>
        <v>5.5672342888601314</v>
      </c>
      <c r="AC1935" s="9">
        <f t="shared" si="228"/>
        <v>16.731553988772674</v>
      </c>
      <c r="AD1935" s="12" t="s">
        <v>1969</v>
      </c>
      <c r="AE1935" s="8"/>
    </row>
    <row r="1936" spans="1:31" x14ac:dyDescent="0.25">
      <c r="A1936" t="s">
        <v>2078</v>
      </c>
      <c r="B1936" t="s">
        <v>5342</v>
      </c>
      <c r="C1936" t="s">
        <v>5343</v>
      </c>
      <c r="D1936" s="1">
        <v>45555</v>
      </c>
      <c r="E1936">
        <f t="shared" si="223"/>
        <v>18</v>
      </c>
      <c r="F1936" t="s">
        <v>6</v>
      </c>
      <c r="G1936">
        <v>670</v>
      </c>
      <c r="H1936">
        <f t="shared" si="222"/>
        <v>67</v>
      </c>
      <c r="I1936" t="s">
        <v>9</v>
      </c>
      <c r="J1936">
        <v>1</v>
      </c>
      <c r="K1936" t="s">
        <v>8</v>
      </c>
      <c r="L1936" t="s">
        <v>8</v>
      </c>
      <c r="M1936" t="s">
        <v>6</v>
      </c>
      <c r="N1936" t="str">
        <f t="shared" si="224"/>
        <v>M</v>
      </c>
      <c r="O1936" t="s">
        <v>8577</v>
      </c>
      <c r="P1936" t="s">
        <v>8578</v>
      </c>
      <c r="Q1936" t="s">
        <v>940</v>
      </c>
      <c r="R1936">
        <v>3</v>
      </c>
      <c r="S1936">
        <f t="shared" si="225"/>
        <v>2021</v>
      </c>
      <c r="T1936" t="s">
        <v>12</v>
      </c>
      <c r="U1936">
        <v>0.999999999999997</v>
      </c>
      <c r="V1936" t="s">
        <v>941</v>
      </c>
      <c r="W1936">
        <f>VLOOKUP(Q1936,'PBT Tag Rates'!$A$6:$D$67,4,FALSE)</f>
        <v>0.98140000000000005</v>
      </c>
      <c r="X1936">
        <v>1</v>
      </c>
      <c r="Y1936" s="8">
        <f t="shared" si="226"/>
        <v>1</v>
      </c>
      <c r="Z1936" s="10">
        <f>IFERROR(LOOKUP(H1936,{30,43,48,53,58,63,68,73,78,83,88,93,97},{42,47,52,57,62,67,72,77,82,87,92,99,100}),999)</f>
        <v>67</v>
      </c>
      <c r="AA1936" s="9">
        <f t="shared" si="227"/>
        <v>5.5555555555555554</v>
      </c>
      <c r="AB1936" s="9">
        <f>IFERROR(IF(I1936="AI",AA1936-VLOOKUP(Q1936,'PBT Tag Rates'!$A$6:$L$53,11,FALSE),AA1936-VLOOKUP(Q1936,'PBT Tag Rates'!$A$6:$L$53,12,FALSE)),0)</f>
        <v>5.5745080723682721</v>
      </c>
      <c r="AC1936" s="9">
        <f t="shared" si="228"/>
        <v>16.753414340817248</v>
      </c>
      <c r="AD1936" s="12" t="s">
        <v>1969</v>
      </c>
      <c r="AE1936" s="8"/>
    </row>
    <row r="1937" spans="1:31" x14ac:dyDescent="0.25">
      <c r="A1937" t="s">
        <v>2078</v>
      </c>
      <c r="B1937" t="s">
        <v>5344</v>
      </c>
      <c r="C1937" t="s">
        <v>5345</v>
      </c>
      <c r="D1937" s="1">
        <v>45555</v>
      </c>
      <c r="E1937">
        <f t="shared" si="223"/>
        <v>18</v>
      </c>
      <c r="F1937" t="s">
        <v>6</v>
      </c>
      <c r="G1937">
        <v>630</v>
      </c>
      <c r="H1937">
        <f t="shared" si="222"/>
        <v>63</v>
      </c>
      <c r="I1937" t="s">
        <v>9</v>
      </c>
      <c r="J1937" t="s">
        <v>8</v>
      </c>
      <c r="K1937" t="s">
        <v>8</v>
      </c>
      <c r="L1937" t="s">
        <v>8</v>
      </c>
      <c r="M1937" t="s">
        <v>6</v>
      </c>
      <c r="N1937" t="str">
        <f t="shared" si="224"/>
        <v>M</v>
      </c>
      <c r="O1937" t="s">
        <v>8579</v>
      </c>
      <c r="P1937" t="s">
        <v>8580</v>
      </c>
      <c r="Q1937" t="s">
        <v>7906</v>
      </c>
      <c r="R1937">
        <v>3</v>
      </c>
      <c r="S1937">
        <f t="shared" si="225"/>
        <v>2021</v>
      </c>
      <c r="T1937" t="s">
        <v>12</v>
      </c>
      <c r="U1937">
        <v>1</v>
      </c>
      <c r="V1937" t="s">
        <v>9062</v>
      </c>
      <c r="W1937">
        <f>VLOOKUP(Q1937,'PBT Tag Rates'!$A$6:$D$67,4,FALSE)</f>
        <v>0.96</v>
      </c>
      <c r="X1937">
        <v>1</v>
      </c>
      <c r="Y1937" s="8">
        <f t="shared" si="226"/>
        <v>1</v>
      </c>
      <c r="Z1937" s="10">
        <f>IFERROR(LOOKUP(H1937,{30,43,48,53,58,63,68,73,78,83,88,93,97},{42,47,52,57,62,67,72,77,82,87,92,99,100}),999)</f>
        <v>67</v>
      </c>
      <c r="AA1937" s="9">
        <f t="shared" si="227"/>
        <v>5.5555555555555554</v>
      </c>
      <c r="AB1937" s="9">
        <f>IFERROR(IF(I1937="AI",AA1937-VLOOKUP(Q1937,'PBT Tag Rates'!$A$6:$L$53,11,FALSE),AA1937-VLOOKUP(Q1937,'PBT Tag Rates'!$A$6:$L$53,12,FALSE)),0)</f>
        <v>5.5972222222222223</v>
      </c>
      <c r="AC1937" s="9">
        <f t="shared" si="228"/>
        <v>16.821678582067321</v>
      </c>
      <c r="AD1937" s="12" t="s">
        <v>676</v>
      </c>
      <c r="AE1937" s="8"/>
    </row>
    <row r="1938" spans="1:31" x14ac:dyDescent="0.25">
      <c r="A1938" t="s">
        <v>2078</v>
      </c>
      <c r="B1938" t="s">
        <v>5346</v>
      </c>
      <c r="C1938" t="s">
        <v>5347</v>
      </c>
      <c r="D1938" s="1">
        <v>45555</v>
      </c>
      <c r="E1938">
        <f t="shared" si="223"/>
        <v>18</v>
      </c>
      <c r="F1938" t="s">
        <v>6</v>
      </c>
      <c r="G1938">
        <v>700</v>
      </c>
      <c r="H1938">
        <f t="shared" si="222"/>
        <v>70</v>
      </c>
      <c r="I1938" t="s">
        <v>9</v>
      </c>
      <c r="J1938">
        <v>1</v>
      </c>
      <c r="K1938" t="s">
        <v>8</v>
      </c>
      <c r="L1938" t="s">
        <v>8</v>
      </c>
      <c r="M1938" t="s">
        <v>6</v>
      </c>
      <c r="N1938" t="str">
        <f t="shared" si="224"/>
        <v>M</v>
      </c>
      <c r="O1938" t="s">
        <v>557</v>
      </c>
      <c r="P1938" t="s">
        <v>8581</v>
      </c>
      <c r="Q1938" t="s">
        <v>295</v>
      </c>
      <c r="R1938">
        <v>4</v>
      </c>
      <c r="S1938">
        <f t="shared" si="225"/>
        <v>2020</v>
      </c>
      <c r="T1938" t="s">
        <v>12</v>
      </c>
      <c r="U1938">
        <v>1</v>
      </c>
      <c r="V1938" t="s">
        <v>949</v>
      </c>
      <c r="W1938">
        <f>VLOOKUP(Q1938,'PBT Tag Rates'!$A$6:$D$67,4,FALSE)</f>
        <v>0.98961045999999997</v>
      </c>
      <c r="X1938">
        <v>1</v>
      </c>
      <c r="Y1938" s="8">
        <f t="shared" si="226"/>
        <v>1.0057142857142858</v>
      </c>
      <c r="Z1938" s="10">
        <f>IFERROR(LOOKUP(H1938,{30,43,48,53,58,63,68,73,78,83,88,93,97},{42,47,52,57,62,67,72,77,82,87,92,99,100}),999)</f>
        <v>72</v>
      </c>
      <c r="AA1938" s="9">
        <f t="shared" si="227"/>
        <v>5.5873015873015879</v>
      </c>
      <c r="AB1938" s="9">
        <f>IFERROR(IF(I1938="AI",AA1938-VLOOKUP(Q1938,'PBT Tag Rates'!$A$6:$L$53,11,FALSE),AA1938-VLOOKUP(Q1938,'PBT Tag Rates'!$A$6:$L$53,12,FALSE)),0)</f>
        <v>5.5978002030902694</v>
      </c>
      <c r="AC1938" s="9">
        <f t="shared" si="228"/>
        <v>16.823415623764589</v>
      </c>
      <c r="AD1938" s="12" t="s">
        <v>676</v>
      </c>
      <c r="AE1938" s="8"/>
    </row>
    <row r="1939" spans="1:31" x14ac:dyDescent="0.25">
      <c r="A1939" t="s">
        <v>2078</v>
      </c>
      <c r="B1939" t="s">
        <v>5348</v>
      </c>
      <c r="C1939" t="s">
        <v>5349</v>
      </c>
      <c r="D1939" s="1">
        <v>45555</v>
      </c>
      <c r="E1939">
        <f t="shared" si="223"/>
        <v>18</v>
      </c>
      <c r="F1939" t="s">
        <v>6</v>
      </c>
      <c r="G1939">
        <v>750</v>
      </c>
      <c r="H1939">
        <f t="shared" si="222"/>
        <v>75</v>
      </c>
      <c r="I1939" t="s">
        <v>7</v>
      </c>
      <c r="J1939" t="s">
        <v>8</v>
      </c>
      <c r="K1939" t="s">
        <v>8</v>
      </c>
      <c r="L1939" t="s">
        <v>8</v>
      </c>
      <c r="M1939" t="s">
        <v>6</v>
      </c>
      <c r="N1939" t="str">
        <f t="shared" si="224"/>
        <v>M</v>
      </c>
      <c r="O1939" t="s">
        <v>8</v>
      </c>
      <c r="P1939" t="s">
        <v>8</v>
      </c>
      <c r="Q1939" t="s">
        <v>11</v>
      </c>
      <c r="R1939" t="s">
        <v>8</v>
      </c>
      <c r="S1939" t="str">
        <f t="shared" si="225"/>
        <v>U</v>
      </c>
      <c r="T1939" t="s">
        <v>12</v>
      </c>
      <c r="U1939">
        <v>1</v>
      </c>
      <c r="V1939" t="s">
        <v>8</v>
      </c>
      <c r="W1939">
        <f>VLOOKUP(Q1939,'PBT Tag Rates'!$A$6:$D$67,4,FALSE)</f>
        <v>1</v>
      </c>
      <c r="X1939">
        <v>1</v>
      </c>
      <c r="Y1939" s="8">
        <f t="shared" si="226"/>
        <v>1.0058139534883721</v>
      </c>
      <c r="Z1939" s="10">
        <f>IFERROR(LOOKUP(H1939,{30,43,48,53,58,63,68,73,78,83,88,93,97},{42,47,52,57,62,67,72,77,82,87,92,99,100}),999)</f>
        <v>77</v>
      </c>
      <c r="AA1939" s="9">
        <f t="shared" si="227"/>
        <v>5.5878552971576232</v>
      </c>
      <c r="AB1939" s="9">
        <f>IFERROR(IF(I1939="AI",AA1939-VLOOKUP(Q1939,'PBT Tag Rates'!$A$6:$L$53,11,FALSE),AA1939-VLOOKUP(Q1939,'PBT Tag Rates'!$A$6:$L$53,12,FALSE)),0)</f>
        <v>5.5465521706552483</v>
      </c>
      <c r="AC1939" s="9">
        <f t="shared" si="228"/>
        <v>16.669396738081858</v>
      </c>
      <c r="AD1939" s="12" t="s">
        <v>1970</v>
      </c>
      <c r="AE1939" s="8"/>
    </row>
    <row r="1940" spans="1:31" x14ac:dyDescent="0.25">
      <c r="A1940" t="s">
        <v>2078</v>
      </c>
      <c r="B1940" t="s">
        <v>5350</v>
      </c>
      <c r="C1940" t="s">
        <v>5351</v>
      </c>
      <c r="D1940" s="1">
        <v>45556</v>
      </c>
      <c r="E1940">
        <f t="shared" si="223"/>
        <v>18</v>
      </c>
      <c r="F1940" t="s">
        <v>14</v>
      </c>
      <c r="G1940">
        <v>730</v>
      </c>
      <c r="H1940">
        <f t="shared" si="222"/>
        <v>73</v>
      </c>
      <c r="I1940" t="s">
        <v>9</v>
      </c>
      <c r="J1940">
        <v>1</v>
      </c>
      <c r="K1940" t="s">
        <v>8</v>
      </c>
      <c r="L1940" t="s">
        <v>8</v>
      </c>
      <c r="M1940" t="s">
        <v>14</v>
      </c>
      <c r="N1940" t="str">
        <f t="shared" si="224"/>
        <v>F</v>
      </c>
      <c r="O1940" t="s">
        <v>8582</v>
      </c>
      <c r="P1940" t="s">
        <v>8583</v>
      </c>
      <c r="Q1940" t="s">
        <v>295</v>
      </c>
      <c r="R1940">
        <v>4</v>
      </c>
      <c r="S1940">
        <f t="shared" si="225"/>
        <v>2020</v>
      </c>
      <c r="T1940" t="s">
        <v>12</v>
      </c>
      <c r="U1940">
        <v>1</v>
      </c>
      <c r="V1940" t="s">
        <v>893</v>
      </c>
      <c r="W1940">
        <f>VLOOKUP(Q1940,'PBT Tag Rates'!$A$6:$D$67,4,FALSE)</f>
        <v>0.98961045999999997</v>
      </c>
      <c r="X1940">
        <v>1</v>
      </c>
      <c r="Y1940" s="8">
        <f t="shared" si="226"/>
        <v>1</v>
      </c>
      <c r="Z1940" s="10">
        <f>IFERROR(LOOKUP(H1940,{30,43,48,53,58,63,68,73,78,83,88,93,97},{42,47,52,57,62,67,72,77,82,87,92,99,100}),999)</f>
        <v>77</v>
      </c>
      <c r="AA1940" s="9">
        <f t="shared" si="227"/>
        <v>5.5555555555555554</v>
      </c>
      <c r="AB1940" s="9">
        <f>IFERROR(IF(I1940="AI",AA1940-VLOOKUP(Q1940,'PBT Tag Rates'!$A$6:$L$53,11,FALSE),AA1940-VLOOKUP(Q1940,'PBT Tag Rates'!$A$6:$L$53,12,FALSE)),0)</f>
        <v>5.5660541713442369</v>
      </c>
      <c r="AC1940" s="9">
        <f t="shared" si="228"/>
        <v>16.728007308517132</v>
      </c>
      <c r="AD1940" s="12" t="s">
        <v>1969</v>
      </c>
      <c r="AE1940" s="8"/>
    </row>
    <row r="1941" spans="1:31" x14ac:dyDescent="0.25">
      <c r="A1941" t="s">
        <v>2078</v>
      </c>
      <c r="B1941" t="s">
        <v>5352</v>
      </c>
      <c r="C1941" t="s">
        <v>5353</v>
      </c>
      <c r="D1941" s="1">
        <v>45556</v>
      </c>
      <c r="E1941">
        <f t="shared" si="223"/>
        <v>18</v>
      </c>
      <c r="F1941" t="s">
        <v>6</v>
      </c>
      <c r="G1941">
        <v>640</v>
      </c>
      <c r="H1941">
        <f t="shared" si="222"/>
        <v>64</v>
      </c>
      <c r="I1941" t="s">
        <v>9</v>
      </c>
      <c r="J1941" t="s">
        <v>8</v>
      </c>
      <c r="K1941" t="s">
        <v>8</v>
      </c>
      <c r="L1941" t="s">
        <v>8</v>
      </c>
      <c r="M1941" t="s">
        <v>6</v>
      </c>
      <c r="N1941" t="str">
        <f t="shared" si="224"/>
        <v>M</v>
      </c>
      <c r="O1941" t="s">
        <v>8584</v>
      </c>
      <c r="P1941" t="s">
        <v>8585</v>
      </c>
      <c r="Q1941" t="s">
        <v>1317</v>
      </c>
      <c r="R1941">
        <v>4</v>
      </c>
      <c r="S1941">
        <f t="shared" si="225"/>
        <v>2020</v>
      </c>
      <c r="T1941" t="s">
        <v>12</v>
      </c>
      <c r="U1941">
        <v>1</v>
      </c>
      <c r="V1941" t="s">
        <v>1318</v>
      </c>
      <c r="W1941">
        <f>VLOOKUP(Q1941,'PBT Tag Rates'!$A$6:$D$67,4,FALSE)</f>
        <v>0.99450000000000005</v>
      </c>
      <c r="X1941">
        <v>1</v>
      </c>
      <c r="Y1941" s="8">
        <f t="shared" si="226"/>
        <v>1</v>
      </c>
      <c r="Z1941" s="10">
        <f>IFERROR(LOOKUP(H1941,{30,43,48,53,58,63,68,73,78,83,88,93,97},{42,47,52,57,62,67,72,77,82,87,92,99,100}),999)</f>
        <v>67</v>
      </c>
      <c r="AA1941" s="9">
        <f t="shared" si="227"/>
        <v>5.5555555555555554</v>
      </c>
      <c r="AB1941" s="9">
        <f>IFERROR(IF(I1941="AI",AA1941-VLOOKUP(Q1941,'PBT Tag Rates'!$A$6:$L$53,11,FALSE),AA1941-VLOOKUP(Q1941,'PBT Tag Rates'!$A$6:$L$53,12,FALSE)),0)</f>
        <v>5.5610859728506785</v>
      </c>
      <c r="AC1941" s="9">
        <f t="shared" si="228"/>
        <v>16.713076073902442</v>
      </c>
      <c r="AD1941" s="12" t="s">
        <v>1969</v>
      </c>
      <c r="AE1941" s="8"/>
    </row>
    <row r="1942" spans="1:31" x14ac:dyDescent="0.25">
      <c r="A1942" t="s">
        <v>2078</v>
      </c>
      <c r="B1942" t="s">
        <v>5354</v>
      </c>
      <c r="C1942" t="s">
        <v>5355</v>
      </c>
      <c r="D1942" s="1">
        <v>45556</v>
      </c>
      <c r="E1942">
        <f t="shared" si="223"/>
        <v>18</v>
      </c>
      <c r="F1942" t="s">
        <v>14</v>
      </c>
      <c r="G1942">
        <v>720</v>
      </c>
      <c r="H1942">
        <f t="shared" si="222"/>
        <v>72</v>
      </c>
      <c r="I1942" t="s">
        <v>9</v>
      </c>
      <c r="J1942">
        <v>1</v>
      </c>
      <c r="K1942" t="s">
        <v>8</v>
      </c>
      <c r="L1942" t="s">
        <v>8</v>
      </c>
      <c r="M1942" t="s">
        <v>14</v>
      </c>
      <c r="N1942" t="str">
        <f t="shared" si="224"/>
        <v>F</v>
      </c>
      <c r="O1942" t="s">
        <v>1723</v>
      </c>
      <c r="P1942" t="s">
        <v>8378</v>
      </c>
      <c r="Q1942" t="s">
        <v>295</v>
      </c>
      <c r="R1942">
        <v>4</v>
      </c>
      <c r="S1942">
        <f t="shared" si="225"/>
        <v>2020</v>
      </c>
      <c r="T1942" t="s">
        <v>12</v>
      </c>
      <c r="U1942">
        <v>1</v>
      </c>
      <c r="V1942" t="s">
        <v>893</v>
      </c>
      <c r="W1942">
        <f>VLOOKUP(Q1942,'PBT Tag Rates'!$A$6:$D$67,4,FALSE)</f>
        <v>0.98961045999999997</v>
      </c>
      <c r="X1942">
        <v>1</v>
      </c>
      <c r="Y1942" s="8">
        <f t="shared" si="226"/>
        <v>1.0069930069930071</v>
      </c>
      <c r="Z1942" s="10">
        <f>IFERROR(LOOKUP(H1942,{30,43,48,53,58,63,68,73,78,83,88,93,97},{42,47,52,57,62,67,72,77,82,87,92,99,100}),999)</f>
        <v>72</v>
      </c>
      <c r="AA1942" s="9">
        <f t="shared" si="227"/>
        <v>5.594405594405595</v>
      </c>
      <c r="AB1942" s="9">
        <f>IFERROR(IF(I1942="AI",AA1942-VLOOKUP(Q1942,'PBT Tag Rates'!$A$6:$L$53,11,FALSE),AA1942-VLOOKUP(Q1942,'PBT Tag Rates'!$A$6:$L$53,12,FALSE)),0)</f>
        <v>5.6049042101942765</v>
      </c>
      <c r="AC1942" s="9">
        <f t="shared" si="228"/>
        <v>16.844765736267519</v>
      </c>
      <c r="AD1942" s="12" t="s">
        <v>1969</v>
      </c>
      <c r="AE1942" s="8"/>
    </row>
    <row r="1943" spans="1:31" x14ac:dyDescent="0.25">
      <c r="A1943" t="s">
        <v>2078</v>
      </c>
      <c r="B1943" t="s">
        <v>5356</v>
      </c>
      <c r="C1943" t="s">
        <v>5357</v>
      </c>
      <c r="D1943" s="1">
        <v>45556</v>
      </c>
      <c r="E1943">
        <f t="shared" si="223"/>
        <v>18</v>
      </c>
      <c r="F1943" t="s">
        <v>14</v>
      </c>
      <c r="G1943">
        <v>690</v>
      </c>
      <c r="H1943">
        <f t="shared" si="222"/>
        <v>69</v>
      </c>
      <c r="I1943" t="s">
        <v>9</v>
      </c>
      <c r="J1943">
        <v>1</v>
      </c>
      <c r="K1943" t="s">
        <v>8</v>
      </c>
      <c r="L1943" t="s">
        <v>8</v>
      </c>
      <c r="M1943" t="s">
        <v>14</v>
      </c>
      <c r="N1943" t="str">
        <f t="shared" si="224"/>
        <v>F</v>
      </c>
      <c r="O1943" t="s">
        <v>8575</v>
      </c>
      <c r="P1943" t="s">
        <v>8576</v>
      </c>
      <c r="Q1943" t="s">
        <v>940</v>
      </c>
      <c r="R1943">
        <v>3</v>
      </c>
      <c r="S1943">
        <f t="shared" si="225"/>
        <v>2021</v>
      </c>
      <c r="T1943" t="s">
        <v>12</v>
      </c>
      <c r="U1943">
        <v>1</v>
      </c>
      <c r="V1943" t="s">
        <v>889</v>
      </c>
      <c r="W1943">
        <f>VLOOKUP(Q1943,'PBT Tag Rates'!$A$6:$D$67,4,FALSE)</f>
        <v>0.98140000000000005</v>
      </c>
      <c r="X1943">
        <v>1</v>
      </c>
      <c r="Y1943" s="8">
        <f t="shared" si="226"/>
        <v>1.0069930069930071</v>
      </c>
      <c r="Z1943" s="10">
        <f>IFERROR(LOOKUP(H1943,{30,43,48,53,58,63,68,73,78,83,88,93,97},{42,47,52,57,62,67,72,77,82,87,92,99,100}),999)</f>
        <v>72</v>
      </c>
      <c r="AA1943" s="9">
        <f t="shared" si="227"/>
        <v>5.594405594405595</v>
      </c>
      <c r="AB1943" s="9">
        <f>IFERROR(IF(I1943="AI",AA1943-VLOOKUP(Q1943,'PBT Tag Rates'!$A$6:$L$53,11,FALSE),AA1943-VLOOKUP(Q1943,'PBT Tag Rates'!$A$6:$L$53,12,FALSE)),0)</f>
        <v>5.6133581112183117</v>
      </c>
      <c r="AC1943" s="9">
        <f t="shared" si="228"/>
        <v>16.870172768567635</v>
      </c>
      <c r="AD1943" s="12" t="s">
        <v>1969</v>
      </c>
      <c r="AE1943" s="8"/>
    </row>
    <row r="1944" spans="1:31" x14ac:dyDescent="0.25">
      <c r="A1944" t="s">
        <v>2078</v>
      </c>
      <c r="B1944" t="s">
        <v>5358</v>
      </c>
      <c r="C1944" t="s">
        <v>5359</v>
      </c>
      <c r="D1944" s="1">
        <v>45556</v>
      </c>
      <c r="E1944">
        <f t="shared" si="223"/>
        <v>18</v>
      </c>
      <c r="F1944" t="s">
        <v>14</v>
      </c>
      <c r="G1944">
        <v>690</v>
      </c>
      <c r="H1944">
        <f t="shared" si="222"/>
        <v>69</v>
      </c>
      <c r="I1944" t="s">
        <v>7</v>
      </c>
      <c r="J1944" t="s">
        <v>8</v>
      </c>
      <c r="K1944" t="s">
        <v>8</v>
      </c>
      <c r="L1944" t="s">
        <v>8</v>
      </c>
      <c r="M1944" t="s">
        <v>14</v>
      </c>
      <c r="N1944" t="str">
        <f t="shared" si="224"/>
        <v>F</v>
      </c>
      <c r="O1944" t="s">
        <v>7970</v>
      </c>
      <c r="P1944" t="s">
        <v>8113</v>
      </c>
      <c r="Q1944" t="s">
        <v>940</v>
      </c>
      <c r="R1944">
        <v>3</v>
      </c>
      <c r="S1944">
        <f t="shared" si="225"/>
        <v>2021</v>
      </c>
      <c r="T1944" t="s">
        <v>12</v>
      </c>
      <c r="U1944">
        <v>0.999999999999998</v>
      </c>
      <c r="V1944" t="s">
        <v>886</v>
      </c>
      <c r="W1944">
        <f>VLOOKUP(Q1944,'PBT Tag Rates'!$A$6:$D$67,4,FALSE)</f>
        <v>0.98140000000000005</v>
      </c>
      <c r="X1944">
        <v>1</v>
      </c>
      <c r="Y1944" s="8">
        <f t="shared" si="226"/>
        <v>1.0069930069930071</v>
      </c>
      <c r="Z1944" s="10">
        <f>IFERROR(LOOKUP(H1944,{30,43,48,53,58,63,68,73,78,83,88,93,97},{42,47,52,57,62,67,72,77,82,87,92,99,100}),999)</f>
        <v>72</v>
      </c>
      <c r="AA1944" s="9">
        <f t="shared" si="227"/>
        <v>5.594405594405595</v>
      </c>
      <c r="AB1944" s="9">
        <f>IFERROR(IF(I1944="AI",AA1944-VLOOKUP(Q1944,'PBT Tag Rates'!$A$6:$L$53,11,FALSE),AA1944-VLOOKUP(Q1944,'PBT Tag Rates'!$A$6:$L$53,12,FALSE)),0)</f>
        <v>5.6133581112183117</v>
      </c>
      <c r="AC1944" s="9">
        <f t="shared" si="228"/>
        <v>16.870172768567635</v>
      </c>
      <c r="AD1944" s="12" t="s">
        <v>1969</v>
      </c>
      <c r="AE1944" s="8"/>
    </row>
    <row r="1945" spans="1:31" x14ac:dyDescent="0.25">
      <c r="A1945" t="s">
        <v>2078</v>
      </c>
      <c r="B1945" t="s">
        <v>5360</v>
      </c>
      <c r="C1945" t="s">
        <v>5361</v>
      </c>
      <c r="D1945" s="1">
        <v>45556</v>
      </c>
      <c r="E1945">
        <f t="shared" si="223"/>
        <v>18</v>
      </c>
      <c r="F1945" t="s">
        <v>6</v>
      </c>
      <c r="G1945">
        <v>500</v>
      </c>
      <c r="H1945">
        <f t="shared" si="222"/>
        <v>50</v>
      </c>
      <c r="I1945" t="s">
        <v>9</v>
      </c>
      <c r="J1945">
        <v>1</v>
      </c>
      <c r="K1945" t="s">
        <v>8</v>
      </c>
      <c r="L1945" t="s">
        <v>8</v>
      </c>
      <c r="M1945" t="s">
        <v>6</v>
      </c>
      <c r="N1945" t="str">
        <f t="shared" si="224"/>
        <v>M</v>
      </c>
      <c r="O1945" t="s">
        <v>8089</v>
      </c>
      <c r="P1945" t="s">
        <v>8090</v>
      </c>
      <c r="Q1945" t="s">
        <v>7200</v>
      </c>
      <c r="R1945">
        <v>2</v>
      </c>
      <c r="S1945">
        <f t="shared" si="225"/>
        <v>2022</v>
      </c>
      <c r="T1945" t="s">
        <v>12</v>
      </c>
      <c r="U1945">
        <v>1</v>
      </c>
      <c r="V1945" t="s">
        <v>886</v>
      </c>
      <c r="W1945">
        <f>VLOOKUP(Q1945,'PBT Tag Rates'!$A$6:$D$67,4,FALSE)</f>
        <v>0.98</v>
      </c>
      <c r="X1945">
        <v>1</v>
      </c>
      <c r="Y1945" s="8">
        <f t="shared" si="226"/>
        <v>1</v>
      </c>
      <c r="Z1945" s="10">
        <f>IFERROR(LOOKUP(H1945,{30,43,48,53,58,63,68,73,78,83,88,93,97},{42,47,52,57,62,67,72,77,82,87,92,99,100}),999)</f>
        <v>52</v>
      </c>
      <c r="AA1945" s="9">
        <f t="shared" si="227"/>
        <v>5.5555555555555554</v>
      </c>
      <c r="AB1945" s="9">
        <f>IFERROR(IF(I1945="AI",AA1945-VLOOKUP(Q1945,'PBT Tag Rates'!$A$6:$L$53,11,FALSE),AA1945-VLOOKUP(Q1945,'PBT Tag Rates'!$A$6:$L$53,12,FALSE)),0)</f>
        <v>5.5759637188208613</v>
      </c>
      <c r="AC1945" s="9">
        <f t="shared" si="228"/>
        <v>16.757789085249826</v>
      </c>
      <c r="AD1945" s="12" t="s">
        <v>1969</v>
      </c>
      <c r="AE1945" s="8"/>
    </row>
    <row r="1946" spans="1:31" x14ac:dyDescent="0.25">
      <c r="A1946" t="s">
        <v>2078</v>
      </c>
      <c r="B1946" t="s">
        <v>5362</v>
      </c>
      <c r="C1946" t="s">
        <v>5363</v>
      </c>
      <c r="D1946" s="1">
        <v>45556</v>
      </c>
      <c r="E1946">
        <f t="shared" si="223"/>
        <v>18</v>
      </c>
      <c r="F1946" t="s">
        <v>6</v>
      </c>
      <c r="G1946">
        <v>670</v>
      </c>
      <c r="H1946">
        <f t="shared" si="222"/>
        <v>67</v>
      </c>
      <c r="I1946" t="s">
        <v>9</v>
      </c>
      <c r="J1946" t="s">
        <v>8</v>
      </c>
      <c r="K1946" t="s">
        <v>8</v>
      </c>
      <c r="L1946" t="s">
        <v>8</v>
      </c>
      <c r="M1946" t="s">
        <v>6</v>
      </c>
      <c r="N1946" t="str">
        <f t="shared" si="224"/>
        <v>M</v>
      </c>
      <c r="O1946" t="s">
        <v>8</v>
      </c>
      <c r="P1946" t="s">
        <v>8</v>
      </c>
      <c r="Q1946" t="s">
        <v>11</v>
      </c>
      <c r="R1946" t="s">
        <v>8</v>
      </c>
      <c r="S1946" t="str">
        <f t="shared" si="225"/>
        <v>U</v>
      </c>
      <c r="T1946" t="s">
        <v>12</v>
      </c>
      <c r="U1946">
        <v>1</v>
      </c>
      <c r="V1946" t="s">
        <v>8</v>
      </c>
      <c r="W1946">
        <f>VLOOKUP(Q1946,'PBT Tag Rates'!$A$6:$D$67,4,FALSE)</f>
        <v>1</v>
      </c>
      <c r="X1946">
        <v>1</v>
      </c>
      <c r="Y1946" s="8">
        <f t="shared" si="226"/>
        <v>1</v>
      </c>
      <c r="Z1946" s="10">
        <f>IFERROR(LOOKUP(H1946,{30,43,48,53,58,63,68,73,78,83,88,93,97},{42,47,52,57,62,67,72,77,82,87,92,99,100}),999)</f>
        <v>67</v>
      </c>
      <c r="AA1946" s="9">
        <f t="shared" si="227"/>
        <v>5.5555555555555554</v>
      </c>
      <c r="AB1946" s="9">
        <f>IFERROR(IF(I1946="AI",AA1946-VLOOKUP(Q1946,'PBT Tag Rates'!$A$6:$L$53,11,FALSE),AA1946-VLOOKUP(Q1946,'PBT Tag Rates'!$A$6:$L$53,12,FALSE)),0)</f>
        <v>5.0392781132050333</v>
      </c>
      <c r="AC1946" s="9">
        <f t="shared" si="228"/>
        <v>15.144854597594751</v>
      </c>
      <c r="AD1946" s="12" t="s">
        <v>1970</v>
      </c>
      <c r="AE1946" s="8"/>
    </row>
    <row r="1947" spans="1:31" x14ac:dyDescent="0.25">
      <c r="A1947" t="s">
        <v>2078</v>
      </c>
      <c r="B1947" t="s">
        <v>5364</v>
      </c>
      <c r="C1947" t="s">
        <v>5365</v>
      </c>
      <c r="D1947" s="1">
        <v>45556</v>
      </c>
      <c r="E1947">
        <f t="shared" si="223"/>
        <v>18</v>
      </c>
      <c r="F1947" t="s">
        <v>6</v>
      </c>
      <c r="G1947">
        <v>700</v>
      </c>
      <c r="H1947">
        <f t="shared" si="222"/>
        <v>70</v>
      </c>
      <c r="I1947" t="s">
        <v>7</v>
      </c>
      <c r="J1947" t="s">
        <v>8</v>
      </c>
      <c r="K1947" t="s">
        <v>8</v>
      </c>
      <c r="L1947" t="s">
        <v>8</v>
      </c>
      <c r="M1947" t="s">
        <v>6</v>
      </c>
      <c r="N1947" t="str">
        <f t="shared" si="224"/>
        <v>M</v>
      </c>
      <c r="O1947" t="s">
        <v>8</v>
      </c>
      <c r="P1947" t="s">
        <v>8</v>
      </c>
      <c r="Q1947" t="s">
        <v>11</v>
      </c>
      <c r="R1947" t="s">
        <v>8</v>
      </c>
      <c r="S1947" t="str">
        <f t="shared" si="225"/>
        <v>U</v>
      </c>
      <c r="T1947" t="s">
        <v>12</v>
      </c>
      <c r="U1947">
        <v>1</v>
      </c>
      <c r="V1947" t="s">
        <v>8</v>
      </c>
      <c r="W1947">
        <f>VLOOKUP(Q1947,'PBT Tag Rates'!$A$6:$D$67,4,FALSE)</f>
        <v>1</v>
      </c>
      <c r="X1947">
        <v>1</v>
      </c>
      <c r="Y1947" s="8">
        <f t="shared" si="226"/>
        <v>1.0057142857142858</v>
      </c>
      <c r="Z1947" s="10">
        <f>IFERROR(LOOKUP(H1947,{30,43,48,53,58,63,68,73,78,83,88,93,97},{42,47,52,57,62,67,72,77,82,87,92,99,100}),999)</f>
        <v>72</v>
      </c>
      <c r="AA1947" s="9">
        <f t="shared" si="227"/>
        <v>5.5873015873015879</v>
      </c>
      <c r="AB1947" s="9">
        <f>IFERROR(IF(I1947="AI",AA1947-VLOOKUP(Q1947,'PBT Tag Rates'!$A$6:$L$53,11,FALSE),AA1947-VLOOKUP(Q1947,'PBT Tag Rates'!$A$6:$L$53,12,FALSE)),0)</f>
        <v>5.545998460799213</v>
      </c>
      <c r="AC1947" s="9">
        <f t="shared" si="228"/>
        <v>16.6677326395601</v>
      </c>
      <c r="AD1947" s="12" t="s">
        <v>1969</v>
      </c>
      <c r="AE1947" s="8"/>
    </row>
    <row r="1948" spans="1:31" x14ac:dyDescent="0.25">
      <c r="A1948" t="s">
        <v>2078</v>
      </c>
      <c r="B1948" t="s">
        <v>5366</v>
      </c>
      <c r="C1948" t="s">
        <v>5367</v>
      </c>
      <c r="D1948" s="1">
        <v>45556</v>
      </c>
      <c r="E1948">
        <f t="shared" si="223"/>
        <v>18</v>
      </c>
      <c r="F1948" t="s">
        <v>6</v>
      </c>
      <c r="G1948">
        <v>610</v>
      </c>
      <c r="H1948">
        <f t="shared" si="222"/>
        <v>61</v>
      </c>
      <c r="I1948" t="s">
        <v>7</v>
      </c>
      <c r="J1948" t="s">
        <v>8</v>
      </c>
      <c r="K1948" t="s">
        <v>8</v>
      </c>
      <c r="L1948" t="s">
        <v>8</v>
      </c>
      <c r="M1948" t="s">
        <v>6</v>
      </c>
      <c r="N1948" t="str">
        <f t="shared" si="224"/>
        <v>M</v>
      </c>
      <c r="O1948" t="s">
        <v>8586</v>
      </c>
      <c r="P1948" t="s">
        <v>8587</v>
      </c>
      <c r="Q1948" t="s">
        <v>940</v>
      </c>
      <c r="R1948">
        <v>3</v>
      </c>
      <c r="S1948">
        <f t="shared" si="225"/>
        <v>2021</v>
      </c>
      <c r="T1948" t="s">
        <v>12</v>
      </c>
      <c r="U1948">
        <v>1</v>
      </c>
      <c r="V1948" t="s">
        <v>886</v>
      </c>
      <c r="W1948">
        <f>VLOOKUP(Q1948,'PBT Tag Rates'!$A$6:$D$67,4,FALSE)</f>
        <v>0.98140000000000005</v>
      </c>
      <c r="X1948">
        <v>1</v>
      </c>
      <c r="Y1948" s="8">
        <f t="shared" si="226"/>
        <v>1.0138888888888888</v>
      </c>
      <c r="Z1948" s="10">
        <f>IFERROR(LOOKUP(H1948,{30,43,48,53,58,63,68,73,78,83,88,93,97},{42,47,52,57,62,67,72,77,82,87,92,99,100}),999)</f>
        <v>62</v>
      </c>
      <c r="AA1948" s="9">
        <f t="shared" si="227"/>
        <v>5.632716049382716</v>
      </c>
      <c r="AB1948" s="9">
        <f>IFERROR(IF(I1948="AI",AA1948-VLOOKUP(Q1948,'PBT Tag Rates'!$A$6:$L$53,11,FALSE),AA1948-VLOOKUP(Q1948,'PBT Tag Rates'!$A$6:$L$53,12,FALSE)),0)</f>
        <v>5.6516685661954327</v>
      </c>
      <c r="AC1948" s="9">
        <f t="shared" si="228"/>
        <v>16.98530955148815</v>
      </c>
      <c r="AD1948" s="12" t="s">
        <v>1969</v>
      </c>
      <c r="AE1948" s="8"/>
    </row>
    <row r="1949" spans="1:31" x14ac:dyDescent="0.25">
      <c r="A1949" t="s">
        <v>2078</v>
      </c>
      <c r="B1949" t="s">
        <v>5368</v>
      </c>
      <c r="C1949" t="s">
        <v>5369</v>
      </c>
      <c r="D1949" s="1">
        <v>45556</v>
      </c>
      <c r="E1949">
        <f t="shared" si="223"/>
        <v>18</v>
      </c>
      <c r="F1949" t="s">
        <v>14</v>
      </c>
      <c r="G1949">
        <v>610</v>
      </c>
      <c r="H1949">
        <f t="shared" si="222"/>
        <v>61</v>
      </c>
      <c r="I1949" t="s">
        <v>7</v>
      </c>
      <c r="J1949" t="s">
        <v>8</v>
      </c>
      <c r="K1949" t="s">
        <v>8</v>
      </c>
      <c r="L1949" t="s">
        <v>8</v>
      </c>
      <c r="M1949" t="s">
        <v>14</v>
      </c>
      <c r="N1949" t="str">
        <f t="shared" si="224"/>
        <v>F</v>
      </c>
      <c r="O1949" t="s">
        <v>7933</v>
      </c>
      <c r="P1949" t="s">
        <v>7934</v>
      </c>
      <c r="Q1949" t="s">
        <v>940</v>
      </c>
      <c r="R1949">
        <v>3</v>
      </c>
      <c r="S1949">
        <f t="shared" si="225"/>
        <v>2021</v>
      </c>
      <c r="T1949" t="s">
        <v>12</v>
      </c>
      <c r="U1949">
        <v>1</v>
      </c>
      <c r="V1949" t="s">
        <v>888</v>
      </c>
      <c r="W1949">
        <f>VLOOKUP(Q1949,'PBT Tag Rates'!$A$6:$D$67,4,FALSE)</f>
        <v>0.98140000000000005</v>
      </c>
      <c r="X1949">
        <v>1</v>
      </c>
      <c r="Y1949" s="8">
        <f t="shared" si="226"/>
        <v>1.0172413793103448</v>
      </c>
      <c r="Z1949" s="10">
        <f>IFERROR(LOOKUP(H1949,{30,43,48,53,58,63,68,73,78,83,88,93,97},{42,47,52,57,62,67,72,77,82,87,92,99,100}),999)</f>
        <v>62</v>
      </c>
      <c r="AA1949" s="9">
        <f t="shared" si="227"/>
        <v>5.6513409961685825</v>
      </c>
      <c r="AB1949" s="9">
        <f>IFERROR(IF(I1949="AI",AA1949-VLOOKUP(Q1949,'PBT Tag Rates'!$A$6:$L$53,11,FALSE),AA1949-VLOOKUP(Q1949,'PBT Tag Rates'!$A$6:$L$53,12,FALSE)),0)</f>
        <v>5.6702935129812992</v>
      </c>
      <c r="AC1949" s="9">
        <f t="shared" si="228"/>
        <v>17.041284257512164</v>
      </c>
      <c r="AD1949" s="12" t="s">
        <v>1969</v>
      </c>
      <c r="AE1949" s="8"/>
    </row>
    <row r="1950" spans="1:31" x14ac:dyDescent="0.25">
      <c r="A1950" t="s">
        <v>2078</v>
      </c>
      <c r="B1950" t="s">
        <v>5370</v>
      </c>
      <c r="C1950" t="s">
        <v>5371</v>
      </c>
      <c r="D1950" s="1">
        <v>45556</v>
      </c>
      <c r="E1950">
        <f t="shared" si="223"/>
        <v>18</v>
      </c>
      <c r="F1950" t="s">
        <v>14</v>
      </c>
      <c r="G1950">
        <v>770</v>
      </c>
      <c r="H1950">
        <f t="shared" si="222"/>
        <v>77</v>
      </c>
      <c r="I1950" t="s">
        <v>7</v>
      </c>
      <c r="J1950" t="s">
        <v>8</v>
      </c>
      <c r="K1950" t="s">
        <v>8</v>
      </c>
      <c r="L1950" t="s">
        <v>8</v>
      </c>
      <c r="M1950" t="s">
        <v>14</v>
      </c>
      <c r="N1950" t="str">
        <f t="shared" si="224"/>
        <v>F</v>
      </c>
      <c r="O1950" t="s">
        <v>8</v>
      </c>
      <c r="P1950" t="s">
        <v>8</v>
      </c>
      <c r="Q1950" t="s">
        <v>11</v>
      </c>
      <c r="R1950" t="s">
        <v>8</v>
      </c>
      <c r="S1950" t="str">
        <f t="shared" si="225"/>
        <v>U</v>
      </c>
      <c r="T1950" t="s">
        <v>12</v>
      </c>
      <c r="U1950">
        <v>1</v>
      </c>
      <c r="V1950" t="s">
        <v>8</v>
      </c>
      <c r="W1950">
        <f>VLOOKUP(Q1950,'PBT Tag Rates'!$A$6:$D$67,4,FALSE)</f>
        <v>1</v>
      </c>
      <c r="X1950">
        <v>1</v>
      </c>
      <c r="Y1950" s="8">
        <f t="shared" si="226"/>
        <v>1</v>
      </c>
      <c r="Z1950" s="10">
        <f>IFERROR(LOOKUP(H1950,{30,43,48,53,58,63,68,73,78,83,88,93,97},{42,47,52,57,62,67,72,77,82,87,92,99,100}),999)</f>
        <v>77</v>
      </c>
      <c r="AA1950" s="9">
        <f t="shared" si="227"/>
        <v>5.5555555555555554</v>
      </c>
      <c r="AB1950" s="9">
        <f>IFERROR(IF(I1950="AI",AA1950-VLOOKUP(Q1950,'PBT Tag Rates'!$A$6:$L$53,11,FALSE),AA1950-VLOOKUP(Q1950,'PBT Tag Rates'!$A$6:$L$53,12,FALSE)),0)</f>
        <v>5.5142524290531805</v>
      </c>
      <c r="AC1950" s="9">
        <f t="shared" si="228"/>
        <v>16.572324324312643</v>
      </c>
      <c r="AD1950" s="12" t="s">
        <v>1969</v>
      </c>
      <c r="AE1950" s="8"/>
    </row>
    <row r="1951" spans="1:31" x14ac:dyDescent="0.25">
      <c r="A1951" t="s">
        <v>2078</v>
      </c>
      <c r="B1951" t="s">
        <v>5372</v>
      </c>
      <c r="C1951" t="s">
        <v>5373</v>
      </c>
      <c r="D1951" s="1">
        <v>45556</v>
      </c>
      <c r="E1951">
        <f t="shared" si="223"/>
        <v>18</v>
      </c>
      <c r="F1951" t="s">
        <v>14</v>
      </c>
      <c r="G1951">
        <v>750</v>
      </c>
      <c r="H1951">
        <f t="shared" si="222"/>
        <v>75</v>
      </c>
      <c r="I1951" t="s">
        <v>9</v>
      </c>
      <c r="J1951">
        <v>1</v>
      </c>
      <c r="K1951" t="s">
        <v>8</v>
      </c>
      <c r="L1951" t="s">
        <v>8</v>
      </c>
      <c r="M1951" t="s">
        <v>14</v>
      </c>
      <c r="N1951" t="str">
        <f t="shared" si="224"/>
        <v>F</v>
      </c>
      <c r="O1951" t="s">
        <v>8588</v>
      </c>
      <c r="P1951" t="s">
        <v>8589</v>
      </c>
      <c r="Q1951" t="s">
        <v>295</v>
      </c>
      <c r="R1951">
        <v>4</v>
      </c>
      <c r="S1951">
        <f t="shared" si="225"/>
        <v>2020</v>
      </c>
      <c r="T1951" t="s">
        <v>12</v>
      </c>
      <c r="U1951">
        <v>0.999999999999999</v>
      </c>
      <c r="V1951" t="s">
        <v>949</v>
      </c>
      <c r="W1951">
        <f>VLOOKUP(Q1951,'PBT Tag Rates'!$A$6:$D$67,4,FALSE)</f>
        <v>0.98961045999999997</v>
      </c>
      <c r="X1951">
        <v>1</v>
      </c>
      <c r="Y1951" s="8">
        <f t="shared" si="226"/>
        <v>1</v>
      </c>
      <c r="Z1951" s="10">
        <f>IFERROR(LOOKUP(H1951,{30,43,48,53,58,63,68,73,78,83,88,93,97},{42,47,52,57,62,67,72,77,82,87,92,99,100}),999)</f>
        <v>77</v>
      </c>
      <c r="AA1951" s="9">
        <f t="shared" si="227"/>
        <v>5.5555555555555554</v>
      </c>
      <c r="AB1951" s="9">
        <f>IFERROR(IF(I1951="AI",AA1951-VLOOKUP(Q1951,'PBT Tag Rates'!$A$6:$L$53,11,FALSE),AA1951-VLOOKUP(Q1951,'PBT Tag Rates'!$A$6:$L$53,12,FALSE)),0)</f>
        <v>5.5660541713442369</v>
      </c>
      <c r="AC1951" s="9">
        <f t="shared" si="228"/>
        <v>16.728007308517132</v>
      </c>
      <c r="AD1951" s="12" t="s">
        <v>676</v>
      </c>
      <c r="AE1951" s="8"/>
    </row>
    <row r="1952" spans="1:31" x14ac:dyDescent="0.25">
      <c r="A1952" t="s">
        <v>2078</v>
      </c>
      <c r="B1952" t="s">
        <v>5374</v>
      </c>
      <c r="C1952" t="s">
        <v>5375</v>
      </c>
      <c r="D1952" s="1">
        <v>45556</v>
      </c>
      <c r="E1952">
        <f t="shared" si="223"/>
        <v>18</v>
      </c>
      <c r="F1952" t="s">
        <v>6</v>
      </c>
      <c r="G1952">
        <v>650</v>
      </c>
      <c r="H1952">
        <f t="shared" si="222"/>
        <v>65</v>
      </c>
      <c r="I1952" t="s">
        <v>7</v>
      </c>
      <c r="J1952" t="s">
        <v>8</v>
      </c>
      <c r="K1952" t="s">
        <v>8</v>
      </c>
      <c r="L1952" t="s">
        <v>8</v>
      </c>
      <c r="M1952" t="s">
        <v>6</v>
      </c>
      <c r="N1952" t="str">
        <f t="shared" si="224"/>
        <v>M</v>
      </c>
      <c r="O1952" t="s">
        <v>7835</v>
      </c>
      <c r="P1952" t="s">
        <v>8590</v>
      </c>
      <c r="Q1952" t="s">
        <v>940</v>
      </c>
      <c r="R1952">
        <v>3</v>
      </c>
      <c r="S1952">
        <f t="shared" si="225"/>
        <v>2021</v>
      </c>
      <c r="T1952" t="s">
        <v>12</v>
      </c>
      <c r="U1952">
        <v>1</v>
      </c>
      <c r="V1952" t="s">
        <v>892</v>
      </c>
      <c r="W1952">
        <f>VLOOKUP(Q1952,'PBT Tag Rates'!$A$6:$D$67,4,FALSE)</f>
        <v>0.98140000000000005</v>
      </c>
      <c r="X1952">
        <v>1</v>
      </c>
      <c r="Y1952" s="8">
        <f t="shared" si="226"/>
        <v>1</v>
      </c>
      <c r="Z1952" s="10">
        <f>IFERROR(LOOKUP(H1952,{30,43,48,53,58,63,68,73,78,83,88,93,97},{42,47,52,57,62,67,72,77,82,87,92,99,100}),999)</f>
        <v>67</v>
      </c>
      <c r="AA1952" s="9">
        <f t="shared" si="227"/>
        <v>5.5555555555555554</v>
      </c>
      <c r="AB1952" s="9">
        <f>IFERROR(IF(I1952="AI",AA1952-VLOOKUP(Q1952,'PBT Tag Rates'!$A$6:$L$53,11,FALSE),AA1952-VLOOKUP(Q1952,'PBT Tag Rates'!$A$6:$L$53,12,FALSE)),0)</f>
        <v>5.5745080723682721</v>
      </c>
      <c r="AC1952" s="9">
        <f t="shared" si="228"/>
        <v>16.753414340817248</v>
      </c>
      <c r="AD1952" s="12" t="s">
        <v>1969</v>
      </c>
      <c r="AE1952" s="8"/>
    </row>
    <row r="1953" spans="1:31" x14ac:dyDescent="0.25">
      <c r="A1953" t="s">
        <v>2078</v>
      </c>
      <c r="B1953" t="s">
        <v>5376</v>
      </c>
      <c r="C1953" t="s">
        <v>5377</v>
      </c>
      <c r="D1953" s="1">
        <v>45556</v>
      </c>
      <c r="E1953">
        <f t="shared" si="223"/>
        <v>18</v>
      </c>
      <c r="F1953" t="s">
        <v>6</v>
      </c>
      <c r="G1953">
        <v>520</v>
      </c>
      <c r="H1953">
        <f t="shared" si="222"/>
        <v>52</v>
      </c>
      <c r="I1953" t="s">
        <v>9</v>
      </c>
      <c r="J1953">
        <v>1</v>
      </c>
      <c r="K1953" t="s">
        <v>8</v>
      </c>
      <c r="L1953" t="s">
        <v>8</v>
      </c>
      <c r="M1953" t="s">
        <v>6</v>
      </c>
      <c r="N1953" t="str">
        <f t="shared" si="224"/>
        <v>M</v>
      </c>
      <c r="O1953" t="s">
        <v>1672</v>
      </c>
      <c r="P1953" t="s">
        <v>7532</v>
      </c>
      <c r="Q1953" t="s">
        <v>940</v>
      </c>
      <c r="R1953">
        <v>3</v>
      </c>
      <c r="S1953">
        <f t="shared" si="225"/>
        <v>2021</v>
      </c>
      <c r="T1953" t="s">
        <v>12</v>
      </c>
      <c r="U1953">
        <v>1</v>
      </c>
      <c r="V1953" t="s">
        <v>893</v>
      </c>
      <c r="W1953">
        <f>VLOOKUP(Q1953,'PBT Tag Rates'!$A$6:$D$67,4,FALSE)</f>
        <v>0.98140000000000005</v>
      </c>
      <c r="X1953">
        <v>1</v>
      </c>
      <c r="Y1953" s="8">
        <f t="shared" si="226"/>
        <v>1</v>
      </c>
      <c r="Z1953" s="10">
        <f>IFERROR(LOOKUP(H1953,{30,43,48,53,58,63,68,73,78,83,88,93,97},{42,47,52,57,62,67,72,77,82,87,92,99,100}),999)</f>
        <v>52</v>
      </c>
      <c r="AA1953" s="9">
        <f t="shared" si="227"/>
        <v>5.5555555555555554</v>
      </c>
      <c r="AB1953" s="9">
        <f>IFERROR(IF(I1953="AI",AA1953-VLOOKUP(Q1953,'PBT Tag Rates'!$A$6:$L$53,11,FALSE),AA1953-VLOOKUP(Q1953,'PBT Tag Rates'!$A$6:$L$53,12,FALSE)),0)</f>
        <v>5.5745080723682721</v>
      </c>
      <c r="AC1953" s="9">
        <f t="shared" si="228"/>
        <v>16.753414340817248</v>
      </c>
      <c r="AD1953" s="12" t="s">
        <v>1969</v>
      </c>
      <c r="AE1953" s="8"/>
    </row>
    <row r="1954" spans="1:31" x14ac:dyDescent="0.25">
      <c r="A1954" t="s">
        <v>2078</v>
      </c>
      <c r="B1954" t="s">
        <v>5378</v>
      </c>
      <c r="C1954" t="s">
        <v>5379</v>
      </c>
      <c r="D1954" s="1">
        <v>45556</v>
      </c>
      <c r="E1954">
        <f t="shared" si="223"/>
        <v>18</v>
      </c>
      <c r="F1954" t="s">
        <v>14</v>
      </c>
      <c r="G1954">
        <v>760</v>
      </c>
      <c r="H1954">
        <f t="shared" si="222"/>
        <v>76</v>
      </c>
      <c r="I1954" t="s">
        <v>7</v>
      </c>
      <c r="J1954" t="s">
        <v>8</v>
      </c>
      <c r="K1954" t="s">
        <v>8</v>
      </c>
      <c r="L1954" t="s">
        <v>8</v>
      </c>
      <c r="M1954" t="s">
        <v>14</v>
      </c>
      <c r="N1954" t="str">
        <f t="shared" si="224"/>
        <v>F</v>
      </c>
      <c r="O1954" t="s">
        <v>8</v>
      </c>
      <c r="P1954" t="s">
        <v>8</v>
      </c>
      <c r="Q1954" t="s">
        <v>11</v>
      </c>
      <c r="R1954" t="s">
        <v>8</v>
      </c>
      <c r="S1954" t="str">
        <f t="shared" si="225"/>
        <v>U</v>
      </c>
      <c r="T1954" t="s">
        <v>12</v>
      </c>
      <c r="U1954">
        <v>0.999999999999999</v>
      </c>
      <c r="V1954" t="s">
        <v>8</v>
      </c>
      <c r="W1954">
        <f>VLOOKUP(Q1954,'PBT Tag Rates'!$A$6:$D$67,4,FALSE)</f>
        <v>1</v>
      </c>
      <c r="X1954">
        <v>1</v>
      </c>
      <c r="Y1954" s="8">
        <f t="shared" si="226"/>
        <v>1</v>
      </c>
      <c r="Z1954" s="10">
        <f>IFERROR(LOOKUP(H1954,{30,43,48,53,58,63,68,73,78,83,88,93,97},{42,47,52,57,62,67,72,77,82,87,92,99,100}),999)</f>
        <v>77</v>
      </c>
      <c r="AA1954" s="9">
        <f t="shared" si="227"/>
        <v>5.5555555555555554</v>
      </c>
      <c r="AB1954" s="9">
        <f>IFERROR(IF(I1954="AI",AA1954-VLOOKUP(Q1954,'PBT Tag Rates'!$A$6:$L$53,11,FALSE),AA1954-VLOOKUP(Q1954,'PBT Tag Rates'!$A$6:$L$53,12,FALSE)),0)</f>
        <v>5.5142524290531805</v>
      </c>
      <c r="AC1954" s="9">
        <f t="shared" si="228"/>
        <v>16.572324324312643</v>
      </c>
      <c r="AD1954" s="12" t="s">
        <v>1969</v>
      </c>
      <c r="AE1954" s="8"/>
    </row>
    <row r="1955" spans="1:31" x14ac:dyDescent="0.25">
      <c r="A1955" t="s">
        <v>2078</v>
      </c>
      <c r="B1955" t="s">
        <v>5380</v>
      </c>
      <c r="C1955" t="s">
        <v>5381</v>
      </c>
      <c r="D1955" s="1">
        <v>45556</v>
      </c>
      <c r="E1955">
        <f t="shared" si="223"/>
        <v>18</v>
      </c>
      <c r="F1955" t="s">
        <v>6</v>
      </c>
      <c r="G1955">
        <v>730</v>
      </c>
      <c r="H1955">
        <f t="shared" si="222"/>
        <v>73</v>
      </c>
      <c r="I1955" t="s">
        <v>7</v>
      </c>
      <c r="J1955" t="s">
        <v>8</v>
      </c>
      <c r="K1955" t="s">
        <v>8</v>
      </c>
      <c r="L1955" t="s">
        <v>8</v>
      </c>
      <c r="M1955" t="s">
        <v>6</v>
      </c>
      <c r="N1955" t="str">
        <f t="shared" si="224"/>
        <v>M</v>
      </c>
      <c r="O1955" t="s">
        <v>537</v>
      </c>
      <c r="P1955" t="s">
        <v>7913</v>
      </c>
      <c r="Q1955" t="s">
        <v>295</v>
      </c>
      <c r="R1955">
        <v>4</v>
      </c>
      <c r="S1955">
        <f t="shared" si="225"/>
        <v>2020</v>
      </c>
      <c r="T1955" t="s">
        <v>12</v>
      </c>
      <c r="U1955">
        <v>0.999999999999998</v>
      </c>
      <c r="V1955" t="s">
        <v>892</v>
      </c>
      <c r="W1955">
        <f>VLOOKUP(Q1955,'PBT Tag Rates'!$A$6:$D$67,4,FALSE)</f>
        <v>0.98961045999999997</v>
      </c>
      <c r="X1955">
        <v>1</v>
      </c>
      <c r="Y1955" s="8">
        <f t="shared" si="226"/>
        <v>1.0058139534883721</v>
      </c>
      <c r="Z1955" s="10">
        <f>IFERROR(LOOKUP(H1955,{30,43,48,53,58,63,68,73,78,83,88,93,97},{42,47,52,57,62,67,72,77,82,87,92,99,100}),999)</f>
        <v>77</v>
      </c>
      <c r="AA1955" s="9">
        <f t="shared" si="227"/>
        <v>5.5878552971576232</v>
      </c>
      <c r="AB1955" s="9">
        <f>IFERROR(IF(I1955="AI",AA1955-VLOOKUP(Q1955,'PBT Tag Rates'!$A$6:$L$53,11,FALSE),AA1955-VLOOKUP(Q1955,'PBT Tag Rates'!$A$6:$L$53,12,FALSE)),0)</f>
        <v>5.5983539129463047</v>
      </c>
      <c r="AC1955" s="9">
        <f t="shared" si="228"/>
        <v>16.825079722286347</v>
      </c>
      <c r="AD1955" s="12" t="s">
        <v>1969</v>
      </c>
      <c r="AE1955" s="8"/>
    </row>
    <row r="1956" spans="1:31" x14ac:dyDescent="0.25">
      <c r="A1956" t="s">
        <v>2078</v>
      </c>
      <c r="B1956" t="s">
        <v>5382</v>
      </c>
      <c r="C1956" t="s">
        <v>5383</v>
      </c>
      <c r="D1956" s="1">
        <v>45556</v>
      </c>
      <c r="E1956">
        <f t="shared" si="223"/>
        <v>18</v>
      </c>
      <c r="F1956" t="s">
        <v>6</v>
      </c>
      <c r="G1956">
        <v>640</v>
      </c>
      <c r="H1956">
        <f t="shared" si="222"/>
        <v>64</v>
      </c>
      <c r="I1956" t="s">
        <v>7</v>
      </c>
      <c r="J1956">
        <v>1</v>
      </c>
      <c r="K1956" t="s">
        <v>8</v>
      </c>
      <c r="L1956" t="s">
        <v>8</v>
      </c>
      <c r="M1956" t="s">
        <v>6</v>
      </c>
      <c r="N1956" t="str">
        <f t="shared" si="224"/>
        <v>M</v>
      </c>
      <c r="O1956" t="s">
        <v>436</v>
      </c>
      <c r="P1956" t="s">
        <v>437</v>
      </c>
      <c r="Q1956" t="s">
        <v>171</v>
      </c>
      <c r="R1956">
        <v>5</v>
      </c>
      <c r="S1956">
        <f t="shared" si="225"/>
        <v>2019</v>
      </c>
      <c r="T1956" t="s">
        <v>12</v>
      </c>
      <c r="U1956">
        <v>1</v>
      </c>
      <c r="V1956" t="s">
        <v>949</v>
      </c>
      <c r="W1956">
        <f>VLOOKUP(Q1956,'PBT Tag Rates'!$A$6:$D$67,4,FALSE)</f>
        <v>0.95971980899999998</v>
      </c>
      <c r="X1956">
        <v>1</v>
      </c>
      <c r="Y1956" s="8">
        <f t="shared" si="226"/>
        <v>1</v>
      </c>
      <c r="Z1956" s="10">
        <f>IFERROR(LOOKUP(H1956,{30,43,48,53,58,63,68,73,78,83,88,93,97},{42,47,52,57,62,67,72,77,82,87,92,99,100}),999)</f>
        <v>67</v>
      </c>
      <c r="AA1956" s="9">
        <f t="shared" si="227"/>
        <v>5.5555555555555554</v>
      </c>
      <c r="AB1956" s="9">
        <f>IFERROR(IF(I1956="AI",AA1956-VLOOKUP(Q1956,'PBT Tag Rates'!$A$6:$L$53,11,FALSE),AA1956-VLOOKUP(Q1956,'PBT Tag Rates'!$A$6:$L$53,12,FALSE)),0)</f>
        <v>5.5975263376757773</v>
      </c>
      <c r="AC1956" s="9">
        <f t="shared" si="228"/>
        <v>16.822592559073851</v>
      </c>
      <c r="AD1956" s="12" t="s">
        <v>676</v>
      </c>
      <c r="AE1956" s="8"/>
    </row>
    <row r="1957" spans="1:31" x14ac:dyDescent="0.25">
      <c r="A1957" t="s">
        <v>2078</v>
      </c>
      <c r="B1957" t="s">
        <v>5384</v>
      </c>
      <c r="C1957" t="s">
        <v>5385</v>
      </c>
      <c r="D1957" s="1">
        <v>45556</v>
      </c>
      <c r="E1957">
        <f t="shared" si="223"/>
        <v>18</v>
      </c>
      <c r="F1957" t="s">
        <v>6</v>
      </c>
      <c r="G1957">
        <v>800</v>
      </c>
      <c r="H1957">
        <f t="shared" si="222"/>
        <v>80</v>
      </c>
      <c r="I1957" t="s">
        <v>7</v>
      </c>
      <c r="J1957" t="s">
        <v>8</v>
      </c>
      <c r="K1957" t="s">
        <v>8</v>
      </c>
      <c r="L1957" t="s">
        <v>8</v>
      </c>
      <c r="M1957" t="s">
        <v>6</v>
      </c>
      <c r="N1957" t="str">
        <f t="shared" si="224"/>
        <v>M</v>
      </c>
      <c r="O1957" t="s">
        <v>8591</v>
      </c>
      <c r="P1957" t="s">
        <v>8592</v>
      </c>
      <c r="Q1957" t="s">
        <v>479</v>
      </c>
      <c r="R1957">
        <v>5</v>
      </c>
      <c r="S1957">
        <f t="shared" si="225"/>
        <v>2019</v>
      </c>
      <c r="T1957" t="s">
        <v>12</v>
      </c>
      <c r="U1957">
        <v>1</v>
      </c>
      <c r="V1957" t="s">
        <v>9062</v>
      </c>
      <c r="W1957">
        <f>VLOOKUP(Q1957,'PBT Tag Rates'!$A$6:$D$67,4,FALSE)</f>
        <v>0.96152300000000002</v>
      </c>
      <c r="X1957">
        <v>1</v>
      </c>
      <c r="Y1957" s="8">
        <f t="shared" si="226"/>
        <v>1</v>
      </c>
      <c r="Z1957" s="10">
        <f>IFERROR(LOOKUP(H1957,{30,43,48,53,58,63,68,73,78,83,88,93,97},{42,47,52,57,62,67,72,77,82,87,92,99,100}),999)</f>
        <v>82</v>
      </c>
      <c r="AA1957" s="9">
        <f t="shared" si="227"/>
        <v>5.5555555555555554</v>
      </c>
      <c r="AB1957" s="9">
        <f>IFERROR(IF(I1957="AI",AA1957-VLOOKUP(Q1957,'PBT Tag Rates'!$A$6:$L$53,11,FALSE),AA1957-VLOOKUP(Q1957,'PBT Tag Rates'!$A$6:$L$53,12,FALSE)),0)</f>
        <v>5.5955722790244691</v>
      </c>
      <c r="AC1957" s="9">
        <f t="shared" si="228"/>
        <v>16.816719905593647</v>
      </c>
      <c r="AD1957" s="12" t="s">
        <v>676</v>
      </c>
      <c r="AE1957" s="8"/>
    </row>
    <row r="1958" spans="1:31" x14ac:dyDescent="0.25">
      <c r="A1958" t="s">
        <v>2078</v>
      </c>
      <c r="B1958" t="s">
        <v>5386</v>
      </c>
      <c r="C1958" t="s">
        <v>5387</v>
      </c>
      <c r="D1958" s="1">
        <v>45556</v>
      </c>
      <c r="E1958">
        <f t="shared" si="223"/>
        <v>18</v>
      </c>
      <c r="F1958" t="s">
        <v>14</v>
      </c>
      <c r="G1958">
        <v>790</v>
      </c>
      <c r="H1958">
        <f t="shared" si="222"/>
        <v>79</v>
      </c>
      <c r="I1958" t="s">
        <v>7</v>
      </c>
      <c r="J1958" t="s">
        <v>8</v>
      </c>
      <c r="K1958" t="s">
        <v>8</v>
      </c>
      <c r="L1958" t="s">
        <v>8</v>
      </c>
      <c r="M1958" t="s">
        <v>14</v>
      </c>
      <c r="N1958" t="str">
        <f t="shared" si="224"/>
        <v>F</v>
      </c>
      <c r="O1958" t="s">
        <v>8</v>
      </c>
      <c r="P1958" t="s">
        <v>8</v>
      </c>
      <c r="Q1958" t="s">
        <v>11</v>
      </c>
      <c r="R1958" t="s">
        <v>8</v>
      </c>
      <c r="S1958" t="str">
        <f t="shared" si="225"/>
        <v>U</v>
      </c>
      <c r="T1958" t="s">
        <v>12</v>
      </c>
      <c r="U1958">
        <v>1</v>
      </c>
      <c r="V1958" t="s">
        <v>8</v>
      </c>
      <c r="W1958">
        <f>VLOOKUP(Q1958,'PBT Tag Rates'!$A$6:$D$67,4,FALSE)</f>
        <v>1</v>
      </c>
      <c r="X1958">
        <v>1</v>
      </c>
      <c r="Y1958" s="8">
        <f t="shared" si="226"/>
        <v>1</v>
      </c>
      <c r="Z1958" s="10">
        <f>IFERROR(LOOKUP(H1958,{30,43,48,53,58,63,68,73,78,83,88,93,97},{42,47,52,57,62,67,72,77,82,87,92,99,100}),999)</f>
        <v>82</v>
      </c>
      <c r="AA1958" s="9">
        <f t="shared" si="227"/>
        <v>5.5555555555555554</v>
      </c>
      <c r="AB1958" s="9">
        <f>IFERROR(IF(I1958="AI",AA1958-VLOOKUP(Q1958,'PBT Tag Rates'!$A$6:$L$53,11,FALSE),AA1958-VLOOKUP(Q1958,'PBT Tag Rates'!$A$6:$L$53,12,FALSE)),0)</f>
        <v>5.5142524290531805</v>
      </c>
      <c r="AC1958" s="9">
        <f t="shared" si="228"/>
        <v>16.572324324312643</v>
      </c>
      <c r="AD1958" s="12" t="s">
        <v>1969</v>
      </c>
      <c r="AE1958" s="8"/>
    </row>
    <row r="1959" spans="1:31" x14ac:dyDescent="0.25">
      <c r="A1959" t="s">
        <v>2078</v>
      </c>
      <c r="B1959" t="s">
        <v>5388</v>
      </c>
      <c r="C1959" t="s">
        <v>5389</v>
      </c>
      <c r="D1959" s="1">
        <v>45556</v>
      </c>
      <c r="E1959">
        <f t="shared" si="223"/>
        <v>18</v>
      </c>
      <c r="F1959" t="s">
        <v>14</v>
      </c>
      <c r="G1959">
        <v>710</v>
      </c>
      <c r="H1959">
        <f t="shared" si="222"/>
        <v>71</v>
      </c>
      <c r="I1959" t="s">
        <v>7</v>
      </c>
      <c r="J1959" t="s">
        <v>8</v>
      </c>
      <c r="K1959" t="s">
        <v>8</v>
      </c>
      <c r="L1959" t="s">
        <v>8</v>
      </c>
      <c r="M1959" t="s">
        <v>14</v>
      </c>
      <c r="N1959" t="str">
        <f t="shared" si="224"/>
        <v>F</v>
      </c>
      <c r="O1959" t="s">
        <v>8387</v>
      </c>
      <c r="P1959" t="s">
        <v>8593</v>
      </c>
      <c r="Q1959" t="s">
        <v>1610</v>
      </c>
      <c r="R1959">
        <v>3</v>
      </c>
      <c r="S1959">
        <f t="shared" si="225"/>
        <v>2021</v>
      </c>
      <c r="T1959" t="s">
        <v>12</v>
      </c>
      <c r="U1959">
        <v>1</v>
      </c>
      <c r="V1959" t="s">
        <v>743</v>
      </c>
      <c r="W1959">
        <f>VLOOKUP(Q1959,'PBT Tag Rates'!$A$6:$D$67,4,FALSE)</f>
        <v>0.98260000000000003</v>
      </c>
      <c r="X1959">
        <v>1</v>
      </c>
      <c r="Y1959" s="8">
        <f t="shared" si="226"/>
        <v>1.0069930069930071</v>
      </c>
      <c r="Z1959" s="10">
        <f>IFERROR(LOOKUP(H1959,{30,43,48,53,58,63,68,73,78,83,88,93,97},{42,47,52,57,62,67,72,77,82,87,92,99,100}),999)</f>
        <v>72</v>
      </c>
      <c r="AA1959" s="9">
        <f t="shared" si="227"/>
        <v>5.594405594405595</v>
      </c>
      <c r="AB1959" s="9">
        <f>IFERROR(IF(I1959="AI",AA1959-VLOOKUP(Q1959,'PBT Tag Rates'!$A$6:$L$53,11,FALSE),AA1959-VLOOKUP(Q1959,'PBT Tag Rates'!$A$6:$L$53,12,FALSE)),0)</f>
        <v>5.6121137157164034</v>
      </c>
      <c r="AC1959" s="9">
        <f t="shared" si="228"/>
        <v>16.86643290969997</v>
      </c>
      <c r="AD1959" s="12" t="s">
        <v>1969</v>
      </c>
      <c r="AE1959" s="8"/>
    </row>
    <row r="1960" spans="1:31" x14ac:dyDescent="0.25">
      <c r="A1960" t="s">
        <v>2078</v>
      </c>
      <c r="B1960" t="s">
        <v>5390</v>
      </c>
      <c r="C1960" t="s">
        <v>5391</v>
      </c>
      <c r="D1960" s="1">
        <v>45556</v>
      </c>
      <c r="E1960">
        <f t="shared" si="223"/>
        <v>18</v>
      </c>
      <c r="F1960" t="s">
        <v>14</v>
      </c>
      <c r="G1960">
        <v>820</v>
      </c>
      <c r="H1960">
        <f t="shared" si="222"/>
        <v>82</v>
      </c>
      <c r="I1960" t="s">
        <v>9</v>
      </c>
      <c r="J1960">
        <v>1</v>
      </c>
      <c r="K1960" t="s">
        <v>8</v>
      </c>
      <c r="L1960" t="s">
        <v>8</v>
      </c>
      <c r="M1960" t="s">
        <v>14</v>
      </c>
      <c r="N1960" t="str">
        <f t="shared" si="224"/>
        <v>F</v>
      </c>
      <c r="O1960" t="s">
        <v>8</v>
      </c>
      <c r="P1960" t="s">
        <v>8</v>
      </c>
      <c r="Q1960" t="s">
        <v>11</v>
      </c>
      <c r="R1960" t="s">
        <v>8</v>
      </c>
      <c r="S1960" t="str">
        <f t="shared" si="225"/>
        <v>U</v>
      </c>
      <c r="T1960" t="s">
        <v>12</v>
      </c>
      <c r="U1960">
        <v>0.999999999999999</v>
      </c>
      <c r="V1960" t="s">
        <v>8</v>
      </c>
      <c r="W1960">
        <f>VLOOKUP(Q1960,'PBT Tag Rates'!$A$6:$D$67,4,FALSE)</f>
        <v>1</v>
      </c>
      <c r="X1960">
        <v>1</v>
      </c>
      <c r="Y1960" s="8">
        <f t="shared" si="226"/>
        <v>1</v>
      </c>
      <c r="Z1960" s="10">
        <f>IFERROR(LOOKUP(H1960,{30,43,48,53,58,63,68,73,78,83,88,93,97},{42,47,52,57,62,67,72,77,82,87,92,99,100}),999)</f>
        <v>82</v>
      </c>
      <c r="AA1960" s="9">
        <f t="shared" si="227"/>
        <v>5.5555555555555554</v>
      </c>
      <c r="AB1960" s="9">
        <f>IFERROR(IF(I1960="AI",AA1960-VLOOKUP(Q1960,'PBT Tag Rates'!$A$6:$L$53,11,FALSE),AA1960-VLOOKUP(Q1960,'PBT Tag Rates'!$A$6:$L$53,12,FALSE)),0)</f>
        <v>5.0392781132050333</v>
      </c>
      <c r="AC1960" s="9">
        <f t="shared" si="228"/>
        <v>15.144854597594751</v>
      </c>
      <c r="AD1960" s="12" t="s">
        <v>1969</v>
      </c>
      <c r="AE1960" s="8"/>
    </row>
    <row r="1961" spans="1:31" x14ac:dyDescent="0.25">
      <c r="A1961" t="s">
        <v>2078</v>
      </c>
      <c r="B1961" t="s">
        <v>5392</v>
      </c>
      <c r="C1961" t="s">
        <v>5393</v>
      </c>
      <c r="D1961" s="1">
        <v>45556</v>
      </c>
      <c r="E1961">
        <f t="shared" si="223"/>
        <v>18</v>
      </c>
      <c r="F1961" t="s">
        <v>14</v>
      </c>
      <c r="G1961">
        <v>730</v>
      </c>
      <c r="H1961">
        <f t="shared" si="222"/>
        <v>73</v>
      </c>
      <c r="I1961" t="s">
        <v>7</v>
      </c>
      <c r="J1961" t="s">
        <v>8</v>
      </c>
      <c r="K1961" t="s">
        <v>8</v>
      </c>
      <c r="L1961" t="s">
        <v>8</v>
      </c>
      <c r="M1961" t="s">
        <v>14</v>
      </c>
      <c r="N1961" t="str">
        <f t="shared" si="224"/>
        <v>F</v>
      </c>
      <c r="O1961" t="s">
        <v>7840</v>
      </c>
      <c r="P1961" t="s">
        <v>8594</v>
      </c>
      <c r="Q1961" t="s">
        <v>295</v>
      </c>
      <c r="R1961">
        <v>4</v>
      </c>
      <c r="S1961">
        <f t="shared" si="225"/>
        <v>2020</v>
      </c>
      <c r="T1961" t="s">
        <v>12</v>
      </c>
      <c r="U1961">
        <v>0.999999999999999</v>
      </c>
      <c r="V1961" t="s">
        <v>886</v>
      </c>
      <c r="W1961">
        <f>VLOOKUP(Q1961,'PBT Tag Rates'!$A$6:$D$67,4,FALSE)</f>
        <v>0.98961045999999997</v>
      </c>
      <c r="X1961">
        <v>1</v>
      </c>
      <c r="Y1961" s="8">
        <f t="shared" si="226"/>
        <v>1</v>
      </c>
      <c r="Z1961" s="10">
        <f>IFERROR(LOOKUP(H1961,{30,43,48,53,58,63,68,73,78,83,88,93,97},{42,47,52,57,62,67,72,77,82,87,92,99,100}),999)</f>
        <v>77</v>
      </c>
      <c r="AA1961" s="9">
        <f t="shared" si="227"/>
        <v>5.5555555555555554</v>
      </c>
      <c r="AB1961" s="9">
        <f>IFERROR(IF(I1961="AI",AA1961-VLOOKUP(Q1961,'PBT Tag Rates'!$A$6:$L$53,11,FALSE),AA1961-VLOOKUP(Q1961,'PBT Tag Rates'!$A$6:$L$53,12,FALSE)),0)</f>
        <v>5.5660541713442369</v>
      </c>
      <c r="AC1961" s="9">
        <f t="shared" si="228"/>
        <v>16.728007308517132</v>
      </c>
      <c r="AD1961" s="12" t="s">
        <v>1969</v>
      </c>
      <c r="AE1961" s="8"/>
    </row>
    <row r="1962" spans="1:31" x14ac:dyDescent="0.25">
      <c r="A1962" t="s">
        <v>2078</v>
      </c>
      <c r="B1962" t="s">
        <v>5394</v>
      </c>
      <c r="C1962" t="s">
        <v>5395</v>
      </c>
      <c r="D1962" s="1">
        <v>45556</v>
      </c>
      <c r="E1962">
        <f t="shared" si="223"/>
        <v>18</v>
      </c>
      <c r="F1962" t="s">
        <v>14</v>
      </c>
      <c r="G1962">
        <v>700</v>
      </c>
      <c r="H1962">
        <f t="shared" si="222"/>
        <v>70</v>
      </c>
      <c r="I1962" t="s">
        <v>9</v>
      </c>
      <c r="J1962">
        <v>1</v>
      </c>
      <c r="K1962" t="s">
        <v>8</v>
      </c>
      <c r="L1962" t="s">
        <v>8</v>
      </c>
      <c r="M1962" t="s">
        <v>14</v>
      </c>
      <c r="N1962" t="str">
        <f t="shared" si="224"/>
        <v>F</v>
      </c>
      <c r="O1962" t="s">
        <v>8595</v>
      </c>
      <c r="P1962" t="s">
        <v>8596</v>
      </c>
      <c r="Q1962" t="s">
        <v>295</v>
      </c>
      <c r="R1962">
        <v>4</v>
      </c>
      <c r="S1962">
        <f t="shared" si="225"/>
        <v>2020</v>
      </c>
      <c r="T1962" t="s">
        <v>12</v>
      </c>
      <c r="U1962">
        <v>0.999999999999996</v>
      </c>
      <c r="V1962" t="s">
        <v>740</v>
      </c>
      <c r="W1962">
        <f>VLOOKUP(Q1962,'PBT Tag Rates'!$A$6:$D$67,4,FALSE)</f>
        <v>0.98961045999999997</v>
      </c>
      <c r="X1962">
        <v>1</v>
      </c>
      <c r="Y1962" s="8">
        <f t="shared" si="226"/>
        <v>1.0069930069930071</v>
      </c>
      <c r="Z1962" s="10">
        <f>IFERROR(LOOKUP(H1962,{30,43,48,53,58,63,68,73,78,83,88,93,97},{42,47,52,57,62,67,72,77,82,87,92,99,100}),999)</f>
        <v>72</v>
      </c>
      <c r="AA1962" s="9">
        <f t="shared" si="227"/>
        <v>5.594405594405595</v>
      </c>
      <c r="AB1962" s="9">
        <f>IFERROR(IF(I1962="AI",AA1962-VLOOKUP(Q1962,'PBT Tag Rates'!$A$6:$L$53,11,FALSE),AA1962-VLOOKUP(Q1962,'PBT Tag Rates'!$A$6:$L$53,12,FALSE)),0)</f>
        <v>5.6049042101942765</v>
      </c>
      <c r="AC1962" s="9">
        <f t="shared" si="228"/>
        <v>16.844765736267519</v>
      </c>
      <c r="AD1962" s="12" t="s">
        <v>1969</v>
      </c>
      <c r="AE1962" s="8"/>
    </row>
    <row r="1963" spans="1:31" x14ac:dyDescent="0.25">
      <c r="A1963" t="s">
        <v>2078</v>
      </c>
      <c r="B1963" t="s">
        <v>5396</v>
      </c>
      <c r="C1963" t="s">
        <v>5397</v>
      </c>
      <c r="D1963" s="1">
        <v>45556</v>
      </c>
      <c r="E1963">
        <f t="shared" si="223"/>
        <v>18</v>
      </c>
      <c r="F1963" t="s">
        <v>6</v>
      </c>
      <c r="G1963">
        <v>500</v>
      </c>
      <c r="H1963">
        <f t="shared" si="222"/>
        <v>50</v>
      </c>
      <c r="I1963" t="s">
        <v>9</v>
      </c>
      <c r="J1963" t="s">
        <v>8</v>
      </c>
      <c r="K1963" t="s">
        <v>8</v>
      </c>
      <c r="L1963" t="s">
        <v>8</v>
      </c>
      <c r="M1963" t="s">
        <v>6</v>
      </c>
      <c r="N1963" t="str">
        <f t="shared" si="224"/>
        <v>M</v>
      </c>
      <c r="O1963" t="s">
        <v>8125</v>
      </c>
      <c r="P1963" t="s">
        <v>8229</v>
      </c>
      <c r="Q1963" t="s">
        <v>7200</v>
      </c>
      <c r="R1963">
        <v>2</v>
      </c>
      <c r="S1963">
        <f t="shared" si="225"/>
        <v>2022</v>
      </c>
      <c r="T1963" t="s">
        <v>12</v>
      </c>
      <c r="U1963">
        <v>1</v>
      </c>
      <c r="V1963" t="s">
        <v>889</v>
      </c>
      <c r="W1963">
        <f>VLOOKUP(Q1963,'PBT Tag Rates'!$A$6:$D$67,4,FALSE)</f>
        <v>0.98</v>
      </c>
      <c r="X1963">
        <v>1</v>
      </c>
      <c r="Y1963" s="8">
        <f t="shared" si="226"/>
        <v>1</v>
      </c>
      <c r="Z1963" s="10">
        <f>IFERROR(LOOKUP(H1963,{30,43,48,53,58,63,68,73,78,83,88,93,97},{42,47,52,57,62,67,72,77,82,87,92,99,100}),999)</f>
        <v>52</v>
      </c>
      <c r="AA1963" s="9">
        <f t="shared" si="227"/>
        <v>5.5555555555555554</v>
      </c>
      <c r="AB1963" s="9">
        <f>IFERROR(IF(I1963="AI",AA1963-VLOOKUP(Q1963,'PBT Tag Rates'!$A$6:$L$53,11,FALSE),AA1963-VLOOKUP(Q1963,'PBT Tag Rates'!$A$6:$L$53,12,FALSE)),0)</f>
        <v>5.5759637188208613</v>
      </c>
      <c r="AC1963" s="9">
        <f t="shared" si="228"/>
        <v>16.757789085249826</v>
      </c>
      <c r="AD1963" s="12" t="s">
        <v>1969</v>
      </c>
      <c r="AE1963" s="8"/>
    </row>
    <row r="1964" spans="1:31" x14ac:dyDescent="0.25">
      <c r="A1964" t="s">
        <v>2078</v>
      </c>
      <c r="B1964" t="s">
        <v>5398</v>
      </c>
      <c r="C1964" t="s">
        <v>5399</v>
      </c>
      <c r="D1964" s="1">
        <v>45556</v>
      </c>
      <c r="E1964">
        <f t="shared" si="223"/>
        <v>18</v>
      </c>
      <c r="F1964" t="s">
        <v>14</v>
      </c>
      <c r="G1964">
        <v>780</v>
      </c>
      <c r="H1964">
        <f t="shared" si="222"/>
        <v>78</v>
      </c>
      <c r="I1964" t="s">
        <v>7</v>
      </c>
      <c r="J1964" t="s">
        <v>8</v>
      </c>
      <c r="K1964" t="s">
        <v>8</v>
      </c>
      <c r="L1964" t="s">
        <v>8</v>
      </c>
      <c r="M1964" t="s">
        <v>14</v>
      </c>
      <c r="N1964" t="str">
        <f t="shared" si="224"/>
        <v>F</v>
      </c>
      <c r="O1964" t="s">
        <v>1497</v>
      </c>
      <c r="P1964" t="s">
        <v>1498</v>
      </c>
      <c r="Q1964" t="s">
        <v>295</v>
      </c>
      <c r="R1964">
        <v>4</v>
      </c>
      <c r="S1964">
        <f t="shared" si="225"/>
        <v>2020</v>
      </c>
      <c r="T1964" t="s">
        <v>12</v>
      </c>
      <c r="U1964">
        <v>0.999999999999996</v>
      </c>
      <c r="V1964" t="s">
        <v>889</v>
      </c>
      <c r="W1964">
        <f>VLOOKUP(Q1964,'PBT Tag Rates'!$A$6:$D$67,4,FALSE)</f>
        <v>0.98961045999999997</v>
      </c>
      <c r="X1964">
        <v>1</v>
      </c>
      <c r="Y1964" s="8">
        <f t="shared" si="226"/>
        <v>1</v>
      </c>
      <c r="Z1964" s="10">
        <f>IFERROR(LOOKUP(H1964,{30,43,48,53,58,63,68,73,78,83,88,93,97},{42,47,52,57,62,67,72,77,82,87,92,99,100}),999)</f>
        <v>82</v>
      </c>
      <c r="AA1964" s="9">
        <f t="shared" si="227"/>
        <v>5.5555555555555554</v>
      </c>
      <c r="AB1964" s="9">
        <f>IFERROR(IF(I1964="AI",AA1964-VLOOKUP(Q1964,'PBT Tag Rates'!$A$6:$L$53,11,FALSE),AA1964-VLOOKUP(Q1964,'PBT Tag Rates'!$A$6:$L$53,12,FALSE)),0)</f>
        <v>5.5660541713442369</v>
      </c>
      <c r="AC1964" s="9">
        <f t="shared" si="228"/>
        <v>16.728007308517132</v>
      </c>
      <c r="AD1964" s="12" t="s">
        <v>1969</v>
      </c>
      <c r="AE1964" s="8"/>
    </row>
    <row r="1965" spans="1:31" x14ac:dyDescent="0.25">
      <c r="A1965" t="s">
        <v>2078</v>
      </c>
      <c r="B1965" t="s">
        <v>5400</v>
      </c>
      <c r="C1965" t="s">
        <v>5401</v>
      </c>
      <c r="D1965" s="1">
        <v>45556</v>
      </c>
      <c r="E1965">
        <f t="shared" si="223"/>
        <v>18</v>
      </c>
      <c r="F1965" t="s">
        <v>6</v>
      </c>
      <c r="G1965">
        <v>630</v>
      </c>
      <c r="H1965">
        <f t="shared" si="222"/>
        <v>63</v>
      </c>
      <c r="I1965" t="s">
        <v>9</v>
      </c>
      <c r="J1965">
        <v>1</v>
      </c>
      <c r="K1965" t="s">
        <v>8</v>
      </c>
      <c r="L1965" t="s">
        <v>8</v>
      </c>
      <c r="M1965" t="s">
        <v>6</v>
      </c>
      <c r="N1965" t="str">
        <f t="shared" si="224"/>
        <v>M</v>
      </c>
      <c r="O1965" t="s">
        <v>7539</v>
      </c>
      <c r="P1965" t="s">
        <v>8597</v>
      </c>
      <c r="Q1965" t="s">
        <v>940</v>
      </c>
      <c r="R1965">
        <v>3</v>
      </c>
      <c r="S1965">
        <f t="shared" si="225"/>
        <v>2021</v>
      </c>
      <c r="T1965" t="s">
        <v>12</v>
      </c>
      <c r="U1965">
        <v>0.999999999999994</v>
      </c>
      <c r="V1965" t="s">
        <v>919</v>
      </c>
      <c r="W1965">
        <f>VLOOKUP(Q1965,'PBT Tag Rates'!$A$6:$D$67,4,FALSE)</f>
        <v>0.98140000000000005</v>
      </c>
      <c r="X1965">
        <v>1</v>
      </c>
      <c r="Y1965" s="8">
        <f t="shared" si="226"/>
        <v>1</v>
      </c>
      <c r="Z1965" s="10">
        <f>IFERROR(LOOKUP(H1965,{30,43,48,53,58,63,68,73,78,83,88,93,97},{42,47,52,57,62,67,72,77,82,87,92,99,100}),999)</f>
        <v>67</v>
      </c>
      <c r="AA1965" s="9">
        <f t="shared" si="227"/>
        <v>5.5555555555555554</v>
      </c>
      <c r="AB1965" s="9">
        <f>IFERROR(IF(I1965="AI",AA1965-VLOOKUP(Q1965,'PBT Tag Rates'!$A$6:$L$53,11,FALSE),AA1965-VLOOKUP(Q1965,'PBT Tag Rates'!$A$6:$L$53,12,FALSE)),0)</f>
        <v>5.5745080723682721</v>
      </c>
      <c r="AC1965" s="9">
        <f t="shared" si="228"/>
        <v>16.753414340817248</v>
      </c>
      <c r="AD1965" s="12" t="s">
        <v>1969</v>
      </c>
      <c r="AE1965" s="8"/>
    </row>
    <row r="1966" spans="1:31" x14ac:dyDescent="0.25">
      <c r="A1966" t="s">
        <v>2078</v>
      </c>
      <c r="B1966" t="s">
        <v>5402</v>
      </c>
      <c r="C1966" t="s">
        <v>5403</v>
      </c>
      <c r="D1966" s="1">
        <v>45556</v>
      </c>
      <c r="E1966">
        <f t="shared" si="223"/>
        <v>18</v>
      </c>
      <c r="F1966" t="s">
        <v>14</v>
      </c>
      <c r="G1966">
        <v>690</v>
      </c>
      <c r="H1966">
        <f t="shared" si="222"/>
        <v>69</v>
      </c>
      <c r="I1966" t="s">
        <v>7</v>
      </c>
      <c r="J1966" t="s">
        <v>8</v>
      </c>
      <c r="K1966" t="s">
        <v>8</v>
      </c>
      <c r="L1966" t="s">
        <v>8</v>
      </c>
      <c r="M1966" t="s">
        <v>14</v>
      </c>
      <c r="N1966" t="str">
        <f t="shared" si="224"/>
        <v>F</v>
      </c>
      <c r="O1966" t="s">
        <v>1727</v>
      </c>
      <c r="P1966" t="s">
        <v>1728</v>
      </c>
      <c r="Q1966" t="s">
        <v>295</v>
      </c>
      <c r="R1966">
        <v>4</v>
      </c>
      <c r="S1966">
        <f t="shared" si="225"/>
        <v>2020</v>
      </c>
      <c r="T1966" t="s">
        <v>12</v>
      </c>
      <c r="U1966">
        <v>0.999999999999998</v>
      </c>
      <c r="V1966" t="s">
        <v>888</v>
      </c>
      <c r="W1966">
        <f>VLOOKUP(Q1966,'PBT Tag Rates'!$A$6:$D$67,4,FALSE)</f>
        <v>0.98961045999999997</v>
      </c>
      <c r="X1966">
        <v>1</v>
      </c>
      <c r="Y1966" s="8">
        <f t="shared" si="226"/>
        <v>1.0069930069930071</v>
      </c>
      <c r="Z1966" s="10">
        <f>IFERROR(LOOKUP(H1966,{30,43,48,53,58,63,68,73,78,83,88,93,97},{42,47,52,57,62,67,72,77,82,87,92,99,100}),999)</f>
        <v>72</v>
      </c>
      <c r="AA1966" s="9">
        <f t="shared" si="227"/>
        <v>5.594405594405595</v>
      </c>
      <c r="AB1966" s="9">
        <f>IFERROR(IF(I1966="AI",AA1966-VLOOKUP(Q1966,'PBT Tag Rates'!$A$6:$L$53,11,FALSE),AA1966-VLOOKUP(Q1966,'PBT Tag Rates'!$A$6:$L$53,12,FALSE)),0)</f>
        <v>5.6049042101942765</v>
      </c>
      <c r="AC1966" s="9">
        <f t="shared" si="228"/>
        <v>16.844765736267519</v>
      </c>
      <c r="AD1966" s="12" t="s">
        <v>1969</v>
      </c>
      <c r="AE1966" s="8"/>
    </row>
    <row r="1967" spans="1:31" x14ac:dyDescent="0.25">
      <c r="A1967" t="s">
        <v>2078</v>
      </c>
      <c r="B1967" t="s">
        <v>5404</v>
      </c>
      <c r="C1967" t="s">
        <v>5405</v>
      </c>
      <c r="D1967" s="1">
        <v>45556</v>
      </c>
      <c r="E1967">
        <f t="shared" si="223"/>
        <v>18</v>
      </c>
      <c r="F1967" t="s">
        <v>14</v>
      </c>
      <c r="G1967">
        <v>600</v>
      </c>
      <c r="H1967">
        <f t="shared" si="222"/>
        <v>60</v>
      </c>
      <c r="I1967" t="s">
        <v>9</v>
      </c>
      <c r="J1967">
        <v>1</v>
      </c>
      <c r="K1967" t="s">
        <v>8</v>
      </c>
      <c r="L1967" t="s">
        <v>8</v>
      </c>
      <c r="M1967" t="s">
        <v>14</v>
      </c>
      <c r="N1967" t="str">
        <f t="shared" si="224"/>
        <v>F</v>
      </c>
      <c r="O1967" t="s">
        <v>8598</v>
      </c>
      <c r="P1967" t="s">
        <v>8599</v>
      </c>
      <c r="Q1967" t="s">
        <v>940</v>
      </c>
      <c r="R1967">
        <v>3</v>
      </c>
      <c r="S1967">
        <f t="shared" si="225"/>
        <v>2021</v>
      </c>
      <c r="T1967" t="s">
        <v>12</v>
      </c>
      <c r="U1967">
        <v>1</v>
      </c>
      <c r="V1967" t="s">
        <v>949</v>
      </c>
      <c r="W1967">
        <f>VLOOKUP(Q1967,'PBT Tag Rates'!$A$6:$D$67,4,FALSE)</f>
        <v>0.98140000000000005</v>
      </c>
      <c r="X1967">
        <v>1</v>
      </c>
      <c r="Y1967" s="8">
        <f t="shared" si="226"/>
        <v>1.0172413793103448</v>
      </c>
      <c r="Z1967" s="10">
        <f>IFERROR(LOOKUP(H1967,{30,43,48,53,58,63,68,73,78,83,88,93,97},{42,47,52,57,62,67,72,77,82,87,92,99,100}),999)</f>
        <v>62</v>
      </c>
      <c r="AA1967" s="9">
        <f t="shared" si="227"/>
        <v>5.6513409961685825</v>
      </c>
      <c r="AB1967" s="9">
        <f>IFERROR(IF(I1967="AI",AA1967-VLOOKUP(Q1967,'PBT Tag Rates'!$A$6:$L$53,11,FALSE),AA1967-VLOOKUP(Q1967,'PBT Tag Rates'!$A$6:$L$53,12,FALSE)),0)</f>
        <v>5.6702935129812992</v>
      </c>
      <c r="AC1967" s="9">
        <f t="shared" si="228"/>
        <v>17.041284257512164</v>
      </c>
      <c r="AD1967" s="12" t="s">
        <v>676</v>
      </c>
      <c r="AE1967" s="8"/>
    </row>
    <row r="1968" spans="1:31" x14ac:dyDescent="0.25">
      <c r="A1968" t="s">
        <v>2078</v>
      </c>
      <c r="B1968" t="s">
        <v>5406</v>
      </c>
      <c r="C1968" t="s">
        <v>5407</v>
      </c>
      <c r="D1968" s="1">
        <v>45556</v>
      </c>
      <c r="E1968">
        <f t="shared" si="223"/>
        <v>18</v>
      </c>
      <c r="F1968" t="s">
        <v>6</v>
      </c>
      <c r="G1968">
        <v>620</v>
      </c>
      <c r="H1968">
        <f t="shared" si="222"/>
        <v>62</v>
      </c>
      <c r="I1968" t="s">
        <v>9</v>
      </c>
      <c r="J1968">
        <v>1</v>
      </c>
      <c r="K1968" t="s">
        <v>8</v>
      </c>
      <c r="L1968" t="s">
        <v>8</v>
      </c>
      <c r="M1968" t="s">
        <v>6</v>
      </c>
      <c r="N1968" t="str">
        <f t="shared" si="224"/>
        <v>M</v>
      </c>
      <c r="O1968" t="s">
        <v>1731</v>
      </c>
      <c r="P1968" t="s">
        <v>7801</v>
      </c>
      <c r="Q1968" t="s">
        <v>940</v>
      </c>
      <c r="R1968">
        <v>3</v>
      </c>
      <c r="S1968">
        <f t="shared" si="225"/>
        <v>2021</v>
      </c>
      <c r="T1968" t="s">
        <v>12</v>
      </c>
      <c r="U1968">
        <v>1</v>
      </c>
      <c r="V1968" t="s">
        <v>888</v>
      </c>
      <c r="W1968">
        <f>VLOOKUP(Q1968,'PBT Tag Rates'!$A$6:$D$67,4,FALSE)</f>
        <v>0.98140000000000005</v>
      </c>
      <c r="X1968">
        <v>1</v>
      </c>
      <c r="Y1968" s="8">
        <f t="shared" si="226"/>
        <v>1.0138888888888888</v>
      </c>
      <c r="Z1968" s="10">
        <f>IFERROR(LOOKUP(H1968,{30,43,48,53,58,63,68,73,78,83,88,93,97},{42,47,52,57,62,67,72,77,82,87,92,99,100}),999)</f>
        <v>62</v>
      </c>
      <c r="AA1968" s="9">
        <f t="shared" si="227"/>
        <v>5.632716049382716</v>
      </c>
      <c r="AB1968" s="9">
        <f>IFERROR(IF(I1968="AI",AA1968-VLOOKUP(Q1968,'PBT Tag Rates'!$A$6:$L$53,11,FALSE),AA1968-VLOOKUP(Q1968,'PBT Tag Rates'!$A$6:$L$53,12,FALSE)),0)</f>
        <v>5.6516685661954327</v>
      </c>
      <c r="AC1968" s="9">
        <f t="shared" si="228"/>
        <v>16.98530955148815</v>
      </c>
      <c r="AD1968" s="12" t="s">
        <v>1969</v>
      </c>
      <c r="AE1968" s="8"/>
    </row>
    <row r="1969" spans="1:31" x14ac:dyDescent="0.25">
      <c r="A1969" t="s">
        <v>2078</v>
      </c>
      <c r="B1969" t="s">
        <v>5408</v>
      </c>
      <c r="C1969" t="s">
        <v>5409</v>
      </c>
      <c r="D1969" s="1">
        <v>45556</v>
      </c>
      <c r="E1969">
        <f t="shared" si="223"/>
        <v>18</v>
      </c>
      <c r="F1969" t="s">
        <v>6</v>
      </c>
      <c r="G1969">
        <v>590</v>
      </c>
      <c r="H1969">
        <f t="shared" si="222"/>
        <v>59</v>
      </c>
      <c r="I1969" t="s">
        <v>7</v>
      </c>
      <c r="J1969" t="s">
        <v>8</v>
      </c>
      <c r="K1969" t="s">
        <v>8</v>
      </c>
      <c r="L1969" t="s">
        <v>8</v>
      </c>
      <c r="M1969" t="s">
        <v>6</v>
      </c>
      <c r="N1969" t="str">
        <f t="shared" si="224"/>
        <v>M</v>
      </c>
      <c r="O1969" t="s">
        <v>8</v>
      </c>
      <c r="P1969" t="s">
        <v>8</v>
      </c>
      <c r="Q1969" t="s">
        <v>11</v>
      </c>
      <c r="R1969" t="s">
        <v>8</v>
      </c>
      <c r="S1969" t="str">
        <f t="shared" si="225"/>
        <v>U</v>
      </c>
      <c r="T1969" t="s">
        <v>12</v>
      </c>
      <c r="U1969">
        <v>0.999999999999999</v>
      </c>
      <c r="V1969" t="s">
        <v>8</v>
      </c>
      <c r="W1969">
        <f>VLOOKUP(Q1969,'PBT Tag Rates'!$A$6:$D$67,4,FALSE)</f>
        <v>1</v>
      </c>
      <c r="X1969">
        <v>1</v>
      </c>
      <c r="Y1969" s="8">
        <f t="shared" si="226"/>
        <v>1.0138888888888888</v>
      </c>
      <c r="Z1969" s="10">
        <f>IFERROR(LOOKUP(H1969,{30,43,48,53,58,63,68,73,78,83,88,93,97},{42,47,52,57,62,67,72,77,82,87,92,99,100}),999)</f>
        <v>62</v>
      </c>
      <c r="AA1969" s="9">
        <f t="shared" si="227"/>
        <v>5.632716049382716</v>
      </c>
      <c r="AB1969" s="9">
        <f>IFERROR(IF(I1969="AI",AA1969-VLOOKUP(Q1969,'PBT Tag Rates'!$A$6:$L$53,11,FALSE),AA1969-VLOOKUP(Q1969,'PBT Tag Rates'!$A$6:$L$53,12,FALSE)),0)</f>
        <v>5.5914129228803411</v>
      </c>
      <c r="AC1969" s="9">
        <f t="shared" si="228"/>
        <v>16.804219534983545</v>
      </c>
      <c r="AD1969" s="12" t="s">
        <v>1969</v>
      </c>
      <c r="AE1969" s="8"/>
    </row>
    <row r="1970" spans="1:31" x14ac:dyDescent="0.25">
      <c r="A1970" t="s">
        <v>2078</v>
      </c>
      <c r="B1970" t="s">
        <v>5410</v>
      </c>
      <c r="C1970" t="s">
        <v>5411</v>
      </c>
      <c r="D1970" s="1">
        <v>45556</v>
      </c>
      <c r="E1970">
        <f t="shared" si="223"/>
        <v>18</v>
      </c>
      <c r="F1970" t="s">
        <v>14</v>
      </c>
      <c r="G1970">
        <v>750</v>
      </c>
      <c r="H1970">
        <f t="shared" si="222"/>
        <v>75</v>
      </c>
      <c r="I1970" t="s">
        <v>7</v>
      </c>
      <c r="J1970" t="s">
        <v>8</v>
      </c>
      <c r="K1970" t="s">
        <v>8</v>
      </c>
      <c r="L1970" t="s">
        <v>8</v>
      </c>
      <c r="M1970" t="s">
        <v>14</v>
      </c>
      <c r="N1970" t="str">
        <f t="shared" si="224"/>
        <v>F</v>
      </c>
      <c r="O1970" t="s">
        <v>8</v>
      </c>
      <c r="P1970" t="s">
        <v>8</v>
      </c>
      <c r="Q1970" t="s">
        <v>11</v>
      </c>
      <c r="R1970" t="s">
        <v>8</v>
      </c>
      <c r="S1970" t="str">
        <f t="shared" si="225"/>
        <v>U</v>
      </c>
      <c r="T1970" t="s">
        <v>12</v>
      </c>
      <c r="U1970">
        <v>1</v>
      </c>
      <c r="V1970" t="s">
        <v>8</v>
      </c>
      <c r="W1970">
        <f>VLOOKUP(Q1970,'PBT Tag Rates'!$A$6:$D$67,4,FALSE)</f>
        <v>1</v>
      </c>
      <c r="X1970">
        <v>1</v>
      </c>
      <c r="Y1970" s="8">
        <f t="shared" si="226"/>
        <v>1</v>
      </c>
      <c r="Z1970" s="10">
        <f>IFERROR(LOOKUP(H1970,{30,43,48,53,58,63,68,73,78,83,88,93,97},{42,47,52,57,62,67,72,77,82,87,92,99,100}),999)</f>
        <v>77</v>
      </c>
      <c r="AA1970" s="9">
        <f t="shared" si="227"/>
        <v>5.5555555555555554</v>
      </c>
      <c r="AB1970" s="9">
        <f>IFERROR(IF(I1970="AI",AA1970-VLOOKUP(Q1970,'PBT Tag Rates'!$A$6:$L$53,11,FALSE),AA1970-VLOOKUP(Q1970,'PBT Tag Rates'!$A$6:$L$53,12,FALSE)),0)</f>
        <v>5.5142524290531805</v>
      </c>
      <c r="AC1970" s="9">
        <f t="shared" si="228"/>
        <v>16.572324324312643</v>
      </c>
      <c r="AD1970" s="12" t="s">
        <v>1969</v>
      </c>
      <c r="AE1970" s="8"/>
    </row>
    <row r="1971" spans="1:31" x14ac:dyDescent="0.25">
      <c r="A1971" t="s">
        <v>2078</v>
      </c>
      <c r="B1971" t="s">
        <v>5412</v>
      </c>
      <c r="C1971" t="s">
        <v>5413</v>
      </c>
      <c r="D1971" s="1">
        <v>45556</v>
      </c>
      <c r="E1971">
        <f t="shared" si="223"/>
        <v>18</v>
      </c>
      <c r="F1971" t="s">
        <v>6</v>
      </c>
      <c r="G1971">
        <v>610</v>
      </c>
      <c r="H1971">
        <f t="shared" si="222"/>
        <v>61</v>
      </c>
      <c r="I1971" t="s">
        <v>7</v>
      </c>
      <c r="J1971" t="s">
        <v>8</v>
      </c>
      <c r="K1971" t="s">
        <v>8</v>
      </c>
      <c r="L1971" t="s">
        <v>8</v>
      </c>
      <c r="M1971" t="s">
        <v>6</v>
      </c>
      <c r="N1971" t="str">
        <f t="shared" si="224"/>
        <v>M</v>
      </c>
      <c r="O1971" t="s">
        <v>8</v>
      </c>
      <c r="P1971" t="s">
        <v>8</v>
      </c>
      <c r="Q1971" t="s">
        <v>11</v>
      </c>
      <c r="R1971" t="s">
        <v>8</v>
      </c>
      <c r="S1971" t="str">
        <f t="shared" si="225"/>
        <v>U</v>
      </c>
      <c r="T1971" t="s">
        <v>12</v>
      </c>
      <c r="U1971">
        <v>1</v>
      </c>
      <c r="V1971" t="s">
        <v>8</v>
      </c>
      <c r="W1971">
        <f>VLOOKUP(Q1971,'PBT Tag Rates'!$A$6:$D$67,4,FALSE)</f>
        <v>1</v>
      </c>
      <c r="X1971">
        <v>1</v>
      </c>
      <c r="Y1971" s="8">
        <f t="shared" si="226"/>
        <v>1.0138888888888888</v>
      </c>
      <c r="Z1971" s="10">
        <f>IFERROR(LOOKUP(H1971,{30,43,48,53,58,63,68,73,78,83,88,93,97},{42,47,52,57,62,67,72,77,82,87,92,99,100}),999)</f>
        <v>62</v>
      </c>
      <c r="AA1971" s="9">
        <f t="shared" si="227"/>
        <v>5.632716049382716</v>
      </c>
      <c r="AB1971" s="9">
        <f>IFERROR(IF(I1971="AI",AA1971-VLOOKUP(Q1971,'PBT Tag Rates'!$A$6:$L$53,11,FALSE),AA1971-VLOOKUP(Q1971,'PBT Tag Rates'!$A$6:$L$53,12,FALSE)),0)</f>
        <v>5.5914129228803411</v>
      </c>
      <c r="AC1971" s="9">
        <f t="shared" si="228"/>
        <v>16.804219534983545</v>
      </c>
      <c r="AD1971" s="12" t="s">
        <v>1969</v>
      </c>
      <c r="AE1971" s="8"/>
    </row>
    <row r="1972" spans="1:31" x14ac:dyDescent="0.25">
      <c r="A1972" t="s">
        <v>2078</v>
      </c>
      <c r="B1972" t="s">
        <v>5414</v>
      </c>
      <c r="C1972" t="s">
        <v>5415</v>
      </c>
      <c r="D1972" s="1">
        <v>45556</v>
      </c>
      <c r="E1972">
        <f t="shared" si="223"/>
        <v>18</v>
      </c>
      <c r="F1972" t="s">
        <v>14</v>
      </c>
      <c r="G1972">
        <v>740</v>
      </c>
      <c r="H1972">
        <f t="shared" si="222"/>
        <v>74</v>
      </c>
      <c r="I1972" t="s">
        <v>9</v>
      </c>
      <c r="J1972">
        <v>1</v>
      </c>
      <c r="K1972" t="s">
        <v>8</v>
      </c>
      <c r="L1972" t="s">
        <v>8</v>
      </c>
      <c r="M1972" t="s">
        <v>14</v>
      </c>
      <c r="N1972" t="str">
        <f t="shared" si="224"/>
        <v>F</v>
      </c>
      <c r="O1972" t="s">
        <v>7406</v>
      </c>
      <c r="P1972" t="s">
        <v>7407</v>
      </c>
      <c r="Q1972" t="s">
        <v>295</v>
      </c>
      <c r="R1972">
        <v>4</v>
      </c>
      <c r="S1972">
        <f t="shared" si="225"/>
        <v>2020</v>
      </c>
      <c r="T1972" t="s">
        <v>12</v>
      </c>
      <c r="U1972">
        <v>0.999999999999999</v>
      </c>
      <c r="V1972" t="s">
        <v>740</v>
      </c>
      <c r="W1972">
        <f>VLOOKUP(Q1972,'PBT Tag Rates'!$A$6:$D$67,4,FALSE)</f>
        <v>0.98961045999999997</v>
      </c>
      <c r="X1972">
        <v>1</v>
      </c>
      <c r="Y1972" s="8">
        <f t="shared" si="226"/>
        <v>1</v>
      </c>
      <c r="Z1972" s="10">
        <f>IFERROR(LOOKUP(H1972,{30,43,48,53,58,63,68,73,78,83,88,93,97},{42,47,52,57,62,67,72,77,82,87,92,99,100}),999)</f>
        <v>77</v>
      </c>
      <c r="AA1972" s="9">
        <f t="shared" si="227"/>
        <v>5.5555555555555554</v>
      </c>
      <c r="AB1972" s="9">
        <f>IFERROR(IF(I1972="AI",AA1972-VLOOKUP(Q1972,'PBT Tag Rates'!$A$6:$L$53,11,FALSE),AA1972-VLOOKUP(Q1972,'PBT Tag Rates'!$A$6:$L$53,12,FALSE)),0)</f>
        <v>5.5660541713442369</v>
      </c>
      <c r="AC1972" s="9">
        <f t="shared" si="228"/>
        <v>16.728007308517132</v>
      </c>
      <c r="AD1972" s="12" t="s">
        <v>1969</v>
      </c>
      <c r="AE1972" s="8"/>
    </row>
    <row r="1973" spans="1:31" x14ac:dyDescent="0.25">
      <c r="A1973" t="s">
        <v>2078</v>
      </c>
      <c r="B1973" t="s">
        <v>5416</v>
      </c>
      <c r="C1973" t="s">
        <v>5417</v>
      </c>
      <c r="D1973" s="1">
        <v>45556</v>
      </c>
      <c r="E1973">
        <f t="shared" si="223"/>
        <v>18</v>
      </c>
      <c r="F1973" t="s">
        <v>14</v>
      </c>
      <c r="G1973">
        <v>740</v>
      </c>
      <c r="H1973">
        <f t="shared" si="222"/>
        <v>74</v>
      </c>
      <c r="I1973" t="s">
        <v>7</v>
      </c>
      <c r="J1973" t="s">
        <v>8</v>
      </c>
      <c r="K1973" t="s">
        <v>8</v>
      </c>
      <c r="L1973" t="s">
        <v>8</v>
      </c>
      <c r="M1973" t="s">
        <v>14</v>
      </c>
      <c r="N1973" t="str">
        <f t="shared" si="224"/>
        <v>F</v>
      </c>
      <c r="O1973" t="s">
        <v>8</v>
      </c>
      <c r="P1973" t="s">
        <v>8</v>
      </c>
      <c r="Q1973" t="s">
        <v>11</v>
      </c>
      <c r="R1973" t="s">
        <v>8</v>
      </c>
      <c r="S1973" t="str">
        <f t="shared" si="225"/>
        <v>U</v>
      </c>
      <c r="T1973" t="s">
        <v>12</v>
      </c>
      <c r="U1973">
        <v>1</v>
      </c>
      <c r="V1973" t="s">
        <v>8</v>
      </c>
      <c r="W1973">
        <f>VLOOKUP(Q1973,'PBT Tag Rates'!$A$6:$D$67,4,FALSE)</f>
        <v>1</v>
      </c>
      <c r="X1973">
        <v>1</v>
      </c>
      <c r="Y1973" s="8">
        <f t="shared" si="226"/>
        <v>1</v>
      </c>
      <c r="Z1973" s="10">
        <f>IFERROR(LOOKUP(H1973,{30,43,48,53,58,63,68,73,78,83,88,93,97},{42,47,52,57,62,67,72,77,82,87,92,99,100}),999)</f>
        <v>77</v>
      </c>
      <c r="AA1973" s="9">
        <f t="shared" si="227"/>
        <v>5.5555555555555554</v>
      </c>
      <c r="AB1973" s="9">
        <f>IFERROR(IF(I1973="AI",AA1973-VLOOKUP(Q1973,'PBT Tag Rates'!$A$6:$L$53,11,FALSE),AA1973-VLOOKUP(Q1973,'PBT Tag Rates'!$A$6:$L$53,12,FALSE)),0)</f>
        <v>5.5142524290531805</v>
      </c>
      <c r="AC1973" s="9">
        <f t="shared" si="228"/>
        <v>16.572324324312643</v>
      </c>
      <c r="AD1973" s="12" t="s">
        <v>1969</v>
      </c>
      <c r="AE1973" s="8"/>
    </row>
    <row r="1974" spans="1:31" x14ac:dyDescent="0.25">
      <c r="A1974" t="s">
        <v>2078</v>
      </c>
      <c r="B1974" t="s">
        <v>5418</v>
      </c>
      <c r="C1974" t="s">
        <v>5419</v>
      </c>
      <c r="D1974" s="1">
        <v>45556</v>
      </c>
      <c r="E1974">
        <f t="shared" si="223"/>
        <v>18</v>
      </c>
      <c r="F1974" t="s">
        <v>6</v>
      </c>
      <c r="G1974">
        <v>410</v>
      </c>
      <c r="H1974">
        <f t="shared" si="222"/>
        <v>41</v>
      </c>
      <c r="I1974" t="s">
        <v>9</v>
      </c>
      <c r="J1974">
        <v>1</v>
      </c>
      <c r="K1974" t="s">
        <v>8</v>
      </c>
      <c r="L1974" t="s">
        <v>8</v>
      </c>
      <c r="M1974" t="s">
        <v>6</v>
      </c>
      <c r="N1974" t="str">
        <f t="shared" si="224"/>
        <v>M</v>
      </c>
      <c r="O1974" t="s">
        <v>7409</v>
      </c>
      <c r="P1974" t="s">
        <v>7410</v>
      </c>
      <c r="Q1974" t="s">
        <v>7200</v>
      </c>
      <c r="R1974">
        <v>2</v>
      </c>
      <c r="S1974">
        <f t="shared" si="225"/>
        <v>2022</v>
      </c>
      <c r="T1974" t="s">
        <v>12</v>
      </c>
      <c r="U1974">
        <v>1</v>
      </c>
      <c r="V1974" t="s">
        <v>945</v>
      </c>
      <c r="W1974">
        <f>VLOOKUP(Q1974,'PBT Tag Rates'!$A$6:$D$67,4,FALSE)</f>
        <v>0.98</v>
      </c>
      <c r="X1974">
        <v>1</v>
      </c>
      <c r="Y1974" s="8">
        <f t="shared" si="226"/>
        <v>1</v>
      </c>
      <c r="Z1974" s="10">
        <f>IFERROR(LOOKUP(H1974,{30,43,48,53,58,63,68,73,78,83,88,93,97},{42,47,52,57,62,67,72,77,82,87,92,99,100}),999)</f>
        <v>42</v>
      </c>
      <c r="AA1974" s="9">
        <f t="shared" si="227"/>
        <v>5.5555555555555554</v>
      </c>
      <c r="AB1974" s="9">
        <f>IFERROR(IF(I1974="AI",AA1974-VLOOKUP(Q1974,'PBT Tag Rates'!$A$6:$L$53,11,FALSE),AA1974-VLOOKUP(Q1974,'PBT Tag Rates'!$A$6:$L$53,12,FALSE)),0)</f>
        <v>5.5759637188208613</v>
      </c>
      <c r="AC1974" s="9">
        <f t="shared" si="228"/>
        <v>16.757789085249826</v>
      </c>
      <c r="AD1974" s="12" t="s">
        <v>1969</v>
      </c>
      <c r="AE1974" s="8"/>
    </row>
    <row r="1975" spans="1:31" x14ac:dyDescent="0.25">
      <c r="A1975" t="s">
        <v>2078</v>
      </c>
      <c r="B1975" t="s">
        <v>5420</v>
      </c>
      <c r="C1975" t="s">
        <v>5421</v>
      </c>
      <c r="D1975" s="1">
        <v>45556</v>
      </c>
      <c r="E1975">
        <f t="shared" si="223"/>
        <v>18</v>
      </c>
      <c r="F1975" t="s">
        <v>14</v>
      </c>
      <c r="G1975">
        <v>720</v>
      </c>
      <c r="H1975">
        <f t="shared" ref="H1975:H2038" si="229">G1975/10</f>
        <v>72</v>
      </c>
      <c r="I1975" t="s">
        <v>9</v>
      </c>
      <c r="J1975">
        <v>1</v>
      </c>
      <c r="K1975" t="s">
        <v>8</v>
      </c>
      <c r="L1975" t="s">
        <v>8</v>
      </c>
      <c r="M1975" t="s">
        <v>14</v>
      </c>
      <c r="N1975" t="str">
        <f t="shared" si="224"/>
        <v>F</v>
      </c>
      <c r="O1975" t="s">
        <v>629</v>
      </c>
      <c r="P1975" t="s">
        <v>8600</v>
      </c>
      <c r="Q1975" t="s">
        <v>295</v>
      </c>
      <c r="R1975">
        <v>4</v>
      </c>
      <c r="S1975">
        <f t="shared" si="225"/>
        <v>2020</v>
      </c>
      <c r="T1975" t="s">
        <v>12</v>
      </c>
      <c r="U1975">
        <v>1</v>
      </c>
      <c r="V1975" t="s">
        <v>949</v>
      </c>
      <c r="W1975">
        <f>VLOOKUP(Q1975,'PBT Tag Rates'!$A$6:$D$67,4,FALSE)</f>
        <v>0.98961045999999997</v>
      </c>
      <c r="X1975">
        <v>1</v>
      </c>
      <c r="Y1975" s="8">
        <f t="shared" si="226"/>
        <v>1.0069930069930071</v>
      </c>
      <c r="Z1975" s="10">
        <f>IFERROR(LOOKUP(H1975,{30,43,48,53,58,63,68,73,78,83,88,93,97},{42,47,52,57,62,67,72,77,82,87,92,99,100}),999)</f>
        <v>72</v>
      </c>
      <c r="AA1975" s="9">
        <f t="shared" si="227"/>
        <v>5.594405594405595</v>
      </c>
      <c r="AB1975" s="9">
        <f>IFERROR(IF(I1975="AI",AA1975-VLOOKUP(Q1975,'PBT Tag Rates'!$A$6:$L$53,11,FALSE),AA1975-VLOOKUP(Q1975,'PBT Tag Rates'!$A$6:$L$53,12,FALSE)),0)</f>
        <v>5.6049042101942765</v>
      </c>
      <c r="AC1975" s="9">
        <f t="shared" si="228"/>
        <v>16.844765736267519</v>
      </c>
      <c r="AD1975" s="12" t="s">
        <v>676</v>
      </c>
      <c r="AE1975" s="8"/>
    </row>
    <row r="1976" spans="1:31" x14ac:dyDescent="0.25">
      <c r="A1976" t="s">
        <v>2078</v>
      </c>
      <c r="B1976" t="s">
        <v>5422</v>
      </c>
      <c r="C1976" t="s">
        <v>1852</v>
      </c>
      <c r="D1976" s="1">
        <v>45556</v>
      </c>
      <c r="E1976">
        <f t="shared" si="223"/>
        <v>18</v>
      </c>
      <c r="F1976" t="s">
        <v>6</v>
      </c>
      <c r="G1976">
        <v>470</v>
      </c>
      <c r="H1976">
        <f t="shared" si="229"/>
        <v>47</v>
      </c>
      <c r="I1976" t="s">
        <v>7</v>
      </c>
      <c r="J1976" t="s">
        <v>8</v>
      </c>
      <c r="K1976" t="s">
        <v>8</v>
      </c>
      <c r="L1976" t="s">
        <v>8</v>
      </c>
      <c r="M1976" t="s">
        <v>6</v>
      </c>
      <c r="N1976" t="str">
        <f t="shared" si="224"/>
        <v>M</v>
      </c>
      <c r="O1976" t="s">
        <v>8</v>
      </c>
      <c r="P1976" t="s">
        <v>8</v>
      </c>
      <c r="Q1976" t="s">
        <v>11</v>
      </c>
      <c r="R1976" t="s">
        <v>8</v>
      </c>
      <c r="S1976" t="str">
        <f t="shared" si="225"/>
        <v>U</v>
      </c>
      <c r="T1976" t="s">
        <v>12</v>
      </c>
      <c r="U1976">
        <v>1</v>
      </c>
      <c r="V1976" t="s">
        <v>8</v>
      </c>
      <c r="W1976">
        <f>VLOOKUP(Q1976,'PBT Tag Rates'!$A$6:$D$67,4,FALSE)</f>
        <v>1</v>
      </c>
      <c r="X1976">
        <v>1</v>
      </c>
      <c r="Y1976" s="8">
        <f t="shared" si="226"/>
        <v>1</v>
      </c>
      <c r="Z1976" s="10">
        <f>IFERROR(LOOKUP(H1976,{30,43,48,53,58,63,68,73,78,83,88,93,97},{42,47,52,57,62,67,72,77,82,87,92,99,100}),999)</f>
        <v>47</v>
      </c>
      <c r="AA1976" s="9">
        <f t="shared" si="227"/>
        <v>5.5555555555555554</v>
      </c>
      <c r="AB1976" s="9">
        <f>IFERROR(IF(I1976="AI",AA1976-VLOOKUP(Q1976,'PBT Tag Rates'!$A$6:$L$53,11,FALSE),AA1976-VLOOKUP(Q1976,'PBT Tag Rates'!$A$6:$L$53,12,FALSE)),0)</f>
        <v>5.5142524290531805</v>
      </c>
      <c r="AC1976" s="9">
        <f t="shared" si="228"/>
        <v>16.572324324312643</v>
      </c>
      <c r="AD1976" s="12" t="s">
        <v>1969</v>
      </c>
      <c r="AE1976" s="8"/>
    </row>
    <row r="1977" spans="1:31" x14ac:dyDescent="0.25">
      <c r="A1977" t="s">
        <v>2078</v>
      </c>
      <c r="B1977" t="s">
        <v>5423</v>
      </c>
      <c r="C1977" t="s">
        <v>5424</v>
      </c>
      <c r="D1977" s="1">
        <v>45556</v>
      </c>
      <c r="E1977">
        <f t="shared" si="223"/>
        <v>18</v>
      </c>
      <c r="F1977" t="s">
        <v>6</v>
      </c>
      <c r="G1977">
        <v>640</v>
      </c>
      <c r="H1977">
        <f t="shared" si="229"/>
        <v>64</v>
      </c>
      <c r="I1977" t="s">
        <v>7</v>
      </c>
      <c r="J1977" t="s">
        <v>8</v>
      </c>
      <c r="K1977" t="s">
        <v>8</v>
      </c>
      <c r="L1977" t="s">
        <v>8</v>
      </c>
      <c r="M1977" t="s">
        <v>6</v>
      </c>
      <c r="N1977" t="str">
        <f t="shared" si="224"/>
        <v>M</v>
      </c>
      <c r="O1977" t="s">
        <v>8</v>
      </c>
      <c r="P1977" t="s">
        <v>8</v>
      </c>
      <c r="Q1977" t="s">
        <v>11</v>
      </c>
      <c r="R1977" t="s">
        <v>8</v>
      </c>
      <c r="S1977" t="str">
        <f t="shared" si="225"/>
        <v>U</v>
      </c>
      <c r="T1977" t="s">
        <v>12</v>
      </c>
      <c r="U1977">
        <v>1</v>
      </c>
      <c r="V1977" t="s">
        <v>8</v>
      </c>
      <c r="W1977">
        <f>VLOOKUP(Q1977,'PBT Tag Rates'!$A$6:$D$67,4,FALSE)</f>
        <v>1</v>
      </c>
      <c r="X1977">
        <v>1</v>
      </c>
      <c r="Y1977" s="8">
        <f t="shared" si="226"/>
        <v>1</v>
      </c>
      <c r="Z1977" s="10">
        <f>IFERROR(LOOKUP(H1977,{30,43,48,53,58,63,68,73,78,83,88,93,97},{42,47,52,57,62,67,72,77,82,87,92,99,100}),999)</f>
        <v>67</v>
      </c>
      <c r="AA1977" s="9">
        <f t="shared" si="227"/>
        <v>5.5555555555555554</v>
      </c>
      <c r="AB1977" s="9">
        <f>IFERROR(IF(I1977="AI",AA1977-VLOOKUP(Q1977,'PBT Tag Rates'!$A$6:$L$53,11,FALSE),AA1977-VLOOKUP(Q1977,'PBT Tag Rates'!$A$6:$L$53,12,FALSE)),0)</f>
        <v>5.5142524290531805</v>
      </c>
      <c r="AC1977" s="9">
        <f t="shared" si="228"/>
        <v>16.572324324312643</v>
      </c>
      <c r="AD1977" s="12" t="s">
        <v>1969</v>
      </c>
      <c r="AE1977" s="8"/>
    </row>
    <row r="1978" spans="1:31" x14ac:dyDescent="0.25">
      <c r="A1978" t="s">
        <v>2078</v>
      </c>
      <c r="B1978" t="s">
        <v>5425</v>
      </c>
      <c r="C1978" t="s">
        <v>5426</v>
      </c>
      <c r="D1978" s="1">
        <v>45556</v>
      </c>
      <c r="E1978">
        <f t="shared" si="223"/>
        <v>18</v>
      </c>
      <c r="F1978" t="s">
        <v>14</v>
      </c>
      <c r="G1978">
        <v>660</v>
      </c>
      <c r="H1978">
        <f t="shared" si="229"/>
        <v>66</v>
      </c>
      <c r="I1978" t="s">
        <v>9</v>
      </c>
      <c r="J1978">
        <v>1</v>
      </c>
      <c r="K1978" t="s">
        <v>8</v>
      </c>
      <c r="L1978" t="s">
        <v>8</v>
      </c>
      <c r="M1978" t="s">
        <v>14</v>
      </c>
      <c r="N1978" t="str">
        <f t="shared" si="224"/>
        <v>F</v>
      </c>
      <c r="O1978" t="s">
        <v>7957</v>
      </c>
      <c r="P1978" t="s">
        <v>7958</v>
      </c>
      <c r="Q1978" t="s">
        <v>476</v>
      </c>
      <c r="R1978">
        <v>4</v>
      </c>
      <c r="S1978">
        <f t="shared" si="225"/>
        <v>2020</v>
      </c>
      <c r="T1978" t="s">
        <v>12</v>
      </c>
      <c r="U1978">
        <v>0.999999999999998</v>
      </c>
      <c r="V1978" t="s">
        <v>741</v>
      </c>
      <c r="W1978">
        <f>VLOOKUP(Q1978,'PBT Tag Rates'!$A$6:$D$67,4,FALSE)</f>
        <v>0.98845608500000004</v>
      </c>
      <c r="X1978">
        <v>1</v>
      </c>
      <c r="Y1978" s="8">
        <f t="shared" si="226"/>
        <v>1</v>
      </c>
      <c r="Z1978" s="10">
        <f>IFERROR(LOOKUP(H1978,{30,43,48,53,58,63,68,73,78,83,88,93,97},{42,47,52,57,62,67,72,77,82,87,92,99,100}),999)</f>
        <v>67</v>
      </c>
      <c r="AA1978" s="9">
        <f t="shared" si="227"/>
        <v>5.5555555555555554</v>
      </c>
      <c r="AB1978" s="9">
        <f>IFERROR(IF(I1978="AI",AA1978-VLOOKUP(Q1978,'PBT Tag Rates'!$A$6:$L$53,11,FALSE),AA1978-VLOOKUP(Q1978,'PBT Tag Rates'!$A$6:$L$53,12,FALSE)),0)</f>
        <v>5.5672342888601314</v>
      </c>
      <c r="AC1978" s="9">
        <f t="shared" si="228"/>
        <v>16.731553988772674</v>
      </c>
      <c r="AD1978" s="12" t="s">
        <v>1969</v>
      </c>
      <c r="AE1978" s="8"/>
    </row>
    <row r="1979" spans="1:31" x14ac:dyDescent="0.25">
      <c r="A1979" t="s">
        <v>2078</v>
      </c>
      <c r="B1979" t="s">
        <v>5427</v>
      </c>
      <c r="C1979" t="s">
        <v>5428</v>
      </c>
      <c r="D1979" s="1">
        <v>45556</v>
      </c>
      <c r="E1979">
        <f t="shared" si="223"/>
        <v>18</v>
      </c>
      <c r="F1979" t="s">
        <v>6</v>
      </c>
      <c r="G1979">
        <v>490</v>
      </c>
      <c r="H1979">
        <f t="shared" si="229"/>
        <v>49</v>
      </c>
      <c r="I1979" t="s">
        <v>7</v>
      </c>
      <c r="J1979" t="s">
        <v>8</v>
      </c>
      <c r="K1979" t="s">
        <v>8</v>
      </c>
      <c r="L1979" t="s">
        <v>8</v>
      </c>
      <c r="M1979" t="s">
        <v>6</v>
      </c>
      <c r="N1979" t="str">
        <f t="shared" si="224"/>
        <v>M</v>
      </c>
      <c r="O1979" t="s">
        <v>7833</v>
      </c>
      <c r="P1979" t="s">
        <v>8051</v>
      </c>
      <c r="Q1979" t="s">
        <v>7200</v>
      </c>
      <c r="R1979">
        <v>2</v>
      </c>
      <c r="S1979">
        <f t="shared" si="225"/>
        <v>2022</v>
      </c>
      <c r="T1979" t="s">
        <v>12</v>
      </c>
      <c r="U1979">
        <v>1</v>
      </c>
      <c r="V1979" t="s">
        <v>886</v>
      </c>
      <c r="W1979">
        <f>VLOOKUP(Q1979,'PBT Tag Rates'!$A$6:$D$67,4,FALSE)</f>
        <v>0.98</v>
      </c>
      <c r="X1979">
        <v>1</v>
      </c>
      <c r="Y1979" s="8">
        <f t="shared" si="226"/>
        <v>1</v>
      </c>
      <c r="Z1979" s="10">
        <f>IFERROR(LOOKUP(H1979,{30,43,48,53,58,63,68,73,78,83,88,93,97},{42,47,52,57,62,67,72,77,82,87,92,99,100}),999)</f>
        <v>52</v>
      </c>
      <c r="AA1979" s="9">
        <f t="shared" si="227"/>
        <v>5.5555555555555554</v>
      </c>
      <c r="AB1979" s="9">
        <f>IFERROR(IF(I1979="AI",AA1979-VLOOKUP(Q1979,'PBT Tag Rates'!$A$6:$L$53,11,FALSE),AA1979-VLOOKUP(Q1979,'PBT Tag Rates'!$A$6:$L$53,12,FALSE)),0)</f>
        <v>5.5759637188208613</v>
      </c>
      <c r="AC1979" s="9">
        <f t="shared" si="228"/>
        <v>16.757789085249826</v>
      </c>
      <c r="AD1979" s="12" t="s">
        <v>1969</v>
      </c>
      <c r="AE1979" s="8"/>
    </row>
    <row r="1980" spans="1:31" x14ac:dyDescent="0.25">
      <c r="A1980" t="s">
        <v>2078</v>
      </c>
      <c r="B1980" t="s">
        <v>5429</v>
      </c>
      <c r="C1980" t="s">
        <v>5430</v>
      </c>
      <c r="D1980" s="1">
        <v>45556</v>
      </c>
      <c r="E1980">
        <f t="shared" si="223"/>
        <v>18</v>
      </c>
      <c r="F1980" t="s">
        <v>6</v>
      </c>
      <c r="G1980">
        <v>360</v>
      </c>
      <c r="H1980">
        <f t="shared" si="229"/>
        <v>36</v>
      </c>
      <c r="I1980" t="s">
        <v>9</v>
      </c>
      <c r="J1980">
        <v>1</v>
      </c>
      <c r="K1980" t="s">
        <v>8</v>
      </c>
      <c r="L1980" t="s">
        <v>8</v>
      </c>
      <c r="M1980" t="s">
        <v>6</v>
      </c>
      <c r="N1980" t="str">
        <f t="shared" si="224"/>
        <v>M</v>
      </c>
      <c r="O1980" t="s">
        <v>8601</v>
      </c>
      <c r="P1980" t="s">
        <v>8602</v>
      </c>
      <c r="Q1980" t="s">
        <v>7200</v>
      </c>
      <c r="R1980">
        <v>2</v>
      </c>
      <c r="S1980">
        <f t="shared" si="225"/>
        <v>2022</v>
      </c>
      <c r="T1980" t="s">
        <v>12</v>
      </c>
      <c r="U1980">
        <v>1</v>
      </c>
      <c r="V1980" t="s">
        <v>949</v>
      </c>
      <c r="W1980">
        <f>VLOOKUP(Q1980,'PBT Tag Rates'!$A$6:$D$67,4,FALSE)</f>
        <v>0.98</v>
      </c>
      <c r="X1980">
        <v>1</v>
      </c>
      <c r="Y1980" s="8">
        <f t="shared" si="226"/>
        <v>1</v>
      </c>
      <c r="Z1980" s="10">
        <f>IFERROR(LOOKUP(H1980,{30,43,48,53,58,63,68,73,78,83,88,93,97},{42,47,52,57,62,67,72,77,82,87,92,99,100}),999)</f>
        <v>42</v>
      </c>
      <c r="AA1980" s="9">
        <f t="shared" si="227"/>
        <v>5.5555555555555554</v>
      </c>
      <c r="AB1980" s="9">
        <f>IFERROR(IF(I1980="AI",AA1980-VLOOKUP(Q1980,'PBT Tag Rates'!$A$6:$L$53,11,FALSE),AA1980-VLOOKUP(Q1980,'PBT Tag Rates'!$A$6:$L$53,12,FALSE)),0)</f>
        <v>5.5759637188208613</v>
      </c>
      <c r="AC1980" s="9">
        <f t="shared" si="228"/>
        <v>16.757789085249826</v>
      </c>
      <c r="AD1980" s="12" t="s">
        <v>676</v>
      </c>
      <c r="AE1980" s="8"/>
    </row>
    <row r="1981" spans="1:31" x14ac:dyDescent="0.25">
      <c r="A1981" t="s">
        <v>2078</v>
      </c>
      <c r="B1981" t="s">
        <v>5431</v>
      </c>
      <c r="C1981" t="s">
        <v>2044</v>
      </c>
      <c r="D1981" s="1">
        <v>45556</v>
      </c>
      <c r="E1981">
        <f t="shared" si="223"/>
        <v>18</v>
      </c>
      <c r="F1981" t="s">
        <v>6</v>
      </c>
      <c r="G1981">
        <v>960</v>
      </c>
      <c r="H1981">
        <f t="shared" si="229"/>
        <v>96</v>
      </c>
      <c r="I1981" t="s">
        <v>7</v>
      </c>
      <c r="J1981" t="s">
        <v>8</v>
      </c>
      <c r="K1981" t="s">
        <v>8</v>
      </c>
      <c r="L1981" t="s">
        <v>8</v>
      </c>
      <c r="M1981" t="s">
        <v>6</v>
      </c>
      <c r="N1981" t="str">
        <f t="shared" si="224"/>
        <v>M</v>
      </c>
      <c r="O1981" t="s">
        <v>8</v>
      </c>
      <c r="P1981" t="s">
        <v>8</v>
      </c>
      <c r="Q1981" t="s">
        <v>11</v>
      </c>
      <c r="R1981" t="s">
        <v>8</v>
      </c>
      <c r="S1981" t="str">
        <f t="shared" si="225"/>
        <v>U</v>
      </c>
      <c r="T1981" t="s">
        <v>12</v>
      </c>
      <c r="U1981">
        <v>1</v>
      </c>
      <c r="V1981" t="s">
        <v>8</v>
      </c>
      <c r="W1981">
        <f>VLOOKUP(Q1981,'PBT Tag Rates'!$A$6:$D$67,4,FALSE)</f>
        <v>1</v>
      </c>
      <c r="X1981">
        <v>1</v>
      </c>
      <c r="Y1981" s="8">
        <f t="shared" si="226"/>
        <v>1</v>
      </c>
      <c r="Z1981" s="10">
        <f>IFERROR(LOOKUP(H1981,{30,43,48,53,58,63,68,73,78,83,88,93,97},{42,47,52,57,62,67,72,77,82,87,92,99,100}),999)</f>
        <v>99</v>
      </c>
      <c r="AA1981" s="9">
        <f t="shared" si="227"/>
        <v>5.5555555555555554</v>
      </c>
      <c r="AB1981" s="9">
        <f>IFERROR(IF(I1981="AI",AA1981-VLOOKUP(Q1981,'PBT Tag Rates'!$A$6:$L$53,11,FALSE),AA1981-VLOOKUP(Q1981,'PBT Tag Rates'!$A$6:$L$53,12,FALSE)),0)</f>
        <v>5.5142524290531805</v>
      </c>
      <c r="AC1981" s="9">
        <f t="shared" si="228"/>
        <v>16.572324324312643</v>
      </c>
      <c r="AD1981" s="12" t="s">
        <v>1970</v>
      </c>
      <c r="AE1981" s="8"/>
    </row>
    <row r="1982" spans="1:31" x14ac:dyDescent="0.25">
      <c r="A1982" t="s">
        <v>2078</v>
      </c>
      <c r="B1982" t="s">
        <v>5432</v>
      </c>
      <c r="C1982" t="s">
        <v>2045</v>
      </c>
      <c r="D1982" s="1">
        <v>45556</v>
      </c>
      <c r="E1982">
        <f t="shared" si="223"/>
        <v>18</v>
      </c>
      <c r="F1982" t="s">
        <v>6</v>
      </c>
      <c r="G1982">
        <v>640</v>
      </c>
      <c r="H1982">
        <f t="shared" si="229"/>
        <v>64</v>
      </c>
      <c r="I1982" t="s">
        <v>7</v>
      </c>
      <c r="J1982" t="s">
        <v>8</v>
      </c>
      <c r="K1982" t="s">
        <v>8</v>
      </c>
      <c r="L1982" t="s">
        <v>8</v>
      </c>
      <c r="M1982" t="s">
        <v>6</v>
      </c>
      <c r="N1982" t="str">
        <f t="shared" si="224"/>
        <v>M</v>
      </c>
      <c r="O1982" t="s">
        <v>8603</v>
      </c>
      <c r="P1982" t="s">
        <v>8604</v>
      </c>
      <c r="Q1982" t="s">
        <v>940</v>
      </c>
      <c r="R1982">
        <v>3</v>
      </c>
      <c r="S1982">
        <f t="shared" si="225"/>
        <v>2021</v>
      </c>
      <c r="T1982" t="s">
        <v>12</v>
      </c>
      <c r="U1982">
        <v>1</v>
      </c>
      <c r="V1982" t="s">
        <v>893</v>
      </c>
      <c r="W1982">
        <f>VLOOKUP(Q1982,'PBT Tag Rates'!$A$6:$D$67,4,FALSE)</f>
        <v>0.98140000000000005</v>
      </c>
      <c r="X1982">
        <v>1</v>
      </c>
      <c r="Y1982" s="8">
        <f t="shared" si="226"/>
        <v>1</v>
      </c>
      <c r="Z1982" s="10">
        <f>IFERROR(LOOKUP(H1982,{30,43,48,53,58,63,68,73,78,83,88,93,97},{42,47,52,57,62,67,72,77,82,87,92,99,100}),999)</f>
        <v>67</v>
      </c>
      <c r="AA1982" s="9">
        <f t="shared" si="227"/>
        <v>5.5555555555555554</v>
      </c>
      <c r="AB1982" s="9">
        <f>IFERROR(IF(I1982="AI",AA1982-VLOOKUP(Q1982,'PBT Tag Rates'!$A$6:$L$53,11,FALSE),AA1982-VLOOKUP(Q1982,'PBT Tag Rates'!$A$6:$L$53,12,FALSE)),0)</f>
        <v>5.5745080723682721</v>
      </c>
      <c r="AC1982" s="9">
        <f t="shared" si="228"/>
        <v>16.753414340817248</v>
      </c>
      <c r="AD1982" s="12" t="s">
        <v>1969</v>
      </c>
      <c r="AE1982" s="8"/>
    </row>
    <row r="1983" spans="1:31" x14ac:dyDescent="0.25">
      <c r="A1983" t="s">
        <v>2078</v>
      </c>
      <c r="B1983" t="s">
        <v>5433</v>
      </c>
      <c r="C1983" t="s">
        <v>5434</v>
      </c>
      <c r="D1983" s="1">
        <v>45556</v>
      </c>
      <c r="E1983">
        <f t="shared" si="223"/>
        <v>18</v>
      </c>
      <c r="F1983" t="s">
        <v>6</v>
      </c>
      <c r="G1983">
        <v>420</v>
      </c>
      <c r="H1983">
        <f t="shared" si="229"/>
        <v>42</v>
      </c>
      <c r="I1983" t="s">
        <v>9</v>
      </c>
      <c r="J1983">
        <v>1</v>
      </c>
      <c r="K1983" t="s">
        <v>8</v>
      </c>
      <c r="L1983" t="s">
        <v>8</v>
      </c>
      <c r="M1983" t="s">
        <v>6</v>
      </c>
      <c r="N1983" t="str">
        <f t="shared" si="224"/>
        <v>M</v>
      </c>
      <c r="O1983" t="s">
        <v>8046</v>
      </c>
      <c r="P1983" t="s">
        <v>8605</v>
      </c>
      <c r="Q1983" t="s">
        <v>7200</v>
      </c>
      <c r="R1983">
        <v>2</v>
      </c>
      <c r="S1983">
        <f t="shared" si="225"/>
        <v>2022</v>
      </c>
      <c r="T1983" t="s">
        <v>12</v>
      </c>
      <c r="U1983">
        <v>0.999999999999997</v>
      </c>
      <c r="V1983" t="s">
        <v>919</v>
      </c>
      <c r="W1983">
        <f>VLOOKUP(Q1983,'PBT Tag Rates'!$A$6:$D$67,4,FALSE)</f>
        <v>0.98</v>
      </c>
      <c r="X1983">
        <v>1</v>
      </c>
      <c r="Y1983" s="8">
        <f t="shared" si="226"/>
        <v>1</v>
      </c>
      <c r="Z1983" s="10">
        <f>IFERROR(LOOKUP(H1983,{30,43,48,53,58,63,68,73,78,83,88,93,97},{42,47,52,57,62,67,72,77,82,87,92,99,100}),999)</f>
        <v>42</v>
      </c>
      <c r="AA1983" s="9">
        <f t="shared" si="227"/>
        <v>5.5555555555555554</v>
      </c>
      <c r="AB1983" s="9">
        <f>IFERROR(IF(I1983="AI",AA1983-VLOOKUP(Q1983,'PBT Tag Rates'!$A$6:$L$53,11,FALSE),AA1983-VLOOKUP(Q1983,'PBT Tag Rates'!$A$6:$L$53,12,FALSE)),0)</f>
        <v>5.5759637188208613</v>
      </c>
      <c r="AC1983" s="9">
        <f t="shared" si="228"/>
        <v>16.757789085249826</v>
      </c>
      <c r="AD1983" s="12" t="s">
        <v>1969</v>
      </c>
      <c r="AE1983" s="8"/>
    </row>
    <row r="1984" spans="1:31" x14ac:dyDescent="0.25">
      <c r="A1984" t="s">
        <v>2078</v>
      </c>
      <c r="B1984" t="s">
        <v>5435</v>
      </c>
      <c r="C1984" t="s">
        <v>5436</v>
      </c>
      <c r="D1984" s="1">
        <v>45556</v>
      </c>
      <c r="E1984">
        <f t="shared" si="223"/>
        <v>18</v>
      </c>
      <c r="F1984" t="s">
        <v>14</v>
      </c>
      <c r="G1984">
        <v>740</v>
      </c>
      <c r="H1984">
        <f t="shared" si="229"/>
        <v>74</v>
      </c>
      <c r="I1984" t="s">
        <v>7</v>
      </c>
      <c r="J1984" t="s">
        <v>8</v>
      </c>
      <c r="K1984" t="s">
        <v>8</v>
      </c>
      <c r="L1984" t="s">
        <v>8</v>
      </c>
      <c r="M1984" t="s">
        <v>14</v>
      </c>
      <c r="N1984" t="str">
        <f t="shared" si="224"/>
        <v>F</v>
      </c>
      <c r="O1984" t="s">
        <v>8</v>
      </c>
      <c r="P1984" t="s">
        <v>8</v>
      </c>
      <c r="Q1984" t="s">
        <v>11</v>
      </c>
      <c r="R1984" t="s">
        <v>8</v>
      </c>
      <c r="S1984" t="str">
        <f t="shared" si="225"/>
        <v>U</v>
      </c>
      <c r="T1984" t="s">
        <v>12</v>
      </c>
      <c r="U1984">
        <v>1</v>
      </c>
      <c r="V1984" t="s">
        <v>8</v>
      </c>
      <c r="W1984">
        <f>VLOOKUP(Q1984,'PBT Tag Rates'!$A$6:$D$67,4,FALSE)</f>
        <v>1</v>
      </c>
      <c r="X1984">
        <v>1</v>
      </c>
      <c r="Y1984" s="8">
        <f t="shared" si="226"/>
        <v>1</v>
      </c>
      <c r="Z1984" s="10">
        <f>IFERROR(LOOKUP(H1984,{30,43,48,53,58,63,68,73,78,83,88,93,97},{42,47,52,57,62,67,72,77,82,87,92,99,100}),999)</f>
        <v>77</v>
      </c>
      <c r="AA1984" s="9">
        <f t="shared" si="227"/>
        <v>5.5555555555555554</v>
      </c>
      <c r="AB1984" s="9">
        <f>IFERROR(IF(I1984="AI",AA1984-VLOOKUP(Q1984,'PBT Tag Rates'!$A$6:$L$53,11,FALSE),AA1984-VLOOKUP(Q1984,'PBT Tag Rates'!$A$6:$L$53,12,FALSE)),0)</f>
        <v>5.5142524290531805</v>
      </c>
      <c r="AC1984" s="9">
        <f t="shared" si="228"/>
        <v>16.572324324312643</v>
      </c>
      <c r="AD1984" s="12" t="s">
        <v>1969</v>
      </c>
      <c r="AE1984" s="8"/>
    </row>
    <row r="1985" spans="1:31" x14ac:dyDescent="0.25">
      <c r="A1985" t="s">
        <v>2078</v>
      </c>
      <c r="B1985" t="s">
        <v>5437</v>
      </c>
      <c r="C1985" t="s">
        <v>5438</v>
      </c>
      <c r="D1985" s="1">
        <v>45556</v>
      </c>
      <c r="E1985">
        <f t="shared" si="223"/>
        <v>18</v>
      </c>
      <c r="F1985" t="s">
        <v>6</v>
      </c>
      <c r="G1985">
        <v>720</v>
      </c>
      <c r="H1985">
        <f t="shared" si="229"/>
        <v>72</v>
      </c>
      <c r="I1985" t="s">
        <v>7</v>
      </c>
      <c r="J1985" t="s">
        <v>8</v>
      </c>
      <c r="K1985" t="s">
        <v>8</v>
      </c>
      <c r="L1985" t="s">
        <v>8</v>
      </c>
      <c r="M1985" t="s">
        <v>6</v>
      </c>
      <c r="N1985" t="str">
        <f t="shared" si="224"/>
        <v>M</v>
      </c>
      <c r="O1985" t="s">
        <v>8606</v>
      </c>
      <c r="P1985" t="s">
        <v>8607</v>
      </c>
      <c r="Q1985" t="s">
        <v>295</v>
      </c>
      <c r="R1985">
        <v>4</v>
      </c>
      <c r="S1985">
        <f t="shared" si="225"/>
        <v>2020</v>
      </c>
      <c r="T1985" t="s">
        <v>12</v>
      </c>
      <c r="U1985">
        <v>0.999999999999998</v>
      </c>
      <c r="V1985" t="s">
        <v>886</v>
      </c>
      <c r="W1985">
        <f>VLOOKUP(Q1985,'PBT Tag Rates'!$A$6:$D$67,4,FALSE)</f>
        <v>0.98961045999999997</v>
      </c>
      <c r="X1985">
        <v>1</v>
      </c>
      <c r="Y1985" s="8">
        <f t="shared" si="226"/>
        <v>1.0057142857142858</v>
      </c>
      <c r="Z1985" s="10">
        <f>IFERROR(LOOKUP(H1985,{30,43,48,53,58,63,68,73,78,83,88,93,97},{42,47,52,57,62,67,72,77,82,87,92,99,100}),999)</f>
        <v>72</v>
      </c>
      <c r="AA1985" s="9">
        <f t="shared" si="227"/>
        <v>5.5873015873015879</v>
      </c>
      <c r="AB1985" s="9">
        <f>IFERROR(IF(I1985="AI",AA1985-VLOOKUP(Q1985,'PBT Tag Rates'!$A$6:$L$53,11,FALSE),AA1985-VLOOKUP(Q1985,'PBT Tag Rates'!$A$6:$L$53,12,FALSE)),0)</f>
        <v>5.5978002030902694</v>
      </c>
      <c r="AC1985" s="9">
        <f t="shared" si="228"/>
        <v>16.823415623764589</v>
      </c>
      <c r="AD1985" s="12" t="s">
        <v>1969</v>
      </c>
      <c r="AE1985" s="8"/>
    </row>
    <row r="1986" spans="1:31" x14ac:dyDescent="0.25">
      <c r="A1986" t="s">
        <v>2078</v>
      </c>
      <c r="B1986" t="s">
        <v>5439</v>
      </c>
      <c r="C1986" t="s">
        <v>5440</v>
      </c>
      <c r="D1986" s="1">
        <v>45556</v>
      </c>
      <c r="E1986">
        <f t="shared" si="223"/>
        <v>18</v>
      </c>
      <c r="F1986" t="s">
        <v>6</v>
      </c>
      <c r="G1986">
        <v>780</v>
      </c>
      <c r="H1986">
        <f t="shared" si="229"/>
        <v>78</v>
      </c>
      <c r="I1986" t="s">
        <v>9</v>
      </c>
      <c r="J1986">
        <v>1</v>
      </c>
      <c r="K1986" t="s">
        <v>8</v>
      </c>
      <c r="L1986" t="s">
        <v>8</v>
      </c>
      <c r="M1986" t="s">
        <v>6</v>
      </c>
      <c r="N1986" t="str">
        <f t="shared" si="224"/>
        <v>M</v>
      </c>
      <c r="O1986" t="s">
        <v>7719</v>
      </c>
      <c r="P1986" t="s">
        <v>7720</v>
      </c>
      <c r="Q1986" t="s">
        <v>476</v>
      </c>
      <c r="R1986">
        <v>4</v>
      </c>
      <c r="S1986">
        <f t="shared" si="225"/>
        <v>2020</v>
      </c>
      <c r="T1986" t="s">
        <v>12</v>
      </c>
      <c r="U1986">
        <v>1</v>
      </c>
      <c r="V1986" t="s">
        <v>658</v>
      </c>
      <c r="W1986">
        <f>VLOOKUP(Q1986,'PBT Tag Rates'!$A$6:$D$67,4,FALSE)</f>
        <v>0.98845608500000004</v>
      </c>
      <c r="X1986">
        <v>1</v>
      </c>
      <c r="Y1986" s="8">
        <f t="shared" si="226"/>
        <v>1</v>
      </c>
      <c r="Z1986" s="10">
        <f>IFERROR(LOOKUP(H1986,{30,43,48,53,58,63,68,73,78,83,88,93,97},{42,47,52,57,62,67,72,77,82,87,92,99,100}),999)</f>
        <v>82</v>
      </c>
      <c r="AA1986" s="9">
        <f t="shared" si="227"/>
        <v>5.5555555555555554</v>
      </c>
      <c r="AB1986" s="9">
        <f>IFERROR(IF(I1986="AI",AA1986-VLOOKUP(Q1986,'PBT Tag Rates'!$A$6:$L$53,11,FALSE),AA1986-VLOOKUP(Q1986,'PBT Tag Rates'!$A$6:$L$53,12,FALSE)),0)</f>
        <v>5.5672342888601314</v>
      </c>
      <c r="AC1986" s="9">
        <f t="shared" si="228"/>
        <v>16.731553988772674</v>
      </c>
      <c r="AD1986" s="12" t="s">
        <v>1969</v>
      </c>
      <c r="AE1986" s="8"/>
    </row>
    <row r="1987" spans="1:31" x14ac:dyDescent="0.25">
      <c r="A1987" t="s">
        <v>2078</v>
      </c>
      <c r="B1987" t="s">
        <v>5441</v>
      </c>
      <c r="C1987" t="s">
        <v>5442</v>
      </c>
      <c r="D1987" s="1">
        <v>45556</v>
      </c>
      <c r="E1987">
        <f t="shared" si="223"/>
        <v>18</v>
      </c>
      <c r="F1987" t="s">
        <v>14</v>
      </c>
      <c r="G1987">
        <v>690</v>
      </c>
      <c r="H1987">
        <f t="shared" si="229"/>
        <v>69</v>
      </c>
      <c r="I1987" t="s">
        <v>9</v>
      </c>
      <c r="J1987">
        <v>1</v>
      </c>
      <c r="K1987" t="s">
        <v>8</v>
      </c>
      <c r="L1987" t="s">
        <v>7166</v>
      </c>
      <c r="M1987" t="s">
        <v>14</v>
      </c>
      <c r="N1987" t="str">
        <f t="shared" si="224"/>
        <v>F</v>
      </c>
      <c r="O1987" t="s">
        <v>8508</v>
      </c>
      <c r="P1987" t="s">
        <v>8608</v>
      </c>
      <c r="Q1987" t="s">
        <v>295</v>
      </c>
      <c r="R1987">
        <v>4</v>
      </c>
      <c r="S1987">
        <f t="shared" si="225"/>
        <v>2020</v>
      </c>
      <c r="T1987" t="s">
        <v>12</v>
      </c>
      <c r="U1987">
        <v>1</v>
      </c>
      <c r="V1987" t="s">
        <v>893</v>
      </c>
      <c r="W1987">
        <f>VLOOKUP(Q1987,'PBT Tag Rates'!$A$6:$D$67,4,FALSE)</f>
        <v>0.98961045999999997</v>
      </c>
      <c r="X1987">
        <v>1</v>
      </c>
      <c r="Y1987" s="8">
        <f t="shared" si="226"/>
        <v>1.0069930069930071</v>
      </c>
      <c r="Z1987" s="10">
        <f>IFERROR(LOOKUP(H1987,{30,43,48,53,58,63,68,73,78,83,88,93,97},{42,47,52,57,62,67,72,77,82,87,92,99,100}),999)</f>
        <v>72</v>
      </c>
      <c r="AA1987" s="9">
        <f t="shared" si="227"/>
        <v>5.594405594405595</v>
      </c>
      <c r="AB1987" s="9">
        <f>IFERROR(IF(I1987="AI",AA1987-VLOOKUP(Q1987,'PBT Tag Rates'!$A$6:$L$53,11,FALSE),AA1987-VLOOKUP(Q1987,'PBT Tag Rates'!$A$6:$L$53,12,FALSE)),0)</f>
        <v>5.6049042101942765</v>
      </c>
      <c r="AC1987" s="9">
        <f t="shared" si="228"/>
        <v>16.844765736267519</v>
      </c>
      <c r="AD1987" s="12" t="s">
        <v>1969</v>
      </c>
      <c r="AE1987" s="8"/>
    </row>
    <row r="1988" spans="1:31" x14ac:dyDescent="0.25">
      <c r="A1988" t="s">
        <v>2078</v>
      </c>
      <c r="B1988" t="s">
        <v>5443</v>
      </c>
      <c r="C1988" t="s">
        <v>5444</v>
      </c>
      <c r="D1988" s="1">
        <v>45556</v>
      </c>
      <c r="E1988">
        <f t="shared" si="223"/>
        <v>18</v>
      </c>
      <c r="F1988" t="s">
        <v>6</v>
      </c>
      <c r="G1988">
        <v>660</v>
      </c>
      <c r="H1988">
        <f t="shared" si="229"/>
        <v>66</v>
      </c>
      <c r="I1988" t="s">
        <v>9</v>
      </c>
      <c r="J1988">
        <v>1</v>
      </c>
      <c r="K1988" t="s">
        <v>8</v>
      </c>
      <c r="L1988" t="s">
        <v>8</v>
      </c>
      <c r="M1988" t="s">
        <v>6</v>
      </c>
      <c r="N1988" t="str">
        <f t="shared" si="224"/>
        <v>M</v>
      </c>
      <c r="O1988" t="s">
        <v>1821</v>
      </c>
      <c r="P1988" t="s">
        <v>8147</v>
      </c>
      <c r="Q1988" t="s">
        <v>940</v>
      </c>
      <c r="R1988">
        <v>3</v>
      </c>
      <c r="S1988">
        <f t="shared" si="225"/>
        <v>2021</v>
      </c>
      <c r="T1988" t="s">
        <v>12</v>
      </c>
      <c r="U1988">
        <v>0.999999999999999</v>
      </c>
      <c r="V1988" t="s">
        <v>886</v>
      </c>
      <c r="W1988">
        <f>VLOOKUP(Q1988,'PBT Tag Rates'!$A$6:$D$67,4,FALSE)</f>
        <v>0.98140000000000005</v>
      </c>
      <c r="X1988">
        <v>1</v>
      </c>
      <c r="Y1988" s="8">
        <f t="shared" si="226"/>
        <v>1</v>
      </c>
      <c r="Z1988" s="10">
        <f>IFERROR(LOOKUP(H1988,{30,43,48,53,58,63,68,73,78,83,88,93,97},{42,47,52,57,62,67,72,77,82,87,92,99,100}),999)</f>
        <v>67</v>
      </c>
      <c r="AA1988" s="9">
        <f t="shared" si="227"/>
        <v>5.5555555555555554</v>
      </c>
      <c r="AB1988" s="9">
        <f>IFERROR(IF(I1988="AI",AA1988-VLOOKUP(Q1988,'PBT Tag Rates'!$A$6:$L$53,11,FALSE),AA1988-VLOOKUP(Q1988,'PBT Tag Rates'!$A$6:$L$53,12,FALSE)),0)</f>
        <v>5.5745080723682721</v>
      </c>
      <c r="AC1988" s="9">
        <f t="shared" si="228"/>
        <v>16.753414340817248</v>
      </c>
      <c r="AD1988" s="12" t="s">
        <v>1969</v>
      </c>
      <c r="AE1988" s="8"/>
    </row>
    <row r="1989" spans="1:31" x14ac:dyDescent="0.25">
      <c r="A1989" t="s">
        <v>2078</v>
      </c>
      <c r="B1989" t="s">
        <v>5445</v>
      </c>
      <c r="C1989" t="s">
        <v>1855</v>
      </c>
      <c r="D1989" s="1">
        <v>45556</v>
      </c>
      <c r="E1989">
        <f t="shared" si="223"/>
        <v>18</v>
      </c>
      <c r="F1989" t="s">
        <v>14</v>
      </c>
      <c r="G1989">
        <v>770</v>
      </c>
      <c r="H1989">
        <f t="shared" si="229"/>
        <v>77</v>
      </c>
      <c r="I1989" t="s">
        <v>9</v>
      </c>
      <c r="J1989">
        <v>1</v>
      </c>
      <c r="K1989" t="s">
        <v>8</v>
      </c>
      <c r="L1989" t="s">
        <v>8</v>
      </c>
      <c r="M1989" t="s">
        <v>14</v>
      </c>
      <c r="N1989" t="str">
        <f t="shared" si="224"/>
        <v>F</v>
      </c>
      <c r="O1989" t="s">
        <v>8609</v>
      </c>
      <c r="P1989" t="s">
        <v>8610</v>
      </c>
      <c r="Q1989" t="s">
        <v>295</v>
      </c>
      <c r="R1989">
        <v>4</v>
      </c>
      <c r="S1989">
        <f t="shared" si="225"/>
        <v>2020</v>
      </c>
      <c r="T1989" t="s">
        <v>12</v>
      </c>
      <c r="U1989">
        <v>1.00000000000001</v>
      </c>
      <c r="V1989" t="s">
        <v>893</v>
      </c>
      <c r="W1989">
        <f>VLOOKUP(Q1989,'PBT Tag Rates'!$A$6:$D$67,4,FALSE)</f>
        <v>0.98961045999999997</v>
      </c>
      <c r="X1989">
        <v>1</v>
      </c>
      <c r="Y1989" s="8">
        <f t="shared" si="226"/>
        <v>1</v>
      </c>
      <c r="Z1989" s="10">
        <f>IFERROR(LOOKUP(H1989,{30,43,48,53,58,63,68,73,78,83,88,93,97},{42,47,52,57,62,67,72,77,82,87,92,99,100}),999)</f>
        <v>77</v>
      </c>
      <c r="AA1989" s="9">
        <f t="shared" si="227"/>
        <v>5.5555555555555554</v>
      </c>
      <c r="AB1989" s="9">
        <f>IFERROR(IF(I1989="AI",AA1989-VLOOKUP(Q1989,'PBT Tag Rates'!$A$6:$L$53,11,FALSE),AA1989-VLOOKUP(Q1989,'PBT Tag Rates'!$A$6:$L$53,12,FALSE)),0)</f>
        <v>5.5660541713442369</v>
      </c>
      <c r="AC1989" s="9">
        <f t="shared" si="228"/>
        <v>16.728007308517132</v>
      </c>
      <c r="AD1989" s="12" t="s">
        <v>1969</v>
      </c>
      <c r="AE1989" s="8"/>
    </row>
    <row r="1990" spans="1:31" x14ac:dyDescent="0.25">
      <c r="A1990" t="s">
        <v>2078</v>
      </c>
      <c r="B1990" t="s">
        <v>5446</v>
      </c>
      <c r="C1990" t="s">
        <v>1856</v>
      </c>
      <c r="D1990" s="1">
        <v>45556</v>
      </c>
      <c r="E1990">
        <f t="shared" si="223"/>
        <v>18</v>
      </c>
      <c r="F1990" t="s">
        <v>6</v>
      </c>
      <c r="G1990">
        <v>660</v>
      </c>
      <c r="H1990">
        <f t="shared" si="229"/>
        <v>66</v>
      </c>
      <c r="I1990" t="s">
        <v>9</v>
      </c>
      <c r="J1990">
        <v>1</v>
      </c>
      <c r="K1990" t="s">
        <v>8</v>
      </c>
      <c r="L1990" t="s">
        <v>8</v>
      </c>
      <c r="M1990" t="s">
        <v>6</v>
      </c>
      <c r="N1990" t="str">
        <f t="shared" si="224"/>
        <v>M</v>
      </c>
      <c r="O1990" t="s">
        <v>8217</v>
      </c>
      <c r="P1990" t="s">
        <v>8218</v>
      </c>
      <c r="Q1990" t="s">
        <v>940</v>
      </c>
      <c r="R1990">
        <v>3</v>
      </c>
      <c r="S1990">
        <f t="shared" si="225"/>
        <v>2021</v>
      </c>
      <c r="T1990" t="s">
        <v>12</v>
      </c>
      <c r="U1990">
        <v>0.999999999999996</v>
      </c>
      <c r="V1990" t="s">
        <v>919</v>
      </c>
      <c r="W1990">
        <f>VLOOKUP(Q1990,'PBT Tag Rates'!$A$6:$D$67,4,FALSE)</f>
        <v>0.98140000000000005</v>
      </c>
      <c r="X1990">
        <v>1</v>
      </c>
      <c r="Y1990" s="8">
        <f t="shared" si="226"/>
        <v>1</v>
      </c>
      <c r="Z1990" s="10">
        <f>IFERROR(LOOKUP(H1990,{30,43,48,53,58,63,68,73,78,83,88,93,97},{42,47,52,57,62,67,72,77,82,87,92,99,100}),999)</f>
        <v>67</v>
      </c>
      <c r="AA1990" s="9">
        <f t="shared" si="227"/>
        <v>5.5555555555555554</v>
      </c>
      <c r="AB1990" s="9">
        <f>IFERROR(IF(I1990="AI",AA1990-VLOOKUP(Q1990,'PBT Tag Rates'!$A$6:$L$53,11,FALSE),AA1990-VLOOKUP(Q1990,'PBT Tag Rates'!$A$6:$L$53,12,FALSE)),0)</f>
        <v>5.5745080723682721</v>
      </c>
      <c r="AC1990" s="9">
        <f t="shared" si="228"/>
        <v>16.753414340817248</v>
      </c>
      <c r="AD1990" s="12" t="s">
        <v>1969</v>
      </c>
      <c r="AE1990" s="8"/>
    </row>
    <row r="1991" spans="1:31" x14ac:dyDescent="0.25">
      <c r="A1991" t="s">
        <v>2078</v>
      </c>
      <c r="B1991" t="s">
        <v>5447</v>
      </c>
      <c r="C1991" t="s">
        <v>1857</v>
      </c>
      <c r="D1991" s="1">
        <v>45556</v>
      </c>
      <c r="E1991">
        <f t="shared" si="223"/>
        <v>18</v>
      </c>
      <c r="F1991" t="s">
        <v>6</v>
      </c>
      <c r="G1991">
        <v>610</v>
      </c>
      <c r="H1991">
        <f t="shared" si="229"/>
        <v>61</v>
      </c>
      <c r="I1991" t="s">
        <v>9</v>
      </c>
      <c r="J1991">
        <v>1</v>
      </c>
      <c r="K1991" t="s">
        <v>8</v>
      </c>
      <c r="L1991" t="s">
        <v>8</v>
      </c>
      <c r="M1991" t="s">
        <v>6</v>
      </c>
      <c r="N1991" t="str">
        <f t="shared" si="224"/>
        <v>M</v>
      </c>
      <c r="O1991" t="s">
        <v>8611</v>
      </c>
      <c r="P1991" t="s">
        <v>8612</v>
      </c>
      <c r="Q1991" t="s">
        <v>940</v>
      </c>
      <c r="R1991">
        <v>3</v>
      </c>
      <c r="S1991">
        <f t="shared" si="225"/>
        <v>2021</v>
      </c>
      <c r="T1991" t="s">
        <v>12</v>
      </c>
      <c r="U1991">
        <v>0.999999999999995</v>
      </c>
      <c r="V1991" t="s">
        <v>919</v>
      </c>
      <c r="W1991">
        <f>VLOOKUP(Q1991,'PBT Tag Rates'!$A$6:$D$67,4,FALSE)</f>
        <v>0.98140000000000005</v>
      </c>
      <c r="X1991">
        <v>1</v>
      </c>
      <c r="Y1991" s="8">
        <f t="shared" si="226"/>
        <v>1.0138888888888888</v>
      </c>
      <c r="Z1991" s="10">
        <f>IFERROR(LOOKUP(H1991,{30,43,48,53,58,63,68,73,78,83,88,93,97},{42,47,52,57,62,67,72,77,82,87,92,99,100}),999)</f>
        <v>62</v>
      </c>
      <c r="AA1991" s="9">
        <f t="shared" si="227"/>
        <v>5.632716049382716</v>
      </c>
      <c r="AB1991" s="9">
        <f>IFERROR(IF(I1991="AI",AA1991-VLOOKUP(Q1991,'PBT Tag Rates'!$A$6:$L$53,11,FALSE),AA1991-VLOOKUP(Q1991,'PBT Tag Rates'!$A$6:$L$53,12,FALSE)),0)</f>
        <v>5.6516685661954327</v>
      </c>
      <c r="AC1991" s="9">
        <f t="shared" si="228"/>
        <v>16.98530955148815</v>
      </c>
      <c r="AD1991" s="12" t="s">
        <v>1969</v>
      </c>
      <c r="AE1991" s="8"/>
    </row>
    <row r="1992" spans="1:31" x14ac:dyDescent="0.25">
      <c r="A1992" t="s">
        <v>2078</v>
      </c>
      <c r="B1992" t="s">
        <v>5448</v>
      </c>
      <c r="C1992" t="s">
        <v>1858</v>
      </c>
      <c r="D1992" s="1">
        <v>45556</v>
      </c>
      <c r="E1992">
        <f t="shared" ref="E1992:E2055" si="230">IF(AND(D1992&gt;=$F$2,D1992&lt;$F$3),70,IF(AND(D1992&gt;=$F$3,D1992&lt;$F$4),40,IF(AND(D1992&gt;=$F$4,D1992&lt;$F$5),18,9)))</f>
        <v>18</v>
      </c>
      <c r="F1992" t="s">
        <v>6</v>
      </c>
      <c r="G1992">
        <v>670</v>
      </c>
      <c r="H1992">
        <f t="shared" si="229"/>
        <v>67</v>
      </c>
      <c r="I1992" t="s">
        <v>7</v>
      </c>
      <c r="J1992" t="s">
        <v>8</v>
      </c>
      <c r="K1992" t="s">
        <v>8</v>
      </c>
      <c r="L1992" t="s">
        <v>8</v>
      </c>
      <c r="M1992" t="s">
        <v>6</v>
      </c>
      <c r="N1992" t="str">
        <f t="shared" ref="N1992:N2055" si="231">IF(M1992="U",F1992,M1992)</f>
        <v>M</v>
      </c>
      <c r="O1992" t="s">
        <v>8039</v>
      </c>
      <c r="P1992" t="s">
        <v>8613</v>
      </c>
      <c r="Q1992" t="s">
        <v>940</v>
      </c>
      <c r="R1992">
        <v>3</v>
      </c>
      <c r="S1992">
        <f t="shared" ref="S1992:S2055" si="232">IFERROR($S$4-R1992,"U")</f>
        <v>2021</v>
      </c>
      <c r="T1992" t="s">
        <v>12</v>
      </c>
      <c r="U1992">
        <v>1</v>
      </c>
      <c r="V1992" t="s">
        <v>892</v>
      </c>
      <c r="W1992">
        <f>VLOOKUP(Q1992,'PBT Tag Rates'!$A$6:$D$67,4,FALSE)</f>
        <v>0.98140000000000005</v>
      </c>
      <c r="X1992">
        <v>1</v>
      </c>
      <c r="Y1992" s="8">
        <f t="shared" ref="Y1992:Y2055" si="233">IF(V1992="ng",0,X1992+(SUMIFS($AK$24:$AK$127,$AG$24:$AG$127,$N1992,$AH$24:$AH$127,$Z1992,$AF$24:$AF$127,$E1992)))</f>
        <v>1</v>
      </c>
      <c r="Z1992" s="10">
        <f>IFERROR(LOOKUP(H1992,{30,43,48,53,58,63,68,73,78,83,88,93,97},{42,47,52,57,62,67,72,77,82,87,92,99,100}),999)</f>
        <v>67</v>
      </c>
      <c r="AA1992" s="9">
        <f t="shared" ref="AA1992:AA2055" si="234">Y1992/(VLOOKUP(E1992,$C$2:$I$5,2,FALSE))</f>
        <v>5.5555555555555554</v>
      </c>
      <c r="AB1992" s="9">
        <f>IFERROR(IF(I1992="AI",AA1992-VLOOKUP(Q1992,'PBT Tag Rates'!$A$6:$L$53,11,FALSE),AA1992-VLOOKUP(Q1992,'PBT Tag Rates'!$A$6:$L$53,12,FALSE)),0)</f>
        <v>5.5745080723682721</v>
      </c>
      <c r="AC1992" s="9">
        <f t="shared" ref="AC1992:AC2055" si="235">AB1992/(VLOOKUP(E1992,$C$2:$I$5,7,FALSE))</f>
        <v>16.753414340817248</v>
      </c>
      <c r="AD1992" s="12" t="s">
        <v>1969</v>
      </c>
      <c r="AE1992" s="8"/>
    </row>
    <row r="1993" spans="1:31" x14ac:dyDescent="0.25">
      <c r="A1993" t="s">
        <v>2078</v>
      </c>
      <c r="B1993" t="s">
        <v>5449</v>
      </c>
      <c r="C1993" t="s">
        <v>1859</v>
      </c>
      <c r="D1993" s="1">
        <v>45556</v>
      </c>
      <c r="E1993">
        <f t="shared" si="230"/>
        <v>18</v>
      </c>
      <c r="F1993" t="s">
        <v>14</v>
      </c>
      <c r="G1993">
        <v>620</v>
      </c>
      <c r="H1993">
        <f t="shared" si="229"/>
        <v>62</v>
      </c>
      <c r="I1993" t="s">
        <v>9</v>
      </c>
      <c r="J1993">
        <v>1</v>
      </c>
      <c r="K1993" t="s">
        <v>8</v>
      </c>
      <c r="L1993" t="s">
        <v>8</v>
      </c>
      <c r="M1993" t="s">
        <v>14</v>
      </c>
      <c r="N1993" t="str">
        <f t="shared" si="231"/>
        <v>F</v>
      </c>
      <c r="O1993" t="s">
        <v>1961</v>
      </c>
      <c r="P1993" t="s">
        <v>8614</v>
      </c>
      <c r="Q1993" t="s">
        <v>171</v>
      </c>
      <c r="R1993">
        <v>5</v>
      </c>
      <c r="S1993">
        <f t="shared" si="232"/>
        <v>2019</v>
      </c>
      <c r="T1993" t="s">
        <v>12</v>
      </c>
      <c r="U1993">
        <v>1</v>
      </c>
      <c r="V1993" t="s">
        <v>949</v>
      </c>
      <c r="W1993">
        <f>VLOOKUP(Q1993,'PBT Tag Rates'!$A$6:$D$67,4,FALSE)</f>
        <v>0.95971980899999998</v>
      </c>
      <c r="X1993">
        <v>1</v>
      </c>
      <c r="Y1993" s="8">
        <f t="shared" si="233"/>
        <v>1.0172413793103448</v>
      </c>
      <c r="Z1993" s="10">
        <f>IFERROR(LOOKUP(H1993,{30,43,48,53,58,63,68,73,78,83,88,93,97},{42,47,52,57,62,67,72,77,82,87,92,99,100}),999)</f>
        <v>62</v>
      </c>
      <c r="AA1993" s="9">
        <f t="shared" si="234"/>
        <v>5.6513409961685825</v>
      </c>
      <c r="AB1993" s="9">
        <f>IFERROR(IF(I1993="AI",AA1993-VLOOKUP(Q1993,'PBT Tag Rates'!$A$6:$L$53,11,FALSE),AA1993-VLOOKUP(Q1993,'PBT Tag Rates'!$A$6:$L$53,12,FALSE)),0)</f>
        <v>5.6933117782888045</v>
      </c>
      <c r="AC1993" s="9">
        <f t="shared" si="235"/>
        <v>17.110462475768767</v>
      </c>
      <c r="AD1993" s="12" t="s">
        <v>676</v>
      </c>
      <c r="AE1993" s="8"/>
    </row>
    <row r="1994" spans="1:31" x14ac:dyDescent="0.25">
      <c r="A1994" t="s">
        <v>2078</v>
      </c>
      <c r="B1994" t="s">
        <v>5450</v>
      </c>
      <c r="C1994" t="s">
        <v>1860</v>
      </c>
      <c r="D1994" s="1">
        <v>45556</v>
      </c>
      <c r="E1994">
        <f t="shared" si="230"/>
        <v>18</v>
      </c>
      <c r="F1994" t="s">
        <v>14</v>
      </c>
      <c r="G1994">
        <v>810</v>
      </c>
      <c r="H1994">
        <f t="shared" si="229"/>
        <v>81</v>
      </c>
      <c r="I1994" t="s">
        <v>9</v>
      </c>
      <c r="J1994">
        <v>1</v>
      </c>
      <c r="K1994" t="s">
        <v>8</v>
      </c>
      <c r="L1994" t="s">
        <v>8</v>
      </c>
      <c r="M1994" t="s">
        <v>14</v>
      </c>
      <c r="N1994" t="str">
        <f t="shared" si="231"/>
        <v>F</v>
      </c>
      <c r="O1994" t="s">
        <v>1842</v>
      </c>
      <c r="P1994" t="s">
        <v>1843</v>
      </c>
      <c r="Q1994" t="s">
        <v>178</v>
      </c>
      <c r="R1994">
        <v>5</v>
      </c>
      <c r="S1994">
        <f t="shared" si="232"/>
        <v>2019</v>
      </c>
      <c r="T1994" t="s">
        <v>12</v>
      </c>
      <c r="U1994">
        <v>1</v>
      </c>
      <c r="V1994" t="s">
        <v>658</v>
      </c>
      <c r="W1994">
        <f>VLOOKUP(Q1994,'PBT Tag Rates'!$A$6:$D$67,4,FALSE)</f>
        <v>0.99705232300000002</v>
      </c>
      <c r="X1994">
        <v>1</v>
      </c>
      <c r="Y1994" s="8">
        <f t="shared" si="233"/>
        <v>1</v>
      </c>
      <c r="Z1994" s="10">
        <f>IFERROR(LOOKUP(H1994,{30,43,48,53,58,63,68,73,78,83,88,93,97},{42,47,52,57,62,67,72,77,82,87,92,99,100}),999)</f>
        <v>82</v>
      </c>
      <c r="AA1994" s="9">
        <f t="shared" si="234"/>
        <v>5.5555555555555554</v>
      </c>
      <c r="AB1994" s="9">
        <f>IFERROR(IF(I1994="AI",AA1994-VLOOKUP(Q1994,'PBT Tag Rates'!$A$6:$L$53,11,FALSE),AA1994-VLOOKUP(Q1994,'PBT Tag Rates'!$A$6:$L$53,12,FALSE)),0)</f>
        <v>5.5585119470427449</v>
      </c>
      <c r="AC1994" s="9">
        <f t="shared" si="235"/>
        <v>16.705340194731683</v>
      </c>
      <c r="AD1994" s="12" t="s">
        <v>1969</v>
      </c>
      <c r="AE1994" s="8"/>
    </row>
    <row r="1995" spans="1:31" x14ac:dyDescent="0.25">
      <c r="A1995" t="s">
        <v>2078</v>
      </c>
      <c r="B1995" t="s">
        <v>5451</v>
      </c>
      <c r="C1995" t="s">
        <v>1861</v>
      </c>
      <c r="D1995" s="1">
        <v>45556</v>
      </c>
      <c r="E1995">
        <f t="shared" si="230"/>
        <v>18</v>
      </c>
      <c r="F1995" t="s">
        <v>14</v>
      </c>
      <c r="G1995">
        <v>770</v>
      </c>
      <c r="H1995">
        <f t="shared" si="229"/>
        <v>77</v>
      </c>
      <c r="I1995" t="s">
        <v>7</v>
      </c>
      <c r="J1995" t="s">
        <v>8</v>
      </c>
      <c r="K1995" t="s">
        <v>8</v>
      </c>
      <c r="L1995" t="s">
        <v>8</v>
      </c>
      <c r="M1995" t="s">
        <v>14</v>
      </c>
      <c r="N1995" t="str">
        <f t="shared" si="231"/>
        <v>F</v>
      </c>
      <c r="O1995" t="s">
        <v>8</v>
      </c>
      <c r="P1995" t="s">
        <v>8</v>
      </c>
      <c r="Q1995" t="s">
        <v>11</v>
      </c>
      <c r="R1995" t="s">
        <v>8</v>
      </c>
      <c r="S1995" t="str">
        <f t="shared" si="232"/>
        <v>U</v>
      </c>
      <c r="T1995" t="s">
        <v>12</v>
      </c>
      <c r="U1995">
        <v>0.999999999999998</v>
      </c>
      <c r="V1995" t="s">
        <v>8</v>
      </c>
      <c r="W1995">
        <f>VLOOKUP(Q1995,'PBT Tag Rates'!$A$6:$D$67,4,FALSE)</f>
        <v>1</v>
      </c>
      <c r="X1995">
        <v>1</v>
      </c>
      <c r="Y1995" s="8">
        <f t="shared" si="233"/>
        <v>1</v>
      </c>
      <c r="Z1995" s="10">
        <f>IFERROR(LOOKUP(H1995,{30,43,48,53,58,63,68,73,78,83,88,93,97},{42,47,52,57,62,67,72,77,82,87,92,99,100}),999)</f>
        <v>77</v>
      </c>
      <c r="AA1995" s="9">
        <f t="shared" si="234"/>
        <v>5.5555555555555554</v>
      </c>
      <c r="AB1995" s="9">
        <f>IFERROR(IF(I1995="AI",AA1995-VLOOKUP(Q1995,'PBT Tag Rates'!$A$6:$L$53,11,FALSE),AA1995-VLOOKUP(Q1995,'PBT Tag Rates'!$A$6:$L$53,12,FALSE)),0)</f>
        <v>5.5142524290531805</v>
      </c>
      <c r="AC1995" s="9">
        <f t="shared" si="235"/>
        <v>16.572324324312643</v>
      </c>
      <c r="AD1995" s="12" t="s">
        <v>1969</v>
      </c>
      <c r="AE1995" s="8"/>
    </row>
    <row r="1996" spans="1:31" x14ac:dyDescent="0.25">
      <c r="A1996" t="s">
        <v>2078</v>
      </c>
      <c r="B1996" t="s">
        <v>5452</v>
      </c>
      <c r="C1996" t="s">
        <v>1862</v>
      </c>
      <c r="D1996" s="1">
        <v>45556</v>
      </c>
      <c r="E1996">
        <f t="shared" si="230"/>
        <v>18</v>
      </c>
      <c r="F1996" t="s">
        <v>6</v>
      </c>
      <c r="G1996">
        <v>490</v>
      </c>
      <c r="H1996">
        <f t="shared" si="229"/>
        <v>49</v>
      </c>
      <c r="I1996" t="s">
        <v>9</v>
      </c>
      <c r="J1996">
        <v>1</v>
      </c>
      <c r="K1996" t="s">
        <v>8</v>
      </c>
      <c r="L1996" t="s">
        <v>8</v>
      </c>
      <c r="M1996" t="s">
        <v>6</v>
      </c>
      <c r="N1996" t="str">
        <f t="shared" si="231"/>
        <v>M</v>
      </c>
      <c r="O1996" t="s">
        <v>8615</v>
      </c>
      <c r="P1996" t="s">
        <v>8616</v>
      </c>
      <c r="Q1996" t="s">
        <v>7371</v>
      </c>
      <c r="R1996">
        <v>2</v>
      </c>
      <c r="S1996">
        <f t="shared" si="232"/>
        <v>2022</v>
      </c>
      <c r="T1996" t="s">
        <v>12</v>
      </c>
      <c r="U1996">
        <v>1</v>
      </c>
      <c r="V1996" t="s">
        <v>741</v>
      </c>
      <c r="W1996">
        <f>VLOOKUP(Q1996,'PBT Tag Rates'!$A$6:$D$67,4,FALSE)</f>
        <v>0.98</v>
      </c>
      <c r="X1996">
        <v>1</v>
      </c>
      <c r="Y1996" s="8">
        <f t="shared" si="233"/>
        <v>1</v>
      </c>
      <c r="Z1996" s="10">
        <f>IFERROR(LOOKUP(H1996,{30,43,48,53,58,63,68,73,78,83,88,93,97},{42,47,52,57,62,67,72,77,82,87,92,99,100}),999)</f>
        <v>52</v>
      </c>
      <c r="AA1996" s="9">
        <f t="shared" si="234"/>
        <v>5.5555555555555554</v>
      </c>
      <c r="AB1996" s="9">
        <f>IFERROR(IF(I1996="AI",AA1996-VLOOKUP(Q1996,'PBT Tag Rates'!$A$6:$L$53,11,FALSE),AA1996-VLOOKUP(Q1996,'PBT Tag Rates'!$A$6:$L$53,12,FALSE)),0)</f>
        <v>5.5759637188208613</v>
      </c>
      <c r="AC1996" s="9">
        <f t="shared" si="235"/>
        <v>16.757789085249826</v>
      </c>
      <c r="AD1996" s="12" t="s">
        <v>1969</v>
      </c>
      <c r="AE1996" s="8"/>
    </row>
    <row r="1997" spans="1:31" x14ac:dyDescent="0.25">
      <c r="A1997" t="s">
        <v>2078</v>
      </c>
      <c r="B1997" t="s">
        <v>5453</v>
      </c>
      <c r="C1997" t="s">
        <v>1863</v>
      </c>
      <c r="D1997" s="1">
        <v>45556</v>
      </c>
      <c r="E1997">
        <f t="shared" si="230"/>
        <v>18</v>
      </c>
      <c r="F1997" t="s">
        <v>14</v>
      </c>
      <c r="G1997">
        <v>720</v>
      </c>
      <c r="H1997">
        <f t="shared" si="229"/>
        <v>72</v>
      </c>
      <c r="I1997" t="s">
        <v>7</v>
      </c>
      <c r="J1997" t="s">
        <v>8</v>
      </c>
      <c r="K1997" t="s">
        <v>8</v>
      </c>
      <c r="L1997" t="s">
        <v>8</v>
      </c>
      <c r="M1997" t="s">
        <v>14</v>
      </c>
      <c r="N1997" t="str">
        <f t="shared" si="231"/>
        <v>F</v>
      </c>
      <c r="O1997" t="s">
        <v>302</v>
      </c>
      <c r="P1997" t="s">
        <v>8560</v>
      </c>
      <c r="Q1997" t="s">
        <v>171</v>
      </c>
      <c r="R1997">
        <v>5</v>
      </c>
      <c r="S1997">
        <f t="shared" si="232"/>
        <v>2019</v>
      </c>
      <c r="T1997" t="s">
        <v>12</v>
      </c>
      <c r="U1997">
        <v>0.999999999999996</v>
      </c>
      <c r="V1997" t="s">
        <v>892</v>
      </c>
      <c r="W1997">
        <f>VLOOKUP(Q1997,'PBT Tag Rates'!$A$6:$D$67,4,FALSE)</f>
        <v>0.95971980899999998</v>
      </c>
      <c r="X1997">
        <v>1</v>
      </c>
      <c r="Y1997" s="8">
        <f t="shared" si="233"/>
        <v>1.0069930069930071</v>
      </c>
      <c r="Z1997" s="10">
        <f>IFERROR(LOOKUP(H1997,{30,43,48,53,58,63,68,73,78,83,88,93,97},{42,47,52,57,62,67,72,77,82,87,92,99,100}),999)</f>
        <v>72</v>
      </c>
      <c r="AA1997" s="9">
        <f t="shared" si="234"/>
        <v>5.594405594405595</v>
      </c>
      <c r="AB1997" s="9">
        <f>IFERROR(IF(I1997="AI",AA1997-VLOOKUP(Q1997,'PBT Tag Rates'!$A$6:$L$53,11,FALSE),AA1997-VLOOKUP(Q1997,'PBT Tag Rates'!$A$6:$L$53,12,FALSE)),0)</f>
        <v>5.636376376525817</v>
      </c>
      <c r="AC1997" s="9">
        <f t="shared" si="235"/>
        <v>16.939350986824238</v>
      </c>
      <c r="AD1997" s="12" t="s">
        <v>1969</v>
      </c>
      <c r="AE1997" s="8"/>
    </row>
    <row r="1998" spans="1:31" x14ac:dyDescent="0.25">
      <c r="A1998" t="s">
        <v>2078</v>
      </c>
      <c r="B1998" t="s">
        <v>5454</v>
      </c>
      <c r="C1998" t="s">
        <v>1864</v>
      </c>
      <c r="D1998" s="1">
        <v>45556</v>
      </c>
      <c r="E1998">
        <f t="shared" si="230"/>
        <v>18</v>
      </c>
      <c r="F1998" t="s">
        <v>6</v>
      </c>
      <c r="G1998">
        <v>720</v>
      </c>
      <c r="H1998">
        <f t="shared" si="229"/>
        <v>72</v>
      </c>
      <c r="I1998" t="s">
        <v>7</v>
      </c>
      <c r="J1998" t="s">
        <v>8</v>
      </c>
      <c r="K1998" t="s">
        <v>8</v>
      </c>
      <c r="L1998" t="s">
        <v>8</v>
      </c>
      <c r="M1998" t="s">
        <v>6</v>
      </c>
      <c r="N1998" t="str">
        <f t="shared" si="231"/>
        <v>M</v>
      </c>
      <c r="O1998" t="s">
        <v>1621</v>
      </c>
      <c r="P1998" t="s">
        <v>8617</v>
      </c>
      <c r="Q1998" t="s">
        <v>940</v>
      </c>
      <c r="R1998">
        <v>3</v>
      </c>
      <c r="S1998">
        <f t="shared" si="232"/>
        <v>2021</v>
      </c>
      <c r="T1998" t="s">
        <v>12</v>
      </c>
      <c r="U1998">
        <v>0.999999999999997</v>
      </c>
      <c r="V1998" t="s">
        <v>886</v>
      </c>
      <c r="W1998">
        <f>VLOOKUP(Q1998,'PBT Tag Rates'!$A$6:$D$67,4,FALSE)</f>
        <v>0.98140000000000005</v>
      </c>
      <c r="X1998">
        <v>1</v>
      </c>
      <c r="Y1998" s="8">
        <f t="shared" si="233"/>
        <v>1.0057142857142858</v>
      </c>
      <c r="Z1998" s="10">
        <f>IFERROR(LOOKUP(H1998,{30,43,48,53,58,63,68,73,78,83,88,93,97},{42,47,52,57,62,67,72,77,82,87,92,99,100}),999)</f>
        <v>72</v>
      </c>
      <c r="AA1998" s="9">
        <f t="shared" si="234"/>
        <v>5.5873015873015879</v>
      </c>
      <c r="AB1998" s="9">
        <f>IFERROR(IF(I1998="AI",AA1998-VLOOKUP(Q1998,'PBT Tag Rates'!$A$6:$L$53,11,FALSE),AA1998-VLOOKUP(Q1998,'PBT Tag Rates'!$A$6:$L$53,12,FALSE)),0)</f>
        <v>5.6062541041143046</v>
      </c>
      <c r="AC1998" s="9">
        <f t="shared" si="235"/>
        <v>16.848822656064705</v>
      </c>
      <c r="AD1998" s="12" t="s">
        <v>1969</v>
      </c>
      <c r="AE1998" s="8"/>
    </row>
    <row r="1999" spans="1:31" x14ac:dyDescent="0.25">
      <c r="A1999" t="s">
        <v>2078</v>
      </c>
      <c r="B1999" t="s">
        <v>5455</v>
      </c>
      <c r="C1999" t="s">
        <v>1865</v>
      </c>
      <c r="D1999" s="1">
        <v>45556</v>
      </c>
      <c r="E1999">
        <f t="shared" si="230"/>
        <v>18</v>
      </c>
      <c r="F1999" t="s">
        <v>6</v>
      </c>
      <c r="G1999">
        <v>470</v>
      </c>
      <c r="H1999">
        <f t="shared" si="229"/>
        <v>47</v>
      </c>
      <c r="I1999" t="s">
        <v>9</v>
      </c>
      <c r="J1999">
        <v>1</v>
      </c>
      <c r="K1999" t="s">
        <v>8</v>
      </c>
      <c r="L1999" t="s">
        <v>8</v>
      </c>
      <c r="M1999" t="s">
        <v>6</v>
      </c>
      <c r="N1999" t="str">
        <f t="shared" si="231"/>
        <v>M</v>
      </c>
      <c r="O1999" t="s">
        <v>7295</v>
      </c>
      <c r="P1999" t="s">
        <v>7296</v>
      </c>
      <c r="Q1999" t="s">
        <v>7200</v>
      </c>
      <c r="R1999">
        <v>2</v>
      </c>
      <c r="S1999">
        <f t="shared" si="232"/>
        <v>2022</v>
      </c>
      <c r="T1999" t="s">
        <v>12</v>
      </c>
      <c r="U1999">
        <v>1</v>
      </c>
      <c r="V1999" t="s">
        <v>892</v>
      </c>
      <c r="W1999">
        <f>VLOOKUP(Q1999,'PBT Tag Rates'!$A$6:$D$67,4,FALSE)</f>
        <v>0.98</v>
      </c>
      <c r="X1999">
        <v>1</v>
      </c>
      <c r="Y1999" s="8">
        <f t="shared" si="233"/>
        <v>1</v>
      </c>
      <c r="Z1999" s="10">
        <f>IFERROR(LOOKUP(H1999,{30,43,48,53,58,63,68,73,78,83,88,93,97},{42,47,52,57,62,67,72,77,82,87,92,99,100}),999)</f>
        <v>47</v>
      </c>
      <c r="AA1999" s="9">
        <f t="shared" si="234"/>
        <v>5.5555555555555554</v>
      </c>
      <c r="AB1999" s="9">
        <f>IFERROR(IF(I1999="AI",AA1999-VLOOKUP(Q1999,'PBT Tag Rates'!$A$6:$L$53,11,FALSE),AA1999-VLOOKUP(Q1999,'PBT Tag Rates'!$A$6:$L$53,12,FALSE)),0)</f>
        <v>5.5759637188208613</v>
      </c>
      <c r="AC1999" s="9">
        <f t="shared" si="235"/>
        <v>16.757789085249826</v>
      </c>
      <c r="AD1999" s="12" t="s">
        <v>1969</v>
      </c>
      <c r="AE1999" s="8"/>
    </row>
    <row r="2000" spans="1:31" x14ac:dyDescent="0.25">
      <c r="A2000" t="s">
        <v>2078</v>
      </c>
      <c r="B2000" t="s">
        <v>5456</v>
      </c>
      <c r="C2000" t="s">
        <v>1866</v>
      </c>
      <c r="D2000" s="1">
        <v>45556</v>
      </c>
      <c r="E2000">
        <f t="shared" si="230"/>
        <v>18</v>
      </c>
      <c r="F2000" t="s">
        <v>6</v>
      </c>
      <c r="G2000">
        <v>610</v>
      </c>
      <c r="H2000">
        <f t="shared" si="229"/>
        <v>61</v>
      </c>
      <c r="I2000" t="s">
        <v>7</v>
      </c>
      <c r="J2000" t="s">
        <v>8</v>
      </c>
      <c r="K2000" t="s">
        <v>8</v>
      </c>
      <c r="L2000" t="s">
        <v>8</v>
      </c>
      <c r="M2000" t="s">
        <v>6</v>
      </c>
      <c r="N2000" t="str">
        <f t="shared" si="231"/>
        <v>M</v>
      </c>
      <c r="O2000" t="s">
        <v>7714</v>
      </c>
      <c r="P2000" t="s">
        <v>7715</v>
      </c>
      <c r="Q2000" t="s">
        <v>940</v>
      </c>
      <c r="R2000">
        <v>3</v>
      </c>
      <c r="S2000">
        <f t="shared" si="232"/>
        <v>2021</v>
      </c>
      <c r="T2000" t="s">
        <v>12</v>
      </c>
      <c r="U2000">
        <v>1</v>
      </c>
      <c r="V2000" t="s">
        <v>889</v>
      </c>
      <c r="W2000">
        <f>VLOOKUP(Q2000,'PBT Tag Rates'!$A$6:$D$67,4,FALSE)</f>
        <v>0.98140000000000005</v>
      </c>
      <c r="X2000">
        <v>1</v>
      </c>
      <c r="Y2000" s="8">
        <f t="shared" si="233"/>
        <v>1.0138888888888888</v>
      </c>
      <c r="Z2000" s="10">
        <f>IFERROR(LOOKUP(H2000,{30,43,48,53,58,63,68,73,78,83,88,93,97},{42,47,52,57,62,67,72,77,82,87,92,99,100}),999)</f>
        <v>62</v>
      </c>
      <c r="AA2000" s="9">
        <f t="shared" si="234"/>
        <v>5.632716049382716</v>
      </c>
      <c r="AB2000" s="9">
        <f>IFERROR(IF(I2000="AI",AA2000-VLOOKUP(Q2000,'PBT Tag Rates'!$A$6:$L$53,11,FALSE),AA2000-VLOOKUP(Q2000,'PBT Tag Rates'!$A$6:$L$53,12,FALSE)),0)</f>
        <v>5.6516685661954327</v>
      </c>
      <c r="AC2000" s="9">
        <f t="shared" si="235"/>
        <v>16.98530955148815</v>
      </c>
      <c r="AD2000" s="12" t="s">
        <v>1969</v>
      </c>
      <c r="AE2000" s="8"/>
    </row>
    <row r="2001" spans="1:31" x14ac:dyDescent="0.25">
      <c r="A2001" t="s">
        <v>2078</v>
      </c>
      <c r="B2001" t="s">
        <v>5457</v>
      </c>
      <c r="C2001" t="s">
        <v>1868</v>
      </c>
      <c r="D2001" s="1">
        <v>45556</v>
      </c>
      <c r="E2001">
        <f t="shared" si="230"/>
        <v>18</v>
      </c>
      <c r="F2001" t="s">
        <v>14</v>
      </c>
      <c r="G2001">
        <v>760</v>
      </c>
      <c r="H2001">
        <f t="shared" si="229"/>
        <v>76</v>
      </c>
      <c r="I2001" t="s">
        <v>9</v>
      </c>
      <c r="J2001">
        <v>1</v>
      </c>
      <c r="K2001" t="s">
        <v>8</v>
      </c>
      <c r="L2001" t="s">
        <v>8</v>
      </c>
      <c r="M2001" t="s">
        <v>14</v>
      </c>
      <c r="N2001" t="str">
        <f t="shared" si="231"/>
        <v>F</v>
      </c>
      <c r="O2001" t="s">
        <v>8341</v>
      </c>
      <c r="P2001" t="s">
        <v>8342</v>
      </c>
      <c r="Q2001" t="s">
        <v>476</v>
      </c>
      <c r="R2001">
        <v>4</v>
      </c>
      <c r="S2001">
        <f t="shared" si="232"/>
        <v>2020</v>
      </c>
      <c r="T2001" t="s">
        <v>12</v>
      </c>
      <c r="U2001">
        <v>1</v>
      </c>
      <c r="V2001" t="s">
        <v>742</v>
      </c>
      <c r="W2001">
        <f>VLOOKUP(Q2001,'PBT Tag Rates'!$A$6:$D$67,4,FALSE)</f>
        <v>0.98845608500000004</v>
      </c>
      <c r="X2001">
        <v>1</v>
      </c>
      <c r="Y2001" s="8">
        <f t="shared" si="233"/>
        <v>1</v>
      </c>
      <c r="Z2001" s="10">
        <f>IFERROR(LOOKUP(H2001,{30,43,48,53,58,63,68,73,78,83,88,93,97},{42,47,52,57,62,67,72,77,82,87,92,99,100}),999)</f>
        <v>77</v>
      </c>
      <c r="AA2001" s="9">
        <f t="shared" si="234"/>
        <v>5.5555555555555554</v>
      </c>
      <c r="AB2001" s="9">
        <f>IFERROR(IF(I2001="AI",AA2001-VLOOKUP(Q2001,'PBT Tag Rates'!$A$6:$L$53,11,FALSE),AA2001-VLOOKUP(Q2001,'PBT Tag Rates'!$A$6:$L$53,12,FALSE)),0)</f>
        <v>5.5672342888601314</v>
      </c>
      <c r="AC2001" s="9">
        <f t="shared" si="235"/>
        <v>16.731553988772674</v>
      </c>
      <c r="AD2001" s="12" t="s">
        <v>1969</v>
      </c>
      <c r="AE2001" s="8"/>
    </row>
    <row r="2002" spans="1:31" x14ac:dyDescent="0.25">
      <c r="A2002" t="s">
        <v>2078</v>
      </c>
      <c r="B2002" t="s">
        <v>5458</v>
      </c>
      <c r="C2002" t="s">
        <v>1870</v>
      </c>
      <c r="D2002" s="1">
        <v>45556</v>
      </c>
      <c r="E2002">
        <f t="shared" si="230"/>
        <v>18</v>
      </c>
      <c r="F2002" t="s">
        <v>6</v>
      </c>
      <c r="G2002">
        <v>660</v>
      </c>
      <c r="H2002">
        <f t="shared" si="229"/>
        <v>66</v>
      </c>
      <c r="I2002" t="s">
        <v>7</v>
      </c>
      <c r="J2002" t="s">
        <v>8</v>
      </c>
      <c r="K2002" t="s">
        <v>8</v>
      </c>
      <c r="L2002" t="s">
        <v>8</v>
      </c>
      <c r="M2002" t="s">
        <v>6</v>
      </c>
      <c r="N2002" t="str">
        <f t="shared" si="231"/>
        <v>M</v>
      </c>
      <c r="O2002" t="s">
        <v>7959</v>
      </c>
      <c r="P2002" t="s">
        <v>8353</v>
      </c>
      <c r="Q2002" t="s">
        <v>940</v>
      </c>
      <c r="R2002">
        <v>3</v>
      </c>
      <c r="S2002">
        <f t="shared" si="232"/>
        <v>2021</v>
      </c>
      <c r="T2002" t="s">
        <v>12</v>
      </c>
      <c r="U2002">
        <v>1</v>
      </c>
      <c r="V2002" t="s">
        <v>886</v>
      </c>
      <c r="W2002">
        <f>VLOOKUP(Q2002,'PBT Tag Rates'!$A$6:$D$67,4,FALSE)</f>
        <v>0.98140000000000005</v>
      </c>
      <c r="X2002">
        <v>1</v>
      </c>
      <c r="Y2002" s="8">
        <f t="shared" si="233"/>
        <v>1</v>
      </c>
      <c r="Z2002" s="10">
        <f>IFERROR(LOOKUP(H2002,{30,43,48,53,58,63,68,73,78,83,88,93,97},{42,47,52,57,62,67,72,77,82,87,92,99,100}),999)</f>
        <v>67</v>
      </c>
      <c r="AA2002" s="9">
        <f t="shared" si="234"/>
        <v>5.5555555555555554</v>
      </c>
      <c r="AB2002" s="9">
        <f>IFERROR(IF(I2002="AI",AA2002-VLOOKUP(Q2002,'PBT Tag Rates'!$A$6:$L$53,11,FALSE),AA2002-VLOOKUP(Q2002,'PBT Tag Rates'!$A$6:$L$53,12,FALSE)),0)</f>
        <v>5.5745080723682721</v>
      </c>
      <c r="AC2002" s="9">
        <f t="shared" si="235"/>
        <v>16.753414340817248</v>
      </c>
      <c r="AD2002" s="12" t="s">
        <v>1969</v>
      </c>
      <c r="AE2002" s="8"/>
    </row>
    <row r="2003" spans="1:31" x14ac:dyDescent="0.25">
      <c r="A2003" t="s">
        <v>2078</v>
      </c>
      <c r="B2003" t="s">
        <v>5459</v>
      </c>
      <c r="C2003" t="s">
        <v>1871</v>
      </c>
      <c r="D2003" s="1">
        <v>45556</v>
      </c>
      <c r="E2003">
        <f t="shared" si="230"/>
        <v>18</v>
      </c>
      <c r="F2003" t="s">
        <v>14</v>
      </c>
      <c r="G2003">
        <v>750</v>
      </c>
      <c r="H2003">
        <f t="shared" si="229"/>
        <v>75</v>
      </c>
      <c r="I2003" t="s">
        <v>7</v>
      </c>
      <c r="J2003" t="s">
        <v>8</v>
      </c>
      <c r="K2003" t="s">
        <v>8</v>
      </c>
      <c r="L2003" t="s">
        <v>7167</v>
      </c>
      <c r="M2003" t="s">
        <v>14</v>
      </c>
      <c r="N2003" t="str">
        <f t="shared" si="231"/>
        <v>F</v>
      </c>
      <c r="O2003" t="s">
        <v>224</v>
      </c>
      <c r="P2003" t="s">
        <v>225</v>
      </c>
      <c r="Q2003" t="s">
        <v>171</v>
      </c>
      <c r="R2003">
        <v>5</v>
      </c>
      <c r="S2003">
        <f t="shared" si="232"/>
        <v>2019</v>
      </c>
      <c r="T2003" t="s">
        <v>12</v>
      </c>
      <c r="U2003">
        <v>0.999999999999997</v>
      </c>
      <c r="V2003" t="s">
        <v>893</v>
      </c>
      <c r="W2003">
        <f>VLOOKUP(Q2003,'PBT Tag Rates'!$A$6:$D$67,4,FALSE)</f>
        <v>0.95971980899999998</v>
      </c>
      <c r="X2003">
        <v>1</v>
      </c>
      <c r="Y2003" s="8">
        <f t="shared" si="233"/>
        <v>1</v>
      </c>
      <c r="Z2003" s="10">
        <f>IFERROR(LOOKUP(H2003,{30,43,48,53,58,63,68,73,78,83,88,93,97},{42,47,52,57,62,67,72,77,82,87,92,99,100}),999)</f>
        <v>77</v>
      </c>
      <c r="AA2003" s="9">
        <f t="shared" si="234"/>
        <v>5.5555555555555554</v>
      </c>
      <c r="AB2003" s="9">
        <f>IFERROR(IF(I2003="AI",AA2003-VLOOKUP(Q2003,'PBT Tag Rates'!$A$6:$L$53,11,FALSE),AA2003-VLOOKUP(Q2003,'PBT Tag Rates'!$A$6:$L$53,12,FALSE)),0)</f>
        <v>5.5975263376757773</v>
      </c>
      <c r="AC2003" s="9">
        <f t="shared" si="235"/>
        <v>16.822592559073851</v>
      </c>
      <c r="AD2003" s="12" t="s">
        <v>1969</v>
      </c>
      <c r="AE2003" s="8"/>
    </row>
    <row r="2004" spans="1:31" x14ac:dyDescent="0.25">
      <c r="A2004" t="s">
        <v>2078</v>
      </c>
      <c r="B2004" t="s">
        <v>5460</v>
      </c>
      <c r="C2004" t="s">
        <v>1872</v>
      </c>
      <c r="D2004" s="1">
        <v>45556</v>
      </c>
      <c r="E2004">
        <f t="shared" si="230"/>
        <v>18</v>
      </c>
      <c r="F2004" t="s">
        <v>6</v>
      </c>
      <c r="G2004">
        <v>400</v>
      </c>
      <c r="H2004">
        <f t="shared" si="229"/>
        <v>40</v>
      </c>
      <c r="I2004" t="s">
        <v>7</v>
      </c>
      <c r="J2004" t="s">
        <v>8</v>
      </c>
      <c r="K2004" t="s">
        <v>8</v>
      </c>
      <c r="L2004" t="s">
        <v>8</v>
      </c>
      <c r="M2004" t="s">
        <v>6</v>
      </c>
      <c r="N2004" t="str">
        <f t="shared" si="231"/>
        <v>M</v>
      </c>
      <c r="O2004" t="s">
        <v>7584</v>
      </c>
      <c r="P2004" t="s">
        <v>8618</v>
      </c>
      <c r="Q2004" t="s">
        <v>7200</v>
      </c>
      <c r="R2004">
        <v>2</v>
      </c>
      <c r="S2004">
        <f t="shared" si="232"/>
        <v>2022</v>
      </c>
      <c r="T2004" t="s">
        <v>12</v>
      </c>
      <c r="U2004">
        <v>0.999999999999999</v>
      </c>
      <c r="V2004" t="s">
        <v>886</v>
      </c>
      <c r="W2004">
        <f>VLOOKUP(Q2004,'PBT Tag Rates'!$A$6:$D$67,4,FALSE)</f>
        <v>0.98</v>
      </c>
      <c r="X2004">
        <v>1</v>
      </c>
      <c r="Y2004" s="8">
        <f t="shared" si="233"/>
        <v>1</v>
      </c>
      <c r="Z2004" s="10">
        <f>IFERROR(LOOKUP(H2004,{30,43,48,53,58,63,68,73,78,83,88,93,97},{42,47,52,57,62,67,72,77,82,87,92,99,100}),999)</f>
        <v>42</v>
      </c>
      <c r="AA2004" s="9">
        <f t="shared" si="234"/>
        <v>5.5555555555555554</v>
      </c>
      <c r="AB2004" s="9">
        <f>IFERROR(IF(I2004="AI",AA2004-VLOOKUP(Q2004,'PBT Tag Rates'!$A$6:$L$53,11,FALSE),AA2004-VLOOKUP(Q2004,'PBT Tag Rates'!$A$6:$L$53,12,FALSE)),0)</f>
        <v>5.5759637188208613</v>
      </c>
      <c r="AC2004" s="9">
        <f t="shared" si="235"/>
        <v>16.757789085249826</v>
      </c>
      <c r="AD2004" s="12" t="s">
        <v>1969</v>
      </c>
      <c r="AE2004" s="8"/>
    </row>
    <row r="2005" spans="1:31" x14ac:dyDescent="0.25">
      <c r="A2005" t="s">
        <v>2078</v>
      </c>
      <c r="B2005" t="s">
        <v>5461</v>
      </c>
      <c r="C2005" t="s">
        <v>1873</v>
      </c>
      <c r="D2005" s="1">
        <v>45556</v>
      </c>
      <c r="E2005">
        <f t="shared" si="230"/>
        <v>18</v>
      </c>
      <c r="F2005" t="s">
        <v>14</v>
      </c>
      <c r="G2005">
        <v>760</v>
      </c>
      <c r="H2005">
        <f t="shared" si="229"/>
        <v>76</v>
      </c>
      <c r="I2005" t="s">
        <v>9</v>
      </c>
      <c r="J2005">
        <v>1</v>
      </c>
      <c r="K2005" t="s">
        <v>8</v>
      </c>
      <c r="L2005" t="s">
        <v>8</v>
      </c>
      <c r="M2005" t="s">
        <v>14</v>
      </c>
      <c r="N2005" t="str">
        <f t="shared" si="231"/>
        <v>F</v>
      </c>
      <c r="O2005" t="s">
        <v>1534</v>
      </c>
      <c r="P2005" t="s">
        <v>8619</v>
      </c>
      <c r="Q2005" t="s">
        <v>171</v>
      </c>
      <c r="R2005">
        <v>5</v>
      </c>
      <c r="S2005">
        <f t="shared" si="232"/>
        <v>2019</v>
      </c>
      <c r="T2005" t="s">
        <v>12</v>
      </c>
      <c r="U2005">
        <v>1</v>
      </c>
      <c r="V2005" t="s">
        <v>941</v>
      </c>
      <c r="W2005">
        <f>VLOOKUP(Q2005,'PBT Tag Rates'!$A$6:$D$67,4,FALSE)</f>
        <v>0.95971980899999998</v>
      </c>
      <c r="X2005">
        <v>1</v>
      </c>
      <c r="Y2005" s="8">
        <f t="shared" si="233"/>
        <v>1</v>
      </c>
      <c r="Z2005" s="10">
        <f>IFERROR(LOOKUP(H2005,{30,43,48,53,58,63,68,73,78,83,88,93,97},{42,47,52,57,62,67,72,77,82,87,92,99,100}),999)</f>
        <v>77</v>
      </c>
      <c r="AA2005" s="9">
        <f t="shared" si="234"/>
        <v>5.5555555555555554</v>
      </c>
      <c r="AB2005" s="9">
        <f>IFERROR(IF(I2005="AI",AA2005-VLOOKUP(Q2005,'PBT Tag Rates'!$A$6:$L$53,11,FALSE),AA2005-VLOOKUP(Q2005,'PBT Tag Rates'!$A$6:$L$53,12,FALSE)),0)</f>
        <v>5.5975263376757773</v>
      </c>
      <c r="AC2005" s="9">
        <f t="shared" si="235"/>
        <v>16.822592559073851</v>
      </c>
      <c r="AD2005" s="12" t="s">
        <v>1969</v>
      </c>
      <c r="AE2005" s="8"/>
    </row>
    <row r="2006" spans="1:31" x14ac:dyDescent="0.25">
      <c r="A2006" t="s">
        <v>2078</v>
      </c>
      <c r="B2006" t="s">
        <v>5462</v>
      </c>
      <c r="C2006" t="s">
        <v>1874</v>
      </c>
      <c r="D2006" s="1">
        <v>45556</v>
      </c>
      <c r="E2006">
        <f t="shared" si="230"/>
        <v>18</v>
      </c>
      <c r="F2006" t="s">
        <v>6</v>
      </c>
      <c r="G2006">
        <v>660</v>
      </c>
      <c r="H2006">
        <f t="shared" si="229"/>
        <v>66</v>
      </c>
      <c r="I2006" t="s">
        <v>9</v>
      </c>
      <c r="J2006">
        <v>1</v>
      </c>
      <c r="K2006" t="s">
        <v>8</v>
      </c>
      <c r="L2006" t="s">
        <v>8</v>
      </c>
      <c r="M2006" t="s">
        <v>6</v>
      </c>
      <c r="N2006" t="str">
        <f t="shared" si="231"/>
        <v>M</v>
      </c>
      <c r="O2006" t="s">
        <v>951</v>
      </c>
      <c r="P2006" t="s">
        <v>7923</v>
      </c>
      <c r="Q2006" t="s">
        <v>295</v>
      </c>
      <c r="R2006">
        <v>4</v>
      </c>
      <c r="S2006">
        <f t="shared" si="232"/>
        <v>2020</v>
      </c>
      <c r="T2006" t="s">
        <v>12</v>
      </c>
      <c r="U2006">
        <v>0.999999999999998</v>
      </c>
      <c r="V2006" t="s">
        <v>892</v>
      </c>
      <c r="W2006">
        <f>VLOOKUP(Q2006,'PBT Tag Rates'!$A$6:$D$67,4,FALSE)</f>
        <v>0.98961045999999997</v>
      </c>
      <c r="X2006">
        <v>1</v>
      </c>
      <c r="Y2006" s="8">
        <f t="shared" si="233"/>
        <v>1</v>
      </c>
      <c r="Z2006" s="10">
        <f>IFERROR(LOOKUP(H2006,{30,43,48,53,58,63,68,73,78,83,88,93,97},{42,47,52,57,62,67,72,77,82,87,92,99,100}),999)</f>
        <v>67</v>
      </c>
      <c r="AA2006" s="9">
        <f t="shared" si="234"/>
        <v>5.5555555555555554</v>
      </c>
      <c r="AB2006" s="9">
        <f>IFERROR(IF(I2006="AI",AA2006-VLOOKUP(Q2006,'PBT Tag Rates'!$A$6:$L$53,11,FALSE),AA2006-VLOOKUP(Q2006,'PBT Tag Rates'!$A$6:$L$53,12,FALSE)),0)</f>
        <v>5.5660541713442369</v>
      </c>
      <c r="AC2006" s="9">
        <f t="shared" si="235"/>
        <v>16.728007308517132</v>
      </c>
      <c r="AD2006" s="12" t="s">
        <v>1969</v>
      </c>
      <c r="AE2006" s="8"/>
    </row>
    <row r="2007" spans="1:31" x14ac:dyDescent="0.25">
      <c r="A2007" t="s">
        <v>2078</v>
      </c>
      <c r="B2007" t="s">
        <v>5463</v>
      </c>
      <c r="C2007" t="s">
        <v>1875</v>
      </c>
      <c r="D2007" s="1">
        <v>45556</v>
      </c>
      <c r="E2007">
        <f t="shared" si="230"/>
        <v>18</v>
      </c>
      <c r="F2007" t="s">
        <v>6</v>
      </c>
      <c r="G2007">
        <v>710</v>
      </c>
      <c r="H2007">
        <f t="shared" si="229"/>
        <v>71</v>
      </c>
      <c r="I2007" t="s">
        <v>7</v>
      </c>
      <c r="J2007" t="s">
        <v>8</v>
      </c>
      <c r="K2007" t="s">
        <v>8</v>
      </c>
      <c r="L2007" t="s">
        <v>8</v>
      </c>
      <c r="M2007" t="s">
        <v>6</v>
      </c>
      <c r="N2007" t="str">
        <f t="shared" si="231"/>
        <v>M</v>
      </c>
      <c r="O2007" t="s">
        <v>8</v>
      </c>
      <c r="P2007" t="s">
        <v>8</v>
      </c>
      <c r="Q2007" t="s">
        <v>11</v>
      </c>
      <c r="R2007" t="s">
        <v>8</v>
      </c>
      <c r="S2007" t="str">
        <f t="shared" si="232"/>
        <v>U</v>
      </c>
      <c r="T2007" t="s">
        <v>12</v>
      </c>
      <c r="U2007">
        <v>1</v>
      </c>
      <c r="V2007" t="s">
        <v>8</v>
      </c>
      <c r="W2007">
        <f>VLOOKUP(Q2007,'PBT Tag Rates'!$A$6:$D$67,4,FALSE)</f>
        <v>1</v>
      </c>
      <c r="X2007">
        <v>1</v>
      </c>
      <c r="Y2007" s="8">
        <f t="shared" si="233"/>
        <v>1.0057142857142858</v>
      </c>
      <c r="Z2007" s="10">
        <f>IFERROR(LOOKUP(H2007,{30,43,48,53,58,63,68,73,78,83,88,93,97},{42,47,52,57,62,67,72,77,82,87,92,99,100}),999)</f>
        <v>72</v>
      </c>
      <c r="AA2007" s="9">
        <f t="shared" si="234"/>
        <v>5.5873015873015879</v>
      </c>
      <c r="AB2007" s="9">
        <f>IFERROR(IF(I2007="AI",AA2007-VLOOKUP(Q2007,'PBT Tag Rates'!$A$6:$L$53,11,FALSE),AA2007-VLOOKUP(Q2007,'PBT Tag Rates'!$A$6:$L$53,12,FALSE)),0)</f>
        <v>5.545998460799213</v>
      </c>
      <c r="AC2007" s="9">
        <f t="shared" si="235"/>
        <v>16.6677326395601</v>
      </c>
      <c r="AD2007" s="12" t="s">
        <v>1969</v>
      </c>
      <c r="AE2007" s="8"/>
    </row>
    <row r="2008" spans="1:31" x14ac:dyDescent="0.25">
      <c r="A2008" t="s">
        <v>2078</v>
      </c>
      <c r="B2008" t="s">
        <v>5464</v>
      </c>
      <c r="C2008" t="s">
        <v>1876</v>
      </c>
      <c r="D2008" s="1">
        <v>45556</v>
      </c>
      <c r="E2008">
        <f t="shared" si="230"/>
        <v>18</v>
      </c>
      <c r="F2008" t="s">
        <v>6</v>
      </c>
      <c r="G2008">
        <v>710</v>
      </c>
      <c r="H2008">
        <f t="shared" si="229"/>
        <v>71</v>
      </c>
      <c r="I2008" t="s">
        <v>7</v>
      </c>
      <c r="J2008" t="s">
        <v>8</v>
      </c>
      <c r="K2008" t="s">
        <v>8</v>
      </c>
      <c r="L2008" t="s">
        <v>8</v>
      </c>
      <c r="M2008" t="s">
        <v>6</v>
      </c>
      <c r="N2008" t="str">
        <f t="shared" si="231"/>
        <v>M</v>
      </c>
      <c r="O2008" t="s">
        <v>7422</v>
      </c>
      <c r="P2008" t="s">
        <v>8620</v>
      </c>
      <c r="Q2008" t="s">
        <v>476</v>
      </c>
      <c r="R2008">
        <v>4</v>
      </c>
      <c r="S2008">
        <f t="shared" si="232"/>
        <v>2020</v>
      </c>
      <c r="T2008" t="s">
        <v>12</v>
      </c>
      <c r="U2008">
        <v>0.999999999999994</v>
      </c>
      <c r="V2008" t="s">
        <v>658</v>
      </c>
      <c r="W2008">
        <f>VLOOKUP(Q2008,'PBT Tag Rates'!$A$6:$D$67,4,FALSE)</f>
        <v>0.98845608500000004</v>
      </c>
      <c r="X2008">
        <v>1</v>
      </c>
      <c r="Y2008" s="8">
        <f t="shared" si="233"/>
        <v>1.0057142857142858</v>
      </c>
      <c r="Z2008" s="10">
        <f>IFERROR(LOOKUP(H2008,{30,43,48,53,58,63,68,73,78,83,88,93,97},{42,47,52,57,62,67,72,77,82,87,92,99,100}),999)</f>
        <v>72</v>
      </c>
      <c r="AA2008" s="9">
        <f t="shared" si="234"/>
        <v>5.5873015873015879</v>
      </c>
      <c r="AB2008" s="9">
        <f>IFERROR(IF(I2008="AI",AA2008-VLOOKUP(Q2008,'PBT Tag Rates'!$A$6:$L$53,11,FALSE),AA2008-VLOOKUP(Q2008,'PBT Tag Rates'!$A$6:$L$53,12,FALSE)),0)</f>
        <v>5.5989803206061639</v>
      </c>
      <c r="AC2008" s="9">
        <f t="shared" si="235"/>
        <v>16.826962304020135</v>
      </c>
      <c r="AD2008" s="12" t="s">
        <v>1969</v>
      </c>
      <c r="AE2008" s="8"/>
    </row>
    <row r="2009" spans="1:31" x14ac:dyDescent="0.25">
      <c r="A2009" t="s">
        <v>2078</v>
      </c>
      <c r="B2009" t="s">
        <v>5465</v>
      </c>
      <c r="C2009" t="s">
        <v>1878</v>
      </c>
      <c r="D2009" s="1">
        <v>45557</v>
      </c>
      <c r="E2009">
        <f t="shared" si="230"/>
        <v>18</v>
      </c>
      <c r="F2009" t="s">
        <v>14</v>
      </c>
      <c r="G2009">
        <v>750</v>
      </c>
      <c r="H2009">
        <f t="shared" si="229"/>
        <v>75</v>
      </c>
      <c r="I2009" t="s">
        <v>7</v>
      </c>
      <c r="J2009" t="s">
        <v>8</v>
      </c>
      <c r="K2009" t="s">
        <v>8</v>
      </c>
      <c r="L2009" t="s">
        <v>8</v>
      </c>
      <c r="M2009" t="s">
        <v>14</v>
      </c>
      <c r="N2009" t="str">
        <f t="shared" si="231"/>
        <v>F</v>
      </c>
      <c r="O2009" t="s">
        <v>8</v>
      </c>
      <c r="P2009" t="s">
        <v>8</v>
      </c>
      <c r="Q2009" t="s">
        <v>11</v>
      </c>
      <c r="R2009" t="s">
        <v>8</v>
      </c>
      <c r="S2009" t="str">
        <f t="shared" si="232"/>
        <v>U</v>
      </c>
      <c r="T2009" t="s">
        <v>12</v>
      </c>
      <c r="U2009">
        <v>1</v>
      </c>
      <c r="V2009" t="s">
        <v>8</v>
      </c>
      <c r="W2009">
        <f>VLOOKUP(Q2009,'PBT Tag Rates'!$A$6:$D$67,4,FALSE)</f>
        <v>1</v>
      </c>
      <c r="X2009">
        <v>1</v>
      </c>
      <c r="Y2009" s="8">
        <f t="shared" si="233"/>
        <v>1</v>
      </c>
      <c r="Z2009" s="10">
        <f>IFERROR(LOOKUP(H2009,{30,43,48,53,58,63,68,73,78,83,88,93,97},{42,47,52,57,62,67,72,77,82,87,92,99,100}),999)</f>
        <v>77</v>
      </c>
      <c r="AA2009" s="9">
        <f t="shared" si="234"/>
        <v>5.5555555555555554</v>
      </c>
      <c r="AB2009" s="9">
        <f>IFERROR(IF(I2009="AI",AA2009-VLOOKUP(Q2009,'PBT Tag Rates'!$A$6:$L$53,11,FALSE),AA2009-VLOOKUP(Q2009,'PBT Tag Rates'!$A$6:$L$53,12,FALSE)),0)</f>
        <v>5.5142524290531805</v>
      </c>
      <c r="AC2009" s="9">
        <f t="shared" si="235"/>
        <v>16.572324324312643</v>
      </c>
      <c r="AD2009" s="12" t="s">
        <v>1969</v>
      </c>
      <c r="AE2009" s="8"/>
    </row>
    <row r="2010" spans="1:31" x14ac:dyDescent="0.25">
      <c r="A2010" t="s">
        <v>2078</v>
      </c>
      <c r="B2010" t="s">
        <v>5466</v>
      </c>
      <c r="C2010" t="s">
        <v>1879</v>
      </c>
      <c r="D2010" s="1">
        <v>45557</v>
      </c>
      <c r="E2010">
        <f t="shared" si="230"/>
        <v>18</v>
      </c>
      <c r="F2010" t="s">
        <v>6</v>
      </c>
      <c r="G2010">
        <v>750</v>
      </c>
      <c r="H2010">
        <f t="shared" si="229"/>
        <v>75</v>
      </c>
      <c r="I2010" t="s">
        <v>7</v>
      </c>
      <c r="J2010" t="s">
        <v>8</v>
      </c>
      <c r="K2010" t="s">
        <v>8</v>
      </c>
      <c r="L2010" t="s">
        <v>8</v>
      </c>
      <c r="M2010" t="s">
        <v>6</v>
      </c>
      <c r="N2010" t="str">
        <f t="shared" si="231"/>
        <v>M</v>
      </c>
      <c r="O2010" t="s">
        <v>312</v>
      </c>
      <c r="P2010" t="s">
        <v>313</v>
      </c>
      <c r="Q2010" t="s">
        <v>178</v>
      </c>
      <c r="R2010">
        <v>5</v>
      </c>
      <c r="S2010">
        <f t="shared" si="232"/>
        <v>2019</v>
      </c>
      <c r="T2010" t="s">
        <v>12</v>
      </c>
      <c r="U2010">
        <v>1</v>
      </c>
      <c r="V2010" t="s">
        <v>741</v>
      </c>
      <c r="W2010">
        <f>VLOOKUP(Q2010,'PBT Tag Rates'!$A$6:$D$67,4,FALSE)</f>
        <v>0.99705232300000002</v>
      </c>
      <c r="X2010">
        <v>1</v>
      </c>
      <c r="Y2010" s="8">
        <f t="shared" si="233"/>
        <v>1.0058139534883721</v>
      </c>
      <c r="Z2010" s="10">
        <f>IFERROR(LOOKUP(H2010,{30,43,48,53,58,63,68,73,78,83,88,93,97},{42,47,52,57,62,67,72,77,82,87,92,99,100}),999)</f>
        <v>77</v>
      </c>
      <c r="AA2010" s="9">
        <f t="shared" si="234"/>
        <v>5.5878552971576232</v>
      </c>
      <c r="AB2010" s="9">
        <f>IFERROR(IF(I2010="AI",AA2010-VLOOKUP(Q2010,'PBT Tag Rates'!$A$6:$L$53,11,FALSE),AA2010-VLOOKUP(Q2010,'PBT Tag Rates'!$A$6:$L$53,12,FALSE)),0)</f>
        <v>5.5908116886448127</v>
      </c>
      <c r="AC2010" s="9">
        <f t="shared" si="235"/>
        <v>16.802412608500898</v>
      </c>
      <c r="AD2010" s="12" t="s">
        <v>1969</v>
      </c>
      <c r="AE2010" s="8"/>
    </row>
    <row r="2011" spans="1:31" x14ac:dyDescent="0.25">
      <c r="A2011" t="s">
        <v>2078</v>
      </c>
      <c r="B2011" t="s">
        <v>5467</v>
      </c>
      <c r="C2011" t="s">
        <v>1880</v>
      </c>
      <c r="D2011" s="1">
        <v>45557</v>
      </c>
      <c r="E2011">
        <f t="shared" si="230"/>
        <v>18</v>
      </c>
      <c r="F2011" t="s">
        <v>14</v>
      </c>
      <c r="G2011">
        <v>840</v>
      </c>
      <c r="H2011">
        <f t="shared" si="229"/>
        <v>84</v>
      </c>
      <c r="I2011" t="s">
        <v>9</v>
      </c>
      <c r="J2011">
        <v>1</v>
      </c>
      <c r="K2011" t="s">
        <v>8</v>
      </c>
      <c r="L2011" t="s">
        <v>8</v>
      </c>
      <c r="M2011" t="s">
        <v>14</v>
      </c>
      <c r="N2011" t="str">
        <f t="shared" si="231"/>
        <v>F</v>
      </c>
      <c r="O2011" t="s">
        <v>7309</v>
      </c>
      <c r="P2011" t="s">
        <v>8621</v>
      </c>
      <c r="Q2011" t="s">
        <v>295</v>
      </c>
      <c r="R2011">
        <v>4</v>
      </c>
      <c r="S2011">
        <f t="shared" si="232"/>
        <v>2020</v>
      </c>
      <c r="T2011" t="s">
        <v>12</v>
      </c>
      <c r="U2011">
        <v>1</v>
      </c>
      <c r="V2011" t="s">
        <v>941</v>
      </c>
      <c r="W2011">
        <f>VLOOKUP(Q2011,'PBT Tag Rates'!$A$6:$D$67,4,FALSE)</f>
        <v>0.98961045999999997</v>
      </c>
      <c r="X2011">
        <v>1</v>
      </c>
      <c r="Y2011" s="8">
        <f t="shared" si="233"/>
        <v>1</v>
      </c>
      <c r="Z2011" s="10">
        <f>IFERROR(LOOKUP(H2011,{30,43,48,53,58,63,68,73,78,83,88,93,97},{42,47,52,57,62,67,72,77,82,87,92,99,100}),999)</f>
        <v>87</v>
      </c>
      <c r="AA2011" s="9">
        <f t="shared" si="234"/>
        <v>5.5555555555555554</v>
      </c>
      <c r="AB2011" s="9">
        <f>IFERROR(IF(I2011="AI",AA2011-VLOOKUP(Q2011,'PBT Tag Rates'!$A$6:$L$53,11,FALSE),AA2011-VLOOKUP(Q2011,'PBT Tag Rates'!$A$6:$L$53,12,FALSE)),0)</f>
        <v>5.5660541713442369</v>
      </c>
      <c r="AC2011" s="9">
        <f t="shared" si="235"/>
        <v>16.728007308517132</v>
      </c>
      <c r="AD2011" s="12" t="s">
        <v>1969</v>
      </c>
      <c r="AE2011" s="8"/>
    </row>
    <row r="2012" spans="1:31" x14ac:dyDescent="0.25">
      <c r="A2012" t="s">
        <v>2078</v>
      </c>
      <c r="B2012" t="s">
        <v>5468</v>
      </c>
      <c r="C2012" t="s">
        <v>1881</v>
      </c>
      <c r="D2012" s="1">
        <v>45557</v>
      </c>
      <c r="E2012">
        <f t="shared" si="230"/>
        <v>18</v>
      </c>
      <c r="F2012" t="s">
        <v>6</v>
      </c>
      <c r="G2012">
        <v>700</v>
      </c>
      <c r="H2012">
        <f t="shared" si="229"/>
        <v>70</v>
      </c>
      <c r="I2012" t="s">
        <v>7</v>
      </c>
      <c r="J2012" t="s">
        <v>8</v>
      </c>
      <c r="K2012" t="s">
        <v>8</v>
      </c>
      <c r="L2012" t="s">
        <v>8</v>
      </c>
      <c r="M2012" t="s">
        <v>6</v>
      </c>
      <c r="N2012" t="str">
        <f t="shared" si="231"/>
        <v>M</v>
      </c>
      <c r="O2012" t="s">
        <v>8</v>
      </c>
      <c r="P2012" t="s">
        <v>8</v>
      </c>
      <c r="Q2012" t="s">
        <v>11</v>
      </c>
      <c r="R2012" t="s">
        <v>8</v>
      </c>
      <c r="S2012" t="str">
        <f t="shared" si="232"/>
        <v>U</v>
      </c>
      <c r="T2012" t="s">
        <v>12</v>
      </c>
      <c r="U2012">
        <v>0.999999999999999</v>
      </c>
      <c r="V2012" t="s">
        <v>8</v>
      </c>
      <c r="W2012">
        <f>VLOOKUP(Q2012,'PBT Tag Rates'!$A$6:$D$67,4,FALSE)</f>
        <v>1</v>
      </c>
      <c r="X2012">
        <v>1</v>
      </c>
      <c r="Y2012" s="8">
        <f t="shared" si="233"/>
        <v>1.0057142857142858</v>
      </c>
      <c r="Z2012" s="10">
        <f>IFERROR(LOOKUP(H2012,{30,43,48,53,58,63,68,73,78,83,88,93,97},{42,47,52,57,62,67,72,77,82,87,92,99,100}),999)</f>
        <v>72</v>
      </c>
      <c r="AA2012" s="9">
        <f t="shared" si="234"/>
        <v>5.5873015873015879</v>
      </c>
      <c r="AB2012" s="9">
        <f>IFERROR(IF(I2012="AI",AA2012-VLOOKUP(Q2012,'PBT Tag Rates'!$A$6:$L$53,11,FALSE),AA2012-VLOOKUP(Q2012,'PBT Tag Rates'!$A$6:$L$53,12,FALSE)),0)</f>
        <v>5.545998460799213</v>
      </c>
      <c r="AC2012" s="9">
        <f t="shared" si="235"/>
        <v>16.6677326395601</v>
      </c>
      <c r="AD2012" s="12" t="s">
        <v>1969</v>
      </c>
      <c r="AE2012" s="8"/>
    </row>
    <row r="2013" spans="1:31" x14ac:dyDescent="0.25">
      <c r="A2013" t="s">
        <v>2078</v>
      </c>
      <c r="B2013" t="s">
        <v>5469</v>
      </c>
      <c r="C2013" t="s">
        <v>556</v>
      </c>
      <c r="D2013" s="1">
        <v>45557</v>
      </c>
      <c r="E2013">
        <f t="shared" si="230"/>
        <v>18</v>
      </c>
      <c r="F2013" t="s">
        <v>6</v>
      </c>
      <c r="G2013">
        <v>630</v>
      </c>
      <c r="H2013">
        <f t="shared" si="229"/>
        <v>63</v>
      </c>
      <c r="I2013" t="s">
        <v>7</v>
      </c>
      <c r="J2013" t="s">
        <v>8</v>
      </c>
      <c r="K2013" t="s">
        <v>8</v>
      </c>
      <c r="L2013" t="s">
        <v>8</v>
      </c>
      <c r="M2013" t="s">
        <v>6</v>
      </c>
      <c r="N2013" t="str">
        <f t="shared" si="231"/>
        <v>M</v>
      </c>
      <c r="O2013" t="s">
        <v>8</v>
      </c>
      <c r="P2013" t="s">
        <v>8</v>
      </c>
      <c r="Q2013" t="s">
        <v>11</v>
      </c>
      <c r="R2013" t="s">
        <v>8</v>
      </c>
      <c r="S2013" t="str">
        <f t="shared" si="232"/>
        <v>U</v>
      </c>
      <c r="T2013" t="s">
        <v>12</v>
      </c>
      <c r="U2013">
        <v>1</v>
      </c>
      <c r="V2013" t="s">
        <v>8</v>
      </c>
      <c r="W2013">
        <f>VLOOKUP(Q2013,'PBT Tag Rates'!$A$6:$D$67,4,FALSE)</f>
        <v>1</v>
      </c>
      <c r="X2013">
        <v>1</v>
      </c>
      <c r="Y2013" s="8">
        <f t="shared" si="233"/>
        <v>1</v>
      </c>
      <c r="Z2013" s="10">
        <f>IFERROR(LOOKUP(H2013,{30,43,48,53,58,63,68,73,78,83,88,93,97},{42,47,52,57,62,67,72,77,82,87,92,99,100}),999)</f>
        <v>67</v>
      </c>
      <c r="AA2013" s="9">
        <f t="shared" si="234"/>
        <v>5.5555555555555554</v>
      </c>
      <c r="AB2013" s="9">
        <f>IFERROR(IF(I2013="AI",AA2013-VLOOKUP(Q2013,'PBT Tag Rates'!$A$6:$L$53,11,FALSE),AA2013-VLOOKUP(Q2013,'PBT Tag Rates'!$A$6:$L$53,12,FALSE)),0)</f>
        <v>5.5142524290531805</v>
      </c>
      <c r="AC2013" s="9">
        <f t="shared" si="235"/>
        <v>16.572324324312643</v>
      </c>
      <c r="AD2013" s="12" t="s">
        <v>1969</v>
      </c>
      <c r="AE2013" s="8"/>
    </row>
    <row r="2014" spans="1:31" x14ac:dyDescent="0.25">
      <c r="A2014" t="s">
        <v>2078</v>
      </c>
      <c r="B2014" t="s">
        <v>5470</v>
      </c>
      <c r="C2014" t="s">
        <v>1882</v>
      </c>
      <c r="D2014" s="1">
        <v>45557</v>
      </c>
      <c r="E2014">
        <f t="shared" si="230"/>
        <v>18</v>
      </c>
      <c r="F2014" t="s">
        <v>14</v>
      </c>
      <c r="G2014">
        <v>720</v>
      </c>
      <c r="H2014">
        <f t="shared" si="229"/>
        <v>72</v>
      </c>
      <c r="I2014" t="s">
        <v>9</v>
      </c>
      <c r="J2014">
        <v>1</v>
      </c>
      <c r="K2014" t="s">
        <v>8</v>
      </c>
      <c r="L2014" t="s">
        <v>8</v>
      </c>
      <c r="M2014" t="s">
        <v>14</v>
      </c>
      <c r="N2014" t="str">
        <f t="shared" si="231"/>
        <v>F</v>
      </c>
      <c r="O2014" t="s">
        <v>8622</v>
      </c>
      <c r="P2014" t="s">
        <v>8623</v>
      </c>
      <c r="Q2014" t="s">
        <v>171</v>
      </c>
      <c r="R2014">
        <v>5</v>
      </c>
      <c r="S2014">
        <f t="shared" si="232"/>
        <v>2019</v>
      </c>
      <c r="T2014" t="s">
        <v>12</v>
      </c>
      <c r="U2014">
        <v>1</v>
      </c>
      <c r="V2014" t="s">
        <v>941</v>
      </c>
      <c r="W2014">
        <f>VLOOKUP(Q2014,'PBT Tag Rates'!$A$6:$D$67,4,FALSE)</f>
        <v>0.95971980899999998</v>
      </c>
      <c r="X2014">
        <v>1</v>
      </c>
      <c r="Y2014" s="8">
        <f t="shared" si="233"/>
        <v>1.0069930069930071</v>
      </c>
      <c r="Z2014" s="10">
        <f>IFERROR(LOOKUP(H2014,{30,43,48,53,58,63,68,73,78,83,88,93,97},{42,47,52,57,62,67,72,77,82,87,92,99,100}),999)</f>
        <v>72</v>
      </c>
      <c r="AA2014" s="9">
        <f t="shared" si="234"/>
        <v>5.594405594405595</v>
      </c>
      <c r="AB2014" s="9">
        <f>IFERROR(IF(I2014="AI",AA2014-VLOOKUP(Q2014,'PBT Tag Rates'!$A$6:$L$53,11,FALSE),AA2014-VLOOKUP(Q2014,'PBT Tag Rates'!$A$6:$L$53,12,FALSE)),0)</f>
        <v>5.636376376525817</v>
      </c>
      <c r="AC2014" s="9">
        <f t="shared" si="235"/>
        <v>16.939350986824238</v>
      </c>
      <c r="AD2014" s="12" t="s">
        <v>1969</v>
      </c>
      <c r="AE2014" s="8"/>
    </row>
    <row r="2015" spans="1:31" x14ac:dyDescent="0.25">
      <c r="A2015" t="s">
        <v>2078</v>
      </c>
      <c r="B2015" t="s">
        <v>5471</v>
      </c>
      <c r="C2015" t="s">
        <v>1883</v>
      </c>
      <c r="D2015" s="1">
        <v>45557</v>
      </c>
      <c r="E2015">
        <f t="shared" si="230"/>
        <v>18</v>
      </c>
      <c r="F2015" t="s">
        <v>14</v>
      </c>
      <c r="G2015">
        <v>800</v>
      </c>
      <c r="H2015">
        <f t="shared" si="229"/>
        <v>80</v>
      </c>
      <c r="I2015" t="s">
        <v>7</v>
      </c>
      <c r="J2015" t="s">
        <v>8</v>
      </c>
      <c r="K2015" t="s">
        <v>8</v>
      </c>
      <c r="L2015" t="s">
        <v>8</v>
      </c>
      <c r="M2015" t="s">
        <v>14</v>
      </c>
      <c r="N2015" t="str">
        <f t="shared" si="231"/>
        <v>F</v>
      </c>
      <c r="O2015" t="s">
        <v>8</v>
      </c>
      <c r="P2015" t="s">
        <v>8</v>
      </c>
      <c r="Q2015" t="s">
        <v>11</v>
      </c>
      <c r="R2015" t="s">
        <v>8</v>
      </c>
      <c r="S2015" t="str">
        <f t="shared" si="232"/>
        <v>U</v>
      </c>
      <c r="T2015" t="s">
        <v>12</v>
      </c>
      <c r="U2015">
        <v>1</v>
      </c>
      <c r="V2015" t="s">
        <v>8</v>
      </c>
      <c r="W2015">
        <f>VLOOKUP(Q2015,'PBT Tag Rates'!$A$6:$D$67,4,FALSE)</f>
        <v>1</v>
      </c>
      <c r="X2015">
        <v>1</v>
      </c>
      <c r="Y2015" s="8">
        <f t="shared" si="233"/>
        <v>1</v>
      </c>
      <c r="Z2015" s="10">
        <f>IFERROR(LOOKUP(H2015,{30,43,48,53,58,63,68,73,78,83,88,93,97},{42,47,52,57,62,67,72,77,82,87,92,99,100}),999)</f>
        <v>82</v>
      </c>
      <c r="AA2015" s="9">
        <f t="shared" si="234"/>
        <v>5.5555555555555554</v>
      </c>
      <c r="AB2015" s="9">
        <f>IFERROR(IF(I2015="AI",AA2015-VLOOKUP(Q2015,'PBT Tag Rates'!$A$6:$L$53,11,FALSE),AA2015-VLOOKUP(Q2015,'PBT Tag Rates'!$A$6:$L$53,12,FALSE)),0)</f>
        <v>5.5142524290531805</v>
      </c>
      <c r="AC2015" s="9">
        <f t="shared" si="235"/>
        <v>16.572324324312643</v>
      </c>
      <c r="AD2015" s="12" t="s">
        <v>1969</v>
      </c>
      <c r="AE2015" s="8"/>
    </row>
    <row r="2016" spans="1:31" x14ac:dyDescent="0.25">
      <c r="A2016" t="s">
        <v>2078</v>
      </c>
      <c r="B2016" t="s">
        <v>5472</v>
      </c>
      <c r="C2016" t="s">
        <v>1884</v>
      </c>
      <c r="D2016" s="1">
        <v>45557</v>
      </c>
      <c r="E2016">
        <f t="shared" si="230"/>
        <v>18</v>
      </c>
      <c r="F2016" t="s">
        <v>6</v>
      </c>
      <c r="G2016">
        <v>690</v>
      </c>
      <c r="H2016">
        <f t="shared" si="229"/>
        <v>69</v>
      </c>
      <c r="I2016" t="s">
        <v>9</v>
      </c>
      <c r="J2016">
        <v>1</v>
      </c>
      <c r="K2016" t="s">
        <v>8</v>
      </c>
      <c r="L2016" t="s">
        <v>8</v>
      </c>
      <c r="M2016" t="s">
        <v>6</v>
      </c>
      <c r="N2016" t="str">
        <f t="shared" si="231"/>
        <v>M</v>
      </c>
      <c r="O2016" t="s">
        <v>1840</v>
      </c>
      <c r="P2016" t="s">
        <v>1841</v>
      </c>
      <c r="Q2016" t="s">
        <v>295</v>
      </c>
      <c r="R2016">
        <v>4</v>
      </c>
      <c r="S2016">
        <f t="shared" si="232"/>
        <v>2020</v>
      </c>
      <c r="T2016" t="s">
        <v>12</v>
      </c>
      <c r="U2016">
        <v>0.999999999999999</v>
      </c>
      <c r="V2016" t="s">
        <v>888</v>
      </c>
      <c r="W2016">
        <f>VLOOKUP(Q2016,'PBT Tag Rates'!$A$6:$D$67,4,FALSE)</f>
        <v>0.98961045999999997</v>
      </c>
      <c r="X2016">
        <v>1</v>
      </c>
      <c r="Y2016" s="8">
        <f t="shared" si="233"/>
        <v>1.0057142857142858</v>
      </c>
      <c r="Z2016" s="10">
        <f>IFERROR(LOOKUP(H2016,{30,43,48,53,58,63,68,73,78,83,88,93,97},{42,47,52,57,62,67,72,77,82,87,92,99,100}),999)</f>
        <v>72</v>
      </c>
      <c r="AA2016" s="9">
        <f t="shared" si="234"/>
        <v>5.5873015873015879</v>
      </c>
      <c r="AB2016" s="9">
        <f>IFERROR(IF(I2016="AI",AA2016-VLOOKUP(Q2016,'PBT Tag Rates'!$A$6:$L$53,11,FALSE),AA2016-VLOOKUP(Q2016,'PBT Tag Rates'!$A$6:$L$53,12,FALSE)),0)</f>
        <v>5.5978002030902694</v>
      </c>
      <c r="AC2016" s="9">
        <f t="shared" si="235"/>
        <v>16.823415623764589</v>
      </c>
      <c r="AD2016" s="12" t="s">
        <v>1969</v>
      </c>
      <c r="AE2016" s="8"/>
    </row>
    <row r="2017" spans="1:31" x14ac:dyDescent="0.25">
      <c r="A2017" t="s">
        <v>2078</v>
      </c>
      <c r="B2017" t="s">
        <v>5473</v>
      </c>
      <c r="C2017" t="s">
        <v>1885</v>
      </c>
      <c r="D2017" s="1">
        <v>45557</v>
      </c>
      <c r="E2017">
        <f t="shared" si="230"/>
        <v>18</v>
      </c>
      <c r="F2017" t="s">
        <v>6</v>
      </c>
      <c r="G2017">
        <v>530</v>
      </c>
      <c r="H2017">
        <f t="shared" si="229"/>
        <v>53</v>
      </c>
      <c r="I2017" t="s">
        <v>9</v>
      </c>
      <c r="J2017">
        <v>1</v>
      </c>
      <c r="K2017" t="s">
        <v>8</v>
      </c>
      <c r="L2017" t="s">
        <v>8</v>
      </c>
      <c r="M2017" t="s">
        <v>6</v>
      </c>
      <c r="N2017" t="str">
        <f t="shared" si="231"/>
        <v>M</v>
      </c>
      <c r="O2017" t="s">
        <v>8624</v>
      </c>
      <c r="P2017" t="s">
        <v>8625</v>
      </c>
      <c r="Q2017" t="s">
        <v>940</v>
      </c>
      <c r="R2017">
        <v>3</v>
      </c>
      <c r="S2017">
        <f t="shared" si="232"/>
        <v>2021</v>
      </c>
      <c r="T2017" t="s">
        <v>12</v>
      </c>
      <c r="U2017">
        <v>1</v>
      </c>
      <c r="V2017" t="s">
        <v>949</v>
      </c>
      <c r="W2017">
        <f>VLOOKUP(Q2017,'PBT Tag Rates'!$A$6:$D$67,4,FALSE)</f>
        <v>0.98140000000000005</v>
      </c>
      <c r="X2017">
        <v>1</v>
      </c>
      <c r="Y2017" s="8">
        <f t="shared" si="233"/>
        <v>1.03125</v>
      </c>
      <c r="Z2017" s="10">
        <f>IFERROR(LOOKUP(H2017,{30,43,48,53,58,63,68,73,78,83,88,93,97},{42,47,52,57,62,67,72,77,82,87,92,99,100}),999)</f>
        <v>57</v>
      </c>
      <c r="AA2017" s="9">
        <f t="shared" si="234"/>
        <v>5.729166666666667</v>
      </c>
      <c r="AB2017" s="9">
        <f>IFERROR(IF(I2017="AI",AA2017-VLOOKUP(Q2017,'PBT Tag Rates'!$A$6:$L$53,11,FALSE),AA2017-VLOOKUP(Q2017,'PBT Tag Rates'!$A$6:$L$53,12,FALSE)),0)</f>
        <v>5.7481191834793837</v>
      </c>
      <c r="AC2017" s="9">
        <f t="shared" si="235"/>
        <v>17.275178564826781</v>
      </c>
      <c r="AD2017" s="12" t="s">
        <v>676</v>
      </c>
      <c r="AE2017" s="8"/>
    </row>
    <row r="2018" spans="1:31" x14ac:dyDescent="0.25">
      <c r="A2018" t="s">
        <v>2078</v>
      </c>
      <c r="B2018" t="s">
        <v>5474</v>
      </c>
      <c r="C2018" t="s">
        <v>1886</v>
      </c>
      <c r="D2018" s="1">
        <v>45557</v>
      </c>
      <c r="E2018">
        <f t="shared" si="230"/>
        <v>18</v>
      </c>
      <c r="F2018" t="s">
        <v>14</v>
      </c>
      <c r="G2018">
        <v>640</v>
      </c>
      <c r="H2018">
        <f t="shared" si="229"/>
        <v>64</v>
      </c>
      <c r="I2018" t="s">
        <v>7</v>
      </c>
      <c r="J2018" t="s">
        <v>8</v>
      </c>
      <c r="K2018" t="s">
        <v>8</v>
      </c>
      <c r="L2018" t="s">
        <v>8</v>
      </c>
      <c r="M2018" t="s">
        <v>14</v>
      </c>
      <c r="N2018" t="str">
        <f t="shared" si="231"/>
        <v>F</v>
      </c>
      <c r="O2018" t="s">
        <v>8626</v>
      </c>
      <c r="P2018" t="s">
        <v>8627</v>
      </c>
      <c r="Q2018" t="s">
        <v>940</v>
      </c>
      <c r="R2018">
        <v>3</v>
      </c>
      <c r="S2018">
        <f t="shared" si="232"/>
        <v>2021</v>
      </c>
      <c r="T2018" t="s">
        <v>12</v>
      </c>
      <c r="U2018">
        <v>1</v>
      </c>
      <c r="V2018" t="s">
        <v>886</v>
      </c>
      <c r="W2018">
        <f>VLOOKUP(Q2018,'PBT Tag Rates'!$A$6:$D$67,4,FALSE)</f>
        <v>0.98140000000000005</v>
      </c>
      <c r="X2018">
        <v>1</v>
      </c>
      <c r="Y2018" s="8">
        <f t="shared" si="233"/>
        <v>1</v>
      </c>
      <c r="Z2018" s="10">
        <f>IFERROR(LOOKUP(H2018,{30,43,48,53,58,63,68,73,78,83,88,93,97},{42,47,52,57,62,67,72,77,82,87,92,99,100}),999)</f>
        <v>67</v>
      </c>
      <c r="AA2018" s="9">
        <f t="shared" si="234"/>
        <v>5.5555555555555554</v>
      </c>
      <c r="AB2018" s="9">
        <f>IFERROR(IF(I2018="AI",AA2018-VLOOKUP(Q2018,'PBT Tag Rates'!$A$6:$L$53,11,FALSE),AA2018-VLOOKUP(Q2018,'PBT Tag Rates'!$A$6:$L$53,12,FALSE)),0)</f>
        <v>5.5745080723682721</v>
      </c>
      <c r="AC2018" s="9">
        <f t="shared" si="235"/>
        <v>16.753414340817248</v>
      </c>
      <c r="AD2018" s="12" t="s">
        <v>1969</v>
      </c>
      <c r="AE2018" s="8"/>
    </row>
    <row r="2019" spans="1:31" x14ac:dyDescent="0.25">
      <c r="A2019" t="s">
        <v>2078</v>
      </c>
      <c r="B2019" t="s">
        <v>5475</v>
      </c>
      <c r="C2019" t="s">
        <v>1887</v>
      </c>
      <c r="D2019" s="1">
        <v>45557</v>
      </c>
      <c r="E2019">
        <f t="shared" si="230"/>
        <v>18</v>
      </c>
      <c r="F2019" t="s">
        <v>14</v>
      </c>
      <c r="G2019">
        <v>760</v>
      </c>
      <c r="H2019">
        <f t="shared" si="229"/>
        <v>76</v>
      </c>
      <c r="I2019" t="s">
        <v>7</v>
      </c>
      <c r="J2019" t="s">
        <v>8</v>
      </c>
      <c r="K2019" t="s">
        <v>8</v>
      </c>
      <c r="L2019" t="s">
        <v>8</v>
      </c>
      <c r="M2019" t="s">
        <v>14</v>
      </c>
      <c r="N2019" t="str">
        <f t="shared" si="231"/>
        <v>F</v>
      </c>
      <c r="O2019" t="s">
        <v>8</v>
      </c>
      <c r="P2019" t="s">
        <v>8</v>
      </c>
      <c r="Q2019" t="s">
        <v>11</v>
      </c>
      <c r="R2019" t="s">
        <v>8</v>
      </c>
      <c r="S2019" t="str">
        <f t="shared" si="232"/>
        <v>U</v>
      </c>
      <c r="T2019" t="s">
        <v>12</v>
      </c>
      <c r="U2019">
        <v>0.999999999999996</v>
      </c>
      <c r="V2019" t="s">
        <v>8</v>
      </c>
      <c r="W2019">
        <f>VLOOKUP(Q2019,'PBT Tag Rates'!$A$6:$D$67,4,FALSE)</f>
        <v>1</v>
      </c>
      <c r="X2019">
        <v>1</v>
      </c>
      <c r="Y2019" s="8">
        <f t="shared" si="233"/>
        <v>1</v>
      </c>
      <c r="Z2019" s="10">
        <f>IFERROR(LOOKUP(H2019,{30,43,48,53,58,63,68,73,78,83,88,93,97},{42,47,52,57,62,67,72,77,82,87,92,99,100}),999)</f>
        <v>77</v>
      </c>
      <c r="AA2019" s="9">
        <f t="shared" si="234"/>
        <v>5.5555555555555554</v>
      </c>
      <c r="AB2019" s="9">
        <f>IFERROR(IF(I2019="AI",AA2019-VLOOKUP(Q2019,'PBT Tag Rates'!$A$6:$L$53,11,FALSE),AA2019-VLOOKUP(Q2019,'PBT Tag Rates'!$A$6:$L$53,12,FALSE)),0)</f>
        <v>5.5142524290531805</v>
      </c>
      <c r="AC2019" s="9">
        <f t="shared" si="235"/>
        <v>16.572324324312643</v>
      </c>
      <c r="AD2019" s="12" t="s">
        <v>1969</v>
      </c>
      <c r="AE2019" s="8"/>
    </row>
    <row r="2020" spans="1:31" x14ac:dyDescent="0.25">
      <c r="A2020" t="s">
        <v>2078</v>
      </c>
      <c r="B2020" t="s">
        <v>5476</v>
      </c>
      <c r="C2020" t="s">
        <v>1888</v>
      </c>
      <c r="D2020" s="1">
        <v>45557</v>
      </c>
      <c r="E2020">
        <f t="shared" si="230"/>
        <v>18</v>
      </c>
      <c r="F2020" t="s">
        <v>14</v>
      </c>
      <c r="G2020">
        <v>610</v>
      </c>
      <c r="H2020">
        <f t="shared" si="229"/>
        <v>61</v>
      </c>
      <c r="I2020" t="s">
        <v>9</v>
      </c>
      <c r="J2020">
        <v>1</v>
      </c>
      <c r="K2020" t="s">
        <v>8</v>
      </c>
      <c r="L2020" t="s">
        <v>8</v>
      </c>
      <c r="M2020" t="s">
        <v>14</v>
      </c>
      <c r="N2020" t="str">
        <f t="shared" si="231"/>
        <v>F</v>
      </c>
      <c r="O2020" t="s">
        <v>7846</v>
      </c>
      <c r="P2020" t="s">
        <v>8628</v>
      </c>
      <c r="Q2020" t="s">
        <v>295</v>
      </c>
      <c r="R2020">
        <v>4</v>
      </c>
      <c r="S2020">
        <f t="shared" si="232"/>
        <v>2020</v>
      </c>
      <c r="T2020" t="s">
        <v>12</v>
      </c>
      <c r="U2020">
        <v>0.999999999999998</v>
      </c>
      <c r="V2020" t="s">
        <v>949</v>
      </c>
      <c r="W2020">
        <f>VLOOKUP(Q2020,'PBT Tag Rates'!$A$6:$D$67,4,FALSE)</f>
        <v>0.98961045999999997</v>
      </c>
      <c r="X2020">
        <v>1</v>
      </c>
      <c r="Y2020" s="8">
        <f t="shared" si="233"/>
        <v>1.0172413793103448</v>
      </c>
      <c r="Z2020" s="10">
        <f>IFERROR(LOOKUP(H2020,{30,43,48,53,58,63,68,73,78,83,88,93,97},{42,47,52,57,62,67,72,77,82,87,92,99,100}),999)</f>
        <v>62</v>
      </c>
      <c r="AA2020" s="9">
        <f t="shared" si="234"/>
        <v>5.6513409961685825</v>
      </c>
      <c r="AB2020" s="9">
        <f>IFERROR(IF(I2020="AI",AA2020-VLOOKUP(Q2020,'PBT Tag Rates'!$A$6:$L$53,11,FALSE),AA2020-VLOOKUP(Q2020,'PBT Tag Rates'!$A$6:$L$53,12,FALSE)),0)</f>
        <v>5.661839611957264</v>
      </c>
      <c r="AC2020" s="9">
        <f t="shared" si="235"/>
        <v>17.015877225212044</v>
      </c>
      <c r="AD2020" s="12" t="s">
        <v>676</v>
      </c>
      <c r="AE2020" s="8"/>
    </row>
    <row r="2021" spans="1:31" x14ac:dyDescent="0.25">
      <c r="A2021" t="s">
        <v>2078</v>
      </c>
      <c r="B2021" t="s">
        <v>5477</v>
      </c>
      <c r="C2021" t="s">
        <v>1891</v>
      </c>
      <c r="D2021" s="1">
        <v>45557</v>
      </c>
      <c r="E2021">
        <f t="shared" si="230"/>
        <v>18</v>
      </c>
      <c r="F2021" t="s">
        <v>14</v>
      </c>
      <c r="G2021">
        <v>760</v>
      </c>
      <c r="H2021">
        <f t="shared" si="229"/>
        <v>76</v>
      </c>
      <c r="I2021" t="s">
        <v>9</v>
      </c>
      <c r="J2021" t="s">
        <v>8</v>
      </c>
      <c r="K2021" t="s">
        <v>8</v>
      </c>
      <c r="L2021" t="s">
        <v>8</v>
      </c>
      <c r="M2021" t="s">
        <v>14</v>
      </c>
      <c r="N2021" t="str">
        <f t="shared" si="231"/>
        <v>F</v>
      </c>
      <c r="O2021" t="s">
        <v>8629</v>
      </c>
      <c r="P2021" t="s">
        <v>8630</v>
      </c>
      <c r="Q2021" t="s">
        <v>479</v>
      </c>
      <c r="R2021">
        <v>5</v>
      </c>
      <c r="S2021">
        <f t="shared" si="232"/>
        <v>2019</v>
      </c>
      <c r="T2021" t="s">
        <v>12</v>
      </c>
      <c r="U2021">
        <v>1</v>
      </c>
      <c r="V2021" t="s">
        <v>9062</v>
      </c>
      <c r="W2021">
        <f>VLOOKUP(Q2021,'PBT Tag Rates'!$A$6:$D$67,4,FALSE)</f>
        <v>0.96152300000000002</v>
      </c>
      <c r="X2021">
        <v>1</v>
      </c>
      <c r="Y2021" s="8">
        <f t="shared" si="233"/>
        <v>1</v>
      </c>
      <c r="Z2021" s="10">
        <f>IFERROR(LOOKUP(H2021,{30,43,48,53,58,63,68,73,78,83,88,93,97},{42,47,52,57,62,67,72,77,82,87,92,99,100}),999)</f>
        <v>77</v>
      </c>
      <c r="AA2021" s="9">
        <f t="shared" si="234"/>
        <v>5.5555555555555554</v>
      </c>
      <c r="AB2021" s="9">
        <f>IFERROR(IF(I2021="AI",AA2021-VLOOKUP(Q2021,'PBT Tag Rates'!$A$6:$L$53,11,FALSE),AA2021-VLOOKUP(Q2021,'PBT Tag Rates'!$A$6:$L$53,12,FALSE)),0)</f>
        <v>5.5955722790244691</v>
      </c>
      <c r="AC2021" s="9">
        <f t="shared" si="235"/>
        <v>16.816719905593647</v>
      </c>
      <c r="AD2021" s="12" t="s">
        <v>676</v>
      </c>
      <c r="AE2021" s="8"/>
    </row>
    <row r="2022" spans="1:31" x14ac:dyDescent="0.25">
      <c r="A2022" t="s">
        <v>2078</v>
      </c>
      <c r="B2022" t="s">
        <v>5478</v>
      </c>
      <c r="C2022" t="s">
        <v>1892</v>
      </c>
      <c r="D2022" s="1">
        <v>45557</v>
      </c>
      <c r="E2022">
        <f t="shared" si="230"/>
        <v>18</v>
      </c>
      <c r="F2022" t="s">
        <v>6</v>
      </c>
      <c r="G2022">
        <v>600</v>
      </c>
      <c r="H2022">
        <f t="shared" si="229"/>
        <v>60</v>
      </c>
      <c r="I2022" t="s">
        <v>9</v>
      </c>
      <c r="J2022">
        <v>1</v>
      </c>
      <c r="K2022" t="s">
        <v>8</v>
      </c>
      <c r="L2022" t="s">
        <v>8</v>
      </c>
      <c r="M2022" t="s">
        <v>6</v>
      </c>
      <c r="N2022" t="str">
        <f t="shared" si="231"/>
        <v>M</v>
      </c>
      <c r="O2022" t="s">
        <v>8631</v>
      </c>
      <c r="P2022" t="s">
        <v>8632</v>
      </c>
      <c r="Q2022" t="s">
        <v>940</v>
      </c>
      <c r="R2022">
        <v>3</v>
      </c>
      <c r="S2022">
        <f t="shared" si="232"/>
        <v>2021</v>
      </c>
      <c r="T2022" t="s">
        <v>12</v>
      </c>
      <c r="U2022">
        <v>1</v>
      </c>
      <c r="V2022" t="s">
        <v>888</v>
      </c>
      <c r="W2022">
        <f>VLOOKUP(Q2022,'PBT Tag Rates'!$A$6:$D$67,4,FALSE)</f>
        <v>0.98140000000000005</v>
      </c>
      <c r="X2022">
        <v>1</v>
      </c>
      <c r="Y2022" s="8">
        <f t="shared" si="233"/>
        <v>1.0138888888888888</v>
      </c>
      <c r="Z2022" s="10">
        <f>IFERROR(LOOKUP(H2022,{30,43,48,53,58,63,68,73,78,83,88,93,97},{42,47,52,57,62,67,72,77,82,87,92,99,100}),999)</f>
        <v>62</v>
      </c>
      <c r="AA2022" s="9">
        <f t="shared" si="234"/>
        <v>5.632716049382716</v>
      </c>
      <c r="AB2022" s="9">
        <f>IFERROR(IF(I2022="AI",AA2022-VLOOKUP(Q2022,'PBT Tag Rates'!$A$6:$L$53,11,FALSE),AA2022-VLOOKUP(Q2022,'PBT Tag Rates'!$A$6:$L$53,12,FALSE)),0)</f>
        <v>5.6516685661954327</v>
      </c>
      <c r="AC2022" s="9">
        <f t="shared" si="235"/>
        <v>16.98530955148815</v>
      </c>
      <c r="AD2022" s="12" t="s">
        <v>1969</v>
      </c>
      <c r="AE2022" s="8"/>
    </row>
    <row r="2023" spans="1:31" x14ac:dyDescent="0.25">
      <c r="A2023" t="s">
        <v>2078</v>
      </c>
      <c r="B2023" t="s">
        <v>5479</v>
      </c>
      <c r="C2023" t="s">
        <v>1893</v>
      </c>
      <c r="D2023" s="1">
        <v>45557</v>
      </c>
      <c r="E2023">
        <f t="shared" si="230"/>
        <v>18</v>
      </c>
      <c r="F2023" t="s">
        <v>6</v>
      </c>
      <c r="G2023">
        <v>870</v>
      </c>
      <c r="H2023">
        <f t="shared" si="229"/>
        <v>87</v>
      </c>
      <c r="I2023" t="s">
        <v>7</v>
      </c>
      <c r="J2023" t="s">
        <v>8</v>
      </c>
      <c r="K2023" t="s">
        <v>8</v>
      </c>
      <c r="L2023" t="s">
        <v>8</v>
      </c>
      <c r="M2023" t="s">
        <v>6</v>
      </c>
      <c r="N2023" t="str">
        <f t="shared" si="231"/>
        <v>M</v>
      </c>
      <c r="O2023" t="s">
        <v>624</v>
      </c>
      <c r="P2023" t="s">
        <v>1743</v>
      </c>
      <c r="Q2023" t="s">
        <v>171</v>
      </c>
      <c r="R2023">
        <v>5</v>
      </c>
      <c r="S2023">
        <f t="shared" si="232"/>
        <v>2019</v>
      </c>
      <c r="T2023" t="s">
        <v>12</v>
      </c>
      <c r="U2023">
        <v>0.999999999999994</v>
      </c>
      <c r="V2023" t="s">
        <v>893</v>
      </c>
      <c r="W2023">
        <f>VLOOKUP(Q2023,'PBT Tag Rates'!$A$6:$D$67,4,FALSE)</f>
        <v>0.95971980899999998</v>
      </c>
      <c r="X2023">
        <v>1</v>
      </c>
      <c r="Y2023" s="8">
        <f t="shared" si="233"/>
        <v>1</v>
      </c>
      <c r="Z2023" s="10">
        <f>IFERROR(LOOKUP(H2023,{30,43,48,53,58,63,68,73,78,83,88,93,97},{42,47,52,57,62,67,72,77,82,87,92,99,100}),999)</f>
        <v>87</v>
      </c>
      <c r="AA2023" s="9">
        <f t="shared" si="234"/>
        <v>5.5555555555555554</v>
      </c>
      <c r="AB2023" s="9">
        <f>IFERROR(IF(I2023="AI",AA2023-VLOOKUP(Q2023,'PBT Tag Rates'!$A$6:$L$53,11,FALSE),AA2023-VLOOKUP(Q2023,'PBT Tag Rates'!$A$6:$L$53,12,FALSE)),0)</f>
        <v>5.5975263376757773</v>
      </c>
      <c r="AC2023" s="9">
        <f t="shared" si="235"/>
        <v>16.822592559073851</v>
      </c>
      <c r="AD2023" s="12" t="s">
        <v>1969</v>
      </c>
      <c r="AE2023" s="8"/>
    </row>
    <row r="2024" spans="1:31" x14ac:dyDescent="0.25">
      <c r="A2024" t="s">
        <v>2078</v>
      </c>
      <c r="B2024" t="s">
        <v>5480</v>
      </c>
      <c r="C2024" t="s">
        <v>1894</v>
      </c>
      <c r="D2024" s="1">
        <v>45557</v>
      </c>
      <c r="E2024">
        <f t="shared" si="230"/>
        <v>18</v>
      </c>
      <c r="F2024" t="s">
        <v>14</v>
      </c>
      <c r="G2024">
        <v>750</v>
      </c>
      <c r="H2024">
        <f t="shared" si="229"/>
        <v>75</v>
      </c>
      <c r="I2024" t="s">
        <v>9</v>
      </c>
      <c r="J2024">
        <v>1</v>
      </c>
      <c r="K2024" t="s">
        <v>8</v>
      </c>
      <c r="L2024" t="s">
        <v>8</v>
      </c>
      <c r="M2024" t="s">
        <v>14</v>
      </c>
      <c r="N2024" t="str">
        <f t="shared" si="231"/>
        <v>F</v>
      </c>
      <c r="O2024" t="s">
        <v>7791</v>
      </c>
      <c r="P2024" t="s">
        <v>8633</v>
      </c>
      <c r="Q2024" t="s">
        <v>295</v>
      </c>
      <c r="R2024">
        <v>4</v>
      </c>
      <c r="S2024">
        <f t="shared" si="232"/>
        <v>2020</v>
      </c>
      <c r="T2024" t="s">
        <v>12</v>
      </c>
      <c r="U2024">
        <v>0.999999999999998</v>
      </c>
      <c r="V2024" t="s">
        <v>893</v>
      </c>
      <c r="W2024">
        <f>VLOOKUP(Q2024,'PBT Tag Rates'!$A$6:$D$67,4,FALSE)</f>
        <v>0.98961045999999997</v>
      </c>
      <c r="X2024">
        <v>1</v>
      </c>
      <c r="Y2024" s="8">
        <f t="shared" si="233"/>
        <v>1</v>
      </c>
      <c r="Z2024" s="10">
        <f>IFERROR(LOOKUP(H2024,{30,43,48,53,58,63,68,73,78,83,88,93,97},{42,47,52,57,62,67,72,77,82,87,92,99,100}),999)</f>
        <v>77</v>
      </c>
      <c r="AA2024" s="9">
        <f t="shared" si="234"/>
        <v>5.5555555555555554</v>
      </c>
      <c r="AB2024" s="9">
        <f>IFERROR(IF(I2024="AI",AA2024-VLOOKUP(Q2024,'PBT Tag Rates'!$A$6:$L$53,11,FALSE),AA2024-VLOOKUP(Q2024,'PBT Tag Rates'!$A$6:$L$53,12,FALSE)),0)</f>
        <v>5.5660541713442369</v>
      </c>
      <c r="AC2024" s="9">
        <f t="shared" si="235"/>
        <v>16.728007308517132</v>
      </c>
      <c r="AD2024" s="12" t="s">
        <v>1969</v>
      </c>
      <c r="AE2024" s="8"/>
    </row>
    <row r="2025" spans="1:31" x14ac:dyDescent="0.25">
      <c r="A2025" t="s">
        <v>2078</v>
      </c>
      <c r="B2025" t="s">
        <v>5481</v>
      </c>
      <c r="C2025" t="s">
        <v>1895</v>
      </c>
      <c r="D2025" s="1">
        <v>45557</v>
      </c>
      <c r="E2025">
        <f t="shared" si="230"/>
        <v>18</v>
      </c>
      <c r="F2025" t="s">
        <v>6</v>
      </c>
      <c r="G2025">
        <v>530</v>
      </c>
      <c r="H2025">
        <f t="shared" si="229"/>
        <v>53</v>
      </c>
      <c r="I2025" t="s">
        <v>7</v>
      </c>
      <c r="J2025" t="s">
        <v>8</v>
      </c>
      <c r="K2025" t="s">
        <v>8</v>
      </c>
      <c r="L2025" t="s">
        <v>8</v>
      </c>
      <c r="M2025" t="s">
        <v>6</v>
      </c>
      <c r="N2025" t="str">
        <f t="shared" si="231"/>
        <v>M</v>
      </c>
      <c r="O2025" t="s">
        <v>8634</v>
      </c>
      <c r="P2025" t="s">
        <v>8635</v>
      </c>
      <c r="Q2025" t="s">
        <v>940</v>
      </c>
      <c r="R2025">
        <v>3</v>
      </c>
      <c r="S2025">
        <f t="shared" si="232"/>
        <v>2021</v>
      </c>
      <c r="T2025" t="s">
        <v>12</v>
      </c>
      <c r="U2025">
        <v>1</v>
      </c>
      <c r="V2025" t="s">
        <v>886</v>
      </c>
      <c r="W2025">
        <f>VLOOKUP(Q2025,'PBT Tag Rates'!$A$6:$D$67,4,FALSE)</f>
        <v>0.98140000000000005</v>
      </c>
      <c r="X2025">
        <v>1</v>
      </c>
      <c r="Y2025" s="8">
        <f t="shared" si="233"/>
        <v>1.03125</v>
      </c>
      <c r="Z2025" s="10">
        <f>IFERROR(LOOKUP(H2025,{30,43,48,53,58,63,68,73,78,83,88,93,97},{42,47,52,57,62,67,72,77,82,87,92,99,100}),999)</f>
        <v>57</v>
      </c>
      <c r="AA2025" s="9">
        <f t="shared" si="234"/>
        <v>5.729166666666667</v>
      </c>
      <c r="AB2025" s="9">
        <f>IFERROR(IF(I2025="AI",AA2025-VLOOKUP(Q2025,'PBT Tag Rates'!$A$6:$L$53,11,FALSE),AA2025-VLOOKUP(Q2025,'PBT Tag Rates'!$A$6:$L$53,12,FALSE)),0)</f>
        <v>5.7481191834793837</v>
      </c>
      <c r="AC2025" s="9">
        <f t="shared" si="235"/>
        <v>17.275178564826781</v>
      </c>
      <c r="AD2025" s="12" t="s">
        <v>1969</v>
      </c>
      <c r="AE2025" s="8"/>
    </row>
    <row r="2026" spans="1:31" x14ac:dyDescent="0.25">
      <c r="A2026" t="s">
        <v>2078</v>
      </c>
      <c r="B2026" t="s">
        <v>5482</v>
      </c>
      <c r="C2026" t="s">
        <v>1896</v>
      </c>
      <c r="D2026" s="1">
        <v>45557</v>
      </c>
      <c r="E2026">
        <f t="shared" si="230"/>
        <v>18</v>
      </c>
      <c r="F2026" t="s">
        <v>14</v>
      </c>
      <c r="G2026">
        <v>720</v>
      </c>
      <c r="H2026">
        <f t="shared" si="229"/>
        <v>72</v>
      </c>
      <c r="I2026" t="s">
        <v>7</v>
      </c>
      <c r="J2026" t="s">
        <v>8</v>
      </c>
      <c r="K2026" t="s">
        <v>8</v>
      </c>
      <c r="L2026" t="s">
        <v>8</v>
      </c>
      <c r="M2026" t="s">
        <v>14</v>
      </c>
      <c r="N2026" t="str">
        <f t="shared" si="231"/>
        <v>F</v>
      </c>
      <c r="O2026" t="s">
        <v>8271</v>
      </c>
      <c r="P2026" t="s">
        <v>8636</v>
      </c>
      <c r="Q2026" t="s">
        <v>295</v>
      </c>
      <c r="R2026">
        <v>4</v>
      </c>
      <c r="S2026">
        <f t="shared" si="232"/>
        <v>2020</v>
      </c>
      <c r="T2026" t="s">
        <v>12</v>
      </c>
      <c r="U2026">
        <v>0.999999999999997</v>
      </c>
      <c r="V2026" t="s">
        <v>949</v>
      </c>
      <c r="W2026">
        <f>VLOOKUP(Q2026,'PBT Tag Rates'!$A$6:$D$67,4,FALSE)</f>
        <v>0.98961045999999997</v>
      </c>
      <c r="X2026">
        <v>1</v>
      </c>
      <c r="Y2026" s="8">
        <f t="shared" si="233"/>
        <v>1.0069930069930071</v>
      </c>
      <c r="Z2026" s="10">
        <f>IFERROR(LOOKUP(H2026,{30,43,48,53,58,63,68,73,78,83,88,93,97},{42,47,52,57,62,67,72,77,82,87,92,99,100}),999)</f>
        <v>72</v>
      </c>
      <c r="AA2026" s="9">
        <f t="shared" si="234"/>
        <v>5.594405594405595</v>
      </c>
      <c r="AB2026" s="9">
        <f>IFERROR(IF(I2026="AI",AA2026-VLOOKUP(Q2026,'PBT Tag Rates'!$A$6:$L$53,11,FALSE),AA2026-VLOOKUP(Q2026,'PBT Tag Rates'!$A$6:$L$53,12,FALSE)),0)</f>
        <v>5.6049042101942765</v>
      </c>
      <c r="AC2026" s="9">
        <f t="shared" si="235"/>
        <v>16.844765736267519</v>
      </c>
      <c r="AD2026" s="12" t="s">
        <v>676</v>
      </c>
      <c r="AE2026" s="8"/>
    </row>
    <row r="2027" spans="1:31" x14ac:dyDescent="0.25">
      <c r="A2027" t="s">
        <v>2078</v>
      </c>
      <c r="B2027" t="s">
        <v>5483</v>
      </c>
      <c r="C2027" t="s">
        <v>1897</v>
      </c>
      <c r="D2027" s="1">
        <v>45557</v>
      </c>
      <c r="E2027">
        <f t="shared" si="230"/>
        <v>18</v>
      </c>
      <c r="F2027" t="s">
        <v>6</v>
      </c>
      <c r="G2027">
        <v>630</v>
      </c>
      <c r="H2027">
        <f t="shared" si="229"/>
        <v>63</v>
      </c>
      <c r="I2027" t="s">
        <v>7</v>
      </c>
      <c r="J2027" t="s">
        <v>8</v>
      </c>
      <c r="K2027" t="s">
        <v>8</v>
      </c>
      <c r="L2027" t="s">
        <v>8</v>
      </c>
      <c r="M2027" t="s">
        <v>6</v>
      </c>
      <c r="N2027" t="str">
        <f t="shared" si="231"/>
        <v>M</v>
      </c>
      <c r="O2027" t="s">
        <v>8</v>
      </c>
      <c r="P2027" t="s">
        <v>8</v>
      </c>
      <c r="Q2027" t="s">
        <v>11</v>
      </c>
      <c r="R2027" t="s">
        <v>8</v>
      </c>
      <c r="S2027" t="str">
        <f t="shared" si="232"/>
        <v>U</v>
      </c>
      <c r="T2027" t="s">
        <v>12</v>
      </c>
      <c r="U2027">
        <v>0.999999999999997</v>
      </c>
      <c r="V2027" t="s">
        <v>8</v>
      </c>
      <c r="W2027">
        <f>VLOOKUP(Q2027,'PBT Tag Rates'!$A$6:$D$67,4,FALSE)</f>
        <v>1</v>
      </c>
      <c r="X2027">
        <v>1</v>
      </c>
      <c r="Y2027" s="8">
        <f t="shared" si="233"/>
        <v>1</v>
      </c>
      <c r="Z2027" s="10">
        <f>IFERROR(LOOKUP(H2027,{30,43,48,53,58,63,68,73,78,83,88,93,97},{42,47,52,57,62,67,72,77,82,87,92,99,100}),999)</f>
        <v>67</v>
      </c>
      <c r="AA2027" s="9">
        <f t="shared" si="234"/>
        <v>5.5555555555555554</v>
      </c>
      <c r="AB2027" s="9">
        <f>IFERROR(IF(I2027="AI",AA2027-VLOOKUP(Q2027,'PBT Tag Rates'!$A$6:$L$53,11,FALSE),AA2027-VLOOKUP(Q2027,'PBT Tag Rates'!$A$6:$L$53,12,FALSE)),0)</f>
        <v>5.5142524290531805</v>
      </c>
      <c r="AC2027" s="9">
        <f t="shared" si="235"/>
        <v>16.572324324312643</v>
      </c>
      <c r="AD2027" s="12" t="s">
        <v>1969</v>
      </c>
      <c r="AE2027" s="8"/>
    </row>
    <row r="2028" spans="1:31" x14ac:dyDescent="0.25">
      <c r="A2028" t="s">
        <v>2078</v>
      </c>
      <c r="B2028" t="s">
        <v>5484</v>
      </c>
      <c r="C2028" t="s">
        <v>1898</v>
      </c>
      <c r="D2028" s="1">
        <v>45557</v>
      </c>
      <c r="E2028">
        <f t="shared" si="230"/>
        <v>18</v>
      </c>
      <c r="F2028" t="s">
        <v>6</v>
      </c>
      <c r="G2028">
        <v>700</v>
      </c>
      <c r="H2028">
        <f t="shared" si="229"/>
        <v>70</v>
      </c>
      <c r="I2028" t="s">
        <v>7</v>
      </c>
      <c r="J2028" t="s">
        <v>8</v>
      </c>
      <c r="K2028" t="s">
        <v>8</v>
      </c>
      <c r="L2028" t="s">
        <v>8</v>
      </c>
      <c r="M2028" t="s">
        <v>6</v>
      </c>
      <c r="N2028" t="str">
        <f t="shared" si="231"/>
        <v>M</v>
      </c>
      <c r="O2028" t="s">
        <v>8</v>
      </c>
      <c r="P2028" t="s">
        <v>8</v>
      </c>
      <c r="Q2028" t="s">
        <v>11</v>
      </c>
      <c r="R2028" t="s">
        <v>8</v>
      </c>
      <c r="S2028" t="str">
        <f t="shared" si="232"/>
        <v>U</v>
      </c>
      <c r="T2028" t="s">
        <v>12</v>
      </c>
      <c r="U2028">
        <v>0.999999999999996</v>
      </c>
      <c r="V2028" t="s">
        <v>8</v>
      </c>
      <c r="W2028">
        <f>VLOOKUP(Q2028,'PBT Tag Rates'!$A$6:$D$67,4,FALSE)</f>
        <v>1</v>
      </c>
      <c r="X2028">
        <v>1</v>
      </c>
      <c r="Y2028" s="8">
        <f t="shared" si="233"/>
        <v>1.0057142857142858</v>
      </c>
      <c r="Z2028" s="10">
        <f>IFERROR(LOOKUP(H2028,{30,43,48,53,58,63,68,73,78,83,88,93,97},{42,47,52,57,62,67,72,77,82,87,92,99,100}),999)</f>
        <v>72</v>
      </c>
      <c r="AA2028" s="9">
        <f t="shared" si="234"/>
        <v>5.5873015873015879</v>
      </c>
      <c r="AB2028" s="9">
        <f>IFERROR(IF(I2028="AI",AA2028-VLOOKUP(Q2028,'PBT Tag Rates'!$A$6:$L$53,11,FALSE),AA2028-VLOOKUP(Q2028,'PBT Tag Rates'!$A$6:$L$53,12,FALSE)),0)</f>
        <v>5.545998460799213</v>
      </c>
      <c r="AC2028" s="9">
        <f t="shared" si="235"/>
        <v>16.6677326395601</v>
      </c>
      <c r="AD2028" s="12" t="s">
        <v>1969</v>
      </c>
      <c r="AE2028" s="8"/>
    </row>
    <row r="2029" spans="1:31" x14ac:dyDescent="0.25">
      <c r="A2029" t="s">
        <v>2078</v>
      </c>
      <c r="B2029" t="s">
        <v>5485</v>
      </c>
      <c r="C2029" t="s">
        <v>1899</v>
      </c>
      <c r="D2029" s="1">
        <v>45557</v>
      </c>
      <c r="E2029">
        <f t="shared" si="230"/>
        <v>18</v>
      </c>
      <c r="F2029" t="s">
        <v>6</v>
      </c>
      <c r="G2029">
        <v>700</v>
      </c>
      <c r="H2029">
        <f t="shared" si="229"/>
        <v>70</v>
      </c>
      <c r="I2029" t="s">
        <v>7</v>
      </c>
      <c r="J2029" t="s">
        <v>8</v>
      </c>
      <c r="K2029" t="s">
        <v>8</v>
      </c>
      <c r="L2029" t="s">
        <v>8</v>
      </c>
      <c r="M2029" t="s">
        <v>6</v>
      </c>
      <c r="N2029" t="str">
        <f t="shared" si="231"/>
        <v>M</v>
      </c>
      <c r="O2029" t="s">
        <v>8</v>
      </c>
      <c r="P2029" t="s">
        <v>8</v>
      </c>
      <c r="Q2029" t="s">
        <v>11</v>
      </c>
      <c r="R2029" t="s">
        <v>8</v>
      </c>
      <c r="S2029" t="str">
        <f t="shared" si="232"/>
        <v>U</v>
      </c>
      <c r="T2029" t="s">
        <v>12</v>
      </c>
      <c r="U2029">
        <v>1</v>
      </c>
      <c r="V2029" t="s">
        <v>8</v>
      </c>
      <c r="W2029">
        <f>VLOOKUP(Q2029,'PBT Tag Rates'!$A$6:$D$67,4,FALSE)</f>
        <v>1</v>
      </c>
      <c r="X2029">
        <v>1</v>
      </c>
      <c r="Y2029" s="8">
        <f t="shared" si="233"/>
        <v>1.0057142857142858</v>
      </c>
      <c r="Z2029" s="10">
        <f>IFERROR(LOOKUP(H2029,{30,43,48,53,58,63,68,73,78,83,88,93,97},{42,47,52,57,62,67,72,77,82,87,92,99,100}),999)</f>
        <v>72</v>
      </c>
      <c r="AA2029" s="9">
        <f t="shared" si="234"/>
        <v>5.5873015873015879</v>
      </c>
      <c r="AB2029" s="9">
        <f>IFERROR(IF(I2029="AI",AA2029-VLOOKUP(Q2029,'PBT Tag Rates'!$A$6:$L$53,11,FALSE),AA2029-VLOOKUP(Q2029,'PBT Tag Rates'!$A$6:$L$53,12,FALSE)),0)</f>
        <v>5.545998460799213</v>
      </c>
      <c r="AC2029" s="9">
        <f t="shared" si="235"/>
        <v>16.6677326395601</v>
      </c>
      <c r="AD2029" s="12" t="s">
        <v>1969</v>
      </c>
      <c r="AE2029" s="8"/>
    </row>
    <row r="2030" spans="1:31" x14ac:dyDescent="0.25">
      <c r="A2030" t="s">
        <v>2078</v>
      </c>
      <c r="B2030" t="s">
        <v>5486</v>
      </c>
      <c r="C2030" t="s">
        <v>1900</v>
      </c>
      <c r="D2030" s="1">
        <v>45557</v>
      </c>
      <c r="E2030">
        <f t="shared" si="230"/>
        <v>18</v>
      </c>
      <c r="F2030" t="s">
        <v>14</v>
      </c>
      <c r="G2030">
        <v>740</v>
      </c>
      <c r="H2030">
        <f t="shared" si="229"/>
        <v>74</v>
      </c>
      <c r="I2030" t="s">
        <v>9</v>
      </c>
      <c r="J2030">
        <v>1</v>
      </c>
      <c r="K2030" t="s">
        <v>8</v>
      </c>
      <c r="L2030" t="s">
        <v>8</v>
      </c>
      <c r="M2030" t="s">
        <v>14</v>
      </c>
      <c r="N2030" t="str">
        <f t="shared" si="231"/>
        <v>F</v>
      </c>
      <c r="O2030" t="s">
        <v>212</v>
      </c>
      <c r="P2030" t="s">
        <v>1936</v>
      </c>
      <c r="Q2030" t="s">
        <v>171</v>
      </c>
      <c r="R2030">
        <v>5</v>
      </c>
      <c r="S2030">
        <f t="shared" si="232"/>
        <v>2019</v>
      </c>
      <c r="T2030" t="s">
        <v>12</v>
      </c>
      <c r="U2030">
        <v>1</v>
      </c>
      <c r="V2030" t="s">
        <v>949</v>
      </c>
      <c r="W2030">
        <f>VLOOKUP(Q2030,'PBT Tag Rates'!$A$6:$D$67,4,FALSE)</f>
        <v>0.95971980899999998</v>
      </c>
      <c r="X2030">
        <v>1</v>
      </c>
      <c r="Y2030" s="8">
        <f t="shared" si="233"/>
        <v>1</v>
      </c>
      <c r="Z2030" s="10">
        <f>IFERROR(LOOKUP(H2030,{30,43,48,53,58,63,68,73,78,83,88,93,97},{42,47,52,57,62,67,72,77,82,87,92,99,100}),999)</f>
        <v>77</v>
      </c>
      <c r="AA2030" s="9">
        <f t="shared" si="234"/>
        <v>5.5555555555555554</v>
      </c>
      <c r="AB2030" s="9">
        <f>IFERROR(IF(I2030="AI",AA2030-VLOOKUP(Q2030,'PBT Tag Rates'!$A$6:$L$53,11,FALSE),AA2030-VLOOKUP(Q2030,'PBT Tag Rates'!$A$6:$L$53,12,FALSE)),0)</f>
        <v>5.5975263376757773</v>
      </c>
      <c r="AC2030" s="9">
        <f t="shared" si="235"/>
        <v>16.822592559073851</v>
      </c>
      <c r="AD2030" s="12" t="s">
        <v>676</v>
      </c>
      <c r="AE2030" s="8"/>
    </row>
    <row r="2031" spans="1:31" x14ac:dyDescent="0.25">
      <c r="A2031" t="s">
        <v>2078</v>
      </c>
      <c r="B2031" t="s">
        <v>5487</v>
      </c>
      <c r="C2031" t="s">
        <v>1901</v>
      </c>
      <c r="D2031" s="1">
        <v>45557</v>
      </c>
      <c r="E2031">
        <f t="shared" si="230"/>
        <v>18</v>
      </c>
      <c r="F2031" t="s">
        <v>6</v>
      </c>
      <c r="G2031">
        <v>490</v>
      </c>
      <c r="H2031">
        <f t="shared" si="229"/>
        <v>49</v>
      </c>
      <c r="I2031" t="s">
        <v>7</v>
      </c>
      <c r="J2031" t="s">
        <v>8</v>
      </c>
      <c r="K2031" t="s">
        <v>8</v>
      </c>
      <c r="L2031" t="s">
        <v>8</v>
      </c>
      <c r="M2031" t="s">
        <v>6</v>
      </c>
      <c r="N2031" t="str">
        <f t="shared" si="231"/>
        <v>M</v>
      </c>
      <c r="O2031" t="s">
        <v>8</v>
      </c>
      <c r="P2031" t="s">
        <v>8</v>
      </c>
      <c r="Q2031" t="s">
        <v>11</v>
      </c>
      <c r="R2031" t="s">
        <v>8</v>
      </c>
      <c r="S2031" t="str">
        <f t="shared" si="232"/>
        <v>U</v>
      </c>
      <c r="T2031" t="s">
        <v>12</v>
      </c>
      <c r="U2031">
        <v>1</v>
      </c>
      <c r="V2031" t="s">
        <v>8</v>
      </c>
      <c r="W2031">
        <f>VLOOKUP(Q2031,'PBT Tag Rates'!$A$6:$D$67,4,FALSE)</f>
        <v>1</v>
      </c>
      <c r="X2031">
        <v>1</v>
      </c>
      <c r="Y2031" s="8">
        <f t="shared" si="233"/>
        <v>1</v>
      </c>
      <c r="Z2031" s="10">
        <f>IFERROR(LOOKUP(H2031,{30,43,48,53,58,63,68,73,78,83,88,93,97},{42,47,52,57,62,67,72,77,82,87,92,99,100}),999)</f>
        <v>52</v>
      </c>
      <c r="AA2031" s="9">
        <f t="shared" si="234"/>
        <v>5.5555555555555554</v>
      </c>
      <c r="AB2031" s="9">
        <f>IFERROR(IF(I2031="AI",AA2031-VLOOKUP(Q2031,'PBT Tag Rates'!$A$6:$L$53,11,FALSE),AA2031-VLOOKUP(Q2031,'PBT Tag Rates'!$A$6:$L$53,12,FALSE)),0)</f>
        <v>5.5142524290531805</v>
      </c>
      <c r="AC2031" s="9">
        <f t="shared" si="235"/>
        <v>16.572324324312643</v>
      </c>
      <c r="AD2031" s="12" t="s">
        <v>1969</v>
      </c>
      <c r="AE2031" s="8"/>
    </row>
    <row r="2032" spans="1:31" x14ac:dyDescent="0.25">
      <c r="A2032" t="s">
        <v>2078</v>
      </c>
      <c r="B2032" t="s">
        <v>5488</v>
      </c>
      <c r="C2032" t="s">
        <v>1902</v>
      </c>
      <c r="D2032" s="1">
        <v>45557</v>
      </c>
      <c r="E2032">
        <f t="shared" si="230"/>
        <v>18</v>
      </c>
      <c r="F2032" t="s">
        <v>6</v>
      </c>
      <c r="G2032">
        <v>690</v>
      </c>
      <c r="H2032">
        <f t="shared" si="229"/>
        <v>69</v>
      </c>
      <c r="I2032" t="s">
        <v>7</v>
      </c>
      <c r="J2032" t="s">
        <v>8</v>
      </c>
      <c r="K2032" t="s">
        <v>8</v>
      </c>
      <c r="L2032" t="s">
        <v>8</v>
      </c>
      <c r="M2032" t="s">
        <v>6</v>
      </c>
      <c r="N2032" t="str">
        <f t="shared" si="231"/>
        <v>M</v>
      </c>
      <c r="O2032" t="s">
        <v>7516</v>
      </c>
      <c r="P2032" t="s">
        <v>7517</v>
      </c>
      <c r="Q2032" t="s">
        <v>940</v>
      </c>
      <c r="R2032">
        <v>3</v>
      </c>
      <c r="S2032">
        <f t="shared" si="232"/>
        <v>2021</v>
      </c>
      <c r="T2032" t="s">
        <v>12</v>
      </c>
      <c r="U2032">
        <v>0.999999999999999</v>
      </c>
      <c r="V2032" t="s">
        <v>888</v>
      </c>
      <c r="W2032">
        <f>VLOOKUP(Q2032,'PBT Tag Rates'!$A$6:$D$67,4,FALSE)</f>
        <v>0.98140000000000005</v>
      </c>
      <c r="X2032">
        <v>1</v>
      </c>
      <c r="Y2032" s="8">
        <f t="shared" si="233"/>
        <v>1.0057142857142858</v>
      </c>
      <c r="Z2032" s="10">
        <f>IFERROR(LOOKUP(H2032,{30,43,48,53,58,63,68,73,78,83,88,93,97},{42,47,52,57,62,67,72,77,82,87,92,99,100}),999)</f>
        <v>72</v>
      </c>
      <c r="AA2032" s="9">
        <f t="shared" si="234"/>
        <v>5.5873015873015879</v>
      </c>
      <c r="AB2032" s="9">
        <f>IFERROR(IF(I2032="AI",AA2032-VLOOKUP(Q2032,'PBT Tag Rates'!$A$6:$L$53,11,FALSE),AA2032-VLOOKUP(Q2032,'PBT Tag Rates'!$A$6:$L$53,12,FALSE)),0)</f>
        <v>5.6062541041143046</v>
      </c>
      <c r="AC2032" s="9">
        <f t="shared" si="235"/>
        <v>16.848822656064705</v>
      </c>
      <c r="AD2032" s="12" t="s">
        <v>1969</v>
      </c>
      <c r="AE2032" s="8"/>
    </row>
    <row r="2033" spans="1:31" x14ac:dyDescent="0.25">
      <c r="A2033" t="s">
        <v>2078</v>
      </c>
      <c r="B2033" t="s">
        <v>5489</v>
      </c>
      <c r="C2033" t="s">
        <v>1903</v>
      </c>
      <c r="D2033" s="1">
        <v>45557</v>
      </c>
      <c r="E2033">
        <f t="shared" si="230"/>
        <v>18</v>
      </c>
      <c r="F2033" t="s">
        <v>6</v>
      </c>
      <c r="G2033">
        <v>740</v>
      </c>
      <c r="H2033">
        <f t="shared" si="229"/>
        <v>74</v>
      </c>
      <c r="I2033" t="s">
        <v>7</v>
      </c>
      <c r="J2033" t="s">
        <v>8</v>
      </c>
      <c r="K2033" t="s">
        <v>8</v>
      </c>
      <c r="L2033" t="s">
        <v>8</v>
      </c>
      <c r="M2033" t="s">
        <v>6</v>
      </c>
      <c r="N2033" t="str">
        <f t="shared" si="231"/>
        <v>M</v>
      </c>
      <c r="O2033" t="s">
        <v>8</v>
      </c>
      <c r="P2033" t="s">
        <v>8</v>
      </c>
      <c r="Q2033" t="s">
        <v>11</v>
      </c>
      <c r="R2033" t="s">
        <v>8</v>
      </c>
      <c r="S2033" t="str">
        <f t="shared" si="232"/>
        <v>U</v>
      </c>
      <c r="T2033" t="s">
        <v>12</v>
      </c>
      <c r="U2033">
        <v>0.999999999999995</v>
      </c>
      <c r="V2033" t="s">
        <v>8</v>
      </c>
      <c r="W2033">
        <f>VLOOKUP(Q2033,'PBT Tag Rates'!$A$6:$D$67,4,FALSE)</f>
        <v>1</v>
      </c>
      <c r="X2033">
        <v>1</v>
      </c>
      <c r="Y2033" s="8">
        <f t="shared" si="233"/>
        <v>1.0058139534883721</v>
      </c>
      <c r="Z2033" s="10">
        <f>IFERROR(LOOKUP(H2033,{30,43,48,53,58,63,68,73,78,83,88,93,97},{42,47,52,57,62,67,72,77,82,87,92,99,100}),999)</f>
        <v>77</v>
      </c>
      <c r="AA2033" s="9">
        <f t="shared" si="234"/>
        <v>5.5878552971576232</v>
      </c>
      <c r="AB2033" s="9">
        <f>IFERROR(IF(I2033="AI",AA2033-VLOOKUP(Q2033,'PBT Tag Rates'!$A$6:$L$53,11,FALSE),AA2033-VLOOKUP(Q2033,'PBT Tag Rates'!$A$6:$L$53,12,FALSE)),0)</f>
        <v>5.5465521706552483</v>
      </c>
      <c r="AC2033" s="9">
        <f t="shared" si="235"/>
        <v>16.669396738081858</v>
      </c>
      <c r="AD2033" s="12" t="s">
        <v>1969</v>
      </c>
      <c r="AE2033" s="8"/>
    </row>
    <row r="2034" spans="1:31" x14ac:dyDescent="0.25">
      <c r="A2034" t="s">
        <v>2078</v>
      </c>
      <c r="B2034" t="s">
        <v>5490</v>
      </c>
      <c r="C2034" t="s">
        <v>1904</v>
      </c>
      <c r="D2034" s="1">
        <v>45557</v>
      </c>
      <c r="E2034">
        <f t="shared" si="230"/>
        <v>18</v>
      </c>
      <c r="F2034" t="s">
        <v>14</v>
      </c>
      <c r="G2034">
        <v>730</v>
      </c>
      <c r="H2034">
        <f t="shared" si="229"/>
        <v>73</v>
      </c>
      <c r="I2034" t="s">
        <v>9</v>
      </c>
      <c r="J2034">
        <v>1</v>
      </c>
      <c r="K2034" t="s">
        <v>8</v>
      </c>
      <c r="L2034" t="s">
        <v>8</v>
      </c>
      <c r="M2034" t="s">
        <v>14</v>
      </c>
      <c r="N2034" t="str">
        <f t="shared" si="231"/>
        <v>F</v>
      </c>
      <c r="O2034" t="s">
        <v>1565</v>
      </c>
      <c r="P2034" t="s">
        <v>8115</v>
      </c>
      <c r="Q2034" t="s">
        <v>171</v>
      </c>
      <c r="R2034">
        <v>5</v>
      </c>
      <c r="S2034">
        <f t="shared" si="232"/>
        <v>2019</v>
      </c>
      <c r="T2034" t="s">
        <v>12</v>
      </c>
      <c r="U2034">
        <v>1</v>
      </c>
      <c r="V2034" t="s">
        <v>919</v>
      </c>
      <c r="W2034">
        <f>VLOOKUP(Q2034,'PBT Tag Rates'!$A$6:$D$67,4,FALSE)</f>
        <v>0.95971980899999998</v>
      </c>
      <c r="X2034">
        <v>1</v>
      </c>
      <c r="Y2034" s="8">
        <f t="shared" si="233"/>
        <v>1</v>
      </c>
      <c r="Z2034" s="10">
        <f>IFERROR(LOOKUP(H2034,{30,43,48,53,58,63,68,73,78,83,88,93,97},{42,47,52,57,62,67,72,77,82,87,92,99,100}),999)</f>
        <v>77</v>
      </c>
      <c r="AA2034" s="9">
        <f t="shared" si="234"/>
        <v>5.5555555555555554</v>
      </c>
      <c r="AB2034" s="9">
        <f>IFERROR(IF(I2034="AI",AA2034-VLOOKUP(Q2034,'PBT Tag Rates'!$A$6:$L$53,11,FALSE),AA2034-VLOOKUP(Q2034,'PBT Tag Rates'!$A$6:$L$53,12,FALSE)),0)</f>
        <v>5.5975263376757773</v>
      </c>
      <c r="AC2034" s="9">
        <f t="shared" si="235"/>
        <v>16.822592559073851</v>
      </c>
      <c r="AD2034" s="12" t="s">
        <v>1969</v>
      </c>
      <c r="AE2034" s="8"/>
    </row>
    <row r="2035" spans="1:31" x14ac:dyDescent="0.25">
      <c r="A2035" t="s">
        <v>2078</v>
      </c>
      <c r="B2035" t="s">
        <v>5491</v>
      </c>
      <c r="C2035" t="s">
        <v>1905</v>
      </c>
      <c r="D2035" s="1">
        <v>45557</v>
      </c>
      <c r="E2035">
        <f t="shared" si="230"/>
        <v>18</v>
      </c>
      <c r="F2035" t="s">
        <v>6</v>
      </c>
      <c r="G2035">
        <v>670</v>
      </c>
      <c r="H2035">
        <f t="shared" si="229"/>
        <v>67</v>
      </c>
      <c r="I2035" t="s">
        <v>9</v>
      </c>
      <c r="J2035">
        <v>1</v>
      </c>
      <c r="K2035" t="s">
        <v>8</v>
      </c>
      <c r="L2035" t="s">
        <v>8</v>
      </c>
      <c r="M2035" t="s">
        <v>6</v>
      </c>
      <c r="N2035" t="str">
        <f t="shared" si="231"/>
        <v>M</v>
      </c>
      <c r="O2035" t="s">
        <v>7323</v>
      </c>
      <c r="P2035" t="s">
        <v>7908</v>
      </c>
      <c r="Q2035" t="s">
        <v>940</v>
      </c>
      <c r="R2035">
        <v>3</v>
      </c>
      <c r="S2035">
        <f t="shared" si="232"/>
        <v>2021</v>
      </c>
      <c r="T2035" t="s">
        <v>12</v>
      </c>
      <c r="U2035">
        <v>1</v>
      </c>
      <c r="V2035" t="s">
        <v>919</v>
      </c>
      <c r="W2035">
        <f>VLOOKUP(Q2035,'PBT Tag Rates'!$A$6:$D$67,4,FALSE)</f>
        <v>0.98140000000000005</v>
      </c>
      <c r="X2035">
        <v>1</v>
      </c>
      <c r="Y2035" s="8">
        <f t="shared" si="233"/>
        <v>1</v>
      </c>
      <c r="Z2035" s="10">
        <f>IFERROR(LOOKUP(H2035,{30,43,48,53,58,63,68,73,78,83,88,93,97},{42,47,52,57,62,67,72,77,82,87,92,99,100}),999)</f>
        <v>67</v>
      </c>
      <c r="AA2035" s="9">
        <f t="shared" si="234"/>
        <v>5.5555555555555554</v>
      </c>
      <c r="AB2035" s="9">
        <f>IFERROR(IF(I2035="AI",AA2035-VLOOKUP(Q2035,'PBT Tag Rates'!$A$6:$L$53,11,FALSE),AA2035-VLOOKUP(Q2035,'PBT Tag Rates'!$A$6:$L$53,12,FALSE)),0)</f>
        <v>5.5745080723682721</v>
      </c>
      <c r="AC2035" s="9">
        <f t="shared" si="235"/>
        <v>16.753414340817248</v>
      </c>
      <c r="AD2035" s="12" t="s">
        <v>1969</v>
      </c>
      <c r="AE2035" s="8"/>
    </row>
    <row r="2036" spans="1:31" x14ac:dyDescent="0.25">
      <c r="A2036" t="s">
        <v>2078</v>
      </c>
      <c r="B2036" t="s">
        <v>5492</v>
      </c>
      <c r="C2036" t="s">
        <v>1906</v>
      </c>
      <c r="D2036" s="1">
        <v>45557</v>
      </c>
      <c r="E2036">
        <f t="shared" si="230"/>
        <v>18</v>
      </c>
      <c r="F2036" t="s">
        <v>6</v>
      </c>
      <c r="G2036">
        <v>710</v>
      </c>
      <c r="H2036">
        <f t="shared" si="229"/>
        <v>71</v>
      </c>
      <c r="I2036" t="s">
        <v>7</v>
      </c>
      <c r="J2036" t="s">
        <v>8</v>
      </c>
      <c r="K2036" t="s">
        <v>8</v>
      </c>
      <c r="L2036" t="s">
        <v>8</v>
      </c>
      <c r="M2036" t="s">
        <v>6</v>
      </c>
      <c r="N2036" t="str">
        <f t="shared" si="231"/>
        <v>M</v>
      </c>
      <c r="O2036" t="s">
        <v>8</v>
      </c>
      <c r="P2036" t="s">
        <v>8</v>
      </c>
      <c r="Q2036" t="s">
        <v>11</v>
      </c>
      <c r="R2036" t="s">
        <v>8</v>
      </c>
      <c r="S2036" t="str">
        <f t="shared" si="232"/>
        <v>U</v>
      </c>
      <c r="T2036" t="s">
        <v>12</v>
      </c>
      <c r="U2036">
        <v>0.999999999999996</v>
      </c>
      <c r="V2036" t="s">
        <v>8</v>
      </c>
      <c r="W2036">
        <f>VLOOKUP(Q2036,'PBT Tag Rates'!$A$6:$D$67,4,FALSE)</f>
        <v>1</v>
      </c>
      <c r="X2036">
        <v>1</v>
      </c>
      <c r="Y2036" s="8">
        <f t="shared" si="233"/>
        <v>1.0057142857142858</v>
      </c>
      <c r="Z2036" s="10">
        <f>IFERROR(LOOKUP(H2036,{30,43,48,53,58,63,68,73,78,83,88,93,97},{42,47,52,57,62,67,72,77,82,87,92,99,100}),999)</f>
        <v>72</v>
      </c>
      <c r="AA2036" s="9">
        <f t="shared" si="234"/>
        <v>5.5873015873015879</v>
      </c>
      <c r="AB2036" s="9">
        <f>IFERROR(IF(I2036="AI",AA2036-VLOOKUP(Q2036,'PBT Tag Rates'!$A$6:$L$53,11,FALSE),AA2036-VLOOKUP(Q2036,'PBT Tag Rates'!$A$6:$L$53,12,FALSE)),0)</f>
        <v>5.545998460799213</v>
      </c>
      <c r="AC2036" s="9">
        <f t="shared" si="235"/>
        <v>16.6677326395601</v>
      </c>
      <c r="AD2036" s="12" t="s">
        <v>1969</v>
      </c>
      <c r="AE2036" s="8"/>
    </row>
    <row r="2037" spans="1:31" x14ac:dyDescent="0.25">
      <c r="A2037" t="s">
        <v>2078</v>
      </c>
      <c r="B2037" t="s">
        <v>5493</v>
      </c>
      <c r="C2037" t="s">
        <v>1907</v>
      </c>
      <c r="D2037" s="1">
        <v>45557</v>
      </c>
      <c r="E2037">
        <f t="shared" si="230"/>
        <v>18</v>
      </c>
      <c r="F2037" t="s">
        <v>14</v>
      </c>
      <c r="G2037">
        <v>780</v>
      </c>
      <c r="H2037">
        <f t="shared" si="229"/>
        <v>78</v>
      </c>
      <c r="I2037" t="s">
        <v>9</v>
      </c>
      <c r="J2037">
        <v>1</v>
      </c>
      <c r="K2037" t="s">
        <v>8</v>
      </c>
      <c r="L2037" t="s">
        <v>8</v>
      </c>
      <c r="M2037" t="s">
        <v>14</v>
      </c>
      <c r="N2037" t="str">
        <f t="shared" si="231"/>
        <v>F</v>
      </c>
      <c r="O2037" t="s">
        <v>8449</v>
      </c>
      <c r="P2037" t="s">
        <v>8450</v>
      </c>
      <c r="Q2037" t="s">
        <v>171</v>
      </c>
      <c r="R2037">
        <v>5</v>
      </c>
      <c r="S2037">
        <f t="shared" si="232"/>
        <v>2019</v>
      </c>
      <c r="T2037" t="s">
        <v>12</v>
      </c>
      <c r="U2037">
        <v>1</v>
      </c>
      <c r="V2037" t="s">
        <v>949</v>
      </c>
      <c r="W2037">
        <f>VLOOKUP(Q2037,'PBT Tag Rates'!$A$6:$D$67,4,FALSE)</f>
        <v>0.95971980899999998</v>
      </c>
      <c r="X2037">
        <v>1</v>
      </c>
      <c r="Y2037" s="8">
        <f t="shared" si="233"/>
        <v>1</v>
      </c>
      <c r="Z2037" s="10">
        <f>IFERROR(LOOKUP(H2037,{30,43,48,53,58,63,68,73,78,83,88,93,97},{42,47,52,57,62,67,72,77,82,87,92,99,100}),999)</f>
        <v>82</v>
      </c>
      <c r="AA2037" s="9">
        <f t="shared" si="234"/>
        <v>5.5555555555555554</v>
      </c>
      <c r="AB2037" s="9">
        <f>IFERROR(IF(I2037="AI",AA2037-VLOOKUP(Q2037,'PBT Tag Rates'!$A$6:$L$53,11,FALSE),AA2037-VLOOKUP(Q2037,'PBT Tag Rates'!$A$6:$L$53,12,FALSE)),0)</f>
        <v>5.5975263376757773</v>
      </c>
      <c r="AC2037" s="9">
        <f t="shared" si="235"/>
        <v>16.822592559073851</v>
      </c>
      <c r="AD2037" s="12" t="s">
        <v>676</v>
      </c>
      <c r="AE2037" s="8"/>
    </row>
    <row r="2038" spans="1:31" x14ac:dyDescent="0.25">
      <c r="A2038" t="s">
        <v>2078</v>
      </c>
      <c r="B2038" t="s">
        <v>5494</v>
      </c>
      <c r="C2038" t="s">
        <v>1908</v>
      </c>
      <c r="D2038" s="1">
        <v>45557</v>
      </c>
      <c r="E2038">
        <f t="shared" si="230"/>
        <v>18</v>
      </c>
      <c r="F2038" t="s">
        <v>6</v>
      </c>
      <c r="G2038">
        <v>480</v>
      </c>
      <c r="H2038">
        <f t="shared" si="229"/>
        <v>48</v>
      </c>
      <c r="I2038" t="s">
        <v>9</v>
      </c>
      <c r="J2038">
        <v>1</v>
      </c>
      <c r="K2038" t="s">
        <v>8</v>
      </c>
      <c r="L2038" t="s">
        <v>8</v>
      </c>
      <c r="M2038" t="s">
        <v>6</v>
      </c>
      <c r="N2038" t="str">
        <f t="shared" si="231"/>
        <v>M</v>
      </c>
      <c r="O2038" t="s">
        <v>8637</v>
      </c>
      <c r="P2038" t="s">
        <v>8638</v>
      </c>
      <c r="Q2038" t="s">
        <v>7200</v>
      </c>
      <c r="R2038">
        <v>2</v>
      </c>
      <c r="S2038">
        <f t="shared" si="232"/>
        <v>2022</v>
      </c>
      <c r="T2038" t="s">
        <v>12</v>
      </c>
      <c r="U2038">
        <v>0.999999999999998</v>
      </c>
      <c r="V2038" t="s">
        <v>892</v>
      </c>
      <c r="W2038">
        <f>VLOOKUP(Q2038,'PBT Tag Rates'!$A$6:$D$67,4,FALSE)</f>
        <v>0.98</v>
      </c>
      <c r="X2038">
        <v>1</v>
      </c>
      <c r="Y2038" s="8">
        <f t="shared" si="233"/>
        <v>1</v>
      </c>
      <c r="Z2038" s="10">
        <f>IFERROR(LOOKUP(H2038,{30,43,48,53,58,63,68,73,78,83,88,93,97},{42,47,52,57,62,67,72,77,82,87,92,99,100}),999)</f>
        <v>52</v>
      </c>
      <c r="AA2038" s="9">
        <f t="shared" si="234"/>
        <v>5.5555555555555554</v>
      </c>
      <c r="AB2038" s="9">
        <f>IFERROR(IF(I2038="AI",AA2038-VLOOKUP(Q2038,'PBT Tag Rates'!$A$6:$L$53,11,FALSE),AA2038-VLOOKUP(Q2038,'PBT Tag Rates'!$A$6:$L$53,12,FALSE)),0)</f>
        <v>5.5759637188208613</v>
      </c>
      <c r="AC2038" s="9">
        <f t="shared" si="235"/>
        <v>16.757789085249826</v>
      </c>
      <c r="AD2038" s="12" t="s">
        <v>1969</v>
      </c>
      <c r="AE2038" s="8"/>
    </row>
    <row r="2039" spans="1:31" x14ac:dyDescent="0.25">
      <c r="A2039" t="s">
        <v>2078</v>
      </c>
      <c r="B2039" t="s">
        <v>5495</v>
      </c>
      <c r="C2039" t="s">
        <v>1909</v>
      </c>
      <c r="D2039" s="1">
        <v>45557</v>
      </c>
      <c r="E2039">
        <f t="shared" si="230"/>
        <v>18</v>
      </c>
      <c r="F2039" t="s">
        <v>6</v>
      </c>
      <c r="G2039">
        <v>320</v>
      </c>
      <c r="H2039">
        <f t="shared" ref="H2039:H2102" si="236">G2039/10</f>
        <v>32</v>
      </c>
      <c r="I2039" t="s">
        <v>9</v>
      </c>
      <c r="J2039">
        <v>1</v>
      </c>
      <c r="K2039" t="s">
        <v>8</v>
      </c>
      <c r="L2039" t="s">
        <v>8</v>
      </c>
      <c r="M2039" t="s">
        <v>6</v>
      </c>
      <c r="N2039" t="str">
        <f t="shared" si="231"/>
        <v>M</v>
      </c>
      <c r="O2039" t="s">
        <v>8639</v>
      </c>
      <c r="P2039" t="s">
        <v>8640</v>
      </c>
      <c r="Q2039" t="s">
        <v>7200</v>
      </c>
      <c r="R2039">
        <v>2</v>
      </c>
      <c r="S2039">
        <f t="shared" si="232"/>
        <v>2022</v>
      </c>
      <c r="T2039" t="s">
        <v>12</v>
      </c>
      <c r="U2039">
        <v>1</v>
      </c>
      <c r="V2039" t="s">
        <v>949</v>
      </c>
      <c r="W2039">
        <f>VLOOKUP(Q2039,'PBT Tag Rates'!$A$6:$D$67,4,FALSE)</f>
        <v>0.98</v>
      </c>
      <c r="X2039">
        <v>1</v>
      </c>
      <c r="Y2039" s="8">
        <f t="shared" si="233"/>
        <v>1</v>
      </c>
      <c r="Z2039" s="10">
        <f>IFERROR(LOOKUP(H2039,{30,43,48,53,58,63,68,73,78,83,88,93,97},{42,47,52,57,62,67,72,77,82,87,92,99,100}),999)</f>
        <v>42</v>
      </c>
      <c r="AA2039" s="9">
        <f t="shared" si="234"/>
        <v>5.5555555555555554</v>
      </c>
      <c r="AB2039" s="9">
        <f>IFERROR(IF(I2039="AI",AA2039-VLOOKUP(Q2039,'PBT Tag Rates'!$A$6:$L$53,11,FALSE),AA2039-VLOOKUP(Q2039,'PBT Tag Rates'!$A$6:$L$53,12,FALSE)),0)</f>
        <v>5.5759637188208613</v>
      </c>
      <c r="AC2039" s="9">
        <f t="shared" si="235"/>
        <v>16.757789085249826</v>
      </c>
      <c r="AD2039" s="12" t="s">
        <v>676</v>
      </c>
      <c r="AE2039" s="8"/>
    </row>
    <row r="2040" spans="1:31" x14ac:dyDescent="0.25">
      <c r="A2040" t="s">
        <v>2078</v>
      </c>
      <c r="B2040" t="s">
        <v>5496</v>
      </c>
      <c r="C2040" t="s">
        <v>1910</v>
      </c>
      <c r="D2040" s="1">
        <v>45557</v>
      </c>
      <c r="E2040">
        <f t="shared" si="230"/>
        <v>18</v>
      </c>
      <c r="F2040" t="s">
        <v>6</v>
      </c>
      <c r="G2040">
        <v>680</v>
      </c>
      <c r="H2040">
        <f t="shared" si="236"/>
        <v>68</v>
      </c>
      <c r="I2040" t="s">
        <v>9</v>
      </c>
      <c r="J2040">
        <v>1</v>
      </c>
      <c r="K2040" t="s">
        <v>8</v>
      </c>
      <c r="L2040" t="s">
        <v>8</v>
      </c>
      <c r="M2040" t="s">
        <v>6</v>
      </c>
      <c r="N2040" t="str">
        <f t="shared" si="231"/>
        <v>M</v>
      </c>
      <c r="O2040" t="s">
        <v>8641</v>
      </c>
      <c r="P2040" t="s">
        <v>8642</v>
      </c>
      <c r="Q2040" t="s">
        <v>940</v>
      </c>
      <c r="R2040">
        <v>3</v>
      </c>
      <c r="S2040">
        <f t="shared" si="232"/>
        <v>2021</v>
      </c>
      <c r="T2040" t="s">
        <v>12</v>
      </c>
      <c r="U2040">
        <v>1</v>
      </c>
      <c r="V2040" t="s">
        <v>941</v>
      </c>
      <c r="W2040">
        <f>VLOOKUP(Q2040,'PBT Tag Rates'!$A$6:$D$67,4,FALSE)</f>
        <v>0.98140000000000005</v>
      </c>
      <c r="X2040">
        <v>1</v>
      </c>
      <c r="Y2040" s="8">
        <f t="shared" si="233"/>
        <v>1.0057142857142858</v>
      </c>
      <c r="Z2040" s="10">
        <f>IFERROR(LOOKUP(H2040,{30,43,48,53,58,63,68,73,78,83,88,93,97},{42,47,52,57,62,67,72,77,82,87,92,99,100}),999)</f>
        <v>72</v>
      </c>
      <c r="AA2040" s="9">
        <f t="shared" si="234"/>
        <v>5.5873015873015879</v>
      </c>
      <c r="AB2040" s="9">
        <f>IFERROR(IF(I2040="AI",AA2040-VLOOKUP(Q2040,'PBT Tag Rates'!$A$6:$L$53,11,FALSE),AA2040-VLOOKUP(Q2040,'PBT Tag Rates'!$A$6:$L$53,12,FALSE)),0)</f>
        <v>5.6062541041143046</v>
      </c>
      <c r="AC2040" s="9">
        <f t="shared" si="235"/>
        <v>16.848822656064705</v>
      </c>
      <c r="AD2040" s="12" t="s">
        <v>1969</v>
      </c>
      <c r="AE2040" s="8"/>
    </row>
    <row r="2041" spans="1:31" x14ac:dyDescent="0.25">
      <c r="A2041" t="s">
        <v>2078</v>
      </c>
      <c r="B2041" t="s">
        <v>5497</v>
      </c>
      <c r="C2041" t="s">
        <v>1911</v>
      </c>
      <c r="D2041" s="1">
        <v>45557</v>
      </c>
      <c r="E2041">
        <f t="shared" si="230"/>
        <v>18</v>
      </c>
      <c r="F2041" t="s">
        <v>6</v>
      </c>
      <c r="G2041">
        <v>710</v>
      </c>
      <c r="H2041">
        <f t="shared" si="236"/>
        <v>71</v>
      </c>
      <c r="I2041" t="s">
        <v>9</v>
      </c>
      <c r="J2041">
        <v>1</v>
      </c>
      <c r="K2041" t="s">
        <v>8</v>
      </c>
      <c r="L2041" t="s">
        <v>8</v>
      </c>
      <c r="M2041" t="s">
        <v>6</v>
      </c>
      <c r="N2041" t="str">
        <f t="shared" si="231"/>
        <v>M</v>
      </c>
      <c r="O2041" t="s">
        <v>1838</v>
      </c>
      <c r="P2041" t="s">
        <v>8643</v>
      </c>
      <c r="Q2041" t="s">
        <v>295</v>
      </c>
      <c r="R2041">
        <v>4</v>
      </c>
      <c r="S2041">
        <f t="shared" si="232"/>
        <v>2020</v>
      </c>
      <c r="T2041" t="s">
        <v>12</v>
      </c>
      <c r="U2041">
        <v>0.999999999999996</v>
      </c>
      <c r="V2041" t="s">
        <v>945</v>
      </c>
      <c r="W2041">
        <f>VLOOKUP(Q2041,'PBT Tag Rates'!$A$6:$D$67,4,FALSE)</f>
        <v>0.98961045999999997</v>
      </c>
      <c r="X2041">
        <v>1</v>
      </c>
      <c r="Y2041" s="8">
        <f t="shared" si="233"/>
        <v>1.0057142857142858</v>
      </c>
      <c r="Z2041" s="10">
        <f>IFERROR(LOOKUP(H2041,{30,43,48,53,58,63,68,73,78,83,88,93,97},{42,47,52,57,62,67,72,77,82,87,92,99,100}),999)</f>
        <v>72</v>
      </c>
      <c r="AA2041" s="9">
        <f t="shared" si="234"/>
        <v>5.5873015873015879</v>
      </c>
      <c r="AB2041" s="9">
        <f>IFERROR(IF(I2041="AI",AA2041-VLOOKUP(Q2041,'PBT Tag Rates'!$A$6:$L$53,11,FALSE),AA2041-VLOOKUP(Q2041,'PBT Tag Rates'!$A$6:$L$53,12,FALSE)),0)</f>
        <v>5.5978002030902694</v>
      </c>
      <c r="AC2041" s="9">
        <f t="shared" si="235"/>
        <v>16.823415623764589</v>
      </c>
      <c r="AD2041" s="12" t="s">
        <v>1969</v>
      </c>
      <c r="AE2041" s="8"/>
    </row>
    <row r="2042" spans="1:31" x14ac:dyDescent="0.25">
      <c r="A2042" t="s">
        <v>2078</v>
      </c>
      <c r="B2042" t="s">
        <v>5498</v>
      </c>
      <c r="C2042" t="s">
        <v>1912</v>
      </c>
      <c r="D2042" s="1">
        <v>45557</v>
      </c>
      <c r="E2042">
        <f t="shared" si="230"/>
        <v>18</v>
      </c>
      <c r="F2042" t="s">
        <v>14</v>
      </c>
      <c r="G2042">
        <v>750</v>
      </c>
      <c r="H2042">
        <f t="shared" si="236"/>
        <v>75</v>
      </c>
      <c r="I2042" t="s">
        <v>9</v>
      </c>
      <c r="J2042">
        <v>1</v>
      </c>
      <c r="K2042" t="s">
        <v>8</v>
      </c>
      <c r="L2042" t="s">
        <v>8</v>
      </c>
      <c r="M2042" t="s">
        <v>14</v>
      </c>
      <c r="N2042" t="str">
        <f t="shared" si="231"/>
        <v>F</v>
      </c>
      <c r="O2042" t="s">
        <v>8644</v>
      </c>
      <c r="P2042" t="s">
        <v>8645</v>
      </c>
      <c r="Q2042" t="s">
        <v>476</v>
      </c>
      <c r="R2042">
        <v>4</v>
      </c>
      <c r="S2042">
        <f t="shared" si="232"/>
        <v>2020</v>
      </c>
      <c r="T2042" t="s">
        <v>12</v>
      </c>
      <c r="U2042">
        <v>1</v>
      </c>
      <c r="V2042" t="s">
        <v>742</v>
      </c>
      <c r="W2042">
        <f>VLOOKUP(Q2042,'PBT Tag Rates'!$A$6:$D$67,4,FALSE)</f>
        <v>0.98845608500000004</v>
      </c>
      <c r="X2042">
        <v>1</v>
      </c>
      <c r="Y2042" s="8">
        <f t="shared" si="233"/>
        <v>1</v>
      </c>
      <c r="Z2042" s="10">
        <f>IFERROR(LOOKUP(H2042,{30,43,48,53,58,63,68,73,78,83,88,93,97},{42,47,52,57,62,67,72,77,82,87,92,99,100}),999)</f>
        <v>77</v>
      </c>
      <c r="AA2042" s="9">
        <f t="shared" si="234"/>
        <v>5.5555555555555554</v>
      </c>
      <c r="AB2042" s="9">
        <f>IFERROR(IF(I2042="AI",AA2042-VLOOKUP(Q2042,'PBT Tag Rates'!$A$6:$L$53,11,FALSE),AA2042-VLOOKUP(Q2042,'PBT Tag Rates'!$A$6:$L$53,12,FALSE)),0)</f>
        <v>5.5672342888601314</v>
      </c>
      <c r="AC2042" s="9">
        <f t="shared" si="235"/>
        <v>16.731553988772674</v>
      </c>
      <c r="AD2042" s="12" t="s">
        <v>1969</v>
      </c>
      <c r="AE2042" s="8"/>
    </row>
    <row r="2043" spans="1:31" x14ac:dyDescent="0.25">
      <c r="A2043" t="s">
        <v>2078</v>
      </c>
      <c r="B2043" t="s">
        <v>5499</v>
      </c>
      <c r="C2043" t="s">
        <v>1913</v>
      </c>
      <c r="D2043" s="1">
        <v>45557</v>
      </c>
      <c r="E2043">
        <f t="shared" si="230"/>
        <v>18</v>
      </c>
      <c r="F2043" t="s">
        <v>6</v>
      </c>
      <c r="G2043">
        <v>640</v>
      </c>
      <c r="H2043">
        <f t="shared" si="236"/>
        <v>64</v>
      </c>
      <c r="I2043" t="s">
        <v>9</v>
      </c>
      <c r="J2043">
        <v>1</v>
      </c>
      <c r="K2043" t="s">
        <v>8</v>
      </c>
      <c r="L2043" t="s">
        <v>8</v>
      </c>
      <c r="M2043" t="s">
        <v>6</v>
      </c>
      <c r="N2043" t="str">
        <f t="shared" si="231"/>
        <v>M</v>
      </c>
      <c r="O2043" t="s">
        <v>8044</v>
      </c>
      <c r="P2043" t="s">
        <v>8045</v>
      </c>
      <c r="Q2043" t="s">
        <v>940</v>
      </c>
      <c r="R2043">
        <v>3</v>
      </c>
      <c r="S2043">
        <f t="shared" si="232"/>
        <v>2021</v>
      </c>
      <c r="T2043" t="s">
        <v>12</v>
      </c>
      <c r="U2043">
        <v>1</v>
      </c>
      <c r="V2043" t="s">
        <v>886</v>
      </c>
      <c r="W2043">
        <f>VLOOKUP(Q2043,'PBT Tag Rates'!$A$6:$D$67,4,FALSE)</f>
        <v>0.98140000000000005</v>
      </c>
      <c r="X2043">
        <v>1</v>
      </c>
      <c r="Y2043" s="8">
        <f t="shared" si="233"/>
        <v>1</v>
      </c>
      <c r="Z2043" s="10">
        <f>IFERROR(LOOKUP(H2043,{30,43,48,53,58,63,68,73,78,83,88,93,97},{42,47,52,57,62,67,72,77,82,87,92,99,100}),999)</f>
        <v>67</v>
      </c>
      <c r="AA2043" s="9">
        <f t="shared" si="234"/>
        <v>5.5555555555555554</v>
      </c>
      <c r="AB2043" s="9">
        <f>IFERROR(IF(I2043="AI",AA2043-VLOOKUP(Q2043,'PBT Tag Rates'!$A$6:$L$53,11,FALSE),AA2043-VLOOKUP(Q2043,'PBT Tag Rates'!$A$6:$L$53,12,FALSE)),0)</f>
        <v>5.5745080723682721</v>
      </c>
      <c r="AC2043" s="9">
        <f t="shared" si="235"/>
        <v>16.753414340817248</v>
      </c>
      <c r="AD2043" s="12" t="s">
        <v>1969</v>
      </c>
      <c r="AE2043" s="8"/>
    </row>
    <row r="2044" spans="1:31" x14ac:dyDescent="0.25">
      <c r="A2044" t="s">
        <v>2078</v>
      </c>
      <c r="B2044" t="s">
        <v>5500</v>
      </c>
      <c r="C2044" t="s">
        <v>1914</v>
      </c>
      <c r="D2044" s="1">
        <v>45557</v>
      </c>
      <c r="E2044">
        <f t="shared" si="230"/>
        <v>18</v>
      </c>
      <c r="F2044" t="s">
        <v>14</v>
      </c>
      <c r="G2044">
        <v>750</v>
      </c>
      <c r="H2044">
        <f t="shared" si="236"/>
        <v>75</v>
      </c>
      <c r="I2044" t="s">
        <v>9</v>
      </c>
      <c r="J2044">
        <v>1</v>
      </c>
      <c r="K2044" t="s">
        <v>8</v>
      </c>
      <c r="L2044" t="s">
        <v>8</v>
      </c>
      <c r="M2044" t="s">
        <v>14</v>
      </c>
      <c r="N2044" t="str">
        <f t="shared" si="231"/>
        <v>F</v>
      </c>
      <c r="O2044" t="s">
        <v>7343</v>
      </c>
      <c r="P2044" t="s">
        <v>7344</v>
      </c>
      <c r="Q2044" t="s">
        <v>295</v>
      </c>
      <c r="R2044">
        <v>4</v>
      </c>
      <c r="S2044">
        <f t="shared" si="232"/>
        <v>2020</v>
      </c>
      <c r="T2044" t="s">
        <v>12</v>
      </c>
      <c r="U2044">
        <v>0.999999999999999</v>
      </c>
      <c r="V2044" t="s">
        <v>893</v>
      </c>
      <c r="W2044">
        <f>VLOOKUP(Q2044,'PBT Tag Rates'!$A$6:$D$67,4,FALSE)</f>
        <v>0.98961045999999997</v>
      </c>
      <c r="X2044">
        <v>1</v>
      </c>
      <c r="Y2044" s="8">
        <f t="shared" si="233"/>
        <v>1</v>
      </c>
      <c r="Z2044" s="10">
        <f>IFERROR(LOOKUP(H2044,{30,43,48,53,58,63,68,73,78,83,88,93,97},{42,47,52,57,62,67,72,77,82,87,92,99,100}),999)</f>
        <v>77</v>
      </c>
      <c r="AA2044" s="9">
        <f t="shared" si="234"/>
        <v>5.5555555555555554</v>
      </c>
      <c r="AB2044" s="9">
        <f>IFERROR(IF(I2044="AI",AA2044-VLOOKUP(Q2044,'PBT Tag Rates'!$A$6:$L$53,11,FALSE),AA2044-VLOOKUP(Q2044,'PBT Tag Rates'!$A$6:$L$53,12,FALSE)),0)</f>
        <v>5.5660541713442369</v>
      </c>
      <c r="AC2044" s="9">
        <f t="shared" si="235"/>
        <v>16.728007308517132</v>
      </c>
      <c r="AD2044" s="12" t="s">
        <v>1969</v>
      </c>
      <c r="AE2044" s="8"/>
    </row>
    <row r="2045" spans="1:31" x14ac:dyDescent="0.25">
      <c r="A2045" t="s">
        <v>2078</v>
      </c>
      <c r="B2045" t="s">
        <v>5501</v>
      </c>
      <c r="C2045" t="s">
        <v>1915</v>
      </c>
      <c r="D2045" s="1">
        <v>45557</v>
      </c>
      <c r="E2045">
        <f t="shared" si="230"/>
        <v>18</v>
      </c>
      <c r="F2045" t="s">
        <v>6</v>
      </c>
      <c r="G2045">
        <v>370</v>
      </c>
      <c r="H2045">
        <f t="shared" si="236"/>
        <v>37</v>
      </c>
      <c r="I2045" t="s">
        <v>9</v>
      </c>
      <c r="J2045">
        <v>1</v>
      </c>
      <c r="K2045" t="s">
        <v>8</v>
      </c>
      <c r="L2045" t="s">
        <v>8</v>
      </c>
      <c r="M2045" t="s">
        <v>6</v>
      </c>
      <c r="N2045" t="str">
        <f t="shared" si="231"/>
        <v>M</v>
      </c>
      <c r="O2045" t="s">
        <v>8639</v>
      </c>
      <c r="P2045" t="s">
        <v>8640</v>
      </c>
      <c r="Q2045" t="s">
        <v>7200</v>
      </c>
      <c r="R2045">
        <v>2</v>
      </c>
      <c r="S2045">
        <f t="shared" si="232"/>
        <v>2022</v>
      </c>
      <c r="T2045" t="s">
        <v>12</v>
      </c>
      <c r="U2045">
        <v>0.999999999999999</v>
      </c>
      <c r="V2045" t="s">
        <v>949</v>
      </c>
      <c r="W2045">
        <f>VLOOKUP(Q2045,'PBT Tag Rates'!$A$6:$D$67,4,FALSE)</f>
        <v>0.98</v>
      </c>
      <c r="X2045">
        <v>1</v>
      </c>
      <c r="Y2045" s="8">
        <f t="shared" si="233"/>
        <v>1</v>
      </c>
      <c r="Z2045" s="10">
        <f>IFERROR(LOOKUP(H2045,{30,43,48,53,58,63,68,73,78,83,88,93,97},{42,47,52,57,62,67,72,77,82,87,92,99,100}),999)</f>
        <v>42</v>
      </c>
      <c r="AA2045" s="9">
        <f t="shared" si="234"/>
        <v>5.5555555555555554</v>
      </c>
      <c r="AB2045" s="9">
        <f>IFERROR(IF(I2045="AI",AA2045-VLOOKUP(Q2045,'PBT Tag Rates'!$A$6:$L$53,11,FALSE),AA2045-VLOOKUP(Q2045,'PBT Tag Rates'!$A$6:$L$53,12,FALSE)),0)</f>
        <v>5.5759637188208613</v>
      </c>
      <c r="AC2045" s="9">
        <f t="shared" si="235"/>
        <v>16.757789085249826</v>
      </c>
      <c r="AD2045" s="12" t="s">
        <v>676</v>
      </c>
      <c r="AE2045" s="8"/>
    </row>
    <row r="2046" spans="1:31" x14ac:dyDescent="0.25">
      <c r="A2046" t="s">
        <v>2078</v>
      </c>
      <c r="B2046" t="s">
        <v>5502</v>
      </c>
      <c r="C2046" t="s">
        <v>1916</v>
      </c>
      <c r="D2046" s="1">
        <v>45557</v>
      </c>
      <c r="E2046">
        <f t="shared" si="230"/>
        <v>18</v>
      </c>
      <c r="F2046" t="s">
        <v>6</v>
      </c>
      <c r="G2046">
        <v>500</v>
      </c>
      <c r="H2046">
        <f t="shared" si="236"/>
        <v>50</v>
      </c>
      <c r="I2046" t="s">
        <v>9</v>
      </c>
      <c r="J2046">
        <v>1</v>
      </c>
      <c r="K2046" t="s">
        <v>8</v>
      </c>
      <c r="L2046" t="s">
        <v>8</v>
      </c>
      <c r="M2046" t="s">
        <v>6</v>
      </c>
      <c r="N2046" t="str">
        <f t="shared" si="231"/>
        <v>M</v>
      </c>
      <c r="O2046" t="s">
        <v>1952</v>
      </c>
      <c r="P2046" t="s">
        <v>1953</v>
      </c>
      <c r="Q2046" t="s">
        <v>940</v>
      </c>
      <c r="R2046">
        <v>3</v>
      </c>
      <c r="S2046">
        <f t="shared" si="232"/>
        <v>2021</v>
      </c>
      <c r="T2046" t="s">
        <v>12</v>
      </c>
      <c r="U2046">
        <v>0.999999999999999</v>
      </c>
      <c r="V2046" t="s">
        <v>949</v>
      </c>
      <c r="W2046">
        <f>VLOOKUP(Q2046,'PBT Tag Rates'!$A$6:$D$67,4,FALSE)</f>
        <v>0.98140000000000005</v>
      </c>
      <c r="X2046">
        <v>1</v>
      </c>
      <c r="Y2046" s="8">
        <f t="shared" si="233"/>
        <v>1</v>
      </c>
      <c r="Z2046" s="10">
        <f>IFERROR(LOOKUP(H2046,{30,43,48,53,58,63,68,73,78,83,88,93,97},{42,47,52,57,62,67,72,77,82,87,92,99,100}),999)</f>
        <v>52</v>
      </c>
      <c r="AA2046" s="9">
        <f t="shared" si="234"/>
        <v>5.5555555555555554</v>
      </c>
      <c r="AB2046" s="9">
        <f>IFERROR(IF(I2046="AI",AA2046-VLOOKUP(Q2046,'PBT Tag Rates'!$A$6:$L$53,11,FALSE),AA2046-VLOOKUP(Q2046,'PBT Tag Rates'!$A$6:$L$53,12,FALSE)),0)</f>
        <v>5.5745080723682721</v>
      </c>
      <c r="AC2046" s="9">
        <f t="shared" si="235"/>
        <v>16.753414340817248</v>
      </c>
      <c r="AD2046" s="12" t="s">
        <v>676</v>
      </c>
      <c r="AE2046" s="8"/>
    </row>
    <row r="2047" spans="1:31" x14ac:dyDescent="0.25">
      <c r="A2047" t="s">
        <v>2078</v>
      </c>
      <c r="B2047" t="s">
        <v>5503</v>
      </c>
      <c r="C2047" t="s">
        <v>1917</v>
      </c>
      <c r="D2047" s="1">
        <v>45557</v>
      </c>
      <c r="E2047">
        <f t="shared" si="230"/>
        <v>18</v>
      </c>
      <c r="F2047" t="s">
        <v>14</v>
      </c>
      <c r="G2047">
        <v>790</v>
      </c>
      <c r="H2047">
        <f t="shared" si="236"/>
        <v>79</v>
      </c>
      <c r="I2047" t="s">
        <v>7</v>
      </c>
      <c r="J2047" t="s">
        <v>8</v>
      </c>
      <c r="K2047" t="s">
        <v>7168</v>
      </c>
      <c r="L2047" t="s">
        <v>8</v>
      </c>
      <c r="M2047" t="s">
        <v>14</v>
      </c>
      <c r="N2047" t="str">
        <f t="shared" si="231"/>
        <v>F</v>
      </c>
      <c r="O2047" t="s">
        <v>8</v>
      </c>
      <c r="P2047" t="s">
        <v>8</v>
      </c>
      <c r="Q2047" t="s">
        <v>11</v>
      </c>
      <c r="R2047" t="s">
        <v>8</v>
      </c>
      <c r="S2047" t="str">
        <f t="shared" si="232"/>
        <v>U</v>
      </c>
      <c r="T2047" t="s">
        <v>12</v>
      </c>
      <c r="U2047">
        <v>0.999999999999997</v>
      </c>
      <c r="V2047" t="s">
        <v>8</v>
      </c>
      <c r="W2047">
        <f>VLOOKUP(Q2047,'PBT Tag Rates'!$A$6:$D$67,4,FALSE)</f>
        <v>1</v>
      </c>
      <c r="X2047">
        <v>1</v>
      </c>
      <c r="Y2047" s="8">
        <f t="shared" si="233"/>
        <v>1</v>
      </c>
      <c r="Z2047" s="10">
        <f>IFERROR(LOOKUP(H2047,{30,43,48,53,58,63,68,73,78,83,88,93,97},{42,47,52,57,62,67,72,77,82,87,92,99,100}),999)</f>
        <v>82</v>
      </c>
      <c r="AA2047" s="9">
        <f t="shared" si="234"/>
        <v>5.5555555555555554</v>
      </c>
      <c r="AB2047" s="9">
        <f>IFERROR(IF(I2047="AI",AA2047-VLOOKUP(Q2047,'PBT Tag Rates'!$A$6:$L$53,11,FALSE),AA2047-VLOOKUP(Q2047,'PBT Tag Rates'!$A$6:$L$53,12,FALSE)),0)</f>
        <v>5.5142524290531805</v>
      </c>
      <c r="AC2047" s="9">
        <f t="shared" si="235"/>
        <v>16.572324324312643</v>
      </c>
      <c r="AD2047" s="12" t="s">
        <v>1970</v>
      </c>
      <c r="AE2047" s="8"/>
    </row>
    <row r="2048" spans="1:31" x14ac:dyDescent="0.25">
      <c r="A2048" t="s">
        <v>2078</v>
      </c>
      <c r="B2048" t="s">
        <v>5504</v>
      </c>
      <c r="C2048" t="s">
        <v>1918</v>
      </c>
      <c r="D2048" s="1">
        <v>45557</v>
      </c>
      <c r="E2048">
        <f t="shared" si="230"/>
        <v>18</v>
      </c>
      <c r="F2048" t="s">
        <v>6</v>
      </c>
      <c r="G2048">
        <v>570</v>
      </c>
      <c r="H2048">
        <f t="shared" si="236"/>
        <v>57</v>
      </c>
      <c r="I2048" t="s">
        <v>7</v>
      </c>
      <c r="J2048" t="s">
        <v>8</v>
      </c>
      <c r="K2048" t="s">
        <v>7169</v>
      </c>
      <c r="L2048" t="s">
        <v>8</v>
      </c>
      <c r="M2048" t="s">
        <v>6</v>
      </c>
      <c r="N2048" t="str">
        <f t="shared" si="231"/>
        <v>M</v>
      </c>
      <c r="O2048" t="s">
        <v>8646</v>
      </c>
      <c r="P2048" t="s">
        <v>8647</v>
      </c>
      <c r="Q2048" t="s">
        <v>940</v>
      </c>
      <c r="R2048">
        <v>3</v>
      </c>
      <c r="S2048">
        <f t="shared" si="232"/>
        <v>2021</v>
      </c>
      <c r="T2048" t="s">
        <v>12</v>
      </c>
      <c r="U2048">
        <v>0.999999999999999</v>
      </c>
      <c r="V2048" t="s">
        <v>893</v>
      </c>
      <c r="W2048">
        <f>VLOOKUP(Q2048,'PBT Tag Rates'!$A$6:$D$67,4,FALSE)</f>
        <v>0.98140000000000005</v>
      </c>
      <c r="X2048">
        <v>1</v>
      </c>
      <c r="Y2048" s="8">
        <f t="shared" si="233"/>
        <v>1.03125</v>
      </c>
      <c r="Z2048" s="10">
        <f>IFERROR(LOOKUP(H2048,{30,43,48,53,58,63,68,73,78,83,88,93,97},{42,47,52,57,62,67,72,77,82,87,92,99,100}),999)</f>
        <v>57</v>
      </c>
      <c r="AA2048" s="9">
        <f t="shared" si="234"/>
        <v>5.729166666666667</v>
      </c>
      <c r="AB2048" s="9">
        <f>IFERROR(IF(I2048="AI",AA2048-VLOOKUP(Q2048,'PBT Tag Rates'!$A$6:$L$53,11,FALSE),AA2048-VLOOKUP(Q2048,'PBT Tag Rates'!$A$6:$L$53,12,FALSE)),0)</f>
        <v>5.7481191834793837</v>
      </c>
      <c r="AC2048" s="9">
        <f t="shared" si="235"/>
        <v>17.275178564826781</v>
      </c>
      <c r="AD2048" s="12" t="s">
        <v>1969</v>
      </c>
      <c r="AE2048" s="8"/>
    </row>
    <row r="2049" spans="1:31" x14ac:dyDescent="0.25">
      <c r="A2049" t="s">
        <v>2078</v>
      </c>
      <c r="B2049" t="s">
        <v>5505</v>
      </c>
      <c r="C2049" t="s">
        <v>1919</v>
      </c>
      <c r="D2049" s="1">
        <v>45558</v>
      </c>
      <c r="E2049">
        <f t="shared" si="230"/>
        <v>18</v>
      </c>
      <c r="F2049" t="s">
        <v>14</v>
      </c>
      <c r="G2049">
        <v>730</v>
      </c>
      <c r="H2049">
        <f t="shared" si="236"/>
        <v>73</v>
      </c>
      <c r="I2049" t="s">
        <v>9</v>
      </c>
      <c r="J2049" t="s">
        <v>8</v>
      </c>
      <c r="K2049" t="s">
        <v>8</v>
      </c>
      <c r="L2049" t="s">
        <v>8</v>
      </c>
      <c r="M2049" t="s">
        <v>14</v>
      </c>
      <c r="N2049" t="str">
        <f t="shared" si="231"/>
        <v>F</v>
      </c>
      <c r="O2049" t="s">
        <v>8648</v>
      </c>
      <c r="P2049" t="s">
        <v>8649</v>
      </c>
      <c r="Q2049" t="s">
        <v>479</v>
      </c>
      <c r="R2049">
        <v>5</v>
      </c>
      <c r="S2049">
        <f t="shared" si="232"/>
        <v>2019</v>
      </c>
      <c r="T2049" t="s">
        <v>12</v>
      </c>
      <c r="U2049">
        <v>1</v>
      </c>
      <c r="V2049" t="s">
        <v>9062</v>
      </c>
      <c r="W2049">
        <f>VLOOKUP(Q2049,'PBT Tag Rates'!$A$6:$D$67,4,FALSE)</f>
        <v>0.96152300000000002</v>
      </c>
      <c r="X2049">
        <v>1</v>
      </c>
      <c r="Y2049" s="8">
        <f t="shared" si="233"/>
        <v>1</v>
      </c>
      <c r="Z2049" s="10">
        <f>IFERROR(LOOKUP(H2049,{30,43,48,53,58,63,68,73,78,83,88,93,97},{42,47,52,57,62,67,72,77,82,87,92,99,100}),999)</f>
        <v>77</v>
      </c>
      <c r="AA2049" s="9">
        <f t="shared" si="234"/>
        <v>5.5555555555555554</v>
      </c>
      <c r="AB2049" s="9">
        <f>IFERROR(IF(I2049="AI",AA2049-VLOOKUP(Q2049,'PBT Tag Rates'!$A$6:$L$53,11,FALSE),AA2049-VLOOKUP(Q2049,'PBT Tag Rates'!$A$6:$L$53,12,FALSE)),0)</f>
        <v>5.5955722790244691</v>
      </c>
      <c r="AC2049" s="9">
        <f t="shared" si="235"/>
        <v>16.816719905593647</v>
      </c>
      <c r="AD2049" s="12" t="s">
        <v>676</v>
      </c>
      <c r="AE2049" s="8"/>
    </row>
    <row r="2050" spans="1:31" x14ac:dyDescent="0.25">
      <c r="A2050" t="s">
        <v>2078</v>
      </c>
      <c r="B2050" t="s">
        <v>5506</v>
      </c>
      <c r="C2050" t="s">
        <v>1920</v>
      </c>
      <c r="D2050" s="1">
        <v>45558</v>
      </c>
      <c r="E2050">
        <f t="shared" si="230"/>
        <v>18</v>
      </c>
      <c r="F2050" t="s">
        <v>6</v>
      </c>
      <c r="G2050">
        <v>830</v>
      </c>
      <c r="H2050">
        <f t="shared" si="236"/>
        <v>83</v>
      </c>
      <c r="I2050" t="s">
        <v>7</v>
      </c>
      <c r="J2050" t="s">
        <v>8</v>
      </c>
      <c r="K2050" t="s">
        <v>8</v>
      </c>
      <c r="L2050" t="s">
        <v>8</v>
      </c>
      <c r="M2050" t="s">
        <v>6</v>
      </c>
      <c r="N2050" t="str">
        <f t="shared" si="231"/>
        <v>M</v>
      </c>
      <c r="O2050" t="s">
        <v>1433</v>
      </c>
      <c r="P2050" t="s">
        <v>8292</v>
      </c>
      <c r="Q2050" t="s">
        <v>178</v>
      </c>
      <c r="R2050">
        <v>5</v>
      </c>
      <c r="S2050">
        <f t="shared" si="232"/>
        <v>2019</v>
      </c>
      <c r="T2050" t="s">
        <v>12</v>
      </c>
      <c r="U2050">
        <v>0.99999999999999301</v>
      </c>
      <c r="V2050" t="s">
        <v>658</v>
      </c>
      <c r="W2050">
        <f>VLOOKUP(Q2050,'PBT Tag Rates'!$A$6:$D$67,4,FALSE)</f>
        <v>0.99705232300000002</v>
      </c>
      <c r="X2050">
        <v>1</v>
      </c>
      <c r="Y2050" s="8">
        <f t="shared" si="233"/>
        <v>1</v>
      </c>
      <c r="Z2050" s="10">
        <f>IFERROR(LOOKUP(H2050,{30,43,48,53,58,63,68,73,78,83,88,93,97},{42,47,52,57,62,67,72,77,82,87,92,99,100}),999)</f>
        <v>87</v>
      </c>
      <c r="AA2050" s="9">
        <f t="shared" si="234"/>
        <v>5.5555555555555554</v>
      </c>
      <c r="AB2050" s="9">
        <f>IFERROR(IF(I2050="AI",AA2050-VLOOKUP(Q2050,'PBT Tag Rates'!$A$6:$L$53,11,FALSE),AA2050-VLOOKUP(Q2050,'PBT Tag Rates'!$A$6:$L$53,12,FALSE)),0)</f>
        <v>5.5585119470427449</v>
      </c>
      <c r="AC2050" s="9">
        <f t="shared" si="235"/>
        <v>16.705340194731683</v>
      </c>
      <c r="AD2050" s="12" t="s">
        <v>1969</v>
      </c>
      <c r="AE2050" s="8"/>
    </row>
    <row r="2051" spans="1:31" x14ac:dyDescent="0.25">
      <c r="A2051" t="s">
        <v>2078</v>
      </c>
      <c r="B2051" t="s">
        <v>5507</v>
      </c>
      <c r="C2051" t="s">
        <v>1921</v>
      </c>
      <c r="D2051" s="1">
        <v>45558</v>
      </c>
      <c r="E2051">
        <f t="shared" si="230"/>
        <v>18</v>
      </c>
      <c r="F2051" t="s">
        <v>14</v>
      </c>
      <c r="G2051">
        <v>690</v>
      </c>
      <c r="H2051">
        <f t="shared" si="236"/>
        <v>69</v>
      </c>
      <c r="I2051" t="s">
        <v>7</v>
      </c>
      <c r="J2051" t="s">
        <v>8</v>
      </c>
      <c r="K2051" t="s">
        <v>8</v>
      </c>
      <c r="L2051" t="s">
        <v>8</v>
      </c>
      <c r="M2051" t="s">
        <v>14</v>
      </c>
      <c r="N2051" t="str">
        <f t="shared" si="231"/>
        <v>F</v>
      </c>
      <c r="O2051" t="s">
        <v>1329</v>
      </c>
      <c r="P2051" t="s">
        <v>1648</v>
      </c>
      <c r="Q2051" t="s">
        <v>940</v>
      </c>
      <c r="R2051">
        <v>3</v>
      </c>
      <c r="S2051">
        <f t="shared" si="232"/>
        <v>2021</v>
      </c>
      <c r="T2051" t="s">
        <v>12</v>
      </c>
      <c r="U2051">
        <v>1</v>
      </c>
      <c r="V2051" t="s">
        <v>886</v>
      </c>
      <c r="W2051">
        <f>VLOOKUP(Q2051,'PBT Tag Rates'!$A$6:$D$67,4,FALSE)</f>
        <v>0.98140000000000005</v>
      </c>
      <c r="X2051">
        <v>1</v>
      </c>
      <c r="Y2051" s="8">
        <f t="shared" si="233"/>
        <v>1.0069930069930071</v>
      </c>
      <c r="Z2051" s="10">
        <f>IFERROR(LOOKUP(H2051,{30,43,48,53,58,63,68,73,78,83,88,93,97},{42,47,52,57,62,67,72,77,82,87,92,99,100}),999)</f>
        <v>72</v>
      </c>
      <c r="AA2051" s="9">
        <f t="shared" si="234"/>
        <v>5.594405594405595</v>
      </c>
      <c r="AB2051" s="9">
        <f>IFERROR(IF(I2051="AI",AA2051-VLOOKUP(Q2051,'PBT Tag Rates'!$A$6:$L$53,11,FALSE),AA2051-VLOOKUP(Q2051,'PBT Tag Rates'!$A$6:$L$53,12,FALSE)),0)</f>
        <v>5.6133581112183117</v>
      </c>
      <c r="AC2051" s="9">
        <f t="shared" si="235"/>
        <v>16.870172768567635</v>
      </c>
      <c r="AD2051" s="12" t="s">
        <v>1969</v>
      </c>
      <c r="AE2051" s="8"/>
    </row>
    <row r="2052" spans="1:31" x14ac:dyDescent="0.25">
      <c r="A2052" t="s">
        <v>2078</v>
      </c>
      <c r="B2052" t="s">
        <v>5508</v>
      </c>
      <c r="C2052" t="s">
        <v>1922</v>
      </c>
      <c r="D2052" s="1">
        <v>45558</v>
      </c>
      <c r="E2052">
        <f t="shared" si="230"/>
        <v>18</v>
      </c>
      <c r="F2052" t="s">
        <v>14</v>
      </c>
      <c r="G2052">
        <v>770</v>
      </c>
      <c r="H2052">
        <f t="shared" si="236"/>
        <v>77</v>
      </c>
      <c r="I2052" t="s">
        <v>9</v>
      </c>
      <c r="J2052">
        <v>1</v>
      </c>
      <c r="K2052" t="s">
        <v>8</v>
      </c>
      <c r="L2052" t="s">
        <v>8</v>
      </c>
      <c r="M2052" t="s">
        <v>14</v>
      </c>
      <c r="N2052" t="str">
        <f t="shared" si="231"/>
        <v>F</v>
      </c>
      <c r="O2052" t="s">
        <v>8650</v>
      </c>
      <c r="P2052" t="s">
        <v>8651</v>
      </c>
      <c r="Q2052" t="s">
        <v>295</v>
      </c>
      <c r="R2052">
        <v>4</v>
      </c>
      <c r="S2052">
        <f t="shared" si="232"/>
        <v>2020</v>
      </c>
      <c r="T2052" t="s">
        <v>12</v>
      </c>
      <c r="U2052">
        <v>1</v>
      </c>
      <c r="V2052" t="s">
        <v>892</v>
      </c>
      <c r="W2052">
        <f>VLOOKUP(Q2052,'PBT Tag Rates'!$A$6:$D$67,4,FALSE)</f>
        <v>0.98961045999999997</v>
      </c>
      <c r="X2052">
        <v>1</v>
      </c>
      <c r="Y2052" s="8">
        <f t="shared" si="233"/>
        <v>1</v>
      </c>
      <c r="Z2052" s="10">
        <f>IFERROR(LOOKUP(H2052,{30,43,48,53,58,63,68,73,78,83,88,93,97},{42,47,52,57,62,67,72,77,82,87,92,99,100}),999)</f>
        <v>77</v>
      </c>
      <c r="AA2052" s="9">
        <f t="shared" si="234"/>
        <v>5.5555555555555554</v>
      </c>
      <c r="AB2052" s="9">
        <f>IFERROR(IF(I2052="AI",AA2052-VLOOKUP(Q2052,'PBT Tag Rates'!$A$6:$L$53,11,FALSE),AA2052-VLOOKUP(Q2052,'PBT Tag Rates'!$A$6:$L$53,12,FALSE)),0)</f>
        <v>5.5660541713442369</v>
      </c>
      <c r="AC2052" s="9">
        <f t="shared" si="235"/>
        <v>16.728007308517132</v>
      </c>
      <c r="AD2052" s="12" t="s">
        <v>1969</v>
      </c>
      <c r="AE2052" s="8"/>
    </row>
    <row r="2053" spans="1:31" x14ac:dyDescent="0.25">
      <c r="A2053" t="s">
        <v>2078</v>
      </c>
      <c r="B2053" t="s">
        <v>5509</v>
      </c>
      <c r="C2053" t="s">
        <v>1923</v>
      </c>
      <c r="D2053" s="1">
        <v>45558</v>
      </c>
      <c r="E2053">
        <f t="shared" si="230"/>
        <v>18</v>
      </c>
      <c r="F2053" t="s">
        <v>6</v>
      </c>
      <c r="G2053">
        <v>680</v>
      </c>
      <c r="H2053">
        <f t="shared" si="236"/>
        <v>68</v>
      </c>
      <c r="I2053" t="s">
        <v>7</v>
      </c>
      <c r="J2053" t="s">
        <v>8</v>
      </c>
      <c r="K2053" t="s">
        <v>8</v>
      </c>
      <c r="L2053" t="s">
        <v>8</v>
      </c>
      <c r="M2053" t="s">
        <v>6</v>
      </c>
      <c r="N2053" t="str">
        <f t="shared" si="231"/>
        <v>M</v>
      </c>
      <c r="O2053" t="s">
        <v>1672</v>
      </c>
      <c r="P2053" t="s">
        <v>1673</v>
      </c>
      <c r="Q2053" t="s">
        <v>940</v>
      </c>
      <c r="R2053">
        <v>3</v>
      </c>
      <c r="S2053">
        <f t="shared" si="232"/>
        <v>2021</v>
      </c>
      <c r="T2053" t="s">
        <v>12</v>
      </c>
      <c r="U2053">
        <v>1</v>
      </c>
      <c r="V2053" t="s">
        <v>893</v>
      </c>
      <c r="W2053">
        <f>VLOOKUP(Q2053,'PBT Tag Rates'!$A$6:$D$67,4,FALSE)</f>
        <v>0.98140000000000005</v>
      </c>
      <c r="X2053">
        <v>1</v>
      </c>
      <c r="Y2053" s="8">
        <f t="shared" si="233"/>
        <v>1.0057142857142858</v>
      </c>
      <c r="Z2053" s="10">
        <f>IFERROR(LOOKUP(H2053,{30,43,48,53,58,63,68,73,78,83,88,93,97},{42,47,52,57,62,67,72,77,82,87,92,99,100}),999)</f>
        <v>72</v>
      </c>
      <c r="AA2053" s="9">
        <f t="shared" si="234"/>
        <v>5.5873015873015879</v>
      </c>
      <c r="AB2053" s="9">
        <f>IFERROR(IF(I2053="AI",AA2053-VLOOKUP(Q2053,'PBT Tag Rates'!$A$6:$L$53,11,FALSE),AA2053-VLOOKUP(Q2053,'PBT Tag Rates'!$A$6:$L$53,12,FALSE)),0)</f>
        <v>5.6062541041143046</v>
      </c>
      <c r="AC2053" s="9">
        <f t="shared" si="235"/>
        <v>16.848822656064705</v>
      </c>
      <c r="AD2053" s="12" t="s">
        <v>1969</v>
      </c>
      <c r="AE2053" s="8"/>
    </row>
    <row r="2054" spans="1:31" x14ac:dyDescent="0.25">
      <c r="A2054" t="s">
        <v>2078</v>
      </c>
      <c r="B2054" t="s">
        <v>5510</v>
      </c>
      <c r="C2054" t="s">
        <v>1924</v>
      </c>
      <c r="D2054" s="1">
        <v>45558</v>
      </c>
      <c r="E2054">
        <f t="shared" si="230"/>
        <v>18</v>
      </c>
      <c r="F2054" t="s">
        <v>14</v>
      </c>
      <c r="G2054">
        <v>680</v>
      </c>
      <c r="H2054">
        <f t="shared" si="236"/>
        <v>68</v>
      </c>
      <c r="I2054" t="s">
        <v>9</v>
      </c>
      <c r="J2054">
        <v>1</v>
      </c>
      <c r="K2054" t="s">
        <v>8</v>
      </c>
      <c r="L2054" t="s">
        <v>8</v>
      </c>
      <c r="M2054" t="s">
        <v>14</v>
      </c>
      <c r="N2054" t="str">
        <f t="shared" si="231"/>
        <v>F</v>
      </c>
      <c r="O2054" t="s">
        <v>7862</v>
      </c>
      <c r="P2054" t="s">
        <v>7863</v>
      </c>
      <c r="Q2054" t="s">
        <v>476</v>
      </c>
      <c r="R2054">
        <v>4</v>
      </c>
      <c r="S2054">
        <f t="shared" si="232"/>
        <v>2020</v>
      </c>
      <c r="T2054" t="s">
        <v>12</v>
      </c>
      <c r="U2054">
        <v>1</v>
      </c>
      <c r="V2054" t="s">
        <v>658</v>
      </c>
      <c r="W2054">
        <f>VLOOKUP(Q2054,'PBT Tag Rates'!$A$6:$D$67,4,FALSE)</f>
        <v>0.98845608500000004</v>
      </c>
      <c r="X2054">
        <v>1</v>
      </c>
      <c r="Y2054" s="8">
        <f t="shared" si="233"/>
        <v>1.0069930069930071</v>
      </c>
      <c r="Z2054" s="10">
        <f>IFERROR(LOOKUP(H2054,{30,43,48,53,58,63,68,73,78,83,88,93,97},{42,47,52,57,62,67,72,77,82,87,92,99,100}),999)</f>
        <v>72</v>
      </c>
      <c r="AA2054" s="9">
        <f t="shared" si="234"/>
        <v>5.594405594405595</v>
      </c>
      <c r="AB2054" s="9">
        <f>IFERROR(IF(I2054="AI",AA2054-VLOOKUP(Q2054,'PBT Tag Rates'!$A$6:$L$53,11,FALSE),AA2054-VLOOKUP(Q2054,'PBT Tag Rates'!$A$6:$L$53,12,FALSE)),0)</f>
        <v>5.6060843277101711</v>
      </c>
      <c r="AC2054" s="9">
        <f t="shared" si="235"/>
        <v>16.848312416523061</v>
      </c>
      <c r="AD2054" s="12" t="s">
        <v>1969</v>
      </c>
      <c r="AE2054" s="8"/>
    </row>
    <row r="2055" spans="1:31" x14ac:dyDescent="0.25">
      <c r="A2055" t="s">
        <v>2078</v>
      </c>
      <c r="B2055" t="s">
        <v>5511</v>
      </c>
      <c r="C2055" t="s">
        <v>1925</v>
      </c>
      <c r="D2055" s="1">
        <v>45558</v>
      </c>
      <c r="E2055">
        <f t="shared" si="230"/>
        <v>18</v>
      </c>
      <c r="F2055" t="s">
        <v>6</v>
      </c>
      <c r="G2055">
        <v>520</v>
      </c>
      <c r="H2055">
        <f t="shared" si="236"/>
        <v>52</v>
      </c>
      <c r="I2055" t="s">
        <v>9</v>
      </c>
      <c r="J2055">
        <v>1</v>
      </c>
      <c r="K2055" t="s">
        <v>8</v>
      </c>
      <c r="L2055" t="s">
        <v>8</v>
      </c>
      <c r="M2055" t="s">
        <v>6</v>
      </c>
      <c r="N2055" t="str">
        <f t="shared" si="231"/>
        <v>M</v>
      </c>
      <c r="O2055" t="s">
        <v>8652</v>
      </c>
      <c r="P2055" t="s">
        <v>8653</v>
      </c>
      <c r="Q2055" t="s">
        <v>7200</v>
      </c>
      <c r="R2055">
        <v>2</v>
      </c>
      <c r="S2055">
        <f t="shared" si="232"/>
        <v>2022</v>
      </c>
      <c r="T2055" t="s">
        <v>12</v>
      </c>
      <c r="U2055">
        <v>0.999999999999997</v>
      </c>
      <c r="V2055" t="s">
        <v>886</v>
      </c>
      <c r="W2055">
        <f>VLOOKUP(Q2055,'PBT Tag Rates'!$A$6:$D$67,4,FALSE)</f>
        <v>0.98</v>
      </c>
      <c r="X2055">
        <v>1</v>
      </c>
      <c r="Y2055" s="8">
        <f t="shared" si="233"/>
        <v>1</v>
      </c>
      <c r="Z2055" s="10">
        <f>IFERROR(LOOKUP(H2055,{30,43,48,53,58,63,68,73,78,83,88,93,97},{42,47,52,57,62,67,72,77,82,87,92,99,100}),999)</f>
        <v>52</v>
      </c>
      <c r="AA2055" s="9">
        <f t="shared" si="234"/>
        <v>5.5555555555555554</v>
      </c>
      <c r="AB2055" s="9">
        <f>IFERROR(IF(I2055="AI",AA2055-VLOOKUP(Q2055,'PBT Tag Rates'!$A$6:$L$53,11,FALSE),AA2055-VLOOKUP(Q2055,'PBT Tag Rates'!$A$6:$L$53,12,FALSE)),0)</f>
        <v>5.5759637188208613</v>
      </c>
      <c r="AC2055" s="9">
        <f t="shared" si="235"/>
        <v>16.757789085249826</v>
      </c>
      <c r="AD2055" s="12" t="s">
        <v>1969</v>
      </c>
      <c r="AE2055" s="8"/>
    </row>
    <row r="2056" spans="1:31" x14ac:dyDescent="0.25">
      <c r="A2056" t="s">
        <v>2078</v>
      </c>
      <c r="B2056" t="s">
        <v>5512</v>
      </c>
      <c r="C2056" t="s">
        <v>1926</v>
      </c>
      <c r="D2056" s="1">
        <v>45558</v>
      </c>
      <c r="E2056">
        <f t="shared" ref="E2056:E2119" si="237">IF(AND(D2056&gt;=$F$2,D2056&lt;$F$3),70,IF(AND(D2056&gt;=$F$3,D2056&lt;$F$4),40,IF(AND(D2056&gt;=$F$4,D2056&lt;$F$5),18,9)))</f>
        <v>18</v>
      </c>
      <c r="F2056" t="s">
        <v>14</v>
      </c>
      <c r="G2056">
        <v>690</v>
      </c>
      <c r="H2056">
        <f t="shared" si="236"/>
        <v>69</v>
      </c>
      <c r="I2056" t="s">
        <v>9</v>
      </c>
      <c r="J2056">
        <v>1</v>
      </c>
      <c r="K2056" t="s">
        <v>8</v>
      </c>
      <c r="L2056" t="s">
        <v>8</v>
      </c>
      <c r="M2056" t="s">
        <v>14</v>
      </c>
      <c r="N2056" t="str">
        <f t="shared" ref="N2056:N2119" si="238">IF(M2056="U",F2056,M2056)</f>
        <v>F</v>
      </c>
      <c r="O2056" t="s">
        <v>8654</v>
      </c>
      <c r="P2056" t="s">
        <v>8655</v>
      </c>
      <c r="Q2056" t="s">
        <v>476</v>
      </c>
      <c r="R2056">
        <v>4</v>
      </c>
      <c r="S2056">
        <f t="shared" ref="S2056:S2119" si="239">IFERROR($S$4-R2056,"U")</f>
        <v>2020</v>
      </c>
      <c r="T2056" t="s">
        <v>12</v>
      </c>
      <c r="U2056">
        <v>1</v>
      </c>
      <c r="V2056" t="s">
        <v>658</v>
      </c>
      <c r="W2056">
        <f>VLOOKUP(Q2056,'PBT Tag Rates'!$A$6:$D$67,4,FALSE)</f>
        <v>0.98845608500000004</v>
      </c>
      <c r="X2056">
        <v>1</v>
      </c>
      <c r="Y2056" s="8">
        <f t="shared" ref="Y2056:Y2119" si="240">IF(V2056="ng",0,X2056+(SUMIFS($AK$24:$AK$127,$AG$24:$AG$127,$N2056,$AH$24:$AH$127,$Z2056,$AF$24:$AF$127,$E2056)))</f>
        <v>1.0069930069930071</v>
      </c>
      <c r="Z2056" s="10">
        <f>IFERROR(LOOKUP(H2056,{30,43,48,53,58,63,68,73,78,83,88,93,97},{42,47,52,57,62,67,72,77,82,87,92,99,100}),999)</f>
        <v>72</v>
      </c>
      <c r="AA2056" s="9">
        <f t="shared" ref="AA2056:AA2119" si="241">Y2056/(VLOOKUP(E2056,$C$2:$I$5,2,FALSE))</f>
        <v>5.594405594405595</v>
      </c>
      <c r="AB2056" s="9">
        <f>IFERROR(IF(I2056="AI",AA2056-VLOOKUP(Q2056,'PBT Tag Rates'!$A$6:$L$53,11,FALSE),AA2056-VLOOKUP(Q2056,'PBT Tag Rates'!$A$6:$L$53,12,FALSE)),0)</f>
        <v>5.6060843277101711</v>
      </c>
      <c r="AC2056" s="9">
        <f t="shared" ref="AC2056:AC2119" si="242">AB2056/(VLOOKUP(E2056,$C$2:$I$5,7,FALSE))</f>
        <v>16.848312416523061</v>
      </c>
      <c r="AD2056" s="12" t="s">
        <v>1969</v>
      </c>
      <c r="AE2056" s="8"/>
    </row>
    <row r="2057" spans="1:31" x14ac:dyDescent="0.25">
      <c r="A2057" t="s">
        <v>2078</v>
      </c>
      <c r="B2057" t="s">
        <v>5513</v>
      </c>
      <c r="C2057" t="s">
        <v>1927</v>
      </c>
      <c r="D2057" s="1">
        <v>45558</v>
      </c>
      <c r="E2057">
        <f t="shared" si="237"/>
        <v>18</v>
      </c>
      <c r="F2057" t="s">
        <v>14</v>
      </c>
      <c r="G2057">
        <v>760</v>
      </c>
      <c r="H2057">
        <f t="shared" si="236"/>
        <v>76</v>
      </c>
      <c r="I2057" t="s">
        <v>7</v>
      </c>
      <c r="J2057" t="s">
        <v>8</v>
      </c>
      <c r="K2057" t="s">
        <v>8</v>
      </c>
      <c r="L2057" t="s">
        <v>8</v>
      </c>
      <c r="M2057" t="s">
        <v>14</v>
      </c>
      <c r="N2057" t="str">
        <f t="shared" si="238"/>
        <v>F</v>
      </c>
      <c r="O2057" t="s">
        <v>8</v>
      </c>
      <c r="P2057" t="s">
        <v>8</v>
      </c>
      <c r="Q2057" t="s">
        <v>11</v>
      </c>
      <c r="R2057" t="s">
        <v>8</v>
      </c>
      <c r="S2057" t="str">
        <f t="shared" si="239"/>
        <v>U</v>
      </c>
      <c r="T2057" t="s">
        <v>12</v>
      </c>
      <c r="U2057">
        <v>1</v>
      </c>
      <c r="V2057" t="s">
        <v>8</v>
      </c>
      <c r="W2057">
        <f>VLOOKUP(Q2057,'PBT Tag Rates'!$A$6:$D$67,4,FALSE)</f>
        <v>1</v>
      </c>
      <c r="X2057">
        <v>1</v>
      </c>
      <c r="Y2057" s="8">
        <f t="shared" si="240"/>
        <v>1</v>
      </c>
      <c r="Z2057" s="10">
        <f>IFERROR(LOOKUP(H2057,{30,43,48,53,58,63,68,73,78,83,88,93,97},{42,47,52,57,62,67,72,77,82,87,92,99,100}),999)</f>
        <v>77</v>
      </c>
      <c r="AA2057" s="9">
        <f t="shared" si="241"/>
        <v>5.5555555555555554</v>
      </c>
      <c r="AB2057" s="9">
        <f>IFERROR(IF(I2057="AI",AA2057-VLOOKUP(Q2057,'PBT Tag Rates'!$A$6:$L$53,11,FALSE),AA2057-VLOOKUP(Q2057,'PBT Tag Rates'!$A$6:$L$53,12,FALSE)),0)</f>
        <v>5.5142524290531805</v>
      </c>
      <c r="AC2057" s="9">
        <f t="shared" si="242"/>
        <v>16.572324324312643</v>
      </c>
      <c r="AD2057" s="12" t="s">
        <v>1969</v>
      </c>
      <c r="AE2057" s="8"/>
    </row>
    <row r="2058" spans="1:31" x14ac:dyDescent="0.25">
      <c r="A2058" t="s">
        <v>2078</v>
      </c>
      <c r="B2058" t="s">
        <v>5514</v>
      </c>
      <c r="C2058" t="s">
        <v>1928</v>
      </c>
      <c r="D2058" s="1">
        <v>45558</v>
      </c>
      <c r="E2058">
        <f t="shared" si="237"/>
        <v>18</v>
      </c>
      <c r="F2058" t="s">
        <v>6</v>
      </c>
      <c r="G2058">
        <v>430</v>
      </c>
      <c r="H2058">
        <f t="shared" si="236"/>
        <v>43</v>
      </c>
      <c r="I2058" t="s">
        <v>7</v>
      </c>
      <c r="J2058" t="s">
        <v>8</v>
      </c>
      <c r="K2058" t="s">
        <v>8</v>
      </c>
      <c r="L2058" t="s">
        <v>8</v>
      </c>
      <c r="M2058" t="s">
        <v>6</v>
      </c>
      <c r="N2058" t="str">
        <f t="shared" si="238"/>
        <v>M</v>
      </c>
      <c r="O2058" t="s">
        <v>8111</v>
      </c>
      <c r="P2058" t="s">
        <v>8131</v>
      </c>
      <c r="Q2058" t="s">
        <v>7200</v>
      </c>
      <c r="R2058">
        <v>2</v>
      </c>
      <c r="S2058">
        <f t="shared" si="239"/>
        <v>2022</v>
      </c>
      <c r="T2058" t="s">
        <v>12</v>
      </c>
      <c r="U2058">
        <v>0.999999999999994</v>
      </c>
      <c r="V2058" t="s">
        <v>919</v>
      </c>
      <c r="W2058">
        <f>VLOOKUP(Q2058,'PBT Tag Rates'!$A$6:$D$67,4,FALSE)</f>
        <v>0.98</v>
      </c>
      <c r="X2058">
        <v>1</v>
      </c>
      <c r="Y2058" s="8">
        <f t="shared" si="240"/>
        <v>1</v>
      </c>
      <c r="Z2058" s="10">
        <f>IFERROR(LOOKUP(H2058,{30,43,48,53,58,63,68,73,78,83,88,93,97},{42,47,52,57,62,67,72,77,82,87,92,99,100}),999)</f>
        <v>47</v>
      </c>
      <c r="AA2058" s="9">
        <f t="shared" si="241"/>
        <v>5.5555555555555554</v>
      </c>
      <c r="AB2058" s="9">
        <f>IFERROR(IF(I2058="AI",AA2058-VLOOKUP(Q2058,'PBT Tag Rates'!$A$6:$L$53,11,FALSE),AA2058-VLOOKUP(Q2058,'PBT Tag Rates'!$A$6:$L$53,12,FALSE)),0)</f>
        <v>5.5759637188208613</v>
      </c>
      <c r="AC2058" s="9">
        <f t="shared" si="242"/>
        <v>16.757789085249826</v>
      </c>
      <c r="AD2058" s="12" t="s">
        <v>1969</v>
      </c>
      <c r="AE2058" s="8"/>
    </row>
    <row r="2059" spans="1:31" x14ac:dyDescent="0.25">
      <c r="A2059" t="s">
        <v>2078</v>
      </c>
      <c r="B2059" t="s">
        <v>5515</v>
      </c>
      <c r="C2059" t="s">
        <v>1929</v>
      </c>
      <c r="D2059" s="1">
        <v>45558</v>
      </c>
      <c r="E2059">
        <f t="shared" si="237"/>
        <v>18</v>
      </c>
      <c r="F2059" t="s">
        <v>6</v>
      </c>
      <c r="G2059">
        <v>810</v>
      </c>
      <c r="H2059">
        <f t="shared" si="236"/>
        <v>81</v>
      </c>
      <c r="I2059" t="s">
        <v>9</v>
      </c>
      <c r="J2059">
        <v>1</v>
      </c>
      <c r="K2059" t="s">
        <v>8</v>
      </c>
      <c r="L2059" t="s">
        <v>8</v>
      </c>
      <c r="M2059" t="s">
        <v>6</v>
      </c>
      <c r="N2059" t="str">
        <f t="shared" si="238"/>
        <v>M</v>
      </c>
      <c r="O2059" t="s">
        <v>340</v>
      </c>
      <c r="P2059" t="s">
        <v>341</v>
      </c>
      <c r="Q2059" t="s">
        <v>171</v>
      </c>
      <c r="R2059">
        <v>5</v>
      </c>
      <c r="S2059">
        <f t="shared" si="239"/>
        <v>2019</v>
      </c>
      <c r="T2059" t="s">
        <v>12</v>
      </c>
      <c r="U2059">
        <v>1</v>
      </c>
      <c r="V2059" t="s">
        <v>892</v>
      </c>
      <c r="W2059">
        <f>VLOOKUP(Q2059,'PBT Tag Rates'!$A$6:$D$67,4,FALSE)</f>
        <v>0.95971980899999998</v>
      </c>
      <c r="X2059">
        <v>1</v>
      </c>
      <c r="Y2059" s="8">
        <f t="shared" si="240"/>
        <v>1</v>
      </c>
      <c r="Z2059" s="10">
        <f>IFERROR(LOOKUP(H2059,{30,43,48,53,58,63,68,73,78,83,88,93,97},{42,47,52,57,62,67,72,77,82,87,92,99,100}),999)</f>
        <v>82</v>
      </c>
      <c r="AA2059" s="9">
        <f t="shared" si="241"/>
        <v>5.5555555555555554</v>
      </c>
      <c r="AB2059" s="9">
        <f>IFERROR(IF(I2059="AI",AA2059-VLOOKUP(Q2059,'PBT Tag Rates'!$A$6:$L$53,11,FALSE),AA2059-VLOOKUP(Q2059,'PBT Tag Rates'!$A$6:$L$53,12,FALSE)),0)</f>
        <v>5.5975263376757773</v>
      </c>
      <c r="AC2059" s="9">
        <f t="shared" si="242"/>
        <v>16.822592559073851</v>
      </c>
      <c r="AD2059" s="12" t="s">
        <v>1969</v>
      </c>
      <c r="AE2059" s="8"/>
    </row>
    <row r="2060" spans="1:31" x14ac:dyDescent="0.25">
      <c r="A2060" t="s">
        <v>2078</v>
      </c>
      <c r="B2060" t="s">
        <v>5516</v>
      </c>
      <c r="C2060" t="s">
        <v>1930</v>
      </c>
      <c r="D2060" s="1">
        <v>45558</v>
      </c>
      <c r="E2060">
        <f t="shared" si="237"/>
        <v>18</v>
      </c>
      <c r="F2060" t="s">
        <v>14</v>
      </c>
      <c r="G2060">
        <v>700</v>
      </c>
      <c r="H2060">
        <f t="shared" si="236"/>
        <v>70</v>
      </c>
      <c r="I2060" t="s">
        <v>9</v>
      </c>
      <c r="J2060">
        <v>1</v>
      </c>
      <c r="K2060" t="s">
        <v>8</v>
      </c>
      <c r="L2060" t="s">
        <v>8</v>
      </c>
      <c r="M2060" t="s">
        <v>6</v>
      </c>
      <c r="N2060" t="str">
        <f t="shared" si="238"/>
        <v>M</v>
      </c>
      <c r="O2060" t="s">
        <v>8656</v>
      </c>
      <c r="P2060" t="s">
        <v>8657</v>
      </c>
      <c r="Q2060" t="s">
        <v>1771</v>
      </c>
      <c r="R2060">
        <v>5</v>
      </c>
      <c r="S2060">
        <f t="shared" si="239"/>
        <v>2019</v>
      </c>
      <c r="T2060" t="s">
        <v>12</v>
      </c>
      <c r="U2060">
        <v>1</v>
      </c>
      <c r="V2060" t="s">
        <v>9062</v>
      </c>
      <c r="W2060">
        <f>VLOOKUP(Q2060,'PBT Tag Rates'!$A$6:$D$67,4,FALSE)</f>
        <v>0.96152300000000002</v>
      </c>
      <c r="X2060">
        <v>1</v>
      </c>
      <c r="Y2060" s="8">
        <f t="shared" si="240"/>
        <v>1.0057142857142858</v>
      </c>
      <c r="Z2060" s="10">
        <f>IFERROR(LOOKUP(H2060,{30,43,48,53,58,63,68,73,78,83,88,93,97},{42,47,52,57,62,67,72,77,82,87,92,99,100}),999)</f>
        <v>72</v>
      </c>
      <c r="AA2060" s="9">
        <f t="shared" si="241"/>
        <v>5.5873015873015879</v>
      </c>
      <c r="AB2060" s="9">
        <f>IFERROR(IF(I2060="AI",AA2060-VLOOKUP(Q2060,'PBT Tag Rates'!$A$6:$L$53,11,FALSE),AA2060-VLOOKUP(Q2060,'PBT Tag Rates'!$A$6:$L$53,12,FALSE)),0)</f>
        <v>5.6273183107705016</v>
      </c>
      <c r="AC2060" s="9">
        <f t="shared" si="242"/>
        <v>16.912128220841105</v>
      </c>
      <c r="AD2060" s="12" t="s">
        <v>676</v>
      </c>
      <c r="AE2060" s="8"/>
    </row>
    <row r="2061" spans="1:31" x14ac:dyDescent="0.25">
      <c r="A2061" t="s">
        <v>2078</v>
      </c>
      <c r="B2061" t="s">
        <v>5517</v>
      </c>
      <c r="C2061" t="s">
        <v>558</v>
      </c>
      <c r="D2061" s="1">
        <v>45558</v>
      </c>
      <c r="E2061">
        <f t="shared" si="237"/>
        <v>18</v>
      </c>
      <c r="F2061" t="s">
        <v>14</v>
      </c>
      <c r="G2061">
        <v>650</v>
      </c>
      <c r="H2061">
        <f t="shared" si="236"/>
        <v>65</v>
      </c>
      <c r="I2061" t="s">
        <v>9</v>
      </c>
      <c r="J2061">
        <v>1</v>
      </c>
      <c r="K2061" t="s">
        <v>8</v>
      </c>
      <c r="L2061" t="s">
        <v>8</v>
      </c>
      <c r="M2061" t="s">
        <v>14</v>
      </c>
      <c r="N2061" t="str">
        <f t="shared" si="238"/>
        <v>F</v>
      </c>
      <c r="O2061" t="s">
        <v>8658</v>
      </c>
      <c r="P2061" t="s">
        <v>8659</v>
      </c>
      <c r="Q2061" t="s">
        <v>940</v>
      </c>
      <c r="R2061">
        <v>3</v>
      </c>
      <c r="S2061">
        <f t="shared" si="239"/>
        <v>2021</v>
      </c>
      <c r="T2061" t="s">
        <v>12</v>
      </c>
      <c r="U2061">
        <v>1</v>
      </c>
      <c r="V2061" t="s">
        <v>893</v>
      </c>
      <c r="W2061">
        <f>VLOOKUP(Q2061,'PBT Tag Rates'!$A$6:$D$67,4,FALSE)</f>
        <v>0.98140000000000005</v>
      </c>
      <c r="X2061">
        <v>1</v>
      </c>
      <c r="Y2061" s="8">
        <f t="shared" si="240"/>
        <v>1</v>
      </c>
      <c r="Z2061" s="10">
        <f>IFERROR(LOOKUP(H2061,{30,43,48,53,58,63,68,73,78,83,88,93,97},{42,47,52,57,62,67,72,77,82,87,92,99,100}),999)</f>
        <v>67</v>
      </c>
      <c r="AA2061" s="9">
        <f t="shared" si="241"/>
        <v>5.5555555555555554</v>
      </c>
      <c r="AB2061" s="9">
        <f>IFERROR(IF(I2061="AI",AA2061-VLOOKUP(Q2061,'PBT Tag Rates'!$A$6:$L$53,11,FALSE),AA2061-VLOOKUP(Q2061,'PBT Tag Rates'!$A$6:$L$53,12,FALSE)),0)</f>
        <v>5.5745080723682721</v>
      </c>
      <c r="AC2061" s="9">
        <f t="shared" si="242"/>
        <v>16.753414340817248</v>
      </c>
      <c r="AD2061" s="12" t="s">
        <v>1969</v>
      </c>
      <c r="AE2061" s="8"/>
    </row>
    <row r="2062" spans="1:31" x14ac:dyDescent="0.25">
      <c r="A2062" t="s">
        <v>2078</v>
      </c>
      <c r="B2062" t="s">
        <v>5518</v>
      </c>
      <c r="C2062" t="s">
        <v>559</v>
      </c>
      <c r="D2062" s="1">
        <v>45558</v>
      </c>
      <c r="E2062">
        <f t="shared" si="237"/>
        <v>18</v>
      </c>
      <c r="F2062" t="s">
        <v>6</v>
      </c>
      <c r="G2062">
        <v>650</v>
      </c>
      <c r="H2062">
        <f t="shared" si="236"/>
        <v>65</v>
      </c>
      <c r="I2062" t="s">
        <v>7</v>
      </c>
      <c r="J2062" t="s">
        <v>8</v>
      </c>
      <c r="K2062" t="s">
        <v>8</v>
      </c>
      <c r="L2062" t="s">
        <v>8</v>
      </c>
      <c r="M2062" t="s">
        <v>6</v>
      </c>
      <c r="N2062" t="str">
        <f t="shared" si="238"/>
        <v>M</v>
      </c>
      <c r="O2062" t="s">
        <v>1663</v>
      </c>
      <c r="P2062" t="s">
        <v>8660</v>
      </c>
      <c r="Q2062" t="s">
        <v>940</v>
      </c>
      <c r="R2062">
        <v>3</v>
      </c>
      <c r="S2062">
        <f t="shared" si="239"/>
        <v>2021</v>
      </c>
      <c r="T2062" t="s">
        <v>12</v>
      </c>
      <c r="U2062">
        <v>1</v>
      </c>
      <c r="V2062" t="s">
        <v>886</v>
      </c>
      <c r="W2062">
        <f>VLOOKUP(Q2062,'PBT Tag Rates'!$A$6:$D$67,4,FALSE)</f>
        <v>0.98140000000000005</v>
      </c>
      <c r="X2062">
        <v>1</v>
      </c>
      <c r="Y2062" s="8">
        <f t="shared" si="240"/>
        <v>1</v>
      </c>
      <c r="Z2062" s="10">
        <f>IFERROR(LOOKUP(H2062,{30,43,48,53,58,63,68,73,78,83,88,93,97},{42,47,52,57,62,67,72,77,82,87,92,99,100}),999)</f>
        <v>67</v>
      </c>
      <c r="AA2062" s="9">
        <f t="shared" si="241"/>
        <v>5.5555555555555554</v>
      </c>
      <c r="AB2062" s="9">
        <f>IFERROR(IF(I2062="AI",AA2062-VLOOKUP(Q2062,'PBT Tag Rates'!$A$6:$L$53,11,FALSE),AA2062-VLOOKUP(Q2062,'PBT Tag Rates'!$A$6:$L$53,12,FALSE)),0)</f>
        <v>5.5745080723682721</v>
      </c>
      <c r="AC2062" s="9">
        <f t="shared" si="242"/>
        <v>16.753414340817248</v>
      </c>
      <c r="AD2062" s="12" t="s">
        <v>1969</v>
      </c>
      <c r="AE2062" s="8"/>
    </row>
    <row r="2063" spans="1:31" x14ac:dyDescent="0.25">
      <c r="A2063" t="s">
        <v>2078</v>
      </c>
      <c r="B2063" t="s">
        <v>5519</v>
      </c>
      <c r="C2063" t="s">
        <v>560</v>
      </c>
      <c r="D2063" s="1">
        <v>45558</v>
      </c>
      <c r="E2063">
        <f t="shared" si="237"/>
        <v>18</v>
      </c>
      <c r="F2063" t="s">
        <v>6</v>
      </c>
      <c r="G2063">
        <v>680</v>
      </c>
      <c r="H2063">
        <f t="shared" si="236"/>
        <v>68</v>
      </c>
      <c r="I2063" t="s">
        <v>7</v>
      </c>
      <c r="J2063" t="s">
        <v>8</v>
      </c>
      <c r="K2063" t="s">
        <v>8</v>
      </c>
      <c r="L2063" t="s">
        <v>8</v>
      </c>
      <c r="M2063" t="s">
        <v>6</v>
      </c>
      <c r="N2063" t="str">
        <f t="shared" si="238"/>
        <v>M</v>
      </c>
      <c r="O2063" t="s">
        <v>8056</v>
      </c>
      <c r="P2063" t="s">
        <v>8057</v>
      </c>
      <c r="Q2063" t="s">
        <v>295</v>
      </c>
      <c r="R2063">
        <v>4</v>
      </c>
      <c r="S2063">
        <f t="shared" si="239"/>
        <v>2020</v>
      </c>
      <c r="T2063" t="s">
        <v>12</v>
      </c>
      <c r="U2063">
        <v>1</v>
      </c>
      <c r="V2063" t="s">
        <v>886</v>
      </c>
      <c r="W2063">
        <f>VLOOKUP(Q2063,'PBT Tag Rates'!$A$6:$D$67,4,FALSE)</f>
        <v>0.98961045999999997</v>
      </c>
      <c r="X2063">
        <v>1</v>
      </c>
      <c r="Y2063" s="8">
        <f t="shared" si="240"/>
        <v>1.0057142857142858</v>
      </c>
      <c r="Z2063" s="10">
        <f>IFERROR(LOOKUP(H2063,{30,43,48,53,58,63,68,73,78,83,88,93,97},{42,47,52,57,62,67,72,77,82,87,92,99,100}),999)</f>
        <v>72</v>
      </c>
      <c r="AA2063" s="9">
        <f t="shared" si="241"/>
        <v>5.5873015873015879</v>
      </c>
      <c r="AB2063" s="9">
        <f>IFERROR(IF(I2063="AI",AA2063-VLOOKUP(Q2063,'PBT Tag Rates'!$A$6:$L$53,11,FALSE),AA2063-VLOOKUP(Q2063,'PBT Tag Rates'!$A$6:$L$53,12,FALSE)),0)</f>
        <v>5.5978002030902694</v>
      </c>
      <c r="AC2063" s="9">
        <f t="shared" si="242"/>
        <v>16.823415623764589</v>
      </c>
      <c r="AD2063" s="12" t="s">
        <v>1969</v>
      </c>
      <c r="AE2063" s="8"/>
    </row>
    <row r="2064" spans="1:31" x14ac:dyDescent="0.25">
      <c r="A2064" t="s">
        <v>2078</v>
      </c>
      <c r="B2064" t="s">
        <v>5520</v>
      </c>
      <c r="C2064" t="s">
        <v>561</v>
      </c>
      <c r="D2064" s="1">
        <v>45558</v>
      </c>
      <c r="E2064">
        <f t="shared" si="237"/>
        <v>18</v>
      </c>
      <c r="F2064" t="s">
        <v>6</v>
      </c>
      <c r="G2064">
        <v>650</v>
      </c>
      <c r="H2064">
        <f t="shared" si="236"/>
        <v>65</v>
      </c>
      <c r="I2064" t="s">
        <v>9</v>
      </c>
      <c r="J2064">
        <v>1</v>
      </c>
      <c r="K2064" t="s">
        <v>8</v>
      </c>
      <c r="L2064" t="s">
        <v>8</v>
      </c>
      <c r="M2064" t="s">
        <v>6</v>
      </c>
      <c r="N2064" t="str">
        <f t="shared" si="238"/>
        <v>M</v>
      </c>
      <c r="O2064" t="s">
        <v>8402</v>
      </c>
      <c r="P2064" t="s">
        <v>8403</v>
      </c>
      <c r="Q2064" t="s">
        <v>1610</v>
      </c>
      <c r="R2064">
        <v>3</v>
      </c>
      <c r="S2064">
        <f t="shared" si="239"/>
        <v>2021</v>
      </c>
      <c r="T2064" t="s">
        <v>12</v>
      </c>
      <c r="U2064">
        <v>0.999999999999997</v>
      </c>
      <c r="V2064" t="s">
        <v>741</v>
      </c>
      <c r="W2064">
        <f>VLOOKUP(Q2064,'PBT Tag Rates'!$A$6:$D$67,4,FALSE)</f>
        <v>0.98260000000000003</v>
      </c>
      <c r="X2064">
        <v>1</v>
      </c>
      <c r="Y2064" s="8">
        <f t="shared" si="240"/>
        <v>1</v>
      </c>
      <c r="Z2064" s="10">
        <f>IFERROR(LOOKUP(H2064,{30,43,48,53,58,63,68,73,78,83,88,93,97},{42,47,52,57,62,67,72,77,82,87,92,99,100}),999)</f>
        <v>67</v>
      </c>
      <c r="AA2064" s="9">
        <f t="shared" si="241"/>
        <v>5.5555555555555554</v>
      </c>
      <c r="AB2064" s="9">
        <f>IFERROR(IF(I2064="AI",AA2064-VLOOKUP(Q2064,'PBT Tag Rates'!$A$6:$L$53,11,FALSE),AA2064-VLOOKUP(Q2064,'PBT Tag Rates'!$A$6:$L$53,12,FALSE)),0)</f>
        <v>5.5732636768663637</v>
      </c>
      <c r="AC2064" s="9">
        <f t="shared" si="242"/>
        <v>16.749674481949583</v>
      </c>
      <c r="AD2064" s="12" t="s">
        <v>1969</v>
      </c>
      <c r="AE2064" s="8"/>
    </row>
    <row r="2065" spans="1:31" x14ac:dyDescent="0.25">
      <c r="A2065" t="s">
        <v>2078</v>
      </c>
      <c r="B2065" t="s">
        <v>5521</v>
      </c>
      <c r="C2065" t="s">
        <v>562</v>
      </c>
      <c r="D2065" s="1">
        <v>45558</v>
      </c>
      <c r="E2065">
        <f t="shared" si="237"/>
        <v>18</v>
      </c>
      <c r="F2065" t="s">
        <v>6</v>
      </c>
      <c r="G2065">
        <v>640</v>
      </c>
      <c r="H2065">
        <f t="shared" si="236"/>
        <v>64</v>
      </c>
      <c r="I2065" t="s">
        <v>9</v>
      </c>
      <c r="J2065" t="s">
        <v>8</v>
      </c>
      <c r="K2065" t="s">
        <v>8</v>
      </c>
      <c r="L2065" t="s">
        <v>8</v>
      </c>
      <c r="M2065" t="s">
        <v>6</v>
      </c>
      <c r="N2065" t="str">
        <f t="shared" si="238"/>
        <v>M</v>
      </c>
      <c r="O2065" t="s">
        <v>8661</v>
      </c>
      <c r="P2065" t="s">
        <v>8662</v>
      </c>
      <c r="Q2065" t="s">
        <v>1317</v>
      </c>
      <c r="R2065">
        <v>4</v>
      </c>
      <c r="S2065">
        <f t="shared" si="239"/>
        <v>2020</v>
      </c>
      <c r="T2065" t="s">
        <v>12</v>
      </c>
      <c r="U2065">
        <v>1</v>
      </c>
      <c r="V2065" t="s">
        <v>1318</v>
      </c>
      <c r="W2065">
        <f>VLOOKUP(Q2065,'PBT Tag Rates'!$A$6:$D$67,4,FALSE)</f>
        <v>0.99450000000000005</v>
      </c>
      <c r="X2065">
        <v>1</v>
      </c>
      <c r="Y2065" s="8">
        <f t="shared" si="240"/>
        <v>1</v>
      </c>
      <c r="Z2065" s="10">
        <f>IFERROR(LOOKUP(H2065,{30,43,48,53,58,63,68,73,78,83,88,93,97},{42,47,52,57,62,67,72,77,82,87,92,99,100}),999)</f>
        <v>67</v>
      </c>
      <c r="AA2065" s="9">
        <f t="shared" si="241"/>
        <v>5.5555555555555554</v>
      </c>
      <c r="AB2065" s="9">
        <f>IFERROR(IF(I2065="AI",AA2065-VLOOKUP(Q2065,'PBT Tag Rates'!$A$6:$L$53,11,FALSE),AA2065-VLOOKUP(Q2065,'PBT Tag Rates'!$A$6:$L$53,12,FALSE)),0)</f>
        <v>5.5610859728506785</v>
      </c>
      <c r="AC2065" s="9">
        <f t="shared" si="242"/>
        <v>16.713076073902442</v>
      </c>
      <c r="AD2065" s="12" t="s">
        <v>1969</v>
      </c>
      <c r="AE2065" s="8"/>
    </row>
    <row r="2066" spans="1:31" x14ac:dyDescent="0.25">
      <c r="A2066" t="s">
        <v>2078</v>
      </c>
      <c r="B2066" t="s">
        <v>5522</v>
      </c>
      <c r="C2066" t="s">
        <v>563</v>
      </c>
      <c r="D2066" s="1">
        <v>45558</v>
      </c>
      <c r="E2066">
        <f t="shared" si="237"/>
        <v>18</v>
      </c>
      <c r="F2066" t="s">
        <v>14</v>
      </c>
      <c r="G2066">
        <v>770</v>
      </c>
      <c r="H2066">
        <f t="shared" si="236"/>
        <v>77</v>
      </c>
      <c r="I2066" t="s">
        <v>9</v>
      </c>
      <c r="J2066">
        <v>1</v>
      </c>
      <c r="K2066" t="s">
        <v>8</v>
      </c>
      <c r="L2066" t="s">
        <v>8</v>
      </c>
      <c r="M2066" t="s">
        <v>14</v>
      </c>
      <c r="N2066" t="str">
        <f t="shared" si="238"/>
        <v>F</v>
      </c>
      <c r="O2066" t="s">
        <v>361</v>
      </c>
      <c r="P2066" t="s">
        <v>362</v>
      </c>
      <c r="Q2066" t="s">
        <v>171</v>
      </c>
      <c r="R2066">
        <v>5</v>
      </c>
      <c r="S2066">
        <f t="shared" si="239"/>
        <v>2019</v>
      </c>
      <c r="T2066" t="s">
        <v>12</v>
      </c>
      <c r="U2066">
        <v>0.999999999999998</v>
      </c>
      <c r="V2066" t="s">
        <v>892</v>
      </c>
      <c r="W2066">
        <f>VLOOKUP(Q2066,'PBT Tag Rates'!$A$6:$D$67,4,FALSE)</f>
        <v>0.95971980899999998</v>
      </c>
      <c r="X2066">
        <v>1</v>
      </c>
      <c r="Y2066" s="8">
        <f t="shared" si="240"/>
        <v>1</v>
      </c>
      <c r="Z2066" s="10">
        <f>IFERROR(LOOKUP(H2066,{30,43,48,53,58,63,68,73,78,83,88,93,97},{42,47,52,57,62,67,72,77,82,87,92,99,100}),999)</f>
        <v>77</v>
      </c>
      <c r="AA2066" s="9">
        <f t="shared" si="241"/>
        <v>5.5555555555555554</v>
      </c>
      <c r="AB2066" s="9">
        <f>IFERROR(IF(I2066="AI",AA2066-VLOOKUP(Q2066,'PBT Tag Rates'!$A$6:$L$53,11,FALSE),AA2066-VLOOKUP(Q2066,'PBT Tag Rates'!$A$6:$L$53,12,FALSE)),0)</f>
        <v>5.5975263376757773</v>
      </c>
      <c r="AC2066" s="9">
        <f t="shared" si="242"/>
        <v>16.822592559073851</v>
      </c>
      <c r="AD2066" s="12" t="s">
        <v>1969</v>
      </c>
      <c r="AE2066" s="8"/>
    </row>
    <row r="2067" spans="1:31" x14ac:dyDescent="0.25">
      <c r="A2067" t="s">
        <v>2078</v>
      </c>
      <c r="B2067" t="s">
        <v>5523</v>
      </c>
      <c r="C2067" t="s">
        <v>564</v>
      </c>
      <c r="D2067" s="1">
        <v>45558</v>
      </c>
      <c r="E2067">
        <f t="shared" si="237"/>
        <v>18</v>
      </c>
      <c r="F2067" t="s">
        <v>6</v>
      </c>
      <c r="G2067">
        <v>430</v>
      </c>
      <c r="H2067">
        <f t="shared" si="236"/>
        <v>43</v>
      </c>
      <c r="I2067" t="s">
        <v>7</v>
      </c>
      <c r="J2067" t="s">
        <v>8</v>
      </c>
      <c r="K2067" t="s">
        <v>8</v>
      </c>
      <c r="L2067" t="s">
        <v>8</v>
      </c>
      <c r="M2067" t="s">
        <v>6</v>
      </c>
      <c r="N2067" t="str">
        <f t="shared" si="238"/>
        <v>M</v>
      </c>
      <c r="O2067" t="s">
        <v>8</v>
      </c>
      <c r="P2067" t="s">
        <v>8</v>
      </c>
      <c r="Q2067" t="s">
        <v>11</v>
      </c>
      <c r="R2067" t="s">
        <v>8</v>
      </c>
      <c r="S2067" t="str">
        <f t="shared" si="239"/>
        <v>U</v>
      </c>
      <c r="T2067" t="s">
        <v>12</v>
      </c>
      <c r="U2067">
        <v>1</v>
      </c>
      <c r="V2067" t="s">
        <v>8</v>
      </c>
      <c r="W2067">
        <f>VLOOKUP(Q2067,'PBT Tag Rates'!$A$6:$D$67,4,FALSE)</f>
        <v>1</v>
      </c>
      <c r="X2067">
        <v>1</v>
      </c>
      <c r="Y2067" s="8">
        <f t="shared" si="240"/>
        <v>1</v>
      </c>
      <c r="Z2067" s="10">
        <f>IFERROR(LOOKUP(H2067,{30,43,48,53,58,63,68,73,78,83,88,93,97},{42,47,52,57,62,67,72,77,82,87,92,99,100}),999)</f>
        <v>47</v>
      </c>
      <c r="AA2067" s="9">
        <f t="shared" si="241"/>
        <v>5.5555555555555554</v>
      </c>
      <c r="AB2067" s="9">
        <f>IFERROR(IF(I2067="AI",AA2067-VLOOKUP(Q2067,'PBT Tag Rates'!$A$6:$L$53,11,FALSE),AA2067-VLOOKUP(Q2067,'PBT Tag Rates'!$A$6:$L$53,12,FALSE)),0)</f>
        <v>5.5142524290531805</v>
      </c>
      <c r="AC2067" s="9">
        <f t="shared" si="242"/>
        <v>16.572324324312643</v>
      </c>
      <c r="AD2067" s="12" t="s">
        <v>1969</v>
      </c>
      <c r="AE2067" s="8"/>
    </row>
    <row r="2068" spans="1:31" x14ac:dyDescent="0.25">
      <c r="A2068" t="s">
        <v>2078</v>
      </c>
      <c r="B2068" t="s">
        <v>5524</v>
      </c>
      <c r="C2068" t="s">
        <v>566</v>
      </c>
      <c r="D2068" s="1">
        <v>45558</v>
      </c>
      <c r="E2068">
        <f t="shared" si="237"/>
        <v>18</v>
      </c>
      <c r="F2068" t="s">
        <v>14</v>
      </c>
      <c r="G2068">
        <v>760</v>
      </c>
      <c r="H2068">
        <f t="shared" si="236"/>
        <v>76</v>
      </c>
      <c r="I2068" t="s">
        <v>7</v>
      </c>
      <c r="J2068" t="s">
        <v>8</v>
      </c>
      <c r="K2068" t="s">
        <v>8</v>
      </c>
      <c r="L2068" t="s">
        <v>8</v>
      </c>
      <c r="M2068" t="s">
        <v>14</v>
      </c>
      <c r="N2068" t="str">
        <f t="shared" si="238"/>
        <v>F</v>
      </c>
      <c r="O2068" t="s">
        <v>8663</v>
      </c>
      <c r="P2068" t="s">
        <v>8664</v>
      </c>
      <c r="Q2068" t="s">
        <v>476</v>
      </c>
      <c r="R2068">
        <v>4</v>
      </c>
      <c r="S2068">
        <f t="shared" si="239"/>
        <v>2020</v>
      </c>
      <c r="T2068" t="s">
        <v>12</v>
      </c>
      <c r="U2068">
        <v>1</v>
      </c>
      <c r="V2068" t="s">
        <v>658</v>
      </c>
      <c r="W2068">
        <f>VLOOKUP(Q2068,'PBT Tag Rates'!$A$6:$D$67,4,FALSE)</f>
        <v>0.98845608500000004</v>
      </c>
      <c r="X2068">
        <v>1</v>
      </c>
      <c r="Y2068" s="8">
        <f t="shared" si="240"/>
        <v>1</v>
      </c>
      <c r="Z2068" s="10">
        <f>IFERROR(LOOKUP(H2068,{30,43,48,53,58,63,68,73,78,83,88,93,97},{42,47,52,57,62,67,72,77,82,87,92,99,100}),999)</f>
        <v>77</v>
      </c>
      <c r="AA2068" s="9">
        <f t="shared" si="241"/>
        <v>5.5555555555555554</v>
      </c>
      <c r="AB2068" s="9">
        <f>IFERROR(IF(I2068="AI",AA2068-VLOOKUP(Q2068,'PBT Tag Rates'!$A$6:$L$53,11,FALSE),AA2068-VLOOKUP(Q2068,'PBT Tag Rates'!$A$6:$L$53,12,FALSE)),0)</f>
        <v>5.5672342888601314</v>
      </c>
      <c r="AC2068" s="9">
        <f t="shared" si="242"/>
        <v>16.731553988772674</v>
      </c>
      <c r="AD2068" s="12" t="s">
        <v>1969</v>
      </c>
      <c r="AE2068" s="8"/>
    </row>
    <row r="2069" spans="1:31" x14ac:dyDescent="0.25">
      <c r="A2069" t="s">
        <v>2078</v>
      </c>
      <c r="B2069" t="s">
        <v>5525</v>
      </c>
      <c r="C2069" t="s">
        <v>567</v>
      </c>
      <c r="D2069" s="1">
        <v>45558</v>
      </c>
      <c r="E2069">
        <f t="shared" si="237"/>
        <v>18</v>
      </c>
      <c r="F2069" t="s">
        <v>14</v>
      </c>
      <c r="G2069">
        <v>830</v>
      </c>
      <c r="H2069">
        <f t="shared" si="236"/>
        <v>83</v>
      </c>
      <c r="I2069" t="s">
        <v>7</v>
      </c>
      <c r="J2069" t="s">
        <v>8</v>
      </c>
      <c r="K2069" t="s">
        <v>8</v>
      </c>
      <c r="L2069" t="s">
        <v>8</v>
      </c>
      <c r="M2069" t="s">
        <v>14</v>
      </c>
      <c r="N2069" t="str">
        <f t="shared" si="238"/>
        <v>F</v>
      </c>
      <c r="O2069" t="s">
        <v>8</v>
      </c>
      <c r="P2069" t="s">
        <v>8</v>
      </c>
      <c r="Q2069" t="s">
        <v>11</v>
      </c>
      <c r="R2069" t="s">
        <v>8</v>
      </c>
      <c r="S2069" t="str">
        <f t="shared" si="239"/>
        <v>U</v>
      </c>
      <c r="T2069" t="s">
        <v>12</v>
      </c>
      <c r="U2069">
        <v>1</v>
      </c>
      <c r="V2069" t="s">
        <v>8</v>
      </c>
      <c r="W2069">
        <f>VLOOKUP(Q2069,'PBT Tag Rates'!$A$6:$D$67,4,FALSE)</f>
        <v>1</v>
      </c>
      <c r="X2069">
        <v>1</v>
      </c>
      <c r="Y2069" s="8">
        <f t="shared" si="240"/>
        <v>1</v>
      </c>
      <c r="Z2069" s="10">
        <f>IFERROR(LOOKUP(H2069,{30,43,48,53,58,63,68,73,78,83,88,93,97},{42,47,52,57,62,67,72,77,82,87,92,99,100}),999)</f>
        <v>87</v>
      </c>
      <c r="AA2069" s="9">
        <f t="shared" si="241"/>
        <v>5.5555555555555554</v>
      </c>
      <c r="AB2069" s="9">
        <f>IFERROR(IF(I2069="AI",AA2069-VLOOKUP(Q2069,'PBT Tag Rates'!$A$6:$L$53,11,FALSE),AA2069-VLOOKUP(Q2069,'PBT Tag Rates'!$A$6:$L$53,12,FALSE)),0)</f>
        <v>5.5142524290531805</v>
      </c>
      <c r="AC2069" s="9">
        <f t="shared" si="242"/>
        <v>16.572324324312643</v>
      </c>
      <c r="AD2069" s="12" t="s">
        <v>1970</v>
      </c>
      <c r="AE2069" s="8"/>
    </row>
    <row r="2070" spans="1:31" x14ac:dyDescent="0.25">
      <c r="A2070" t="s">
        <v>2078</v>
      </c>
      <c r="B2070" t="s">
        <v>5526</v>
      </c>
      <c r="C2070" t="s">
        <v>568</v>
      </c>
      <c r="D2070" s="1">
        <v>45558</v>
      </c>
      <c r="E2070">
        <f t="shared" si="237"/>
        <v>18</v>
      </c>
      <c r="F2070" t="s">
        <v>6</v>
      </c>
      <c r="G2070">
        <v>830</v>
      </c>
      <c r="H2070">
        <f t="shared" si="236"/>
        <v>83</v>
      </c>
      <c r="I2070" t="s">
        <v>7</v>
      </c>
      <c r="J2070" t="s">
        <v>8</v>
      </c>
      <c r="K2070" t="s">
        <v>8</v>
      </c>
      <c r="L2070" t="s">
        <v>8</v>
      </c>
      <c r="M2070" t="s">
        <v>6</v>
      </c>
      <c r="N2070" t="str">
        <f t="shared" si="238"/>
        <v>M</v>
      </c>
      <c r="O2070" t="s">
        <v>8</v>
      </c>
      <c r="P2070" t="s">
        <v>8</v>
      </c>
      <c r="Q2070" t="s">
        <v>11</v>
      </c>
      <c r="R2070" t="s">
        <v>8</v>
      </c>
      <c r="S2070" t="str">
        <f t="shared" si="239"/>
        <v>U</v>
      </c>
      <c r="T2070" t="s">
        <v>12</v>
      </c>
      <c r="U2070">
        <v>1</v>
      </c>
      <c r="V2070" t="s">
        <v>8</v>
      </c>
      <c r="W2070">
        <f>VLOOKUP(Q2070,'PBT Tag Rates'!$A$6:$D$67,4,FALSE)</f>
        <v>1</v>
      </c>
      <c r="X2070">
        <v>1</v>
      </c>
      <c r="Y2070" s="8">
        <f t="shared" si="240"/>
        <v>1</v>
      </c>
      <c r="Z2070" s="10">
        <f>IFERROR(LOOKUP(H2070,{30,43,48,53,58,63,68,73,78,83,88,93,97},{42,47,52,57,62,67,72,77,82,87,92,99,100}),999)</f>
        <v>87</v>
      </c>
      <c r="AA2070" s="9">
        <f t="shared" si="241"/>
        <v>5.5555555555555554</v>
      </c>
      <c r="AB2070" s="9">
        <f>IFERROR(IF(I2070="AI",AA2070-VLOOKUP(Q2070,'PBT Tag Rates'!$A$6:$L$53,11,FALSE),AA2070-VLOOKUP(Q2070,'PBT Tag Rates'!$A$6:$L$53,12,FALSE)),0)</f>
        <v>5.5142524290531805</v>
      </c>
      <c r="AC2070" s="9">
        <f t="shared" si="242"/>
        <v>16.572324324312643</v>
      </c>
      <c r="AD2070" s="12" t="s">
        <v>1969</v>
      </c>
      <c r="AE2070" s="8"/>
    </row>
    <row r="2071" spans="1:31" x14ac:dyDescent="0.25">
      <c r="A2071" t="s">
        <v>2078</v>
      </c>
      <c r="B2071" t="s">
        <v>5527</v>
      </c>
      <c r="C2071" t="s">
        <v>569</v>
      </c>
      <c r="D2071" s="1">
        <v>45558</v>
      </c>
      <c r="E2071">
        <f t="shared" si="237"/>
        <v>18</v>
      </c>
      <c r="F2071" t="s">
        <v>6</v>
      </c>
      <c r="G2071">
        <v>610</v>
      </c>
      <c r="H2071">
        <f t="shared" si="236"/>
        <v>61</v>
      </c>
      <c r="I2071" t="s">
        <v>9</v>
      </c>
      <c r="J2071">
        <v>1</v>
      </c>
      <c r="K2071" t="s">
        <v>8</v>
      </c>
      <c r="L2071" t="s">
        <v>8</v>
      </c>
      <c r="M2071" t="s">
        <v>6</v>
      </c>
      <c r="N2071" t="str">
        <f t="shared" si="238"/>
        <v>M</v>
      </c>
      <c r="O2071" t="s">
        <v>938</v>
      </c>
      <c r="P2071" t="s">
        <v>7716</v>
      </c>
      <c r="Q2071" t="s">
        <v>940</v>
      </c>
      <c r="R2071">
        <v>3</v>
      </c>
      <c r="S2071">
        <f t="shared" si="239"/>
        <v>2021</v>
      </c>
      <c r="T2071" t="s">
        <v>12</v>
      </c>
      <c r="U2071">
        <v>1</v>
      </c>
      <c r="V2071" t="s">
        <v>941</v>
      </c>
      <c r="W2071">
        <f>VLOOKUP(Q2071,'PBT Tag Rates'!$A$6:$D$67,4,FALSE)</f>
        <v>0.98140000000000005</v>
      </c>
      <c r="X2071">
        <v>1</v>
      </c>
      <c r="Y2071" s="8">
        <f t="shared" si="240"/>
        <v>1.0138888888888888</v>
      </c>
      <c r="Z2071" s="10">
        <f>IFERROR(LOOKUP(H2071,{30,43,48,53,58,63,68,73,78,83,88,93,97},{42,47,52,57,62,67,72,77,82,87,92,99,100}),999)</f>
        <v>62</v>
      </c>
      <c r="AA2071" s="9">
        <f t="shared" si="241"/>
        <v>5.632716049382716</v>
      </c>
      <c r="AB2071" s="9">
        <f>IFERROR(IF(I2071="AI",AA2071-VLOOKUP(Q2071,'PBT Tag Rates'!$A$6:$L$53,11,FALSE),AA2071-VLOOKUP(Q2071,'PBT Tag Rates'!$A$6:$L$53,12,FALSE)),0)</f>
        <v>5.6516685661954327</v>
      </c>
      <c r="AC2071" s="9">
        <f t="shared" si="242"/>
        <v>16.98530955148815</v>
      </c>
      <c r="AD2071" s="12" t="s">
        <v>1969</v>
      </c>
      <c r="AE2071" s="8"/>
    </row>
    <row r="2072" spans="1:31" x14ac:dyDescent="0.25">
      <c r="A2072" t="s">
        <v>2078</v>
      </c>
      <c r="B2072" t="s">
        <v>5528</v>
      </c>
      <c r="C2072" t="s">
        <v>570</v>
      </c>
      <c r="D2072" s="1">
        <v>45558</v>
      </c>
      <c r="E2072">
        <f t="shared" si="237"/>
        <v>18</v>
      </c>
      <c r="F2072" t="s">
        <v>14</v>
      </c>
      <c r="G2072">
        <v>780</v>
      </c>
      <c r="H2072">
        <f t="shared" si="236"/>
        <v>78</v>
      </c>
      <c r="I2072" t="s">
        <v>7</v>
      </c>
      <c r="J2072" t="s">
        <v>8</v>
      </c>
      <c r="K2072" t="s">
        <v>8</v>
      </c>
      <c r="L2072" t="s">
        <v>8</v>
      </c>
      <c r="M2072" t="s">
        <v>14</v>
      </c>
      <c r="N2072" t="str">
        <f t="shared" si="238"/>
        <v>F</v>
      </c>
      <c r="O2072" t="s">
        <v>8</v>
      </c>
      <c r="P2072" t="s">
        <v>8</v>
      </c>
      <c r="Q2072" t="s">
        <v>11</v>
      </c>
      <c r="R2072" t="s">
        <v>8</v>
      </c>
      <c r="S2072" t="str">
        <f t="shared" si="239"/>
        <v>U</v>
      </c>
      <c r="T2072" t="s">
        <v>12</v>
      </c>
      <c r="U2072">
        <v>1</v>
      </c>
      <c r="V2072" t="s">
        <v>8</v>
      </c>
      <c r="W2072">
        <f>VLOOKUP(Q2072,'PBT Tag Rates'!$A$6:$D$67,4,FALSE)</f>
        <v>1</v>
      </c>
      <c r="X2072">
        <v>1</v>
      </c>
      <c r="Y2072" s="8">
        <f t="shared" si="240"/>
        <v>1</v>
      </c>
      <c r="Z2072" s="10">
        <f>IFERROR(LOOKUP(H2072,{30,43,48,53,58,63,68,73,78,83,88,93,97},{42,47,52,57,62,67,72,77,82,87,92,99,100}),999)</f>
        <v>82</v>
      </c>
      <c r="AA2072" s="9">
        <f t="shared" si="241"/>
        <v>5.5555555555555554</v>
      </c>
      <c r="AB2072" s="9">
        <f>IFERROR(IF(I2072="AI",AA2072-VLOOKUP(Q2072,'PBT Tag Rates'!$A$6:$L$53,11,FALSE),AA2072-VLOOKUP(Q2072,'PBT Tag Rates'!$A$6:$L$53,12,FALSE)),0)</f>
        <v>5.5142524290531805</v>
      </c>
      <c r="AC2072" s="9">
        <f t="shared" si="242"/>
        <v>16.572324324312643</v>
      </c>
      <c r="AD2072" s="12" t="s">
        <v>1969</v>
      </c>
      <c r="AE2072" s="8"/>
    </row>
    <row r="2073" spans="1:31" x14ac:dyDescent="0.25">
      <c r="A2073" t="s">
        <v>2078</v>
      </c>
      <c r="B2073" t="s">
        <v>5529</v>
      </c>
      <c r="C2073" t="s">
        <v>571</v>
      </c>
      <c r="D2073" s="1">
        <v>45558</v>
      </c>
      <c r="E2073">
        <f t="shared" si="237"/>
        <v>18</v>
      </c>
      <c r="F2073" t="s">
        <v>6</v>
      </c>
      <c r="G2073">
        <v>470</v>
      </c>
      <c r="H2073">
        <f t="shared" si="236"/>
        <v>47</v>
      </c>
      <c r="I2073" t="s">
        <v>9</v>
      </c>
      <c r="J2073">
        <v>1</v>
      </c>
      <c r="K2073" t="s">
        <v>8</v>
      </c>
      <c r="L2073" t="s">
        <v>8</v>
      </c>
      <c r="M2073" t="s">
        <v>6</v>
      </c>
      <c r="N2073" t="str">
        <f t="shared" si="238"/>
        <v>M</v>
      </c>
      <c r="O2073" t="s">
        <v>7995</v>
      </c>
      <c r="P2073" t="s">
        <v>7996</v>
      </c>
      <c r="Q2073" t="s">
        <v>7200</v>
      </c>
      <c r="R2073">
        <v>2</v>
      </c>
      <c r="S2073">
        <f t="shared" si="239"/>
        <v>2022</v>
      </c>
      <c r="T2073" t="s">
        <v>12</v>
      </c>
      <c r="U2073">
        <v>0.999999999999998</v>
      </c>
      <c r="V2073" t="s">
        <v>740</v>
      </c>
      <c r="W2073">
        <f>VLOOKUP(Q2073,'PBT Tag Rates'!$A$6:$D$67,4,FALSE)</f>
        <v>0.98</v>
      </c>
      <c r="X2073">
        <v>1</v>
      </c>
      <c r="Y2073" s="8">
        <f t="shared" si="240"/>
        <v>1</v>
      </c>
      <c r="Z2073" s="10">
        <f>IFERROR(LOOKUP(H2073,{30,43,48,53,58,63,68,73,78,83,88,93,97},{42,47,52,57,62,67,72,77,82,87,92,99,100}),999)</f>
        <v>47</v>
      </c>
      <c r="AA2073" s="9">
        <f t="shared" si="241"/>
        <v>5.5555555555555554</v>
      </c>
      <c r="AB2073" s="9">
        <f>IFERROR(IF(I2073="AI",AA2073-VLOOKUP(Q2073,'PBT Tag Rates'!$A$6:$L$53,11,FALSE),AA2073-VLOOKUP(Q2073,'PBT Tag Rates'!$A$6:$L$53,12,FALSE)),0)</f>
        <v>5.5759637188208613</v>
      </c>
      <c r="AC2073" s="9">
        <f t="shared" si="242"/>
        <v>16.757789085249826</v>
      </c>
      <c r="AD2073" s="12" t="s">
        <v>1969</v>
      </c>
      <c r="AE2073" s="8"/>
    </row>
    <row r="2074" spans="1:31" x14ac:dyDescent="0.25">
      <c r="A2074" t="s">
        <v>2078</v>
      </c>
      <c r="B2074" t="s">
        <v>5530</v>
      </c>
      <c r="C2074" t="s">
        <v>572</v>
      </c>
      <c r="D2074" s="1">
        <v>45558</v>
      </c>
      <c r="E2074">
        <f t="shared" si="237"/>
        <v>18</v>
      </c>
      <c r="F2074" t="s">
        <v>14</v>
      </c>
      <c r="G2074">
        <v>680</v>
      </c>
      <c r="H2074">
        <f t="shared" si="236"/>
        <v>68</v>
      </c>
      <c r="I2074" t="s">
        <v>9</v>
      </c>
      <c r="J2074">
        <v>1</v>
      </c>
      <c r="K2074" t="s">
        <v>8</v>
      </c>
      <c r="L2074" t="s">
        <v>8</v>
      </c>
      <c r="M2074" t="s">
        <v>14</v>
      </c>
      <c r="N2074" t="str">
        <f t="shared" si="238"/>
        <v>F</v>
      </c>
      <c r="O2074" t="s">
        <v>422</v>
      </c>
      <c r="P2074" t="s">
        <v>483</v>
      </c>
      <c r="Q2074" t="s">
        <v>171</v>
      </c>
      <c r="R2074">
        <v>5</v>
      </c>
      <c r="S2074">
        <f t="shared" si="239"/>
        <v>2019</v>
      </c>
      <c r="T2074" t="s">
        <v>12</v>
      </c>
      <c r="U2074">
        <v>0.999999999999996</v>
      </c>
      <c r="V2074" t="s">
        <v>945</v>
      </c>
      <c r="W2074">
        <f>VLOOKUP(Q2074,'PBT Tag Rates'!$A$6:$D$67,4,FALSE)</f>
        <v>0.95971980899999998</v>
      </c>
      <c r="X2074">
        <v>1</v>
      </c>
      <c r="Y2074" s="8">
        <f t="shared" si="240"/>
        <v>1.0069930069930071</v>
      </c>
      <c r="Z2074" s="10">
        <f>IFERROR(LOOKUP(H2074,{30,43,48,53,58,63,68,73,78,83,88,93,97},{42,47,52,57,62,67,72,77,82,87,92,99,100}),999)</f>
        <v>72</v>
      </c>
      <c r="AA2074" s="9">
        <f t="shared" si="241"/>
        <v>5.594405594405595</v>
      </c>
      <c r="AB2074" s="9">
        <f>IFERROR(IF(I2074="AI",AA2074-VLOOKUP(Q2074,'PBT Tag Rates'!$A$6:$L$53,11,FALSE),AA2074-VLOOKUP(Q2074,'PBT Tag Rates'!$A$6:$L$53,12,FALSE)),0)</f>
        <v>5.636376376525817</v>
      </c>
      <c r="AC2074" s="9">
        <f t="shared" si="242"/>
        <v>16.939350986824238</v>
      </c>
      <c r="AD2074" s="12" t="s">
        <v>1969</v>
      </c>
      <c r="AE2074" s="8"/>
    </row>
    <row r="2075" spans="1:31" x14ac:dyDescent="0.25">
      <c r="A2075" t="s">
        <v>2078</v>
      </c>
      <c r="B2075" t="s">
        <v>5531</v>
      </c>
      <c r="C2075" t="s">
        <v>573</v>
      </c>
      <c r="D2075" s="1">
        <v>45558</v>
      </c>
      <c r="E2075">
        <f t="shared" si="237"/>
        <v>18</v>
      </c>
      <c r="F2075" t="s">
        <v>6</v>
      </c>
      <c r="G2075">
        <v>390</v>
      </c>
      <c r="H2075">
        <f t="shared" si="236"/>
        <v>39</v>
      </c>
      <c r="I2075" t="s">
        <v>7</v>
      </c>
      <c r="J2075">
        <v>1</v>
      </c>
      <c r="K2075" t="s">
        <v>8</v>
      </c>
      <c r="L2075" t="s">
        <v>8</v>
      </c>
      <c r="M2075" t="s">
        <v>6</v>
      </c>
      <c r="N2075" t="str">
        <f t="shared" si="238"/>
        <v>M</v>
      </c>
      <c r="O2075" t="s">
        <v>8665</v>
      </c>
      <c r="P2075" t="s">
        <v>8666</v>
      </c>
      <c r="Q2075" t="s">
        <v>7200</v>
      </c>
      <c r="R2075">
        <v>2</v>
      </c>
      <c r="S2075">
        <f t="shared" si="239"/>
        <v>2022</v>
      </c>
      <c r="T2075" t="s">
        <v>12</v>
      </c>
      <c r="U2075">
        <v>0.999999999999999</v>
      </c>
      <c r="V2075" t="s">
        <v>949</v>
      </c>
      <c r="W2075">
        <f>VLOOKUP(Q2075,'PBT Tag Rates'!$A$6:$D$67,4,FALSE)</f>
        <v>0.98</v>
      </c>
      <c r="X2075">
        <v>1</v>
      </c>
      <c r="Y2075" s="8">
        <f t="shared" si="240"/>
        <v>1</v>
      </c>
      <c r="Z2075" s="10">
        <f>IFERROR(LOOKUP(H2075,{30,43,48,53,58,63,68,73,78,83,88,93,97},{42,47,52,57,62,67,72,77,82,87,92,99,100}),999)</f>
        <v>42</v>
      </c>
      <c r="AA2075" s="9">
        <f t="shared" si="241"/>
        <v>5.5555555555555554</v>
      </c>
      <c r="AB2075" s="9">
        <f>IFERROR(IF(I2075="AI",AA2075-VLOOKUP(Q2075,'PBT Tag Rates'!$A$6:$L$53,11,FALSE),AA2075-VLOOKUP(Q2075,'PBT Tag Rates'!$A$6:$L$53,12,FALSE)),0)</f>
        <v>5.5759637188208613</v>
      </c>
      <c r="AC2075" s="9">
        <f t="shared" si="242"/>
        <v>16.757789085249826</v>
      </c>
      <c r="AD2075" s="12" t="s">
        <v>676</v>
      </c>
      <c r="AE2075" s="8"/>
    </row>
    <row r="2076" spans="1:31" x14ac:dyDescent="0.25">
      <c r="A2076" t="s">
        <v>2078</v>
      </c>
      <c r="B2076" t="s">
        <v>5532</v>
      </c>
      <c r="C2076" t="s">
        <v>574</v>
      </c>
      <c r="D2076" s="1">
        <v>45558</v>
      </c>
      <c r="E2076">
        <f t="shared" si="237"/>
        <v>18</v>
      </c>
      <c r="F2076" t="s">
        <v>6</v>
      </c>
      <c r="G2076">
        <v>700</v>
      </c>
      <c r="H2076">
        <f t="shared" si="236"/>
        <v>70</v>
      </c>
      <c r="I2076" t="s">
        <v>7</v>
      </c>
      <c r="J2076" t="s">
        <v>8</v>
      </c>
      <c r="K2076" t="s">
        <v>8</v>
      </c>
      <c r="L2076" t="s">
        <v>8</v>
      </c>
      <c r="M2076" t="s">
        <v>6</v>
      </c>
      <c r="N2076" t="str">
        <f t="shared" si="238"/>
        <v>M</v>
      </c>
      <c r="O2076" t="s">
        <v>8</v>
      </c>
      <c r="P2076" t="s">
        <v>8</v>
      </c>
      <c r="Q2076" t="s">
        <v>11</v>
      </c>
      <c r="R2076" t="s">
        <v>8</v>
      </c>
      <c r="S2076" t="str">
        <f t="shared" si="239"/>
        <v>U</v>
      </c>
      <c r="T2076" t="s">
        <v>12</v>
      </c>
      <c r="U2076">
        <v>1</v>
      </c>
      <c r="V2076" t="s">
        <v>8</v>
      </c>
      <c r="W2076">
        <f>VLOOKUP(Q2076,'PBT Tag Rates'!$A$6:$D$67,4,FALSE)</f>
        <v>1</v>
      </c>
      <c r="X2076">
        <v>1</v>
      </c>
      <c r="Y2076" s="8">
        <f t="shared" si="240"/>
        <v>1.0057142857142858</v>
      </c>
      <c r="Z2076" s="10">
        <f>IFERROR(LOOKUP(H2076,{30,43,48,53,58,63,68,73,78,83,88,93,97},{42,47,52,57,62,67,72,77,82,87,92,99,100}),999)</f>
        <v>72</v>
      </c>
      <c r="AA2076" s="9">
        <f t="shared" si="241"/>
        <v>5.5873015873015879</v>
      </c>
      <c r="AB2076" s="9">
        <f>IFERROR(IF(I2076="AI",AA2076-VLOOKUP(Q2076,'PBT Tag Rates'!$A$6:$L$53,11,FALSE),AA2076-VLOOKUP(Q2076,'PBT Tag Rates'!$A$6:$L$53,12,FALSE)),0)</f>
        <v>5.545998460799213</v>
      </c>
      <c r="AC2076" s="9">
        <f t="shared" si="242"/>
        <v>16.6677326395601</v>
      </c>
      <c r="AD2076" s="12" t="s">
        <v>1970</v>
      </c>
      <c r="AE2076" s="8"/>
    </row>
    <row r="2077" spans="1:31" x14ac:dyDescent="0.25">
      <c r="A2077" t="s">
        <v>2078</v>
      </c>
      <c r="B2077" t="s">
        <v>5533</v>
      </c>
      <c r="C2077" t="s">
        <v>575</v>
      </c>
      <c r="D2077" s="1">
        <v>45558</v>
      </c>
      <c r="E2077">
        <f t="shared" si="237"/>
        <v>18</v>
      </c>
      <c r="F2077" t="s">
        <v>6</v>
      </c>
      <c r="G2077">
        <v>530</v>
      </c>
      <c r="H2077">
        <f t="shared" si="236"/>
        <v>53</v>
      </c>
      <c r="I2077" t="s">
        <v>7</v>
      </c>
      <c r="J2077" t="s">
        <v>8</v>
      </c>
      <c r="K2077" t="s">
        <v>8</v>
      </c>
      <c r="L2077" t="s">
        <v>8</v>
      </c>
      <c r="M2077" t="s">
        <v>6</v>
      </c>
      <c r="N2077" t="str">
        <f t="shared" si="238"/>
        <v>M</v>
      </c>
      <c r="O2077" t="s">
        <v>7457</v>
      </c>
      <c r="P2077" t="s">
        <v>8667</v>
      </c>
      <c r="Q2077" t="s">
        <v>7200</v>
      </c>
      <c r="R2077">
        <v>2</v>
      </c>
      <c r="S2077">
        <f t="shared" si="239"/>
        <v>2022</v>
      </c>
      <c r="T2077" t="s">
        <v>12</v>
      </c>
      <c r="U2077">
        <v>1</v>
      </c>
      <c r="V2077" t="s">
        <v>893</v>
      </c>
      <c r="W2077">
        <f>VLOOKUP(Q2077,'PBT Tag Rates'!$A$6:$D$67,4,FALSE)</f>
        <v>0.98</v>
      </c>
      <c r="X2077">
        <v>1</v>
      </c>
      <c r="Y2077" s="8">
        <f t="shared" si="240"/>
        <v>1.03125</v>
      </c>
      <c r="Z2077" s="10">
        <f>IFERROR(LOOKUP(H2077,{30,43,48,53,58,63,68,73,78,83,88,93,97},{42,47,52,57,62,67,72,77,82,87,92,99,100}),999)</f>
        <v>57</v>
      </c>
      <c r="AA2077" s="9">
        <f t="shared" si="241"/>
        <v>5.729166666666667</v>
      </c>
      <c r="AB2077" s="9">
        <f>IFERROR(IF(I2077="AI",AA2077-VLOOKUP(Q2077,'PBT Tag Rates'!$A$6:$L$53,11,FALSE),AA2077-VLOOKUP(Q2077,'PBT Tag Rates'!$A$6:$L$53,12,FALSE)),0)</f>
        <v>5.7495748299319729</v>
      </c>
      <c r="AC2077" s="9">
        <f t="shared" si="242"/>
        <v>17.279553309259363</v>
      </c>
      <c r="AD2077" s="12" t="s">
        <v>1969</v>
      </c>
      <c r="AE2077" s="8"/>
    </row>
    <row r="2078" spans="1:31" x14ac:dyDescent="0.25">
      <c r="A2078" t="s">
        <v>2078</v>
      </c>
      <c r="B2078" t="s">
        <v>5534</v>
      </c>
      <c r="C2078" t="s">
        <v>576</v>
      </c>
      <c r="D2078" s="1">
        <v>45558</v>
      </c>
      <c r="E2078">
        <f t="shared" si="237"/>
        <v>18</v>
      </c>
      <c r="F2078" t="s">
        <v>6</v>
      </c>
      <c r="G2078">
        <v>370</v>
      </c>
      <c r="H2078">
        <f t="shared" si="236"/>
        <v>37</v>
      </c>
      <c r="I2078" t="s">
        <v>7</v>
      </c>
      <c r="J2078" t="s">
        <v>8</v>
      </c>
      <c r="K2078" t="s">
        <v>8</v>
      </c>
      <c r="L2078" t="s">
        <v>8</v>
      </c>
      <c r="M2078" t="s">
        <v>6</v>
      </c>
      <c r="N2078" t="str">
        <f t="shared" si="238"/>
        <v>M</v>
      </c>
      <c r="O2078" t="s">
        <v>8</v>
      </c>
      <c r="P2078" t="s">
        <v>8</v>
      </c>
      <c r="Q2078" t="s">
        <v>11</v>
      </c>
      <c r="R2078" t="s">
        <v>8</v>
      </c>
      <c r="S2078" t="str">
        <f t="shared" si="239"/>
        <v>U</v>
      </c>
      <c r="T2078" t="s">
        <v>12</v>
      </c>
      <c r="U2078">
        <v>1.00000000000001</v>
      </c>
      <c r="V2078" t="s">
        <v>8</v>
      </c>
      <c r="W2078">
        <f>VLOOKUP(Q2078,'PBT Tag Rates'!$A$6:$D$67,4,FALSE)</f>
        <v>1</v>
      </c>
      <c r="X2078">
        <v>1</v>
      </c>
      <c r="Y2078" s="8">
        <f t="shared" si="240"/>
        <v>1</v>
      </c>
      <c r="Z2078" s="10">
        <f>IFERROR(LOOKUP(H2078,{30,43,48,53,58,63,68,73,78,83,88,93,97},{42,47,52,57,62,67,72,77,82,87,92,99,100}),999)</f>
        <v>42</v>
      </c>
      <c r="AA2078" s="9">
        <f t="shared" si="241"/>
        <v>5.5555555555555554</v>
      </c>
      <c r="AB2078" s="9">
        <f>IFERROR(IF(I2078="AI",AA2078-VLOOKUP(Q2078,'PBT Tag Rates'!$A$6:$L$53,11,FALSE),AA2078-VLOOKUP(Q2078,'PBT Tag Rates'!$A$6:$L$53,12,FALSE)),0)</f>
        <v>5.5142524290531805</v>
      </c>
      <c r="AC2078" s="9">
        <f t="shared" si="242"/>
        <v>16.572324324312643</v>
      </c>
      <c r="AD2078" s="12" t="s">
        <v>1969</v>
      </c>
      <c r="AE2078" s="8"/>
    </row>
    <row r="2079" spans="1:31" x14ac:dyDescent="0.25">
      <c r="A2079" t="s">
        <v>2078</v>
      </c>
      <c r="B2079" t="s">
        <v>5535</v>
      </c>
      <c r="C2079" t="s">
        <v>577</v>
      </c>
      <c r="D2079" s="1">
        <v>45558</v>
      </c>
      <c r="E2079">
        <f t="shared" si="237"/>
        <v>18</v>
      </c>
      <c r="F2079" t="s">
        <v>14</v>
      </c>
      <c r="G2079">
        <v>700</v>
      </c>
      <c r="H2079">
        <f t="shared" si="236"/>
        <v>70</v>
      </c>
      <c r="I2079" t="s">
        <v>7</v>
      </c>
      <c r="J2079" t="s">
        <v>8</v>
      </c>
      <c r="K2079" t="s">
        <v>8</v>
      </c>
      <c r="L2079" t="s">
        <v>8</v>
      </c>
      <c r="M2079" t="s">
        <v>14</v>
      </c>
      <c r="N2079" t="str">
        <f t="shared" si="238"/>
        <v>F</v>
      </c>
      <c r="O2079" t="s">
        <v>8</v>
      </c>
      <c r="P2079" t="s">
        <v>8</v>
      </c>
      <c r="Q2079" t="s">
        <v>11</v>
      </c>
      <c r="R2079" t="s">
        <v>8</v>
      </c>
      <c r="S2079" t="str">
        <f t="shared" si="239"/>
        <v>U</v>
      </c>
      <c r="T2079" t="s">
        <v>12</v>
      </c>
      <c r="U2079">
        <v>0.999999999999997</v>
      </c>
      <c r="V2079" t="s">
        <v>8</v>
      </c>
      <c r="W2079">
        <f>VLOOKUP(Q2079,'PBT Tag Rates'!$A$6:$D$67,4,FALSE)</f>
        <v>1</v>
      </c>
      <c r="X2079">
        <v>1</v>
      </c>
      <c r="Y2079" s="8">
        <f t="shared" si="240"/>
        <v>1.0069930069930071</v>
      </c>
      <c r="Z2079" s="10">
        <f>IFERROR(LOOKUP(H2079,{30,43,48,53,58,63,68,73,78,83,88,93,97},{42,47,52,57,62,67,72,77,82,87,92,99,100}),999)</f>
        <v>72</v>
      </c>
      <c r="AA2079" s="9">
        <f t="shared" si="241"/>
        <v>5.594405594405595</v>
      </c>
      <c r="AB2079" s="9">
        <f>IFERROR(IF(I2079="AI",AA2079-VLOOKUP(Q2079,'PBT Tag Rates'!$A$6:$L$53,11,FALSE),AA2079-VLOOKUP(Q2079,'PBT Tag Rates'!$A$6:$L$53,12,FALSE)),0)</f>
        <v>5.5531024679032202</v>
      </c>
      <c r="AC2079" s="9">
        <f t="shared" si="242"/>
        <v>16.68908275206303</v>
      </c>
      <c r="AD2079" s="12" t="s">
        <v>1970</v>
      </c>
      <c r="AE2079" s="8"/>
    </row>
    <row r="2080" spans="1:31" x14ac:dyDescent="0.25">
      <c r="A2080" t="s">
        <v>2078</v>
      </c>
      <c r="B2080" t="s">
        <v>5536</v>
      </c>
      <c r="C2080" t="s">
        <v>580</v>
      </c>
      <c r="D2080" s="1">
        <v>45558</v>
      </c>
      <c r="E2080">
        <f t="shared" si="237"/>
        <v>18</v>
      </c>
      <c r="F2080" t="s">
        <v>6</v>
      </c>
      <c r="G2080">
        <v>700</v>
      </c>
      <c r="H2080">
        <f t="shared" si="236"/>
        <v>70</v>
      </c>
      <c r="I2080" t="s">
        <v>7</v>
      </c>
      <c r="J2080" t="s">
        <v>8</v>
      </c>
      <c r="K2080" t="s">
        <v>8</v>
      </c>
      <c r="L2080" t="s">
        <v>8</v>
      </c>
      <c r="M2080" t="s">
        <v>6</v>
      </c>
      <c r="N2080" t="str">
        <f t="shared" si="238"/>
        <v>M</v>
      </c>
      <c r="O2080" t="s">
        <v>7689</v>
      </c>
      <c r="P2080" t="s">
        <v>8668</v>
      </c>
      <c r="Q2080" t="s">
        <v>476</v>
      </c>
      <c r="R2080">
        <v>4</v>
      </c>
      <c r="S2080">
        <f t="shared" si="239"/>
        <v>2020</v>
      </c>
      <c r="T2080" t="s">
        <v>12</v>
      </c>
      <c r="U2080">
        <v>0.999999999999998</v>
      </c>
      <c r="V2080" t="s">
        <v>741</v>
      </c>
      <c r="W2080">
        <f>VLOOKUP(Q2080,'PBT Tag Rates'!$A$6:$D$67,4,FALSE)</f>
        <v>0.98845608500000004</v>
      </c>
      <c r="X2080">
        <v>1</v>
      </c>
      <c r="Y2080" s="8">
        <f t="shared" si="240"/>
        <v>1.0057142857142858</v>
      </c>
      <c r="Z2080" s="10">
        <f>IFERROR(LOOKUP(H2080,{30,43,48,53,58,63,68,73,78,83,88,93,97},{42,47,52,57,62,67,72,77,82,87,92,99,100}),999)</f>
        <v>72</v>
      </c>
      <c r="AA2080" s="9">
        <f t="shared" si="241"/>
        <v>5.5873015873015879</v>
      </c>
      <c r="AB2080" s="9">
        <f>IFERROR(IF(I2080="AI",AA2080-VLOOKUP(Q2080,'PBT Tag Rates'!$A$6:$L$53,11,FALSE),AA2080-VLOOKUP(Q2080,'PBT Tag Rates'!$A$6:$L$53,12,FALSE)),0)</f>
        <v>5.5989803206061639</v>
      </c>
      <c r="AC2080" s="9">
        <f t="shared" si="242"/>
        <v>16.826962304020135</v>
      </c>
      <c r="AD2080" s="12" t="s">
        <v>1969</v>
      </c>
      <c r="AE2080" s="8"/>
    </row>
    <row r="2081" spans="1:31" x14ac:dyDescent="0.25">
      <c r="A2081" t="s">
        <v>2078</v>
      </c>
      <c r="B2081" t="s">
        <v>5537</v>
      </c>
      <c r="C2081" t="s">
        <v>581</v>
      </c>
      <c r="D2081" s="1">
        <v>45558</v>
      </c>
      <c r="E2081">
        <f t="shared" si="237"/>
        <v>18</v>
      </c>
      <c r="F2081" t="s">
        <v>6</v>
      </c>
      <c r="G2081">
        <v>420</v>
      </c>
      <c r="H2081">
        <f t="shared" si="236"/>
        <v>42</v>
      </c>
      <c r="I2081" t="s">
        <v>7</v>
      </c>
      <c r="J2081" t="s">
        <v>8</v>
      </c>
      <c r="K2081" t="s">
        <v>8</v>
      </c>
      <c r="L2081" t="s">
        <v>8</v>
      </c>
      <c r="M2081" t="s">
        <v>6</v>
      </c>
      <c r="N2081" t="str">
        <f t="shared" si="238"/>
        <v>M</v>
      </c>
      <c r="O2081" t="s">
        <v>8176</v>
      </c>
      <c r="P2081" t="s">
        <v>8177</v>
      </c>
      <c r="Q2081" t="s">
        <v>7200</v>
      </c>
      <c r="R2081">
        <v>2</v>
      </c>
      <c r="S2081">
        <f t="shared" si="239"/>
        <v>2022</v>
      </c>
      <c r="T2081" t="s">
        <v>12</v>
      </c>
      <c r="U2081">
        <v>1</v>
      </c>
      <c r="V2081" t="s">
        <v>886</v>
      </c>
      <c r="W2081">
        <f>VLOOKUP(Q2081,'PBT Tag Rates'!$A$6:$D$67,4,FALSE)</f>
        <v>0.98</v>
      </c>
      <c r="X2081">
        <v>1</v>
      </c>
      <c r="Y2081" s="8">
        <f t="shared" si="240"/>
        <v>1</v>
      </c>
      <c r="Z2081" s="10">
        <f>IFERROR(LOOKUP(H2081,{30,43,48,53,58,63,68,73,78,83,88,93,97},{42,47,52,57,62,67,72,77,82,87,92,99,100}),999)</f>
        <v>42</v>
      </c>
      <c r="AA2081" s="9">
        <f t="shared" si="241"/>
        <v>5.5555555555555554</v>
      </c>
      <c r="AB2081" s="9">
        <f>IFERROR(IF(I2081="AI",AA2081-VLOOKUP(Q2081,'PBT Tag Rates'!$A$6:$L$53,11,FALSE),AA2081-VLOOKUP(Q2081,'PBT Tag Rates'!$A$6:$L$53,12,FALSE)),0)</f>
        <v>5.5759637188208613</v>
      </c>
      <c r="AC2081" s="9">
        <f t="shared" si="242"/>
        <v>16.757789085249826</v>
      </c>
      <c r="AD2081" s="12" t="s">
        <v>1969</v>
      </c>
      <c r="AE2081" s="8"/>
    </row>
    <row r="2082" spans="1:31" x14ac:dyDescent="0.25">
      <c r="A2082" t="s">
        <v>2078</v>
      </c>
      <c r="B2082" t="s">
        <v>5538</v>
      </c>
      <c r="C2082" t="s">
        <v>582</v>
      </c>
      <c r="D2082" s="1">
        <v>45558</v>
      </c>
      <c r="E2082">
        <f t="shared" si="237"/>
        <v>18</v>
      </c>
      <c r="F2082" t="s">
        <v>6</v>
      </c>
      <c r="G2082">
        <v>620</v>
      </c>
      <c r="H2082">
        <f t="shared" si="236"/>
        <v>62</v>
      </c>
      <c r="I2082" t="s">
        <v>9</v>
      </c>
      <c r="J2082">
        <v>1</v>
      </c>
      <c r="K2082" t="s">
        <v>8</v>
      </c>
      <c r="L2082" t="s">
        <v>8</v>
      </c>
      <c r="M2082" t="s">
        <v>6</v>
      </c>
      <c r="N2082" t="str">
        <f t="shared" si="238"/>
        <v>M</v>
      </c>
      <c r="O2082" t="s">
        <v>8550</v>
      </c>
      <c r="P2082" t="s">
        <v>8551</v>
      </c>
      <c r="Q2082" t="s">
        <v>295</v>
      </c>
      <c r="R2082">
        <v>4</v>
      </c>
      <c r="S2082">
        <f t="shared" si="239"/>
        <v>2020</v>
      </c>
      <c r="T2082" t="s">
        <v>12</v>
      </c>
      <c r="U2082">
        <v>0.999999999999998</v>
      </c>
      <c r="V2082" t="s">
        <v>949</v>
      </c>
      <c r="W2082">
        <f>VLOOKUP(Q2082,'PBT Tag Rates'!$A$6:$D$67,4,FALSE)</f>
        <v>0.98961045999999997</v>
      </c>
      <c r="X2082">
        <v>1</v>
      </c>
      <c r="Y2082" s="8">
        <f t="shared" si="240"/>
        <v>1.0138888888888888</v>
      </c>
      <c r="Z2082" s="10">
        <f>IFERROR(LOOKUP(H2082,{30,43,48,53,58,63,68,73,78,83,88,93,97},{42,47,52,57,62,67,72,77,82,87,92,99,100}),999)</f>
        <v>62</v>
      </c>
      <c r="AA2082" s="9">
        <f t="shared" si="241"/>
        <v>5.632716049382716</v>
      </c>
      <c r="AB2082" s="9">
        <f>IFERROR(IF(I2082="AI",AA2082-VLOOKUP(Q2082,'PBT Tag Rates'!$A$6:$L$53,11,FALSE),AA2082-VLOOKUP(Q2082,'PBT Tag Rates'!$A$6:$L$53,12,FALSE)),0)</f>
        <v>5.6432146651713975</v>
      </c>
      <c r="AC2082" s="9">
        <f t="shared" si="242"/>
        <v>16.959902519188034</v>
      </c>
      <c r="AD2082" s="12" t="s">
        <v>676</v>
      </c>
      <c r="AE2082" s="8"/>
    </row>
    <row r="2083" spans="1:31" x14ac:dyDescent="0.25">
      <c r="A2083" t="s">
        <v>2078</v>
      </c>
      <c r="B2083" t="s">
        <v>5539</v>
      </c>
      <c r="C2083" t="s">
        <v>583</v>
      </c>
      <c r="D2083" s="1">
        <v>45559</v>
      </c>
      <c r="E2083">
        <f t="shared" si="237"/>
        <v>18</v>
      </c>
      <c r="F2083" t="s">
        <v>14</v>
      </c>
      <c r="G2083">
        <v>710</v>
      </c>
      <c r="H2083">
        <f t="shared" si="236"/>
        <v>71</v>
      </c>
      <c r="I2083" t="s">
        <v>9</v>
      </c>
      <c r="J2083" t="s">
        <v>8</v>
      </c>
      <c r="K2083" t="s">
        <v>8</v>
      </c>
      <c r="L2083" t="s">
        <v>8</v>
      </c>
      <c r="M2083" t="s">
        <v>14</v>
      </c>
      <c r="N2083" t="str">
        <f t="shared" si="238"/>
        <v>F</v>
      </c>
      <c r="O2083" t="s">
        <v>8669</v>
      </c>
      <c r="P2083" t="s">
        <v>8670</v>
      </c>
      <c r="Q2083" t="s">
        <v>1973</v>
      </c>
      <c r="R2083">
        <v>4</v>
      </c>
      <c r="S2083">
        <f t="shared" si="239"/>
        <v>2020</v>
      </c>
      <c r="T2083" t="s">
        <v>12</v>
      </c>
      <c r="U2083">
        <v>1</v>
      </c>
      <c r="V2083" t="s">
        <v>9063</v>
      </c>
      <c r="W2083">
        <f>VLOOKUP(Q2083,'PBT Tag Rates'!$A$6:$D$67,4,FALSE)</f>
        <v>0.92010000000000003</v>
      </c>
      <c r="X2083">
        <v>1</v>
      </c>
      <c r="Y2083" s="8">
        <f t="shared" si="240"/>
        <v>1.0069930069930071</v>
      </c>
      <c r="Z2083" s="10">
        <f>IFERROR(LOOKUP(H2083,{30,43,48,53,58,63,68,73,78,83,88,93,97},{42,47,52,57,62,67,72,77,82,87,92,99,100}),999)</f>
        <v>72</v>
      </c>
      <c r="AA2083" s="9">
        <f t="shared" si="241"/>
        <v>5.594405594405595</v>
      </c>
      <c r="AB2083" s="9">
        <f>IFERROR(IF(I2083="AI",AA2083-VLOOKUP(Q2083,'PBT Tag Rates'!$A$6:$L$53,11,FALSE),AA2083-VLOOKUP(Q2083,'PBT Tag Rates'!$A$6:$L$53,12,FALSE)),0)</f>
        <v>5.6812439815374285</v>
      </c>
      <c r="AC2083" s="9">
        <f t="shared" si="242"/>
        <v>17.074194378829645</v>
      </c>
      <c r="AD2083" s="12" t="s">
        <v>676</v>
      </c>
      <c r="AE2083" s="8"/>
    </row>
    <row r="2084" spans="1:31" x14ac:dyDescent="0.25">
      <c r="A2084" t="s">
        <v>2078</v>
      </c>
      <c r="B2084" t="s">
        <v>5540</v>
      </c>
      <c r="C2084" t="s">
        <v>584</v>
      </c>
      <c r="D2084" s="1">
        <v>45559</v>
      </c>
      <c r="E2084">
        <f t="shared" si="237"/>
        <v>18</v>
      </c>
      <c r="F2084" t="s">
        <v>6</v>
      </c>
      <c r="G2084">
        <v>640</v>
      </c>
      <c r="H2084">
        <f t="shared" si="236"/>
        <v>64</v>
      </c>
      <c r="I2084" t="s">
        <v>9</v>
      </c>
      <c r="J2084">
        <v>1</v>
      </c>
      <c r="K2084" t="s">
        <v>8</v>
      </c>
      <c r="L2084" t="s">
        <v>8</v>
      </c>
      <c r="M2084" t="s">
        <v>6</v>
      </c>
      <c r="N2084" t="str">
        <f t="shared" si="238"/>
        <v>M</v>
      </c>
      <c r="O2084" t="s">
        <v>8671</v>
      </c>
      <c r="P2084" t="s">
        <v>8672</v>
      </c>
      <c r="Q2084" t="s">
        <v>940</v>
      </c>
      <c r="R2084">
        <v>3</v>
      </c>
      <c r="S2084">
        <f t="shared" si="239"/>
        <v>2021</v>
      </c>
      <c r="T2084" t="s">
        <v>12</v>
      </c>
      <c r="U2084">
        <v>1</v>
      </c>
      <c r="V2084" t="s">
        <v>886</v>
      </c>
      <c r="W2084">
        <f>VLOOKUP(Q2084,'PBT Tag Rates'!$A$6:$D$67,4,FALSE)</f>
        <v>0.98140000000000005</v>
      </c>
      <c r="X2084">
        <v>1</v>
      </c>
      <c r="Y2084" s="8">
        <f t="shared" si="240"/>
        <v>1</v>
      </c>
      <c r="Z2084" s="10">
        <f>IFERROR(LOOKUP(H2084,{30,43,48,53,58,63,68,73,78,83,88,93,97},{42,47,52,57,62,67,72,77,82,87,92,99,100}),999)</f>
        <v>67</v>
      </c>
      <c r="AA2084" s="9">
        <f t="shared" si="241"/>
        <v>5.5555555555555554</v>
      </c>
      <c r="AB2084" s="9">
        <f>IFERROR(IF(I2084="AI",AA2084-VLOOKUP(Q2084,'PBT Tag Rates'!$A$6:$L$53,11,FALSE),AA2084-VLOOKUP(Q2084,'PBT Tag Rates'!$A$6:$L$53,12,FALSE)),0)</f>
        <v>5.5745080723682721</v>
      </c>
      <c r="AC2084" s="9">
        <f t="shared" si="242"/>
        <v>16.753414340817248</v>
      </c>
      <c r="AD2084" s="12" t="s">
        <v>1969</v>
      </c>
      <c r="AE2084" s="8"/>
    </row>
    <row r="2085" spans="1:31" x14ac:dyDescent="0.25">
      <c r="A2085" t="s">
        <v>2078</v>
      </c>
      <c r="B2085" t="s">
        <v>5541</v>
      </c>
      <c r="C2085" t="s">
        <v>585</v>
      </c>
      <c r="D2085" s="1">
        <v>45559</v>
      </c>
      <c r="E2085">
        <f t="shared" si="237"/>
        <v>18</v>
      </c>
      <c r="F2085" t="s">
        <v>14</v>
      </c>
      <c r="G2085">
        <v>680</v>
      </c>
      <c r="H2085">
        <f t="shared" si="236"/>
        <v>68</v>
      </c>
      <c r="I2085" t="s">
        <v>9</v>
      </c>
      <c r="J2085">
        <v>1</v>
      </c>
      <c r="K2085" t="s">
        <v>7170</v>
      </c>
      <c r="L2085" t="s">
        <v>8</v>
      </c>
      <c r="M2085" t="s">
        <v>14</v>
      </c>
      <c r="N2085" t="str">
        <f t="shared" si="238"/>
        <v>F</v>
      </c>
      <c r="O2085" t="s">
        <v>8673</v>
      </c>
      <c r="P2085" t="s">
        <v>8674</v>
      </c>
      <c r="Q2085" t="s">
        <v>940</v>
      </c>
      <c r="R2085">
        <v>3</v>
      </c>
      <c r="S2085">
        <f t="shared" si="239"/>
        <v>2021</v>
      </c>
      <c r="T2085" t="s">
        <v>12</v>
      </c>
      <c r="U2085">
        <v>1</v>
      </c>
      <c r="V2085" t="s">
        <v>889</v>
      </c>
      <c r="W2085">
        <f>VLOOKUP(Q2085,'PBT Tag Rates'!$A$6:$D$67,4,FALSE)</f>
        <v>0.98140000000000005</v>
      </c>
      <c r="X2085">
        <v>1</v>
      </c>
      <c r="Y2085" s="8">
        <f t="shared" si="240"/>
        <v>1.0069930069930071</v>
      </c>
      <c r="Z2085" s="10">
        <f>IFERROR(LOOKUP(H2085,{30,43,48,53,58,63,68,73,78,83,88,93,97},{42,47,52,57,62,67,72,77,82,87,92,99,100}),999)</f>
        <v>72</v>
      </c>
      <c r="AA2085" s="9">
        <f t="shared" si="241"/>
        <v>5.594405594405595</v>
      </c>
      <c r="AB2085" s="9">
        <f>IFERROR(IF(I2085="AI",AA2085-VLOOKUP(Q2085,'PBT Tag Rates'!$A$6:$L$53,11,FALSE),AA2085-VLOOKUP(Q2085,'PBT Tag Rates'!$A$6:$L$53,12,FALSE)),0)</f>
        <v>5.6133581112183117</v>
      </c>
      <c r="AC2085" s="9">
        <f t="shared" si="242"/>
        <v>16.870172768567635</v>
      </c>
      <c r="AD2085" s="12" t="s">
        <v>1969</v>
      </c>
      <c r="AE2085" s="8"/>
    </row>
    <row r="2086" spans="1:31" x14ac:dyDescent="0.25">
      <c r="A2086" t="s">
        <v>2078</v>
      </c>
      <c r="B2086" t="s">
        <v>5542</v>
      </c>
      <c r="C2086" t="s">
        <v>5543</v>
      </c>
      <c r="D2086" s="1">
        <v>45559</v>
      </c>
      <c r="E2086">
        <f t="shared" si="237"/>
        <v>18</v>
      </c>
      <c r="F2086" t="s">
        <v>14</v>
      </c>
      <c r="G2086">
        <v>800</v>
      </c>
      <c r="H2086">
        <f t="shared" si="236"/>
        <v>80</v>
      </c>
      <c r="I2086" t="s">
        <v>7</v>
      </c>
      <c r="J2086" t="s">
        <v>8</v>
      </c>
      <c r="K2086" t="s">
        <v>8</v>
      </c>
      <c r="L2086" t="s">
        <v>8</v>
      </c>
      <c r="M2086" t="s">
        <v>14</v>
      </c>
      <c r="N2086" t="str">
        <f t="shared" si="238"/>
        <v>F</v>
      </c>
      <c r="O2086" t="s">
        <v>8</v>
      </c>
      <c r="P2086" t="s">
        <v>8</v>
      </c>
      <c r="Q2086" t="s">
        <v>11</v>
      </c>
      <c r="R2086" t="s">
        <v>8</v>
      </c>
      <c r="S2086" t="str">
        <f t="shared" si="239"/>
        <v>U</v>
      </c>
      <c r="T2086" t="s">
        <v>12</v>
      </c>
      <c r="U2086">
        <v>1</v>
      </c>
      <c r="V2086" t="s">
        <v>8</v>
      </c>
      <c r="W2086">
        <f>VLOOKUP(Q2086,'PBT Tag Rates'!$A$6:$D$67,4,FALSE)</f>
        <v>1</v>
      </c>
      <c r="X2086">
        <v>1</v>
      </c>
      <c r="Y2086" s="8">
        <f t="shared" si="240"/>
        <v>1</v>
      </c>
      <c r="Z2086" s="10">
        <f>IFERROR(LOOKUP(H2086,{30,43,48,53,58,63,68,73,78,83,88,93,97},{42,47,52,57,62,67,72,77,82,87,92,99,100}),999)</f>
        <v>82</v>
      </c>
      <c r="AA2086" s="9">
        <f t="shared" si="241"/>
        <v>5.5555555555555554</v>
      </c>
      <c r="AB2086" s="9">
        <f>IFERROR(IF(I2086="AI",AA2086-VLOOKUP(Q2086,'PBT Tag Rates'!$A$6:$L$53,11,FALSE),AA2086-VLOOKUP(Q2086,'PBT Tag Rates'!$A$6:$L$53,12,FALSE)),0)</f>
        <v>5.5142524290531805</v>
      </c>
      <c r="AC2086" s="9">
        <f t="shared" si="242"/>
        <v>16.572324324312643</v>
      </c>
      <c r="AD2086" s="12" t="s">
        <v>1969</v>
      </c>
      <c r="AE2086" s="8"/>
    </row>
    <row r="2087" spans="1:31" x14ac:dyDescent="0.25">
      <c r="A2087" t="s">
        <v>2078</v>
      </c>
      <c r="B2087" t="s">
        <v>5544</v>
      </c>
      <c r="C2087" t="s">
        <v>5545</v>
      </c>
      <c r="D2087" s="1">
        <v>45559</v>
      </c>
      <c r="E2087">
        <f t="shared" si="237"/>
        <v>18</v>
      </c>
      <c r="F2087" t="s">
        <v>6</v>
      </c>
      <c r="G2087">
        <v>780</v>
      </c>
      <c r="H2087">
        <f t="shared" si="236"/>
        <v>78</v>
      </c>
      <c r="I2087" t="s">
        <v>9</v>
      </c>
      <c r="J2087">
        <v>1</v>
      </c>
      <c r="K2087" t="s">
        <v>8</v>
      </c>
      <c r="L2087" t="s">
        <v>8</v>
      </c>
      <c r="M2087" t="s">
        <v>6</v>
      </c>
      <c r="N2087" t="str">
        <f t="shared" si="238"/>
        <v>M</v>
      </c>
      <c r="O2087" t="s">
        <v>8675</v>
      </c>
      <c r="P2087" t="s">
        <v>8676</v>
      </c>
      <c r="Q2087" t="s">
        <v>295</v>
      </c>
      <c r="R2087">
        <v>4</v>
      </c>
      <c r="S2087">
        <f t="shared" si="239"/>
        <v>2020</v>
      </c>
      <c r="T2087" t="s">
        <v>12</v>
      </c>
      <c r="U2087">
        <v>0.999999999999999</v>
      </c>
      <c r="V2087" t="s">
        <v>949</v>
      </c>
      <c r="W2087">
        <f>VLOOKUP(Q2087,'PBT Tag Rates'!$A$6:$D$67,4,FALSE)</f>
        <v>0.98961045999999997</v>
      </c>
      <c r="X2087">
        <v>1</v>
      </c>
      <c r="Y2087" s="8">
        <f t="shared" si="240"/>
        <v>1</v>
      </c>
      <c r="Z2087" s="10">
        <f>IFERROR(LOOKUP(H2087,{30,43,48,53,58,63,68,73,78,83,88,93,97},{42,47,52,57,62,67,72,77,82,87,92,99,100}),999)</f>
        <v>82</v>
      </c>
      <c r="AA2087" s="9">
        <f t="shared" si="241"/>
        <v>5.5555555555555554</v>
      </c>
      <c r="AB2087" s="9">
        <f>IFERROR(IF(I2087="AI",AA2087-VLOOKUP(Q2087,'PBT Tag Rates'!$A$6:$L$53,11,FALSE),AA2087-VLOOKUP(Q2087,'PBT Tag Rates'!$A$6:$L$53,12,FALSE)),0)</f>
        <v>5.5660541713442369</v>
      </c>
      <c r="AC2087" s="9">
        <f t="shared" si="242"/>
        <v>16.728007308517132</v>
      </c>
      <c r="AD2087" s="12" t="s">
        <v>676</v>
      </c>
      <c r="AE2087" s="8"/>
    </row>
    <row r="2088" spans="1:31" x14ac:dyDescent="0.25">
      <c r="A2088" t="s">
        <v>2078</v>
      </c>
      <c r="B2088" t="s">
        <v>5546</v>
      </c>
      <c r="C2088" t="s">
        <v>5547</v>
      </c>
      <c r="D2088" s="1">
        <v>45559</v>
      </c>
      <c r="E2088">
        <f t="shared" si="237"/>
        <v>18</v>
      </c>
      <c r="F2088" t="s">
        <v>6</v>
      </c>
      <c r="G2088">
        <v>710</v>
      </c>
      <c r="H2088">
        <f t="shared" si="236"/>
        <v>71</v>
      </c>
      <c r="I2088" t="s">
        <v>9</v>
      </c>
      <c r="J2088" t="s">
        <v>8</v>
      </c>
      <c r="K2088" t="s">
        <v>8</v>
      </c>
      <c r="L2088" t="s">
        <v>8</v>
      </c>
      <c r="M2088" t="s">
        <v>6</v>
      </c>
      <c r="N2088" t="str">
        <f t="shared" si="238"/>
        <v>M</v>
      </c>
      <c r="O2088" t="s">
        <v>8677</v>
      </c>
      <c r="P2088" t="s">
        <v>8678</v>
      </c>
      <c r="Q2088" t="s">
        <v>1317</v>
      </c>
      <c r="R2088">
        <v>4</v>
      </c>
      <c r="S2088">
        <f t="shared" si="239"/>
        <v>2020</v>
      </c>
      <c r="T2088" t="s">
        <v>12</v>
      </c>
      <c r="U2088">
        <v>0.999999999999999</v>
      </c>
      <c r="V2088" t="s">
        <v>1318</v>
      </c>
      <c r="W2088">
        <f>VLOOKUP(Q2088,'PBT Tag Rates'!$A$6:$D$67,4,FALSE)</f>
        <v>0.99450000000000005</v>
      </c>
      <c r="X2088">
        <v>1</v>
      </c>
      <c r="Y2088" s="8">
        <f t="shared" si="240"/>
        <v>1.0057142857142858</v>
      </c>
      <c r="Z2088" s="10">
        <f>IFERROR(LOOKUP(H2088,{30,43,48,53,58,63,68,73,78,83,88,93,97},{42,47,52,57,62,67,72,77,82,87,92,99,100}),999)</f>
        <v>72</v>
      </c>
      <c r="AA2088" s="9">
        <f t="shared" si="241"/>
        <v>5.5873015873015879</v>
      </c>
      <c r="AB2088" s="9">
        <f>IFERROR(IF(I2088="AI",AA2088-VLOOKUP(Q2088,'PBT Tag Rates'!$A$6:$L$53,11,FALSE),AA2088-VLOOKUP(Q2088,'PBT Tag Rates'!$A$6:$L$53,12,FALSE)),0)</f>
        <v>5.592832004596711</v>
      </c>
      <c r="AC2088" s="9">
        <f t="shared" si="242"/>
        <v>16.8084843891499</v>
      </c>
      <c r="AD2088" s="12" t="s">
        <v>1969</v>
      </c>
      <c r="AE2088" s="8"/>
    </row>
    <row r="2089" spans="1:31" x14ac:dyDescent="0.25">
      <c r="A2089" t="s">
        <v>2078</v>
      </c>
      <c r="B2089" t="s">
        <v>5548</v>
      </c>
      <c r="C2089" t="s">
        <v>5549</v>
      </c>
      <c r="D2089" s="1">
        <v>45559</v>
      </c>
      <c r="E2089">
        <f t="shared" si="237"/>
        <v>18</v>
      </c>
      <c r="F2089" t="s">
        <v>6</v>
      </c>
      <c r="G2089">
        <v>540</v>
      </c>
      <c r="H2089">
        <f t="shared" si="236"/>
        <v>54</v>
      </c>
      <c r="I2089" t="s">
        <v>7</v>
      </c>
      <c r="J2089" t="s">
        <v>8</v>
      </c>
      <c r="K2089" t="s">
        <v>8</v>
      </c>
      <c r="L2089" t="s">
        <v>8</v>
      </c>
      <c r="M2089" t="s">
        <v>6</v>
      </c>
      <c r="N2089" t="str">
        <f t="shared" si="238"/>
        <v>M</v>
      </c>
      <c r="O2089" t="s">
        <v>7809</v>
      </c>
      <c r="P2089" t="s">
        <v>7810</v>
      </c>
      <c r="Q2089" t="s">
        <v>940</v>
      </c>
      <c r="R2089">
        <v>3</v>
      </c>
      <c r="S2089">
        <f t="shared" si="239"/>
        <v>2021</v>
      </c>
      <c r="T2089" t="s">
        <v>12</v>
      </c>
      <c r="U2089">
        <v>0.999999999999999</v>
      </c>
      <c r="V2089" t="s">
        <v>888</v>
      </c>
      <c r="W2089">
        <f>VLOOKUP(Q2089,'PBT Tag Rates'!$A$6:$D$67,4,FALSE)</f>
        <v>0.98140000000000005</v>
      </c>
      <c r="X2089">
        <v>1</v>
      </c>
      <c r="Y2089" s="8">
        <f t="shared" si="240"/>
        <v>1.03125</v>
      </c>
      <c r="Z2089" s="10">
        <f>IFERROR(LOOKUP(H2089,{30,43,48,53,58,63,68,73,78,83,88,93,97},{42,47,52,57,62,67,72,77,82,87,92,99,100}),999)</f>
        <v>57</v>
      </c>
      <c r="AA2089" s="9">
        <f t="shared" si="241"/>
        <v>5.729166666666667</v>
      </c>
      <c r="AB2089" s="9">
        <f>IFERROR(IF(I2089="AI",AA2089-VLOOKUP(Q2089,'PBT Tag Rates'!$A$6:$L$53,11,FALSE),AA2089-VLOOKUP(Q2089,'PBT Tag Rates'!$A$6:$L$53,12,FALSE)),0)</f>
        <v>5.7481191834793837</v>
      </c>
      <c r="AC2089" s="9">
        <f t="shared" si="242"/>
        <v>17.275178564826781</v>
      </c>
      <c r="AD2089" s="12" t="s">
        <v>1969</v>
      </c>
      <c r="AE2089" s="8"/>
    </row>
    <row r="2090" spans="1:31" x14ac:dyDescent="0.25">
      <c r="A2090" t="s">
        <v>2078</v>
      </c>
      <c r="B2090" t="s">
        <v>5550</v>
      </c>
      <c r="C2090" t="s">
        <v>5551</v>
      </c>
      <c r="D2090" s="1">
        <v>45559</v>
      </c>
      <c r="E2090">
        <f t="shared" si="237"/>
        <v>18</v>
      </c>
      <c r="F2090" t="s">
        <v>14</v>
      </c>
      <c r="G2090">
        <v>750</v>
      </c>
      <c r="H2090">
        <f t="shared" si="236"/>
        <v>75</v>
      </c>
      <c r="I2090" t="s">
        <v>7</v>
      </c>
      <c r="J2090" t="s">
        <v>8</v>
      </c>
      <c r="K2090" t="s">
        <v>8</v>
      </c>
      <c r="L2090" t="s">
        <v>8</v>
      </c>
      <c r="M2090" t="s">
        <v>14</v>
      </c>
      <c r="N2090" t="str">
        <f t="shared" si="238"/>
        <v>F</v>
      </c>
      <c r="O2090" t="s">
        <v>7689</v>
      </c>
      <c r="P2090" t="s">
        <v>7690</v>
      </c>
      <c r="Q2090" t="s">
        <v>476</v>
      </c>
      <c r="R2090">
        <v>4</v>
      </c>
      <c r="S2090">
        <f t="shared" si="239"/>
        <v>2020</v>
      </c>
      <c r="T2090" t="s">
        <v>12</v>
      </c>
      <c r="U2090">
        <v>1</v>
      </c>
      <c r="V2090" t="s">
        <v>741</v>
      </c>
      <c r="W2090">
        <f>VLOOKUP(Q2090,'PBT Tag Rates'!$A$6:$D$67,4,FALSE)</f>
        <v>0.98845608500000004</v>
      </c>
      <c r="X2090">
        <v>1</v>
      </c>
      <c r="Y2090" s="8">
        <f t="shared" si="240"/>
        <v>1</v>
      </c>
      <c r="Z2090" s="10">
        <f>IFERROR(LOOKUP(H2090,{30,43,48,53,58,63,68,73,78,83,88,93,97},{42,47,52,57,62,67,72,77,82,87,92,99,100}),999)</f>
        <v>77</v>
      </c>
      <c r="AA2090" s="9">
        <f t="shared" si="241"/>
        <v>5.5555555555555554</v>
      </c>
      <c r="AB2090" s="9">
        <f>IFERROR(IF(I2090="AI",AA2090-VLOOKUP(Q2090,'PBT Tag Rates'!$A$6:$L$53,11,FALSE),AA2090-VLOOKUP(Q2090,'PBT Tag Rates'!$A$6:$L$53,12,FALSE)),0)</f>
        <v>5.5672342888601314</v>
      </c>
      <c r="AC2090" s="9">
        <f t="shared" si="242"/>
        <v>16.731553988772674</v>
      </c>
      <c r="AD2090" s="12" t="s">
        <v>1969</v>
      </c>
      <c r="AE2090" s="8"/>
    </row>
    <row r="2091" spans="1:31" x14ac:dyDescent="0.25">
      <c r="A2091" t="s">
        <v>2078</v>
      </c>
      <c r="B2091" t="s">
        <v>5552</v>
      </c>
      <c r="C2091" t="s">
        <v>5553</v>
      </c>
      <c r="D2091" s="1">
        <v>45559</v>
      </c>
      <c r="E2091">
        <f t="shared" si="237"/>
        <v>18</v>
      </c>
      <c r="F2091" t="s">
        <v>14</v>
      </c>
      <c r="G2091">
        <v>680</v>
      </c>
      <c r="H2091">
        <f t="shared" si="236"/>
        <v>68</v>
      </c>
      <c r="I2091" t="s">
        <v>7</v>
      </c>
      <c r="J2091" t="s">
        <v>8</v>
      </c>
      <c r="K2091" t="s">
        <v>8</v>
      </c>
      <c r="L2091" t="s">
        <v>8</v>
      </c>
      <c r="M2091" t="s">
        <v>14</v>
      </c>
      <c r="N2091" t="str">
        <f t="shared" si="238"/>
        <v>F</v>
      </c>
      <c r="O2091" t="s">
        <v>1738</v>
      </c>
      <c r="P2091" t="s">
        <v>1739</v>
      </c>
      <c r="Q2091" t="s">
        <v>476</v>
      </c>
      <c r="R2091">
        <v>4</v>
      </c>
      <c r="S2091">
        <f t="shared" si="239"/>
        <v>2020</v>
      </c>
      <c r="T2091" t="s">
        <v>12</v>
      </c>
      <c r="U2091">
        <v>0.999999999999999</v>
      </c>
      <c r="V2091" t="s">
        <v>742</v>
      </c>
      <c r="W2091">
        <f>VLOOKUP(Q2091,'PBT Tag Rates'!$A$6:$D$67,4,FALSE)</f>
        <v>0.98845608500000004</v>
      </c>
      <c r="X2091">
        <v>1</v>
      </c>
      <c r="Y2091" s="8">
        <f t="shared" si="240"/>
        <v>1.0069930069930071</v>
      </c>
      <c r="Z2091" s="10">
        <f>IFERROR(LOOKUP(H2091,{30,43,48,53,58,63,68,73,78,83,88,93,97},{42,47,52,57,62,67,72,77,82,87,92,99,100}),999)</f>
        <v>72</v>
      </c>
      <c r="AA2091" s="9">
        <f t="shared" si="241"/>
        <v>5.594405594405595</v>
      </c>
      <c r="AB2091" s="9">
        <f>IFERROR(IF(I2091="AI",AA2091-VLOOKUP(Q2091,'PBT Tag Rates'!$A$6:$L$53,11,FALSE),AA2091-VLOOKUP(Q2091,'PBT Tag Rates'!$A$6:$L$53,12,FALSE)),0)</f>
        <v>5.6060843277101711</v>
      </c>
      <c r="AC2091" s="9">
        <f t="shared" si="242"/>
        <v>16.848312416523061</v>
      </c>
      <c r="AD2091" s="12" t="s">
        <v>1969</v>
      </c>
      <c r="AE2091" s="8"/>
    </row>
    <row r="2092" spans="1:31" x14ac:dyDescent="0.25">
      <c r="A2092" t="s">
        <v>2078</v>
      </c>
      <c r="B2092" t="s">
        <v>5554</v>
      </c>
      <c r="C2092" t="s">
        <v>5555</v>
      </c>
      <c r="D2092" s="1">
        <v>45559</v>
      </c>
      <c r="E2092">
        <f t="shared" si="237"/>
        <v>18</v>
      </c>
      <c r="F2092" t="s">
        <v>6</v>
      </c>
      <c r="G2092">
        <v>600</v>
      </c>
      <c r="H2092">
        <f t="shared" si="236"/>
        <v>60</v>
      </c>
      <c r="I2092" t="s">
        <v>7</v>
      </c>
      <c r="J2092" t="s">
        <v>8</v>
      </c>
      <c r="K2092" t="s">
        <v>8</v>
      </c>
      <c r="L2092" t="s">
        <v>8</v>
      </c>
      <c r="M2092" t="s">
        <v>6</v>
      </c>
      <c r="N2092" t="str">
        <f t="shared" si="238"/>
        <v>M</v>
      </c>
      <c r="O2092" t="s">
        <v>8419</v>
      </c>
      <c r="P2092" t="s">
        <v>8420</v>
      </c>
      <c r="Q2092" t="s">
        <v>1610</v>
      </c>
      <c r="R2092">
        <v>3</v>
      </c>
      <c r="S2092">
        <f t="shared" si="239"/>
        <v>2021</v>
      </c>
      <c r="T2092" t="s">
        <v>12</v>
      </c>
      <c r="U2092">
        <v>1</v>
      </c>
      <c r="V2092" t="s">
        <v>742</v>
      </c>
      <c r="W2092">
        <f>VLOOKUP(Q2092,'PBT Tag Rates'!$A$6:$D$67,4,FALSE)</f>
        <v>0.98260000000000003</v>
      </c>
      <c r="X2092">
        <v>1</v>
      </c>
      <c r="Y2092" s="8">
        <f t="shared" si="240"/>
        <v>1.0138888888888888</v>
      </c>
      <c r="Z2092" s="10">
        <f>IFERROR(LOOKUP(H2092,{30,43,48,53,58,63,68,73,78,83,88,93,97},{42,47,52,57,62,67,72,77,82,87,92,99,100}),999)</f>
        <v>62</v>
      </c>
      <c r="AA2092" s="9">
        <f t="shared" si="241"/>
        <v>5.632716049382716</v>
      </c>
      <c r="AB2092" s="9">
        <f>IFERROR(IF(I2092="AI",AA2092-VLOOKUP(Q2092,'PBT Tag Rates'!$A$6:$L$53,11,FALSE),AA2092-VLOOKUP(Q2092,'PBT Tag Rates'!$A$6:$L$53,12,FALSE)),0)</f>
        <v>5.6504241706935243</v>
      </c>
      <c r="AC2092" s="9">
        <f t="shared" si="242"/>
        <v>16.981569692620486</v>
      </c>
      <c r="AD2092" s="12" t="s">
        <v>1969</v>
      </c>
      <c r="AE2092" s="8"/>
    </row>
    <row r="2093" spans="1:31" x14ac:dyDescent="0.25">
      <c r="A2093" t="s">
        <v>2078</v>
      </c>
      <c r="B2093" t="s">
        <v>5556</v>
      </c>
      <c r="C2093" t="s">
        <v>5557</v>
      </c>
      <c r="D2093" s="1">
        <v>45559</v>
      </c>
      <c r="E2093">
        <f t="shared" si="237"/>
        <v>18</v>
      </c>
      <c r="F2093" t="s">
        <v>6</v>
      </c>
      <c r="G2093">
        <v>570</v>
      </c>
      <c r="H2093">
        <f t="shared" si="236"/>
        <v>57</v>
      </c>
      <c r="I2093" t="s">
        <v>7</v>
      </c>
      <c r="J2093" t="s">
        <v>8</v>
      </c>
      <c r="K2093" t="s">
        <v>8</v>
      </c>
      <c r="L2093" t="s">
        <v>8</v>
      </c>
      <c r="M2093" t="s">
        <v>6</v>
      </c>
      <c r="N2093" t="str">
        <f t="shared" si="238"/>
        <v>M</v>
      </c>
      <c r="O2093" t="s">
        <v>8</v>
      </c>
      <c r="P2093" t="s">
        <v>8</v>
      </c>
      <c r="Q2093" t="s">
        <v>11</v>
      </c>
      <c r="R2093" t="s">
        <v>8</v>
      </c>
      <c r="S2093" t="str">
        <f t="shared" si="239"/>
        <v>U</v>
      </c>
      <c r="T2093" t="s">
        <v>12</v>
      </c>
      <c r="U2093">
        <v>1</v>
      </c>
      <c r="V2093" t="s">
        <v>8</v>
      </c>
      <c r="W2093">
        <f>VLOOKUP(Q2093,'PBT Tag Rates'!$A$6:$D$67,4,FALSE)</f>
        <v>1</v>
      </c>
      <c r="X2093">
        <v>1</v>
      </c>
      <c r="Y2093" s="8">
        <f t="shared" si="240"/>
        <v>1.03125</v>
      </c>
      <c r="Z2093" s="10">
        <f>IFERROR(LOOKUP(H2093,{30,43,48,53,58,63,68,73,78,83,88,93,97},{42,47,52,57,62,67,72,77,82,87,92,99,100}),999)</f>
        <v>57</v>
      </c>
      <c r="AA2093" s="9">
        <f t="shared" si="241"/>
        <v>5.729166666666667</v>
      </c>
      <c r="AB2093" s="9">
        <f>IFERROR(IF(I2093="AI",AA2093-VLOOKUP(Q2093,'PBT Tag Rates'!$A$6:$L$53,11,FALSE),AA2093-VLOOKUP(Q2093,'PBT Tag Rates'!$A$6:$L$53,12,FALSE)),0)</f>
        <v>5.6878635401642921</v>
      </c>
      <c r="AC2093" s="9">
        <f t="shared" si="242"/>
        <v>17.094088548322176</v>
      </c>
      <c r="AD2093" s="12" t="s">
        <v>1969</v>
      </c>
      <c r="AE2093" s="8"/>
    </row>
    <row r="2094" spans="1:31" x14ac:dyDescent="0.25">
      <c r="A2094" t="s">
        <v>2078</v>
      </c>
      <c r="B2094" t="s">
        <v>5558</v>
      </c>
      <c r="C2094" t="s">
        <v>5559</v>
      </c>
      <c r="D2094" s="1">
        <v>45559</v>
      </c>
      <c r="E2094">
        <f t="shared" si="237"/>
        <v>18</v>
      </c>
      <c r="F2094" t="s">
        <v>6</v>
      </c>
      <c r="G2094">
        <v>640</v>
      </c>
      <c r="H2094">
        <f t="shared" si="236"/>
        <v>64</v>
      </c>
      <c r="I2094" t="s">
        <v>7</v>
      </c>
      <c r="J2094" t="s">
        <v>8</v>
      </c>
      <c r="K2094" t="s">
        <v>8</v>
      </c>
      <c r="L2094" t="s">
        <v>8</v>
      </c>
      <c r="M2094" t="s">
        <v>6</v>
      </c>
      <c r="N2094" t="str">
        <f t="shared" si="238"/>
        <v>M</v>
      </c>
      <c r="O2094" t="s">
        <v>8</v>
      </c>
      <c r="P2094" t="s">
        <v>8</v>
      </c>
      <c r="Q2094" t="s">
        <v>11</v>
      </c>
      <c r="R2094" t="s">
        <v>8</v>
      </c>
      <c r="S2094" t="str">
        <f t="shared" si="239"/>
        <v>U</v>
      </c>
      <c r="T2094" t="s">
        <v>12</v>
      </c>
      <c r="U2094">
        <v>0.999999999999998</v>
      </c>
      <c r="V2094" t="s">
        <v>8</v>
      </c>
      <c r="W2094">
        <f>VLOOKUP(Q2094,'PBT Tag Rates'!$A$6:$D$67,4,FALSE)</f>
        <v>1</v>
      </c>
      <c r="X2094">
        <v>1</v>
      </c>
      <c r="Y2094" s="8">
        <f t="shared" si="240"/>
        <v>1</v>
      </c>
      <c r="Z2094" s="10">
        <f>IFERROR(LOOKUP(H2094,{30,43,48,53,58,63,68,73,78,83,88,93,97},{42,47,52,57,62,67,72,77,82,87,92,99,100}),999)</f>
        <v>67</v>
      </c>
      <c r="AA2094" s="9">
        <f t="shared" si="241"/>
        <v>5.5555555555555554</v>
      </c>
      <c r="AB2094" s="9">
        <f>IFERROR(IF(I2094="AI",AA2094-VLOOKUP(Q2094,'PBT Tag Rates'!$A$6:$L$53,11,FALSE),AA2094-VLOOKUP(Q2094,'PBT Tag Rates'!$A$6:$L$53,12,FALSE)),0)</f>
        <v>5.5142524290531805</v>
      </c>
      <c r="AC2094" s="9">
        <f t="shared" si="242"/>
        <v>16.572324324312643</v>
      </c>
      <c r="AD2094" s="12" t="s">
        <v>1969</v>
      </c>
      <c r="AE2094" s="8"/>
    </row>
    <row r="2095" spans="1:31" x14ac:dyDescent="0.25">
      <c r="A2095" t="s">
        <v>2078</v>
      </c>
      <c r="B2095" t="s">
        <v>5560</v>
      </c>
      <c r="C2095" t="s">
        <v>5561</v>
      </c>
      <c r="D2095" s="1">
        <v>45559</v>
      </c>
      <c r="E2095">
        <f t="shared" si="237"/>
        <v>18</v>
      </c>
      <c r="F2095" t="s">
        <v>14</v>
      </c>
      <c r="G2095">
        <v>750</v>
      </c>
      <c r="H2095">
        <f t="shared" si="236"/>
        <v>75</v>
      </c>
      <c r="I2095" t="s">
        <v>9</v>
      </c>
      <c r="J2095">
        <v>1</v>
      </c>
      <c r="K2095" t="s">
        <v>8</v>
      </c>
      <c r="L2095" t="s">
        <v>8</v>
      </c>
      <c r="M2095" t="s">
        <v>14</v>
      </c>
      <c r="N2095" t="str">
        <f t="shared" si="238"/>
        <v>F</v>
      </c>
      <c r="O2095" t="s">
        <v>325</v>
      </c>
      <c r="P2095" t="s">
        <v>326</v>
      </c>
      <c r="Q2095" t="s">
        <v>171</v>
      </c>
      <c r="R2095">
        <v>5</v>
      </c>
      <c r="S2095">
        <f t="shared" si="239"/>
        <v>2019</v>
      </c>
      <c r="T2095" t="s">
        <v>12</v>
      </c>
      <c r="U2095">
        <v>0.999999999999999</v>
      </c>
      <c r="V2095" t="s">
        <v>893</v>
      </c>
      <c r="W2095">
        <f>VLOOKUP(Q2095,'PBT Tag Rates'!$A$6:$D$67,4,FALSE)</f>
        <v>0.95971980899999998</v>
      </c>
      <c r="X2095">
        <v>1</v>
      </c>
      <c r="Y2095" s="8">
        <f t="shared" si="240"/>
        <v>1</v>
      </c>
      <c r="Z2095" s="10">
        <f>IFERROR(LOOKUP(H2095,{30,43,48,53,58,63,68,73,78,83,88,93,97},{42,47,52,57,62,67,72,77,82,87,92,99,100}),999)</f>
        <v>77</v>
      </c>
      <c r="AA2095" s="9">
        <f t="shared" si="241"/>
        <v>5.5555555555555554</v>
      </c>
      <c r="AB2095" s="9">
        <f>IFERROR(IF(I2095="AI",AA2095-VLOOKUP(Q2095,'PBT Tag Rates'!$A$6:$L$53,11,FALSE),AA2095-VLOOKUP(Q2095,'PBT Tag Rates'!$A$6:$L$53,12,FALSE)),0)</f>
        <v>5.5975263376757773</v>
      </c>
      <c r="AC2095" s="9">
        <f t="shared" si="242"/>
        <v>16.822592559073851</v>
      </c>
      <c r="AD2095" s="12" t="s">
        <v>1969</v>
      </c>
      <c r="AE2095" s="8"/>
    </row>
    <row r="2096" spans="1:31" x14ac:dyDescent="0.25">
      <c r="A2096" t="s">
        <v>2078</v>
      </c>
      <c r="B2096" t="s">
        <v>5562</v>
      </c>
      <c r="C2096" t="s">
        <v>5563</v>
      </c>
      <c r="D2096" s="1">
        <v>45559</v>
      </c>
      <c r="E2096">
        <f t="shared" si="237"/>
        <v>18</v>
      </c>
      <c r="F2096" t="s">
        <v>6</v>
      </c>
      <c r="G2096">
        <v>690</v>
      </c>
      <c r="H2096">
        <f t="shared" si="236"/>
        <v>69</v>
      </c>
      <c r="I2096" t="s">
        <v>7</v>
      </c>
      <c r="J2096" t="s">
        <v>8</v>
      </c>
      <c r="K2096" t="s">
        <v>8</v>
      </c>
      <c r="L2096" t="s">
        <v>8</v>
      </c>
      <c r="M2096" t="s">
        <v>6</v>
      </c>
      <c r="N2096" t="str">
        <f t="shared" si="238"/>
        <v>M</v>
      </c>
      <c r="O2096" t="s">
        <v>8</v>
      </c>
      <c r="P2096" t="s">
        <v>8</v>
      </c>
      <c r="Q2096" t="s">
        <v>11</v>
      </c>
      <c r="R2096" t="s">
        <v>8</v>
      </c>
      <c r="S2096" t="str">
        <f t="shared" si="239"/>
        <v>U</v>
      </c>
      <c r="T2096" t="s">
        <v>12</v>
      </c>
      <c r="U2096">
        <v>1</v>
      </c>
      <c r="V2096" t="s">
        <v>8</v>
      </c>
      <c r="W2096">
        <f>VLOOKUP(Q2096,'PBT Tag Rates'!$A$6:$D$67,4,FALSE)</f>
        <v>1</v>
      </c>
      <c r="X2096">
        <v>1</v>
      </c>
      <c r="Y2096" s="8">
        <f t="shared" si="240"/>
        <v>1.0057142857142858</v>
      </c>
      <c r="Z2096" s="10">
        <f>IFERROR(LOOKUP(H2096,{30,43,48,53,58,63,68,73,78,83,88,93,97},{42,47,52,57,62,67,72,77,82,87,92,99,100}),999)</f>
        <v>72</v>
      </c>
      <c r="AA2096" s="9">
        <f t="shared" si="241"/>
        <v>5.5873015873015879</v>
      </c>
      <c r="AB2096" s="9">
        <f>IFERROR(IF(I2096="AI",AA2096-VLOOKUP(Q2096,'PBT Tag Rates'!$A$6:$L$53,11,FALSE),AA2096-VLOOKUP(Q2096,'PBT Tag Rates'!$A$6:$L$53,12,FALSE)),0)</f>
        <v>5.545998460799213</v>
      </c>
      <c r="AC2096" s="9">
        <f t="shared" si="242"/>
        <v>16.6677326395601</v>
      </c>
      <c r="AD2096" s="12" t="s">
        <v>1969</v>
      </c>
      <c r="AE2096" s="8"/>
    </row>
    <row r="2097" spans="1:31" x14ac:dyDescent="0.25">
      <c r="A2097" t="s">
        <v>2078</v>
      </c>
      <c r="B2097" t="s">
        <v>5564</v>
      </c>
      <c r="C2097" t="s">
        <v>5565</v>
      </c>
      <c r="D2097" s="1">
        <v>45559</v>
      </c>
      <c r="E2097">
        <f t="shared" si="237"/>
        <v>18</v>
      </c>
      <c r="F2097" t="s">
        <v>14</v>
      </c>
      <c r="G2097">
        <v>750</v>
      </c>
      <c r="H2097">
        <f t="shared" si="236"/>
        <v>75</v>
      </c>
      <c r="I2097" t="s">
        <v>9</v>
      </c>
      <c r="J2097">
        <v>1</v>
      </c>
      <c r="K2097" t="s">
        <v>8</v>
      </c>
      <c r="L2097" t="s">
        <v>8</v>
      </c>
      <c r="M2097" t="s">
        <v>14</v>
      </c>
      <c r="N2097" t="str">
        <f t="shared" si="238"/>
        <v>F</v>
      </c>
      <c r="O2097" t="s">
        <v>7509</v>
      </c>
      <c r="P2097" t="s">
        <v>8679</v>
      </c>
      <c r="Q2097" t="s">
        <v>295</v>
      </c>
      <c r="R2097">
        <v>4</v>
      </c>
      <c r="S2097">
        <f t="shared" si="239"/>
        <v>2020</v>
      </c>
      <c r="T2097" t="s">
        <v>12</v>
      </c>
      <c r="U2097">
        <v>0.999999999999997</v>
      </c>
      <c r="V2097" t="s">
        <v>941</v>
      </c>
      <c r="W2097">
        <f>VLOOKUP(Q2097,'PBT Tag Rates'!$A$6:$D$67,4,FALSE)</f>
        <v>0.98961045999999997</v>
      </c>
      <c r="X2097">
        <v>1</v>
      </c>
      <c r="Y2097" s="8">
        <f t="shared" si="240"/>
        <v>1</v>
      </c>
      <c r="Z2097" s="10">
        <f>IFERROR(LOOKUP(H2097,{30,43,48,53,58,63,68,73,78,83,88,93,97},{42,47,52,57,62,67,72,77,82,87,92,99,100}),999)</f>
        <v>77</v>
      </c>
      <c r="AA2097" s="9">
        <f t="shared" si="241"/>
        <v>5.5555555555555554</v>
      </c>
      <c r="AB2097" s="9">
        <f>IFERROR(IF(I2097="AI",AA2097-VLOOKUP(Q2097,'PBT Tag Rates'!$A$6:$L$53,11,FALSE),AA2097-VLOOKUP(Q2097,'PBT Tag Rates'!$A$6:$L$53,12,FALSE)),0)</f>
        <v>5.5660541713442369</v>
      </c>
      <c r="AC2097" s="9">
        <f t="shared" si="242"/>
        <v>16.728007308517132</v>
      </c>
      <c r="AD2097" s="12" t="s">
        <v>1969</v>
      </c>
      <c r="AE2097" s="8"/>
    </row>
    <row r="2098" spans="1:31" x14ac:dyDescent="0.25">
      <c r="A2098" t="s">
        <v>2078</v>
      </c>
      <c r="B2098" t="s">
        <v>5566</v>
      </c>
      <c r="C2098" t="s">
        <v>5567</v>
      </c>
      <c r="D2098" s="1">
        <v>45559</v>
      </c>
      <c r="E2098">
        <f t="shared" si="237"/>
        <v>18</v>
      </c>
      <c r="F2098" t="s">
        <v>6</v>
      </c>
      <c r="G2098">
        <v>650</v>
      </c>
      <c r="H2098">
        <f t="shared" si="236"/>
        <v>65</v>
      </c>
      <c r="I2098" t="s">
        <v>9</v>
      </c>
      <c r="J2098">
        <v>1</v>
      </c>
      <c r="K2098" t="s">
        <v>8</v>
      </c>
      <c r="L2098" t="s">
        <v>8</v>
      </c>
      <c r="M2098" t="s">
        <v>6</v>
      </c>
      <c r="N2098" t="str">
        <f t="shared" si="238"/>
        <v>M</v>
      </c>
      <c r="O2098" t="s">
        <v>8680</v>
      </c>
      <c r="P2098" t="s">
        <v>8681</v>
      </c>
      <c r="Q2098" t="s">
        <v>940</v>
      </c>
      <c r="R2098">
        <v>3</v>
      </c>
      <c r="S2098">
        <f t="shared" si="239"/>
        <v>2021</v>
      </c>
      <c r="T2098" t="s">
        <v>12</v>
      </c>
      <c r="U2098">
        <v>1</v>
      </c>
      <c r="V2098" t="s">
        <v>892</v>
      </c>
      <c r="W2098">
        <f>VLOOKUP(Q2098,'PBT Tag Rates'!$A$6:$D$67,4,FALSE)</f>
        <v>0.98140000000000005</v>
      </c>
      <c r="X2098">
        <v>1</v>
      </c>
      <c r="Y2098" s="8">
        <f t="shared" si="240"/>
        <v>1</v>
      </c>
      <c r="Z2098" s="10">
        <f>IFERROR(LOOKUP(H2098,{30,43,48,53,58,63,68,73,78,83,88,93,97},{42,47,52,57,62,67,72,77,82,87,92,99,100}),999)</f>
        <v>67</v>
      </c>
      <c r="AA2098" s="9">
        <f t="shared" si="241"/>
        <v>5.5555555555555554</v>
      </c>
      <c r="AB2098" s="9">
        <f>IFERROR(IF(I2098="AI",AA2098-VLOOKUP(Q2098,'PBT Tag Rates'!$A$6:$L$53,11,FALSE),AA2098-VLOOKUP(Q2098,'PBT Tag Rates'!$A$6:$L$53,12,FALSE)),0)</f>
        <v>5.5745080723682721</v>
      </c>
      <c r="AC2098" s="9">
        <f t="shared" si="242"/>
        <v>16.753414340817248</v>
      </c>
      <c r="AD2098" s="12" t="s">
        <v>1969</v>
      </c>
      <c r="AE2098" s="8"/>
    </row>
    <row r="2099" spans="1:31" x14ac:dyDescent="0.25">
      <c r="A2099" t="s">
        <v>2078</v>
      </c>
      <c r="B2099" t="s">
        <v>5568</v>
      </c>
      <c r="C2099" t="s">
        <v>5569</v>
      </c>
      <c r="D2099" s="1">
        <v>45559</v>
      </c>
      <c r="E2099">
        <f t="shared" si="237"/>
        <v>18</v>
      </c>
      <c r="F2099" t="s">
        <v>6</v>
      </c>
      <c r="G2099">
        <v>580</v>
      </c>
      <c r="H2099">
        <f t="shared" si="236"/>
        <v>58</v>
      </c>
      <c r="I2099" t="s">
        <v>9</v>
      </c>
      <c r="J2099">
        <v>1</v>
      </c>
      <c r="K2099" t="s">
        <v>8</v>
      </c>
      <c r="L2099" t="s">
        <v>8</v>
      </c>
      <c r="M2099" t="s">
        <v>6</v>
      </c>
      <c r="N2099" t="str">
        <f t="shared" si="238"/>
        <v>M</v>
      </c>
      <c r="O2099" t="s">
        <v>7430</v>
      </c>
      <c r="P2099" t="s">
        <v>7431</v>
      </c>
      <c r="Q2099" t="s">
        <v>940</v>
      </c>
      <c r="R2099">
        <v>3</v>
      </c>
      <c r="S2099">
        <f t="shared" si="239"/>
        <v>2021</v>
      </c>
      <c r="T2099" t="s">
        <v>12</v>
      </c>
      <c r="U2099">
        <v>1</v>
      </c>
      <c r="V2099" t="s">
        <v>892</v>
      </c>
      <c r="W2099">
        <f>VLOOKUP(Q2099,'PBT Tag Rates'!$A$6:$D$67,4,FALSE)</f>
        <v>0.98140000000000005</v>
      </c>
      <c r="X2099">
        <v>1</v>
      </c>
      <c r="Y2099" s="8">
        <f t="shared" si="240"/>
        <v>1.0138888888888888</v>
      </c>
      <c r="Z2099" s="10">
        <f>IFERROR(LOOKUP(H2099,{30,43,48,53,58,63,68,73,78,83,88,93,97},{42,47,52,57,62,67,72,77,82,87,92,99,100}),999)</f>
        <v>62</v>
      </c>
      <c r="AA2099" s="9">
        <f t="shared" si="241"/>
        <v>5.632716049382716</v>
      </c>
      <c r="AB2099" s="9">
        <f>IFERROR(IF(I2099="AI",AA2099-VLOOKUP(Q2099,'PBT Tag Rates'!$A$6:$L$53,11,FALSE),AA2099-VLOOKUP(Q2099,'PBT Tag Rates'!$A$6:$L$53,12,FALSE)),0)</f>
        <v>5.6516685661954327</v>
      </c>
      <c r="AC2099" s="9">
        <f t="shared" si="242"/>
        <v>16.98530955148815</v>
      </c>
      <c r="AD2099" s="12" t="s">
        <v>1969</v>
      </c>
      <c r="AE2099" s="8"/>
    </row>
    <row r="2100" spans="1:31" x14ac:dyDescent="0.25">
      <c r="A2100" t="s">
        <v>2078</v>
      </c>
      <c r="B2100" t="s">
        <v>5570</v>
      </c>
      <c r="C2100" t="s">
        <v>5571</v>
      </c>
      <c r="D2100" s="1">
        <v>45559</v>
      </c>
      <c r="E2100">
        <f t="shared" si="237"/>
        <v>18</v>
      </c>
      <c r="F2100" t="s">
        <v>14</v>
      </c>
      <c r="G2100">
        <v>680</v>
      </c>
      <c r="H2100">
        <f t="shared" si="236"/>
        <v>68</v>
      </c>
      <c r="I2100" t="s">
        <v>9</v>
      </c>
      <c r="J2100">
        <v>1</v>
      </c>
      <c r="K2100" t="s">
        <v>8</v>
      </c>
      <c r="L2100" t="s">
        <v>8</v>
      </c>
      <c r="M2100" t="s">
        <v>14</v>
      </c>
      <c r="N2100" t="str">
        <f t="shared" si="238"/>
        <v>F</v>
      </c>
      <c r="O2100" t="s">
        <v>1621</v>
      </c>
      <c r="P2100" t="s">
        <v>1832</v>
      </c>
      <c r="Q2100" t="s">
        <v>940</v>
      </c>
      <c r="R2100">
        <v>3</v>
      </c>
      <c r="S2100">
        <f t="shared" si="239"/>
        <v>2021</v>
      </c>
      <c r="T2100" t="s">
        <v>12</v>
      </c>
      <c r="U2100">
        <v>1</v>
      </c>
      <c r="V2100" t="s">
        <v>886</v>
      </c>
      <c r="W2100">
        <f>VLOOKUP(Q2100,'PBT Tag Rates'!$A$6:$D$67,4,FALSE)</f>
        <v>0.98140000000000005</v>
      </c>
      <c r="X2100">
        <v>1</v>
      </c>
      <c r="Y2100" s="8">
        <f t="shared" si="240"/>
        <v>1.0069930069930071</v>
      </c>
      <c r="Z2100" s="10">
        <f>IFERROR(LOOKUP(H2100,{30,43,48,53,58,63,68,73,78,83,88,93,97},{42,47,52,57,62,67,72,77,82,87,92,99,100}),999)</f>
        <v>72</v>
      </c>
      <c r="AA2100" s="9">
        <f t="shared" si="241"/>
        <v>5.594405594405595</v>
      </c>
      <c r="AB2100" s="9">
        <f>IFERROR(IF(I2100="AI",AA2100-VLOOKUP(Q2100,'PBT Tag Rates'!$A$6:$L$53,11,FALSE),AA2100-VLOOKUP(Q2100,'PBT Tag Rates'!$A$6:$L$53,12,FALSE)),0)</f>
        <v>5.6133581112183117</v>
      </c>
      <c r="AC2100" s="9">
        <f t="shared" si="242"/>
        <v>16.870172768567635</v>
      </c>
      <c r="AD2100" s="12" t="s">
        <v>1969</v>
      </c>
      <c r="AE2100" s="8"/>
    </row>
    <row r="2101" spans="1:31" x14ac:dyDescent="0.25">
      <c r="A2101" t="s">
        <v>2078</v>
      </c>
      <c r="B2101" t="s">
        <v>5572</v>
      </c>
      <c r="C2101" t="s">
        <v>5573</v>
      </c>
      <c r="D2101" s="1">
        <v>45559</v>
      </c>
      <c r="E2101">
        <f t="shared" si="237"/>
        <v>18</v>
      </c>
      <c r="F2101" t="s">
        <v>6</v>
      </c>
      <c r="G2101">
        <v>560</v>
      </c>
      <c r="H2101">
        <f t="shared" si="236"/>
        <v>56</v>
      </c>
      <c r="I2101" t="s">
        <v>9</v>
      </c>
      <c r="J2101">
        <v>1</v>
      </c>
      <c r="K2101" t="s">
        <v>8</v>
      </c>
      <c r="L2101" t="s">
        <v>8</v>
      </c>
      <c r="M2101" t="s">
        <v>269</v>
      </c>
      <c r="N2101" t="str">
        <f t="shared" si="238"/>
        <v>M</v>
      </c>
      <c r="O2101" t="s">
        <v>1763</v>
      </c>
      <c r="P2101" t="s">
        <v>8682</v>
      </c>
      <c r="Q2101" t="s">
        <v>940</v>
      </c>
      <c r="R2101">
        <v>3</v>
      </c>
      <c r="S2101">
        <f t="shared" si="239"/>
        <v>2021</v>
      </c>
      <c r="T2101" t="s">
        <v>12</v>
      </c>
      <c r="U2101">
        <v>1</v>
      </c>
      <c r="V2101" t="s">
        <v>949</v>
      </c>
      <c r="W2101">
        <f>VLOOKUP(Q2101,'PBT Tag Rates'!$A$6:$D$67,4,FALSE)</f>
        <v>0.98140000000000005</v>
      </c>
      <c r="X2101">
        <v>1</v>
      </c>
      <c r="Y2101" s="8">
        <f t="shared" si="240"/>
        <v>1.03125</v>
      </c>
      <c r="Z2101" s="10">
        <f>IFERROR(LOOKUP(H2101,{30,43,48,53,58,63,68,73,78,83,88,93,97},{42,47,52,57,62,67,72,77,82,87,92,99,100}),999)</f>
        <v>57</v>
      </c>
      <c r="AA2101" s="9">
        <f t="shared" si="241"/>
        <v>5.729166666666667</v>
      </c>
      <c r="AB2101" s="9">
        <f>IFERROR(IF(I2101="AI",AA2101-VLOOKUP(Q2101,'PBT Tag Rates'!$A$6:$L$53,11,FALSE),AA2101-VLOOKUP(Q2101,'PBT Tag Rates'!$A$6:$L$53,12,FALSE)),0)</f>
        <v>5.7481191834793837</v>
      </c>
      <c r="AC2101" s="9">
        <f t="shared" si="242"/>
        <v>17.275178564826781</v>
      </c>
      <c r="AD2101" s="12" t="s">
        <v>676</v>
      </c>
      <c r="AE2101" s="8"/>
    </row>
    <row r="2102" spans="1:31" x14ac:dyDescent="0.25">
      <c r="A2102" t="s">
        <v>2078</v>
      </c>
      <c r="B2102" t="s">
        <v>5574</v>
      </c>
      <c r="C2102" t="s">
        <v>5575</v>
      </c>
      <c r="D2102" s="1">
        <v>45559</v>
      </c>
      <c r="E2102">
        <f t="shared" si="237"/>
        <v>18</v>
      </c>
      <c r="F2102" t="s">
        <v>6</v>
      </c>
      <c r="G2102">
        <v>670</v>
      </c>
      <c r="H2102">
        <f t="shared" si="236"/>
        <v>67</v>
      </c>
      <c r="I2102" t="s">
        <v>9</v>
      </c>
      <c r="J2102">
        <v>1</v>
      </c>
      <c r="K2102" t="s">
        <v>8</v>
      </c>
      <c r="L2102" t="s">
        <v>8</v>
      </c>
      <c r="M2102" t="s">
        <v>6</v>
      </c>
      <c r="N2102" t="str">
        <f t="shared" si="238"/>
        <v>M</v>
      </c>
      <c r="O2102" t="s">
        <v>8522</v>
      </c>
      <c r="P2102" t="s">
        <v>8683</v>
      </c>
      <c r="Q2102" t="s">
        <v>940</v>
      </c>
      <c r="R2102">
        <v>3</v>
      </c>
      <c r="S2102">
        <f t="shared" si="239"/>
        <v>2021</v>
      </c>
      <c r="T2102" t="s">
        <v>12</v>
      </c>
      <c r="U2102">
        <v>0.99999999999999301</v>
      </c>
      <c r="V2102" t="s">
        <v>893</v>
      </c>
      <c r="W2102">
        <f>VLOOKUP(Q2102,'PBT Tag Rates'!$A$6:$D$67,4,FALSE)</f>
        <v>0.98140000000000005</v>
      </c>
      <c r="X2102">
        <v>1</v>
      </c>
      <c r="Y2102" s="8">
        <f t="shared" si="240"/>
        <v>1</v>
      </c>
      <c r="Z2102" s="10">
        <f>IFERROR(LOOKUP(H2102,{30,43,48,53,58,63,68,73,78,83,88,93,97},{42,47,52,57,62,67,72,77,82,87,92,99,100}),999)</f>
        <v>67</v>
      </c>
      <c r="AA2102" s="9">
        <f t="shared" si="241"/>
        <v>5.5555555555555554</v>
      </c>
      <c r="AB2102" s="9">
        <f>IFERROR(IF(I2102="AI",AA2102-VLOOKUP(Q2102,'PBT Tag Rates'!$A$6:$L$53,11,FALSE),AA2102-VLOOKUP(Q2102,'PBT Tag Rates'!$A$6:$L$53,12,FALSE)),0)</f>
        <v>5.5745080723682721</v>
      </c>
      <c r="AC2102" s="9">
        <f t="shared" si="242"/>
        <v>16.753414340817248</v>
      </c>
      <c r="AD2102" s="12" t="s">
        <v>1969</v>
      </c>
      <c r="AE2102" s="8"/>
    </row>
    <row r="2103" spans="1:31" x14ac:dyDescent="0.25">
      <c r="A2103" t="s">
        <v>2078</v>
      </c>
      <c r="B2103" t="s">
        <v>5576</v>
      </c>
      <c r="C2103" t="s">
        <v>5577</v>
      </c>
      <c r="D2103" s="1">
        <v>45559</v>
      </c>
      <c r="E2103">
        <f t="shared" si="237"/>
        <v>18</v>
      </c>
      <c r="F2103" t="s">
        <v>6</v>
      </c>
      <c r="G2103">
        <v>470</v>
      </c>
      <c r="H2103">
        <f t="shared" ref="H2103:H2166" si="243">G2103/10</f>
        <v>47</v>
      </c>
      <c r="I2103" t="s">
        <v>9</v>
      </c>
      <c r="J2103">
        <v>1</v>
      </c>
      <c r="K2103" t="s">
        <v>8</v>
      </c>
      <c r="L2103" t="s">
        <v>8</v>
      </c>
      <c r="M2103" t="s">
        <v>6</v>
      </c>
      <c r="N2103" t="str">
        <f t="shared" si="238"/>
        <v>M</v>
      </c>
      <c r="O2103" t="s">
        <v>8684</v>
      </c>
      <c r="P2103" t="s">
        <v>8685</v>
      </c>
      <c r="Q2103" t="s">
        <v>7371</v>
      </c>
      <c r="R2103">
        <v>2</v>
      </c>
      <c r="S2103">
        <f t="shared" si="239"/>
        <v>2022</v>
      </c>
      <c r="T2103" t="s">
        <v>12</v>
      </c>
      <c r="U2103">
        <v>0.999999999999995</v>
      </c>
      <c r="V2103" t="s">
        <v>741</v>
      </c>
      <c r="W2103">
        <f>VLOOKUP(Q2103,'PBT Tag Rates'!$A$6:$D$67,4,FALSE)</f>
        <v>0.98</v>
      </c>
      <c r="X2103">
        <v>1</v>
      </c>
      <c r="Y2103" s="8">
        <f t="shared" si="240"/>
        <v>1</v>
      </c>
      <c r="Z2103" s="10">
        <f>IFERROR(LOOKUP(H2103,{30,43,48,53,58,63,68,73,78,83,88,93,97},{42,47,52,57,62,67,72,77,82,87,92,99,100}),999)</f>
        <v>47</v>
      </c>
      <c r="AA2103" s="9">
        <f t="shared" si="241"/>
        <v>5.5555555555555554</v>
      </c>
      <c r="AB2103" s="9">
        <f>IFERROR(IF(I2103="AI",AA2103-VLOOKUP(Q2103,'PBT Tag Rates'!$A$6:$L$53,11,FALSE),AA2103-VLOOKUP(Q2103,'PBT Tag Rates'!$A$6:$L$53,12,FALSE)),0)</f>
        <v>5.5759637188208613</v>
      </c>
      <c r="AC2103" s="9">
        <f t="shared" si="242"/>
        <v>16.757789085249826</v>
      </c>
      <c r="AD2103" s="12" t="s">
        <v>1969</v>
      </c>
      <c r="AE2103" s="8"/>
    </row>
    <row r="2104" spans="1:31" x14ac:dyDescent="0.25">
      <c r="A2104" t="s">
        <v>2078</v>
      </c>
      <c r="B2104" t="s">
        <v>5578</v>
      </c>
      <c r="C2104" t="s">
        <v>5579</v>
      </c>
      <c r="D2104" s="1">
        <v>45559</v>
      </c>
      <c r="E2104">
        <f t="shared" si="237"/>
        <v>18</v>
      </c>
      <c r="F2104" t="s">
        <v>6</v>
      </c>
      <c r="G2104">
        <v>660</v>
      </c>
      <c r="H2104">
        <f t="shared" si="243"/>
        <v>66</v>
      </c>
      <c r="I2104" t="s">
        <v>7</v>
      </c>
      <c r="J2104" t="s">
        <v>8</v>
      </c>
      <c r="K2104" t="s">
        <v>8</v>
      </c>
      <c r="L2104" t="s">
        <v>8</v>
      </c>
      <c r="M2104" t="s">
        <v>6</v>
      </c>
      <c r="N2104" t="str">
        <f t="shared" si="238"/>
        <v>M</v>
      </c>
      <c r="O2104" t="s">
        <v>8</v>
      </c>
      <c r="P2104" t="s">
        <v>8</v>
      </c>
      <c r="Q2104" t="s">
        <v>11</v>
      </c>
      <c r="R2104" t="s">
        <v>8</v>
      </c>
      <c r="S2104" t="str">
        <f t="shared" si="239"/>
        <v>U</v>
      </c>
      <c r="T2104" t="s">
        <v>12</v>
      </c>
      <c r="U2104">
        <v>1</v>
      </c>
      <c r="V2104" t="s">
        <v>8</v>
      </c>
      <c r="W2104">
        <f>VLOOKUP(Q2104,'PBT Tag Rates'!$A$6:$D$67,4,FALSE)</f>
        <v>1</v>
      </c>
      <c r="X2104">
        <v>1</v>
      </c>
      <c r="Y2104" s="8">
        <f t="shared" si="240"/>
        <v>1</v>
      </c>
      <c r="Z2104" s="10">
        <f>IFERROR(LOOKUP(H2104,{30,43,48,53,58,63,68,73,78,83,88,93,97},{42,47,52,57,62,67,72,77,82,87,92,99,100}),999)</f>
        <v>67</v>
      </c>
      <c r="AA2104" s="9">
        <f t="shared" si="241"/>
        <v>5.5555555555555554</v>
      </c>
      <c r="AB2104" s="9">
        <f>IFERROR(IF(I2104="AI",AA2104-VLOOKUP(Q2104,'PBT Tag Rates'!$A$6:$L$53,11,FALSE),AA2104-VLOOKUP(Q2104,'PBT Tag Rates'!$A$6:$L$53,12,FALSE)),0)</f>
        <v>5.5142524290531805</v>
      </c>
      <c r="AC2104" s="9">
        <f t="shared" si="242"/>
        <v>16.572324324312643</v>
      </c>
      <c r="AD2104" s="12" t="s">
        <v>1969</v>
      </c>
      <c r="AE2104" s="8"/>
    </row>
    <row r="2105" spans="1:31" x14ac:dyDescent="0.25">
      <c r="A2105" t="s">
        <v>2078</v>
      </c>
      <c r="B2105" t="s">
        <v>5580</v>
      </c>
      <c r="C2105" t="s">
        <v>5581</v>
      </c>
      <c r="D2105" s="1">
        <v>45559</v>
      </c>
      <c r="E2105">
        <f t="shared" si="237"/>
        <v>18</v>
      </c>
      <c r="F2105" t="s">
        <v>6</v>
      </c>
      <c r="G2105">
        <v>680</v>
      </c>
      <c r="H2105">
        <f t="shared" si="243"/>
        <v>68</v>
      </c>
      <c r="I2105" t="s">
        <v>7</v>
      </c>
      <c r="J2105" t="s">
        <v>8</v>
      </c>
      <c r="K2105" t="s">
        <v>8</v>
      </c>
      <c r="L2105" t="s">
        <v>8</v>
      </c>
      <c r="M2105" t="s">
        <v>6</v>
      </c>
      <c r="N2105" t="str">
        <f t="shared" si="238"/>
        <v>M</v>
      </c>
      <c r="O2105" t="s">
        <v>8</v>
      </c>
      <c r="P2105" t="s">
        <v>8</v>
      </c>
      <c r="Q2105" t="s">
        <v>11</v>
      </c>
      <c r="R2105" t="s">
        <v>8</v>
      </c>
      <c r="S2105" t="str">
        <f t="shared" si="239"/>
        <v>U</v>
      </c>
      <c r="T2105" t="s">
        <v>12</v>
      </c>
      <c r="U2105">
        <v>0.999999999999996</v>
      </c>
      <c r="V2105" t="s">
        <v>8</v>
      </c>
      <c r="W2105">
        <f>VLOOKUP(Q2105,'PBT Tag Rates'!$A$6:$D$67,4,FALSE)</f>
        <v>1</v>
      </c>
      <c r="X2105">
        <v>1</v>
      </c>
      <c r="Y2105" s="8">
        <f t="shared" si="240"/>
        <v>1.0057142857142858</v>
      </c>
      <c r="Z2105" s="10">
        <f>IFERROR(LOOKUP(H2105,{30,43,48,53,58,63,68,73,78,83,88,93,97},{42,47,52,57,62,67,72,77,82,87,92,99,100}),999)</f>
        <v>72</v>
      </c>
      <c r="AA2105" s="9">
        <f t="shared" si="241"/>
        <v>5.5873015873015879</v>
      </c>
      <c r="AB2105" s="9">
        <f>IFERROR(IF(I2105="AI",AA2105-VLOOKUP(Q2105,'PBT Tag Rates'!$A$6:$L$53,11,FALSE),AA2105-VLOOKUP(Q2105,'PBT Tag Rates'!$A$6:$L$53,12,FALSE)),0)</f>
        <v>5.545998460799213</v>
      </c>
      <c r="AC2105" s="9">
        <f t="shared" si="242"/>
        <v>16.6677326395601</v>
      </c>
      <c r="AD2105" s="12" t="s">
        <v>1970</v>
      </c>
      <c r="AE2105" s="8"/>
    </row>
    <row r="2106" spans="1:31" x14ac:dyDescent="0.25">
      <c r="A2106" t="s">
        <v>2078</v>
      </c>
      <c r="B2106" t="s">
        <v>5582</v>
      </c>
      <c r="C2106" t="s">
        <v>5583</v>
      </c>
      <c r="D2106" s="1">
        <v>45559</v>
      </c>
      <c r="E2106">
        <f t="shared" si="237"/>
        <v>18</v>
      </c>
      <c r="F2106" t="s">
        <v>14</v>
      </c>
      <c r="G2106">
        <v>700</v>
      </c>
      <c r="H2106">
        <f t="shared" si="243"/>
        <v>70</v>
      </c>
      <c r="I2106" t="s">
        <v>9</v>
      </c>
      <c r="J2106">
        <v>1</v>
      </c>
      <c r="K2106" t="s">
        <v>8</v>
      </c>
      <c r="L2106" t="s">
        <v>8</v>
      </c>
      <c r="M2106" t="s">
        <v>14</v>
      </c>
      <c r="N2106" t="str">
        <f t="shared" si="238"/>
        <v>F</v>
      </c>
      <c r="O2106" t="s">
        <v>7676</v>
      </c>
      <c r="P2106" t="s">
        <v>7677</v>
      </c>
      <c r="Q2106" t="s">
        <v>295</v>
      </c>
      <c r="R2106">
        <v>4</v>
      </c>
      <c r="S2106">
        <f t="shared" si="239"/>
        <v>2020</v>
      </c>
      <c r="T2106" t="s">
        <v>12</v>
      </c>
      <c r="U2106">
        <v>1.00000000000001</v>
      </c>
      <c r="V2106" t="s">
        <v>893</v>
      </c>
      <c r="W2106">
        <f>VLOOKUP(Q2106,'PBT Tag Rates'!$A$6:$D$67,4,FALSE)</f>
        <v>0.98961045999999997</v>
      </c>
      <c r="X2106">
        <v>1</v>
      </c>
      <c r="Y2106" s="8">
        <f t="shared" si="240"/>
        <v>1.0069930069930071</v>
      </c>
      <c r="Z2106" s="10">
        <f>IFERROR(LOOKUP(H2106,{30,43,48,53,58,63,68,73,78,83,88,93,97},{42,47,52,57,62,67,72,77,82,87,92,99,100}),999)</f>
        <v>72</v>
      </c>
      <c r="AA2106" s="9">
        <f t="shared" si="241"/>
        <v>5.594405594405595</v>
      </c>
      <c r="AB2106" s="9">
        <f>IFERROR(IF(I2106="AI",AA2106-VLOOKUP(Q2106,'PBT Tag Rates'!$A$6:$L$53,11,FALSE),AA2106-VLOOKUP(Q2106,'PBT Tag Rates'!$A$6:$L$53,12,FALSE)),0)</f>
        <v>5.6049042101942765</v>
      </c>
      <c r="AC2106" s="9">
        <f t="shared" si="242"/>
        <v>16.844765736267519</v>
      </c>
      <c r="AD2106" s="12" t="s">
        <v>1969</v>
      </c>
      <c r="AE2106" s="8"/>
    </row>
    <row r="2107" spans="1:31" x14ac:dyDescent="0.25">
      <c r="A2107" t="s">
        <v>2078</v>
      </c>
      <c r="B2107" t="s">
        <v>5584</v>
      </c>
      <c r="C2107" t="s">
        <v>5585</v>
      </c>
      <c r="D2107" s="1">
        <v>45559</v>
      </c>
      <c r="E2107">
        <f t="shared" si="237"/>
        <v>18</v>
      </c>
      <c r="F2107" t="s">
        <v>14</v>
      </c>
      <c r="G2107">
        <v>680</v>
      </c>
      <c r="H2107">
        <f t="shared" si="243"/>
        <v>68</v>
      </c>
      <c r="I2107" t="s">
        <v>7</v>
      </c>
      <c r="J2107" t="s">
        <v>8</v>
      </c>
      <c r="K2107" t="s">
        <v>8</v>
      </c>
      <c r="L2107" t="s">
        <v>8</v>
      </c>
      <c r="M2107" t="s">
        <v>14</v>
      </c>
      <c r="N2107" t="str">
        <f t="shared" si="238"/>
        <v>F</v>
      </c>
      <c r="O2107" t="s">
        <v>7752</v>
      </c>
      <c r="P2107" t="s">
        <v>8686</v>
      </c>
      <c r="Q2107" t="s">
        <v>940</v>
      </c>
      <c r="R2107">
        <v>3</v>
      </c>
      <c r="S2107">
        <f t="shared" si="239"/>
        <v>2021</v>
      </c>
      <c r="T2107" t="s">
        <v>12</v>
      </c>
      <c r="U2107">
        <v>1</v>
      </c>
      <c r="V2107" t="s">
        <v>886</v>
      </c>
      <c r="W2107">
        <f>VLOOKUP(Q2107,'PBT Tag Rates'!$A$6:$D$67,4,FALSE)</f>
        <v>0.98140000000000005</v>
      </c>
      <c r="X2107">
        <v>1</v>
      </c>
      <c r="Y2107" s="8">
        <f t="shared" si="240"/>
        <v>1.0069930069930071</v>
      </c>
      <c r="Z2107" s="10">
        <f>IFERROR(LOOKUP(H2107,{30,43,48,53,58,63,68,73,78,83,88,93,97},{42,47,52,57,62,67,72,77,82,87,92,99,100}),999)</f>
        <v>72</v>
      </c>
      <c r="AA2107" s="9">
        <f t="shared" si="241"/>
        <v>5.594405594405595</v>
      </c>
      <c r="AB2107" s="9">
        <f>IFERROR(IF(I2107="AI",AA2107-VLOOKUP(Q2107,'PBT Tag Rates'!$A$6:$L$53,11,FALSE),AA2107-VLOOKUP(Q2107,'PBT Tag Rates'!$A$6:$L$53,12,FALSE)),0)</f>
        <v>5.6133581112183117</v>
      </c>
      <c r="AC2107" s="9">
        <f t="shared" si="242"/>
        <v>16.870172768567635</v>
      </c>
      <c r="AD2107" s="12" t="s">
        <v>1969</v>
      </c>
      <c r="AE2107" s="8"/>
    </row>
    <row r="2108" spans="1:31" x14ac:dyDescent="0.25">
      <c r="A2108" t="s">
        <v>2078</v>
      </c>
      <c r="B2108" t="s">
        <v>5586</v>
      </c>
      <c r="C2108" t="s">
        <v>5587</v>
      </c>
      <c r="D2108" s="1">
        <v>45559</v>
      </c>
      <c r="E2108">
        <f t="shared" si="237"/>
        <v>18</v>
      </c>
      <c r="F2108" t="s">
        <v>6</v>
      </c>
      <c r="G2108">
        <v>670</v>
      </c>
      <c r="H2108">
        <f t="shared" si="243"/>
        <v>67</v>
      </c>
      <c r="I2108" t="s">
        <v>7</v>
      </c>
      <c r="J2108" t="s">
        <v>8</v>
      </c>
      <c r="K2108" t="s">
        <v>8</v>
      </c>
      <c r="L2108" t="s">
        <v>8</v>
      </c>
      <c r="M2108" t="s">
        <v>6</v>
      </c>
      <c r="N2108" t="str">
        <f t="shared" si="238"/>
        <v>M</v>
      </c>
      <c r="O2108" t="s">
        <v>8</v>
      </c>
      <c r="P2108" t="s">
        <v>8</v>
      </c>
      <c r="Q2108" t="s">
        <v>11</v>
      </c>
      <c r="R2108" t="s">
        <v>8</v>
      </c>
      <c r="S2108" t="str">
        <f t="shared" si="239"/>
        <v>U</v>
      </c>
      <c r="T2108" t="s">
        <v>12</v>
      </c>
      <c r="U2108">
        <v>1</v>
      </c>
      <c r="V2108" t="s">
        <v>8</v>
      </c>
      <c r="W2108">
        <f>VLOOKUP(Q2108,'PBT Tag Rates'!$A$6:$D$67,4,FALSE)</f>
        <v>1</v>
      </c>
      <c r="X2108">
        <v>1</v>
      </c>
      <c r="Y2108" s="8">
        <f t="shared" si="240"/>
        <v>1</v>
      </c>
      <c r="Z2108" s="10">
        <f>IFERROR(LOOKUP(H2108,{30,43,48,53,58,63,68,73,78,83,88,93,97},{42,47,52,57,62,67,72,77,82,87,92,99,100}),999)</f>
        <v>67</v>
      </c>
      <c r="AA2108" s="9">
        <f t="shared" si="241"/>
        <v>5.5555555555555554</v>
      </c>
      <c r="AB2108" s="9">
        <f>IFERROR(IF(I2108="AI",AA2108-VLOOKUP(Q2108,'PBT Tag Rates'!$A$6:$L$53,11,FALSE),AA2108-VLOOKUP(Q2108,'PBT Tag Rates'!$A$6:$L$53,12,FALSE)),0)</f>
        <v>5.5142524290531805</v>
      </c>
      <c r="AC2108" s="9">
        <f t="shared" si="242"/>
        <v>16.572324324312643</v>
      </c>
      <c r="AD2108" s="12" t="s">
        <v>1969</v>
      </c>
      <c r="AE2108" s="8"/>
    </row>
    <row r="2109" spans="1:31" x14ac:dyDescent="0.25">
      <c r="A2109" t="s">
        <v>2078</v>
      </c>
      <c r="B2109" t="s">
        <v>5588</v>
      </c>
      <c r="C2109" t="s">
        <v>5589</v>
      </c>
      <c r="D2109" s="1">
        <v>45559</v>
      </c>
      <c r="E2109">
        <f t="shared" si="237"/>
        <v>18</v>
      </c>
      <c r="F2109" t="s">
        <v>6</v>
      </c>
      <c r="G2109">
        <v>690</v>
      </c>
      <c r="H2109">
        <f t="shared" si="243"/>
        <v>69</v>
      </c>
      <c r="I2109" t="s">
        <v>9</v>
      </c>
      <c r="J2109">
        <v>1</v>
      </c>
      <c r="K2109" t="s">
        <v>8</v>
      </c>
      <c r="L2109" t="s">
        <v>8</v>
      </c>
      <c r="M2109" t="s">
        <v>6</v>
      </c>
      <c r="N2109" t="str">
        <f t="shared" si="238"/>
        <v>M</v>
      </c>
      <c r="O2109" t="s">
        <v>8443</v>
      </c>
      <c r="P2109" t="s">
        <v>8444</v>
      </c>
      <c r="Q2109" t="s">
        <v>295</v>
      </c>
      <c r="R2109">
        <v>4</v>
      </c>
      <c r="S2109">
        <f t="shared" si="239"/>
        <v>2020</v>
      </c>
      <c r="T2109" t="s">
        <v>12</v>
      </c>
      <c r="U2109">
        <v>1</v>
      </c>
      <c r="V2109" t="s">
        <v>893</v>
      </c>
      <c r="W2109">
        <f>VLOOKUP(Q2109,'PBT Tag Rates'!$A$6:$D$67,4,FALSE)</f>
        <v>0.98961045999999997</v>
      </c>
      <c r="X2109">
        <v>1</v>
      </c>
      <c r="Y2109" s="8">
        <f t="shared" si="240"/>
        <v>1.0057142857142858</v>
      </c>
      <c r="Z2109" s="10">
        <f>IFERROR(LOOKUP(H2109,{30,43,48,53,58,63,68,73,78,83,88,93,97},{42,47,52,57,62,67,72,77,82,87,92,99,100}),999)</f>
        <v>72</v>
      </c>
      <c r="AA2109" s="9">
        <f t="shared" si="241"/>
        <v>5.5873015873015879</v>
      </c>
      <c r="AB2109" s="9">
        <f>IFERROR(IF(I2109="AI",AA2109-VLOOKUP(Q2109,'PBT Tag Rates'!$A$6:$L$53,11,FALSE),AA2109-VLOOKUP(Q2109,'PBT Tag Rates'!$A$6:$L$53,12,FALSE)),0)</f>
        <v>5.5978002030902694</v>
      </c>
      <c r="AC2109" s="9">
        <f t="shared" si="242"/>
        <v>16.823415623764589</v>
      </c>
      <c r="AD2109" s="12" t="s">
        <v>1969</v>
      </c>
      <c r="AE2109" s="8"/>
    </row>
    <row r="2110" spans="1:31" x14ac:dyDescent="0.25">
      <c r="A2110" t="s">
        <v>2078</v>
      </c>
      <c r="B2110" t="s">
        <v>5590</v>
      </c>
      <c r="C2110" t="s">
        <v>5591</v>
      </c>
      <c r="D2110" s="1">
        <v>45559</v>
      </c>
      <c r="E2110">
        <f t="shared" si="237"/>
        <v>18</v>
      </c>
      <c r="F2110" t="s">
        <v>14</v>
      </c>
      <c r="G2110">
        <v>790</v>
      </c>
      <c r="H2110">
        <f t="shared" si="243"/>
        <v>79</v>
      </c>
      <c r="I2110" t="s">
        <v>7</v>
      </c>
      <c r="J2110" t="s">
        <v>8</v>
      </c>
      <c r="K2110" t="s">
        <v>8</v>
      </c>
      <c r="L2110" t="s">
        <v>8</v>
      </c>
      <c r="M2110" t="s">
        <v>14</v>
      </c>
      <c r="N2110" t="str">
        <f t="shared" si="238"/>
        <v>F</v>
      </c>
      <c r="O2110" t="s">
        <v>8</v>
      </c>
      <c r="P2110" t="s">
        <v>8</v>
      </c>
      <c r="Q2110" t="s">
        <v>11</v>
      </c>
      <c r="R2110" t="s">
        <v>8</v>
      </c>
      <c r="S2110" t="str">
        <f t="shared" si="239"/>
        <v>U</v>
      </c>
      <c r="T2110" t="s">
        <v>12</v>
      </c>
      <c r="U2110">
        <v>1</v>
      </c>
      <c r="V2110" t="s">
        <v>8</v>
      </c>
      <c r="W2110">
        <f>VLOOKUP(Q2110,'PBT Tag Rates'!$A$6:$D$67,4,FALSE)</f>
        <v>1</v>
      </c>
      <c r="X2110">
        <v>1</v>
      </c>
      <c r="Y2110" s="8">
        <f t="shared" si="240"/>
        <v>1</v>
      </c>
      <c r="Z2110" s="10">
        <f>IFERROR(LOOKUP(H2110,{30,43,48,53,58,63,68,73,78,83,88,93,97},{42,47,52,57,62,67,72,77,82,87,92,99,100}),999)</f>
        <v>82</v>
      </c>
      <c r="AA2110" s="9">
        <f t="shared" si="241"/>
        <v>5.5555555555555554</v>
      </c>
      <c r="AB2110" s="9">
        <f>IFERROR(IF(I2110="AI",AA2110-VLOOKUP(Q2110,'PBT Tag Rates'!$A$6:$L$53,11,FALSE),AA2110-VLOOKUP(Q2110,'PBT Tag Rates'!$A$6:$L$53,12,FALSE)),0)</f>
        <v>5.5142524290531805</v>
      </c>
      <c r="AC2110" s="9">
        <f t="shared" si="242"/>
        <v>16.572324324312643</v>
      </c>
      <c r="AD2110" s="12" t="s">
        <v>1969</v>
      </c>
      <c r="AE2110" s="8"/>
    </row>
    <row r="2111" spans="1:31" x14ac:dyDescent="0.25">
      <c r="A2111" t="s">
        <v>2078</v>
      </c>
      <c r="B2111" t="s">
        <v>5592</v>
      </c>
      <c r="C2111" t="s">
        <v>5593</v>
      </c>
      <c r="D2111" s="1">
        <v>45559</v>
      </c>
      <c r="E2111">
        <f t="shared" si="237"/>
        <v>18</v>
      </c>
      <c r="F2111" t="s">
        <v>6</v>
      </c>
      <c r="G2111">
        <v>380</v>
      </c>
      <c r="H2111">
        <f t="shared" si="243"/>
        <v>38</v>
      </c>
      <c r="I2111" t="s">
        <v>9</v>
      </c>
      <c r="J2111">
        <v>1</v>
      </c>
      <c r="K2111" t="s">
        <v>8</v>
      </c>
      <c r="L2111" t="s">
        <v>8</v>
      </c>
      <c r="M2111" t="s">
        <v>6</v>
      </c>
      <c r="N2111" t="str">
        <f t="shared" si="238"/>
        <v>M</v>
      </c>
      <c r="O2111" t="s">
        <v>8639</v>
      </c>
      <c r="P2111" t="s">
        <v>8640</v>
      </c>
      <c r="Q2111" t="s">
        <v>7200</v>
      </c>
      <c r="R2111">
        <v>2</v>
      </c>
      <c r="S2111">
        <f t="shared" si="239"/>
        <v>2022</v>
      </c>
      <c r="T2111" t="s">
        <v>12</v>
      </c>
      <c r="U2111">
        <v>0.999999999999995</v>
      </c>
      <c r="V2111" t="s">
        <v>949</v>
      </c>
      <c r="W2111">
        <f>VLOOKUP(Q2111,'PBT Tag Rates'!$A$6:$D$67,4,FALSE)</f>
        <v>0.98</v>
      </c>
      <c r="X2111">
        <v>1</v>
      </c>
      <c r="Y2111" s="8">
        <f t="shared" si="240"/>
        <v>1</v>
      </c>
      <c r="Z2111" s="10">
        <f>IFERROR(LOOKUP(H2111,{30,43,48,53,58,63,68,73,78,83,88,93,97},{42,47,52,57,62,67,72,77,82,87,92,99,100}),999)</f>
        <v>42</v>
      </c>
      <c r="AA2111" s="9">
        <f t="shared" si="241"/>
        <v>5.5555555555555554</v>
      </c>
      <c r="AB2111" s="9">
        <f>IFERROR(IF(I2111="AI",AA2111-VLOOKUP(Q2111,'PBT Tag Rates'!$A$6:$L$53,11,FALSE),AA2111-VLOOKUP(Q2111,'PBT Tag Rates'!$A$6:$L$53,12,FALSE)),0)</f>
        <v>5.5759637188208613</v>
      </c>
      <c r="AC2111" s="9">
        <f t="shared" si="242"/>
        <v>16.757789085249826</v>
      </c>
      <c r="AD2111" s="12" t="s">
        <v>676</v>
      </c>
      <c r="AE2111" s="8"/>
    </row>
    <row r="2112" spans="1:31" x14ac:dyDescent="0.25">
      <c r="A2112" t="s">
        <v>2078</v>
      </c>
      <c r="B2112" t="s">
        <v>5594</v>
      </c>
      <c r="C2112" t="s">
        <v>5595</v>
      </c>
      <c r="D2112" s="1">
        <v>45559</v>
      </c>
      <c r="E2112">
        <f t="shared" si="237"/>
        <v>18</v>
      </c>
      <c r="F2112" t="s">
        <v>6</v>
      </c>
      <c r="G2112">
        <v>740</v>
      </c>
      <c r="H2112">
        <f t="shared" si="243"/>
        <v>74</v>
      </c>
      <c r="I2112" t="s">
        <v>7</v>
      </c>
      <c r="J2112" t="s">
        <v>8</v>
      </c>
      <c r="K2112" t="s">
        <v>8</v>
      </c>
      <c r="L2112" t="s">
        <v>8</v>
      </c>
      <c r="M2112" t="s">
        <v>269</v>
      </c>
      <c r="N2112" t="str">
        <f t="shared" si="238"/>
        <v>M</v>
      </c>
      <c r="O2112" t="s">
        <v>7319</v>
      </c>
      <c r="P2112" t="s">
        <v>7320</v>
      </c>
      <c r="Q2112" t="s">
        <v>295</v>
      </c>
      <c r="R2112">
        <v>4</v>
      </c>
      <c r="S2112">
        <f t="shared" si="239"/>
        <v>2020</v>
      </c>
      <c r="T2112" t="s">
        <v>12</v>
      </c>
      <c r="U2112">
        <v>0.999999999999996</v>
      </c>
      <c r="V2112" t="s">
        <v>893</v>
      </c>
      <c r="W2112">
        <f>VLOOKUP(Q2112,'PBT Tag Rates'!$A$6:$D$67,4,FALSE)</f>
        <v>0.98961045999999997</v>
      </c>
      <c r="X2112">
        <v>1</v>
      </c>
      <c r="Y2112" s="8">
        <f t="shared" si="240"/>
        <v>1.0058139534883721</v>
      </c>
      <c r="Z2112" s="10">
        <f>IFERROR(LOOKUP(H2112,{30,43,48,53,58,63,68,73,78,83,88,93,97},{42,47,52,57,62,67,72,77,82,87,92,99,100}),999)</f>
        <v>77</v>
      </c>
      <c r="AA2112" s="9">
        <f t="shared" si="241"/>
        <v>5.5878552971576232</v>
      </c>
      <c r="AB2112" s="9">
        <f>IFERROR(IF(I2112="AI",AA2112-VLOOKUP(Q2112,'PBT Tag Rates'!$A$6:$L$53,11,FALSE),AA2112-VLOOKUP(Q2112,'PBT Tag Rates'!$A$6:$L$53,12,FALSE)),0)</f>
        <v>5.5983539129463047</v>
      </c>
      <c r="AC2112" s="9">
        <f t="shared" si="242"/>
        <v>16.825079722286347</v>
      </c>
      <c r="AD2112" s="12" t="s">
        <v>1969</v>
      </c>
      <c r="AE2112" s="8"/>
    </row>
    <row r="2113" spans="1:31" x14ac:dyDescent="0.25">
      <c r="A2113" t="s">
        <v>2078</v>
      </c>
      <c r="B2113" t="s">
        <v>5596</v>
      </c>
      <c r="C2113" t="s">
        <v>5597</v>
      </c>
      <c r="D2113" s="1">
        <v>45559</v>
      </c>
      <c r="E2113">
        <f t="shared" si="237"/>
        <v>18</v>
      </c>
      <c r="F2113" t="s">
        <v>6</v>
      </c>
      <c r="G2113">
        <v>630</v>
      </c>
      <c r="H2113">
        <f t="shared" si="243"/>
        <v>63</v>
      </c>
      <c r="I2113" t="s">
        <v>7</v>
      </c>
      <c r="J2113" t="s">
        <v>8</v>
      </c>
      <c r="K2113" t="s">
        <v>8</v>
      </c>
      <c r="L2113" t="s">
        <v>8</v>
      </c>
      <c r="M2113" t="s">
        <v>269</v>
      </c>
      <c r="N2113" t="str">
        <f t="shared" si="238"/>
        <v>M</v>
      </c>
      <c r="O2113" t="s">
        <v>8</v>
      </c>
      <c r="P2113" t="s">
        <v>8</v>
      </c>
      <c r="Q2113" t="s">
        <v>11</v>
      </c>
      <c r="R2113" t="s">
        <v>8</v>
      </c>
      <c r="S2113" t="str">
        <f t="shared" si="239"/>
        <v>U</v>
      </c>
      <c r="T2113" t="s">
        <v>12</v>
      </c>
      <c r="U2113">
        <v>0.999999999999996</v>
      </c>
      <c r="V2113" t="s">
        <v>8</v>
      </c>
      <c r="W2113">
        <f>VLOOKUP(Q2113,'PBT Tag Rates'!$A$6:$D$67,4,FALSE)</f>
        <v>1</v>
      </c>
      <c r="X2113">
        <v>1</v>
      </c>
      <c r="Y2113" s="8">
        <f t="shared" si="240"/>
        <v>1</v>
      </c>
      <c r="Z2113" s="10">
        <f>IFERROR(LOOKUP(H2113,{30,43,48,53,58,63,68,73,78,83,88,93,97},{42,47,52,57,62,67,72,77,82,87,92,99,100}),999)</f>
        <v>67</v>
      </c>
      <c r="AA2113" s="9">
        <f t="shared" si="241"/>
        <v>5.5555555555555554</v>
      </c>
      <c r="AB2113" s="9">
        <f>IFERROR(IF(I2113="AI",AA2113-VLOOKUP(Q2113,'PBT Tag Rates'!$A$6:$L$53,11,FALSE),AA2113-VLOOKUP(Q2113,'PBT Tag Rates'!$A$6:$L$53,12,FALSE)),0)</f>
        <v>5.5142524290531805</v>
      </c>
      <c r="AC2113" s="9">
        <f t="shared" si="242"/>
        <v>16.572324324312643</v>
      </c>
      <c r="AD2113" s="12" t="s">
        <v>1969</v>
      </c>
      <c r="AE2113" s="8"/>
    </row>
    <row r="2114" spans="1:31" x14ac:dyDescent="0.25">
      <c r="A2114" t="s">
        <v>2078</v>
      </c>
      <c r="B2114" t="s">
        <v>5598</v>
      </c>
      <c r="C2114" t="s">
        <v>5599</v>
      </c>
      <c r="D2114" s="1">
        <v>45559</v>
      </c>
      <c r="E2114">
        <f t="shared" si="237"/>
        <v>18</v>
      </c>
      <c r="F2114" t="s">
        <v>6</v>
      </c>
      <c r="G2114">
        <v>730</v>
      </c>
      <c r="H2114">
        <f t="shared" si="243"/>
        <v>73</v>
      </c>
      <c r="I2114" t="s">
        <v>7</v>
      </c>
      <c r="J2114" t="s">
        <v>8</v>
      </c>
      <c r="K2114" t="s">
        <v>8</v>
      </c>
      <c r="L2114" t="s">
        <v>8</v>
      </c>
      <c r="M2114" t="s">
        <v>6</v>
      </c>
      <c r="N2114" t="str">
        <f t="shared" si="238"/>
        <v>M</v>
      </c>
      <c r="O2114" t="s">
        <v>8687</v>
      </c>
      <c r="P2114" t="s">
        <v>8688</v>
      </c>
      <c r="Q2114" t="s">
        <v>406</v>
      </c>
      <c r="R2114">
        <v>5</v>
      </c>
      <c r="S2114">
        <f t="shared" si="239"/>
        <v>2019</v>
      </c>
      <c r="T2114" t="s">
        <v>12</v>
      </c>
      <c r="U2114">
        <v>1.00000000000001</v>
      </c>
      <c r="V2114" t="s">
        <v>1318</v>
      </c>
      <c r="W2114">
        <f>VLOOKUP(Q2114,'PBT Tag Rates'!$A$6:$D$67,4,FALSE)</f>
        <v>1</v>
      </c>
      <c r="X2114">
        <v>1</v>
      </c>
      <c r="Y2114" s="8">
        <f t="shared" si="240"/>
        <v>1.0058139534883721</v>
      </c>
      <c r="Z2114" s="10">
        <f>IFERROR(LOOKUP(H2114,{30,43,48,53,58,63,68,73,78,83,88,93,97},{42,47,52,57,62,67,72,77,82,87,92,99,100}),999)</f>
        <v>77</v>
      </c>
      <c r="AA2114" s="9">
        <f t="shared" si="241"/>
        <v>5.5878552971576232</v>
      </c>
      <c r="AB2114" s="9">
        <f>IFERROR(IF(I2114="AI",AA2114-VLOOKUP(Q2114,'PBT Tag Rates'!$A$6:$L$53,11,FALSE),AA2114-VLOOKUP(Q2114,'PBT Tag Rates'!$A$6:$L$53,12,FALSE)),0)</f>
        <v>5.5878552971576232</v>
      </c>
      <c r="AC2114" s="9">
        <f t="shared" si="242"/>
        <v>16.793527582074251</v>
      </c>
      <c r="AD2114" s="12" t="s">
        <v>1969</v>
      </c>
      <c r="AE2114" s="8"/>
    </row>
    <row r="2115" spans="1:31" x14ac:dyDescent="0.25">
      <c r="A2115" t="s">
        <v>2078</v>
      </c>
      <c r="B2115" t="s">
        <v>5600</v>
      </c>
      <c r="C2115" t="s">
        <v>5601</v>
      </c>
      <c r="D2115" s="1">
        <v>45559</v>
      </c>
      <c r="E2115">
        <f t="shared" si="237"/>
        <v>18</v>
      </c>
      <c r="F2115" t="s">
        <v>14</v>
      </c>
      <c r="G2115">
        <v>640</v>
      </c>
      <c r="H2115">
        <f t="shared" si="243"/>
        <v>64</v>
      </c>
      <c r="I2115" t="s">
        <v>7</v>
      </c>
      <c r="J2115" t="s">
        <v>8</v>
      </c>
      <c r="K2115" t="s">
        <v>8</v>
      </c>
      <c r="L2115" t="s">
        <v>8</v>
      </c>
      <c r="M2115" t="s">
        <v>14</v>
      </c>
      <c r="N2115" t="str">
        <f t="shared" si="238"/>
        <v>F</v>
      </c>
      <c r="O2115" t="s">
        <v>8689</v>
      </c>
      <c r="P2115" t="s">
        <v>8690</v>
      </c>
      <c r="Q2115" t="s">
        <v>940</v>
      </c>
      <c r="R2115">
        <v>3</v>
      </c>
      <c r="S2115">
        <f t="shared" si="239"/>
        <v>2021</v>
      </c>
      <c r="T2115" t="s">
        <v>12</v>
      </c>
      <c r="U2115">
        <v>0.999999999999999</v>
      </c>
      <c r="V2115" t="s">
        <v>889</v>
      </c>
      <c r="W2115">
        <f>VLOOKUP(Q2115,'PBT Tag Rates'!$A$6:$D$67,4,FALSE)</f>
        <v>0.98140000000000005</v>
      </c>
      <c r="X2115">
        <v>1</v>
      </c>
      <c r="Y2115" s="8">
        <f t="shared" si="240"/>
        <v>1</v>
      </c>
      <c r="Z2115" s="10">
        <f>IFERROR(LOOKUP(H2115,{30,43,48,53,58,63,68,73,78,83,88,93,97},{42,47,52,57,62,67,72,77,82,87,92,99,100}),999)</f>
        <v>67</v>
      </c>
      <c r="AA2115" s="9">
        <f t="shared" si="241"/>
        <v>5.5555555555555554</v>
      </c>
      <c r="AB2115" s="9">
        <f>IFERROR(IF(I2115="AI",AA2115-VLOOKUP(Q2115,'PBT Tag Rates'!$A$6:$L$53,11,FALSE),AA2115-VLOOKUP(Q2115,'PBT Tag Rates'!$A$6:$L$53,12,FALSE)),0)</f>
        <v>5.5745080723682721</v>
      </c>
      <c r="AC2115" s="9">
        <f t="shared" si="242"/>
        <v>16.753414340817248</v>
      </c>
      <c r="AD2115" s="12" t="s">
        <v>1969</v>
      </c>
      <c r="AE2115" s="8"/>
    </row>
    <row r="2116" spans="1:31" x14ac:dyDescent="0.25">
      <c r="A2116" t="s">
        <v>2078</v>
      </c>
      <c r="B2116" t="s">
        <v>5602</v>
      </c>
      <c r="C2116" t="s">
        <v>5603</v>
      </c>
      <c r="D2116" s="1">
        <v>45559</v>
      </c>
      <c r="E2116">
        <f t="shared" si="237"/>
        <v>18</v>
      </c>
      <c r="F2116" t="s">
        <v>6</v>
      </c>
      <c r="G2116">
        <v>570</v>
      </c>
      <c r="H2116">
        <f t="shared" si="243"/>
        <v>57</v>
      </c>
      <c r="I2116" t="s">
        <v>9</v>
      </c>
      <c r="J2116">
        <v>1</v>
      </c>
      <c r="K2116" t="s">
        <v>8</v>
      </c>
      <c r="L2116" t="s">
        <v>8</v>
      </c>
      <c r="M2116" t="s">
        <v>6</v>
      </c>
      <c r="N2116" t="str">
        <f t="shared" si="238"/>
        <v>M</v>
      </c>
      <c r="O2116" t="s">
        <v>8691</v>
      </c>
      <c r="P2116" t="s">
        <v>8692</v>
      </c>
      <c r="Q2116" t="s">
        <v>295</v>
      </c>
      <c r="R2116">
        <v>4</v>
      </c>
      <c r="S2116">
        <f t="shared" si="239"/>
        <v>2020</v>
      </c>
      <c r="T2116" t="s">
        <v>12</v>
      </c>
      <c r="U2116">
        <v>0.999999999999999</v>
      </c>
      <c r="V2116" t="s">
        <v>949</v>
      </c>
      <c r="W2116">
        <f>VLOOKUP(Q2116,'PBT Tag Rates'!$A$6:$D$67,4,FALSE)</f>
        <v>0.98961045999999997</v>
      </c>
      <c r="X2116">
        <v>1</v>
      </c>
      <c r="Y2116" s="8">
        <f t="shared" si="240"/>
        <v>1.03125</v>
      </c>
      <c r="Z2116" s="10">
        <f>IFERROR(LOOKUP(H2116,{30,43,48,53,58,63,68,73,78,83,88,93,97},{42,47,52,57,62,67,72,77,82,87,92,99,100}),999)</f>
        <v>57</v>
      </c>
      <c r="AA2116" s="9">
        <f t="shared" si="241"/>
        <v>5.729166666666667</v>
      </c>
      <c r="AB2116" s="9">
        <f>IFERROR(IF(I2116="AI",AA2116-VLOOKUP(Q2116,'PBT Tag Rates'!$A$6:$L$53,11,FALSE),AA2116-VLOOKUP(Q2116,'PBT Tag Rates'!$A$6:$L$53,12,FALSE)),0)</f>
        <v>5.7396652824553485</v>
      </c>
      <c r="AC2116" s="9">
        <f t="shared" si="242"/>
        <v>17.249771532526665</v>
      </c>
      <c r="AD2116" s="12" t="s">
        <v>676</v>
      </c>
      <c r="AE2116" s="8"/>
    </row>
    <row r="2117" spans="1:31" x14ac:dyDescent="0.25">
      <c r="A2117" t="s">
        <v>2078</v>
      </c>
      <c r="B2117" t="s">
        <v>5604</v>
      </c>
      <c r="C2117" t="s">
        <v>5605</v>
      </c>
      <c r="D2117" s="1">
        <v>45559</v>
      </c>
      <c r="E2117">
        <f t="shared" si="237"/>
        <v>18</v>
      </c>
      <c r="F2117" t="s">
        <v>6</v>
      </c>
      <c r="G2117">
        <v>470</v>
      </c>
      <c r="H2117">
        <f t="shared" si="243"/>
        <v>47</v>
      </c>
      <c r="I2117" t="s">
        <v>7</v>
      </c>
      <c r="J2117" t="s">
        <v>8</v>
      </c>
      <c r="K2117" t="s">
        <v>8</v>
      </c>
      <c r="L2117" t="s">
        <v>8</v>
      </c>
      <c r="M2117" t="s">
        <v>6</v>
      </c>
      <c r="N2117" t="str">
        <f t="shared" si="238"/>
        <v>M</v>
      </c>
      <c r="O2117" t="s">
        <v>8</v>
      </c>
      <c r="P2117" t="s">
        <v>8</v>
      </c>
      <c r="Q2117" t="s">
        <v>11</v>
      </c>
      <c r="R2117" t="s">
        <v>8</v>
      </c>
      <c r="S2117" t="str">
        <f t="shared" si="239"/>
        <v>U</v>
      </c>
      <c r="T2117" t="s">
        <v>12</v>
      </c>
      <c r="U2117">
        <v>0.999999999999999</v>
      </c>
      <c r="V2117" t="s">
        <v>8</v>
      </c>
      <c r="W2117">
        <f>VLOOKUP(Q2117,'PBT Tag Rates'!$A$6:$D$67,4,FALSE)</f>
        <v>1</v>
      </c>
      <c r="X2117">
        <v>1</v>
      </c>
      <c r="Y2117" s="8">
        <f t="shared" si="240"/>
        <v>1</v>
      </c>
      <c r="Z2117" s="10">
        <f>IFERROR(LOOKUP(H2117,{30,43,48,53,58,63,68,73,78,83,88,93,97},{42,47,52,57,62,67,72,77,82,87,92,99,100}),999)</f>
        <v>47</v>
      </c>
      <c r="AA2117" s="9">
        <f t="shared" si="241"/>
        <v>5.5555555555555554</v>
      </c>
      <c r="AB2117" s="9">
        <f>IFERROR(IF(I2117="AI",AA2117-VLOOKUP(Q2117,'PBT Tag Rates'!$A$6:$L$53,11,FALSE),AA2117-VLOOKUP(Q2117,'PBT Tag Rates'!$A$6:$L$53,12,FALSE)),0)</f>
        <v>5.5142524290531805</v>
      </c>
      <c r="AC2117" s="9">
        <f t="shared" si="242"/>
        <v>16.572324324312643</v>
      </c>
      <c r="AD2117" s="12" t="s">
        <v>1969</v>
      </c>
      <c r="AE2117" s="8"/>
    </row>
    <row r="2118" spans="1:31" x14ac:dyDescent="0.25">
      <c r="A2118" t="s">
        <v>2078</v>
      </c>
      <c r="B2118" t="s">
        <v>5606</v>
      </c>
      <c r="C2118" t="s">
        <v>5607</v>
      </c>
      <c r="D2118" s="1">
        <v>45559</v>
      </c>
      <c r="E2118">
        <f t="shared" si="237"/>
        <v>18</v>
      </c>
      <c r="F2118" t="s">
        <v>14</v>
      </c>
      <c r="G2118">
        <v>750</v>
      </c>
      <c r="H2118">
        <f t="shared" si="243"/>
        <v>75</v>
      </c>
      <c r="I2118" t="s">
        <v>9</v>
      </c>
      <c r="J2118">
        <v>1</v>
      </c>
      <c r="K2118" t="s">
        <v>8</v>
      </c>
      <c r="L2118" t="s">
        <v>8</v>
      </c>
      <c r="M2118" t="s">
        <v>14</v>
      </c>
      <c r="N2118" t="str">
        <f t="shared" si="238"/>
        <v>F</v>
      </c>
      <c r="O2118" t="s">
        <v>7309</v>
      </c>
      <c r="P2118" t="s">
        <v>7310</v>
      </c>
      <c r="Q2118" t="s">
        <v>295</v>
      </c>
      <c r="R2118">
        <v>4</v>
      </c>
      <c r="S2118">
        <f t="shared" si="239"/>
        <v>2020</v>
      </c>
      <c r="T2118" t="s">
        <v>12</v>
      </c>
      <c r="U2118">
        <v>0.999999999999996</v>
      </c>
      <c r="V2118" t="s">
        <v>941</v>
      </c>
      <c r="W2118">
        <f>VLOOKUP(Q2118,'PBT Tag Rates'!$A$6:$D$67,4,FALSE)</f>
        <v>0.98961045999999997</v>
      </c>
      <c r="X2118">
        <v>1</v>
      </c>
      <c r="Y2118" s="8">
        <f t="shared" si="240"/>
        <v>1</v>
      </c>
      <c r="Z2118" s="10">
        <f>IFERROR(LOOKUP(H2118,{30,43,48,53,58,63,68,73,78,83,88,93,97},{42,47,52,57,62,67,72,77,82,87,92,99,100}),999)</f>
        <v>77</v>
      </c>
      <c r="AA2118" s="9">
        <f t="shared" si="241"/>
        <v>5.5555555555555554</v>
      </c>
      <c r="AB2118" s="9">
        <f>IFERROR(IF(I2118="AI",AA2118-VLOOKUP(Q2118,'PBT Tag Rates'!$A$6:$L$53,11,FALSE),AA2118-VLOOKUP(Q2118,'PBT Tag Rates'!$A$6:$L$53,12,FALSE)),0)</f>
        <v>5.5660541713442369</v>
      </c>
      <c r="AC2118" s="9">
        <f t="shared" si="242"/>
        <v>16.728007308517132</v>
      </c>
      <c r="AD2118" s="12" t="s">
        <v>1969</v>
      </c>
      <c r="AE2118" s="8"/>
    </row>
    <row r="2119" spans="1:31" x14ac:dyDescent="0.25">
      <c r="A2119" t="s">
        <v>2078</v>
      </c>
      <c r="B2119" t="s">
        <v>5608</v>
      </c>
      <c r="C2119" t="s">
        <v>5609</v>
      </c>
      <c r="D2119" s="1">
        <v>45559</v>
      </c>
      <c r="E2119">
        <f t="shared" si="237"/>
        <v>18</v>
      </c>
      <c r="F2119" t="s">
        <v>6</v>
      </c>
      <c r="G2119">
        <v>640</v>
      </c>
      <c r="H2119">
        <f t="shared" si="243"/>
        <v>64</v>
      </c>
      <c r="I2119" t="s">
        <v>9</v>
      </c>
      <c r="J2119">
        <v>1</v>
      </c>
      <c r="K2119" t="s">
        <v>8</v>
      </c>
      <c r="L2119" t="s">
        <v>8</v>
      </c>
      <c r="M2119" t="s">
        <v>6</v>
      </c>
      <c r="N2119" t="str">
        <f t="shared" si="238"/>
        <v>M</v>
      </c>
      <c r="O2119" t="s">
        <v>8569</v>
      </c>
      <c r="P2119" t="s">
        <v>8570</v>
      </c>
      <c r="Q2119" t="s">
        <v>295</v>
      </c>
      <c r="R2119">
        <v>4</v>
      </c>
      <c r="S2119">
        <f t="shared" si="239"/>
        <v>2020</v>
      </c>
      <c r="T2119" t="s">
        <v>12</v>
      </c>
      <c r="U2119">
        <v>1</v>
      </c>
      <c r="V2119" t="s">
        <v>949</v>
      </c>
      <c r="W2119">
        <f>VLOOKUP(Q2119,'PBT Tag Rates'!$A$6:$D$67,4,FALSE)</f>
        <v>0.98961045999999997</v>
      </c>
      <c r="X2119">
        <v>1</v>
      </c>
      <c r="Y2119" s="8">
        <f t="shared" si="240"/>
        <v>1</v>
      </c>
      <c r="Z2119" s="10">
        <f>IFERROR(LOOKUP(H2119,{30,43,48,53,58,63,68,73,78,83,88,93,97},{42,47,52,57,62,67,72,77,82,87,92,99,100}),999)</f>
        <v>67</v>
      </c>
      <c r="AA2119" s="9">
        <f t="shared" si="241"/>
        <v>5.5555555555555554</v>
      </c>
      <c r="AB2119" s="9">
        <f>IFERROR(IF(I2119="AI",AA2119-VLOOKUP(Q2119,'PBT Tag Rates'!$A$6:$L$53,11,FALSE),AA2119-VLOOKUP(Q2119,'PBT Tag Rates'!$A$6:$L$53,12,FALSE)),0)</f>
        <v>5.5660541713442369</v>
      </c>
      <c r="AC2119" s="9">
        <f t="shared" si="242"/>
        <v>16.728007308517132</v>
      </c>
      <c r="AD2119" s="12" t="s">
        <v>676</v>
      </c>
      <c r="AE2119" s="8"/>
    </row>
    <row r="2120" spans="1:31" x14ac:dyDescent="0.25">
      <c r="A2120" t="s">
        <v>2078</v>
      </c>
      <c r="B2120" t="s">
        <v>5610</v>
      </c>
      <c r="C2120" t="s">
        <v>5611</v>
      </c>
      <c r="D2120" s="1">
        <v>45559</v>
      </c>
      <c r="E2120">
        <f t="shared" ref="E2120:E2183" si="244">IF(AND(D2120&gt;=$F$2,D2120&lt;$F$3),70,IF(AND(D2120&gt;=$F$3,D2120&lt;$F$4),40,IF(AND(D2120&gt;=$F$4,D2120&lt;$F$5),18,9)))</f>
        <v>18</v>
      </c>
      <c r="F2120" t="s">
        <v>6</v>
      </c>
      <c r="G2120">
        <v>630</v>
      </c>
      <c r="H2120">
        <f t="shared" si="243"/>
        <v>63</v>
      </c>
      <c r="I2120" t="s">
        <v>7</v>
      </c>
      <c r="J2120" t="s">
        <v>8</v>
      </c>
      <c r="K2120" t="s">
        <v>8</v>
      </c>
      <c r="L2120" t="s">
        <v>8</v>
      </c>
      <c r="M2120" t="s">
        <v>6</v>
      </c>
      <c r="N2120" t="str">
        <f t="shared" ref="N2120:N2183" si="245">IF(M2120="U",F2120,M2120)</f>
        <v>M</v>
      </c>
      <c r="O2120" t="s">
        <v>1614</v>
      </c>
      <c r="P2120" t="s">
        <v>1615</v>
      </c>
      <c r="Q2120" t="s">
        <v>940</v>
      </c>
      <c r="R2120">
        <v>3</v>
      </c>
      <c r="S2120">
        <f t="shared" ref="S2120:S2183" si="246">IFERROR($S$4-R2120,"U")</f>
        <v>2021</v>
      </c>
      <c r="T2120" t="s">
        <v>12</v>
      </c>
      <c r="U2120">
        <v>1.00000000000001</v>
      </c>
      <c r="V2120" t="s">
        <v>886</v>
      </c>
      <c r="W2120">
        <f>VLOOKUP(Q2120,'PBT Tag Rates'!$A$6:$D$67,4,FALSE)</f>
        <v>0.98140000000000005</v>
      </c>
      <c r="X2120">
        <v>1</v>
      </c>
      <c r="Y2120" s="8">
        <f t="shared" ref="Y2120:Y2183" si="247">IF(V2120="ng",0,X2120+(SUMIFS($AK$24:$AK$127,$AG$24:$AG$127,$N2120,$AH$24:$AH$127,$Z2120,$AF$24:$AF$127,$E2120)))</f>
        <v>1</v>
      </c>
      <c r="Z2120" s="10">
        <f>IFERROR(LOOKUP(H2120,{30,43,48,53,58,63,68,73,78,83,88,93,97},{42,47,52,57,62,67,72,77,82,87,92,99,100}),999)</f>
        <v>67</v>
      </c>
      <c r="AA2120" s="9">
        <f t="shared" ref="AA2120:AA2183" si="248">Y2120/(VLOOKUP(E2120,$C$2:$I$5,2,FALSE))</f>
        <v>5.5555555555555554</v>
      </c>
      <c r="AB2120" s="9">
        <f>IFERROR(IF(I2120="AI",AA2120-VLOOKUP(Q2120,'PBT Tag Rates'!$A$6:$L$53,11,FALSE),AA2120-VLOOKUP(Q2120,'PBT Tag Rates'!$A$6:$L$53,12,FALSE)),0)</f>
        <v>5.5745080723682721</v>
      </c>
      <c r="AC2120" s="9">
        <f t="shared" ref="AC2120:AC2183" si="249">AB2120/(VLOOKUP(E2120,$C$2:$I$5,7,FALSE))</f>
        <v>16.753414340817248</v>
      </c>
      <c r="AD2120" s="12" t="s">
        <v>1969</v>
      </c>
      <c r="AE2120" s="8"/>
    </row>
    <row r="2121" spans="1:31" x14ac:dyDescent="0.25">
      <c r="A2121" t="s">
        <v>2078</v>
      </c>
      <c r="B2121" t="s">
        <v>5612</v>
      </c>
      <c r="C2121" t="s">
        <v>5613</v>
      </c>
      <c r="D2121" s="1">
        <v>45559</v>
      </c>
      <c r="E2121">
        <f t="shared" si="244"/>
        <v>18</v>
      </c>
      <c r="F2121" t="s">
        <v>6</v>
      </c>
      <c r="G2121">
        <v>630</v>
      </c>
      <c r="H2121">
        <f t="shared" si="243"/>
        <v>63</v>
      </c>
      <c r="I2121" t="s">
        <v>9</v>
      </c>
      <c r="J2121">
        <v>1</v>
      </c>
      <c r="K2121" t="s">
        <v>8</v>
      </c>
      <c r="L2121" t="s">
        <v>8</v>
      </c>
      <c r="M2121" t="s">
        <v>6</v>
      </c>
      <c r="N2121" t="str">
        <f t="shared" si="245"/>
        <v>M</v>
      </c>
      <c r="O2121" t="s">
        <v>7693</v>
      </c>
      <c r="P2121" t="s">
        <v>7694</v>
      </c>
      <c r="Q2121" t="s">
        <v>940</v>
      </c>
      <c r="R2121">
        <v>3</v>
      </c>
      <c r="S2121">
        <f t="shared" si="246"/>
        <v>2021</v>
      </c>
      <c r="T2121" t="s">
        <v>12</v>
      </c>
      <c r="U2121">
        <v>0.999999999999995</v>
      </c>
      <c r="V2121" t="s">
        <v>892</v>
      </c>
      <c r="W2121">
        <f>VLOOKUP(Q2121,'PBT Tag Rates'!$A$6:$D$67,4,FALSE)</f>
        <v>0.98140000000000005</v>
      </c>
      <c r="X2121">
        <v>1</v>
      </c>
      <c r="Y2121" s="8">
        <f t="shared" si="247"/>
        <v>1</v>
      </c>
      <c r="Z2121" s="10">
        <f>IFERROR(LOOKUP(H2121,{30,43,48,53,58,63,68,73,78,83,88,93,97},{42,47,52,57,62,67,72,77,82,87,92,99,100}),999)</f>
        <v>67</v>
      </c>
      <c r="AA2121" s="9">
        <f t="shared" si="248"/>
        <v>5.5555555555555554</v>
      </c>
      <c r="AB2121" s="9">
        <f>IFERROR(IF(I2121="AI",AA2121-VLOOKUP(Q2121,'PBT Tag Rates'!$A$6:$L$53,11,FALSE),AA2121-VLOOKUP(Q2121,'PBT Tag Rates'!$A$6:$L$53,12,FALSE)),0)</f>
        <v>5.5745080723682721</v>
      </c>
      <c r="AC2121" s="9">
        <f t="shared" si="249"/>
        <v>16.753414340817248</v>
      </c>
      <c r="AD2121" s="12" t="s">
        <v>1969</v>
      </c>
      <c r="AE2121" s="8"/>
    </row>
    <row r="2122" spans="1:31" x14ac:dyDescent="0.25">
      <c r="A2122" t="s">
        <v>2078</v>
      </c>
      <c r="B2122" t="s">
        <v>5614</v>
      </c>
      <c r="C2122" t="s">
        <v>5615</v>
      </c>
      <c r="D2122" s="1">
        <v>45559</v>
      </c>
      <c r="E2122">
        <f t="shared" si="244"/>
        <v>18</v>
      </c>
      <c r="F2122" t="s">
        <v>6</v>
      </c>
      <c r="G2122">
        <v>700</v>
      </c>
      <c r="H2122">
        <f t="shared" si="243"/>
        <v>70</v>
      </c>
      <c r="I2122" t="s">
        <v>9</v>
      </c>
      <c r="J2122">
        <v>1</v>
      </c>
      <c r="K2122" t="s">
        <v>8</v>
      </c>
      <c r="L2122" t="s">
        <v>8</v>
      </c>
      <c r="M2122" t="s">
        <v>6</v>
      </c>
      <c r="N2122" t="str">
        <f t="shared" si="245"/>
        <v>M</v>
      </c>
      <c r="O2122" t="s">
        <v>8550</v>
      </c>
      <c r="P2122" t="s">
        <v>8551</v>
      </c>
      <c r="Q2122" t="s">
        <v>295</v>
      </c>
      <c r="R2122">
        <v>4</v>
      </c>
      <c r="S2122">
        <f t="shared" si="246"/>
        <v>2020</v>
      </c>
      <c r="T2122" t="s">
        <v>12</v>
      </c>
      <c r="U2122">
        <v>1</v>
      </c>
      <c r="V2122" t="s">
        <v>949</v>
      </c>
      <c r="W2122">
        <f>VLOOKUP(Q2122,'PBT Tag Rates'!$A$6:$D$67,4,FALSE)</f>
        <v>0.98961045999999997</v>
      </c>
      <c r="X2122">
        <v>1</v>
      </c>
      <c r="Y2122" s="8">
        <f t="shared" si="247"/>
        <v>1.0057142857142858</v>
      </c>
      <c r="Z2122" s="10">
        <f>IFERROR(LOOKUP(H2122,{30,43,48,53,58,63,68,73,78,83,88,93,97},{42,47,52,57,62,67,72,77,82,87,92,99,100}),999)</f>
        <v>72</v>
      </c>
      <c r="AA2122" s="9">
        <f t="shared" si="248"/>
        <v>5.5873015873015879</v>
      </c>
      <c r="AB2122" s="9">
        <f>IFERROR(IF(I2122="AI",AA2122-VLOOKUP(Q2122,'PBT Tag Rates'!$A$6:$L$53,11,FALSE),AA2122-VLOOKUP(Q2122,'PBT Tag Rates'!$A$6:$L$53,12,FALSE)),0)</f>
        <v>5.5978002030902694</v>
      </c>
      <c r="AC2122" s="9">
        <f t="shared" si="249"/>
        <v>16.823415623764589</v>
      </c>
      <c r="AD2122" s="12" t="s">
        <v>676</v>
      </c>
      <c r="AE2122" s="8"/>
    </row>
    <row r="2123" spans="1:31" x14ac:dyDescent="0.25">
      <c r="A2123" t="s">
        <v>2078</v>
      </c>
      <c r="B2123" t="s">
        <v>5616</v>
      </c>
      <c r="C2123" t="s">
        <v>5617</v>
      </c>
      <c r="D2123" s="1">
        <v>45559</v>
      </c>
      <c r="E2123">
        <f t="shared" si="244"/>
        <v>18</v>
      </c>
      <c r="F2123" t="s">
        <v>6</v>
      </c>
      <c r="G2123">
        <v>430</v>
      </c>
      <c r="H2123">
        <f t="shared" si="243"/>
        <v>43</v>
      </c>
      <c r="I2123" t="s">
        <v>7</v>
      </c>
      <c r="J2123" t="s">
        <v>8</v>
      </c>
      <c r="K2123" t="s">
        <v>8</v>
      </c>
      <c r="L2123" t="s">
        <v>8</v>
      </c>
      <c r="M2123" t="s">
        <v>6</v>
      </c>
      <c r="N2123" t="str">
        <f t="shared" si="245"/>
        <v>M</v>
      </c>
      <c r="O2123" t="s">
        <v>8</v>
      </c>
      <c r="P2123" t="s">
        <v>8</v>
      </c>
      <c r="Q2123" t="s">
        <v>11</v>
      </c>
      <c r="R2123" t="s">
        <v>8</v>
      </c>
      <c r="S2123" t="str">
        <f t="shared" si="246"/>
        <v>U</v>
      </c>
      <c r="T2123" t="s">
        <v>12</v>
      </c>
      <c r="U2123">
        <v>0.999999999999995</v>
      </c>
      <c r="V2123" t="s">
        <v>8</v>
      </c>
      <c r="W2123">
        <f>VLOOKUP(Q2123,'PBT Tag Rates'!$A$6:$D$67,4,FALSE)</f>
        <v>1</v>
      </c>
      <c r="X2123">
        <v>1</v>
      </c>
      <c r="Y2123" s="8">
        <f t="shared" si="247"/>
        <v>1</v>
      </c>
      <c r="Z2123" s="10">
        <f>IFERROR(LOOKUP(H2123,{30,43,48,53,58,63,68,73,78,83,88,93,97},{42,47,52,57,62,67,72,77,82,87,92,99,100}),999)</f>
        <v>47</v>
      </c>
      <c r="AA2123" s="9">
        <f t="shared" si="248"/>
        <v>5.5555555555555554</v>
      </c>
      <c r="AB2123" s="9">
        <f>IFERROR(IF(I2123="AI",AA2123-VLOOKUP(Q2123,'PBT Tag Rates'!$A$6:$L$53,11,FALSE),AA2123-VLOOKUP(Q2123,'PBT Tag Rates'!$A$6:$L$53,12,FALSE)),0)</f>
        <v>5.5142524290531805</v>
      </c>
      <c r="AC2123" s="9">
        <f t="shared" si="249"/>
        <v>16.572324324312643</v>
      </c>
      <c r="AD2123" s="12" t="s">
        <v>1970</v>
      </c>
      <c r="AE2123" s="8"/>
    </row>
    <row r="2124" spans="1:31" x14ac:dyDescent="0.25">
      <c r="A2124" t="s">
        <v>2078</v>
      </c>
      <c r="B2124" t="s">
        <v>5618</v>
      </c>
      <c r="C2124" t="s">
        <v>5619</v>
      </c>
      <c r="D2124" s="1">
        <v>45559</v>
      </c>
      <c r="E2124">
        <f t="shared" si="244"/>
        <v>18</v>
      </c>
      <c r="F2124" t="s">
        <v>14</v>
      </c>
      <c r="G2124">
        <v>780</v>
      </c>
      <c r="H2124">
        <f t="shared" si="243"/>
        <v>78</v>
      </c>
      <c r="I2124" t="s">
        <v>7</v>
      </c>
      <c r="J2124" t="s">
        <v>8</v>
      </c>
      <c r="K2124" t="s">
        <v>8</v>
      </c>
      <c r="L2124" t="s">
        <v>8</v>
      </c>
      <c r="M2124" t="s">
        <v>14</v>
      </c>
      <c r="N2124" t="str">
        <f t="shared" si="245"/>
        <v>F</v>
      </c>
      <c r="O2124" t="s">
        <v>8</v>
      </c>
      <c r="P2124" t="s">
        <v>8</v>
      </c>
      <c r="Q2124" t="s">
        <v>11</v>
      </c>
      <c r="R2124" t="s">
        <v>8</v>
      </c>
      <c r="S2124" t="str">
        <f t="shared" si="246"/>
        <v>U</v>
      </c>
      <c r="T2124" t="s">
        <v>12</v>
      </c>
      <c r="U2124">
        <v>0.999999999999998</v>
      </c>
      <c r="V2124" t="s">
        <v>8</v>
      </c>
      <c r="W2124">
        <f>VLOOKUP(Q2124,'PBT Tag Rates'!$A$6:$D$67,4,FALSE)</f>
        <v>1</v>
      </c>
      <c r="X2124">
        <v>1</v>
      </c>
      <c r="Y2124" s="8">
        <f t="shared" si="247"/>
        <v>1</v>
      </c>
      <c r="Z2124" s="10">
        <f>IFERROR(LOOKUP(H2124,{30,43,48,53,58,63,68,73,78,83,88,93,97},{42,47,52,57,62,67,72,77,82,87,92,99,100}),999)</f>
        <v>82</v>
      </c>
      <c r="AA2124" s="9">
        <f t="shared" si="248"/>
        <v>5.5555555555555554</v>
      </c>
      <c r="AB2124" s="9">
        <f>IFERROR(IF(I2124="AI",AA2124-VLOOKUP(Q2124,'PBT Tag Rates'!$A$6:$L$53,11,FALSE),AA2124-VLOOKUP(Q2124,'PBT Tag Rates'!$A$6:$L$53,12,FALSE)),0)</f>
        <v>5.5142524290531805</v>
      </c>
      <c r="AC2124" s="9">
        <f t="shared" si="249"/>
        <v>16.572324324312643</v>
      </c>
      <c r="AD2124" s="12" t="s">
        <v>1969</v>
      </c>
      <c r="AE2124" s="8"/>
    </row>
    <row r="2125" spans="1:31" x14ac:dyDescent="0.25">
      <c r="A2125" t="s">
        <v>2078</v>
      </c>
      <c r="B2125" t="s">
        <v>5620</v>
      </c>
      <c r="C2125" t="s">
        <v>5621</v>
      </c>
      <c r="D2125" s="1">
        <v>45559</v>
      </c>
      <c r="E2125">
        <f t="shared" si="244"/>
        <v>18</v>
      </c>
      <c r="F2125" t="s">
        <v>6</v>
      </c>
      <c r="G2125">
        <v>690</v>
      </c>
      <c r="H2125">
        <f t="shared" si="243"/>
        <v>69</v>
      </c>
      <c r="I2125" t="s">
        <v>7</v>
      </c>
      <c r="J2125" t="s">
        <v>8</v>
      </c>
      <c r="K2125" t="s">
        <v>8</v>
      </c>
      <c r="L2125" t="s">
        <v>8</v>
      </c>
      <c r="M2125" t="s">
        <v>269</v>
      </c>
      <c r="N2125" t="str">
        <f t="shared" si="245"/>
        <v>M</v>
      </c>
      <c r="O2125" t="s">
        <v>8</v>
      </c>
      <c r="P2125" t="s">
        <v>8</v>
      </c>
      <c r="Q2125" t="s">
        <v>11</v>
      </c>
      <c r="R2125" t="s">
        <v>8</v>
      </c>
      <c r="S2125" t="str">
        <f t="shared" si="246"/>
        <v>U</v>
      </c>
      <c r="T2125" t="s">
        <v>12</v>
      </c>
      <c r="U2125">
        <v>1</v>
      </c>
      <c r="V2125" t="s">
        <v>8</v>
      </c>
      <c r="W2125">
        <f>VLOOKUP(Q2125,'PBT Tag Rates'!$A$6:$D$67,4,FALSE)</f>
        <v>1</v>
      </c>
      <c r="X2125">
        <v>1</v>
      </c>
      <c r="Y2125" s="8">
        <f t="shared" si="247"/>
        <v>1.0057142857142858</v>
      </c>
      <c r="Z2125" s="10">
        <f>IFERROR(LOOKUP(H2125,{30,43,48,53,58,63,68,73,78,83,88,93,97},{42,47,52,57,62,67,72,77,82,87,92,99,100}),999)</f>
        <v>72</v>
      </c>
      <c r="AA2125" s="9">
        <f t="shared" si="248"/>
        <v>5.5873015873015879</v>
      </c>
      <c r="AB2125" s="9">
        <f>IFERROR(IF(I2125="AI",AA2125-VLOOKUP(Q2125,'PBT Tag Rates'!$A$6:$L$53,11,FALSE),AA2125-VLOOKUP(Q2125,'PBT Tag Rates'!$A$6:$L$53,12,FALSE)),0)</f>
        <v>5.545998460799213</v>
      </c>
      <c r="AC2125" s="9">
        <f t="shared" si="249"/>
        <v>16.6677326395601</v>
      </c>
      <c r="AD2125" s="12" t="s">
        <v>1969</v>
      </c>
      <c r="AE2125" s="8"/>
    </row>
    <row r="2126" spans="1:31" x14ac:dyDescent="0.25">
      <c r="A2126" t="s">
        <v>2078</v>
      </c>
      <c r="B2126" t="s">
        <v>5622</v>
      </c>
      <c r="C2126" t="s">
        <v>5623</v>
      </c>
      <c r="D2126" s="1">
        <v>45559</v>
      </c>
      <c r="E2126">
        <f t="shared" si="244"/>
        <v>18</v>
      </c>
      <c r="F2126" t="s">
        <v>14</v>
      </c>
      <c r="G2126">
        <v>850</v>
      </c>
      <c r="H2126">
        <f t="shared" si="243"/>
        <v>85</v>
      </c>
      <c r="I2126" t="s">
        <v>7</v>
      </c>
      <c r="J2126" t="s">
        <v>8</v>
      </c>
      <c r="K2126" t="s">
        <v>8</v>
      </c>
      <c r="L2126" t="s">
        <v>8</v>
      </c>
      <c r="M2126" t="s">
        <v>14</v>
      </c>
      <c r="N2126" t="str">
        <f t="shared" si="245"/>
        <v>F</v>
      </c>
      <c r="O2126" t="s">
        <v>8</v>
      </c>
      <c r="P2126" t="s">
        <v>8</v>
      </c>
      <c r="Q2126" t="s">
        <v>11</v>
      </c>
      <c r="R2126" t="s">
        <v>8</v>
      </c>
      <c r="S2126" t="str">
        <f t="shared" si="246"/>
        <v>U</v>
      </c>
      <c r="T2126" t="s">
        <v>12</v>
      </c>
      <c r="U2126">
        <v>1</v>
      </c>
      <c r="V2126" t="s">
        <v>8</v>
      </c>
      <c r="W2126">
        <f>VLOOKUP(Q2126,'PBT Tag Rates'!$A$6:$D$67,4,FALSE)</f>
        <v>1</v>
      </c>
      <c r="X2126">
        <v>1</v>
      </c>
      <c r="Y2126" s="8">
        <f t="shared" si="247"/>
        <v>1</v>
      </c>
      <c r="Z2126" s="10">
        <f>IFERROR(LOOKUP(H2126,{30,43,48,53,58,63,68,73,78,83,88,93,97},{42,47,52,57,62,67,72,77,82,87,92,99,100}),999)</f>
        <v>87</v>
      </c>
      <c r="AA2126" s="9">
        <f t="shared" si="248"/>
        <v>5.5555555555555554</v>
      </c>
      <c r="AB2126" s="9">
        <f>IFERROR(IF(I2126="AI",AA2126-VLOOKUP(Q2126,'PBT Tag Rates'!$A$6:$L$53,11,FALSE),AA2126-VLOOKUP(Q2126,'PBT Tag Rates'!$A$6:$L$53,12,FALSE)),0)</f>
        <v>5.5142524290531805</v>
      </c>
      <c r="AC2126" s="9">
        <f t="shared" si="249"/>
        <v>16.572324324312643</v>
      </c>
      <c r="AD2126" s="12" t="s">
        <v>1969</v>
      </c>
      <c r="AE2126" s="8"/>
    </row>
    <row r="2127" spans="1:31" x14ac:dyDescent="0.25">
      <c r="A2127" t="s">
        <v>2078</v>
      </c>
      <c r="B2127" t="s">
        <v>5624</v>
      </c>
      <c r="C2127" t="s">
        <v>5625</v>
      </c>
      <c r="D2127" s="1">
        <v>45560</v>
      </c>
      <c r="E2127">
        <f t="shared" si="244"/>
        <v>18</v>
      </c>
      <c r="F2127" t="s">
        <v>6</v>
      </c>
      <c r="G2127">
        <v>700</v>
      </c>
      <c r="H2127">
        <f t="shared" si="243"/>
        <v>70</v>
      </c>
      <c r="I2127" t="s">
        <v>7</v>
      </c>
      <c r="J2127" t="s">
        <v>8</v>
      </c>
      <c r="K2127" t="s">
        <v>8</v>
      </c>
      <c r="L2127" t="s">
        <v>8</v>
      </c>
      <c r="M2127" t="s">
        <v>14</v>
      </c>
      <c r="N2127" t="str">
        <f t="shared" si="245"/>
        <v>F</v>
      </c>
      <c r="O2127" t="s">
        <v>8</v>
      </c>
      <c r="P2127" t="s">
        <v>8</v>
      </c>
      <c r="Q2127" t="s">
        <v>11</v>
      </c>
      <c r="R2127" t="s">
        <v>8</v>
      </c>
      <c r="S2127" t="str">
        <f t="shared" si="246"/>
        <v>U</v>
      </c>
      <c r="T2127" t="s">
        <v>12</v>
      </c>
      <c r="U2127">
        <v>0.999999999999995</v>
      </c>
      <c r="V2127" t="s">
        <v>8</v>
      </c>
      <c r="W2127">
        <f>VLOOKUP(Q2127,'PBT Tag Rates'!$A$6:$D$67,4,FALSE)</f>
        <v>1</v>
      </c>
      <c r="X2127">
        <v>1</v>
      </c>
      <c r="Y2127" s="8">
        <f t="shared" si="247"/>
        <v>1.0069930069930071</v>
      </c>
      <c r="Z2127" s="10">
        <f>IFERROR(LOOKUP(H2127,{30,43,48,53,58,63,68,73,78,83,88,93,97},{42,47,52,57,62,67,72,77,82,87,92,99,100}),999)</f>
        <v>72</v>
      </c>
      <c r="AA2127" s="9">
        <f t="shared" si="248"/>
        <v>5.594405594405595</v>
      </c>
      <c r="AB2127" s="9">
        <f>IFERROR(IF(I2127="AI",AA2127-VLOOKUP(Q2127,'PBT Tag Rates'!$A$6:$L$53,11,FALSE),AA2127-VLOOKUP(Q2127,'PBT Tag Rates'!$A$6:$L$53,12,FALSE)),0)</f>
        <v>5.5531024679032202</v>
      </c>
      <c r="AC2127" s="9">
        <f t="shared" si="249"/>
        <v>16.68908275206303</v>
      </c>
      <c r="AD2127" s="12" t="s">
        <v>1969</v>
      </c>
      <c r="AE2127" s="8"/>
    </row>
    <row r="2128" spans="1:31" x14ac:dyDescent="0.25">
      <c r="A2128" t="s">
        <v>2078</v>
      </c>
      <c r="B2128" t="s">
        <v>5626</v>
      </c>
      <c r="C2128" t="s">
        <v>5627</v>
      </c>
      <c r="D2128" s="1">
        <v>45560</v>
      </c>
      <c r="E2128">
        <f t="shared" si="244"/>
        <v>18</v>
      </c>
      <c r="F2128" t="s">
        <v>6</v>
      </c>
      <c r="G2128">
        <v>650</v>
      </c>
      <c r="H2128">
        <f t="shared" si="243"/>
        <v>65</v>
      </c>
      <c r="I2128" t="s">
        <v>7</v>
      </c>
      <c r="J2128" t="s">
        <v>8</v>
      </c>
      <c r="K2128" t="s">
        <v>8</v>
      </c>
      <c r="L2128" t="s">
        <v>8</v>
      </c>
      <c r="M2128" t="s">
        <v>6</v>
      </c>
      <c r="N2128" t="str">
        <f t="shared" si="245"/>
        <v>M</v>
      </c>
      <c r="O2128" t="s">
        <v>8</v>
      </c>
      <c r="P2128" t="s">
        <v>8</v>
      </c>
      <c r="Q2128" t="s">
        <v>11</v>
      </c>
      <c r="R2128" t="s">
        <v>8</v>
      </c>
      <c r="S2128" t="str">
        <f t="shared" si="246"/>
        <v>U</v>
      </c>
      <c r="T2128" t="s">
        <v>12</v>
      </c>
      <c r="U2128">
        <v>0.999999999999995</v>
      </c>
      <c r="V2128" t="s">
        <v>8</v>
      </c>
      <c r="W2128">
        <f>VLOOKUP(Q2128,'PBT Tag Rates'!$A$6:$D$67,4,FALSE)</f>
        <v>1</v>
      </c>
      <c r="X2128">
        <v>1</v>
      </c>
      <c r="Y2128" s="8">
        <f t="shared" si="247"/>
        <v>1</v>
      </c>
      <c r="Z2128" s="10">
        <f>IFERROR(LOOKUP(H2128,{30,43,48,53,58,63,68,73,78,83,88,93,97},{42,47,52,57,62,67,72,77,82,87,92,99,100}),999)</f>
        <v>67</v>
      </c>
      <c r="AA2128" s="9">
        <f t="shared" si="248"/>
        <v>5.5555555555555554</v>
      </c>
      <c r="AB2128" s="9">
        <f>IFERROR(IF(I2128="AI",AA2128-VLOOKUP(Q2128,'PBT Tag Rates'!$A$6:$L$53,11,FALSE),AA2128-VLOOKUP(Q2128,'PBT Tag Rates'!$A$6:$L$53,12,FALSE)),0)</f>
        <v>5.5142524290531805</v>
      </c>
      <c r="AC2128" s="9">
        <f t="shared" si="249"/>
        <v>16.572324324312643</v>
      </c>
      <c r="AD2128" s="12" t="s">
        <v>1969</v>
      </c>
      <c r="AE2128" s="8"/>
    </row>
    <row r="2129" spans="1:31" x14ac:dyDescent="0.25">
      <c r="A2129" t="s">
        <v>2078</v>
      </c>
      <c r="B2129" t="s">
        <v>5628</v>
      </c>
      <c r="C2129" t="s">
        <v>5629</v>
      </c>
      <c r="D2129" s="1">
        <v>45560</v>
      </c>
      <c r="E2129">
        <f t="shared" si="244"/>
        <v>18</v>
      </c>
      <c r="F2129" t="s">
        <v>6</v>
      </c>
      <c r="G2129">
        <v>410</v>
      </c>
      <c r="H2129">
        <f t="shared" si="243"/>
        <v>41</v>
      </c>
      <c r="I2129" t="s">
        <v>9</v>
      </c>
      <c r="J2129">
        <v>1</v>
      </c>
      <c r="K2129" t="s">
        <v>8</v>
      </c>
      <c r="L2129" t="s">
        <v>8</v>
      </c>
      <c r="M2129" t="s">
        <v>6</v>
      </c>
      <c r="N2129" t="str">
        <f t="shared" si="245"/>
        <v>M</v>
      </c>
      <c r="O2129" t="s">
        <v>8111</v>
      </c>
      <c r="P2129" t="s">
        <v>8112</v>
      </c>
      <c r="Q2129" t="s">
        <v>7200</v>
      </c>
      <c r="R2129">
        <v>2</v>
      </c>
      <c r="S2129">
        <f t="shared" si="246"/>
        <v>2022</v>
      </c>
      <c r="T2129" t="s">
        <v>12</v>
      </c>
      <c r="U2129">
        <v>0.999999999999998</v>
      </c>
      <c r="V2129" t="s">
        <v>919</v>
      </c>
      <c r="W2129">
        <f>VLOOKUP(Q2129,'PBT Tag Rates'!$A$6:$D$67,4,FALSE)</f>
        <v>0.98</v>
      </c>
      <c r="X2129">
        <v>1</v>
      </c>
      <c r="Y2129" s="8">
        <f t="shared" si="247"/>
        <v>1</v>
      </c>
      <c r="Z2129" s="10">
        <f>IFERROR(LOOKUP(H2129,{30,43,48,53,58,63,68,73,78,83,88,93,97},{42,47,52,57,62,67,72,77,82,87,92,99,100}),999)</f>
        <v>42</v>
      </c>
      <c r="AA2129" s="9">
        <f t="shared" si="248"/>
        <v>5.5555555555555554</v>
      </c>
      <c r="AB2129" s="9">
        <f>IFERROR(IF(I2129="AI",AA2129-VLOOKUP(Q2129,'PBT Tag Rates'!$A$6:$L$53,11,FALSE),AA2129-VLOOKUP(Q2129,'PBT Tag Rates'!$A$6:$L$53,12,FALSE)),0)</f>
        <v>5.5759637188208613</v>
      </c>
      <c r="AC2129" s="9">
        <f t="shared" si="249"/>
        <v>16.757789085249826</v>
      </c>
      <c r="AD2129" s="12" t="s">
        <v>1969</v>
      </c>
      <c r="AE2129" s="8"/>
    </row>
    <row r="2130" spans="1:31" x14ac:dyDescent="0.25">
      <c r="A2130" t="s">
        <v>2078</v>
      </c>
      <c r="B2130" t="s">
        <v>5630</v>
      </c>
      <c r="C2130" t="s">
        <v>5631</v>
      </c>
      <c r="D2130" s="1">
        <v>45560</v>
      </c>
      <c r="E2130">
        <f t="shared" si="244"/>
        <v>18</v>
      </c>
      <c r="F2130" t="s">
        <v>6</v>
      </c>
      <c r="G2130">
        <v>640</v>
      </c>
      <c r="H2130">
        <f t="shared" si="243"/>
        <v>64</v>
      </c>
      <c r="I2130" t="s">
        <v>7</v>
      </c>
      <c r="J2130" t="s">
        <v>8</v>
      </c>
      <c r="K2130" t="s">
        <v>8</v>
      </c>
      <c r="L2130" t="s">
        <v>8</v>
      </c>
      <c r="M2130" t="s">
        <v>6</v>
      </c>
      <c r="N2130" t="str">
        <f t="shared" si="245"/>
        <v>M</v>
      </c>
      <c r="O2130" t="s">
        <v>8693</v>
      </c>
      <c r="P2130" t="s">
        <v>8694</v>
      </c>
      <c r="Q2130" t="s">
        <v>940</v>
      </c>
      <c r="R2130">
        <v>3</v>
      </c>
      <c r="S2130">
        <f t="shared" si="246"/>
        <v>2021</v>
      </c>
      <c r="T2130" t="s">
        <v>12</v>
      </c>
      <c r="U2130">
        <v>1</v>
      </c>
      <c r="V2130" t="s">
        <v>886</v>
      </c>
      <c r="W2130">
        <f>VLOOKUP(Q2130,'PBT Tag Rates'!$A$6:$D$67,4,FALSE)</f>
        <v>0.98140000000000005</v>
      </c>
      <c r="X2130">
        <v>1</v>
      </c>
      <c r="Y2130" s="8">
        <f t="shared" si="247"/>
        <v>1</v>
      </c>
      <c r="Z2130" s="10">
        <f>IFERROR(LOOKUP(H2130,{30,43,48,53,58,63,68,73,78,83,88,93,97},{42,47,52,57,62,67,72,77,82,87,92,99,100}),999)</f>
        <v>67</v>
      </c>
      <c r="AA2130" s="9">
        <f t="shared" si="248"/>
        <v>5.5555555555555554</v>
      </c>
      <c r="AB2130" s="9">
        <f>IFERROR(IF(I2130="AI",AA2130-VLOOKUP(Q2130,'PBT Tag Rates'!$A$6:$L$53,11,FALSE),AA2130-VLOOKUP(Q2130,'PBT Tag Rates'!$A$6:$L$53,12,FALSE)),0)</f>
        <v>5.5745080723682721</v>
      </c>
      <c r="AC2130" s="9">
        <f t="shared" si="249"/>
        <v>16.753414340817248</v>
      </c>
      <c r="AD2130" s="12" t="s">
        <v>1969</v>
      </c>
      <c r="AE2130" s="8"/>
    </row>
    <row r="2131" spans="1:31" x14ac:dyDescent="0.25">
      <c r="A2131" t="s">
        <v>2078</v>
      </c>
      <c r="B2131" t="s">
        <v>5632</v>
      </c>
      <c r="C2131" t="s">
        <v>5633</v>
      </c>
      <c r="D2131" s="1">
        <v>45560</v>
      </c>
      <c r="E2131">
        <f t="shared" si="244"/>
        <v>18</v>
      </c>
      <c r="F2131" t="s">
        <v>14</v>
      </c>
      <c r="G2131">
        <v>690</v>
      </c>
      <c r="H2131">
        <f t="shared" si="243"/>
        <v>69</v>
      </c>
      <c r="I2131" t="s">
        <v>9</v>
      </c>
      <c r="J2131">
        <v>1</v>
      </c>
      <c r="K2131" t="s">
        <v>8</v>
      </c>
      <c r="L2131" t="s">
        <v>8</v>
      </c>
      <c r="M2131" t="s">
        <v>14</v>
      </c>
      <c r="N2131" t="str">
        <f t="shared" si="245"/>
        <v>F</v>
      </c>
      <c r="O2131" t="s">
        <v>8695</v>
      </c>
      <c r="P2131" t="s">
        <v>8696</v>
      </c>
      <c r="Q2131" t="s">
        <v>178</v>
      </c>
      <c r="R2131">
        <v>5</v>
      </c>
      <c r="S2131">
        <f t="shared" si="246"/>
        <v>2019</v>
      </c>
      <c r="T2131" t="s">
        <v>12</v>
      </c>
      <c r="U2131">
        <v>1</v>
      </c>
      <c r="V2131" t="s">
        <v>741</v>
      </c>
      <c r="W2131">
        <f>VLOOKUP(Q2131,'PBT Tag Rates'!$A$6:$D$67,4,FALSE)</f>
        <v>0.99705232300000002</v>
      </c>
      <c r="X2131">
        <v>1</v>
      </c>
      <c r="Y2131" s="8">
        <f t="shared" si="247"/>
        <v>1.0069930069930071</v>
      </c>
      <c r="Z2131" s="10">
        <f>IFERROR(LOOKUP(H2131,{30,43,48,53,58,63,68,73,78,83,88,93,97},{42,47,52,57,62,67,72,77,82,87,92,99,100}),999)</f>
        <v>72</v>
      </c>
      <c r="AA2131" s="9">
        <f t="shared" si="248"/>
        <v>5.594405594405595</v>
      </c>
      <c r="AB2131" s="9">
        <f>IFERROR(IF(I2131="AI",AA2131-VLOOKUP(Q2131,'PBT Tag Rates'!$A$6:$L$53,11,FALSE),AA2131-VLOOKUP(Q2131,'PBT Tag Rates'!$A$6:$L$53,12,FALSE)),0)</f>
        <v>5.5973619858927846</v>
      </c>
      <c r="AC2131" s="9">
        <f t="shared" si="249"/>
        <v>16.82209862248207</v>
      </c>
      <c r="AD2131" s="12" t="s">
        <v>1969</v>
      </c>
      <c r="AE2131" s="8"/>
    </row>
    <row r="2132" spans="1:31" x14ac:dyDescent="0.25">
      <c r="A2132" t="s">
        <v>2078</v>
      </c>
      <c r="B2132" t="s">
        <v>5634</v>
      </c>
      <c r="C2132" t="s">
        <v>5635</v>
      </c>
      <c r="D2132" s="1">
        <v>45560</v>
      </c>
      <c r="E2132">
        <f t="shared" si="244"/>
        <v>18</v>
      </c>
      <c r="F2132" t="s">
        <v>14</v>
      </c>
      <c r="G2132">
        <v>780</v>
      </c>
      <c r="H2132">
        <f t="shared" si="243"/>
        <v>78</v>
      </c>
      <c r="I2132" t="s">
        <v>7</v>
      </c>
      <c r="J2132" t="s">
        <v>8</v>
      </c>
      <c r="K2132" t="s">
        <v>8</v>
      </c>
      <c r="L2132" t="s">
        <v>8</v>
      </c>
      <c r="M2132" t="s">
        <v>14</v>
      </c>
      <c r="N2132" t="str">
        <f t="shared" si="245"/>
        <v>F</v>
      </c>
      <c r="O2132" t="s">
        <v>300</v>
      </c>
      <c r="P2132" t="s">
        <v>968</v>
      </c>
      <c r="Q2132" t="s">
        <v>171</v>
      </c>
      <c r="R2132">
        <v>5</v>
      </c>
      <c r="S2132">
        <f t="shared" si="246"/>
        <v>2019</v>
      </c>
      <c r="T2132" t="s">
        <v>12</v>
      </c>
      <c r="U2132">
        <v>0.999999999999999</v>
      </c>
      <c r="V2132" t="s">
        <v>893</v>
      </c>
      <c r="W2132">
        <f>VLOOKUP(Q2132,'PBT Tag Rates'!$A$6:$D$67,4,FALSE)</f>
        <v>0.95971980899999998</v>
      </c>
      <c r="X2132">
        <v>1</v>
      </c>
      <c r="Y2132" s="8">
        <f t="shared" si="247"/>
        <v>1</v>
      </c>
      <c r="Z2132" s="10">
        <f>IFERROR(LOOKUP(H2132,{30,43,48,53,58,63,68,73,78,83,88,93,97},{42,47,52,57,62,67,72,77,82,87,92,99,100}),999)</f>
        <v>82</v>
      </c>
      <c r="AA2132" s="9">
        <f t="shared" si="248"/>
        <v>5.5555555555555554</v>
      </c>
      <c r="AB2132" s="9">
        <f>IFERROR(IF(I2132="AI",AA2132-VLOOKUP(Q2132,'PBT Tag Rates'!$A$6:$L$53,11,FALSE),AA2132-VLOOKUP(Q2132,'PBT Tag Rates'!$A$6:$L$53,12,FALSE)),0)</f>
        <v>5.5975263376757773</v>
      </c>
      <c r="AC2132" s="9">
        <f t="shared" si="249"/>
        <v>16.822592559073851</v>
      </c>
      <c r="AD2132" s="12" t="s">
        <v>1969</v>
      </c>
      <c r="AE2132" s="8"/>
    </row>
    <row r="2133" spans="1:31" x14ac:dyDescent="0.25">
      <c r="A2133" t="s">
        <v>2078</v>
      </c>
      <c r="B2133" t="s">
        <v>5636</v>
      </c>
      <c r="C2133" t="s">
        <v>5637</v>
      </c>
      <c r="D2133" s="1">
        <v>45560</v>
      </c>
      <c r="E2133">
        <f t="shared" si="244"/>
        <v>18</v>
      </c>
      <c r="F2133" t="s">
        <v>6</v>
      </c>
      <c r="G2133">
        <v>360</v>
      </c>
      <c r="H2133">
        <f t="shared" si="243"/>
        <v>36</v>
      </c>
      <c r="I2133" t="s">
        <v>9</v>
      </c>
      <c r="J2133">
        <v>1</v>
      </c>
      <c r="K2133" t="s">
        <v>8</v>
      </c>
      <c r="L2133" t="s">
        <v>8</v>
      </c>
      <c r="M2133" t="s">
        <v>6</v>
      </c>
      <c r="N2133" t="str">
        <f t="shared" si="245"/>
        <v>M</v>
      </c>
      <c r="O2133" t="s">
        <v>8697</v>
      </c>
      <c r="P2133" t="s">
        <v>8698</v>
      </c>
      <c r="Q2133" t="s">
        <v>7200</v>
      </c>
      <c r="R2133">
        <v>2</v>
      </c>
      <c r="S2133">
        <f t="shared" si="246"/>
        <v>2022</v>
      </c>
      <c r="T2133" t="s">
        <v>12</v>
      </c>
      <c r="U2133">
        <v>1.00000000000001</v>
      </c>
      <c r="V2133" t="s">
        <v>949</v>
      </c>
      <c r="W2133">
        <f>VLOOKUP(Q2133,'PBT Tag Rates'!$A$6:$D$67,4,FALSE)</f>
        <v>0.98</v>
      </c>
      <c r="X2133">
        <v>1</v>
      </c>
      <c r="Y2133" s="8">
        <f t="shared" si="247"/>
        <v>1</v>
      </c>
      <c r="Z2133" s="10">
        <f>IFERROR(LOOKUP(H2133,{30,43,48,53,58,63,68,73,78,83,88,93,97},{42,47,52,57,62,67,72,77,82,87,92,99,100}),999)</f>
        <v>42</v>
      </c>
      <c r="AA2133" s="9">
        <f t="shared" si="248"/>
        <v>5.5555555555555554</v>
      </c>
      <c r="AB2133" s="9">
        <f>IFERROR(IF(I2133="AI",AA2133-VLOOKUP(Q2133,'PBT Tag Rates'!$A$6:$L$53,11,FALSE),AA2133-VLOOKUP(Q2133,'PBT Tag Rates'!$A$6:$L$53,12,FALSE)),0)</f>
        <v>5.5759637188208613</v>
      </c>
      <c r="AC2133" s="9">
        <f t="shared" si="249"/>
        <v>16.757789085249826</v>
      </c>
      <c r="AD2133" s="12" t="s">
        <v>676</v>
      </c>
      <c r="AE2133" s="8"/>
    </row>
    <row r="2134" spans="1:31" x14ac:dyDescent="0.25">
      <c r="A2134" t="s">
        <v>2078</v>
      </c>
      <c r="B2134" t="s">
        <v>5638</v>
      </c>
      <c r="C2134" t="s">
        <v>5639</v>
      </c>
      <c r="D2134" s="1">
        <v>45560</v>
      </c>
      <c r="E2134">
        <f t="shared" si="244"/>
        <v>18</v>
      </c>
      <c r="F2134" t="s">
        <v>6</v>
      </c>
      <c r="G2134">
        <v>670</v>
      </c>
      <c r="H2134">
        <f t="shared" si="243"/>
        <v>67</v>
      </c>
      <c r="I2134" t="s">
        <v>7</v>
      </c>
      <c r="J2134" t="s">
        <v>8</v>
      </c>
      <c r="K2134" t="s">
        <v>8</v>
      </c>
      <c r="L2134" t="s">
        <v>8</v>
      </c>
      <c r="M2134" t="s">
        <v>6</v>
      </c>
      <c r="N2134" t="str">
        <f t="shared" si="245"/>
        <v>M</v>
      </c>
      <c r="O2134" t="s">
        <v>8699</v>
      </c>
      <c r="P2134" t="s">
        <v>8700</v>
      </c>
      <c r="Q2134" t="s">
        <v>1610</v>
      </c>
      <c r="R2134">
        <v>3</v>
      </c>
      <c r="S2134">
        <f t="shared" si="246"/>
        <v>2021</v>
      </c>
      <c r="T2134" t="s">
        <v>12</v>
      </c>
      <c r="U2134">
        <v>1</v>
      </c>
      <c r="V2134" t="s">
        <v>741</v>
      </c>
      <c r="W2134">
        <f>VLOOKUP(Q2134,'PBT Tag Rates'!$A$6:$D$67,4,FALSE)</f>
        <v>0.98260000000000003</v>
      </c>
      <c r="X2134">
        <v>1</v>
      </c>
      <c r="Y2134" s="8">
        <f t="shared" si="247"/>
        <v>1</v>
      </c>
      <c r="Z2134" s="10">
        <f>IFERROR(LOOKUP(H2134,{30,43,48,53,58,63,68,73,78,83,88,93,97},{42,47,52,57,62,67,72,77,82,87,92,99,100}),999)</f>
        <v>67</v>
      </c>
      <c r="AA2134" s="9">
        <f t="shared" si="248"/>
        <v>5.5555555555555554</v>
      </c>
      <c r="AB2134" s="9">
        <f>IFERROR(IF(I2134="AI",AA2134-VLOOKUP(Q2134,'PBT Tag Rates'!$A$6:$L$53,11,FALSE),AA2134-VLOOKUP(Q2134,'PBT Tag Rates'!$A$6:$L$53,12,FALSE)),0)</f>
        <v>5.5732636768663637</v>
      </c>
      <c r="AC2134" s="9">
        <f t="shared" si="249"/>
        <v>16.749674481949583</v>
      </c>
      <c r="AD2134" s="12" t="s">
        <v>1969</v>
      </c>
      <c r="AE2134" s="8"/>
    </row>
    <row r="2135" spans="1:31" x14ac:dyDescent="0.25">
      <c r="A2135" t="s">
        <v>2078</v>
      </c>
      <c r="B2135" t="s">
        <v>5640</v>
      </c>
      <c r="C2135" t="s">
        <v>5641</v>
      </c>
      <c r="D2135" s="1">
        <v>45560</v>
      </c>
      <c r="E2135">
        <f t="shared" si="244"/>
        <v>18</v>
      </c>
      <c r="F2135" t="s">
        <v>14</v>
      </c>
      <c r="G2135">
        <v>790</v>
      </c>
      <c r="H2135">
        <f t="shared" si="243"/>
        <v>79</v>
      </c>
      <c r="I2135" t="s">
        <v>7</v>
      </c>
      <c r="J2135" t="s">
        <v>8</v>
      </c>
      <c r="K2135" t="s">
        <v>8</v>
      </c>
      <c r="L2135" t="s">
        <v>8</v>
      </c>
      <c r="M2135" t="s">
        <v>14</v>
      </c>
      <c r="N2135" t="str">
        <f t="shared" si="245"/>
        <v>F</v>
      </c>
      <c r="O2135" t="s">
        <v>8701</v>
      </c>
      <c r="P2135" t="s">
        <v>8702</v>
      </c>
      <c r="Q2135" t="s">
        <v>476</v>
      </c>
      <c r="R2135">
        <v>4</v>
      </c>
      <c r="S2135">
        <f t="shared" si="246"/>
        <v>2020</v>
      </c>
      <c r="T2135" t="s">
        <v>12</v>
      </c>
      <c r="U2135">
        <v>0.999999999999999</v>
      </c>
      <c r="V2135" t="s">
        <v>741</v>
      </c>
      <c r="W2135">
        <f>VLOOKUP(Q2135,'PBT Tag Rates'!$A$6:$D$67,4,FALSE)</f>
        <v>0.98845608500000004</v>
      </c>
      <c r="X2135">
        <v>1</v>
      </c>
      <c r="Y2135" s="8">
        <f t="shared" si="247"/>
        <v>1</v>
      </c>
      <c r="Z2135" s="10">
        <f>IFERROR(LOOKUP(H2135,{30,43,48,53,58,63,68,73,78,83,88,93,97},{42,47,52,57,62,67,72,77,82,87,92,99,100}),999)</f>
        <v>82</v>
      </c>
      <c r="AA2135" s="9">
        <f t="shared" si="248"/>
        <v>5.5555555555555554</v>
      </c>
      <c r="AB2135" s="9">
        <f>IFERROR(IF(I2135="AI",AA2135-VLOOKUP(Q2135,'PBT Tag Rates'!$A$6:$L$53,11,FALSE),AA2135-VLOOKUP(Q2135,'PBT Tag Rates'!$A$6:$L$53,12,FALSE)),0)</f>
        <v>5.5672342888601314</v>
      </c>
      <c r="AC2135" s="9">
        <f t="shared" si="249"/>
        <v>16.731553988772674</v>
      </c>
      <c r="AD2135" s="12" t="s">
        <v>1969</v>
      </c>
      <c r="AE2135" s="8"/>
    </row>
    <row r="2136" spans="1:31" x14ac:dyDescent="0.25">
      <c r="A2136" t="s">
        <v>2078</v>
      </c>
      <c r="B2136" t="s">
        <v>5642</v>
      </c>
      <c r="C2136" t="s">
        <v>5643</v>
      </c>
      <c r="D2136" s="1">
        <v>45560</v>
      </c>
      <c r="E2136">
        <f t="shared" si="244"/>
        <v>18</v>
      </c>
      <c r="F2136" t="s">
        <v>14</v>
      </c>
      <c r="G2136">
        <v>770</v>
      </c>
      <c r="H2136">
        <f t="shared" si="243"/>
        <v>77</v>
      </c>
      <c r="I2136" t="s">
        <v>7</v>
      </c>
      <c r="J2136" t="s">
        <v>8</v>
      </c>
      <c r="K2136" t="s">
        <v>8</v>
      </c>
      <c r="L2136" t="s">
        <v>8</v>
      </c>
      <c r="M2136" t="s">
        <v>14</v>
      </c>
      <c r="N2136" t="str">
        <f t="shared" si="245"/>
        <v>F</v>
      </c>
      <c r="O2136" t="s">
        <v>1782</v>
      </c>
      <c r="P2136" t="s">
        <v>1783</v>
      </c>
      <c r="Q2136" t="s">
        <v>295</v>
      </c>
      <c r="R2136">
        <v>4</v>
      </c>
      <c r="S2136">
        <f t="shared" si="246"/>
        <v>2020</v>
      </c>
      <c r="T2136" t="s">
        <v>12</v>
      </c>
      <c r="U2136">
        <v>1</v>
      </c>
      <c r="V2136" t="s">
        <v>886</v>
      </c>
      <c r="W2136">
        <f>VLOOKUP(Q2136,'PBT Tag Rates'!$A$6:$D$67,4,FALSE)</f>
        <v>0.98961045999999997</v>
      </c>
      <c r="X2136">
        <v>1</v>
      </c>
      <c r="Y2136" s="8">
        <f t="shared" si="247"/>
        <v>1</v>
      </c>
      <c r="Z2136" s="10">
        <f>IFERROR(LOOKUP(H2136,{30,43,48,53,58,63,68,73,78,83,88,93,97},{42,47,52,57,62,67,72,77,82,87,92,99,100}),999)</f>
        <v>77</v>
      </c>
      <c r="AA2136" s="9">
        <f t="shared" si="248"/>
        <v>5.5555555555555554</v>
      </c>
      <c r="AB2136" s="9">
        <f>IFERROR(IF(I2136="AI",AA2136-VLOOKUP(Q2136,'PBT Tag Rates'!$A$6:$L$53,11,FALSE),AA2136-VLOOKUP(Q2136,'PBT Tag Rates'!$A$6:$L$53,12,FALSE)),0)</f>
        <v>5.5660541713442369</v>
      </c>
      <c r="AC2136" s="9">
        <f t="shared" si="249"/>
        <v>16.728007308517132</v>
      </c>
      <c r="AD2136" s="12" t="s">
        <v>1969</v>
      </c>
      <c r="AE2136" s="8"/>
    </row>
    <row r="2137" spans="1:31" x14ac:dyDescent="0.25">
      <c r="A2137" t="s">
        <v>2078</v>
      </c>
      <c r="B2137" t="s">
        <v>5644</v>
      </c>
      <c r="C2137" t="s">
        <v>5645</v>
      </c>
      <c r="D2137" s="1">
        <v>45560</v>
      </c>
      <c r="E2137">
        <f t="shared" si="244"/>
        <v>18</v>
      </c>
      <c r="F2137" t="s">
        <v>14</v>
      </c>
      <c r="G2137">
        <v>760</v>
      </c>
      <c r="H2137">
        <f t="shared" si="243"/>
        <v>76</v>
      </c>
      <c r="I2137" t="s">
        <v>7</v>
      </c>
      <c r="J2137" t="s">
        <v>8</v>
      </c>
      <c r="K2137" t="s">
        <v>8</v>
      </c>
      <c r="L2137" t="s">
        <v>8</v>
      </c>
      <c r="M2137" t="s">
        <v>14</v>
      </c>
      <c r="N2137" t="str">
        <f t="shared" si="245"/>
        <v>F</v>
      </c>
      <c r="O2137" t="s">
        <v>8</v>
      </c>
      <c r="P2137" t="s">
        <v>8</v>
      </c>
      <c r="Q2137" t="s">
        <v>11</v>
      </c>
      <c r="R2137" t="s">
        <v>8</v>
      </c>
      <c r="S2137" t="str">
        <f t="shared" si="246"/>
        <v>U</v>
      </c>
      <c r="T2137" t="s">
        <v>12</v>
      </c>
      <c r="U2137">
        <v>0.999999999999997</v>
      </c>
      <c r="V2137" t="s">
        <v>8</v>
      </c>
      <c r="W2137">
        <f>VLOOKUP(Q2137,'PBT Tag Rates'!$A$6:$D$67,4,FALSE)</f>
        <v>1</v>
      </c>
      <c r="X2137">
        <v>1</v>
      </c>
      <c r="Y2137" s="8">
        <f t="shared" si="247"/>
        <v>1</v>
      </c>
      <c r="Z2137" s="10">
        <f>IFERROR(LOOKUP(H2137,{30,43,48,53,58,63,68,73,78,83,88,93,97},{42,47,52,57,62,67,72,77,82,87,92,99,100}),999)</f>
        <v>77</v>
      </c>
      <c r="AA2137" s="9">
        <f t="shared" si="248"/>
        <v>5.5555555555555554</v>
      </c>
      <c r="AB2137" s="9">
        <f>IFERROR(IF(I2137="AI",AA2137-VLOOKUP(Q2137,'PBT Tag Rates'!$A$6:$L$53,11,FALSE),AA2137-VLOOKUP(Q2137,'PBT Tag Rates'!$A$6:$L$53,12,FALSE)),0)</f>
        <v>5.5142524290531805</v>
      </c>
      <c r="AC2137" s="9">
        <f t="shared" si="249"/>
        <v>16.572324324312643</v>
      </c>
      <c r="AD2137" s="12" t="s">
        <v>1969</v>
      </c>
      <c r="AE2137" s="8"/>
    </row>
    <row r="2138" spans="1:31" x14ac:dyDescent="0.25">
      <c r="A2138" t="s">
        <v>2078</v>
      </c>
      <c r="B2138" t="s">
        <v>5646</v>
      </c>
      <c r="C2138" t="s">
        <v>5647</v>
      </c>
      <c r="D2138" s="1">
        <v>45560</v>
      </c>
      <c r="E2138">
        <f t="shared" si="244"/>
        <v>18</v>
      </c>
      <c r="F2138" t="s">
        <v>6</v>
      </c>
      <c r="G2138">
        <v>540</v>
      </c>
      <c r="H2138">
        <f t="shared" si="243"/>
        <v>54</v>
      </c>
      <c r="I2138" t="s">
        <v>7</v>
      </c>
      <c r="J2138" t="s">
        <v>8</v>
      </c>
      <c r="K2138" t="s">
        <v>8</v>
      </c>
      <c r="L2138" t="s">
        <v>8</v>
      </c>
      <c r="M2138" t="s">
        <v>6</v>
      </c>
      <c r="N2138" t="str">
        <f t="shared" si="245"/>
        <v>M</v>
      </c>
      <c r="O2138" t="s">
        <v>8</v>
      </c>
      <c r="P2138" t="s">
        <v>8</v>
      </c>
      <c r="Q2138" t="s">
        <v>11</v>
      </c>
      <c r="R2138" t="s">
        <v>8</v>
      </c>
      <c r="S2138" t="str">
        <f t="shared" si="246"/>
        <v>U</v>
      </c>
      <c r="T2138" t="s">
        <v>12</v>
      </c>
      <c r="U2138">
        <v>0.999999999999996</v>
      </c>
      <c r="V2138" t="s">
        <v>8</v>
      </c>
      <c r="W2138">
        <f>VLOOKUP(Q2138,'PBT Tag Rates'!$A$6:$D$67,4,FALSE)</f>
        <v>1</v>
      </c>
      <c r="X2138">
        <v>1</v>
      </c>
      <c r="Y2138" s="8">
        <f t="shared" si="247"/>
        <v>1.03125</v>
      </c>
      <c r="Z2138" s="10">
        <f>IFERROR(LOOKUP(H2138,{30,43,48,53,58,63,68,73,78,83,88,93,97},{42,47,52,57,62,67,72,77,82,87,92,99,100}),999)</f>
        <v>57</v>
      </c>
      <c r="AA2138" s="9">
        <f t="shared" si="248"/>
        <v>5.729166666666667</v>
      </c>
      <c r="AB2138" s="9">
        <f>IFERROR(IF(I2138="AI",AA2138-VLOOKUP(Q2138,'PBT Tag Rates'!$A$6:$L$53,11,FALSE),AA2138-VLOOKUP(Q2138,'PBT Tag Rates'!$A$6:$L$53,12,FALSE)),0)</f>
        <v>5.6878635401642921</v>
      </c>
      <c r="AC2138" s="9">
        <f t="shared" si="249"/>
        <v>17.094088548322176</v>
      </c>
      <c r="AD2138" s="12" t="s">
        <v>1969</v>
      </c>
      <c r="AE2138" s="8"/>
    </row>
    <row r="2139" spans="1:31" x14ac:dyDescent="0.25">
      <c r="A2139" t="s">
        <v>2078</v>
      </c>
      <c r="B2139" t="s">
        <v>5648</v>
      </c>
      <c r="C2139" t="s">
        <v>5649</v>
      </c>
      <c r="D2139" s="1">
        <v>45560</v>
      </c>
      <c r="E2139">
        <f t="shared" si="244"/>
        <v>18</v>
      </c>
      <c r="F2139" t="s">
        <v>6</v>
      </c>
      <c r="G2139">
        <v>590</v>
      </c>
      <c r="H2139">
        <f t="shared" si="243"/>
        <v>59</v>
      </c>
      <c r="I2139" t="s">
        <v>9</v>
      </c>
      <c r="J2139">
        <v>1</v>
      </c>
      <c r="K2139" t="s">
        <v>8</v>
      </c>
      <c r="L2139" t="s">
        <v>8</v>
      </c>
      <c r="M2139" t="s">
        <v>6</v>
      </c>
      <c r="N2139" t="str">
        <f t="shared" si="245"/>
        <v>M</v>
      </c>
      <c r="O2139" t="s">
        <v>522</v>
      </c>
      <c r="P2139" t="s">
        <v>523</v>
      </c>
      <c r="Q2139" t="s">
        <v>295</v>
      </c>
      <c r="R2139">
        <v>4</v>
      </c>
      <c r="S2139">
        <f t="shared" si="246"/>
        <v>2020</v>
      </c>
      <c r="T2139" t="s">
        <v>12</v>
      </c>
      <c r="U2139">
        <v>1</v>
      </c>
      <c r="V2139" t="s">
        <v>893</v>
      </c>
      <c r="W2139">
        <f>VLOOKUP(Q2139,'PBT Tag Rates'!$A$6:$D$67,4,FALSE)</f>
        <v>0.98961045999999997</v>
      </c>
      <c r="X2139">
        <v>1</v>
      </c>
      <c r="Y2139" s="8">
        <f t="shared" si="247"/>
        <v>1.0138888888888888</v>
      </c>
      <c r="Z2139" s="10">
        <f>IFERROR(LOOKUP(H2139,{30,43,48,53,58,63,68,73,78,83,88,93,97},{42,47,52,57,62,67,72,77,82,87,92,99,100}),999)</f>
        <v>62</v>
      </c>
      <c r="AA2139" s="9">
        <f t="shared" si="248"/>
        <v>5.632716049382716</v>
      </c>
      <c r="AB2139" s="9">
        <f>IFERROR(IF(I2139="AI",AA2139-VLOOKUP(Q2139,'PBT Tag Rates'!$A$6:$L$53,11,FALSE),AA2139-VLOOKUP(Q2139,'PBT Tag Rates'!$A$6:$L$53,12,FALSE)),0)</f>
        <v>5.6432146651713975</v>
      </c>
      <c r="AC2139" s="9">
        <f t="shared" si="249"/>
        <v>16.959902519188034</v>
      </c>
      <c r="AD2139" s="12" t="s">
        <v>1969</v>
      </c>
      <c r="AE2139" s="8"/>
    </row>
    <row r="2140" spans="1:31" x14ac:dyDescent="0.25">
      <c r="A2140" t="s">
        <v>2078</v>
      </c>
      <c r="B2140" t="s">
        <v>5650</v>
      </c>
      <c r="C2140" t="s">
        <v>5651</v>
      </c>
      <c r="D2140" s="1">
        <v>45560</v>
      </c>
      <c r="E2140">
        <f t="shared" si="244"/>
        <v>18</v>
      </c>
      <c r="F2140" t="s">
        <v>6</v>
      </c>
      <c r="G2140">
        <v>670</v>
      </c>
      <c r="H2140">
        <f t="shared" si="243"/>
        <v>67</v>
      </c>
      <c r="I2140" t="s">
        <v>7</v>
      </c>
      <c r="J2140" t="s">
        <v>8</v>
      </c>
      <c r="K2140" t="s">
        <v>8</v>
      </c>
      <c r="L2140" t="s">
        <v>8</v>
      </c>
      <c r="M2140" t="s">
        <v>6</v>
      </c>
      <c r="N2140" t="str">
        <f t="shared" si="245"/>
        <v>M</v>
      </c>
      <c r="O2140" t="s">
        <v>8044</v>
      </c>
      <c r="P2140" t="s">
        <v>8703</v>
      </c>
      <c r="Q2140" t="s">
        <v>940</v>
      </c>
      <c r="R2140">
        <v>3</v>
      </c>
      <c r="S2140">
        <f t="shared" si="246"/>
        <v>2021</v>
      </c>
      <c r="T2140" t="s">
        <v>12</v>
      </c>
      <c r="U2140">
        <v>0.999999999999999</v>
      </c>
      <c r="V2140" t="s">
        <v>886</v>
      </c>
      <c r="W2140">
        <f>VLOOKUP(Q2140,'PBT Tag Rates'!$A$6:$D$67,4,FALSE)</f>
        <v>0.98140000000000005</v>
      </c>
      <c r="X2140">
        <v>1</v>
      </c>
      <c r="Y2140" s="8">
        <f t="shared" si="247"/>
        <v>1</v>
      </c>
      <c r="Z2140" s="10">
        <f>IFERROR(LOOKUP(H2140,{30,43,48,53,58,63,68,73,78,83,88,93,97},{42,47,52,57,62,67,72,77,82,87,92,99,100}),999)</f>
        <v>67</v>
      </c>
      <c r="AA2140" s="9">
        <f t="shared" si="248"/>
        <v>5.5555555555555554</v>
      </c>
      <c r="AB2140" s="9">
        <f>IFERROR(IF(I2140="AI",AA2140-VLOOKUP(Q2140,'PBT Tag Rates'!$A$6:$L$53,11,FALSE),AA2140-VLOOKUP(Q2140,'PBT Tag Rates'!$A$6:$L$53,12,FALSE)),0)</f>
        <v>5.5745080723682721</v>
      </c>
      <c r="AC2140" s="9">
        <f t="shared" si="249"/>
        <v>16.753414340817248</v>
      </c>
      <c r="AD2140" s="12" t="s">
        <v>1969</v>
      </c>
      <c r="AE2140" s="8"/>
    </row>
    <row r="2141" spans="1:31" x14ac:dyDescent="0.25">
      <c r="A2141" t="s">
        <v>2078</v>
      </c>
      <c r="B2141" t="s">
        <v>5652</v>
      </c>
      <c r="C2141" t="s">
        <v>5653</v>
      </c>
      <c r="D2141" s="1">
        <v>45560</v>
      </c>
      <c r="E2141">
        <f t="shared" si="244"/>
        <v>18</v>
      </c>
      <c r="F2141" t="s">
        <v>6</v>
      </c>
      <c r="G2141">
        <v>690</v>
      </c>
      <c r="H2141">
        <f t="shared" si="243"/>
        <v>69</v>
      </c>
      <c r="I2141" t="s">
        <v>7</v>
      </c>
      <c r="J2141" t="s">
        <v>8</v>
      </c>
      <c r="K2141" t="s">
        <v>8</v>
      </c>
      <c r="L2141" t="s">
        <v>8</v>
      </c>
      <c r="M2141" t="s">
        <v>269</v>
      </c>
      <c r="N2141" t="str">
        <f t="shared" si="245"/>
        <v>M</v>
      </c>
      <c r="O2141" t="s">
        <v>373</v>
      </c>
      <c r="P2141" t="s">
        <v>374</v>
      </c>
      <c r="Q2141" t="s">
        <v>295</v>
      </c>
      <c r="R2141">
        <v>4</v>
      </c>
      <c r="S2141">
        <f t="shared" si="246"/>
        <v>2020</v>
      </c>
      <c r="T2141" t="s">
        <v>12</v>
      </c>
      <c r="U2141">
        <v>1</v>
      </c>
      <c r="V2141" t="s">
        <v>886</v>
      </c>
      <c r="W2141">
        <f>VLOOKUP(Q2141,'PBT Tag Rates'!$A$6:$D$67,4,FALSE)</f>
        <v>0.98961045999999997</v>
      </c>
      <c r="X2141">
        <v>1</v>
      </c>
      <c r="Y2141" s="8">
        <f t="shared" si="247"/>
        <v>1.0057142857142858</v>
      </c>
      <c r="Z2141" s="10">
        <f>IFERROR(LOOKUP(H2141,{30,43,48,53,58,63,68,73,78,83,88,93,97},{42,47,52,57,62,67,72,77,82,87,92,99,100}),999)</f>
        <v>72</v>
      </c>
      <c r="AA2141" s="9">
        <f t="shared" si="248"/>
        <v>5.5873015873015879</v>
      </c>
      <c r="AB2141" s="9">
        <f>IFERROR(IF(I2141="AI",AA2141-VLOOKUP(Q2141,'PBT Tag Rates'!$A$6:$L$53,11,FALSE),AA2141-VLOOKUP(Q2141,'PBT Tag Rates'!$A$6:$L$53,12,FALSE)),0)</f>
        <v>5.5978002030902694</v>
      </c>
      <c r="AC2141" s="9">
        <f t="shared" si="249"/>
        <v>16.823415623764589</v>
      </c>
      <c r="AD2141" s="12" t="s">
        <v>1969</v>
      </c>
      <c r="AE2141" s="8"/>
    </row>
    <row r="2142" spans="1:31" x14ac:dyDescent="0.25">
      <c r="A2142" t="s">
        <v>2078</v>
      </c>
      <c r="B2142" t="s">
        <v>5654</v>
      </c>
      <c r="C2142" t="s">
        <v>5655</v>
      </c>
      <c r="D2142" s="1">
        <v>45560</v>
      </c>
      <c r="E2142">
        <f t="shared" si="244"/>
        <v>18</v>
      </c>
      <c r="F2142" t="s">
        <v>14</v>
      </c>
      <c r="G2142">
        <v>720</v>
      </c>
      <c r="H2142">
        <f t="shared" si="243"/>
        <v>72</v>
      </c>
      <c r="I2142" t="s">
        <v>7</v>
      </c>
      <c r="J2142" t="s">
        <v>8</v>
      </c>
      <c r="K2142" t="s">
        <v>8</v>
      </c>
      <c r="L2142" t="s">
        <v>8</v>
      </c>
      <c r="M2142" t="s">
        <v>14</v>
      </c>
      <c r="N2142" t="str">
        <f t="shared" si="245"/>
        <v>F</v>
      </c>
      <c r="O2142" t="s">
        <v>8</v>
      </c>
      <c r="P2142" t="s">
        <v>8</v>
      </c>
      <c r="Q2142" t="s">
        <v>11</v>
      </c>
      <c r="R2142" t="s">
        <v>8</v>
      </c>
      <c r="S2142" t="str">
        <f t="shared" si="246"/>
        <v>U</v>
      </c>
      <c r="T2142" t="s">
        <v>12</v>
      </c>
      <c r="U2142">
        <v>1</v>
      </c>
      <c r="V2142" t="s">
        <v>8</v>
      </c>
      <c r="W2142">
        <f>VLOOKUP(Q2142,'PBT Tag Rates'!$A$6:$D$67,4,FALSE)</f>
        <v>1</v>
      </c>
      <c r="X2142">
        <v>1</v>
      </c>
      <c r="Y2142" s="8">
        <f t="shared" si="247"/>
        <v>1.0069930069930071</v>
      </c>
      <c r="Z2142" s="10">
        <f>IFERROR(LOOKUP(H2142,{30,43,48,53,58,63,68,73,78,83,88,93,97},{42,47,52,57,62,67,72,77,82,87,92,99,100}),999)</f>
        <v>72</v>
      </c>
      <c r="AA2142" s="9">
        <f t="shared" si="248"/>
        <v>5.594405594405595</v>
      </c>
      <c r="AB2142" s="9">
        <f>IFERROR(IF(I2142="AI",AA2142-VLOOKUP(Q2142,'PBT Tag Rates'!$A$6:$L$53,11,FALSE),AA2142-VLOOKUP(Q2142,'PBT Tag Rates'!$A$6:$L$53,12,FALSE)),0)</f>
        <v>5.5531024679032202</v>
      </c>
      <c r="AC2142" s="9">
        <f t="shared" si="249"/>
        <v>16.68908275206303</v>
      </c>
      <c r="AD2142" s="12" t="s">
        <v>1969</v>
      </c>
      <c r="AE2142" s="8"/>
    </row>
    <row r="2143" spans="1:31" x14ac:dyDescent="0.25">
      <c r="A2143" t="s">
        <v>2078</v>
      </c>
      <c r="B2143" t="s">
        <v>5656</v>
      </c>
      <c r="C2143" t="s">
        <v>5657</v>
      </c>
      <c r="D2143" s="1">
        <v>45560</v>
      </c>
      <c r="E2143">
        <f t="shared" si="244"/>
        <v>18</v>
      </c>
      <c r="F2143" t="s">
        <v>6</v>
      </c>
      <c r="G2143">
        <v>400</v>
      </c>
      <c r="H2143">
        <f t="shared" si="243"/>
        <v>40</v>
      </c>
      <c r="I2143" t="s">
        <v>7</v>
      </c>
      <c r="J2143" t="s">
        <v>8</v>
      </c>
      <c r="K2143" t="s">
        <v>8</v>
      </c>
      <c r="L2143" t="s">
        <v>8</v>
      </c>
      <c r="M2143" t="s">
        <v>6</v>
      </c>
      <c r="N2143" t="str">
        <f t="shared" si="245"/>
        <v>M</v>
      </c>
      <c r="O2143" t="s">
        <v>8</v>
      </c>
      <c r="P2143" t="s">
        <v>8</v>
      </c>
      <c r="Q2143" t="s">
        <v>11</v>
      </c>
      <c r="R2143" t="s">
        <v>8</v>
      </c>
      <c r="S2143" t="str">
        <f t="shared" si="246"/>
        <v>U</v>
      </c>
      <c r="T2143" t="s">
        <v>12</v>
      </c>
      <c r="U2143">
        <v>0.999999999999997</v>
      </c>
      <c r="V2143" t="s">
        <v>8</v>
      </c>
      <c r="W2143">
        <f>VLOOKUP(Q2143,'PBT Tag Rates'!$A$6:$D$67,4,FALSE)</f>
        <v>1</v>
      </c>
      <c r="X2143">
        <v>1</v>
      </c>
      <c r="Y2143" s="8">
        <f t="shared" si="247"/>
        <v>1</v>
      </c>
      <c r="Z2143" s="10">
        <f>IFERROR(LOOKUP(H2143,{30,43,48,53,58,63,68,73,78,83,88,93,97},{42,47,52,57,62,67,72,77,82,87,92,99,100}),999)</f>
        <v>42</v>
      </c>
      <c r="AA2143" s="9">
        <f t="shared" si="248"/>
        <v>5.5555555555555554</v>
      </c>
      <c r="AB2143" s="9">
        <f>IFERROR(IF(I2143="AI",AA2143-VLOOKUP(Q2143,'PBT Tag Rates'!$A$6:$L$53,11,FALSE),AA2143-VLOOKUP(Q2143,'PBT Tag Rates'!$A$6:$L$53,12,FALSE)),0)</f>
        <v>5.5142524290531805</v>
      </c>
      <c r="AC2143" s="9">
        <f t="shared" si="249"/>
        <v>16.572324324312643</v>
      </c>
      <c r="AD2143" s="12" t="s">
        <v>1969</v>
      </c>
      <c r="AE2143" s="8"/>
    </row>
    <row r="2144" spans="1:31" x14ac:dyDescent="0.25">
      <c r="A2144" t="s">
        <v>2078</v>
      </c>
      <c r="B2144" t="s">
        <v>5658</v>
      </c>
      <c r="C2144" t="s">
        <v>5659</v>
      </c>
      <c r="D2144" s="1">
        <v>45560</v>
      </c>
      <c r="E2144">
        <f t="shared" si="244"/>
        <v>18</v>
      </c>
      <c r="F2144" t="s">
        <v>6</v>
      </c>
      <c r="G2144">
        <v>620</v>
      </c>
      <c r="H2144">
        <f t="shared" si="243"/>
        <v>62</v>
      </c>
      <c r="I2144" t="s">
        <v>7</v>
      </c>
      <c r="J2144" t="s">
        <v>8</v>
      </c>
      <c r="K2144" t="s">
        <v>8</v>
      </c>
      <c r="L2144" t="s">
        <v>8</v>
      </c>
      <c r="M2144" t="s">
        <v>6</v>
      </c>
      <c r="N2144" t="str">
        <f t="shared" si="245"/>
        <v>M</v>
      </c>
      <c r="O2144" t="s">
        <v>7374</v>
      </c>
      <c r="P2144" t="s">
        <v>8704</v>
      </c>
      <c r="Q2144" t="s">
        <v>940</v>
      </c>
      <c r="R2144">
        <v>3</v>
      </c>
      <c r="S2144">
        <f t="shared" si="246"/>
        <v>2021</v>
      </c>
      <c r="T2144" t="s">
        <v>12</v>
      </c>
      <c r="U2144">
        <v>0.999999999999999</v>
      </c>
      <c r="V2144" t="s">
        <v>889</v>
      </c>
      <c r="W2144">
        <f>VLOOKUP(Q2144,'PBT Tag Rates'!$A$6:$D$67,4,FALSE)</f>
        <v>0.98140000000000005</v>
      </c>
      <c r="X2144">
        <v>1</v>
      </c>
      <c r="Y2144" s="8">
        <f t="shared" si="247"/>
        <v>1.0138888888888888</v>
      </c>
      <c r="Z2144" s="10">
        <f>IFERROR(LOOKUP(H2144,{30,43,48,53,58,63,68,73,78,83,88,93,97},{42,47,52,57,62,67,72,77,82,87,92,99,100}),999)</f>
        <v>62</v>
      </c>
      <c r="AA2144" s="9">
        <f t="shared" si="248"/>
        <v>5.632716049382716</v>
      </c>
      <c r="AB2144" s="9">
        <f>IFERROR(IF(I2144="AI",AA2144-VLOOKUP(Q2144,'PBT Tag Rates'!$A$6:$L$53,11,FALSE),AA2144-VLOOKUP(Q2144,'PBT Tag Rates'!$A$6:$L$53,12,FALSE)),0)</f>
        <v>5.6516685661954327</v>
      </c>
      <c r="AC2144" s="9">
        <f t="shared" si="249"/>
        <v>16.98530955148815</v>
      </c>
      <c r="AD2144" s="12" t="s">
        <v>1969</v>
      </c>
      <c r="AE2144" s="8"/>
    </row>
    <row r="2145" spans="1:31" x14ac:dyDescent="0.25">
      <c r="A2145" t="s">
        <v>2078</v>
      </c>
      <c r="B2145" t="s">
        <v>5660</v>
      </c>
      <c r="C2145" t="s">
        <v>5661</v>
      </c>
      <c r="D2145" s="1">
        <v>45560</v>
      </c>
      <c r="E2145">
        <f t="shared" si="244"/>
        <v>18</v>
      </c>
      <c r="F2145" t="s">
        <v>14</v>
      </c>
      <c r="G2145">
        <v>830</v>
      </c>
      <c r="H2145">
        <f t="shared" si="243"/>
        <v>83</v>
      </c>
      <c r="I2145" t="s">
        <v>7</v>
      </c>
      <c r="J2145" t="s">
        <v>8</v>
      </c>
      <c r="K2145" t="s">
        <v>8</v>
      </c>
      <c r="L2145" t="s">
        <v>8</v>
      </c>
      <c r="M2145" t="s">
        <v>14</v>
      </c>
      <c r="N2145" t="str">
        <f t="shared" si="245"/>
        <v>F</v>
      </c>
      <c r="O2145" t="s">
        <v>176</v>
      </c>
      <c r="P2145" t="s">
        <v>305</v>
      </c>
      <c r="Q2145" t="s">
        <v>171</v>
      </c>
      <c r="R2145">
        <v>5</v>
      </c>
      <c r="S2145">
        <f t="shared" si="246"/>
        <v>2019</v>
      </c>
      <c r="T2145" t="s">
        <v>12</v>
      </c>
      <c r="U2145">
        <v>0.999999999999997</v>
      </c>
      <c r="V2145" t="s">
        <v>893</v>
      </c>
      <c r="W2145">
        <f>VLOOKUP(Q2145,'PBT Tag Rates'!$A$6:$D$67,4,FALSE)</f>
        <v>0.95971980899999998</v>
      </c>
      <c r="X2145">
        <v>1</v>
      </c>
      <c r="Y2145" s="8">
        <f t="shared" si="247"/>
        <v>1</v>
      </c>
      <c r="Z2145" s="10">
        <f>IFERROR(LOOKUP(H2145,{30,43,48,53,58,63,68,73,78,83,88,93,97},{42,47,52,57,62,67,72,77,82,87,92,99,100}),999)</f>
        <v>87</v>
      </c>
      <c r="AA2145" s="9">
        <f t="shared" si="248"/>
        <v>5.5555555555555554</v>
      </c>
      <c r="AB2145" s="9">
        <f>IFERROR(IF(I2145="AI",AA2145-VLOOKUP(Q2145,'PBT Tag Rates'!$A$6:$L$53,11,FALSE),AA2145-VLOOKUP(Q2145,'PBT Tag Rates'!$A$6:$L$53,12,FALSE)),0)</f>
        <v>5.5975263376757773</v>
      </c>
      <c r="AC2145" s="9">
        <f t="shared" si="249"/>
        <v>16.822592559073851</v>
      </c>
      <c r="AD2145" s="12" t="s">
        <v>1969</v>
      </c>
      <c r="AE2145" s="8"/>
    </row>
    <row r="2146" spans="1:31" x14ac:dyDescent="0.25">
      <c r="A2146" t="s">
        <v>2078</v>
      </c>
      <c r="B2146" t="s">
        <v>5662</v>
      </c>
      <c r="C2146" t="s">
        <v>5663</v>
      </c>
      <c r="D2146" s="1">
        <v>45560</v>
      </c>
      <c r="E2146">
        <f t="shared" si="244"/>
        <v>18</v>
      </c>
      <c r="F2146" t="s">
        <v>6</v>
      </c>
      <c r="G2146">
        <v>470</v>
      </c>
      <c r="H2146">
        <f t="shared" si="243"/>
        <v>47</v>
      </c>
      <c r="I2146" t="s">
        <v>7</v>
      </c>
      <c r="J2146" t="s">
        <v>8</v>
      </c>
      <c r="K2146" t="s">
        <v>8</v>
      </c>
      <c r="L2146" t="s">
        <v>8</v>
      </c>
      <c r="M2146" t="s">
        <v>6</v>
      </c>
      <c r="N2146" t="str">
        <f t="shared" si="245"/>
        <v>M</v>
      </c>
      <c r="O2146" t="s">
        <v>8705</v>
      </c>
      <c r="P2146" t="s">
        <v>8706</v>
      </c>
      <c r="Q2146" t="s">
        <v>7200</v>
      </c>
      <c r="R2146">
        <v>2</v>
      </c>
      <c r="S2146">
        <f t="shared" si="246"/>
        <v>2022</v>
      </c>
      <c r="T2146" t="s">
        <v>12</v>
      </c>
      <c r="U2146">
        <v>1</v>
      </c>
      <c r="V2146" t="s">
        <v>886</v>
      </c>
      <c r="W2146">
        <f>VLOOKUP(Q2146,'PBT Tag Rates'!$A$6:$D$67,4,FALSE)</f>
        <v>0.98</v>
      </c>
      <c r="X2146">
        <v>1</v>
      </c>
      <c r="Y2146" s="8">
        <f t="shared" si="247"/>
        <v>1</v>
      </c>
      <c r="Z2146" s="10">
        <f>IFERROR(LOOKUP(H2146,{30,43,48,53,58,63,68,73,78,83,88,93,97},{42,47,52,57,62,67,72,77,82,87,92,99,100}),999)</f>
        <v>47</v>
      </c>
      <c r="AA2146" s="9">
        <f t="shared" si="248"/>
        <v>5.5555555555555554</v>
      </c>
      <c r="AB2146" s="9">
        <f>IFERROR(IF(I2146="AI",AA2146-VLOOKUP(Q2146,'PBT Tag Rates'!$A$6:$L$53,11,FALSE),AA2146-VLOOKUP(Q2146,'PBT Tag Rates'!$A$6:$L$53,12,FALSE)),0)</f>
        <v>5.5759637188208613</v>
      </c>
      <c r="AC2146" s="9">
        <f t="shared" si="249"/>
        <v>16.757789085249826</v>
      </c>
      <c r="AD2146" s="12" t="s">
        <v>1969</v>
      </c>
      <c r="AE2146" s="8"/>
    </row>
    <row r="2147" spans="1:31" x14ac:dyDescent="0.25">
      <c r="A2147" t="s">
        <v>2078</v>
      </c>
      <c r="B2147" t="s">
        <v>5664</v>
      </c>
      <c r="C2147" t="s">
        <v>5665</v>
      </c>
      <c r="D2147" s="1">
        <v>45560</v>
      </c>
      <c r="E2147">
        <f t="shared" si="244"/>
        <v>18</v>
      </c>
      <c r="F2147" t="s">
        <v>14</v>
      </c>
      <c r="G2147">
        <v>670</v>
      </c>
      <c r="H2147">
        <f t="shared" si="243"/>
        <v>67</v>
      </c>
      <c r="I2147" t="s">
        <v>9</v>
      </c>
      <c r="J2147">
        <v>1</v>
      </c>
      <c r="K2147" t="s">
        <v>8</v>
      </c>
      <c r="L2147" t="s">
        <v>8</v>
      </c>
      <c r="M2147" t="s">
        <v>14</v>
      </c>
      <c r="N2147" t="str">
        <f t="shared" si="245"/>
        <v>F</v>
      </c>
      <c r="O2147" t="s">
        <v>8707</v>
      </c>
      <c r="P2147" t="s">
        <v>8708</v>
      </c>
      <c r="Q2147" t="s">
        <v>295</v>
      </c>
      <c r="R2147">
        <v>4</v>
      </c>
      <c r="S2147">
        <f t="shared" si="246"/>
        <v>2020</v>
      </c>
      <c r="T2147" t="s">
        <v>12</v>
      </c>
      <c r="U2147">
        <v>1</v>
      </c>
      <c r="V2147" t="s">
        <v>949</v>
      </c>
      <c r="W2147">
        <f>VLOOKUP(Q2147,'PBT Tag Rates'!$A$6:$D$67,4,FALSE)</f>
        <v>0.98961045999999997</v>
      </c>
      <c r="X2147">
        <v>1</v>
      </c>
      <c r="Y2147" s="8">
        <f t="shared" si="247"/>
        <v>1</v>
      </c>
      <c r="Z2147" s="10">
        <f>IFERROR(LOOKUP(H2147,{30,43,48,53,58,63,68,73,78,83,88,93,97},{42,47,52,57,62,67,72,77,82,87,92,99,100}),999)</f>
        <v>67</v>
      </c>
      <c r="AA2147" s="9">
        <f t="shared" si="248"/>
        <v>5.5555555555555554</v>
      </c>
      <c r="AB2147" s="9">
        <f>IFERROR(IF(I2147="AI",AA2147-VLOOKUP(Q2147,'PBT Tag Rates'!$A$6:$L$53,11,FALSE),AA2147-VLOOKUP(Q2147,'PBT Tag Rates'!$A$6:$L$53,12,FALSE)),0)</f>
        <v>5.5660541713442369</v>
      </c>
      <c r="AC2147" s="9">
        <f t="shared" si="249"/>
        <v>16.728007308517132</v>
      </c>
      <c r="AD2147" s="12" t="s">
        <v>676</v>
      </c>
      <c r="AE2147" s="8"/>
    </row>
    <row r="2148" spans="1:31" x14ac:dyDescent="0.25">
      <c r="A2148" t="s">
        <v>2078</v>
      </c>
      <c r="B2148" t="s">
        <v>5666</v>
      </c>
      <c r="C2148" t="s">
        <v>5667</v>
      </c>
      <c r="D2148" s="1">
        <v>45560</v>
      </c>
      <c r="E2148">
        <f t="shared" si="244"/>
        <v>18</v>
      </c>
      <c r="F2148" t="s">
        <v>6</v>
      </c>
      <c r="G2148">
        <v>660</v>
      </c>
      <c r="H2148">
        <f t="shared" si="243"/>
        <v>66</v>
      </c>
      <c r="I2148" t="s">
        <v>9</v>
      </c>
      <c r="J2148">
        <v>1</v>
      </c>
      <c r="K2148" t="s">
        <v>8</v>
      </c>
      <c r="L2148" t="s">
        <v>8</v>
      </c>
      <c r="M2148" t="s">
        <v>269</v>
      </c>
      <c r="N2148" t="str">
        <f t="shared" si="245"/>
        <v>M</v>
      </c>
      <c r="O2148" t="s">
        <v>8709</v>
      </c>
      <c r="P2148" t="s">
        <v>8710</v>
      </c>
      <c r="Q2148" t="s">
        <v>295</v>
      </c>
      <c r="R2148">
        <v>4</v>
      </c>
      <c r="S2148">
        <f t="shared" si="246"/>
        <v>2020</v>
      </c>
      <c r="T2148" t="s">
        <v>12</v>
      </c>
      <c r="U2148">
        <v>0.99999999999999101</v>
      </c>
      <c r="V2148" t="s">
        <v>949</v>
      </c>
      <c r="W2148">
        <f>VLOOKUP(Q2148,'PBT Tag Rates'!$A$6:$D$67,4,FALSE)</f>
        <v>0.98961045999999997</v>
      </c>
      <c r="X2148">
        <v>1</v>
      </c>
      <c r="Y2148" s="8">
        <f t="shared" si="247"/>
        <v>1</v>
      </c>
      <c r="Z2148" s="10">
        <f>IFERROR(LOOKUP(H2148,{30,43,48,53,58,63,68,73,78,83,88,93,97},{42,47,52,57,62,67,72,77,82,87,92,99,100}),999)</f>
        <v>67</v>
      </c>
      <c r="AA2148" s="9">
        <f t="shared" si="248"/>
        <v>5.5555555555555554</v>
      </c>
      <c r="AB2148" s="9">
        <f>IFERROR(IF(I2148="AI",AA2148-VLOOKUP(Q2148,'PBT Tag Rates'!$A$6:$L$53,11,FALSE),AA2148-VLOOKUP(Q2148,'PBT Tag Rates'!$A$6:$L$53,12,FALSE)),0)</f>
        <v>5.5660541713442369</v>
      </c>
      <c r="AC2148" s="9">
        <f t="shared" si="249"/>
        <v>16.728007308517132</v>
      </c>
      <c r="AD2148" s="12" t="s">
        <v>676</v>
      </c>
      <c r="AE2148" s="8"/>
    </row>
    <row r="2149" spans="1:31" x14ac:dyDescent="0.25">
      <c r="A2149" t="s">
        <v>2078</v>
      </c>
      <c r="B2149" t="s">
        <v>5668</v>
      </c>
      <c r="C2149" t="s">
        <v>5669</v>
      </c>
      <c r="D2149" s="1">
        <v>45560</v>
      </c>
      <c r="E2149">
        <f t="shared" si="244"/>
        <v>18</v>
      </c>
      <c r="F2149" t="s">
        <v>14</v>
      </c>
      <c r="G2149">
        <v>720</v>
      </c>
      <c r="H2149">
        <f t="shared" si="243"/>
        <v>72</v>
      </c>
      <c r="I2149" t="s">
        <v>7</v>
      </c>
      <c r="J2149" t="s">
        <v>8</v>
      </c>
      <c r="K2149" t="s">
        <v>8</v>
      </c>
      <c r="L2149" t="s">
        <v>8</v>
      </c>
      <c r="M2149" t="s">
        <v>14</v>
      </c>
      <c r="N2149" t="str">
        <f t="shared" si="245"/>
        <v>F</v>
      </c>
      <c r="O2149" t="s">
        <v>8</v>
      </c>
      <c r="P2149" t="s">
        <v>8</v>
      </c>
      <c r="Q2149" t="s">
        <v>11</v>
      </c>
      <c r="R2149" t="s">
        <v>8</v>
      </c>
      <c r="S2149" t="str">
        <f t="shared" si="246"/>
        <v>U</v>
      </c>
      <c r="T2149" t="s">
        <v>12</v>
      </c>
      <c r="U2149">
        <v>1</v>
      </c>
      <c r="V2149" t="s">
        <v>8</v>
      </c>
      <c r="W2149">
        <f>VLOOKUP(Q2149,'PBT Tag Rates'!$A$6:$D$67,4,FALSE)</f>
        <v>1</v>
      </c>
      <c r="X2149">
        <v>1</v>
      </c>
      <c r="Y2149" s="8">
        <f t="shared" si="247"/>
        <v>1.0069930069930071</v>
      </c>
      <c r="Z2149" s="10">
        <f>IFERROR(LOOKUP(H2149,{30,43,48,53,58,63,68,73,78,83,88,93,97},{42,47,52,57,62,67,72,77,82,87,92,99,100}),999)</f>
        <v>72</v>
      </c>
      <c r="AA2149" s="9">
        <f t="shared" si="248"/>
        <v>5.594405594405595</v>
      </c>
      <c r="AB2149" s="9">
        <f>IFERROR(IF(I2149="AI",AA2149-VLOOKUP(Q2149,'PBT Tag Rates'!$A$6:$L$53,11,FALSE),AA2149-VLOOKUP(Q2149,'PBT Tag Rates'!$A$6:$L$53,12,FALSE)),0)</f>
        <v>5.5531024679032202</v>
      </c>
      <c r="AC2149" s="9">
        <f t="shared" si="249"/>
        <v>16.68908275206303</v>
      </c>
      <c r="AD2149" s="12" t="s">
        <v>1969</v>
      </c>
      <c r="AE2149" s="8"/>
    </row>
    <row r="2150" spans="1:31" x14ac:dyDescent="0.25">
      <c r="A2150" t="s">
        <v>2078</v>
      </c>
      <c r="B2150" t="s">
        <v>5670</v>
      </c>
      <c r="C2150" t="s">
        <v>5671</v>
      </c>
      <c r="D2150" s="1">
        <v>45560</v>
      </c>
      <c r="E2150">
        <f t="shared" si="244"/>
        <v>18</v>
      </c>
      <c r="F2150" t="s">
        <v>6</v>
      </c>
      <c r="G2150">
        <v>470</v>
      </c>
      <c r="H2150">
        <f t="shared" si="243"/>
        <v>47</v>
      </c>
      <c r="I2150" t="s">
        <v>9</v>
      </c>
      <c r="J2150">
        <v>1</v>
      </c>
      <c r="K2150" t="s">
        <v>8</v>
      </c>
      <c r="L2150" t="s">
        <v>8</v>
      </c>
      <c r="M2150" t="s">
        <v>6</v>
      </c>
      <c r="N2150" t="str">
        <f t="shared" si="245"/>
        <v>M</v>
      </c>
      <c r="O2150" t="s">
        <v>8125</v>
      </c>
      <c r="P2150" t="s">
        <v>8229</v>
      </c>
      <c r="Q2150" t="s">
        <v>7200</v>
      </c>
      <c r="R2150">
        <v>2</v>
      </c>
      <c r="S2150">
        <f t="shared" si="246"/>
        <v>2022</v>
      </c>
      <c r="T2150" t="s">
        <v>12</v>
      </c>
      <c r="U2150">
        <v>0.999999999999998</v>
      </c>
      <c r="V2150" t="s">
        <v>889</v>
      </c>
      <c r="W2150">
        <f>VLOOKUP(Q2150,'PBT Tag Rates'!$A$6:$D$67,4,FALSE)</f>
        <v>0.98</v>
      </c>
      <c r="X2150">
        <v>1</v>
      </c>
      <c r="Y2150" s="8">
        <f t="shared" si="247"/>
        <v>1</v>
      </c>
      <c r="Z2150" s="10">
        <f>IFERROR(LOOKUP(H2150,{30,43,48,53,58,63,68,73,78,83,88,93,97},{42,47,52,57,62,67,72,77,82,87,92,99,100}),999)</f>
        <v>47</v>
      </c>
      <c r="AA2150" s="9">
        <f t="shared" si="248"/>
        <v>5.5555555555555554</v>
      </c>
      <c r="AB2150" s="9">
        <f>IFERROR(IF(I2150="AI",AA2150-VLOOKUP(Q2150,'PBT Tag Rates'!$A$6:$L$53,11,FALSE),AA2150-VLOOKUP(Q2150,'PBT Tag Rates'!$A$6:$L$53,12,FALSE)),0)</f>
        <v>5.5759637188208613</v>
      </c>
      <c r="AC2150" s="9">
        <f t="shared" si="249"/>
        <v>16.757789085249826</v>
      </c>
      <c r="AD2150" s="12" t="s">
        <v>1969</v>
      </c>
      <c r="AE2150" s="8"/>
    </row>
    <row r="2151" spans="1:31" x14ac:dyDescent="0.25">
      <c r="A2151" t="s">
        <v>2078</v>
      </c>
      <c r="B2151" t="s">
        <v>5672</v>
      </c>
      <c r="C2151" t="s">
        <v>5673</v>
      </c>
      <c r="D2151" s="1">
        <v>45560</v>
      </c>
      <c r="E2151">
        <f t="shared" si="244"/>
        <v>18</v>
      </c>
      <c r="F2151" t="s">
        <v>14</v>
      </c>
      <c r="G2151">
        <v>760</v>
      </c>
      <c r="H2151">
        <f t="shared" si="243"/>
        <v>76</v>
      </c>
      <c r="I2151" t="s">
        <v>9</v>
      </c>
      <c r="J2151" t="s">
        <v>8</v>
      </c>
      <c r="K2151" t="s">
        <v>8</v>
      </c>
      <c r="L2151" t="s">
        <v>8</v>
      </c>
      <c r="M2151" t="s">
        <v>14</v>
      </c>
      <c r="N2151" t="str">
        <f t="shared" si="245"/>
        <v>F</v>
      </c>
      <c r="O2151" t="s">
        <v>1162</v>
      </c>
      <c r="P2151" t="s">
        <v>1163</v>
      </c>
      <c r="Q2151" t="s">
        <v>171</v>
      </c>
      <c r="R2151">
        <v>5</v>
      </c>
      <c r="S2151">
        <f t="shared" si="246"/>
        <v>2019</v>
      </c>
      <c r="T2151" t="s">
        <v>12</v>
      </c>
      <c r="U2151">
        <v>1</v>
      </c>
      <c r="V2151" t="s">
        <v>919</v>
      </c>
      <c r="W2151">
        <f>VLOOKUP(Q2151,'PBT Tag Rates'!$A$6:$D$67,4,FALSE)</f>
        <v>0.95971980899999998</v>
      </c>
      <c r="X2151">
        <v>1</v>
      </c>
      <c r="Y2151" s="8">
        <f t="shared" si="247"/>
        <v>1</v>
      </c>
      <c r="Z2151" s="10">
        <f>IFERROR(LOOKUP(H2151,{30,43,48,53,58,63,68,73,78,83,88,93,97},{42,47,52,57,62,67,72,77,82,87,92,99,100}),999)</f>
        <v>77</v>
      </c>
      <c r="AA2151" s="9">
        <f t="shared" si="248"/>
        <v>5.5555555555555554</v>
      </c>
      <c r="AB2151" s="9">
        <f>IFERROR(IF(I2151="AI",AA2151-VLOOKUP(Q2151,'PBT Tag Rates'!$A$6:$L$53,11,FALSE),AA2151-VLOOKUP(Q2151,'PBT Tag Rates'!$A$6:$L$53,12,FALSE)),0)</f>
        <v>5.5975263376757773</v>
      </c>
      <c r="AC2151" s="9">
        <f t="shared" si="249"/>
        <v>16.822592559073851</v>
      </c>
      <c r="AD2151" s="12" t="s">
        <v>1969</v>
      </c>
      <c r="AE2151" s="8"/>
    </row>
    <row r="2152" spans="1:31" x14ac:dyDescent="0.25">
      <c r="A2152" t="s">
        <v>2078</v>
      </c>
      <c r="B2152" t="s">
        <v>5674</v>
      </c>
      <c r="C2152" t="s">
        <v>5675</v>
      </c>
      <c r="D2152" s="1">
        <v>45560</v>
      </c>
      <c r="E2152">
        <f t="shared" si="244"/>
        <v>18</v>
      </c>
      <c r="F2152" t="s">
        <v>6</v>
      </c>
      <c r="G2152">
        <v>500</v>
      </c>
      <c r="H2152">
        <f t="shared" si="243"/>
        <v>50</v>
      </c>
      <c r="I2152" t="s">
        <v>7</v>
      </c>
      <c r="J2152" t="s">
        <v>8</v>
      </c>
      <c r="K2152" t="s">
        <v>8</v>
      </c>
      <c r="L2152" t="s">
        <v>8</v>
      </c>
      <c r="M2152" t="s">
        <v>6</v>
      </c>
      <c r="N2152" t="str">
        <f t="shared" si="245"/>
        <v>M</v>
      </c>
      <c r="O2152" t="s">
        <v>7833</v>
      </c>
      <c r="P2152" t="s">
        <v>8051</v>
      </c>
      <c r="Q2152" t="s">
        <v>7200</v>
      </c>
      <c r="R2152">
        <v>2</v>
      </c>
      <c r="S2152">
        <f t="shared" si="246"/>
        <v>2022</v>
      </c>
      <c r="T2152" t="s">
        <v>12</v>
      </c>
      <c r="U2152">
        <v>1</v>
      </c>
      <c r="V2152" t="s">
        <v>886</v>
      </c>
      <c r="W2152">
        <f>VLOOKUP(Q2152,'PBT Tag Rates'!$A$6:$D$67,4,FALSE)</f>
        <v>0.98</v>
      </c>
      <c r="X2152">
        <v>1</v>
      </c>
      <c r="Y2152" s="8">
        <f t="shared" si="247"/>
        <v>1</v>
      </c>
      <c r="Z2152" s="10">
        <f>IFERROR(LOOKUP(H2152,{30,43,48,53,58,63,68,73,78,83,88,93,97},{42,47,52,57,62,67,72,77,82,87,92,99,100}),999)</f>
        <v>52</v>
      </c>
      <c r="AA2152" s="9">
        <f t="shared" si="248"/>
        <v>5.5555555555555554</v>
      </c>
      <c r="AB2152" s="9">
        <f>IFERROR(IF(I2152="AI",AA2152-VLOOKUP(Q2152,'PBT Tag Rates'!$A$6:$L$53,11,FALSE),AA2152-VLOOKUP(Q2152,'PBT Tag Rates'!$A$6:$L$53,12,FALSE)),0)</f>
        <v>5.5759637188208613</v>
      </c>
      <c r="AC2152" s="9">
        <f t="shared" si="249"/>
        <v>16.757789085249826</v>
      </c>
      <c r="AD2152" s="12" t="s">
        <v>1969</v>
      </c>
      <c r="AE2152" s="8"/>
    </row>
    <row r="2153" spans="1:31" x14ac:dyDescent="0.25">
      <c r="A2153" t="s">
        <v>2078</v>
      </c>
      <c r="B2153" t="s">
        <v>5676</v>
      </c>
      <c r="C2153" t="s">
        <v>5677</v>
      </c>
      <c r="D2153" s="1">
        <v>45560</v>
      </c>
      <c r="E2153">
        <f t="shared" si="244"/>
        <v>18</v>
      </c>
      <c r="F2153" t="s">
        <v>6</v>
      </c>
      <c r="G2153">
        <v>620</v>
      </c>
      <c r="H2153">
        <f t="shared" si="243"/>
        <v>62</v>
      </c>
      <c r="I2153" t="s">
        <v>7</v>
      </c>
      <c r="J2153" t="s">
        <v>8</v>
      </c>
      <c r="K2153" t="s">
        <v>8</v>
      </c>
      <c r="L2153" t="s">
        <v>8</v>
      </c>
      <c r="M2153" t="s">
        <v>6</v>
      </c>
      <c r="N2153" t="str">
        <f t="shared" si="245"/>
        <v>M</v>
      </c>
      <c r="O2153" t="s">
        <v>8711</v>
      </c>
      <c r="P2153" t="s">
        <v>8712</v>
      </c>
      <c r="Q2153" t="s">
        <v>940</v>
      </c>
      <c r="R2153">
        <v>3</v>
      </c>
      <c r="S2153">
        <f t="shared" si="246"/>
        <v>2021</v>
      </c>
      <c r="T2153" t="s">
        <v>12</v>
      </c>
      <c r="U2153">
        <v>1</v>
      </c>
      <c r="V2153" t="s">
        <v>893</v>
      </c>
      <c r="W2153">
        <f>VLOOKUP(Q2153,'PBT Tag Rates'!$A$6:$D$67,4,FALSE)</f>
        <v>0.98140000000000005</v>
      </c>
      <c r="X2153">
        <v>1</v>
      </c>
      <c r="Y2153" s="8">
        <f t="shared" si="247"/>
        <v>1.0138888888888888</v>
      </c>
      <c r="Z2153" s="10">
        <f>IFERROR(LOOKUP(H2153,{30,43,48,53,58,63,68,73,78,83,88,93,97},{42,47,52,57,62,67,72,77,82,87,92,99,100}),999)</f>
        <v>62</v>
      </c>
      <c r="AA2153" s="9">
        <f t="shared" si="248"/>
        <v>5.632716049382716</v>
      </c>
      <c r="AB2153" s="9">
        <f>IFERROR(IF(I2153="AI",AA2153-VLOOKUP(Q2153,'PBT Tag Rates'!$A$6:$L$53,11,FALSE),AA2153-VLOOKUP(Q2153,'PBT Tag Rates'!$A$6:$L$53,12,FALSE)),0)</f>
        <v>5.6516685661954327</v>
      </c>
      <c r="AC2153" s="9">
        <f t="shared" si="249"/>
        <v>16.98530955148815</v>
      </c>
      <c r="AD2153" s="12" t="s">
        <v>1969</v>
      </c>
      <c r="AE2153" s="8"/>
    </row>
    <row r="2154" spans="1:31" x14ac:dyDescent="0.25">
      <c r="A2154" t="s">
        <v>2078</v>
      </c>
      <c r="B2154" t="s">
        <v>5678</v>
      </c>
      <c r="C2154" t="s">
        <v>5679</v>
      </c>
      <c r="D2154" s="1">
        <v>45560</v>
      </c>
      <c r="E2154">
        <f t="shared" si="244"/>
        <v>18</v>
      </c>
      <c r="F2154" t="s">
        <v>14</v>
      </c>
      <c r="G2154">
        <v>670</v>
      </c>
      <c r="H2154">
        <f t="shared" si="243"/>
        <v>67</v>
      </c>
      <c r="I2154" t="s">
        <v>9</v>
      </c>
      <c r="J2154">
        <v>1</v>
      </c>
      <c r="K2154" t="s">
        <v>8</v>
      </c>
      <c r="L2154" t="s">
        <v>8</v>
      </c>
      <c r="M2154" t="s">
        <v>14</v>
      </c>
      <c r="N2154" t="str">
        <f t="shared" si="245"/>
        <v>F</v>
      </c>
      <c r="O2154" t="s">
        <v>8414</v>
      </c>
      <c r="P2154" t="s">
        <v>8415</v>
      </c>
      <c r="Q2154" t="s">
        <v>295</v>
      </c>
      <c r="R2154">
        <v>4</v>
      </c>
      <c r="S2154">
        <f t="shared" si="246"/>
        <v>2020</v>
      </c>
      <c r="T2154" t="s">
        <v>12</v>
      </c>
      <c r="U2154">
        <v>0.999999999999995</v>
      </c>
      <c r="V2154" t="s">
        <v>740</v>
      </c>
      <c r="W2154">
        <f>VLOOKUP(Q2154,'PBT Tag Rates'!$A$6:$D$67,4,FALSE)</f>
        <v>0.98961045999999997</v>
      </c>
      <c r="X2154">
        <v>1</v>
      </c>
      <c r="Y2154" s="8">
        <f t="shared" si="247"/>
        <v>1</v>
      </c>
      <c r="Z2154" s="10">
        <f>IFERROR(LOOKUP(H2154,{30,43,48,53,58,63,68,73,78,83,88,93,97},{42,47,52,57,62,67,72,77,82,87,92,99,100}),999)</f>
        <v>67</v>
      </c>
      <c r="AA2154" s="9">
        <f t="shared" si="248"/>
        <v>5.5555555555555554</v>
      </c>
      <c r="AB2154" s="9">
        <f>IFERROR(IF(I2154="AI",AA2154-VLOOKUP(Q2154,'PBT Tag Rates'!$A$6:$L$53,11,FALSE),AA2154-VLOOKUP(Q2154,'PBT Tag Rates'!$A$6:$L$53,12,FALSE)),0)</f>
        <v>5.5660541713442369</v>
      </c>
      <c r="AC2154" s="9">
        <f t="shared" si="249"/>
        <v>16.728007308517132</v>
      </c>
      <c r="AD2154" s="12" t="s">
        <v>1969</v>
      </c>
      <c r="AE2154" s="8"/>
    </row>
    <row r="2155" spans="1:31" x14ac:dyDescent="0.25">
      <c r="A2155" t="s">
        <v>2078</v>
      </c>
      <c r="B2155" t="s">
        <v>5680</v>
      </c>
      <c r="C2155" t="s">
        <v>5681</v>
      </c>
      <c r="D2155" s="1">
        <v>45560</v>
      </c>
      <c r="E2155">
        <f t="shared" si="244"/>
        <v>18</v>
      </c>
      <c r="F2155" t="s">
        <v>14</v>
      </c>
      <c r="G2155">
        <v>670</v>
      </c>
      <c r="H2155">
        <f t="shared" si="243"/>
        <v>67</v>
      </c>
      <c r="I2155" t="s">
        <v>9</v>
      </c>
      <c r="J2155">
        <v>1</v>
      </c>
      <c r="K2155" t="s">
        <v>8</v>
      </c>
      <c r="L2155" t="s">
        <v>8</v>
      </c>
      <c r="M2155" t="s">
        <v>14</v>
      </c>
      <c r="N2155" t="str">
        <f t="shared" si="245"/>
        <v>F</v>
      </c>
      <c r="O2155" t="s">
        <v>594</v>
      </c>
      <c r="P2155" t="s">
        <v>8713</v>
      </c>
      <c r="Q2155" t="s">
        <v>295</v>
      </c>
      <c r="R2155">
        <v>4</v>
      </c>
      <c r="S2155">
        <f t="shared" si="246"/>
        <v>2020</v>
      </c>
      <c r="T2155" t="s">
        <v>12</v>
      </c>
      <c r="U2155">
        <v>1</v>
      </c>
      <c r="V2155" t="s">
        <v>949</v>
      </c>
      <c r="W2155">
        <f>VLOOKUP(Q2155,'PBT Tag Rates'!$A$6:$D$67,4,FALSE)</f>
        <v>0.98961045999999997</v>
      </c>
      <c r="X2155">
        <v>1</v>
      </c>
      <c r="Y2155" s="8">
        <f t="shared" si="247"/>
        <v>1</v>
      </c>
      <c r="Z2155" s="10">
        <f>IFERROR(LOOKUP(H2155,{30,43,48,53,58,63,68,73,78,83,88,93,97},{42,47,52,57,62,67,72,77,82,87,92,99,100}),999)</f>
        <v>67</v>
      </c>
      <c r="AA2155" s="9">
        <f t="shared" si="248"/>
        <v>5.5555555555555554</v>
      </c>
      <c r="AB2155" s="9">
        <f>IFERROR(IF(I2155="AI",AA2155-VLOOKUP(Q2155,'PBT Tag Rates'!$A$6:$L$53,11,FALSE),AA2155-VLOOKUP(Q2155,'PBT Tag Rates'!$A$6:$L$53,12,FALSE)),0)</f>
        <v>5.5660541713442369</v>
      </c>
      <c r="AC2155" s="9">
        <f t="shared" si="249"/>
        <v>16.728007308517132</v>
      </c>
      <c r="AD2155" s="12" t="s">
        <v>676</v>
      </c>
      <c r="AE2155" s="8"/>
    </row>
    <row r="2156" spans="1:31" x14ac:dyDescent="0.25">
      <c r="A2156" t="s">
        <v>2078</v>
      </c>
      <c r="B2156" t="s">
        <v>5682</v>
      </c>
      <c r="C2156" t="s">
        <v>5683</v>
      </c>
      <c r="D2156" s="1">
        <v>45560</v>
      </c>
      <c r="E2156">
        <f t="shared" si="244"/>
        <v>18</v>
      </c>
      <c r="F2156" t="s">
        <v>6</v>
      </c>
      <c r="G2156">
        <v>640</v>
      </c>
      <c r="H2156">
        <f t="shared" si="243"/>
        <v>64</v>
      </c>
      <c r="I2156" t="s">
        <v>9</v>
      </c>
      <c r="J2156" t="s">
        <v>8</v>
      </c>
      <c r="K2156" t="s">
        <v>8</v>
      </c>
      <c r="L2156" t="s">
        <v>8</v>
      </c>
      <c r="M2156" t="s">
        <v>6</v>
      </c>
      <c r="N2156" t="str">
        <f t="shared" si="245"/>
        <v>M</v>
      </c>
      <c r="O2156" t="s">
        <v>8714</v>
      </c>
      <c r="P2156" t="s">
        <v>8715</v>
      </c>
      <c r="Q2156" t="s">
        <v>7906</v>
      </c>
      <c r="R2156">
        <v>3</v>
      </c>
      <c r="S2156">
        <f t="shared" si="246"/>
        <v>2021</v>
      </c>
      <c r="T2156" t="s">
        <v>12</v>
      </c>
      <c r="U2156">
        <v>0.999999999999999</v>
      </c>
      <c r="V2156" t="s">
        <v>9062</v>
      </c>
      <c r="W2156">
        <f>VLOOKUP(Q2156,'PBT Tag Rates'!$A$6:$D$67,4,FALSE)</f>
        <v>0.96</v>
      </c>
      <c r="X2156">
        <v>1</v>
      </c>
      <c r="Y2156" s="8">
        <f t="shared" si="247"/>
        <v>1</v>
      </c>
      <c r="Z2156" s="10">
        <f>IFERROR(LOOKUP(H2156,{30,43,48,53,58,63,68,73,78,83,88,93,97},{42,47,52,57,62,67,72,77,82,87,92,99,100}),999)</f>
        <v>67</v>
      </c>
      <c r="AA2156" s="9">
        <f t="shared" si="248"/>
        <v>5.5555555555555554</v>
      </c>
      <c r="AB2156" s="9">
        <f>IFERROR(IF(I2156="AI",AA2156-VLOOKUP(Q2156,'PBT Tag Rates'!$A$6:$L$53,11,FALSE),AA2156-VLOOKUP(Q2156,'PBT Tag Rates'!$A$6:$L$53,12,FALSE)),0)</f>
        <v>5.5972222222222223</v>
      </c>
      <c r="AC2156" s="9">
        <f t="shared" si="249"/>
        <v>16.821678582067321</v>
      </c>
      <c r="AD2156" s="12" t="s">
        <v>676</v>
      </c>
      <c r="AE2156" s="8"/>
    </row>
    <row r="2157" spans="1:31" x14ac:dyDescent="0.25">
      <c r="A2157" t="s">
        <v>2078</v>
      </c>
      <c r="B2157" t="s">
        <v>5684</v>
      </c>
      <c r="C2157" t="s">
        <v>5685</v>
      </c>
      <c r="D2157" s="1">
        <v>45560</v>
      </c>
      <c r="E2157">
        <f t="shared" si="244"/>
        <v>18</v>
      </c>
      <c r="F2157" t="s">
        <v>14</v>
      </c>
      <c r="G2157">
        <v>720</v>
      </c>
      <c r="H2157">
        <f t="shared" si="243"/>
        <v>72</v>
      </c>
      <c r="I2157" t="s">
        <v>9</v>
      </c>
      <c r="J2157">
        <v>1</v>
      </c>
      <c r="K2157" t="s">
        <v>8</v>
      </c>
      <c r="L2157" t="s">
        <v>8</v>
      </c>
      <c r="M2157" t="s">
        <v>14</v>
      </c>
      <c r="N2157" t="str">
        <f t="shared" si="245"/>
        <v>F</v>
      </c>
      <c r="O2157" t="s">
        <v>8622</v>
      </c>
      <c r="P2157" t="s">
        <v>8716</v>
      </c>
      <c r="Q2157" t="s">
        <v>171</v>
      </c>
      <c r="R2157">
        <v>5</v>
      </c>
      <c r="S2157">
        <f t="shared" si="246"/>
        <v>2019</v>
      </c>
      <c r="T2157" t="s">
        <v>12</v>
      </c>
      <c r="U2157">
        <v>0.999999999999996</v>
      </c>
      <c r="V2157" t="s">
        <v>941</v>
      </c>
      <c r="W2157">
        <f>VLOOKUP(Q2157,'PBT Tag Rates'!$A$6:$D$67,4,FALSE)</f>
        <v>0.95971980899999998</v>
      </c>
      <c r="X2157">
        <v>1</v>
      </c>
      <c r="Y2157" s="8">
        <f t="shared" si="247"/>
        <v>1.0069930069930071</v>
      </c>
      <c r="Z2157" s="10">
        <f>IFERROR(LOOKUP(H2157,{30,43,48,53,58,63,68,73,78,83,88,93,97},{42,47,52,57,62,67,72,77,82,87,92,99,100}),999)</f>
        <v>72</v>
      </c>
      <c r="AA2157" s="9">
        <f t="shared" si="248"/>
        <v>5.594405594405595</v>
      </c>
      <c r="AB2157" s="9">
        <f>IFERROR(IF(I2157="AI",AA2157-VLOOKUP(Q2157,'PBT Tag Rates'!$A$6:$L$53,11,FALSE),AA2157-VLOOKUP(Q2157,'PBT Tag Rates'!$A$6:$L$53,12,FALSE)),0)</f>
        <v>5.636376376525817</v>
      </c>
      <c r="AC2157" s="9">
        <f t="shared" si="249"/>
        <v>16.939350986824238</v>
      </c>
      <c r="AD2157" s="12" t="s">
        <v>1969</v>
      </c>
      <c r="AE2157" s="8"/>
    </row>
    <row r="2158" spans="1:31" x14ac:dyDescent="0.25">
      <c r="A2158" t="s">
        <v>2078</v>
      </c>
      <c r="B2158" t="s">
        <v>5686</v>
      </c>
      <c r="C2158" t="s">
        <v>5687</v>
      </c>
      <c r="D2158" s="1">
        <v>45560</v>
      </c>
      <c r="E2158">
        <f t="shared" si="244"/>
        <v>18</v>
      </c>
      <c r="F2158" t="s">
        <v>6</v>
      </c>
      <c r="G2158">
        <v>680</v>
      </c>
      <c r="H2158">
        <f t="shared" si="243"/>
        <v>68</v>
      </c>
      <c r="I2158" t="s">
        <v>9</v>
      </c>
      <c r="J2158">
        <v>1</v>
      </c>
      <c r="K2158" t="s">
        <v>8</v>
      </c>
      <c r="L2158" t="s">
        <v>7171</v>
      </c>
      <c r="M2158" t="s">
        <v>6</v>
      </c>
      <c r="N2158" t="str">
        <f t="shared" si="245"/>
        <v>M</v>
      </c>
      <c r="O2158" t="s">
        <v>626</v>
      </c>
      <c r="P2158" t="s">
        <v>627</v>
      </c>
      <c r="Q2158" t="s">
        <v>295</v>
      </c>
      <c r="R2158">
        <v>4</v>
      </c>
      <c r="S2158">
        <f t="shared" si="246"/>
        <v>2020</v>
      </c>
      <c r="T2158" t="s">
        <v>12</v>
      </c>
      <c r="U2158">
        <v>1</v>
      </c>
      <c r="V2158" t="s">
        <v>949</v>
      </c>
      <c r="W2158">
        <f>VLOOKUP(Q2158,'PBT Tag Rates'!$A$6:$D$67,4,FALSE)</f>
        <v>0.98961045999999997</v>
      </c>
      <c r="X2158">
        <v>1</v>
      </c>
      <c r="Y2158" s="8">
        <f t="shared" si="247"/>
        <v>1.0057142857142858</v>
      </c>
      <c r="Z2158" s="10">
        <f>IFERROR(LOOKUP(H2158,{30,43,48,53,58,63,68,73,78,83,88,93,97},{42,47,52,57,62,67,72,77,82,87,92,99,100}),999)</f>
        <v>72</v>
      </c>
      <c r="AA2158" s="9">
        <f t="shared" si="248"/>
        <v>5.5873015873015879</v>
      </c>
      <c r="AB2158" s="9">
        <f>IFERROR(IF(I2158="AI",AA2158-VLOOKUP(Q2158,'PBT Tag Rates'!$A$6:$L$53,11,FALSE),AA2158-VLOOKUP(Q2158,'PBT Tag Rates'!$A$6:$L$53,12,FALSE)),0)</f>
        <v>5.5978002030902694</v>
      </c>
      <c r="AC2158" s="9">
        <f t="shared" si="249"/>
        <v>16.823415623764589</v>
      </c>
      <c r="AD2158" s="12" t="s">
        <v>676</v>
      </c>
      <c r="AE2158" s="8"/>
    </row>
    <row r="2159" spans="1:31" x14ac:dyDescent="0.25">
      <c r="A2159" t="s">
        <v>2078</v>
      </c>
      <c r="B2159" t="s">
        <v>5688</v>
      </c>
      <c r="C2159" t="s">
        <v>5689</v>
      </c>
      <c r="D2159" s="1">
        <v>45560</v>
      </c>
      <c r="E2159">
        <f t="shared" si="244"/>
        <v>18</v>
      </c>
      <c r="F2159" t="s">
        <v>6</v>
      </c>
      <c r="G2159">
        <v>470</v>
      </c>
      <c r="H2159">
        <f t="shared" si="243"/>
        <v>47</v>
      </c>
      <c r="I2159" t="s">
        <v>7</v>
      </c>
      <c r="J2159" t="s">
        <v>8</v>
      </c>
      <c r="K2159" t="s">
        <v>8</v>
      </c>
      <c r="L2159" t="s">
        <v>8</v>
      </c>
      <c r="M2159" t="s">
        <v>6</v>
      </c>
      <c r="N2159" t="str">
        <f t="shared" si="245"/>
        <v>M</v>
      </c>
      <c r="O2159" t="s">
        <v>7295</v>
      </c>
      <c r="P2159" t="s">
        <v>8019</v>
      </c>
      <c r="Q2159" t="s">
        <v>7200</v>
      </c>
      <c r="R2159">
        <v>2</v>
      </c>
      <c r="S2159">
        <f t="shared" si="246"/>
        <v>2022</v>
      </c>
      <c r="T2159" t="s">
        <v>12</v>
      </c>
      <c r="U2159">
        <v>1</v>
      </c>
      <c r="V2159" t="s">
        <v>892</v>
      </c>
      <c r="W2159">
        <f>VLOOKUP(Q2159,'PBT Tag Rates'!$A$6:$D$67,4,FALSE)</f>
        <v>0.98</v>
      </c>
      <c r="X2159">
        <v>1</v>
      </c>
      <c r="Y2159" s="8">
        <f t="shared" si="247"/>
        <v>1</v>
      </c>
      <c r="Z2159" s="10">
        <f>IFERROR(LOOKUP(H2159,{30,43,48,53,58,63,68,73,78,83,88,93,97},{42,47,52,57,62,67,72,77,82,87,92,99,100}),999)</f>
        <v>47</v>
      </c>
      <c r="AA2159" s="9">
        <f t="shared" si="248"/>
        <v>5.5555555555555554</v>
      </c>
      <c r="AB2159" s="9">
        <f>IFERROR(IF(I2159="AI",AA2159-VLOOKUP(Q2159,'PBT Tag Rates'!$A$6:$L$53,11,FALSE),AA2159-VLOOKUP(Q2159,'PBT Tag Rates'!$A$6:$L$53,12,FALSE)),0)</f>
        <v>5.5759637188208613</v>
      </c>
      <c r="AC2159" s="9">
        <f t="shared" si="249"/>
        <v>16.757789085249826</v>
      </c>
      <c r="AD2159" s="12" t="s">
        <v>1969</v>
      </c>
      <c r="AE2159" s="8"/>
    </row>
    <row r="2160" spans="1:31" x14ac:dyDescent="0.25">
      <c r="A2160" t="s">
        <v>2078</v>
      </c>
      <c r="B2160" t="s">
        <v>5690</v>
      </c>
      <c r="C2160" t="s">
        <v>5691</v>
      </c>
      <c r="D2160" s="1">
        <v>45560</v>
      </c>
      <c r="E2160">
        <f t="shared" si="244"/>
        <v>18</v>
      </c>
      <c r="F2160" t="s">
        <v>6</v>
      </c>
      <c r="G2160">
        <v>580</v>
      </c>
      <c r="H2160">
        <f t="shared" si="243"/>
        <v>58</v>
      </c>
      <c r="I2160" t="s">
        <v>9</v>
      </c>
      <c r="J2160" t="s">
        <v>8</v>
      </c>
      <c r="K2160" t="s">
        <v>8</v>
      </c>
      <c r="L2160" t="s">
        <v>8</v>
      </c>
      <c r="M2160" t="s">
        <v>269</v>
      </c>
      <c r="N2160" t="str">
        <f t="shared" si="245"/>
        <v>M</v>
      </c>
      <c r="O2160" t="s">
        <v>8717</v>
      </c>
      <c r="P2160" t="s">
        <v>8718</v>
      </c>
      <c r="Q2160" t="s">
        <v>1972</v>
      </c>
      <c r="R2160">
        <v>3</v>
      </c>
      <c r="S2160">
        <f t="shared" si="246"/>
        <v>2021</v>
      </c>
      <c r="T2160" t="s">
        <v>12</v>
      </c>
      <c r="U2160">
        <v>0.999999999999995</v>
      </c>
      <c r="V2160" t="s">
        <v>1318</v>
      </c>
      <c r="W2160">
        <f>VLOOKUP(Q2160,'PBT Tag Rates'!$A$6:$D$67,4,FALSE)</f>
        <v>0.98870000000000002</v>
      </c>
      <c r="X2160">
        <v>1</v>
      </c>
      <c r="Y2160" s="8">
        <f t="shared" si="247"/>
        <v>1.0138888888888888</v>
      </c>
      <c r="Z2160" s="10">
        <f>IFERROR(LOOKUP(H2160,{30,43,48,53,58,63,68,73,78,83,88,93,97},{42,47,52,57,62,67,72,77,82,87,92,99,100}),999)</f>
        <v>62</v>
      </c>
      <c r="AA2160" s="9">
        <f t="shared" si="248"/>
        <v>5.632716049382716</v>
      </c>
      <c r="AB2160" s="9">
        <f>IFERROR(IF(I2160="AI",AA2160-VLOOKUP(Q2160,'PBT Tag Rates'!$A$6:$L$53,11,FALSE),AA2160-VLOOKUP(Q2160,'PBT Tag Rates'!$A$6:$L$53,12,FALSE)),0)</f>
        <v>5.6441451987708016</v>
      </c>
      <c r="AC2160" s="9">
        <f t="shared" si="249"/>
        <v>16.962699109442543</v>
      </c>
      <c r="AD2160" s="12" t="s">
        <v>1969</v>
      </c>
      <c r="AE2160" s="8"/>
    </row>
    <row r="2161" spans="1:31" x14ac:dyDescent="0.25">
      <c r="A2161" t="s">
        <v>2078</v>
      </c>
      <c r="B2161" t="s">
        <v>5692</v>
      </c>
      <c r="C2161" t="s">
        <v>5693</v>
      </c>
      <c r="D2161" s="1">
        <v>45560</v>
      </c>
      <c r="E2161">
        <f t="shared" si="244"/>
        <v>18</v>
      </c>
      <c r="F2161" t="s">
        <v>6</v>
      </c>
      <c r="G2161">
        <v>420</v>
      </c>
      <c r="H2161">
        <f t="shared" si="243"/>
        <v>42</v>
      </c>
      <c r="I2161" t="s">
        <v>9</v>
      </c>
      <c r="J2161">
        <v>1</v>
      </c>
      <c r="K2161" t="s">
        <v>8</v>
      </c>
      <c r="L2161" t="s">
        <v>8</v>
      </c>
      <c r="M2161" t="s">
        <v>6</v>
      </c>
      <c r="N2161" t="str">
        <f t="shared" si="245"/>
        <v>M</v>
      </c>
      <c r="O2161" t="s">
        <v>8719</v>
      </c>
      <c r="P2161" t="s">
        <v>8720</v>
      </c>
      <c r="Q2161" t="s">
        <v>7200</v>
      </c>
      <c r="R2161">
        <v>2</v>
      </c>
      <c r="S2161">
        <f t="shared" si="246"/>
        <v>2022</v>
      </c>
      <c r="T2161" t="s">
        <v>12</v>
      </c>
      <c r="U2161">
        <v>0.999999999999999</v>
      </c>
      <c r="V2161" t="s">
        <v>945</v>
      </c>
      <c r="W2161">
        <f>VLOOKUP(Q2161,'PBT Tag Rates'!$A$6:$D$67,4,FALSE)</f>
        <v>0.98</v>
      </c>
      <c r="X2161">
        <v>1</v>
      </c>
      <c r="Y2161" s="8">
        <f t="shared" si="247"/>
        <v>1</v>
      </c>
      <c r="Z2161" s="10">
        <f>IFERROR(LOOKUP(H2161,{30,43,48,53,58,63,68,73,78,83,88,93,97},{42,47,52,57,62,67,72,77,82,87,92,99,100}),999)</f>
        <v>42</v>
      </c>
      <c r="AA2161" s="9">
        <f t="shared" si="248"/>
        <v>5.5555555555555554</v>
      </c>
      <c r="AB2161" s="9">
        <f>IFERROR(IF(I2161="AI",AA2161-VLOOKUP(Q2161,'PBT Tag Rates'!$A$6:$L$53,11,FALSE),AA2161-VLOOKUP(Q2161,'PBT Tag Rates'!$A$6:$L$53,12,FALSE)),0)</f>
        <v>5.5759637188208613</v>
      </c>
      <c r="AC2161" s="9">
        <f t="shared" si="249"/>
        <v>16.757789085249826</v>
      </c>
      <c r="AD2161" s="12" t="s">
        <v>1969</v>
      </c>
      <c r="AE2161" s="8"/>
    </row>
    <row r="2162" spans="1:31" x14ac:dyDescent="0.25">
      <c r="A2162" t="s">
        <v>2078</v>
      </c>
      <c r="B2162" t="s">
        <v>5694</v>
      </c>
      <c r="C2162" t="s">
        <v>5695</v>
      </c>
      <c r="D2162" s="1">
        <v>45560</v>
      </c>
      <c r="E2162">
        <f t="shared" si="244"/>
        <v>18</v>
      </c>
      <c r="F2162" t="s">
        <v>14</v>
      </c>
      <c r="G2162">
        <v>710</v>
      </c>
      <c r="H2162">
        <f t="shared" si="243"/>
        <v>71</v>
      </c>
      <c r="I2162" t="s">
        <v>7</v>
      </c>
      <c r="J2162" t="s">
        <v>8</v>
      </c>
      <c r="K2162" t="s">
        <v>8</v>
      </c>
      <c r="L2162" t="s">
        <v>8</v>
      </c>
      <c r="M2162" t="s">
        <v>14</v>
      </c>
      <c r="N2162" t="str">
        <f t="shared" si="245"/>
        <v>F</v>
      </c>
      <c r="O2162" t="s">
        <v>8</v>
      </c>
      <c r="P2162" t="s">
        <v>8</v>
      </c>
      <c r="Q2162" t="s">
        <v>11</v>
      </c>
      <c r="R2162" t="s">
        <v>8</v>
      </c>
      <c r="S2162" t="str">
        <f t="shared" si="246"/>
        <v>U</v>
      </c>
      <c r="T2162" t="s">
        <v>12</v>
      </c>
      <c r="U2162">
        <v>1</v>
      </c>
      <c r="V2162" t="s">
        <v>8</v>
      </c>
      <c r="W2162">
        <f>VLOOKUP(Q2162,'PBT Tag Rates'!$A$6:$D$67,4,FALSE)</f>
        <v>1</v>
      </c>
      <c r="X2162">
        <v>1</v>
      </c>
      <c r="Y2162" s="8">
        <f t="shared" si="247"/>
        <v>1.0069930069930071</v>
      </c>
      <c r="Z2162" s="10">
        <f>IFERROR(LOOKUP(H2162,{30,43,48,53,58,63,68,73,78,83,88,93,97},{42,47,52,57,62,67,72,77,82,87,92,99,100}),999)</f>
        <v>72</v>
      </c>
      <c r="AA2162" s="9">
        <f t="shared" si="248"/>
        <v>5.594405594405595</v>
      </c>
      <c r="AB2162" s="9">
        <f>IFERROR(IF(I2162="AI",AA2162-VLOOKUP(Q2162,'PBT Tag Rates'!$A$6:$L$53,11,FALSE),AA2162-VLOOKUP(Q2162,'PBT Tag Rates'!$A$6:$L$53,12,FALSE)),0)</f>
        <v>5.5531024679032202</v>
      </c>
      <c r="AC2162" s="9">
        <f t="shared" si="249"/>
        <v>16.68908275206303</v>
      </c>
      <c r="AD2162" s="12" t="s">
        <v>1969</v>
      </c>
      <c r="AE2162" s="8"/>
    </row>
    <row r="2163" spans="1:31" x14ac:dyDescent="0.25">
      <c r="A2163" t="s">
        <v>2078</v>
      </c>
      <c r="B2163" t="s">
        <v>5696</v>
      </c>
      <c r="C2163" t="s">
        <v>5697</v>
      </c>
      <c r="D2163" s="1">
        <v>45560</v>
      </c>
      <c r="E2163">
        <f t="shared" si="244"/>
        <v>18</v>
      </c>
      <c r="F2163" t="s">
        <v>6</v>
      </c>
      <c r="G2163">
        <v>620</v>
      </c>
      <c r="H2163">
        <f t="shared" si="243"/>
        <v>62</v>
      </c>
      <c r="I2163" t="s">
        <v>9</v>
      </c>
      <c r="J2163">
        <v>1</v>
      </c>
      <c r="K2163" t="s">
        <v>8</v>
      </c>
      <c r="L2163" t="s">
        <v>8</v>
      </c>
      <c r="M2163" t="s">
        <v>6</v>
      </c>
      <c r="N2163" t="str">
        <f t="shared" si="245"/>
        <v>M</v>
      </c>
      <c r="O2163" t="s">
        <v>8393</v>
      </c>
      <c r="P2163" t="s">
        <v>8721</v>
      </c>
      <c r="Q2163" t="s">
        <v>940</v>
      </c>
      <c r="R2163">
        <v>3</v>
      </c>
      <c r="S2163">
        <f t="shared" si="246"/>
        <v>2021</v>
      </c>
      <c r="T2163" t="s">
        <v>12</v>
      </c>
      <c r="U2163">
        <v>1</v>
      </c>
      <c r="V2163" t="s">
        <v>945</v>
      </c>
      <c r="W2163">
        <f>VLOOKUP(Q2163,'PBT Tag Rates'!$A$6:$D$67,4,FALSE)</f>
        <v>0.98140000000000005</v>
      </c>
      <c r="X2163">
        <v>1</v>
      </c>
      <c r="Y2163" s="8">
        <f t="shared" si="247"/>
        <v>1.0138888888888888</v>
      </c>
      <c r="Z2163" s="10">
        <f>IFERROR(LOOKUP(H2163,{30,43,48,53,58,63,68,73,78,83,88,93,97},{42,47,52,57,62,67,72,77,82,87,92,99,100}),999)</f>
        <v>62</v>
      </c>
      <c r="AA2163" s="9">
        <f t="shared" si="248"/>
        <v>5.632716049382716</v>
      </c>
      <c r="AB2163" s="9">
        <f>IFERROR(IF(I2163="AI",AA2163-VLOOKUP(Q2163,'PBT Tag Rates'!$A$6:$L$53,11,FALSE),AA2163-VLOOKUP(Q2163,'PBT Tag Rates'!$A$6:$L$53,12,FALSE)),0)</f>
        <v>5.6516685661954327</v>
      </c>
      <c r="AC2163" s="9">
        <f t="shared" si="249"/>
        <v>16.98530955148815</v>
      </c>
      <c r="AD2163" s="12" t="s">
        <v>1969</v>
      </c>
      <c r="AE2163" s="8"/>
    </row>
    <row r="2164" spans="1:31" x14ac:dyDescent="0.25">
      <c r="A2164" t="s">
        <v>2078</v>
      </c>
      <c r="B2164" t="s">
        <v>5698</v>
      </c>
      <c r="C2164" t="s">
        <v>5699</v>
      </c>
      <c r="D2164" s="1">
        <v>45560</v>
      </c>
      <c r="E2164">
        <f t="shared" si="244"/>
        <v>18</v>
      </c>
      <c r="F2164" t="s">
        <v>14</v>
      </c>
      <c r="G2164">
        <v>780</v>
      </c>
      <c r="H2164">
        <f t="shared" si="243"/>
        <v>78</v>
      </c>
      <c r="I2164" t="s">
        <v>7</v>
      </c>
      <c r="J2164" t="s">
        <v>8</v>
      </c>
      <c r="K2164" t="s">
        <v>8</v>
      </c>
      <c r="L2164" t="s">
        <v>8</v>
      </c>
      <c r="M2164" t="s">
        <v>14</v>
      </c>
      <c r="N2164" t="str">
        <f t="shared" si="245"/>
        <v>F</v>
      </c>
      <c r="O2164" t="s">
        <v>8</v>
      </c>
      <c r="P2164" t="s">
        <v>8</v>
      </c>
      <c r="Q2164" t="s">
        <v>11</v>
      </c>
      <c r="R2164" t="s">
        <v>8</v>
      </c>
      <c r="S2164" t="str">
        <f t="shared" si="246"/>
        <v>U</v>
      </c>
      <c r="T2164" t="s">
        <v>12</v>
      </c>
      <c r="U2164">
        <v>1</v>
      </c>
      <c r="V2164" t="s">
        <v>8</v>
      </c>
      <c r="W2164">
        <f>VLOOKUP(Q2164,'PBT Tag Rates'!$A$6:$D$67,4,FALSE)</f>
        <v>1</v>
      </c>
      <c r="X2164">
        <v>1</v>
      </c>
      <c r="Y2164" s="8">
        <f t="shared" si="247"/>
        <v>1</v>
      </c>
      <c r="Z2164" s="10">
        <f>IFERROR(LOOKUP(H2164,{30,43,48,53,58,63,68,73,78,83,88,93,97},{42,47,52,57,62,67,72,77,82,87,92,99,100}),999)</f>
        <v>82</v>
      </c>
      <c r="AA2164" s="9">
        <f t="shared" si="248"/>
        <v>5.5555555555555554</v>
      </c>
      <c r="AB2164" s="9">
        <f>IFERROR(IF(I2164="AI",AA2164-VLOOKUP(Q2164,'PBT Tag Rates'!$A$6:$L$53,11,FALSE),AA2164-VLOOKUP(Q2164,'PBT Tag Rates'!$A$6:$L$53,12,FALSE)),0)</f>
        <v>5.5142524290531805</v>
      </c>
      <c r="AC2164" s="9">
        <f t="shared" si="249"/>
        <v>16.572324324312643</v>
      </c>
      <c r="AD2164" s="12" t="s">
        <v>1970</v>
      </c>
      <c r="AE2164" s="8"/>
    </row>
    <row r="2165" spans="1:31" x14ac:dyDescent="0.25">
      <c r="A2165" t="s">
        <v>2078</v>
      </c>
      <c r="B2165" t="s">
        <v>5700</v>
      </c>
      <c r="C2165" t="s">
        <v>5701</v>
      </c>
      <c r="D2165" s="1">
        <v>45560</v>
      </c>
      <c r="E2165">
        <f t="shared" si="244"/>
        <v>18</v>
      </c>
      <c r="F2165" t="s">
        <v>6</v>
      </c>
      <c r="G2165">
        <v>470</v>
      </c>
      <c r="H2165">
        <f t="shared" si="243"/>
        <v>47</v>
      </c>
      <c r="I2165" t="s">
        <v>7</v>
      </c>
      <c r="J2165" t="s">
        <v>8</v>
      </c>
      <c r="K2165" t="s">
        <v>8</v>
      </c>
      <c r="L2165" t="s">
        <v>8</v>
      </c>
      <c r="M2165" t="s">
        <v>269</v>
      </c>
      <c r="N2165" t="str">
        <f t="shared" si="245"/>
        <v>M</v>
      </c>
      <c r="O2165" t="s">
        <v>7457</v>
      </c>
      <c r="P2165" t="s">
        <v>8667</v>
      </c>
      <c r="Q2165" t="s">
        <v>7200</v>
      </c>
      <c r="R2165">
        <v>2</v>
      </c>
      <c r="S2165">
        <f t="shared" si="246"/>
        <v>2022</v>
      </c>
      <c r="T2165" t="s">
        <v>12</v>
      </c>
      <c r="U2165">
        <v>1</v>
      </c>
      <c r="V2165" t="s">
        <v>893</v>
      </c>
      <c r="W2165">
        <f>VLOOKUP(Q2165,'PBT Tag Rates'!$A$6:$D$67,4,FALSE)</f>
        <v>0.98</v>
      </c>
      <c r="X2165">
        <v>1</v>
      </c>
      <c r="Y2165" s="8">
        <f t="shared" si="247"/>
        <v>1</v>
      </c>
      <c r="Z2165" s="10">
        <f>IFERROR(LOOKUP(H2165,{30,43,48,53,58,63,68,73,78,83,88,93,97},{42,47,52,57,62,67,72,77,82,87,92,99,100}),999)</f>
        <v>47</v>
      </c>
      <c r="AA2165" s="9">
        <f t="shared" si="248"/>
        <v>5.5555555555555554</v>
      </c>
      <c r="AB2165" s="9">
        <f>IFERROR(IF(I2165="AI",AA2165-VLOOKUP(Q2165,'PBT Tag Rates'!$A$6:$L$53,11,FALSE),AA2165-VLOOKUP(Q2165,'PBT Tag Rates'!$A$6:$L$53,12,FALSE)),0)</f>
        <v>5.5759637188208613</v>
      </c>
      <c r="AC2165" s="9">
        <f t="shared" si="249"/>
        <v>16.757789085249826</v>
      </c>
      <c r="AD2165" s="12" t="s">
        <v>1969</v>
      </c>
      <c r="AE2165" s="8"/>
    </row>
    <row r="2166" spans="1:31" x14ac:dyDescent="0.25">
      <c r="A2166" t="s">
        <v>2078</v>
      </c>
      <c r="B2166" t="s">
        <v>5702</v>
      </c>
      <c r="C2166" t="s">
        <v>5703</v>
      </c>
      <c r="D2166" s="1">
        <v>45560</v>
      </c>
      <c r="E2166">
        <f t="shared" si="244"/>
        <v>18</v>
      </c>
      <c r="F2166" t="s">
        <v>6</v>
      </c>
      <c r="G2166">
        <v>650</v>
      </c>
      <c r="H2166">
        <f t="shared" si="243"/>
        <v>65</v>
      </c>
      <c r="I2166" t="s">
        <v>7</v>
      </c>
      <c r="J2166" t="s">
        <v>8</v>
      </c>
      <c r="K2166" t="s">
        <v>8</v>
      </c>
      <c r="L2166" t="s">
        <v>8</v>
      </c>
      <c r="M2166" t="s">
        <v>269</v>
      </c>
      <c r="N2166" t="str">
        <f t="shared" si="245"/>
        <v>M</v>
      </c>
      <c r="O2166" t="s">
        <v>7245</v>
      </c>
      <c r="P2166" t="s">
        <v>8722</v>
      </c>
      <c r="Q2166" t="s">
        <v>940</v>
      </c>
      <c r="R2166">
        <v>3</v>
      </c>
      <c r="S2166">
        <f t="shared" si="246"/>
        <v>2021</v>
      </c>
      <c r="T2166" t="s">
        <v>12</v>
      </c>
      <c r="U2166">
        <v>1</v>
      </c>
      <c r="V2166" t="s">
        <v>893</v>
      </c>
      <c r="W2166">
        <f>VLOOKUP(Q2166,'PBT Tag Rates'!$A$6:$D$67,4,FALSE)</f>
        <v>0.98140000000000005</v>
      </c>
      <c r="X2166">
        <v>1</v>
      </c>
      <c r="Y2166" s="8">
        <f t="shared" si="247"/>
        <v>1</v>
      </c>
      <c r="Z2166" s="10">
        <f>IFERROR(LOOKUP(H2166,{30,43,48,53,58,63,68,73,78,83,88,93,97},{42,47,52,57,62,67,72,77,82,87,92,99,100}),999)</f>
        <v>67</v>
      </c>
      <c r="AA2166" s="9">
        <f t="shared" si="248"/>
        <v>5.5555555555555554</v>
      </c>
      <c r="AB2166" s="9">
        <f>IFERROR(IF(I2166="AI",AA2166-VLOOKUP(Q2166,'PBT Tag Rates'!$A$6:$L$53,11,FALSE),AA2166-VLOOKUP(Q2166,'PBT Tag Rates'!$A$6:$L$53,12,FALSE)),0)</f>
        <v>5.5745080723682721</v>
      </c>
      <c r="AC2166" s="9">
        <f t="shared" si="249"/>
        <v>16.753414340817248</v>
      </c>
      <c r="AD2166" s="12" t="s">
        <v>1969</v>
      </c>
      <c r="AE2166" s="8"/>
    </row>
    <row r="2167" spans="1:31" x14ac:dyDescent="0.25">
      <c r="A2167" t="s">
        <v>2078</v>
      </c>
      <c r="B2167" t="s">
        <v>5704</v>
      </c>
      <c r="C2167" t="s">
        <v>5705</v>
      </c>
      <c r="D2167" s="1">
        <v>45560</v>
      </c>
      <c r="E2167">
        <f t="shared" si="244"/>
        <v>18</v>
      </c>
      <c r="F2167" t="s">
        <v>14</v>
      </c>
      <c r="G2167">
        <v>810</v>
      </c>
      <c r="H2167">
        <f t="shared" ref="H2167:H2230" si="250">G2167/10</f>
        <v>81</v>
      </c>
      <c r="I2167" t="s">
        <v>7</v>
      </c>
      <c r="J2167" t="s">
        <v>8</v>
      </c>
      <c r="K2167" t="s">
        <v>8</v>
      </c>
      <c r="L2167" t="s">
        <v>8</v>
      </c>
      <c r="M2167" t="s">
        <v>14</v>
      </c>
      <c r="N2167" t="str">
        <f t="shared" si="245"/>
        <v>F</v>
      </c>
      <c r="O2167" t="s">
        <v>423</v>
      </c>
      <c r="P2167" t="s">
        <v>983</v>
      </c>
      <c r="Q2167" t="s">
        <v>171</v>
      </c>
      <c r="R2167">
        <v>5</v>
      </c>
      <c r="S2167">
        <f t="shared" si="246"/>
        <v>2019</v>
      </c>
      <c r="T2167" t="s">
        <v>12</v>
      </c>
      <c r="U2167">
        <v>1</v>
      </c>
      <c r="V2167" t="s">
        <v>889</v>
      </c>
      <c r="W2167">
        <f>VLOOKUP(Q2167,'PBT Tag Rates'!$A$6:$D$67,4,FALSE)</f>
        <v>0.95971980899999998</v>
      </c>
      <c r="X2167">
        <v>1</v>
      </c>
      <c r="Y2167" s="8">
        <f t="shared" si="247"/>
        <v>1</v>
      </c>
      <c r="Z2167" s="10">
        <f>IFERROR(LOOKUP(H2167,{30,43,48,53,58,63,68,73,78,83,88,93,97},{42,47,52,57,62,67,72,77,82,87,92,99,100}),999)</f>
        <v>82</v>
      </c>
      <c r="AA2167" s="9">
        <f t="shared" si="248"/>
        <v>5.5555555555555554</v>
      </c>
      <c r="AB2167" s="9">
        <f>IFERROR(IF(I2167="AI",AA2167-VLOOKUP(Q2167,'PBT Tag Rates'!$A$6:$L$53,11,FALSE),AA2167-VLOOKUP(Q2167,'PBT Tag Rates'!$A$6:$L$53,12,FALSE)),0)</f>
        <v>5.5975263376757773</v>
      </c>
      <c r="AC2167" s="9">
        <f t="shared" si="249"/>
        <v>16.822592559073851</v>
      </c>
      <c r="AD2167" s="12" t="s">
        <v>1969</v>
      </c>
      <c r="AE2167" s="8"/>
    </row>
    <row r="2168" spans="1:31" x14ac:dyDescent="0.25">
      <c r="A2168" t="s">
        <v>2078</v>
      </c>
      <c r="B2168" t="s">
        <v>5706</v>
      </c>
      <c r="C2168" t="s">
        <v>5707</v>
      </c>
      <c r="D2168" s="1">
        <v>45560</v>
      </c>
      <c r="E2168">
        <f t="shared" si="244"/>
        <v>18</v>
      </c>
      <c r="F2168" t="s">
        <v>14</v>
      </c>
      <c r="G2168">
        <v>840</v>
      </c>
      <c r="H2168">
        <f t="shared" si="250"/>
        <v>84</v>
      </c>
      <c r="I2168" t="s">
        <v>7</v>
      </c>
      <c r="J2168" t="s">
        <v>8</v>
      </c>
      <c r="K2168" t="s">
        <v>8</v>
      </c>
      <c r="L2168" t="s">
        <v>8</v>
      </c>
      <c r="M2168" t="s">
        <v>14</v>
      </c>
      <c r="N2168" t="str">
        <f t="shared" si="245"/>
        <v>F</v>
      </c>
      <c r="O2168" t="s">
        <v>8</v>
      </c>
      <c r="P2168" t="s">
        <v>8</v>
      </c>
      <c r="Q2168" t="s">
        <v>11</v>
      </c>
      <c r="R2168" t="s">
        <v>8</v>
      </c>
      <c r="S2168" t="str">
        <f t="shared" si="246"/>
        <v>U</v>
      </c>
      <c r="T2168" t="s">
        <v>12</v>
      </c>
      <c r="U2168">
        <v>0.999999999999998</v>
      </c>
      <c r="V2168" t="s">
        <v>8</v>
      </c>
      <c r="W2168">
        <f>VLOOKUP(Q2168,'PBT Tag Rates'!$A$6:$D$67,4,FALSE)</f>
        <v>1</v>
      </c>
      <c r="X2168">
        <v>1</v>
      </c>
      <c r="Y2168" s="8">
        <f t="shared" si="247"/>
        <v>1</v>
      </c>
      <c r="Z2168" s="10">
        <f>IFERROR(LOOKUP(H2168,{30,43,48,53,58,63,68,73,78,83,88,93,97},{42,47,52,57,62,67,72,77,82,87,92,99,100}),999)</f>
        <v>87</v>
      </c>
      <c r="AA2168" s="9">
        <f t="shared" si="248"/>
        <v>5.5555555555555554</v>
      </c>
      <c r="AB2168" s="9">
        <f>IFERROR(IF(I2168="AI",AA2168-VLOOKUP(Q2168,'PBT Tag Rates'!$A$6:$L$53,11,FALSE),AA2168-VLOOKUP(Q2168,'PBT Tag Rates'!$A$6:$L$53,12,FALSE)),0)</f>
        <v>5.5142524290531805</v>
      </c>
      <c r="AC2168" s="9">
        <f t="shared" si="249"/>
        <v>16.572324324312643</v>
      </c>
      <c r="AD2168" s="12" t="s">
        <v>1969</v>
      </c>
      <c r="AE2168" s="8"/>
    </row>
    <row r="2169" spans="1:31" x14ac:dyDescent="0.25">
      <c r="A2169" t="s">
        <v>2078</v>
      </c>
      <c r="B2169" t="s">
        <v>5708</v>
      </c>
      <c r="C2169" t="s">
        <v>5709</v>
      </c>
      <c r="D2169" s="1">
        <v>45560</v>
      </c>
      <c r="E2169">
        <f t="shared" si="244"/>
        <v>18</v>
      </c>
      <c r="F2169" t="s">
        <v>14</v>
      </c>
      <c r="G2169">
        <v>730</v>
      </c>
      <c r="H2169">
        <f t="shared" si="250"/>
        <v>73</v>
      </c>
      <c r="I2169" t="s">
        <v>9</v>
      </c>
      <c r="J2169">
        <v>1</v>
      </c>
      <c r="K2169" t="s">
        <v>8</v>
      </c>
      <c r="L2169" t="s">
        <v>8</v>
      </c>
      <c r="M2169" t="s">
        <v>14</v>
      </c>
      <c r="N2169" t="str">
        <f t="shared" si="245"/>
        <v>F</v>
      </c>
      <c r="O2169" t="s">
        <v>1778</v>
      </c>
      <c r="P2169" t="s">
        <v>1779</v>
      </c>
      <c r="Q2169" t="s">
        <v>295</v>
      </c>
      <c r="R2169">
        <v>4</v>
      </c>
      <c r="S2169">
        <f t="shared" si="246"/>
        <v>2020</v>
      </c>
      <c r="T2169" t="s">
        <v>12</v>
      </c>
      <c r="U2169">
        <v>1</v>
      </c>
      <c r="V2169" t="s">
        <v>893</v>
      </c>
      <c r="W2169">
        <f>VLOOKUP(Q2169,'PBT Tag Rates'!$A$6:$D$67,4,FALSE)</f>
        <v>0.98961045999999997</v>
      </c>
      <c r="X2169">
        <v>1</v>
      </c>
      <c r="Y2169" s="8">
        <f t="shared" si="247"/>
        <v>1</v>
      </c>
      <c r="Z2169" s="10">
        <f>IFERROR(LOOKUP(H2169,{30,43,48,53,58,63,68,73,78,83,88,93,97},{42,47,52,57,62,67,72,77,82,87,92,99,100}),999)</f>
        <v>77</v>
      </c>
      <c r="AA2169" s="9">
        <f t="shared" si="248"/>
        <v>5.5555555555555554</v>
      </c>
      <c r="AB2169" s="9">
        <f>IFERROR(IF(I2169="AI",AA2169-VLOOKUP(Q2169,'PBT Tag Rates'!$A$6:$L$53,11,FALSE),AA2169-VLOOKUP(Q2169,'PBT Tag Rates'!$A$6:$L$53,12,FALSE)),0)</f>
        <v>5.5660541713442369</v>
      </c>
      <c r="AC2169" s="9">
        <f t="shared" si="249"/>
        <v>16.728007308517132</v>
      </c>
      <c r="AD2169" s="12" t="s">
        <v>1969</v>
      </c>
      <c r="AE2169" s="8"/>
    </row>
    <row r="2170" spans="1:31" x14ac:dyDescent="0.25">
      <c r="A2170" t="s">
        <v>2078</v>
      </c>
      <c r="B2170" t="s">
        <v>5710</v>
      </c>
      <c r="C2170" t="s">
        <v>5711</v>
      </c>
      <c r="D2170" s="1">
        <v>45560</v>
      </c>
      <c r="E2170">
        <f t="shared" si="244"/>
        <v>18</v>
      </c>
      <c r="F2170" t="s">
        <v>14</v>
      </c>
      <c r="G2170">
        <v>660</v>
      </c>
      <c r="H2170">
        <f t="shared" si="250"/>
        <v>66</v>
      </c>
      <c r="I2170" t="s">
        <v>9</v>
      </c>
      <c r="J2170">
        <v>1</v>
      </c>
      <c r="K2170" t="s">
        <v>8</v>
      </c>
      <c r="L2170" t="s">
        <v>8</v>
      </c>
      <c r="M2170" t="s">
        <v>14</v>
      </c>
      <c r="N2170" t="str">
        <f t="shared" si="245"/>
        <v>F</v>
      </c>
      <c r="O2170" t="s">
        <v>8550</v>
      </c>
      <c r="P2170" t="s">
        <v>8551</v>
      </c>
      <c r="Q2170" t="s">
        <v>295</v>
      </c>
      <c r="R2170">
        <v>4</v>
      </c>
      <c r="S2170">
        <f t="shared" si="246"/>
        <v>2020</v>
      </c>
      <c r="T2170" t="s">
        <v>12</v>
      </c>
      <c r="U2170">
        <v>0.999999999999995</v>
      </c>
      <c r="V2170" t="s">
        <v>949</v>
      </c>
      <c r="W2170">
        <f>VLOOKUP(Q2170,'PBT Tag Rates'!$A$6:$D$67,4,FALSE)</f>
        <v>0.98961045999999997</v>
      </c>
      <c r="X2170">
        <v>1</v>
      </c>
      <c r="Y2170" s="8">
        <f t="shared" si="247"/>
        <v>1</v>
      </c>
      <c r="Z2170" s="10">
        <f>IFERROR(LOOKUP(H2170,{30,43,48,53,58,63,68,73,78,83,88,93,97},{42,47,52,57,62,67,72,77,82,87,92,99,100}),999)</f>
        <v>67</v>
      </c>
      <c r="AA2170" s="9">
        <f t="shared" si="248"/>
        <v>5.5555555555555554</v>
      </c>
      <c r="AB2170" s="9">
        <f>IFERROR(IF(I2170="AI",AA2170-VLOOKUP(Q2170,'PBT Tag Rates'!$A$6:$L$53,11,FALSE),AA2170-VLOOKUP(Q2170,'PBT Tag Rates'!$A$6:$L$53,12,FALSE)),0)</f>
        <v>5.5660541713442369</v>
      </c>
      <c r="AC2170" s="9">
        <f t="shared" si="249"/>
        <v>16.728007308517132</v>
      </c>
      <c r="AD2170" s="12" t="s">
        <v>676</v>
      </c>
      <c r="AE2170" s="8"/>
    </row>
    <row r="2171" spans="1:31" x14ac:dyDescent="0.25">
      <c r="A2171" t="s">
        <v>2078</v>
      </c>
      <c r="B2171" t="s">
        <v>5712</v>
      </c>
      <c r="C2171" t="s">
        <v>5713</v>
      </c>
      <c r="D2171" s="1">
        <v>45560</v>
      </c>
      <c r="E2171">
        <f t="shared" si="244"/>
        <v>18</v>
      </c>
      <c r="F2171" t="s">
        <v>6</v>
      </c>
      <c r="G2171">
        <v>800</v>
      </c>
      <c r="H2171">
        <f t="shared" si="250"/>
        <v>80</v>
      </c>
      <c r="I2171" t="s">
        <v>9</v>
      </c>
      <c r="J2171">
        <v>1</v>
      </c>
      <c r="K2171" t="s">
        <v>8</v>
      </c>
      <c r="L2171" t="s">
        <v>8</v>
      </c>
      <c r="M2171" t="s">
        <v>6</v>
      </c>
      <c r="N2171" t="str">
        <f t="shared" si="245"/>
        <v>M</v>
      </c>
      <c r="O2171" t="s">
        <v>8723</v>
      </c>
      <c r="P2171" t="s">
        <v>8724</v>
      </c>
      <c r="Q2171" t="s">
        <v>171</v>
      </c>
      <c r="R2171">
        <v>5</v>
      </c>
      <c r="S2171">
        <f t="shared" si="246"/>
        <v>2019</v>
      </c>
      <c r="T2171" t="s">
        <v>12</v>
      </c>
      <c r="U2171">
        <v>1</v>
      </c>
      <c r="V2171" t="s">
        <v>941</v>
      </c>
      <c r="W2171">
        <f>VLOOKUP(Q2171,'PBT Tag Rates'!$A$6:$D$67,4,FALSE)</f>
        <v>0.95971980899999998</v>
      </c>
      <c r="X2171">
        <v>1</v>
      </c>
      <c r="Y2171" s="8">
        <f t="shared" si="247"/>
        <v>1</v>
      </c>
      <c r="Z2171" s="10">
        <f>IFERROR(LOOKUP(H2171,{30,43,48,53,58,63,68,73,78,83,88,93,97},{42,47,52,57,62,67,72,77,82,87,92,99,100}),999)</f>
        <v>82</v>
      </c>
      <c r="AA2171" s="9">
        <f t="shared" si="248"/>
        <v>5.5555555555555554</v>
      </c>
      <c r="AB2171" s="9">
        <f>IFERROR(IF(I2171="AI",AA2171-VLOOKUP(Q2171,'PBT Tag Rates'!$A$6:$L$53,11,FALSE),AA2171-VLOOKUP(Q2171,'PBT Tag Rates'!$A$6:$L$53,12,FALSE)),0)</f>
        <v>5.5975263376757773</v>
      </c>
      <c r="AC2171" s="9">
        <f t="shared" si="249"/>
        <v>16.822592559073851</v>
      </c>
      <c r="AD2171" s="12" t="s">
        <v>1969</v>
      </c>
      <c r="AE2171" s="8"/>
    </row>
    <row r="2172" spans="1:31" x14ac:dyDescent="0.25">
      <c r="A2172" t="s">
        <v>2078</v>
      </c>
      <c r="B2172" t="s">
        <v>5714</v>
      </c>
      <c r="C2172" t="s">
        <v>5715</v>
      </c>
      <c r="D2172" s="1">
        <v>45560</v>
      </c>
      <c r="E2172">
        <f t="shared" si="244"/>
        <v>18</v>
      </c>
      <c r="F2172" t="s">
        <v>6</v>
      </c>
      <c r="G2172">
        <v>720</v>
      </c>
      <c r="H2172">
        <f t="shared" si="250"/>
        <v>72</v>
      </c>
      <c r="I2172" t="s">
        <v>7</v>
      </c>
      <c r="J2172" t="s">
        <v>8</v>
      </c>
      <c r="K2172" t="s">
        <v>8</v>
      </c>
      <c r="L2172" t="s">
        <v>8</v>
      </c>
      <c r="M2172" t="s">
        <v>269</v>
      </c>
      <c r="N2172" t="str">
        <f t="shared" si="245"/>
        <v>M</v>
      </c>
      <c r="O2172" t="s">
        <v>8</v>
      </c>
      <c r="P2172" t="s">
        <v>8</v>
      </c>
      <c r="Q2172" t="s">
        <v>11</v>
      </c>
      <c r="R2172" t="s">
        <v>8</v>
      </c>
      <c r="S2172" t="str">
        <f t="shared" si="246"/>
        <v>U</v>
      </c>
      <c r="T2172" t="s">
        <v>12</v>
      </c>
      <c r="U2172">
        <v>1</v>
      </c>
      <c r="V2172" t="s">
        <v>8</v>
      </c>
      <c r="W2172">
        <f>VLOOKUP(Q2172,'PBT Tag Rates'!$A$6:$D$67,4,FALSE)</f>
        <v>1</v>
      </c>
      <c r="X2172">
        <v>1</v>
      </c>
      <c r="Y2172" s="8">
        <f t="shared" si="247"/>
        <v>1.0057142857142858</v>
      </c>
      <c r="Z2172" s="10">
        <f>IFERROR(LOOKUP(H2172,{30,43,48,53,58,63,68,73,78,83,88,93,97},{42,47,52,57,62,67,72,77,82,87,92,99,100}),999)</f>
        <v>72</v>
      </c>
      <c r="AA2172" s="9">
        <f t="shared" si="248"/>
        <v>5.5873015873015879</v>
      </c>
      <c r="AB2172" s="9">
        <f>IFERROR(IF(I2172="AI",AA2172-VLOOKUP(Q2172,'PBT Tag Rates'!$A$6:$L$53,11,FALSE),AA2172-VLOOKUP(Q2172,'PBT Tag Rates'!$A$6:$L$53,12,FALSE)),0)</f>
        <v>5.545998460799213</v>
      </c>
      <c r="AC2172" s="9">
        <f t="shared" si="249"/>
        <v>16.6677326395601</v>
      </c>
      <c r="AD2172" s="12" t="s">
        <v>1969</v>
      </c>
      <c r="AE2172" s="8"/>
    </row>
    <row r="2173" spans="1:31" x14ac:dyDescent="0.25">
      <c r="A2173" t="s">
        <v>2078</v>
      </c>
      <c r="B2173" t="s">
        <v>5716</v>
      </c>
      <c r="C2173" t="s">
        <v>5717</v>
      </c>
      <c r="D2173" s="1">
        <v>45561</v>
      </c>
      <c r="E2173">
        <f t="shared" si="244"/>
        <v>18</v>
      </c>
      <c r="F2173" t="s">
        <v>6</v>
      </c>
      <c r="G2173">
        <v>620</v>
      </c>
      <c r="H2173">
        <f t="shared" si="250"/>
        <v>62</v>
      </c>
      <c r="I2173" t="s">
        <v>7</v>
      </c>
      <c r="J2173" t="s">
        <v>8</v>
      </c>
      <c r="K2173" t="s">
        <v>8</v>
      </c>
      <c r="L2173" t="s">
        <v>8</v>
      </c>
      <c r="M2173" t="s">
        <v>6</v>
      </c>
      <c r="N2173" t="str">
        <f t="shared" si="245"/>
        <v>M</v>
      </c>
      <c r="O2173" t="s">
        <v>8725</v>
      </c>
      <c r="P2173" t="s">
        <v>8726</v>
      </c>
      <c r="Q2173" t="s">
        <v>940</v>
      </c>
      <c r="R2173">
        <v>3</v>
      </c>
      <c r="S2173">
        <f t="shared" si="246"/>
        <v>2021</v>
      </c>
      <c r="T2173" t="s">
        <v>12</v>
      </c>
      <c r="U2173">
        <v>1</v>
      </c>
      <c r="V2173" t="s">
        <v>893</v>
      </c>
      <c r="W2173">
        <f>VLOOKUP(Q2173,'PBT Tag Rates'!$A$6:$D$67,4,FALSE)</f>
        <v>0.98140000000000005</v>
      </c>
      <c r="X2173">
        <v>1</v>
      </c>
      <c r="Y2173" s="8">
        <f t="shared" si="247"/>
        <v>1.0138888888888888</v>
      </c>
      <c r="Z2173" s="10">
        <f>IFERROR(LOOKUP(H2173,{30,43,48,53,58,63,68,73,78,83,88,93,97},{42,47,52,57,62,67,72,77,82,87,92,99,100}),999)</f>
        <v>62</v>
      </c>
      <c r="AA2173" s="9">
        <f t="shared" si="248"/>
        <v>5.632716049382716</v>
      </c>
      <c r="AB2173" s="9">
        <f>IFERROR(IF(I2173="AI",AA2173-VLOOKUP(Q2173,'PBT Tag Rates'!$A$6:$L$53,11,FALSE),AA2173-VLOOKUP(Q2173,'PBT Tag Rates'!$A$6:$L$53,12,FALSE)),0)</f>
        <v>5.6516685661954327</v>
      </c>
      <c r="AC2173" s="9">
        <f t="shared" si="249"/>
        <v>16.98530955148815</v>
      </c>
      <c r="AD2173" s="12" t="s">
        <v>1969</v>
      </c>
      <c r="AE2173" s="8"/>
    </row>
    <row r="2174" spans="1:31" x14ac:dyDescent="0.25">
      <c r="A2174" t="s">
        <v>2078</v>
      </c>
      <c r="B2174" t="s">
        <v>5718</v>
      </c>
      <c r="C2174" t="s">
        <v>5719</v>
      </c>
      <c r="D2174" s="1">
        <v>45561</v>
      </c>
      <c r="E2174">
        <f t="shared" si="244"/>
        <v>18</v>
      </c>
      <c r="F2174" t="s">
        <v>14</v>
      </c>
      <c r="G2174">
        <v>750</v>
      </c>
      <c r="H2174">
        <f t="shared" si="250"/>
        <v>75</v>
      </c>
      <c r="I2174" t="s">
        <v>7</v>
      </c>
      <c r="J2174" t="s">
        <v>8</v>
      </c>
      <c r="K2174" t="s">
        <v>8</v>
      </c>
      <c r="L2174" t="s">
        <v>8</v>
      </c>
      <c r="M2174" t="s">
        <v>14</v>
      </c>
      <c r="N2174" t="str">
        <f t="shared" si="245"/>
        <v>F</v>
      </c>
      <c r="O2174" t="s">
        <v>402</v>
      </c>
      <c r="P2174" t="s">
        <v>403</v>
      </c>
      <c r="Q2174" t="s">
        <v>171</v>
      </c>
      <c r="R2174">
        <v>5</v>
      </c>
      <c r="S2174">
        <f t="shared" si="246"/>
        <v>2019</v>
      </c>
      <c r="T2174" t="s">
        <v>12</v>
      </c>
      <c r="U2174">
        <v>1</v>
      </c>
      <c r="V2174" t="s">
        <v>886</v>
      </c>
      <c r="W2174">
        <f>VLOOKUP(Q2174,'PBT Tag Rates'!$A$6:$D$67,4,FALSE)</f>
        <v>0.95971980899999998</v>
      </c>
      <c r="X2174">
        <v>1</v>
      </c>
      <c r="Y2174" s="8">
        <f t="shared" si="247"/>
        <v>1</v>
      </c>
      <c r="Z2174" s="10">
        <f>IFERROR(LOOKUP(H2174,{30,43,48,53,58,63,68,73,78,83,88,93,97},{42,47,52,57,62,67,72,77,82,87,92,99,100}),999)</f>
        <v>77</v>
      </c>
      <c r="AA2174" s="9">
        <f t="shared" si="248"/>
        <v>5.5555555555555554</v>
      </c>
      <c r="AB2174" s="9">
        <f>IFERROR(IF(I2174="AI",AA2174-VLOOKUP(Q2174,'PBT Tag Rates'!$A$6:$L$53,11,FALSE),AA2174-VLOOKUP(Q2174,'PBT Tag Rates'!$A$6:$L$53,12,FALSE)),0)</f>
        <v>5.5975263376757773</v>
      </c>
      <c r="AC2174" s="9">
        <f t="shared" si="249"/>
        <v>16.822592559073851</v>
      </c>
      <c r="AD2174" s="12" t="s">
        <v>1969</v>
      </c>
      <c r="AE2174" s="8"/>
    </row>
    <row r="2175" spans="1:31" x14ac:dyDescent="0.25">
      <c r="A2175" t="s">
        <v>2078</v>
      </c>
      <c r="B2175" t="s">
        <v>5720</v>
      </c>
      <c r="C2175" t="s">
        <v>5721</v>
      </c>
      <c r="D2175" s="1">
        <v>45561</v>
      </c>
      <c r="E2175">
        <f t="shared" si="244"/>
        <v>18</v>
      </c>
      <c r="F2175" t="s">
        <v>14</v>
      </c>
      <c r="G2175">
        <v>670</v>
      </c>
      <c r="H2175">
        <f t="shared" si="250"/>
        <v>67</v>
      </c>
      <c r="I2175" t="s">
        <v>9</v>
      </c>
      <c r="J2175">
        <v>1</v>
      </c>
      <c r="K2175" t="s">
        <v>8</v>
      </c>
      <c r="L2175" t="s">
        <v>8</v>
      </c>
      <c r="M2175" t="s">
        <v>14</v>
      </c>
      <c r="N2175" t="str">
        <f t="shared" si="245"/>
        <v>F</v>
      </c>
      <c r="O2175" t="s">
        <v>8727</v>
      </c>
      <c r="P2175" t="s">
        <v>8728</v>
      </c>
      <c r="Q2175" t="s">
        <v>171</v>
      </c>
      <c r="R2175">
        <v>5</v>
      </c>
      <c r="S2175">
        <f t="shared" si="246"/>
        <v>2019</v>
      </c>
      <c r="T2175" t="s">
        <v>12</v>
      </c>
      <c r="U2175">
        <v>1</v>
      </c>
      <c r="V2175" t="s">
        <v>941</v>
      </c>
      <c r="W2175">
        <f>VLOOKUP(Q2175,'PBT Tag Rates'!$A$6:$D$67,4,FALSE)</f>
        <v>0.95971980899999998</v>
      </c>
      <c r="X2175">
        <v>1</v>
      </c>
      <c r="Y2175" s="8">
        <f t="shared" si="247"/>
        <v>1</v>
      </c>
      <c r="Z2175" s="10">
        <f>IFERROR(LOOKUP(H2175,{30,43,48,53,58,63,68,73,78,83,88,93,97},{42,47,52,57,62,67,72,77,82,87,92,99,100}),999)</f>
        <v>67</v>
      </c>
      <c r="AA2175" s="9">
        <f t="shared" si="248"/>
        <v>5.5555555555555554</v>
      </c>
      <c r="AB2175" s="9">
        <f>IFERROR(IF(I2175="AI",AA2175-VLOOKUP(Q2175,'PBT Tag Rates'!$A$6:$L$53,11,FALSE),AA2175-VLOOKUP(Q2175,'PBT Tag Rates'!$A$6:$L$53,12,FALSE)),0)</f>
        <v>5.5975263376757773</v>
      </c>
      <c r="AC2175" s="9">
        <f t="shared" si="249"/>
        <v>16.822592559073851</v>
      </c>
      <c r="AD2175" s="12" t="s">
        <v>1969</v>
      </c>
      <c r="AE2175" s="8"/>
    </row>
    <row r="2176" spans="1:31" x14ac:dyDescent="0.25">
      <c r="A2176" t="s">
        <v>2078</v>
      </c>
      <c r="B2176" t="s">
        <v>5722</v>
      </c>
      <c r="C2176" t="s">
        <v>5723</v>
      </c>
      <c r="D2176" s="1">
        <v>45561</v>
      </c>
      <c r="E2176">
        <f t="shared" si="244"/>
        <v>18</v>
      </c>
      <c r="F2176" t="s">
        <v>14</v>
      </c>
      <c r="G2176">
        <v>740</v>
      </c>
      <c r="H2176">
        <f t="shared" si="250"/>
        <v>74</v>
      </c>
      <c r="I2176" t="s">
        <v>7</v>
      </c>
      <c r="J2176" t="s">
        <v>8</v>
      </c>
      <c r="K2176" t="s">
        <v>8</v>
      </c>
      <c r="L2176" t="s">
        <v>8</v>
      </c>
      <c r="M2176" t="s">
        <v>14</v>
      </c>
      <c r="N2176" t="str">
        <f t="shared" si="245"/>
        <v>F</v>
      </c>
      <c r="O2176" t="s">
        <v>388</v>
      </c>
      <c r="P2176" t="s">
        <v>389</v>
      </c>
      <c r="Q2176" t="s">
        <v>295</v>
      </c>
      <c r="R2176">
        <v>4</v>
      </c>
      <c r="S2176">
        <f t="shared" si="246"/>
        <v>2020</v>
      </c>
      <c r="T2176" t="s">
        <v>12</v>
      </c>
      <c r="U2176">
        <v>0.999999999999998</v>
      </c>
      <c r="V2176" t="s">
        <v>889</v>
      </c>
      <c r="W2176">
        <f>VLOOKUP(Q2176,'PBT Tag Rates'!$A$6:$D$67,4,FALSE)</f>
        <v>0.98961045999999997</v>
      </c>
      <c r="X2176">
        <v>1</v>
      </c>
      <c r="Y2176" s="8">
        <f t="shared" si="247"/>
        <v>1</v>
      </c>
      <c r="Z2176" s="10">
        <f>IFERROR(LOOKUP(H2176,{30,43,48,53,58,63,68,73,78,83,88,93,97},{42,47,52,57,62,67,72,77,82,87,92,99,100}),999)</f>
        <v>77</v>
      </c>
      <c r="AA2176" s="9">
        <f t="shared" si="248"/>
        <v>5.5555555555555554</v>
      </c>
      <c r="AB2176" s="9">
        <f>IFERROR(IF(I2176="AI",AA2176-VLOOKUP(Q2176,'PBT Tag Rates'!$A$6:$L$53,11,FALSE),AA2176-VLOOKUP(Q2176,'PBT Tag Rates'!$A$6:$L$53,12,FALSE)),0)</f>
        <v>5.5660541713442369</v>
      </c>
      <c r="AC2176" s="9">
        <f t="shared" si="249"/>
        <v>16.728007308517132</v>
      </c>
      <c r="AD2176" s="12" t="s">
        <v>1969</v>
      </c>
      <c r="AE2176" s="8"/>
    </row>
    <row r="2177" spans="1:31" x14ac:dyDescent="0.25">
      <c r="A2177" t="s">
        <v>2078</v>
      </c>
      <c r="B2177" t="s">
        <v>5724</v>
      </c>
      <c r="C2177" t="s">
        <v>5725</v>
      </c>
      <c r="D2177" s="1">
        <v>45561</v>
      </c>
      <c r="E2177">
        <f t="shared" si="244"/>
        <v>18</v>
      </c>
      <c r="F2177" t="s">
        <v>6</v>
      </c>
      <c r="G2177">
        <v>600</v>
      </c>
      <c r="H2177">
        <f t="shared" si="250"/>
        <v>60</v>
      </c>
      <c r="I2177" t="s">
        <v>9</v>
      </c>
      <c r="J2177">
        <v>1</v>
      </c>
      <c r="K2177" t="s">
        <v>8</v>
      </c>
      <c r="L2177" t="s">
        <v>8</v>
      </c>
      <c r="M2177" t="s">
        <v>6</v>
      </c>
      <c r="N2177" t="str">
        <f t="shared" si="245"/>
        <v>M</v>
      </c>
      <c r="O2177" t="s">
        <v>8729</v>
      </c>
      <c r="P2177" t="s">
        <v>8730</v>
      </c>
      <c r="Q2177" t="s">
        <v>1799</v>
      </c>
      <c r="R2177">
        <v>3</v>
      </c>
      <c r="S2177">
        <f t="shared" si="246"/>
        <v>2021</v>
      </c>
      <c r="T2177" t="s">
        <v>12</v>
      </c>
      <c r="U2177">
        <v>0.999999999999999</v>
      </c>
      <c r="V2177" t="s">
        <v>9064</v>
      </c>
      <c r="W2177">
        <f>VLOOKUP(Q2177,'PBT Tag Rates'!$A$6:$D$67,4,FALSE)</f>
        <v>0.79749999999999999</v>
      </c>
      <c r="X2177">
        <v>1</v>
      </c>
      <c r="Y2177" s="8">
        <f t="shared" si="247"/>
        <v>1.0138888888888888</v>
      </c>
      <c r="Z2177" s="10">
        <f>IFERROR(LOOKUP(H2177,{30,43,48,53,58,63,68,73,78,83,88,93,97},{42,47,52,57,62,67,72,77,82,87,92,99,100}),999)</f>
        <v>62</v>
      </c>
      <c r="AA2177" s="9">
        <f t="shared" si="248"/>
        <v>5.632716049382716</v>
      </c>
      <c r="AB2177" s="9">
        <f>IFERROR(IF(I2177="AI",AA2177-VLOOKUP(Q2177,'PBT Tag Rates'!$A$6:$L$53,11,FALSE),AA2177-VLOOKUP(Q2177,'PBT Tag Rates'!$A$6:$L$53,12,FALSE)),0)</f>
        <v>5.8866345446805219</v>
      </c>
      <c r="AC2177" s="9">
        <f t="shared" si="249"/>
        <v>17.691467358141729</v>
      </c>
      <c r="AD2177" s="12" t="s">
        <v>676</v>
      </c>
      <c r="AE2177" s="8"/>
    </row>
    <row r="2178" spans="1:31" x14ac:dyDescent="0.25">
      <c r="A2178" t="s">
        <v>2078</v>
      </c>
      <c r="B2178" t="s">
        <v>5726</v>
      </c>
      <c r="C2178" t="s">
        <v>5727</v>
      </c>
      <c r="D2178" s="1">
        <v>45561</v>
      </c>
      <c r="E2178">
        <f t="shared" si="244"/>
        <v>18</v>
      </c>
      <c r="F2178" t="s">
        <v>6</v>
      </c>
      <c r="G2178">
        <v>370</v>
      </c>
      <c r="H2178">
        <f t="shared" si="250"/>
        <v>37</v>
      </c>
      <c r="I2178" t="s">
        <v>9</v>
      </c>
      <c r="J2178" t="s">
        <v>8</v>
      </c>
      <c r="K2178" t="s">
        <v>8</v>
      </c>
      <c r="L2178" t="s">
        <v>8</v>
      </c>
      <c r="M2178" t="s">
        <v>6</v>
      </c>
      <c r="N2178" t="str">
        <f t="shared" si="245"/>
        <v>M</v>
      </c>
      <c r="O2178" t="s">
        <v>8731</v>
      </c>
      <c r="P2178" t="s">
        <v>8732</v>
      </c>
      <c r="Q2178" t="s">
        <v>7200</v>
      </c>
      <c r="R2178">
        <v>2</v>
      </c>
      <c r="S2178">
        <f t="shared" si="246"/>
        <v>2022</v>
      </c>
      <c r="T2178" t="s">
        <v>12</v>
      </c>
      <c r="U2178">
        <v>0.999999999999996</v>
      </c>
      <c r="V2178" t="s">
        <v>949</v>
      </c>
      <c r="W2178">
        <f>VLOOKUP(Q2178,'PBT Tag Rates'!$A$6:$D$67,4,FALSE)</f>
        <v>0.98</v>
      </c>
      <c r="X2178">
        <v>1</v>
      </c>
      <c r="Y2178" s="8">
        <f t="shared" si="247"/>
        <v>1</v>
      </c>
      <c r="Z2178" s="10">
        <f>IFERROR(LOOKUP(H2178,{30,43,48,53,58,63,68,73,78,83,88,93,97},{42,47,52,57,62,67,72,77,82,87,92,99,100}),999)</f>
        <v>42</v>
      </c>
      <c r="AA2178" s="9">
        <f t="shared" si="248"/>
        <v>5.5555555555555554</v>
      </c>
      <c r="AB2178" s="9">
        <f>IFERROR(IF(I2178="AI",AA2178-VLOOKUP(Q2178,'PBT Tag Rates'!$A$6:$L$53,11,FALSE),AA2178-VLOOKUP(Q2178,'PBT Tag Rates'!$A$6:$L$53,12,FALSE)),0)</f>
        <v>5.5759637188208613</v>
      </c>
      <c r="AC2178" s="9">
        <f t="shared" si="249"/>
        <v>16.757789085249826</v>
      </c>
      <c r="AD2178" s="12" t="s">
        <v>676</v>
      </c>
      <c r="AE2178" s="8"/>
    </row>
    <row r="2179" spans="1:31" x14ac:dyDescent="0.25">
      <c r="A2179" t="s">
        <v>2078</v>
      </c>
      <c r="B2179" t="s">
        <v>5728</v>
      </c>
      <c r="C2179" t="s">
        <v>5729</v>
      </c>
      <c r="D2179" s="1">
        <v>45561</v>
      </c>
      <c r="E2179">
        <f t="shared" si="244"/>
        <v>18</v>
      </c>
      <c r="F2179" t="s">
        <v>6</v>
      </c>
      <c r="G2179">
        <v>720</v>
      </c>
      <c r="H2179">
        <f t="shared" si="250"/>
        <v>72</v>
      </c>
      <c r="I2179" t="s">
        <v>9</v>
      </c>
      <c r="J2179">
        <v>1</v>
      </c>
      <c r="K2179" t="s">
        <v>8</v>
      </c>
      <c r="L2179" t="s">
        <v>8</v>
      </c>
      <c r="M2179" t="s">
        <v>6</v>
      </c>
      <c r="N2179" t="str">
        <f t="shared" si="245"/>
        <v>M</v>
      </c>
      <c r="O2179" t="s">
        <v>1415</v>
      </c>
      <c r="P2179" t="s">
        <v>8733</v>
      </c>
      <c r="Q2179" t="s">
        <v>295</v>
      </c>
      <c r="R2179">
        <v>4</v>
      </c>
      <c r="S2179">
        <f t="shared" si="246"/>
        <v>2020</v>
      </c>
      <c r="T2179" t="s">
        <v>12</v>
      </c>
      <c r="U2179">
        <v>1.00000000000001</v>
      </c>
      <c r="V2179" t="s">
        <v>892</v>
      </c>
      <c r="W2179">
        <f>VLOOKUP(Q2179,'PBT Tag Rates'!$A$6:$D$67,4,FALSE)</f>
        <v>0.98961045999999997</v>
      </c>
      <c r="X2179">
        <v>1</v>
      </c>
      <c r="Y2179" s="8">
        <f t="shared" si="247"/>
        <v>1.0057142857142858</v>
      </c>
      <c r="Z2179" s="10">
        <f>IFERROR(LOOKUP(H2179,{30,43,48,53,58,63,68,73,78,83,88,93,97},{42,47,52,57,62,67,72,77,82,87,92,99,100}),999)</f>
        <v>72</v>
      </c>
      <c r="AA2179" s="9">
        <f t="shared" si="248"/>
        <v>5.5873015873015879</v>
      </c>
      <c r="AB2179" s="9">
        <f>IFERROR(IF(I2179="AI",AA2179-VLOOKUP(Q2179,'PBT Tag Rates'!$A$6:$L$53,11,FALSE),AA2179-VLOOKUP(Q2179,'PBT Tag Rates'!$A$6:$L$53,12,FALSE)),0)</f>
        <v>5.5978002030902694</v>
      </c>
      <c r="AC2179" s="9">
        <f t="shared" si="249"/>
        <v>16.823415623764589</v>
      </c>
      <c r="AD2179" s="12" t="s">
        <v>1969</v>
      </c>
      <c r="AE2179" s="8"/>
    </row>
    <row r="2180" spans="1:31" x14ac:dyDescent="0.25">
      <c r="A2180" t="s">
        <v>2078</v>
      </c>
      <c r="B2180" t="s">
        <v>5730</v>
      </c>
      <c r="C2180" t="s">
        <v>5731</v>
      </c>
      <c r="D2180" s="1">
        <v>45561</v>
      </c>
      <c r="E2180">
        <f t="shared" si="244"/>
        <v>18</v>
      </c>
      <c r="F2180" t="s">
        <v>6</v>
      </c>
      <c r="G2180">
        <v>740</v>
      </c>
      <c r="H2180">
        <f t="shared" si="250"/>
        <v>74</v>
      </c>
      <c r="I2180" t="s">
        <v>7</v>
      </c>
      <c r="J2180" t="s">
        <v>8</v>
      </c>
      <c r="K2180" t="s">
        <v>8</v>
      </c>
      <c r="L2180" t="s">
        <v>8</v>
      </c>
      <c r="M2180" t="s">
        <v>6</v>
      </c>
      <c r="N2180" t="str">
        <f t="shared" si="245"/>
        <v>M</v>
      </c>
      <c r="O2180" t="s">
        <v>7970</v>
      </c>
      <c r="P2180" t="s">
        <v>8456</v>
      </c>
      <c r="Q2180" t="s">
        <v>940</v>
      </c>
      <c r="R2180">
        <v>3</v>
      </c>
      <c r="S2180">
        <f t="shared" si="246"/>
        <v>2021</v>
      </c>
      <c r="T2180" t="s">
        <v>12</v>
      </c>
      <c r="U2180">
        <v>1</v>
      </c>
      <c r="V2180" t="s">
        <v>886</v>
      </c>
      <c r="W2180">
        <f>VLOOKUP(Q2180,'PBT Tag Rates'!$A$6:$D$67,4,FALSE)</f>
        <v>0.98140000000000005</v>
      </c>
      <c r="X2180">
        <v>1</v>
      </c>
      <c r="Y2180" s="8">
        <f t="shared" si="247"/>
        <v>1.0058139534883721</v>
      </c>
      <c r="Z2180" s="10">
        <f>IFERROR(LOOKUP(H2180,{30,43,48,53,58,63,68,73,78,83,88,93,97},{42,47,52,57,62,67,72,77,82,87,92,99,100}),999)</f>
        <v>77</v>
      </c>
      <c r="AA2180" s="9">
        <f t="shared" si="248"/>
        <v>5.5878552971576232</v>
      </c>
      <c r="AB2180" s="9">
        <f>IFERROR(IF(I2180="AI",AA2180-VLOOKUP(Q2180,'PBT Tag Rates'!$A$6:$L$53,11,FALSE),AA2180-VLOOKUP(Q2180,'PBT Tag Rates'!$A$6:$L$53,12,FALSE)),0)</f>
        <v>5.6068078139703399</v>
      </c>
      <c r="AC2180" s="9">
        <f t="shared" si="249"/>
        <v>16.850486754586463</v>
      </c>
      <c r="AD2180" s="12" t="s">
        <v>1969</v>
      </c>
      <c r="AE2180" s="8"/>
    </row>
    <row r="2181" spans="1:31" x14ac:dyDescent="0.25">
      <c r="A2181" t="s">
        <v>2078</v>
      </c>
      <c r="B2181" t="s">
        <v>5732</v>
      </c>
      <c r="C2181" t="s">
        <v>5733</v>
      </c>
      <c r="D2181" s="1">
        <v>45561</v>
      </c>
      <c r="E2181">
        <f t="shared" si="244"/>
        <v>18</v>
      </c>
      <c r="F2181" t="s">
        <v>6</v>
      </c>
      <c r="G2181">
        <v>800</v>
      </c>
      <c r="H2181">
        <f t="shared" si="250"/>
        <v>80</v>
      </c>
      <c r="I2181" t="s">
        <v>7</v>
      </c>
      <c r="J2181" t="s">
        <v>8</v>
      </c>
      <c r="K2181" t="s">
        <v>8</v>
      </c>
      <c r="L2181" t="s">
        <v>8</v>
      </c>
      <c r="M2181" t="s">
        <v>6</v>
      </c>
      <c r="N2181" t="str">
        <f t="shared" si="245"/>
        <v>M</v>
      </c>
      <c r="O2181" t="s">
        <v>8</v>
      </c>
      <c r="P2181" t="s">
        <v>8</v>
      </c>
      <c r="Q2181" t="s">
        <v>11</v>
      </c>
      <c r="R2181" t="s">
        <v>8</v>
      </c>
      <c r="S2181" t="str">
        <f t="shared" si="246"/>
        <v>U</v>
      </c>
      <c r="T2181" t="s">
        <v>12</v>
      </c>
      <c r="U2181">
        <v>1</v>
      </c>
      <c r="V2181" t="s">
        <v>8</v>
      </c>
      <c r="W2181">
        <f>VLOOKUP(Q2181,'PBT Tag Rates'!$A$6:$D$67,4,FALSE)</f>
        <v>1</v>
      </c>
      <c r="X2181">
        <v>1</v>
      </c>
      <c r="Y2181" s="8">
        <f t="shared" si="247"/>
        <v>1</v>
      </c>
      <c r="Z2181" s="10">
        <f>IFERROR(LOOKUP(H2181,{30,43,48,53,58,63,68,73,78,83,88,93,97},{42,47,52,57,62,67,72,77,82,87,92,99,100}),999)</f>
        <v>82</v>
      </c>
      <c r="AA2181" s="9">
        <f t="shared" si="248"/>
        <v>5.5555555555555554</v>
      </c>
      <c r="AB2181" s="9">
        <f>IFERROR(IF(I2181="AI",AA2181-VLOOKUP(Q2181,'PBT Tag Rates'!$A$6:$L$53,11,FALSE),AA2181-VLOOKUP(Q2181,'PBT Tag Rates'!$A$6:$L$53,12,FALSE)),0)</f>
        <v>5.5142524290531805</v>
      </c>
      <c r="AC2181" s="9">
        <f t="shared" si="249"/>
        <v>16.572324324312643</v>
      </c>
      <c r="AD2181" s="12" t="s">
        <v>1970</v>
      </c>
      <c r="AE2181" s="8"/>
    </row>
    <row r="2182" spans="1:31" x14ac:dyDescent="0.25">
      <c r="A2182" t="s">
        <v>2078</v>
      </c>
      <c r="B2182" t="s">
        <v>5734</v>
      </c>
      <c r="C2182" t="s">
        <v>5735</v>
      </c>
      <c r="D2182" s="1">
        <v>45561</v>
      </c>
      <c r="E2182">
        <f t="shared" si="244"/>
        <v>18</v>
      </c>
      <c r="F2182" t="s">
        <v>6</v>
      </c>
      <c r="G2182">
        <v>410</v>
      </c>
      <c r="H2182">
        <f t="shared" si="250"/>
        <v>41</v>
      </c>
      <c r="I2182" t="s">
        <v>7</v>
      </c>
      <c r="J2182" t="s">
        <v>8</v>
      </c>
      <c r="K2182" t="s">
        <v>8</v>
      </c>
      <c r="L2182" t="s">
        <v>8</v>
      </c>
      <c r="M2182" t="s">
        <v>6</v>
      </c>
      <c r="N2182" t="str">
        <f t="shared" si="245"/>
        <v>M</v>
      </c>
      <c r="O2182" t="s">
        <v>7784</v>
      </c>
      <c r="P2182" t="s">
        <v>7961</v>
      </c>
      <c r="Q2182" t="s">
        <v>7200</v>
      </c>
      <c r="R2182">
        <v>2</v>
      </c>
      <c r="S2182">
        <f t="shared" si="246"/>
        <v>2022</v>
      </c>
      <c r="T2182" t="s">
        <v>12</v>
      </c>
      <c r="U2182">
        <v>1</v>
      </c>
      <c r="V2182" t="s">
        <v>893</v>
      </c>
      <c r="W2182">
        <f>VLOOKUP(Q2182,'PBT Tag Rates'!$A$6:$D$67,4,FALSE)</f>
        <v>0.98</v>
      </c>
      <c r="X2182">
        <v>1</v>
      </c>
      <c r="Y2182" s="8">
        <f t="shared" si="247"/>
        <v>1</v>
      </c>
      <c r="Z2182" s="10">
        <f>IFERROR(LOOKUP(H2182,{30,43,48,53,58,63,68,73,78,83,88,93,97},{42,47,52,57,62,67,72,77,82,87,92,99,100}),999)</f>
        <v>42</v>
      </c>
      <c r="AA2182" s="9">
        <f t="shared" si="248"/>
        <v>5.5555555555555554</v>
      </c>
      <c r="AB2182" s="9">
        <f>IFERROR(IF(I2182="AI",AA2182-VLOOKUP(Q2182,'PBT Tag Rates'!$A$6:$L$53,11,FALSE),AA2182-VLOOKUP(Q2182,'PBT Tag Rates'!$A$6:$L$53,12,FALSE)),0)</f>
        <v>5.5759637188208613</v>
      </c>
      <c r="AC2182" s="9">
        <f t="shared" si="249"/>
        <v>16.757789085249826</v>
      </c>
      <c r="AD2182" s="12" t="s">
        <v>1969</v>
      </c>
      <c r="AE2182" s="8"/>
    </row>
    <row r="2183" spans="1:31" x14ac:dyDescent="0.25">
      <c r="A2183" t="s">
        <v>2078</v>
      </c>
      <c r="B2183" t="s">
        <v>5736</v>
      </c>
      <c r="C2183" t="s">
        <v>5737</v>
      </c>
      <c r="D2183" s="1">
        <v>45561</v>
      </c>
      <c r="E2183">
        <f t="shared" si="244"/>
        <v>18</v>
      </c>
      <c r="F2183" t="s">
        <v>6</v>
      </c>
      <c r="G2183">
        <v>570</v>
      </c>
      <c r="H2183">
        <f t="shared" si="250"/>
        <v>57</v>
      </c>
      <c r="I2183" t="s">
        <v>7</v>
      </c>
      <c r="J2183" t="s">
        <v>8</v>
      </c>
      <c r="K2183" t="s">
        <v>8</v>
      </c>
      <c r="L2183" t="s">
        <v>8</v>
      </c>
      <c r="M2183" t="s">
        <v>6</v>
      </c>
      <c r="N2183" t="str">
        <f t="shared" si="245"/>
        <v>M</v>
      </c>
      <c r="O2183" t="s">
        <v>8044</v>
      </c>
      <c r="P2183" t="s">
        <v>8045</v>
      </c>
      <c r="Q2183" t="s">
        <v>940</v>
      </c>
      <c r="R2183">
        <v>3</v>
      </c>
      <c r="S2183">
        <f t="shared" si="246"/>
        <v>2021</v>
      </c>
      <c r="T2183" t="s">
        <v>12</v>
      </c>
      <c r="U2183">
        <v>1</v>
      </c>
      <c r="V2183" t="s">
        <v>886</v>
      </c>
      <c r="W2183">
        <f>VLOOKUP(Q2183,'PBT Tag Rates'!$A$6:$D$67,4,FALSE)</f>
        <v>0.98140000000000005</v>
      </c>
      <c r="X2183">
        <v>1</v>
      </c>
      <c r="Y2183" s="8">
        <f t="shared" si="247"/>
        <v>1.03125</v>
      </c>
      <c r="Z2183" s="10">
        <f>IFERROR(LOOKUP(H2183,{30,43,48,53,58,63,68,73,78,83,88,93,97},{42,47,52,57,62,67,72,77,82,87,92,99,100}),999)</f>
        <v>57</v>
      </c>
      <c r="AA2183" s="9">
        <f t="shared" si="248"/>
        <v>5.729166666666667</v>
      </c>
      <c r="AB2183" s="9">
        <f>IFERROR(IF(I2183="AI",AA2183-VLOOKUP(Q2183,'PBT Tag Rates'!$A$6:$L$53,11,FALSE),AA2183-VLOOKUP(Q2183,'PBT Tag Rates'!$A$6:$L$53,12,FALSE)),0)</f>
        <v>5.7481191834793837</v>
      </c>
      <c r="AC2183" s="9">
        <f t="shared" si="249"/>
        <v>17.275178564826781</v>
      </c>
      <c r="AD2183" s="12" t="s">
        <v>1969</v>
      </c>
      <c r="AE2183" s="8"/>
    </row>
    <row r="2184" spans="1:31" x14ac:dyDescent="0.25">
      <c r="A2184" t="s">
        <v>2078</v>
      </c>
      <c r="B2184" t="s">
        <v>5738</v>
      </c>
      <c r="C2184" t="s">
        <v>5739</v>
      </c>
      <c r="D2184" s="1">
        <v>45561</v>
      </c>
      <c r="E2184">
        <f t="shared" ref="E2184:E2247" si="251">IF(AND(D2184&gt;=$F$2,D2184&lt;$F$3),70,IF(AND(D2184&gt;=$F$3,D2184&lt;$F$4),40,IF(AND(D2184&gt;=$F$4,D2184&lt;$F$5),18,9)))</f>
        <v>18</v>
      </c>
      <c r="F2184" t="s">
        <v>6</v>
      </c>
      <c r="G2184">
        <v>640</v>
      </c>
      <c r="H2184">
        <f t="shared" si="250"/>
        <v>64</v>
      </c>
      <c r="I2184" t="s">
        <v>9</v>
      </c>
      <c r="J2184" t="s">
        <v>8</v>
      </c>
      <c r="K2184" t="s">
        <v>8</v>
      </c>
      <c r="L2184" t="s">
        <v>8</v>
      </c>
      <c r="M2184" t="s">
        <v>269</v>
      </c>
      <c r="N2184" t="str">
        <f t="shared" ref="N2184:N2247" si="252">IF(M2184="U",F2184,M2184)</f>
        <v>M</v>
      </c>
      <c r="O2184" t="s">
        <v>8734</v>
      </c>
      <c r="P2184" t="s">
        <v>8735</v>
      </c>
      <c r="Q2184" t="s">
        <v>1799</v>
      </c>
      <c r="R2184">
        <v>3</v>
      </c>
      <c r="S2184">
        <f t="shared" ref="S2184:S2247" si="253">IFERROR($S$4-R2184,"U")</f>
        <v>2021</v>
      </c>
      <c r="T2184" t="s">
        <v>12</v>
      </c>
      <c r="U2184">
        <v>1</v>
      </c>
      <c r="V2184" t="s">
        <v>9064</v>
      </c>
      <c r="W2184">
        <f>VLOOKUP(Q2184,'PBT Tag Rates'!$A$6:$D$67,4,FALSE)</f>
        <v>0.79749999999999999</v>
      </c>
      <c r="X2184">
        <v>1</v>
      </c>
      <c r="Y2184" s="8">
        <f t="shared" ref="Y2184:Y2247" si="254">IF(V2184="ng",0,X2184+(SUMIFS($AK$24:$AK$127,$AG$24:$AG$127,$N2184,$AH$24:$AH$127,$Z2184,$AF$24:$AF$127,$E2184)))</f>
        <v>1</v>
      </c>
      <c r="Z2184" s="10">
        <f>IFERROR(LOOKUP(H2184,{30,43,48,53,58,63,68,73,78,83,88,93,97},{42,47,52,57,62,67,72,77,82,87,92,99,100}),999)</f>
        <v>67</v>
      </c>
      <c r="AA2184" s="9">
        <f t="shared" ref="AA2184:AA2247" si="255">Y2184/(VLOOKUP(E2184,$C$2:$I$5,2,FALSE))</f>
        <v>5.5555555555555554</v>
      </c>
      <c r="AB2184" s="9">
        <f>IFERROR(IF(I2184="AI",AA2184-VLOOKUP(Q2184,'PBT Tag Rates'!$A$6:$L$53,11,FALSE),AA2184-VLOOKUP(Q2184,'PBT Tag Rates'!$A$6:$L$53,12,FALSE)),0)</f>
        <v>5.8094740508533613</v>
      </c>
      <c r="AC2184" s="9">
        <f t="shared" ref="AC2184:AC2247" si="256">AB2184/(VLOOKUP(E2184,$C$2:$I$5,7,FALSE))</f>
        <v>17.459572147470826</v>
      </c>
      <c r="AD2184" s="12" t="s">
        <v>676</v>
      </c>
      <c r="AE2184" s="8"/>
    </row>
    <row r="2185" spans="1:31" x14ac:dyDescent="0.25">
      <c r="A2185" t="s">
        <v>2078</v>
      </c>
      <c r="B2185" t="s">
        <v>5740</v>
      </c>
      <c r="C2185" t="s">
        <v>5741</v>
      </c>
      <c r="D2185" s="1">
        <v>45561</v>
      </c>
      <c r="E2185">
        <f t="shared" si="251"/>
        <v>18</v>
      </c>
      <c r="F2185" t="s">
        <v>6</v>
      </c>
      <c r="G2185">
        <v>520</v>
      </c>
      <c r="H2185">
        <f t="shared" si="250"/>
        <v>52</v>
      </c>
      <c r="I2185" t="s">
        <v>7</v>
      </c>
      <c r="J2185" t="s">
        <v>8</v>
      </c>
      <c r="K2185" t="s">
        <v>8</v>
      </c>
      <c r="L2185" t="s">
        <v>8</v>
      </c>
      <c r="M2185" t="s">
        <v>269</v>
      </c>
      <c r="N2185" t="str">
        <f t="shared" si="252"/>
        <v>M</v>
      </c>
      <c r="O2185" t="s">
        <v>8</v>
      </c>
      <c r="P2185" t="s">
        <v>8</v>
      </c>
      <c r="Q2185" t="s">
        <v>11</v>
      </c>
      <c r="R2185" t="s">
        <v>8</v>
      </c>
      <c r="S2185" t="str">
        <f t="shared" si="253"/>
        <v>U</v>
      </c>
      <c r="T2185" t="s">
        <v>12</v>
      </c>
      <c r="U2185">
        <v>0.999999999999999</v>
      </c>
      <c r="V2185" t="s">
        <v>8</v>
      </c>
      <c r="W2185">
        <f>VLOOKUP(Q2185,'PBT Tag Rates'!$A$6:$D$67,4,FALSE)</f>
        <v>1</v>
      </c>
      <c r="X2185">
        <v>1</v>
      </c>
      <c r="Y2185" s="8">
        <f t="shared" si="254"/>
        <v>1</v>
      </c>
      <c r="Z2185" s="10">
        <f>IFERROR(LOOKUP(H2185,{30,43,48,53,58,63,68,73,78,83,88,93,97},{42,47,52,57,62,67,72,77,82,87,92,99,100}),999)</f>
        <v>52</v>
      </c>
      <c r="AA2185" s="9">
        <f t="shared" si="255"/>
        <v>5.5555555555555554</v>
      </c>
      <c r="AB2185" s="9">
        <f>IFERROR(IF(I2185="AI",AA2185-VLOOKUP(Q2185,'PBT Tag Rates'!$A$6:$L$53,11,FALSE),AA2185-VLOOKUP(Q2185,'PBT Tag Rates'!$A$6:$L$53,12,FALSE)),0)</f>
        <v>5.5142524290531805</v>
      </c>
      <c r="AC2185" s="9">
        <f t="shared" si="256"/>
        <v>16.572324324312643</v>
      </c>
      <c r="AD2185" s="12" t="s">
        <v>1969</v>
      </c>
      <c r="AE2185" s="8"/>
    </row>
    <row r="2186" spans="1:31" x14ac:dyDescent="0.25">
      <c r="A2186" t="s">
        <v>2078</v>
      </c>
      <c r="B2186" t="s">
        <v>5742</v>
      </c>
      <c r="C2186" t="s">
        <v>5743</v>
      </c>
      <c r="D2186" s="1">
        <v>45561</v>
      </c>
      <c r="E2186">
        <f t="shared" si="251"/>
        <v>18</v>
      </c>
      <c r="F2186" t="s">
        <v>6</v>
      </c>
      <c r="G2186">
        <v>600</v>
      </c>
      <c r="H2186">
        <f t="shared" si="250"/>
        <v>60</v>
      </c>
      <c r="I2186" t="s">
        <v>9</v>
      </c>
      <c r="J2186">
        <v>1</v>
      </c>
      <c r="K2186" t="s">
        <v>8</v>
      </c>
      <c r="L2186" t="s">
        <v>8</v>
      </c>
      <c r="M2186" t="s">
        <v>6</v>
      </c>
      <c r="N2186" t="str">
        <f t="shared" si="252"/>
        <v>M</v>
      </c>
      <c r="O2186" t="s">
        <v>8736</v>
      </c>
      <c r="P2186" t="s">
        <v>8737</v>
      </c>
      <c r="Q2186" t="s">
        <v>940</v>
      </c>
      <c r="R2186">
        <v>3</v>
      </c>
      <c r="S2186">
        <f t="shared" si="253"/>
        <v>2021</v>
      </c>
      <c r="T2186" t="s">
        <v>12</v>
      </c>
      <c r="U2186">
        <v>0.999999999999999</v>
      </c>
      <c r="V2186" t="s">
        <v>919</v>
      </c>
      <c r="W2186">
        <f>VLOOKUP(Q2186,'PBT Tag Rates'!$A$6:$D$67,4,FALSE)</f>
        <v>0.98140000000000005</v>
      </c>
      <c r="X2186">
        <v>1</v>
      </c>
      <c r="Y2186" s="8">
        <f t="shared" si="254"/>
        <v>1.0138888888888888</v>
      </c>
      <c r="Z2186" s="10">
        <f>IFERROR(LOOKUP(H2186,{30,43,48,53,58,63,68,73,78,83,88,93,97},{42,47,52,57,62,67,72,77,82,87,92,99,100}),999)</f>
        <v>62</v>
      </c>
      <c r="AA2186" s="9">
        <f t="shared" si="255"/>
        <v>5.632716049382716</v>
      </c>
      <c r="AB2186" s="9">
        <f>IFERROR(IF(I2186="AI",AA2186-VLOOKUP(Q2186,'PBT Tag Rates'!$A$6:$L$53,11,FALSE),AA2186-VLOOKUP(Q2186,'PBT Tag Rates'!$A$6:$L$53,12,FALSE)),0)</f>
        <v>5.6516685661954327</v>
      </c>
      <c r="AC2186" s="9">
        <f t="shared" si="256"/>
        <v>16.98530955148815</v>
      </c>
      <c r="AD2186" s="12" t="s">
        <v>1969</v>
      </c>
      <c r="AE2186" s="8"/>
    </row>
    <row r="2187" spans="1:31" x14ac:dyDescent="0.25">
      <c r="A2187" t="s">
        <v>2078</v>
      </c>
      <c r="B2187" t="s">
        <v>5744</v>
      </c>
      <c r="C2187" t="s">
        <v>5745</v>
      </c>
      <c r="D2187" s="1">
        <v>45561</v>
      </c>
      <c r="E2187">
        <f t="shared" si="251"/>
        <v>18</v>
      </c>
      <c r="F2187" t="s">
        <v>14</v>
      </c>
      <c r="G2187">
        <v>720</v>
      </c>
      <c r="H2187">
        <f t="shared" si="250"/>
        <v>72</v>
      </c>
      <c r="I2187" t="s">
        <v>9</v>
      </c>
      <c r="J2187">
        <v>1</v>
      </c>
      <c r="K2187" t="s">
        <v>8</v>
      </c>
      <c r="L2187" t="s">
        <v>8</v>
      </c>
      <c r="M2187" t="s">
        <v>14</v>
      </c>
      <c r="N2187" t="str">
        <f t="shared" si="252"/>
        <v>F</v>
      </c>
      <c r="O2187" t="s">
        <v>8738</v>
      </c>
      <c r="P2187" t="s">
        <v>8739</v>
      </c>
      <c r="Q2187" t="s">
        <v>1973</v>
      </c>
      <c r="R2187">
        <v>4</v>
      </c>
      <c r="S2187">
        <f t="shared" si="253"/>
        <v>2020</v>
      </c>
      <c r="T2187" t="s">
        <v>12</v>
      </c>
      <c r="U2187">
        <v>1</v>
      </c>
      <c r="V2187" t="s">
        <v>9063</v>
      </c>
      <c r="W2187">
        <f>VLOOKUP(Q2187,'PBT Tag Rates'!$A$6:$D$67,4,FALSE)</f>
        <v>0.92010000000000003</v>
      </c>
      <c r="X2187">
        <v>1</v>
      </c>
      <c r="Y2187" s="8">
        <f t="shared" si="254"/>
        <v>1.0069930069930071</v>
      </c>
      <c r="Z2187" s="10">
        <f>IFERROR(LOOKUP(H2187,{30,43,48,53,58,63,68,73,78,83,88,93,97},{42,47,52,57,62,67,72,77,82,87,92,99,100}),999)</f>
        <v>72</v>
      </c>
      <c r="AA2187" s="9">
        <f t="shared" si="255"/>
        <v>5.594405594405595</v>
      </c>
      <c r="AB2187" s="9">
        <f>IFERROR(IF(I2187="AI",AA2187-VLOOKUP(Q2187,'PBT Tag Rates'!$A$6:$L$53,11,FALSE),AA2187-VLOOKUP(Q2187,'PBT Tag Rates'!$A$6:$L$53,12,FALSE)),0)</f>
        <v>5.6812439815374285</v>
      </c>
      <c r="AC2187" s="9">
        <f t="shared" si="256"/>
        <v>17.074194378829645</v>
      </c>
      <c r="AD2187" s="12" t="s">
        <v>676</v>
      </c>
      <c r="AE2187" s="8"/>
    </row>
    <row r="2188" spans="1:31" x14ac:dyDescent="0.25">
      <c r="A2188" t="s">
        <v>2078</v>
      </c>
      <c r="B2188" t="s">
        <v>5746</v>
      </c>
      <c r="C2188" t="s">
        <v>5747</v>
      </c>
      <c r="D2188" s="1">
        <v>45561</v>
      </c>
      <c r="E2188">
        <f t="shared" si="251"/>
        <v>18</v>
      </c>
      <c r="F2188" t="s">
        <v>6</v>
      </c>
      <c r="G2188">
        <v>630</v>
      </c>
      <c r="H2188">
        <f t="shared" si="250"/>
        <v>63</v>
      </c>
      <c r="I2188" t="s">
        <v>9</v>
      </c>
      <c r="J2188">
        <v>1</v>
      </c>
      <c r="K2188" t="s">
        <v>8</v>
      </c>
      <c r="L2188" t="s">
        <v>8</v>
      </c>
      <c r="M2188" t="s">
        <v>6</v>
      </c>
      <c r="N2188" t="str">
        <f t="shared" si="252"/>
        <v>M</v>
      </c>
      <c r="O2188" t="s">
        <v>8255</v>
      </c>
      <c r="P2188" t="s">
        <v>8740</v>
      </c>
      <c r="Q2188" t="s">
        <v>940</v>
      </c>
      <c r="R2188">
        <v>3</v>
      </c>
      <c r="S2188">
        <f t="shared" si="253"/>
        <v>2021</v>
      </c>
      <c r="T2188" t="s">
        <v>12</v>
      </c>
      <c r="U2188">
        <v>1</v>
      </c>
      <c r="V2188" t="s">
        <v>886</v>
      </c>
      <c r="W2188">
        <f>VLOOKUP(Q2188,'PBT Tag Rates'!$A$6:$D$67,4,FALSE)</f>
        <v>0.98140000000000005</v>
      </c>
      <c r="X2188">
        <v>1</v>
      </c>
      <c r="Y2188" s="8">
        <f t="shared" si="254"/>
        <v>1</v>
      </c>
      <c r="Z2188" s="10">
        <f>IFERROR(LOOKUP(H2188,{30,43,48,53,58,63,68,73,78,83,88,93,97},{42,47,52,57,62,67,72,77,82,87,92,99,100}),999)</f>
        <v>67</v>
      </c>
      <c r="AA2188" s="9">
        <f t="shared" si="255"/>
        <v>5.5555555555555554</v>
      </c>
      <c r="AB2188" s="9">
        <f>IFERROR(IF(I2188="AI",AA2188-VLOOKUP(Q2188,'PBT Tag Rates'!$A$6:$L$53,11,FALSE),AA2188-VLOOKUP(Q2188,'PBT Tag Rates'!$A$6:$L$53,12,FALSE)),0)</f>
        <v>5.5745080723682721</v>
      </c>
      <c r="AC2188" s="9">
        <f t="shared" si="256"/>
        <v>16.753414340817248</v>
      </c>
      <c r="AD2188" s="12" t="s">
        <v>1969</v>
      </c>
      <c r="AE2188" s="8"/>
    </row>
    <row r="2189" spans="1:31" x14ac:dyDescent="0.25">
      <c r="A2189" t="s">
        <v>2078</v>
      </c>
      <c r="B2189" t="s">
        <v>5748</v>
      </c>
      <c r="C2189" t="s">
        <v>5749</v>
      </c>
      <c r="D2189" s="1">
        <v>45561</v>
      </c>
      <c r="E2189">
        <f t="shared" si="251"/>
        <v>18</v>
      </c>
      <c r="F2189" t="s">
        <v>14</v>
      </c>
      <c r="G2189">
        <v>750</v>
      </c>
      <c r="H2189">
        <f t="shared" si="250"/>
        <v>75</v>
      </c>
      <c r="I2189" t="s">
        <v>7</v>
      </c>
      <c r="J2189" t="s">
        <v>8</v>
      </c>
      <c r="K2189" t="s">
        <v>8</v>
      </c>
      <c r="L2189" t="s">
        <v>8</v>
      </c>
      <c r="M2189" t="s">
        <v>14</v>
      </c>
      <c r="N2189" t="str">
        <f t="shared" si="252"/>
        <v>F</v>
      </c>
      <c r="O2189" t="s">
        <v>407</v>
      </c>
      <c r="P2189" t="s">
        <v>8741</v>
      </c>
      <c r="Q2189" t="s">
        <v>171</v>
      </c>
      <c r="R2189">
        <v>5</v>
      </c>
      <c r="S2189">
        <f t="shared" si="253"/>
        <v>2019</v>
      </c>
      <c r="T2189" t="s">
        <v>12</v>
      </c>
      <c r="U2189">
        <v>0.999999999999999</v>
      </c>
      <c r="V2189" t="s">
        <v>886</v>
      </c>
      <c r="W2189">
        <f>VLOOKUP(Q2189,'PBT Tag Rates'!$A$6:$D$67,4,FALSE)</f>
        <v>0.95971980899999998</v>
      </c>
      <c r="X2189">
        <v>1</v>
      </c>
      <c r="Y2189" s="8">
        <f t="shared" si="254"/>
        <v>1</v>
      </c>
      <c r="Z2189" s="10">
        <f>IFERROR(LOOKUP(H2189,{30,43,48,53,58,63,68,73,78,83,88,93,97},{42,47,52,57,62,67,72,77,82,87,92,99,100}),999)</f>
        <v>77</v>
      </c>
      <c r="AA2189" s="9">
        <f t="shared" si="255"/>
        <v>5.5555555555555554</v>
      </c>
      <c r="AB2189" s="9">
        <f>IFERROR(IF(I2189="AI",AA2189-VLOOKUP(Q2189,'PBT Tag Rates'!$A$6:$L$53,11,FALSE),AA2189-VLOOKUP(Q2189,'PBT Tag Rates'!$A$6:$L$53,12,FALSE)),0)</f>
        <v>5.5975263376757773</v>
      </c>
      <c r="AC2189" s="9">
        <f t="shared" si="256"/>
        <v>16.822592559073851</v>
      </c>
      <c r="AD2189" s="12" t="s">
        <v>1969</v>
      </c>
      <c r="AE2189" s="8"/>
    </row>
    <row r="2190" spans="1:31" x14ac:dyDescent="0.25">
      <c r="A2190" t="s">
        <v>2078</v>
      </c>
      <c r="B2190" t="s">
        <v>5750</v>
      </c>
      <c r="C2190" t="s">
        <v>5751</v>
      </c>
      <c r="D2190" s="1">
        <v>45561</v>
      </c>
      <c r="E2190">
        <f t="shared" si="251"/>
        <v>18</v>
      </c>
      <c r="F2190" t="s">
        <v>6</v>
      </c>
      <c r="G2190">
        <v>540</v>
      </c>
      <c r="H2190">
        <f t="shared" si="250"/>
        <v>54</v>
      </c>
      <c r="I2190" t="s">
        <v>7</v>
      </c>
      <c r="J2190" t="s">
        <v>8</v>
      </c>
      <c r="K2190" t="s">
        <v>8</v>
      </c>
      <c r="L2190" t="s">
        <v>8</v>
      </c>
      <c r="M2190" t="s">
        <v>6</v>
      </c>
      <c r="N2190" t="str">
        <f t="shared" si="252"/>
        <v>M</v>
      </c>
      <c r="O2190" t="s">
        <v>8742</v>
      </c>
      <c r="P2190" t="s">
        <v>8743</v>
      </c>
      <c r="Q2190" t="s">
        <v>7371</v>
      </c>
      <c r="R2190">
        <v>2</v>
      </c>
      <c r="S2190">
        <f t="shared" si="253"/>
        <v>2022</v>
      </c>
      <c r="T2190" t="s">
        <v>12</v>
      </c>
      <c r="U2190">
        <v>1</v>
      </c>
      <c r="V2190" t="s">
        <v>741</v>
      </c>
      <c r="W2190">
        <f>VLOOKUP(Q2190,'PBT Tag Rates'!$A$6:$D$67,4,FALSE)</f>
        <v>0.98</v>
      </c>
      <c r="X2190">
        <v>1</v>
      </c>
      <c r="Y2190" s="8">
        <f t="shared" si="254"/>
        <v>1.03125</v>
      </c>
      <c r="Z2190" s="10">
        <f>IFERROR(LOOKUP(H2190,{30,43,48,53,58,63,68,73,78,83,88,93,97},{42,47,52,57,62,67,72,77,82,87,92,99,100}),999)</f>
        <v>57</v>
      </c>
      <c r="AA2190" s="9">
        <f t="shared" si="255"/>
        <v>5.729166666666667</v>
      </c>
      <c r="AB2190" s="9">
        <f>IFERROR(IF(I2190="AI",AA2190-VLOOKUP(Q2190,'PBT Tag Rates'!$A$6:$L$53,11,FALSE),AA2190-VLOOKUP(Q2190,'PBT Tag Rates'!$A$6:$L$53,12,FALSE)),0)</f>
        <v>5.7495748299319729</v>
      </c>
      <c r="AC2190" s="9">
        <f t="shared" si="256"/>
        <v>17.279553309259363</v>
      </c>
      <c r="AD2190" s="12" t="s">
        <v>1969</v>
      </c>
      <c r="AE2190" s="8"/>
    </row>
    <row r="2191" spans="1:31" x14ac:dyDescent="0.25">
      <c r="A2191" t="s">
        <v>2078</v>
      </c>
      <c r="B2191" t="s">
        <v>5752</v>
      </c>
      <c r="C2191" t="s">
        <v>5753</v>
      </c>
      <c r="D2191" s="1">
        <v>45561</v>
      </c>
      <c r="E2191">
        <f t="shared" si="251"/>
        <v>18</v>
      </c>
      <c r="F2191" t="s">
        <v>14</v>
      </c>
      <c r="G2191">
        <v>730</v>
      </c>
      <c r="H2191">
        <f t="shared" si="250"/>
        <v>73</v>
      </c>
      <c r="I2191" t="s">
        <v>9</v>
      </c>
      <c r="J2191">
        <v>1</v>
      </c>
      <c r="K2191" t="s">
        <v>8</v>
      </c>
      <c r="L2191" t="s">
        <v>8</v>
      </c>
      <c r="M2191" t="s">
        <v>14</v>
      </c>
      <c r="N2191" t="str">
        <f t="shared" si="252"/>
        <v>F</v>
      </c>
      <c r="O2191" t="s">
        <v>7846</v>
      </c>
      <c r="P2191" t="s">
        <v>7847</v>
      </c>
      <c r="Q2191" t="s">
        <v>295</v>
      </c>
      <c r="R2191">
        <v>4</v>
      </c>
      <c r="S2191">
        <f t="shared" si="253"/>
        <v>2020</v>
      </c>
      <c r="T2191" t="s">
        <v>12</v>
      </c>
      <c r="U2191">
        <v>1</v>
      </c>
      <c r="V2191" t="s">
        <v>949</v>
      </c>
      <c r="W2191">
        <f>VLOOKUP(Q2191,'PBT Tag Rates'!$A$6:$D$67,4,FALSE)</f>
        <v>0.98961045999999997</v>
      </c>
      <c r="X2191">
        <v>1</v>
      </c>
      <c r="Y2191" s="8">
        <f t="shared" si="254"/>
        <v>1</v>
      </c>
      <c r="Z2191" s="10">
        <f>IFERROR(LOOKUP(H2191,{30,43,48,53,58,63,68,73,78,83,88,93,97},{42,47,52,57,62,67,72,77,82,87,92,99,100}),999)</f>
        <v>77</v>
      </c>
      <c r="AA2191" s="9">
        <f t="shared" si="255"/>
        <v>5.5555555555555554</v>
      </c>
      <c r="AB2191" s="9">
        <f>IFERROR(IF(I2191="AI",AA2191-VLOOKUP(Q2191,'PBT Tag Rates'!$A$6:$L$53,11,FALSE),AA2191-VLOOKUP(Q2191,'PBT Tag Rates'!$A$6:$L$53,12,FALSE)),0)</f>
        <v>5.5660541713442369</v>
      </c>
      <c r="AC2191" s="9">
        <f t="shared" si="256"/>
        <v>16.728007308517132</v>
      </c>
      <c r="AD2191" s="12" t="s">
        <v>676</v>
      </c>
      <c r="AE2191" s="8"/>
    </row>
    <row r="2192" spans="1:31" x14ac:dyDescent="0.25">
      <c r="A2192" t="s">
        <v>2078</v>
      </c>
      <c r="B2192" t="s">
        <v>5754</v>
      </c>
      <c r="C2192" t="s">
        <v>5755</v>
      </c>
      <c r="D2192" s="1">
        <v>45561</v>
      </c>
      <c r="E2192">
        <f t="shared" si="251"/>
        <v>18</v>
      </c>
      <c r="F2192" t="s">
        <v>6</v>
      </c>
      <c r="G2192">
        <v>620</v>
      </c>
      <c r="H2192">
        <f t="shared" si="250"/>
        <v>62</v>
      </c>
      <c r="I2192" t="s">
        <v>7</v>
      </c>
      <c r="J2192" t="s">
        <v>8</v>
      </c>
      <c r="K2192" t="s">
        <v>8</v>
      </c>
      <c r="L2192" t="s">
        <v>8</v>
      </c>
      <c r="M2192" t="s">
        <v>6</v>
      </c>
      <c r="N2192" t="str">
        <f t="shared" si="252"/>
        <v>M</v>
      </c>
      <c r="O2192" t="s">
        <v>8</v>
      </c>
      <c r="P2192" t="s">
        <v>8</v>
      </c>
      <c r="Q2192" t="s">
        <v>11</v>
      </c>
      <c r="R2192" t="s">
        <v>8</v>
      </c>
      <c r="S2192" t="str">
        <f t="shared" si="253"/>
        <v>U</v>
      </c>
      <c r="T2192" t="s">
        <v>12</v>
      </c>
      <c r="U2192">
        <v>1</v>
      </c>
      <c r="V2192" t="s">
        <v>8</v>
      </c>
      <c r="W2192">
        <f>VLOOKUP(Q2192,'PBT Tag Rates'!$A$6:$D$67,4,FALSE)</f>
        <v>1</v>
      </c>
      <c r="X2192">
        <v>1</v>
      </c>
      <c r="Y2192" s="8">
        <f t="shared" si="254"/>
        <v>1.0138888888888888</v>
      </c>
      <c r="Z2192" s="10">
        <f>IFERROR(LOOKUP(H2192,{30,43,48,53,58,63,68,73,78,83,88,93,97},{42,47,52,57,62,67,72,77,82,87,92,99,100}),999)</f>
        <v>62</v>
      </c>
      <c r="AA2192" s="9">
        <f t="shared" si="255"/>
        <v>5.632716049382716</v>
      </c>
      <c r="AB2192" s="9">
        <f>IFERROR(IF(I2192="AI",AA2192-VLOOKUP(Q2192,'PBT Tag Rates'!$A$6:$L$53,11,FALSE),AA2192-VLOOKUP(Q2192,'PBT Tag Rates'!$A$6:$L$53,12,FALSE)),0)</f>
        <v>5.5914129228803411</v>
      </c>
      <c r="AC2192" s="9">
        <f t="shared" si="256"/>
        <v>16.804219534983545</v>
      </c>
      <c r="AD2192" s="12" t="s">
        <v>1969</v>
      </c>
      <c r="AE2192" s="8"/>
    </row>
    <row r="2193" spans="1:31" x14ac:dyDescent="0.25">
      <c r="A2193" t="s">
        <v>2078</v>
      </c>
      <c r="B2193" t="s">
        <v>5756</v>
      </c>
      <c r="C2193" t="s">
        <v>5757</v>
      </c>
      <c r="D2193" s="1">
        <v>45561</v>
      </c>
      <c r="E2193">
        <f t="shared" si="251"/>
        <v>18</v>
      </c>
      <c r="F2193" t="s">
        <v>6</v>
      </c>
      <c r="G2193">
        <v>620</v>
      </c>
      <c r="H2193">
        <f t="shared" si="250"/>
        <v>62</v>
      </c>
      <c r="I2193" t="s">
        <v>7</v>
      </c>
      <c r="J2193" t="s">
        <v>8</v>
      </c>
      <c r="K2193" t="s">
        <v>8</v>
      </c>
      <c r="L2193" t="s">
        <v>8</v>
      </c>
      <c r="M2193" t="s">
        <v>6</v>
      </c>
      <c r="N2193" t="str">
        <f t="shared" si="252"/>
        <v>M</v>
      </c>
      <c r="O2193" t="s">
        <v>8744</v>
      </c>
      <c r="P2193" t="s">
        <v>8745</v>
      </c>
      <c r="Q2193" t="s">
        <v>940</v>
      </c>
      <c r="R2193">
        <v>3</v>
      </c>
      <c r="S2193">
        <f t="shared" si="253"/>
        <v>2021</v>
      </c>
      <c r="T2193" t="s">
        <v>12</v>
      </c>
      <c r="U2193">
        <v>1</v>
      </c>
      <c r="V2193" t="s">
        <v>889</v>
      </c>
      <c r="W2193">
        <f>VLOOKUP(Q2193,'PBT Tag Rates'!$A$6:$D$67,4,FALSE)</f>
        <v>0.98140000000000005</v>
      </c>
      <c r="X2193">
        <v>1</v>
      </c>
      <c r="Y2193" s="8">
        <f t="shared" si="254"/>
        <v>1.0138888888888888</v>
      </c>
      <c r="Z2193" s="10">
        <f>IFERROR(LOOKUP(H2193,{30,43,48,53,58,63,68,73,78,83,88,93,97},{42,47,52,57,62,67,72,77,82,87,92,99,100}),999)</f>
        <v>62</v>
      </c>
      <c r="AA2193" s="9">
        <f t="shared" si="255"/>
        <v>5.632716049382716</v>
      </c>
      <c r="AB2193" s="9">
        <f>IFERROR(IF(I2193="AI",AA2193-VLOOKUP(Q2193,'PBT Tag Rates'!$A$6:$L$53,11,FALSE),AA2193-VLOOKUP(Q2193,'PBT Tag Rates'!$A$6:$L$53,12,FALSE)),0)</f>
        <v>5.6516685661954327</v>
      </c>
      <c r="AC2193" s="9">
        <f t="shared" si="256"/>
        <v>16.98530955148815</v>
      </c>
      <c r="AD2193" s="12" t="s">
        <v>1969</v>
      </c>
      <c r="AE2193" s="8"/>
    </row>
    <row r="2194" spans="1:31" x14ac:dyDescent="0.25">
      <c r="A2194" t="s">
        <v>2078</v>
      </c>
      <c r="B2194" t="s">
        <v>5758</v>
      </c>
      <c r="C2194" t="s">
        <v>5759</v>
      </c>
      <c r="D2194" s="1">
        <v>45561</v>
      </c>
      <c r="E2194">
        <f t="shared" si="251"/>
        <v>18</v>
      </c>
      <c r="F2194" t="s">
        <v>6</v>
      </c>
      <c r="G2194">
        <v>560</v>
      </c>
      <c r="H2194">
        <f t="shared" si="250"/>
        <v>56</v>
      </c>
      <c r="I2194" t="s">
        <v>9</v>
      </c>
      <c r="J2194">
        <v>1</v>
      </c>
      <c r="K2194" t="s">
        <v>8</v>
      </c>
      <c r="L2194" t="s">
        <v>8</v>
      </c>
      <c r="M2194" t="s">
        <v>6</v>
      </c>
      <c r="N2194" t="str">
        <f t="shared" si="252"/>
        <v>M</v>
      </c>
      <c r="O2194" t="s">
        <v>8746</v>
      </c>
      <c r="P2194" t="s">
        <v>8747</v>
      </c>
      <c r="Q2194" t="s">
        <v>940</v>
      </c>
      <c r="R2194">
        <v>3</v>
      </c>
      <c r="S2194">
        <f t="shared" si="253"/>
        <v>2021</v>
      </c>
      <c r="T2194" t="s">
        <v>12</v>
      </c>
      <c r="U2194">
        <v>1</v>
      </c>
      <c r="V2194" t="s">
        <v>949</v>
      </c>
      <c r="W2194">
        <f>VLOOKUP(Q2194,'PBT Tag Rates'!$A$6:$D$67,4,FALSE)</f>
        <v>0.98140000000000005</v>
      </c>
      <c r="X2194">
        <v>1</v>
      </c>
      <c r="Y2194" s="8">
        <f t="shared" si="254"/>
        <v>1.03125</v>
      </c>
      <c r="Z2194" s="10">
        <f>IFERROR(LOOKUP(H2194,{30,43,48,53,58,63,68,73,78,83,88,93,97},{42,47,52,57,62,67,72,77,82,87,92,99,100}),999)</f>
        <v>57</v>
      </c>
      <c r="AA2194" s="9">
        <f t="shared" si="255"/>
        <v>5.729166666666667</v>
      </c>
      <c r="AB2194" s="9">
        <f>IFERROR(IF(I2194="AI",AA2194-VLOOKUP(Q2194,'PBT Tag Rates'!$A$6:$L$53,11,FALSE),AA2194-VLOOKUP(Q2194,'PBT Tag Rates'!$A$6:$L$53,12,FALSE)),0)</f>
        <v>5.7481191834793837</v>
      </c>
      <c r="AC2194" s="9">
        <f t="shared" si="256"/>
        <v>17.275178564826781</v>
      </c>
      <c r="AD2194" s="12" t="s">
        <v>676</v>
      </c>
      <c r="AE2194" s="8"/>
    </row>
    <row r="2195" spans="1:31" x14ac:dyDescent="0.25">
      <c r="A2195" t="s">
        <v>2078</v>
      </c>
      <c r="B2195" t="s">
        <v>5760</v>
      </c>
      <c r="C2195" t="s">
        <v>5761</v>
      </c>
      <c r="D2195" s="1">
        <v>45561</v>
      </c>
      <c r="E2195">
        <f t="shared" si="251"/>
        <v>18</v>
      </c>
      <c r="F2195" t="s">
        <v>6</v>
      </c>
      <c r="G2195">
        <v>580</v>
      </c>
      <c r="H2195">
        <f t="shared" si="250"/>
        <v>58</v>
      </c>
      <c r="I2195" t="s">
        <v>9</v>
      </c>
      <c r="J2195">
        <v>1</v>
      </c>
      <c r="K2195" t="s">
        <v>8</v>
      </c>
      <c r="L2195" t="s">
        <v>8</v>
      </c>
      <c r="M2195" t="s">
        <v>6</v>
      </c>
      <c r="N2195" t="str">
        <f t="shared" si="252"/>
        <v>M</v>
      </c>
      <c r="O2195" t="s">
        <v>8087</v>
      </c>
      <c r="P2195" t="s">
        <v>8748</v>
      </c>
      <c r="Q2195" t="s">
        <v>7200</v>
      </c>
      <c r="R2195">
        <v>2</v>
      </c>
      <c r="S2195">
        <f t="shared" si="253"/>
        <v>2022</v>
      </c>
      <c r="T2195" t="s">
        <v>12</v>
      </c>
      <c r="U2195">
        <v>0.999999999999999</v>
      </c>
      <c r="V2195" t="s">
        <v>888</v>
      </c>
      <c r="W2195">
        <f>VLOOKUP(Q2195,'PBT Tag Rates'!$A$6:$D$67,4,FALSE)</f>
        <v>0.98</v>
      </c>
      <c r="X2195">
        <v>1</v>
      </c>
      <c r="Y2195" s="8">
        <f t="shared" si="254"/>
        <v>1.0138888888888888</v>
      </c>
      <c r="Z2195" s="10">
        <f>IFERROR(LOOKUP(H2195,{30,43,48,53,58,63,68,73,78,83,88,93,97},{42,47,52,57,62,67,72,77,82,87,92,99,100}),999)</f>
        <v>62</v>
      </c>
      <c r="AA2195" s="9">
        <f t="shared" si="255"/>
        <v>5.632716049382716</v>
      </c>
      <c r="AB2195" s="9">
        <f>IFERROR(IF(I2195="AI",AA2195-VLOOKUP(Q2195,'PBT Tag Rates'!$A$6:$L$53,11,FALSE),AA2195-VLOOKUP(Q2195,'PBT Tag Rates'!$A$6:$L$53,12,FALSE)),0)</f>
        <v>5.6531242126480219</v>
      </c>
      <c r="AC2195" s="9">
        <f t="shared" si="256"/>
        <v>16.989684295920732</v>
      </c>
      <c r="AD2195" s="12" t="s">
        <v>1969</v>
      </c>
      <c r="AE2195" s="8"/>
    </row>
    <row r="2196" spans="1:31" x14ac:dyDescent="0.25">
      <c r="A2196" t="s">
        <v>2078</v>
      </c>
      <c r="B2196" t="s">
        <v>5762</v>
      </c>
      <c r="C2196" t="s">
        <v>5763</v>
      </c>
      <c r="D2196" s="1">
        <v>45561</v>
      </c>
      <c r="E2196">
        <f t="shared" si="251"/>
        <v>18</v>
      </c>
      <c r="F2196" t="s">
        <v>14</v>
      </c>
      <c r="G2196">
        <v>770</v>
      </c>
      <c r="H2196">
        <f t="shared" si="250"/>
        <v>77</v>
      </c>
      <c r="I2196" t="s">
        <v>7</v>
      </c>
      <c r="J2196" t="s">
        <v>8</v>
      </c>
      <c r="K2196" t="s">
        <v>8</v>
      </c>
      <c r="L2196" t="s">
        <v>8</v>
      </c>
      <c r="M2196" t="s">
        <v>14</v>
      </c>
      <c r="N2196" t="str">
        <f t="shared" si="252"/>
        <v>F</v>
      </c>
      <c r="O2196" t="s">
        <v>8749</v>
      </c>
      <c r="P2196" t="s">
        <v>8750</v>
      </c>
      <c r="Q2196" t="s">
        <v>295</v>
      </c>
      <c r="R2196">
        <v>4</v>
      </c>
      <c r="S2196">
        <f t="shared" si="253"/>
        <v>2020</v>
      </c>
      <c r="T2196" t="s">
        <v>12</v>
      </c>
      <c r="U2196">
        <v>1</v>
      </c>
      <c r="V2196" t="s">
        <v>886</v>
      </c>
      <c r="W2196">
        <f>VLOOKUP(Q2196,'PBT Tag Rates'!$A$6:$D$67,4,FALSE)</f>
        <v>0.98961045999999997</v>
      </c>
      <c r="X2196">
        <v>1</v>
      </c>
      <c r="Y2196" s="8">
        <f t="shared" si="254"/>
        <v>1</v>
      </c>
      <c r="Z2196" s="10">
        <f>IFERROR(LOOKUP(H2196,{30,43,48,53,58,63,68,73,78,83,88,93,97},{42,47,52,57,62,67,72,77,82,87,92,99,100}),999)</f>
        <v>77</v>
      </c>
      <c r="AA2196" s="9">
        <f t="shared" si="255"/>
        <v>5.5555555555555554</v>
      </c>
      <c r="AB2196" s="9">
        <f>IFERROR(IF(I2196="AI",AA2196-VLOOKUP(Q2196,'PBT Tag Rates'!$A$6:$L$53,11,FALSE),AA2196-VLOOKUP(Q2196,'PBT Tag Rates'!$A$6:$L$53,12,FALSE)),0)</f>
        <v>5.5660541713442369</v>
      </c>
      <c r="AC2196" s="9">
        <f t="shared" si="256"/>
        <v>16.728007308517132</v>
      </c>
      <c r="AD2196" s="12" t="s">
        <v>1969</v>
      </c>
      <c r="AE2196" s="8"/>
    </row>
    <row r="2197" spans="1:31" x14ac:dyDescent="0.25">
      <c r="A2197" t="s">
        <v>2078</v>
      </c>
      <c r="B2197" t="s">
        <v>5764</v>
      </c>
      <c r="C2197" t="s">
        <v>5765</v>
      </c>
      <c r="D2197" s="1">
        <v>45561</v>
      </c>
      <c r="E2197">
        <f t="shared" si="251"/>
        <v>18</v>
      </c>
      <c r="F2197" t="s">
        <v>6</v>
      </c>
      <c r="G2197">
        <v>500</v>
      </c>
      <c r="H2197">
        <f t="shared" si="250"/>
        <v>50</v>
      </c>
      <c r="I2197" t="s">
        <v>7</v>
      </c>
      <c r="J2197" t="s">
        <v>8</v>
      </c>
      <c r="K2197" t="s">
        <v>8</v>
      </c>
      <c r="L2197" t="s">
        <v>8</v>
      </c>
      <c r="M2197" t="s">
        <v>6</v>
      </c>
      <c r="N2197" t="str">
        <f t="shared" si="252"/>
        <v>M</v>
      </c>
      <c r="O2197" t="s">
        <v>8751</v>
      </c>
      <c r="P2197" t="s">
        <v>8752</v>
      </c>
      <c r="Q2197" t="s">
        <v>8753</v>
      </c>
      <c r="R2197">
        <v>2</v>
      </c>
      <c r="S2197">
        <f t="shared" si="253"/>
        <v>2022</v>
      </c>
      <c r="T2197" t="s">
        <v>12</v>
      </c>
      <c r="U2197">
        <v>0.999999999999994</v>
      </c>
      <c r="V2197" t="s">
        <v>9062</v>
      </c>
      <c r="W2197">
        <f>VLOOKUP(Q2197,'PBT Tag Rates'!$A$6:$D$67,4,FALSE)</f>
        <v>0.96</v>
      </c>
      <c r="X2197">
        <v>1</v>
      </c>
      <c r="Y2197" s="8">
        <f t="shared" si="254"/>
        <v>1</v>
      </c>
      <c r="Z2197" s="10">
        <f>IFERROR(LOOKUP(H2197,{30,43,48,53,58,63,68,73,78,83,88,93,97},{42,47,52,57,62,67,72,77,82,87,92,99,100}),999)</f>
        <v>52</v>
      </c>
      <c r="AA2197" s="9">
        <f t="shared" si="255"/>
        <v>5.5555555555555554</v>
      </c>
      <c r="AB2197" s="9">
        <f>IFERROR(IF(I2197="AI",AA2197-VLOOKUP(Q2197,'PBT Tag Rates'!$A$6:$L$53,11,FALSE),AA2197-VLOOKUP(Q2197,'PBT Tag Rates'!$A$6:$L$53,12,FALSE)),0)</f>
        <v>5.5972222222222223</v>
      </c>
      <c r="AC2197" s="9">
        <f t="shared" si="256"/>
        <v>16.821678582067321</v>
      </c>
      <c r="AD2197" s="12" t="s">
        <v>676</v>
      </c>
      <c r="AE2197" s="8"/>
    </row>
    <row r="2198" spans="1:31" x14ac:dyDescent="0.25">
      <c r="A2198" t="s">
        <v>2078</v>
      </c>
      <c r="B2198" t="s">
        <v>5766</v>
      </c>
      <c r="C2198" t="s">
        <v>5767</v>
      </c>
      <c r="D2198" s="1">
        <v>45561</v>
      </c>
      <c r="E2198">
        <f t="shared" si="251"/>
        <v>18</v>
      </c>
      <c r="F2198" t="s">
        <v>14</v>
      </c>
      <c r="G2198">
        <v>790</v>
      </c>
      <c r="H2198">
        <f t="shared" si="250"/>
        <v>79</v>
      </c>
      <c r="I2198" t="s">
        <v>9</v>
      </c>
      <c r="J2198">
        <v>1</v>
      </c>
      <c r="K2198" t="s">
        <v>8</v>
      </c>
      <c r="L2198" t="s">
        <v>8</v>
      </c>
      <c r="M2198" t="s">
        <v>14</v>
      </c>
      <c r="N2198" t="str">
        <f t="shared" si="252"/>
        <v>F</v>
      </c>
      <c r="O2198" t="s">
        <v>396</v>
      </c>
      <c r="P2198" t="s">
        <v>397</v>
      </c>
      <c r="Q2198" t="s">
        <v>171</v>
      </c>
      <c r="R2198">
        <v>5</v>
      </c>
      <c r="S2198">
        <f t="shared" si="253"/>
        <v>2019</v>
      </c>
      <c r="T2198" t="s">
        <v>12</v>
      </c>
      <c r="U2198">
        <v>1</v>
      </c>
      <c r="V2198" t="s">
        <v>949</v>
      </c>
      <c r="W2198">
        <f>VLOOKUP(Q2198,'PBT Tag Rates'!$A$6:$D$67,4,FALSE)</f>
        <v>0.95971980899999998</v>
      </c>
      <c r="X2198">
        <v>1</v>
      </c>
      <c r="Y2198" s="8">
        <f t="shared" si="254"/>
        <v>1</v>
      </c>
      <c r="Z2198" s="10">
        <f>IFERROR(LOOKUP(H2198,{30,43,48,53,58,63,68,73,78,83,88,93,97},{42,47,52,57,62,67,72,77,82,87,92,99,100}),999)</f>
        <v>82</v>
      </c>
      <c r="AA2198" s="9">
        <f t="shared" si="255"/>
        <v>5.5555555555555554</v>
      </c>
      <c r="AB2198" s="9">
        <f>IFERROR(IF(I2198="AI",AA2198-VLOOKUP(Q2198,'PBT Tag Rates'!$A$6:$L$53,11,FALSE),AA2198-VLOOKUP(Q2198,'PBT Tag Rates'!$A$6:$L$53,12,FALSE)),0)</f>
        <v>5.5975263376757773</v>
      </c>
      <c r="AC2198" s="9">
        <f t="shared" si="256"/>
        <v>16.822592559073851</v>
      </c>
      <c r="AD2198" s="12" t="s">
        <v>676</v>
      </c>
      <c r="AE2198" s="8"/>
    </row>
    <row r="2199" spans="1:31" x14ac:dyDescent="0.25">
      <c r="A2199" t="s">
        <v>2078</v>
      </c>
      <c r="B2199" t="s">
        <v>5768</v>
      </c>
      <c r="C2199" t="s">
        <v>5769</v>
      </c>
      <c r="D2199" s="1">
        <v>45561</v>
      </c>
      <c r="E2199">
        <f t="shared" si="251"/>
        <v>18</v>
      </c>
      <c r="F2199" t="s">
        <v>6</v>
      </c>
      <c r="G2199">
        <v>520</v>
      </c>
      <c r="H2199">
        <f t="shared" si="250"/>
        <v>52</v>
      </c>
      <c r="I2199" t="s">
        <v>9</v>
      </c>
      <c r="J2199" t="s">
        <v>8</v>
      </c>
      <c r="K2199" t="s">
        <v>8</v>
      </c>
      <c r="L2199" t="s">
        <v>8</v>
      </c>
      <c r="M2199" t="s">
        <v>6</v>
      </c>
      <c r="N2199" t="str">
        <f t="shared" si="252"/>
        <v>M</v>
      </c>
      <c r="O2199" t="s">
        <v>8754</v>
      </c>
      <c r="P2199" t="s">
        <v>8755</v>
      </c>
      <c r="Q2199" t="s">
        <v>1972</v>
      </c>
      <c r="R2199">
        <v>3</v>
      </c>
      <c r="S2199">
        <f t="shared" si="253"/>
        <v>2021</v>
      </c>
      <c r="T2199" t="s">
        <v>12</v>
      </c>
      <c r="U2199">
        <v>0.999999999999998</v>
      </c>
      <c r="V2199" t="s">
        <v>1318</v>
      </c>
      <c r="W2199">
        <f>VLOOKUP(Q2199,'PBT Tag Rates'!$A$6:$D$67,4,FALSE)</f>
        <v>0.98870000000000002</v>
      </c>
      <c r="X2199">
        <v>1</v>
      </c>
      <c r="Y2199" s="8">
        <f t="shared" si="254"/>
        <v>1</v>
      </c>
      <c r="Z2199" s="10">
        <f>IFERROR(LOOKUP(H2199,{30,43,48,53,58,63,68,73,78,83,88,93,97},{42,47,52,57,62,67,72,77,82,87,92,99,100}),999)</f>
        <v>52</v>
      </c>
      <c r="AA2199" s="9">
        <f t="shared" si="255"/>
        <v>5.5555555555555554</v>
      </c>
      <c r="AB2199" s="9">
        <f>IFERROR(IF(I2199="AI",AA2199-VLOOKUP(Q2199,'PBT Tag Rates'!$A$6:$L$53,11,FALSE),AA2199-VLOOKUP(Q2199,'PBT Tag Rates'!$A$6:$L$53,12,FALSE)),0)</f>
        <v>5.5669847049436409</v>
      </c>
      <c r="AC2199" s="9">
        <f t="shared" si="256"/>
        <v>16.73080389877164</v>
      </c>
      <c r="AD2199" s="12" t="s">
        <v>1969</v>
      </c>
      <c r="AE2199" s="8"/>
    </row>
    <row r="2200" spans="1:31" x14ac:dyDescent="0.25">
      <c r="A2200" t="s">
        <v>2078</v>
      </c>
      <c r="B2200" t="s">
        <v>5770</v>
      </c>
      <c r="C2200" t="s">
        <v>5771</v>
      </c>
      <c r="D2200" s="1">
        <v>45561</v>
      </c>
      <c r="E2200">
        <f t="shared" si="251"/>
        <v>18</v>
      </c>
      <c r="F2200" t="s">
        <v>14</v>
      </c>
      <c r="G2200">
        <v>730</v>
      </c>
      <c r="H2200">
        <f t="shared" si="250"/>
        <v>73</v>
      </c>
      <c r="I2200" t="s">
        <v>7</v>
      </c>
      <c r="J2200" t="s">
        <v>8</v>
      </c>
      <c r="K2200" t="s">
        <v>8</v>
      </c>
      <c r="L2200" t="s">
        <v>8</v>
      </c>
      <c r="M2200" t="s">
        <v>14</v>
      </c>
      <c r="N2200" t="str">
        <f t="shared" si="252"/>
        <v>F</v>
      </c>
      <c r="O2200" t="s">
        <v>260</v>
      </c>
      <c r="P2200" t="s">
        <v>8756</v>
      </c>
      <c r="Q2200" t="s">
        <v>171</v>
      </c>
      <c r="R2200">
        <v>5</v>
      </c>
      <c r="S2200">
        <f t="shared" si="253"/>
        <v>2019</v>
      </c>
      <c r="T2200" t="s">
        <v>12</v>
      </c>
      <c r="U2200">
        <v>0.999999999999999</v>
      </c>
      <c r="V2200" t="s">
        <v>892</v>
      </c>
      <c r="W2200">
        <f>VLOOKUP(Q2200,'PBT Tag Rates'!$A$6:$D$67,4,FALSE)</f>
        <v>0.95971980899999998</v>
      </c>
      <c r="X2200">
        <v>1</v>
      </c>
      <c r="Y2200" s="8">
        <f t="shared" si="254"/>
        <v>1</v>
      </c>
      <c r="Z2200" s="10">
        <f>IFERROR(LOOKUP(H2200,{30,43,48,53,58,63,68,73,78,83,88,93,97},{42,47,52,57,62,67,72,77,82,87,92,99,100}),999)</f>
        <v>77</v>
      </c>
      <c r="AA2200" s="9">
        <f t="shared" si="255"/>
        <v>5.5555555555555554</v>
      </c>
      <c r="AB2200" s="9">
        <f>IFERROR(IF(I2200="AI",AA2200-VLOOKUP(Q2200,'PBT Tag Rates'!$A$6:$L$53,11,FALSE),AA2200-VLOOKUP(Q2200,'PBT Tag Rates'!$A$6:$L$53,12,FALSE)),0)</f>
        <v>5.5975263376757773</v>
      </c>
      <c r="AC2200" s="9">
        <f t="shared" si="256"/>
        <v>16.822592559073851</v>
      </c>
      <c r="AD2200" s="12" t="s">
        <v>1969</v>
      </c>
      <c r="AE2200" s="8"/>
    </row>
    <row r="2201" spans="1:31" x14ac:dyDescent="0.25">
      <c r="A2201" t="s">
        <v>2078</v>
      </c>
      <c r="B2201" t="s">
        <v>5772</v>
      </c>
      <c r="C2201" t="s">
        <v>5773</v>
      </c>
      <c r="D2201" s="1">
        <v>45561</v>
      </c>
      <c r="E2201">
        <f t="shared" si="251"/>
        <v>18</v>
      </c>
      <c r="F2201" t="s">
        <v>14</v>
      </c>
      <c r="G2201">
        <v>650</v>
      </c>
      <c r="H2201">
        <f t="shared" si="250"/>
        <v>65</v>
      </c>
      <c r="I2201" t="s">
        <v>7</v>
      </c>
      <c r="J2201" t="s">
        <v>8</v>
      </c>
      <c r="K2201" t="s">
        <v>8</v>
      </c>
      <c r="L2201" t="s">
        <v>8</v>
      </c>
      <c r="M2201" t="s">
        <v>14</v>
      </c>
      <c r="N2201" t="str">
        <f t="shared" si="252"/>
        <v>F</v>
      </c>
      <c r="O2201" t="s">
        <v>8524</v>
      </c>
      <c r="P2201" t="s">
        <v>8757</v>
      </c>
      <c r="Q2201" t="s">
        <v>940</v>
      </c>
      <c r="R2201">
        <v>3</v>
      </c>
      <c r="S2201">
        <f t="shared" si="253"/>
        <v>2021</v>
      </c>
      <c r="T2201" t="s">
        <v>12</v>
      </c>
      <c r="U2201">
        <v>1</v>
      </c>
      <c r="V2201" t="s">
        <v>889</v>
      </c>
      <c r="W2201">
        <f>VLOOKUP(Q2201,'PBT Tag Rates'!$A$6:$D$67,4,FALSE)</f>
        <v>0.98140000000000005</v>
      </c>
      <c r="X2201">
        <v>1</v>
      </c>
      <c r="Y2201" s="8">
        <f t="shared" si="254"/>
        <v>1</v>
      </c>
      <c r="Z2201" s="10">
        <f>IFERROR(LOOKUP(H2201,{30,43,48,53,58,63,68,73,78,83,88,93,97},{42,47,52,57,62,67,72,77,82,87,92,99,100}),999)</f>
        <v>67</v>
      </c>
      <c r="AA2201" s="9">
        <f t="shared" si="255"/>
        <v>5.5555555555555554</v>
      </c>
      <c r="AB2201" s="9">
        <f>IFERROR(IF(I2201="AI",AA2201-VLOOKUP(Q2201,'PBT Tag Rates'!$A$6:$L$53,11,FALSE),AA2201-VLOOKUP(Q2201,'PBT Tag Rates'!$A$6:$L$53,12,FALSE)),0)</f>
        <v>5.5745080723682721</v>
      </c>
      <c r="AC2201" s="9">
        <f t="shared" si="256"/>
        <v>16.753414340817248</v>
      </c>
      <c r="AD2201" s="12" t="s">
        <v>1969</v>
      </c>
      <c r="AE2201" s="8"/>
    </row>
    <row r="2202" spans="1:31" x14ac:dyDescent="0.25">
      <c r="A2202" t="s">
        <v>2078</v>
      </c>
      <c r="B2202" t="s">
        <v>5774</v>
      </c>
      <c r="C2202" t="s">
        <v>5775</v>
      </c>
      <c r="D2202" s="1">
        <v>45561</v>
      </c>
      <c r="E2202">
        <f t="shared" si="251"/>
        <v>18</v>
      </c>
      <c r="F2202" t="s">
        <v>6</v>
      </c>
      <c r="G2202">
        <v>340</v>
      </c>
      <c r="H2202">
        <f t="shared" si="250"/>
        <v>34</v>
      </c>
      <c r="I2202" t="s">
        <v>9</v>
      </c>
      <c r="J2202">
        <v>1</v>
      </c>
      <c r="K2202" t="s">
        <v>8</v>
      </c>
      <c r="L2202" t="s">
        <v>8</v>
      </c>
      <c r="M2202" t="s">
        <v>6</v>
      </c>
      <c r="N2202" t="str">
        <f t="shared" si="252"/>
        <v>M</v>
      </c>
      <c r="O2202" t="s">
        <v>8639</v>
      </c>
      <c r="P2202" t="s">
        <v>8758</v>
      </c>
      <c r="Q2202" t="s">
        <v>7200</v>
      </c>
      <c r="R2202">
        <v>2</v>
      </c>
      <c r="S2202">
        <f t="shared" si="253"/>
        <v>2022</v>
      </c>
      <c r="T2202" t="s">
        <v>12</v>
      </c>
      <c r="U2202">
        <v>0.999999999999999</v>
      </c>
      <c r="V2202" t="s">
        <v>949</v>
      </c>
      <c r="W2202">
        <f>VLOOKUP(Q2202,'PBT Tag Rates'!$A$6:$D$67,4,FALSE)</f>
        <v>0.98</v>
      </c>
      <c r="X2202">
        <v>1</v>
      </c>
      <c r="Y2202" s="8">
        <f t="shared" si="254"/>
        <v>1</v>
      </c>
      <c r="Z2202" s="10">
        <f>IFERROR(LOOKUP(H2202,{30,43,48,53,58,63,68,73,78,83,88,93,97},{42,47,52,57,62,67,72,77,82,87,92,99,100}),999)</f>
        <v>42</v>
      </c>
      <c r="AA2202" s="9">
        <f t="shared" si="255"/>
        <v>5.5555555555555554</v>
      </c>
      <c r="AB2202" s="9">
        <f>IFERROR(IF(I2202="AI",AA2202-VLOOKUP(Q2202,'PBT Tag Rates'!$A$6:$L$53,11,FALSE),AA2202-VLOOKUP(Q2202,'PBT Tag Rates'!$A$6:$L$53,12,FALSE)),0)</f>
        <v>5.5759637188208613</v>
      </c>
      <c r="AC2202" s="9">
        <f t="shared" si="256"/>
        <v>16.757789085249826</v>
      </c>
      <c r="AD2202" s="12" t="s">
        <v>676</v>
      </c>
      <c r="AE2202" s="8"/>
    </row>
    <row r="2203" spans="1:31" x14ac:dyDescent="0.25">
      <c r="A2203" t="s">
        <v>2078</v>
      </c>
      <c r="B2203" t="s">
        <v>5776</v>
      </c>
      <c r="C2203" t="s">
        <v>5777</v>
      </c>
      <c r="D2203" s="1">
        <v>45561</v>
      </c>
      <c r="E2203">
        <f t="shared" si="251"/>
        <v>18</v>
      </c>
      <c r="F2203" t="s">
        <v>6</v>
      </c>
      <c r="G2203">
        <v>680</v>
      </c>
      <c r="H2203">
        <f t="shared" si="250"/>
        <v>68</v>
      </c>
      <c r="I2203" t="s">
        <v>7</v>
      </c>
      <c r="J2203" t="s">
        <v>8</v>
      </c>
      <c r="K2203" t="s">
        <v>8</v>
      </c>
      <c r="L2203" t="s">
        <v>8</v>
      </c>
      <c r="M2203" t="s">
        <v>6</v>
      </c>
      <c r="N2203" t="str">
        <f t="shared" si="252"/>
        <v>M</v>
      </c>
      <c r="O2203" t="s">
        <v>1681</v>
      </c>
      <c r="P2203" t="s">
        <v>8759</v>
      </c>
      <c r="Q2203" t="s">
        <v>940</v>
      </c>
      <c r="R2203">
        <v>3</v>
      </c>
      <c r="S2203">
        <f t="shared" si="253"/>
        <v>2021</v>
      </c>
      <c r="T2203" t="s">
        <v>12</v>
      </c>
      <c r="U2203">
        <v>1</v>
      </c>
      <c r="V2203" t="s">
        <v>889</v>
      </c>
      <c r="W2203">
        <f>VLOOKUP(Q2203,'PBT Tag Rates'!$A$6:$D$67,4,FALSE)</f>
        <v>0.98140000000000005</v>
      </c>
      <c r="X2203">
        <v>1</v>
      </c>
      <c r="Y2203" s="8">
        <f t="shared" si="254"/>
        <v>1.0057142857142858</v>
      </c>
      <c r="Z2203" s="10">
        <f>IFERROR(LOOKUP(H2203,{30,43,48,53,58,63,68,73,78,83,88,93,97},{42,47,52,57,62,67,72,77,82,87,92,99,100}),999)</f>
        <v>72</v>
      </c>
      <c r="AA2203" s="9">
        <f t="shared" si="255"/>
        <v>5.5873015873015879</v>
      </c>
      <c r="AB2203" s="9">
        <f>IFERROR(IF(I2203="AI",AA2203-VLOOKUP(Q2203,'PBT Tag Rates'!$A$6:$L$53,11,FALSE),AA2203-VLOOKUP(Q2203,'PBT Tag Rates'!$A$6:$L$53,12,FALSE)),0)</f>
        <v>5.6062541041143046</v>
      </c>
      <c r="AC2203" s="9">
        <f t="shared" si="256"/>
        <v>16.848822656064705</v>
      </c>
      <c r="AD2203" s="12" t="s">
        <v>1969</v>
      </c>
      <c r="AE2203" s="8"/>
    </row>
    <row r="2204" spans="1:31" x14ac:dyDescent="0.25">
      <c r="A2204" t="s">
        <v>2078</v>
      </c>
      <c r="B2204" t="s">
        <v>5778</v>
      </c>
      <c r="C2204" t="s">
        <v>5779</v>
      </c>
      <c r="D2204" s="1">
        <v>45561</v>
      </c>
      <c r="E2204">
        <f t="shared" si="251"/>
        <v>18</v>
      </c>
      <c r="F2204" t="s">
        <v>6</v>
      </c>
      <c r="G2204">
        <v>530</v>
      </c>
      <c r="H2204">
        <f t="shared" si="250"/>
        <v>53</v>
      </c>
      <c r="I2204" t="s">
        <v>9</v>
      </c>
      <c r="J2204">
        <v>1</v>
      </c>
      <c r="K2204" t="s">
        <v>8</v>
      </c>
      <c r="L2204" t="s">
        <v>8</v>
      </c>
      <c r="M2204" t="s">
        <v>6</v>
      </c>
      <c r="N2204" t="str">
        <f t="shared" si="252"/>
        <v>M</v>
      </c>
      <c r="O2204" t="s">
        <v>8760</v>
      </c>
      <c r="P2204" t="s">
        <v>8761</v>
      </c>
      <c r="Q2204" t="s">
        <v>7200</v>
      </c>
      <c r="R2204">
        <v>2</v>
      </c>
      <c r="S2204">
        <f t="shared" si="253"/>
        <v>2022</v>
      </c>
      <c r="T2204" t="s">
        <v>12</v>
      </c>
      <c r="U2204">
        <v>0.999999999999998</v>
      </c>
      <c r="V2204" t="s">
        <v>941</v>
      </c>
      <c r="W2204">
        <f>VLOOKUP(Q2204,'PBT Tag Rates'!$A$6:$D$67,4,FALSE)</f>
        <v>0.98</v>
      </c>
      <c r="X2204">
        <v>1</v>
      </c>
      <c r="Y2204" s="8">
        <f t="shared" si="254"/>
        <v>1.03125</v>
      </c>
      <c r="Z2204" s="10">
        <f>IFERROR(LOOKUP(H2204,{30,43,48,53,58,63,68,73,78,83,88,93,97},{42,47,52,57,62,67,72,77,82,87,92,99,100}),999)</f>
        <v>57</v>
      </c>
      <c r="AA2204" s="9">
        <f t="shared" si="255"/>
        <v>5.729166666666667</v>
      </c>
      <c r="AB2204" s="9">
        <f>IFERROR(IF(I2204="AI",AA2204-VLOOKUP(Q2204,'PBT Tag Rates'!$A$6:$L$53,11,FALSE),AA2204-VLOOKUP(Q2204,'PBT Tag Rates'!$A$6:$L$53,12,FALSE)),0)</f>
        <v>5.7495748299319729</v>
      </c>
      <c r="AC2204" s="9">
        <f t="shared" si="256"/>
        <v>17.279553309259363</v>
      </c>
      <c r="AD2204" s="12" t="s">
        <v>1969</v>
      </c>
      <c r="AE2204" s="8"/>
    </row>
    <row r="2205" spans="1:31" x14ac:dyDescent="0.25">
      <c r="A2205" t="s">
        <v>2078</v>
      </c>
      <c r="B2205" t="s">
        <v>5780</v>
      </c>
      <c r="C2205" t="s">
        <v>5781</v>
      </c>
      <c r="D2205" s="1">
        <v>45562</v>
      </c>
      <c r="E2205">
        <f t="shared" si="251"/>
        <v>18</v>
      </c>
      <c r="F2205" t="s">
        <v>14</v>
      </c>
      <c r="G2205">
        <v>730</v>
      </c>
      <c r="H2205">
        <f t="shared" si="250"/>
        <v>73</v>
      </c>
      <c r="I2205" t="s">
        <v>7</v>
      </c>
      <c r="J2205" t="s">
        <v>8</v>
      </c>
      <c r="K2205" t="s">
        <v>8</v>
      </c>
      <c r="L2205" t="s">
        <v>8</v>
      </c>
      <c r="M2205" t="s">
        <v>14</v>
      </c>
      <c r="N2205" t="str">
        <f t="shared" si="252"/>
        <v>F</v>
      </c>
      <c r="O2205" t="s">
        <v>1780</v>
      </c>
      <c r="P2205" t="s">
        <v>8286</v>
      </c>
      <c r="Q2205" t="s">
        <v>295</v>
      </c>
      <c r="R2205">
        <v>4</v>
      </c>
      <c r="S2205">
        <f t="shared" si="253"/>
        <v>2020</v>
      </c>
      <c r="T2205" t="s">
        <v>12</v>
      </c>
      <c r="U2205">
        <v>0.999999999999999</v>
      </c>
      <c r="V2205" t="s">
        <v>893</v>
      </c>
      <c r="W2205">
        <f>VLOOKUP(Q2205,'PBT Tag Rates'!$A$6:$D$67,4,FALSE)</f>
        <v>0.98961045999999997</v>
      </c>
      <c r="X2205">
        <v>1</v>
      </c>
      <c r="Y2205" s="8">
        <f t="shared" si="254"/>
        <v>1</v>
      </c>
      <c r="Z2205" s="10">
        <f>IFERROR(LOOKUP(H2205,{30,43,48,53,58,63,68,73,78,83,88,93,97},{42,47,52,57,62,67,72,77,82,87,92,99,100}),999)</f>
        <v>77</v>
      </c>
      <c r="AA2205" s="9">
        <f t="shared" si="255"/>
        <v>5.5555555555555554</v>
      </c>
      <c r="AB2205" s="9">
        <f>IFERROR(IF(I2205="AI",AA2205-VLOOKUP(Q2205,'PBT Tag Rates'!$A$6:$L$53,11,FALSE),AA2205-VLOOKUP(Q2205,'PBT Tag Rates'!$A$6:$L$53,12,FALSE)),0)</f>
        <v>5.5660541713442369</v>
      </c>
      <c r="AC2205" s="9">
        <f t="shared" si="256"/>
        <v>16.728007308517132</v>
      </c>
      <c r="AD2205" s="12" t="s">
        <v>1969</v>
      </c>
      <c r="AE2205" s="8"/>
    </row>
    <row r="2206" spans="1:31" x14ac:dyDescent="0.25">
      <c r="A2206" t="s">
        <v>2078</v>
      </c>
      <c r="B2206" t="s">
        <v>5782</v>
      </c>
      <c r="C2206" t="s">
        <v>5783</v>
      </c>
      <c r="D2206" s="1">
        <v>45562</v>
      </c>
      <c r="E2206">
        <f t="shared" si="251"/>
        <v>18</v>
      </c>
      <c r="F2206" t="s">
        <v>6</v>
      </c>
      <c r="G2206">
        <v>380</v>
      </c>
      <c r="H2206">
        <f t="shared" si="250"/>
        <v>38</v>
      </c>
      <c r="I2206" t="s">
        <v>9</v>
      </c>
      <c r="J2206">
        <v>1</v>
      </c>
      <c r="K2206" t="s">
        <v>8</v>
      </c>
      <c r="L2206" t="s">
        <v>8</v>
      </c>
      <c r="M2206" t="s">
        <v>6</v>
      </c>
      <c r="N2206" t="str">
        <f t="shared" si="252"/>
        <v>M</v>
      </c>
      <c r="O2206" t="s">
        <v>8046</v>
      </c>
      <c r="P2206" t="s">
        <v>8047</v>
      </c>
      <c r="Q2206" t="s">
        <v>7200</v>
      </c>
      <c r="R2206">
        <v>2</v>
      </c>
      <c r="S2206">
        <f t="shared" si="253"/>
        <v>2022</v>
      </c>
      <c r="T2206" t="s">
        <v>12</v>
      </c>
      <c r="U2206">
        <v>1</v>
      </c>
      <c r="V2206" t="s">
        <v>919</v>
      </c>
      <c r="W2206">
        <f>VLOOKUP(Q2206,'PBT Tag Rates'!$A$6:$D$67,4,FALSE)</f>
        <v>0.98</v>
      </c>
      <c r="X2206">
        <v>1</v>
      </c>
      <c r="Y2206" s="8">
        <f t="shared" si="254"/>
        <v>1</v>
      </c>
      <c r="Z2206" s="10">
        <f>IFERROR(LOOKUP(H2206,{30,43,48,53,58,63,68,73,78,83,88,93,97},{42,47,52,57,62,67,72,77,82,87,92,99,100}),999)</f>
        <v>42</v>
      </c>
      <c r="AA2206" s="9">
        <f t="shared" si="255"/>
        <v>5.5555555555555554</v>
      </c>
      <c r="AB2206" s="9">
        <f>IFERROR(IF(I2206="AI",AA2206-VLOOKUP(Q2206,'PBT Tag Rates'!$A$6:$L$53,11,FALSE),AA2206-VLOOKUP(Q2206,'PBT Tag Rates'!$A$6:$L$53,12,FALSE)),0)</f>
        <v>5.5759637188208613</v>
      </c>
      <c r="AC2206" s="9">
        <f t="shared" si="256"/>
        <v>16.757789085249826</v>
      </c>
      <c r="AD2206" s="12" t="s">
        <v>1969</v>
      </c>
      <c r="AE2206" s="8"/>
    </row>
    <row r="2207" spans="1:31" x14ac:dyDescent="0.25">
      <c r="A2207" t="s">
        <v>2078</v>
      </c>
      <c r="B2207" t="s">
        <v>5784</v>
      </c>
      <c r="C2207" t="s">
        <v>5785</v>
      </c>
      <c r="D2207" s="1">
        <v>45562</v>
      </c>
      <c r="E2207">
        <f t="shared" si="251"/>
        <v>18</v>
      </c>
      <c r="F2207" t="s">
        <v>14</v>
      </c>
      <c r="G2207">
        <v>720</v>
      </c>
      <c r="H2207">
        <f t="shared" si="250"/>
        <v>72</v>
      </c>
      <c r="I2207" t="s">
        <v>9</v>
      </c>
      <c r="J2207" t="s">
        <v>8</v>
      </c>
      <c r="K2207" t="s">
        <v>8</v>
      </c>
      <c r="L2207" t="s">
        <v>8</v>
      </c>
      <c r="M2207" t="s">
        <v>14</v>
      </c>
      <c r="N2207" t="str">
        <f t="shared" si="252"/>
        <v>F</v>
      </c>
      <c r="O2207" t="s">
        <v>8</v>
      </c>
      <c r="P2207" t="s">
        <v>8</v>
      </c>
      <c r="Q2207" t="s">
        <v>11</v>
      </c>
      <c r="R2207" t="s">
        <v>8</v>
      </c>
      <c r="S2207" t="str">
        <f t="shared" si="253"/>
        <v>U</v>
      </c>
      <c r="T2207" t="s">
        <v>12</v>
      </c>
      <c r="U2207">
        <v>1</v>
      </c>
      <c r="V2207" t="s">
        <v>8</v>
      </c>
      <c r="W2207">
        <f>VLOOKUP(Q2207,'PBT Tag Rates'!$A$6:$D$67,4,FALSE)</f>
        <v>1</v>
      </c>
      <c r="X2207">
        <v>1</v>
      </c>
      <c r="Y2207" s="8">
        <f t="shared" si="254"/>
        <v>1.0069930069930071</v>
      </c>
      <c r="Z2207" s="10">
        <f>IFERROR(LOOKUP(H2207,{30,43,48,53,58,63,68,73,78,83,88,93,97},{42,47,52,57,62,67,72,77,82,87,92,99,100}),999)</f>
        <v>72</v>
      </c>
      <c r="AA2207" s="9">
        <f t="shared" si="255"/>
        <v>5.594405594405595</v>
      </c>
      <c r="AB2207" s="9">
        <f>IFERROR(IF(I2207="AI",AA2207-VLOOKUP(Q2207,'PBT Tag Rates'!$A$6:$L$53,11,FALSE),AA2207-VLOOKUP(Q2207,'PBT Tag Rates'!$A$6:$L$53,12,FALSE)),0)</f>
        <v>5.078128152055073</v>
      </c>
      <c r="AC2207" s="9">
        <f t="shared" si="256"/>
        <v>15.26161302534514</v>
      </c>
      <c r="AD2207" s="12" t="s">
        <v>1969</v>
      </c>
      <c r="AE2207" s="8"/>
    </row>
    <row r="2208" spans="1:31" x14ac:dyDescent="0.25">
      <c r="A2208" t="s">
        <v>2078</v>
      </c>
      <c r="B2208" t="s">
        <v>5786</v>
      </c>
      <c r="C2208" t="s">
        <v>5787</v>
      </c>
      <c r="D2208" s="1">
        <v>45562</v>
      </c>
      <c r="E2208">
        <f t="shared" si="251"/>
        <v>18</v>
      </c>
      <c r="F2208" t="s">
        <v>6</v>
      </c>
      <c r="G2208">
        <v>650</v>
      </c>
      <c r="H2208">
        <f t="shared" si="250"/>
        <v>65</v>
      </c>
      <c r="I2208" t="s">
        <v>9</v>
      </c>
      <c r="J2208">
        <v>1</v>
      </c>
      <c r="K2208" t="s">
        <v>8</v>
      </c>
      <c r="L2208" t="s">
        <v>8</v>
      </c>
      <c r="M2208" t="s">
        <v>6</v>
      </c>
      <c r="N2208" t="str">
        <f t="shared" si="252"/>
        <v>M</v>
      </c>
      <c r="O2208" t="s">
        <v>8305</v>
      </c>
      <c r="P2208" t="s">
        <v>8762</v>
      </c>
      <c r="Q2208" t="s">
        <v>940</v>
      </c>
      <c r="R2208">
        <v>3</v>
      </c>
      <c r="S2208">
        <f t="shared" si="253"/>
        <v>2021</v>
      </c>
      <c r="T2208" t="s">
        <v>12</v>
      </c>
      <c r="U2208">
        <v>0.999999999999996</v>
      </c>
      <c r="V2208" t="s">
        <v>945</v>
      </c>
      <c r="W2208">
        <f>VLOOKUP(Q2208,'PBT Tag Rates'!$A$6:$D$67,4,FALSE)</f>
        <v>0.98140000000000005</v>
      </c>
      <c r="X2208">
        <v>1</v>
      </c>
      <c r="Y2208" s="8">
        <f t="shared" si="254"/>
        <v>1</v>
      </c>
      <c r="Z2208" s="10">
        <f>IFERROR(LOOKUP(H2208,{30,43,48,53,58,63,68,73,78,83,88,93,97},{42,47,52,57,62,67,72,77,82,87,92,99,100}),999)</f>
        <v>67</v>
      </c>
      <c r="AA2208" s="9">
        <f t="shared" si="255"/>
        <v>5.5555555555555554</v>
      </c>
      <c r="AB2208" s="9">
        <f>IFERROR(IF(I2208="AI",AA2208-VLOOKUP(Q2208,'PBT Tag Rates'!$A$6:$L$53,11,FALSE),AA2208-VLOOKUP(Q2208,'PBT Tag Rates'!$A$6:$L$53,12,FALSE)),0)</f>
        <v>5.5745080723682721</v>
      </c>
      <c r="AC2208" s="9">
        <f t="shared" si="256"/>
        <v>16.753414340817248</v>
      </c>
      <c r="AD2208" s="12" t="s">
        <v>1969</v>
      </c>
      <c r="AE2208" s="8"/>
    </row>
    <row r="2209" spans="1:31" x14ac:dyDescent="0.25">
      <c r="A2209" t="s">
        <v>2078</v>
      </c>
      <c r="B2209" t="s">
        <v>5788</v>
      </c>
      <c r="C2209" t="s">
        <v>5789</v>
      </c>
      <c r="D2209" s="1">
        <v>45562</v>
      </c>
      <c r="E2209">
        <f t="shared" si="251"/>
        <v>18</v>
      </c>
      <c r="F2209" t="s">
        <v>14</v>
      </c>
      <c r="G2209">
        <v>840</v>
      </c>
      <c r="H2209">
        <f t="shared" si="250"/>
        <v>84</v>
      </c>
      <c r="I2209" t="s">
        <v>7</v>
      </c>
      <c r="J2209" t="s">
        <v>8</v>
      </c>
      <c r="K2209" t="s">
        <v>8</v>
      </c>
      <c r="L2209" t="s">
        <v>8</v>
      </c>
      <c r="M2209" t="s">
        <v>14</v>
      </c>
      <c r="N2209" t="str">
        <f t="shared" si="252"/>
        <v>F</v>
      </c>
      <c r="O2209" t="s">
        <v>8</v>
      </c>
      <c r="P2209" t="s">
        <v>8</v>
      </c>
      <c r="Q2209" t="s">
        <v>11</v>
      </c>
      <c r="R2209" t="s">
        <v>8</v>
      </c>
      <c r="S2209" t="str">
        <f t="shared" si="253"/>
        <v>U</v>
      </c>
      <c r="T2209" t="s">
        <v>12</v>
      </c>
      <c r="U2209">
        <v>1</v>
      </c>
      <c r="V2209" t="s">
        <v>8</v>
      </c>
      <c r="W2209">
        <f>VLOOKUP(Q2209,'PBT Tag Rates'!$A$6:$D$67,4,FALSE)</f>
        <v>1</v>
      </c>
      <c r="X2209">
        <v>1</v>
      </c>
      <c r="Y2209" s="8">
        <f t="shared" si="254"/>
        <v>1</v>
      </c>
      <c r="Z2209" s="10">
        <f>IFERROR(LOOKUP(H2209,{30,43,48,53,58,63,68,73,78,83,88,93,97},{42,47,52,57,62,67,72,77,82,87,92,99,100}),999)</f>
        <v>87</v>
      </c>
      <c r="AA2209" s="9">
        <f t="shared" si="255"/>
        <v>5.5555555555555554</v>
      </c>
      <c r="AB2209" s="9">
        <f>IFERROR(IF(I2209="AI",AA2209-VLOOKUP(Q2209,'PBT Tag Rates'!$A$6:$L$53,11,FALSE),AA2209-VLOOKUP(Q2209,'PBT Tag Rates'!$A$6:$L$53,12,FALSE)),0)</f>
        <v>5.5142524290531805</v>
      </c>
      <c r="AC2209" s="9">
        <f t="shared" si="256"/>
        <v>16.572324324312643</v>
      </c>
      <c r="AD2209" s="12" t="s">
        <v>1969</v>
      </c>
      <c r="AE2209" s="8"/>
    </row>
    <row r="2210" spans="1:31" x14ac:dyDescent="0.25">
      <c r="A2210" t="s">
        <v>2078</v>
      </c>
      <c r="B2210" t="s">
        <v>5790</v>
      </c>
      <c r="C2210" t="s">
        <v>5791</v>
      </c>
      <c r="D2210" s="1">
        <v>45562</v>
      </c>
      <c r="E2210">
        <f t="shared" si="251"/>
        <v>18</v>
      </c>
      <c r="F2210" t="s">
        <v>14</v>
      </c>
      <c r="G2210">
        <v>710</v>
      </c>
      <c r="H2210">
        <f t="shared" si="250"/>
        <v>71</v>
      </c>
      <c r="I2210" t="s">
        <v>9</v>
      </c>
      <c r="J2210">
        <v>1</v>
      </c>
      <c r="K2210" t="s">
        <v>8</v>
      </c>
      <c r="L2210" t="s">
        <v>8</v>
      </c>
      <c r="M2210" t="s">
        <v>14</v>
      </c>
      <c r="N2210" t="str">
        <f t="shared" si="252"/>
        <v>F</v>
      </c>
      <c r="O2210" t="s">
        <v>1603</v>
      </c>
      <c r="P2210" t="s">
        <v>1699</v>
      </c>
      <c r="Q2210" t="s">
        <v>171</v>
      </c>
      <c r="R2210">
        <v>5</v>
      </c>
      <c r="S2210">
        <f t="shared" si="253"/>
        <v>2019</v>
      </c>
      <c r="T2210" t="s">
        <v>12</v>
      </c>
      <c r="U2210">
        <v>1</v>
      </c>
      <c r="V2210" t="s">
        <v>949</v>
      </c>
      <c r="W2210">
        <f>VLOOKUP(Q2210,'PBT Tag Rates'!$A$6:$D$67,4,FALSE)</f>
        <v>0.95971980899999998</v>
      </c>
      <c r="X2210">
        <v>1</v>
      </c>
      <c r="Y2210" s="8">
        <f t="shared" si="254"/>
        <v>1.0069930069930071</v>
      </c>
      <c r="Z2210" s="10">
        <f>IFERROR(LOOKUP(H2210,{30,43,48,53,58,63,68,73,78,83,88,93,97},{42,47,52,57,62,67,72,77,82,87,92,99,100}),999)</f>
        <v>72</v>
      </c>
      <c r="AA2210" s="9">
        <f t="shared" si="255"/>
        <v>5.594405594405595</v>
      </c>
      <c r="AB2210" s="9">
        <f>IFERROR(IF(I2210="AI",AA2210-VLOOKUP(Q2210,'PBT Tag Rates'!$A$6:$L$53,11,FALSE),AA2210-VLOOKUP(Q2210,'PBT Tag Rates'!$A$6:$L$53,12,FALSE)),0)</f>
        <v>5.636376376525817</v>
      </c>
      <c r="AC2210" s="9">
        <f t="shared" si="256"/>
        <v>16.939350986824238</v>
      </c>
      <c r="AD2210" s="12" t="s">
        <v>676</v>
      </c>
      <c r="AE2210" s="8"/>
    </row>
    <row r="2211" spans="1:31" x14ac:dyDescent="0.25">
      <c r="A2211" t="s">
        <v>2078</v>
      </c>
      <c r="B2211" t="s">
        <v>5792</v>
      </c>
      <c r="C2211" t="s">
        <v>5793</v>
      </c>
      <c r="D2211" s="1">
        <v>45562</v>
      </c>
      <c r="E2211">
        <f t="shared" si="251"/>
        <v>18</v>
      </c>
      <c r="F2211" t="s">
        <v>14</v>
      </c>
      <c r="G2211">
        <v>770</v>
      </c>
      <c r="H2211">
        <f t="shared" si="250"/>
        <v>77</v>
      </c>
      <c r="I2211" t="s">
        <v>7</v>
      </c>
      <c r="J2211" t="s">
        <v>8</v>
      </c>
      <c r="K2211" t="s">
        <v>8</v>
      </c>
      <c r="L2211" t="s">
        <v>8</v>
      </c>
      <c r="M2211" t="s">
        <v>14</v>
      </c>
      <c r="N2211" t="str">
        <f t="shared" si="252"/>
        <v>F</v>
      </c>
      <c r="O2211" t="s">
        <v>8</v>
      </c>
      <c r="P2211" t="s">
        <v>8</v>
      </c>
      <c r="Q2211" t="s">
        <v>11</v>
      </c>
      <c r="R2211" t="s">
        <v>8</v>
      </c>
      <c r="S2211" t="str">
        <f t="shared" si="253"/>
        <v>U</v>
      </c>
      <c r="T2211" t="s">
        <v>12</v>
      </c>
      <c r="U2211">
        <v>1</v>
      </c>
      <c r="V2211" t="s">
        <v>8</v>
      </c>
      <c r="W2211">
        <f>VLOOKUP(Q2211,'PBT Tag Rates'!$A$6:$D$67,4,FALSE)</f>
        <v>1</v>
      </c>
      <c r="X2211">
        <v>1</v>
      </c>
      <c r="Y2211" s="8">
        <f t="shared" si="254"/>
        <v>1</v>
      </c>
      <c r="Z2211" s="10">
        <f>IFERROR(LOOKUP(H2211,{30,43,48,53,58,63,68,73,78,83,88,93,97},{42,47,52,57,62,67,72,77,82,87,92,99,100}),999)</f>
        <v>77</v>
      </c>
      <c r="AA2211" s="9">
        <f t="shared" si="255"/>
        <v>5.5555555555555554</v>
      </c>
      <c r="AB2211" s="9">
        <f>IFERROR(IF(I2211="AI",AA2211-VLOOKUP(Q2211,'PBT Tag Rates'!$A$6:$L$53,11,FALSE),AA2211-VLOOKUP(Q2211,'PBT Tag Rates'!$A$6:$L$53,12,FALSE)),0)</f>
        <v>5.5142524290531805</v>
      </c>
      <c r="AC2211" s="9">
        <f t="shared" si="256"/>
        <v>16.572324324312643</v>
      </c>
      <c r="AD2211" s="12" t="s">
        <v>1969</v>
      </c>
      <c r="AE2211" s="8"/>
    </row>
    <row r="2212" spans="1:31" x14ac:dyDescent="0.25">
      <c r="A2212" t="s">
        <v>2078</v>
      </c>
      <c r="B2212" t="s">
        <v>5794</v>
      </c>
      <c r="C2212" t="s">
        <v>5795</v>
      </c>
      <c r="D2212" s="1">
        <v>45562</v>
      </c>
      <c r="E2212">
        <f t="shared" si="251"/>
        <v>18</v>
      </c>
      <c r="F2212" t="s">
        <v>14</v>
      </c>
      <c r="G2212">
        <v>710</v>
      </c>
      <c r="H2212">
        <f t="shared" si="250"/>
        <v>71</v>
      </c>
      <c r="I2212" t="s">
        <v>9</v>
      </c>
      <c r="J2212">
        <v>1</v>
      </c>
      <c r="K2212" t="s">
        <v>8</v>
      </c>
      <c r="L2212" t="s">
        <v>8</v>
      </c>
      <c r="M2212" t="s">
        <v>14</v>
      </c>
      <c r="N2212" t="str">
        <f t="shared" si="252"/>
        <v>F</v>
      </c>
      <c r="O2212" t="s">
        <v>7475</v>
      </c>
      <c r="P2212" t="s">
        <v>8457</v>
      </c>
      <c r="Q2212" t="s">
        <v>940</v>
      </c>
      <c r="R2212">
        <v>3</v>
      </c>
      <c r="S2212">
        <f t="shared" si="253"/>
        <v>2021</v>
      </c>
      <c r="T2212" t="s">
        <v>12</v>
      </c>
      <c r="U2212">
        <v>0.999999999999999</v>
      </c>
      <c r="V2212" t="s">
        <v>889</v>
      </c>
      <c r="W2212">
        <f>VLOOKUP(Q2212,'PBT Tag Rates'!$A$6:$D$67,4,FALSE)</f>
        <v>0.98140000000000005</v>
      </c>
      <c r="X2212">
        <v>1</v>
      </c>
      <c r="Y2212" s="8">
        <f t="shared" si="254"/>
        <v>1.0069930069930071</v>
      </c>
      <c r="Z2212" s="10">
        <f>IFERROR(LOOKUP(H2212,{30,43,48,53,58,63,68,73,78,83,88,93,97},{42,47,52,57,62,67,72,77,82,87,92,99,100}),999)</f>
        <v>72</v>
      </c>
      <c r="AA2212" s="9">
        <f t="shared" si="255"/>
        <v>5.594405594405595</v>
      </c>
      <c r="AB2212" s="9">
        <f>IFERROR(IF(I2212="AI",AA2212-VLOOKUP(Q2212,'PBT Tag Rates'!$A$6:$L$53,11,FALSE),AA2212-VLOOKUP(Q2212,'PBT Tag Rates'!$A$6:$L$53,12,FALSE)),0)</f>
        <v>5.6133581112183117</v>
      </c>
      <c r="AC2212" s="9">
        <f t="shared" si="256"/>
        <v>16.870172768567635</v>
      </c>
      <c r="AD2212" s="12" t="s">
        <v>1969</v>
      </c>
      <c r="AE2212" s="8"/>
    </row>
    <row r="2213" spans="1:31" x14ac:dyDescent="0.25">
      <c r="A2213" t="s">
        <v>2078</v>
      </c>
      <c r="B2213" t="s">
        <v>5796</v>
      </c>
      <c r="C2213" t="s">
        <v>5797</v>
      </c>
      <c r="D2213" s="1">
        <v>45562</v>
      </c>
      <c r="E2213">
        <f t="shared" si="251"/>
        <v>18</v>
      </c>
      <c r="F2213" t="s">
        <v>14</v>
      </c>
      <c r="G2213">
        <v>630</v>
      </c>
      <c r="H2213">
        <f t="shared" si="250"/>
        <v>63</v>
      </c>
      <c r="I2213" t="s">
        <v>9</v>
      </c>
      <c r="J2213" t="s">
        <v>8</v>
      </c>
      <c r="K2213" t="s">
        <v>8</v>
      </c>
      <c r="L2213" t="s">
        <v>8</v>
      </c>
      <c r="M2213" t="s">
        <v>14</v>
      </c>
      <c r="N2213" t="str">
        <f t="shared" si="252"/>
        <v>F</v>
      </c>
      <c r="O2213" t="s">
        <v>8763</v>
      </c>
      <c r="P2213" t="s">
        <v>8764</v>
      </c>
      <c r="Q2213" t="s">
        <v>406</v>
      </c>
      <c r="R2213">
        <v>5</v>
      </c>
      <c r="S2213">
        <f t="shared" si="253"/>
        <v>2019</v>
      </c>
      <c r="T2213" t="s">
        <v>12</v>
      </c>
      <c r="U2213">
        <v>1.00000000000001</v>
      </c>
      <c r="V2213" t="s">
        <v>1318</v>
      </c>
      <c r="W2213">
        <f>VLOOKUP(Q2213,'PBT Tag Rates'!$A$6:$D$67,4,FALSE)</f>
        <v>1</v>
      </c>
      <c r="X2213">
        <v>1</v>
      </c>
      <c r="Y2213" s="8">
        <f t="shared" si="254"/>
        <v>1</v>
      </c>
      <c r="Z2213" s="10">
        <f>IFERROR(LOOKUP(H2213,{30,43,48,53,58,63,68,73,78,83,88,93,97},{42,47,52,57,62,67,72,77,82,87,92,99,100}),999)</f>
        <v>67</v>
      </c>
      <c r="AA2213" s="9">
        <f t="shared" si="255"/>
        <v>5.5555555555555554</v>
      </c>
      <c r="AB2213" s="9">
        <f>IFERROR(IF(I2213="AI",AA2213-VLOOKUP(Q2213,'PBT Tag Rates'!$A$6:$L$53,11,FALSE),AA2213-VLOOKUP(Q2213,'PBT Tag Rates'!$A$6:$L$53,12,FALSE)),0)</f>
        <v>5.5555555555555554</v>
      </c>
      <c r="AC2213" s="9">
        <f t="shared" si="256"/>
        <v>16.696455168305032</v>
      </c>
      <c r="AD2213" s="12" t="s">
        <v>1969</v>
      </c>
      <c r="AE2213" s="8"/>
    </row>
    <row r="2214" spans="1:31" x14ac:dyDescent="0.25">
      <c r="A2214" t="s">
        <v>2078</v>
      </c>
      <c r="B2214" t="s">
        <v>5798</v>
      </c>
      <c r="C2214" t="s">
        <v>5799</v>
      </c>
      <c r="D2214" s="1">
        <v>45562</v>
      </c>
      <c r="E2214">
        <f t="shared" si="251"/>
        <v>18</v>
      </c>
      <c r="F2214" t="s">
        <v>14</v>
      </c>
      <c r="G2214">
        <v>740</v>
      </c>
      <c r="H2214">
        <f t="shared" si="250"/>
        <v>74</v>
      </c>
      <c r="I2214" t="s">
        <v>7</v>
      </c>
      <c r="J2214" t="s">
        <v>8</v>
      </c>
      <c r="K2214" t="s">
        <v>8</v>
      </c>
      <c r="L2214" t="s">
        <v>8</v>
      </c>
      <c r="M2214" t="s">
        <v>14</v>
      </c>
      <c r="N2214" t="str">
        <f t="shared" si="252"/>
        <v>F</v>
      </c>
      <c r="O2214" t="s">
        <v>1833</v>
      </c>
      <c r="P2214" t="s">
        <v>8765</v>
      </c>
      <c r="Q2214" t="s">
        <v>367</v>
      </c>
      <c r="R2214">
        <v>5</v>
      </c>
      <c r="S2214">
        <f t="shared" si="253"/>
        <v>2019</v>
      </c>
      <c r="T2214" t="s">
        <v>12</v>
      </c>
      <c r="U2214">
        <v>1</v>
      </c>
      <c r="V2214" t="s">
        <v>9063</v>
      </c>
      <c r="W2214">
        <f>VLOOKUP(Q2214,'PBT Tag Rates'!$A$6:$D$67,4,FALSE)</f>
        <v>0.96016800000000002</v>
      </c>
      <c r="X2214">
        <v>1</v>
      </c>
      <c r="Y2214" s="8">
        <f t="shared" si="254"/>
        <v>1</v>
      </c>
      <c r="Z2214" s="10">
        <f>IFERROR(LOOKUP(H2214,{30,43,48,53,58,63,68,73,78,83,88,93,97},{42,47,52,57,62,67,72,77,82,87,92,99,100}),999)</f>
        <v>77</v>
      </c>
      <c r="AA2214" s="9">
        <f t="shared" si="255"/>
        <v>5.5555555555555554</v>
      </c>
      <c r="AB2214" s="9">
        <f>IFERROR(IF(I2214="AI",AA2214-VLOOKUP(Q2214,'PBT Tag Rates'!$A$6:$L$53,11,FALSE),AA2214-VLOOKUP(Q2214,'PBT Tag Rates'!$A$6:$L$53,12,FALSE)),0)</f>
        <v>5.5970399624510154</v>
      </c>
      <c r="AC2214" s="9">
        <f t="shared" si="256"/>
        <v>16.821130825489512</v>
      </c>
      <c r="AD2214" s="12" t="s">
        <v>676</v>
      </c>
      <c r="AE2214" s="8"/>
    </row>
    <row r="2215" spans="1:31" x14ac:dyDescent="0.25">
      <c r="A2215" t="s">
        <v>2078</v>
      </c>
      <c r="B2215" t="s">
        <v>5800</v>
      </c>
      <c r="C2215" t="s">
        <v>5801</v>
      </c>
      <c r="D2215" s="1">
        <v>45562</v>
      </c>
      <c r="E2215">
        <f t="shared" si="251"/>
        <v>18</v>
      </c>
      <c r="F2215" t="s">
        <v>6</v>
      </c>
      <c r="G2215">
        <v>620</v>
      </c>
      <c r="H2215">
        <f t="shared" si="250"/>
        <v>62</v>
      </c>
      <c r="I2215" t="s">
        <v>9</v>
      </c>
      <c r="J2215">
        <v>1</v>
      </c>
      <c r="K2215" t="s">
        <v>8</v>
      </c>
      <c r="L2215" t="s">
        <v>8</v>
      </c>
      <c r="M2215" t="s">
        <v>6</v>
      </c>
      <c r="N2215" t="str">
        <f t="shared" si="252"/>
        <v>M</v>
      </c>
      <c r="O2215" t="s">
        <v>1941</v>
      </c>
      <c r="P2215" t="s">
        <v>1942</v>
      </c>
      <c r="Q2215" t="s">
        <v>295</v>
      </c>
      <c r="R2215">
        <v>4</v>
      </c>
      <c r="S2215">
        <f t="shared" si="253"/>
        <v>2020</v>
      </c>
      <c r="T2215" t="s">
        <v>12</v>
      </c>
      <c r="U2215">
        <v>1</v>
      </c>
      <c r="V2215" t="s">
        <v>941</v>
      </c>
      <c r="W2215">
        <f>VLOOKUP(Q2215,'PBT Tag Rates'!$A$6:$D$67,4,FALSE)</f>
        <v>0.98961045999999997</v>
      </c>
      <c r="X2215">
        <v>1</v>
      </c>
      <c r="Y2215" s="8">
        <f t="shared" si="254"/>
        <v>1.0138888888888888</v>
      </c>
      <c r="Z2215" s="10">
        <f>IFERROR(LOOKUP(H2215,{30,43,48,53,58,63,68,73,78,83,88,93,97},{42,47,52,57,62,67,72,77,82,87,92,99,100}),999)</f>
        <v>62</v>
      </c>
      <c r="AA2215" s="9">
        <f t="shared" si="255"/>
        <v>5.632716049382716</v>
      </c>
      <c r="AB2215" s="9">
        <f>IFERROR(IF(I2215="AI",AA2215-VLOOKUP(Q2215,'PBT Tag Rates'!$A$6:$L$53,11,FALSE),AA2215-VLOOKUP(Q2215,'PBT Tag Rates'!$A$6:$L$53,12,FALSE)),0)</f>
        <v>5.6432146651713975</v>
      </c>
      <c r="AC2215" s="9">
        <f t="shared" si="256"/>
        <v>16.959902519188034</v>
      </c>
      <c r="AD2215" s="12" t="s">
        <v>1969</v>
      </c>
      <c r="AE2215" s="8"/>
    </row>
    <row r="2216" spans="1:31" x14ac:dyDescent="0.25">
      <c r="A2216" t="s">
        <v>2078</v>
      </c>
      <c r="B2216" t="s">
        <v>5802</v>
      </c>
      <c r="C2216" t="s">
        <v>5803</v>
      </c>
      <c r="D2216" s="1">
        <v>45562</v>
      </c>
      <c r="E2216">
        <f t="shared" si="251"/>
        <v>18</v>
      </c>
      <c r="F2216" t="s">
        <v>6</v>
      </c>
      <c r="G2216">
        <v>550</v>
      </c>
      <c r="H2216">
        <f t="shared" si="250"/>
        <v>55</v>
      </c>
      <c r="I2216" t="s">
        <v>7</v>
      </c>
      <c r="J2216" t="s">
        <v>8</v>
      </c>
      <c r="K2216" t="s">
        <v>8</v>
      </c>
      <c r="L2216" t="s">
        <v>18</v>
      </c>
      <c r="M2216" t="s">
        <v>269</v>
      </c>
      <c r="N2216" t="str">
        <f t="shared" si="252"/>
        <v>M</v>
      </c>
      <c r="O2216" t="s">
        <v>394</v>
      </c>
      <c r="P2216" t="s">
        <v>394</v>
      </c>
      <c r="Q2216" t="s">
        <v>8</v>
      </c>
      <c r="R2216" t="s">
        <v>8</v>
      </c>
      <c r="S2216" t="str">
        <f t="shared" si="253"/>
        <v>U</v>
      </c>
      <c r="T2216" t="s">
        <v>8</v>
      </c>
      <c r="U2216" t="s">
        <v>8</v>
      </c>
      <c r="V2216" t="s">
        <v>394</v>
      </c>
      <c r="W2216" t="e">
        <f>VLOOKUP(Q2216,'PBT Tag Rates'!$A$6:$D$67,4,FALSE)</f>
        <v>#N/A</v>
      </c>
      <c r="X2216">
        <v>1</v>
      </c>
      <c r="Y2216" s="8">
        <f t="shared" si="254"/>
        <v>0</v>
      </c>
      <c r="Z2216" s="10">
        <f>IFERROR(LOOKUP(H2216,{30,43,48,53,58,63,68,73,78,83,88,93,97},{42,47,52,57,62,67,72,77,82,87,92,99,100}),999)</f>
        <v>57</v>
      </c>
      <c r="AA2216" s="9">
        <f t="shared" si="255"/>
        <v>0</v>
      </c>
      <c r="AB2216" s="9">
        <f>IFERROR(IF(I2216="AI",AA2216-VLOOKUP(Q2216,'PBT Tag Rates'!$A$6:$L$53,11,FALSE),AA2216-VLOOKUP(Q2216,'PBT Tag Rates'!$A$6:$L$53,12,FALSE)),0)</f>
        <v>0</v>
      </c>
      <c r="AC2216" s="9">
        <f t="shared" si="256"/>
        <v>0</v>
      </c>
      <c r="AD2216" s="12" t="s">
        <v>1969</v>
      </c>
      <c r="AE2216" s="8"/>
    </row>
    <row r="2217" spans="1:31" x14ac:dyDescent="0.25">
      <c r="A2217" t="s">
        <v>2078</v>
      </c>
      <c r="B2217" t="s">
        <v>5804</v>
      </c>
      <c r="C2217" t="s">
        <v>5805</v>
      </c>
      <c r="D2217" s="1">
        <v>45562</v>
      </c>
      <c r="E2217">
        <f t="shared" si="251"/>
        <v>18</v>
      </c>
      <c r="F2217" t="s">
        <v>6</v>
      </c>
      <c r="G2217">
        <v>350</v>
      </c>
      <c r="H2217">
        <f t="shared" si="250"/>
        <v>35</v>
      </c>
      <c r="I2217" t="s">
        <v>9</v>
      </c>
      <c r="J2217">
        <v>1</v>
      </c>
      <c r="K2217" t="s">
        <v>8</v>
      </c>
      <c r="L2217" t="s">
        <v>7172</v>
      </c>
      <c r="M2217" t="s">
        <v>6</v>
      </c>
      <c r="N2217" t="str">
        <f t="shared" si="252"/>
        <v>M</v>
      </c>
      <c r="O2217" t="s">
        <v>8766</v>
      </c>
      <c r="P2217" t="s">
        <v>8767</v>
      </c>
      <c r="Q2217" t="s">
        <v>7200</v>
      </c>
      <c r="R2217">
        <v>2</v>
      </c>
      <c r="S2217">
        <f t="shared" si="253"/>
        <v>2022</v>
      </c>
      <c r="T2217" t="s">
        <v>12</v>
      </c>
      <c r="U2217">
        <v>1</v>
      </c>
      <c r="V2217" t="s">
        <v>949</v>
      </c>
      <c r="W2217">
        <f>VLOOKUP(Q2217,'PBT Tag Rates'!$A$6:$D$67,4,FALSE)</f>
        <v>0.98</v>
      </c>
      <c r="X2217">
        <v>1</v>
      </c>
      <c r="Y2217" s="8">
        <f t="shared" si="254"/>
        <v>1</v>
      </c>
      <c r="Z2217" s="10">
        <f>IFERROR(LOOKUP(H2217,{30,43,48,53,58,63,68,73,78,83,88,93,97},{42,47,52,57,62,67,72,77,82,87,92,99,100}),999)</f>
        <v>42</v>
      </c>
      <c r="AA2217" s="9">
        <f t="shared" si="255"/>
        <v>5.5555555555555554</v>
      </c>
      <c r="AB2217" s="9">
        <f>IFERROR(IF(I2217="AI",AA2217-VLOOKUP(Q2217,'PBT Tag Rates'!$A$6:$L$53,11,FALSE),AA2217-VLOOKUP(Q2217,'PBT Tag Rates'!$A$6:$L$53,12,FALSE)),0)</f>
        <v>5.5759637188208613</v>
      </c>
      <c r="AC2217" s="9">
        <f t="shared" si="256"/>
        <v>16.757789085249826</v>
      </c>
      <c r="AD2217" s="12" t="s">
        <v>676</v>
      </c>
      <c r="AE2217" s="8"/>
    </row>
    <row r="2218" spans="1:31" x14ac:dyDescent="0.25">
      <c r="A2218" t="s">
        <v>2078</v>
      </c>
      <c r="B2218" t="s">
        <v>5806</v>
      </c>
      <c r="C2218" t="s">
        <v>5807</v>
      </c>
      <c r="D2218" s="1">
        <v>45562</v>
      </c>
      <c r="E2218">
        <f t="shared" si="251"/>
        <v>18</v>
      </c>
      <c r="F2218" t="s">
        <v>6</v>
      </c>
      <c r="G2218">
        <v>650</v>
      </c>
      <c r="H2218">
        <f t="shared" si="250"/>
        <v>65</v>
      </c>
      <c r="I2218" t="s">
        <v>7</v>
      </c>
      <c r="J2218" t="s">
        <v>8</v>
      </c>
      <c r="K2218" t="s">
        <v>8</v>
      </c>
      <c r="L2218" t="s">
        <v>8</v>
      </c>
      <c r="M2218" t="s">
        <v>6</v>
      </c>
      <c r="N2218" t="str">
        <f t="shared" si="252"/>
        <v>M</v>
      </c>
      <c r="O2218" t="s">
        <v>8</v>
      </c>
      <c r="P2218" t="s">
        <v>8</v>
      </c>
      <c r="Q2218" t="s">
        <v>11</v>
      </c>
      <c r="R2218" t="s">
        <v>8</v>
      </c>
      <c r="S2218" t="str">
        <f t="shared" si="253"/>
        <v>U</v>
      </c>
      <c r="T2218" t="s">
        <v>12</v>
      </c>
      <c r="U2218">
        <v>1</v>
      </c>
      <c r="V2218" t="s">
        <v>8</v>
      </c>
      <c r="W2218">
        <f>VLOOKUP(Q2218,'PBT Tag Rates'!$A$6:$D$67,4,FALSE)</f>
        <v>1</v>
      </c>
      <c r="X2218">
        <v>1</v>
      </c>
      <c r="Y2218" s="8">
        <f t="shared" si="254"/>
        <v>1</v>
      </c>
      <c r="Z2218" s="10">
        <f>IFERROR(LOOKUP(H2218,{30,43,48,53,58,63,68,73,78,83,88,93,97},{42,47,52,57,62,67,72,77,82,87,92,99,100}),999)</f>
        <v>67</v>
      </c>
      <c r="AA2218" s="9">
        <f t="shared" si="255"/>
        <v>5.5555555555555554</v>
      </c>
      <c r="AB2218" s="9">
        <f>IFERROR(IF(I2218="AI",AA2218-VLOOKUP(Q2218,'PBT Tag Rates'!$A$6:$L$53,11,FALSE),AA2218-VLOOKUP(Q2218,'PBT Tag Rates'!$A$6:$L$53,12,FALSE)),0)</f>
        <v>5.5142524290531805</v>
      </c>
      <c r="AC2218" s="9">
        <f t="shared" si="256"/>
        <v>16.572324324312643</v>
      </c>
      <c r="AD2218" s="12" t="s">
        <v>1969</v>
      </c>
      <c r="AE2218" s="8"/>
    </row>
    <row r="2219" spans="1:31" x14ac:dyDescent="0.25">
      <c r="A2219" t="s">
        <v>2078</v>
      </c>
      <c r="B2219" t="s">
        <v>5808</v>
      </c>
      <c r="C2219" t="s">
        <v>5809</v>
      </c>
      <c r="D2219" s="1">
        <v>45562</v>
      </c>
      <c r="E2219">
        <f t="shared" si="251"/>
        <v>18</v>
      </c>
      <c r="F2219" t="s">
        <v>6</v>
      </c>
      <c r="G2219">
        <v>670</v>
      </c>
      <c r="H2219">
        <f t="shared" si="250"/>
        <v>67</v>
      </c>
      <c r="I2219" t="s">
        <v>7</v>
      </c>
      <c r="J2219" t="s">
        <v>8</v>
      </c>
      <c r="K2219" t="s">
        <v>8</v>
      </c>
      <c r="L2219" t="s">
        <v>8</v>
      </c>
      <c r="M2219" t="s">
        <v>6</v>
      </c>
      <c r="N2219" t="str">
        <f t="shared" si="252"/>
        <v>M</v>
      </c>
      <c r="O2219" t="s">
        <v>8</v>
      </c>
      <c r="P2219" t="s">
        <v>8</v>
      </c>
      <c r="Q2219" t="s">
        <v>11</v>
      </c>
      <c r="R2219" t="s">
        <v>8</v>
      </c>
      <c r="S2219" t="str">
        <f t="shared" si="253"/>
        <v>U</v>
      </c>
      <c r="T2219" t="s">
        <v>12</v>
      </c>
      <c r="U2219">
        <v>1</v>
      </c>
      <c r="V2219" t="s">
        <v>8</v>
      </c>
      <c r="W2219">
        <f>VLOOKUP(Q2219,'PBT Tag Rates'!$A$6:$D$67,4,FALSE)</f>
        <v>1</v>
      </c>
      <c r="X2219">
        <v>1</v>
      </c>
      <c r="Y2219" s="8">
        <f t="shared" si="254"/>
        <v>1</v>
      </c>
      <c r="Z2219" s="10">
        <f>IFERROR(LOOKUP(H2219,{30,43,48,53,58,63,68,73,78,83,88,93,97},{42,47,52,57,62,67,72,77,82,87,92,99,100}),999)</f>
        <v>67</v>
      </c>
      <c r="AA2219" s="9">
        <f t="shared" si="255"/>
        <v>5.5555555555555554</v>
      </c>
      <c r="AB2219" s="9">
        <f>IFERROR(IF(I2219="AI",AA2219-VLOOKUP(Q2219,'PBT Tag Rates'!$A$6:$L$53,11,FALSE),AA2219-VLOOKUP(Q2219,'PBT Tag Rates'!$A$6:$L$53,12,FALSE)),0)</f>
        <v>5.5142524290531805</v>
      </c>
      <c r="AC2219" s="9">
        <f t="shared" si="256"/>
        <v>16.572324324312643</v>
      </c>
      <c r="AD2219" s="12" t="s">
        <v>1969</v>
      </c>
      <c r="AE2219" s="8"/>
    </row>
    <row r="2220" spans="1:31" x14ac:dyDescent="0.25">
      <c r="A2220" t="s">
        <v>2078</v>
      </c>
      <c r="B2220" t="s">
        <v>5810</v>
      </c>
      <c r="C2220" t="s">
        <v>5811</v>
      </c>
      <c r="D2220" s="1">
        <v>45562</v>
      </c>
      <c r="E2220">
        <f t="shared" si="251"/>
        <v>18</v>
      </c>
      <c r="F2220" t="s">
        <v>6</v>
      </c>
      <c r="G2220">
        <v>410</v>
      </c>
      <c r="H2220">
        <f t="shared" si="250"/>
        <v>41</v>
      </c>
      <c r="I2220" t="s">
        <v>7</v>
      </c>
      <c r="J2220" t="s">
        <v>8</v>
      </c>
      <c r="K2220" t="s">
        <v>8</v>
      </c>
      <c r="L2220" t="s">
        <v>8</v>
      </c>
      <c r="M2220" t="s">
        <v>6</v>
      </c>
      <c r="N2220" t="str">
        <f t="shared" si="252"/>
        <v>M</v>
      </c>
      <c r="O2220" t="s">
        <v>7662</v>
      </c>
      <c r="P2220" t="s">
        <v>8459</v>
      </c>
      <c r="Q2220" t="s">
        <v>7200</v>
      </c>
      <c r="R2220">
        <v>2</v>
      </c>
      <c r="S2220">
        <f t="shared" si="253"/>
        <v>2022</v>
      </c>
      <c r="T2220" t="s">
        <v>12</v>
      </c>
      <c r="U2220">
        <v>0.999999999999998</v>
      </c>
      <c r="V2220" t="s">
        <v>919</v>
      </c>
      <c r="W2220">
        <f>VLOOKUP(Q2220,'PBT Tag Rates'!$A$6:$D$67,4,FALSE)</f>
        <v>0.98</v>
      </c>
      <c r="X2220">
        <v>1</v>
      </c>
      <c r="Y2220" s="8">
        <f t="shared" si="254"/>
        <v>1</v>
      </c>
      <c r="Z2220" s="10">
        <f>IFERROR(LOOKUP(H2220,{30,43,48,53,58,63,68,73,78,83,88,93,97},{42,47,52,57,62,67,72,77,82,87,92,99,100}),999)</f>
        <v>42</v>
      </c>
      <c r="AA2220" s="9">
        <f t="shared" si="255"/>
        <v>5.5555555555555554</v>
      </c>
      <c r="AB2220" s="9">
        <f>IFERROR(IF(I2220="AI",AA2220-VLOOKUP(Q2220,'PBT Tag Rates'!$A$6:$L$53,11,FALSE),AA2220-VLOOKUP(Q2220,'PBT Tag Rates'!$A$6:$L$53,12,FALSE)),0)</f>
        <v>5.5759637188208613</v>
      </c>
      <c r="AC2220" s="9">
        <f t="shared" si="256"/>
        <v>16.757789085249826</v>
      </c>
      <c r="AD2220" s="12" t="s">
        <v>1969</v>
      </c>
      <c r="AE2220" s="8"/>
    </row>
    <row r="2221" spans="1:31" x14ac:dyDescent="0.25">
      <c r="A2221" t="s">
        <v>2078</v>
      </c>
      <c r="B2221" t="s">
        <v>5812</v>
      </c>
      <c r="C2221" t="s">
        <v>5813</v>
      </c>
      <c r="D2221" s="1">
        <v>45562</v>
      </c>
      <c r="E2221">
        <f t="shared" si="251"/>
        <v>18</v>
      </c>
      <c r="F2221" t="s">
        <v>6</v>
      </c>
      <c r="G2221">
        <v>600</v>
      </c>
      <c r="H2221">
        <f t="shared" si="250"/>
        <v>60</v>
      </c>
      <c r="I2221" t="s">
        <v>9</v>
      </c>
      <c r="J2221" t="s">
        <v>8</v>
      </c>
      <c r="K2221" t="s">
        <v>8</v>
      </c>
      <c r="L2221" t="s">
        <v>8</v>
      </c>
      <c r="M2221" t="s">
        <v>6</v>
      </c>
      <c r="N2221" t="str">
        <f t="shared" si="252"/>
        <v>M</v>
      </c>
      <c r="O2221" t="s">
        <v>8768</v>
      </c>
      <c r="P2221" t="s">
        <v>8769</v>
      </c>
      <c r="Q2221" t="s">
        <v>1799</v>
      </c>
      <c r="R2221">
        <v>3</v>
      </c>
      <c r="S2221">
        <f t="shared" si="253"/>
        <v>2021</v>
      </c>
      <c r="T2221" t="s">
        <v>12</v>
      </c>
      <c r="U2221">
        <v>0.999999999999997</v>
      </c>
      <c r="V2221" t="s">
        <v>9064</v>
      </c>
      <c r="W2221">
        <f>VLOOKUP(Q2221,'PBT Tag Rates'!$A$6:$D$67,4,FALSE)</f>
        <v>0.79749999999999999</v>
      </c>
      <c r="X2221">
        <v>1</v>
      </c>
      <c r="Y2221" s="8">
        <f t="shared" si="254"/>
        <v>1.0138888888888888</v>
      </c>
      <c r="Z2221" s="10">
        <f>IFERROR(LOOKUP(H2221,{30,43,48,53,58,63,68,73,78,83,88,93,97},{42,47,52,57,62,67,72,77,82,87,92,99,100}),999)</f>
        <v>62</v>
      </c>
      <c r="AA2221" s="9">
        <f t="shared" si="255"/>
        <v>5.632716049382716</v>
      </c>
      <c r="AB2221" s="9">
        <f>IFERROR(IF(I2221="AI",AA2221-VLOOKUP(Q2221,'PBT Tag Rates'!$A$6:$L$53,11,FALSE),AA2221-VLOOKUP(Q2221,'PBT Tag Rates'!$A$6:$L$53,12,FALSE)),0)</f>
        <v>5.8866345446805219</v>
      </c>
      <c r="AC2221" s="9">
        <f t="shared" si="256"/>
        <v>17.691467358141729</v>
      </c>
      <c r="AD2221" s="12" t="s">
        <v>676</v>
      </c>
      <c r="AE2221" s="8"/>
    </row>
    <row r="2222" spans="1:31" x14ac:dyDescent="0.25">
      <c r="A2222" t="s">
        <v>2078</v>
      </c>
      <c r="B2222" t="s">
        <v>5814</v>
      </c>
      <c r="C2222" t="s">
        <v>5815</v>
      </c>
      <c r="D2222" s="1">
        <v>45562</v>
      </c>
      <c r="E2222">
        <f t="shared" si="251"/>
        <v>18</v>
      </c>
      <c r="F2222" t="s">
        <v>14</v>
      </c>
      <c r="G2222">
        <v>710</v>
      </c>
      <c r="H2222">
        <f t="shared" si="250"/>
        <v>71</v>
      </c>
      <c r="I2222" t="s">
        <v>7</v>
      </c>
      <c r="J2222" t="s">
        <v>8</v>
      </c>
      <c r="K2222" t="s">
        <v>8</v>
      </c>
      <c r="L2222" t="s">
        <v>8</v>
      </c>
      <c r="M2222" t="s">
        <v>14</v>
      </c>
      <c r="N2222" t="str">
        <f t="shared" si="252"/>
        <v>F</v>
      </c>
      <c r="O2222" t="s">
        <v>8</v>
      </c>
      <c r="P2222" t="s">
        <v>8</v>
      </c>
      <c r="Q2222" t="s">
        <v>11</v>
      </c>
      <c r="R2222" t="s">
        <v>8</v>
      </c>
      <c r="S2222" t="str">
        <f t="shared" si="253"/>
        <v>U</v>
      </c>
      <c r="T2222" t="s">
        <v>12</v>
      </c>
      <c r="U2222">
        <v>1</v>
      </c>
      <c r="V2222" t="s">
        <v>8</v>
      </c>
      <c r="W2222">
        <f>VLOOKUP(Q2222,'PBT Tag Rates'!$A$6:$D$67,4,FALSE)</f>
        <v>1</v>
      </c>
      <c r="X2222">
        <v>1</v>
      </c>
      <c r="Y2222" s="8">
        <f t="shared" si="254"/>
        <v>1.0069930069930071</v>
      </c>
      <c r="Z2222" s="10">
        <f>IFERROR(LOOKUP(H2222,{30,43,48,53,58,63,68,73,78,83,88,93,97},{42,47,52,57,62,67,72,77,82,87,92,99,100}),999)</f>
        <v>72</v>
      </c>
      <c r="AA2222" s="9">
        <f t="shared" si="255"/>
        <v>5.594405594405595</v>
      </c>
      <c r="AB2222" s="9">
        <f>IFERROR(IF(I2222="AI",AA2222-VLOOKUP(Q2222,'PBT Tag Rates'!$A$6:$L$53,11,FALSE),AA2222-VLOOKUP(Q2222,'PBT Tag Rates'!$A$6:$L$53,12,FALSE)),0)</f>
        <v>5.5531024679032202</v>
      </c>
      <c r="AC2222" s="9">
        <f t="shared" si="256"/>
        <v>16.68908275206303</v>
      </c>
      <c r="AD2222" s="12" t="s">
        <v>1969</v>
      </c>
      <c r="AE2222" s="8"/>
    </row>
    <row r="2223" spans="1:31" x14ac:dyDescent="0.25">
      <c r="A2223" t="s">
        <v>2078</v>
      </c>
      <c r="B2223" t="s">
        <v>5816</v>
      </c>
      <c r="C2223" t="s">
        <v>5817</v>
      </c>
      <c r="D2223" s="1">
        <v>45562</v>
      </c>
      <c r="E2223">
        <f t="shared" si="251"/>
        <v>18</v>
      </c>
      <c r="F2223" t="s">
        <v>6</v>
      </c>
      <c r="G2223">
        <v>690</v>
      </c>
      <c r="H2223">
        <f t="shared" si="250"/>
        <v>69</v>
      </c>
      <c r="I2223" t="s">
        <v>9</v>
      </c>
      <c r="J2223" t="s">
        <v>8</v>
      </c>
      <c r="K2223" t="s">
        <v>8</v>
      </c>
      <c r="L2223" t="s">
        <v>8</v>
      </c>
      <c r="M2223" t="s">
        <v>6</v>
      </c>
      <c r="N2223" t="str">
        <f t="shared" si="252"/>
        <v>M</v>
      </c>
      <c r="O2223" t="s">
        <v>8770</v>
      </c>
      <c r="P2223" t="s">
        <v>8771</v>
      </c>
      <c r="Q2223" t="s">
        <v>1317</v>
      </c>
      <c r="R2223">
        <v>4</v>
      </c>
      <c r="S2223">
        <f t="shared" si="253"/>
        <v>2020</v>
      </c>
      <c r="T2223" t="s">
        <v>12</v>
      </c>
      <c r="U2223">
        <v>1</v>
      </c>
      <c r="V2223" t="s">
        <v>1318</v>
      </c>
      <c r="W2223">
        <f>VLOOKUP(Q2223,'PBT Tag Rates'!$A$6:$D$67,4,FALSE)</f>
        <v>0.99450000000000005</v>
      </c>
      <c r="X2223">
        <v>1</v>
      </c>
      <c r="Y2223" s="8">
        <f t="shared" si="254"/>
        <v>1.0057142857142858</v>
      </c>
      <c r="Z2223" s="10">
        <f>IFERROR(LOOKUP(H2223,{30,43,48,53,58,63,68,73,78,83,88,93,97},{42,47,52,57,62,67,72,77,82,87,92,99,100}),999)</f>
        <v>72</v>
      </c>
      <c r="AA2223" s="9">
        <f t="shared" si="255"/>
        <v>5.5873015873015879</v>
      </c>
      <c r="AB2223" s="9">
        <f>IFERROR(IF(I2223="AI",AA2223-VLOOKUP(Q2223,'PBT Tag Rates'!$A$6:$L$53,11,FALSE),AA2223-VLOOKUP(Q2223,'PBT Tag Rates'!$A$6:$L$53,12,FALSE)),0)</f>
        <v>5.592832004596711</v>
      </c>
      <c r="AC2223" s="9">
        <f t="shared" si="256"/>
        <v>16.8084843891499</v>
      </c>
      <c r="AD2223" s="12" t="s">
        <v>1969</v>
      </c>
      <c r="AE2223" s="8"/>
    </row>
    <row r="2224" spans="1:31" x14ac:dyDescent="0.25">
      <c r="A2224" t="s">
        <v>2078</v>
      </c>
      <c r="B2224" t="s">
        <v>5818</v>
      </c>
      <c r="C2224" t="s">
        <v>5819</v>
      </c>
      <c r="D2224" s="1">
        <v>45562</v>
      </c>
      <c r="E2224">
        <f t="shared" si="251"/>
        <v>18</v>
      </c>
      <c r="F2224" t="s">
        <v>6</v>
      </c>
      <c r="G2224">
        <v>600</v>
      </c>
      <c r="H2224">
        <f t="shared" si="250"/>
        <v>60</v>
      </c>
      <c r="I2224" t="s">
        <v>7</v>
      </c>
      <c r="J2224" t="s">
        <v>8</v>
      </c>
      <c r="K2224" t="s">
        <v>8</v>
      </c>
      <c r="L2224" t="s">
        <v>8</v>
      </c>
      <c r="M2224" t="s">
        <v>6</v>
      </c>
      <c r="N2224" t="str">
        <f t="shared" si="252"/>
        <v>M</v>
      </c>
      <c r="O2224" t="s">
        <v>1945</v>
      </c>
      <c r="P2224" t="s">
        <v>1711</v>
      </c>
      <c r="Q2224" t="s">
        <v>940</v>
      </c>
      <c r="R2224">
        <v>3</v>
      </c>
      <c r="S2224">
        <f t="shared" si="253"/>
        <v>2021</v>
      </c>
      <c r="T2224" t="s">
        <v>12</v>
      </c>
      <c r="U2224">
        <v>1</v>
      </c>
      <c r="V2224" t="s">
        <v>893</v>
      </c>
      <c r="W2224">
        <f>VLOOKUP(Q2224,'PBT Tag Rates'!$A$6:$D$67,4,FALSE)</f>
        <v>0.98140000000000005</v>
      </c>
      <c r="X2224">
        <v>1</v>
      </c>
      <c r="Y2224" s="8">
        <f t="shared" si="254"/>
        <v>1.0138888888888888</v>
      </c>
      <c r="Z2224" s="10">
        <f>IFERROR(LOOKUP(H2224,{30,43,48,53,58,63,68,73,78,83,88,93,97},{42,47,52,57,62,67,72,77,82,87,92,99,100}),999)</f>
        <v>62</v>
      </c>
      <c r="AA2224" s="9">
        <f t="shared" si="255"/>
        <v>5.632716049382716</v>
      </c>
      <c r="AB2224" s="9">
        <f>IFERROR(IF(I2224="AI",AA2224-VLOOKUP(Q2224,'PBT Tag Rates'!$A$6:$L$53,11,FALSE),AA2224-VLOOKUP(Q2224,'PBT Tag Rates'!$A$6:$L$53,12,FALSE)),0)</f>
        <v>5.6516685661954327</v>
      </c>
      <c r="AC2224" s="9">
        <f t="shared" si="256"/>
        <v>16.98530955148815</v>
      </c>
      <c r="AD2224" s="12" t="s">
        <v>1969</v>
      </c>
      <c r="AE2224" s="8"/>
    </row>
    <row r="2225" spans="1:31" x14ac:dyDescent="0.25">
      <c r="A2225" t="s">
        <v>2078</v>
      </c>
      <c r="B2225" t="s">
        <v>5820</v>
      </c>
      <c r="C2225" t="s">
        <v>5821</v>
      </c>
      <c r="D2225" s="1">
        <v>45562</v>
      </c>
      <c r="E2225">
        <f t="shared" si="251"/>
        <v>18</v>
      </c>
      <c r="F2225" t="s">
        <v>6</v>
      </c>
      <c r="G2225">
        <v>460</v>
      </c>
      <c r="H2225">
        <f t="shared" si="250"/>
        <v>46</v>
      </c>
      <c r="I2225" t="s">
        <v>9</v>
      </c>
      <c r="J2225" t="s">
        <v>8</v>
      </c>
      <c r="K2225" t="s">
        <v>8</v>
      </c>
      <c r="L2225" t="s">
        <v>8</v>
      </c>
      <c r="M2225" t="s">
        <v>6</v>
      </c>
      <c r="N2225" t="str">
        <f t="shared" si="252"/>
        <v>M</v>
      </c>
      <c r="O2225" t="s">
        <v>8</v>
      </c>
      <c r="P2225" t="s">
        <v>8</v>
      </c>
      <c r="Q2225" t="s">
        <v>11</v>
      </c>
      <c r="R2225" t="s">
        <v>8</v>
      </c>
      <c r="S2225" t="str">
        <f t="shared" si="253"/>
        <v>U</v>
      </c>
      <c r="T2225" t="s">
        <v>12</v>
      </c>
      <c r="U2225">
        <v>0.999999999999998</v>
      </c>
      <c r="V2225" t="s">
        <v>8</v>
      </c>
      <c r="W2225">
        <f>VLOOKUP(Q2225,'PBT Tag Rates'!$A$6:$D$67,4,FALSE)</f>
        <v>1</v>
      </c>
      <c r="X2225">
        <v>1</v>
      </c>
      <c r="Y2225" s="8">
        <f t="shared" si="254"/>
        <v>1</v>
      </c>
      <c r="Z2225" s="10">
        <f>IFERROR(LOOKUP(H2225,{30,43,48,53,58,63,68,73,78,83,88,93,97},{42,47,52,57,62,67,72,77,82,87,92,99,100}),999)</f>
        <v>47</v>
      </c>
      <c r="AA2225" s="9">
        <f t="shared" si="255"/>
        <v>5.5555555555555554</v>
      </c>
      <c r="AB2225" s="9">
        <f>IFERROR(IF(I2225="AI",AA2225-VLOOKUP(Q2225,'PBT Tag Rates'!$A$6:$L$53,11,FALSE),AA2225-VLOOKUP(Q2225,'PBT Tag Rates'!$A$6:$L$53,12,FALSE)),0)</f>
        <v>5.0392781132050333</v>
      </c>
      <c r="AC2225" s="9">
        <f t="shared" si="256"/>
        <v>15.144854597594751</v>
      </c>
      <c r="AD2225" s="12" t="s">
        <v>1969</v>
      </c>
      <c r="AE2225" s="8"/>
    </row>
    <row r="2226" spans="1:31" x14ac:dyDescent="0.25">
      <c r="A2226" t="s">
        <v>2078</v>
      </c>
      <c r="B2226" t="s">
        <v>5822</v>
      </c>
      <c r="C2226" t="s">
        <v>5823</v>
      </c>
      <c r="D2226" s="1">
        <v>45562</v>
      </c>
      <c r="E2226">
        <f t="shared" si="251"/>
        <v>18</v>
      </c>
      <c r="F2226" t="s">
        <v>6</v>
      </c>
      <c r="G2226">
        <v>620</v>
      </c>
      <c r="H2226">
        <f t="shared" si="250"/>
        <v>62</v>
      </c>
      <c r="I2226" t="s">
        <v>7</v>
      </c>
      <c r="J2226" t="s">
        <v>8</v>
      </c>
      <c r="K2226" t="s">
        <v>8</v>
      </c>
      <c r="L2226" t="s">
        <v>8</v>
      </c>
      <c r="M2226" t="s">
        <v>269</v>
      </c>
      <c r="N2226" t="str">
        <f t="shared" si="252"/>
        <v>M</v>
      </c>
      <c r="O2226" t="s">
        <v>7245</v>
      </c>
      <c r="P2226" t="s">
        <v>7246</v>
      </c>
      <c r="Q2226" t="s">
        <v>940</v>
      </c>
      <c r="R2226">
        <v>3</v>
      </c>
      <c r="S2226">
        <f t="shared" si="253"/>
        <v>2021</v>
      </c>
      <c r="T2226" t="s">
        <v>12</v>
      </c>
      <c r="U2226">
        <v>0.999999999999999</v>
      </c>
      <c r="V2226" t="s">
        <v>893</v>
      </c>
      <c r="W2226">
        <f>VLOOKUP(Q2226,'PBT Tag Rates'!$A$6:$D$67,4,FALSE)</f>
        <v>0.98140000000000005</v>
      </c>
      <c r="X2226">
        <v>1</v>
      </c>
      <c r="Y2226" s="8">
        <f t="shared" si="254"/>
        <v>1.0138888888888888</v>
      </c>
      <c r="Z2226" s="10">
        <f>IFERROR(LOOKUP(H2226,{30,43,48,53,58,63,68,73,78,83,88,93,97},{42,47,52,57,62,67,72,77,82,87,92,99,100}),999)</f>
        <v>62</v>
      </c>
      <c r="AA2226" s="9">
        <f t="shared" si="255"/>
        <v>5.632716049382716</v>
      </c>
      <c r="AB2226" s="9">
        <f>IFERROR(IF(I2226="AI",AA2226-VLOOKUP(Q2226,'PBT Tag Rates'!$A$6:$L$53,11,FALSE),AA2226-VLOOKUP(Q2226,'PBT Tag Rates'!$A$6:$L$53,12,FALSE)),0)</f>
        <v>5.6516685661954327</v>
      </c>
      <c r="AC2226" s="9">
        <f t="shared" si="256"/>
        <v>16.98530955148815</v>
      </c>
      <c r="AD2226" s="12" t="s">
        <v>1969</v>
      </c>
      <c r="AE2226" s="8"/>
    </row>
    <row r="2227" spans="1:31" x14ac:dyDescent="0.25">
      <c r="A2227" t="s">
        <v>2078</v>
      </c>
      <c r="B2227" t="s">
        <v>5824</v>
      </c>
      <c r="C2227" t="s">
        <v>5825</v>
      </c>
      <c r="D2227" s="1">
        <v>45562</v>
      </c>
      <c r="E2227">
        <f t="shared" si="251"/>
        <v>18</v>
      </c>
      <c r="F2227" t="s">
        <v>6</v>
      </c>
      <c r="G2227">
        <v>630</v>
      </c>
      <c r="H2227">
        <f t="shared" si="250"/>
        <v>63</v>
      </c>
      <c r="I2227" t="s">
        <v>7</v>
      </c>
      <c r="J2227" t="s">
        <v>8</v>
      </c>
      <c r="K2227" t="s">
        <v>8</v>
      </c>
      <c r="L2227" t="s">
        <v>8</v>
      </c>
      <c r="M2227" t="s">
        <v>6</v>
      </c>
      <c r="N2227" t="str">
        <f t="shared" si="252"/>
        <v>M</v>
      </c>
      <c r="O2227" t="s">
        <v>1638</v>
      </c>
      <c r="P2227" t="s">
        <v>1639</v>
      </c>
      <c r="Q2227" t="s">
        <v>940</v>
      </c>
      <c r="R2227">
        <v>3</v>
      </c>
      <c r="S2227">
        <f t="shared" si="253"/>
        <v>2021</v>
      </c>
      <c r="T2227" t="s">
        <v>12</v>
      </c>
      <c r="U2227">
        <v>1</v>
      </c>
      <c r="V2227" t="s">
        <v>889</v>
      </c>
      <c r="W2227">
        <f>VLOOKUP(Q2227,'PBT Tag Rates'!$A$6:$D$67,4,FALSE)</f>
        <v>0.98140000000000005</v>
      </c>
      <c r="X2227">
        <v>1</v>
      </c>
      <c r="Y2227" s="8">
        <f t="shared" si="254"/>
        <v>1</v>
      </c>
      <c r="Z2227" s="10">
        <f>IFERROR(LOOKUP(H2227,{30,43,48,53,58,63,68,73,78,83,88,93,97},{42,47,52,57,62,67,72,77,82,87,92,99,100}),999)</f>
        <v>67</v>
      </c>
      <c r="AA2227" s="9">
        <f t="shared" si="255"/>
        <v>5.5555555555555554</v>
      </c>
      <c r="AB2227" s="9">
        <f>IFERROR(IF(I2227="AI",AA2227-VLOOKUP(Q2227,'PBT Tag Rates'!$A$6:$L$53,11,FALSE),AA2227-VLOOKUP(Q2227,'PBT Tag Rates'!$A$6:$L$53,12,FALSE)),0)</f>
        <v>5.5745080723682721</v>
      </c>
      <c r="AC2227" s="9">
        <f t="shared" si="256"/>
        <v>16.753414340817248</v>
      </c>
      <c r="AD2227" s="12" t="s">
        <v>1969</v>
      </c>
      <c r="AE2227" s="8"/>
    </row>
    <row r="2228" spans="1:31" x14ac:dyDescent="0.25">
      <c r="A2228" t="s">
        <v>2078</v>
      </c>
      <c r="B2228" t="s">
        <v>5826</v>
      </c>
      <c r="C2228" t="s">
        <v>5827</v>
      </c>
      <c r="D2228" s="1">
        <v>45562</v>
      </c>
      <c r="E2228">
        <f t="shared" si="251"/>
        <v>18</v>
      </c>
      <c r="F2228" t="s">
        <v>6</v>
      </c>
      <c r="G2228">
        <v>670</v>
      </c>
      <c r="H2228">
        <f t="shared" si="250"/>
        <v>67</v>
      </c>
      <c r="I2228" t="s">
        <v>9</v>
      </c>
      <c r="J2228">
        <v>1</v>
      </c>
      <c r="K2228" t="s">
        <v>8</v>
      </c>
      <c r="L2228" t="s">
        <v>8</v>
      </c>
      <c r="M2228" t="s">
        <v>6</v>
      </c>
      <c r="N2228" t="str">
        <f t="shared" si="252"/>
        <v>M</v>
      </c>
      <c r="O2228" t="s">
        <v>1670</v>
      </c>
      <c r="P2228" t="s">
        <v>1671</v>
      </c>
      <c r="Q2228" t="s">
        <v>171</v>
      </c>
      <c r="R2228">
        <v>5</v>
      </c>
      <c r="S2228">
        <f t="shared" si="253"/>
        <v>2019</v>
      </c>
      <c r="T2228" t="s">
        <v>12</v>
      </c>
      <c r="U2228">
        <v>0.999999999999999</v>
      </c>
      <c r="V2228" t="s">
        <v>949</v>
      </c>
      <c r="W2228">
        <f>VLOOKUP(Q2228,'PBT Tag Rates'!$A$6:$D$67,4,FALSE)</f>
        <v>0.95971980899999998</v>
      </c>
      <c r="X2228">
        <v>1</v>
      </c>
      <c r="Y2228" s="8">
        <f t="shared" si="254"/>
        <v>1</v>
      </c>
      <c r="Z2228" s="10">
        <f>IFERROR(LOOKUP(H2228,{30,43,48,53,58,63,68,73,78,83,88,93,97},{42,47,52,57,62,67,72,77,82,87,92,99,100}),999)</f>
        <v>67</v>
      </c>
      <c r="AA2228" s="9">
        <f t="shared" si="255"/>
        <v>5.5555555555555554</v>
      </c>
      <c r="AB2228" s="9">
        <f>IFERROR(IF(I2228="AI",AA2228-VLOOKUP(Q2228,'PBT Tag Rates'!$A$6:$L$53,11,FALSE),AA2228-VLOOKUP(Q2228,'PBT Tag Rates'!$A$6:$L$53,12,FALSE)),0)</f>
        <v>5.5975263376757773</v>
      </c>
      <c r="AC2228" s="9">
        <f t="shared" si="256"/>
        <v>16.822592559073851</v>
      </c>
      <c r="AD2228" s="12" t="s">
        <v>676</v>
      </c>
      <c r="AE2228" s="8"/>
    </row>
    <row r="2229" spans="1:31" x14ac:dyDescent="0.25">
      <c r="A2229" t="s">
        <v>2078</v>
      </c>
      <c r="B2229" t="s">
        <v>5828</v>
      </c>
      <c r="C2229" t="s">
        <v>5829</v>
      </c>
      <c r="D2229" s="1">
        <v>45563</v>
      </c>
      <c r="E2229">
        <f t="shared" si="251"/>
        <v>18</v>
      </c>
      <c r="F2229" t="s">
        <v>6</v>
      </c>
      <c r="G2229">
        <v>700</v>
      </c>
      <c r="H2229">
        <f t="shared" si="250"/>
        <v>70</v>
      </c>
      <c r="I2229" t="s">
        <v>7</v>
      </c>
      <c r="J2229" t="s">
        <v>8</v>
      </c>
      <c r="K2229" t="s">
        <v>8</v>
      </c>
      <c r="L2229" t="s">
        <v>8</v>
      </c>
      <c r="M2229" t="s">
        <v>6</v>
      </c>
      <c r="N2229" t="str">
        <f t="shared" si="252"/>
        <v>M</v>
      </c>
      <c r="O2229" t="s">
        <v>7307</v>
      </c>
      <c r="P2229" t="s">
        <v>8772</v>
      </c>
      <c r="Q2229" t="s">
        <v>295</v>
      </c>
      <c r="R2229">
        <v>4</v>
      </c>
      <c r="S2229">
        <f t="shared" si="253"/>
        <v>2020</v>
      </c>
      <c r="T2229" t="s">
        <v>12</v>
      </c>
      <c r="U2229">
        <v>0.999999999999997</v>
      </c>
      <c r="V2229" t="s">
        <v>740</v>
      </c>
      <c r="W2229">
        <f>VLOOKUP(Q2229,'PBT Tag Rates'!$A$6:$D$67,4,FALSE)</f>
        <v>0.98961045999999997</v>
      </c>
      <c r="X2229">
        <v>1</v>
      </c>
      <c r="Y2229" s="8">
        <f t="shared" si="254"/>
        <v>1.0057142857142858</v>
      </c>
      <c r="Z2229" s="10">
        <f>IFERROR(LOOKUP(H2229,{30,43,48,53,58,63,68,73,78,83,88,93,97},{42,47,52,57,62,67,72,77,82,87,92,99,100}),999)</f>
        <v>72</v>
      </c>
      <c r="AA2229" s="9">
        <f t="shared" si="255"/>
        <v>5.5873015873015879</v>
      </c>
      <c r="AB2229" s="9">
        <f>IFERROR(IF(I2229="AI",AA2229-VLOOKUP(Q2229,'PBT Tag Rates'!$A$6:$L$53,11,FALSE),AA2229-VLOOKUP(Q2229,'PBT Tag Rates'!$A$6:$L$53,12,FALSE)),0)</f>
        <v>5.5978002030902694</v>
      </c>
      <c r="AC2229" s="9">
        <f t="shared" si="256"/>
        <v>16.823415623764589</v>
      </c>
      <c r="AD2229" s="12" t="s">
        <v>1969</v>
      </c>
      <c r="AE2229" s="8"/>
    </row>
    <row r="2230" spans="1:31" x14ac:dyDescent="0.25">
      <c r="A2230" t="s">
        <v>2078</v>
      </c>
      <c r="B2230" t="s">
        <v>5830</v>
      </c>
      <c r="C2230" t="s">
        <v>5831</v>
      </c>
      <c r="D2230" s="1">
        <v>45563</v>
      </c>
      <c r="E2230">
        <f t="shared" si="251"/>
        <v>18</v>
      </c>
      <c r="F2230" t="s">
        <v>6</v>
      </c>
      <c r="G2230">
        <v>610</v>
      </c>
      <c r="H2230">
        <f t="shared" si="250"/>
        <v>61</v>
      </c>
      <c r="I2230" t="s">
        <v>9</v>
      </c>
      <c r="J2230">
        <v>1</v>
      </c>
      <c r="K2230" t="s">
        <v>8</v>
      </c>
      <c r="L2230" t="s">
        <v>8</v>
      </c>
      <c r="M2230" t="s">
        <v>6</v>
      </c>
      <c r="N2230" t="str">
        <f t="shared" si="252"/>
        <v>M</v>
      </c>
      <c r="O2230" t="s">
        <v>1499</v>
      </c>
      <c r="P2230" t="s">
        <v>8773</v>
      </c>
      <c r="Q2230" t="s">
        <v>940</v>
      </c>
      <c r="R2230">
        <v>3</v>
      </c>
      <c r="S2230">
        <f t="shared" si="253"/>
        <v>2021</v>
      </c>
      <c r="T2230" t="s">
        <v>12</v>
      </c>
      <c r="U2230">
        <v>1</v>
      </c>
      <c r="V2230" t="s">
        <v>889</v>
      </c>
      <c r="W2230">
        <f>VLOOKUP(Q2230,'PBT Tag Rates'!$A$6:$D$67,4,FALSE)</f>
        <v>0.98140000000000005</v>
      </c>
      <c r="X2230">
        <v>1</v>
      </c>
      <c r="Y2230" s="8">
        <f t="shared" si="254"/>
        <v>1.0138888888888888</v>
      </c>
      <c r="Z2230" s="10">
        <f>IFERROR(LOOKUP(H2230,{30,43,48,53,58,63,68,73,78,83,88,93,97},{42,47,52,57,62,67,72,77,82,87,92,99,100}),999)</f>
        <v>62</v>
      </c>
      <c r="AA2230" s="9">
        <f t="shared" si="255"/>
        <v>5.632716049382716</v>
      </c>
      <c r="AB2230" s="9">
        <f>IFERROR(IF(I2230="AI",AA2230-VLOOKUP(Q2230,'PBT Tag Rates'!$A$6:$L$53,11,FALSE),AA2230-VLOOKUP(Q2230,'PBT Tag Rates'!$A$6:$L$53,12,FALSE)),0)</f>
        <v>5.6516685661954327</v>
      </c>
      <c r="AC2230" s="9">
        <f t="shared" si="256"/>
        <v>16.98530955148815</v>
      </c>
      <c r="AD2230" s="12" t="s">
        <v>1969</v>
      </c>
      <c r="AE2230" s="8"/>
    </row>
    <row r="2231" spans="1:31" x14ac:dyDescent="0.25">
      <c r="A2231" t="s">
        <v>2078</v>
      </c>
      <c r="B2231" t="s">
        <v>5832</v>
      </c>
      <c r="C2231" t="s">
        <v>5833</v>
      </c>
      <c r="D2231" s="1">
        <v>45563</v>
      </c>
      <c r="E2231">
        <f t="shared" si="251"/>
        <v>18</v>
      </c>
      <c r="F2231" t="s">
        <v>6</v>
      </c>
      <c r="G2231">
        <v>740</v>
      </c>
      <c r="H2231">
        <f t="shared" ref="H2231:H2294" si="257">G2231/10</f>
        <v>74</v>
      </c>
      <c r="I2231" t="s">
        <v>9</v>
      </c>
      <c r="J2231">
        <v>1</v>
      </c>
      <c r="K2231" t="s">
        <v>8</v>
      </c>
      <c r="L2231" t="s">
        <v>8</v>
      </c>
      <c r="M2231" t="s">
        <v>6</v>
      </c>
      <c r="N2231" t="str">
        <f t="shared" si="252"/>
        <v>M</v>
      </c>
      <c r="O2231" t="s">
        <v>7894</v>
      </c>
      <c r="P2231" t="s">
        <v>7895</v>
      </c>
      <c r="Q2231" t="s">
        <v>295</v>
      </c>
      <c r="R2231">
        <v>4</v>
      </c>
      <c r="S2231">
        <f t="shared" si="253"/>
        <v>2020</v>
      </c>
      <c r="T2231" t="s">
        <v>12</v>
      </c>
      <c r="U2231">
        <v>1</v>
      </c>
      <c r="V2231" t="s">
        <v>893</v>
      </c>
      <c r="W2231">
        <f>VLOOKUP(Q2231,'PBT Tag Rates'!$A$6:$D$67,4,FALSE)</f>
        <v>0.98961045999999997</v>
      </c>
      <c r="X2231">
        <v>1</v>
      </c>
      <c r="Y2231" s="8">
        <f t="shared" si="254"/>
        <v>1.0058139534883721</v>
      </c>
      <c r="Z2231" s="10">
        <f>IFERROR(LOOKUP(H2231,{30,43,48,53,58,63,68,73,78,83,88,93,97},{42,47,52,57,62,67,72,77,82,87,92,99,100}),999)</f>
        <v>77</v>
      </c>
      <c r="AA2231" s="9">
        <f t="shared" si="255"/>
        <v>5.5878552971576232</v>
      </c>
      <c r="AB2231" s="9">
        <f>IFERROR(IF(I2231="AI",AA2231-VLOOKUP(Q2231,'PBT Tag Rates'!$A$6:$L$53,11,FALSE),AA2231-VLOOKUP(Q2231,'PBT Tag Rates'!$A$6:$L$53,12,FALSE)),0)</f>
        <v>5.5983539129463047</v>
      </c>
      <c r="AC2231" s="9">
        <f t="shared" si="256"/>
        <v>16.825079722286347</v>
      </c>
      <c r="AD2231" s="12" t="s">
        <v>1969</v>
      </c>
      <c r="AE2231" s="8"/>
    </row>
    <row r="2232" spans="1:31" x14ac:dyDescent="0.25">
      <c r="A2232" t="s">
        <v>2078</v>
      </c>
      <c r="B2232" t="s">
        <v>5834</v>
      </c>
      <c r="C2232" t="s">
        <v>5835</v>
      </c>
      <c r="D2232" s="1">
        <v>45563</v>
      </c>
      <c r="E2232">
        <f t="shared" si="251"/>
        <v>18</v>
      </c>
      <c r="F2232" t="s">
        <v>6</v>
      </c>
      <c r="G2232">
        <v>420</v>
      </c>
      <c r="H2232">
        <f t="shared" si="257"/>
        <v>42</v>
      </c>
      <c r="I2232" t="s">
        <v>7</v>
      </c>
      <c r="J2232" t="s">
        <v>8</v>
      </c>
      <c r="K2232" t="s">
        <v>8</v>
      </c>
      <c r="L2232" t="s">
        <v>7173</v>
      </c>
      <c r="M2232" t="s">
        <v>6</v>
      </c>
      <c r="N2232" t="str">
        <f t="shared" si="252"/>
        <v>M</v>
      </c>
      <c r="O2232" t="s">
        <v>8</v>
      </c>
      <c r="P2232" t="s">
        <v>8</v>
      </c>
      <c r="Q2232" t="s">
        <v>11</v>
      </c>
      <c r="R2232" t="s">
        <v>8</v>
      </c>
      <c r="S2232" t="str">
        <f t="shared" si="253"/>
        <v>U</v>
      </c>
      <c r="T2232" t="s">
        <v>12</v>
      </c>
      <c r="U2232">
        <v>1</v>
      </c>
      <c r="V2232" t="s">
        <v>8</v>
      </c>
      <c r="W2232">
        <f>VLOOKUP(Q2232,'PBT Tag Rates'!$A$6:$D$67,4,FALSE)</f>
        <v>1</v>
      </c>
      <c r="X2232">
        <v>1</v>
      </c>
      <c r="Y2232" s="8">
        <f t="shared" si="254"/>
        <v>1</v>
      </c>
      <c r="Z2232" s="10">
        <f>IFERROR(LOOKUP(H2232,{30,43,48,53,58,63,68,73,78,83,88,93,97},{42,47,52,57,62,67,72,77,82,87,92,99,100}),999)</f>
        <v>42</v>
      </c>
      <c r="AA2232" s="9">
        <f t="shared" si="255"/>
        <v>5.5555555555555554</v>
      </c>
      <c r="AB2232" s="9">
        <f>IFERROR(IF(I2232="AI",AA2232-VLOOKUP(Q2232,'PBT Tag Rates'!$A$6:$L$53,11,FALSE),AA2232-VLOOKUP(Q2232,'PBT Tag Rates'!$A$6:$L$53,12,FALSE)),0)</f>
        <v>5.5142524290531805</v>
      </c>
      <c r="AC2232" s="9">
        <f t="shared" si="256"/>
        <v>16.572324324312643</v>
      </c>
      <c r="AD2232" s="12" t="s">
        <v>1969</v>
      </c>
      <c r="AE2232" s="8"/>
    </row>
    <row r="2233" spans="1:31" x14ac:dyDescent="0.25">
      <c r="A2233" t="s">
        <v>2078</v>
      </c>
      <c r="B2233" t="s">
        <v>5836</v>
      </c>
      <c r="C2233" t="s">
        <v>5837</v>
      </c>
      <c r="D2233" s="1">
        <v>45563</v>
      </c>
      <c r="E2233">
        <f t="shared" si="251"/>
        <v>18</v>
      </c>
      <c r="F2233" t="s">
        <v>6</v>
      </c>
      <c r="G2233">
        <v>600</v>
      </c>
      <c r="H2233">
        <f t="shared" si="257"/>
        <v>60</v>
      </c>
      <c r="I2233" t="s">
        <v>9</v>
      </c>
      <c r="J2233" t="s">
        <v>8</v>
      </c>
      <c r="K2233" t="s">
        <v>8</v>
      </c>
      <c r="L2233" t="s">
        <v>8</v>
      </c>
      <c r="M2233" t="s">
        <v>6</v>
      </c>
      <c r="N2233" t="str">
        <f t="shared" si="252"/>
        <v>M</v>
      </c>
      <c r="O2233" t="s">
        <v>8774</v>
      </c>
      <c r="P2233" t="s">
        <v>8775</v>
      </c>
      <c r="Q2233" t="s">
        <v>1972</v>
      </c>
      <c r="R2233">
        <v>3</v>
      </c>
      <c r="S2233">
        <f t="shared" si="253"/>
        <v>2021</v>
      </c>
      <c r="T2233" t="s">
        <v>12</v>
      </c>
      <c r="U2233">
        <v>0.999999999999998</v>
      </c>
      <c r="V2233" t="s">
        <v>1318</v>
      </c>
      <c r="W2233">
        <f>VLOOKUP(Q2233,'PBT Tag Rates'!$A$6:$D$67,4,FALSE)</f>
        <v>0.98870000000000002</v>
      </c>
      <c r="X2233">
        <v>1</v>
      </c>
      <c r="Y2233" s="8">
        <f t="shared" si="254"/>
        <v>1.0138888888888888</v>
      </c>
      <c r="Z2233" s="10">
        <f>IFERROR(LOOKUP(H2233,{30,43,48,53,58,63,68,73,78,83,88,93,97},{42,47,52,57,62,67,72,77,82,87,92,99,100}),999)</f>
        <v>62</v>
      </c>
      <c r="AA2233" s="9">
        <f t="shared" si="255"/>
        <v>5.632716049382716</v>
      </c>
      <c r="AB2233" s="9">
        <f>IFERROR(IF(I2233="AI",AA2233-VLOOKUP(Q2233,'PBT Tag Rates'!$A$6:$L$53,11,FALSE),AA2233-VLOOKUP(Q2233,'PBT Tag Rates'!$A$6:$L$53,12,FALSE)),0)</f>
        <v>5.6441451987708016</v>
      </c>
      <c r="AC2233" s="9">
        <f t="shared" si="256"/>
        <v>16.962699109442543</v>
      </c>
      <c r="AD2233" s="12" t="s">
        <v>1969</v>
      </c>
      <c r="AE2233" s="8"/>
    </row>
    <row r="2234" spans="1:31" x14ac:dyDescent="0.25">
      <c r="A2234" t="s">
        <v>2078</v>
      </c>
      <c r="B2234" t="s">
        <v>5838</v>
      </c>
      <c r="C2234" t="s">
        <v>5839</v>
      </c>
      <c r="D2234" s="1">
        <v>45563</v>
      </c>
      <c r="E2234">
        <f t="shared" si="251"/>
        <v>18</v>
      </c>
      <c r="F2234" t="s">
        <v>6</v>
      </c>
      <c r="G2234">
        <v>650</v>
      </c>
      <c r="H2234">
        <f t="shared" si="257"/>
        <v>65</v>
      </c>
      <c r="I2234" t="s">
        <v>7</v>
      </c>
      <c r="J2234" t="s">
        <v>8</v>
      </c>
      <c r="K2234" t="s">
        <v>8</v>
      </c>
      <c r="L2234" t="s">
        <v>8</v>
      </c>
      <c r="M2234" t="s">
        <v>6</v>
      </c>
      <c r="N2234" t="str">
        <f t="shared" si="252"/>
        <v>M</v>
      </c>
      <c r="O2234" t="s">
        <v>1694</v>
      </c>
      <c r="P2234" t="s">
        <v>8776</v>
      </c>
      <c r="Q2234" t="s">
        <v>940</v>
      </c>
      <c r="R2234">
        <v>3</v>
      </c>
      <c r="S2234">
        <f t="shared" si="253"/>
        <v>2021</v>
      </c>
      <c r="T2234" t="s">
        <v>12</v>
      </c>
      <c r="U2234">
        <v>1</v>
      </c>
      <c r="V2234" t="s">
        <v>893</v>
      </c>
      <c r="W2234">
        <f>VLOOKUP(Q2234,'PBT Tag Rates'!$A$6:$D$67,4,FALSE)</f>
        <v>0.98140000000000005</v>
      </c>
      <c r="X2234">
        <v>1</v>
      </c>
      <c r="Y2234" s="8">
        <f t="shared" si="254"/>
        <v>1</v>
      </c>
      <c r="Z2234" s="10">
        <f>IFERROR(LOOKUP(H2234,{30,43,48,53,58,63,68,73,78,83,88,93,97},{42,47,52,57,62,67,72,77,82,87,92,99,100}),999)</f>
        <v>67</v>
      </c>
      <c r="AA2234" s="9">
        <f t="shared" si="255"/>
        <v>5.5555555555555554</v>
      </c>
      <c r="AB2234" s="9">
        <f>IFERROR(IF(I2234="AI",AA2234-VLOOKUP(Q2234,'PBT Tag Rates'!$A$6:$L$53,11,FALSE),AA2234-VLOOKUP(Q2234,'PBT Tag Rates'!$A$6:$L$53,12,FALSE)),0)</f>
        <v>5.5745080723682721</v>
      </c>
      <c r="AC2234" s="9">
        <f t="shared" si="256"/>
        <v>16.753414340817248</v>
      </c>
      <c r="AD2234" s="12" t="s">
        <v>1969</v>
      </c>
      <c r="AE2234" s="8"/>
    </row>
    <row r="2235" spans="1:31" x14ac:dyDescent="0.25">
      <c r="A2235" t="s">
        <v>2078</v>
      </c>
      <c r="B2235" t="s">
        <v>5840</v>
      </c>
      <c r="C2235" t="s">
        <v>5841</v>
      </c>
      <c r="D2235" s="1">
        <v>45563</v>
      </c>
      <c r="E2235">
        <f t="shared" si="251"/>
        <v>18</v>
      </c>
      <c r="F2235" t="s">
        <v>14</v>
      </c>
      <c r="G2235">
        <v>670</v>
      </c>
      <c r="H2235">
        <f t="shared" si="257"/>
        <v>67</v>
      </c>
      <c r="I2235" t="s">
        <v>7</v>
      </c>
      <c r="J2235" t="s">
        <v>8</v>
      </c>
      <c r="K2235" t="s">
        <v>8</v>
      </c>
      <c r="L2235" t="s">
        <v>8</v>
      </c>
      <c r="M2235" t="s">
        <v>14</v>
      </c>
      <c r="N2235" t="str">
        <f t="shared" si="252"/>
        <v>F</v>
      </c>
      <c r="O2235" t="s">
        <v>7962</v>
      </c>
      <c r="P2235" t="s">
        <v>8307</v>
      </c>
      <c r="Q2235" t="s">
        <v>940</v>
      </c>
      <c r="R2235">
        <v>3</v>
      </c>
      <c r="S2235">
        <f t="shared" si="253"/>
        <v>2021</v>
      </c>
      <c r="T2235" t="s">
        <v>12</v>
      </c>
      <c r="U2235">
        <v>1</v>
      </c>
      <c r="V2235" t="s">
        <v>893</v>
      </c>
      <c r="W2235">
        <f>VLOOKUP(Q2235,'PBT Tag Rates'!$A$6:$D$67,4,FALSE)</f>
        <v>0.98140000000000005</v>
      </c>
      <c r="X2235">
        <v>1</v>
      </c>
      <c r="Y2235" s="8">
        <f t="shared" si="254"/>
        <v>1</v>
      </c>
      <c r="Z2235" s="10">
        <f>IFERROR(LOOKUP(H2235,{30,43,48,53,58,63,68,73,78,83,88,93,97},{42,47,52,57,62,67,72,77,82,87,92,99,100}),999)</f>
        <v>67</v>
      </c>
      <c r="AA2235" s="9">
        <f t="shared" si="255"/>
        <v>5.5555555555555554</v>
      </c>
      <c r="AB2235" s="9">
        <f>IFERROR(IF(I2235="AI",AA2235-VLOOKUP(Q2235,'PBT Tag Rates'!$A$6:$L$53,11,FALSE),AA2235-VLOOKUP(Q2235,'PBT Tag Rates'!$A$6:$L$53,12,FALSE)),0)</f>
        <v>5.5745080723682721</v>
      </c>
      <c r="AC2235" s="9">
        <f t="shared" si="256"/>
        <v>16.753414340817248</v>
      </c>
      <c r="AD2235" s="12" t="s">
        <v>1969</v>
      </c>
      <c r="AE2235" s="8"/>
    </row>
    <row r="2236" spans="1:31" x14ac:dyDescent="0.25">
      <c r="A2236" t="s">
        <v>2078</v>
      </c>
      <c r="B2236" t="s">
        <v>5842</v>
      </c>
      <c r="C2236" t="s">
        <v>5843</v>
      </c>
      <c r="D2236" s="1">
        <v>45563</v>
      </c>
      <c r="E2236">
        <f t="shared" si="251"/>
        <v>18</v>
      </c>
      <c r="F2236" t="s">
        <v>14</v>
      </c>
      <c r="G2236">
        <v>730</v>
      </c>
      <c r="H2236">
        <f t="shared" si="257"/>
        <v>73</v>
      </c>
      <c r="I2236" t="s">
        <v>9</v>
      </c>
      <c r="J2236">
        <v>1</v>
      </c>
      <c r="K2236" t="s">
        <v>8</v>
      </c>
      <c r="L2236" t="s">
        <v>8</v>
      </c>
      <c r="M2236" t="s">
        <v>14</v>
      </c>
      <c r="N2236" t="str">
        <f t="shared" si="252"/>
        <v>F</v>
      </c>
      <c r="O2236" t="s">
        <v>223</v>
      </c>
      <c r="P2236" t="s">
        <v>589</v>
      </c>
      <c r="Q2236" t="s">
        <v>171</v>
      </c>
      <c r="R2236">
        <v>5</v>
      </c>
      <c r="S2236">
        <f t="shared" si="253"/>
        <v>2019</v>
      </c>
      <c r="T2236" t="s">
        <v>12</v>
      </c>
      <c r="U2236">
        <v>1</v>
      </c>
      <c r="V2236" t="s">
        <v>949</v>
      </c>
      <c r="W2236">
        <f>VLOOKUP(Q2236,'PBT Tag Rates'!$A$6:$D$67,4,FALSE)</f>
        <v>0.95971980899999998</v>
      </c>
      <c r="X2236">
        <v>1</v>
      </c>
      <c r="Y2236" s="8">
        <f t="shared" si="254"/>
        <v>1</v>
      </c>
      <c r="Z2236" s="10">
        <f>IFERROR(LOOKUP(H2236,{30,43,48,53,58,63,68,73,78,83,88,93,97},{42,47,52,57,62,67,72,77,82,87,92,99,100}),999)</f>
        <v>77</v>
      </c>
      <c r="AA2236" s="9">
        <f t="shared" si="255"/>
        <v>5.5555555555555554</v>
      </c>
      <c r="AB2236" s="9">
        <f>IFERROR(IF(I2236="AI",AA2236-VLOOKUP(Q2236,'PBT Tag Rates'!$A$6:$L$53,11,FALSE),AA2236-VLOOKUP(Q2236,'PBT Tag Rates'!$A$6:$L$53,12,FALSE)),0)</f>
        <v>5.5975263376757773</v>
      </c>
      <c r="AC2236" s="9">
        <f t="shared" si="256"/>
        <v>16.822592559073851</v>
      </c>
      <c r="AD2236" s="12" t="s">
        <v>676</v>
      </c>
      <c r="AE2236" s="8"/>
    </row>
    <row r="2237" spans="1:31" x14ac:dyDescent="0.25">
      <c r="A2237" t="s">
        <v>2078</v>
      </c>
      <c r="B2237" t="s">
        <v>5844</v>
      </c>
      <c r="C2237" t="s">
        <v>5845</v>
      </c>
      <c r="D2237" s="1">
        <v>45563</v>
      </c>
      <c r="E2237">
        <f t="shared" si="251"/>
        <v>18</v>
      </c>
      <c r="F2237" t="s">
        <v>14</v>
      </c>
      <c r="G2237">
        <v>720</v>
      </c>
      <c r="H2237">
        <f t="shared" si="257"/>
        <v>72</v>
      </c>
      <c r="I2237" t="s">
        <v>7</v>
      </c>
      <c r="J2237" t="s">
        <v>8</v>
      </c>
      <c r="K2237" t="s">
        <v>8</v>
      </c>
      <c r="L2237" t="s">
        <v>8</v>
      </c>
      <c r="M2237" t="s">
        <v>269</v>
      </c>
      <c r="N2237" t="str">
        <f t="shared" si="252"/>
        <v>F</v>
      </c>
      <c r="O2237" t="s">
        <v>8</v>
      </c>
      <c r="P2237" t="s">
        <v>8</v>
      </c>
      <c r="Q2237" t="s">
        <v>11</v>
      </c>
      <c r="R2237" t="s">
        <v>8</v>
      </c>
      <c r="S2237" t="str">
        <f t="shared" si="253"/>
        <v>U</v>
      </c>
      <c r="T2237" t="s">
        <v>12</v>
      </c>
      <c r="U2237">
        <v>0.999999999999998</v>
      </c>
      <c r="V2237" t="s">
        <v>8</v>
      </c>
      <c r="W2237">
        <f>VLOOKUP(Q2237,'PBT Tag Rates'!$A$6:$D$67,4,FALSE)</f>
        <v>1</v>
      </c>
      <c r="X2237">
        <v>1</v>
      </c>
      <c r="Y2237" s="8">
        <f t="shared" si="254"/>
        <v>1.0069930069930071</v>
      </c>
      <c r="Z2237" s="10">
        <f>IFERROR(LOOKUP(H2237,{30,43,48,53,58,63,68,73,78,83,88,93,97},{42,47,52,57,62,67,72,77,82,87,92,99,100}),999)</f>
        <v>72</v>
      </c>
      <c r="AA2237" s="9">
        <f t="shared" si="255"/>
        <v>5.594405594405595</v>
      </c>
      <c r="AB2237" s="9">
        <f>IFERROR(IF(I2237="AI",AA2237-VLOOKUP(Q2237,'PBT Tag Rates'!$A$6:$L$53,11,FALSE),AA2237-VLOOKUP(Q2237,'PBT Tag Rates'!$A$6:$L$53,12,FALSE)),0)</f>
        <v>5.5531024679032202</v>
      </c>
      <c r="AC2237" s="9">
        <f t="shared" si="256"/>
        <v>16.68908275206303</v>
      </c>
      <c r="AD2237" s="12" t="s">
        <v>1970</v>
      </c>
      <c r="AE2237" s="8"/>
    </row>
    <row r="2238" spans="1:31" x14ac:dyDescent="0.25">
      <c r="A2238" t="s">
        <v>2078</v>
      </c>
      <c r="B2238" t="s">
        <v>5846</v>
      </c>
      <c r="C2238" t="s">
        <v>5847</v>
      </c>
      <c r="D2238" s="1">
        <v>45563</v>
      </c>
      <c r="E2238">
        <f t="shared" si="251"/>
        <v>18</v>
      </c>
      <c r="F2238" t="s">
        <v>6</v>
      </c>
      <c r="G2238">
        <v>460</v>
      </c>
      <c r="H2238">
        <f t="shared" si="257"/>
        <v>46</v>
      </c>
      <c r="I2238" t="s">
        <v>9</v>
      </c>
      <c r="J2238">
        <v>1</v>
      </c>
      <c r="K2238" t="s">
        <v>8</v>
      </c>
      <c r="L2238" t="s">
        <v>8</v>
      </c>
      <c r="M2238" t="s">
        <v>6</v>
      </c>
      <c r="N2238" t="str">
        <f t="shared" si="252"/>
        <v>M</v>
      </c>
      <c r="O2238" t="s">
        <v>8777</v>
      </c>
      <c r="P2238" t="s">
        <v>8778</v>
      </c>
      <c r="Q2238" t="s">
        <v>7200</v>
      </c>
      <c r="R2238">
        <v>2</v>
      </c>
      <c r="S2238">
        <f t="shared" si="253"/>
        <v>2022</v>
      </c>
      <c r="T2238" t="s">
        <v>12</v>
      </c>
      <c r="U2238">
        <v>1</v>
      </c>
      <c r="V2238" t="s">
        <v>888</v>
      </c>
      <c r="W2238">
        <f>VLOOKUP(Q2238,'PBT Tag Rates'!$A$6:$D$67,4,FALSE)</f>
        <v>0.98</v>
      </c>
      <c r="X2238">
        <v>1</v>
      </c>
      <c r="Y2238" s="8">
        <f t="shared" si="254"/>
        <v>1</v>
      </c>
      <c r="Z2238" s="10">
        <f>IFERROR(LOOKUP(H2238,{30,43,48,53,58,63,68,73,78,83,88,93,97},{42,47,52,57,62,67,72,77,82,87,92,99,100}),999)</f>
        <v>47</v>
      </c>
      <c r="AA2238" s="9">
        <f t="shared" si="255"/>
        <v>5.5555555555555554</v>
      </c>
      <c r="AB2238" s="9">
        <f>IFERROR(IF(I2238="AI",AA2238-VLOOKUP(Q2238,'PBT Tag Rates'!$A$6:$L$53,11,FALSE),AA2238-VLOOKUP(Q2238,'PBT Tag Rates'!$A$6:$L$53,12,FALSE)),0)</f>
        <v>5.5759637188208613</v>
      </c>
      <c r="AC2238" s="9">
        <f t="shared" si="256"/>
        <v>16.757789085249826</v>
      </c>
      <c r="AD2238" s="12" t="s">
        <v>1969</v>
      </c>
      <c r="AE2238" s="8"/>
    </row>
    <row r="2239" spans="1:31" x14ac:dyDescent="0.25">
      <c r="A2239" t="s">
        <v>2078</v>
      </c>
      <c r="B2239" t="s">
        <v>5848</v>
      </c>
      <c r="C2239" t="s">
        <v>5849</v>
      </c>
      <c r="D2239" s="1">
        <v>45563</v>
      </c>
      <c r="E2239">
        <f t="shared" si="251"/>
        <v>18</v>
      </c>
      <c r="F2239" t="s">
        <v>6</v>
      </c>
      <c r="G2239">
        <v>590</v>
      </c>
      <c r="H2239">
        <f t="shared" si="257"/>
        <v>59</v>
      </c>
      <c r="I2239" t="s">
        <v>7</v>
      </c>
      <c r="J2239" t="s">
        <v>8</v>
      </c>
      <c r="K2239" t="s">
        <v>8</v>
      </c>
      <c r="L2239" t="s">
        <v>8</v>
      </c>
      <c r="M2239" t="s">
        <v>6</v>
      </c>
      <c r="N2239" t="str">
        <f t="shared" si="252"/>
        <v>M</v>
      </c>
      <c r="O2239" t="s">
        <v>8</v>
      </c>
      <c r="P2239" t="s">
        <v>8</v>
      </c>
      <c r="Q2239" t="s">
        <v>11</v>
      </c>
      <c r="R2239" t="s">
        <v>8</v>
      </c>
      <c r="S2239" t="str">
        <f t="shared" si="253"/>
        <v>U</v>
      </c>
      <c r="T2239" t="s">
        <v>12</v>
      </c>
      <c r="U2239">
        <v>1</v>
      </c>
      <c r="V2239" t="s">
        <v>8</v>
      </c>
      <c r="W2239">
        <f>VLOOKUP(Q2239,'PBT Tag Rates'!$A$6:$D$67,4,FALSE)</f>
        <v>1</v>
      </c>
      <c r="X2239">
        <v>1</v>
      </c>
      <c r="Y2239" s="8">
        <f t="shared" si="254"/>
        <v>1.0138888888888888</v>
      </c>
      <c r="Z2239" s="10">
        <f>IFERROR(LOOKUP(H2239,{30,43,48,53,58,63,68,73,78,83,88,93,97},{42,47,52,57,62,67,72,77,82,87,92,99,100}),999)</f>
        <v>62</v>
      </c>
      <c r="AA2239" s="9">
        <f t="shared" si="255"/>
        <v>5.632716049382716</v>
      </c>
      <c r="AB2239" s="9">
        <f>IFERROR(IF(I2239="AI",AA2239-VLOOKUP(Q2239,'PBT Tag Rates'!$A$6:$L$53,11,FALSE),AA2239-VLOOKUP(Q2239,'PBT Tag Rates'!$A$6:$L$53,12,FALSE)),0)</f>
        <v>5.5914129228803411</v>
      </c>
      <c r="AC2239" s="9">
        <f t="shared" si="256"/>
        <v>16.804219534983545</v>
      </c>
      <c r="AD2239" s="12" t="s">
        <v>1970</v>
      </c>
      <c r="AE2239" s="8"/>
    </row>
    <row r="2240" spans="1:31" x14ac:dyDescent="0.25">
      <c r="A2240" t="s">
        <v>2078</v>
      </c>
      <c r="B2240" t="s">
        <v>5850</v>
      </c>
      <c r="C2240" t="s">
        <v>5851</v>
      </c>
      <c r="D2240" s="1">
        <v>45563</v>
      </c>
      <c r="E2240">
        <f t="shared" si="251"/>
        <v>18</v>
      </c>
      <c r="F2240" t="s">
        <v>6</v>
      </c>
      <c r="G2240">
        <v>850</v>
      </c>
      <c r="H2240">
        <f t="shared" si="257"/>
        <v>85</v>
      </c>
      <c r="I2240" t="s">
        <v>7</v>
      </c>
      <c r="J2240" t="s">
        <v>8</v>
      </c>
      <c r="K2240" t="s">
        <v>8</v>
      </c>
      <c r="L2240" t="s">
        <v>8</v>
      </c>
      <c r="M2240" t="s">
        <v>6</v>
      </c>
      <c r="N2240" t="str">
        <f t="shared" si="252"/>
        <v>M</v>
      </c>
      <c r="O2240" t="s">
        <v>7216</v>
      </c>
      <c r="P2240" t="s">
        <v>7217</v>
      </c>
      <c r="Q2240" t="s">
        <v>295</v>
      </c>
      <c r="R2240">
        <v>4</v>
      </c>
      <c r="S2240">
        <f t="shared" si="253"/>
        <v>2020</v>
      </c>
      <c r="T2240" t="s">
        <v>12</v>
      </c>
      <c r="U2240">
        <v>0.999999999999995</v>
      </c>
      <c r="V2240" t="s">
        <v>893</v>
      </c>
      <c r="W2240">
        <f>VLOOKUP(Q2240,'PBT Tag Rates'!$A$6:$D$67,4,FALSE)</f>
        <v>0.98961045999999997</v>
      </c>
      <c r="X2240">
        <v>1</v>
      </c>
      <c r="Y2240" s="8">
        <f t="shared" si="254"/>
        <v>1</v>
      </c>
      <c r="Z2240" s="10">
        <f>IFERROR(LOOKUP(H2240,{30,43,48,53,58,63,68,73,78,83,88,93,97},{42,47,52,57,62,67,72,77,82,87,92,99,100}),999)</f>
        <v>87</v>
      </c>
      <c r="AA2240" s="9">
        <f t="shared" si="255"/>
        <v>5.5555555555555554</v>
      </c>
      <c r="AB2240" s="9">
        <f>IFERROR(IF(I2240="AI",AA2240-VLOOKUP(Q2240,'PBT Tag Rates'!$A$6:$L$53,11,FALSE),AA2240-VLOOKUP(Q2240,'PBT Tag Rates'!$A$6:$L$53,12,FALSE)),0)</f>
        <v>5.5660541713442369</v>
      </c>
      <c r="AC2240" s="9">
        <f t="shared" si="256"/>
        <v>16.728007308517132</v>
      </c>
      <c r="AD2240" s="12" t="s">
        <v>1969</v>
      </c>
      <c r="AE2240" s="8"/>
    </row>
    <row r="2241" spans="1:31" x14ac:dyDescent="0.25">
      <c r="A2241" t="s">
        <v>2078</v>
      </c>
      <c r="B2241" t="s">
        <v>5852</v>
      </c>
      <c r="C2241" t="s">
        <v>5853</v>
      </c>
      <c r="D2241" s="1">
        <v>45563</v>
      </c>
      <c r="E2241">
        <f t="shared" si="251"/>
        <v>18</v>
      </c>
      <c r="F2241" t="s">
        <v>14</v>
      </c>
      <c r="G2241">
        <v>660</v>
      </c>
      <c r="H2241">
        <f t="shared" si="257"/>
        <v>66</v>
      </c>
      <c r="I2241" t="s">
        <v>9</v>
      </c>
      <c r="J2241">
        <v>1</v>
      </c>
      <c r="K2241" t="s">
        <v>8</v>
      </c>
      <c r="L2241" t="s">
        <v>8</v>
      </c>
      <c r="M2241" t="s">
        <v>14</v>
      </c>
      <c r="N2241" t="str">
        <f t="shared" si="252"/>
        <v>F</v>
      </c>
      <c r="O2241" t="s">
        <v>7558</v>
      </c>
      <c r="P2241" t="s">
        <v>7559</v>
      </c>
      <c r="Q2241" t="s">
        <v>295</v>
      </c>
      <c r="R2241">
        <v>4</v>
      </c>
      <c r="S2241">
        <f t="shared" si="253"/>
        <v>2020</v>
      </c>
      <c r="T2241" t="s">
        <v>12</v>
      </c>
      <c r="U2241">
        <v>1</v>
      </c>
      <c r="V2241" t="s">
        <v>949</v>
      </c>
      <c r="W2241">
        <f>VLOOKUP(Q2241,'PBT Tag Rates'!$A$6:$D$67,4,FALSE)</f>
        <v>0.98961045999999997</v>
      </c>
      <c r="X2241">
        <v>1</v>
      </c>
      <c r="Y2241" s="8">
        <f t="shared" si="254"/>
        <v>1</v>
      </c>
      <c r="Z2241" s="10">
        <f>IFERROR(LOOKUP(H2241,{30,43,48,53,58,63,68,73,78,83,88,93,97},{42,47,52,57,62,67,72,77,82,87,92,99,100}),999)</f>
        <v>67</v>
      </c>
      <c r="AA2241" s="9">
        <f t="shared" si="255"/>
        <v>5.5555555555555554</v>
      </c>
      <c r="AB2241" s="9">
        <f>IFERROR(IF(I2241="AI",AA2241-VLOOKUP(Q2241,'PBT Tag Rates'!$A$6:$L$53,11,FALSE),AA2241-VLOOKUP(Q2241,'PBT Tag Rates'!$A$6:$L$53,12,FALSE)),0)</f>
        <v>5.5660541713442369</v>
      </c>
      <c r="AC2241" s="9">
        <f t="shared" si="256"/>
        <v>16.728007308517132</v>
      </c>
      <c r="AD2241" s="12" t="s">
        <v>676</v>
      </c>
      <c r="AE2241" s="8"/>
    </row>
    <row r="2242" spans="1:31" x14ac:dyDescent="0.25">
      <c r="A2242" t="s">
        <v>2078</v>
      </c>
      <c r="B2242" t="s">
        <v>5854</v>
      </c>
      <c r="C2242" t="s">
        <v>5855</v>
      </c>
      <c r="D2242" s="1">
        <v>45563</v>
      </c>
      <c r="E2242">
        <f t="shared" si="251"/>
        <v>18</v>
      </c>
      <c r="F2242" t="s">
        <v>6</v>
      </c>
      <c r="G2242">
        <v>610</v>
      </c>
      <c r="H2242">
        <f t="shared" si="257"/>
        <v>61</v>
      </c>
      <c r="I2242" t="s">
        <v>7</v>
      </c>
      <c r="J2242" t="s">
        <v>8</v>
      </c>
      <c r="K2242" t="s">
        <v>8</v>
      </c>
      <c r="L2242" t="s">
        <v>18</v>
      </c>
      <c r="M2242" t="s">
        <v>269</v>
      </c>
      <c r="N2242" t="str">
        <f t="shared" si="252"/>
        <v>M</v>
      </c>
      <c r="O2242" t="s">
        <v>394</v>
      </c>
      <c r="P2242" t="s">
        <v>394</v>
      </c>
      <c r="Q2242" t="s">
        <v>8</v>
      </c>
      <c r="R2242" t="s">
        <v>8</v>
      </c>
      <c r="S2242" t="str">
        <f t="shared" si="253"/>
        <v>U</v>
      </c>
      <c r="T2242" t="s">
        <v>8</v>
      </c>
      <c r="U2242" t="s">
        <v>8</v>
      </c>
      <c r="V2242" t="s">
        <v>394</v>
      </c>
      <c r="W2242" t="e">
        <f>VLOOKUP(Q2242,'PBT Tag Rates'!$A$6:$D$67,4,FALSE)</f>
        <v>#N/A</v>
      </c>
      <c r="X2242">
        <v>1</v>
      </c>
      <c r="Y2242" s="8">
        <f t="shared" si="254"/>
        <v>0</v>
      </c>
      <c r="Z2242" s="10">
        <f>IFERROR(LOOKUP(H2242,{30,43,48,53,58,63,68,73,78,83,88,93,97},{42,47,52,57,62,67,72,77,82,87,92,99,100}),999)</f>
        <v>62</v>
      </c>
      <c r="AA2242" s="9">
        <f t="shared" si="255"/>
        <v>0</v>
      </c>
      <c r="AB2242" s="9">
        <f>IFERROR(IF(I2242="AI",AA2242-VLOOKUP(Q2242,'PBT Tag Rates'!$A$6:$L$53,11,FALSE),AA2242-VLOOKUP(Q2242,'PBT Tag Rates'!$A$6:$L$53,12,FALSE)),0)</f>
        <v>0</v>
      </c>
      <c r="AC2242" s="9">
        <f t="shared" si="256"/>
        <v>0</v>
      </c>
      <c r="AD2242" s="12" t="s">
        <v>1969</v>
      </c>
      <c r="AE2242" s="8"/>
    </row>
    <row r="2243" spans="1:31" x14ac:dyDescent="0.25">
      <c r="A2243" t="s">
        <v>2078</v>
      </c>
      <c r="B2243" t="s">
        <v>5856</v>
      </c>
      <c r="C2243" t="s">
        <v>5857</v>
      </c>
      <c r="D2243" s="1">
        <v>45563</v>
      </c>
      <c r="E2243">
        <f t="shared" si="251"/>
        <v>18</v>
      </c>
      <c r="F2243" t="s">
        <v>6</v>
      </c>
      <c r="G2243">
        <v>790</v>
      </c>
      <c r="H2243">
        <f t="shared" si="257"/>
        <v>79</v>
      </c>
      <c r="I2243" t="s">
        <v>7</v>
      </c>
      <c r="J2243" t="s">
        <v>8</v>
      </c>
      <c r="K2243" t="s">
        <v>8</v>
      </c>
      <c r="L2243" t="s">
        <v>8</v>
      </c>
      <c r="M2243" t="s">
        <v>6</v>
      </c>
      <c r="N2243" t="str">
        <f t="shared" si="252"/>
        <v>M</v>
      </c>
      <c r="O2243" t="s">
        <v>8779</v>
      </c>
      <c r="P2243" t="s">
        <v>8780</v>
      </c>
      <c r="Q2243" t="s">
        <v>295</v>
      </c>
      <c r="R2243">
        <v>4</v>
      </c>
      <c r="S2243">
        <f t="shared" si="253"/>
        <v>2020</v>
      </c>
      <c r="T2243" t="s">
        <v>12</v>
      </c>
      <c r="U2243">
        <v>1</v>
      </c>
      <c r="V2243" t="s">
        <v>893</v>
      </c>
      <c r="W2243">
        <f>VLOOKUP(Q2243,'PBT Tag Rates'!$A$6:$D$67,4,FALSE)</f>
        <v>0.98961045999999997</v>
      </c>
      <c r="X2243">
        <v>1</v>
      </c>
      <c r="Y2243" s="8">
        <f t="shared" si="254"/>
        <v>1</v>
      </c>
      <c r="Z2243" s="10">
        <f>IFERROR(LOOKUP(H2243,{30,43,48,53,58,63,68,73,78,83,88,93,97},{42,47,52,57,62,67,72,77,82,87,92,99,100}),999)</f>
        <v>82</v>
      </c>
      <c r="AA2243" s="9">
        <f t="shared" si="255"/>
        <v>5.5555555555555554</v>
      </c>
      <c r="AB2243" s="9">
        <f>IFERROR(IF(I2243="AI",AA2243-VLOOKUP(Q2243,'PBT Tag Rates'!$A$6:$L$53,11,FALSE),AA2243-VLOOKUP(Q2243,'PBT Tag Rates'!$A$6:$L$53,12,FALSE)),0)</f>
        <v>5.5660541713442369</v>
      </c>
      <c r="AC2243" s="9">
        <f t="shared" si="256"/>
        <v>16.728007308517132</v>
      </c>
      <c r="AD2243" s="12" t="s">
        <v>1969</v>
      </c>
      <c r="AE2243" s="8"/>
    </row>
    <row r="2244" spans="1:31" x14ac:dyDescent="0.25">
      <c r="A2244" t="s">
        <v>2078</v>
      </c>
      <c r="B2244" t="s">
        <v>5858</v>
      </c>
      <c r="C2244" t="s">
        <v>5859</v>
      </c>
      <c r="D2244" s="1">
        <v>45563</v>
      </c>
      <c r="E2244">
        <f t="shared" si="251"/>
        <v>18</v>
      </c>
      <c r="F2244" t="s">
        <v>14</v>
      </c>
      <c r="G2244">
        <v>770</v>
      </c>
      <c r="H2244">
        <f t="shared" si="257"/>
        <v>77</v>
      </c>
      <c r="I2244" t="s">
        <v>7</v>
      </c>
      <c r="J2244" t="s">
        <v>8</v>
      </c>
      <c r="K2244" t="s">
        <v>8</v>
      </c>
      <c r="L2244" t="s">
        <v>8</v>
      </c>
      <c r="M2244" t="s">
        <v>14</v>
      </c>
      <c r="N2244" t="str">
        <f t="shared" si="252"/>
        <v>F</v>
      </c>
      <c r="O2244" t="s">
        <v>8</v>
      </c>
      <c r="P2244" t="s">
        <v>8</v>
      </c>
      <c r="Q2244" t="s">
        <v>11</v>
      </c>
      <c r="R2244" t="s">
        <v>8</v>
      </c>
      <c r="S2244" t="str">
        <f t="shared" si="253"/>
        <v>U</v>
      </c>
      <c r="T2244" t="s">
        <v>12</v>
      </c>
      <c r="U2244">
        <v>1</v>
      </c>
      <c r="V2244" t="s">
        <v>8</v>
      </c>
      <c r="W2244">
        <f>VLOOKUP(Q2244,'PBT Tag Rates'!$A$6:$D$67,4,FALSE)</f>
        <v>1</v>
      </c>
      <c r="X2244">
        <v>1</v>
      </c>
      <c r="Y2244" s="8">
        <f t="shared" si="254"/>
        <v>1</v>
      </c>
      <c r="Z2244" s="10">
        <f>IFERROR(LOOKUP(H2244,{30,43,48,53,58,63,68,73,78,83,88,93,97},{42,47,52,57,62,67,72,77,82,87,92,99,100}),999)</f>
        <v>77</v>
      </c>
      <c r="AA2244" s="9">
        <f t="shared" si="255"/>
        <v>5.5555555555555554</v>
      </c>
      <c r="AB2244" s="9">
        <f>IFERROR(IF(I2244="AI",AA2244-VLOOKUP(Q2244,'PBT Tag Rates'!$A$6:$L$53,11,FALSE),AA2244-VLOOKUP(Q2244,'PBT Tag Rates'!$A$6:$L$53,12,FALSE)),0)</f>
        <v>5.5142524290531805</v>
      </c>
      <c r="AC2244" s="9">
        <f t="shared" si="256"/>
        <v>16.572324324312643</v>
      </c>
      <c r="AD2244" s="12" t="s">
        <v>1969</v>
      </c>
      <c r="AE2244" s="8"/>
    </row>
    <row r="2245" spans="1:31" x14ac:dyDescent="0.25">
      <c r="A2245" t="s">
        <v>2078</v>
      </c>
      <c r="B2245" t="s">
        <v>5860</v>
      </c>
      <c r="C2245" t="s">
        <v>5861</v>
      </c>
      <c r="D2245" s="1">
        <v>45563</v>
      </c>
      <c r="E2245">
        <f t="shared" si="251"/>
        <v>18</v>
      </c>
      <c r="F2245" t="s">
        <v>6</v>
      </c>
      <c r="G2245">
        <v>830</v>
      </c>
      <c r="H2245">
        <f t="shared" si="257"/>
        <v>83</v>
      </c>
      <c r="I2245" t="s">
        <v>9</v>
      </c>
      <c r="J2245">
        <v>1</v>
      </c>
      <c r="K2245" t="s">
        <v>8</v>
      </c>
      <c r="L2245" t="s">
        <v>8</v>
      </c>
      <c r="M2245" t="s">
        <v>6</v>
      </c>
      <c r="N2245" t="str">
        <f t="shared" si="252"/>
        <v>M</v>
      </c>
      <c r="O2245" t="s">
        <v>7615</v>
      </c>
      <c r="P2245" t="s">
        <v>7616</v>
      </c>
      <c r="Q2245" t="s">
        <v>295</v>
      </c>
      <c r="R2245">
        <v>4</v>
      </c>
      <c r="S2245">
        <f t="shared" si="253"/>
        <v>2020</v>
      </c>
      <c r="T2245" t="s">
        <v>12</v>
      </c>
      <c r="U2245">
        <v>1</v>
      </c>
      <c r="V2245" t="s">
        <v>893</v>
      </c>
      <c r="W2245">
        <f>VLOOKUP(Q2245,'PBT Tag Rates'!$A$6:$D$67,4,FALSE)</f>
        <v>0.98961045999999997</v>
      </c>
      <c r="X2245">
        <v>1</v>
      </c>
      <c r="Y2245" s="8">
        <f t="shared" si="254"/>
        <v>1</v>
      </c>
      <c r="Z2245" s="10">
        <f>IFERROR(LOOKUP(H2245,{30,43,48,53,58,63,68,73,78,83,88,93,97},{42,47,52,57,62,67,72,77,82,87,92,99,100}),999)</f>
        <v>87</v>
      </c>
      <c r="AA2245" s="9">
        <f t="shared" si="255"/>
        <v>5.5555555555555554</v>
      </c>
      <c r="AB2245" s="9">
        <f>IFERROR(IF(I2245="AI",AA2245-VLOOKUP(Q2245,'PBT Tag Rates'!$A$6:$L$53,11,FALSE),AA2245-VLOOKUP(Q2245,'PBT Tag Rates'!$A$6:$L$53,12,FALSE)),0)</f>
        <v>5.5660541713442369</v>
      </c>
      <c r="AC2245" s="9">
        <f t="shared" si="256"/>
        <v>16.728007308517132</v>
      </c>
      <c r="AD2245" s="12" t="s">
        <v>1969</v>
      </c>
      <c r="AE2245" s="8"/>
    </row>
    <row r="2246" spans="1:31" x14ac:dyDescent="0.25">
      <c r="A2246" t="s">
        <v>2078</v>
      </c>
      <c r="B2246" t="s">
        <v>5862</v>
      </c>
      <c r="C2246" t="s">
        <v>5863</v>
      </c>
      <c r="D2246" s="1">
        <v>45563</v>
      </c>
      <c r="E2246">
        <f t="shared" si="251"/>
        <v>18</v>
      </c>
      <c r="F2246" t="s">
        <v>6</v>
      </c>
      <c r="G2246">
        <v>300</v>
      </c>
      <c r="H2246">
        <f t="shared" si="257"/>
        <v>30</v>
      </c>
      <c r="I2246" t="s">
        <v>9</v>
      </c>
      <c r="J2246">
        <v>1</v>
      </c>
      <c r="K2246" t="s">
        <v>8</v>
      </c>
      <c r="L2246" t="s">
        <v>8</v>
      </c>
      <c r="M2246" t="s">
        <v>6</v>
      </c>
      <c r="N2246" t="str">
        <f t="shared" si="252"/>
        <v>M</v>
      </c>
      <c r="O2246" t="s">
        <v>8781</v>
      </c>
      <c r="P2246" t="s">
        <v>8782</v>
      </c>
      <c r="Q2246" t="s">
        <v>7200</v>
      </c>
      <c r="R2246">
        <v>2</v>
      </c>
      <c r="S2246">
        <f t="shared" si="253"/>
        <v>2022</v>
      </c>
      <c r="T2246" t="s">
        <v>12</v>
      </c>
      <c r="U2246">
        <v>1</v>
      </c>
      <c r="V2246" t="s">
        <v>949</v>
      </c>
      <c r="W2246">
        <f>VLOOKUP(Q2246,'PBT Tag Rates'!$A$6:$D$67,4,FALSE)</f>
        <v>0.98</v>
      </c>
      <c r="X2246">
        <v>1</v>
      </c>
      <c r="Y2246" s="8">
        <f t="shared" si="254"/>
        <v>1</v>
      </c>
      <c r="Z2246" s="10">
        <f>IFERROR(LOOKUP(H2246,{30,43,48,53,58,63,68,73,78,83,88,93,97},{42,47,52,57,62,67,72,77,82,87,92,99,100}),999)</f>
        <v>42</v>
      </c>
      <c r="AA2246" s="9">
        <f t="shared" si="255"/>
        <v>5.5555555555555554</v>
      </c>
      <c r="AB2246" s="9">
        <f>IFERROR(IF(I2246="AI",AA2246-VLOOKUP(Q2246,'PBT Tag Rates'!$A$6:$L$53,11,FALSE),AA2246-VLOOKUP(Q2246,'PBT Tag Rates'!$A$6:$L$53,12,FALSE)),0)</f>
        <v>5.5759637188208613</v>
      </c>
      <c r="AC2246" s="9">
        <f t="shared" si="256"/>
        <v>16.757789085249826</v>
      </c>
      <c r="AD2246" s="12" t="s">
        <v>676</v>
      </c>
      <c r="AE2246" s="8"/>
    </row>
    <row r="2247" spans="1:31" x14ac:dyDescent="0.25">
      <c r="A2247" t="s">
        <v>2078</v>
      </c>
      <c r="B2247" t="s">
        <v>5864</v>
      </c>
      <c r="C2247" t="s">
        <v>5865</v>
      </c>
      <c r="D2247" s="1">
        <v>45563</v>
      </c>
      <c r="E2247">
        <f t="shared" si="251"/>
        <v>18</v>
      </c>
      <c r="F2247" t="s">
        <v>269</v>
      </c>
      <c r="G2247">
        <v>850</v>
      </c>
      <c r="H2247">
        <f t="shared" si="257"/>
        <v>85</v>
      </c>
      <c r="I2247" t="s">
        <v>9</v>
      </c>
      <c r="J2247">
        <v>1</v>
      </c>
      <c r="K2247" t="s">
        <v>8</v>
      </c>
      <c r="L2247" t="s">
        <v>8</v>
      </c>
      <c r="M2247" t="s">
        <v>6</v>
      </c>
      <c r="N2247" t="str">
        <f t="shared" si="252"/>
        <v>M</v>
      </c>
      <c r="O2247" t="s">
        <v>1792</v>
      </c>
      <c r="P2247" t="s">
        <v>7688</v>
      </c>
      <c r="Q2247" t="s">
        <v>171</v>
      </c>
      <c r="R2247">
        <v>5</v>
      </c>
      <c r="S2247">
        <f t="shared" si="253"/>
        <v>2019</v>
      </c>
      <c r="T2247" t="s">
        <v>12</v>
      </c>
      <c r="U2247">
        <v>1</v>
      </c>
      <c r="V2247" t="s">
        <v>740</v>
      </c>
      <c r="W2247">
        <f>VLOOKUP(Q2247,'PBT Tag Rates'!$A$6:$D$67,4,FALSE)</f>
        <v>0.95971980899999998</v>
      </c>
      <c r="X2247">
        <v>1</v>
      </c>
      <c r="Y2247" s="8">
        <f t="shared" si="254"/>
        <v>1</v>
      </c>
      <c r="Z2247" s="10">
        <f>IFERROR(LOOKUP(H2247,{30,43,48,53,58,63,68,73,78,83,88,93,97},{42,47,52,57,62,67,72,77,82,87,92,99,100}),999)</f>
        <v>87</v>
      </c>
      <c r="AA2247" s="9">
        <f t="shared" si="255"/>
        <v>5.5555555555555554</v>
      </c>
      <c r="AB2247" s="9">
        <f>IFERROR(IF(I2247="AI",AA2247-VLOOKUP(Q2247,'PBT Tag Rates'!$A$6:$L$53,11,FALSE),AA2247-VLOOKUP(Q2247,'PBT Tag Rates'!$A$6:$L$53,12,FALSE)),0)</f>
        <v>5.5975263376757773</v>
      </c>
      <c r="AC2247" s="9">
        <f t="shared" si="256"/>
        <v>16.822592559073851</v>
      </c>
      <c r="AD2247" s="12" t="s">
        <v>1969</v>
      </c>
      <c r="AE2247" s="8"/>
    </row>
    <row r="2248" spans="1:31" x14ac:dyDescent="0.25">
      <c r="A2248" t="s">
        <v>2078</v>
      </c>
      <c r="B2248" t="s">
        <v>5866</v>
      </c>
      <c r="C2248" t="s">
        <v>5867</v>
      </c>
      <c r="D2248" s="1">
        <v>45564</v>
      </c>
      <c r="E2248">
        <f t="shared" ref="E2248:E2311" si="258">IF(AND(D2248&gt;=$F$2,D2248&lt;$F$3),70,IF(AND(D2248&gt;=$F$3,D2248&lt;$F$4),40,IF(AND(D2248&gt;=$F$4,D2248&lt;$F$5),18,9)))</f>
        <v>18</v>
      </c>
      <c r="F2248" t="s">
        <v>14</v>
      </c>
      <c r="G2248">
        <v>770</v>
      </c>
      <c r="H2248">
        <f t="shared" si="257"/>
        <v>77</v>
      </c>
      <c r="I2248" t="s">
        <v>7</v>
      </c>
      <c r="J2248" t="s">
        <v>8</v>
      </c>
      <c r="K2248" t="s">
        <v>8</v>
      </c>
      <c r="L2248" t="s">
        <v>8</v>
      </c>
      <c r="M2248" t="s">
        <v>14</v>
      </c>
      <c r="N2248" t="str">
        <f t="shared" ref="N2248:N2311" si="259">IF(M2248="U",F2248,M2248)</f>
        <v>F</v>
      </c>
      <c r="O2248" t="s">
        <v>331</v>
      </c>
      <c r="P2248" t="s">
        <v>332</v>
      </c>
      <c r="Q2248" t="s">
        <v>171</v>
      </c>
      <c r="R2248">
        <v>5</v>
      </c>
      <c r="S2248">
        <f t="shared" ref="S2248:S2311" si="260">IFERROR($S$4-R2248,"U")</f>
        <v>2019</v>
      </c>
      <c r="T2248" t="s">
        <v>12</v>
      </c>
      <c r="U2248">
        <v>0.999999999999998</v>
      </c>
      <c r="V2248" t="s">
        <v>893</v>
      </c>
      <c r="W2248">
        <f>VLOOKUP(Q2248,'PBT Tag Rates'!$A$6:$D$67,4,FALSE)</f>
        <v>0.95971980899999998</v>
      </c>
      <c r="X2248">
        <v>1</v>
      </c>
      <c r="Y2248" s="8">
        <f t="shared" ref="Y2248:Y2311" si="261">IF(V2248="ng",0,X2248+(SUMIFS($AK$24:$AK$127,$AG$24:$AG$127,$N2248,$AH$24:$AH$127,$Z2248,$AF$24:$AF$127,$E2248)))</f>
        <v>1</v>
      </c>
      <c r="Z2248" s="10">
        <f>IFERROR(LOOKUP(H2248,{30,43,48,53,58,63,68,73,78,83,88,93,97},{42,47,52,57,62,67,72,77,82,87,92,99,100}),999)</f>
        <v>77</v>
      </c>
      <c r="AA2248" s="9">
        <f t="shared" ref="AA2248:AA2311" si="262">Y2248/(VLOOKUP(E2248,$C$2:$I$5,2,FALSE))</f>
        <v>5.5555555555555554</v>
      </c>
      <c r="AB2248" s="9">
        <f>IFERROR(IF(I2248="AI",AA2248-VLOOKUP(Q2248,'PBT Tag Rates'!$A$6:$L$53,11,FALSE),AA2248-VLOOKUP(Q2248,'PBT Tag Rates'!$A$6:$L$53,12,FALSE)),0)</f>
        <v>5.5975263376757773</v>
      </c>
      <c r="AC2248" s="9">
        <f t="shared" ref="AC2248:AC2311" si="263">AB2248/(VLOOKUP(E2248,$C$2:$I$5,7,FALSE))</f>
        <v>16.822592559073851</v>
      </c>
      <c r="AD2248" s="12" t="s">
        <v>1969</v>
      </c>
      <c r="AE2248" s="8"/>
    </row>
    <row r="2249" spans="1:31" x14ac:dyDescent="0.25">
      <c r="A2249" t="s">
        <v>2078</v>
      </c>
      <c r="B2249" t="s">
        <v>5868</v>
      </c>
      <c r="C2249" t="s">
        <v>5869</v>
      </c>
      <c r="D2249" s="1">
        <v>45564</v>
      </c>
      <c r="E2249">
        <f t="shared" si="258"/>
        <v>18</v>
      </c>
      <c r="F2249" t="s">
        <v>14</v>
      </c>
      <c r="G2249">
        <v>700</v>
      </c>
      <c r="H2249">
        <f t="shared" si="257"/>
        <v>70</v>
      </c>
      <c r="I2249" t="s">
        <v>9</v>
      </c>
      <c r="J2249">
        <v>1</v>
      </c>
      <c r="K2249" t="s">
        <v>8</v>
      </c>
      <c r="L2249" t="s">
        <v>8</v>
      </c>
      <c r="M2249" t="s">
        <v>14</v>
      </c>
      <c r="N2249" t="str">
        <f t="shared" si="259"/>
        <v>F</v>
      </c>
      <c r="O2249" t="s">
        <v>7216</v>
      </c>
      <c r="P2249" t="s">
        <v>7217</v>
      </c>
      <c r="Q2249" t="s">
        <v>295</v>
      </c>
      <c r="R2249">
        <v>4</v>
      </c>
      <c r="S2249">
        <f t="shared" si="260"/>
        <v>2020</v>
      </c>
      <c r="T2249" t="s">
        <v>12</v>
      </c>
      <c r="U2249">
        <v>0.999999999999996</v>
      </c>
      <c r="V2249" t="s">
        <v>893</v>
      </c>
      <c r="W2249">
        <f>VLOOKUP(Q2249,'PBT Tag Rates'!$A$6:$D$67,4,FALSE)</f>
        <v>0.98961045999999997</v>
      </c>
      <c r="X2249">
        <v>1</v>
      </c>
      <c r="Y2249" s="8">
        <f t="shared" si="261"/>
        <v>1.0069930069930071</v>
      </c>
      <c r="Z2249" s="10">
        <f>IFERROR(LOOKUP(H2249,{30,43,48,53,58,63,68,73,78,83,88,93,97},{42,47,52,57,62,67,72,77,82,87,92,99,100}),999)</f>
        <v>72</v>
      </c>
      <c r="AA2249" s="9">
        <f t="shared" si="262"/>
        <v>5.594405594405595</v>
      </c>
      <c r="AB2249" s="9">
        <f>IFERROR(IF(I2249="AI",AA2249-VLOOKUP(Q2249,'PBT Tag Rates'!$A$6:$L$53,11,FALSE),AA2249-VLOOKUP(Q2249,'PBT Tag Rates'!$A$6:$L$53,12,FALSE)),0)</f>
        <v>5.6049042101942765</v>
      </c>
      <c r="AC2249" s="9">
        <f t="shared" si="263"/>
        <v>16.844765736267519</v>
      </c>
      <c r="AD2249" s="12" t="s">
        <v>1969</v>
      </c>
      <c r="AE2249" s="8"/>
    </row>
    <row r="2250" spans="1:31" x14ac:dyDescent="0.25">
      <c r="A2250" t="s">
        <v>2078</v>
      </c>
      <c r="B2250" t="s">
        <v>5870</v>
      </c>
      <c r="C2250" t="s">
        <v>5871</v>
      </c>
      <c r="D2250" s="1">
        <v>45564</v>
      </c>
      <c r="E2250">
        <f t="shared" si="258"/>
        <v>18</v>
      </c>
      <c r="F2250" t="s">
        <v>6</v>
      </c>
      <c r="G2250">
        <v>430</v>
      </c>
      <c r="H2250">
        <f t="shared" si="257"/>
        <v>43</v>
      </c>
      <c r="I2250" t="s">
        <v>7</v>
      </c>
      <c r="J2250" t="s">
        <v>8</v>
      </c>
      <c r="K2250" t="s">
        <v>8</v>
      </c>
      <c r="L2250" t="s">
        <v>8</v>
      </c>
      <c r="M2250" t="s">
        <v>6</v>
      </c>
      <c r="N2250" t="str">
        <f t="shared" si="259"/>
        <v>M</v>
      </c>
      <c r="O2250" t="s">
        <v>8</v>
      </c>
      <c r="P2250" t="s">
        <v>8</v>
      </c>
      <c r="Q2250" t="s">
        <v>11</v>
      </c>
      <c r="R2250" t="s">
        <v>8</v>
      </c>
      <c r="S2250" t="str">
        <f t="shared" si="260"/>
        <v>U</v>
      </c>
      <c r="T2250" t="s">
        <v>12</v>
      </c>
      <c r="U2250">
        <v>0.999999999999999</v>
      </c>
      <c r="V2250" t="s">
        <v>8</v>
      </c>
      <c r="W2250">
        <f>VLOOKUP(Q2250,'PBT Tag Rates'!$A$6:$D$67,4,FALSE)</f>
        <v>1</v>
      </c>
      <c r="X2250">
        <v>1</v>
      </c>
      <c r="Y2250" s="8">
        <f t="shared" si="261"/>
        <v>1</v>
      </c>
      <c r="Z2250" s="10">
        <f>IFERROR(LOOKUP(H2250,{30,43,48,53,58,63,68,73,78,83,88,93,97},{42,47,52,57,62,67,72,77,82,87,92,99,100}),999)</f>
        <v>47</v>
      </c>
      <c r="AA2250" s="9">
        <f t="shared" si="262"/>
        <v>5.5555555555555554</v>
      </c>
      <c r="AB2250" s="9">
        <f>IFERROR(IF(I2250="AI",AA2250-VLOOKUP(Q2250,'PBT Tag Rates'!$A$6:$L$53,11,FALSE),AA2250-VLOOKUP(Q2250,'PBT Tag Rates'!$A$6:$L$53,12,FALSE)),0)</f>
        <v>5.5142524290531805</v>
      </c>
      <c r="AC2250" s="9">
        <f t="shared" si="263"/>
        <v>16.572324324312643</v>
      </c>
      <c r="AD2250" s="12" t="s">
        <v>1970</v>
      </c>
      <c r="AE2250" s="8"/>
    </row>
    <row r="2251" spans="1:31" x14ac:dyDescent="0.25">
      <c r="A2251" t="s">
        <v>2078</v>
      </c>
      <c r="B2251" t="s">
        <v>5872</v>
      </c>
      <c r="C2251" t="s">
        <v>5873</v>
      </c>
      <c r="D2251" s="1">
        <v>45564</v>
      </c>
      <c r="E2251">
        <f t="shared" si="258"/>
        <v>18</v>
      </c>
      <c r="F2251" t="s">
        <v>6</v>
      </c>
      <c r="G2251">
        <v>340</v>
      </c>
      <c r="H2251">
        <f t="shared" si="257"/>
        <v>34</v>
      </c>
      <c r="I2251" t="s">
        <v>9</v>
      </c>
      <c r="J2251">
        <v>1</v>
      </c>
      <c r="K2251" t="s">
        <v>8</v>
      </c>
      <c r="L2251" t="s">
        <v>8</v>
      </c>
      <c r="M2251" t="s">
        <v>6</v>
      </c>
      <c r="N2251" t="str">
        <f t="shared" si="259"/>
        <v>M</v>
      </c>
      <c r="O2251" t="s">
        <v>8</v>
      </c>
      <c r="P2251" t="s">
        <v>8</v>
      </c>
      <c r="Q2251" t="s">
        <v>11</v>
      </c>
      <c r="R2251" t="s">
        <v>8</v>
      </c>
      <c r="S2251" t="str">
        <f t="shared" si="260"/>
        <v>U</v>
      </c>
      <c r="T2251" t="s">
        <v>12</v>
      </c>
      <c r="U2251">
        <v>1</v>
      </c>
      <c r="V2251" t="s">
        <v>8</v>
      </c>
      <c r="W2251">
        <f>VLOOKUP(Q2251,'PBT Tag Rates'!$A$6:$D$67,4,FALSE)</f>
        <v>1</v>
      </c>
      <c r="X2251">
        <v>1</v>
      </c>
      <c r="Y2251" s="8">
        <f t="shared" si="261"/>
        <v>1</v>
      </c>
      <c r="Z2251" s="10">
        <f>IFERROR(LOOKUP(H2251,{30,43,48,53,58,63,68,73,78,83,88,93,97},{42,47,52,57,62,67,72,77,82,87,92,99,100}),999)</f>
        <v>42</v>
      </c>
      <c r="AA2251" s="9">
        <f t="shared" si="262"/>
        <v>5.5555555555555554</v>
      </c>
      <c r="AB2251" s="9">
        <f>IFERROR(IF(I2251="AI",AA2251-VLOOKUP(Q2251,'PBT Tag Rates'!$A$6:$L$53,11,FALSE),AA2251-VLOOKUP(Q2251,'PBT Tag Rates'!$A$6:$L$53,12,FALSE)),0)</f>
        <v>5.0392781132050333</v>
      </c>
      <c r="AC2251" s="9">
        <f t="shared" si="263"/>
        <v>15.144854597594751</v>
      </c>
      <c r="AD2251" s="12" t="s">
        <v>1969</v>
      </c>
      <c r="AE2251" s="8"/>
    </row>
    <row r="2252" spans="1:31" x14ac:dyDescent="0.25">
      <c r="A2252" t="s">
        <v>2078</v>
      </c>
      <c r="B2252" t="s">
        <v>5874</v>
      </c>
      <c r="C2252" t="s">
        <v>5875</v>
      </c>
      <c r="D2252" s="1">
        <v>45564</v>
      </c>
      <c r="E2252">
        <f t="shared" si="258"/>
        <v>18</v>
      </c>
      <c r="F2252" t="s">
        <v>6</v>
      </c>
      <c r="G2252">
        <v>450</v>
      </c>
      <c r="H2252">
        <f t="shared" si="257"/>
        <v>45</v>
      </c>
      <c r="I2252" t="s">
        <v>7</v>
      </c>
      <c r="J2252" t="s">
        <v>8</v>
      </c>
      <c r="K2252" t="s">
        <v>8</v>
      </c>
      <c r="L2252" t="s">
        <v>8</v>
      </c>
      <c r="M2252" t="s">
        <v>269</v>
      </c>
      <c r="N2252" t="str">
        <f t="shared" si="259"/>
        <v>M</v>
      </c>
      <c r="O2252" t="s">
        <v>8783</v>
      </c>
      <c r="P2252" t="s">
        <v>8784</v>
      </c>
      <c r="Q2252" t="s">
        <v>7371</v>
      </c>
      <c r="R2252">
        <v>2</v>
      </c>
      <c r="S2252">
        <f t="shared" si="260"/>
        <v>2022</v>
      </c>
      <c r="T2252" t="s">
        <v>12</v>
      </c>
      <c r="U2252">
        <v>0.99999999999999301</v>
      </c>
      <c r="V2252" t="s">
        <v>742</v>
      </c>
      <c r="W2252">
        <f>VLOOKUP(Q2252,'PBT Tag Rates'!$A$6:$D$67,4,FALSE)</f>
        <v>0.98</v>
      </c>
      <c r="X2252">
        <v>1</v>
      </c>
      <c r="Y2252" s="8">
        <f t="shared" si="261"/>
        <v>1</v>
      </c>
      <c r="Z2252" s="10">
        <f>IFERROR(LOOKUP(H2252,{30,43,48,53,58,63,68,73,78,83,88,93,97},{42,47,52,57,62,67,72,77,82,87,92,99,100}),999)</f>
        <v>47</v>
      </c>
      <c r="AA2252" s="9">
        <f t="shared" si="262"/>
        <v>5.5555555555555554</v>
      </c>
      <c r="AB2252" s="9">
        <f>IFERROR(IF(I2252="AI",AA2252-VLOOKUP(Q2252,'PBT Tag Rates'!$A$6:$L$53,11,FALSE),AA2252-VLOOKUP(Q2252,'PBT Tag Rates'!$A$6:$L$53,12,FALSE)),0)</f>
        <v>5.5759637188208613</v>
      </c>
      <c r="AC2252" s="9">
        <f t="shared" si="263"/>
        <v>16.757789085249826</v>
      </c>
      <c r="AD2252" s="12" t="s">
        <v>1969</v>
      </c>
      <c r="AE2252" s="8"/>
    </row>
    <row r="2253" spans="1:31" x14ac:dyDescent="0.25">
      <c r="A2253" t="s">
        <v>2078</v>
      </c>
      <c r="B2253" t="s">
        <v>5876</v>
      </c>
      <c r="C2253" t="s">
        <v>5877</v>
      </c>
      <c r="D2253" s="1">
        <v>45564</v>
      </c>
      <c r="E2253">
        <f t="shared" si="258"/>
        <v>18</v>
      </c>
      <c r="F2253" t="s">
        <v>14</v>
      </c>
      <c r="G2253">
        <v>720</v>
      </c>
      <c r="H2253">
        <f t="shared" si="257"/>
        <v>72</v>
      </c>
      <c r="I2253" t="s">
        <v>7</v>
      </c>
      <c r="J2253" t="s">
        <v>8</v>
      </c>
      <c r="K2253" t="s">
        <v>8</v>
      </c>
      <c r="L2253" t="s">
        <v>8</v>
      </c>
      <c r="M2253" t="s">
        <v>14</v>
      </c>
      <c r="N2253" t="str">
        <f t="shared" si="259"/>
        <v>F</v>
      </c>
      <c r="O2253" t="s">
        <v>8603</v>
      </c>
      <c r="P2253" t="s">
        <v>8604</v>
      </c>
      <c r="Q2253" t="s">
        <v>940</v>
      </c>
      <c r="R2253">
        <v>3</v>
      </c>
      <c r="S2253">
        <f t="shared" si="260"/>
        <v>2021</v>
      </c>
      <c r="T2253" t="s">
        <v>12</v>
      </c>
      <c r="U2253">
        <v>0.999999999999997</v>
      </c>
      <c r="V2253" t="s">
        <v>893</v>
      </c>
      <c r="W2253">
        <f>VLOOKUP(Q2253,'PBT Tag Rates'!$A$6:$D$67,4,FALSE)</f>
        <v>0.98140000000000005</v>
      </c>
      <c r="X2253">
        <v>1</v>
      </c>
      <c r="Y2253" s="8">
        <f t="shared" si="261"/>
        <v>1.0069930069930071</v>
      </c>
      <c r="Z2253" s="10">
        <f>IFERROR(LOOKUP(H2253,{30,43,48,53,58,63,68,73,78,83,88,93,97},{42,47,52,57,62,67,72,77,82,87,92,99,100}),999)</f>
        <v>72</v>
      </c>
      <c r="AA2253" s="9">
        <f t="shared" si="262"/>
        <v>5.594405594405595</v>
      </c>
      <c r="AB2253" s="9">
        <f>IFERROR(IF(I2253="AI",AA2253-VLOOKUP(Q2253,'PBT Tag Rates'!$A$6:$L$53,11,FALSE),AA2253-VLOOKUP(Q2253,'PBT Tag Rates'!$A$6:$L$53,12,FALSE)),0)</f>
        <v>5.6133581112183117</v>
      </c>
      <c r="AC2253" s="9">
        <f t="shared" si="263"/>
        <v>16.870172768567635</v>
      </c>
      <c r="AD2253" s="12" t="s">
        <v>1969</v>
      </c>
      <c r="AE2253" s="8"/>
    </row>
    <row r="2254" spans="1:31" x14ac:dyDescent="0.25">
      <c r="A2254" t="s">
        <v>2078</v>
      </c>
      <c r="B2254" t="s">
        <v>5878</v>
      </c>
      <c r="C2254" t="s">
        <v>5879</v>
      </c>
      <c r="D2254" s="1">
        <v>45564</v>
      </c>
      <c r="E2254">
        <f t="shared" si="258"/>
        <v>18</v>
      </c>
      <c r="F2254" t="s">
        <v>14</v>
      </c>
      <c r="G2254">
        <v>820</v>
      </c>
      <c r="H2254">
        <f t="shared" si="257"/>
        <v>82</v>
      </c>
      <c r="I2254" t="s">
        <v>7</v>
      </c>
      <c r="J2254" t="s">
        <v>8</v>
      </c>
      <c r="K2254" t="s">
        <v>8</v>
      </c>
      <c r="L2254" t="s">
        <v>8</v>
      </c>
      <c r="M2254" t="s">
        <v>14</v>
      </c>
      <c r="N2254" t="str">
        <f t="shared" si="259"/>
        <v>F</v>
      </c>
      <c r="O2254" t="s">
        <v>8</v>
      </c>
      <c r="P2254" t="s">
        <v>8</v>
      </c>
      <c r="Q2254" t="s">
        <v>11</v>
      </c>
      <c r="R2254" t="s">
        <v>8</v>
      </c>
      <c r="S2254" t="str">
        <f t="shared" si="260"/>
        <v>U</v>
      </c>
      <c r="T2254" t="s">
        <v>12</v>
      </c>
      <c r="U2254">
        <v>1</v>
      </c>
      <c r="V2254" t="s">
        <v>8</v>
      </c>
      <c r="W2254">
        <f>VLOOKUP(Q2254,'PBT Tag Rates'!$A$6:$D$67,4,FALSE)</f>
        <v>1</v>
      </c>
      <c r="X2254">
        <v>1</v>
      </c>
      <c r="Y2254" s="8">
        <f t="shared" si="261"/>
        <v>1</v>
      </c>
      <c r="Z2254" s="10">
        <f>IFERROR(LOOKUP(H2254,{30,43,48,53,58,63,68,73,78,83,88,93,97},{42,47,52,57,62,67,72,77,82,87,92,99,100}),999)</f>
        <v>82</v>
      </c>
      <c r="AA2254" s="9">
        <f t="shared" si="262"/>
        <v>5.5555555555555554</v>
      </c>
      <c r="AB2254" s="9">
        <f>IFERROR(IF(I2254="AI",AA2254-VLOOKUP(Q2254,'PBT Tag Rates'!$A$6:$L$53,11,FALSE),AA2254-VLOOKUP(Q2254,'PBT Tag Rates'!$A$6:$L$53,12,FALSE)),0)</f>
        <v>5.5142524290531805</v>
      </c>
      <c r="AC2254" s="9">
        <f t="shared" si="263"/>
        <v>16.572324324312643</v>
      </c>
      <c r="AD2254" s="12" t="s">
        <v>1969</v>
      </c>
      <c r="AE2254" s="8"/>
    </row>
    <row r="2255" spans="1:31" x14ac:dyDescent="0.25">
      <c r="A2255" t="s">
        <v>2078</v>
      </c>
      <c r="B2255" t="s">
        <v>5880</v>
      </c>
      <c r="C2255" t="s">
        <v>5881</v>
      </c>
      <c r="D2255" s="1">
        <v>45564</v>
      </c>
      <c r="E2255">
        <f t="shared" si="258"/>
        <v>18</v>
      </c>
      <c r="F2255" t="s">
        <v>14</v>
      </c>
      <c r="G2255">
        <v>790</v>
      </c>
      <c r="H2255">
        <f t="shared" si="257"/>
        <v>79</v>
      </c>
      <c r="I2255" t="s">
        <v>7</v>
      </c>
      <c r="J2255" t="s">
        <v>8</v>
      </c>
      <c r="K2255" t="s">
        <v>8</v>
      </c>
      <c r="L2255" t="s">
        <v>8</v>
      </c>
      <c r="M2255" t="s">
        <v>14</v>
      </c>
      <c r="N2255" t="str">
        <f t="shared" si="259"/>
        <v>F</v>
      </c>
      <c r="O2255" t="s">
        <v>8</v>
      </c>
      <c r="P2255" t="s">
        <v>8</v>
      </c>
      <c r="Q2255" t="s">
        <v>11</v>
      </c>
      <c r="R2255" t="s">
        <v>8</v>
      </c>
      <c r="S2255" t="str">
        <f t="shared" si="260"/>
        <v>U</v>
      </c>
      <c r="T2255" t="s">
        <v>12</v>
      </c>
      <c r="U2255">
        <v>0.999999999999998</v>
      </c>
      <c r="V2255" t="s">
        <v>8</v>
      </c>
      <c r="W2255">
        <f>VLOOKUP(Q2255,'PBT Tag Rates'!$A$6:$D$67,4,FALSE)</f>
        <v>1</v>
      </c>
      <c r="X2255">
        <v>1</v>
      </c>
      <c r="Y2255" s="8">
        <f t="shared" si="261"/>
        <v>1</v>
      </c>
      <c r="Z2255" s="10">
        <f>IFERROR(LOOKUP(H2255,{30,43,48,53,58,63,68,73,78,83,88,93,97},{42,47,52,57,62,67,72,77,82,87,92,99,100}),999)</f>
        <v>82</v>
      </c>
      <c r="AA2255" s="9">
        <f t="shared" si="262"/>
        <v>5.5555555555555554</v>
      </c>
      <c r="AB2255" s="9">
        <f>IFERROR(IF(I2255="AI",AA2255-VLOOKUP(Q2255,'PBT Tag Rates'!$A$6:$L$53,11,FALSE),AA2255-VLOOKUP(Q2255,'PBT Tag Rates'!$A$6:$L$53,12,FALSE)),0)</f>
        <v>5.5142524290531805</v>
      </c>
      <c r="AC2255" s="9">
        <f t="shared" si="263"/>
        <v>16.572324324312643</v>
      </c>
      <c r="AD2255" s="12" t="s">
        <v>1969</v>
      </c>
      <c r="AE2255" s="8"/>
    </row>
    <row r="2256" spans="1:31" x14ac:dyDescent="0.25">
      <c r="A2256" t="s">
        <v>2078</v>
      </c>
      <c r="B2256" t="s">
        <v>5882</v>
      </c>
      <c r="C2256" t="s">
        <v>5883</v>
      </c>
      <c r="D2256" s="1">
        <v>45564</v>
      </c>
      <c r="E2256">
        <f t="shared" si="258"/>
        <v>18</v>
      </c>
      <c r="F2256" t="s">
        <v>6</v>
      </c>
      <c r="G2256">
        <v>570</v>
      </c>
      <c r="H2256">
        <f t="shared" si="257"/>
        <v>57</v>
      </c>
      <c r="I2256" t="s">
        <v>7</v>
      </c>
      <c r="J2256" t="s">
        <v>8</v>
      </c>
      <c r="K2256" t="s">
        <v>8</v>
      </c>
      <c r="L2256" t="s">
        <v>8</v>
      </c>
      <c r="M2256" t="s">
        <v>6</v>
      </c>
      <c r="N2256" t="str">
        <f t="shared" si="259"/>
        <v>M</v>
      </c>
      <c r="O2256" t="s">
        <v>8</v>
      </c>
      <c r="P2256" t="s">
        <v>8</v>
      </c>
      <c r="Q2256" t="s">
        <v>11</v>
      </c>
      <c r="R2256" t="s">
        <v>8</v>
      </c>
      <c r="S2256" t="str">
        <f t="shared" si="260"/>
        <v>U</v>
      </c>
      <c r="T2256" t="s">
        <v>12</v>
      </c>
      <c r="U2256">
        <v>0.999999999999999</v>
      </c>
      <c r="V2256" t="s">
        <v>8</v>
      </c>
      <c r="W2256">
        <f>VLOOKUP(Q2256,'PBT Tag Rates'!$A$6:$D$67,4,FALSE)</f>
        <v>1</v>
      </c>
      <c r="X2256">
        <v>1</v>
      </c>
      <c r="Y2256" s="8">
        <f t="shared" si="261"/>
        <v>1.03125</v>
      </c>
      <c r="Z2256" s="10">
        <f>IFERROR(LOOKUP(H2256,{30,43,48,53,58,63,68,73,78,83,88,93,97},{42,47,52,57,62,67,72,77,82,87,92,99,100}),999)</f>
        <v>57</v>
      </c>
      <c r="AA2256" s="9">
        <f t="shared" si="262"/>
        <v>5.729166666666667</v>
      </c>
      <c r="AB2256" s="9">
        <f>IFERROR(IF(I2256="AI",AA2256-VLOOKUP(Q2256,'PBT Tag Rates'!$A$6:$L$53,11,FALSE),AA2256-VLOOKUP(Q2256,'PBT Tag Rates'!$A$6:$L$53,12,FALSE)),0)</f>
        <v>5.6878635401642921</v>
      </c>
      <c r="AC2256" s="9">
        <f t="shared" si="263"/>
        <v>17.094088548322176</v>
      </c>
      <c r="AD2256" s="12" t="s">
        <v>1969</v>
      </c>
      <c r="AE2256" s="8"/>
    </row>
    <row r="2257" spans="1:31" x14ac:dyDescent="0.25">
      <c r="A2257" t="s">
        <v>2078</v>
      </c>
      <c r="B2257" t="s">
        <v>5884</v>
      </c>
      <c r="C2257" t="s">
        <v>5885</v>
      </c>
      <c r="D2257" s="1">
        <v>45564</v>
      </c>
      <c r="E2257">
        <f t="shared" si="258"/>
        <v>18</v>
      </c>
      <c r="F2257" t="s">
        <v>14</v>
      </c>
      <c r="G2257">
        <v>660</v>
      </c>
      <c r="H2257">
        <f t="shared" si="257"/>
        <v>66</v>
      </c>
      <c r="I2257" t="s">
        <v>7</v>
      </c>
      <c r="J2257" t="s">
        <v>8</v>
      </c>
      <c r="K2257" t="s">
        <v>8</v>
      </c>
      <c r="L2257" t="s">
        <v>8</v>
      </c>
      <c r="M2257" t="s">
        <v>14</v>
      </c>
      <c r="N2257" t="str">
        <f t="shared" si="259"/>
        <v>F</v>
      </c>
      <c r="O2257" t="s">
        <v>8785</v>
      </c>
      <c r="P2257" t="s">
        <v>8786</v>
      </c>
      <c r="Q2257" t="s">
        <v>1610</v>
      </c>
      <c r="R2257">
        <v>3</v>
      </c>
      <c r="S2257">
        <f t="shared" si="260"/>
        <v>2021</v>
      </c>
      <c r="T2257" t="s">
        <v>12</v>
      </c>
      <c r="U2257">
        <v>1</v>
      </c>
      <c r="V2257" t="s">
        <v>658</v>
      </c>
      <c r="W2257">
        <f>VLOOKUP(Q2257,'PBT Tag Rates'!$A$6:$D$67,4,FALSE)</f>
        <v>0.98260000000000003</v>
      </c>
      <c r="X2257">
        <v>1</v>
      </c>
      <c r="Y2257" s="8">
        <f t="shared" si="261"/>
        <v>1</v>
      </c>
      <c r="Z2257" s="10">
        <f>IFERROR(LOOKUP(H2257,{30,43,48,53,58,63,68,73,78,83,88,93,97},{42,47,52,57,62,67,72,77,82,87,92,99,100}),999)</f>
        <v>67</v>
      </c>
      <c r="AA2257" s="9">
        <f t="shared" si="262"/>
        <v>5.5555555555555554</v>
      </c>
      <c r="AB2257" s="9">
        <f>IFERROR(IF(I2257="AI",AA2257-VLOOKUP(Q2257,'PBT Tag Rates'!$A$6:$L$53,11,FALSE),AA2257-VLOOKUP(Q2257,'PBT Tag Rates'!$A$6:$L$53,12,FALSE)),0)</f>
        <v>5.5732636768663637</v>
      </c>
      <c r="AC2257" s="9">
        <f t="shared" si="263"/>
        <v>16.749674481949583</v>
      </c>
      <c r="AD2257" s="12" t="s">
        <v>1969</v>
      </c>
      <c r="AE2257" s="8"/>
    </row>
    <row r="2258" spans="1:31" x14ac:dyDescent="0.25">
      <c r="A2258" t="s">
        <v>2078</v>
      </c>
      <c r="B2258" t="s">
        <v>5886</v>
      </c>
      <c r="C2258" t="s">
        <v>5887</v>
      </c>
      <c r="D2258" s="1">
        <v>45564</v>
      </c>
      <c r="E2258">
        <f t="shared" si="258"/>
        <v>18</v>
      </c>
      <c r="F2258" t="s">
        <v>6</v>
      </c>
      <c r="G2258">
        <v>410</v>
      </c>
      <c r="H2258">
        <f t="shared" si="257"/>
        <v>41</v>
      </c>
      <c r="I2258" t="s">
        <v>7</v>
      </c>
      <c r="J2258" t="s">
        <v>8</v>
      </c>
      <c r="K2258" t="s">
        <v>8</v>
      </c>
      <c r="L2258" t="s">
        <v>7174</v>
      </c>
      <c r="M2258" t="s">
        <v>6</v>
      </c>
      <c r="N2258" t="str">
        <f t="shared" si="259"/>
        <v>M</v>
      </c>
      <c r="O2258" t="s">
        <v>8</v>
      </c>
      <c r="P2258" t="s">
        <v>8</v>
      </c>
      <c r="Q2258" t="s">
        <v>11</v>
      </c>
      <c r="R2258" t="s">
        <v>8</v>
      </c>
      <c r="S2258" t="str">
        <f t="shared" si="260"/>
        <v>U</v>
      </c>
      <c r="T2258" t="s">
        <v>12</v>
      </c>
      <c r="U2258">
        <v>1</v>
      </c>
      <c r="V2258" t="s">
        <v>8</v>
      </c>
      <c r="W2258">
        <f>VLOOKUP(Q2258,'PBT Tag Rates'!$A$6:$D$67,4,FALSE)</f>
        <v>1</v>
      </c>
      <c r="X2258">
        <v>1</v>
      </c>
      <c r="Y2258" s="8">
        <f t="shared" si="261"/>
        <v>1</v>
      </c>
      <c r="Z2258" s="10">
        <f>IFERROR(LOOKUP(H2258,{30,43,48,53,58,63,68,73,78,83,88,93,97},{42,47,52,57,62,67,72,77,82,87,92,99,100}),999)</f>
        <v>42</v>
      </c>
      <c r="AA2258" s="9">
        <f t="shared" si="262"/>
        <v>5.5555555555555554</v>
      </c>
      <c r="AB2258" s="9">
        <f>IFERROR(IF(I2258="AI",AA2258-VLOOKUP(Q2258,'PBT Tag Rates'!$A$6:$L$53,11,FALSE),AA2258-VLOOKUP(Q2258,'PBT Tag Rates'!$A$6:$L$53,12,FALSE)),0)</f>
        <v>5.5142524290531805</v>
      </c>
      <c r="AC2258" s="9">
        <f t="shared" si="263"/>
        <v>16.572324324312643</v>
      </c>
      <c r="AD2258" s="12" t="s">
        <v>1969</v>
      </c>
      <c r="AE2258" s="8"/>
    </row>
    <row r="2259" spans="1:31" x14ac:dyDescent="0.25">
      <c r="A2259" t="s">
        <v>2078</v>
      </c>
      <c r="B2259" t="s">
        <v>5888</v>
      </c>
      <c r="C2259" t="s">
        <v>5889</v>
      </c>
      <c r="D2259" s="1">
        <v>45564</v>
      </c>
      <c r="E2259">
        <f t="shared" si="258"/>
        <v>18</v>
      </c>
      <c r="F2259" t="s">
        <v>14</v>
      </c>
      <c r="G2259">
        <v>870</v>
      </c>
      <c r="H2259">
        <f t="shared" si="257"/>
        <v>87</v>
      </c>
      <c r="I2259" t="s">
        <v>7</v>
      </c>
      <c r="J2259" t="s">
        <v>8</v>
      </c>
      <c r="K2259" t="s">
        <v>8</v>
      </c>
      <c r="L2259" t="s">
        <v>8</v>
      </c>
      <c r="M2259" t="s">
        <v>14</v>
      </c>
      <c r="N2259" t="str">
        <f t="shared" si="259"/>
        <v>F</v>
      </c>
      <c r="O2259" t="s">
        <v>200</v>
      </c>
      <c r="P2259" t="s">
        <v>1134</v>
      </c>
      <c r="Q2259" t="s">
        <v>171</v>
      </c>
      <c r="R2259">
        <v>5</v>
      </c>
      <c r="S2259">
        <f t="shared" si="260"/>
        <v>2019</v>
      </c>
      <c r="T2259" t="s">
        <v>12</v>
      </c>
      <c r="U2259">
        <v>0.999999999999999</v>
      </c>
      <c r="V2259" t="s">
        <v>886</v>
      </c>
      <c r="W2259">
        <f>VLOOKUP(Q2259,'PBT Tag Rates'!$A$6:$D$67,4,FALSE)</f>
        <v>0.95971980899999998</v>
      </c>
      <c r="X2259">
        <v>1</v>
      </c>
      <c r="Y2259" s="8">
        <f t="shared" si="261"/>
        <v>1</v>
      </c>
      <c r="Z2259" s="10">
        <f>IFERROR(LOOKUP(H2259,{30,43,48,53,58,63,68,73,78,83,88,93,97},{42,47,52,57,62,67,72,77,82,87,92,99,100}),999)</f>
        <v>87</v>
      </c>
      <c r="AA2259" s="9">
        <f t="shared" si="262"/>
        <v>5.5555555555555554</v>
      </c>
      <c r="AB2259" s="9">
        <f>IFERROR(IF(I2259="AI",AA2259-VLOOKUP(Q2259,'PBT Tag Rates'!$A$6:$L$53,11,FALSE),AA2259-VLOOKUP(Q2259,'PBT Tag Rates'!$A$6:$L$53,12,FALSE)),0)</f>
        <v>5.5975263376757773</v>
      </c>
      <c r="AC2259" s="9">
        <f t="shared" si="263"/>
        <v>16.822592559073851</v>
      </c>
      <c r="AD2259" s="12" t="s">
        <v>1969</v>
      </c>
      <c r="AE2259" s="8"/>
    </row>
    <row r="2260" spans="1:31" x14ac:dyDescent="0.25">
      <c r="A2260" t="s">
        <v>2078</v>
      </c>
      <c r="B2260" t="s">
        <v>5890</v>
      </c>
      <c r="C2260" t="s">
        <v>5891</v>
      </c>
      <c r="D2260" s="1">
        <v>45564</v>
      </c>
      <c r="E2260">
        <f t="shared" si="258"/>
        <v>18</v>
      </c>
      <c r="F2260" t="s">
        <v>6</v>
      </c>
      <c r="G2260">
        <v>340</v>
      </c>
      <c r="H2260">
        <f t="shared" si="257"/>
        <v>34</v>
      </c>
      <c r="I2260" t="s">
        <v>9</v>
      </c>
      <c r="J2260">
        <v>1</v>
      </c>
      <c r="K2260" t="s">
        <v>8</v>
      </c>
      <c r="L2260" t="s">
        <v>8</v>
      </c>
      <c r="M2260" t="s">
        <v>6</v>
      </c>
      <c r="N2260" t="str">
        <f t="shared" si="259"/>
        <v>M</v>
      </c>
      <c r="O2260" t="s">
        <v>8601</v>
      </c>
      <c r="P2260" t="s">
        <v>8602</v>
      </c>
      <c r="Q2260" t="s">
        <v>7200</v>
      </c>
      <c r="R2260">
        <v>2</v>
      </c>
      <c r="S2260">
        <f t="shared" si="260"/>
        <v>2022</v>
      </c>
      <c r="T2260" t="s">
        <v>12</v>
      </c>
      <c r="U2260">
        <v>1</v>
      </c>
      <c r="V2260" t="s">
        <v>949</v>
      </c>
      <c r="W2260">
        <f>VLOOKUP(Q2260,'PBT Tag Rates'!$A$6:$D$67,4,FALSE)</f>
        <v>0.98</v>
      </c>
      <c r="X2260">
        <v>1</v>
      </c>
      <c r="Y2260" s="8">
        <f t="shared" si="261"/>
        <v>1</v>
      </c>
      <c r="Z2260" s="10">
        <f>IFERROR(LOOKUP(H2260,{30,43,48,53,58,63,68,73,78,83,88,93,97},{42,47,52,57,62,67,72,77,82,87,92,99,100}),999)</f>
        <v>42</v>
      </c>
      <c r="AA2260" s="9">
        <f t="shared" si="262"/>
        <v>5.5555555555555554</v>
      </c>
      <c r="AB2260" s="9">
        <f>IFERROR(IF(I2260="AI",AA2260-VLOOKUP(Q2260,'PBT Tag Rates'!$A$6:$L$53,11,FALSE),AA2260-VLOOKUP(Q2260,'PBT Tag Rates'!$A$6:$L$53,12,FALSE)),0)</f>
        <v>5.5759637188208613</v>
      </c>
      <c r="AC2260" s="9">
        <f t="shared" si="263"/>
        <v>16.757789085249826</v>
      </c>
      <c r="AD2260" s="12" t="s">
        <v>676</v>
      </c>
      <c r="AE2260" s="8"/>
    </row>
    <row r="2261" spans="1:31" x14ac:dyDescent="0.25">
      <c r="A2261" t="s">
        <v>2078</v>
      </c>
      <c r="B2261" t="s">
        <v>5892</v>
      </c>
      <c r="C2261" t="s">
        <v>5893</v>
      </c>
      <c r="D2261" s="1">
        <v>45564</v>
      </c>
      <c r="E2261">
        <f t="shared" si="258"/>
        <v>18</v>
      </c>
      <c r="F2261" t="s">
        <v>6</v>
      </c>
      <c r="G2261">
        <v>650</v>
      </c>
      <c r="H2261">
        <f t="shared" si="257"/>
        <v>65</v>
      </c>
      <c r="I2261" t="s">
        <v>9</v>
      </c>
      <c r="J2261" t="s">
        <v>8</v>
      </c>
      <c r="K2261" t="s">
        <v>8</v>
      </c>
      <c r="L2261" t="s">
        <v>8</v>
      </c>
      <c r="M2261" t="s">
        <v>6</v>
      </c>
      <c r="N2261" t="str">
        <f t="shared" si="259"/>
        <v>M</v>
      </c>
      <c r="O2261" t="s">
        <v>8787</v>
      </c>
      <c r="P2261" t="s">
        <v>8788</v>
      </c>
      <c r="Q2261" t="s">
        <v>1729</v>
      </c>
      <c r="R2261">
        <v>3</v>
      </c>
      <c r="S2261">
        <f t="shared" si="260"/>
        <v>2021</v>
      </c>
      <c r="T2261" t="s">
        <v>12</v>
      </c>
      <c r="U2261">
        <v>0.999999999999999</v>
      </c>
      <c r="V2261" t="s">
        <v>9063</v>
      </c>
      <c r="W2261">
        <f>VLOOKUP(Q2261,'PBT Tag Rates'!$A$6:$D$67,4,FALSE)</f>
        <v>0.7621</v>
      </c>
      <c r="X2261">
        <v>1</v>
      </c>
      <c r="Y2261" s="8">
        <f t="shared" si="261"/>
        <v>1</v>
      </c>
      <c r="Z2261" s="10">
        <f>IFERROR(LOOKUP(H2261,{30,43,48,53,58,63,68,73,78,83,88,93,97},{42,47,52,57,62,67,72,77,82,87,92,99,100}),999)</f>
        <v>67</v>
      </c>
      <c r="AA2261" s="9">
        <f t="shared" si="262"/>
        <v>5.5555555555555554</v>
      </c>
      <c r="AB2261" s="9">
        <f>IFERROR(IF(I2261="AI",AA2261-VLOOKUP(Q2261,'PBT Tag Rates'!$A$6:$L$53,11,FALSE),AA2261-VLOOKUP(Q2261,'PBT Tag Rates'!$A$6:$L$53,12,FALSE)),0)</f>
        <v>5.8677193135925583</v>
      </c>
      <c r="AC2261" s="9">
        <f t="shared" si="263"/>
        <v>17.634620242727234</v>
      </c>
      <c r="AD2261" s="12" t="s">
        <v>676</v>
      </c>
      <c r="AE2261" s="8"/>
    </row>
    <row r="2262" spans="1:31" x14ac:dyDescent="0.25">
      <c r="A2262" t="s">
        <v>2078</v>
      </c>
      <c r="B2262" t="s">
        <v>5894</v>
      </c>
      <c r="C2262" t="s">
        <v>5895</v>
      </c>
      <c r="D2262" s="1">
        <v>45564</v>
      </c>
      <c r="E2262">
        <f t="shared" si="258"/>
        <v>18</v>
      </c>
      <c r="F2262" t="s">
        <v>6</v>
      </c>
      <c r="G2262">
        <v>690</v>
      </c>
      <c r="H2262">
        <f t="shared" si="257"/>
        <v>69</v>
      </c>
      <c r="I2262" t="s">
        <v>9</v>
      </c>
      <c r="J2262">
        <v>1</v>
      </c>
      <c r="K2262" t="s">
        <v>8</v>
      </c>
      <c r="L2262" t="s">
        <v>8</v>
      </c>
      <c r="M2262" t="s">
        <v>6</v>
      </c>
      <c r="N2262" t="str">
        <f t="shared" si="259"/>
        <v>M</v>
      </c>
      <c r="O2262" t="s">
        <v>542</v>
      </c>
      <c r="P2262" t="s">
        <v>8789</v>
      </c>
      <c r="Q2262" t="s">
        <v>295</v>
      </c>
      <c r="R2262">
        <v>4</v>
      </c>
      <c r="S2262">
        <f t="shared" si="260"/>
        <v>2020</v>
      </c>
      <c r="T2262" t="s">
        <v>12</v>
      </c>
      <c r="U2262">
        <v>1</v>
      </c>
      <c r="V2262" t="s">
        <v>949</v>
      </c>
      <c r="W2262">
        <f>VLOOKUP(Q2262,'PBT Tag Rates'!$A$6:$D$67,4,FALSE)</f>
        <v>0.98961045999999997</v>
      </c>
      <c r="X2262">
        <v>1</v>
      </c>
      <c r="Y2262" s="8">
        <f t="shared" si="261"/>
        <v>1.0057142857142858</v>
      </c>
      <c r="Z2262" s="10">
        <f>IFERROR(LOOKUP(H2262,{30,43,48,53,58,63,68,73,78,83,88,93,97},{42,47,52,57,62,67,72,77,82,87,92,99,100}),999)</f>
        <v>72</v>
      </c>
      <c r="AA2262" s="9">
        <f t="shared" si="262"/>
        <v>5.5873015873015879</v>
      </c>
      <c r="AB2262" s="9">
        <f>IFERROR(IF(I2262="AI",AA2262-VLOOKUP(Q2262,'PBT Tag Rates'!$A$6:$L$53,11,FALSE),AA2262-VLOOKUP(Q2262,'PBT Tag Rates'!$A$6:$L$53,12,FALSE)),0)</f>
        <v>5.5978002030902694</v>
      </c>
      <c r="AC2262" s="9">
        <f t="shared" si="263"/>
        <v>16.823415623764589</v>
      </c>
      <c r="AD2262" s="12" t="s">
        <v>676</v>
      </c>
      <c r="AE2262" s="8"/>
    </row>
    <row r="2263" spans="1:31" x14ac:dyDescent="0.25">
      <c r="A2263" t="s">
        <v>2078</v>
      </c>
      <c r="B2263" t="s">
        <v>5896</v>
      </c>
      <c r="C2263" t="s">
        <v>5897</v>
      </c>
      <c r="D2263" s="1">
        <v>45564</v>
      </c>
      <c r="E2263">
        <f t="shared" si="258"/>
        <v>18</v>
      </c>
      <c r="F2263" t="s">
        <v>6</v>
      </c>
      <c r="G2263">
        <v>830</v>
      </c>
      <c r="H2263">
        <f t="shared" si="257"/>
        <v>83</v>
      </c>
      <c r="I2263" t="s">
        <v>7</v>
      </c>
      <c r="J2263" t="s">
        <v>8</v>
      </c>
      <c r="K2263" t="s">
        <v>8</v>
      </c>
      <c r="L2263" t="s">
        <v>8</v>
      </c>
      <c r="M2263" t="s">
        <v>6</v>
      </c>
      <c r="N2263" t="str">
        <f t="shared" si="259"/>
        <v>M</v>
      </c>
      <c r="O2263" t="s">
        <v>8650</v>
      </c>
      <c r="P2263" t="s">
        <v>8790</v>
      </c>
      <c r="Q2263" t="s">
        <v>295</v>
      </c>
      <c r="R2263">
        <v>4</v>
      </c>
      <c r="S2263">
        <f t="shared" si="260"/>
        <v>2020</v>
      </c>
      <c r="T2263" t="s">
        <v>12</v>
      </c>
      <c r="U2263">
        <v>1</v>
      </c>
      <c r="V2263" t="s">
        <v>892</v>
      </c>
      <c r="W2263">
        <f>VLOOKUP(Q2263,'PBT Tag Rates'!$A$6:$D$67,4,FALSE)</f>
        <v>0.98961045999999997</v>
      </c>
      <c r="X2263">
        <v>1</v>
      </c>
      <c r="Y2263" s="8">
        <f t="shared" si="261"/>
        <v>1</v>
      </c>
      <c r="Z2263" s="10">
        <f>IFERROR(LOOKUP(H2263,{30,43,48,53,58,63,68,73,78,83,88,93,97},{42,47,52,57,62,67,72,77,82,87,92,99,100}),999)</f>
        <v>87</v>
      </c>
      <c r="AA2263" s="9">
        <f t="shared" si="262"/>
        <v>5.5555555555555554</v>
      </c>
      <c r="AB2263" s="9">
        <f>IFERROR(IF(I2263="AI",AA2263-VLOOKUP(Q2263,'PBT Tag Rates'!$A$6:$L$53,11,FALSE),AA2263-VLOOKUP(Q2263,'PBT Tag Rates'!$A$6:$L$53,12,FALSE)),0)</f>
        <v>5.5660541713442369</v>
      </c>
      <c r="AC2263" s="9">
        <f t="shared" si="263"/>
        <v>16.728007308517132</v>
      </c>
      <c r="AD2263" s="12" t="s">
        <v>1969</v>
      </c>
      <c r="AE2263" s="8"/>
    </row>
    <row r="2264" spans="1:31" x14ac:dyDescent="0.25">
      <c r="A2264" t="s">
        <v>2078</v>
      </c>
      <c r="B2264" t="s">
        <v>5898</v>
      </c>
      <c r="C2264" t="s">
        <v>5899</v>
      </c>
      <c r="D2264" s="1">
        <v>45564</v>
      </c>
      <c r="E2264">
        <f t="shared" si="258"/>
        <v>18</v>
      </c>
      <c r="F2264" t="s">
        <v>14</v>
      </c>
      <c r="G2264">
        <v>640</v>
      </c>
      <c r="H2264">
        <f t="shared" si="257"/>
        <v>64</v>
      </c>
      <c r="I2264" t="s">
        <v>7</v>
      </c>
      <c r="J2264" t="s">
        <v>8</v>
      </c>
      <c r="K2264" t="s">
        <v>8</v>
      </c>
      <c r="L2264" t="s">
        <v>8</v>
      </c>
      <c r="M2264" t="s">
        <v>14</v>
      </c>
      <c r="N2264" t="str">
        <f t="shared" si="259"/>
        <v>F</v>
      </c>
      <c r="O2264" t="s">
        <v>8791</v>
      </c>
      <c r="P2264" t="s">
        <v>8792</v>
      </c>
      <c r="Q2264" t="s">
        <v>940</v>
      </c>
      <c r="R2264">
        <v>3</v>
      </c>
      <c r="S2264">
        <f t="shared" si="260"/>
        <v>2021</v>
      </c>
      <c r="T2264" t="s">
        <v>12</v>
      </c>
      <c r="U2264">
        <v>0.999999999999999</v>
      </c>
      <c r="V2264" t="s">
        <v>886</v>
      </c>
      <c r="W2264">
        <f>VLOOKUP(Q2264,'PBT Tag Rates'!$A$6:$D$67,4,FALSE)</f>
        <v>0.98140000000000005</v>
      </c>
      <c r="X2264">
        <v>1</v>
      </c>
      <c r="Y2264" s="8">
        <f t="shared" si="261"/>
        <v>1</v>
      </c>
      <c r="Z2264" s="10">
        <f>IFERROR(LOOKUP(H2264,{30,43,48,53,58,63,68,73,78,83,88,93,97},{42,47,52,57,62,67,72,77,82,87,92,99,100}),999)</f>
        <v>67</v>
      </c>
      <c r="AA2264" s="9">
        <f t="shared" si="262"/>
        <v>5.5555555555555554</v>
      </c>
      <c r="AB2264" s="9">
        <f>IFERROR(IF(I2264="AI",AA2264-VLOOKUP(Q2264,'PBT Tag Rates'!$A$6:$L$53,11,FALSE),AA2264-VLOOKUP(Q2264,'PBT Tag Rates'!$A$6:$L$53,12,FALSE)),0)</f>
        <v>5.5745080723682721</v>
      </c>
      <c r="AC2264" s="9">
        <f t="shared" si="263"/>
        <v>16.753414340817248</v>
      </c>
      <c r="AD2264" s="12" t="s">
        <v>1969</v>
      </c>
      <c r="AE2264" s="8"/>
    </row>
    <row r="2265" spans="1:31" x14ac:dyDescent="0.25">
      <c r="A2265" t="s">
        <v>2078</v>
      </c>
      <c r="B2265" t="s">
        <v>5900</v>
      </c>
      <c r="C2265" t="s">
        <v>5901</v>
      </c>
      <c r="D2265" s="1">
        <v>45564</v>
      </c>
      <c r="E2265">
        <f t="shared" si="258"/>
        <v>18</v>
      </c>
      <c r="F2265" t="s">
        <v>14</v>
      </c>
      <c r="G2265">
        <v>810</v>
      </c>
      <c r="H2265">
        <f t="shared" si="257"/>
        <v>81</v>
      </c>
      <c r="I2265" t="s">
        <v>9</v>
      </c>
      <c r="J2265">
        <v>1</v>
      </c>
      <c r="K2265" t="s">
        <v>8</v>
      </c>
      <c r="L2265" t="s">
        <v>8</v>
      </c>
      <c r="M2265" t="s">
        <v>14</v>
      </c>
      <c r="N2265" t="str">
        <f t="shared" si="259"/>
        <v>F</v>
      </c>
      <c r="O2265" t="s">
        <v>1471</v>
      </c>
      <c r="P2265" t="s">
        <v>8226</v>
      </c>
      <c r="Q2265" t="s">
        <v>295</v>
      </c>
      <c r="R2265">
        <v>4</v>
      </c>
      <c r="S2265">
        <f t="shared" si="260"/>
        <v>2020</v>
      </c>
      <c r="T2265" t="s">
        <v>12</v>
      </c>
      <c r="U2265">
        <v>1</v>
      </c>
      <c r="V2265" t="s">
        <v>893</v>
      </c>
      <c r="W2265">
        <f>VLOOKUP(Q2265,'PBT Tag Rates'!$A$6:$D$67,4,FALSE)</f>
        <v>0.98961045999999997</v>
      </c>
      <c r="X2265">
        <v>1</v>
      </c>
      <c r="Y2265" s="8">
        <f t="shared" si="261"/>
        <v>1</v>
      </c>
      <c r="Z2265" s="10">
        <f>IFERROR(LOOKUP(H2265,{30,43,48,53,58,63,68,73,78,83,88,93,97},{42,47,52,57,62,67,72,77,82,87,92,99,100}),999)</f>
        <v>82</v>
      </c>
      <c r="AA2265" s="9">
        <f t="shared" si="262"/>
        <v>5.5555555555555554</v>
      </c>
      <c r="AB2265" s="9">
        <f>IFERROR(IF(I2265="AI",AA2265-VLOOKUP(Q2265,'PBT Tag Rates'!$A$6:$L$53,11,FALSE),AA2265-VLOOKUP(Q2265,'PBT Tag Rates'!$A$6:$L$53,12,FALSE)),0)</f>
        <v>5.5660541713442369</v>
      </c>
      <c r="AC2265" s="9">
        <f t="shared" si="263"/>
        <v>16.728007308517132</v>
      </c>
      <c r="AD2265" s="12" t="s">
        <v>1969</v>
      </c>
      <c r="AE2265" s="8"/>
    </row>
    <row r="2266" spans="1:31" x14ac:dyDescent="0.25">
      <c r="A2266" t="s">
        <v>2078</v>
      </c>
      <c r="B2266" t="s">
        <v>5902</v>
      </c>
      <c r="C2266" t="s">
        <v>5903</v>
      </c>
      <c r="D2266" s="1">
        <v>45564</v>
      </c>
      <c r="E2266">
        <f t="shared" si="258"/>
        <v>18</v>
      </c>
      <c r="F2266" t="s">
        <v>6</v>
      </c>
      <c r="G2266">
        <v>650</v>
      </c>
      <c r="H2266">
        <f t="shared" si="257"/>
        <v>65</v>
      </c>
      <c r="I2266" t="s">
        <v>9</v>
      </c>
      <c r="J2266">
        <v>1</v>
      </c>
      <c r="K2266" t="s">
        <v>8</v>
      </c>
      <c r="L2266" t="s">
        <v>8</v>
      </c>
      <c r="M2266" t="s">
        <v>6</v>
      </c>
      <c r="N2266" t="str">
        <f t="shared" si="259"/>
        <v>M</v>
      </c>
      <c r="O2266" t="s">
        <v>8793</v>
      </c>
      <c r="P2266" t="s">
        <v>8794</v>
      </c>
      <c r="Q2266" t="s">
        <v>940</v>
      </c>
      <c r="R2266">
        <v>3</v>
      </c>
      <c r="S2266">
        <f t="shared" si="260"/>
        <v>2021</v>
      </c>
      <c r="T2266" t="s">
        <v>12</v>
      </c>
      <c r="U2266">
        <v>0.999999999999996</v>
      </c>
      <c r="V2266" t="s">
        <v>893</v>
      </c>
      <c r="W2266">
        <f>VLOOKUP(Q2266,'PBT Tag Rates'!$A$6:$D$67,4,FALSE)</f>
        <v>0.98140000000000005</v>
      </c>
      <c r="X2266">
        <v>1</v>
      </c>
      <c r="Y2266" s="8">
        <f t="shared" si="261"/>
        <v>1</v>
      </c>
      <c r="Z2266" s="10">
        <f>IFERROR(LOOKUP(H2266,{30,43,48,53,58,63,68,73,78,83,88,93,97},{42,47,52,57,62,67,72,77,82,87,92,99,100}),999)</f>
        <v>67</v>
      </c>
      <c r="AA2266" s="9">
        <f t="shared" si="262"/>
        <v>5.5555555555555554</v>
      </c>
      <c r="AB2266" s="9">
        <f>IFERROR(IF(I2266="AI",AA2266-VLOOKUP(Q2266,'PBT Tag Rates'!$A$6:$L$53,11,FALSE),AA2266-VLOOKUP(Q2266,'PBT Tag Rates'!$A$6:$L$53,12,FALSE)),0)</f>
        <v>5.5745080723682721</v>
      </c>
      <c r="AC2266" s="9">
        <f t="shared" si="263"/>
        <v>16.753414340817248</v>
      </c>
      <c r="AD2266" s="12" t="s">
        <v>1969</v>
      </c>
      <c r="AE2266" s="8"/>
    </row>
    <row r="2267" spans="1:31" x14ac:dyDescent="0.25">
      <c r="A2267" t="s">
        <v>2078</v>
      </c>
      <c r="B2267" t="s">
        <v>5904</v>
      </c>
      <c r="C2267" t="s">
        <v>5905</v>
      </c>
      <c r="D2267" s="1">
        <v>45564</v>
      </c>
      <c r="E2267">
        <f t="shared" si="258"/>
        <v>18</v>
      </c>
      <c r="F2267" t="s">
        <v>14</v>
      </c>
      <c r="G2267">
        <v>750</v>
      </c>
      <c r="H2267">
        <f t="shared" si="257"/>
        <v>75</v>
      </c>
      <c r="I2267" t="s">
        <v>7</v>
      </c>
      <c r="J2267" t="s">
        <v>8</v>
      </c>
      <c r="K2267" t="s">
        <v>8</v>
      </c>
      <c r="L2267" t="s">
        <v>8</v>
      </c>
      <c r="M2267" t="s">
        <v>14</v>
      </c>
      <c r="N2267" t="str">
        <f t="shared" si="259"/>
        <v>F</v>
      </c>
      <c r="O2267" t="s">
        <v>379</v>
      </c>
      <c r="P2267" t="s">
        <v>434</v>
      </c>
      <c r="Q2267" t="s">
        <v>171</v>
      </c>
      <c r="R2267">
        <v>5</v>
      </c>
      <c r="S2267">
        <f t="shared" si="260"/>
        <v>2019</v>
      </c>
      <c r="T2267" t="s">
        <v>12</v>
      </c>
      <c r="U2267">
        <v>0.999999999999996</v>
      </c>
      <c r="V2267" t="s">
        <v>893</v>
      </c>
      <c r="W2267">
        <f>VLOOKUP(Q2267,'PBT Tag Rates'!$A$6:$D$67,4,FALSE)</f>
        <v>0.95971980899999998</v>
      </c>
      <c r="X2267">
        <v>1</v>
      </c>
      <c r="Y2267" s="8">
        <f t="shared" si="261"/>
        <v>1</v>
      </c>
      <c r="Z2267" s="10">
        <f>IFERROR(LOOKUP(H2267,{30,43,48,53,58,63,68,73,78,83,88,93,97},{42,47,52,57,62,67,72,77,82,87,92,99,100}),999)</f>
        <v>77</v>
      </c>
      <c r="AA2267" s="9">
        <f t="shared" si="262"/>
        <v>5.5555555555555554</v>
      </c>
      <c r="AB2267" s="9">
        <f>IFERROR(IF(I2267="AI",AA2267-VLOOKUP(Q2267,'PBT Tag Rates'!$A$6:$L$53,11,FALSE),AA2267-VLOOKUP(Q2267,'PBT Tag Rates'!$A$6:$L$53,12,FALSE)),0)</f>
        <v>5.5975263376757773</v>
      </c>
      <c r="AC2267" s="9">
        <f t="shared" si="263"/>
        <v>16.822592559073851</v>
      </c>
      <c r="AD2267" s="12" t="s">
        <v>1969</v>
      </c>
      <c r="AE2267" s="8"/>
    </row>
    <row r="2268" spans="1:31" x14ac:dyDescent="0.25">
      <c r="A2268" t="s">
        <v>2078</v>
      </c>
      <c r="B2268" t="s">
        <v>5906</v>
      </c>
      <c r="C2268" t="s">
        <v>5907</v>
      </c>
      <c r="D2268" s="1">
        <v>45564</v>
      </c>
      <c r="E2268">
        <f t="shared" si="258"/>
        <v>18</v>
      </c>
      <c r="F2268" t="s">
        <v>14</v>
      </c>
      <c r="G2268">
        <v>560</v>
      </c>
      <c r="H2268">
        <f t="shared" si="257"/>
        <v>56</v>
      </c>
      <c r="I2268" t="s">
        <v>9</v>
      </c>
      <c r="J2268">
        <v>1</v>
      </c>
      <c r="K2268" t="s">
        <v>8</v>
      </c>
      <c r="L2268" t="s">
        <v>8</v>
      </c>
      <c r="M2268" t="s">
        <v>14</v>
      </c>
      <c r="N2268" t="str">
        <f t="shared" si="259"/>
        <v>F</v>
      </c>
      <c r="O2268" t="s">
        <v>1769</v>
      </c>
      <c r="P2268" t="s">
        <v>8795</v>
      </c>
      <c r="Q2268" t="s">
        <v>940</v>
      </c>
      <c r="R2268">
        <v>3</v>
      </c>
      <c r="S2268">
        <f t="shared" si="260"/>
        <v>2021</v>
      </c>
      <c r="T2268" t="s">
        <v>12</v>
      </c>
      <c r="U2268">
        <v>1.00000000000001</v>
      </c>
      <c r="V2268" t="s">
        <v>949</v>
      </c>
      <c r="W2268">
        <f>VLOOKUP(Q2268,'PBT Tag Rates'!$A$6:$D$67,4,FALSE)</f>
        <v>0.98140000000000005</v>
      </c>
      <c r="X2268">
        <v>1</v>
      </c>
      <c r="Y2268" s="8">
        <f t="shared" si="261"/>
        <v>1</v>
      </c>
      <c r="Z2268" s="10">
        <f>IFERROR(LOOKUP(H2268,{30,43,48,53,58,63,68,73,78,83,88,93,97},{42,47,52,57,62,67,72,77,82,87,92,99,100}),999)</f>
        <v>57</v>
      </c>
      <c r="AA2268" s="9">
        <f t="shared" si="262"/>
        <v>5.5555555555555554</v>
      </c>
      <c r="AB2268" s="9">
        <f>IFERROR(IF(I2268="AI",AA2268-VLOOKUP(Q2268,'PBT Tag Rates'!$A$6:$L$53,11,FALSE),AA2268-VLOOKUP(Q2268,'PBT Tag Rates'!$A$6:$L$53,12,FALSE)),0)</f>
        <v>5.5745080723682721</v>
      </c>
      <c r="AC2268" s="9">
        <f t="shared" si="263"/>
        <v>16.753414340817248</v>
      </c>
      <c r="AD2268" s="12" t="s">
        <v>676</v>
      </c>
      <c r="AE2268" s="8"/>
    </row>
    <row r="2269" spans="1:31" x14ac:dyDescent="0.25">
      <c r="A2269" t="s">
        <v>2078</v>
      </c>
      <c r="B2269" t="s">
        <v>5908</v>
      </c>
      <c r="C2269" t="s">
        <v>5909</v>
      </c>
      <c r="D2269" s="1">
        <v>45564</v>
      </c>
      <c r="E2269">
        <f t="shared" si="258"/>
        <v>18</v>
      </c>
      <c r="F2269" t="s">
        <v>6</v>
      </c>
      <c r="G2269">
        <v>740</v>
      </c>
      <c r="H2269">
        <f t="shared" si="257"/>
        <v>74</v>
      </c>
      <c r="I2269" t="s">
        <v>9</v>
      </c>
      <c r="J2269">
        <v>1</v>
      </c>
      <c r="K2269" t="s">
        <v>8</v>
      </c>
      <c r="L2269" t="s">
        <v>8</v>
      </c>
      <c r="M2269" t="s">
        <v>6</v>
      </c>
      <c r="N2269" t="str">
        <f t="shared" si="259"/>
        <v>M</v>
      </c>
      <c r="O2269" t="s">
        <v>8796</v>
      </c>
      <c r="P2269" t="s">
        <v>8797</v>
      </c>
      <c r="Q2269" t="s">
        <v>295</v>
      </c>
      <c r="R2269">
        <v>4</v>
      </c>
      <c r="S2269">
        <f t="shared" si="260"/>
        <v>2020</v>
      </c>
      <c r="T2269" t="s">
        <v>12</v>
      </c>
      <c r="U2269">
        <v>1</v>
      </c>
      <c r="V2269" t="s">
        <v>886</v>
      </c>
      <c r="W2269">
        <f>VLOOKUP(Q2269,'PBT Tag Rates'!$A$6:$D$67,4,FALSE)</f>
        <v>0.98961045999999997</v>
      </c>
      <c r="X2269">
        <v>1</v>
      </c>
      <c r="Y2269" s="8">
        <f t="shared" si="261"/>
        <v>1.0058139534883721</v>
      </c>
      <c r="Z2269" s="10">
        <f>IFERROR(LOOKUP(H2269,{30,43,48,53,58,63,68,73,78,83,88,93,97},{42,47,52,57,62,67,72,77,82,87,92,99,100}),999)</f>
        <v>77</v>
      </c>
      <c r="AA2269" s="9">
        <f t="shared" si="262"/>
        <v>5.5878552971576232</v>
      </c>
      <c r="AB2269" s="9">
        <f>IFERROR(IF(I2269="AI",AA2269-VLOOKUP(Q2269,'PBT Tag Rates'!$A$6:$L$53,11,FALSE),AA2269-VLOOKUP(Q2269,'PBT Tag Rates'!$A$6:$L$53,12,FALSE)),0)</f>
        <v>5.5983539129463047</v>
      </c>
      <c r="AC2269" s="9">
        <f t="shared" si="263"/>
        <v>16.825079722286347</v>
      </c>
      <c r="AD2269" s="12" t="s">
        <v>1969</v>
      </c>
      <c r="AE2269" s="8"/>
    </row>
    <row r="2270" spans="1:31" x14ac:dyDescent="0.25">
      <c r="A2270" t="s">
        <v>2078</v>
      </c>
      <c r="B2270" t="s">
        <v>5910</v>
      </c>
      <c r="C2270" t="s">
        <v>5911</v>
      </c>
      <c r="D2270" s="1">
        <v>45564</v>
      </c>
      <c r="E2270">
        <f t="shared" si="258"/>
        <v>18</v>
      </c>
      <c r="F2270" t="s">
        <v>14</v>
      </c>
      <c r="G2270">
        <v>800</v>
      </c>
      <c r="H2270">
        <f t="shared" si="257"/>
        <v>80</v>
      </c>
      <c r="I2270" t="s">
        <v>7</v>
      </c>
      <c r="J2270" t="s">
        <v>8</v>
      </c>
      <c r="K2270" t="s">
        <v>8</v>
      </c>
      <c r="L2270" t="s">
        <v>8</v>
      </c>
      <c r="M2270" t="s">
        <v>14</v>
      </c>
      <c r="N2270" t="str">
        <f t="shared" si="259"/>
        <v>F</v>
      </c>
      <c r="O2270" t="s">
        <v>8</v>
      </c>
      <c r="P2270" t="s">
        <v>8</v>
      </c>
      <c r="Q2270" t="s">
        <v>11</v>
      </c>
      <c r="R2270" t="s">
        <v>8</v>
      </c>
      <c r="S2270" t="str">
        <f t="shared" si="260"/>
        <v>U</v>
      </c>
      <c r="T2270" t="s">
        <v>12</v>
      </c>
      <c r="U2270">
        <v>1</v>
      </c>
      <c r="V2270" t="s">
        <v>8</v>
      </c>
      <c r="W2270">
        <f>VLOOKUP(Q2270,'PBT Tag Rates'!$A$6:$D$67,4,FALSE)</f>
        <v>1</v>
      </c>
      <c r="X2270">
        <v>1</v>
      </c>
      <c r="Y2270" s="8">
        <f t="shared" si="261"/>
        <v>1</v>
      </c>
      <c r="Z2270" s="10">
        <f>IFERROR(LOOKUP(H2270,{30,43,48,53,58,63,68,73,78,83,88,93,97},{42,47,52,57,62,67,72,77,82,87,92,99,100}),999)</f>
        <v>82</v>
      </c>
      <c r="AA2270" s="9">
        <f t="shared" si="262"/>
        <v>5.5555555555555554</v>
      </c>
      <c r="AB2270" s="9">
        <f>IFERROR(IF(I2270="AI",AA2270-VLOOKUP(Q2270,'PBT Tag Rates'!$A$6:$L$53,11,FALSE),AA2270-VLOOKUP(Q2270,'PBT Tag Rates'!$A$6:$L$53,12,FALSE)),0)</f>
        <v>5.5142524290531805</v>
      </c>
      <c r="AC2270" s="9">
        <f t="shared" si="263"/>
        <v>16.572324324312643</v>
      </c>
      <c r="AD2270" s="12" t="s">
        <v>1969</v>
      </c>
      <c r="AE2270" s="8"/>
    </row>
    <row r="2271" spans="1:31" x14ac:dyDescent="0.25">
      <c r="A2271" t="s">
        <v>2078</v>
      </c>
      <c r="B2271" t="s">
        <v>5912</v>
      </c>
      <c r="C2271" t="s">
        <v>5913</v>
      </c>
      <c r="D2271" s="1">
        <v>45564</v>
      </c>
      <c r="E2271">
        <f t="shared" si="258"/>
        <v>18</v>
      </c>
      <c r="F2271" t="s">
        <v>14</v>
      </c>
      <c r="G2271">
        <v>690</v>
      </c>
      <c r="H2271">
        <f t="shared" si="257"/>
        <v>69</v>
      </c>
      <c r="I2271" t="s">
        <v>7</v>
      </c>
      <c r="J2271" t="s">
        <v>8</v>
      </c>
      <c r="K2271" t="s">
        <v>8</v>
      </c>
      <c r="L2271" t="s">
        <v>8</v>
      </c>
      <c r="M2271" t="s">
        <v>14</v>
      </c>
      <c r="N2271" t="str">
        <f t="shared" si="259"/>
        <v>F</v>
      </c>
      <c r="O2271" t="s">
        <v>331</v>
      </c>
      <c r="P2271" t="s">
        <v>372</v>
      </c>
      <c r="Q2271" t="s">
        <v>171</v>
      </c>
      <c r="R2271">
        <v>5</v>
      </c>
      <c r="S2271">
        <f t="shared" si="260"/>
        <v>2019</v>
      </c>
      <c r="T2271" t="s">
        <v>12</v>
      </c>
      <c r="U2271">
        <v>1</v>
      </c>
      <c r="V2271" t="s">
        <v>893</v>
      </c>
      <c r="W2271">
        <f>VLOOKUP(Q2271,'PBT Tag Rates'!$A$6:$D$67,4,FALSE)</f>
        <v>0.95971980899999998</v>
      </c>
      <c r="X2271">
        <v>1</v>
      </c>
      <c r="Y2271" s="8">
        <f t="shared" si="261"/>
        <v>1.0069930069930071</v>
      </c>
      <c r="Z2271" s="10">
        <f>IFERROR(LOOKUP(H2271,{30,43,48,53,58,63,68,73,78,83,88,93,97},{42,47,52,57,62,67,72,77,82,87,92,99,100}),999)</f>
        <v>72</v>
      </c>
      <c r="AA2271" s="9">
        <f t="shared" si="262"/>
        <v>5.594405594405595</v>
      </c>
      <c r="AB2271" s="9">
        <f>IFERROR(IF(I2271="AI",AA2271-VLOOKUP(Q2271,'PBT Tag Rates'!$A$6:$L$53,11,FALSE),AA2271-VLOOKUP(Q2271,'PBT Tag Rates'!$A$6:$L$53,12,FALSE)),0)</f>
        <v>5.636376376525817</v>
      </c>
      <c r="AC2271" s="9">
        <f t="shared" si="263"/>
        <v>16.939350986824238</v>
      </c>
      <c r="AD2271" s="12" t="s">
        <v>1969</v>
      </c>
      <c r="AE2271" s="8"/>
    </row>
    <row r="2272" spans="1:31" x14ac:dyDescent="0.25">
      <c r="A2272" t="s">
        <v>2078</v>
      </c>
      <c r="B2272" t="s">
        <v>5914</v>
      </c>
      <c r="C2272" t="s">
        <v>5915</v>
      </c>
      <c r="D2272" s="1">
        <v>45564</v>
      </c>
      <c r="E2272">
        <f t="shared" si="258"/>
        <v>18</v>
      </c>
      <c r="F2272" t="s">
        <v>6</v>
      </c>
      <c r="G2272">
        <v>570</v>
      </c>
      <c r="H2272">
        <f t="shared" si="257"/>
        <v>57</v>
      </c>
      <c r="I2272" t="s">
        <v>7</v>
      </c>
      <c r="J2272" t="s">
        <v>8</v>
      </c>
      <c r="K2272" t="s">
        <v>8</v>
      </c>
      <c r="L2272" t="s">
        <v>8</v>
      </c>
      <c r="M2272" t="s">
        <v>6</v>
      </c>
      <c r="N2272" t="str">
        <f t="shared" si="259"/>
        <v>M</v>
      </c>
      <c r="O2272" t="s">
        <v>8387</v>
      </c>
      <c r="P2272" t="s">
        <v>8798</v>
      </c>
      <c r="Q2272" t="s">
        <v>1610</v>
      </c>
      <c r="R2272">
        <v>3</v>
      </c>
      <c r="S2272">
        <f t="shared" si="260"/>
        <v>2021</v>
      </c>
      <c r="T2272" t="s">
        <v>12</v>
      </c>
      <c r="U2272">
        <v>1</v>
      </c>
      <c r="V2272" t="s">
        <v>743</v>
      </c>
      <c r="W2272">
        <f>VLOOKUP(Q2272,'PBT Tag Rates'!$A$6:$D$67,4,FALSE)</f>
        <v>0.98260000000000003</v>
      </c>
      <c r="X2272">
        <v>1</v>
      </c>
      <c r="Y2272" s="8">
        <f t="shared" si="261"/>
        <v>1.03125</v>
      </c>
      <c r="Z2272" s="10">
        <f>IFERROR(LOOKUP(H2272,{30,43,48,53,58,63,68,73,78,83,88,93,97},{42,47,52,57,62,67,72,77,82,87,92,99,100}),999)</f>
        <v>57</v>
      </c>
      <c r="AA2272" s="9">
        <f t="shared" si="262"/>
        <v>5.729166666666667</v>
      </c>
      <c r="AB2272" s="9">
        <f>IFERROR(IF(I2272="AI",AA2272-VLOOKUP(Q2272,'PBT Tag Rates'!$A$6:$L$53,11,FALSE),AA2272-VLOOKUP(Q2272,'PBT Tag Rates'!$A$6:$L$53,12,FALSE)),0)</f>
        <v>5.7468747879774753</v>
      </c>
      <c r="AC2272" s="9">
        <f t="shared" si="263"/>
        <v>17.271438705959117</v>
      </c>
      <c r="AD2272" s="12" t="s">
        <v>1969</v>
      </c>
      <c r="AE2272" s="8"/>
    </row>
    <row r="2273" spans="1:31" x14ac:dyDescent="0.25">
      <c r="A2273" t="s">
        <v>2078</v>
      </c>
      <c r="B2273" t="s">
        <v>5916</v>
      </c>
      <c r="C2273" t="s">
        <v>5917</v>
      </c>
      <c r="D2273" s="1">
        <v>45564</v>
      </c>
      <c r="E2273">
        <f t="shared" si="258"/>
        <v>18</v>
      </c>
      <c r="F2273" t="s">
        <v>6</v>
      </c>
      <c r="G2273">
        <v>610</v>
      </c>
      <c r="H2273">
        <f t="shared" si="257"/>
        <v>61</v>
      </c>
      <c r="I2273" t="s">
        <v>9</v>
      </c>
      <c r="J2273" t="s">
        <v>8</v>
      </c>
      <c r="K2273" t="s">
        <v>8</v>
      </c>
      <c r="L2273" t="s">
        <v>8</v>
      </c>
      <c r="M2273" t="s">
        <v>6</v>
      </c>
      <c r="N2273" t="str">
        <f t="shared" si="259"/>
        <v>M</v>
      </c>
      <c r="O2273" t="s">
        <v>8799</v>
      </c>
      <c r="P2273" t="s">
        <v>8800</v>
      </c>
      <c r="Q2273" t="s">
        <v>1799</v>
      </c>
      <c r="R2273">
        <v>3</v>
      </c>
      <c r="S2273">
        <f t="shared" si="260"/>
        <v>2021</v>
      </c>
      <c r="T2273" t="s">
        <v>12</v>
      </c>
      <c r="U2273">
        <v>1</v>
      </c>
      <c r="V2273" t="s">
        <v>9064</v>
      </c>
      <c r="W2273">
        <f>VLOOKUP(Q2273,'PBT Tag Rates'!$A$6:$D$67,4,FALSE)</f>
        <v>0.79749999999999999</v>
      </c>
      <c r="X2273">
        <v>1</v>
      </c>
      <c r="Y2273" s="8">
        <f t="shared" si="261"/>
        <v>1.0138888888888888</v>
      </c>
      <c r="Z2273" s="10">
        <f>IFERROR(LOOKUP(H2273,{30,43,48,53,58,63,68,73,78,83,88,93,97},{42,47,52,57,62,67,72,77,82,87,92,99,100}),999)</f>
        <v>62</v>
      </c>
      <c r="AA2273" s="9">
        <f t="shared" si="262"/>
        <v>5.632716049382716</v>
      </c>
      <c r="AB2273" s="9">
        <f>IFERROR(IF(I2273="AI",AA2273-VLOOKUP(Q2273,'PBT Tag Rates'!$A$6:$L$53,11,FALSE),AA2273-VLOOKUP(Q2273,'PBT Tag Rates'!$A$6:$L$53,12,FALSE)),0)</f>
        <v>5.8866345446805219</v>
      </c>
      <c r="AC2273" s="9">
        <f t="shared" si="263"/>
        <v>17.691467358141729</v>
      </c>
      <c r="AD2273" s="12" t="s">
        <v>676</v>
      </c>
      <c r="AE2273" s="8"/>
    </row>
    <row r="2274" spans="1:31" x14ac:dyDescent="0.25">
      <c r="A2274" t="s">
        <v>2078</v>
      </c>
      <c r="B2274" t="s">
        <v>5918</v>
      </c>
      <c r="C2274" t="s">
        <v>5919</v>
      </c>
      <c r="D2274" s="1">
        <v>45564</v>
      </c>
      <c r="E2274">
        <f t="shared" si="258"/>
        <v>18</v>
      </c>
      <c r="F2274" t="s">
        <v>6</v>
      </c>
      <c r="G2274">
        <v>620</v>
      </c>
      <c r="H2274">
        <f t="shared" si="257"/>
        <v>62</v>
      </c>
      <c r="I2274" t="s">
        <v>7</v>
      </c>
      <c r="J2274" t="s">
        <v>8</v>
      </c>
      <c r="K2274" t="s">
        <v>8</v>
      </c>
      <c r="L2274" t="s">
        <v>8</v>
      </c>
      <c r="M2274" t="s">
        <v>6</v>
      </c>
      <c r="N2274" t="str">
        <f t="shared" si="259"/>
        <v>M</v>
      </c>
      <c r="O2274" t="s">
        <v>8801</v>
      </c>
      <c r="P2274" t="s">
        <v>8802</v>
      </c>
      <c r="Q2274" t="s">
        <v>1610</v>
      </c>
      <c r="R2274">
        <v>3</v>
      </c>
      <c r="S2274">
        <f t="shared" si="260"/>
        <v>2021</v>
      </c>
      <c r="T2274" t="s">
        <v>12</v>
      </c>
      <c r="U2274">
        <v>1</v>
      </c>
      <c r="V2274" t="s">
        <v>741</v>
      </c>
      <c r="W2274">
        <f>VLOOKUP(Q2274,'PBT Tag Rates'!$A$6:$D$67,4,FALSE)</f>
        <v>0.98260000000000003</v>
      </c>
      <c r="X2274">
        <v>1</v>
      </c>
      <c r="Y2274" s="8">
        <f t="shared" si="261"/>
        <v>1.0138888888888888</v>
      </c>
      <c r="Z2274" s="10">
        <f>IFERROR(LOOKUP(H2274,{30,43,48,53,58,63,68,73,78,83,88,93,97},{42,47,52,57,62,67,72,77,82,87,92,99,100}),999)</f>
        <v>62</v>
      </c>
      <c r="AA2274" s="9">
        <f t="shared" si="262"/>
        <v>5.632716049382716</v>
      </c>
      <c r="AB2274" s="9">
        <f>IFERROR(IF(I2274="AI",AA2274-VLOOKUP(Q2274,'PBT Tag Rates'!$A$6:$L$53,11,FALSE),AA2274-VLOOKUP(Q2274,'PBT Tag Rates'!$A$6:$L$53,12,FALSE)),0)</f>
        <v>5.6504241706935243</v>
      </c>
      <c r="AC2274" s="9">
        <f t="shared" si="263"/>
        <v>16.981569692620486</v>
      </c>
      <c r="AD2274" s="12" t="s">
        <v>1969</v>
      </c>
      <c r="AE2274" s="8"/>
    </row>
    <row r="2275" spans="1:31" x14ac:dyDescent="0.25">
      <c r="A2275" t="s">
        <v>2078</v>
      </c>
      <c r="B2275" t="s">
        <v>5920</v>
      </c>
      <c r="C2275" t="s">
        <v>5921</v>
      </c>
      <c r="D2275" s="1">
        <v>45565</v>
      </c>
      <c r="E2275">
        <f t="shared" si="258"/>
        <v>18</v>
      </c>
      <c r="F2275" t="s">
        <v>14</v>
      </c>
      <c r="G2275">
        <v>690</v>
      </c>
      <c r="H2275">
        <f t="shared" si="257"/>
        <v>69</v>
      </c>
      <c r="I2275" t="s">
        <v>9</v>
      </c>
      <c r="J2275">
        <v>1</v>
      </c>
      <c r="K2275" t="s">
        <v>8</v>
      </c>
      <c r="L2275" t="s">
        <v>8</v>
      </c>
      <c r="M2275" t="s">
        <v>14</v>
      </c>
      <c r="N2275" t="str">
        <f t="shared" si="259"/>
        <v>F</v>
      </c>
      <c r="O2275" t="s">
        <v>8588</v>
      </c>
      <c r="P2275" t="s">
        <v>8589</v>
      </c>
      <c r="Q2275" t="s">
        <v>295</v>
      </c>
      <c r="R2275">
        <v>4</v>
      </c>
      <c r="S2275">
        <f t="shared" si="260"/>
        <v>2020</v>
      </c>
      <c r="T2275" t="s">
        <v>12</v>
      </c>
      <c r="U2275">
        <v>0.999999999999999</v>
      </c>
      <c r="V2275" t="s">
        <v>949</v>
      </c>
      <c r="W2275">
        <f>VLOOKUP(Q2275,'PBT Tag Rates'!$A$6:$D$67,4,FALSE)</f>
        <v>0.98961045999999997</v>
      </c>
      <c r="X2275">
        <v>1</v>
      </c>
      <c r="Y2275" s="8">
        <f t="shared" si="261"/>
        <v>1.0069930069930071</v>
      </c>
      <c r="Z2275" s="10">
        <f>IFERROR(LOOKUP(H2275,{30,43,48,53,58,63,68,73,78,83,88,93,97},{42,47,52,57,62,67,72,77,82,87,92,99,100}),999)</f>
        <v>72</v>
      </c>
      <c r="AA2275" s="9">
        <f t="shared" si="262"/>
        <v>5.594405594405595</v>
      </c>
      <c r="AB2275" s="9">
        <f>IFERROR(IF(I2275="AI",AA2275-VLOOKUP(Q2275,'PBT Tag Rates'!$A$6:$L$53,11,FALSE),AA2275-VLOOKUP(Q2275,'PBT Tag Rates'!$A$6:$L$53,12,FALSE)),0)</f>
        <v>5.6049042101942765</v>
      </c>
      <c r="AC2275" s="9">
        <f t="shared" si="263"/>
        <v>16.844765736267519</v>
      </c>
      <c r="AD2275" s="12" t="s">
        <v>676</v>
      </c>
      <c r="AE2275" s="8"/>
    </row>
    <row r="2276" spans="1:31" x14ac:dyDescent="0.25">
      <c r="A2276" t="s">
        <v>2078</v>
      </c>
      <c r="B2276" t="s">
        <v>5922</v>
      </c>
      <c r="C2276" t="s">
        <v>5923</v>
      </c>
      <c r="D2276" s="1">
        <v>45565</v>
      </c>
      <c r="E2276">
        <f t="shared" si="258"/>
        <v>18</v>
      </c>
      <c r="F2276" t="s">
        <v>14</v>
      </c>
      <c r="G2276">
        <v>690</v>
      </c>
      <c r="H2276">
        <f t="shared" si="257"/>
        <v>69</v>
      </c>
      <c r="I2276" t="s">
        <v>9</v>
      </c>
      <c r="J2276">
        <v>1</v>
      </c>
      <c r="K2276" t="s">
        <v>8</v>
      </c>
      <c r="L2276" t="s">
        <v>8</v>
      </c>
      <c r="M2276" t="s">
        <v>14</v>
      </c>
      <c r="N2276" t="str">
        <f t="shared" si="259"/>
        <v>F</v>
      </c>
      <c r="O2276" t="s">
        <v>1889</v>
      </c>
      <c r="P2276" t="s">
        <v>7964</v>
      </c>
      <c r="Q2276" t="s">
        <v>940</v>
      </c>
      <c r="R2276">
        <v>3</v>
      </c>
      <c r="S2276">
        <f t="shared" si="260"/>
        <v>2021</v>
      </c>
      <c r="T2276" t="s">
        <v>12</v>
      </c>
      <c r="U2276">
        <v>0.999999999999997</v>
      </c>
      <c r="V2276" t="s">
        <v>945</v>
      </c>
      <c r="W2276">
        <f>VLOOKUP(Q2276,'PBT Tag Rates'!$A$6:$D$67,4,FALSE)</f>
        <v>0.98140000000000005</v>
      </c>
      <c r="X2276">
        <v>1</v>
      </c>
      <c r="Y2276" s="8">
        <f t="shared" si="261"/>
        <v>1.0069930069930071</v>
      </c>
      <c r="Z2276" s="10">
        <f>IFERROR(LOOKUP(H2276,{30,43,48,53,58,63,68,73,78,83,88,93,97},{42,47,52,57,62,67,72,77,82,87,92,99,100}),999)</f>
        <v>72</v>
      </c>
      <c r="AA2276" s="9">
        <f t="shared" si="262"/>
        <v>5.594405594405595</v>
      </c>
      <c r="AB2276" s="9">
        <f>IFERROR(IF(I2276="AI",AA2276-VLOOKUP(Q2276,'PBT Tag Rates'!$A$6:$L$53,11,FALSE),AA2276-VLOOKUP(Q2276,'PBT Tag Rates'!$A$6:$L$53,12,FALSE)),0)</f>
        <v>5.6133581112183117</v>
      </c>
      <c r="AC2276" s="9">
        <f t="shared" si="263"/>
        <v>16.870172768567635</v>
      </c>
      <c r="AD2276" s="12" t="s">
        <v>1969</v>
      </c>
      <c r="AE2276" s="8"/>
    </row>
    <row r="2277" spans="1:31" x14ac:dyDescent="0.25">
      <c r="A2277" t="s">
        <v>2078</v>
      </c>
      <c r="B2277" t="s">
        <v>5924</v>
      </c>
      <c r="C2277" t="s">
        <v>5925</v>
      </c>
      <c r="D2277" s="1">
        <v>45565</v>
      </c>
      <c r="E2277">
        <f t="shared" si="258"/>
        <v>18</v>
      </c>
      <c r="F2277" t="s">
        <v>14</v>
      </c>
      <c r="G2277">
        <v>770</v>
      </c>
      <c r="H2277">
        <f t="shared" si="257"/>
        <v>77</v>
      </c>
      <c r="I2277" t="s">
        <v>7</v>
      </c>
      <c r="J2277" t="s">
        <v>8</v>
      </c>
      <c r="K2277" t="s">
        <v>8</v>
      </c>
      <c r="L2277" t="s">
        <v>8</v>
      </c>
      <c r="M2277" t="s">
        <v>14</v>
      </c>
      <c r="N2277" t="str">
        <f t="shared" si="259"/>
        <v>F</v>
      </c>
      <c r="O2277" t="s">
        <v>8</v>
      </c>
      <c r="P2277" t="s">
        <v>8</v>
      </c>
      <c r="Q2277" t="s">
        <v>11</v>
      </c>
      <c r="R2277" t="s">
        <v>8</v>
      </c>
      <c r="S2277" t="str">
        <f t="shared" si="260"/>
        <v>U</v>
      </c>
      <c r="T2277" t="s">
        <v>12</v>
      </c>
      <c r="U2277">
        <v>0.999999999999996</v>
      </c>
      <c r="V2277" t="s">
        <v>8</v>
      </c>
      <c r="W2277">
        <f>VLOOKUP(Q2277,'PBT Tag Rates'!$A$6:$D$67,4,FALSE)</f>
        <v>1</v>
      </c>
      <c r="X2277">
        <v>1</v>
      </c>
      <c r="Y2277" s="8">
        <f t="shared" si="261"/>
        <v>1</v>
      </c>
      <c r="Z2277" s="10">
        <f>IFERROR(LOOKUP(H2277,{30,43,48,53,58,63,68,73,78,83,88,93,97},{42,47,52,57,62,67,72,77,82,87,92,99,100}),999)</f>
        <v>77</v>
      </c>
      <c r="AA2277" s="9">
        <f t="shared" si="262"/>
        <v>5.5555555555555554</v>
      </c>
      <c r="AB2277" s="9">
        <f>IFERROR(IF(I2277="AI",AA2277-VLOOKUP(Q2277,'PBT Tag Rates'!$A$6:$L$53,11,FALSE),AA2277-VLOOKUP(Q2277,'PBT Tag Rates'!$A$6:$L$53,12,FALSE)),0)</f>
        <v>5.5142524290531805</v>
      </c>
      <c r="AC2277" s="9">
        <f t="shared" si="263"/>
        <v>16.572324324312643</v>
      </c>
      <c r="AD2277" s="12" t="s">
        <v>1969</v>
      </c>
      <c r="AE2277" s="8"/>
    </row>
    <row r="2278" spans="1:31" x14ac:dyDescent="0.25">
      <c r="A2278" t="s">
        <v>2078</v>
      </c>
      <c r="B2278" t="s">
        <v>5926</v>
      </c>
      <c r="C2278" t="s">
        <v>5927</v>
      </c>
      <c r="D2278" s="1">
        <v>45565</v>
      </c>
      <c r="E2278">
        <f t="shared" si="258"/>
        <v>18</v>
      </c>
      <c r="F2278" t="s">
        <v>14</v>
      </c>
      <c r="G2278">
        <v>610</v>
      </c>
      <c r="H2278">
        <f t="shared" si="257"/>
        <v>61</v>
      </c>
      <c r="I2278" t="s">
        <v>9</v>
      </c>
      <c r="J2278">
        <v>1</v>
      </c>
      <c r="K2278" t="s">
        <v>8</v>
      </c>
      <c r="L2278" t="s">
        <v>8</v>
      </c>
      <c r="M2278" t="s">
        <v>14</v>
      </c>
      <c r="N2278" t="str">
        <f t="shared" si="259"/>
        <v>F</v>
      </c>
      <c r="O2278" t="s">
        <v>8539</v>
      </c>
      <c r="P2278" t="s">
        <v>8540</v>
      </c>
      <c r="Q2278" t="s">
        <v>295</v>
      </c>
      <c r="R2278">
        <v>4</v>
      </c>
      <c r="S2278">
        <f t="shared" si="260"/>
        <v>2020</v>
      </c>
      <c r="T2278" t="s">
        <v>12</v>
      </c>
      <c r="U2278">
        <v>0.999999999999998</v>
      </c>
      <c r="V2278" t="s">
        <v>949</v>
      </c>
      <c r="W2278">
        <f>VLOOKUP(Q2278,'PBT Tag Rates'!$A$6:$D$67,4,FALSE)</f>
        <v>0.98961045999999997</v>
      </c>
      <c r="X2278">
        <v>1</v>
      </c>
      <c r="Y2278" s="8">
        <f t="shared" si="261"/>
        <v>1.0172413793103448</v>
      </c>
      <c r="Z2278" s="10">
        <f>IFERROR(LOOKUP(H2278,{30,43,48,53,58,63,68,73,78,83,88,93,97},{42,47,52,57,62,67,72,77,82,87,92,99,100}),999)</f>
        <v>62</v>
      </c>
      <c r="AA2278" s="9">
        <f t="shared" si="262"/>
        <v>5.6513409961685825</v>
      </c>
      <c r="AB2278" s="9">
        <f>IFERROR(IF(I2278="AI",AA2278-VLOOKUP(Q2278,'PBT Tag Rates'!$A$6:$L$53,11,FALSE),AA2278-VLOOKUP(Q2278,'PBT Tag Rates'!$A$6:$L$53,12,FALSE)),0)</f>
        <v>5.661839611957264</v>
      </c>
      <c r="AC2278" s="9">
        <f t="shared" si="263"/>
        <v>17.015877225212044</v>
      </c>
      <c r="AD2278" s="12" t="s">
        <v>676</v>
      </c>
      <c r="AE2278" s="8"/>
    </row>
    <row r="2279" spans="1:31" x14ac:dyDescent="0.25">
      <c r="A2279" t="s">
        <v>2078</v>
      </c>
      <c r="B2279" t="s">
        <v>5928</v>
      </c>
      <c r="C2279" t="s">
        <v>5929</v>
      </c>
      <c r="D2279" s="1">
        <v>45565</v>
      </c>
      <c r="E2279">
        <f t="shared" si="258"/>
        <v>18</v>
      </c>
      <c r="F2279" t="s">
        <v>14</v>
      </c>
      <c r="G2279">
        <v>750</v>
      </c>
      <c r="H2279">
        <f t="shared" si="257"/>
        <v>75</v>
      </c>
      <c r="I2279" t="s">
        <v>7</v>
      </c>
      <c r="J2279" t="s">
        <v>8</v>
      </c>
      <c r="K2279" t="s">
        <v>8</v>
      </c>
      <c r="L2279" t="s">
        <v>8</v>
      </c>
      <c r="M2279" t="s">
        <v>14</v>
      </c>
      <c r="N2279" t="str">
        <f t="shared" si="259"/>
        <v>F</v>
      </c>
      <c r="O2279" t="s">
        <v>8</v>
      </c>
      <c r="P2279" t="s">
        <v>8</v>
      </c>
      <c r="Q2279" t="s">
        <v>11</v>
      </c>
      <c r="R2279" t="s">
        <v>8</v>
      </c>
      <c r="S2279" t="str">
        <f t="shared" si="260"/>
        <v>U</v>
      </c>
      <c r="T2279" t="s">
        <v>12</v>
      </c>
      <c r="U2279">
        <v>0.999999999999998</v>
      </c>
      <c r="V2279" t="s">
        <v>8</v>
      </c>
      <c r="W2279">
        <f>VLOOKUP(Q2279,'PBT Tag Rates'!$A$6:$D$67,4,FALSE)</f>
        <v>1</v>
      </c>
      <c r="X2279">
        <v>1</v>
      </c>
      <c r="Y2279" s="8">
        <f t="shared" si="261"/>
        <v>1</v>
      </c>
      <c r="Z2279" s="10">
        <f>IFERROR(LOOKUP(H2279,{30,43,48,53,58,63,68,73,78,83,88,93,97},{42,47,52,57,62,67,72,77,82,87,92,99,100}),999)</f>
        <v>77</v>
      </c>
      <c r="AA2279" s="9">
        <f t="shared" si="262"/>
        <v>5.5555555555555554</v>
      </c>
      <c r="AB2279" s="9">
        <f>IFERROR(IF(I2279="AI",AA2279-VLOOKUP(Q2279,'PBT Tag Rates'!$A$6:$L$53,11,FALSE),AA2279-VLOOKUP(Q2279,'PBT Tag Rates'!$A$6:$L$53,12,FALSE)),0)</f>
        <v>5.5142524290531805</v>
      </c>
      <c r="AC2279" s="9">
        <f t="shared" si="263"/>
        <v>16.572324324312643</v>
      </c>
      <c r="AD2279" s="12" t="s">
        <v>1969</v>
      </c>
      <c r="AE2279" s="8"/>
    </row>
    <row r="2280" spans="1:31" x14ac:dyDescent="0.25">
      <c r="A2280" t="s">
        <v>2078</v>
      </c>
      <c r="B2280" t="s">
        <v>5930</v>
      </c>
      <c r="C2280" t="s">
        <v>5931</v>
      </c>
      <c r="D2280" s="1">
        <v>45565</v>
      </c>
      <c r="E2280">
        <f t="shared" si="258"/>
        <v>18</v>
      </c>
      <c r="F2280" t="s">
        <v>6</v>
      </c>
      <c r="G2280">
        <v>450</v>
      </c>
      <c r="H2280">
        <f t="shared" si="257"/>
        <v>45</v>
      </c>
      <c r="I2280" t="s">
        <v>7</v>
      </c>
      <c r="J2280" t="s">
        <v>8</v>
      </c>
      <c r="K2280" t="s">
        <v>8</v>
      </c>
      <c r="L2280" t="s">
        <v>8</v>
      </c>
      <c r="M2280" t="s">
        <v>6</v>
      </c>
      <c r="N2280" t="str">
        <f t="shared" si="259"/>
        <v>M</v>
      </c>
      <c r="O2280" t="s">
        <v>7812</v>
      </c>
      <c r="P2280" t="s">
        <v>8803</v>
      </c>
      <c r="Q2280" t="s">
        <v>7200</v>
      </c>
      <c r="R2280">
        <v>2</v>
      </c>
      <c r="S2280">
        <f t="shared" si="260"/>
        <v>2022</v>
      </c>
      <c r="T2280" t="s">
        <v>12</v>
      </c>
      <c r="U2280">
        <v>1</v>
      </c>
      <c r="V2280" t="s">
        <v>888</v>
      </c>
      <c r="W2280">
        <f>VLOOKUP(Q2280,'PBT Tag Rates'!$A$6:$D$67,4,FALSE)</f>
        <v>0.98</v>
      </c>
      <c r="X2280">
        <v>1</v>
      </c>
      <c r="Y2280" s="8">
        <f t="shared" si="261"/>
        <v>1</v>
      </c>
      <c r="Z2280" s="10">
        <f>IFERROR(LOOKUP(H2280,{30,43,48,53,58,63,68,73,78,83,88,93,97},{42,47,52,57,62,67,72,77,82,87,92,99,100}),999)</f>
        <v>47</v>
      </c>
      <c r="AA2280" s="9">
        <f t="shared" si="262"/>
        <v>5.5555555555555554</v>
      </c>
      <c r="AB2280" s="9">
        <f>IFERROR(IF(I2280="AI",AA2280-VLOOKUP(Q2280,'PBT Tag Rates'!$A$6:$L$53,11,FALSE),AA2280-VLOOKUP(Q2280,'PBT Tag Rates'!$A$6:$L$53,12,FALSE)),0)</f>
        <v>5.5759637188208613</v>
      </c>
      <c r="AC2280" s="9">
        <f t="shared" si="263"/>
        <v>16.757789085249826</v>
      </c>
      <c r="AD2280" s="12" t="s">
        <v>1969</v>
      </c>
      <c r="AE2280" s="8"/>
    </row>
    <row r="2281" spans="1:31" x14ac:dyDescent="0.25">
      <c r="A2281" t="s">
        <v>2078</v>
      </c>
      <c r="B2281" t="s">
        <v>5932</v>
      </c>
      <c r="C2281" t="s">
        <v>5933</v>
      </c>
      <c r="D2281" s="1">
        <v>45565</v>
      </c>
      <c r="E2281">
        <f t="shared" si="258"/>
        <v>18</v>
      </c>
      <c r="F2281" t="s">
        <v>14</v>
      </c>
      <c r="G2281">
        <v>720</v>
      </c>
      <c r="H2281">
        <f t="shared" si="257"/>
        <v>72</v>
      </c>
      <c r="I2281" t="s">
        <v>7</v>
      </c>
      <c r="J2281" t="s">
        <v>8</v>
      </c>
      <c r="K2281" t="s">
        <v>8</v>
      </c>
      <c r="L2281" t="s">
        <v>8</v>
      </c>
      <c r="M2281" t="s">
        <v>14</v>
      </c>
      <c r="N2281" t="str">
        <f t="shared" si="259"/>
        <v>F</v>
      </c>
      <c r="O2281" t="s">
        <v>8804</v>
      </c>
      <c r="P2281" t="s">
        <v>8805</v>
      </c>
      <c r="Q2281" t="s">
        <v>476</v>
      </c>
      <c r="R2281">
        <v>4</v>
      </c>
      <c r="S2281">
        <f t="shared" si="260"/>
        <v>2020</v>
      </c>
      <c r="T2281" t="s">
        <v>12</v>
      </c>
      <c r="U2281">
        <v>1</v>
      </c>
      <c r="V2281" t="s">
        <v>658</v>
      </c>
      <c r="W2281">
        <f>VLOOKUP(Q2281,'PBT Tag Rates'!$A$6:$D$67,4,FALSE)</f>
        <v>0.98845608500000004</v>
      </c>
      <c r="X2281">
        <v>1</v>
      </c>
      <c r="Y2281" s="8">
        <f t="shared" si="261"/>
        <v>1.0069930069930071</v>
      </c>
      <c r="Z2281" s="10">
        <f>IFERROR(LOOKUP(H2281,{30,43,48,53,58,63,68,73,78,83,88,93,97},{42,47,52,57,62,67,72,77,82,87,92,99,100}),999)</f>
        <v>72</v>
      </c>
      <c r="AA2281" s="9">
        <f t="shared" si="262"/>
        <v>5.594405594405595</v>
      </c>
      <c r="AB2281" s="9">
        <f>IFERROR(IF(I2281="AI",AA2281-VLOOKUP(Q2281,'PBT Tag Rates'!$A$6:$L$53,11,FALSE),AA2281-VLOOKUP(Q2281,'PBT Tag Rates'!$A$6:$L$53,12,FALSE)),0)</f>
        <v>5.6060843277101711</v>
      </c>
      <c r="AC2281" s="9">
        <f t="shared" si="263"/>
        <v>16.848312416523061</v>
      </c>
      <c r="AD2281" s="12" t="s">
        <v>1969</v>
      </c>
      <c r="AE2281" s="8"/>
    </row>
    <row r="2282" spans="1:31" x14ac:dyDescent="0.25">
      <c r="A2282" t="s">
        <v>2078</v>
      </c>
      <c r="B2282" t="s">
        <v>5934</v>
      </c>
      <c r="C2282" t="s">
        <v>5935</v>
      </c>
      <c r="D2282" s="1">
        <v>45565</v>
      </c>
      <c r="E2282">
        <f t="shared" si="258"/>
        <v>18</v>
      </c>
      <c r="F2282" t="s">
        <v>6</v>
      </c>
      <c r="G2282">
        <v>800</v>
      </c>
      <c r="H2282">
        <f t="shared" si="257"/>
        <v>80</v>
      </c>
      <c r="I2282" t="s">
        <v>9</v>
      </c>
      <c r="J2282">
        <v>1</v>
      </c>
      <c r="K2282" t="s">
        <v>8</v>
      </c>
      <c r="L2282" t="s">
        <v>8</v>
      </c>
      <c r="M2282" t="s">
        <v>6</v>
      </c>
      <c r="N2282" t="str">
        <f t="shared" si="259"/>
        <v>M</v>
      </c>
      <c r="O2282" t="s">
        <v>1715</v>
      </c>
      <c r="P2282" t="s">
        <v>1716</v>
      </c>
      <c r="Q2282" t="s">
        <v>171</v>
      </c>
      <c r="R2282">
        <v>5</v>
      </c>
      <c r="S2282">
        <f t="shared" si="260"/>
        <v>2019</v>
      </c>
      <c r="T2282" t="s">
        <v>12</v>
      </c>
      <c r="U2282">
        <v>1</v>
      </c>
      <c r="V2282" t="s">
        <v>949</v>
      </c>
      <c r="W2282">
        <f>VLOOKUP(Q2282,'PBT Tag Rates'!$A$6:$D$67,4,FALSE)</f>
        <v>0.95971980899999998</v>
      </c>
      <c r="X2282">
        <v>1</v>
      </c>
      <c r="Y2282" s="8">
        <f t="shared" si="261"/>
        <v>1</v>
      </c>
      <c r="Z2282" s="10">
        <f>IFERROR(LOOKUP(H2282,{30,43,48,53,58,63,68,73,78,83,88,93,97},{42,47,52,57,62,67,72,77,82,87,92,99,100}),999)</f>
        <v>82</v>
      </c>
      <c r="AA2282" s="9">
        <f t="shared" si="262"/>
        <v>5.5555555555555554</v>
      </c>
      <c r="AB2282" s="9">
        <f>IFERROR(IF(I2282="AI",AA2282-VLOOKUP(Q2282,'PBT Tag Rates'!$A$6:$L$53,11,FALSE),AA2282-VLOOKUP(Q2282,'PBT Tag Rates'!$A$6:$L$53,12,FALSE)),0)</f>
        <v>5.5975263376757773</v>
      </c>
      <c r="AC2282" s="9">
        <f t="shared" si="263"/>
        <v>16.822592559073851</v>
      </c>
      <c r="AD2282" s="12" t="s">
        <v>676</v>
      </c>
      <c r="AE2282" s="8"/>
    </row>
    <row r="2283" spans="1:31" x14ac:dyDescent="0.25">
      <c r="A2283" t="s">
        <v>2078</v>
      </c>
      <c r="B2283" t="s">
        <v>5936</v>
      </c>
      <c r="C2283" t="s">
        <v>5937</v>
      </c>
      <c r="D2283" s="1">
        <v>45565</v>
      </c>
      <c r="E2283">
        <f t="shared" si="258"/>
        <v>18</v>
      </c>
      <c r="F2283" t="s">
        <v>6</v>
      </c>
      <c r="G2283">
        <v>600</v>
      </c>
      <c r="H2283">
        <f t="shared" si="257"/>
        <v>60</v>
      </c>
      <c r="I2283" t="s">
        <v>9</v>
      </c>
      <c r="J2283">
        <v>1</v>
      </c>
      <c r="K2283" t="s">
        <v>8</v>
      </c>
      <c r="L2283" t="s">
        <v>8</v>
      </c>
      <c r="M2283" t="s">
        <v>6</v>
      </c>
      <c r="N2283" t="str">
        <f t="shared" si="259"/>
        <v>M</v>
      </c>
      <c r="O2283" t="s">
        <v>8691</v>
      </c>
      <c r="P2283" t="s">
        <v>8692</v>
      </c>
      <c r="Q2283" t="s">
        <v>295</v>
      </c>
      <c r="R2283">
        <v>4</v>
      </c>
      <c r="S2283">
        <f t="shared" si="260"/>
        <v>2020</v>
      </c>
      <c r="T2283" t="s">
        <v>12</v>
      </c>
      <c r="U2283">
        <v>0.999999999999999</v>
      </c>
      <c r="V2283" t="s">
        <v>949</v>
      </c>
      <c r="W2283">
        <f>VLOOKUP(Q2283,'PBT Tag Rates'!$A$6:$D$67,4,FALSE)</f>
        <v>0.98961045999999997</v>
      </c>
      <c r="X2283">
        <v>1</v>
      </c>
      <c r="Y2283" s="8">
        <f t="shared" si="261"/>
        <v>1.0138888888888888</v>
      </c>
      <c r="Z2283" s="10">
        <f>IFERROR(LOOKUP(H2283,{30,43,48,53,58,63,68,73,78,83,88,93,97},{42,47,52,57,62,67,72,77,82,87,92,99,100}),999)</f>
        <v>62</v>
      </c>
      <c r="AA2283" s="9">
        <f t="shared" si="262"/>
        <v>5.632716049382716</v>
      </c>
      <c r="AB2283" s="9">
        <f>IFERROR(IF(I2283="AI",AA2283-VLOOKUP(Q2283,'PBT Tag Rates'!$A$6:$L$53,11,FALSE),AA2283-VLOOKUP(Q2283,'PBT Tag Rates'!$A$6:$L$53,12,FALSE)),0)</f>
        <v>5.6432146651713975</v>
      </c>
      <c r="AC2283" s="9">
        <f t="shared" si="263"/>
        <v>16.959902519188034</v>
      </c>
      <c r="AD2283" s="12" t="s">
        <v>676</v>
      </c>
      <c r="AE2283" s="8"/>
    </row>
    <row r="2284" spans="1:31" x14ac:dyDescent="0.25">
      <c r="A2284" t="s">
        <v>2078</v>
      </c>
      <c r="B2284" t="s">
        <v>5938</v>
      </c>
      <c r="C2284" t="s">
        <v>5939</v>
      </c>
      <c r="D2284" s="1">
        <v>45565</v>
      </c>
      <c r="E2284">
        <f t="shared" si="258"/>
        <v>18</v>
      </c>
      <c r="F2284" t="s">
        <v>14</v>
      </c>
      <c r="G2284">
        <v>690</v>
      </c>
      <c r="H2284">
        <f t="shared" si="257"/>
        <v>69</v>
      </c>
      <c r="I2284" t="s">
        <v>9</v>
      </c>
      <c r="J2284" t="s">
        <v>8</v>
      </c>
      <c r="K2284" t="s">
        <v>8</v>
      </c>
      <c r="L2284" t="s">
        <v>8</v>
      </c>
      <c r="M2284" t="s">
        <v>14</v>
      </c>
      <c r="N2284" t="str">
        <f t="shared" si="259"/>
        <v>F</v>
      </c>
      <c r="O2284" t="s">
        <v>8806</v>
      </c>
      <c r="P2284" t="s">
        <v>8807</v>
      </c>
      <c r="Q2284" t="s">
        <v>479</v>
      </c>
      <c r="R2284">
        <v>5</v>
      </c>
      <c r="S2284">
        <f t="shared" si="260"/>
        <v>2019</v>
      </c>
      <c r="T2284" t="s">
        <v>12</v>
      </c>
      <c r="U2284">
        <v>1</v>
      </c>
      <c r="V2284" t="s">
        <v>9062</v>
      </c>
      <c r="W2284">
        <f>VLOOKUP(Q2284,'PBT Tag Rates'!$A$6:$D$67,4,FALSE)</f>
        <v>0.96152300000000002</v>
      </c>
      <c r="X2284">
        <v>1</v>
      </c>
      <c r="Y2284" s="8">
        <f t="shared" si="261"/>
        <v>1.0069930069930071</v>
      </c>
      <c r="Z2284" s="10">
        <f>IFERROR(LOOKUP(H2284,{30,43,48,53,58,63,68,73,78,83,88,93,97},{42,47,52,57,62,67,72,77,82,87,92,99,100}),999)</f>
        <v>72</v>
      </c>
      <c r="AA2284" s="9">
        <f t="shared" si="262"/>
        <v>5.594405594405595</v>
      </c>
      <c r="AB2284" s="9">
        <f>IFERROR(IF(I2284="AI",AA2284-VLOOKUP(Q2284,'PBT Tag Rates'!$A$6:$L$53,11,FALSE),AA2284-VLOOKUP(Q2284,'PBT Tag Rates'!$A$6:$L$53,12,FALSE)),0)</f>
        <v>5.6344223178745088</v>
      </c>
      <c r="AC2284" s="9">
        <f t="shared" si="263"/>
        <v>16.933478333344034</v>
      </c>
      <c r="AD2284" s="12" t="s">
        <v>676</v>
      </c>
      <c r="AE2284" s="8"/>
    </row>
    <row r="2285" spans="1:31" x14ac:dyDescent="0.25">
      <c r="A2285" t="s">
        <v>2078</v>
      </c>
      <c r="B2285" t="s">
        <v>5940</v>
      </c>
      <c r="C2285" t="s">
        <v>5941</v>
      </c>
      <c r="D2285" s="1">
        <v>45565</v>
      </c>
      <c r="E2285">
        <f t="shared" si="258"/>
        <v>18</v>
      </c>
      <c r="F2285" t="s">
        <v>14</v>
      </c>
      <c r="G2285">
        <v>630</v>
      </c>
      <c r="H2285">
        <f t="shared" si="257"/>
        <v>63</v>
      </c>
      <c r="I2285" t="s">
        <v>9</v>
      </c>
      <c r="J2285">
        <v>1</v>
      </c>
      <c r="K2285" t="s">
        <v>8</v>
      </c>
      <c r="L2285" t="s">
        <v>8</v>
      </c>
      <c r="M2285" t="s">
        <v>14</v>
      </c>
      <c r="N2285" t="str">
        <f t="shared" si="259"/>
        <v>F</v>
      </c>
      <c r="O2285" t="s">
        <v>1828</v>
      </c>
      <c r="P2285" t="s">
        <v>1829</v>
      </c>
      <c r="Q2285" t="s">
        <v>940</v>
      </c>
      <c r="R2285">
        <v>3</v>
      </c>
      <c r="S2285">
        <f t="shared" si="260"/>
        <v>2021</v>
      </c>
      <c r="T2285" t="s">
        <v>12</v>
      </c>
      <c r="U2285">
        <v>1</v>
      </c>
      <c r="V2285" t="s">
        <v>893</v>
      </c>
      <c r="W2285">
        <f>VLOOKUP(Q2285,'PBT Tag Rates'!$A$6:$D$67,4,FALSE)</f>
        <v>0.98140000000000005</v>
      </c>
      <c r="X2285">
        <v>1</v>
      </c>
      <c r="Y2285" s="8">
        <f t="shared" si="261"/>
        <v>1</v>
      </c>
      <c r="Z2285" s="10">
        <f>IFERROR(LOOKUP(H2285,{30,43,48,53,58,63,68,73,78,83,88,93,97},{42,47,52,57,62,67,72,77,82,87,92,99,100}),999)</f>
        <v>67</v>
      </c>
      <c r="AA2285" s="9">
        <f t="shared" si="262"/>
        <v>5.5555555555555554</v>
      </c>
      <c r="AB2285" s="9">
        <f>IFERROR(IF(I2285="AI",AA2285-VLOOKUP(Q2285,'PBT Tag Rates'!$A$6:$L$53,11,FALSE),AA2285-VLOOKUP(Q2285,'PBT Tag Rates'!$A$6:$L$53,12,FALSE)),0)</f>
        <v>5.5745080723682721</v>
      </c>
      <c r="AC2285" s="9">
        <f t="shared" si="263"/>
        <v>16.753414340817248</v>
      </c>
      <c r="AD2285" s="12" t="s">
        <v>1969</v>
      </c>
      <c r="AE2285" s="8"/>
    </row>
    <row r="2286" spans="1:31" x14ac:dyDescent="0.25">
      <c r="A2286" t="s">
        <v>2078</v>
      </c>
      <c r="B2286" t="s">
        <v>5942</v>
      </c>
      <c r="C2286" t="s">
        <v>5943</v>
      </c>
      <c r="D2286" s="1">
        <v>45565</v>
      </c>
      <c r="E2286">
        <f t="shared" si="258"/>
        <v>18</v>
      </c>
      <c r="F2286" t="s">
        <v>6</v>
      </c>
      <c r="G2286">
        <v>300</v>
      </c>
      <c r="H2286">
        <f t="shared" si="257"/>
        <v>30</v>
      </c>
      <c r="I2286" t="s">
        <v>9</v>
      </c>
      <c r="J2286" t="s">
        <v>8</v>
      </c>
      <c r="K2286" t="s">
        <v>8</v>
      </c>
      <c r="L2286" t="s">
        <v>8</v>
      </c>
      <c r="M2286" t="s">
        <v>6</v>
      </c>
      <c r="N2286" t="str">
        <f t="shared" si="259"/>
        <v>M</v>
      </c>
      <c r="O2286" t="s">
        <v>8</v>
      </c>
      <c r="P2286" t="s">
        <v>8</v>
      </c>
      <c r="Q2286" t="s">
        <v>11</v>
      </c>
      <c r="R2286" t="s">
        <v>8</v>
      </c>
      <c r="S2286" t="str">
        <f t="shared" si="260"/>
        <v>U</v>
      </c>
      <c r="T2286" t="s">
        <v>12</v>
      </c>
      <c r="U2286">
        <v>1</v>
      </c>
      <c r="V2286" t="s">
        <v>8</v>
      </c>
      <c r="W2286">
        <f>VLOOKUP(Q2286,'PBT Tag Rates'!$A$6:$D$67,4,FALSE)</f>
        <v>1</v>
      </c>
      <c r="X2286">
        <v>1</v>
      </c>
      <c r="Y2286" s="8">
        <f t="shared" si="261"/>
        <v>1</v>
      </c>
      <c r="Z2286" s="10">
        <f>IFERROR(LOOKUP(H2286,{30,43,48,53,58,63,68,73,78,83,88,93,97},{42,47,52,57,62,67,72,77,82,87,92,99,100}),999)</f>
        <v>42</v>
      </c>
      <c r="AA2286" s="9">
        <f t="shared" si="262"/>
        <v>5.5555555555555554</v>
      </c>
      <c r="AB2286" s="9">
        <f>IFERROR(IF(I2286="AI",AA2286-VLOOKUP(Q2286,'PBT Tag Rates'!$A$6:$L$53,11,FALSE),AA2286-VLOOKUP(Q2286,'PBT Tag Rates'!$A$6:$L$53,12,FALSE)),0)</f>
        <v>5.0392781132050333</v>
      </c>
      <c r="AC2286" s="9">
        <f t="shared" si="263"/>
        <v>15.144854597594751</v>
      </c>
      <c r="AD2286" s="12" t="s">
        <v>1969</v>
      </c>
      <c r="AE2286" s="8"/>
    </row>
    <row r="2287" spans="1:31" x14ac:dyDescent="0.25">
      <c r="A2287" t="s">
        <v>2078</v>
      </c>
      <c r="B2287" t="s">
        <v>5944</v>
      </c>
      <c r="C2287" t="s">
        <v>5945</v>
      </c>
      <c r="D2287" s="1">
        <v>45565</v>
      </c>
      <c r="E2287">
        <f t="shared" si="258"/>
        <v>18</v>
      </c>
      <c r="F2287" t="s">
        <v>6</v>
      </c>
      <c r="G2287">
        <v>450</v>
      </c>
      <c r="H2287">
        <f t="shared" si="257"/>
        <v>45</v>
      </c>
      <c r="I2287" t="s">
        <v>9</v>
      </c>
      <c r="J2287">
        <v>1</v>
      </c>
      <c r="K2287" t="s">
        <v>8</v>
      </c>
      <c r="L2287" t="s">
        <v>8</v>
      </c>
      <c r="M2287" t="s">
        <v>6</v>
      </c>
      <c r="N2287" t="str">
        <f t="shared" si="259"/>
        <v>M</v>
      </c>
      <c r="O2287" t="s">
        <v>8808</v>
      </c>
      <c r="P2287" t="s">
        <v>8809</v>
      </c>
      <c r="Q2287" t="s">
        <v>7200</v>
      </c>
      <c r="R2287">
        <v>2</v>
      </c>
      <c r="S2287">
        <f t="shared" si="260"/>
        <v>2022</v>
      </c>
      <c r="T2287" t="s">
        <v>12</v>
      </c>
      <c r="U2287">
        <v>1</v>
      </c>
      <c r="V2287" t="s">
        <v>893</v>
      </c>
      <c r="W2287">
        <f>VLOOKUP(Q2287,'PBT Tag Rates'!$A$6:$D$67,4,FALSE)</f>
        <v>0.98</v>
      </c>
      <c r="X2287">
        <v>1</v>
      </c>
      <c r="Y2287" s="8">
        <f t="shared" si="261"/>
        <v>1</v>
      </c>
      <c r="Z2287" s="10">
        <f>IFERROR(LOOKUP(H2287,{30,43,48,53,58,63,68,73,78,83,88,93,97},{42,47,52,57,62,67,72,77,82,87,92,99,100}),999)</f>
        <v>47</v>
      </c>
      <c r="AA2287" s="9">
        <f t="shared" si="262"/>
        <v>5.5555555555555554</v>
      </c>
      <c r="AB2287" s="9">
        <f>IFERROR(IF(I2287="AI",AA2287-VLOOKUP(Q2287,'PBT Tag Rates'!$A$6:$L$53,11,FALSE),AA2287-VLOOKUP(Q2287,'PBT Tag Rates'!$A$6:$L$53,12,FALSE)),0)</f>
        <v>5.5759637188208613</v>
      </c>
      <c r="AC2287" s="9">
        <f t="shared" si="263"/>
        <v>16.757789085249826</v>
      </c>
      <c r="AD2287" s="12" t="s">
        <v>1969</v>
      </c>
      <c r="AE2287" s="8"/>
    </row>
    <row r="2288" spans="1:31" x14ac:dyDescent="0.25">
      <c r="A2288" t="s">
        <v>2078</v>
      </c>
      <c r="B2288" t="s">
        <v>5946</v>
      </c>
      <c r="C2288" t="s">
        <v>5947</v>
      </c>
      <c r="D2288" s="1">
        <v>45565</v>
      </c>
      <c r="E2288">
        <f t="shared" si="258"/>
        <v>18</v>
      </c>
      <c r="F2288" t="s">
        <v>6</v>
      </c>
      <c r="G2288">
        <v>730</v>
      </c>
      <c r="H2288">
        <f t="shared" si="257"/>
        <v>73</v>
      </c>
      <c r="I2288" t="s">
        <v>7</v>
      </c>
      <c r="J2288" t="s">
        <v>8</v>
      </c>
      <c r="K2288" t="s">
        <v>8</v>
      </c>
      <c r="L2288" t="s">
        <v>8</v>
      </c>
      <c r="M2288" t="s">
        <v>6</v>
      </c>
      <c r="N2288" t="str">
        <f t="shared" si="259"/>
        <v>M</v>
      </c>
      <c r="O2288" t="s">
        <v>8</v>
      </c>
      <c r="P2288" t="s">
        <v>8</v>
      </c>
      <c r="Q2288" t="s">
        <v>11</v>
      </c>
      <c r="R2288" t="s">
        <v>8</v>
      </c>
      <c r="S2288" t="str">
        <f t="shared" si="260"/>
        <v>U</v>
      </c>
      <c r="T2288" t="s">
        <v>12</v>
      </c>
      <c r="U2288">
        <v>1</v>
      </c>
      <c r="V2288" t="s">
        <v>8</v>
      </c>
      <c r="W2288">
        <f>VLOOKUP(Q2288,'PBT Tag Rates'!$A$6:$D$67,4,FALSE)</f>
        <v>1</v>
      </c>
      <c r="X2288">
        <v>1</v>
      </c>
      <c r="Y2288" s="8">
        <f t="shared" si="261"/>
        <v>1.0058139534883721</v>
      </c>
      <c r="Z2288" s="10">
        <f>IFERROR(LOOKUP(H2288,{30,43,48,53,58,63,68,73,78,83,88,93,97},{42,47,52,57,62,67,72,77,82,87,92,99,100}),999)</f>
        <v>77</v>
      </c>
      <c r="AA2288" s="9">
        <f t="shared" si="262"/>
        <v>5.5878552971576232</v>
      </c>
      <c r="AB2288" s="9">
        <f>IFERROR(IF(I2288="AI",AA2288-VLOOKUP(Q2288,'PBT Tag Rates'!$A$6:$L$53,11,FALSE),AA2288-VLOOKUP(Q2288,'PBT Tag Rates'!$A$6:$L$53,12,FALSE)),0)</f>
        <v>5.5465521706552483</v>
      </c>
      <c r="AC2288" s="9">
        <f t="shared" si="263"/>
        <v>16.669396738081858</v>
      </c>
      <c r="AD2288" s="12" t="s">
        <v>1969</v>
      </c>
      <c r="AE2288" s="8"/>
    </row>
    <row r="2289" spans="1:31" x14ac:dyDescent="0.25">
      <c r="A2289" t="s">
        <v>2078</v>
      </c>
      <c r="B2289" t="s">
        <v>5948</v>
      </c>
      <c r="C2289" t="s">
        <v>5949</v>
      </c>
      <c r="D2289" s="1">
        <v>45565</v>
      </c>
      <c r="E2289">
        <f t="shared" si="258"/>
        <v>18</v>
      </c>
      <c r="F2289" t="s">
        <v>14</v>
      </c>
      <c r="G2289">
        <v>730</v>
      </c>
      <c r="H2289">
        <f t="shared" si="257"/>
        <v>73</v>
      </c>
      <c r="I2289" t="s">
        <v>7</v>
      </c>
      <c r="J2289" t="s">
        <v>8</v>
      </c>
      <c r="K2289" t="s">
        <v>8</v>
      </c>
      <c r="L2289" t="s">
        <v>8</v>
      </c>
      <c r="M2289" t="s">
        <v>14</v>
      </c>
      <c r="N2289" t="str">
        <f t="shared" si="259"/>
        <v>F</v>
      </c>
      <c r="O2289" t="s">
        <v>7711</v>
      </c>
      <c r="P2289" t="s">
        <v>7712</v>
      </c>
      <c r="Q2289" t="s">
        <v>295</v>
      </c>
      <c r="R2289">
        <v>4</v>
      </c>
      <c r="S2289">
        <f t="shared" si="260"/>
        <v>2020</v>
      </c>
      <c r="T2289" t="s">
        <v>12</v>
      </c>
      <c r="U2289">
        <v>1</v>
      </c>
      <c r="V2289" t="s">
        <v>886</v>
      </c>
      <c r="W2289">
        <f>VLOOKUP(Q2289,'PBT Tag Rates'!$A$6:$D$67,4,FALSE)</f>
        <v>0.98961045999999997</v>
      </c>
      <c r="X2289">
        <v>1</v>
      </c>
      <c r="Y2289" s="8">
        <f t="shared" si="261"/>
        <v>1</v>
      </c>
      <c r="Z2289" s="10">
        <f>IFERROR(LOOKUP(H2289,{30,43,48,53,58,63,68,73,78,83,88,93,97},{42,47,52,57,62,67,72,77,82,87,92,99,100}),999)</f>
        <v>77</v>
      </c>
      <c r="AA2289" s="9">
        <f t="shared" si="262"/>
        <v>5.5555555555555554</v>
      </c>
      <c r="AB2289" s="9">
        <f>IFERROR(IF(I2289="AI",AA2289-VLOOKUP(Q2289,'PBT Tag Rates'!$A$6:$L$53,11,FALSE),AA2289-VLOOKUP(Q2289,'PBT Tag Rates'!$A$6:$L$53,12,FALSE)),0)</f>
        <v>5.5660541713442369</v>
      </c>
      <c r="AC2289" s="9">
        <f t="shared" si="263"/>
        <v>16.728007308517132</v>
      </c>
      <c r="AD2289" s="12" t="s">
        <v>1969</v>
      </c>
      <c r="AE2289" s="8"/>
    </row>
    <row r="2290" spans="1:31" x14ac:dyDescent="0.25">
      <c r="A2290" t="s">
        <v>2078</v>
      </c>
      <c r="B2290" t="s">
        <v>5950</v>
      </c>
      <c r="C2290" t="s">
        <v>5951</v>
      </c>
      <c r="D2290" s="1">
        <v>45565</v>
      </c>
      <c r="E2290">
        <f t="shared" si="258"/>
        <v>18</v>
      </c>
      <c r="F2290" t="s">
        <v>14</v>
      </c>
      <c r="G2290">
        <v>740</v>
      </c>
      <c r="H2290">
        <f t="shared" si="257"/>
        <v>74</v>
      </c>
      <c r="I2290" t="s">
        <v>9</v>
      </c>
      <c r="J2290">
        <v>1</v>
      </c>
      <c r="K2290" t="s">
        <v>8</v>
      </c>
      <c r="L2290" t="s">
        <v>8</v>
      </c>
      <c r="M2290" t="s">
        <v>14</v>
      </c>
      <c r="N2290" t="str">
        <f t="shared" si="259"/>
        <v>F</v>
      </c>
      <c r="O2290" t="s">
        <v>8335</v>
      </c>
      <c r="P2290" t="s">
        <v>8810</v>
      </c>
      <c r="Q2290" t="s">
        <v>940</v>
      </c>
      <c r="R2290">
        <v>3</v>
      </c>
      <c r="S2290">
        <f t="shared" si="260"/>
        <v>2021</v>
      </c>
      <c r="T2290" t="s">
        <v>12</v>
      </c>
      <c r="U2290">
        <v>0.999999999999999</v>
      </c>
      <c r="V2290" t="s">
        <v>886</v>
      </c>
      <c r="W2290">
        <f>VLOOKUP(Q2290,'PBT Tag Rates'!$A$6:$D$67,4,FALSE)</f>
        <v>0.98140000000000005</v>
      </c>
      <c r="X2290">
        <v>1</v>
      </c>
      <c r="Y2290" s="8">
        <f t="shared" si="261"/>
        <v>1</v>
      </c>
      <c r="Z2290" s="10">
        <f>IFERROR(LOOKUP(H2290,{30,43,48,53,58,63,68,73,78,83,88,93,97},{42,47,52,57,62,67,72,77,82,87,92,99,100}),999)</f>
        <v>77</v>
      </c>
      <c r="AA2290" s="9">
        <f t="shared" si="262"/>
        <v>5.5555555555555554</v>
      </c>
      <c r="AB2290" s="9">
        <f>IFERROR(IF(I2290="AI",AA2290-VLOOKUP(Q2290,'PBT Tag Rates'!$A$6:$L$53,11,FALSE),AA2290-VLOOKUP(Q2290,'PBT Tag Rates'!$A$6:$L$53,12,FALSE)),0)</f>
        <v>5.5745080723682721</v>
      </c>
      <c r="AC2290" s="9">
        <f t="shared" si="263"/>
        <v>16.753414340817248</v>
      </c>
      <c r="AD2290" s="12" t="s">
        <v>1969</v>
      </c>
      <c r="AE2290" s="8"/>
    </row>
    <row r="2291" spans="1:31" x14ac:dyDescent="0.25">
      <c r="A2291" t="s">
        <v>2078</v>
      </c>
      <c r="B2291" t="s">
        <v>5952</v>
      </c>
      <c r="C2291" t="s">
        <v>5953</v>
      </c>
      <c r="D2291" s="1">
        <v>45565</v>
      </c>
      <c r="E2291">
        <f t="shared" si="258"/>
        <v>18</v>
      </c>
      <c r="F2291" t="s">
        <v>6</v>
      </c>
      <c r="G2291">
        <v>640</v>
      </c>
      <c r="H2291">
        <f t="shared" si="257"/>
        <v>64</v>
      </c>
      <c r="I2291" t="s">
        <v>9</v>
      </c>
      <c r="J2291">
        <v>1</v>
      </c>
      <c r="K2291" t="s">
        <v>8</v>
      </c>
      <c r="L2291" t="s">
        <v>8</v>
      </c>
      <c r="M2291" t="s">
        <v>6</v>
      </c>
      <c r="N2291" t="str">
        <f t="shared" si="259"/>
        <v>M</v>
      </c>
      <c r="O2291" t="s">
        <v>8811</v>
      </c>
      <c r="P2291" t="s">
        <v>8812</v>
      </c>
      <c r="Q2291" t="s">
        <v>940</v>
      </c>
      <c r="R2291">
        <v>3</v>
      </c>
      <c r="S2291">
        <f t="shared" si="260"/>
        <v>2021</v>
      </c>
      <c r="T2291" t="s">
        <v>12</v>
      </c>
      <c r="U2291">
        <v>0.999999999999996</v>
      </c>
      <c r="V2291" t="s">
        <v>949</v>
      </c>
      <c r="W2291">
        <f>VLOOKUP(Q2291,'PBT Tag Rates'!$A$6:$D$67,4,FALSE)</f>
        <v>0.98140000000000005</v>
      </c>
      <c r="X2291">
        <v>1</v>
      </c>
      <c r="Y2291" s="8">
        <f t="shared" si="261"/>
        <v>1</v>
      </c>
      <c r="Z2291" s="10">
        <f>IFERROR(LOOKUP(H2291,{30,43,48,53,58,63,68,73,78,83,88,93,97},{42,47,52,57,62,67,72,77,82,87,92,99,100}),999)</f>
        <v>67</v>
      </c>
      <c r="AA2291" s="9">
        <f t="shared" si="262"/>
        <v>5.5555555555555554</v>
      </c>
      <c r="AB2291" s="9">
        <f>IFERROR(IF(I2291="AI",AA2291-VLOOKUP(Q2291,'PBT Tag Rates'!$A$6:$L$53,11,FALSE),AA2291-VLOOKUP(Q2291,'PBT Tag Rates'!$A$6:$L$53,12,FALSE)),0)</f>
        <v>5.5745080723682721</v>
      </c>
      <c r="AC2291" s="9">
        <f t="shared" si="263"/>
        <v>16.753414340817248</v>
      </c>
      <c r="AD2291" s="12" t="s">
        <v>676</v>
      </c>
      <c r="AE2291" s="8"/>
    </row>
    <row r="2292" spans="1:31" x14ac:dyDescent="0.25">
      <c r="A2292" t="s">
        <v>2078</v>
      </c>
      <c r="B2292" t="s">
        <v>5954</v>
      </c>
      <c r="C2292" t="s">
        <v>5955</v>
      </c>
      <c r="D2292" s="1">
        <v>45565</v>
      </c>
      <c r="E2292">
        <f t="shared" si="258"/>
        <v>18</v>
      </c>
      <c r="F2292" t="s">
        <v>14</v>
      </c>
      <c r="G2292">
        <v>700</v>
      </c>
      <c r="H2292">
        <f t="shared" si="257"/>
        <v>70</v>
      </c>
      <c r="I2292" t="s">
        <v>9</v>
      </c>
      <c r="J2292">
        <v>1</v>
      </c>
      <c r="K2292" t="s">
        <v>8</v>
      </c>
      <c r="L2292" t="s">
        <v>8</v>
      </c>
      <c r="M2292" t="s">
        <v>14</v>
      </c>
      <c r="N2292" t="str">
        <f t="shared" si="259"/>
        <v>F</v>
      </c>
      <c r="O2292" t="s">
        <v>8813</v>
      </c>
      <c r="P2292" t="s">
        <v>8814</v>
      </c>
      <c r="Q2292" t="s">
        <v>295</v>
      </c>
      <c r="R2292">
        <v>4</v>
      </c>
      <c r="S2292">
        <f t="shared" si="260"/>
        <v>2020</v>
      </c>
      <c r="T2292" t="s">
        <v>12</v>
      </c>
      <c r="U2292">
        <v>1</v>
      </c>
      <c r="V2292" t="s">
        <v>740</v>
      </c>
      <c r="W2292">
        <f>VLOOKUP(Q2292,'PBT Tag Rates'!$A$6:$D$67,4,FALSE)</f>
        <v>0.98961045999999997</v>
      </c>
      <c r="X2292">
        <v>1</v>
      </c>
      <c r="Y2292" s="8">
        <f t="shared" si="261"/>
        <v>1.0069930069930071</v>
      </c>
      <c r="Z2292" s="10">
        <f>IFERROR(LOOKUP(H2292,{30,43,48,53,58,63,68,73,78,83,88,93,97},{42,47,52,57,62,67,72,77,82,87,92,99,100}),999)</f>
        <v>72</v>
      </c>
      <c r="AA2292" s="9">
        <f t="shared" si="262"/>
        <v>5.594405594405595</v>
      </c>
      <c r="AB2292" s="9">
        <f>IFERROR(IF(I2292="AI",AA2292-VLOOKUP(Q2292,'PBT Tag Rates'!$A$6:$L$53,11,FALSE),AA2292-VLOOKUP(Q2292,'PBT Tag Rates'!$A$6:$L$53,12,FALSE)),0)</f>
        <v>5.6049042101942765</v>
      </c>
      <c r="AC2292" s="9">
        <f t="shared" si="263"/>
        <v>16.844765736267519</v>
      </c>
      <c r="AD2292" s="12" t="s">
        <v>1969</v>
      </c>
      <c r="AE2292" s="8"/>
    </row>
    <row r="2293" spans="1:31" x14ac:dyDescent="0.25">
      <c r="A2293" t="s">
        <v>2078</v>
      </c>
      <c r="B2293" t="s">
        <v>5956</v>
      </c>
      <c r="C2293" t="s">
        <v>5957</v>
      </c>
      <c r="D2293" s="1">
        <v>45566</v>
      </c>
      <c r="E2293">
        <f t="shared" si="258"/>
        <v>18</v>
      </c>
      <c r="F2293" t="s">
        <v>14</v>
      </c>
      <c r="G2293">
        <v>780</v>
      </c>
      <c r="H2293">
        <f t="shared" si="257"/>
        <v>78</v>
      </c>
      <c r="I2293" t="s">
        <v>7</v>
      </c>
      <c r="J2293" t="s">
        <v>8</v>
      </c>
      <c r="K2293" t="s">
        <v>8</v>
      </c>
      <c r="L2293" t="s">
        <v>8</v>
      </c>
      <c r="M2293" t="s">
        <v>14</v>
      </c>
      <c r="N2293" t="str">
        <f t="shared" si="259"/>
        <v>F</v>
      </c>
      <c r="O2293" t="s">
        <v>1471</v>
      </c>
      <c r="P2293" t="s">
        <v>8226</v>
      </c>
      <c r="Q2293" t="s">
        <v>295</v>
      </c>
      <c r="R2293">
        <v>4</v>
      </c>
      <c r="S2293">
        <f t="shared" si="260"/>
        <v>2020</v>
      </c>
      <c r="T2293" t="s">
        <v>12</v>
      </c>
      <c r="U2293">
        <v>0.999999999999998</v>
      </c>
      <c r="V2293" t="s">
        <v>893</v>
      </c>
      <c r="W2293">
        <f>VLOOKUP(Q2293,'PBT Tag Rates'!$A$6:$D$67,4,FALSE)</f>
        <v>0.98961045999999997</v>
      </c>
      <c r="X2293">
        <v>1</v>
      </c>
      <c r="Y2293" s="8">
        <f t="shared" si="261"/>
        <v>1</v>
      </c>
      <c r="Z2293" s="10">
        <f>IFERROR(LOOKUP(H2293,{30,43,48,53,58,63,68,73,78,83,88,93,97},{42,47,52,57,62,67,72,77,82,87,92,99,100}),999)</f>
        <v>82</v>
      </c>
      <c r="AA2293" s="9">
        <f t="shared" si="262"/>
        <v>5.5555555555555554</v>
      </c>
      <c r="AB2293" s="9">
        <f>IFERROR(IF(I2293="AI",AA2293-VLOOKUP(Q2293,'PBT Tag Rates'!$A$6:$L$53,11,FALSE),AA2293-VLOOKUP(Q2293,'PBT Tag Rates'!$A$6:$L$53,12,FALSE)),0)</f>
        <v>5.5660541713442369</v>
      </c>
      <c r="AC2293" s="9">
        <f t="shared" si="263"/>
        <v>16.728007308517132</v>
      </c>
      <c r="AD2293" s="12" t="s">
        <v>1969</v>
      </c>
      <c r="AE2293" s="8"/>
    </row>
    <row r="2294" spans="1:31" x14ac:dyDescent="0.25">
      <c r="A2294" t="s">
        <v>2078</v>
      </c>
      <c r="B2294" t="s">
        <v>5958</v>
      </c>
      <c r="C2294" t="s">
        <v>5959</v>
      </c>
      <c r="D2294" s="1">
        <v>45566</v>
      </c>
      <c r="E2294">
        <f t="shared" si="258"/>
        <v>18</v>
      </c>
      <c r="F2294" t="s">
        <v>6</v>
      </c>
      <c r="G2294">
        <v>530</v>
      </c>
      <c r="H2294">
        <f t="shared" si="257"/>
        <v>53</v>
      </c>
      <c r="I2294" t="s">
        <v>9</v>
      </c>
      <c r="J2294">
        <v>1</v>
      </c>
      <c r="K2294" t="s">
        <v>8</v>
      </c>
      <c r="L2294" t="s">
        <v>7175</v>
      </c>
      <c r="M2294" t="s">
        <v>6</v>
      </c>
      <c r="N2294" t="str">
        <f t="shared" si="259"/>
        <v>M</v>
      </c>
      <c r="O2294" t="s">
        <v>1686</v>
      </c>
      <c r="P2294" t="s">
        <v>1869</v>
      </c>
      <c r="Q2294" t="s">
        <v>940</v>
      </c>
      <c r="R2294">
        <v>3</v>
      </c>
      <c r="S2294">
        <f t="shared" si="260"/>
        <v>2021</v>
      </c>
      <c r="T2294" t="s">
        <v>12</v>
      </c>
      <c r="U2294">
        <v>0.999999999999999</v>
      </c>
      <c r="V2294" t="s">
        <v>893</v>
      </c>
      <c r="W2294">
        <f>VLOOKUP(Q2294,'PBT Tag Rates'!$A$6:$D$67,4,FALSE)</f>
        <v>0.98140000000000005</v>
      </c>
      <c r="X2294">
        <v>1</v>
      </c>
      <c r="Y2294" s="8">
        <f t="shared" si="261"/>
        <v>1.03125</v>
      </c>
      <c r="Z2294" s="10">
        <f>IFERROR(LOOKUP(H2294,{30,43,48,53,58,63,68,73,78,83,88,93,97},{42,47,52,57,62,67,72,77,82,87,92,99,100}),999)</f>
        <v>57</v>
      </c>
      <c r="AA2294" s="9">
        <f t="shared" si="262"/>
        <v>5.729166666666667</v>
      </c>
      <c r="AB2294" s="9">
        <f>IFERROR(IF(I2294="AI",AA2294-VLOOKUP(Q2294,'PBT Tag Rates'!$A$6:$L$53,11,FALSE),AA2294-VLOOKUP(Q2294,'PBT Tag Rates'!$A$6:$L$53,12,FALSE)),0)</f>
        <v>5.7481191834793837</v>
      </c>
      <c r="AC2294" s="9">
        <f t="shared" si="263"/>
        <v>17.275178564826781</v>
      </c>
      <c r="AD2294" s="12" t="s">
        <v>1969</v>
      </c>
      <c r="AE2294" s="8"/>
    </row>
    <row r="2295" spans="1:31" x14ac:dyDescent="0.25">
      <c r="A2295" t="s">
        <v>2078</v>
      </c>
      <c r="B2295" t="s">
        <v>5960</v>
      </c>
      <c r="C2295" t="s">
        <v>5961</v>
      </c>
      <c r="D2295" s="1">
        <v>45566</v>
      </c>
      <c r="E2295">
        <f t="shared" si="258"/>
        <v>18</v>
      </c>
      <c r="F2295" t="s">
        <v>14</v>
      </c>
      <c r="G2295">
        <v>720</v>
      </c>
      <c r="H2295">
        <f t="shared" ref="H2295:H2358" si="264">G2295/10</f>
        <v>72</v>
      </c>
      <c r="I2295" t="s">
        <v>7</v>
      </c>
      <c r="J2295" t="s">
        <v>8</v>
      </c>
      <c r="K2295" t="s">
        <v>8</v>
      </c>
      <c r="L2295" t="s">
        <v>8</v>
      </c>
      <c r="M2295" t="s">
        <v>14</v>
      </c>
      <c r="N2295" t="str">
        <f t="shared" si="259"/>
        <v>F</v>
      </c>
      <c r="O2295" t="s">
        <v>8</v>
      </c>
      <c r="P2295" t="s">
        <v>8</v>
      </c>
      <c r="Q2295" t="s">
        <v>11</v>
      </c>
      <c r="R2295" t="s">
        <v>8</v>
      </c>
      <c r="S2295" t="str">
        <f t="shared" si="260"/>
        <v>U</v>
      </c>
      <c r="T2295" t="s">
        <v>12</v>
      </c>
      <c r="U2295">
        <v>0.999999999999999</v>
      </c>
      <c r="V2295" t="s">
        <v>8</v>
      </c>
      <c r="W2295">
        <f>VLOOKUP(Q2295,'PBT Tag Rates'!$A$6:$D$67,4,FALSE)</f>
        <v>1</v>
      </c>
      <c r="X2295">
        <v>1</v>
      </c>
      <c r="Y2295" s="8">
        <f t="shared" si="261"/>
        <v>1.0069930069930071</v>
      </c>
      <c r="Z2295" s="10">
        <f>IFERROR(LOOKUP(H2295,{30,43,48,53,58,63,68,73,78,83,88,93,97},{42,47,52,57,62,67,72,77,82,87,92,99,100}),999)</f>
        <v>72</v>
      </c>
      <c r="AA2295" s="9">
        <f t="shared" si="262"/>
        <v>5.594405594405595</v>
      </c>
      <c r="AB2295" s="9">
        <f>IFERROR(IF(I2295="AI",AA2295-VLOOKUP(Q2295,'PBT Tag Rates'!$A$6:$L$53,11,FALSE),AA2295-VLOOKUP(Q2295,'PBT Tag Rates'!$A$6:$L$53,12,FALSE)),0)</f>
        <v>5.5531024679032202</v>
      </c>
      <c r="AC2295" s="9">
        <f t="shared" si="263"/>
        <v>16.68908275206303</v>
      </c>
      <c r="AD2295" s="12" t="s">
        <v>1969</v>
      </c>
      <c r="AE2295" s="8"/>
    </row>
    <row r="2296" spans="1:31" x14ac:dyDescent="0.25">
      <c r="A2296" t="s">
        <v>2078</v>
      </c>
      <c r="B2296" t="s">
        <v>5962</v>
      </c>
      <c r="C2296" t="s">
        <v>5963</v>
      </c>
      <c r="D2296" s="1">
        <v>45566</v>
      </c>
      <c r="E2296">
        <f t="shared" si="258"/>
        <v>18</v>
      </c>
      <c r="F2296" t="s">
        <v>6</v>
      </c>
      <c r="G2296">
        <v>620</v>
      </c>
      <c r="H2296">
        <f t="shared" si="264"/>
        <v>62</v>
      </c>
      <c r="I2296" t="s">
        <v>9</v>
      </c>
      <c r="J2296" t="s">
        <v>8</v>
      </c>
      <c r="K2296" t="s">
        <v>8</v>
      </c>
      <c r="L2296" t="s">
        <v>8</v>
      </c>
      <c r="M2296" t="s">
        <v>6</v>
      </c>
      <c r="N2296" t="str">
        <f t="shared" si="259"/>
        <v>M</v>
      </c>
      <c r="O2296" t="s">
        <v>8799</v>
      </c>
      <c r="P2296" t="s">
        <v>8800</v>
      </c>
      <c r="Q2296" t="s">
        <v>1799</v>
      </c>
      <c r="R2296">
        <v>3</v>
      </c>
      <c r="S2296">
        <f t="shared" si="260"/>
        <v>2021</v>
      </c>
      <c r="T2296" t="s">
        <v>12</v>
      </c>
      <c r="U2296">
        <v>0.999999999999996</v>
      </c>
      <c r="V2296" t="s">
        <v>9064</v>
      </c>
      <c r="W2296">
        <f>VLOOKUP(Q2296,'PBT Tag Rates'!$A$6:$D$67,4,FALSE)</f>
        <v>0.79749999999999999</v>
      </c>
      <c r="X2296">
        <v>1</v>
      </c>
      <c r="Y2296" s="8">
        <f t="shared" si="261"/>
        <v>1.0138888888888888</v>
      </c>
      <c r="Z2296" s="10">
        <f>IFERROR(LOOKUP(H2296,{30,43,48,53,58,63,68,73,78,83,88,93,97},{42,47,52,57,62,67,72,77,82,87,92,99,100}),999)</f>
        <v>62</v>
      </c>
      <c r="AA2296" s="9">
        <f t="shared" si="262"/>
        <v>5.632716049382716</v>
      </c>
      <c r="AB2296" s="9">
        <f>IFERROR(IF(I2296="AI",AA2296-VLOOKUP(Q2296,'PBT Tag Rates'!$A$6:$L$53,11,FALSE),AA2296-VLOOKUP(Q2296,'PBT Tag Rates'!$A$6:$L$53,12,FALSE)),0)</f>
        <v>5.8866345446805219</v>
      </c>
      <c r="AC2296" s="9">
        <f t="shared" si="263"/>
        <v>17.691467358141729</v>
      </c>
      <c r="AD2296" s="12" t="s">
        <v>676</v>
      </c>
      <c r="AE2296" s="8"/>
    </row>
    <row r="2297" spans="1:31" x14ac:dyDescent="0.25">
      <c r="A2297" t="s">
        <v>2078</v>
      </c>
      <c r="B2297" t="s">
        <v>5964</v>
      </c>
      <c r="C2297" t="s">
        <v>5965</v>
      </c>
      <c r="D2297" s="1">
        <v>45566</v>
      </c>
      <c r="E2297">
        <f t="shared" si="258"/>
        <v>18</v>
      </c>
      <c r="F2297" t="s">
        <v>6</v>
      </c>
      <c r="G2297">
        <v>630</v>
      </c>
      <c r="H2297">
        <f t="shared" si="264"/>
        <v>63</v>
      </c>
      <c r="I2297" t="s">
        <v>9</v>
      </c>
      <c r="J2297">
        <v>1</v>
      </c>
      <c r="K2297" t="s">
        <v>8</v>
      </c>
      <c r="L2297" t="s">
        <v>8</v>
      </c>
      <c r="M2297" t="s">
        <v>6</v>
      </c>
      <c r="N2297" t="str">
        <f t="shared" si="259"/>
        <v>M</v>
      </c>
      <c r="O2297" t="s">
        <v>8815</v>
      </c>
      <c r="P2297" t="s">
        <v>8816</v>
      </c>
      <c r="Q2297" t="s">
        <v>940</v>
      </c>
      <c r="R2297">
        <v>3</v>
      </c>
      <c r="S2297">
        <f t="shared" si="260"/>
        <v>2021</v>
      </c>
      <c r="T2297" t="s">
        <v>12</v>
      </c>
      <c r="U2297">
        <v>0.999999999999999</v>
      </c>
      <c r="V2297" t="s">
        <v>889</v>
      </c>
      <c r="W2297">
        <f>VLOOKUP(Q2297,'PBT Tag Rates'!$A$6:$D$67,4,FALSE)</f>
        <v>0.98140000000000005</v>
      </c>
      <c r="X2297">
        <v>1</v>
      </c>
      <c r="Y2297" s="8">
        <f t="shared" si="261"/>
        <v>1</v>
      </c>
      <c r="Z2297" s="10">
        <f>IFERROR(LOOKUP(H2297,{30,43,48,53,58,63,68,73,78,83,88,93,97},{42,47,52,57,62,67,72,77,82,87,92,99,100}),999)</f>
        <v>67</v>
      </c>
      <c r="AA2297" s="9">
        <f t="shared" si="262"/>
        <v>5.5555555555555554</v>
      </c>
      <c r="AB2297" s="9">
        <f>IFERROR(IF(I2297="AI",AA2297-VLOOKUP(Q2297,'PBT Tag Rates'!$A$6:$L$53,11,FALSE),AA2297-VLOOKUP(Q2297,'PBT Tag Rates'!$A$6:$L$53,12,FALSE)),0)</f>
        <v>5.5745080723682721</v>
      </c>
      <c r="AC2297" s="9">
        <f t="shared" si="263"/>
        <v>16.753414340817248</v>
      </c>
      <c r="AD2297" s="12" t="s">
        <v>1969</v>
      </c>
      <c r="AE2297" s="8"/>
    </row>
    <row r="2298" spans="1:31" x14ac:dyDescent="0.25">
      <c r="A2298" t="s">
        <v>2078</v>
      </c>
      <c r="B2298" t="s">
        <v>5966</v>
      </c>
      <c r="C2298" t="s">
        <v>5967</v>
      </c>
      <c r="D2298" s="1">
        <v>45566</v>
      </c>
      <c r="E2298">
        <f t="shared" si="258"/>
        <v>18</v>
      </c>
      <c r="F2298" t="s">
        <v>14</v>
      </c>
      <c r="G2298">
        <v>760</v>
      </c>
      <c r="H2298">
        <f t="shared" si="264"/>
        <v>76</v>
      </c>
      <c r="I2298" t="s">
        <v>7</v>
      </c>
      <c r="J2298" t="s">
        <v>8</v>
      </c>
      <c r="K2298" t="s">
        <v>8</v>
      </c>
      <c r="L2298" t="s">
        <v>8</v>
      </c>
      <c r="M2298" t="s">
        <v>14</v>
      </c>
      <c r="N2298" t="str">
        <f t="shared" si="259"/>
        <v>F</v>
      </c>
      <c r="O2298" t="s">
        <v>8</v>
      </c>
      <c r="P2298" t="s">
        <v>8</v>
      </c>
      <c r="Q2298" t="s">
        <v>11</v>
      </c>
      <c r="R2298" t="s">
        <v>8</v>
      </c>
      <c r="S2298" t="str">
        <f t="shared" si="260"/>
        <v>U</v>
      </c>
      <c r="T2298" t="s">
        <v>12</v>
      </c>
      <c r="U2298">
        <v>1</v>
      </c>
      <c r="V2298" t="s">
        <v>8</v>
      </c>
      <c r="W2298">
        <f>VLOOKUP(Q2298,'PBT Tag Rates'!$A$6:$D$67,4,FALSE)</f>
        <v>1</v>
      </c>
      <c r="X2298">
        <v>1</v>
      </c>
      <c r="Y2298" s="8">
        <f t="shared" si="261"/>
        <v>1</v>
      </c>
      <c r="Z2298" s="10">
        <f>IFERROR(LOOKUP(H2298,{30,43,48,53,58,63,68,73,78,83,88,93,97},{42,47,52,57,62,67,72,77,82,87,92,99,100}),999)</f>
        <v>77</v>
      </c>
      <c r="AA2298" s="9">
        <f t="shared" si="262"/>
        <v>5.5555555555555554</v>
      </c>
      <c r="AB2298" s="9">
        <f>IFERROR(IF(I2298="AI",AA2298-VLOOKUP(Q2298,'PBT Tag Rates'!$A$6:$L$53,11,FALSE),AA2298-VLOOKUP(Q2298,'PBT Tag Rates'!$A$6:$L$53,12,FALSE)),0)</f>
        <v>5.5142524290531805</v>
      </c>
      <c r="AC2298" s="9">
        <f t="shared" si="263"/>
        <v>16.572324324312643</v>
      </c>
      <c r="AD2298" s="12" t="s">
        <v>1969</v>
      </c>
      <c r="AE2298" s="8"/>
    </row>
    <row r="2299" spans="1:31" x14ac:dyDescent="0.25">
      <c r="A2299" t="s">
        <v>2078</v>
      </c>
      <c r="B2299" t="s">
        <v>5968</v>
      </c>
      <c r="C2299" t="s">
        <v>5969</v>
      </c>
      <c r="D2299" s="1">
        <v>45566</v>
      </c>
      <c r="E2299">
        <f t="shared" si="258"/>
        <v>18</v>
      </c>
      <c r="F2299" t="s">
        <v>6</v>
      </c>
      <c r="G2299">
        <v>660</v>
      </c>
      <c r="H2299">
        <f t="shared" si="264"/>
        <v>66</v>
      </c>
      <c r="I2299" t="s">
        <v>9</v>
      </c>
      <c r="J2299">
        <v>1</v>
      </c>
      <c r="K2299" t="s">
        <v>8</v>
      </c>
      <c r="L2299" t="s">
        <v>8</v>
      </c>
      <c r="M2299" t="s">
        <v>6</v>
      </c>
      <c r="N2299" t="str">
        <f t="shared" si="259"/>
        <v>M</v>
      </c>
      <c r="O2299" t="s">
        <v>8817</v>
      </c>
      <c r="P2299" t="s">
        <v>8818</v>
      </c>
      <c r="Q2299" t="s">
        <v>1317</v>
      </c>
      <c r="R2299">
        <v>4</v>
      </c>
      <c r="S2299">
        <f t="shared" si="260"/>
        <v>2020</v>
      </c>
      <c r="T2299" t="s">
        <v>12</v>
      </c>
      <c r="U2299">
        <v>1</v>
      </c>
      <c r="V2299" t="s">
        <v>1318</v>
      </c>
      <c r="W2299">
        <f>VLOOKUP(Q2299,'PBT Tag Rates'!$A$6:$D$67,4,FALSE)</f>
        <v>0.99450000000000005</v>
      </c>
      <c r="X2299">
        <v>1</v>
      </c>
      <c r="Y2299" s="8">
        <f t="shared" si="261"/>
        <v>1</v>
      </c>
      <c r="Z2299" s="10">
        <f>IFERROR(LOOKUP(H2299,{30,43,48,53,58,63,68,73,78,83,88,93,97},{42,47,52,57,62,67,72,77,82,87,92,99,100}),999)</f>
        <v>67</v>
      </c>
      <c r="AA2299" s="9">
        <f t="shared" si="262"/>
        <v>5.5555555555555554</v>
      </c>
      <c r="AB2299" s="9">
        <f>IFERROR(IF(I2299="AI",AA2299-VLOOKUP(Q2299,'PBT Tag Rates'!$A$6:$L$53,11,FALSE),AA2299-VLOOKUP(Q2299,'PBT Tag Rates'!$A$6:$L$53,12,FALSE)),0)</f>
        <v>5.5610859728506785</v>
      </c>
      <c r="AC2299" s="9">
        <f t="shared" si="263"/>
        <v>16.713076073902442</v>
      </c>
      <c r="AD2299" s="12" t="s">
        <v>1969</v>
      </c>
      <c r="AE2299" s="8"/>
    </row>
    <row r="2300" spans="1:31" x14ac:dyDescent="0.25">
      <c r="A2300" t="s">
        <v>2078</v>
      </c>
      <c r="B2300" t="s">
        <v>5970</v>
      </c>
      <c r="C2300" t="s">
        <v>5971</v>
      </c>
      <c r="D2300" s="1">
        <v>45566</v>
      </c>
      <c r="E2300">
        <f t="shared" si="258"/>
        <v>18</v>
      </c>
      <c r="F2300" t="s">
        <v>14</v>
      </c>
      <c r="G2300">
        <v>740</v>
      </c>
      <c r="H2300">
        <f t="shared" si="264"/>
        <v>74</v>
      </c>
      <c r="I2300" t="s">
        <v>9</v>
      </c>
      <c r="J2300">
        <v>1</v>
      </c>
      <c r="K2300" t="s">
        <v>8</v>
      </c>
      <c r="L2300" t="s">
        <v>8</v>
      </c>
      <c r="M2300" t="s">
        <v>14</v>
      </c>
      <c r="N2300" t="str">
        <f t="shared" si="259"/>
        <v>F</v>
      </c>
      <c r="O2300" t="s">
        <v>504</v>
      </c>
      <c r="P2300" t="s">
        <v>1439</v>
      </c>
      <c r="Q2300" t="s">
        <v>476</v>
      </c>
      <c r="R2300">
        <v>4</v>
      </c>
      <c r="S2300">
        <f t="shared" si="260"/>
        <v>2020</v>
      </c>
      <c r="T2300" t="s">
        <v>12</v>
      </c>
      <c r="U2300">
        <v>0.999999999999998</v>
      </c>
      <c r="V2300" t="s">
        <v>658</v>
      </c>
      <c r="W2300">
        <f>VLOOKUP(Q2300,'PBT Tag Rates'!$A$6:$D$67,4,FALSE)</f>
        <v>0.98845608500000004</v>
      </c>
      <c r="X2300">
        <v>1</v>
      </c>
      <c r="Y2300" s="8">
        <f t="shared" si="261"/>
        <v>1</v>
      </c>
      <c r="Z2300" s="10">
        <f>IFERROR(LOOKUP(H2300,{30,43,48,53,58,63,68,73,78,83,88,93,97},{42,47,52,57,62,67,72,77,82,87,92,99,100}),999)</f>
        <v>77</v>
      </c>
      <c r="AA2300" s="9">
        <f t="shared" si="262"/>
        <v>5.5555555555555554</v>
      </c>
      <c r="AB2300" s="9">
        <f>IFERROR(IF(I2300="AI",AA2300-VLOOKUP(Q2300,'PBT Tag Rates'!$A$6:$L$53,11,FALSE),AA2300-VLOOKUP(Q2300,'PBT Tag Rates'!$A$6:$L$53,12,FALSE)),0)</f>
        <v>5.5672342888601314</v>
      </c>
      <c r="AC2300" s="9">
        <f t="shared" si="263"/>
        <v>16.731553988772674</v>
      </c>
      <c r="AD2300" s="12" t="s">
        <v>1969</v>
      </c>
      <c r="AE2300" s="8"/>
    </row>
    <row r="2301" spans="1:31" x14ac:dyDescent="0.25">
      <c r="A2301" t="s">
        <v>2078</v>
      </c>
      <c r="B2301" t="s">
        <v>5972</v>
      </c>
      <c r="C2301" t="s">
        <v>5973</v>
      </c>
      <c r="D2301" s="1">
        <v>45566</v>
      </c>
      <c r="E2301">
        <f t="shared" si="258"/>
        <v>18</v>
      </c>
      <c r="F2301" t="s">
        <v>6</v>
      </c>
      <c r="G2301">
        <v>490</v>
      </c>
      <c r="H2301">
        <f t="shared" si="264"/>
        <v>49</v>
      </c>
      <c r="I2301" t="s">
        <v>9</v>
      </c>
      <c r="J2301">
        <v>1</v>
      </c>
      <c r="K2301" t="s">
        <v>8</v>
      </c>
      <c r="L2301" t="s">
        <v>8</v>
      </c>
      <c r="M2301" t="s">
        <v>6</v>
      </c>
      <c r="N2301" t="str">
        <f t="shared" si="259"/>
        <v>M</v>
      </c>
      <c r="O2301" t="s">
        <v>7929</v>
      </c>
      <c r="P2301" t="s">
        <v>7930</v>
      </c>
      <c r="Q2301" t="s">
        <v>7200</v>
      </c>
      <c r="R2301">
        <v>2</v>
      </c>
      <c r="S2301">
        <f t="shared" si="260"/>
        <v>2022</v>
      </c>
      <c r="T2301" t="s">
        <v>12</v>
      </c>
      <c r="U2301">
        <v>1</v>
      </c>
      <c r="V2301" t="s">
        <v>892</v>
      </c>
      <c r="W2301">
        <f>VLOOKUP(Q2301,'PBT Tag Rates'!$A$6:$D$67,4,FALSE)</f>
        <v>0.98</v>
      </c>
      <c r="X2301">
        <v>1</v>
      </c>
      <c r="Y2301" s="8">
        <f t="shared" si="261"/>
        <v>1</v>
      </c>
      <c r="Z2301" s="10">
        <f>IFERROR(LOOKUP(H2301,{30,43,48,53,58,63,68,73,78,83,88,93,97},{42,47,52,57,62,67,72,77,82,87,92,99,100}),999)</f>
        <v>52</v>
      </c>
      <c r="AA2301" s="9">
        <f t="shared" si="262"/>
        <v>5.5555555555555554</v>
      </c>
      <c r="AB2301" s="9">
        <f>IFERROR(IF(I2301="AI",AA2301-VLOOKUP(Q2301,'PBT Tag Rates'!$A$6:$L$53,11,FALSE),AA2301-VLOOKUP(Q2301,'PBT Tag Rates'!$A$6:$L$53,12,FALSE)),0)</f>
        <v>5.5759637188208613</v>
      </c>
      <c r="AC2301" s="9">
        <f t="shared" si="263"/>
        <v>16.757789085249826</v>
      </c>
      <c r="AD2301" s="12" t="s">
        <v>1969</v>
      </c>
      <c r="AE2301" s="8"/>
    </row>
    <row r="2302" spans="1:31" x14ac:dyDescent="0.25">
      <c r="A2302" t="s">
        <v>2078</v>
      </c>
      <c r="B2302" t="s">
        <v>5974</v>
      </c>
      <c r="C2302" t="s">
        <v>5975</v>
      </c>
      <c r="D2302" s="1">
        <v>45566</v>
      </c>
      <c r="E2302">
        <f t="shared" si="258"/>
        <v>18</v>
      </c>
      <c r="F2302" t="s">
        <v>14</v>
      </c>
      <c r="G2302">
        <v>730</v>
      </c>
      <c r="H2302">
        <f t="shared" si="264"/>
        <v>73</v>
      </c>
      <c r="I2302" t="s">
        <v>7</v>
      </c>
      <c r="J2302" t="s">
        <v>8</v>
      </c>
      <c r="K2302" t="s">
        <v>8</v>
      </c>
      <c r="L2302" t="s">
        <v>8</v>
      </c>
      <c r="M2302" t="s">
        <v>14</v>
      </c>
      <c r="N2302" t="str">
        <f t="shared" si="259"/>
        <v>F</v>
      </c>
      <c r="O2302" t="s">
        <v>1698</v>
      </c>
      <c r="P2302" t="s">
        <v>1962</v>
      </c>
      <c r="Q2302" t="s">
        <v>295</v>
      </c>
      <c r="R2302">
        <v>4</v>
      </c>
      <c r="S2302">
        <f t="shared" si="260"/>
        <v>2020</v>
      </c>
      <c r="T2302" t="s">
        <v>12</v>
      </c>
      <c r="U2302">
        <v>0.999999999999995</v>
      </c>
      <c r="V2302" t="s">
        <v>893</v>
      </c>
      <c r="W2302">
        <f>VLOOKUP(Q2302,'PBT Tag Rates'!$A$6:$D$67,4,FALSE)</f>
        <v>0.98961045999999997</v>
      </c>
      <c r="X2302">
        <v>1</v>
      </c>
      <c r="Y2302" s="8">
        <f t="shared" si="261"/>
        <v>1</v>
      </c>
      <c r="Z2302" s="10">
        <f>IFERROR(LOOKUP(H2302,{30,43,48,53,58,63,68,73,78,83,88,93,97},{42,47,52,57,62,67,72,77,82,87,92,99,100}),999)</f>
        <v>77</v>
      </c>
      <c r="AA2302" s="9">
        <f t="shared" si="262"/>
        <v>5.5555555555555554</v>
      </c>
      <c r="AB2302" s="9">
        <f>IFERROR(IF(I2302="AI",AA2302-VLOOKUP(Q2302,'PBT Tag Rates'!$A$6:$L$53,11,FALSE),AA2302-VLOOKUP(Q2302,'PBT Tag Rates'!$A$6:$L$53,12,FALSE)),0)</f>
        <v>5.5660541713442369</v>
      </c>
      <c r="AC2302" s="9">
        <f t="shared" si="263"/>
        <v>16.728007308517132</v>
      </c>
      <c r="AD2302" s="12" t="s">
        <v>1969</v>
      </c>
      <c r="AE2302" s="8"/>
    </row>
    <row r="2303" spans="1:31" x14ac:dyDescent="0.25">
      <c r="A2303" t="s">
        <v>2078</v>
      </c>
      <c r="B2303" t="s">
        <v>5976</v>
      </c>
      <c r="C2303" t="s">
        <v>5977</v>
      </c>
      <c r="D2303" s="1">
        <v>45566</v>
      </c>
      <c r="E2303">
        <f t="shared" si="258"/>
        <v>18</v>
      </c>
      <c r="F2303" t="s">
        <v>6</v>
      </c>
      <c r="G2303">
        <v>430</v>
      </c>
      <c r="H2303">
        <f t="shared" si="264"/>
        <v>43</v>
      </c>
      <c r="I2303" t="s">
        <v>7</v>
      </c>
      <c r="J2303" t="s">
        <v>8</v>
      </c>
      <c r="K2303" t="s">
        <v>8</v>
      </c>
      <c r="L2303" t="s">
        <v>8</v>
      </c>
      <c r="M2303" t="s">
        <v>6</v>
      </c>
      <c r="N2303" t="str">
        <f t="shared" si="259"/>
        <v>M</v>
      </c>
      <c r="O2303" t="s">
        <v>8221</v>
      </c>
      <c r="P2303" t="s">
        <v>8819</v>
      </c>
      <c r="Q2303" t="s">
        <v>7200</v>
      </c>
      <c r="R2303">
        <v>2</v>
      </c>
      <c r="S2303">
        <f t="shared" si="260"/>
        <v>2022</v>
      </c>
      <c r="T2303" t="s">
        <v>12</v>
      </c>
      <c r="U2303">
        <v>1</v>
      </c>
      <c r="V2303" t="s">
        <v>893</v>
      </c>
      <c r="W2303">
        <f>VLOOKUP(Q2303,'PBT Tag Rates'!$A$6:$D$67,4,FALSE)</f>
        <v>0.98</v>
      </c>
      <c r="X2303">
        <v>1</v>
      </c>
      <c r="Y2303" s="8">
        <f t="shared" si="261"/>
        <v>1</v>
      </c>
      <c r="Z2303" s="10">
        <f>IFERROR(LOOKUP(H2303,{30,43,48,53,58,63,68,73,78,83,88,93,97},{42,47,52,57,62,67,72,77,82,87,92,99,100}),999)</f>
        <v>47</v>
      </c>
      <c r="AA2303" s="9">
        <f t="shared" si="262"/>
        <v>5.5555555555555554</v>
      </c>
      <c r="AB2303" s="9">
        <f>IFERROR(IF(I2303="AI",AA2303-VLOOKUP(Q2303,'PBT Tag Rates'!$A$6:$L$53,11,FALSE),AA2303-VLOOKUP(Q2303,'PBT Tag Rates'!$A$6:$L$53,12,FALSE)),0)</f>
        <v>5.5759637188208613</v>
      </c>
      <c r="AC2303" s="9">
        <f t="shared" si="263"/>
        <v>16.757789085249826</v>
      </c>
      <c r="AD2303" s="12" t="s">
        <v>1969</v>
      </c>
      <c r="AE2303" s="8"/>
    </row>
    <row r="2304" spans="1:31" x14ac:dyDescent="0.25">
      <c r="A2304" t="s">
        <v>2078</v>
      </c>
      <c r="B2304" t="s">
        <v>5978</v>
      </c>
      <c r="C2304" t="s">
        <v>5979</v>
      </c>
      <c r="D2304" s="1">
        <v>45566</v>
      </c>
      <c r="E2304">
        <f t="shared" si="258"/>
        <v>18</v>
      </c>
      <c r="F2304" t="s">
        <v>6</v>
      </c>
      <c r="G2304">
        <v>340</v>
      </c>
      <c r="H2304">
        <f t="shared" si="264"/>
        <v>34</v>
      </c>
      <c r="I2304" t="s">
        <v>9</v>
      </c>
      <c r="J2304">
        <v>1</v>
      </c>
      <c r="K2304" t="s">
        <v>8</v>
      </c>
      <c r="L2304" t="s">
        <v>8</v>
      </c>
      <c r="M2304" t="s">
        <v>6</v>
      </c>
      <c r="N2304" t="str">
        <f t="shared" si="259"/>
        <v>M</v>
      </c>
      <c r="O2304" t="s">
        <v>8639</v>
      </c>
      <c r="P2304" t="s">
        <v>8640</v>
      </c>
      <c r="Q2304" t="s">
        <v>7200</v>
      </c>
      <c r="R2304">
        <v>2</v>
      </c>
      <c r="S2304">
        <f t="shared" si="260"/>
        <v>2022</v>
      </c>
      <c r="T2304" t="s">
        <v>12</v>
      </c>
      <c r="U2304">
        <v>0.999999999999998</v>
      </c>
      <c r="V2304" t="s">
        <v>949</v>
      </c>
      <c r="W2304">
        <f>VLOOKUP(Q2304,'PBT Tag Rates'!$A$6:$D$67,4,FALSE)</f>
        <v>0.98</v>
      </c>
      <c r="X2304">
        <v>1</v>
      </c>
      <c r="Y2304" s="8">
        <f t="shared" si="261"/>
        <v>1</v>
      </c>
      <c r="Z2304" s="10">
        <f>IFERROR(LOOKUP(H2304,{30,43,48,53,58,63,68,73,78,83,88,93,97},{42,47,52,57,62,67,72,77,82,87,92,99,100}),999)</f>
        <v>42</v>
      </c>
      <c r="AA2304" s="9">
        <f t="shared" si="262"/>
        <v>5.5555555555555554</v>
      </c>
      <c r="AB2304" s="9">
        <f>IFERROR(IF(I2304="AI",AA2304-VLOOKUP(Q2304,'PBT Tag Rates'!$A$6:$L$53,11,FALSE),AA2304-VLOOKUP(Q2304,'PBT Tag Rates'!$A$6:$L$53,12,FALSE)),0)</f>
        <v>5.5759637188208613</v>
      </c>
      <c r="AC2304" s="9">
        <f t="shared" si="263"/>
        <v>16.757789085249826</v>
      </c>
      <c r="AD2304" s="12" t="s">
        <v>676</v>
      </c>
      <c r="AE2304" s="8"/>
    </row>
    <row r="2305" spans="1:31" x14ac:dyDescent="0.25">
      <c r="A2305" t="s">
        <v>2078</v>
      </c>
      <c r="B2305" t="s">
        <v>5980</v>
      </c>
      <c r="C2305" t="s">
        <v>5981</v>
      </c>
      <c r="D2305" s="1">
        <v>45566</v>
      </c>
      <c r="E2305">
        <f t="shared" si="258"/>
        <v>18</v>
      </c>
      <c r="F2305" t="s">
        <v>6</v>
      </c>
      <c r="G2305">
        <v>450</v>
      </c>
      <c r="H2305">
        <f t="shared" si="264"/>
        <v>45</v>
      </c>
      <c r="I2305" t="s">
        <v>7</v>
      </c>
      <c r="J2305" t="s">
        <v>8</v>
      </c>
      <c r="K2305" t="s">
        <v>8</v>
      </c>
      <c r="L2305" t="s">
        <v>8</v>
      </c>
      <c r="M2305" t="s">
        <v>6</v>
      </c>
      <c r="N2305" t="str">
        <f t="shared" si="259"/>
        <v>M</v>
      </c>
      <c r="O2305" t="s">
        <v>8820</v>
      </c>
      <c r="P2305" t="s">
        <v>8821</v>
      </c>
      <c r="Q2305" t="s">
        <v>7200</v>
      </c>
      <c r="R2305">
        <v>2</v>
      </c>
      <c r="S2305">
        <f t="shared" si="260"/>
        <v>2022</v>
      </c>
      <c r="T2305" t="s">
        <v>12</v>
      </c>
      <c r="U2305">
        <v>0.999999999999999</v>
      </c>
      <c r="V2305" t="s">
        <v>893</v>
      </c>
      <c r="W2305">
        <f>VLOOKUP(Q2305,'PBT Tag Rates'!$A$6:$D$67,4,FALSE)</f>
        <v>0.98</v>
      </c>
      <c r="X2305">
        <v>1</v>
      </c>
      <c r="Y2305" s="8">
        <f t="shared" si="261"/>
        <v>1</v>
      </c>
      <c r="Z2305" s="10">
        <f>IFERROR(LOOKUP(H2305,{30,43,48,53,58,63,68,73,78,83,88,93,97},{42,47,52,57,62,67,72,77,82,87,92,99,100}),999)</f>
        <v>47</v>
      </c>
      <c r="AA2305" s="9">
        <f t="shared" si="262"/>
        <v>5.5555555555555554</v>
      </c>
      <c r="AB2305" s="9">
        <f>IFERROR(IF(I2305="AI",AA2305-VLOOKUP(Q2305,'PBT Tag Rates'!$A$6:$L$53,11,FALSE),AA2305-VLOOKUP(Q2305,'PBT Tag Rates'!$A$6:$L$53,12,FALSE)),0)</f>
        <v>5.5759637188208613</v>
      </c>
      <c r="AC2305" s="9">
        <f t="shared" si="263"/>
        <v>16.757789085249826</v>
      </c>
      <c r="AD2305" s="12" t="s">
        <v>1969</v>
      </c>
      <c r="AE2305" s="8"/>
    </row>
    <row r="2306" spans="1:31" x14ac:dyDescent="0.25">
      <c r="A2306" t="s">
        <v>2078</v>
      </c>
      <c r="B2306" t="s">
        <v>5982</v>
      </c>
      <c r="C2306" t="s">
        <v>5983</v>
      </c>
      <c r="D2306" s="1">
        <v>45567</v>
      </c>
      <c r="E2306">
        <f t="shared" si="258"/>
        <v>18</v>
      </c>
      <c r="F2306" t="s">
        <v>6</v>
      </c>
      <c r="G2306">
        <v>660</v>
      </c>
      <c r="H2306">
        <f t="shared" si="264"/>
        <v>66</v>
      </c>
      <c r="I2306" t="s">
        <v>9</v>
      </c>
      <c r="J2306">
        <v>1</v>
      </c>
      <c r="K2306" t="s">
        <v>8</v>
      </c>
      <c r="L2306" t="s">
        <v>8</v>
      </c>
      <c r="M2306" t="s">
        <v>6</v>
      </c>
      <c r="N2306" t="str">
        <f t="shared" si="259"/>
        <v>M</v>
      </c>
      <c r="O2306" t="s">
        <v>551</v>
      </c>
      <c r="P2306" t="s">
        <v>552</v>
      </c>
      <c r="Q2306" t="s">
        <v>295</v>
      </c>
      <c r="R2306">
        <v>4</v>
      </c>
      <c r="S2306">
        <f t="shared" si="260"/>
        <v>2020</v>
      </c>
      <c r="T2306" t="s">
        <v>12</v>
      </c>
      <c r="U2306">
        <v>1</v>
      </c>
      <c r="V2306" t="s">
        <v>941</v>
      </c>
      <c r="W2306">
        <f>VLOOKUP(Q2306,'PBT Tag Rates'!$A$6:$D$67,4,FALSE)</f>
        <v>0.98961045999999997</v>
      </c>
      <c r="X2306">
        <v>1</v>
      </c>
      <c r="Y2306" s="8">
        <f t="shared" si="261"/>
        <v>1</v>
      </c>
      <c r="Z2306" s="10">
        <f>IFERROR(LOOKUP(H2306,{30,43,48,53,58,63,68,73,78,83,88,93,97},{42,47,52,57,62,67,72,77,82,87,92,99,100}),999)</f>
        <v>67</v>
      </c>
      <c r="AA2306" s="9">
        <f t="shared" si="262"/>
        <v>5.5555555555555554</v>
      </c>
      <c r="AB2306" s="9">
        <f>IFERROR(IF(I2306="AI",AA2306-VLOOKUP(Q2306,'PBT Tag Rates'!$A$6:$L$53,11,FALSE),AA2306-VLOOKUP(Q2306,'PBT Tag Rates'!$A$6:$L$53,12,FALSE)),0)</f>
        <v>5.5660541713442369</v>
      </c>
      <c r="AC2306" s="9">
        <f t="shared" si="263"/>
        <v>16.728007308517132</v>
      </c>
      <c r="AD2306" s="12" t="s">
        <v>1969</v>
      </c>
      <c r="AE2306" s="8"/>
    </row>
    <row r="2307" spans="1:31" x14ac:dyDescent="0.25">
      <c r="A2307" t="s">
        <v>2078</v>
      </c>
      <c r="B2307" t="s">
        <v>5984</v>
      </c>
      <c r="C2307" t="s">
        <v>5985</v>
      </c>
      <c r="D2307" s="1">
        <v>45567</v>
      </c>
      <c r="E2307">
        <f t="shared" si="258"/>
        <v>18</v>
      </c>
      <c r="F2307" t="s">
        <v>14</v>
      </c>
      <c r="G2307">
        <v>700</v>
      </c>
      <c r="H2307">
        <f t="shared" si="264"/>
        <v>70</v>
      </c>
      <c r="I2307" t="s">
        <v>7</v>
      </c>
      <c r="J2307" t="s">
        <v>8</v>
      </c>
      <c r="K2307" t="s">
        <v>8</v>
      </c>
      <c r="L2307" t="s">
        <v>8</v>
      </c>
      <c r="M2307" t="s">
        <v>14</v>
      </c>
      <c r="N2307" t="str">
        <f t="shared" si="259"/>
        <v>F</v>
      </c>
      <c r="O2307" t="s">
        <v>8</v>
      </c>
      <c r="P2307" t="s">
        <v>8</v>
      </c>
      <c r="Q2307" t="s">
        <v>11</v>
      </c>
      <c r="R2307" t="s">
        <v>8</v>
      </c>
      <c r="S2307" t="str">
        <f t="shared" si="260"/>
        <v>U</v>
      </c>
      <c r="T2307" t="s">
        <v>12</v>
      </c>
      <c r="U2307">
        <v>0.999999999999999</v>
      </c>
      <c r="V2307" t="s">
        <v>8</v>
      </c>
      <c r="W2307">
        <f>VLOOKUP(Q2307,'PBT Tag Rates'!$A$6:$D$67,4,FALSE)</f>
        <v>1</v>
      </c>
      <c r="X2307">
        <v>1</v>
      </c>
      <c r="Y2307" s="8">
        <f t="shared" si="261"/>
        <v>1.0069930069930071</v>
      </c>
      <c r="Z2307" s="10">
        <f>IFERROR(LOOKUP(H2307,{30,43,48,53,58,63,68,73,78,83,88,93,97},{42,47,52,57,62,67,72,77,82,87,92,99,100}),999)</f>
        <v>72</v>
      </c>
      <c r="AA2307" s="9">
        <f t="shared" si="262"/>
        <v>5.594405594405595</v>
      </c>
      <c r="AB2307" s="9">
        <f>IFERROR(IF(I2307="AI",AA2307-VLOOKUP(Q2307,'PBT Tag Rates'!$A$6:$L$53,11,FALSE),AA2307-VLOOKUP(Q2307,'PBT Tag Rates'!$A$6:$L$53,12,FALSE)),0)</f>
        <v>5.5531024679032202</v>
      </c>
      <c r="AC2307" s="9">
        <f t="shared" si="263"/>
        <v>16.68908275206303</v>
      </c>
      <c r="AD2307" s="12" t="s">
        <v>1969</v>
      </c>
      <c r="AE2307" s="8"/>
    </row>
    <row r="2308" spans="1:31" x14ac:dyDescent="0.25">
      <c r="A2308" t="s">
        <v>2078</v>
      </c>
      <c r="B2308" t="s">
        <v>5986</v>
      </c>
      <c r="C2308" t="s">
        <v>5987</v>
      </c>
      <c r="D2308" s="1">
        <v>45567</v>
      </c>
      <c r="E2308">
        <f t="shared" si="258"/>
        <v>18</v>
      </c>
      <c r="F2308" t="s">
        <v>6</v>
      </c>
      <c r="G2308">
        <v>530</v>
      </c>
      <c r="H2308">
        <f t="shared" si="264"/>
        <v>53</v>
      </c>
      <c r="I2308" t="s">
        <v>9</v>
      </c>
      <c r="J2308">
        <v>1</v>
      </c>
      <c r="K2308" t="s">
        <v>8</v>
      </c>
      <c r="L2308" t="s">
        <v>8</v>
      </c>
      <c r="M2308" t="s">
        <v>6</v>
      </c>
      <c r="N2308" t="str">
        <f t="shared" si="259"/>
        <v>M</v>
      </c>
      <c r="O2308" t="s">
        <v>7669</v>
      </c>
      <c r="P2308" t="s">
        <v>7670</v>
      </c>
      <c r="Q2308" t="s">
        <v>940</v>
      </c>
      <c r="R2308">
        <v>3</v>
      </c>
      <c r="S2308">
        <f t="shared" si="260"/>
        <v>2021</v>
      </c>
      <c r="T2308" t="s">
        <v>12</v>
      </c>
      <c r="U2308">
        <v>1</v>
      </c>
      <c r="V2308" t="s">
        <v>888</v>
      </c>
      <c r="W2308">
        <f>VLOOKUP(Q2308,'PBT Tag Rates'!$A$6:$D$67,4,FALSE)</f>
        <v>0.98140000000000005</v>
      </c>
      <c r="X2308">
        <v>1</v>
      </c>
      <c r="Y2308" s="8">
        <f t="shared" si="261"/>
        <v>1.03125</v>
      </c>
      <c r="Z2308" s="10">
        <f>IFERROR(LOOKUP(H2308,{30,43,48,53,58,63,68,73,78,83,88,93,97},{42,47,52,57,62,67,72,77,82,87,92,99,100}),999)</f>
        <v>57</v>
      </c>
      <c r="AA2308" s="9">
        <f t="shared" si="262"/>
        <v>5.729166666666667</v>
      </c>
      <c r="AB2308" s="9">
        <f>IFERROR(IF(I2308="AI",AA2308-VLOOKUP(Q2308,'PBT Tag Rates'!$A$6:$L$53,11,FALSE),AA2308-VLOOKUP(Q2308,'PBT Tag Rates'!$A$6:$L$53,12,FALSE)),0)</f>
        <v>5.7481191834793837</v>
      </c>
      <c r="AC2308" s="9">
        <f t="shared" si="263"/>
        <v>17.275178564826781</v>
      </c>
      <c r="AD2308" s="12" t="s">
        <v>1969</v>
      </c>
      <c r="AE2308" s="8"/>
    </row>
    <row r="2309" spans="1:31" x14ac:dyDescent="0.25">
      <c r="A2309" t="s">
        <v>2078</v>
      </c>
      <c r="B2309" t="s">
        <v>5988</v>
      </c>
      <c r="C2309" t="s">
        <v>5989</v>
      </c>
      <c r="D2309" s="1">
        <v>45567</v>
      </c>
      <c r="E2309">
        <f t="shared" si="258"/>
        <v>18</v>
      </c>
      <c r="F2309" t="s">
        <v>14</v>
      </c>
      <c r="G2309">
        <v>800</v>
      </c>
      <c r="H2309">
        <f t="shared" si="264"/>
        <v>80</v>
      </c>
      <c r="I2309" t="s">
        <v>7</v>
      </c>
      <c r="J2309" t="s">
        <v>8</v>
      </c>
      <c r="K2309" t="s">
        <v>8</v>
      </c>
      <c r="L2309" t="s">
        <v>8</v>
      </c>
      <c r="M2309" t="s">
        <v>14</v>
      </c>
      <c r="N2309" t="str">
        <f t="shared" si="259"/>
        <v>F</v>
      </c>
      <c r="O2309" t="s">
        <v>1448</v>
      </c>
      <c r="P2309" t="s">
        <v>1647</v>
      </c>
      <c r="Q2309" t="s">
        <v>171</v>
      </c>
      <c r="R2309">
        <v>5</v>
      </c>
      <c r="S2309">
        <f t="shared" si="260"/>
        <v>2019</v>
      </c>
      <c r="T2309" t="s">
        <v>12</v>
      </c>
      <c r="U2309">
        <v>0.999999999999998</v>
      </c>
      <c r="V2309" t="s">
        <v>886</v>
      </c>
      <c r="W2309">
        <f>VLOOKUP(Q2309,'PBT Tag Rates'!$A$6:$D$67,4,FALSE)</f>
        <v>0.95971980899999998</v>
      </c>
      <c r="X2309">
        <v>1</v>
      </c>
      <c r="Y2309" s="8">
        <f t="shared" si="261"/>
        <v>1</v>
      </c>
      <c r="Z2309" s="10">
        <f>IFERROR(LOOKUP(H2309,{30,43,48,53,58,63,68,73,78,83,88,93,97},{42,47,52,57,62,67,72,77,82,87,92,99,100}),999)</f>
        <v>82</v>
      </c>
      <c r="AA2309" s="9">
        <f t="shared" si="262"/>
        <v>5.5555555555555554</v>
      </c>
      <c r="AB2309" s="9">
        <f>IFERROR(IF(I2309="AI",AA2309-VLOOKUP(Q2309,'PBT Tag Rates'!$A$6:$L$53,11,FALSE),AA2309-VLOOKUP(Q2309,'PBT Tag Rates'!$A$6:$L$53,12,FALSE)),0)</f>
        <v>5.5975263376757773</v>
      </c>
      <c r="AC2309" s="9">
        <f t="shared" si="263"/>
        <v>16.822592559073851</v>
      </c>
      <c r="AD2309" s="12" t="s">
        <v>1969</v>
      </c>
      <c r="AE2309" s="8"/>
    </row>
    <row r="2310" spans="1:31" x14ac:dyDescent="0.25">
      <c r="A2310" t="s">
        <v>2078</v>
      </c>
      <c r="B2310" t="s">
        <v>5990</v>
      </c>
      <c r="C2310" t="s">
        <v>5991</v>
      </c>
      <c r="D2310" s="1">
        <v>45567</v>
      </c>
      <c r="E2310">
        <f t="shared" si="258"/>
        <v>18</v>
      </c>
      <c r="F2310" t="s">
        <v>6</v>
      </c>
      <c r="G2310">
        <v>650</v>
      </c>
      <c r="H2310">
        <f t="shared" si="264"/>
        <v>65</v>
      </c>
      <c r="I2310" t="s">
        <v>9</v>
      </c>
      <c r="J2310">
        <v>1</v>
      </c>
      <c r="K2310" t="s">
        <v>8</v>
      </c>
      <c r="L2310" t="s">
        <v>8</v>
      </c>
      <c r="M2310" t="s">
        <v>6</v>
      </c>
      <c r="N2310" t="str">
        <f t="shared" si="259"/>
        <v>M</v>
      </c>
      <c r="O2310" t="s">
        <v>8217</v>
      </c>
      <c r="P2310" t="s">
        <v>8822</v>
      </c>
      <c r="Q2310" t="s">
        <v>940</v>
      </c>
      <c r="R2310">
        <v>3</v>
      </c>
      <c r="S2310">
        <f t="shared" si="260"/>
        <v>2021</v>
      </c>
      <c r="T2310" t="s">
        <v>12</v>
      </c>
      <c r="U2310">
        <v>0.999999999999999</v>
      </c>
      <c r="V2310" t="s">
        <v>919</v>
      </c>
      <c r="W2310">
        <f>VLOOKUP(Q2310,'PBT Tag Rates'!$A$6:$D$67,4,FALSE)</f>
        <v>0.98140000000000005</v>
      </c>
      <c r="X2310">
        <v>1</v>
      </c>
      <c r="Y2310" s="8">
        <f t="shared" si="261"/>
        <v>1</v>
      </c>
      <c r="Z2310" s="10">
        <f>IFERROR(LOOKUP(H2310,{30,43,48,53,58,63,68,73,78,83,88,93,97},{42,47,52,57,62,67,72,77,82,87,92,99,100}),999)</f>
        <v>67</v>
      </c>
      <c r="AA2310" s="9">
        <f t="shared" si="262"/>
        <v>5.5555555555555554</v>
      </c>
      <c r="AB2310" s="9">
        <f>IFERROR(IF(I2310="AI",AA2310-VLOOKUP(Q2310,'PBT Tag Rates'!$A$6:$L$53,11,FALSE),AA2310-VLOOKUP(Q2310,'PBT Tag Rates'!$A$6:$L$53,12,FALSE)),0)</f>
        <v>5.5745080723682721</v>
      </c>
      <c r="AC2310" s="9">
        <f t="shared" si="263"/>
        <v>16.753414340817248</v>
      </c>
      <c r="AD2310" s="12" t="s">
        <v>1969</v>
      </c>
      <c r="AE2310" s="8"/>
    </row>
    <row r="2311" spans="1:31" x14ac:dyDescent="0.25">
      <c r="A2311" t="s">
        <v>2078</v>
      </c>
      <c r="B2311" t="s">
        <v>5992</v>
      </c>
      <c r="C2311" t="s">
        <v>5993</v>
      </c>
      <c r="D2311" s="1">
        <v>45567</v>
      </c>
      <c r="E2311">
        <f t="shared" si="258"/>
        <v>18</v>
      </c>
      <c r="F2311" t="s">
        <v>6</v>
      </c>
      <c r="G2311">
        <v>780</v>
      </c>
      <c r="H2311">
        <f t="shared" si="264"/>
        <v>78</v>
      </c>
      <c r="I2311" t="s">
        <v>9</v>
      </c>
      <c r="J2311">
        <v>1</v>
      </c>
      <c r="K2311" t="s">
        <v>8</v>
      </c>
      <c r="L2311" t="s">
        <v>8</v>
      </c>
      <c r="M2311" t="s">
        <v>6</v>
      </c>
      <c r="N2311" t="str">
        <f t="shared" si="259"/>
        <v>M</v>
      </c>
      <c r="O2311" t="s">
        <v>7343</v>
      </c>
      <c r="P2311" t="s">
        <v>7344</v>
      </c>
      <c r="Q2311" t="s">
        <v>295</v>
      </c>
      <c r="R2311">
        <v>4</v>
      </c>
      <c r="S2311">
        <f t="shared" si="260"/>
        <v>2020</v>
      </c>
      <c r="T2311" t="s">
        <v>12</v>
      </c>
      <c r="U2311">
        <v>1</v>
      </c>
      <c r="V2311" t="s">
        <v>893</v>
      </c>
      <c r="W2311">
        <f>VLOOKUP(Q2311,'PBT Tag Rates'!$A$6:$D$67,4,FALSE)</f>
        <v>0.98961045999999997</v>
      </c>
      <c r="X2311">
        <v>1</v>
      </c>
      <c r="Y2311" s="8">
        <f t="shared" si="261"/>
        <v>1</v>
      </c>
      <c r="Z2311" s="10">
        <f>IFERROR(LOOKUP(H2311,{30,43,48,53,58,63,68,73,78,83,88,93,97},{42,47,52,57,62,67,72,77,82,87,92,99,100}),999)</f>
        <v>82</v>
      </c>
      <c r="AA2311" s="9">
        <f t="shared" si="262"/>
        <v>5.5555555555555554</v>
      </c>
      <c r="AB2311" s="9">
        <f>IFERROR(IF(I2311="AI",AA2311-VLOOKUP(Q2311,'PBT Tag Rates'!$A$6:$L$53,11,FALSE),AA2311-VLOOKUP(Q2311,'PBT Tag Rates'!$A$6:$L$53,12,FALSE)),0)</f>
        <v>5.5660541713442369</v>
      </c>
      <c r="AC2311" s="9">
        <f t="shared" si="263"/>
        <v>16.728007308517132</v>
      </c>
      <c r="AD2311" s="12" t="s">
        <v>1969</v>
      </c>
      <c r="AE2311" s="8"/>
    </row>
    <row r="2312" spans="1:31" x14ac:dyDescent="0.25">
      <c r="A2312" t="s">
        <v>2078</v>
      </c>
      <c r="B2312" t="s">
        <v>5994</v>
      </c>
      <c r="C2312" t="s">
        <v>5995</v>
      </c>
      <c r="D2312" s="1">
        <v>45567</v>
      </c>
      <c r="E2312">
        <f t="shared" ref="E2312:E2375" si="265">IF(AND(D2312&gt;=$F$2,D2312&lt;$F$3),70,IF(AND(D2312&gt;=$F$3,D2312&lt;$F$4),40,IF(AND(D2312&gt;=$F$4,D2312&lt;$F$5),18,9)))</f>
        <v>18</v>
      </c>
      <c r="F2312" t="s">
        <v>6</v>
      </c>
      <c r="G2312">
        <v>670</v>
      </c>
      <c r="H2312">
        <f t="shared" si="264"/>
        <v>67</v>
      </c>
      <c r="I2312" t="s">
        <v>7</v>
      </c>
      <c r="J2312" t="s">
        <v>8</v>
      </c>
      <c r="K2312" t="s">
        <v>8</v>
      </c>
      <c r="L2312" t="s">
        <v>8</v>
      </c>
      <c r="M2312" t="s">
        <v>6</v>
      </c>
      <c r="N2312" t="str">
        <f t="shared" ref="N2312:N2375" si="266">IF(M2312="U",F2312,M2312)</f>
        <v>M</v>
      </c>
      <c r="O2312" t="s">
        <v>8646</v>
      </c>
      <c r="P2312" t="s">
        <v>8647</v>
      </c>
      <c r="Q2312" t="s">
        <v>940</v>
      </c>
      <c r="R2312">
        <v>3</v>
      </c>
      <c r="S2312">
        <f t="shared" ref="S2312:S2375" si="267">IFERROR($S$4-R2312,"U")</f>
        <v>2021</v>
      </c>
      <c r="T2312" t="s">
        <v>12</v>
      </c>
      <c r="U2312">
        <v>0.999999999999997</v>
      </c>
      <c r="V2312" t="s">
        <v>893</v>
      </c>
      <c r="W2312">
        <f>VLOOKUP(Q2312,'PBT Tag Rates'!$A$6:$D$67,4,FALSE)</f>
        <v>0.98140000000000005</v>
      </c>
      <c r="X2312">
        <v>1</v>
      </c>
      <c r="Y2312" s="8">
        <f t="shared" ref="Y2312:Y2375" si="268">IF(V2312="ng",0,X2312+(SUMIFS($AK$24:$AK$127,$AG$24:$AG$127,$N2312,$AH$24:$AH$127,$Z2312,$AF$24:$AF$127,$E2312)))</f>
        <v>1</v>
      </c>
      <c r="Z2312" s="10">
        <f>IFERROR(LOOKUP(H2312,{30,43,48,53,58,63,68,73,78,83,88,93,97},{42,47,52,57,62,67,72,77,82,87,92,99,100}),999)</f>
        <v>67</v>
      </c>
      <c r="AA2312" s="9">
        <f t="shared" ref="AA2312:AA2375" si="269">Y2312/(VLOOKUP(E2312,$C$2:$I$5,2,FALSE))</f>
        <v>5.5555555555555554</v>
      </c>
      <c r="AB2312" s="9">
        <f>IFERROR(IF(I2312="AI",AA2312-VLOOKUP(Q2312,'PBT Tag Rates'!$A$6:$L$53,11,FALSE),AA2312-VLOOKUP(Q2312,'PBT Tag Rates'!$A$6:$L$53,12,FALSE)),0)</f>
        <v>5.5745080723682721</v>
      </c>
      <c r="AC2312" s="9">
        <f t="shared" ref="AC2312:AC2375" si="270">AB2312/(VLOOKUP(E2312,$C$2:$I$5,7,FALSE))</f>
        <v>16.753414340817248</v>
      </c>
      <c r="AD2312" s="12" t="s">
        <v>1969</v>
      </c>
      <c r="AE2312" s="8"/>
    </row>
    <row r="2313" spans="1:31" x14ac:dyDescent="0.25">
      <c r="A2313" t="s">
        <v>2078</v>
      </c>
      <c r="B2313" t="s">
        <v>5996</v>
      </c>
      <c r="C2313" t="s">
        <v>5997</v>
      </c>
      <c r="D2313" s="1">
        <v>45567</v>
      </c>
      <c r="E2313">
        <f t="shared" si="265"/>
        <v>18</v>
      </c>
      <c r="F2313" t="s">
        <v>6</v>
      </c>
      <c r="G2313">
        <v>440</v>
      </c>
      <c r="H2313">
        <f t="shared" si="264"/>
        <v>44</v>
      </c>
      <c r="I2313" t="s">
        <v>9</v>
      </c>
      <c r="J2313" t="s">
        <v>8</v>
      </c>
      <c r="K2313" t="s">
        <v>8</v>
      </c>
      <c r="L2313" t="s">
        <v>8</v>
      </c>
      <c r="M2313" t="s">
        <v>6</v>
      </c>
      <c r="N2313" t="str">
        <f t="shared" si="266"/>
        <v>M</v>
      </c>
      <c r="O2313" t="s">
        <v>7409</v>
      </c>
      <c r="P2313" t="s">
        <v>8823</v>
      </c>
      <c r="Q2313" t="s">
        <v>7200</v>
      </c>
      <c r="R2313">
        <v>2</v>
      </c>
      <c r="S2313">
        <f t="shared" si="267"/>
        <v>2022</v>
      </c>
      <c r="T2313" t="s">
        <v>12</v>
      </c>
      <c r="U2313">
        <v>0.999999999999999</v>
      </c>
      <c r="V2313" t="s">
        <v>945</v>
      </c>
      <c r="W2313">
        <f>VLOOKUP(Q2313,'PBT Tag Rates'!$A$6:$D$67,4,FALSE)</f>
        <v>0.98</v>
      </c>
      <c r="X2313">
        <v>1</v>
      </c>
      <c r="Y2313" s="8">
        <f t="shared" si="268"/>
        <v>1</v>
      </c>
      <c r="Z2313" s="10">
        <f>IFERROR(LOOKUP(H2313,{30,43,48,53,58,63,68,73,78,83,88,93,97},{42,47,52,57,62,67,72,77,82,87,92,99,100}),999)</f>
        <v>47</v>
      </c>
      <c r="AA2313" s="9">
        <f t="shared" si="269"/>
        <v>5.5555555555555554</v>
      </c>
      <c r="AB2313" s="9">
        <f>IFERROR(IF(I2313="AI",AA2313-VLOOKUP(Q2313,'PBT Tag Rates'!$A$6:$L$53,11,FALSE),AA2313-VLOOKUP(Q2313,'PBT Tag Rates'!$A$6:$L$53,12,FALSE)),0)</f>
        <v>5.5759637188208613</v>
      </c>
      <c r="AC2313" s="9">
        <f t="shared" si="270"/>
        <v>16.757789085249826</v>
      </c>
      <c r="AD2313" s="12" t="s">
        <v>1969</v>
      </c>
      <c r="AE2313" s="8"/>
    </row>
    <row r="2314" spans="1:31" x14ac:dyDescent="0.25">
      <c r="A2314" t="s">
        <v>2078</v>
      </c>
      <c r="B2314" t="s">
        <v>5998</v>
      </c>
      <c r="C2314" t="s">
        <v>597</v>
      </c>
      <c r="D2314" s="1">
        <v>45567</v>
      </c>
      <c r="E2314">
        <f t="shared" si="265"/>
        <v>18</v>
      </c>
      <c r="F2314" t="s">
        <v>14</v>
      </c>
      <c r="G2314">
        <v>740</v>
      </c>
      <c r="H2314">
        <f t="shared" si="264"/>
        <v>74</v>
      </c>
      <c r="I2314" t="s">
        <v>9</v>
      </c>
      <c r="J2314">
        <v>1</v>
      </c>
      <c r="K2314" t="s">
        <v>7176</v>
      </c>
      <c r="L2314" t="s">
        <v>8</v>
      </c>
      <c r="M2314" t="s">
        <v>14</v>
      </c>
      <c r="N2314" t="str">
        <f t="shared" si="266"/>
        <v>F</v>
      </c>
      <c r="O2314" t="s">
        <v>1814</v>
      </c>
      <c r="P2314" t="s">
        <v>1815</v>
      </c>
      <c r="Q2314" t="s">
        <v>295</v>
      </c>
      <c r="R2314">
        <v>4</v>
      </c>
      <c r="S2314">
        <f t="shared" si="267"/>
        <v>2020</v>
      </c>
      <c r="T2314" t="s">
        <v>12</v>
      </c>
      <c r="U2314">
        <v>1</v>
      </c>
      <c r="V2314" t="s">
        <v>949</v>
      </c>
      <c r="W2314">
        <f>VLOOKUP(Q2314,'PBT Tag Rates'!$A$6:$D$67,4,FALSE)</f>
        <v>0.98961045999999997</v>
      </c>
      <c r="X2314">
        <v>1</v>
      </c>
      <c r="Y2314" s="8">
        <f t="shared" si="268"/>
        <v>1</v>
      </c>
      <c r="Z2314" s="10">
        <f>IFERROR(LOOKUP(H2314,{30,43,48,53,58,63,68,73,78,83,88,93,97},{42,47,52,57,62,67,72,77,82,87,92,99,100}),999)</f>
        <v>77</v>
      </c>
      <c r="AA2314" s="9">
        <f t="shared" si="269"/>
        <v>5.5555555555555554</v>
      </c>
      <c r="AB2314" s="9">
        <f>IFERROR(IF(I2314="AI",AA2314-VLOOKUP(Q2314,'PBT Tag Rates'!$A$6:$L$53,11,FALSE),AA2314-VLOOKUP(Q2314,'PBT Tag Rates'!$A$6:$L$53,12,FALSE)),0)</f>
        <v>5.5660541713442369</v>
      </c>
      <c r="AC2314" s="9">
        <f t="shared" si="270"/>
        <v>16.728007308517132</v>
      </c>
      <c r="AD2314" s="12" t="s">
        <v>676</v>
      </c>
      <c r="AE2314" s="8"/>
    </row>
    <row r="2315" spans="1:31" x14ac:dyDescent="0.25">
      <c r="A2315" t="s">
        <v>2078</v>
      </c>
      <c r="B2315" t="s">
        <v>5999</v>
      </c>
      <c r="C2315" t="s">
        <v>600</v>
      </c>
      <c r="D2315" s="1">
        <v>45567</v>
      </c>
      <c r="E2315">
        <f t="shared" si="265"/>
        <v>18</v>
      </c>
      <c r="F2315" t="s">
        <v>6</v>
      </c>
      <c r="G2315">
        <v>660</v>
      </c>
      <c r="H2315">
        <f t="shared" si="264"/>
        <v>66</v>
      </c>
      <c r="I2315" t="s">
        <v>9</v>
      </c>
      <c r="J2315">
        <v>1</v>
      </c>
      <c r="K2315" t="s">
        <v>8</v>
      </c>
      <c r="L2315" t="s">
        <v>8</v>
      </c>
      <c r="M2315" t="s">
        <v>6</v>
      </c>
      <c r="N2315" t="str">
        <f t="shared" si="266"/>
        <v>M</v>
      </c>
      <c r="O2315" t="s">
        <v>8824</v>
      </c>
      <c r="P2315" t="s">
        <v>8825</v>
      </c>
      <c r="Q2315" t="s">
        <v>295</v>
      </c>
      <c r="R2315">
        <v>4</v>
      </c>
      <c r="S2315">
        <f t="shared" si="267"/>
        <v>2020</v>
      </c>
      <c r="T2315" t="s">
        <v>12</v>
      </c>
      <c r="U2315">
        <v>1</v>
      </c>
      <c r="V2315" t="s">
        <v>949</v>
      </c>
      <c r="W2315">
        <f>VLOOKUP(Q2315,'PBT Tag Rates'!$A$6:$D$67,4,FALSE)</f>
        <v>0.98961045999999997</v>
      </c>
      <c r="X2315">
        <v>1</v>
      </c>
      <c r="Y2315" s="8">
        <f t="shared" si="268"/>
        <v>1</v>
      </c>
      <c r="Z2315" s="10">
        <f>IFERROR(LOOKUP(H2315,{30,43,48,53,58,63,68,73,78,83,88,93,97},{42,47,52,57,62,67,72,77,82,87,92,99,100}),999)</f>
        <v>67</v>
      </c>
      <c r="AA2315" s="9">
        <f t="shared" si="269"/>
        <v>5.5555555555555554</v>
      </c>
      <c r="AB2315" s="9">
        <f>IFERROR(IF(I2315="AI",AA2315-VLOOKUP(Q2315,'PBT Tag Rates'!$A$6:$L$53,11,FALSE),AA2315-VLOOKUP(Q2315,'PBT Tag Rates'!$A$6:$L$53,12,FALSE)),0)</f>
        <v>5.5660541713442369</v>
      </c>
      <c r="AC2315" s="9">
        <f t="shared" si="270"/>
        <v>16.728007308517132</v>
      </c>
      <c r="AD2315" s="12" t="s">
        <v>676</v>
      </c>
      <c r="AE2315" s="8"/>
    </row>
    <row r="2316" spans="1:31" x14ac:dyDescent="0.25">
      <c r="A2316" t="s">
        <v>2078</v>
      </c>
      <c r="B2316" t="s">
        <v>6000</v>
      </c>
      <c r="C2316" t="s">
        <v>601</v>
      </c>
      <c r="D2316" s="1">
        <v>45567</v>
      </c>
      <c r="E2316">
        <f t="shared" si="265"/>
        <v>18</v>
      </c>
      <c r="F2316" t="s">
        <v>6</v>
      </c>
      <c r="G2316">
        <v>760</v>
      </c>
      <c r="H2316">
        <f t="shared" si="264"/>
        <v>76</v>
      </c>
      <c r="I2316" t="s">
        <v>7</v>
      </c>
      <c r="J2316" t="s">
        <v>8</v>
      </c>
      <c r="K2316" t="s">
        <v>8</v>
      </c>
      <c r="L2316" t="s">
        <v>8</v>
      </c>
      <c r="M2316" t="s">
        <v>6</v>
      </c>
      <c r="N2316" t="str">
        <f t="shared" si="266"/>
        <v>M</v>
      </c>
      <c r="O2316" t="s">
        <v>8</v>
      </c>
      <c r="P2316" t="s">
        <v>8</v>
      </c>
      <c r="Q2316" t="s">
        <v>11</v>
      </c>
      <c r="R2316" t="s">
        <v>8</v>
      </c>
      <c r="S2316" t="str">
        <f t="shared" si="267"/>
        <v>U</v>
      </c>
      <c r="T2316" t="s">
        <v>12</v>
      </c>
      <c r="U2316">
        <v>0.999999999999996</v>
      </c>
      <c r="V2316" t="s">
        <v>8</v>
      </c>
      <c r="W2316">
        <f>VLOOKUP(Q2316,'PBT Tag Rates'!$A$6:$D$67,4,FALSE)</f>
        <v>1</v>
      </c>
      <c r="X2316">
        <v>1</v>
      </c>
      <c r="Y2316" s="8">
        <f t="shared" si="268"/>
        <v>1.0058139534883721</v>
      </c>
      <c r="Z2316" s="10">
        <f>IFERROR(LOOKUP(H2316,{30,43,48,53,58,63,68,73,78,83,88,93,97},{42,47,52,57,62,67,72,77,82,87,92,99,100}),999)</f>
        <v>77</v>
      </c>
      <c r="AA2316" s="9">
        <f t="shared" si="269"/>
        <v>5.5878552971576232</v>
      </c>
      <c r="AB2316" s="9">
        <f>IFERROR(IF(I2316="AI",AA2316-VLOOKUP(Q2316,'PBT Tag Rates'!$A$6:$L$53,11,FALSE),AA2316-VLOOKUP(Q2316,'PBT Tag Rates'!$A$6:$L$53,12,FALSE)),0)</f>
        <v>5.5465521706552483</v>
      </c>
      <c r="AC2316" s="9">
        <f t="shared" si="270"/>
        <v>16.669396738081858</v>
      </c>
      <c r="AD2316" s="12" t="s">
        <v>1969</v>
      </c>
      <c r="AE2316" s="8"/>
    </row>
    <row r="2317" spans="1:31" x14ac:dyDescent="0.25">
      <c r="A2317" t="s">
        <v>2078</v>
      </c>
      <c r="B2317" t="s">
        <v>6001</v>
      </c>
      <c r="C2317" t="s">
        <v>602</v>
      </c>
      <c r="D2317" s="1">
        <v>45567</v>
      </c>
      <c r="E2317">
        <f t="shared" si="265"/>
        <v>18</v>
      </c>
      <c r="F2317" t="s">
        <v>6</v>
      </c>
      <c r="G2317">
        <v>330</v>
      </c>
      <c r="H2317">
        <f t="shared" si="264"/>
        <v>33</v>
      </c>
      <c r="I2317" t="s">
        <v>9</v>
      </c>
      <c r="J2317" t="s">
        <v>8</v>
      </c>
      <c r="K2317" t="s">
        <v>8</v>
      </c>
      <c r="L2317" t="s">
        <v>8</v>
      </c>
      <c r="M2317" t="s">
        <v>6</v>
      </c>
      <c r="N2317" t="str">
        <f t="shared" si="266"/>
        <v>M</v>
      </c>
      <c r="O2317" t="s">
        <v>8826</v>
      </c>
      <c r="P2317" t="s">
        <v>8827</v>
      </c>
      <c r="Q2317" t="s">
        <v>8753</v>
      </c>
      <c r="R2317">
        <v>2</v>
      </c>
      <c r="S2317">
        <f t="shared" si="267"/>
        <v>2022</v>
      </c>
      <c r="T2317" t="s">
        <v>12</v>
      </c>
      <c r="U2317">
        <v>0.999999999999999</v>
      </c>
      <c r="V2317" t="s">
        <v>9062</v>
      </c>
      <c r="W2317">
        <f>VLOOKUP(Q2317,'PBT Tag Rates'!$A$6:$D$67,4,FALSE)</f>
        <v>0.96</v>
      </c>
      <c r="X2317">
        <v>1</v>
      </c>
      <c r="Y2317" s="8">
        <f t="shared" si="268"/>
        <v>1</v>
      </c>
      <c r="Z2317" s="10">
        <f>IFERROR(LOOKUP(H2317,{30,43,48,53,58,63,68,73,78,83,88,93,97},{42,47,52,57,62,67,72,77,82,87,92,99,100}),999)</f>
        <v>42</v>
      </c>
      <c r="AA2317" s="9">
        <f t="shared" si="269"/>
        <v>5.5555555555555554</v>
      </c>
      <c r="AB2317" s="9">
        <f>IFERROR(IF(I2317="AI",AA2317-VLOOKUP(Q2317,'PBT Tag Rates'!$A$6:$L$53,11,FALSE),AA2317-VLOOKUP(Q2317,'PBT Tag Rates'!$A$6:$L$53,12,FALSE)),0)</f>
        <v>5.5972222222222223</v>
      </c>
      <c r="AC2317" s="9">
        <f t="shared" si="270"/>
        <v>16.821678582067321</v>
      </c>
      <c r="AD2317" s="12" t="s">
        <v>676</v>
      </c>
      <c r="AE2317" s="8"/>
    </row>
    <row r="2318" spans="1:31" x14ac:dyDescent="0.25">
      <c r="A2318" t="s">
        <v>2078</v>
      </c>
      <c r="B2318" t="s">
        <v>6002</v>
      </c>
      <c r="C2318" t="s">
        <v>603</v>
      </c>
      <c r="D2318" s="1">
        <v>45567</v>
      </c>
      <c r="E2318">
        <f t="shared" si="265"/>
        <v>18</v>
      </c>
      <c r="F2318" t="s">
        <v>6</v>
      </c>
      <c r="G2318">
        <v>880</v>
      </c>
      <c r="H2318">
        <f t="shared" si="264"/>
        <v>88</v>
      </c>
      <c r="I2318" t="s">
        <v>9</v>
      </c>
      <c r="J2318">
        <v>1</v>
      </c>
      <c r="K2318" t="s">
        <v>8</v>
      </c>
      <c r="L2318" t="s">
        <v>8</v>
      </c>
      <c r="M2318" t="s">
        <v>6</v>
      </c>
      <c r="N2318" t="str">
        <f t="shared" si="266"/>
        <v>M</v>
      </c>
      <c r="O2318" t="s">
        <v>1747</v>
      </c>
      <c r="P2318" t="s">
        <v>1748</v>
      </c>
      <c r="Q2318" t="s">
        <v>295</v>
      </c>
      <c r="R2318">
        <v>4</v>
      </c>
      <c r="S2318">
        <f t="shared" si="267"/>
        <v>2020</v>
      </c>
      <c r="T2318" t="s">
        <v>12</v>
      </c>
      <c r="U2318">
        <v>1</v>
      </c>
      <c r="V2318" t="s">
        <v>893</v>
      </c>
      <c r="W2318">
        <f>VLOOKUP(Q2318,'PBT Tag Rates'!$A$6:$D$67,4,FALSE)</f>
        <v>0.98961045999999997</v>
      </c>
      <c r="X2318">
        <v>1</v>
      </c>
      <c r="Y2318" s="8">
        <f t="shared" si="268"/>
        <v>1</v>
      </c>
      <c r="Z2318" s="10">
        <f>IFERROR(LOOKUP(H2318,{30,43,48,53,58,63,68,73,78,83,88,93,97},{42,47,52,57,62,67,72,77,82,87,92,99,100}),999)</f>
        <v>92</v>
      </c>
      <c r="AA2318" s="9">
        <f t="shared" si="269"/>
        <v>5.5555555555555554</v>
      </c>
      <c r="AB2318" s="9">
        <f>IFERROR(IF(I2318="AI",AA2318-VLOOKUP(Q2318,'PBT Tag Rates'!$A$6:$L$53,11,FALSE),AA2318-VLOOKUP(Q2318,'PBT Tag Rates'!$A$6:$L$53,12,FALSE)),0)</f>
        <v>5.5660541713442369</v>
      </c>
      <c r="AC2318" s="9">
        <f t="shared" si="270"/>
        <v>16.728007308517132</v>
      </c>
      <c r="AD2318" s="12" t="s">
        <v>1969</v>
      </c>
      <c r="AE2318" s="8"/>
    </row>
    <row r="2319" spans="1:31" x14ac:dyDescent="0.25">
      <c r="A2319" t="s">
        <v>2078</v>
      </c>
      <c r="B2319" t="s">
        <v>6003</v>
      </c>
      <c r="C2319" t="s">
        <v>604</v>
      </c>
      <c r="D2319" s="1">
        <v>45567</v>
      </c>
      <c r="E2319">
        <f t="shared" si="265"/>
        <v>18</v>
      </c>
      <c r="F2319" t="s">
        <v>6</v>
      </c>
      <c r="G2319">
        <v>590</v>
      </c>
      <c r="H2319">
        <f t="shared" si="264"/>
        <v>59</v>
      </c>
      <c r="I2319" t="s">
        <v>9</v>
      </c>
      <c r="J2319">
        <v>1</v>
      </c>
      <c r="K2319" t="s">
        <v>8</v>
      </c>
      <c r="L2319" t="s">
        <v>8</v>
      </c>
      <c r="M2319" t="s">
        <v>6</v>
      </c>
      <c r="N2319" t="str">
        <f t="shared" si="266"/>
        <v>M</v>
      </c>
      <c r="O2319" t="s">
        <v>8134</v>
      </c>
      <c r="P2319" t="s">
        <v>8135</v>
      </c>
      <c r="Q2319" t="s">
        <v>295</v>
      </c>
      <c r="R2319">
        <v>4</v>
      </c>
      <c r="S2319">
        <f t="shared" si="267"/>
        <v>2020</v>
      </c>
      <c r="T2319" t="s">
        <v>12</v>
      </c>
      <c r="U2319">
        <v>1</v>
      </c>
      <c r="V2319" t="s">
        <v>949</v>
      </c>
      <c r="W2319">
        <f>VLOOKUP(Q2319,'PBT Tag Rates'!$A$6:$D$67,4,FALSE)</f>
        <v>0.98961045999999997</v>
      </c>
      <c r="X2319">
        <v>1</v>
      </c>
      <c r="Y2319" s="8">
        <f t="shared" si="268"/>
        <v>1.0138888888888888</v>
      </c>
      <c r="Z2319" s="10">
        <f>IFERROR(LOOKUP(H2319,{30,43,48,53,58,63,68,73,78,83,88,93,97},{42,47,52,57,62,67,72,77,82,87,92,99,100}),999)</f>
        <v>62</v>
      </c>
      <c r="AA2319" s="9">
        <f t="shared" si="269"/>
        <v>5.632716049382716</v>
      </c>
      <c r="AB2319" s="9">
        <f>IFERROR(IF(I2319="AI",AA2319-VLOOKUP(Q2319,'PBT Tag Rates'!$A$6:$L$53,11,FALSE),AA2319-VLOOKUP(Q2319,'PBT Tag Rates'!$A$6:$L$53,12,FALSE)),0)</f>
        <v>5.6432146651713975</v>
      </c>
      <c r="AC2319" s="9">
        <f t="shared" si="270"/>
        <v>16.959902519188034</v>
      </c>
      <c r="AD2319" s="12" t="s">
        <v>676</v>
      </c>
      <c r="AE2319" s="8"/>
    </row>
    <row r="2320" spans="1:31" x14ac:dyDescent="0.25">
      <c r="A2320" t="s">
        <v>2078</v>
      </c>
      <c r="B2320" t="s">
        <v>6004</v>
      </c>
      <c r="C2320" t="s">
        <v>605</v>
      </c>
      <c r="D2320" s="1">
        <v>45567</v>
      </c>
      <c r="E2320">
        <f t="shared" si="265"/>
        <v>18</v>
      </c>
      <c r="F2320" t="s">
        <v>14</v>
      </c>
      <c r="G2320">
        <v>750</v>
      </c>
      <c r="H2320">
        <f t="shared" si="264"/>
        <v>75</v>
      </c>
      <c r="I2320" t="s">
        <v>9</v>
      </c>
      <c r="J2320">
        <v>1</v>
      </c>
      <c r="K2320" t="s">
        <v>8</v>
      </c>
      <c r="L2320" t="s">
        <v>8</v>
      </c>
      <c r="M2320" t="s">
        <v>14</v>
      </c>
      <c r="N2320" t="str">
        <f t="shared" si="266"/>
        <v>F</v>
      </c>
      <c r="O2320" t="s">
        <v>8828</v>
      </c>
      <c r="P2320" t="s">
        <v>8829</v>
      </c>
      <c r="Q2320" t="s">
        <v>1512</v>
      </c>
      <c r="R2320">
        <v>4</v>
      </c>
      <c r="S2320">
        <f t="shared" si="267"/>
        <v>2020</v>
      </c>
      <c r="T2320" t="s">
        <v>12</v>
      </c>
      <c r="U2320">
        <v>0.999999999999999</v>
      </c>
      <c r="V2320" t="s">
        <v>9064</v>
      </c>
      <c r="W2320">
        <f>VLOOKUP(Q2320,'PBT Tag Rates'!$A$6:$D$67,4,FALSE)</f>
        <v>0.89080000000000004</v>
      </c>
      <c r="X2320">
        <v>1</v>
      </c>
      <c r="Y2320" s="8">
        <f t="shared" si="268"/>
        <v>1</v>
      </c>
      <c r="Z2320" s="10">
        <f>IFERROR(LOOKUP(H2320,{30,43,48,53,58,63,68,73,78,83,88,93,97},{42,47,52,57,62,67,72,77,82,87,92,99,100}),999)</f>
        <v>77</v>
      </c>
      <c r="AA2320" s="9">
        <f t="shared" si="269"/>
        <v>5.5555555555555554</v>
      </c>
      <c r="AB2320" s="9">
        <f>IFERROR(IF(I2320="AI",AA2320-VLOOKUP(Q2320,'PBT Tag Rates'!$A$6:$L$53,11,FALSE),AA2320-VLOOKUP(Q2320,'PBT Tag Rates'!$A$6:$L$53,12,FALSE)),0)</f>
        <v>5.6781419947113703</v>
      </c>
      <c r="AC2320" s="9">
        <f t="shared" si="270"/>
        <v>17.064871785714335</v>
      </c>
      <c r="AD2320" s="12" t="s">
        <v>676</v>
      </c>
      <c r="AE2320" s="8"/>
    </row>
    <row r="2321" spans="1:31" x14ac:dyDescent="0.25">
      <c r="A2321" t="s">
        <v>2078</v>
      </c>
      <c r="B2321" t="s">
        <v>6005</v>
      </c>
      <c r="C2321" t="s">
        <v>606</v>
      </c>
      <c r="D2321" s="1">
        <v>45567</v>
      </c>
      <c r="E2321">
        <f t="shared" si="265"/>
        <v>18</v>
      </c>
      <c r="F2321" t="s">
        <v>6</v>
      </c>
      <c r="G2321">
        <v>730</v>
      </c>
      <c r="H2321">
        <f t="shared" si="264"/>
        <v>73</v>
      </c>
      <c r="I2321" t="s">
        <v>7</v>
      </c>
      <c r="J2321" t="s">
        <v>8</v>
      </c>
      <c r="K2321" t="s">
        <v>8</v>
      </c>
      <c r="L2321" t="s">
        <v>8</v>
      </c>
      <c r="M2321" t="s">
        <v>6</v>
      </c>
      <c r="N2321" t="str">
        <f t="shared" si="266"/>
        <v>M</v>
      </c>
      <c r="O2321" t="s">
        <v>1666</v>
      </c>
      <c r="P2321" t="s">
        <v>1667</v>
      </c>
      <c r="Q2321" t="s">
        <v>295</v>
      </c>
      <c r="R2321">
        <v>4</v>
      </c>
      <c r="S2321">
        <f t="shared" si="267"/>
        <v>2020</v>
      </c>
      <c r="T2321" t="s">
        <v>12</v>
      </c>
      <c r="U2321">
        <v>1</v>
      </c>
      <c r="V2321" t="s">
        <v>893</v>
      </c>
      <c r="W2321">
        <f>VLOOKUP(Q2321,'PBT Tag Rates'!$A$6:$D$67,4,FALSE)</f>
        <v>0.98961045999999997</v>
      </c>
      <c r="X2321">
        <v>1</v>
      </c>
      <c r="Y2321" s="8">
        <f t="shared" si="268"/>
        <v>1.0058139534883721</v>
      </c>
      <c r="Z2321" s="10">
        <f>IFERROR(LOOKUP(H2321,{30,43,48,53,58,63,68,73,78,83,88,93,97},{42,47,52,57,62,67,72,77,82,87,92,99,100}),999)</f>
        <v>77</v>
      </c>
      <c r="AA2321" s="9">
        <f t="shared" si="269"/>
        <v>5.5878552971576232</v>
      </c>
      <c r="AB2321" s="9">
        <f>IFERROR(IF(I2321="AI",AA2321-VLOOKUP(Q2321,'PBT Tag Rates'!$A$6:$L$53,11,FALSE),AA2321-VLOOKUP(Q2321,'PBT Tag Rates'!$A$6:$L$53,12,FALSE)),0)</f>
        <v>5.5983539129463047</v>
      </c>
      <c r="AC2321" s="9">
        <f t="shared" si="270"/>
        <v>16.825079722286347</v>
      </c>
      <c r="AD2321" s="12" t="s">
        <v>1969</v>
      </c>
      <c r="AE2321" s="8"/>
    </row>
    <row r="2322" spans="1:31" x14ac:dyDescent="0.25">
      <c r="A2322" t="s">
        <v>2078</v>
      </c>
      <c r="B2322" t="s">
        <v>6006</v>
      </c>
      <c r="C2322" t="s">
        <v>607</v>
      </c>
      <c r="D2322" s="1">
        <v>45567</v>
      </c>
      <c r="E2322">
        <f t="shared" si="265"/>
        <v>18</v>
      </c>
      <c r="F2322" t="s">
        <v>6</v>
      </c>
      <c r="G2322">
        <v>590</v>
      </c>
      <c r="H2322">
        <f t="shared" si="264"/>
        <v>59</v>
      </c>
      <c r="I2322" t="s">
        <v>7</v>
      </c>
      <c r="J2322" t="s">
        <v>8</v>
      </c>
      <c r="K2322" t="s">
        <v>8</v>
      </c>
      <c r="L2322" t="s">
        <v>7177</v>
      </c>
      <c r="M2322" t="s">
        <v>6</v>
      </c>
      <c r="N2322" t="str">
        <f t="shared" si="266"/>
        <v>M</v>
      </c>
      <c r="O2322" t="s">
        <v>8308</v>
      </c>
      <c r="P2322" t="s">
        <v>8309</v>
      </c>
      <c r="Q2322" t="s">
        <v>1972</v>
      </c>
      <c r="R2322">
        <v>3</v>
      </c>
      <c r="S2322">
        <f t="shared" si="267"/>
        <v>2021</v>
      </c>
      <c r="T2322" t="s">
        <v>12</v>
      </c>
      <c r="U2322">
        <v>1</v>
      </c>
      <c r="V2322" t="s">
        <v>1318</v>
      </c>
      <c r="W2322">
        <f>VLOOKUP(Q2322,'PBT Tag Rates'!$A$6:$D$67,4,FALSE)</f>
        <v>0.98870000000000002</v>
      </c>
      <c r="X2322">
        <v>1</v>
      </c>
      <c r="Y2322" s="8">
        <f t="shared" si="268"/>
        <v>1.0138888888888888</v>
      </c>
      <c r="Z2322" s="10">
        <f>IFERROR(LOOKUP(H2322,{30,43,48,53,58,63,68,73,78,83,88,93,97},{42,47,52,57,62,67,72,77,82,87,92,99,100}),999)</f>
        <v>62</v>
      </c>
      <c r="AA2322" s="9">
        <f t="shared" si="269"/>
        <v>5.632716049382716</v>
      </c>
      <c r="AB2322" s="9">
        <f>IFERROR(IF(I2322="AI",AA2322-VLOOKUP(Q2322,'PBT Tag Rates'!$A$6:$L$53,11,FALSE),AA2322-VLOOKUP(Q2322,'PBT Tag Rates'!$A$6:$L$53,12,FALSE)),0)</f>
        <v>5.6441451987708016</v>
      </c>
      <c r="AC2322" s="9">
        <f t="shared" si="270"/>
        <v>16.962699109442543</v>
      </c>
      <c r="AD2322" s="12" t="s">
        <v>1969</v>
      </c>
      <c r="AE2322" s="8"/>
    </row>
    <row r="2323" spans="1:31" x14ac:dyDescent="0.25">
      <c r="A2323" t="s">
        <v>2078</v>
      </c>
      <c r="B2323" t="s">
        <v>6007</v>
      </c>
      <c r="C2323" t="s">
        <v>608</v>
      </c>
      <c r="D2323" s="1">
        <v>45567</v>
      </c>
      <c r="E2323">
        <f t="shared" si="265"/>
        <v>18</v>
      </c>
      <c r="F2323" t="s">
        <v>6</v>
      </c>
      <c r="G2323">
        <v>640</v>
      </c>
      <c r="H2323">
        <f t="shared" si="264"/>
        <v>64</v>
      </c>
      <c r="I2323" t="s">
        <v>9</v>
      </c>
      <c r="J2323">
        <v>1</v>
      </c>
      <c r="K2323" t="s">
        <v>8</v>
      </c>
      <c r="L2323" t="s">
        <v>8</v>
      </c>
      <c r="M2323" t="s">
        <v>6</v>
      </c>
      <c r="N2323" t="str">
        <f t="shared" si="266"/>
        <v>M</v>
      </c>
      <c r="O2323" t="s">
        <v>8584</v>
      </c>
      <c r="P2323" t="s">
        <v>8585</v>
      </c>
      <c r="Q2323" t="s">
        <v>1317</v>
      </c>
      <c r="R2323">
        <v>4</v>
      </c>
      <c r="S2323">
        <f t="shared" si="267"/>
        <v>2020</v>
      </c>
      <c r="T2323" t="s">
        <v>12</v>
      </c>
      <c r="U2323">
        <v>1</v>
      </c>
      <c r="V2323" t="s">
        <v>1318</v>
      </c>
      <c r="W2323">
        <f>VLOOKUP(Q2323,'PBT Tag Rates'!$A$6:$D$67,4,FALSE)</f>
        <v>0.99450000000000005</v>
      </c>
      <c r="X2323">
        <v>1</v>
      </c>
      <c r="Y2323" s="8">
        <f t="shared" si="268"/>
        <v>1</v>
      </c>
      <c r="Z2323" s="10">
        <f>IFERROR(LOOKUP(H2323,{30,43,48,53,58,63,68,73,78,83,88,93,97},{42,47,52,57,62,67,72,77,82,87,92,99,100}),999)</f>
        <v>67</v>
      </c>
      <c r="AA2323" s="9">
        <f t="shared" si="269"/>
        <v>5.5555555555555554</v>
      </c>
      <c r="AB2323" s="9">
        <f>IFERROR(IF(I2323="AI",AA2323-VLOOKUP(Q2323,'PBT Tag Rates'!$A$6:$L$53,11,FALSE),AA2323-VLOOKUP(Q2323,'PBT Tag Rates'!$A$6:$L$53,12,FALSE)),0)</f>
        <v>5.5610859728506785</v>
      </c>
      <c r="AC2323" s="9">
        <f t="shared" si="270"/>
        <v>16.713076073902442</v>
      </c>
      <c r="AD2323" s="12" t="s">
        <v>1969</v>
      </c>
      <c r="AE2323" s="8"/>
    </row>
    <row r="2324" spans="1:31" x14ac:dyDescent="0.25">
      <c r="A2324" t="s">
        <v>2078</v>
      </c>
      <c r="B2324" t="s">
        <v>6008</v>
      </c>
      <c r="C2324" t="s">
        <v>609</v>
      </c>
      <c r="D2324" s="1">
        <v>45567</v>
      </c>
      <c r="E2324">
        <f t="shared" si="265"/>
        <v>18</v>
      </c>
      <c r="F2324" t="s">
        <v>6</v>
      </c>
      <c r="G2324">
        <v>510</v>
      </c>
      <c r="H2324">
        <f t="shared" si="264"/>
        <v>51</v>
      </c>
      <c r="I2324" t="s">
        <v>9</v>
      </c>
      <c r="J2324">
        <v>1</v>
      </c>
      <c r="K2324" t="s">
        <v>8</v>
      </c>
      <c r="L2324" t="s">
        <v>8</v>
      </c>
      <c r="M2324" t="s">
        <v>6</v>
      </c>
      <c r="N2324" t="str">
        <f t="shared" si="266"/>
        <v>M</v>
      </c>
      <c r="O2324" t="s">
        <v>8830</v>
      </c>
      <c r="P2324" t="s">
        <v>8831</v>
      </c>
      <c r="Q2324" t="s">
        <v>940</v>
      </c>
      <c r="R2324">
        <v>3</v>
      </c>
      <c r="S2324">
        <f t="shared" si="267"/>
        <v>2021</v>
      </c>
      <c r="T2324" t="s">
        <v>12</v>
      </c>
      <c r="U2324">
        <v>0.999999999999998</v>
      </c>
      <c r="V2324" t="s">
        <v>949</v>
      </c>
      <c r="W2324">
        <f>VLOOKUP(Q2324,'PBT Tag Rates'!$A$6:$D$67,4,FALSE)</f>
        <v>0.98140000000000005</v>
      </c>
      <c r="X2324">
        <v>1</v>
      </c>
      <c r="Y2324" s="8">
        <f t="shared" si="268"/>
        <v>1</v>
      </c>
      <c r="Z2324" s="10">
        <f>IFERROR(LOOKUP(H2324,{30,43,48,53,58,63,68,73,78,83,88,93,97},{42,47,52,57,62,67,72,77,82,87,92,99,100}),999)</f>
        <v>52</v>
      </c>
      <c r="AA2324" s="9">
        <f t="shared" si="269"/>
        <v>5.5555555555555554</v>
      </c>
      <c r="AB2324" s="9">
        <f>IFERROR(IF(I2324="AI",AA2324-VLOOKUP(Q2324,'PBT Tag Rates'!$A$6:$L$53,11,FALSE),AA2324-VLOOKUP(Q2324,'PBT Tag Rates'!$A$6:$L$53,12,FALSE)),0)</f>
        <v>5.5745080723682721</v>
      </c>
      <c r="AC2324" s="9">
        <f t="shared" si="270"/>
        <v>16.753414340817248</v>
      </c>
      <c r="AD2324" s="12" t="s">
        <v>676</v>
      </c>
      <c r="AE2324" s="8"/>
    </row>
    <row r="2325" spans="1:31" x14ac:dyDescent="0.25">
      <c r="A2325" t="s">
        <v>2078</v>
      </c>
      <c r="B2325" t="s">
        <v>6009</v>
      </c>
      <c r="C2325" t="s">
        <v>610</v>
      </c>
      <c r="D2325" s="1">
        <v>45568</v>
      </c>
      <c r="E2325">
        <f t="shared" si="265"/>
        <v>18</v>
      </c>
      <c r="F2325" t="s">
        <v>14</v>
      </c>
      <c r="G2325">
        <v>770</v>
      </c>
      <c r="H2325">
        <f t="shared" si="264"/>
        <v>77</v>
      </c>
      <c r="I2325" t="s">
        <v>9</v>
      </c>
      <c r="J2325">
        <v>1</v>
      </c>
      <c r="K2325" t="s">
        <v>8</v>
      </c>
      <c r="L2325" t="s">
        <v>8</v>
      </c>
      <c r="M2325" t="s">
        <v>6</v>
      </c>
      <c r="N2325" t="str">
        <f t="shared" si="266"/>
        <v>M</v>
      </c>
      <c r="O2325" t="s">
        <v>8832</v>
      </c>
      <c r="P2325" t="s">
        <v>8833</v>
      </c>
      <c r="Q2325" t="s">
        <v>1973</v>
      </c>
      <c r="R2325">
        <v>4</v>
      </c>
      <c r="S2325">
        <f t="shared" si="267"/>
        <v>2020</v>
      </c>
      <c r="T2325" t="s">
        <v>12</v>
      </c>
      <c r="U2325">
        <v>0.999999999999999</v>
      </c>
      <c r="V2325" t="s">
        <v>9063</v>
      </c>
      <c r="W2325">
        <f>VLOOKUP(Q2325,'PBT Tag Rates'!$A$6:$D$67,4,FALSE)</f>
        <v>0.92010000000000003</v>
      </c>
      <c r="X2325">
        <v>1</v>
      </c>
      <c r="Y2325" s="8">
        <f t="shared" si="268"/>
        <v>1.0058139534883721</v>
      </c>
      <c r="Z2325" s="10">
        <f>IFERROR(LOOKUP(H2325,{30,43,48,53,58,63,68,73,78,83,88,93,97},{42,47,52,57,62,67,72,77,82,87,92,99,100}),999)</f>
        <v>77</v>
      </c>
      <c r="AA2325" s="9">
        <f t="shared" si="269"/>
        <v>5.5878552971576232</v>
      </c>
      <c r="AB2325" s="9">
        <f>IFERROR(IF(I2325="AI",AA2325-VLOOKUP(Q2325,'PBT Tag Rates'!$A$6:$L$53,11,FALSE),AA2325-VLOOKUP(Q2325,'PBT Tag Rates'!$A$6:$L$53,12,FALSE)),0)</f>
        <v>5.6746936842894566</v>
      </c>
      <c r="AC2325" s="9">
        <f t="shared" si="270"/>
        <v>17.054508364848473</v>
      </c>
      <c r="AD2325" s="12" t="s">
        <v>676</v>
      </c>
      <c r="AE2325" s="8"/>
    </row>
    <row r="2326" spans="1:31" x14ac:dyDescent="0.25">
      <c r="A2326" t="s">
        <v>2078</v>
      </c>
      <c r="B2326" t="s">
        <v>6010</v>
      </c>
      <c r="C2326" t="s">
        <v>611</v>
      </c>
      <c r="D2326" s="1">
        <v>45568</v>
      </c>
      <c r="E2326">
        <f t="shared" si="265"/>
        <v>18</v>
      </c>
      <c r="F2326" t="s">
        <v>14</v>
      </c>
      <c r="G2326">
        <v>670</v>
      </c>
      <c r="H2326">
        <f t="shared" si="264"/>
        <v>67</v>
      </c>
      <c r="I2326" t="s">
        <v>7</v>
      </c>
      <c r="J2326" t="s">
        <v>8</v>
      </c>
      <c r="K2326" t="s">
        <v>8</v>
      </c>
      <c r="L2326" t="s">
        <v>8</v>
      </c>
      <c r="M2326" t="s">
        <v>14</v>
      </c>
      <c r="N2326" t="str">
        <f t="shared" si="266"/>
        <v>F</v>
      </c>
      <c r="O2326" t="s">
        <v>410</v>
      </c>
      <c r="P2326" t="s">
        <v>1398</v>
      </c>
      <c r="Q2326" t="s">
        <v>295</v>
      </c>
      <c r="R2326">
        <v>4</v>
      </c>
      <c r="S2326">
        <f t="shared" si="267"/>
        <v>2020</v>
      </c>
      <c r="T2326" t="s">
        <v>12</v>
      </c>
      <c r="U2326">
        <v>0.999999999999999</v>
      </c>
      <c r="V2326" t="s">
        <v>892</v>
      </c>
      <c r="W2326">
        <f>VLOOKUP(Q2326,'PBT Tag Rates'!$A$6:$D$67,4,FALSE)</f>
        <v>0.98961045999999997</v>
      </c>
      <c r="X2326">
        <v>1</v>
      </c>
      <c r="Y2326" s="8">
        <f t="shared" si="268"/>
        <v>1</v>
      </c>
      <c r="Z2326" s="10">
        <f>IFERROR(LOOKUP(H2326,{30,43,48,53,58,63,68,73,78,83,88,93,97},{42,47,52,57,62,67,72,77,82,87,92,99,100}),999)</f>
        <v>67</v>
      </c>
      <c r="AA2326" s="9">
        <f t="shared" si="269"/>
        <v>5.5555555555555554</v>
      </c>
      <c r="AB2326" s="9">
        <f>IFERROR(IF(I2326="AI",AA2326-VLOOKUP(Q2326,'PBT Tag Rates'!$A$6:$L$53,11,FALSE),AA2326-VLOOKUP(Q2326,'PBT Tag Rates'!$A$6:$L$53,12,FALSE)),0)</f>
        <v>5.5660541713442369</v>
      </c>
      <c r="AC2326" s="9">
        <f t="shared" si="270"/>
        <v>16.728007308517132</v>
      </c>
      <c r="AD2326" s="12" t="s">
        <v>1969</v>
      </c>
      <c r="AE2326" s="8"/>
    </row>
    <row r="2327" spans="1:31" x14ac:dyDescent="0.25">
      <c r="A2327" t="s">
        <v>2078</v>
      </c>
      <c r="B2327" t="s">
        <v>6011</v>
      </c>
      <c r="C2327" t="s">
        <v>612</v>
      </c>
      <c r="D2327" s="1">
        <v>45568</v>
      </c>
      <c r="E2327">
        <f t="shared" si="265"/>
        <v>18</v>
      </c>
      <c r="F2327" t="s">
        <v>6</v>
      </c>
      <c r="G2327">
        <v>470</v>
      </c>
      <c r="H2327">
        <f t="shared" si="264"/>
        <v>47</v>
      </c>
      <c r="I2327" t="s">
        <v>9</v>
      </c>
      <c r="J2327">
        <v>1</v>
      </c>
      <c r="K2327" t="s">
        <v>8</v>
      </c>
      <c r="L2327" t="s">
        <v>8</v>
      </c>
      <c r="M2327" t="s">
        <v>6</v>
      </c>
      <c r="N2327" t="str">
        <f t="shared" si="266"/>
        <v>M</v>
      </c>
      <c r="O2327" t="s">
        <v>8834</v>
      </c>
      <c r="P2327" t="s">
        <v>8835</v>
      </c>
      <c r="Q2327" t="s">
        <v>7371</v>
      </c>
      <c r="R2327">
        <v>2</v>
      </c>
      <c r="S2327">
        <f t="shared" si="267"/>
        <v>2022</v>
      </c>
      <c r="T2327" t="s">
        <v>12</v>
      </c>
      <c r="U2327">
        <v>0.999999999999997</v>
      </c>
      <c r="V2327" t="s">
        <v>742</v>
      </c>
      <c r="W2327">
        <f>VLOOKUP(Q2327,'PBT Tag Rates'!$A$6:$D$67,4,FALSE)</f>
        <v>0.98</v>
      </c>
      <c r="X2327">
        <v>1</v>
      </c>
      <c r="Y2327" s="8">
        <f t="shared" si="268"/>
        <v>1</v>
      </c>
      <c r="Z2327" s="10">
        <f>IFERROR(LOOKUP(H2327,{30,43,48,53,58,63,68,73,78,83,88,93,97},{42,47,52,57,62,67,72,77,82,87,92,99,100}),999)</f>
        <v>47</v>
      </c>
      <c r="AA2327" s="9">
        <f t="shared" si="269"/>
        <v>5.5555555555555554</v>
      </c>
      <c r="AB2327" s="9">
        <f>IFERROR(IF(I2327="AI",AA2327-VLOOKUP(Q2327,'PBT Tag Rates'!$A$6:$L$53,11,FALSE),AA2327-VLOOKUP(Q2327,'PBT Tag Rates'!$A$6:$L$53,12,FALSE)),0)</f>
        <v>5.5759637188208613</v>
      </c>
      <c r="AC2327" s="9">
        <f t="shared" si="270"/>
        <v>16.757789085249826</v>
      </c>
      <c r="AD2327" s="12" t="s">
        <v>1969</v>
      </c>
      <c r="AE2327" s="8"/>
    </row>
    <row r="2328" spans="1:31" x14ac:dyDescent="0.25">
      <c r="A2328" t="s">
        <v>2078</v>
      </c>
      <c r="B2328" t="s">
        <v>6012</v>
      </c>
      <c r="C2328" t="s">
        <v>613</v>
      </c>
      <c r="D2328" s="1">
        <v>45568</v>
      </c>
      <c r="E2328">
        <f t="shared" si="265"/>
        <v>18</v>
      </c>
      <c r="F2328" t="s">
        <v>6</v>
      </c>
      <c r="G2328">
        <v>650</v>
      </c>
      <c r="H2328">
        <f t="shared" si="264"/>
        <v>65</v>
      </c>
      <c r="I2328" t="s">
        <v>7</v>
      </c>
      <c r="J2328" t="s">
        <v>8</v>
      </c>
      <c r="K2328" t="s">
        <v>8</v>
      </c>
      <c r="L2328" t="s">
        <v>8</v>
      </c>
      <c r="M2328" t="s">
        <v>6</v>
      </c>
      <c r="N2328" t="str">
        <f t="shared" si="266"/>
        <v>M</v>
      </c>
      <c r="O2328" t="s">
        <v>1630</v>
      </c>
      <c r="P2328" t="s">
        <v>7837</v>
      </c>
      <c r="Q2328" t="s">
        <v>940</v>
      </c>
      <c r="R2328">
        <v>3</v>
      </c>
      <c r="S2328">
        <f t="shared" si="267"/>
        <v>2021</v>
      </c>
      <c r="T2328" t="s">
        <v>12</v>
      </c>
      <c r="U2328">
        <v>0.999999999999999</v>
      </c>
      <c r="V2328" t="s">
        <v>893</v>
      </c>
      <c r="W2328">
        <f>VLOOKUP(Q2328,'PBT Tag Rates'!$A$6:$D$67,4,FALSE)</f>
        <v>0.98140000000000005</v>
      </c>
      <c r="X2328">
        <v>1</v>
      </c>
      <c r="Y2328" s="8">
        <f t="shared" si="268"/>
        <v>1</v>
      </c>
      <c r="Z2328" s="10">
        <f>IFERROR(LOOKUP(H2328,{30,43,48,53,58,63,68,73,78,83,88,93,97},{42,47,52,57,62,67,72,77,82,87,92,99,100}),999)</f>
        <v>67</v>
      </c>
      <c r="AA2328" s="9">
        <f t="shared" si="269"/>
        <v>5.5555555555555554</v>
      </c>
      <c r="AB2328" s="9">
        <f>IFERROR(IF(I2328="AI",AA2328-VLOOKUP(Q2328,'PBT Tag Rates'!$A$6:$L$53,11,FALSE),AA2328-VLOOKUP(Q2328,'PBT Tag Rates'!$A$6:$L$53,12,FALSE)),0)</f>
        <v>5.5745080723682721</v>
      </c>
      <c r="AC2328" s="9">
        <f t="shared" si="270"/>
        <v>16.753414340817248</v>
      </c>
      <c r="AD2328" s="12" t="s">
        <v>1969</v>
      </c>
      <c r="AE2328" s="8"/>
    </row>
    <row r="2329" spans="1:31" x14ac:dyDescent="0.25">
      <c r="A2329" t="s">
        <v>2078</v>
      </c>
      <c r="B2329" t="s">
        <v>6013</v>
      </c>
      <c r="C2329" t="s">
        <v>614</v>
      </c>
      <c r="D2329" s="1">
        <v>45568</v>
      </c>
      <c r="E2329">
        <f t="shared" si="265"/>
        <v>18</v>
      </c>
      <c r="F2329" t="s">
        <v>6</v>
      </c>
      <c r="G2329">
        <v>580</v>
      </c>
      <c r="H2329">
        <f t="shared" si="264"/>
        <v>58</v>
      </c>
      <c r="I2329" t="s">
        <v>9</v>
      </c>
      <c r="J2329">
        <v>1</v>
      </c>
      <c r="K2329" t="s">
        <v>8</v>
      </c>
      <c r="L2329" t="s">
        <v>8</v>
      </c>
      <c r="M2329" t="s">
        <v>6</v>
      </c>
      <c r="N2329" t="str">
        <f t="shared" si="266"/>
        <v>M</v>
      </c>
      <c r="O2329" t="s">
        <v>8836</v>
      </c>
      <c r="P2329" t="s">
        <v>8837</v>
      </c>
      <c r="Q2329" t="s">
        <v>7200</v>
      </c>
      <c r="R2329">
        <v>2</v>
      </c>
      <c r="S2329">
        <f t="shared" si="267"/>
        <v>2022</v>
      </c>
      <c r="T2329" t="s">
        <v>12</v>
      </c>
      <c r="U2329">
        <v>0.999999999999998</v>
      </c>
      <c r="V2329" t="s">
        <v>886</v>
      </c>
      <c r="W2329">
        <f>VLOOKUP(Q2329,'PBT Tag Rates'!$A$6:$D$67,4,FALSE)</f>
        <v>0.98</v>
      </c>
      <c r="X2329">
        <v>1</v>
      </c>
      <c r="Y2329" s="8">
        <f t="shared" si="268"/>
        <v>1.0138888888888888</v>
      </c>
      <c r="Z2329" s="10">
        <f>IFERROR(LOOKUP(H2329,{30,43,48,53,58,63,68,73,78,83,88,93,97},{42,47,52,57,62,67,72,77,82,87,92,99,100}),999)</f>
        <v>62</v>
      </c>
      <c r="AA2329" s="9">
        <f t="shared" si="269"/>
        <v>5.632716049382716</v>
      </c>
      <c r="AB2329" s="9">
        <f>IFERROR(IF(I2329="AI",AA2329-VLOOKUP(Q2329,'PBT Tag Rates'!$A$6:$L$53,11,FALSE),AA2329-VLOOKUP(Q2329,'PBT Tag Rates'!$A$6:$L$53,12,FALSE)),0)</f>
        <v>5.6531242126480219</v>
      </c>
      <c r="AC2329" s="9">
        <f t="shared" si="270"/>
        <v>16.989684295920732</v>
      </c>
      <c r="AD2329" s="12" t="s">
        <v>1969</v>
      </c>
      <c r="AE2329" s="8"/>
    </row>
    <row r="2330" spans="1:31" x14ac:dyDescent="0.25">
      <c r="A2330" t="s">
        <v>2078</v>
      </c>
      <c r="B2330" t="s">
        <v>6014</v>
      </c>
      <c r="C2330" t="s">
        <v>615</v>
      </c>
      <c r="D2330" s="1">
        <v>45568</v>
      </c>
      <c r="E2330">
        <f t="shared" si="265"/>
        <v>18</v>
      </c>
      <c r="F2330" t="s">
        <v>6</v>
      </c>
      <c r="G2330">
        <v>740</v>
      </c>
      <c r="H2330">
        <f t="shared" si="264"/>
        <v>74</v>
      </c>
      <c r="I2330" t="s">
        <v>7</v>
      </c>
      <c r="J2330" t="s">
        <v>8</v>
      </c>
      <c r="K2330" t="s">
        <v>8</v>
      </c>
      <c r="L2330" t="s">
        <v>8</v>
      </c>
      <c r="M2330" t="s">
        <v>6</v>
      </c>
      <c r="N2330" t="str">
        <f t="shared" si="266"/>
        <v>M</v>
      </c>
      <c r="O2330" t="s">
        <v>8093</v>
      </c>
      <c r="P2330" t="s">
        <v>8094</v>
      </c>
      <c r="Q2330" t="s">
        <v>295</v>
      </c>
      <c r="R2330">
        <v>4</v>
      </c>
      <c r="S2330">
        <f t="shared" si="267"/>
        <v>2020</v>
      </c>
      <c r="T2330" t="s">
        <v>12</v>
      </c>
      <c r="U2330">
        <v>1</v>
      </c>
      <c r="V2330" t="s">
        <v>888</v>
      </c>
      <c r="W2330">
        <f>VLOOKUP(Q2330,'PBT Tag Rates'!$A$6:$D$67,4,FALSE)</f>
        <v>0.98961045999999997</v>
      </c>
      <c r="X2330">
        <v>1</v>
      </c>
      <c r="Y2330" s="8">
        <f t="shared" si="268"/>
        <v>1.0058139534883721</v>
      </c>
      <c r="Z2330" s="10">
        <f>IFERROR(LOOKUP(H2330,{30,43,48,53,58,63,68,73,78,83,88,93,97},{42,47,52,57,62,67,72,77,82,87,92,99,100}),999)</f>
        <v>77</v>
      </c>
      <c r="AA2330" s="9">
        <f t="shared" si="269"/>
        <v>5.5878552971576232</v>
      </c>
      <c r="AB2330" s="9">
        <f>IFERROR(IF(I2330="AI",AA2330-VLOOKUP(Q2330,'PBT Tag Rates'!$A$6:$L$53,11,FALSE),AA2330-VLOOKUP(Q2330,'PBT Tag Rates'!$A$6:$L$53,12,FALSE)),0)</f>
        <v>5.5983539129463047</v>
      </c>
      <c r="AC2330" s="9">
        <f t="shared" si="270"/>
        <v>16.825079722286347</v>
      </c>
      <c r="AD2330" s="12" t="s">
        <v>1969</v>
      </c>
      <c r="AE2330" s="8"/>
    </row>
    <row r="2331" spans="1:31" x14ac:dyDescent="0.25">
      <c r="A2331" t="s">
        <v>2078</v>
      </c>
      <c r="B2331" t="s">
        <v>6015</v>
      </c>
      <c r="C2331" t="s">
        <v>616</v>
      </c>
      <c r="D2331" s="1">
        <v>45568</v>
      </c>
      <c r="E2331">
        <f t="shared" si="265"/>
        <v>18</v>
      </c>
      <c r="F2331" t="s">
        <v>6</v>
      </c>
      <c r="G2331">
        <v>360</v>
      </c>
      <c r="H2331">
        <f t="shared" si="264"/>
        <v>36</v>
      </c>
      <c r="I2331" t="s">
        <v>9</v>
      </c>
      <c r="J2331">
        <v>1</v>
      </c>
      <c r="K2331" t="s">
        <v>8</v>
      </c>
      <c r="L2331" t="s">
        <v>7178</v>
      </c>
      <c r="M2331" t="s">
        <v>6</v>
      </c>
      <c r="N2331" t="str">
        <f t="shared" si="266"/>
        <v>M</v>
      </c>
      <c r="O2331" t="s">
        <v>8766</v>
      </c>
      <c r="P2331" t="s">
        <v>8767</v>
      </c>
      <c r="Q2331" t="s">
        <v>7200</v>
      </c>
      <c r="R2331">
        <v>2</v>
      </c>
      <c r="S2331">
        <f t="shared" si="267"/>
        <v>2022</v>
      </c>
      <c r="T2331" t="s">
        <v>12</v>
      </c>
      <c r="U2331">
        <v>1</v>
      </c>
      <c r="V2331" t="s">
        <v>949</v>
      </c>
      <c r="W2331">
        <f>VLOOKUP(Q2331,'PBT Tag Rates'!$A$6:$D$67,4,FALSE)</f>
        <v>0.98</v>
      </c>
      <c r="X2331">
        <v>1</v>
      </c>
      <c r="Y2331" s="8">
        <f t="shared" si="268"/>
        <v>1</v>
      </c>
      <c r="Z2331" s="10">
        <f>IFERROR(LOOKUP(H2331,{30,43,48,53,58,63,68,73,78,83,88,93,97},{42,47,52,57,62,67,72,77,82,87,92,99,100}),999)</f>
        <v>42</v>
      </c>
      <c r="AA2331" s="9">
        <f t="shared" si="269"/>
        <v>5.5555555555555554</v>
      </c>
      <c r="AB2331" s="9">
        <f>IFERROR(IF(I2331="AI",AA2331-VLOOKUP(Q2331,'PBT Tag Rates'!$A$6:$L$53,11,FALSE),AA2331-VLOOKUP(Q2331,'PBT Tag Rates'!$A$6:$L$53,12,FALSE)),0)</f>
        <v>5.5759637188208613</v>
      </c>
      <c r="AC2331" s="9">
        <f t="shared" si="270"/>
        <v>16.757789085249826</v>
      </c>
      <c r="AD2331" s="12" t="s">
        <v>676</v>
      </c>
      <c r="AE2331" s="8"/>
    </row>
    <row r="2332" spans="1:31" x14ac:dyDescent="0.25">
      <c r="A2332" t="s">
        <v>2078</v>
      </c>
      <c r="B2332" t="s">
        <v>6016</v>
      </c>
      <c r="C2332" t="s">
        <v>617</v>
      </c>
      <c r="D2332" s="1">
        <v>45568</v>
      </c>
      <c r="E2332">
        <f t="shared" si="265"/>
        <v>18</v>
      </c>
      <c r="F2332" t="s">
        <v>6</v>
      </c>
      <c r="G2332">
        <v>840</v>
      </c>
      <c r="H2332">
        <f t="shared" si="264"/>
        <v>84</v>
      </c>
      <c r="I2332" t="s">
        <v>7</v>
      </c>
      <c r="J2332" t="s">
        <v>8</v>
      </c>
      <c r="K2332" t="s">
        <v>8</v>
      </c>
      <c r="L2332" t="s">
        <v>8</v>
      </c>
      <c r="M2332" t="s">
        <v>6</v>
      </c>
      <c r="N2332" t="str">
        <f t="shared" si="266"/>
        <v>M</v>
      </c>
      <c r="O2332" t="s">
        <v>7752</v>
      </c>
      <c r="P2332" t="s">
        <v>7753</v>
      </c>
      <c r="Q2332" t="s">
        <v>940</v>
      </c>
      <c r="R2332">
        <v>3</v>
      </c>
      <c r="S2332">
        <f t="shared" si="267"/>
        <v>2021</v>
      </c>
      <c r="T2332" t="s">
        <v>12</v>
      </c>
      <c r="U2332">
        <v>0.999999999999998</v>
      </c>
      <c r="V2332" t="s">
        <v>886</v>
      </c>
      <c r="W2332">
        <f>VLOOKUP(Q2332,'PBT Tag Rates'!$A$6:$D$67,4,FALSE)</f>
        <v>0.98140000000000005</v>
      </c>
      <c r="X2332">
        <v>1</v>
      </c>
      <c r="Y2332" s="8">
        <f t="shared" si="268"/>
        <v>1</v>
      </c>
      <c r="Z2332" s="10">
        <f>IFERROR(LOOKUP(H2332,{30,43,48,53,58,63,68,73,78,83,88,93,97},{42,47,52,57,62,67,72,77,82,87,92,99,100}),999)</f>
        <v>87</v>
      </c>
      <c r="AA2332" s="9">
        <f t="shared" si="269"/>
        <v>5.5555555555555554</v>
      </c>
      <c r="AB2332" s="9">
        <f>IFERROR(IF(I2332="AI",AA2332-VLOOKUP(Q2332,'PBT Tag Rates'!$A$6:$L$53,11,FALSE),AA2332-VLOOKUP(Q2332,'PBT Tag Rates'!$A$6:$L$53,12,FALSE)),0)</f>
        <v>5.5745080723682721</v>
      </c>
      <c r="AC2332" s="9">
        <f t="shared" si="270"/>
        <v>16.753414340817248</v>
      </c>
      <c r="AD2332" s="12" t="s">
        <v>1969</v>
      </c>
      <c r="AE2332" s="8"/>
    </row>
    <row r="2333" spans="1:31" x14ac:dyDescent="0.25">
      <c r="A2333" t="s">
        <v>2078</v>
      </c>
      <c r="B2333" t="s">
        <v>6017</v>
      </c>
      <c r="C2333" t="s">
        <v>618</v>
      </c>
      <c r="D2333" s="1">
        <v>45568</v>
      </c>
      <c r="E2333">
        <f t="shared" si="265"/>
        <v>18</v>
      </c>
      <c r="F2333" t="s">
        <v>6</v>
      </c>
      <c r="G2333">
        <v>660</v>
      </c>
      <c r="H2333">
        <f t="shared" si="264"/>
        <v>66</v>
      </c>
      <c r="I2333" t="s">
        <v>7</v>
      </c>
      <c r="J2333" t="s">
        <v>8</v>
      </c>
      <c r="K2333" t="s">
        <v>8</v>
      </c>
      <c r="L2333" t="s">
        <v>8</v>
      </c>
      <c r="M2333" t="s">
        <v>6</v>
      </c>
      <c r="N2333" t="str">
        <f t="shared" si="266"/>
        <v>M</v>
      </c>
      <c r="O2333" t="s">
        <v>8</v>
      </c>
      <c r="P2333" t="s">
        <v>8</v>
      </c>
      <c r="Q2333" t="s">
        <v>11</v>
      </c>
      <c r="R2333" t="s">
        <v>8</v>
      </c>
      <c r="S2333" t="str">
        <f t="shared" si="267"/>
        <v>U</v>
      </c>
      <c r="T2333" t="s">
        <v>12</v>
      </c>
      <c r="U2333">
        <v>1</v>
      </c>
      <c r="V2333" t="s">
        <v>8</v>
      </c>
      <c r="W2333">
        <f>VLOOKUP(Q2333,'PBT Tag Rates'!$A$6:$D$67,4,FALSE)</f>
        <v>1</v>
      </c>
      <c r="X2333">
        <v>1</v>
      </c>
      <c r="Y2333" s="8">
        <f t="shared" si="268"/>
        <v>1</v>
      </c>
      <c r="Z2333" s="10">
        <f>IFERROR(LOOKUP(H2333,{30,43,48,53,58,63,68,73,78,83,88,93,97},{42,47,52,57,62,67,72,77,82,87,92,99,100}),999)</f>
        <v>67</v>
      </c>
      <c r="AA2333" s="9">
        <f t="shared" si="269"/>
        <v>5.5555555555555554</v>
      </c>
      <c r="AB2333" s="9">
        <f>IFERROR(IF(I2333="AI",AA2333-VLOOKUP(Q2333,'PBT Tag Rates'!$A$6:$L$53,11,FALSE),AA2333-VLOOKUP(Q2333,'PBT Tag Rates'!$A$6:$L$53,12,FALSE)),0)</f>
        <v>5.5142524290531805</v>
      </c>
      <c r="AC2333" s="9">
        <f t="shared" si="270"/>
        <v>16.572324324312643</v>
      </c>
      <c r="AD2333" s="12" t="s">
        <v>1969</v>
      </c>
      <c r="AE2333" s="8"/>
    </row>
    <row r="2334" spans="1:31" x14ac:dyDescent="0.25">
      <c r="A2334" t="s">
        <v>2078</v>
      </c>
      <c r="B2334" t="s">
        <v>6018</v>
      </c>
      <c r="C2334" t="s">
        <v>619</v>
      </c>
      <c r="D2334" s="1">
        <v>45568</v>
      </c>
      <c r="E2334">
        <f t="shared" si="265"/>
        <v>18</v>
      </c>
      <c r="F2334" t="s">
        <v>14</v>
      </c>
      <c r="G2334">
        <v>720</v>
      </c>
      <c r="H2334">
        <f t="shared" si="264"/>
        <v>72</v>
      </c>
      <c r="I2334" t="s">
        <v>9</v>
      </c>
      <c r="J2334">
        <v>1</v>
      </c>
      <c r="K2334" t="s">
        <v>8</v>
      </c>
      <c r="L2334" t="s">
        <v>8</v>
      </c>
      <c r="M2334" t="s">
        <v>14</v>
      </c>
      <c r="N2334" t="str">
        <f t="shared" si="266"/>
        <v>F</v>
      </c>
      <c r="O2334" t="s">
        <v>8838</v>
      </c>
      <c r="P2334" t="s">
        <v>8839</v>
      </c>
      <c r="Q2334" t="s">
        <v>295</v>
      </c>
      <c r="R2334">
        <v>4</v>
      </c>
      <c r="S2334">
        <f t="shared" si="267"/>
        <v>2020</v>
      </c>
      <c r="T2334" t="s">
        <v>12</v>
      </c>
      <c r="U2334">
        <v>1</v>
      </c>
      <c r="V2334" t="s">
        <v>893</v>
      </c>
      <c r="W2334">
        <f>VLOOKUP(Q2334,'PBT Tag Rates'!$A$6:$D$67,4,FALSE)</f>
        <v>0.98961045999999997</v>
      </c>
      <c r="X2334">
        <v>1</v>
      </c>
      <c r="Y2334" s="8">
        <f t="shared" si="268"/>
        <v>1.0069930069930071</v>
      </c>
      <c r="Z2334" s="10">
        <f>IFERROR(LOOKUP(H2334,{30,43,48,53,58,63,68,73,78,83,88,93,97},{42,47,52,57,62,67,72,77,82,87,92,99,100}),999)</f>
        <v>72</v>
      </c>
      <c r="AA2334" s="9">
        <f t="shared" si="269"/>
        <v>5.594405594405595</v>
      </c>
      <c r="AB2334" s="9">
        <f>IFERROR(IF(I2334="AI",AA2334-VLOOKUP(Q2334,'PBT Tag Rates'!$A$6:$L$53,11,FALSE),AA2334-VLOOKUP(Q2334,'PBT Tag Rates'!$A$6:$L$53,12,FALSE)),0)</f>
        <v>5.6049042101942765</v>
      </c>
      <c r="AC2334" s="9">
        <f t="shared" si="270"/>
        <v>16.844765736267519</v>
      </c>
      <c r="AD2334" s="12" t="s">
        <v>1969</v>
      </c>
      <c r="AE2334" s="8"/>
    </row>
    <row r="2335" spans="1:31" x14ac:dyDescent="0.25">
      <c r="A2335" t="s">
        <v>2078</v>
      </c>
      <c r="B2335" t="s">
        <v>6019</v>
      </c>
      <c r="C2335" t="s">
        <v>620</v>
      </c>
      <c r="D2335" s="1">
        <v>45568</v>
      </c>
      <c r="E2335">
        <f t="shared" si="265"/>
        <v>18</v>
      </c>
      <c r="F2335" t="s">
        <v>6</v>
      </c>
      <c r="G2335">
        <v>840</v>
      </c>
      <c r="H2335">
        <f t="shared" si="264"/>
        <v>84</v>
      </c>
      <c r="I2335" t="s">
        <v>7</v>
      </c>
      <c r="J2335" t="s">
        <v>8</v>
      </c>
      <c r="K2335" t="s">
        <v>8</v>
      </c>
      <c r="L2335" t="s">
        <v>8</v>
      </c>
      <c r="M2335" t="s">
        <v>6</v>
      </c>
      <c r="N2335" t="str">
        <f t="shared" si="266"/>
        <v>M</v>
      </c>
      <c r="O2335" t="s">
        <v>7513</v>
      </c>
      <c r="P2335" t="s">
        <v>7514</v>
      </c>
      <c r="Q2335" t="s">
        <v>295</v>
      </c>
      <c r="R2335">
        <v>4</v>
      </c>
      <c r="S2335">
        <f t="shared" si="267"/>
        <v>2020</v>
      </c>
      <c r="T2335" t="s">
        <v>12</v>
      </c>
      <c r="U2335">
        <v>0.999999999999995</v>
      </c>
      <c r="V2335" t="s">
        <v>886</v>
      </c>
      <c r="W2335">
        <f>VLOOKUP(Q2335,'PBT Tag Rates'!$A$6:$D$67,4,FALSE)</f>
        <v>0.98961045999999997</v>
      </c>
      <c r="X2335">
        <v>1</v>
      </c>
      <c r="Y2335" s="8">
        <f t="shared" si="268"/>
        <v>1</v>
      </c>
      <c r="Z2335" s="10">
        <f>IFERROR(LOOKUP(H2335,{30,43,48,53,58,63,68,73,78,83,88,93,97},{42,47,52,57,62,67,72,77,82,87,92,99,100}),999)</f>
        <v>87</v>
      </c>
      <c r="AA2335" s="9">
        <f t="shared" si="269"/>
        <v>5.5555555555555554</v>
      </c>
      <c r="AB2335" s="9">
        <f>IFERROR(IF(I2335="AI",AA2335-VLOOKUP(Q2335,'PBT Tag Rates'!$A$6:$L$53,11,FALSE),AA2335-VLOOKUP(Q2335,'PBT Tag Rates'!$A$6:$L$53,12,FALSE)),0)</f>
        <v>5.5660541713442369</v>
      </c>
      <c r="AC2335" s="9">
        <f t="shared" si="270"/>
        <v>16.728007308517132</v>
      </c>
      <c r="AD2335" s="12" t="s">
        <v>1969</v>
      </c>
      <c r="AE2335" s="8"/>
    </row>
    <row r="2336" spans="1:31" x14ac:dyDescent="0.25">
      <c r="A2336" t="s">
        <v>2078</v>
      </c>
      <c r="B2336" t="s">
        <v>6020</v>
      </c>
      <c r="C2336" t="s">
        <v>621</v>
      </c>
      <c r="D2336" s="1">
        <v>45568</v>
      </c>
      <c r="E2336">
        <f t="shared" si="265"/>
        <v>18</v>
      </c>
      <c r="F2336" t="s">
        <v>6</v>
      </c>
      <c r="G2336">
        <v>670</v>
      </c>
      <c r="H2336">
        <f t="shared" si="264"/>
        <v>67</v>
      </c>
      <c r="I2336" t="s">
        <v>7</v>
      </c>
      <c r="J2336" t="s">
        <v>8</v>
      </c>
      <c r="K2336" t="s">
        <v>8</v>
      </c>
      <c r="L2336" t="s">
        <v>8</v>
      </c>
      <c r="M2336" t="s">
        <v>6</v>
      </c>
      <c r="N2336" t="str">
        <f t="shared" si="266"/>
        <v>M</v>
      </c>
      <c r="O2336" t="s">
        <v>8</v>
      </c>
      <c r="P2336" t="s">
        <v>8</v>
      </c>
      <c r="Q2336" t="s">
        <v>11</v>
      </c>
      <c r="R2336" t="s">
        <v>8</v>
      </c>
      <c r="S2336" t="str">
        <f t="shared" si="267"/>
        <v>U</v>
      </c>
      <c r="T2336" t="s">
        <v>12</v>
      </c>
      <c r="U2336">
        <v>1</v>
      </c>
      <c r="V2336" t="s">
        <v>8</v>
      </c>
      <c r="W2336">
        <f>VLOOKUP(Q2336,'PBT Tag Rates'!$A$6:$D$67,4,FALSE)</f>
        <v>1</v>
      </c>
      <c r="X2336">
        <v>1</v>
      </c>
      <c r="Y2336" s="8">
        <f t="shared" si="268"/>
        <v>1</v>
      </c>
      <c r="Z2336" s="10">
        <f>IFERROR(LOOKUP(H2336,{30,43,48,53,58,63,68,73,78,83,88,93,97},{42,47,52,57,62,67,72,77,82,87,92,99,100}),999)</f>
        <v>67</v>
      </c>
      <c r="AA2336" s="9">
        <f t="shared" si="269"/>
        <v>5.5555555555555554</v>
      </c>
      <c r="AB2336" s="9">
        <f>IFERROR(IF(I2336="AI",AA2336-VLOOKUP(Q2336,'PBT Tag Rates'!$A$6:$L$53,11,FALSE),AA2336-VLOOKUP(Q2336,'PBT Tag Rates'!$A$6:$L$53,12,FALSE)),0)</f>
        <v>5.5142524290531805</v>
      </c>
      <c r="AC2336" s="9">
        <f t="shared" si="270"/>
        <v>16.572324324312643</v>
      </c>
      <c r="AD2336" s="12" t="s">
        <v>1969</v>
      </c>
      <c r="AE2336" s="8"/>
    </row>
    <row r="2337" spans="1:31" x14ac:dyDescent="0.25">
      <c r="A2337" t="s">
        <v>2078</v>
      </c>
      <c r="B2337" t="s">
        <v>6021</v>
      </c>
      <c r="C2337" t="s">
        <v>6022</v>
      </c>
      <c r="D2337" s="1">
        <v>45568</v>
      </c>
      <c r="E2337">
        <f t="shared" si="265"/>
        <v>18</v>
      </c>
      <c r="F2337" t="s">
        <v>6</v>
      </c>
      <c r="G2337">
        <v>700</v>
      </c>
      <c r="H2337">
        <f t="shared" si="264"/>
        <v>70</v>
      </c>
      <c r="I2337" t="s">
        <v>9</v>
      </c>
      <c r="J2337">
        <v>1</v>
      </c>
      <c r="K2337" t="s">
        <v>8</v>
      </c>
      <c r="L2337" t="s">
        <v>8</v>
      </c>
      <c r="M2337" t="s">
        <v>6</v>
      </c>
      <c r="N2337" t="str">
        <f t="shared" si="266"/>
        <v>M</v>
      </c>
      <c r="O2337" t="s">
        <v>8840</v>
      </c>
      <c r="P2337" t="s">
        <v>8841</v>
      </c>
      <c r="Q2337" t="s">
        <v>295</v>
      </c>
      <c r="R2337">
        <v>4</v>
      </c>
      <c r="S2337">
        <f t="shared" si="267"/>
        <v>2020</v>
      </c>
      <c r="T2337" t="s">
        <v>12</v>
      </c>
      <c r="U2337">
        <v>0.999999999999999</v>
      </c>
      <c r="V2337" t="s">
        <v>949</v>
      </c>
      <c r="W2337">
        <f>VLOOKUP(Q2337,'PBT Tag Rates'!$A$6:$D$67,4,FALSE)</f>
        <v>0.98961045999999997</v>
      </c>
      <c r="X2337">
        <v>1</v>
      </c>
      <c r="Y2337" s="8">
        <f t="shared" si="268"/>
        <v>1.0057142857142858</v>
      </c>
      <c r="Z2337" s="10">
        <f>IFERROR(LOOKUP(H2337,{30,43,48,53,58,63,68,73,78,83,88,93,97},{42,47,52,57,62,67,72,77,82,87,92,99,100}),999)</f>
        <v>72</v>
      </c>
      <c r="AA2337" s="9">
        <f t="shared" si="269"/>
        <v>5.5873015873015879</v>
      </c>
      <c r="AB2337" s="9">
        <f>IFERROR(IF(I2337="AI",AA2337-VLOOKUP(Q2337,'PBT Tag Rates'!$A$6:$L$53,11,FALSE),AA2337-VLOOKUP(Q2337,'PBT Tag Rates'!$A$6:$L$53,12,FALSE)),0)</f>
        <v>5.5978002030902694</v>
      </c>
      <c r="AC2337" s="9">
        <f t="shared" si="270"/>
        <v>16.823415623764589</v>
      </c>
      <c r="AD2337" s="12" t="s">
        <v>676</v>
      </c>
      <c r="AE2337" s="8"/>
    </row>
    <row r="2338" spans="1:31" x14ac:dyDescent="0.25">
      <c r="A2338" t="s">
        <v>2078</v>
      </c>
      <c r="B2338" t="s">
        <v>6023</v>
      </c>
      <c r="C2338" t="s">
        <v>6024</v>
      </c>
      <c r="D2338" s="1">
        <v>45569</v>
      </c>
      <c r="E2338">
        <f t="shared" si="265"/>
        <v>18</v>
      </c>
      <c r="F2338" t="s">
        <v>6</v>
      </c>
      <c r="G2338">
        <v>480</v>
      </c>
      <c r="H2338">
        <f t="shared" si="264"/>
        <v>48</v>
      </c>
      <c r="I2338" t="s">
        <v>7</v>
      </c>
      <c r="J2338" t="s">
        <v>8</v>
      </c>
      <c r="K2338" t="s">
        <v>8</v>
      </c>
      <c r="L2338" t="s">
        <v>8</v>
      </c>
      <c r="M2338" t="s">
        <v>6</v>
      </c>
      <c r="N2338" t="str">
        <f t="shared" si="266"/>
        <v>M</v>
      </c>
      <c r="O2338" t="s">
        <v>7457</v>
      </c>
      <c r="P2338" t="s">
        <v>8667</v>
      </c>
      <c r="Q2338" t="s">
        <v>7200</v>
      </c>
      <c r="R2338">
        <v>2</v>
      </c>
      <c r="S2338">
        <f t="shared" si="267"/>
        <v>2022</v>
      </c>
      <c r="T2338" t="s">
        <v>12</v>
      </c>
      <c r="U2338">
        <v>1</v>
      </c>
      <c r="V2338" t="s">
        <v>893</v>
      </c>
      <c r="W2338">
        <f>VLOOKUP(Q2338,'PBT Tag Rates'!$A$6:$D$67,4,FALSE)</f>
        <v>0.98</v>
      </c>
      <c r="X2338">
        <v>1</v>
      </c>
      <c r="Y2338" s="8">
        <f t="shared" si="268"/>
        <v>1</v>
      </c>
      <c r="Z2338" s="10">
        <f>IFERROR(LOOKUP(H2338,{30,43,48,53,58,63,68,73,78,83,88,93,97},{42,47,52,57,62,67,72,77,82,87,92,99,100}),999)</f>
        <v>52</v>
      </c>
      <c r="AA2338" s="9">
        <f t="shared" si="269"/>
        <v>5.5555555555555554</v>
      </c>
      <c r="AB2338" s="9">
        <f>IFERROR(IF(I2338="AI",AA2338-VLOOKUP(Q2338,'PBT Tag Rates'!$A$6:$L$53,11,FALSE),AA2338-VLOOKUP(Q2338,'PBT Tag Rates'!$A$6:$L$53,12,FALSE)),0)</f>
        <v>5.5759637188208613</v>
      </c>
      <c r="AC2338" s="9">
        <f t="shared" si="270"/>
        <v>16.757789085249826</v>
      </c>
      <c r="AD2338" s="12" t="s">
        <v>1969</v>
      </c>
      <c r="AE2338" s="8"/>
    </row>
    <row r="2339" spans="1:31" x14ac:dyDescent="0.25">
      <c r="A2339" t="s">
        <v>2078</v>
      </c>
      <c r="B2339" t="s">
        <v>6025</v>
      </c>
      <c r="C2339" t="s">
        <v>6026</v>
      </c>
      <c r="D2339" s="1">
        <v>45569</v>
      </c>
      <c r="E2339">
        <f t="shared" si="265"/>
        <v>18</v>
      </c>
      <c r="F2339" t="s">
        <v>6</v>
      </c>
      <c r="G2339">
        <v>360</v>
      </c>
      <c r="H2339">
        <f t="shared" si="264"/>
        <v>36</v>
      </c>
      <c r="I2339" t="s">
        <v>9</v>
      </c>
      <c r="J2339" t="s">
        <v>8</v>
      </c>
      <c r="K2339" t="s">
        <v>8</v>
      </c>
      <c r="L2339" t="s">
        <v>8</v>
      </c>
      <c r="M2339" t="s">
        <v>6</v>
      </c>
      <c r="N2339" t="str">
        <f t="shared" si="266"/>
        <v>M</v>
      </c>
      <c r="O2339" t="s">
        <v>8842</v>
      </c>
      <c r="P2339" t="s">
        <v>8843</v>
      </c>
      <c r="Q2339" t="s">
        <v>8753</v>
      </c>
      <c r="R2339">
        <v>2</v>
      </c>
      <c r="S2339">
        <f t="shared" si="267"/>
        <v>2022</v>
      </c>
      <c r="T2339" t="s">
        <v>12</v>
      </c>
      <c r="U2339">
        <v>0.999999999999997</v>
      </c>
      <c r="V2339" t="s">
        <v>9062</v>
      </c>
      <c r="W2339">
        <f>VLOOKUP(Q2339,'PBT Tag Rates'!$A$6:$D$67,4,FALSE)</f>
        <v>0.96</v>
      </c>
      <c r="X2339">
        <v>1</v>
      </c>
      <c r="Y2339" s="8">
        <f t="shared" si="268"/>
        <v>1</v>
      </c>
      <c r="Z2339" s="10">
        <f>IFERROR(LOOKUP(H2339,{30,43,48,53,58,63,68,73,78,83,88,93,97},{42,47,52,57,62,67,72,77,82,87,92,99,100}),999)</f>
        <v>42</v>
      </c>
      <c r="AA2339" s="9">
        <f t="shared" si="269"/>
        <v>5.5555555555555554</v>
      </c>
      <c r="AB2339" s="9">
        <f>IFERROR(IF(I2339="AI",AA2339-VLOOKUP(Q2339,'PBT Tag Rates'!$A$6:$L$53,11,FALSE),AA2339-VLOOKUP(Q2339,'PBT Tag Rates'!$A$6:$L$53,12,FALSE)),0)</f>
        <v>5.5972222222222223</v>
      </c>
      <c r="AC2339" s="9">
        <f t="shared" si="270"/>
        <v>16.821678582067321</v>
      </c>
      <c r="AD2339" s="12" t="s">
        <v>676</v>
      </c>
      <c r="AE2339" s="8"/>
    </row>
    <row r="2340" spans="1:31" x14ac:dyDescent="0.25">
      <c r="A2340" t="s">
        <v>2078</v>
      </c>
      <c r="B2340" t="s">
        <v>6027</v>
      </c>
      <c r="C2340" t="s">
        <v>6028</v>
      </c>
      <c r="D2340" s="1">
        <v>45569</v>
      </c>
      <c r="E2340">
        <f t="shared" si="265"/>
        <v>18</v>
      </c>
      <c r="F2340" t="s">
        <v>14</v>
      </c>
      <c r="G2340">
        <v>700</v>
      </c>
      <c r="H2340">
        <f t="shared" si="264"/>
        <v>70</v>
      </c>
      <c r="I2340" t="s">
        <v>9</v>
      </c>
      <c r="J2340">
        <v>1</v>
      </c>
      <c r="K2340" t="s">
        <v>8</v>
      </c>
      <c r="L2340" t="s">
        <v>8</v>
      </c>
      <c r="M2340" t="s">
        <v>14</v>
      </c>
      <c r="N2340" t="str">
        <f t="shared" si="266"/>
        <v>F</v>
      </c>
      <c r="O2340" t="s">
        <v>7734</v>
      </c>
      <c r="P2340" t="s">
        <v>7735</v>
      </c>
      <c r="Q2340" t="s">
        <v>295</v>
      </c>
      <c r="R2340">
        <v>4</v>
      </c>
      <c r="S2340">
        <f t="shared" si="267"/>
        <v>2020</v>
      </c>
      <c r="T2340" t="s">
        <v>12</v>
      </c>
      <c r="U2340">
        <v>0.999999999999998</v>
      </c>
      <c r="V2340" t="s">
        <v>949</v>
      </c>
      <c r="W2340">
        <f>VLOOKUP(Q2340,'PBT Tag Rates'!$A$6:$D$67,4,FALSE)</f>
        <v>0.98961045999999997</v>
      </c>
      <c r="X2340">
        <v>1</v>
      </c>
      <c r="Y2340" s="8">
        <f t="shared" si="268"/>
        <v>1.0069930069930071</v>
      </c>
      <c r="Z2340" s="10">
        <f>IFERROR(LOOKUP(H2340,{30,43,48,53,58,63,68,73,78,83,88,93,97},{42,47,52,57,62,67,72,77,82,87,92,99,100}),999)</f>
        <v>72</v>
      </c>
      <c r="AA2340" s="9">
        <f t="shared" si="269"/>
        <v>5.594405594405595</v>
      </c>
      <c r="AB2340" s="9">
        <f>IFERROR(IF(I2340="AI",AA2340-VLOOKUP(Q2340,'PBT Tag Rates'!$A$6:$L$53,11,FALSE),AA2340-VLOOKUP(Q2340,'PBT Tag Rates'!$A$6:$L$53,12,FALSE)),0)</f>
        <v>5.6049042101942765</v>
      </c>
      <c r="AC2340" s="9">
        <f t="shared" si="270"/>
        <v>16.844765736267519</v>
      </c>
      <c r="AD2340" s="12" t="s">
        <v>676</v>
      </c>
      <c r="AE2340" s="8"/>
    </row>
    <row r="2341" spans="1:31" x14ac:dyDescent="0.25">
      <c r="A2341" t="s">
        <v>2078</v>
      </c>
      <c r="B2341" t="s">
        <v>6029</v>
      </c>
      <c r="C2341" t="s">
        <v>6030</v>
      </c>
      <c r="D2341" s="1">
        <v>45569</v>
      </c>
      <c r="E2341">
        <f t="shared" si="265"/>
        <v>18</v>
      </c>
      <c r="F2341" t="s">
        <v>6</v>
      </c>
      <c r="G2341">
        <v>710</v>
      </c>
      <c r="H2341">
        <f t="shared" si="264"/>
        <v>71</v>
      </c>
      <c r="I2341" t="s">
        <v>9</v>
      </c>
      <c r="J2341">
        <v>1</v>
      </c>
      <c r="K2341" t="s">
        <v>8</v>
      </c>
      <c r="L2341" t="s">
        <v>8</v>
      </c>
      <c r="M2341" t="s">
        <v>6</v>
      </c>
      <c r="N2341" t="str">
        <f t="shared" si="266"/>
        <v>M</v>
      </c>
      <c r="O2341" t="s">
        <v>1509</v>
      </c>
      <c r="P2341" t="s">
        <v>1510</v>
      </c>
      <c r="Q2341" t="s">
        <v>295</v>
      </c>
      <c r="R2341">
        <v>4</v>
      </c>
      <c r="S2341">
        <f t="shared" si="267"/>
        <v>2020</v>
      </c>
      <c r="T2341" t="s">
        <v>12</v>
      </c>
      <c r="U2341">
        <v>1.00000000000001</v>
      </c>
      <c r="V2341" t="s">
        <v>949</v>
      </c>
      <c r="W2341">
        <f>VLOOKUP(Q2341,'PBT Tag Rates'!$A$6:$D$67,4,FALSE)</f>
        <v>0.98961045999999997</v>
      </c>
      <c r="X2341">
        <v>1</v>
      </c>
      <c r="Y2341" s="8">
        <f t="shared" si="268"/>
        <v>1.0057142857142858</v>
      </c>
      <c r="Z2341" s="10">
        <f>IFERROR(LOOKUP(H2341,{30,43,48,53,58,63,68,73,78,83,88,93,97},{42,47,52,57,62,67,72,77,82,87,92,99,100}),999)</f>
        <v>72</v>
      </c>
      <c r="AA2341" s="9">
        <f t="shared" si="269"/>
        <v>5.5873015873015879</v>
      </c>
      <c r="AB2341" s="9">
        <f>IFERROR(IF(I2341="AI",AA2341-VLOOKUP(Q2341,'PBT Tag Rates'!$A$6:$L$53,11,FALSE),AA2341-VLOOKUP(Q2341,'PBT Tag Rates'!$A$6:$L$53,12,FALSE)),0)</f>
        <v>5.5978002030902694</v>
      </c>
      <c r="AC2341" s="9">
        <f t="shared" si="270"/>
        <v>16.823415623764589</v>
      </c>
      <c r="AD2341" s="12" t="s">
        <v>676</v>
      </c>
      <c r="AE2341" s="8"/>
    </row>
    <row r="2342" spans="1:31" x14ac:dyDescent="0.25">
      <c r="A2342" t="s">
        <v>2078</v>
      </c>
      <c r="B2342" t="s">
        <v>6031</v>
      </c>
      <c r="C2342" t="s">
        <v>6032</v>
      </c>
      <c r="D2342" s="1">
        <v>45569</v>
      </c>
      <c r="E2342">
        <f t="shared" si="265"/>
        <v>18</v>
      </c>
      <c r="F2342" t="s">
        <v>14</v>
      </c>
      <c r="G2342">
        <v>610</v>
      </c>
      <c r="H2342">
        <f t="shared" si="264"/>
        <v>61</v>
      </c>
      <c r="I2342" t="s">
        <v>9</v>
      </c>
      <c r="J2342">
        <v>1</v>
      </c>
      <c r="K2342" t="s">
        <v>8</v>
      </c>
      <c r="L2342" t="s">
        <v>8</v>
      </c>
      <c r="M2342" t="s">
        <v>14</v>
      </c>
      <c r="N2342" t="str">
        <f t="shared" si="266"/>
        <v>F</v>
      </c>
      <c r="O2342" t="s">
        <v>7769</v>
      </c>
      <c r="P2342" t="s">
        <v>8844</v>
      </c>
      <c r="Q2342" t="s">
        <v>940</v>
      </c>
      <c r="R2342">
        <v>3</v>
      </c>
      <c r="S2342">
        <f t="shared" si="267"/>
        <v>2021</v>
      </c>
      <c r="T2342" t="s">
        <v>12</v>
      </c>
      <c r="U2342">
        <v>1</v>
      </c>
      <c r="V2342" t="s">
        <v>945</v>
      </c>
      <c r="W2342">
        <f>VLOOKUP(Q2342,'PBT Tag Rates'!$A$6:$D$67,4,FALSE)</f>
        <v>0.98140000000000005</v>
      </c>
      <c r="X2342">
        <v>1</v>
      </c>
      <c r="Y2342" s="8">
        <f t="shared" si="268"/>
        <v>1.0172413793103448</v>
      </c>
      <c r="Z2342" s="10">
        <f>IFERROR(LOOKUP(H2342,{30,43,48,53,58,63,68,73,78,83,88,93,97},{42,47,52,57,62,67,72,77,82,87,92,99,100}),999)</f>
        <v>62</v>
      </c>
      <c r="AA2342" s="9">
        <f t="shared" si="269"/>
        <v>5.6513409961685825</v>
      </c>
      <c r="AB2342" s="9">
        <f>IFERROR(IF(I2342="AI",AA2342-VLOOKUP(Q2342,'PBT Tag Rates'!$A$6:$L$53,11,FALSE),AA2342-VLOOKUP(Q2342,'PBT Tag Rates'!$A$6:$L$53,12,FALSE)),0)</f>
        <v>5.6702935129812992</v>
      </c>
      <c r="AC2342" s="9">
        <f t="shared" si="270"/>
        <v>17.041284257512164</v>
      </c>
      <c r="AD2342" s="12" t="s">
        <v>1969</v>
      </c>
      <c r="AE2342" s="8"/>
    </row>
    <row r="2343" spans="1:31" x14ac:dyDescent="0.25">
      <c r="A2343" t="s">
        <v>2078</v>
      </c>
      <c r="B2343" t="s">
        <v>6033</v>
      </c>
      <c r="C2343" t="s">
        <v>6034</v>
      </c>
      <c r="D2343" s="1">
        <v>45569</v>
      </c>
      <c r="E2343">
        <f t="shared" si="265"/>
        <v>18</v>
      </c>
      <c r="F2343" t="s">
        <v>6</v>
      </c>
      <c r="G2343">
        <v>760</v>
      </c>
      <c r="H2343">
        <f t="shared" si="264"/>
        <v>76</v>
      </c>
      <c r="I2343" t="s">
        <v>7</v>
      </c>
      <c r="J2343" t="s">
        <v>8</v>
      </c>
      <c r="K2343" t="s">
        <v>8</v>
      </c>
      <c r="L2343" t="s">
        <v>8</v>
      </c>
      <c r="M2343" t="s">
        <v>6</v>
      </c>
      <c r="N2343" t="str">
        <f t="shared" si="266"/>
        <v>M</v>
      </c>
      <c r="O2343" t="s">
        <v>8</v>
      </c>
      <c r="P2343" t="s">
        <v>8</v>
      </c>
      <c r="Q2343" t="s">
        <v>11</v>
      </c>
      <c r="R2343" t="s">
        <v>8</v>
      </c>
      <c r="S2343" t="str">
        <f t="shared" si="267"/>
        <v>U</v>
      </c>
      <c r="T2343" t="s">
        <v>12</v>
      </c>
      <c r="U2343">
        <v>0.999999999999999</v>
      </c>
      <c r="V2343" t="s">
        <v>8</v>
      </c>
      <c r="W2343">
        <f>VLOOKUP(Q2343,'PBT Tag Rates'!$A$6:$D$67,4,FALSE)</f>
        <v>1</v>
      </c>
      <c r="X2343">
        <v>1</v>
      </c>
      <c r="Y2343" s="8">
        <f t="shared" si="268"/>
        <v>1.0058139534883721</v>
      </c>
      <c r="Z2343" s="10">
        <f>IFERROR(LOOKUP(H2343,{30,43,48,53,58,63,68,73,78,83,88,93,97},{42,47,52,57,62,67,72,77,82,87,92,99,100}),999)</f>
        <v>77</v>
      </c>
      <c r="AA2343" s="9">
        <f t="shared" si="269"/>
        <v>5.5878552971576232</v>
      </c>
      <c r="AB2343" s="9">
        <f>IFERROR(IF(I2343="AI",AA2343-VLOOKUP(Q2343,'PBT Tag Rates'!$A$6:$L$53,11,FALSE),AA2343-VLOOKUP(Q2343,'PBT Tag Rates'!$A$6:$L$53,12,FALSE)),0)</f>
        <v>5.5465521706552483</v>
      </c>
      <c r="AC2343" s="9">
        <f t="shared" si="270"/>
        <v>16.669396738081858</v>
      </c>
      <c r="AD2343" s="12" t="s">
        <v>1969</v>
      </c>
      <c r="AE2343" s="8"/>
    </row>
    <row r="2344" spans="1:31" x14ac:dyDescent="0.25">
      <c r="A2344" t="s">
        <v>2078</v>
      </c>
      <c r="B2344" t="s">
        <v>6035</v>
      </c>
      <c r="C2344" t="s">
        <v>6036</v>
      </c>
      <c r="D2344" s="1">
        <v>45569</v>
      </c>
      <c r="E2344">
        <f t="shared" si="265"/>
        <v>18</v>
      </c>
      <c r="F2344" t="s">
        <v>6</v>
      </c>
      <c r="G2344">
        <v>620</v>
      </c>
      <c r="H2344">
        <f t="shared" si="264"/>
        <v>62</v>
      </c>
      <c r="I2344" t="s">
        <v>9</v>
      </c>
      <c r="J2344">
        <v>1</v>
      </c>
      <c r="K2344" t="s">
        <v>8</v>
      </c>
      <c r="L2344" t="s">
        <v>8</v>
      </c>
      <c r="M2344" t="s">
        <v>6</v>
      </c>
      <c r="N2344" t="str">
        <f t="shared" si="266"/>
        <v>M</v>
      </c>
      <c r="O2344" t="s">
        <v>1554</v>
      </c>
      <c r="P2344" t="s">
        <v>8845</v>
      </c>
      <c r="Q2344" t="s">
        <v>171</v>
      </c>
      <c r="R2344">
        <v>5</v>
      </c>
      <c r="S2344">
        <f t="shared" si="267"/>
        <v>2019</v>
      </c>
      <c r="T2344" t="s">
        <v>12</v>
      </c>
      <c r="U2344">
        <v>0.999999999999997</v>
      </c>
      <c r="V2344" t="s">
        <v>949</v>
      </c>
      <c r="W2344">
        <f>VLOOKUP(Q2344,'PBT Tag Rates'!$A$6:$D$67,4,FALSE)</f>
        <v>0.95971980899999998</v>
      </c>
      <c r="X2344">
        <v>1</v>
      </c>
      <c r="Y2344" s="8">
        <f t="shared" si="268"/>
        <v>1.0138888888888888</v>
      </c>
      <c r="Z2344" s="10">
        <f>IFERROR(LOOKUP(H2344,{30,43,48,53,58,63,68,73,78,83,88,93,97},{42,47,52,57,62,67,72,77,82,87,92,99,100}),999)</f>
        <v>62</v>
      </c>
      <c r="AA2344" s="9">
        <f t="shared" si="269"/>
        <v>5.632716049382716</v>
      </c>
      <c r="AB2344" s="9">
        <f>IFERROR(IF(I2344="AI",AA2344-VLOOKUP(Q2344,'PBT Tag Rates'!$A$6:$L$53,11,FALSE),AA2344-VLOOKUP(Q2344,'PBT Tag Rates'!$A$6:$L$53,12,FALSE)),0)</f>
        <v>5.674686831502938</v>
      </c>
      <c r="AC2344" s="9">
        <f t="shared" si="270"/>
        <v>17.054487769744753</v>
      </c>
      <c r="AD2344" s="12" t="s">
        <v>676</v>
      </c>
      <c r="AE2344" s="8"/>
    </row>
    <row r="2345" spans="1:31" x14ac:dyDescent="0.25">
      <c r="A2345" t="s">
        <v>2078</v>
      </c>
      <c r="B2345" t="s">
        <v>6037</v>
      </c>
      <c r="C2345" t="s">
        <v>6038</v>
      </c>
      <c r="D2345" s="1">
        <v>45569</v>
      </c>
      <c r="E2345">
        <f t="shared" si="265"/>
        <v>18</v>
      </c>
      <c r="F2345" t="s">
        <v>14</v>
      </c>
      <c r="G2345">
        <v>720</v>
      </c>
      <c r="H2345">
        <f t="shared" si="264"/>
        <v>72</v>
      </c>
      <c r="I2345" t="s">
        <v>9</v>
      </c>
      <c r="J2345">
        <v>1</v>
      </c>
      <c r="K2345" t="s">
        <v>8</v>
      </c>
      <c r="L2345" t="s">
        <v>8</v>
      </c>
      <c r="M2345" t="s">
        <v>14</v>
      </c>
      <c r="N2345" t="str">
        <f t="shared" si="266"/>
        <v>F</v>
      </c>
      <c r="O2345" t="s">
        <v>1672</v>
      </c>
      <c r="P2345" t="s">
        <v>1940</v>
      </c>
      <c r="Q2345" t="s">
        <v>940</v>
      </c>
      <c r="R2345">
        <v>3</v>
      </c>
      <c r="S2345">
        <f t="shared" si="267"/>
        <v>2021</v>
      </c>
      <c r="T2345" t="s">
        <v>12</v>
      </c>
      <c r="U2345">
        <v>1</v>
      </c>
      <c r="V2345" t="s">
        <v>893</v>
      </c>
      <c r="W2345">
        <f>VLOOKUP(Q2345,'PBT Tag Rates'!$A$6:$D$67,4,FALSE)</f>
        <v>0.98140000000000005</v>
      </c>
      <c r="X2345">
        <v>1</v>
      </c>
      <c r="Y2345" s="8">
        <f t="shared" si="268"/>
        <v>1.0069930069930071</v>
      </c>
      <c r="Z2345" s="10">
        <f>IFERROR(LOOKUP(H2345,{30,43,48,53,58,63,68,73,78,83,88,93,97},{42,47,52,57,62,67,72,77,82,87,92,99,100}),999)</f>
        <v>72</v>
      </c>
      <c r="AA2345" s="9">
        <f t="shared" si="269"/>
        <v>5.594405594405595</v>
      </c>
      <c r="AB2345" s="9">
        <f>IFERROR(IF(I2345="AI",AA2345-VLOOKUP(Q2345,'PBT Tag Rates'!$A$6:$L$53,11,FALSE),AA2345-VLOOKUP(Q2345,'PBT Tag Rates'!$A$6:$L$53,12,FALSE)),0)</f>
        <v>5.6133581112183117</v>
      </c>
      <c r="AC2345" s="9">
        <f t="shared" si="270"/>
        <v>16.870172768567635</v>
      </c>
      <c r="AD2345" s="12" t="s">
        <v>1969</v>
      </c>
      <c r="AE2345" s="8"/>
    </row>
    <row r="2346" spans="1:31" x14ac:dyDescent="0.25">
      <c r="A2346" t="s">
        <v>2078</v>
      </c>
      <c r="B2346" t="s">
        <v>6039</v>
      </c>
      <c r="C2346" t="s">
        <v>6040</v>
      </c>
      <c r="D2346" s="1">
        <v>45569</v>
      </c>
      <c r="E2346">
        <f t="shared" si="265"/>
        <v>18</v>
      </c>
      <c r="F2346" t="s">
        <v>14</v>
      </c>
      <c r="G2346">
        <v>750</v>
      </c>
      <c r="H2346">
        <f t="shared" si="264"/>
        <v>75</v>
      </c>
      <c r="I2346" t="s">
        <v>7</v>
      </c>
      <c r="J2346" t="s">
        <v>8</v>
      </c>
      <c r="K2346" t="s">
        <v>8</v>
      </c>
      <c r="L2346" t="s">
        <v>8</v>
      </c>
      <c r="M2346" t="s">
        <v>14</v>
      </c>
      <c r="N2346" t="str">
        <f t="shared" si="266"/>
        <v>F</v>
      </c>
      <c r="O2346" t="s">
        <v>206</v>
      </c>
      <c r="P2346" t="s">
        <v>207</v>
      </c>
      <c r="Q2346" t="s">
        <v>171</v>
      </c>
      <c r="R2346">
        <v>5</v>
      </c>
      <c r="S2346">
        <f t="shared" si="267"/>
        <v>2019</v>
      </c>
      <c r="T2346" t="s">
        <v>12</v>
      </c>
      <c r="U2346">
        <v>0.999999999999997</v>
      </c>
      <c r="V2346" t="s">
        <v>949</v>
      </c>
      <c r="W2346">
        <f>VLOOKUP(Q2346,'PBT Tag Rates'!$A$6:$D$67,4,FALSE)</f>
        <v>0.95971980899999998</v>
      </c>
      <c r="X2346">
        <v>1</v>
      </c>
      <c r="Y2346" s="8">
        <f t="shared" si="268"/>
        <v>1</v>
      </c>
      <c r="Z2346" s="10">
        <f>IFERROR(LOOKUP(H2346,{30,43,48,53,58,63,68,73,78,83,88,93,97},{42,47,52,57,62,67,72,77,82,87,92,99,100}),999)</f>
        <v>77</v>
      </c>
      <c r="AA2346" s="9">
        <f t="shared" si="269"/>
        <v>5.5555555555555554</v>
      </c>
      <c r="AB2346" s="9">
        <f>IFERROR(IF(I2346="AI",AA2346-VLOOKUP(Q2346,'PBT Tag Rates'!$A$6:$L$53,11,FALSE),AA2346-VLOOKUP(Q2346,'PBT Tag Rates'!$A$6:$L$53,12,FALSE)),0)</f>
        <v>5.5975263376757773</v>
      </c>
      <c r="AC2346" s="9">
        <f t="shared" si="270"/>
        <v>16.822592559073851</v>
      </c>
      <c r="AD2346" s="12" t="s">
        <v>676</v>
      </c>
      <c r="AE2346" s="8"/>
    </row>
    <row r="2347" spans="1:31" x14ac:dyDescent="0.25">
      <c r="A2347" t="s">
        <v>2078</v>
      </c>
      <c r="B2347" t="s">
        <v>6041</v>
      </c>
      <c r="C2347" t="s">
        <v>6042</v>
      </c>
      <c r="D2347" s="1">
        <v>45569</v>
      </c>
      <c r="E2347">
        <f t="shared" si="265"/>
        <v>18</v>
      </c>
      <c r="F2347" t="s">
        <v>6</v>
      </c>
      <c r="G2347">
        <v>590</v>
      </c>
      <c r="H2347">
        <f t="shared" si="264"/>
        <v>59</v>
      </c>
      <c r="I2347" t="s">
        <v>7</v>
      </c>
      <c r="J2347" t="s">
        <v>8</v>
      </c>
      <c r="K2347" t="s">
        <v>8</v>
      </c>
      <c r="L2347" t="s">
        <v>8</v>
      </c>
      <c r="M2347" t="s">
        <v>6</v>
      </c>
      <c r="N2347" t="str">
        <f t="shared" si="266"/>
        <v>M</v>
      </c>
      <c r="O2347" t="s">
        <v>1846</v>
      </c>
      <c r="P2347" t="s">
        <v>1847</v>
      </c>
      <c r="Q2347" t="s">
        <v>940</v>
      </c>
      <c r="R2347">
        <v>3</v>
      </c>
      <c r="S2347">
        <f t="shared" si="267"/>
        <v>2021</v>
      </c>
      <c r="T2347" t="s">
        <v>12</v>
      </c>
      <c r="U2347">
        <v>0.999999999999998</v>
      </c>
      <c r="V2347" t="s">
        <v>893</v>
      </c>
      <c r="W2347">
        <f>VLOOKUP(Q2347,'PBT Tag Rates'!$A$6:$D$67,4,FALSE)</f>
        <v>0.98140000000000005</v>
      </c>
      <c r="X2347">
        <v>1</v>
      </c>
      <c r="Y2347" s="8">
        <f t="shared" si="268"/>
        <v>1.0138888888888888</v>
      </c>
      <c r="Z2347" s="10">
        <f>IFERROR(LOOKUP(H2347,{30,43,48,53,58,63,68,73,78,83,88,93,97},{42,47,52,57,62,67,72,77,82,87,92,99,100}),999)</f>
        <v>62</v>
      </c>
      <c r="AA2347" s="9">
        <f t="shared" si="269"/>
        <v>5.632716049382716</v>
      </c>
      <c r="AB2347" s="9">
        <f>IFERROR(IF(I2347="AI",AA2347-VLOOKUP(Q2347,'PBT Tag Rates'!$A$6:$L$53,11,FALSE),AA2347-VLOOKUP(Q2347,'PBT Tag Rates'!$A$6:$L$53,12,FALSE)),0)</f>
        <v>5.6516685661954327</v>
      </c>
      <c r="AC2347" s="9">
        <f t="shared" si="270"/>
        <v>16.98530955148815</v>
      </c>
      <c r="AD2347" s="12" t="s">
        <v>1969</v>
      </c>
      <c r="AE2347" s="8"/>
    </row>
    <row r="2348" spans="1:31" x14ac:dyDescent="0.25">
      <c r="A2348" t="s">
        <v>2078</v>
      </c>
      <c r="B2348" t="s">
        <v>6043</v>
      </c>
      <c r="C2348" t="s">
        <v>6044</v>
      </c>
      <c r="D2348" s="1">
        <v>45569</v>
      </c>
      <c r="E2348">
        <f t="shared" si="265"/>
        <v>18</v>
      </c>
      <c r="F2348" t="s">
        <v>6</v>
      </c>
      <c r="G2348">
        <v>800</v>
      </c>
      <c r="H2348">
        <f t="shared" si="264"/>
        <v>80</v>
      </c>
      <c r="I2348" t="s">
        <v>7</v>
      </c>
      <c r="J2348" t="s">
        <v>8</v>
      </c>
      <c r="K2348" t="s">
        <v>8</v>
      </c>
      <c r="L2348" t="s">
        <v>8</v>
      </c>
      <c r="M2348" t="s">
        <v>6</v>
      </c>
      <c r="N2348" t="str">
        <f t="shared" si="266"/>
        <v>M</v>
      </c>
      <c r="O2348" t="s">
        <v>262</v>
      </c>
      <c r="P2348" t="s">
        <v>339</v>
      </c>
      <c r="Q2348" t="s">
        <v>171</v>
      </c>
      <c r="R2348">
        <v>5</v>
      </c>
      <c r="S2348">
        <f t="shared" si="267"/>
        <v>2019</v>
      </c>
      <c r="T2348" t="s">
        <v>12</v>
      </c>
      <c r="U2348">
        <v>0.999999999999998</v>
      </c>
      <c r="V2348" t="s">
        <v>886</v>
      </c>
      <c r="W2348">
        <f>VLOOKUP(Q2348,'PBT Tag Rates'!$A$6:$D$67,4,FALSE)</f>
        <v>0.95971980899999998</v>
      </c>
      <c r="X2348">
        <v>1</v>
      </c>
      <c r="Y2348" s="8">
        <f t="shared" si="268"/>
        <v>1</v>
      </c>
      <c r="Z2348" s="10">
        <f>IFERROR(LOOKUP(H2348,{30,43,48,53,58,63,68,73,78,83,88,93,97},{42,47,52,57,62,67,72,77,82,87,92,99,100}),999)</f>
        <v>82</v>
      </c>
      <c r="AA2348" s="9">
        <f t="shared" si="269"/>
        <v>5.5555555555555554</v>
      </c>
      <c r="AB2348" s="9">
        <f>IFERROR(IF(I2348="AI",AA2348-VLOOKUP(Q2348,'PBT Tag Rates'!$A$6:$L$53,11,FALSE),AA2348-VLOOKUP(Q2348,'PBT Tag Rates'!$A$6:$L$53,12,FALSE)),0)</f>
        <v>5.5975263376757773</v>
      </c>
      <c r="AC2348" s="9">
        <f t="shared" si="270"/>
        <v>16.822592559073851</v>
      </c>
      <c r="AD2348" s="12" t="s">
        <v>1969</v>
      </c>
      <c r="AE2348" s="8"/>
    </row>
    <row r="2349" spans="1:31" x14ac:dyDescent="0.25">
      <c r="A2349" t="s">
        <v>2078</v>
      </c>
      <c r="B2349" t="s">
        <v>6045</v>
      </c>
      <c r="C2349" t="s">
        <v>6046</v>
      </c>
      <c r="D2349" s="1">
        <v>45569</v>
      </c>
      <c r="E2349">
        <f t="shared" si="265"/>
        <v>18</v>
      </c>
      <c r="F2349" t="s">
        <v>14</v>
      </c>
      <c r="G2349">
        <v>800</v>
      </c>
      <c r="H2349">
        <f t="shared" si="264"/>
        <v>80</v>
      </c>
      <c r="I2349" t="s">
        <v>7</v>
      </c>
      <c r="J2349" t="s">
        <v>8</v>
      </c>
      <c r="K2349" t="s">
        <v>8</v>
      </c>
      <c r="L2349" t="s">
        <v>8</v>
      </c>
      <c r="M2349" t="s">
        <v>14</v>
      </c>
      <c r="N2349" t="str">
        <f t="shared" si="266"/>
        <v>F</v>
      </c>
      <c r="O2349" t="s">
        <v>316</v>
      </c>
      <c r="P2349" t="s">
        <v>317</v>
      </c>
      <c r="Q2349" t="s">
        <v>171</v>
      </c>
      <c r="R2349">
        <v>5</v>
      </c>
      <c r="S2349">
        <f t="shared" si="267"/>
        <v>2019</v>
      </c>
      <c r="T2349" t="s">
        <v>12</v>
      </c>
      <c r="U2349">
        <v>1</v>
      </c>
      <c r="V2349" t="s">
        <v>893</v>
      </c>
      <c r="W2349">
        <f>VLOOKUP(Q2349,'PBT Tag Rates'!$A$6:$D$67,4,FALSE)</f>
        <v>0.95971980899999998</v>
      </c>
      <c r="X2349">
        <v>1</v>
      </c>
      <c r="Y2349" s="8">
        <f t="shared" si="268"/>
        <v>1</v>
      </c>
      <c r="Z2349" s="10">
        <f>IFERROR(LOOKUP(H2349,{30,43,48,53,58,63,68,73,78,83,88,93,97},{42,47,52,57,62,67,72,77,82,87,92,99,100}),999)</f>
        <v>82</v>
      </c>
      <c r="AA2349" s="9">
        <f t="shared" si="269"/>
        <v>5.5555555555555554</v>
      </c>
      <c r="AB2349" s="9">
        <f>IFERROR(IF(I2349="AI",AA2349-VLOOKUP(Q2349,'PBT Tag Rates'!$A$6:$L$53,11,FALSE),AA2349-VLOOKUP(Q2349,'PBT Tag Rates'!$A$6:$L$53,12,FALSE)),0)</f>
        <v>5.5975263376757773</v>
      </c>
      <c r="AC2349" s="9">
        <f t="shared" si="270"/>
        <v>16.822592559073851</v>
      </c>
      <c r="AD2349" s="12" t="s">
        <v>1969</v>
      </c>
      <c r="AE2349" s="8"/>
    </row>
    <row r="2350" spans="1:31" x14ac:dyDescent="0.25">
      <c r="A2350" t="s">
        <v>2078</v>
      </c>
      <c r="B2350" t="s">
        <v>6047</v>
      </c>
      <c r="C2350" t="s">
        <v>6048</v>
      </c>
      <c r="D2350" s="1">
        <v>45570</v>
      </c>
      <c r="E2350">
        <f t="shared" si="265"/>
        <v>18</v>
      </c>
      <c r="F2350" t="s">
        <v>14</v>
      </c>
      <c r="G2350">
        <v>630</v>
      </c>
      <c r="H2350">
        <f t="shared" si="264"/>
        <v>63</v>
      </c>
      <c r="I2350" t="s">
        <v>9</v>
      </c>
      <c r="J2350" t="s">
        <v>8</v>
      </c>
      <c r="K2350" t="s">
        <v>8</v>
      </c>
      <c r="L2350" t="s">
        <v>8</v>
      </c>
      <c r="M2350" t="s">
        <v>14</v>
      </c>
      <c r="N2350" t="str">
        <f t="shared" si="266"/>
        <v>F</v>
      </c>
      <c r="O2350" t="s">
        <v>8846</v>
      </c>
      <c r="P2350" t="s">
        <v>8847</v>
      </c>
      <c r="Q2350" t="s">
        <v>1973</v>
      </c>
      <c r="R2350">
        <v>4</v>
      </c>
      <c r="S2350">
        <f t="shared" si="267"/>
        <v>2020</v>
      </c>
      <c r="T2350" t="s">
        <v>12</v>
      </c>
      <c r="U2350">
        <v>0.999999999999997</v>
      </c>
      <c r="V2350" t="s">
        <v>9063</v>
      </c>
      <c r="W2350">
        <f>VLOOKUP(Q2350,'PBT Tag Rates'!$A$6:$D$67,4,FALSE)</f>
        <v>0.92010000000000003</v>
      </c>
      <c r="X2350">
        <v>1</v>
      </c>
      <c r="Y2350" s="8">
        <f t="shared" si="268"/>
        <v>1</v>
      </c>
      <c r="Z2350" s="10">
        <f>IFERROR(LOOKUP(H2350,{30,43,48,53,58,63,68,73,78,83,88,93,97},{42,47,52,57,62,67,72,77,82,87,92,99,100}),999)</f>
        <v>67</v>
      </c>
      <c r="AA2350" s="9">
        <f t="shared" si="269"/>
        <v>5.5555555555555554</v>
      </c>
      <c r="AB2350" s="9">
        <f>IFERROR(IF(I2350="AI",AA2350-VLOOKUP(Q2350,'PBT Tag Rates'!$A$6:$L$53,11,FALSE),AA2350-VLOOKUP(Q2350,'PBT Tag Rates'!$A$6:$L$53,12,FALSE)),0)</f>
        <v>5.6423939426873888</v>
      </c>
      <c r="AC2350" s="9">
        <f t="shared" si="270"/>
        <v>16.957435951079258</v>
      </c>
      <c r="AD2350" s="12" t="s">
        <v>676</v>
      </c>
      <c r="AE2350" s="8"/>
    </row>
    <row r="2351" spans="1:31" x14ac:dyDescent="0.25">
      <c r="A2351" t="s">
        <v>2078</v>
      </c>
      <c r="B2351" t="s">
        <v>6049</v>
      </c>
      <c r="C2351" t="s">
        <v>6050</v>
      </c>
      <c r="D2351" s="1">
        <v>45570</v>
      </c>
      <c r="E2351">
        <f t="shared" si="265"/>
        <v>18</v>
      </c>
      <c r="F2351" t="s">
        <v>14</v>
      </c>
      <c r="G2351">
        <v>720</v>
      </c>
      <c r="H2351">
        <f t="shared" si="264"/>
        <v>72</v>
      </c>
      <c r="I2351" t="s">
        <v>7</v>
      </c>
      <c r="J2351" t="s">
        <v>8</v>
      </c>
      <c r="K2351" t="s">
        <v>8</v>
      </c>
      <c r="L2351" t="s">
        <v>8</v>
      </c>
      <c r="M2351" t="s">
        <v>14</v>
      </c>
      <c r="N2351" t="str">
        <f t="shared" si="266"/>
        <v>F</v>
      </c>
      <c r="O2351" t="s">
        <v>8212</v>
      </c>
      <c r="P2351" t="s">
        <v>8213</v>
      </c>
      <c r="Q2351" t="s">
        <v>940</v>
      </c>
      <c r="R2351">
        <v>3</v>
      </c>
      <c r="S2351">
        <f t="shared" si="267"/>
        <v>2021</v>
      </c>
      <c r="T2351" t="s">
        <v>12</v>
      </c>
      <c r="U2351">
        <v>1</v>
      </c>
      <c r="V2351" t="s">
        <v>886</v>
      </c>
      <c r="W2351">
        <f>VLOOKUP(Q2351,'PBT Tag Rates'!$A$6:$D$67,4,FALSE)</f>
        <v>0.98140000000000005</v>
      </c>
      <c r="X2351">
        <v>1</v>
      </c>
      <c r="Y2351" s="8">
        <f t="shared" si="268"/>
        <v>1.0069930069930071</v>
      </c>
      <c r="Z2351" s="10">
        <f>IFERROR(LOOKUP(H2351,{30,43,48,53,58,63,68,73,78,83,88,93,97},{42,47,52,57,62,67,72,77,82,87,92,99,100}),999)</f>
        <v>72</v>
      </c>
      <c r="AA2351" s="9">
        <f t="shared" si="269"/>
        <v>5.594405594405595</v>
      </c>
      <c r="AB2351" s="9">
        <f>IFERROR(IF(I2351="AI",AA2351-VLOOKUP(Q2351,'PBT Tag Rates'!$A$6:$L$53,11,FALSE),AA2351-VLOOKUP(Q2351,'PBT Tag Rates'!$A$6:$L$53,12,FALSE)),0)</f>
        <v>5.6133581112183117</v>
      </c>
      <c r="AC2351" s="9">
        <f t="shared" si="270"/>
        <v>16.870172768567635</v>
      </c>
      <c r="AD2351" s="12" t="s">
        <v>1969</v>
      </c>
      <c r="AE2351" s="8"/>
    </row>
    <row r="2352" spans="1:31" x14ac:dyDescent="0.25">
      <c r="A2352" t="s">
        <v>2078</v>
      </c>
      <c r="B2352" t="s">
        <v>6051</v>
      </c>
      <c r="C2352" t="s">
        <v>6052</v>
      </c>
      <c r="D2352" s="1">
        <v>45570</v>
      </c>
      <c r="E2352">
        <f t="shared" si="265"/>
        <v>18</v>
      </c>
      <c r="F2352" t="s">
        <v>6</v>
      </c>
      <c r="G2352">
        <v>730</v>
      </c>
      <c r="H2352">
        <f t="shared" si="264"/>
        <v>73</v>
      </c>
      <c r="I2352" t="s">
        <v>9</v>
      </c>
      <c r="J2352">
        <v>1</v>
      </c>
      <c r="K2352" t="s">
        <v>8</v>
      </c>
      <c r="L2352" t="s">
        <v>8</v>
      </c>
      <c r="M2352" t="s">
        <v>6</v>
      </c>
      <c r="N2352" t="str">
        <f t="shared" si="266"/>
        <v>M</v>
      </c>
      <c r="O2352" t="s">
        <v>1809</v>
      </c>
      <c r="P2352" t="s">
        <v>1810</v>
      </c>
      <c r="Q2352" t="s">
        <v>171</v>
      </c>
      <c r="R2352">
        <v>5</v>
      </c>
      <c r="S2352">
        <f t="shared" si="267"/>
        <v>2019</v>
      </c>
      <c r="T2352" t="s">
        <v>12</v>
      </c>
      <c r="U2352">
        <v>1</v>
      </c>
      <c r="V2352" t="s">
        <v>949</v>
      </c>
      <c r="W2352">
        <f>VLOOKUP(Q2352,'PBT Tag Rates'!$A$6:$D$67,4,FALSE)</f>
        <v>0.95971980899999998</v>
      </c>
      <c r="X2352">
        <v>1</v>
      </c>
      <c r="Y2352" s="8">
        <f t="shared" si="268"/>
        <v>1.0058139534883721</v>
      </c>
      <c r="Z2352" s="10">
        <f>IFERROR(LOOKUP(H2352,{30,43,48,53,58,63,68,73,78,83,88,93,97},{42,47,52,57,62,67,72,77,82,87,92,99,100}),999)</f>
        <v>77</v>
      </c>
      <c r="AA2352" s="9">
        <f t="shared" si="269"/>
        <v>5.5878552971576232</v>
      </c>
      <c r="AB2352" s="9">
        <f>IFERROR(IF(I2352="AI",AA2352-VLOOKUP(Q2352,'PBT Tag Rates'!$A$6:$L$53,11,FALSE),AA2352-VLOOKUP(Q2352,'PBT Tag Rates'!$A$6:$L$53,12,FALSE)),0)</f>
        <v>5.6298260792778452</v>
      </c>
      <c r="AC2352" s="9">
        <f t="shared" si="270"/>
        <v>16.919664972843069</v>
      </c>
      <c r="AD2352" s="12" t="s">
        <v>676</v>
      </c>
      <c r="AE2352" s="8"/>
    </row>
    <row r="2353" spans="1:31" x14ac:dyDescent="0.25">
      <c r="A2353" t="s">
        <v>2078</v>
      </c>
      <c r="B2353" t="s">
        <v>6053</v>
      </c>
      <c r="C2353" t="s">
        <v>6054</v>
      </c>
      <c r="D2353" s="1">
        <v>45570</v>
      </c>
      <c r="E2353">
        <f t="shared" si="265"/>
        <v>18</v>
      </c>
      <c r="F2353" t="s">
        <v>6</v>
      </c>
      <c r="G2353">
        <v>600</v>
      </c>
      <c r="H2353">
        <f t="shared" si="264"/>
        <v>60</v>
      </c>
      <c r="I2353" t="s">
        <v>9</v>
      </c>
      <c r="J2353" t="s">
        <v>8</v>
      </c>
      <c r="K2353" t="s">
        <v>8</v>
      </c>
      <c r="L2353" t="s">
        <v>8</v>
      </c>
      <c r="M2353" t="s">
        <v>6</v>
      </c>
      <c r="N2353" t="str">
        <f t="shared" si="266"/>
        <v>M</v>
      </c>
      <c r="O2353" t="s">
        <v>8848</v>
      </c>
      <c r="P2353" t="s">
        <v>8849</v>
      </c>
      <c r="Q2353" t="s">
        <v>1729</v>
      </c>
      <c r="R2353">
        <v>3</v>
      </c>
      <c r="S2353">
        <f t="shared" si="267"/>
        <v>2021</v>
      </c>
      <c r="T2353" t="s">
        <v>12</v>
      </c>
      <c r="U2353">
        <v>1</v>
      </c>
      <c r="V2353" t="s">
        <v>9063</v>
      </c>
      <c r="W2353">
        <f>VLOOKUP(Q2353,'PBT Tag Rates'!$A$6:$D$67,4,FALSE)</f>
        <v>0.7621</v>
      </c>
      <c r="X2353">
        <v>1</v>
      </c>
      <c r="Y2353" s="8">
        <f t="shared" si="268"/>
        <v>1.0138888888888888</v>
      </c>
      <c r="Z2353" s="10">
        <f>IFERROR(LOOKUP(H2353,{30,43,48,53,58,63,68,73,78,83,88,93,97},{42,47,52,57,62,67,72,77,82,87,92,99,100}),999)</f>
        <v>62</v>
      </c>
      <c r="AA2353" s="9">
        <f t="shared" si="269"/>
        <v>5.632716049382716</v>
      </c>
      <c r="AB2353" s="9">
        <f>IFERROR(IF(I2353="AI",AA2353-VLOOKUP(Q2353,'PBT Tag Rates'!$A$6:$L$53,11,FALSE),AA2353-VLOOKUP(Q2353,'PBT Tag Rates'!$A$6:$L$53,12,FALSE)),0)</f>
        <v>5.9448798074197189</v>
      </c>
      <c r="AC2353" s="9">
        <f t="shared" si="270"/>
        <v>17.866515453398137</v>
      </c>
      <c r="AD2353" s="12" t="s">
        <v>676</v>
      </c>
      <c r="AE2353" s="8"/>
    </row>
    <row r="2354" spans="1:31" x14ac:dyDescent="0.25">
      <c r="A2354" t="s">
        <v>2078</v>
      </c>
      <c r="B2354" t="s">
        <v>6055</v>
      </c>
      <c r="C2354" t="s">
        <v>6056</v>
      </c>
      <c r="D2354" s="1">
        <v>45570</v>
      </c>
      <c r="E2354">
        <f t="shared" si="265"/>
        <v>18</v>
      </c>
      <c r="F2354" t="s">
        <v>14</v>
      </c>
      <c r="G2354">
        <v>680</v>
      </c>
      <c r="H2354">
        <f t="shared" si="264"/>
        <v>68</v>
      </c>
      <c r="I2354" t="s">
        <v>7</v>
      </c>
      <c r="J2354" t="s">
        <v>8</v>
      </c>
      <c r="K2354" t="s">
        <v>8</v>
      </c>
      <c r="L2354" t="s">
        <v>8</v>
      </c>
      <c r="M2354" t="s">
        <v>6</v>
      </c>
      <c r="N2354" t="str">
        <f t="shared" si="266"/>
        <v>M</v>
      </c>
      <c r="O2354" t="s">
        <v>8</v>
      </c>
      <c r="P2354" t="s">
        <v>8</v>
      </c>
      <c r="Q2354" t="s">
        <v>11</v>
      </c>
      <c r="R2354" t="s">
        <v>8</v>
      </c>
      <c r="S2354" t="str">
        <f t="shared" si="267"/>
        <v>U</v>
      </c>
      <c r="T2354" t="s">
        <v>12</v>
      </c>
      <c r="U2354">
        <v>1</v>
      </c>
      <c r="V2354" t="s">
        <v>8</v>
      </c>
      <c r="W2354">
        <f>VLOOKUP(Q2354,'PBT Tag Rates'!$A$6:$D$67,4,FALSE)</f>
        <v>1</v>
      </c>
      <c r="X2354">
        <v>1</v>
      </c>
      <c r="Y2354" s="8">
        <f t="shared" si="268"/>
        <v>1.0057142857142858</v>
      </c>
      <c r="Z2354" s="10">
        <f>IFERROR(LOOKUP(H2354,{30,43,48,53,58,63,68,73,78,83,88,93,97},{42,47,52,57,62,67,72,77,82,87,92,99,100}),999)</f>
        <v>72</v>
      </c>
      <c r="AA2354" s="9">
        <f t="shared" si="269"/>
        <v>5.5873015873015879</v>
      </c>
      <c r="AB2354" s="9">
        <f>IFERROR(IF(I2354="AI",AA2354-VLOOKUP(Q2354,'PBT Tag Rates'!$A$6:$L$53,11,FALSE),AA2354-VLOOKUP(Q2354,'PBT Tag Rates'!$A$6:$L$53,12,FALSE)),0)</f>
        <v>5.545998460799213</v>
      </c>
      <c r="AC2354" s="9">
        <f t="shared" si="270"/>
        <v>16.6677326395601</v>
      </c>
      <c r="AD2354" s="12" t="s">
        <v>1969</v>
      </c>
      <c r="AE2354" s="8"/>
    </row>
    <row r="2355" spans="1:31" x14ac:dyDescent="0.25">
      <c r="A2355" t="s">
        <v>2078</v>
      </c>
      <c r="B2355" t="s">
        <v>6057</v>
      </c>
      <c r="C2355" t="s">
        <v>6058</v>
      </c>
      <c r="D2355" s="1">
        <v>45570</v>
      </c>
      <c r="E2355">
        <f t="shared" si="265"/>
        <v>18</v>
      </c>
      <c r="F2355" t="s">
        <v>14</v>
      </c>
      <c r="G2355">
        <v>630</v>
      </c>
      <c r="H2355">
        <f t="shared" si="264"/>
        <v>63</v>
      </c>
      <c r="I2355" t="s">
        <v>9</v>
      </c>
      <c r="J2355">
        <v>1</v>
      </c>
      <c r="K2355" t="s">
        <v>8</v>
      </c>
      <c r="L2355" t="s">
        <v>8</v>
      </c>
      <c r="M2355" t="s">
        <v>6</v>
      </c>
      <c r="N2355" t="str">
        <f t="shared" si="266"/>
        <v>M</v>
      </c>
      <c r="O2355" t="s">
        <v>8850</v>
      </c>
      <c r="P2355" t="s">
        <v>8851</v>
      </c>
      <c r="Q2355" t="s">
        <v>940</v>
      </c>
      <c r="R2355">
        <v>3</v>
      </c>
      <c r="S2355">
        <f t="shared" si="267"/>
        <v>2021</v>
      </c>
      <c r="T2355" t="s">
        <v>12</v>
      </c>
      <c r="U2355">
        <v>1</v>
      </c>
      <c r="V2355" t="s">
        <v>941</v>
      </c>
      <c r="W2355">
        <f>VLOOKUP(Q2355,'PBT Tag Rates'!$A$6:$D$67,4,FALSE)</f>
        <v>0.98140000000000005</v>
      </c>
      <c r="X2355">
        <v>1</v>
      </c>
      <c r="Y2355" s="8">
        <f t="shared" si="268"/>
        <v>1</v>
      </c>
      <c r="Z2355" s="10">
        <f>IFERROR(LOOKUP(H2355,{30,43,48,53,58,63,68,73,78,83,88,93,97},{42,47,52,57,62,67,72,77,82,87,92,99,100}),999)</f>
        <v>67</v>
      </c>
      <c r="AA2355" s="9">
        <f t="shared" si="269"/>
        <v>5.5555555555555554</v>
      </c>
      <c r="AB2355" s="9">
        <f>IFERROR(IF(I2355="AI",AA2355-VLOOKUP(Q2355,'PBT Tag Rates'!$A$6:$L$53,11,FALSE),AA2355-VLOOKUP(Q2355,'PBT Tag Rates'!$A$6:$L$53,12,FALSE)),0)</f>
        <v>5.5745080723682721</v>
      </c>
      <c r="AC2355" s="9">
        <f t="shared" si="270"/>
        <v>16.753414340817248</v>
      </c>
      <c r="AD2355" s="12" t="s">
        <v>1969</v>
      </c>
      <c r="AE2355" s="8"/>
    </row>
    <row r="2356" spans="1:31" x14ac:dyDescent="0.25">
      <c r="A2356" t="s">
        <v>2078</v>
      </c>
      <c r="B2356" t="s">
        <v>6059</v>
      </c>
      <c r="C2356" t="s">
        <v>6060</v>
      </c>
      <c r="D2356" s="1">
        <v>45570</v>
      </c>
      <c r="E2356">
        <f t="shared" si="265"/>
        <v>18</v>
      </c>
      <c r="F2356" t="s">
        <v>6</v>
      </c>
      <c r="G2356">
        <v>660</v>
      </c>
      <c r="H2356">
        <f t="shared" si="264"/>
        <v>66</v>
      </c>
      <c r="I2356" t="s">
        <v>9</v>
      </c>
      <c r="J2356">
        <v>1</v>
      </c>
      <c r="K2356" t="s">
        <v>8</v>
      </c>
      <c r="L2356" t="s">
        <v>7179</v>
      </c>
      <c r="M2356" t="s">
        <v>269</v>
      </c>
      <c r="N2356" t="str">
        <f t="shared" si="266"/>
        <v>M</v>
      </c>
      <c r="O2356" t="s">
        <v>7245</v>
      </c>
      <c r="P2356" t="s">
        <v>7246</v>
      </c>
      <c r="Q2356" t="s">
        <v>940</v>
      </c>
      <c r="R2356">
        <v>3</v>
      </c>
      <c r="S2356">
        <f t="shared" si="267"/>
        <v>2021</v>
      </c>
      <c r="T2356" t="s">
        <v>12</v>
      </c>
      <c r="U2356">
        <v>1</v>
      </c>
      <c r="V2356" t="s">
        <v>893</v>
      </c>
      <c r="W2356">
        <f>VLOOKUP(Q2356,'PBT Tag Rates'!$A$6:$D$67,4,FALSE)</f>
        <v>0.98140000000000005</v>
      </c>
      <c r="X2356">
        <v>1</v>
      </c>
      <c r="Y2356" s="8">
        <f t="shared" si="268"/>
        <v>1</v>
      </c>
      <c r="Z2356" s="10">
        <f>IFERROR(LOOKUP(H2356,{30,43,48,53,58,63,68,73,78,83,88,93,97},{42,47,52,57,62,67,72,77,82,87,92,99,100}),999)</f>
        <v>67</v>
      </c>
      <c r="AA2356" s="9">
        <f t="shared" si="269"/>
        <v>5.5555555555555554</v>
      </c>
      <c r="AB2356" s="9">
        <f>IFERROR(IF(I2356="AI",AA2356-VLOOKUP(Q2356,'PBT Tag Rates'!$A$6:$L$53,11,FALSE),AA2356-VLOOKUP(Q2356,'PBT Tag Rates'!$A$6:$L$53,12,FALSE)),0)</f>
        <v>5.5745080723682721</v>
      </c>
      <c r="AC2356" s="9">
        <f t="shared" si="270"/>
        <v>16.753414340817248</v>
      </c>
      <c r="AD2356" s="12" t="s">
        <v>1969</v>
      </c>
      <c r="AE2356" s="8"/>
    </row>
    <row r="2357" spans="1:31" x14ac:dyDescent="0.25">
      <c r="A2357" t="s">
        <v>2078</v>
      </c>
      <c r="B2357" t="s">
        <v>6061</v>
      </c>
      <c r="C2357" t="s">
        <v>6062</v>
      </c>
      <c r="D2357" s="1">
        <v>45570</v>
      </c>
      <c r="E2357">
        <f t="shared" si="265"/>
        <v>18</v>
      </c>
      <c r="F2357" t="s">
        <v>14</v>
      </c>
      <c r="G2357">
        <v>740</v>
      </c>
      <c r="H2357">
        <f t="shared" si="264"/>
        <v>74</v>
      </c>
      <c r="I2357" t="s">
        <v>7</v>
      </c>
      <c r="J2357" t="s">
        <v>8</v>
      </c>
      <c r="K2357" t="s">
        <v>8</v>
      </c>
      <c r="L2357" t="s">
        <v>8</v>
      </c>
      <c r="M2357" t="s">
        <v>14</v>
      </c>
      <c r="N2357" t="str">
        <f t="shared" si="266"/>
        <v>F</v>
      </c>
      <c r="O2357" t="s">
        <v>8852</v>
      </c>
      <c r="P2357" t="s">
        <v>8853</v>
      </c>
      <c r="Q2357" t="s">
        <v>295</v>
      </c>
      <c r="R2357">
        <v>4</v>
      </c>
      <c r="S2357">
        <f t="shared" si="267"/>
        <v>2020</v>
      </c>
      <c r="T2357" t="s">
        <v>12</v>
      </c>
      <c r="U2357">
        <v>1</v>
      </c>
      <c r="V2357" t="s">
        <v>893</v>
      </c>
      <c r="W2357">
        <f>VLOOKUP(Q2357,'PBT Tag Rates'!$A$6:$D$67,4,FALSE)</f>
        <v>0.98961045999999997</v>
      </c>
      <c r="X2357">
        <v>1</v>
      </c>
      <c r="Y2357" s="8">
        <f t="shared" si="268"/>
        <v>1</v>
      </c>
      <c r="Z2357" s="10">
        <f>IFERROR(LOOKUP(H2357,{30,43,48,53,58,63,68,73,78,83,88,93,97},{42,47,52,57,62,67,72,77,82,87,92,99,100}),999)</f>
        <v>77</v>
      </c>
      <c r="AA2357" s="9">
        <f t="shared" si="269"/>
        <v>5.5555555555555554</v>
      </c>
      <c r="AB2357" s="9">
        <f>IFERROR(IF(I2357="AI",AA2357-VLOOKUP(Q2357,'PBT Tag Rates'!$A$6:$L$53,11,FALSE),AA2357-VLOOKUP(Q2357,'PBT Tag Rates'!$A$6:$L$53,12,FALSE)),0)</f>
        <v>5.5660541713442369</v>
      </c>
      <c r="AC2357" s="9">
        <f t="shared" si="270"/>
        <v>16.728007308517132</v>
      </c>
      <c r="AD2357" s="12" t="s">
        <v>1969</v>
      </c>
      <c r="AE2357" s="8"/>
    </row>
    <row r="2358" spans="1:31" x14ac:dyDescent="0.25">
      <c r="A2358" t="s">
        <v>2078</v>
      </c>
      <c r="B2358" t="s">
        <v>6063</v>
      </c>
      <c r="C2358" t="s">
        <v>6064</v>
      </c>
      <c r="D2358" s="1">
        <v>45570</v>
      </c>
      <c r="E2358">
        <f t="shared" si="265"/>
        <v>18</v>
      </c>
      <c r="F2358" t="s">
        <v>6</v>
      </c>
      <c r="G2358">
        <v>680</v>
      </c>
      <c r="H2358">
        <f t="shared" si="264"/>
        <v>68</v>
      </c>
      <c r="I2358" t="s">
        <v>7</v>
      </c>
      <c r="J2358" t="s">
        <v>8</v>
      </c>
      <c r="K2358" t="s">
        <v>8</v>
      </c>
      <c r="L2358" t="s">
        <v>8</v>
      </c>
      <c r="M2358" t="s">
        <v>6</v>
      </c>
      <c r="N2358" t="str">
        <f t="shared" si="266"/>
        <v>M</v>
      </c>
      <c r="O2358" t="s">
        <v>8603</v>
      </c>
      <c r="P2358" t="s">
        <v>8604</v>
      </c>
      <c r="Q2358" t="s">
        <v>940</v>
      </c>
      <c r="R2358">
        <v>3</v>
      </c>
      <c r="S2358">
        <f t="shared" si="267"/>
        <v>2021</v>
      </c>
      <c r="T2358" t="s">
        <v>12</v>
      </c>
      <c r="U2358">
        <v>1</v>
      </c>
      <c r="V2358" t="s">
        <v>893</v>
      </c>
      <c r="W2358">
        <f>VLOOKUP(Q2358,'PBT Tag Rates'!$A$6:$D$67,4,FALSE)</f>
        <v>0.98140000000000005</v>
      </c>
      <c r="X2358">
        <v>1</v>
      </c>
      <c r="Y2358" s="8">
        <f t="shared" si="268"/>
        <v>1.0057142857142858</v>
      </c>
      <c r="Z2358" s="10">
        <f>IFERROR(LOOKUP(H2358,{30,43,48,53,58,63,68,73,78,83,88,93,97},{42,47,52,57,62,67,72,77,82,87,92,99,100}),999)</f>
        <v>72</v>
      </c>
      <c r="AA2358" s="9">
        <f t="shared" si="269"/>
        <v>5.5873015873015879</v>
      </c>
      <c r="AB2358" s="9">
        <f>IFERROR(IF(I2358="AI",AA2358-VLOOKUP(Q2358,'PBT Tag Rates'!$A$6:$L$53,11,FALSE),AA2358-VLOOKUP(Q2358,'PBT Tag Rates'!$A$6:$L$53,12,FALSE)),0)</f>
        <v>5.6062541041143046</v>
      </c>
      <c r="AC2358" s="9">
        <f t="shared" si="270"/>
        <v>16.848822656064705</v>
      </c>
      <c r="AD2358" s="12" t="s">
        <v>1969</v>
      </c>
      <c r="AE2358" s="8"/>
    </row>
    <row r="2359" spans="1:31" x14ac:dyDescent="0.25">
      <c r="A2359" t="s">
        <v>2078</v>
      </c>
      <c r="B2359" t="s">
        <v>6065</v>
      </c>
      <c r="C2359" t="s">
        <v>6066</v>
      </c>
      <c r="D2359" s="1">
        <v>45570</v>
      </c>
      <c r="E2359">
        <f t="shared" si="265"/>
        <v>18</v>
      </c>
      <c r="F2359" t="s">
        <v>6</v>
      </c>
      <c r="G2359">
        <v>710</v>
      </c>
      <c r="H2359">
        <f t="shared" ref="H2359:H2422" si="271">G2359/10</f>
        <v>71</v>
      </c>
      <c r="I2359" t="s">
        <v>7</v>
      </c>
      <c r="J2359" t="s">
        <v>8</v>
      </c>
      <c r="K2359" t="s">
        <v>8</v>
      </c>
      <c r="L2359" t="s">
        <v>8</v>
      </c>
      <c r="M2359" t="s">
        <v>6</v>
      </c>
      <c r="N2359" t="str">
        <f t="shared" si="266"/>
        <v>M</v>
      </c>
      <c r="O2359" t="s">
        <v>1694</v>
      </c>
      <c r="P2359" t="s">
        <v>8776</v>
      </c>
      <c r="Q2359" t="s">
        <v>940</v>
      </c>
      <c r="R2359">
        <v>3</v>
      </c>
      <c r="S2359">
        <f t="shared" si="267"/>
        <v>2021</v>
      </c>
      <c r="T2359" t="s">
        <v>12</v>
      </c>
      <c r="U2359">
        <v>0.999999999999995</v>
      </c>
      <c r="V2359" t="s">
        <v>893</v>
      </c>
      <c r="W2359">
        <f>VLOOKUP(Q2359,'PBT Tag Rates'!$A$6:$D$67,4,FALSE)</f>
        <v>0.98140000000000005</v>
      </c>
      <c r="X2359">
        <v>1</v>
      </c>
      <c r="Y2359" s="8">
        <f t="shared" si="268"/>
        <v>1.0057142857142858</v>
      </c>
      <c r="Z2359" s="10">
        <f>IFERROR(LOOKUP(H2359,{30,43,48,53,58,63,68,73,78,83,88,93,97},{42,47,52,57,62,67,72,77,82,87,92,99,100}),999)</f>
        <v>72</v>
      </c>
      <c r="AA2359" s="9">
        <f t="shared" si="269"/>
        <v>5.5873015873015879</v>
      </c>
      <c r="AB2359" s="9">
        <f>IFERROR(IF(I2359="AI",AA2359-VLOOKUP(Q2359,'PBT Tag Rates'!$A$6:$L$53,11,FALSE),AA2359-VLOOKUP(Q2359,'PBT Tag Rates'!$A$6:$L$53,12,FALSE)),0)</f>
        <v>5.6062541041143046</v>
      </c>
      <c r="AC2359" s="9">
        <f t="shared" si="270"/>
        <v>16.848822656064705</v>
      </c>
      <c r="AD2359" s="12" t="s">
        <v>1969</v>
      </c>
      <c r="AE2359" s="8"/>
    </row>
    <row r="2360" spans="1:31" x14ac:dyDescent="0.25">
      <c r="A2360" t="s">
        <v>2078</v>
      </c>
      <c r="B2360" t="s">
        <v>6067</v>
      </c>
      <c r="C2360" t="s">
        <v>6068</v>
      </c>
      <c r="D2360" s="1">
        <v>45570</v>
      </c>
      <c r="E2360">
        <f t="shared" si="265"/>
        <v>18</v>
      </c>
      <c r="F2360" t="s">
        <v>14</v>
      </c>
      <c r="G2360">
        <v>750</v>
      </c>
      <c r="H2360">
        <f t="shared" si="271"/>
        <v>75</v>
      </c>
      <c r="I2360" t="s">
        <v>7</v>
      </c>
      <c r="J2360" t="s">
        <v>8</v>
      </c>
      <c r="K2360" t="s">
        <v>8</v>
      </c>
      <c r="L2360" t="s">
        <v>8</v>
      </c>
      <c r="M2360" t="s">
        <v>14</v>
      </c>
      <c r="N2360" t="str">
        <f t="shared" si="266"/>
        <v>F</v>
      </c>
      <c r="O2360" t="s">
        <v>8</v>
      </c>
      <c r="P2360" t="s">
        <v>8</v>
      </c>
      <c r="Q2360" t="s">
        <v>11</v>
      </c>
      <c r="R2360" t="s">
        <v>8</v>
      </c>
      <c r="S2360" t="str">
        <f t="shared" si="267"/>
        <v>U</v>
      </c>
      <c r="T2360" t="s">
        <v>12</v>
      </c>
      <c r="U2360">
        <v>1</v>
      </c>
      <c r="V2360" t="s">
        <v>8</v>
      </c>
      <c r="W2360">
        <f>VLOOKUP(Q2360,'PBT Tag Rates'!$A$6:$D$67,4,FALSE)</f>
        <v>1</v>
      </c>
      <c r="X2360">
        <v>1</v>
      </c>
      <c r="Y2360" s="8">
        <f t="shared" si="268"/>
        <v>1</v>
      </c>
      <c r="Z2360" s="10">
        <f>IFERROR(LOOKUP(H2360,{30,43,48,53,58,63,68,73,78,83,88,93,97},{42,47,52,57,62,67,72,77,82,87,92,99,100}),999)</f>
        <v>77</v>
      </c>
      <c r="AA2360" s="9">
        <f t="shared" si="269"/>
        <v>5.5555555555555554</v>
      </c>
      <c r="AB2360" s="9">
        <f>IFERROR(IF(I2360="AI",AA2360-VLOOKUP(Q2360,'PBT Tag Rates'!$A$6:$L$53,11,FALSE),AA2360-VLOOKUP(Q2360,'PBT Tag Rates'!$A$6:$L$53,12,FALSE)),0)</f>
        <v>5.5142524290531805</v>
      </c>
      <c r="AC2360" s="9">
        <f t="shared" si="270"/>
        <v>16.572324324312643</v>
      </c>
      <c r="AD2360" s="12" t="s">
        <v>1969</v>
      </c>
      <c r="AE2360" s="8"/>
    </row>
    <row r="2361" spans="1:31" x14ac:dyDescent="0.25">
      <c r="A2361" t="s">
        <v>2078</v>
      </c>
      <c r="B2361" t="s">
        <v>6069</v>
      </c>
      <c r="C2361" t="s">
        <v>6070</v>
      </c>
      <c r="D2361" s="1">
        <v>45571</v>
      </c>
      <c r="E2361">
        <f t="shared" si="265"/>
        <v>18</v>
      </c>
      <c r="F2361" t="s">
        <v>6</v>
      </c>
      <c r="G2361">
        <v>310</v>
      </c>
      <c r="H2361">
        <f t="shared" si="271"/>
        <v>31</v>
      </c>
      <c r="I2361" t="s">
        <v>9</v>
      </c>
      <c r="J2361" t="s">
        <v>8</v>
      </c>
      <c r="K2361" t="s">
        <v>8</v>
      </c>
      <c r="L2361" t="s">
        <v>8</v>
      </c>
      <c r="M2361" t="s">
        <v>6</v>
      </c>
      <c r="N2361" t="str">
        <f t="shared" si="266"/>
        <v>M</v>
      </c>
      <c r="O2361" t="s">
        <v>8854</v>
      </c>
      <c r="P2361" t="s">
        <v>8855</v>
      </c>
      <c r="Q2361" t="s">
        <v>8753</v>
      </c>
      <c r="R2361">
        <v>2</v>
      </c>
      <c r="S2361">
        <f t="shared" si="267"/>
        <v>2022</v>
      </c>
      <c r="T2361" t="s">
        <v>12</v>
      </c>
      <c r="U2361">
        <v>1</v>
      </c>
      <c r="V2361" t="s">
        <v>9062</v>
      </c>
      <c r="W2361">
        <f>VLOOKUP(Q2361,'PBT Tag Rates'!$A$6:$D$67,4,FALSE)</f>
        <v>0.96</v>
      </c>
      <c r="X2361">
        <v>1</v>
      </c>
      <c r="Y2361" s="8">
        <f t="shared" si="268"/>
        <v>1</v>
      </c>
      <c r="Z2361" s="10">
        <f>IFERROR(LOOKUP(H2361,{30,43,48,53,58,63,68,73,78,83,88,93,97},{42,47,52,57,62,67,72,77,82,87,92,99,100}),999)</f>
        <v>42</v>
      </c>
      <c r="AA2361" s="9">
        <f t="shared" si="269"/>
        <v>5.5555555555555554</v>
      </c>
      <c r="AB2361" s="9">
        <f>IFERROR(IF(I2361="AI",AA2361-VLOOKUP(Q2361,'PBT Tag Rates'!$A$6:$L$53,11,FALSE),AA2361-VLOOKUP(Q2361,'PBT Tag Rates'!$A$6:$L$53,12,FALSE)),0)</f>
        <v>5.5972222222222223</v>
      </c>
      <c r="AC2361" s="9">
        <f t="shared" si="270"/>
        <v>16.821678582067321</v>
      </c>
      <c r="AD2361" s="12" t="s">
        <v>676</v>
      </c>
      <c r="AE2361" s="8"/>
    </row>
    <row r="2362" spans="1:31" x14ac:dyDescent="0.25">
      <c r="A2362" t="s">
        <v>2078</v>
      </c>
      <c r="B2362" t="s">
        <v>6071</v>
      </c>
      <c r="C2362" t="s">
        <v>6072</v>
      </c>
      <c r="D2362" s="1">
        <v>45571</v>
      </c>
      <c r="E2362">
        <f t="shared" si="265"/>
        <v>18</v>
      </c>
      <c r="F2362" t="s">
        <v>14</v>
      </c>
      <c r="G2362">
        <v>650</v>
      </c>
      <c r="H2362">
        <f t="shared" si="271"/>
        <v>65</v>
      </c>
      <c r="I2362" t="s">
        <v>9</v>
      </c>
      <c r="J2362">
        <v>1</v>
      </c>
      <c r="K2362" t="s">
        <v>8</v>
      </c>
      <c r="L2362" t="s">
        <v>8</v>
      </c>
      <c r="M2362" t="s">
        <v>14</v>
      </c>
      <c r="N2362" t="str">
        <f t="shared" si="266"/>
        <v>F</v>
      </c>
      <c r="O2362" t="s">
        <v>1677</v>
      </c>
      <c r="P2362" t="s">
        <v>1678</v>
      </c>
      <c r="Q2362" t="s">
        <v>295</v>
      </c>
      <c r="R2362">
        <v>4</v>
      </c>
      <c r="S2362">
        <f t="shared" si="267"/>
        <v>2020</v>
      </c>
      <c r="T2362" t="s">
        <v>12</v>
      </c>
      <c r="U2362">
        <v>0.999999999999999</v>
      </c>
      <c r="V2362" t="s">
        <v>949</v>
      </c>
      <c r="W2362">
        <f>VLOOKUP(Q2362,'PBT Tag Rates'!$A$6:$D$67,4,FALSE)</f>
        <v>0.98961045999999997</v>
      </c>
      <c r="X2362">
        <v>1</v>
      </c>
      <c r="Y2362" s="8">
        <f t="shared" si="268"/>
        <v>1</v>
      </c>
      <c r="Z2362" s="10">
        <f>IFERROR(LOOKUP(H2362,{30,43,48,53,58,63,68,73,78,83,88,93,97},{42,47,52,57,62,67,72,77,82,87,92,99,100}),999)</f>
        <v>67</v>
      </c>
      <c r="AA2362" s="9">
        <f t="shared" si="269"/>
        <v>5.5555555555555554</v>
      </c>
      <c r="AB2362" s="9">
        <f>IFERROR(IF(I2362="AI",AA2362-VLOOKUP(Q2362,'PBT Tag Rates'!$A$6:$L$53,11,FALSE),AA2362-VLOOKUP(Q2362,'PBT Tag Rates'!$A$6:$L$53,12,FALSE)),0)</f>
        <v>5.5660541713442369</v>
      </c>
      <c r="AC2362" s="9">
        <f t="shared" si="270"/>
        <v>16.728007308517132</v>
      </c>
      <c r="AD2362" s="12" t="s">
        <v>676</v>
      </c>
      <c r="AE2362" s="8"/>
    </row>
    <row r="2363" spans="1:31" x14ac:dyDescent="0.25">
      <c r="A2363" t="s">
        <v>2078</v>
      </c>
      <c r="B2363" t="s">
        <v>6073</v>
      </c>
      <c r="C2363" t="s">
        <v>6074</v>
      </c>
      <c r="D2363" s="1">
        <v>45571</v>
      </c>
      <c r="E2363">
        <f t="shared" si="265"/>
        <v>18</v>
      </c>
      <c r="F2363" t="s">
        <v>14</v>
      </c>
      <c r="G2363">
        <v>780</v>
      </c>
      <c r="H2363">
        <f t="shared" si="271"/>
        <v>78</v>
      </c>
      <c r="I2363" t="s">
        <v>7</v>
      </c>
      <c r="J2363" t="s">
        <v>8</v>
      </c>
      <c r="K2363" t="s">
        <v>8</v>
      </c>
      <c r="L2363" t="s">
        <v>8</v>
      </c>
      <c r="M2363" t="s">
        <v>14</v>
      </c>
      <c r="N2363" t="str">
        <f t="shared" si="266"/>
        <v>F</v>
      </c>
      <c r="O2363" t="s">
        <v>1934</v>
      </c>
      <c r="P2363" t="s">
        <v>7589</v>
      </c>
      <c r="Q2363" t="s">
        <v>295</v>
      </c>
      <c r="R2363">
        <v>4</v>
      </c>
      <c r="S2363">
        <f t="shared" si="267"/>
        <v>2020</v>
      </c>
      <c r="T2363" t="s">
        <v>12</v>
      </c>
      <c r="U2363">
        <v>0.999999999999998</v>
      </c>
      <c r="V2363" t="s">
        <v>893</v>
      </c>
      <c r="W2363">
        <f>VLOOKUP(Q2363,'PBT Tag Rates'!$A$6:$D$67,4,FALSE)</f>
        <v>0.98961045999999997</v>
      </c>
      <c r="X2363">
        <v>1</v>
      </c>
      <c r="Y2363" s="8">
        <f t="shared" si="268"/>
        <v>1</v>
      </c>
      <c r="Z2363" s="10">
        <f>IFERROR(LOOKUP(H2363,{30,43,48,53,58,63,68,73,78,83,88,93,97},{42,47,52,57,62,67,72,77,82,87,92,99,100}),999)</f>
        <v>82</v>
      </c>
      <c r="AA2363" s="9">
        <f t="shared" si="269"/>
        <v>5.5555555555555554</v>
      </c>
      <c r="AB2363" s="9">
        <f>IFERROR(IF(I2363="AI",AA2363-VLOOKUP(Q2363,'PBT Tag Rates'!$A$6:$L$53,11,FALSE),AA2363-VLOOKUP(Q2363,'PBT Tag Rates'!$A$6:$L$53,12,FALSE)),0)</f>
        <v>5.5660541713442369</v>
      </c>
      <c r="AC2363" s="9">
        <f t="shared" si="270"/>
        <v>16.728007308517132</v>
      </c>
      <c r="AD2363" s="12" t="s">
        <v>1969</v>
      </c>
      <c r="AE2363" s="8"/>
    </row>
    <row r="2364" spans="1:31" x14ac:dyDescent="0.25">
      <c r="A2364" t="s">
        <v>2078</v>
      </c>
      <c r="B2364" t="s">
        <v>6075</v>
      </c>
      <c r="C2364" t="s">
        <v>6076</v>
      </c>
      <c r="D2364" s="1">
        <v>45571</v>
      </c>
      <c r="E2364">
        <f t="shared" si="265"/>
        <v>18</v>
      </c>
      <c r="F2364" t="s">
        <v>6</v>
      </c>
      <c r="G2364">
        <v>690</v>
      </c>
      <c r="H2364">
        <f t="shared" si="271"/>
        <v>69</v>
      </c>
      <c r="I2364" t="s">
        <v>7</v>
      </c>
      <c r="J2364" t="s">
        <v>8</v>
      </c>
      <c r="K2364" t="s">
        <v>8</v>
      </c>
      <c r="L2364" t="s">
        <v>8</v>
      </c>
      <c r="M2364" t="s">
        <v>6</v>
      </c>
      <c r="N2364" t="str">
        <f t="shared" si="266"/>
        <v>M</v>
      </c>
      <c r="O2364" t="s">
        <v>1274</v>
      </c>
      <c r="P2364" t="s">
        <v>7364</v>
      </c>
      <c r="Q2364" t="s">
        <v>940</v>
      </c>
      <c r="R2364">
        <v>3</v>
      </c>
      <c r="S2364">
        <f t="shared" si="267"/>
        <v>2021</v>
      </c>
      <c r="T2364" t="s">
        <v>12</v>
      </c>
      <c r="U2364">
        <v>0.999999999999999</v>
      </c>
      <c r="V2364" t="s">
        <v>893</v>
      </c>
      <c r="W2364">
        <f>VLOOKUP(Q2364,'PBT Tag Rates'!$A$6:$D$67,4,FALSE)</f>
        <v>0.98140000000000005</v>
      </c>
      <c r="X2364">
        <v>1</v>
      </c>
      <c r="Y2364" s="8">
        <f t="shared" si="268"/>
        <v>1.0057142857142858</v>
      </c>
      <c r="Z2364" s="10">
        <f>IFERROR(LOOKUP(H2364,{30,43,48,53,58,63,68,73,78,83,88,93,97},{42,47,52,57,62,67,72,77,82,87,92,99,100}),999)</f>
        <v>72</v>
      </c>
      <c r="AA2364" s="9">
        <f t="shared" si="269"/>
        <v>5.5873015873015879</v>
      </c>
      <c r="AB2364" s="9">
        <f>IFERROR(IF(I2364="AI",AA2364-VLOOKUP(Q2364,'PBT Tag Rates'!$A$6:$L$53,11,FALSE),AA2364-VLOOKUP(Q2364,'PBT Tag Rates'!$A$6:$L$53,12,FALSE)),0)</f>
        <v>5.6062541041143046</v>
      </c>
      <c r="AC2364" s="9">
        <f t="shared" si="270"/>
        <v>16.848822656064705</v>
      </c>
      <c r="AD2364" s="12" t="s">
        <v>1969</v>
      </c>
      <c r="AE2364" s="8"/>
    </row>
    <row r="2365" spans="1:31" x14ac:dyDescent="0.25">
      <c r="A2365" t="s">
        <v>2078</v>
      </c>
      <c r="B2365" t="s">
        <v>6077</v>
      </c>
      <c r="C2365" t="s">
        <v>6078</v>
      </c>
      <c r="D2365" s="1">
        <v>45571</v>
      </c>
      <c r="E2365">
        <f t="shared" si="265"/>
        <v>18</v>
      </c>
      <c r="F2365" t="s">
        <v>6</v>
      </c>
      <c r="G2365">
        <v>510</v>
      </c>
      <c r="H2365">
        <f t="shared" si="271"/>
        <v>51</v>
      </c>
      <c r="I2365" t="s">
        <v>7</v>
      </c>
      <c r="J2365" t="s">
        <v>8</v>
      </c>
      <c r="K2365" t="s">
        <v>8</v>
      </c>
      <c r="L2365" t="s">
        <v>8</v>
      </c>
      <c r="M2365" t="s">
        <v>6</v>
      </c>
      <c r="N2365" t="str">
        <f t="shared" si="266"/>
        <v>M</v>
      </c>
      <c r="O2365" t="s">
        <v>8543</v>
      </c>
      <c r="P2365" t="s">
        <v>8544</v>
      </c>
      <c r="Q2365" t="s">
        <v>7200</v>
      </c>
      <c r="R2365">
        <v>2</v>
      </c>
      <c r="S2365">
        <f t="shared" si="267"/>
        <v>2022</v>
      </c>
      <c r="T2365" t="s">
        <v>12</v>
      </c>
      <c r="U2365">
        <v>1</v>
      </c>
      <c r="V2365" t="s">
        <v>892</v>
      </c>
      <c r="W2365">
        <f>VLOOKUP(Q2365,'PBT Tag Rates'!$A$6:$D$67,4,FALSE)</f>
        <v>0.98</v>
      </c>
      <c r="X2365">
        <v>1</v>
      </c>
      <c r="Y2365" s="8">
        <f t="shared" si="268"/>
        <v>1</v>
      </c>
      <c r="Z2365" s="10">
        <f>IFERROR(LOOKUP(H2365,{30,43,48,53,58,63,68,73,78,83,88,93,97},{42,47,52,57,62,67,72,77,82,87,92,99,100}),999)</f>
        <v>52</v>
      </c>
      <c r="AA2365" s="9">
        <f t="shared" si="269"/>
        <v>5.5555555555555554</v>
      </c>
      <c r="AB2365" s="9">
        <f>IFERROR(IF(I2365="AI",AA2365-VLOOKUP(Q2365,'PBT Tag Rates'!$A$6:$L$53,11,FALSE),AA2365-VLOOKUP(Q2365,'PBT Tag Rates'!$A$6:$L$53,12,FALSE)),0)</f>
        <v>5.5759637188208613</v>
      </c>
      <c r="AC2365" s="9">
        <f t="shared" si="270"/>
        <v>16.757789085249826</v>
      </c>
      <c r="AD2365" s="12" t="s">
        <v>1969</v>
      </c>
      <c r="AE2365" s="8"/>
    </row>
    <row r="2366" spans="1:31" x14ac:dyDescent="0.25">
      <c r="A2366" t="s">
        <v>2078</v>
      </c>
      <c r="B2366" t="s">
        <v>6079</v>
      </c>
      <c r="C2366" t="s">
        <v>6080</v>
      </c>
      <c r="D2366" s="1">
        <v>45571</v>
      </c>
      <c r="E2366">
        <f t="shared" si="265"/>
        <v>18</v>
      </c>
      <c r="F2366" t="s">
        <v>14</v>
      </c>
      <c r="G2366">
        <v>750</v>
      </c>
      <c r="H2366">
        <f t="shared" si="271"/>
        <v>75</v>
      </c>
      <c r="I2366" t="s">
        <v>7</v>
      </c>
      <c r="J2366" t="s">
        <v>8</v>
      </c>
      <c r="K2366" t="s">
        <v>8</v>
      </c>
      <c r="L2366" t="s">
        <v>8</v>
      </c>
      <c r="M2366" t="s">
        <v>14</v>
      </c>
      <c r="N2366" t="str">
        <f t="shared" si="266"/>
        <v>F</v>
      </c>
      <c r="O2366" t="s">
        <v>8856</v>
      </c>
      <c r="P2366" t="s">
        <v>8857</v>
      </c>
      <c r="Q2366" t="s">
        <v>476</v>
      </c>
      <c r="R2366">
        <v>4</v>
      </c>
      <c r="S2366">
        <f t="shared" si="267"/>
        <v>2020</v>
      </c>
      <c r="T2366" t="s">
        <v>12</v>
      </c>
      <c r="U2366">
        <v>0.999999999999997</v>
      </c>
      <c r="V2366" t="s">
        <v>743</v>
      </c>
      <c r="W2366">
        <f>VLOOKUP(Q2366,'PBT Tag Rates'!$A$6:$D$67,4,FALSE)</f>
        <v>0.98845608500000004</v>
      </c>
      <c r="X2366">
        <v>1</v>
      </c>
      <c r="Y2366" s="8">
        <f t="shared" si="268"/>
        <v>1</v>
      </c>
      <c r="Z2366" s="10">
        <f>IFERROR(LOOKUP(H2366,{30,43,48,53,58,63,68,73,78,83,88,93,97},{42,47,52,57,62,67,72,77,82,87,92,99,100}),999)</f>
        <v>77</v>
      </c>
      <c r="AA2366" s="9">
        <f t="shared" si="269"/>
        <v>5.5555555555555554</v>
      </c>
      <c r="AB2366" s="9">
        <f>IFERROR(IF(I2366="AI",AA2366-VLOOKUP(Q2366,'PBT Tag Rates'!$A$6:$L$53,11,FALSE),AA2366-VLOOKUP(Q2366,'PBT Tag Rates'!$A$6:$L$53,12,FALSE)),0)</f>
        <v>5.5672342888601314</v>
      </c>
      <c r="AC2366" s="9">
        <f t="shared" si="270"/>
        <v>16.731553988772674</v>
      </c>
      <c r="AD2366" s="12" t="s">
        <v>1969</v>
      </c>
      <c r="AE2366" s="8"/>
    </row>
    <row r="2367" spans="1:31" x14ac:dyDescent="0.25">
      <c r="A2367" t="s">
        <v>2078</v>
      </c>
      <c r="B2367" t="s">
        <v>6081</v>
      </c>
      <c r="C2367" t="s">
        <v>6082</v>
      </c>
      <c r="D2367" s="1">
        <v>45571</v>
      </c>
      <c r="E2367">
        <f t="shared" si="265"/>
        <v>18</v>
      </c>
      <c r="F2367" t="s">
        <v>14</v>
      </c>
      <c r="G2367">
        <v>720</v>
      </c>
      <c r="H2367">
        <f t="shared" si="271"/>
        <v>72</v>
      </c>
      <c r="I2367" t="s">
        <v>9</v>
      </c>
      <c r="J2367">
        <v>1</v>
      </c>
      <c r="K2367" t="s">
        <v>8</v>
      </c>
      <c r="L2367" t="s">
        <v>8</v>
      </c>
      <c r="M2367" t="s">
        <v>14</v>
      </c>
      <c r="N2367" t="str">
        <f t="shared" si="266"/>
        <v>F</v>
      </c>
      <c r="O2367" t="s">
        <v>7798</v>
      </c>
      <c r="P2367" t="s">
        <v>7799</v>
      </c>
      <c r="Q2367" t="s">
        <v>295</v>
      </c>
      <c r="R2367">
        <v>4</v>
      </c>
      <c r="S2367">
        <f t="shared" si="267"/>
        <v>2020</v>
      </c>
      <c r="T2367" t="s">
        <v>12</v>
      </c>
      <c r="U2367">
        <v>0.999999999999999</v>
      </c>
      <c r="V2367" t="s">
        <v>945</v>
      </c>
      <c r="W2367">
        <f>VLOOKUP(Q2367,'PBT Tag Rates'!$A$6:$D$67,4,FALSE)</f>
        <v>0.98961045999999997</v>
      </c>
      <c r="X2367">
        <v>1</v>
      </c>
      <c r="Y2367" s="8">
        <f t="shared" si="268"/>
        <v>1.0069930069930071</v>
      </c>
      <c r="Z2367" s="10">
        <f>IFERROR(LOOKUP(H2367,{30,43,48,53,58,63,68,73,78,83,88,93,97},{42,47,52,57,62,67,72,77,82,87,92,99,100}),999)</f>
        <v>72</v>
      </c>
      <c r="AA2367" s="9">
        <f t="shared" si="269"/>
        <v>5.594405594405595</v>
      </c>
      <c r="AB2367" s="9">
        <f>IFERROR(IF(I2367="AI",AA2367-VLOOKUP(Q2367,'PBT Tag Rates'!$A$6:$L$53,11,FALSE),AA2367-VLOOKUP(Q2367,'PBT Tag Rates'!$A$6:$L$53,12,FALSE)),0)</f>
        <v>5.6049042101942765</v>
      </c>
      <c r="AC2367" s="9">
        <f t="shared" si="270"/>
        <v>16.844765736267519</v>
      </c>
      <c r="AD2367" s="12" t="s">
        <v>1969</v>
      </c>
      <c r="AE2367" s="8"/>
    </row>
    <row r="2368" spans="1:31" x14ac:dyDescent="0.25">
      <c r="A2368" t="s">
        <v>2078</v>
      </c>
      <c r="B2368" t="s">
        <v>6083</v>
      </c>
      <c r="C2368" t="s">
        <v>6084</v>
      </c>
      <c r="D2368" s="1">
        <v>45571</v>
      </c>
      <c r="E2368">
        <f t="shared" si="265"/>
        <v>18</v>
      </c>
      <c r="F2368" t="s">
        <v>6</v>
      </c>
      <c r="G2368">
        <v>430</v>
      </c>
      <c r="H2368">
        <f t="shared" si="271"/>
        <v>43</v>
      </c>
      <c r="I2368" t="s">
        <v>7</v>
      </c>
      <c r="J2368" t="s">
        <v>8</v>
      </c>
      <c r="K2368" t="s">
        <v>8</v>
      </c>
      <c r="L2368" t="s">
        <v>8</v>
      </c>
      <c r="M2368" t="s">
        <v>6</v>
      </c>
      <c r="N2368" t="str">
        <f t="shared" si="266"/>
        <v>M</v>
      </c>
      <c r="O2368" t="s">
        <v>8858</v>
      </c>
      <c r="P2368" t="s">
        <v>8859</v>
      </c>
      <c r="Q2368" t="s">
        <v>7200</v>
      </c>
      <c r="R2368">
        <v>2</v>
      </c>
      <c r="S2368">
        <f t="shared" si="267"/>
        <v>2022</v>
      </c>
      <c r="T2368" t="s">
        <v>12</v>
      </c>
      <c r="U2368">
        <v>1</v>
      </c>
      <c r="V2368" t="s">
        <v>893</v>
      </c>
      <c r="W2368">
        <f>VLOOKUP(Q2368,'PBT Tag Rates'!$A$6:$D$67,4,FALSE)</f>
        <v>0.98</v>
      </c>
      <c r="X2368">
        <v>1</v>
      </c>
      <c r="Y2368" s="8">
        <f t="shared" si="268"/>
        <v>1</v>
      </c>
      <c r="Z2368" s="10">
        <f>IFERROR(LOOKUP(H2368,{30,43,48,53,58,63,68,73,78,83,88,93,97},{42,47,52,57,62,67,72,77,82,87,92,99,100}),999)</f>
        <v>47</v>
      </c>
      <c r="AA2368" s="9">
        <f t="shared" si="269"/>
        <v>5.5555555555555554</v>
      </c>
      <c r="AB2368" s="9">
        <f>IFERROR(IF(I2368="AI",AA2368-VLOOKUP(Q2368,'PBT Tag Rates'!$A$6:$L$53,11,FALSE),AA2368-VLOOKUP(Q2368,'PBT Tag Rates'!$A$6:$L$53,12,FALSE)),0)</f>
        <v>5.5759637188208613</v>
      </c>
      <c r="AC2368" s="9">
        <f t="shared" si="270"/>
        <v>16.757789085249826</v>
      </c>
      <c r="AD2368" s="12" t="s">
        <v>1969</v>
      </c>
      <c r="AE2368" s="8"/>
    </row>
    <row r="2369" spans="1:31" x14ac:dyDescent="0.25">
      <c r="A2369" t="s">
        <v>2078</v>
      </c>
      <c r="B2369" t="s">
        <v>6085</v>
      </c>
      <c r="C2369" t="s">
        <v>6086</v>
      </c>
      <c r="D2369" s="1">
        <v>45571</v>
      </c>
      <c r="E2369">
        <f t="shared" si="265"/>
        <v>18</v>
      </c>
      <c r="F2369" t="s">
        <v>6</v>
      </c>
      <c r="G2369">
        <v>460</v>
      </c>
      <c r="H2369">
        <f t="shared" si="271"/>
        <v>46</v>
      </c>
      <c r="I2369" t="s">
        <v>7</v>
      </c>
      <c r="J2369" t="s">
        <v>8</v>
      </c>
      <c r="K2369" t="s">
        <v>8</v>
      </c>
      <c r="L2369" t="s">
        <v>8</v>
      </c>
      <c r="M2369" t="s">
        <v>6</v>
      </c>
      <c r="N2369" t="str">
        <f t="shared" si="266"/>
        <v>M</v>
      </c>
      <c r="O2369" t="s">
        <v>8860</v>
      </c>
      <c r="P2369" t="s">
        <v>8861</v>
      </c>
      <c r="Q2369" t="s">
        <v>7200</v>
      </c>
      <c r="R2369">
        <v>2</v>
      </c>
      <c r="S2369">
        <f t="shared" si="267"/>
        <v>2022</v>
      </c>
      <c r="T2369" t="s">
        <v>12</v>
      </c>
      <c r="U2369">
        <v>0.999999999999997</v>
      </c>
      <c r="V2369" t="s">
        <v>886</v>
      </c>
      <c r="W2369">
        <f>VLOOKUP(Q2369,'PBT Tag Rates'!$A$6:$D$67,4,FALSE)</f>
        <v>0.98</v>
      </c>
      <c r="X2369">
        <v>1</v>
      </c>
      <c r="Y2369" s="8">
        <f t="shared" si="268"/>
        <v>1</v>
      </c>
      <c r="Z2369" s="10">
        <f>IFERROR(LOOKUP(H2369,{30,43,48,53,58,63,68,73,78,83,88,93,97},{42,47,52,57,62,67,72,77,82,87,92,99,100}),999)</f>
        <v>47</v>
      </c>
      <c r="AA2369" s="9">
        <f t="shared" si="269"/>
        <v>5.5555555555555554</v>
      </c>
      <c r="AB2369" s="9">
        <f>IFERROR(IF(I2369="AI",AA2369-VLOOKUP(Q2369,'PBT Tag Rates'!$A$6:$L$53,11,FALSE),AA2369-VLOOKUP(Q2369,'PBT Tag Rates'!$A$6:$L$53,12,FALSE)),0)</f>
        <v>5.5759637188208613</v>
      </c>
      <c r="AC2369" s="9">
        <f t="shared" si="270"/>
        <v>16.757789085249826</v>
      </c>
      <c r="AD2369" s="12" t="s">
        <v>1969</v>
      </c>
      <c r="AE2369" s="8"/>
    </row>
    <row r="2370" spans="1:31" x14ac:dyDescent="0.25">
      <c r="A2370" t="s">
        <v>2078</v>
      </c>
      <c r="B2370" t="s">
        <v>6087</v>
      </c>
      <c r="C2370" t="s">
        <v>6088</v>
      </c>
      <c r="D2370" s="1">
        <v>45571</v>
      </c>
      <c r="E2370">
        <f t="shared" si="265"/>
        <v>18</v>
      </c>
      <c r="F2370" t="s">
        <v>14</v>
      </c>
      <c r="G2370">
        <v>690</v>
      </c>
      <c r="H2370">
        <f t="shared" si="271"/>
        <v>69</v>
      </c>
      <c r="I2370" t="s">
        <v>9</v>
      </c>
      <c r="J2370">
        <v>1</v>
      </c>
      <c r="K2370" t="s">
        <v>8</v>
      </c>
      <c r="L2370" t="s">
        <v>8</v>
      </c>
      <c r="M2370" t="s">
        <v>14</v>
      </c>
      <c r="N2370" t="str">
        <f t="shared" si="266"/>
        <v>F</v>
      </c>
      <c r="O2370" t="s">
        <v>8862</v>
      </c>
      <c r="P2370" t="s">
        <v>8863</v>
      </c>
      <c r="Q2370" t="s">
        <v>295</v>
      </c>
      <c r="R2370">
        <v>4</v>
      </c>
      <c r="S2370">
        <f t="shared" si="267"/>
        <v>2020</v>
      </c>
      <c r="T2370" t="s">
        <v>12</v>
      </c>
      <c r="U2370">
        <v>1</v>
      </c>
      <c r="V2370" t="s">
        <v>949</v>
      </c>
      <c r="W2370">
        <f>VLOOKUP(Q2370,'PBT Tag Rates'!$A$6:$D$67,4,FALSE)</f>
        <v>0.98961045999999997</v>
      </c>
      <c r="X2370">
        <v>1</v>
      </c>
      <c r="Y2370" s="8">
        <f t="shared" si="268"/>
        <v>1.0069930069930071</v>
      </c>
      <c r="Z2370" s="10">
        <f>IFERROR(LOOKUP(H2370,{30,43,48,53,58,63,68,73,78,83,88,93,97},{42,47,52,57,62,67,72,77,82,87,92,99,100}),999)</f>
        <v>72</v>
      </c>
      <c r="AA2370" s="9">
        <f t="shared" si="269"/>
        <v>5.594405594405595</v>
      </c>
      <c r="AB2370" s="9">
        <f>IFERROR(IF(I2370="AI",AA2370-VLOOKUP(Q2370,'PBT Tag Rates'!$A$6:$L$53,11,FALSE),AA2370-VLOOKUP(Q2370,'PBT Tag Rates'!$A$6:$L$53,12,FALSE)),0)</f>
        <v>5.6049042101942765</v>
      </c>
      <c r="AC2370" s="9">
        <f t="shared" si="270"/>
        <v>16.844765736267519</v>
      </c>
      <c r="AD2370" s="12" t="s">
        <v>676</v>
      </c>
      <c r="AE2370" s="8"/>
    </row>
    <row r="2371" spans="1:31" x14ac:dyDescent="0.25">
      <c r="A2371" t="s">
        <v>2078</v>
      </c>
      <c r="B2371" t="s">
        <v>6089</v>
      </c>
      <c r="C2371" t="s">
        <v>6090</v>
      </c>
      <c r="D2371" s="1">
        <v>45571</v>
      </c>
      <c r="E2371">
        <f t="shared" si="265"/>
        <v>18</v>
      </c>
      <c r="F2371" t="s">
        <v>6</v>
      </c>
      <c r="G2371">
        <v>620</v>
      </c>
      <c r="H2371">
        <f t="shared" si="271"/>
        <v>62</v>
      </c>
      <c r="I2371" t="s">
        <v>7</v>
      </c>
      <c r="J2371" t="s">
        <v>8</v>
      </c>
      <c r="K2371" t="s">
        <v>8</v>
      </c>
      <c r="L2371" t="s">
        <v>8</v>
      </c>
      <c r="M2371" t="s">
        <v>269</v>
      </c>
      <c r="N2371" t="str">
        <f t="shared" si="266"/>
        <v>M</v>
      </c>
      <c r="O2371" t="s">
        <v>7245</v>
      </c>
      <c r="P2371" t="s">
        <v>8864</v>
      </c>
      <c r="Q2371" t="s">
        <v>940</v>
      </c>
      <c r="R2371">
        <v>3</v>
      </c>
      <c r="S2371">
        <f t="shared" si="267"/>
        <v>2021</v>
      </c>
      <c r="T2371" t="s">
        <v>12</v>
      </c>
      <c r="U2371">
        <v>1</v>
      </c>
      <c r="V2371" t="s">
        <v>893</v>
      </c>
      <c r="W2371">
        <f>VLOOKUP(Q2371,'PBT Tag Rates'!$A$6:$D$67,4,FALSE)</f>
        <v>0.98140000000000005</v>
      </c>
      <c r="X2371">
        <v>1</v>
      </c>
      <c r="Y2371" s="8">
        <f t="shared" si="268"/>
        <v>1.0138888888888888</v>
      </c>
      <c r="Z2371" s="10">
        <f>IFERROR(LOOKUP(H2371,{30,43,48,53,58,63,68,73,78,83,88,93,97},{42,47,52,57,62,67,72,77,82,87,92,99,100}),999)</f>
        <v>62</v>
      </c>
      <c r="AA2371" s="9">
        <f t="shared" si="269"/>
        <v>5.632716049382716</v>
      </c>
      <c r="AB2371" s="9">
        <f>IFERROR(IF(I2371="AI",AA2371-VLOOKUP(Q2371,'PBT Tag Rates'!$A$6:$L$53,11,FALSE),AA2371-VLOOKUP(Q2371,'PBT Tag Rates'!$A$6:$L$53,12,FALSE)),0)</f>
        <v>5.6516685661954327</v>
      </c>
      <c r="AC2371" s="9">
        <f t="shared" si="270"/>
        <v>16.98530955148815</v>
      </c>
      <c r="AD2371" s="12" t="s">
        <v>1969</v>
      </c>
      <c r="AE2371" s="8"/>
    </row>
    <row r="2372" spans="1:31" x14ac:dyDescent="0.25">
      <c r="A2372" t="s">
        <v>2078</v>
      </c>
      <c r="B2372" t="s">
        <v>6091</v>
      </c>
      <c r="C2372" t="s">
        <v>6092</v>
      </c>
      <c r="D2372" s="1">
        <v>45571</v>
      </c>
      <c r="E2372">
        <f t="shared" si="265"/>
        <v>18</v>
      </c>
      <c r="F2372" t="s">
        <v>14</v>
      </c>
      <c r="G2372">
        <v>720</v>
      </c>
      <c r="H2372">
        <f t="shared" si="271"/>
        <v>72</v>
      </c>
      <c r="I2372" t="s">
        <v>7</v>
      </c>
      <c r="J2372" t="s">
        <v>8</v>
      </c>
      <c r="K2372" t="s">
        <v>8</v>
      </c>
      <c r="L2372" t="s">
        <v>8</v>
      </c>
      <c r="M2372" t="s">
        <v>14</v>
      </c>
      <c r="N2372" t="str">
        <f t="shared" si="266"/>
        <v>F</v>
      </c>
      <c r="O2372" t="s">
        <v>8</v>
      </c>
      <c r="P2372" t="s">
        <v>8</v>
      </c>
      <c r="Q2372" t="s">
        <v>11</v>
      </c>
      <c r="R2372" t="s">
        <v>8</v>
      </c>
      <c r="S2372" t="str">
        <f t="shared" si="267"/>
        <v>U</v>
      </c>
      <c r="T2372" t="s">
        <v>12</v>
      </c>
      <c r="U2372">
        <v>1</v>
      </c>
      <c r="V2372" t="s">
        <v>8</v>
      </c>
      <c r="W2372">
        <f>VLOOKUP(Q2372,'PBT Tag Rates'!$A$6:$D$67,4,FALSE)</f>
        <v>1</v>
      </c>
      <c r="X2372">
        <v>1</v>
      </c>
      <c r="Y2372" s="8">
        <f t="shared" si="268"/>
        <v>1.0069930069930071</v>
      </c>
      <c r="Z2372" s="10">
        <f>IFERROR(LOOKUP(H2372,{30,43,48,53,58,63,68,73,78,83,88,93,97},{42,47,52,57,62,67,72,77,82,87,92,99,100}),999)</f>
        <v>72</v>
      </c>
      <c r="AA2372" s="9">
        <f t="shared" si="269"/>
        <v>5.594405594405595</v>
      </c>
      <c r="AB2372" s="9">
        <f>IFERROR(IF(I2372="AI",AA2372-VLOOKUP(Q2372,'PBT Tag Rates'!$A$6:$L$53,11,FALSE),AA2372-VLOOKUP(Q2372,'PBT Tag Rates'!$A$6:$L$53,12,FALSE)),0)</f>
        <v>5.5531024679032202</v>
      </c>
      <c r="AC2372" s="9">
        <f t="shared" si="270"/>
        <v>16.68908275206303</v>
      </c>
      <c r="AD2372" s="12" t="s">
        <v>1969</v>
      </c>
      <c r="AE2372" s="8"/>
    </row>
    <row r="2373" spans="1:31" x14ac:dyDescent="0.25">
      <c r="A2373" t="s">
        <v>2078</v>
      </c>
      <c r="B2373" t="s">
        <v>6093</v>
      </c>
      <c r="C2373" t="s">
        <v>6094</v>
      </c>
      <c r="D2373" s="1">
        <v>45571</v>
      </c>
      <c r="E2373">
        <f t="shared" si="265"/>
        <v>18</v>
      </c>
      <c r="F2373" t="s">
        <v>14</v>
      </c>
      <c r="G2373">
        <v>630</v>
      </c>
      <c r="H2373">
        <f t="shared" si="271"/>
        <v>63</v>
      </c>
      <c r="I2373" t="s">
        <v>9</v>
      </c>
      <c r="J2373">
        <v>1</v>
      </c>
      <c r="K2373" t="s">
        <v>8</v>
      </c>
      <c r="L2373" t="s">
        <v>8</v>
      </c>
      <c r="M2373" t="s">
        <v>14</v>
      </c>
      <c r="N2373" t="str">
        <f t="shared" si="266"/>
        <v>F</v>
      </c>
      <c r="O2373" t="s">
        <v>8865</v>
      </c>
      <c r="P2373" t="s">
        <v>8866</v>
      </c>
      <c r="Q2373" t="s">
        <v>295</v>
      </c>
      <c r="R2373">
        <v>4</v>
      </c>
      <c r="S2373">
        <f t="shared" si="267"/>
        <v>2020</v>
      </c>
      <c r="T2373" t="s">
        <v>12</v>
      </c>
      <c r="U2373">
        <v>1</v>
      </c>
      <c r="V2373" t="s">
        <v>949</v>
      </c>
      <c r="W2373">
        <f>VLOOKUP(Q2373,'PBT Tag Rates'!$A$6:$D$67,4,FALSE)</f>
        <v>0.98961045999999997</v>
      </c>
      <c r="X2373">
        <v>1</v>
      </c>
      <c r="Y2373" s="8">
        <f t="shared" si="268"/>
        <v>1</v>
      </c>
      <c r="Z2373" s="10">
        <f>IFERROR(LOOKUP(H2373,{30,43,48,53,58,63,68,73,78,83,88,93,97},{42,47,52,57,62,67,72,77,82,87,92,99,100}),999)</f>
        <v>67</v>
      </c>
      <c r="AA2373" s="9">
        <f t="shared" si="269"/>
        <v>5.5555555555555554</v>
      </c>
      <c r="AB2373" s="9">
        <f>IFERROR(IF(I2373="AI",AA2373-VLOOKUP(Q2373,'PBT Tag Rates'!$A$6:$L$53,11,FALSE),AA2373-VLOOKUP(Q2373,'PBT Tag Rates'!$A$6:$L$53,12,FALSE)),0)</f>
        <v>5.5660541713442369</v>
      </c>
      <c r="AC2373" s="9">
        <f t="shared" si="270"/>
        <v>16.728007308517132</v>
      </c>
      <c r="AD2373" s="12" t="s">
        <v>676</v>
      </c>
      <c r="AE2373" s="8"/>
    </row>
    <row r="2374" spans="1:31" x14ac:dyDescent="0.25">
      <c r="A2374" t="s">
        <v>2078</v>
      </c>
      <c r="B2374" t="s">
        <v>6095</v>
      </c>
      <c r="C2374" t="s">
        <v>6096</v>
      </c>
      <c r="D2374" s="1">
        <v>45571</v>
      </c>
      <c r="E2374">
        <f t="shared" si="265"/>
        <v>18</v>
      </c>
      <c r="F2374" t="s">
        <v>6</v>
      </c>
      <c r="G2374">
        <v>520</v>
      </c>
      <c r="H2374">
        <f t="shared" si="271"/>
        <v>52</v>
      </c>
      <c r="I2374" t="s">
        <v>7</v>
      </c>
      <c r="J2374" t="s">
        <v>8</v>
      </c>
      <c r="K2374" t="s">
        <v>8</v>
      </c>
      <c r="L2374" t="s">
        <v>8</v>
      </c>
      <c r="M2374" t="s">
        <v>6</v>
      </c>
      <c r="N2374" t="str">
        <f t="shared" si="266"/>
        <v>M</v>
      </c>
      <c r="O2374" t="s">
        <v>8</v>
      </c>
      <c r="P2374" t="s">
        <v>8</v>
      </c>
      <c r="Q2374" t="s">
        <v>11</v>
      </c>
      <c r="R2374" t="s">
        <v>8</v>
      </c>
      <c r="S2374" t="str">
        <f t="shared" si="267"/>
        <v>U</v>
      </c>
      <c r="T2374" t="s">
        <v>12</v>
      </c>
      <c r="U2374">
        <v>1</v>
      </c>
      <c r="V2374" t="s">
        <v>8</v>
      </c>
      <c r="W2374">
        <f>VLOOKUP(Q2374,'PBT Tag Rates'!$A$6:$D$67,4,FALSE)</f>
        <v>1</v>
      </c>
      <c r="X2374">
        <v>1</v>
      </c>
      <c r="Y2374" s="8">
        <f t="shared" si="268"/>
        <v>1</v>
      </c>
      <c r="Z2374" s="10">
        <f>IFERROR(LOOKUP(H2374,{30,43,48,53,58,63,68,73,78,83,88,93,97},{42,47,52,57,62,67,72,77,82,87,92,99,100}),999)</f>
        <v>52</v>
      </c>
      <c r="AA2374" s="9">
        <f t="shared" si="269"/>
        <v>5.5555555555555554</v>
      </c>
      <c r="AB2374" s="9">
        <f>IFERROR(IF(I2374="AI",AA2374-VLOOKUP(Q2374,'PBT Tag Rates'!$A$6:$L$53,11,FALSE),AA2374-VLOOKUP(Q2374,'PBT Tag Rates'!$A$6:$L$53,12,FALSE)),0)</f>
        <v>5.5142524290531805</v>
      </c>
      <c r="AC2374" s="9">
        <f t="shared" si="270"/>
        <v>16.572324324312643</v>
      </c>
      <c r="AD2374" s="12" t="s">
        <v>1969</v>
      </c>
      <c r="AE2374" s="8"/>
    </row>
    <row r="2375" spans="1:31" x14ac:dyDescent="0.25">
      <c r="A2375" t="s">
        <v>2078</v>
      </c>
      <c r="B2375" t="s">
        <v>6097</v>
      </c>
      <c r="C2375" t="s">
        <v>6098</v>
      </c>
      <c r="D2375" s="1">
        <v>45572</v>
      </c>
      <c r="E2375">
        <f t="shared" si="265"/>
        <v>18</v>
      </c>
      <c r="F2375" t="s">
        <v>14</v>
      </c>
      <c r="G2375">
        <v>730</v>
      </c>
      <c r="H2375">
        <f t="shared" si="271"/>
        <v>73</v>
      </c>
      <c r="I2375" t="s">
        <v>9</v>
      </c>
      <c r="J2375">
        <v>1</v>
      </c>
      <c r="K2375" t="s">
        <v>8</v>
      </c>
      <c r="L2375" t="s">
        <v>8</v>
      </c>
      <c r="M2375" t="s">
        <v>14</v>
      </c>
      <c r="N2375" t="str">
        <f t="shared" si="266"/>
        <v>F</v>
      </c>
      <c r="O2375" t="s">
        <v>8202</v>
      </c>
      <c r="P2375" t="s">
        <v>8867</v>
      </c>
      <c r="Q2375" t="s">
        <v>295</v>
      </c>
      <c r="R2375">
        <v>4</v>
      </c>
      <c r="S2375">
        <f t="shared" si="267"/>
        <v>2020</v>
      </c>
      <c r="T2375" t="s">
        <v>12</v>
      </c>
      <c r="U2375">
        <v>0.999999999999998</v>
      </c>
      <c r="V2375" t="s">
        <v>949</v>
      </c>
      <c r="W2375">
        <f>VLOOKUP(Q2375,'PBT Tag Rates'!$A$6:$D$67,4,FALSE)</f>
        <v>0.98961045999999997</v>
      </c>
      <c r="X2375">
        <v>1</v>
      </c>
      <c r="Y2375" s="8">
        <f t="shared" si="268"/>
        <v>1</v>
      </c>
      <c r="Z2375" s="10">
        <f>IFERROR(LOOKUP(H2375,{30,43,48,53,58,63,68,73,78,83,88,93,97},{42,47,52,57,62,67,72,77,82,87,92,99,100}),999)</f>
        <v>77</v>
      </c>
      <c r="AA2375" s="9">
        <f t="shared" si="269"/>
        <v>5.5555555555555554</v>
      </c>
      <c r="AB2375" s="9">
        <f>IFERROR(IF(I2375="AI",AA2375-VLOOKUP(Q2375,'PBT Tag Rates'!$A$6:$L$53,11,FALSE),AA2375-VLOOKUP(Q2375,'PBT Tag Rates'!$A$6:$L$53,12,FALSE)),0)</f>
        <v>5.5660541713442369</v>
      </c>
      <c r="AC2375" s="9">
        <f t="shared" si="270"/>
        <v>16.728007308517132</v>
      </c>
      <c r="AD2375" s="12" t="s">
        <v>676</v>
      </c>
      <c r="AE2375" s="8"/>
    </row>
    <row r="2376" spans="1:31" x14ac:dyDescent="0.25">
      <c r="A2376" t="s">
        <v>2078</v>
      </c>
      <c r="B2376" t="s">
        <v>6099</v>
      </c>
      <c r="C2376" t="s">
        <v>6100</v>
      </c>
      <c r="D2376" s="1">
        <v>45572</v>
      </c>
      <c r="E2376">
        <f t="shared" ref="E2376:E2439" si="272">IF(AND(D2376&gt;=$F$2,D2376&lt;$F$3),70,IF(AND(D2376&gt;=$F$3,D2376&lt;$F$4),40,IF(AND(D2376&gt;=$F$4,D2376&lt;$F$5),18,9)))</f>
        <v>18</v>
      </c>
      <c r="F2376" t="s">
        <v>6</v>
      </c>
      <c r="G2376">
        <v>420</v>
      </c>
      <c r="H2376">
        <f t="shared" si="271"/>
        <v>42</v>
      </c>
      <c r="I2376" t="s">
        <v>7</v>
      </c>
      <c r="J2376" t="s">
        <v>8</v>
      </c>
      <c r="K2376" t="s">
        <v>8</v>
      </c>
      <c r="L2376" t="s">
        <v>8</v>
      </c>
      <c r="M2376" t="s">
        <v>6</v>
      </c>
      <c r="N2376" t="str">
        <f t="shared" ref="N2376:N2439" si="273">IF(M2376="U",F2376,M2376)</f>
        <v>M</v>
      </c>
      <c r="O2376" t="s">
        <v>8</v>
      </c>
      <c r="P2376" t="s">
        <v>8</v>
      </c>
      <c r="Q2376" t="s">
        <v>11</v>
      </c>
      <c r="R2376" t="s">
        <v>8</v>
      </c>
      <c r="S2376" t="str">
        <f t="shared" ref="S2376:S2439" si="274">IFERROR($S$4-R2376,"U")</f>
        <v>U</v>
      </c>
      <c r="T2376" t="s">
        <v>12</v>
      </c>
      <c r="U2376">
        <v>1</v>
      </c>
      <c r="V2376" t="s">
        <v>8</v>
      </c>
      <c r="W2376">
        <f>VLOOKUP(Q2376,'PBT Tag Rates'!$A$6:$D$67,4,FALSE)</f>
        <v>1</v>
      </c>
      <c r="X2376">
        <v>1</v>
      </c>
      <c r="Y2376" s="8">
        <f t="shared" ref="Y2376:Y2439" si="275">IF(V2376="ng",0,X2376+(SUMIFS($AK$24:$AK$127,$AG$24:$AG$127,$N2376,$AH$24:$AH$127,$Z2376,$AF$24:$AF$127,$E2376)))</f>
        <v>1</v>
      </c>
      <c r="Z2376" s="10">
        <f>IFERROR(LOOKUP(H2376,{30,43,48,53,58,63,68,73,78,83,88,93,97},{42,47,52,57,62,67,72,77,82,87,92,99,100}),999)</f>
        <v>42</v>
      </c>
      <c r="AA2376" s="9">
        <f t="shared" ref="AA2376:AA2439" si="276">Y2376/(VLOOKUP(E2376,$C$2:$I$5,2,FALSE))</f>
        <v>5.5555555555555554</v>
      </c>
      <c r="AB2376" s="9">
        <f>IFERROR(IF(I2376="AI",AA2376-VLOOKUP(Q2376,'PBT Tag Rates'!$A$6:$L$53,11,FALSE),AA2376-VLOOKUP(Q2376,'PBT Tag Rates'!$A$6:$L$53,12,FALSE)),0)</f>
        <v>5.5142524290531805</v>
      </c>
      <c r="AC2376" s="9">
        <f t="shared" ref="AC2376:AC2439" si="277">AB2376/(VLOOKUP(E2376,$C$2:$I$5,7,FALSE))</f>
        <v>16.572324324312643</v>
      </c>
      <c r="AD2376" s="12" t="s">
        <v>1969</v>
      </c>
      <c r="AE2376" s="8"/>
    </row>
    <row r="2377" spans="1:31" x14ac:dyDescent="0.25">
      <c r="A2377" t="s">
        <v>2078</v>
      </c>
      <c r="B2377" t="s">
        <v>6101</v>
      </c>
      <c r="C2377" t="s">
        <v>6102</v>
      </c>
      <c r="D2377" s="1">
        <v>45572</v>
      </c>
      <c r="E2377">
        <f t="shared" si="272"/>
        <v>18</v>
      </c>
      <c r="F2377" t="s">
        <v>6</v>
      </c>
      <c r="G2377">
        <v>650</v>
      </c>
      <c r="H2377">
        <f t="shared" si="271"/>
        <v>65</v>
      </c>
      <c r="I2377" t="s">
        <v>7</v>
      </c>
      <c r="J2377" t="s">
        <v>8</v>
      </c>
      <c r="K2377" t="s">
        <v>8</v>
      </c>
      <c r="L2377" t="s">
        <v>8</v>
      </c>
      <c r="M2377" t="s">
        <v>6</v>
      </c>
      <c r="N2377" t="str">
        <f t="shared" si="273"/>
        <v>M</v>
      </c>
      <c r="O2377" t="s">
        <v>7714</v>
      </c>
      <c r="P2377" t="s">
        <v>8868</v>
      </c>
      <c r="Q2377" t="s">
        <v>940</v>
      </c>
      <c r="R2377">
        <v>3</v>
      </c>
      <c r="S2377">
        <f t="shared" si="274"/>
        <v>2021</v>
      </c>
      <c r="T2377" t="s">
        <v>12</v>
      </c>
      <c r="U2377">
        <v>1</v>
      </c>
      <c r="V2377" t="s">
        <v>889</v>
      </c>
      <c r="W2377">
        <f>VLOOKUP(Q2377,'PBT Tag Rates'!$A$6:$D$67,4,FALSE)</f>
        <v>0.98140000000000005</v>
      </c>
      <c r="X2377">
        <v>1</v>
      </c>
      <c r="Y2377" s="8">
        <f t="shared" si="275"/>
        <v>1</v>
      </c>
      <c r="Z2377" s="10">
        <f>IFERROR(LOOKUP(H2377,{30,43,48,53,58,63,68,73,78,83,88,93,97},{42,47,52,57,62,67,72,77,82,87,92,99,100}),999)</f>
        <v>67</v>
      </c>
      <c r="AA2377" s="9">
        <f t="shared" si="276"/>
        <v>5.5555555555555554</v>
      </c>
      <c r="AB2377" s="9">
        <f>IFERROR(IF(I2377="AI",AA2377-VLOOKUP(Q2377,'PBT Tag Rates'!$A$6:$L$53,11,FALSE),AA2377-VLOOKUP(Q2377,'PBT Tag Rates'!$A$6:$L$53,12,FALSE)),0)</f>
        <v>5.5745080723682721</v>
      </c>
      <c r="AC2377" s="9">
        <f t="shared" si="277"/>
        <v>16.753414340817248</v>
      </c>
      <c r="AD2377" s="12" t="s">
        <v>1969</v>
      </c>
      <c r="AE2377" s="8"/>
    </row>
    <row r="2378" spans="1:31" x14ac:dyDescent="0.25">
      <c r="A2378" t="s">
        <v>2078</v>
      </c>
      <c r="B2378" t="s">
        <v>6103</v>
      </c>
      <c r="C2378" t="s">
        <v>6104</v>
      </c>
      <c r="D2378" s="1">
        <v>45572</v>
      </c>
      <c r="E2378">
        <f t="shared" si="272"/>
        <v>18</v>
      </c>
      <c r="F2378" t="s">
        <v>6</v>
      </c>
      <c r="G2378">
        <v>650</v>
      </c>
      <c r="H2378">
        <f t="shared" si="271"/>
        <v>65</v>
      </c>
      <c r="I2378" t="s">
        <v>7</v>
      </c>
      <c r="J2378" t="s">
        <v>8</v>
      </c>
      <c r="K2378" t="s">
        <v>8</v>
      </c>
      <c r="L2378" t="s">
        <v>8</v>
      </c>
      <c r="M2378" t="s">
        <v>6</v>
      </c>
      <c r="N2378" t="str">
        <f t="shared" si="273"/>
        <v>M</v>
      </c>
      <c r="O2378" t="s">
        <v>8</v>
      </c>
      <c r="P2378" t="s">
        <v>8</v>
      </c>
      <c r="Q2378" t="s">
        <v>11</v>
      </c>
      <c r="R2378" t="s">
        <v>8</v>
      </c>
      <c r="S2378" t="str">
        <f t="shared" si="274"/>
        <v>U</v>
      </c>
      <c r="T2378" t="s">
        <v>12</v>
      </c>
      <c r="U2378">
        <v>0.999999999999999</v>
      </c>
      <c r="V2378" t="s">
        <v>8</v>
      </c>
      <c r="W2378">
        <f>VLOOKUP(Q2378,'PBT Tag Rates'!$A$6:$D$67,4,FALSE)</f>
        <v>1</v>
      </c>
      <c r="X2378">
        <v>1</v>
      </c>
      <c r="Y2378" s="8">
        <f t="shared" si="275"/>
        <v>1</v>
      </c>
      <c r="Z2378" s="10">
        <f>IFERROR(LOOKUP(H2378,{30,43,48,53,58,63,68,73,78,83,88,93,97},{42,47,52,57,62,67,72,77,82,87,92,99,100}),999)</f>
        <v>67</v>
      </c>
      <c r="AA2378" s="9">
        <f t="shared" si="276"/>
        <v>5.5555555555555554</v>
      </c>
      <c r="AB2378" s="9">
        <f>IFERROR(IF(I2378="AI",AA2378-VLOOKUP(Q2378,'PBT Tag Rates'!$A$6:$L$53,11,FALSE),AA2378-VLOOKUP(Q2378,'PBT Tag Rates'!$A$6:$L$53,12,FALSE)),0)</f>
        <v>5.5142524290531805</v>
      </c>
      <c r="AC2378" s="9">
        <f t="shared" si="277"/>
        <v>16.572324324312643</v>
      </c>
      <c r="AD2378" s="12" t="s">
        <v>1970</v>
      </c>
      <c r="AE2378" s="8"/>
    </row>
    <row r="2379" spans="1:31" x14ac:dyDescent="0.25">
      <c r="A2379" t="s">
        <v>2078</v>
      </c>
      <c r="B2379" t="s">
        <v>6105</v>
      </c>
      <c r="C2379" t="s">
        <v>6106</v>
      </c>
      <c r="D2379" s="1">
        <v>45572</v>
      </c>
      <c r="E2379">
        <f t="shared" si="272"/>
        <v>18</v>
      </c>
      <c r="F2379" t="s">
        <v>6</v>
      </c>
      <c r="G2379">
        <v>630</v>
      </c>
      <c r="H2379">
        <f t="shared" si="271"/>
        <v>63</v>
      </c>
      <c r="I2379" t="s">
        <v>9</v>
      </c>
      <c r="J2379">
        <v>1</v>
      </c>
      <c r="K2379" t="s">
        <v>8</v>
      </c>
      <c r="L2379" t="s">
        <v>8</v>
      </c>
      <c r="M2379" t="s">
        <v>6</v>
      </c>
      <c r="N2379" t="str">
        <f t="shared" si="273"/>
        <v>M</v>
      </c>
      <c r="O2379" t="s">
        <v>8869</v>
      </c>
      <c r="P2379" t="s">
        <v>8870</v>
      </c>
      <c r="Q2379" t="s">
        <v>940</v>
      </c>
      <c r="R2379">
        <v>3</v>
      </c>
      <c r="S2379">
        <f t="shared" si="274"/>
        <v>2021</v>
      </c>
      <c r="T2379" t="s">
        <v>12</v>
      </c>
      <c r="U2379">
        <v>1</v>
      </c>
      <c r="V2379" t="s">
        <v>949</v>
      </c>
      <c r="W2379">
        <f>VLOOKUP(Q2379,'PBT Tag Rates'!$A$6:$D$67,4,FALSE)</f>
        <v>0.98140000000000005</v>
      </c>
      <c r="X2379">
        <v>1</v>
      </c>
      <c r="Y2379" s="8">
        <f t="shared" si="275"/>
        <v>1</v>
      </c>
      <c r="Z2379" s="10">
        <f>IFERROR(LOOKUP(H2379,{30,43,48,53,58,63,68,73,78,83,88,93,97},{42,47,52,57,62,67,72,77,82,87,92,99,100}),999)</f>
        <v>67</v>
      </c>
      <c r="AA2379" s="9">
        <f t="shared" si="276"/>
        <v>5.5555555555555554</v>
      </c>
      <c r="AB2379" s="9">
        <f>IFERROR(IF(I2379="AI",AA2379-VLOOKUP(Q2379,'PBT Tag Rates'!$A$6:$L$53,11,FALSE),AA2379-VLOOKUP(Q2379,'PBT Tag Rates'!$A$6:$L$53,12,FALSE)),0)</f>
        <v>5.5745080723682721</v>
      </c>
      <c r="AC2379" s="9">
        <f t="shared" si="277"/>
        <v>16.753414340817248</v>
      </c>
      <c r="AD2379" s="12" t="s">
        <v>676</v>
      </c>
      <c r="AE2379" s="8"/>
    </row>
    <row r="2380" spans="1:31" x14ac:dyDescent="0.25">
      <c r="A2380" t="s">
        <v>2078</v>
      </c>
      <c r="B2380" t="s">
        <v>6107</v>
      </c>
      <c r="C2380" t="s">
        <v>6108</v>
      </c>
      <c r="D2380" s="1">
        <v>45572</v>
      </c>
      <c r="E2380">
        <f t="shared" si="272"/>
        <v>18</v>
      </c>
      <c r="F2380" t="s">
        <v>14</v>
      </c>
      <c r="G2380">
        <v>620</v>
      </c>
      <c r="H2380">
        <f t="shared" si="271"/>
        <v>62</v>
      </c>
      <c r="I2380" t="s">
        <v>9</v>
      </c>
      <c r="J2380">
        <v>1</v>
      </c>
      <c r="K2380" t="s">
        <v>8</v>
      </c>
      <c r="L2380" t="s">
        <v>8</v>
      </c>
      <c r="M2380" t="s">
        <v>14</v>
      </c>
      <c r="N2380" t="str">
        <f t="shared" si="273"/>
        <v>F</v>
      </c>
      <c r="O2380" t="s">
        <v>8871</v>
      </c>
      <c r="P2380" t="s">
        <v>8872</v>
      </c>
      <c r="Q2380" t="s">
        <v>295</v>
      </c>
      <c r="R2380">
        <v>4</v>
      </c>
      <c r="S2380">
        <f t="shared" si="274"/>
        <v>2020</v>
      </c>
      <c r="T2380" t="s">
        <v>12</v>
      </c>
      <c r="U2380">
        <v>1</v>
      </c>
      <c r="V2380" t="s">
        <v>949</v>
      </c>
      <c r="W2380">
        <f>VLOOKUP(Q2380,'PBT Tag Rates'!$A$6:$D$67,4,FALSE)</f>
        <v>0.98961045999999997</v>
      </c>
      <c r="X2380">
        <v>1</v>
      </c>
      <c r="Y2380" s="8">
        <f t="shared" si="275"/>
        <v>1.0172413793103448</v>
      </c>
      <c r="Z2380" s="10">
        <f>IFERROR(LOOKUP(H2380,{30,43,48,53,58,63,68,73,78,83,88,93,97},{42,47,52,57,62,67,72,77,82,87,92,99,100}),999)</f>
        <v>62</v>
      </c>
      <c r="AA2380" s="9">
        <f t="shared" si="276"/>
        <v>5.6513409961685825</v>
      </c>
      <c r="AB2380" s="9">
        <f>IFERROR(IF(I2380="AI",AA2380-VLOOKUP(Q2380,'PBT Tag Rates'!$A$6:$L$53,11,FALSE),AA2380-VLOOKUP(Q2380,'PBT Tag Rates'!$A$6:$L$53,12,FALSE)),0)</f>
        <v>5.661839611957264</v>
      </c>
      <c r="AC2380" s="9">
        <f t="shared" si="277"/>
        <v>17.015877225212044</v>
      </c>
      <c r="AD2380" s="12" t="s">
        <v>676</v>
      </c>
      <c r="AE2380" s="8"/>
    </row>
    <row r="2381" spans="1:31" x14ac:dyDescent="0.25">
      <c r="A2381" t="s">
        <v>2078</v>
      </c>
      <c r="B2381" t="s">
        <v>6109</v>
      </c>
      <c r="C2381" t="s">
        <v>6110</v>
      </c>
      <c r="D2381" s="1">
        <v>45572</v>
      </c>
      <c r="E2381">
        <f t="shared" si="272"/>
        <v>18</v>
      </c>
      <c r="F2381" t="s">
        <v>14</v>
      </c>
      <c r="G2381">
        <v>620</v>
      </c>
      <c r="H2381">
        <f t="shared" si="271"/>
        <v>62</v>
      </c>
      <c r="I2381" t="s">
        <v>7</v>
      </c>
      <c r="J2381" t="s">
        <v>8</v>
      </c>
      <c r="K2381" t="s">
        <v>8</v>
      </c>
      <c r="L2381" t="s">
        <v>8</v>
      </c>
      <c r="M2381" t="s">
        <v>14</v>
      </c>
      <c r="N2381" t="str">
        <f t="shared" si="273"/>
        <v>F</v>
      </c>
      <c r="O2381" t="s">
        <v>1556</v>
      </c>
      <c r="P2381" t="s">
        <v>1557</v>
      </c>
      <c r="Q2381" t="s">
        <v>940</v>
      </c>
      <c r="R2381">
        <v>3</v>
      </c>
      <c r="S2381">
        <f t="shared" si="274"/>
        <v>2021</v>
      </c>
      <c r="T2381" t="s">
        <v>12</v>
      </c>
      <c r="U2381">
        <v>1</v>
      </c>
      <c r="V2381" t="s">
        <v>888</v>
      </c>
      <c r="W2381">
        <f>VLOOKUP(Q2381,'PBT Tag Rates'!$A$6:$D$67,4,FALSE)</f>
        <v>0.98140000000000005</v>
      </c>
      <c r="X2381">
        <v>1</v>
      </c>
      <c r="Y2381" s="8">
        <f t="shared" si="275"/>
        <v>1.0172413793103448</v>
      </c>
      <c r="Z2381" s="10">
        <f>IFERROR(LOOKUP(H2381,{30,43,48,53,58,63,68,73,78,83,88,93,97},{42,47,52,57,62,67,72,77,82,87,92,99,100}),999)</f>
        <v>62</v>
      </c>
      <c r="AA2381" s="9">
        <f t="shared" si="276"/>
        <v>5.6513409961685825</v>
      </c>
      <c r="AB2381" s="9">
        <f>IFERROR(IF(I2381="AI",AA2381-VLOOKUP(Q2381,'PBT Tag Rates'!$A$6:$L$53,11,FALSE),AA2381-VLOOKUP(Q2381,'PBT Tag Rates'!$A$6:$L$53,12,FALSE)),0)</f>
        <v>5.6702935129812992</v>
      </c>
      <c r="AC2381" s="9">
        <f t="shared" si="277"/>
        <v>17.041284257512164</v>
      </c>
      <c r="AD2381" s="12" t="s">
        <v>1969</v>
      </c>
      <c r="AE2381" s="8"/>
    </row>
    <row r="2382" spans="1:31" x14ac:dyDescent="0.25">
      <c r="A2382" t="s">
        <v>2078</v>
      </c>
      <c r="B2382" t="s">
        <v>6111</v>
      </c>
      <c r="C2382" t="s">
        <v>6112</v>
      </c>
      <c r="D2382" s="1">
        <v>45572</v>
      </c>
      <c r="E2382">
        <f t="shared" si="272"/>
        <v>18</v>
      </c>
      <c r="F2382" t="s">
        <v>14</v>
      </c>
      <c r="G2382">
        <v>860</v>
      </c>
      <c r="H2382">
        <f t="shared" si="271"/>
        <v>86</v>
      </c>
      <c r="I2382" t="s">
        <v>7</v>
      </c>
      <c r="J2382" t="s">
        <v>8</v>
      </c>
      <c r="K2382" t="s">
        <v>8</v>
      </c>
      <c r="L2382" t="s">
        <v>8</v>
      </c>
      <c r="M2382" t="s">
        <v>14</v>
      </c>
      <c r="N2382" t="str">
        <f t="shared" si="273"/>
        <v>F</v>
      </c>
      <c r="O2382" t="s">
        <v>1546</v>
      </c>
      <c r="P2382" t="s">
        <v>8873</v>
      </c>
      <c r="Q2382" t="s">
        <v>171</v>
      </c>
      <c r="R2382">
        <v>5</v>
      </c>
      <c r="S2382">
        <f t="shared" si="274"/>
        <v>2019</v>
      </c>
      <c r="T2382" t="s">
        <v>12</v>
      </c>
      <c r="U2382">
        <v>1</v>
      </c>
      <c r="V2382" t="s">
        <v>886</v>
      </c>
      <c r="W2382">
        <f>VLOOKUP(Q2382,'PBT Tag Rates'!$A$6:$D$67,4,FALSE)</f>
        <v>0.95971980899999998</v>
      </c>
      <c r="X2382">
        <v>1</v>
      </c>
      <c r="Y2382" s="8">
        <f t="shared" si="275"/>
        <v>1</v>
      </c>
      <c r="Z2382" s="10">
        <f>IFERROR(LOOKUP(H2382,{30,43,48,53,58,63,68,73,78,83,88,93,97},{42,47,52,57,62,67,72,77,82,87,92,99,100}),999)</f>
        <v>87</v>
      </c>
      <c r="AA2382" s="9">
        <f t="shared" si="276"/>
        <v>5.5555555555555554</v>
      </c>
      <c r="AB2382" s="9">
        <f>IFERROR(IF(I2382="AI",AA2382-VLOOKUP(Q2382,'PBT Tag Rates'!$A$6:$L$53,11,FALSE),AA2382-VLOOKUP(Q2382,'PBT Tag Rates'!$A$6:$L$53,12,FALSE)),0)</f>
        <v>5.5975263376757773</v>
      </c>
      <c r="AC2382" s="9">
        <f t="shared" si="277"/>
        <v>16.822592559073851</v>
      </c>
      <c r="AD2382" s="12" t="s">
        <v>1969</v>
      </c>
      <c r="AE2382" s="8"/>
    </row>
    <row r="2383" spans="1:31" x14ac:dyDescent="0.25">
      <c r="A2383" t="s">
        <v>2078</v>
      </c>
      <c r="B2383" t="s">
        <v>6113</v>
      </c>
      <c r="C2383" t="s">
        <v>6114</v>
      </c>
      <c r="D2383" s="1">
        <v>45572</v>
      </c>
      <c r="E2383">
        <f t="shared" si="272"/>
        <v>18</v>
      </c>
      <c r="F2383" t="s">
        <v>6</v>
      </c>
      <c r="G2383">
        <v>670</v>
      </c>
      <c r="H2383">
        <f t="shared" si="271"/>
        <v>67</v>
      </c>
      <c r="I2383" t="s">
        <v>9</v>
      </c>
      <c r="J2383">
        <v>1</v>
      </c>
      <c r="K2383" t="s">
        <v>8</v>
      </c>
      <c r="L2383" t="s">
        <v>8</v>
      </c>
      <c r="M2383" t="s">
        <v>6</v>
      </c>
      <c r="N2383" t="str">
        <f t="shared" si="273"/>
        <v>M</v>
      </c>
      <c r="O2383" t="s">
        <v>8174</v>
      </c>
      <c r="P2383" t="s">
        <v>8312</v>
      </c>
      <c r="Q2383" t="s">
        <v>940</v>
      </c>
      <c r="R2383">
        <v>3</v>
      </c>
      <c r="S2383">
        <f t="shared" si="274"/>
        <v>2021</v>
      </c>
      <c r="T2383" t="s">
        <v>12</v>
      </c>
      <c r="U2383">
        <v>1</v>
      </c>
      <c r="V2383" t="s">
        <v>893</v>
      </c>
      <c r="W2383">
        <f>VLOOKUP(Q2383,'PBT Tag Rates'!$A$6:$D$67,4,FALSE)</f>
        <v>0.98140000000000005</v>
      </c>
      <c r="X2383">
        <v>1</v>
      </c>
      <c r="Y2383" s="8">
        <f t="shared" si="275"/>
        <v>1</v>
      </c>
      <c r="Z2383" s="10">
        <f>IFERROR(LOOKUP(H2383,{30,43,48,53,58,63,68,73,78,83,88,93,97},{42,47,52,57,62,67,72,77,82,87,92,99,100}),999)</f>
        <v>67</v>
      </c>
      <c r="AA2383" s="9">
        <f t="shared" si="276"/>
        <v>5.5555555555555554</v>
      </c>
      <c r="AB2383" s="9">
        <f>IFERROR(IF(I2383="AI",AA2383-VLOOKUP(Q2383,'PBT Tag Rates'!$A$6:$L$53,11,FALSE),AA2383-VLOOKUP(Q2383,'PBT Tag Rates'!$A$6:$L$53,12,FALSE)),0)</f>
        <v>5.5745080723682721</v>
      </c>
      <c r="AC2383" s="9">
        <f t="shared" si="277"/>
        <v>16.753414340817248</v>
      </c>
      <c r="AD2383" s="12" t="s">
        <v>1969</v>
      </c>
      <c r="AE2383" s="8"/>
    </row>
    <row r="2384" spans="1:31" x14ac:dyDescent="0.25">
      <c r="A2384" t="s">
        <v>2078</v>
      </c>
      <c r="B2384" t="s">
        <v>6115</v>
      </c>
      <c r="C2384" t="s">
        <v>6116</v>
      </c>
      <c r="D2384" s="1">
        <v>45573</v>
      </c>
      <c r="E2384">
        <f t="shared" si="272"/>
        <v>18</v>
      </c>
      <c r="F2384" t="s">
        <v>6</v>
      </c>
      <c r="G2384">
        <v>610</v>
      </c>
      <c r="H2384">
        <f t="shared" si="271"/>
        <v>61</v>
      </c>
      <c r="I2384" t="s">
        <v>9</v>
      </c>
      <c r="J2384" t="s">
        <v>8</v>
      </c>
      <c r="K2384" t="s">
        <v>8</v>
      </c>
      <c r="L2384" t="s">
        <v>8</v>
      </c>
      <c r="M2384" t="s">
        <v>269</v>
      </c>
      <c r="N2384" t="str">
        <f t="shared" si="273"/>
        <v>M</v>
      </c>
      <c r="O2384" t="s">
        <v>8</v>
      </c>
      <c r="P2384" t="s">
        <v>8</v>
      </c>
      <c r="Q2384" t="s">
        <v>11</v>
      </c>
      <c r="R2384" t="s">
        <v>8</v>
      </c>
      <c r="S2384" t="str">
        <f t="shared" si="274"/>
        <v>U</v>
      </c>
      <c r="T2384" t="s">
        <v>12</v>
      </c>
      <c r="U2384">
        <v>1</v>
      </c>
      <c r="V2384" t="s">
        <v>8</v>
      </c>
      <c r="W2384">
        <f>VLOOKUP(Q2384,'PBT Tag Rates'!$A$6:$D$67,4,FALSE)</f>
        <v>1</v>
      </c>
      <c r="X2384">
        <v>1</v>
      </c>
      <c r="Y2384" s="8">
        <f t="shared" si="275"/>
        <v>1.0138888888888888</v>
      </c>
      <c r="Z2384" s="10">
        <f>IFERROR(LOOKUP(H2384,{30,43,48,53,58,63,68,73,78,83,88,93,97},{42,47,52,57,62,67,72,77,82,87,92,99,100}),999)</f>
        <v>62</v>
      </c>
      <c r="AA2384" s="9">
        <f t="shared" si="276"/>
        <v>5.632716049382716</v>
      </c>
      <c r="AB2384" s="9">
        <f>IFERROR(IF(I2384="AI",AA2384-VLOOKUP(Q2384,'PBT Tag Rates'!$A$6:$L$53,11,FALSE),AA2384-VLOOKUP(Q2384,'PBT Tag Rates'!$A$6:$L$53,12,FALSE)),0)</f>
        <v>5.1164386070321939</v>
      </c>
      <c r="AC2384" s="9">
        <f t="shared" si="277"/>
        <v>15.376749808265656</v>
      </c>
      <c r="AD2384" s="12" t="s">
        <v>1969</v>
      </c>
      <c r="AE2384" s="8"/>
    </row>
    <row r="2385" spans="1:31" x14ac:dyDescent="0.25">
      <c r="A2385" t="s">
        <v>2078</v>
      </c>
      <c r="B2385" t="s">
        <v>6117</v>
      </c>
      <c r="C2385" t="s">
        <v>6118</v>
      </c>
      <c r="D2385" s="1">
        <v>45573</v>
      </c>
      <c r="E2385">
        <f t="shared" si="272"/>
        <v>18</v>
      </c>
      <c r="F2385" t="s">
        <v>14</v>
      </c>
      <c r="G2385">
        <v>700</v>
      </c>
      <c r="H2385">
        <f t="shared" si="271"/>
        <v>70</v>
      </c>
      <c r="I2385" t="s">
        <v>9</v>
      </c>
      <c r="J2385" t="s">
        <v>8</v>
      </c>
      <c r="K2385" t="s">
        <v>8</v>
      </c>
      <c r="L2385" t="s">
        <v>8</v>
      </c>
      <c r="M2385" t="s">
        <v>14</v>
      </c>
      <c r="N2385" t="str">
        <f t="shared" si="273"/>
        <v>F</v>
      </c>
      <c r="O2385" t="s">
        <v>8874</v>
      </c>
      <c r="P2385" t="s">
        <v>8875</v>
      </c>
      <c r="Q2385" t="s">
        <v>1799</v>
      </c>
      <c r="R2385">
        <v>3</v>
      </c>
      <c r="S2385">
        <f t="shared" si="274"/>
        <v>2021</v>
      </c>
      <c r="T2385" t="s">
        <v>12</v>
      </c>
      <c r="U2385">
        <v>1</v>
      </c>
      <c r="V2385" t="s">
        <v>9064</v>
      </c>
      <c r="W2385">
        <f>VLOOKUP(Q2385,'PBT Tag Rates'!$A$6:$D$67,4,FALSE)</f>
        <v>0.79749999999999999</v>
      </c>
      <c r="X2385">
        <v>1</v>
      </c>
      <c r="Y2385" s="8">
        <f t="shared" si="275"/>
        <v>1.0069930069930071</v>
      </c>
      <c r="Z2385" s="10">
        <f>IFERROR(LOOKUP(H2385,{30,43,48,53,58,63,68,73,78,83,88,93,97},{42,47,52,57,62,67,72,77,82,87,92,99,100}),999)</f>
        <v>72</v>
      </c>
      <c r="AA2385" s="9">
        <f t="shared" si="276"/>
        <v>5.594405594405595</v>
      </c>
      <c r="AB2385" s="9">
        <f>IFERROR(IF(I2385="AI",AA2385-VLOOKUP(Q2385,'PBT Tag Rates'!$A$6:$L$53,11,FALSE),AA2385-VLOOKUP(Q2385,'PBT Tag Rates'!$A$6:$L$53,12,FALSE)),0)</f>
        <v>5.848324089703401</v>
      </c>
      <c r="AC2385" s="9">
        <f t="shared" si="277"/>
        <v>17.576330575221213</v>
      </c>
      <c r="AD2385" s="12" t="s">
        <v>676</v>
      </c>
      <c r="AE2385" s="8"/>
    </row>
    <row r="2386" spans="1:31" x14ac:dyDescent="0.25">
      <c r="A2386" t="s">
        <v>2078</v>
      </c>
      <c r="B2386" t="s">
        <v>6119</v>
      </c>
      <c r="C2386" t="s">
        <v>6120</v>
      </c>
      <c r="D2386" s="1">
        <v>45573</v>
      </c>
      <c r="E2386">
        <f t="shared" si="272"/>
        <v>18</v>
      </c>
      <c r="F2386" t="s">
        <v>6</v>
      </c>
      <c r="G2386">
        <v>650</v>
      </c>
      <c r="H2386">
        <f t="shared" si="271"/>
        <v>65</v>
      </c>
      <c r="I2386" t="s">
        <v>7</v>
      </c>
      <c r="J2386" t="s">
        <v>8</v>
      </c>
      <c r="K2386" t="s">
        <v>8</v>
      </c>
      <c r="L2386" t="s">
        <v>8</v>
      </c>
      <c r="M2386" t="s">
        <v>6</v>
      </c>
      <c r="N2386" t="str">
        <f t="shared" si="273"/>
        <v>M</v>
      </c>
      <c r="O2386" t="s">
        <v>8</v>
      </c>
      <c r="P2386" t="s">
        <v>8</v>
      </c>
      <c r="Q2386" t="s">
        <v>11</v>
      </c>
      <c r="R2386" t="s">
        <v>8</v>
      </c>
      <c r="S2386" t="str">
        <f t="shared" si="274"/>
        <v>U</v>
      </c>
      <c r="T2386" t="s">
        <v>12</v>
      </c>
      <c r="U2386">
        <v>0.999999999999999</v>
      </c>
      <c r="V2386" t="s">
        <v>8</v>
      </c>
      <c r="W2386">
        <f>VLOOKUP(Q2386,'PBT Tag Rates'!$A$6:$D$67,4,FALSE)</f>
        <v>1</v>
      </c>
      <c r="X2386">
        <v>1</v>
      </c>
      <c r="Y2386" s="8">
        <f t="shared" si="275"/>
        <v>1</v>
      </c>
      <c r="Z2386" s="10">
        <f>IFERROR(LOOKUP(H2386,{30,43,48,53,58,63,68,73,78,83,88,93,97},{42,47,52,57,62,67,72,77,82,87,92,99,100}),999)</f>
        <v>67</v>
      </c>
      <c r="AA2386" s="9">
        <f t="shared" si="276"/>
        <v>5.5555555555555554</v>
      </c>
      <c r="AB2386" s="9">
        <f>IFERROR(IF(I2386="AI",AA2386-VLOOKUP(Q2386,'PBT Tag Rates'!$A$6:$L$53,11,FALSE),AA2386-VLOOKUP(Q2386,'PBT Tag Rates'!$A$6:$L$53,12,FALSE)),0)</f>
        <v>5.5142524290531805</v>
      </c>
      <c r="AC2386" s="9">
        <f t="shared" si="277"/>
        <v>16.572324324312643</v>
      </c>
      <c r="AD2386" s="12" t="s">
        <v>1969</v>
      </c>
      <c r="AE2386" s="8"/>
    </row>
    <row r="2387" spans="1:31" x14ac:dyDescent="0.25">
      <c r="A2387" t="s">
        <v>2078</v>
      </c>
      <c r="B2387" t="s">
        <v>6121</v>
      </c>
      <c r="C2387" t="s">
        <v>6122</v>
      </c>
      <c r="D2387" s="1">
        <v>45573</v>
      </c>
      <c r="E2387">
        <f t="shared" si="272"/>
        <v>18</v>
      </c>
      <c r="F2387" t="s">
        <v>6</v>
      </c>
      <c r="G2387">
        <v>450</v>
      </c>
      <c r="H2387">
        <f t="shared" si="271"/>
        <v>45</v>
      </c>
      <c r="I2387" t="s">
        <v>7</v>
      </c>
      <c r="J2387" t="s">
        <v>8</v>
      </c>
      <c r="K2387" t="s">
        <v>8</v>
      </c>
      <c r="L2387" t="s">
        <v>8</v>
      </c>
      <c r="M2387" t="s">
        <v>6</v>
      </c>
      <c r="N2387" t="str">
        <f t="shared" si="273"/>
        <v>M</v>
      </c>
      <c r="O2387" t="s">
        <v>8</v>
      </c>
      <c r="P2387" t="s">
        <v>8</v>
      </c>
      <c r="Q2387" t="s">
        <v>11</v>
      </c>
      <c r="R2387" t="s">
        <v>8</v>
      </c>
      <c r="S2387" t="str">
        <f t="shared" si="274"/>
        <v>U</v>
      </c>
      <c r="T2387" t="s">
        <v>12</v>
      </c>
      <c r="U2387">
        <v>1</v>
      </c>
      <c r="V2387" t="s">
        <v>8</v>
      </c>
      <c r="W2387">
        <f>VLOOKUP(Q2387,'PBT Tag Rates'!$A$6:$D$67,4,FALSE)</f>
        <v>1</v>
      </c>
      <c r="X2387">
        <v>1</v>
      </c>
      <c r="Y2387" s="8">
        <f t="shared" si="275"/>
        <v>1</v>
      </c>
      <c r="Z2387" s="10">
        <f>IFERROR(LOOKUP(H2387,{30,43,48,53,58,63,68,73,78,83,88,93,97},{42,47,52,57,62,67,72,77,82,87,92,99,100}),999)</f>
        <v>47</v>
      </c>
      <c r="AA2387" s="9">
        <f t="shared" si="276"/>
        <v>5.5555555555555554</v>
      </c>
      <c r="AB2387" s="9">
        <f>IFERROR(IF(I2387="AI",AA2387-VLOOKUP(Q2387,'PBT Tag Rates'!$A$6:$L$53,11,FALSE),AA2387-VLOOKUP(Q2387,'PBT Tag Rates'!$A$6:$L$53,12,FALSE)),0)</f>
        <v>5.5142524290531805</v>
      </c>
      <c r="AC2387" s="9">
        <f t="shared" si="277"/>
        <v>16.572324324312643</v>
      </c>
      <c r="AD2387" s="12" t="s">
        <v>1969</v>
      </c>
      <c r="AE2387" s="8"/>
    </row>
    <row r="2388" spans="1:31" x14ac:dyDescent="0.25">
      <c r="A2388" t="s">
        <v>2078</v>
      </c>
      <c r="B2388" t="s">
        <v>6123</v>
      </c>
      <c r="C2388" t="s">
        <v>6124</v>
      </c>
      <c r="D2388" s="1">
        <v>45573</v>
      </c>
      <c r="E2388">
        <f t="shared" si="272"/>
        <v>18</v>
      </c>
      <c r="F2388" t="s">
        <v>14</v>
      </c>
      <c r="G2388">
        <v>710</v>
      </c>
      <c r="H2388">
        <f t="shared" si="271"/>
        <v>71</v>
      </c>
      <c r="I2388" t="s">
        <v>9</v>
      </c>
      <c r="J2388">
        <v>1</v>
      </c>
      <c r="K2388" t="s">
        <v>8</v>
      </c>
      <c r="L2388" t="s">
        <v>8</v>
      </c>
      <c r="M2388" t="s">
        <v>14</v>
      </c>
      <c r="N2388" t="str">
        <f t="shared" si="273"/>
        <v>F</v>
      </c>
      <c r="O2388" t="s">
        <v>8876</v>
      </c>
      <c r="P2388" t="s">
        <v>8877</v>
      </c>
      <c r="Q2388" t="s">
        <v>295</v>
      </c>
      <c r="R2388">
        <v>4</v>
      </c>
      <c r="S2388">
        <f t="shared" si="274"/>
        <v>2020</v>
      </c>
      <c r="T2388" t="s">
        <v>12</v>
      </c>
      <c r="U2388">
        <v>1</v>
      </c>
      <c r="V2388" t="s">
        <v>919</v>
      </c>
      <c r="W2388">
        <f>VLOOKUP(Q2388,'PBT Tag Rates'!$A$6:$D$67,4,FALSE)</f>
        <v>0.98961045999999997</v>
      </c>
      <c r="X2388">
        <v>1</v>
      </c>
      <c r="Y2388" s="8">
        <f t="shared" si="275"/>
        <v>1.0069930069930071</v>
      </c>
      <c r="Z2388" s="10">
        <f>IFERROR(LOOKUP(H2388,{30,43,48,53,58,63,68,73,78,83,88,93,97},{42,47,52,57,62,67,72,77,82,87,92,99,100}),999)</f>
        <v>72</v>
      </c>
      <c r="AA2388" s="9">
        <f t="shared" si="276"/>
        <v>5.594405594405595</v>
      </c>
      <c r="AB2388" s="9">
        <f>IFERROR(IF(I2388="AI",AA2388-VLOOKUP(Q2388,'PBT Tag Rates'!$A$6:$L$53,11,FALSE),AA2388-VLOOKUP(Q2388,'PBT Tag Rates'!$A$6:$L$53,12,FALSE)),0)</f>
        <v>5.6049042101942765</v>
      </c>
      <c r="AC2388" s="9">
        <f t="shared" si="277"/>
        <v>16.844765736267519</v>
      </c>
      <c r="AD2388" s="12" t="s">
        <v>1969</v>
      </c>
      <c r="AE2388" s="8"/>
    </row>
    <row r="2389" spans="1:31" x14ac:dyDescent="0.25">
      <c r="A2389" t="s">
        <v>2078</v>
      </c>
      <c r="B2389" t="s">
        <v>6125</v>
      </c>
      <c r="C2389" t="s">
        <v>6126</v>
      </c>
      <c r="D2389" s="1">
        <v>45573</v>
      </c>
      <c r="E2389">
        <f t="shared" si="272"/>
        <v>18</v>
      </c>
      <c r="F2389" t="s">
        <v>6</v>
      </c>
      <c r="G2389">
        <v>350</v>
      </c>
      <c r="H2389">
        <f t="shared" si="271"/>
        <v>35</v>
      </c>
      <c r="I2389" t="s">
        <v>9</v>
      </c>
      <c r="J2389">
        <v>1</v>
      </c>
      <c r="K2389" t="s">
        <v>8</v>
      </c>
      <c r="L2389" t="s">
        <v>8</v>
      </c>
      <c r="M2389" t="s">
        <v>6</v>
      </c>
      <c r="N2389" t="str">
        <f t="shared" si="273"/>
        <v>M</v>
      </c>
      <c r="O2389" t="s">
        <v>8878</v>
      </c>
      <c r="P2389" t="s">
        <v>8879</v>
      </c>
      <c r="Q2389" t="s">
        <v>7200</v>
      </c>
      <c r="R2389">
        <v>2</v>
      </c>
      <c r="S2389">
        <f t="shared" si="274"/>
        <v>2022</v>
      </c>
      <c r="T2389" t="s">
        <v>12</v>
      </c>
      <c r="U2389">
        <v>0.999999999999999</v>
      </c>
      <c r="V2389" t="s">
        <v>949</v>
      </c>
      <c r="W2389">
        <f>VLOOKUP(Q2389,'PBT Tag Rates'!$A$6:$D$67,4,FALSE)</f>
        <v>0.98</v>
      </c>
      <c r="X2389">
        <v>1</v>
      </c>
      <c r="Y2389" s="8">
        <f t="shared" si="275"/>
        <v>1</v>
      </c>
      <c r="Z2389" s="10">
        <f>IFERROR(LOOKUP(H2389,{30,43,48,53,58,63,68,73,78,83,88,93,97},{42,47,52,57,62,67,72,77,82,87,92,99,100}),999)</f>
        <v>42</v>
      </c>
      <c r="AA2389" s="9">
        <f t="shared" si="276"/>
        <v>5.5555555555555554</v>
      </c>
      <c r="AB2389" s="9">
        <f>IFERROR(IF(I2389="AI",AA2389-VLOOKUP(Q2389,'PBT Tag Rates'!$A$6:$L$53,11,FALSE),AA2389-VLOOKUP(Q2389,'PBT Tag Rates'!$A$6:$L$53,12,FALSE)),0)</f>
        <v>5.5759637188208613</v>
      </c>
      <c r="AC2389" s="9">
        <f t="shared" si="277"/>
        <v>16.757789085249826</v>
      </c>
      <c r="AD2389" s="12" t="s">
        <v>676</v>
      </c>
      <c r="AE2389" s="8"/>
    </row>
    <row r="2390" spans="1:31" x14ac:dyDescent="0.25">
      <c r="A2390" t="s">
        <v>2078</v>
      </c>
      <c r="B2390" t="s">
        <v>6127</v>
      </c>
      <c r="C2390" t="s">
        <v>6128</v>
      </c>
      <c r="D2390" s="1">
        <v>45573</v>
      </c>
      <c r="E2390">
        <f t="shared" si="272"/>
        <v>18</v>
      </c>
      <c r="F2390" t="s">
        <v>14</v>
      </c>
      <c r="G2390">
        <v>680</v>
      </c>
      <c r="H2390">
        <f t="shared" si="271"/>
        <v>68</v>
      </c>
      <c r="I2390" t="s">
        <v>9</v>
      </c>
      <c r="J2390">
        <v>1</v>
      </c>
      <c r="K2390" t="s">
        <v>8</v>
      </c>
      <c r="L2390" t="s">
        <v>8</v>
      </c>
      <c r="M2390" t="s">
        <v>14</v>
      </c>
      <c r="N2390" t="str">
        <f t="shared" si="273"/>
        <v>F</v>
      </c>
      <c r="O2390" t="s">
        <v>1603</v>
      </c>
      <c r="P2390" t="s">
        <v>1604</v>
      </c>
      <c r="Q2390" t="s">
        <v>171</v>
      </c>
      <c r="R2390">
        <v>5</v>
      </c>
      <c r="S2390">
        <f t="shared" si="274"/>
        <v>2019</v>
      </c>
      <c r="T2390" t="s">
        <v>12</v>
      </c>
      <c r="U2390">
        <v>1</v>
      </c>
      <c r="V2390" t="s">
        <v>949</v>
      </c>
      <c r="W2390">
        <f>VLOOKUP(Q2390,'PBT Tag Rates'!$A$6:$D$67,4,FALSE)</f>
        <v>0.95971980899999998</v>
      </c>
      <c r="X2390">
        <v>1</v>
      </c>
      <c r="Y2390" s="8">
        <f t="shared" si="275"/>
        <v>1.0069930069930071</v>
      </c>
      <c r="Z2390" s="10">
        <f>IFERROR(LOOKUP(H2390,{30,43,48,53,58,63,68,73,78,83,88,93,97},{42,47,52,57,62,67,72,77,82,87,92,99,100}),999)</f>
        <v>72</v>
      </c>
      <c r="AA2390" s="9">
        <f t="shared" si="276"/>
        <v>5.594405594405595</v>
      </c>
      <c r="AB2390" s="9">
        <f>IFERROR(IF(I2390="AI",AA2390-VLOOKUP(Q2390,'PBT Tag Rates'!$A$6:$L$53,11,FALSE),AA2390-VLOOKUP(Q2390,'PBT Tag Rates'!$A$6:$L$53,12,FALSE)),0)</f>
        <v>5.636376376525817</v>
      </c>
      <c r="AC2390" s="9">
        <f t="shared" si="277"/>
        <v>16.939350986824238</v>
      </c>
      <c r="AD2390" s="12" t="s">
        <v>676</v>
      </c>
      <c r="AE2390" s="8"/>
    </row>
    <row r="2391" spans="1:31" x14ac:dyDescent="0.25">
      <c r="A2391" t="s">
        <v>2078</v>
      </c>
      <c r="B2391" t="s">
        <v>6129</v>
      </c>
      <c r="C2391" t="s">
        <v>6130</v>
      </c>
      <c r="D2391" s="1">
        <v>45573</v>
      </c>
      <c r="E2391">
        <f t="shared" si="272"/>
        <v>18</v>
      </c>
      <c r="F2391" t="s">
        <v>6</v>
      </c>
      <c r="G2391">
        <v>830</v>
      </c>
      <c r="H2391">
        <f t="shared" si="271"/>
        <v>83</v>
      </c>
      <c r="I2391" t="s">
        <v>7</v>
      </c>
      <c r="J2391" t="s">
        <v>8</v>
      </c>
      <c r="K2391" t="s">
        <v>8</v>
      </c>
      <c r="L2391" t="s">
        <v>8</v>
      </c>
      <c r="M2391" t="s">
        <v>6</v>
      </c>
      <c r="N2391" t="str">
        <f t="shared" si="273"/>
        <v>M</v>
      </c>
      <c r="O2391" t="s">
        <v>512</v>
      </c>
      <c r="P2391" t="s">
        <v>1653</v>
      </c>
      <c r="Q2391" t="s">
        <v>171</v>
      </c>
      <c r="R2391">
        <v>5</v>
      </c>
      <c r="S2391">
        <f t="shared" si="274"/>
        <v>2019</v>
      </c>
      <c r="T2391" t="s">
        <v>12</v>
      </c>
      <c r="U2391">
        <v>1</v>
      </c>
      <c r="V2391" t="s">
        <v>893</v>
      </c>
      <c r="W2391">
        <f>VLOOKUP(Q2391,'PBT Tag Rates'!$A$6:$D$67,4,FALSE)</f>
        <v>0.95971980899999998</v>
      </c>
      <c r="X2391">
        <v>1</v>
      </c>
      <c r="Y2391" s="8">
        <f t="shared" si="275"/>
        <v>1</v>
      </c>
      <c r="Z2391" s="10">
        <f>IFERROR(LOOKUP(H2391,{30,43,48,53,58,63,68,73,78,83,88,93,97},{42,47,52,57,62,67,72,77,82,87,92,99,100}),999)</f>
        <v>87</v>
      </c>
      <c r="AA2391" s="9">
        <f t="shared" si="276"/>
        <v>5.5555555555555554</v>
      </c>
      <c r="AB2391" s="9">
        <f>IFERROR(IF(I2391="AI",AA2391-VLOOKUP(Q2391,'PBT Tag Rates'!$A$6:$L$53,11,FALSE),AA2391-VLOOKUP(Q2391,'PBT Tag Rates'!$A$6:$L$53,12,FALSE)),0)</f>
        <v>5.5975263376757773</v>
      </c>
      <c r="AC2391" s="9">
        <f t="shared" si="277"/>
        <v>16.822592559073851</v>
      </c>
      <c r="AD2391" s="12" t="s">
        <v>1969</v>
      </c>
      <c r="AE2391" s="8"/>
    </row>
    <row r="2392" spans="1:31" x14ac:dyDescent="0.25">
      <c r="A2392" t="s">
        <v>2078</v>
      </c>
      <c r="B2392" t="s">
        <v>6131</v>
      </c>
      <c r="C2392" t="s">
        <v>6132</v>
      </c>
      <c r="D2392" s="1">
        <v>45573</v>
      </c>
      <c r="E2392">
        <f t="shared" si="272"/>
        <v>18</v>
      </c>
      <c r="F2392" t="s">
        <v>14</v>
      </c>
      <c r="G2392">
        <v>720</v>
      </c>
      <c r="H2392">
        <f t="shared" si="271"/>
        <v>72</v>
      </c>
      <c r="I2392" t="s">
        <v>7</v>
      </c>
      <c r="J2392" t="s">
        <v>8</v>
      </c>
      <c r="K2392" t="s">
        <v>8</v>
      </c>
      <c r="L2392" t="s">
        <v>8</v>
      </c>
      <c r="M2392" t="s">
        <v>14</v>
      </c>
      <c r="N2392" t="str">
        <f t="shared" si="273"/>
        <v>F</v>
      </c>
      <c r="O2392" t="s">
        <v>598</v>
      </c>
      <c r="P2392" t="s">
        <v>599</v>
      </c>
      <c r="Q2392" t="s">
        <v>171</v>
      </c>
      <c r="R2392">
        <v>5</v>
      </c>
      <c r="S2392">
        <f t="shared" si="274"/>
        <v>2019</v>
      </c>
      <c r="T2392" t="s">
        <v>12</v>
      </c>
      <c r="U2392">
        <v>1.00000000000001</v>
      </c>
      <c r="V2392" t="s">
        <v>893</v>
      </c>
      <c r="W2392">
        <f>VLOOKUP(Q2392,'PBT Tag Rates'!$A$6:$D$67,4,FALSE)</f>
        <v>0.95971980899999998</v>
      </c>
      <c r="X2392">
        <v>1</v>
      </c>
      <c r="Y2392" s="8">
        <f t="shared" si="275"/>
        <v>1.0069930069930071</v>
      </c>
      <c r="Z2392" s="10">
        <f>IFERROR(LOOKUP(H2392,{30,43,48,53,58,63,68,73,78,83,88,93,97},{42,47,52,57,62,67,72,77,82,87,92,99,100}),999)</f>
        <v>72</v>
      </c>
      <c r="AA2392" s="9">
        <f t="shared" si="276"/>
        <v>5.594405594405595</v>
      </c>
      <c r="AB2392" s="9">
        <f>IFERROR(IF(I2392="AI",AA2392-VLOOKUP(Q2392,'PBT Tag Rates'!$A$6:$L$53,11,FALSE),AA2392-VLOOKUP(Q2392,'PBT Tag Rates'!$A$6:$L$53,12,FALSE)),0)</f>
        <v>5.636376376525817</v>
      </c>
      <c r="AC2392" s="9">
        <f t="shared" si="277"/>
        <v>16.939350986824238</v>
      </c>
      <c r="AD2392" s="12" t="s">
        <v>1969</v>
      </c>
      <c r="AE2392" s="8"/>
    </row>
    <row r="2393" spans="1:31" x14ac:dyDescent="0.25">
      <c r="A2393" t="s">
        <v>2078</v>
      </c>
      <c r="B2393" t="s">
        <v>6133</v>
      </c>
      <c r="C2393" t="s">
        <v>6134</v>
      </c>
      <c r="D2393" s="1">
        <v>45573</v>
      </c>
      <c r="E2393">
        <f t="shared" si="272"/>
        <v>18</v>
      </c>
      <c r="F2393" t="s">
        <v>14</v>
      </c>
      <c r="G2393">
        <v>680</v>
      </c>
      <c r="H2393">
        <f t="shared" si="271"/>
        <v>68</v>
      </c>
      <c r="I2393" t="s">
        <v>7</v>
      </c>
      <c r="J2393" t="s">
        <v>8</v>
      </c>
      <c r="K2393" t="s">
        <v>8</v>
      </c>
      <c r="L2393" t="s">
        <v>8</v>
      </c>
      <c r="M2393" t="s">
        <v>14</v>
      </c>
      <c r="N2393" t="str">
        <f t="shared" si="273"/>
        <v>F</v>
      </c>
      <c r="O2393" t="s">
        <v>192</v>
      </c>
      <c r="P2393" t="s">
        <v>8880</v>
      </c>
      <c r="Q2393" t="s">
        <v>171</v>
      </c>
      <c r="R2393">
        <v>5</v>
      </c>
      <c r="S2393">
        <f t="shared" si="274"/>
        <v>2019</v>
      </c>
      <c r="T2393" t="s">
        <v>12</v>
      </c>
      <c r="U2393">
        <v>1</v>
      </c>
      <c r="V2393" t="s">
        <v>893</v>
      </c>
      <c r="W2393">
        <f>VLOOKUP(Q2393,'PBT Tag Rates'!$A$6:$D$67,4,FALSE)</f>
        <v>0.95971980899999998</v>
      </c>
      <c r="X2393">
        <v>1</v>
      </c>
      <c r="Y2393" s="8">
        <f t="shared" si="275"/>
        <v>1.0069930069930071</v>
      </c>
      <c r="Z2393" s="10">
        <f>IFERROR(LOOKUP(H2393,{30,43,48,53,58,63,68,73,78,83,88,93,97},{42,47,52,57,62,67,72,77,82,87,92,99,100}),999)</f>
        <v>72</v>
      </c>
      <c r="AA2393" s="9">
        <f t="shared" si="276"/>
        <v>5.594405594405595</v>
      </c>
      <c r="AB2393" s="9">
        <f>IFERROR(IF(I2393="AI",AA2393-VLOOKUP(Q2393,'PBT Tag Rates'!$A$6:$L$53,11,FALSE),AA2393-VLOOKUP(Q2393,'PBT Tag Rates'!$A$6:$L$53,12,FALSE)),0)</f>
        <v>5.636376376525817</v>
      </c>
      <c r="AC2393" s="9">
        <f t="shared" si="277"/>
        <v>16.939350986824238</v>
      </c>
      <c r="AD2393" s="12" t="s">
        <v>1969</v>
      </c>
      <c r="AE2393" s="8"/>
    </row>
    <row r="2394" spans="1:31" x14ac:dyDescent="0.25">
      <c r="A2394" t="s">
        <v>2078</v>
      </c>
      <c r="B2394" t="s">
        <v>6135</v>
      </c>
      <c r="C2394" t="s">
        <v>6136</v>
      </c>
      <c r="D2394" s="1">
        <v>45573</v>
      </c>
      <c r="E2394">
        <f t="shared" si="272"/>
        <v>18</v>
      </c>
      <c r="F2394" t="s">
        <v>6</v>
      </c>
      <c r="G2394">
        <v>500</v>
      </c>
      <c r="H2394">
        <f t="shared" si="271"/>
        <v>50</v>
      </c>
      <c r="I2394" t="s">
        <v>9</v>
      </c>
      <c r="J2394">
        <v>1</v>
      </c>
      <c r="K2394" t="s">
        <v>8</v>
      </c>
      <c r="L2394" t="s">
        <v>8</v>
      </c>
      <c r="M2394" t="s">
        <v>269</v>
      </c>
      <c r="N2394" t="str">
        <f t="shared" si="273"/>
        <v>M</v>
      </c>
      <c r="O2394" t="s">
        <v>8881</v>
      </c>
      <c r="P2394" t="s">
        <v>8882</v>
      </c>
      <c r="Q2394" t="s">
        <v>940</v>
      </c>
      <c r="R2394">
        <v>3</v>
      </c>
      <c r="S2394">
        <f t="shared" si="274"/>
        <v>2021</v>
      </c>
      <c r="T2394" t="s">
        <v>12</v>
      </c>
      <c r="U2394">
        <v>1.00000000000001</v>
      </c>
      <c r="V2394" t="s">
        <v>949</v>
      </c>
      <c r="W2394">
        <f>VLOOKUP(Q2394,'PBT Tag Rates'!$A$6:$D$67,4,FALSE)</f>
        <v>0.98140000000000005</v>
      </c>
      <c r="X2394">
        <v>1</v>
      </c>
      <c r="Y2394" s="8">
        <f t="shared" si="275"/>
        <v>1</v>
      </c>
      <c r="Z2394" s="10">
        <f>IFERROR(LOOKUP(H2394,{30,43,48,53,58,63,68,73,78,83,88,93,97},{42,47,52,57,62,67,72,77,82,87,92,99,100}),999)</f>
        <v>52</v>
      </c>
      <c r="AA2394" s="9">
        <f t="shared" si="276"/>
        <v>5.5555555555555554</v>
      </c>
      <c r="AB2394" s="9">
        <f>IFERROR(IF(I2394="AI",AA2394-VLOOKUP(Q2394,'PBT Tag Rates'!$A$6:$L$53,11,FALSE),AA2394-VLOOKUP(Q2394,'PBT Tag Rates'!$A$6:$L$53,12,FALSE)),0)</f>
        <v>5.5745080723682721</v>
      </c>
      <c r="AC2394" s="9">
        <f t="shared" si="277"/>
        <v>16.753414340817248</v>
      </c>
      <c r="AD2394" s="12" t="s">
        <v>676</v>
      </c>
      <c r="AE2394" s="8"/>
    </row>
    <row r="2395" spans="1:31" x14ac:dyDescent="0.25">
      <c r="A2395" t="s">
        <v>2078</v>
      </c>
      <c r="B2395" t="s">
        <v>6137</v>
      </c>
      <c r="C2395" t="s">
        <v>6138</v>
      </c>
      <c r="D2395" s="1">
        <v>45573</v>
      </c>
      <c r="E2395">
        <f t="shared" si="272"/>
        <v>18</v>
      </c>
      <c r="F2395" t="s">
        <v>14</v>
      </c>
      <c r="G2395">
        <v>740</v>
      </c>
      <c r="H2395">
        <f t="shared" si="271"/>
        <v>74</v>
      </c>
      <c r="I2395" t="s">
        <v>9</v>
      </c>
      <c r="J2395">
        <v>1</v>
      </c>
      <c r="K2395" t="s">
        <v>8</v>
      </c>
      <c r="L2395" t="s">
        <v>8</v>
      </c>
      <c r="M2395" t="s">
        <v>14</v>
      </c>
      <c r="N2395" t="str">
        <f t="shared" si="273"/>
        <v>F</v>
      </c>
      <c r="O2395" t="s">
        <v>8883</v>
      </c>
      <c r="P2395" t="s">
        <v>8884</v>
      </c>
      <c r="Q2395" t="s">
        <v>171</v>
      </c>
      <c r="R2395">
        <v>5</v>
      </c>
      <c r="S2395">
        <f t="shared" si="274"/>
        <v>2019</v>
      </c>
      <c r="T2395" t="s">
        <v>12</v>
      </c>
      <c r="U2395">
        <v>1</v>
      </c>
      <c r="V2395" t="s">
        <v>892</v>
      </c>
      <c r="W2395">
        <f>VLOOKUP(Q2395,'PBT Tag Rates'!$A$6:$D$67,4,FALSE)</f>
        <v>0.95971980899999998</v>
      </c>
      <c r="X2395">
        <v>1</v>
      </c>
      <c r="Y2395" s="8">
        <f t="shared" si="275"/>
        <v>1</v>
      </c>
      <c r="Z2395" s="10">
        <f>IFERROR(LOOKUP(H2395,{30,43,48,53,58,63,68,73,78,83,88,93,97},{42,47,52,57,62,67,72,77,82,87,92,99,100}),999)</f>
        <v>77</v>
      </c>
      <c r="AA2395" s="9">
        <f t="shared" si="276"/>
        <v>5.5555555555555554</v>
      </c>
      <c r="AB2395" s="9">
        <f>IFERROR(IF(I2395="AI",AA2395-VLOOKUP(Q2395,'PBT Tag Rates'!$A$6:$L$53,11,FALSE),AA2395-VLOOKUP(Q2395,'PBT Tag Rates'!$A$6:$L$53,12,FALSE)),0)</f>
        <v>5.5975263376757773</v>
      </c>
      <c r="AC2395" s="9">
        <f t="shared" si="277"/>
        <v>16.822592559073851</v>
      </c>
      <c r="AD2395" s="12" t="s">
        <v>1969</v>
      </c>
      <c r="AE2395" s="8"/>
    </row>
    <row r="2396" spans="1:31" x14ac:dyDescent="0.25">
      <c r="A2396" t="s">
        <v>2078</v>
      </c>
      <c r="B2396" t="s">
        <v>6139</v>
      </c>
      <c r="C2396" t="s">
        <v>6140</v>
      </c>
      <c r="D2396" s="1">
        <v>45573</v>
      </c>
      <c r="E2396">
        <f t="shared" si="272"/>
        <v>18</v>
      </c>
      <c r="F2396" t="s">
        <v>6</v>
      </c>
      <c r="G2396">
        <v>640</v>
      </c>
      <c r="H2396">
        <f t="shared" si="271"/>
        <v>64</v>
      </c>
      <c r="I2396" t="s">
        <v>9</v>
      </c>
      <c r="J2396">
        <v>1</v>
      </c>
      <c r="K2396" t="s">
        <v>8</v>
      </c>
      <c r="L2396" t="s">
        <v>8</v>
      </c>
      <c r="M2396" t="s">
        <v>6</v>
      </c>
      <c r="N2396" t="str">
        <f t="shared" si="273"/>
        <v>M</v>
      </c>
      <c r="O2396" t="s">
        <v>8</v>
      </c>
      <c r="P2396" t="s">
        <v>8</v>
      </c>
      <c r="Q2396" t="s">
        <v>11</v>
      </c>
      <c r="R2396" t="s">
        <v>8</v>
      </c>
      <c r="S2396" t="str">
        <f t="shared" si="274"/>
        <v>U</v>
      </c>
      <c r="T2396" t="s">
        <v>12</v>
      </c>
      <c r="U2396">
        <v>0.999999999999997</v>
      </c>
      <c r="V2396" t="s">
        <v>8</v>
      </c>
      <c r="W2396">
        <f>VLOOKUP(Q2396,'PBT Tag Rates'!$A$6:$D$67,4,FALSE)</f>
        <v>1</v>
      </c>
      <c r="X2396">
        <v>1</v>
      </c>
      <c r="Y2396" s="8">
        <f t="shared" si="275"/>
        <v>1</v>
      </c>
      <c r="Z2396" s="10">
        <f>IFERROR(LOOKUP(H2396,{30,43,48,53,58,63,68,73,78,83,88,93,97},{42,47,52,57,62,67,72,77,82,87,92,99,100}),999)</f>
        <v>67</v>
      </c>
      <c r="AA2396" s="9">
        <f t="shared" si="276"/>
        <v>5.5555555555555554</v>
      </c>
      <c r="AB2396" s="9">
        <f>IFERROR(IF(I2396="AI",AA2396-VLOOKUP(Q2396,'PBT Tag Rates'!$A$6:$L$53,11,FALSE),AA2396-VLOOKUP(Q2396,'PBT Tag Rates'!$A$6:$L$53,12,FALSE)),0)</f>
        <v>5.0392781132050333</v>
      </c>
      <c r="AC2396" s="9">
        <f t="shared" si="277"/>
        <v>15.144854597594751</v>
      </c>
      <c r="AD2396" s="12" t="s">
        <v>1969</v>
      </c>
      <c r="AE2396" s="8"/>
    </row>
    <row r="2397" spans="1:31" x14ac:dyDescent="0.25">
      <c r="A2397" t="s">
        <v>2078</v>
      </c>
      <c r="B2397" t="s">
        <v>6141</v>
      </c>
      <c r="C2397" t="s">
        <v>6142</v>
      </c>
      <c r="D2397" s="1">
        <v>45573</v>
      </c>
      <c r="E2397">
        <f t="shared" si="272"/>
        <v>18</v>
      </c>
      <c r="F2397" t="s">
        <v>14</v>
      </c>
      <c r="G2397">
        <v>720</v>
      </c>
      <c r="H2397">
        <f t="shared" si="271"/>
        <v>72</v>
      </c>
      <c r="I2397" t="s">
        <v>7</v>
      </c>
      <c r="J2397" t="s">
        <v>8</v>
      </c>
      <c r="K2397" t="s">
        <v>8</v>
      </c>
      <c r="L2397" t="s">
        <v>8</v>
      </c>
      <c r="M2397" t="s">
        <v>14</v>
      </c>
      <c r="N2397" t="str">
        <f t="shared" si="273"/>
        <v>F</v>
      </c>
      <c r="O2397" t="s">
        <v>8406</v>
      </c>
      <c r="P2397" t="s">
        <v>8407</v>
      </c>
      <c r="Q2397" t="s">
        <v>295</v>
      </c>
      <c r="R2397">
        <v>4</v>
      </c>
      <c r="S2397">
        <f t="shared" si="274"/>
        <v>2020</v>
      </c>
      <c r="T2397" t="s">
        <v>12</v>
      </c>
      <c r="U2397">
        <v>0.999999999999996</v>
      </c>
      <c r="V2397" t="s">
        <v>893</v>
      </c>
      <c r="W2397">
        <f>VLOOKUP(Q2397,'PBT Tag Rates'!$A$6:$D$67,4,FALSE)</f>
        <v>0.98961045999999997</v>
      </c>
      <c r="X2397">
        <v>1</v>
      </c>
      <c r="Y2397" s="8">
        <f t="shared" si="275"/>
        <v>1.0069930069930071</v>
      </c>
      <c r="Z2397" s="10">
        <f>IFERROR(LOOKUP(H2397,{30,43,48,53,58,63,68,73,78,83,88,93,97},{42,47,52,57,62,67,72,77,82,87,92,99,100}),999)</f>
        <v>72</v>
      </c>
      <c r="AA2397" s="9">
        <f t="shared" si="276"/>
        <v>5.594405594405595</v>
      </c>
      <c r="AB2397" s="9">
        <f>IFERROR(IF(I2397="AI",AA2397-VLOOKUP(Q2397,'PBT Tag Rates'!$A$6:$L$53,11,FALSE),AA2397-VLOOKUP(Q2397,'PBT Tag Rates'!$A$6:$L$53,12,FALSE)),0)</f>
        <v>5.6049042101942765</v>
      </c>
      <c r="AC2397" s="9">
        <f t="shared" si="277"/>
        <v>16.844765736267519</v>
      </c>
      <c r="AD2397" s="12" t="s">
        <v>1969</v>
      </c>
      <c r="AE2397" s="8"/>
    </row>
    <row r="2398" spans="1:31" x14ac:dyDescent="0.25">
      <c r="A2398" t="s">
        <v>2078</v>
      </c>
      <c r="B2398" t="s">
        <v>6143</v>
      </c>
      <c r="C2398" t="s">
        <v>6144</v>
      </c>
      <c r="D2398" s="1">
        <v>45573</v>
      </c>
      <c r="E2398">
        <f t="shared" si="272"/>
        <v>18</v>
      </c>
      <c r="F2398" t="s">
        <v>6</v>
      </c>
      <c r="G2398">
        <v>420</v>
      </c>
      <c r="H2398">
        <f t="shared" si="271"/>
        <v>42</v>
      </c>
      <c r="I2398" t="s">
        <v>7</v>
      </c>
      <c r="J2398" t="s">
        <v>8</v>
      </c>
      <c r="K2398" t="s">
        <v>8</v>
      </c>
      <c r="L2398" t="s">
        <v>8</v>
      </c>
      <c r="M2398" t="s">
        <v>6</v>
      </c>
      <c r="N2398" t="str">
        <f t="shared" si="273"/>
        <v>M</v>
      </c>
      <c r="O2398" t="s">
        <v>8</v>
      </c>
      <c r="P2398" t="s">
        <v>8</v>
      </c>
      <c r="Q2398" t="s">
        <v>11</v>
      </c>
      <c r="R2398" t="s">
        <v>8</v>
      </c>
      <c r="S2398" t="str">
        <f t="shared" si="274"/>
        <v>U</v>
      </c>
      <c r="T2398" t="s">
        <v>12</v>
      </c>
      <c r="U2398">
        <v>1.00000000000001</v>
      </c>
      <c r="V2398" t="s">
        <v>8</v>
      </c>
      <c r="W2398">
        <f>VLOOKUP(Q2398,'PBT Tag Rates'!$A$6:$D$67,4,FALSE)</f>
        <v>1</v>
      </c>
      <c r="X2398">
        <v>1</v>
      </c>
      <c r="Y2398" s="8">
        <f t="shared" si="275"/>
        <v>1</v>
      </c>
      <c r="Z2398" s="10">
        <f>IFERROR(LOOKUP(H2398,{30,43,48,53,58,63,68,73,78,83,88,93,97},{42,47,52,57,62,67,72,77,82,87,92,99,100}),999)</f>
        <v>42</v>
      </c>
      <c r="AA2398" s="9">
        <f t="shared" si="276"/>
        <v>5.5555555555555554</v>
      </c>
      <c r="AB2398" s="9">
        <f>IFERROR(IF(I2398="AI",AA2398-VLOOKUP(Q2398,'PBT Tag Rates'!$A$6:$L$53,11,FALSE),AA2398-VLOOKUP(Q2398,'PBT Tag Rates'!$A$6:$L$53,12,FALSE)),0)</f>
        <v>5.5142524290531805</v>
      </c>
      <c r="AC2398" s="9">
        <f t="shared" si="277"/>
        <v>16.572324324312643</v>
      </c>
      <c r="AD2398" s="12" t="s">
        <v>1969</v>
      </c>
      <c r="AE2398" s="8"/>
    </row>
    <row r="2399" spans="1:31" x14ac:dyDescent="0.25">
      <c r="A2399" t="s">
        <v>2078</v>
      </c>
      <c r="B2399" t="s">
        <v>6145</v>
      </c>
      <c r="C2399" t="s">
        <v>6146</v>
      </c>
      <c r="D2399" s="1">
        <v>45574</v>
      </c>
      <c r="E2399">
        <f t="shared" si="272"/>
        <v>18</v>
      </c>
      <c r="F2399" t="s">
        <v>6</v>
      </c>
      <c r="G2399">
        <v>490</v>
      </c>
      <c r="H2399">
        <f t="shared" si="271"/>
        <v>49</v>
      </c>
      <c r="I2399" t="s">
        <v>7</v>
      </c>
      <c r="J2399" t="s">
        <v>8</v>
      </c>
      <c r="K2399" t="s">
        <v>8</v>
      </c>
      <c r="L2399" t="s">
        <v>8</v>
      </c>
      <c r="M2399" t="s">
        <v>6</v>
      </c>
      <c r="N2399" t="str">
        <f t="shared" si="273"/>
        <v>M</v>
      </c>
      <c r="O2399" t="s">
        <v>8017</v>
      </c>
      <c r="P2399" t="s">
        <v>8018</v>
      </c>
      <c r="Q2399" t="s">
        <v>7200</v>
      </c>
      <c r="R2399">
        <v>2</v>
      </c>
      <c r="S2399">
        <f t="shared" si="274"/>
        <v>2022</v>
      </c>
      <c r="T2399" t="s">
        <v>12</v>
      </c>
      <c r="U2399">
        <v>0.999999999999998</v>
      </c>
      <c r="V2399" t="s">
        <v>893</v>
      </c>
      <c r="W2399">
        <f>VLOOKUP(Q2399,'PBT Tag Rates'!$A$6:$D$67,4,FALSE)</f>
        <v>0.98</v>
      </c>
      <c r="X2399">
        <v>1</v>
      </c>
      <c r="Y2399" s="8">
        <f t="shared" si="275"/>
        <v>1</v>
      </c>
      <c r="Z2399" s="10">
        <f>IFERROR(LOOKUP(H2399,{30,43,48,53,58,63,68,73,78,83,88,93,97},{42,47,52,57,62,67,72,77,82,87,92,99,100}),999)</f>
        <v>52</v>
      </c>
      <c r="AA2399" s="9">
        <f t="shared" si="276"/>
        <v>5.5555555555555554</v>
      </c>
      <c r="AB2399" s="9">
        <f>IFERROR(IF(I2399="AI",AA2399-VLOOKUP(Q2399,'PBT Tag Rates'!$A$6:$L$53,11,FALSE),AA2399-VLOOKUP(Q2399,'PBT Tag Rates'!$A$6:$L$53,12,FALSE)),0)</f>
        <v>5.5759637188208613</v>
      </c>
      <c r="AC2399" s="9">
        <f t="shared" si="277"/>
        <v>16.757789085249826</v>
      </c>
      <c r="AD2399" s="12" t="s">
        <v>1969</v>
      </c>
      <c r="AE2399" s="8"/>
    </row>
    <row r="2400" spans="1:31" x14ac:dyDescent="0.25">
      <c r="A2400" t="s">
        <v>2078</v>
      </c>
      <c r="B2400" t="s">
        <v>6147</v>
      </c>
      <c r="C2400" t="s">
        <v>6148</v>
      </c>
      <c r="D2400" s="1">
        <v>45574</v>
      </c>
      <c r="E2400">
        <f t="shared" si="272"/>
        <v>18</v>
      </c>
      <c r="F2400" t="s">
        <v>14</v>
      </c>
      <c r="G2400">
        <v>670</v>
      </c>
      <c r="H2400">
        <f t="shared" si="271"/>
        <v>67</v>
      </c>
      <c r="I2400" t="s">
        <v>9</v>
      </c>
      <c r="J2400">
        <v>1</v>
      </c>
      <c r="K2400" t="s">
        <v>8</v>
      </c>
      <c r="L2400" t="s">
        <v>8</v>
      </c>
      <c r="M2400" t="s">
        <v>14</v>
      </c>
      <c r="N2400" t="str">
        <f t="shared" si="273"/>
        <v>F</v>
      </c>
      <c r="O2400" t="s">
        <v>8885</v>
      </c>
      <c r="P2400" t="s">
        <v>8886</v>
      </c>
      <c r="Q2400" t="s">
        <v>295</v>
      </c>
      <c r="R2400">
        <v>4</v>
      </c>
      <c r="S2400">
        <f t="shared" si="274"/>
        <v>2020</v>
      </c>
      <c r="T2400" t="s">
        <v>12</v>
      </c>
      <c r="U2400">
        <v>1</v>
      </c>
      <c r="V2400" t="s">
        <v>949</v>
      </c>
      <c r="W2400">
        <f>VLOOKUP(Q2400,'PBT Tag Rates'!$A$6:$D$67,4,FALSE)</f>
        <v>0.98961045999999997</v>
      </c>
      <c r="X2400">
        <v>1</v>
      </c>
      <c r="Y2400" s="8">
        <f t="shared" si="275"/>
        <v>1</v>
      </c>
      <c r="Z2400" s="10">
        <f>IFERROR(LOOKUP(H2400,{30,43,48,53,58,63,68,73,78,83,88,93,97},{42,47,52,57,62,67,72,77,82,87,92,99,100}),999)</f>
        <v>67</v>
      </c>
      <c r="AA2400" s="9">
        <f t="shared" si="276"/>
        <v>5.5555555555555554</v>
      </c>
      <c r="AB2400" s="9">
        <f>IFERROR(IF(I2400="AI",AA2400-VLOOKUP(Q2400,'PBT Tag Rates'!$A$6:$L$53,11,FALSE),AA2400-VLOOKUP(Q2400,'PBT Tag Rates'!$A$6:$L$53,12,FALSE)),0)</f>
        <v>5.5660541713442369</v>
      </c>
      <c r="AC2400" s="9">
        <f t="shared" si="277"/>
        <v>16.728007308517132</v>
      </c>
      <c r="AD2400" s="12" t="s">
        <v>676</v>
      </c>
      <c r="AE2400" s="8"/>
    </row>
    <row r="2401" spans="1:31" x14ac:dyDescent="0.25">
      <c r="A2401" t="s">
        <v>2078</v>
      </c>
      <c r="B2401" t="s">
        <v>6149</v>
      </c>
      <c r="C2401" t="s">
        <v>6150</v>
      </c>
      <c r="D2401" s="1">
        <v>45574</v>
      </c>
      <c r="E2401">
        <f t="shared" si="272"/>
        <v>18</v>
      </c>
      <c r="F2401" t="s">
        <v>6</v>
      </c>
      <c r="G2401">
        <v>770</v>
      </c>
      <c r="H2401">
        <f t="shared" si="271"/>
        <v>77</v>
      </c>
      <c r="I2401" t="s">
        <v>7</v>
      </c>
      <c r="J2401" t="s">
        <v>8</v>
      </c>
      <c r="K2401" t="s">
        <v>8</v>
      </c>
      <c r="L2401" t="s">
        <v>8</v>
      </c>
      <c r="M2401" t="s">
        <v>6</v>
      </c>
      <c r="N2401" t="str">
        <f t="shared" si="273"/>
        <v>M</v>
      </c>
      <c r="O2401" t="s">
        <v>8</v>
      </c>
      <c r="P2401" t="s">
        <v>8</v>
      </c>
      <c r="Q2401" t="s">
        <v>11</v>
      </c>
      <c r="R2401" t="s">
        <v>8</v>
      </c>
      <c r="S2401" t="str">
        <f t="shared" si="274"/>
        <v>U</v>
      </c>
      <c r="T2401" t="s">
        <v>12</v>
      </c>
      <c r="U2401">
        <v>0.999999999999998</v>
      </c>
      <c r="V2401" t="s">
        <v>8</v>
      </c>
      <c r="W2401">
        <f>VLOOKUP(Q2401,'PBT Tag Rates'!$A$6:$D$67,4,FALSE)</f>
        <v>1</v>
      </c>
      <c r="X2401">
        <v>1</v>
      </c>
      <c r="Y2401" s="8">
        <f t="shared" si="275"/>
        <v>1.0058139534883721</v>
      </c>
      <c r="Z2401" s="10">
        <f>IFERROR(LOOKUP(H2401,{30,43,48,53,58,63,68,73,78,83,88,93,97},{42,47,52,57,62,67,72,77,82,87,92,99,100}),999)</f>
        <v>77</v>
      </c>
      <c r="AA2401" s="9">
        <f t="shared" si="276"/>
        <v>5.5878552971576232</v>
      </c>
      <c r="AB2401" s="9">
        <f>IFERROR(IF(I2401="AI",AA2401-VLOOKUP(Q2401,'PBT Tag Rates'!$A$6:$L$53,11,FALSE),AA2401-VLOOKUP(Q2401,'PBT Tag Rates'!$A$6:$L$53,12,FALSE)),0)</f>
        <v>5.5465521706552483</v>
      </c>
      <c r="AC2401" s="9">
        <f t="shared" si="277"/>
        <v>16.669396738081858</v>
      </c>
      <c r="AD2401" s="12" t="s">
        <v>1969</v>
      </c>
      <c r="AE2401" s="8"/>
    </row>
    <row r="2402" spans="1:31" x14ac:dyDescent="0.25">
      <c r="A2402" t="s">
        <v>2078</v>
      </c>
      <c r="B2402" t="s">
        <v>6151</v>
      </c>
      <c r="C2402" t="s">
        <v>6152</v>
      </c>
      <c r="D2402" s="1">
        <v>45574</v>
      </c>
      <c r="E2402">
        <f t="shared" si="272"/>
        <v>18</v>
      </c>
      <c r="F2402" t="s">
        <v>14</v>
      </c>
      <c r="G2402">
        <v>760</v>
      </c>
      <c r="H2402">
        <f t="shared" si="271"/>
        <v>76</v>
      </c>
      <c r="I2402" t="s">
        <v>9</v>
      </c>
      <c r="J2402">
        <v>1</v>
      </c>
      <c r="K2402" t="s">
        <v>8</v>
      </c>
      <c r="L2402" t="s">
        <v>8</v>
      </c>
      <c r="M2402" t="s">
        <v>14</v>
      </c>
      <c r="N2402" t="str">
        <f t="shared" si="273"/>
        <v>F</v>
      </c>
      <c r="O2402" t="s">
        <v>7894</v>
      </c>
      <c r="P2402" t="s">
        <v>7895</v>
      </c>
      <c r="Q2402" t="s">
        <v>295</v>
      </c>
      <c r="R2402">
        <v>4</v>
      </c>
      <c r="S2402">
        <f t="shared" si="274"/>
        <v>2020</v>
      </c>
      <c r="T2402" t="s">
        <v>12</v>
      </c>
      <c r="U2402">
        <v>1</v>
      </c>
      <c r="V2402" t="s">
        <v>893</v>
      </c>
      <c r="W2402">
        <f>VLOOKUP(Q2402,'PBT Tag Rates'!$A$6:$D$67,4,FALSE)</f>
        <v>0.98961045999999997</v>
      </c>
      <c r="X2402">
        <v>1</v>
      </c>
      <c r="Y2402" s="8">
        <f t="shared" si="275"/>
        <v>1</v>
      </c>
      <c r="Z2402" s="10">
        <f>IFERROR(LOOKUP(H2402,{30,43,48,53,58,63,68,73,78,83,88,93,97},{42,47,52,57,62,67,72,77,82,87,92,99,100}),999)</f>
        <v>77</v>
      </c>
      <c r="AA2402" s="9">
        <f t="shared" si="276"/>
        <v>5.5555555555555554</v>
      </c>
      <c r="AB2402" s="9">
        <f>IFERROR(IF(I2402="AI",AA2402-VLOOKUP(Q2402,'PBT Tag Rates'!$A$6:$L$53,11,FALSE),AA2402-VLOOKUP(Q2402,'PBT Tag Rates'!$A$6:$L$53,12,FALSE)),0)</f>
        <v>5.5660541713442369</v>
      </c>
      <c r="AC2402" s="9">
        <f t="shared" si="277"/>
        <v>16.728007308517132</v>
      </c>
      <c r="AD2402" s="12" t="s">
        <v>1969</v>
      </c>
      <c r="AE2402" s="8"/>
    </row>
    <row r="2403" spans="1:31" x14ac:dyDescent="0.25">
      <c r="A2403" t="s">
        <v>2078</v>
      </c>
      <c r="B2403" t="s">
        <v>6153</v>
      </c>
      <c r="C2403" t="s">
        <v>6154</v>
      </c>
      <c r="D2403" s="1">
        <v>45574</v>
      </c>
      <c r="E2403">
        <f t="shared" si="272"/>
        <v>18</v>
      </c>
      <c r="F2403" t="s">
        <v>14</v>
      </c>
      <c r="G2403">
        <v>620</v>
      </c>
      <c r="H2403">
        <f t="shared" si="271"/>
        <v>62</v>
      </c>
      <c r="I2403" t="s">
        <v>7</v>
      </c>
      <c r="J2403" t="s">
        <v>8</v>
      </c>
      <c r="K2403" t="s">
        <v>8</v>
      </c>
      <c r="L2403" t="s">
        <v>8</v>
      </c>
      <c r="M2403" t="s">
        <v>14</v>
      </c>
      <c r="N2403" t="str">
        <f t="shared" si="273"/>
        <v>F</v>
      </c>
      <c r="O2403" t="s">
        <v>8711</v>
      </c>
      <c r="P2403" t="s">
        <v>8712</v>
      </c>
      <c r="Q2403" t="s">
        <v>940</v>
      </c>
      <c r="R2403">
        <v>3</v>
      </c>
      <c r="S2403">
        <f t="shared" si="274"/>
        <v>2021</v>
      </c>
      <c r="T2403" t="s">
        <v>12</v>
      </c>
      <c r="U2403">
        <v>0.999999999999998</v>
      </c>
      <c r="V2403" t="s">
        <v>893</v>
      </c>
      <c r="W2403">
        <f>VLOOKUP(Q2403,'PBT Tag Rates'!$A$6:$D$67,4,FALSE)</f>
        <v>0.98140000000000005</v>
      </c>
      <c r="X2403">
        <v>1</v>
      </c>
      <c r="Y2403" s="8">
        <f t="shared" si="275"/>
        <v>1.0172413793103448</v>
      </c>
      <c r="Z2403" s="10">
        <f>IFERROR(LOOKUP(H2403,{30,43,48,53,58,63,68,73,78,83,88,93,97},{42,47,52,57,62,67,72,77,82,87,92,99,100}),999)</f>
        <v>62</v>
      </c>
      <c r="AA2403" s="9">
        <f t="shared" si="276"/>
        <v>5.6513409961685825</v>
      </c>
      <c r="AB2403" s="9">
        <f>IFERROR(IF(I2403="AI",AA2403-VLOOKUP(Q2403,'PBT Tag Rates'!$A$6:$L$53,11,FALSE),AA2403-VLOOKUP(Q2403,'PBT Tag Rates'!$A$6:$L$53,12,FALSE)),0)</f>
        <v>5.6702935129812992</v>
      </c>
      <c r="AC2403" s="9">
        <f t="shared" si="277"/>
        <v>17.041284257512164</v>
      </c>
      <c r="AD2403" s="12" t="s">
        <v>1969</v>
      </c>
      <c r="AE2403" s="8"/>
    </row>
    <row r="2404" spans="1:31" x14ac:dyDescent="0.25">
      <c r="A2404" t="s">
        <v>2078</v>
      </c>
      <c r="B2404" t="s">
        <v>6155</v>
      </c>
      <c r="C2404" t="s">
        <v>6156</v>
      </c>
      <c r="D2404" s="1">
        <v>45574</v>
      </c>
      <c r="E2404">
        <f t="shared" si="272"/>
        <v>18</v>
      </c>
      <c r="F2404" t="s">
        <v>6</v>
      </c>
      <c r="G2404">
        <v>400</v>
      </c>
      <c r="H2404">
        <f t="shared" si="271"/>
        <v>40</v>
      </c>
      <c r="I2404" t="s">
        <v>9</v>
      </c>
      <c r="J2404">
        <v>1</v>
      </c>
      <c r="K2404" t="s">
        <v>8</v>
      </c>
      <c r="L2404" t="s">
        <v>8</v>
      </c>
      <c r="M2404" t="s">
        <v>6</v>
      </c>
      <c r="N2404" t="str">
        <f t="shared" si="273"/>
        <v>M</v>
      </c>
      <c r="O2404" t="s">
        <v>8731</v>
      </c>
      <c r="P2404" t="s">
        <v>8732</v>
      </c>
      <c r="Q2404" t="s">
        <v>7200</v>
      </c>
      <c r="R2404">
        <v>2</v>
      </c>
      <c r="S2404">
        <f t="shared" si="274"/>
        <v>2022</v>
      </c>
      <c r="T2404" t="s">
        <v>12</v>
      </c>
      <c r="U2404">
        <v>1</v>
      </c>
      <c r="V2404" t="s">
        <v>949</v>
      </c>
      <c r="W2404">
        <f>VLOOKUP(Q2404,'PBT Tag Rates'!$A$6:$D$67,4,FALSE)</f>
        <v>0.98</v>
      </c>
      <c r="X2404">
        <v>1</v>
      </c>
      <c r="Y2404" s="8">
        <f t="shared" si="275"/>
        <v>1</v>
      </c>
      <c r="Z2404" s="10">
        <f>IFERROR(LOOKUP(H2404,{30,43,48,53,58,63,68,73,78,83,88,93,97},{42,47,52,57,62,67,72,77,82,87,92,99,100}),999)</f>
        <v>42</v>
      </c>
      <c r="AA2404" s="9">
        <f t="shared" si="276"/>
        <v>5.5555555555555554</v>
      </c>
      <c r="AB2404" s="9">
        <f>IFERROR(IF(I2404="AI",AA2404-VLOOKUP(Q2404,'PBT Tag Rates'!$A$6:$L$53,11,FALSE),AA2404-VLOOKUP(Q2404,'PBT Tag Rates'!$A$6:$L$53,12,FALSE)),0)</f>
        <v>5.5759637188208613</v>
      </c>
      <c r="AC2404" s="9">
        <f t="shared" si="277"/>
        <v>16.757789085249826</v>
      </c>
      <c r="AD2404" s="12" t="s">
        <v>676</v>
      </c>
      <c r="AE2404" s="8"/>
    </row>
    <row r="2405" spans="1:31" x14ac:dyDescent="0.25">
      <c r="A2405" t="s">
        <v>2078</v>
      </c>
      <c r="B2405" t="s">
        <v>6157</v>
      </c>
      <c r="C2405" t="s">
        <v>6158</v>
      </c>
      <c r="D2405" s="1">
        <v>45574</v>
      </c>
      <c r="E2405">
        <f t="shared" si="272"/>
        <v>18</v>
      </c>
      <c r="F2405" t="s">
        <v>6</v>
      </c>
      <c r="G2405">
        <v>410</v>
      </c>
      <c r="H2405">
        <f t="shared" si="271"/>
        <v>41</v>
      </c>
      <c r="I2405" t="s">
        <v>7</v>
      </c>
      <c r="J2405" t="s">
        <v>8</v>
      </c>
      <c r="K2405" t="s">
        <v>8</v>
      </c>
      <c r="L2405" t="s">
        <v>8</v>
      </c>
      <c r="M2405" t="s">
        <v>6</v>
      </c>
      <c r="N2405" t="str">
        <f t="shared" si="273"/>
        <v>M</v>
      </c>
      <c r="O2405" t="s">
        <v>7784</v>
      </c>
      <c r="P2405" t="s">
        <v>7785</v>
      </c>
      <c r="Q2405" t="s">
        <v>7200</v>
      </c>
      <c r="R2405">
        <v>2</v>
      </c>
      <c r="S2405">
        <f t="shared" si="274"/>
        <v>2022</v>
      </c>
      <c r="T2405" t="s">
        <v>12</v>
      </c>
      <c r="U2405">
        <v>0.999999999999996</v>
      </c>
      <c r="V2405" t="s">
        <v>893</v>
      </c>
      <c r="W2405">
        <f>VLOOKUP(Q2405,'PBT Tag Rates'!$A$6:$D$67,4,FALSE)</f>
        <v>0.98</v>
      </c>
      <c r="X2405">
        <v>1</v>
      </c>
      <c r="Y2405" s="8">
        <f t="shared" si="275"/>
        <v>1</v>
      </c>
      <c r="Z2405" s="10">
        <f>IFERROR(LOOKUP(H2405,{30,43,48,53,58,63,68,73,78,83,88,93,97},{42,47,52,57,62,67,72,77,82,87,92,99,100}),999)</f>
        <v>42</v>
      </c>
      <c r="AA2405" s="9">
        <f t="shared" si="276"/>
        <v>5.5555555555555554</v>
      </c>
      <c r="AB2405" s="9">
        <f>IFERROR(IF(I2405="AI",AA2405-VLOOKUP(Q2405,'PBT Tag Rates'!$A$6:$L$53,11,FALSE),AA2405-VLOOKUP(Q2405,'PBT Tag Rates'!$A$6:$L$53,12,FALSE)),0)</f>
        <v>5.5759637188208613</v>
      </c>
      <c r="AC2405" s="9">
        <f t="shared" si="277"/>
        <v>16.757789085249826</v>
      </c>
      <c r="AD2405" s="12" t="s">
        <v>1969</v>
      </c>
      <c r="AE2405" s="8"/>
    </row>
    <row r="2406" spans="1:31" x14ac:dyDescent="0.25">
      <c r="A2406" t="s">
        <v>2078</v>
      </c>
      <c r="B2406" t="s">
        <v>6159</v>
      </c>
      <c r="C2406" t="s">
        <v>6160</v>
      </c>
      <c r="D2406" s="1">
        <v>45574</v>
      </c>
      <c r="E2406">
        <f t="shared" si="272"/>
        <v>18</v>
      </c>
      <c r="F2406" t="s">
        <v>14</v>
      </c>
      <c r="G2406">
        <v>680</v>
      </c>
      <c r="H2406">
        <f t="shared" si="271"/>
        <v>68</v>
      </c>
      <c r="I2406" t="s">
        <v>7</v>
      </c>
      <c r="J2406" t="s">
        <v>8</v>
      </c>
      <c r="K2406" t="s">
        <v>7180</v>
      </c>
      <c r="L2406" t="s">
        <v>8</v>
      </c>
      <c r="M2406" t="s">
        <v>14</v>
      </c>
      <c r="N2406" t="str">
        <f t="shared" si="273"/>
        <v>F</v>
      </c>
      <c r="O2406" t="s">
        <v>418</v>
      </c>
      <c r="P2406" t="s">
        <v>596</v>
      </c>
      <c r="Q2406" t="s">
        <v>171</v>
      </c>
      <c r="R2406">
        <v>5</v>
      </c>
      <c r="S2406">
        <f t="shared" si="274"/>
        <v>2019</v>
      </c>
      <c r="T2406" t="s">
        <v>12</v>
      </c>
      <c r="U2406">
        <v>1</v>
      </c>
      <c r="V2406" t="s">
        <v>893</v>
      </c>
      <c r="W2406">
        <f>VLOOKUP(Q2406,'PBT Tag Rates'!$A$6:$D$67,4,FALSE)</f>
        <v>0.95971980899999998</v>
      </c>
      <c r="X2406">
        <v>1</v>
      </c>
      <c r="Y2406" s="8">
        <f t="shared" si="275"/>
        <v>1.0069930069930071</v>
      </c>
      <c r="Z2406" s="10">
        <f>IFERROR(LOOKUP(H2406,{30,43,48,53,58,63,68,73,78,83,88,93,97},{42,47,52,57,62,67,72,77,82,87,92,99,100}),999)</f>
        <v>72</v>
      </c>
      <c r="AA2406" s="9">
        <f t="shared" si="276"/>
        <v>5.594405594405595</v>
      </c>
      <c r="AB2406" s="9">
        <f>IFERROR(IF(I2406="AI",AA2406-VLOOKUP(Q2406,'PBT Tag Rates'!$A$6:$L$53,11,FALSE),AA2406-VLOOKUP(Q2406,'PBT Tag Rates'!$A$6:$L$53,12,FALSE)),0)</f>
        <v>5.636376376525817</v>
      </c>
      <c r="AC2406" s="9">
        <f t="shared" si="277"/>
        <v>16.939350986824238</v>
      </c>
      <c r="AD2406" s="12" t="s">
        <v>1969</v>
      </c>
      <c r="AE2406" s="8"/>
    </row>
    <row r="2407" spans="1:31" x14ac:dyDescent="0.25">
      <c r="A2407" t="s">
        <v>2078</v>
      </c>
      <c r="B2407" t="s">
        <v>6161</v>
      </c>
      <c r="C2407" t="s">
        <v>6162</v>
      </c>
      <c r="D2407" s="1">
        <v>45574</v>
      </c>
      <c r="E2407">
        <f t="shared" si="272"/>
        <v>18</v>
      </c>
      <c r="F2407" t="s">
        <v>6</v>
      </c>
      <c r="G2407">
        <v>690</v>
      </c>
      <c r="H2407">
        <f t="shared" si="271"/>
        <v>69</v>
      </c>
      <c r="I2407" t="s">
        <v>7</v>
      </c>
      <c r="J2407" t="s">
        <v>8</v>
      </c>
      <c r="K2407" t="s">
        <v>8</v>
      </c>
      <c r="L2407" t="s">
        <v>8</v>
      </c>
      <c r="M2407" t="s">
        <v>6</v>
      </c>
      <c r="N2407" t="str">
        <f t="shared" si="273"/>
        <v>M</v>
      </c>
      <c r="O2407" t="s">
        <v>8</v>
      </c>
      <c r="P2407" t="s">
        <v>8</v>
      </c>
      <c r="Q2407" t="s">
        <v>11</v>
      </c>
      <c r="R2407" t="s">
        <v>8</v>
      </c>
      <c r="S2407" t="str">
        <f t="shared" si="274"/>
        <v>U</v>
      </c>
      <c r="T2407" t="s">
        <v>12</v>
      </c>
      <c r="U2407">
        <v>0.999999999999998</v>
      </c>
      <c r="V2407" t="s">
        <v>8</v>
      </c>
      <c r="W2407">
        <f>VLOOKUP(Q2407,'PBT Tag Rates'!$A$6:$D$67,4,FALSE)</f>
        <v>1</v>
      </c>
      <c r="X2407">
        <v>1</v>
      </c>
      <c r="Y2407" s="8">
        <f t="shared" si="275"/>
        <v>1.0057142857142858</v>
      </c>
      <c r="Z2407" s="10">
        <f>IFERROR(LOOKUP(H2407,{30,43,48,53,58,63,68,73,78,83,88,93,97},{42,47,52,57,62,67,72,77,82,87,92,99,100}),999)</f>
        <v>72</v>
      </c>
      <c r="AA2407" s="9">
        <f t="shared" si="276"/>
        <v>5.5873015873015879</v>
      </c>
      <c r="AB2407" s="9">
        <f>IFERROR(IF(I2407="AI",AA2407-VLOOKUP(Q2407,'PBT Tag Rates'!$A$6:$L$53,11,FALSE),AA2407-VLOOKUP(Q2407,'PBT Tag Rates'!$A$6:$L$53,12,FALSE)),0)</f>
        <v>5.545998460799213</v>
      </c>
      <c r="AC2407" s="9">
        <f t="shared" si="277"/>
        <v>16.6677326395601</v>
      </c>
      <c r="AD2407" s="12" t="s">
        <v>1969</v>
      </c>
      <c r="AE2407" s="8"/>
    </row>
    <row r="2408" spans="1:31" x14ac:dyDescent="0.25">
      <c r="A2408" t="s">
        <v>2078</v>
      </c>
      <c r="B2408" t="s">
        <v>6163</v>
      </c>
      <c r="C2408" t="s">
        <v>6164</v>
      </c>
      <c r="D2408" s="1">
        <v>45574</v>
      </c>
      <c r="E2408">
        <f t="shared" si="272"/>
        <v>18</v>
      </c>
      <c r="F2408" t="s">
        <v>14</v>
      </c>
      <c r="G2408">
        <v>640</v>
      </c>
      <c r="H2408">
        <f t="shared" si="271"/>
        <v>64</v>
      </c>
      <c r="I2408" t="s">
        <v>7</v>
      </c>
      <c r="J2408" t="s">
        <v>8</v>
      </c>
      <c r="K2408" t="s">
        <v>8</v>
      </c>
      <c r="L2408" t="s">
        <v>8</v>
      </c>
      <c r="M2408" t="s">
        <v>14</v>
      </c>
      <c r="N2408" t="str">
        <f t="shared" si="273"/>
        <v>F</v>
      </c>
      <c r="O2408" t="s">
        <v>8887</v>
      </c>
      <c r="P2408" t="s">
        <v>8888</v>
      </c>
      <c r="Q2408" t="s">
        <v>1610</v>
      </c>
      <c r="R2408">
        <v>3</v>
      </c>
      <c r="S2408">
        <f t="shared" si="274"/>
        <v>2021</v>
      </c>
      <c r="T2408" t="s">
        <v>12</v>
      </c>
      <c r="U2408">
        <v>0.999999999999996</v>
      </c>
      <c r="V2408" t="s">
        <v>743</v>
      </c>
      <c r="W2408">
        <f>VLOOKUP(Q2408,'PBT Tag Rates'!$A$6:$D$67,4,FALSE)</f>
        <v>0.98260000000000003</v>
      </c>
      <c r="X2408">
        <v>1</v>
      </c>
      <c r="Y2408" s="8">
        <f t="shared" si="275"/>
        <v>1</v>
      </c>
      <c r="Z2408" s="10">
        <f>IFERROR(LOOKUP(H2408,{30,43,48,53,58,63,68,73,78,83,88,93,97},{42,47,52,57,62,67,72,77,82,87,92,99,100}),999)</f>
        <v>67</v>
      </c>
      <c r="AA2408" s="9">
        <f t="shared" si="276"/>
        <v>5.5555555555555554</v>
      </c>
      <c r="AB2408" s="9">
        <f>IFERROR(IF(I2408="AI",AA2408-VLOOKUP(Q2408,'PBT Tag Rates'!$A$6:$L$53,11,FALSE),AA2408-VLOOKUP(Q2408,'PBT Tag Rates'!$A$6:$L$53,12,FALSE)),0)</f>
        <v>5.5732636768663637</v>
      </c>
      <c r="AC2408" s="9">
        <f t="shared" si="277"/>
        <v>16.749674481949583</v>
      </c>
      <c r="AD2408" s="12" t="s">
        <v>1969</v>
      </c>
      <c r="AE2408" s="8"/>
    </row>
    <row r="2409" spans="1:31" x14ac:dyDescent="0.25">
      <c r="A2409" t="s">
        <v>2078</v>
      </c>
      <c r="B2409" t="s">
        <v>6165</v>
      </c>
      <c r="C2409" t="s">
        <v>6166</v>
      </c>
      <c r="D2409" s="1">
        <v>45574</v>
      </c>
      <c r="E2409">
        <f t="shared" si="272"/>
        <v>18</v>
      </c>
      <c r="F2409" t="s">
        <v>6</v>
      </c>
      <c r="G2409">
        <v>650</v>
      </c>
      <c r="H2409">
        <f t="shared" si="271"/>
        <v>65</v>
      </c>
      <c r="I2409" t="s">
        <v>9</v>
      </c>
      <c r="J2409">
        <v>1</v>
      </c>
      <c r="K2409" t="s">
        <v>8</v>
      </c>
      <c r="L2409" t="s">
        <v>8</v>
      </c>
      <c r="M2409" t="s">
        <v>6</v>
      </c>
      <c r="N2409" t="str">
        <f t="shared" si="273"/>
        <v>M</v>
      </c>
      <c r="O2409" t="s">
        <v>8889</v>
      </c>
      <c r="P2409" t="s">
        <v>8890</v>
      </c>
      <c r="Q2409" t="s">
        <v>940</v>
      </c>
      <c r="R2409">
        <v>3</v>
      </c>
      <c r="S2409">
        <f t="shared" si="274"/>
        <v>2021</v>
      </c>
      <c r="T2409" t="s">
        <v>12</v>
      </c>
      <c r="U2409">
        <v>0.999999999999997</v>
      </c>
      <c r="V2409" t="s">
        <v>886</v>
      </c>
      <c r="W2409">
        <f>VLOOKUP(Q2409,'PBT Tag Rates'!$A$6:$D$67,4,FALSE)</f>
        <v>0.98140000000000005</v>
      </c>
      <c r="X2409">
        <v>1</v>
      </c>
      <c r="Y2409" s="8">
        <f t="shared" si="275"/>
        <v>1</v>
      </c>
      <c r="Z2409" s="10">
        <f>IFERROR(LOOKUP(H2409,{30,43,48,53,58,63,68,73,78,83,88,93,97},{42,47,52,57,62,67,72,77,82,87,92,99,100}),999)</f>
        <v>67</v>
      </c>
      <c r="AA2409" s="9">
        <f t="shared" si="276"/>
        <v>5.5555555555555554</v>
      </c>
      <c r="AB2409" s="9">
        <f>IFERROR(IF(I2409="AI",AA2409-VLOOKUP(Q2409,'PBT Tag Rates'!$A$6:$L$53,11,FALSE),AA2409-VLOOKUP(Q2409,'PBT Tag Rates'!$A$6:$L$53,12,FALSE)),0)</f>
        <v>5.5745080723682721</v>
      </c>
      <c r="AC2409" s="9">
        <f t="shared" si="277"/>
        <v>16.753414340817248</v>
      </c>
      <c r="AD2409" s="12" t="s">
        <v>1969</v>
      </c>
      <c r="AE2409" s="8"/>
    </row>
    <row r="2410" spans="1:31" x14ac:dyDescent="0.25">
      <c r="A2410" t="s">
        <v>2078</v>
      </c>
      <c r="B2410" t="s">
        <v>6167</v>
      </c>
      <c r="C2410" t="s">
        <v>6168</v>
      </c>
      <c r="D2410" s="1">
        <v>45574</v>
      </c>
      <c r="E2410">
        <f t="shared" si="272"/>
        <v>18</v>
      </c>
      <c r="F2410" t="s">
        <v>6</v>
      </c>
      <c r="G2410">
        <v>650</v>
      </c>
      <c r="H2410">
        <f t="shared" si="271"/>
        <v>65</v>
      </c>
      <c r="I2410" t="s">
        <v>9</v>
      </c>
      <c r="J2410" t="s">
        <v>8</v>
      </c>
      <c r="K2410" t="s">
        <v>8</v>
      </c>
      <c r="L2410" t="s">
        <v>8</v>
      </c>
      <c r="M2410" t="s">
        <v>6</v>
      </c>
      <c r="N2410" t="str">
        <f t="shared" si="273"/>
        <v>M</v>
      </c>
      <c r="O2410" t="s">
        <v>8891</v>
      </c>
      <c r="P2410" t="s">
        <v>8892</v>
      </c>
      <c r="Q2410" t="s">
        <v>1317</v>
      </c>
      <c r="R2410">
        <v>4</v>
      </c>
      <c r="S2410">
        <f t="shared" si="274"/>
        <v>2020</v>
      </c>
      <c r="T2410" t="s">
        <v>12</v>
      </c>
      <c r="U2410">
        <v>0.999999999999998</v>
      </c>
      <c r="V2410" t="s">
        <v>1318</v>
      </c>
      <c r="W2410">
        <f>VLOOKUP(Q2410,'PBT Tag Rates'!$A$6:$D$67,4,FALSE)</f>
        <v>0.99450000000000005</v>
      </c>
      <c r="X2410">
        <v>1</v>
      </c>
      <c r="Y2410" s="8">
        <f t="shared" si="275"/>
        <v>1</v>
      </c>
      <c r="Z2410" s="10">
        <f>IFERROR(LOOKUP(H2410,{30,43,48,53,58,63,68,73,78,83,88,93,97},{42,47,52,57,62,67,72,77,82,87,92,99,100}),999)</f>
        <v>67</v>
      </c>
      <c r="AA2410" s="9">
        <f t="shared" si="276"/>
        <v>5.5555555555555554</v>
      </c>
      <c r="AB2410" s="9">
        <f>IFERROR(IF(I2410="AI",AA2410-VLOOKUP(Q2410,'PBT Tag Rates'!$A$6:$L$53,11,FALSE),AA2410-VLOOKUP(Q2410,'PBT Tag Rates'!$A$6:$L$53,12,FALSE)),0)</f>
        <v>5.5610859728506785</v>
      </c>
      <c r="AC2410" s="9">
        <f t="shared" si="277"/>
        <v>16.713076073902442</v>
      </c>
      <c r="AD2410" s="12" t="s">
        <v>1969</v>
      </c>
      <c r="AE2410" s="8"/>
    </row>
    <row r="2411" spans="1:31" x14ac:dyDescent="0.25">
      <c r="A2411" t="s">
        <v>2078</v>
      </c>
      <c r="B2411" t="s">
        <v>6169</v>
      </c>
      <c r="C2411" t="s">
        <v>6170</v>
      </c>
      <c r="D2411" s="1">
        <v>45574</v>
      </c>
      <c r="E2411">
        <f t="shared" si="272"/>
        <v>18</v>
      </c>
      <c r="F2411" t="s">
        <v>6</v>
      </c>
      <c r="G2411">
        <v>610</v>
      </c>
      <c r="H2411">
        <f t="shared" si="271"/>
        <v>61</v>
      </c>
      <c r="I2411" t="s">
        <v>7</v>
      </c>
      <c r="J2411" t="s">
        <v>8</v>
      </c>
      <c r="K2411" t="s">
        <v>8</v>
      </c>
      <c r="L2411" t="s">
        <v>18</v>
      </c>
      <c r="M2411" t="s">
        <v>269</v>
      </c>
      <c r="N2411" t="str">
        <f t="shared" si="273"/>
        <v>M</v>
      </c>
      <c r="O2411" t="s">
        <v>394</v>
      </c>
      <c r="P2411" t="s">
        <v>394</v>
      </c>
      <c r="Q2411" t="s">
        <v>8</v>
      </c>
      <c r="R2411" t="s">
        <v>8</v>
      </c>
      <c r="S2411" t="str">
        <f t="shared" si="274"/>
        <v>U</v>
      </c>
      <c r="T2411" t="s">
        <v>8</v>
      </c>
      <c r="U2411" t="s">
        <v>8</v>
      </c>
      <c r="V2411" t="s">
        <v>394</v>
      </c>
      <c r="W2411" t="e">
        <f>VLOOKUP(Q2411,'PBT Tag Rates'!$A$6:$D$67,4,FALSE)</f>
        <v>#N/A</v>
      </c>
      <c r="X2411">
        <v>1</v>
      </c>
      <c r="Y2411" s="8">
        <f t="shared" si="275"/>
        <v>0</v>
      </c>
      <c r="Z2411" s="10">
        <f>IFERROR(LOOKUP(H2411,{30,43,48,53,58,63,68,73,78,83,88,93,97},{42,47,52,57,62,67,72,77,82,87,92,99,100}),999)</f>
        <v>62</v>
      </c>
      <c r="AA2411" s="9">
        <f t="shared" si="276"/>
        <v>0</v>
      </c>
      <c r="AB2411" s="9">
        <f>IFERROR(IF(I2411="AI",AA2411-VLOOKUP(Q2411,'PBT Tag Rates'!$A$6:$L$53,11,FALSE),AA2411-VLOOKUP(Q2411,'PBT Tag Rates'!$A$6:$L$53,12,FALSE)),0)</f>
        <v>0</v>
      </c>
      <c r="AC2411" s="9">
        <f t="shared" si="277"/>
        <v>0</v>
      </c>
      <c r="AD2411" s="12" t="s">
        <v>1970</v>
      </c>
      <c r="AE2411" s="8"/>
    </row>
    <row r="2412" spans="1:31" x14ac:dyDescent="0.25">
      <c r="A2412" t="s">
        <v>2078</v>
      </c>
      <c r="B2412" t="s">
        <v>6171</v>
      </c>
      <c r="C2412" t="s">
        <v>6172</v>
      </c>
      <c r="D2412" s="1">
        <v>45575</v>
      </c>
      <c r="E2412">
        <f t="shared" si="272"/>
        <v>18</v>
      </c>
      <c r="F2412" t="s">
        <v>269</v>
      </c>
      <c r="G2412">
        <v>650</v>
      </c>
      <c r="H2412">
        <f t="shared" si="271"/>
        <v>65</v>
      </c>
      <c r="I2412" t="s">
        <v>7</v>
      </c>
      <c r="J2412" t="s">
        <v>8</v>
      </c>
      <c r="K2412" t="s">
        <v>8</v>
      </c>
      <c r="L2412" t="s">
        <v>8</v>
      </c>
      <c r="M2412" t="s">
        <v>6</v>
      </c>
      <c r="N2412" t="str">
        <f t="shared" si="273"/>
        <v>M</v>
      </c>
      <c r="O2412" t="s">
        <v>8893</v>
      </c>
      <c r="P2412" t="s">
        <v>8894</v>
      </c>
      <c r="Q2412" t="s">
        <v>7906</v>
      </c>
      <c r="R2412">
        <v>3</v>
      </c>
      <c r="S2412">
        <f t="shared" si="274"/>
        <v>2021</v>
      </c>
      <c r="T2412" t="s">
        <v>12</v>
      </c>
      <c r="U2412">
        <v>0.999999999999994</v>
      </c>
      <c r="V2412" t="s">
        <v>9062</v>
      </c>
      <c r="W2412">
        <f>VLOOKUP(Q2412,'PBT Tag Rates'!$A$6:$D$67,4,FALSE)</f>
        <v>0.96</v>
      </c>
      <c r="X2412">
        <v>1</v>
      </c>
      <c r="Y2412" s="8">
        <f t="shared" si="275"/>
        <v>1</v>
      </c>
      <c r="Z2412" s="10">
        <f>IFERROR(LOOKUP(H2412,{30,43,48,53,58,63,68,73,78,83,88,93,97},{42,47,52,57,62,67,72,77,82,87,92,99,100}),999)</f>
        <v>67</v>
      </c>
      <c r="AA2412" s="9">
        <f t="shared" si="276"/>
        <v>5.5555555555555554</v>
      </c>
      <c r="AB2412" s="9">
        <f>IFERROR(IF(I2412="AI",AA2412-VLOOKUP(Q2412,'PBT Tag Rates'!$A$6:$L$53,11,FALSE),AA2412-VLOOKUP(Q2412,'PBT Tag Rates'!$A$6:$L$53,12,FALSE)),0)</f>
        <v>5.5972222222222223</v>
      </c>
      <c r="AC2412" s="9">
        <f t="shared" si="277"/>
        <v>16.821678582067321</v>
      </c>
      <c r="AD2412" s="12" t="s">
        <v>676</v>
      </c>
      <c r="AE2412" s="8"/>
    </row>
    <row r="2413" spans="1:31" x14ac:dyDescent="0.25">
      <c r="A2413" t="s">
        <v>2078</v>
      </c>
      <c r="B2413" t="s">
        <v>6173</v>
      </c>
      <c r="C2413" t="s">
        <v>6174</v>
      </c>
      <c r="D2413" s="1">
        <v>45575</v>
      </c>
      <c r="E2413">
        <f t="shared" si="272"/>
        <v>18</v>
      </c>
      <c r="F2413" t="s">
        <v>6</v>
      </c>
      <c r="G2413">
        <v>720</v>
      </c>
      <c r="H2413">
        <f t="shared" si="271"/>
        <v>72</v>
      </c>
      <c r="I2413" t="s">
        <v>7</v>
      </c>
      <c r="J2413" t="s">
        <v>8</v>
      </c>
      <c r="K2413" t="s">
        <v>8</v>
      </c>
      <c r="L2413" t="s">
        <v>8</v>
      </c>
      <c r="M2413" t="s">
        <v>269</v>
      </c>
      <c r="N2413" t="str">
        <f t="shared" si="273"/>
        <v>M</v>
      </c>
      <c r="O2413" t="s">
        <v>8</v>
      </c>
      <c r="P2413" t="s">
        <v>8</v>
      </c>
      <c r="Q2413" t="s">
        <v>11</v>
      </c>
      <c r="R2413" t="s">
        <v>8</v>
      </c>
      <c r="S2413" t="str">
        <f t="shared" si="274"/>
        <v>U</v>
      </c>
      <c r="T2413" t="s">
        <v>12</v>
      </c>
      <c r="U2413">
        <v>1</v>
      </c>
      <c r="V2413" t="s">
        <v>8</v>
      </c>
      <c r="W2413">
        <f>VLOOKUP(Q2413,'PBT Tag Rates'!$A$6:$D$67,4,FALSE)</f>
        <v>1</v>
      </c>
      <c r="X2413">
        <v>1</v>
      </c>
      <c r="Y2413" s="8">
        <f t="shared" si="275"/>
        <v>1.0057142857142858</v>
      </c>
      <c r="Z2413" s="10">
        <f>IFERROR(LOOKUP(H2413,{30,43,48,53,58,63,68,73,78,83,88,93,97},{42,47,52,57,62,67,72,77,82,87,92,99,100}),999)</f>
        <v>72</v>
      </c>
      <c r="AA2413" s="9">
        <f t="shared" si="276"/>
        <v>5.5873015873015879</v>
      </c>
      <c r="AB2413" s="9">
        <f>IFERROR(IF(I2413="AI",AA2413-VLOOKUP(Q2413,'PBT Tag Rates'!$A$6:$L$53,11,FALSE),AA2413-VLOOKUP(Q2413,'PBT Tag Rates'!$A$6:$L$53,12,FALSE)),0)</f>
        <v>5.545998460799213</v>
      </c>
      <c r="AC2413" s="9">
        <f t="shared" si="277"/>
        <v>16.6677326395601</v>
      </c>
      <c r="AD2413" s="12" t="s">
        <v>1970</v>
      </c>
      <c r="AE2413" s="8"/>
    </row>
    <row r="2414" spans="1:31" x14ac:dyDescent="0.25">
      <c r="A2414" t="s">
        <v>2078</v>
      </c>
      <c r="B2414" t="s">
        <v>6175</v>
      </c>
      <c r="C2414" t="s">
        <v>6176</v>
      </c>
      <c r="D2414" s="1">
        <v>45575</v>
      </c>
      <c r="E2414">
        <f t="shared" si="272"/>
        <v>18</v>
      </c>
      <c r="F2414" t="s">
        <v>14</v>
      </c>
      <c r="G2414">
        <v>800</v>
      </c>
      <c r="H2414">
        <f t="shared" si="271"/>
        <v>80</v>
      </c>
      <c r="I2414" t="s">
        <v>9</v>
      </c>
      <c r="J2414">
        <v>1</v>
      </c>
      <c r="K2414" t="s">
        <v>8</v>
      </c>
      <c r="L2414" t="s">
        <v>8</v>
      </c>
      <c r="M2414" t="s">
        <v>14</v>
      </c>
      <c r="N2414" t="str">
        <f t="shared" si="273"/>
        <v>F</v>
      </c>
      <c r="O2414" t="s">
        <v>8</v>
      </c>
      <c r="P2414" t="s">
        <v>8</v>
      </c>
      <c r="Q2414" t="s">
        <v>11</v>
      </c>
      <c r="R2414" t="s">
        <v>8</v>
      </c>
      <c r="S2414" t="str">
        <f t="shared" si="274"/>
        <v>U</v>
      </c>
      <c r="T2414" t="s">
        <v>12</v>
      </c>
      <c r="U2414">
        <v>0.999999999999999</v>
      </c>
      <c r="V2414" t="s">
        <v>8</v>
      </c>
      <c r="W2414">
        <f>VLOOKUP(Q2414,'PBT Tag Rates'!$A$6:$D$67,4,FALSE)</f>
        <v>1</v>
      </c>
      <c r="X2414">
        <v>1</v>
      </c>
      <c r="Y2414" s="8">
        <f t="shared" si="275"/>
        <v>1</v>
      </c>
      <c r="Z2414" s="10">
        <f>IFERROR(LOOKUP(H2414,{30,43,48,53,58,63,68,73,78,83,88,93,97},{42,47,52,57,62,67,72,77,82,87,92,99,100}),999)</f>
        <v>82</v>
      </c>
      <c r="AA2414" s="9">
        <f t="shared" si="276"/>
        <v>5.5555555555555554</v>
      </c>
      <c r="AB2414" s="9">
        <f>IFERROR(IF(I2414="AI",AA2414-VLOOKUP(Q2414,'PBT Tag Rates'!$A$6:$L$53,11,FALSE),AA2414-VLOOKUP(Q2414,'PBT Tag Rates'!$A$6:$L$53,12,FALSE)),0)</f>
        <v>5.0392781132050333</v>
      </c>
      <c r="AC2414" s="9">
        <f t="shared" si="277"/>
        <v>15.144854597594751</v>
      </c>
      <c r="AD2414" s="12" t="s">
        <v>1969</v>
      </c>
      <c r="AE2414" s="8"/>
    </row>
    <row r="2415" spans="1:31" x14ac:dyDescent="0.25">
      <c r="A2415" t="s">
        <v>2078</v>
      </c>
      <c r="B2415" t="s">
        <v>6177</v>
      </c>
      <c r="C2415" t="s">
        <v>6178</v>
      </c>
      <c r="D2415" s="1">
        <v>45575</v>
      </c>
      <c r="E2415">
        <f t="shared" si="272"/>
        <v>18</v>
      </c>
      <c r="F2415" t="s">
        <v>14</v>
      </c>
      <c r="G2415">
        <v>730</v>
      </c>
      <c r="H2415">
        <f t="shared" si="271"/>
        <v>73</v>
      </c>
      <c r="I2415" t="s">
        <v>7</v>
      </c>
      <c r="J2415" t="s">
        <v>8</v>
      </c>
      <c r="K2415" t="s">
        <v>8</v>
      </c>
      <c r="L2415" t="s">
        <v>8</v>
      </c>
      <c r="M2415" t="s">
        <v>14</v>
      </c>
      <c r="N2415" t="str">
        <f t="shared" si="273"/>
        <v>F</v>
      </c>
      <c r="O2415" t="s">
        <v>8895</v>
      </c>
      <c r="P2415" t="s">
        <v>8896</v>
      </c>
      <c r="Q2415" t="s">
        <v>295</v>
      </c>
      <c r="R2415">
        <v>4</v>
      </c>
      <c r="S2415">
        <f t="shared" si="274"/>
        <v>2020</v>
      </c>
      <c r="T2415" t="s">
        <v>12</v>
      </c>
      <c r="U2415">
        <v>0.99999999999999301</v>
      </c>
      <c r="V2415" t="s">
        <v>886</v>
      </c>
      <c r="W2415">
        <f>VLOOKUP(Q2415,'PBT Tag Rates'!$A$6:$D$67,4,FALSE)</f>
        <v>0.98961045999999997</v>
      </c>
      <c r="X2415">
        <v>1</v>
      </c>
      <c r="Y2415" s="8">
        <f t="shared" si="275"/>
        <v>1</v>
      </c>
      <c r="Z2415" s="10">
        <f>IFERROR(LOOKUP(H2415,{30,43,48,53,58,63,68,73,78,83,88,93,97},{42,47,52,57,62,67,72,77,82,87,92,99,100}),999)</f>
        <v>77</v>
      </c>
      <c r="AA2415" s="9">
        <f t="shared" si="276"/>
        <v>5.5555555555555554</v>
      </c>
      <c r="AB2415" s="9">
        <f>IFERROR(IF(I2415="AI",AA2415-VLOOKUP(Q2415,'PBT Tag Rates'!$A$6:$L$53,11,FALSE),AA2415-VLOOKUP(Q2415,'PBT Tag Rates'!$A$6:$L$53,12,FALSE)),0)</f>
        <v>5.5660541713442369</v>
      </c>
      <c r="AC2415" s="9">
        <f t="shared" si="277"/>
        <v>16.728007308517132</v>
      </c>
      <c r="AD2415" s="12" t="s">
        <v>1969</v>
      </c>
      <c r="AE2415" s="8"/>
    </row>
    <row r="2416" spans="1:31" x14ac:dyDescent="0.25">
      <c r="A2416" t="s">
        <v>2078</v>
      </c>
      <c r="B2416" t="s">
        <v>6179</v>
      </c>
      <c r="C2416" t="s">
        <v>6180</v>
      </c>
      <c r="D2416" s="1">
        <v>45575</v>
      </c>
      <c r="E2416">
        <f t="shared" si="272"/>
        <v>18</v>
      </c>
      <c r="F2416" t="s">
        <v>14</v>
      </c>
      <c r="G2416">
        <v>790</v>
      </c>
      <c r="H2416">
        <f t="shared" si="271"/>
        <v>79</v>
      </c>
      <c r="I2416" t="s">
        <v>7</v>
      </c>
      <c r="J2416" t="s">
        <v>8</v>
      </c>
      <c r="K2416" t="s">
        <v>8</v>
      </c>
      <c r="L2416" t="s">
        <v>8</v>
      </c>
      <c r="M2416" t="s">
        <v>14</v>
      </c>
      <c r="N2416" t="str">
        <f t="shared" si="273"/>
        <v>F</v>
      </c>
      <c r="O2416" t="s">
        <v>8</v>
      </c>
      <c r="P2416" t="s">
        <v>8</v>
      </c>
      <c r="Q2416" t="s">
        <v>11</v>
      </c>
      <c r="R2416" t="s">
        <v>8</v>
      </c>
      <c r="S2416" t="str">
        <f t="shared" si="274"/>
        <v>U</v>
      </c>
      <c r="T2416" t="s">
        <v>12</v>
      </c>
      <c r="U2416">
        <v>0.999999999999998</v>
      </c>
      <c r="V2416" t="s">
        <v>8</v>
      </c>
      <c r="W2416">
        <f>VLOOKUP(Q2416,'PBT Tag Rates'!$A$6:$D$67,4,FALSE)</f>
        <v>1</v>
      </c>
      <c r="X2416">
        <v>1</v>
      </c>
      <c r="Y2416" s="8">
        <f t="shared" si="275"/>
        <v>1</v>
      </c>
      <c r="Z2416" s="10">
        <f>IFERROR(LOOKUP(H2416,{30,43,48,53,58,63,68,73,78,83,88,93,97},{42,47,52,57,62,67,72,77,82,87,92,99,100}),999)</f>
        <v>82</v>
      </c>
      <c r="AA2416" s="9">
        <f t="shared" si="276"/>
        <v>5.5555555555555554</v>
      </c>
      <c r="AB2416" s="9">
        <f>IFERROR(IF(I2416="AI",AA2416-VLOOKUP(Q2416,'PBT Tag Rates'!$A$6:$L$53,11,FALSE),AA2416-VLOOKUP(Q2416,'PBT Tag Rates'!$A$6:$L$53,12,FALSE)),0)</f>
        <v>5.5142524290531805</v>
      </c>
      <c r="AC2416" s="9">
        <f t="shared" si="277"/>
        <v>16.572324324312643</v>
      </c>
      <c r="AD2416" s="12" t="s">
        <v>1969</v>
      </c>
      <c r="AE2416" s="8"/>
    </row>
    <row r="2417" spans="1:31" x14ac:dyDescent="0.25">
      <c r="A2417" t="s">
        <v>2078</v>
      </c>
      <c r="B2417" t="s">
        <v>6181</v>
      </c>
      <c r="C2417" t="s">
        <v>6182</v>
      </c>
      <c r="D2417" s="1">
        <v>45575</v>
      </c>
      <c r="E2417">
        <f t="shared" si="272"/>
        <v>18</v>
      </c>
      <c r="F2417" t="s">
        <v>6</v>
      </c>
      <c r="G2417">
        <v>640</v>
      </c>
      <c r="H2417">
        <f t="shared" si="271"/>
        <v>64</v>
      </c>
      <c r="I2417" t="s">
        <v>9</v>
      </c>
      <c r="J2417" t="s">
        <v>8</v>
      </c>
      <c r="K2417" t="s">
        <v>8</v>
      </c>
      <c r="L2417" t="s">
        <v>8</v>
      </c>
      <c r="M2417" t="s">
        <v>6</v>
      </c>
      <c r="N2417" t="str">
        <f t="shared" si="273"/>
        <v>M</v>
      </c>
      <c r="O2417" t="s">
        <v>8897</v>
      </c>
      <c r="P2417" t="s">
        <v>8898</v>
      </c>
      <c r="Q2417" t="s">
        <v>7906</v>
      </c>
      <c r="R2417">
        <v>3</v>
      </c>
      <c r="S2417">
        <f t="shared" si="274"/>
        <v>2021</v>
      </c>
      <c r="T2417" t="s">
        <v>12</v>
      </c>
      <c r="U2417">
        <v>1</v>
      </c>
      <c r="V2417" t="s">
        <v>9062</v>
      </c>
      <c r="W2417">
        <f>VLOOKUP(Q2417,'PBT Tag Rates'!$A$6:$D$67,4,FALSE)</f>
        <v>0.96</v>
      </c>
      <c r="X2417">
        <v>1</v>
      </c>
      <c r="Y2417" s="8">
        <f t="shared" si="275"/>
        <v>1</v>
      </c>
      <c r="Z2417" s="10">
        <f>IFERROR(LOOKUP(H2417,{30,43,48,53,58,63,68,73,78,83,88,93,97},{42,47,52,57,62,67,72,77,82,87,92,99,100}),999)</f>
        <v>67</v>
      </c>
      <c r="AA2417" s="9">
        <f t="shared" si="276"/>
        <v>5.5555555555555554</v>
      </c>
      <c r="AB2417" s="9">
        <f>IFERROR(IF(I2417="AI",AA2417-VLOOKUP(Q2417,'PBT Tag Rates'!$A$6:$L$53,11,FALSE),AA2417-VLOOKUP(Q2417,'PBT Tag Rates'!$A$6:$L$53,12,FALSE)),0)</f>
        <v>5.5972222222222223</v>
      </c>
      <c r="AC2417" s="9">
        <f t="shared" si="277"/>
        <v>16.821678582067321</v>
      </c>
      <c r="AD2417" s="12" t="s">
        <v>676</v>
      </c>
      <c r="AE2417" s="8"/>
    </row>
    <row r="2418" spans="1:31" x14ac:dyDescent="0.25">
      <c r="A2418" t="s">
        <v>2078</v>
      </c>
      <c r="B2418" t="s">
        <v>6183</v>
      </c>
      <c r="C2418" t="s">
        <v>6184</v>
      </c>
      <c r="D2418" s="1">
        <v>45575</v>
      </c>
      <c r="E2418">
        <f t="shared" si="272"/>
        <v>18</v>
      </c>
      <c r="F2418" t="s">
        <v>6</v>
      </c>
      <c r="G2418">
        <v>530</v>
      </c>
      <c r="H2418">
        <f t="shared" si="271"/>
        <v>53</v>
      </c>
      <c r="I2418" t="s">
        <v>9</v>
      </c>
      <c r="J2418">
        <v>1</v>
      </c>
      <c r="K2418" t="s">
        <v>8</v>
      </c>
      <c r="L2418" t="s">
        <v>7181</v>
      </c>
      <c r="M2418" t="s">
        <v>6</v>
      </c>
      <c r="N2418" t="str">
        <f t="shared" si="273"/>
        <v>M</v>
      </c>
      <c r="O2418" t="s">
        <v>1686</v>
      </c>
      <c r="P2418" t="s">
        <v>1869</v>
      </c>
      <c r="Q2418" t="s">
        <v>940</v>
      </c>
      <c r="R2418">
        <v>3</v>
      </c>
      <c r="S2418">
        <f t="shared" si="274"/>
        <v>2021</v>
      </c>
      <c r="T2418" t="s">
        <v>12</v>
      </c>
      <c r="U2418">
        <v>0.999999999999999</v>
      </c>
      <c r="V2418" t="s">
        <v>893</v>
      </c>
      <c r="W2418">
        <f>VLOOKUP(Q2418,'PBT Tag Rates'!$A$6:$D$67,4,FALSE)</f>
        <v>0.98140000000000005</v>
      </c>
      <c r="X2418">
        <v>1</v>
      </c>
      <c r="Y2418" s="8">
        <f t="shared" si="275"/>
        <v>1.03125</v>
      </c>
      <c r="Z2418" s="10">
        <f>IFERROR(LOOKUP(H2418,{30,43,48,53,58,63,68,73,78,83,88,93,97},{42,47,52,57,62,67,72,77,82,87,92,99,100}),999)</f>
        <v>57</v>
      </c>
      <c r="AA2418" s="9">
        <f t="shared" si="276"/>
        <v>5.729166666666667</v>
      </c>
      <c r="AB2418" s="9">
        <f>IFERROR(IF(I2418="AI",AA2418-VLOOKUP(Q2418,'PBT Tag Rates'!$A$6:$L$53,11,FALSE),AA2418-VLOOKUP(Q2418,'PBT Tag Rates'!$A$6:$L$53,12,FALSE)),0)</f>
        <v>5.7481191834793837</v>
      </c>
      <c r="AC2418" s="9">
        <f t="shared" si="277"/>
        <v>17.275178564826781</v>
      </c>
      <c r="AD2418" s="12" t="s">
        <v>1969</v>
      </c>
      <c r="AE2418" s="8"/>
    </row>
    <row r="2419" spans="1:31" x14ac:dyDescent="0.25">
      <c r="A2419" t="s">
        <v>2078</v>
      </c>
      <c r="B2419" t="s">
        <v>6185</v>
      </c>
      <c r="C2419" t="s">
        <v>6186</v>
      </c>
      <c r="D2419" s="1">
        <v>45575</v>
      </c>
      <c r="E2419">
        <f t="shared" si="272"/>
        <v>18</v>
      </c>
      <c r="F2419" t="s">
        <v>6</v>
      </c>
      <c r="G2419">
        <v>570</v>
      </c>
      <c r="H2419">
        <f t="shared" si="271"/>
        <v>57</v>
      </c>
      <c r="I2419" t="s">
        <v>9</v>
      </c>
      <c r="J2419">
        <v>1</v>
      </c>
      <c r="K2419" t="s">
        <v>8</v>
      </c>
      <c r="L2419" t="s">
        <v>7182</v>
      </c>
      <c r="M2419" t="s">
        <v>6</v>
      </c>
      <c r="N2419" t="str">
        <f t="shared" si="273"/>
        <v>M</v>
      </c>
      <c r="O2419" t="s">
        <v>1408</v>
      </c>
      <c r="P2419" t="s">
        <v>8899</v>
      </c>
      <c r="Q2419" t="s">
        <v>295</v>
      </c>
      <c r="R2419">
        <v>4</v>
      </c>
      <c r="S2419">
        <f t="shared" si="274"/>
        <v>2020</v>
      </c>
      <c r="T2419" t="s">
        <v>12</v>
      </c>
      <c r="U2419">
        <v>0.999999999999998</v>
      </c>
      <c r="V2419" t="s">
        <v>949</v>
      </c>
      <c r="W2419">
        <f>VLOOKUP(Q2419,'PBT Tag Rates'!$A$6:$D$67,4,FALSE)</f>
        <v>0.98961045999999997</v>
      </c>
      <c r="X2419">
        <v>1</v>
      </c>
      <c r="Y2419" s="8">
        <f t="shared" si="275"/>
        <v>1.03125</v>
      </c>
      <c r="Z2419" s="10">
        <f>IFERROR(LOOKUP(H2419,{30,43,48,53,58,63,68,73,78,83,88,93,97},{42,47,52,57,62,67,72,77,82,87,92,99,100}),999)</f>
        <v>57</v>
      </c>
      <c r="AA2419" s="9">
        <f t="shared" si="276"/>
        <v>5.729166666666667</v>
      </c>
      <c r="AB2419" s="9">
        <f>IFERROR(IF(I2419="AI",AA2419-VLOOKUP(Q2419,'PBT Tag Rates'!$A$6:$L$53,11,FALSE),AA2419-VLOOKUP(Q2419,'PBT Tag Rates'!$A$6:$L$53,12,FALSE)),0)</f>
        <v>5.7396652824553485</v>
      </c>
      <c r="AC2419" s="9">
        <f t="shared" si="277"/>
        <v>17.249771532526665</v>
      </c>
      <c r="AD2419" s="12" t="s">
        <v>676</v>
      </c>
      <c r="AE2419" s="8"/>
    </row>
    <row r="2420" spans="1:31" x14ac:dyDescent="0.25">
      <c r="A2420" t="s">
        <v>2078</v>
      </c>
      <c r="B2420" t="s">
        <v>6187</v>
      </c>
      <c r="C2420" t="s">
        <v>6188</v>
      </c>
      <c r="D2420" s="1">
        <v>45575</v>
      </c>
      <c r="E2420">
        <f t="shared" si="272"/>
        <v>18</v>
      </c>
      <c r="F2420" t="s">
        <v>14</v>
      </c>
      <c r="G2420">
        <v>750</v>
      </c>
      <c r="H2420">
        <f t="shared" si="271"/>
        <v>75</v>
      </c>
      <c r="I2420" t="s">
        <v>9</v>
      </c>
      <c r="J2420">
        <v>1</v>
      </c>
      <c r="K2420" t="s">
        <v>8</v>
      </c>
      <c r="L2420" t="s">
        <v>8</v>
      </c>
      <c r="M2420" t="s">
        <v>14</v>
      </c>
      <c r="N2420" t="str">
        <f t="shared" si="273"/>
        <v>F</v>
      </c>
      <c r="O2420" t="s">
        <v>8582</v>
      </c>
      <c r="P2420" t="s">
        <v>8583</v>
      </c>
      <c r="Q2420" t="s">
        <v>295</v>
      </c>
      <c r="R2420">
        <v>4</v>
      </c>
      <c r="S2420">
        <f t="shared" si="274"/>
        <v>2020</v>
      </c>
      <c r="T2420" t="s">
        <v>12</v>
      </c>
      <c r="U2420">
        <v>1</v>
      </c>
      <c r="V2420" t="s">
        <v>893</v>
      </c>
      <c r="W2420">
        <f>VLOOKUP(Q2420,'PBT Tag Rates'!$A$6:$D$67,4,FALSE)</f>
        <v>0.98961045999999997</v>
      </c>
      <c r="X2420">
        <v>1</v>
      </c>
      <c r="Y2420" s="8">
        <f t="shared" si="275"/>
        <v>1</v>
      </c>
      <c r="Z2420" s="10">
        <f>IFERROR(LOOKUP(H2420,{30,43,48,53,58,63,68,73,78,83,88,93,97},{42,47,52,57,62,67,72,77,82,87,92,99,100}),999)</f>
        <v>77</v>
      </c>
      <c r="AA2420" s="9">
        <f t="shared" si="276"/>
        <v>5.5555555555555554</v>
      </c>
      <c r="AB2420" s="9">
        <f>IFERROR(IF(I2420="AI",AA2420-VLOOKUP(Q2420,'PBT Tag Rates'!$A$6:$L$53,11,FALSE),AA2420-VLOOKUP(Q2420,'PBT Tag Rates'!$A$6:$L$53,12,FALSE)),0)</f>
        <v>5.5660541713442369</v>
      </c>
      <c r="AC2420" s="9">
        <f t="shared" si="277"/>
        <v>16.728007308517132</v>
      </c>
      <c r="AD2420" s="12" t="s">
        <v>1969</v>
      </c>
      <c r="AE2420" s="8"/>
    </row>
    <row r="2421" spans="1:31" x14ac:dyDescent="0.25">
      <c r="A2421" t="s">
        <v>2078</v>
      </c>
      <c r="B2421" t="s">
        <v>6189</v>
      </c>
      <c r="C2421" t="s">
        <v>6190</v>
      </c>
      <c r="D2421" s="1">
        <v>45575</v>
      </c>
      <c r="E2421">
        <f t="shared" si="272"/>
        <v>18</v>
      </c>
      <c r="F2421" t="s">
        <v>14</v>
      </c>
      <c r="G2421">
        <v>760</v>
      </c>
      <c r="H2421">
        <f t="shared" si="271"/>
        <v>76</v>
      </c>
      <c r="I2421" t="s">
        <v>7</v>
      </c>
      <c r="J2421" t="s">
        <v>8</v>
      </c>
      <c r="K2421" t="s">
        <v>8</v>
      </c>
      <c r="L2421" t="s">
        <v>8</v>
      </c>
      <c r="M2421" t="s">
        <v>14</v>
      </c>
      <c r="N2421" t="str">
        <f t="shared" si="273"/>
        <v>F</v>
      </c>
      <c r="O2421" t="s">
        <v>595</v>
      </c>
      <c r="P2421" t="s">
        <v>1566</v>
      </c>
      <c r="Q2421" t="s">
        <v>295</v>
      </c>
      <c r="R2421">
        <v>4</v>
      </c>
      <c r="S2421">
        <f t="shared" si="274"/>
        <v>2020</v>
      </c>
      <c r="T2421" t="s">
        <v>12</v>
      </c>
      <c r="U2421">
        <v>0.999999999999997</v>
      </c>
      <c r="V2421" t="s">
        <v>892</v>
      </c>
      <c r="W2421">
        <f>VLOOKUP(Q2421,'PBT Tag Rates'!$A$6:$D$67,4,FALSE)</f>
        <v>0.98961045999999997</v>
      </c>
      <c r="X2421">
        <v>1</v>
      </c>
      <c r="Y2421" s="8">
        <f t="shared" si="275"/>
        <v>1</v>
      </c>
      <c r="Z2421" s="10">
        <f>IFERROR(LOOKUP(H2421,{30,43,48,53,58,63,68,73,78,83,88,93,97},{42,47,52,57,62,67,72,77,82,87,92,99,100}),999)</f>
        <v>77</v>
      </c>
      <c r="AA2421" s="9">
        <f t="shared" si="276"/>
        <v>5.5555555555555554</v>
      </c>
      <c r="AB2421" s="9">
        <f>IFERROR(IF(I2421="AI",AA2421-VLOOKUP(Q2421,'PBT Tag Rates'!$A$6:$L$53,11,FALSE),AA2421-VLOOKUP(Q2421,'PBT Tag Rates'!$A$6:$L$53,12,FALSE)),0)</f>
        <v>5.5660541713442369</v>
      </c>
      <c r="AC2421" s="9">
        <f t="shared" si="277"/>
        <v>16.728007308517132</v>
      </c>
      <c r="AD2421" s="12" t="s">
        <v>1969</v>
      </c>
      <c r="AE2421" s="8"/>
    </row>
    <row r="2422" spans="1:31" x14ac:dyDescent="0.25">
      <c r="A2422" t="s">
        <v>2078</v>
      </c>
      <c r="B2422" t="s">
        <v>6191</v>
      </c>
      <c r="C2422" t="s">
        <v>6192</v>
      </c>
      <c r="D2422" s="1">
        <v>45575</v>
      </c>
      <c r="E2422">
        <f t="shared" si="272"/>
        <v>18</v>
      </c>
      <c r="F2422" t="s">
        <v>6</v>
      </c>
      <c r="G2422">
        <v>660</v>
      </c>
      <c r="H2422">
        <f t="shared" si="271"/>
        <v>66</v>
      </c>
      <c r="I2422" t="s">
        <v>9</v>
      </c>
      <c r="J2422">
        <v>1</v>
      </c>
      <c r="K2422" t="s">
        <v>8</v>
      </c>
      <c r="L2422" t="s">
        <v>8</v>
      </c>
      <c r="M2422" t="s">
        <v>6</v>
      </c>
      <c r="N2422" t="str">
        <f t="shared" si="273"/>
        <v>M</v>
      </c>
      <c r="O2422" t="s">
        <v>8709</v>
      </c>
      <c r="P2422" t="s">
        <v>8710</v>
      </c>
      <c r="Q2422" t="s">
        <v>295</v>
      </c>
      <c r="R2422">
        <v>4</v>
      </c>
      <c r="S2422">
        <f t="shared" si="274"/>
        <v>2020</v>
      </c>
      <c r="T2422" t="s">
        <v>12</v>
      </c>
      <c r="U2422">
        <v>0.999999999999999</v>
      </c>
      <c r="V2422" t="s">
        <v>949</v>
      </c>
      <c r="W2422">
        <f>VLOOKUP(Q2422,'PBT Tag Rates'!$A$6:$D$67,4,FALSE)</f>
        <v>0.98961045999999997</v>
      </c>
      <c r="X2422">
        <v>1</v>
      </c>
      <c r="Y2422" s="8">
        <f t="shared" si="275"/>
        <v>1</v>
      </c>
      <c r="Z2422" s="10">
        <f>IFERROR(LOOKUP(H2422,{30,43,48,53,58,63,68,73,78,83,88,93,97},{42,47,52,57,62,67,72,77,82,87,92,99,100}),999)</f>
        <v>67</v>
      </c>
      <c r="AA2422" s="9">
        <f t="shared" si="276"/>
        <v>5.5555555555555554</v>
      </c>
      <c r="AB2422" s="9">
        <f>IFERROR(IF(I2422="AI",AA2422-VLOOKUP(Q2422,'PBT Tag Rates'!$A$6:$L$53,11,FALSE),AA2422-VLOOKUP(Q2422,'PBT Tag Rates'!$A$6:$L$53,12,FALSE)),0)</f>
        <v>5.5660541713442369</v>
      </c>
      <c r="AC2422" s="9">
        <f t="shared" si="277"/>
        <v>16.728007308517132</v>
      </c>
      <c r="AD2422" s="12" t="s">
        <v>676</v>
      </c>
      <c r="AE2422" s="8"/>
    </row>
    <row r="2423" spans="1:31" x14ac:dyDescent="0.25">
      <c r="A2423" t="s">
        <v>2078</v>
      </c>
      <c r="B2423" t="s">
        <v>6193</v>
      </c>
      <c r="C2423" t="s">
        <v>6194</v>
      </c>
      <c r="D2423" s="1">
        <v>45575</v>
      </c>
      <c r="E2423">
        <f t="shared" si="272"/>
        <v>18</v>
      </c>
      <c r="F2423" t="s">
        <v>14</v>
      </c>
      <c r="G2423">
        <v>770</v>
      </c>
      <c r="H2423">
        <f t="shared" ref="H2423:H2486" si="278">G2423/10</f>
        <v>77</v>
      </c>
      <c r="I2423" t="s">
        <v>9</v>
      </c>
      <c r="J2423" t="s">
        <v>8</v>
      </c>
      <c r="K2423" t="s">
        <v>8</v>
      </c>
      <c r="L2423" t="s">
        <v>8</v>
      </c>
      <c r="M2423" t="s">
        <v>14</v>
      </c>
      <c r="N2423" t="str">
        <f t="shared" si="273"/>
        <v>F</v>
      </c>
      <c r="O2423" t="s">
        <v>8900</v>
      </c>
      <c r="P2423" t="s">
        <v>8901</v>
      </c>
      <c r="Q2423" t="s">
        <v>367</v>
      </c>
      <c r="R2423">
        <v>5</v>
      </c>
      <c r="S2423">
        <f t="shared" si="274"/>
        <v>2019</v>
      </c>
      <c r="T2423" t="s">
        <v>12</v>
      </c>
      <c r="U2423">
        <v>1</v>
      </c>
      <c r="V2423" t="s">
        <v>9063</v>
      </c>
      <c r="W2423">
        <f>VLOOKUP(Q2423,'PBT Tag Rates'!$A$6:$D$67,4,FALSE)</f>
        <v>0.96016800000000002</v>
      </c>
      <c r="X2423">
        <v>1</v>
      </c>
      <c r="Y2423" s="8">
        <f t="shared" si="275"/>
        <v>1</v>
      </c>
      <c r="Z2423" s="10">
        <f>IFERROR(LOOKUP(H2423,{30,43,48,53,58,63,68,73,78,83,88,93,97},{42,47,52,57,62,67,72,77,82,87,92,99,100}),999)</f>
        <v>77</v>
      </c>
      <c r="AA2423" s="9">
        <f t="shared" si="276"/>
        <v>5.5555555555555554</v>
      </c>
      <c r="AB2423" s="9">
        <f>IFERROR(IF(I2423="AI",AA2423-VLOOKUP(Q2423,'PBT Tag Rates'!$A$6:$L$53,11,FALSE),AA2423-VLOOKUP(Q2423,'PBT Tag Rates'!$A$6:$L$53,12,FALSE)),0)</f>
        <v>5.5970399624510154</v>
      </c>
      <c r="AC2423" s="9">
        <f t="shared" si="277"/>
        <v>16.821130825489512</v>
      </c>
      <c r="AD2423" s="12" t="s">
        <v>676</v>
      </c>
      <c r="AE2423" s="8"/>
    </row>
    <row r="2424" spans="1:31" x14ac:dyDescent="0.25">
      <c r="A2424" t="s">
        <v>2078</v>
      </c>
      <c r="B2424" t="s">
        <v>6195</v>
      </c>
      <c r="C2424" t="s">
        <v>6196</v>
      </c>
      <c r="D2424" s="1">
        <v>45575</v>
      </c>
      <c r="E2424">
        <f t="shared" si="272"/>
        <v>18</v>
      </c>
      <c r="F2424" t="s">
        <v>14</v>
      </c>
      <c r="G2424">
        <v>730</v>
      </c>
      <c r="H2424">
        <f t="shared" si="278"/>
        <v>73</v>
      </c>
      <c r="I2424" t="s">
        <v>9</v>
      </c>
      <c r="J2424" t="s">
        <v>8</v>
      </c>
      <c r="K2424" t="s">
        <v>8</v>
      </c>
      <c r="L2424" t="s">
        <v>8</v>
      </c>
      <c r="M2424" t="s">
        <v>14</v>
      </c>
      <c r="N2424" t="str">
        <f t="shared" si="273"/>
        <v>F</v>
      </c>
      <c r="O2424" t="s">
        <v>8902</v>
      </c>
      <c r="P2424" t="s">
        <v>8903</v>
      </c>
      <c r="Q2424" t="s">
        <v>479</v>
      </c>
      <c r="R2424">
        <v>5</v>
      </c>
      <c r="S2424">
        <f t="shared" si="274"/>
        <v>2019</v>
      </c>
      <c r="T2424" t="s">
        <v>12</v>
      </c>
      <c r="U2424">
        <v>0.999999999999999</v>
      </c>
      <c r="V2424" t="s">
        <v>9062</v>
      </c>
      <c r="W2424">
        <f>VLOOKUP(Q2424,'PBT Tag Rates'!$A$6:$D$67,4,FALSE)</f>
        <v>0.96152300000000002</v>
      </c>
      <c r="X2424">
        <v>1</v>
      </c>
      <c r="Y2424" s="8">
        <f t="shared" si="275"/>
        <v>1</v>
      </c>
      <c r="Z2424" s="10">
        <f>IFERROR(LOOKUP(H2424,{30,43,48,53,58,63,68,73,78,83,88,93,97},{42,47,52,57,62,67,72,77,82,87,92,99,100}),999)</f>
        <v>77</v>
      </c>
      <c r="AA2424" s="9">
        <f t="shared" si="276"/>
        <v>5.5555555555555554</v>
      </c>
      <c r="AB2424" s="9">
        <f>IFERROR(IF(I2424="AI",AA2424-VLOOKUP(Q2424,'PBT Tag Rates'!$A$6:$L$53,11,FALSE),AA2424-VLOOKUP(Q2424,'PBT Tag Rates'!$A$6:$L$53,12,FALSE)),0)</f>
        <v>5.5955722790244691</v>
      </c>
      <c r="AC2424" s="9">
        <f t="shared" si="277"/>
        <v>16.816719905593647</v>
      </c>
      <c r="AD2424" s="12" t="s">
        <v>676</v>
      </c>
      <c r="AE2424" s="8"/>
    </row>
    <row r="2425" spans="1:31" x14ac:dyDescent="0.25">
      <c r="A2425" t="s">
        <v>2078</v>
      </c>
      <c r="B2425" t="s">
        <v>6197</v>
      </c>
      <c r="C2425" t="s">
        <v>6198</v>
      </c>
      <c r="D2425" s="1">
        <v>45575</v>
      </c>
      <c r="E2425">
        <f t="shared" si="272"/>
        <v>18</v>
      </c>
      <c r="F2425" t="s">
        <v>14</v>
      </c>
      <c r="G2425">
        <v>760</v>
      </c>
      <c r="H2425">
        <f t="shared" si="278"/>
        <v>76</v>
      </c>
      <c r="I2425" t="s">
        <v>9</v>
      </c>
      <c r="J2425">
        <v>1</v>
      </c>
      <c r="K2425" t="s">
        <v>8</v>
      </c>
      <c r="L2425" t="s">
        <v>8</v>
      </c>
      <c r="M2425" t="s">
        <v>14</v>
      </c>
      <c r="N2425" t="str">
        <f t="shared" si="273"/>
        <v>F</v>
      </c>
      <c r="O2425" t="s">
        <v>7686</v>
      </c>
      <c r="P2425" t="s">
        <v>8904</v>
      </c>
      <c r="Q2425" t="s">
        <v>476</v>
      </c>
      <c r="R2425">
        <v>4</v>
      </c>
      <c r="S2425">
        <f t="shared" si="274"/>
        <v>2020</v>
      </c>
      <c r="T2425" t="s">
        <v>12</v>
      </c>
      <c r="U2425">
        <v>1</v>
      </c>
      <c r="V2425" t="s">
        <v>743</v>
      </c>
      <c r="W2425">
        <f>VLOOKUP(Q2425,'PBT Tag Rates'!$A$6:$D$67,4,FALSE)</f>
        <v>0.98845608500000004</v>
      </c>
      <c r="X2425">
        <v>1</v>
      </c>
      <c r="Y2425" s="8">
        <f t="shared" si="275"/>
        <v>1</v>
      </c>
      <c r="Z2425" s="10">
        <f>IFERROR(LOOKUP(H2425,{30,43,48,53,58,63,68,73,78,83,88,93,97},{42,47,52,57,62,67,72,77,82,87,92,99,100}),999)</f>
        <v>77</v>
      </c>
      <c r="AA2425" s="9">
        <f t="shared" si="276"/>
        <v>5.5555555555555554</v>
      </c>
      <c r="AB2425" s="9">
        <f>IFERROR(IF(I2425="AI",AA2425-VLOOKUP(Q2425,'PBT Tag Rates'!$A$6:$L$53,11,FALSE),AA2425-VLOOKUP(Q2425,'PBT Tag Rates'!$A$6:$L$53,12,FALSE)),0)</f>
        <v>5.5672342888601314</v>
      </c>
      <c r="AC2425" s="9">
        <f t="shared" si="277"/>
        <v>16.731553988772674</v>
      </c>
      <c r="AD2425" s="12" t="s">
        <v>1969</v>
      </c>
      <c r="AE2425" s="8"/>
    </row>
    <row r="2426" spans="1:31" x14ac:dyDescent="0.25">
      <c r="A2426" t="s">
        <v>2078</v>
      </c>
      <c r="B2426" t="s">
        <v>6199</v>
      </c>
      <c r="C2426" t="s">
        <v>6200</v>
      </c>
      <c r="D2426" s="1">
        <v>45575</v>
      </c>
      <c r="E2426">
        <f t="shared" si="272"/>
        <v>18</v>
      </c>
      <c r="F2426" t="s">
        <v>6</v>
      </c>
      <c r="G2426">
        <v>450</v>
      </c>
      <c r="H2426">
        <f t="shared" si="278"/>
        <v>45</v>
      </c>
      <c r="I2426" t="s">
        <v>7</v>
      </c>
      <c r="J2426" t="s">
        <v>8</v>
      </c>
      <c r="K2426" t="s">
        <v>8</v>
      </c>
      <c r="L2426" t="s">
        <v>8</v>
      </c>
      <c r="M2426" t="s">
        <v>6</v>
      </c>
      <c r="N2426" t="str">
        <f t="shared" si="273"/>
        <v>M</v>
      </c>
      <c r="O2426" t="s">
        <v>8221</v>
      </c>
      <c r="P2426" t="s">
        <v>8222</v>
      </c>
      <c r="Q2426" t="s">
        <v>7200</v>
      </c>
      <c r="R2426">
        <v>2</v>
      </c>
      <c r="S2426">
        <f t="shared" si="274"/>
        <v>2022</v>
      </c>
      <c r="T2426" t="s">
        <v>12</v>
      </c>
      <c r="U2426">
        <v>1</v>
      </c>
      <c r="V2426" t="s">
        <v>893</v>
      </c>
      <c r="W2426">
        <f>VLOOKUP(Q2426,'PBT Tag Rates'!$A$6:$D$67,4,FALSE)</f>
        <v>0.98</v>
      </c>
      <c r="X2426">
        <v>1</v>
      </c>
      <c r="Y2426" s="8">
        <f t="shared" si="275"/>
        <v>1</v>
      </c>
      <c r="Z2426" s="10">
        <f>IFERROR(LOOKUP(H2426,{30,43,48,53,58,63,68,73,78,83,88,93,97},{42,47,52,57,62,67,72,77,82,87,92,99,100}),999)</f>
        <v>47</v>
      </c>
      <c r="AA2426" s="9">
        <f t="shared" si="276"/>
        <v>5.5555555555555554</v>
      </c>
      <c r="AB2426" s="9">
        <f>IFERROR(IF(I2426="AI",AA2426-VLOOKUP(Q2426,'PBT Tag Rates'!$A$6:$L$53,11,FALSE),AA2426-VLOOKUP(Q2426,'PBT Tag Rates'!$A$6:$L$53,12,FALSE)),0)</f>
        <v>5.5759637188208613</v>
      </c>
      <c r="AC2426" s="9">
        <f t="shared" si="277"/>
        <v>16.757789085249826</v>
      </c>
      <c r="AD2426" s="12" t="s">
        <v>1969</v>
      </c>
      <c r="AE2426" s="8"/>
    </row>
    <row r="2427" spans="1:31" x14ac:dyDescent="0.25">
      <c r="A2427" t="s">
        <v>2078</v>
      </c>
      <c r="B2427" t="s">
        <v>6201</v>
      </c>
      <c r="C2427" t="s">
        <v>6202</v>
      </c>
      <c r="D2427" s="1">
        <v>45576</v>
      </c>
      <c r="E2427">
        <f t="shared" si="272"/>
        <v>18</v>
      </c>
      <c r="F2427" t="s">
        <v>14</v>
      </c>
      <c r="G2427">
        <v>710</v>
      </c>
      <c r="H2427">
        <f t="shared" si="278"/>
        <v>71</v>
      </c>
      <c r="I2427" t="s">
        <v>9</v>
      </c>
      <c r="J2427">
        <v>1</v>
      </c>
      <c r="K2427" t="s">
        <v>8</v>
      </c>
      <c r="L2427" t="s">
        <v>8</v>
      </c>
      <c r="M2427" t="s">
        <v>14</v>
      </c>
      <c r="N2427" t="str">
        <f t="shared" si="273"/>
        <v>F</v>
      </c>
      <c r="O2427" t="s">
        <v>1963</v>
      </c>
      <c r="P2427" t="s">
        <v>1964</v>
      </c>
      <c r="Q2427" t="s">
        <v>171</v>
      </c>
      <c r="R2427">
        <v>5</v>
      </c>
      <c r="S2427">
        <f t="shared" si="274"/>
        <v>2019</v>
      </c>
      <c r="T2427" t="s">
        <v>12</v>
      </c>
      <c r="U2427">
        <v>0.999999999999999</v>
      </c>
      <c r="V2427" t="s">
        <v>949</v>
      </c>
      <c r="W2427">
        <f>VLOOKUP(Q2427,'PBT Tag Rates'!$A$6:$D$67,4,FALSE)</f>
        <v>0.95971980899999998</v>
      </c>
      <c r="X2427">
        <v>1</v>
      </c>
      <c r="Y2427" s="8">
        <f t="shared" si="275"/>
        <v>1.0069930069930071</v>
      </c>
      <c r="Z2427" s="10">
        <f>IFERROR(LOOKUP(H2427,{30,43,48,53,58,63,68,73,78,83,88,93,97},{42,47,52,57,62,67,72,77,82,87,92,99,100}),999)</f>
        <v>72</v>
      </c>
      <c r="AA2427" s="9">
        <f t="shared" si="276"/>
        <v>5.594405594405595</v>
      </c>
      <c r="AB2427" s="9">
        <f>IFERROR(IF(I2427="AI",AA2427-VLOOKUP(Q2427,'PBT Tag Rates'!$A$6:$L$53,11,FALSE),AA2427-VLOOKUP(Q2427,'PBT Tag Rates'!$A$6:$L$53,12,FALSE)),0)</f>
        <v>5.636376376525817</v>
      </c>
      <c r="AC2427" s="9">
        <f t="shared" si="277"/>
        <v>16.939350986824238</v>
      </c>
      <c r="AD2427" s="12" t="s">
        <v>676</v>
      </c>
      <c r="AE2427" s="8"/>
    </row>
    <row r="2428" spans="1:31" x14ac:dyDescent="0.25">
      <c r="A2428" t="s">
        <v>2078</v>
      </c>
      <c r="B2428" t="s">
        <v>6203</v>
      </c>
      <c r="C2428" t="s">
        <v>6204</v>
      </c>
      <c r="D2428" s="1">
        <v>45576</v>
      </c>
      <c r="E2428">
        <f t="shared" si="272"/>
        <v>18</v>
      </c>
      <c r="F2428" t="s">
        <v>6</v>
      </c>
      <c r="G2428">
        <v>540</v>
      </c>
      <c r="H2428">
        <f t="shared" si="278"/>
        <v>54</v>
      </c>
      <c r="I2428" t="s">
        <v>9</v>
      </c>
      <c r="J2428">
        <v>1</v>
      </c>
      <c r="K2428" t="s">
        <v>8</v>
      </c>
      <c r="L2428" t="s">
        <v>8</v>
      </c>
      <c r="M2428" t="s">
        <v>6</v>
      </c>
      <c r="N2428" t="str">
        <f t="shared" si="273"/>
        <v>M</v>
      </c>
      <c r="O2428" t="s">
        <v>1769</v>
      </c>
      <c r="P2428" t="s">
        <v>8795</v>
      </c>
      <c r="Q2428" t="s">
        <v>940</v>
      </c>
      <c r="R2428">
        <v>3</v>
      </c>
      <c r="S2428">
        <f t="shared" si="274"/>
        <v>2021</v>
      </c>
      <c r="T2428" t="s">
        <v>12</v>
      </c>
      <c r="U2428">
        <v>1</v>
      </c>
      <c r="V2428" t="s">
        <v>949</v>
      </c>
      <c r="W2428">
        <f>VLOOKUP(Q2428,'PBT Tag Rates'!$A$6:$D$67,4,FALSE)</f>
        <v>0.98140000000000005</v>
      </c>
      <c r="X2428">
        <v>1</v>
      </c>
      <c r="Y2428" s="8">
        <f t="shared" si="275"/>
        <v>1.03125</v>
      </c>
      <c r="Z2428" s="10">
        <f>IFERROR(LOOKUP(H2428,{30,43,48,53,58,63,68,73,78,83,88,93,97},{42,47,52,57,62,67,72,77,82,87,92,99,100}),999)</f>
        <v>57</v>
      </c>
      <c r="AA2428" s="9">
        <f t="shared" si="276"/>
        <v>5.729166666666667</v>
      </c>
      <c r="AB2428" s="9">
        <f>IFERROR(IF(I2428="AI",AA2428-VLOOKUP(Q2428,'PBT Tag Rates'!$A$6:$L$53,11,FALSE),AA2428-VLOOKUP(Q2428,'PBT Tag Rates'!$A$6:$L$53,12,FALSE)),0)</f>
        <v>5.7481191834793837</v>
      </c>
      <c r="AC2428" s="9">
        <f t="shared" si="277"/>
        <v>17.275178564826781</v>
      </c>
      <c r="AD2428" s="12" t="s">
        <v>676</v>
      </c>
      <c r="AE2428" s="8"/>
    </row>
    <row r="2429" spans="1:31" x14ac:dyDescent="0.25">
      <c r="A2429" t="s">
        <v>2078</v>
      </c>
      <c r="B2429" t="s">
        <v>6205</v>
      </c>
      <c r="C2429" t="s">
        <v>6206</v>
      </c>
      <c r="D2429" s="1">
        <v>45576</v>
      </c>
      <c r="E2429">
        <f t="shared" si="272"/>
        <v>18</v>
      </c>
      <c r="F2429" t="s">
        <v>6</v>
      </c>
      <c r="G2429">
        <v>790</v>
      </c>
      <c r="H2429">
        <f t="shared" si="278"/>
        <v>79</v>
      </c>
      <c r="I2429" t="s">
        <v>7</v>
      </c>
      <c r="J2429" t="s">
        <v>8</v>
      </c>
      <c r="K2429" t="s">
        <v>8</v>
      </c>
      <c r="L2429" t="s">
        <v>8</v>
      </c>
      <c r="M2429" t="s">
        <v>6</v>
      </c>
      <c r="N2429" t="str">
        <f t="shared" si="273"/>
        <v>M</v>
      </c>
      <c r="O2429" t="s">
        <v>8</v>
      </c>
      <c r="P2429" t="s">
        <v>8</v>
      </c>
      <c r="Q2429" t="s">
        <v>11</v>
      </c>
      <c r="R2429" t="s">
        <v>8</v>
      </c>
      <c r="S2429" t="str">
        <f t="shared" si="274"/>
        <v>U</v>
      </c>
      <c r="T2429" t="s">
        <v>12</v>
      </c>
      <c r="U2429">
        <v>1</v>
      </c>
      <c r="V2429" t="s">
        <v>8</v>
      </c>
      <c r="W2429">
        <f>VLOOKUP(Q2429,'PBT Tag Rates'!$A$6:$D$67,4,FALSE)</f>
        <v>1</v>
      </c>
      <c r="X2429">
        <v>1</v>
      </c>
      <c r="Y2429" s="8">
        <f t="shared" si="275"/>
        <v>1</v>
      </c>
      <c r="Z2429" s="10">
        <f>IFERROR(LOOKUP(H2429,{30,43,48,53,58,63,68,73,78,83,88,93,97},{42,47,52,57,62,67,72,77,82,87,92,99,100}),999)</f>
        <v>82</v>
      </c>
      <c r="AA2429" s="9">
        <f t="shared" si="276"/>
        <v>5.5555555555555554</v>
      </c>
      <c r="AB2429" s="9">
        <f>IFERROR(IF(I2429="AI",AA2429-VLOOKUP(Q2429,'PBT Tag Rates'!$A$6:$L$53,11,FALSE),AA2429-VLOOKUP(Q2429,'PBT Tag Rates'!$A$6:$L$53,12,FALSE)),0)</f>
        <v>5.5142524290531805</v>
      </c>
      <c r="AC2429" s="9">
        <f t="shared" si="277"/>
        <v>16.572324324312643</v>
      </c>
      <c r="AD2429" s="12" t="s">
        <v>1969</v>
      </c>
      <c r="AE2429" s="8"/>
    </row>
    <row r="2430" spans="1:31" x14ac:dyDescent="0.25">
      <c r="A2430" t="s">
        <v>2078</v>
      </c>
      <c r="B2430" t="s">
        <v>6207</v>
      </c>
      <c r="C2430" t="s">
        <v>6208</v>
      </c>
      <c r="D2430" s="1">
        <v>45576</v>
      </c>
      <c r="E2430">
        <f t="shared" si="272"/>
        <v>18</v>
      </c>
      <c r="F2430" t="s">
        <v>14</v>
      </c>
      <c r="G2430">
        <v>760</v>
      </c>
      <c r="H2430">
        <f t="shared" si="278"/>
        <v>76</v>
      </c>
      <c r="I2430" t="s">
        <v>9</v>
      </c>
      <c r="J2430">
        <v>1</v>
      </c>
      <c r="K2430" t="s">
        <v>8</v>
      </c>
      <c r="L2430" t="s">
        <v>8</v>
      </c>
      <c r="M2430" t="s">
        <v>14</v>
      </c>
      <c r="N2430" t="str">
        <f t="shared" si="273"/>
        <v>F</v>
      </c>
      <c r="O2430" t="s">
        <v>8723</v>
      </c>
      <c r="P2430" t="s">
        <v>8724</v>
      </c>
      <c r="Q2430" t="s">
        <v>171</v>
      </c>
      <c r="R2430">
        <v>5</v>
      </c>
      <c r="S2430">
        <f t="shared" si="274"/>
        <v>2019</v>
      </c>
      <c r="T2430" t="s">
        <v>12</v>
      </c>
      <c r="U2430">
        <v>1</v>
      </c>
      <c r="V2430" t="s">
        <v>941</v>
      </c>
      <c r="W2430">
        <f>VLOOKUP(Q2430,'PBT Tag Rates'!$A$6:$D$67,4,FALSE)</f>
        <v>0.95971980899999998</v>
      </c>
      <c r="X2430">
        <v>1</v>
      </c>
      <c r="Y2430" s="8">
        <f t="shared" si="275"/>
        <v>1</v>
      </c>
      <c r="Z2430" s="10">
        <f>IFERROR(LOOKUP(H2430,{30,43,48,53,58,63,68,73,78,83,88,93,97},{42,47,52,57,62,67,72,77,82,87,92,99,100}),999)</f>
        <v>77</v>
      </c>
      <c r="AA2430" s="9">
        <f t="shared" si="276"/>
        <v>5.5555555555555554</v>
      </c>
      <c r="AB2430" s="9">
        <f>IFERROR(IF(I2430="AI",AA2430-VLOOKUP(Q2430,'PBT Tag Rates'!$A$6:$L$53,11,FALSE),AA2430-VLOOKUP(Q2430,'PBT Tag Rates'!$A$6:$L$53,12,FALSE)),0)</f>
        <v>5.5975263376757773</v>
      </c>
      <c r="AC2430" s="9">
        <f t="shared" si="277"/>
        <v>16.822592559073851</v>
      </c>
      <c r="AD2430" s="12" t="s">
        <v>1969</v>
      </c>
      <c r="AE2430" s="8"/>
    </row>
    <row r="2431" spans="1:31" x14ac:dyDescent="0.25">
      <c r="A2431" t="s">
        <v>2078</v>
      </c>
      <c r="B2431" t="s">
        <v>6209</v>
      </c>
      <c r="C2431" t="s">
        <v>6210</v>
      </c>
      <c r="D2431" s="1">
        <v>45576</v>
      </c>
      <c r="E2431">
        <f t="shared" si="272"/>
        <v>18</v>
      </c>
      <c r="F2431" t="s">
        <v>6</v>
      </c>
      <c r="G2431">
        <v>650</v>
      </c>
      <c r="H2431">
        <f t="shared" si="278"/>
        <v>65</v>
      </c>
      <c r="I2431" t="s">
        <v>7</v>
      </c>
      <c r="J2431" t="s">
        <v>8</v>
      </c>
      <c r="K2431" t="s">
        <v>8</v>
      </c>
      <c r="L2431" t="s">
        <v>8</v>
      </c>
      <c r="M2431" t="s">
        <v>6</v>
      </c>
      <c r="N2431" t="str">
        <f t="shared" si="273"/>
        <v>M</v>
      </c>
      <c r="O2431" t="s">
        <v>8905</v>
      </c>
      <c r="P2431" t="s">
        <v>8906</v>
      </c>
      <c r="Q2431" t="s">
        <v>1610</v>
      </c>
      <c r="R2431">
        <v>3</v>
      </c>
      <c r="S2431">
        <f t="shared" si="274"/>
        <v>2021</v>
      </c>
      <c r="T2431" t="s">
        <v>12</v>
      </c>
      <c r="U2431">
        <v>1</v>
      </c>
      <c r="V2431" t="s">
        <v>741</v>
      </c>
      <c r="W2431">
        <f>VLOOKUP(Q2431,'PBT Tag Rates'!$A$6:$D$67,4,FALSE)</f>
        <v>0.98260000000000003</v>
      </c>
      <c r="X2431">
        <v>1</v>
      </c>
      <c r="Y2431" s="8">
        <f t="shared" si="275"/>
        <v>1</v>
      </c>
      <c r="Z2431" s="10">
        <f>IFERROR(LOOKUP(H2431,{30,43,48,53,58,63,68,73,78,83,88,93,97},{42,47,52,57,62,67,72,77,82,87,92,99,100}),999)</f>
        <v>67</v>
      </c>
      <c r="AA2431" s="9">
        <f t="shared" si="276"/>
        <v>5.5555555555555554</v>
      </c>
      <c r="AB2431" s="9">
        <f>IFERROR(IF(I2431="AI",AA2431-VLOOKUP(Q2431,'PBT Tag Rates'!$A$6:$L$53,11,FALSE),AA2431-VLOOKUP(Q2431,'PBT Tag Rates'!$A$6:$L$53,12,FALSE)),0)</f>
        <v>5.5732636768663637</v>
      </c>
      <c r="AC2431" s="9">
        <f t="shared" si="277"/>
        <v>16.749674481949583</v>
      </c>
      <c r="AD2431" s="12" t="s">
        <v>1969</v>
      </c>
      <c r="AE2431" s="8"/>
    </row>
    <row r="2432" spans="1:31" x14ac:dyDescent="0.25">
      <c r="A2432" t="s">
        <v>2078</v>
      </c>
      <c r="B2432" t="s">
        <v>6211</v>
      </c>
      <c r="C2432" t="s">
        <v>6212</v>
      </c>
      <c r="D2432" s="1">
        <v>45576</v>
      </c>
      <c r="E2432">
        <f t="shared" si="272"/>
        <v>18</v>
      </c>
      <c r="F2432" t="s">
        <v>14</v>
      </c>
      <c r="G2432">
        <v>750</v>
      </c>
      <c r="H2432">
        <f t="shared" si="278"/>
        <v>75</v>
      </c>
      <c r="I2432" t="s">
        <v>9</v>
      </c>
      <c r="J2432">
        <v>1</v>
      </c>
      <c r="K2432" t="s">
        <v>8</v>
      </c>
      <c r="L2432" t="s">
        <v>8</v>
      </c>
      <c r="M2432" t="s">
        <v>14</v>
      </c>
      <c r="N2432" t="str">
        <f t="shared" si="273"/>
        <v>F</v>
      </c>
      <c r="O2432" t="s">
        <v>590</v>
      </c>
      <c r="P2432" t="s">
        <v>591</v>
      </c>
      <c r="Q2432" t="s">
        <v>295</v>
      </c>
      <c r="R2432">
        <v>4</v>
      </c>
      <c r="S2432">
        <f t="shared" si="274"/>
        <v>2020</v>
      </c>
      <c r="T2432" t="s">
        <v>12</v>
      </c>
      <c r="U2432">
        <v>1</v>
      </c>
      <c r="V2432" t="s">
        <v>893</v>
      </c>
      <c r="W2432">
        <f>VLOOKUP(Q2432,'PBT Tag Rates'!$A$6:$D$67,4,FALSE)</f>
        <v>0.98961045999999997</v>
      </c>
      <c r="X2432">
        <v>1</v>
      </c>
      <c r="Y2432" s="8">
        <f t="shared" si="275"/>
        <v>1</v>
      </c>
      <c r="Z2432" s="10">
        <f>IFERROR(LOOKUP(H2432,{30,43,48,53,58,63,68,73,78,83,88,93,97},{42,47,52,57,62,67,72,77,82,87,92,99,100}),999)</f>
        <v>77</v>
      </c>
      <c r="AA2432" s="9">
        <f t="shared" si="276"/>
        <v>5.5555555555555554</v>
      </c>
      <c r="AB2432" s="9">
        <f>IFERROR(IF(I2432="AI",AA2432-VLOOKUP(Q2432,'PBT Tag Rates'!$A$6:$L$53,11,FALSE),AA2432-VLOOKUP(Q2432,'PBT Tag Rates'!$A$6:$L$53,12,FALSE)),0)</f>
        <v>5.5660541713442369</v>
      </c>
      <c r="AC2432" s="9">
        <f t="shared" si="277"/>
        <v>16.728007308517132</v>
      </c>
      <c r="AD2432" s="12" t="s">
        <v>1969</v>
      </c>
      <c r="AE2432" s="8"/>
    </row>
    <row r="2433" spans="1:31" x14ac:dyDescent="0.25">
      <c r="A2433" t="s">
        <v>2078</v>
      </c>
      <c r="B2433" t="s">
        <v>6213</v>
      </c>
      <c r="C2433" t="s">
        <v>6214</v>
      </c>
      <c r="D2433" s="1">
        <v>45576</v>
      </c>
      <c r="E2433">
        <f t="shared" si="272"/>
        <v>18</v>
      </c>
      <c r="F2433" t="s">
        <v>14</v>
      </c>
      <c r="G2433">
        <v>720</v>
      </c>
      <c r="H2433">
        <f t="shared" si="278"/>
        <v>72</v>
      </c>
      <c r="I2433" t="s">
        <v>7</v>
      </c>
      <c r="J2433" t="s">
        <v>8</v>
      </c>
      <c r="K2433" t="s">
        <v>8</v>
      </c>
      <c r="L2433" t="s">
        <v>8</v>
      </c>
      <c r="M2433" t="s">
        <v>14</v>
      </c>
      <c r="N2433" t="str">
        <f t="shared" si="273"/>
        <v>F</v>
      </c>
      <c r="O2433" t="s">
        <v>7970</v>
      </c>
      <c r="P2433" t="s">
        <v>7971</v>
      </c>
      <c r="Q2433" t="s">
        <v>940</v>
      </c>
      <c r="R2433">
        <v>3</v>
      </c>
      <c r="S2433">
        <f t="shared" si="274"/>
        <v>2021</v>
      </c>
      <c r="T2433" t="s">
        <v>12</v>
      </c>
      <c r="U2433">
        <v>1</v>
      </c>
      <c r="V2433" t="s">
        <v>886</v>
      </c>
      <c r="W2433">
        <f>VLOOKUP(Q2433,'PBT Tag Rates'!$A$6:$D$67,4,FALSE)</f>
        <v>0.98140000000000005</v>
      </c>
      <c r="X2433">
        <v>1</v>
      </c>
      <c r="Y2433" s="8">
        <f t="shared" si="275"/>
        <v>1.0069930069930071</v>
      </c>
      <c r="Z2433" s="10">
        <f>IFERROR(LOOKUP(H2433,{30,43,48,53,58,63,68,73,78,83,88,93,97},{42,47,52,57,62,67,72,77,82,87,92,99,100}),999)</f>
        <v>72</v>
      </c>
      <c r="AA2433" s="9">
        <f t="shared" si="276"/>
        <v>5.594405594405595</v>
      </c>
      <c r="AB2433" s="9">
        <f>IFERROR(IF(I2433="AI",AA2433-VLOOKUP(Q2433,'PBT Tag Rates'!$A$6:$L$53,11,FALSE),AA2433-VLOOKUP(Q2433,'PBT Tag Rates'!$A$6:$L$53,12,FALSE)),0)</f>
        <v>5.6133581112183117</v>
      </c>
      <c r="AC2433" s="9">
        <f t="shared" si="277"/>
        <v>16.870172768567635</v>
      </c>
      <c r="AD2433" s="12" t="s">
        <v>1969</v>
      </c>
      <c r="AE2433" s="8"/>
    </row>
    <row r="2434" spans="1:31" x14ac:dyDescent="0.25">
      <c r="A2434" t="s">
        <v>2078</v>
      </c>
      <c r="B2434" t="s">
        <v>6215</v>
      </c>
      <c r="C2434" t="s">
        <v>6216</v>
      </c>
      <c r="D2434" s="1">
        <v>45577</v>
      </c>
      <c r="E2434">
        <f t="shared" si="272"/>
        <v>9</v>
      </c>
      <c r="F2434" t="s">
        <v>14</v>
      </c>
      <c r="G2434">
        <v>780</v>
      </c>
      <c r="H2434">
        <f t="shared" si="278"/>
        <v>78</v>
      </c>
      <c r="I2434" t="s">
        <v>7</v>
      </c>
      <c r="J2434" t="s">
        <v>8</v>
      </c>
      <c r="K2434" t="s">
        <v>8</v>
      </c>
      <c r="L2434" t="s">
        <v>8</v>
      </c>
      <c r="M2434" t="s">
        <v>14</v>
      </c>
      <c r="N2434" t="str">
        <f t="shared" si="273"/>
        <v>F</v>
      </c>
      <c r="O2434" t="s">
        <v>8907</v>
      </c>
      <c r="P2434" t="s">
        <v>8908</v>
      </c>
      <c r="Q2434" t="s">
        <v>406</v>
      </c>
      <c r="R2434">
        <v>5</v>
      </c>
      <c r="S2434">
        <f t="shared" si="274"/>
        <v>2019</v>
      </c>
      <c r="T2434" t="s">
        <v>12</v>
      </c>
      <c r="U2434">
        <v>0.999999999999998</v>
      </c>
      <c r="V2434" t="s">
        <v>1318</v>
      </c>
      <c r="W2434">
        <f>VLOOKUP(Q2434,'PBT Tag Rates'!$A$6:$D$67,4,FALSE)</f>
        <v>1</v>
      </c>
      <c r="X2434">
        <v>1</v>
      </c>
      <c r="Y2434" s="8">
        <f t="shared" si="275"/>
        <v>1</v>
      </c>
      <c r="Z2434" s="10">
        <f>IFERROR(LOOKUP(H2434,{30,43,48,53,58,63,68,73,78,83,88,93,97},{42,47,52,57,62,67,72,77,82,87,92,99,100}),999)</f>
        <v>82</v>
      </c>
      <c r="AA2434" s="9">
        <f t="shared" si="276"/>
        <v>11.111111111111111</v>
      </c>
      <c r="AB2434" s="9">
        <f>IFERROR(IF(I2434="AI",AA2434-VLOOKUP(Q2434,'PBT Tag Rates'!$A$6:$L$53,11,FALSE),AA2434-VLOOKUP(Q2434,'PBT Tag Rates'!$A$6:$L$53,12,FALSE)),0)</f>
        <v>11.111111111111111</v>
      </c>
      <c r="AC2434" s="9">
        <f t="shared" si="277"/>
        <v>17.087542087542086</v>
      </c>
      <c r="AD2434" s="12" t="s">
        <v>1969</v>
      </c>
      <c r="AE2434" s="8"/>
    </row>
    <row r="2435" spans="1:31" x14ac:dyDescent="0.25">
      <c r="A2435" t="s">
        <v>2078</v>
      </c>
      <c r="B2435" t="s">
        <v>6217</v>
      </c>
      <c r="C2435" t="s">
        <v>6218</v>
      </c>
      <c r="D2435" s="1">
        <v>45577</v>
      </c>
      <c r="E2435">
        <f t="shared" si="272"/>
        <v>9</v>
      </c>
      <c r="F2435" t="s">
        <v>6</v>
      </c>
      <c r="G2435">
        <v>470</v>
      </c>
      <c r="H2435">
        <f t="shared" si="278"/>
        <v>47</v>
      </c>
      <c r="I2435" t="s">
        <v>7</v>
      </c>
      <c r="J2435" t="s">
        <v>8</v>
      </c>
      <c r="K2435" t="s">
        <v>8</v>
      </c>
      <c r="L2435" t="s">
        <v>8</v>
      </c>
      <c r="M2435" t="s">
        <v>6</v>
      </c>
      <c r="N2435" t="str">
        <f t="shared" si="273"/>
        <v>M</v>
      </c>
      <c r="O2435" t="s">
        <v>8909</v>
      </c>
      <c r="P2435" t="s">
        <v>8910</v>
      </c>
      <c r="Q2435" t="s">
        <v>8911</v>
      </c>
      <c r="R2435">
        <v>2</v>
      </c>
      <c r="S2435">
        <f t="shared" si="274"/>
        <v>2022</v>
      </c>
      <c r="T2435" t="s">
        <v>12</v>
      </c>
      <c r="U2435">
        <v>0.999999999999997</v>
      </c>
      <c r="V2435" t="s">
        <v>1318</v>
      </c>
      <c r="W2435">
        <f>VLOOKUP(Q2435,'PBT Tag Rates'!$A$6:$D$67,4,FALSE)</f>
        <v>0.98</v>
      </c>
      <c r="X2435">
        <v>1</v>
      </c>
      <c r="Y2435" s="8">
        <f t="shared" si="275"/>
        <v>1</v>
      </c>
      <c r="Z2435" s="10">
        <f>IFERROR(LOOKUP(H2435,{30,43,48,53,58,63,68,73,78,83,88,93,97},{42,47,52,57,62,67,72,77,82,87,92,99,100}),999)</f>
        <v>47</v>
      </c>
      <c r="AA2435" s="9">
        <f t="shared" si="276"/>
        <v>11.111111111111111</v>
      </c>
      <c r="AB2435" s="9">
        <f>IFERROR(IF(I2435="AI",AA2435-VLOOKUP(Q2435,'PBT Tag Rates'!$A$6:$L$53,11,FALSE),AA2435-VLOOKUP(Q2435,'PBT Tag Rates'!$A$6:$L$53,12,FALSE)),0)</f>
        <v>11.131519274376418</v>
      </c>
      <c r="AC2435" s="9">
        <f t="shared" si="277"/>
        <v>17.11892736892737</v>
      </c>
      <c r="AD2435" s="12" t="s">
        <v>1969</v>
      </c>
      <c r="AE2435" s="8"/>
    </row>
    <row r="2436" spans="1:31" x14ac:dyDescent="0.25">
      <c r="A2436" t="s">
        <v>2078</v>
      </c>
      <c r="B2436" t="s">
        <v>6219</v>
      </c>
      <c r="C2436" t="s">
        <v>6220</v>
      </c>
      <c r="D2436" s="1">
        <v>45577</v>
      </c>
      <c r="E2436">
        <f t="shared" si="272"/>
        <v>9</v>
      </c>
      <c r="F2436" t="s">
        <v>6</v>
      </c>
      <c r="G2436">
        <v>500</v>
      </c>
      <c r="H2436">
        <f t="shared" si="278"/>
        <v>50</v>
      </c>
      <c r="I2436" t="s">
        <v>7</v>
      </c>
      <c r="J2436" t="s">
        <v>8</v>
      </c>
      <c r="K2436" t="s">
        <v>8</v>
      </c>
      <c r="L2436" t="s">
        <v>8</v>
      </c>
      <c r="M2436" t="s">
        <v>6</v>
      </c>
      <c r="N2436" t="str">
        <f t="shared" si="273"/>
        <v>M</v>
      </c>
      <c r="O2436" t="s">
        <v>8083</v>
      </c>
      <c r="P2436" t="s">
        <v>8912</v>
      </c>
      <c r="Q2436" t="s">
        <v>7200</v>
      </c>
      <c r="R2436">
        <v>2</v>
      </c>
      <c r="S2436">
        <f t="shared" si="274"/>
        <v>2022</v>
      </c>
      <c r="T2436" t="s">
        <v>12</v>
      </c>
      <c r="U2436">
        <v>1</v>
      </c>
      <c r="V2436" t="s">
        <v>886</v>
      </c>
      <c r="W2436">
        <f>VLOOKUP(Q2436,'PBT Tag Rates'!$A$6:$D$67,4,FALSE)</f>
        <v>0.98</v>
      </c>
      <c r="X2436">
        <v>1</v>
      </c>
      <c r="Y2436" s="8">
        <f t="shared" si="275"/>
        <v>1</v>
      </c>
      <c r="Z2436" s="10">
        <f>IFERROR(LOOKUP(H2436,{30,43,48,53,58,63,68,73,78,83,88,93,97},{42,47,52,57,62,67,72,77,82,87,92,99,100}),999)</f>
        <v>52</v>
      </c>
      <c r="AA2436" s="9">
        <f t="shared" si="276"/>
        <v>11.111111111111111</v>
      </c>
      <c r="AB2436" s="9">
        <f>IFERROR(IF(I2436="AI",AA2436-VLOOKUP(Q2436,'PBT Tag Rates'!$A$6:$L$53,11,FALSE),AA2436-VLOOKUP(Q2436,'PBT Tag Rates'!$A$6:$L$53,12,FALSE)),0)</f>
        <v>11.131519274376418</v>
      </c>
      <c r="AC2436" s="9">
        <f t="shared" si="277"/>
        <v>17.11892736892737</v>
      </c>
      <c r="AD2436" s="12" t="s">
        <v>1969</v>
      </c>
      <c r="AE2436" s="8"/>
    </row>
    <row r="2437" spans="1:31" x14ac:dyDescent="0.25">
      <c r="A2437" t="s">
        <v>2078</v>
      </c>
      <c r="B2437" t="s">
        <v>6221</v>
      </c>
      <c r="C2437" t="s">
        <v>6222</v>
      </c>
      <c r="D2437" s="1">
        <v>45577</v>
      </c>
      <c r="E2437">
        <f t="shared" si="272"/>
        <v>9</v>
      </c>
      <c r="F2437" t="s">
        <v>6</v>
      </c>
      <c r="G2437">
        <v>600</v>
      </c>
      <c r="H2437">
        <f t="shared" si="278"/>
        <v>60</v>
      </c>
      <c r="I2437" t="s">
        <v>7</v>
      </c>
      <c r="J2437" t="s">
        <v>8</v>
      </c>
      <c r="K2437" t="s">
        <v>8</v>
      </c>
      <c r="L2437" t="s">
        <v>8</v>
      </c>
      <c r="M2437" t="s">
        <v>6</v>
      </c>
      <c r="N2437" t="str">
        <f t="shared" si="273"/>
        <v>M</v>
      </c>
      <c r="O2437" t="s">
        <v>8913</v>
      </c>
      <c r="P2437" t="s">
        <v>8914</v>
      </c>
      <c r="Q2437" t="s">
        <v>940</v>
      </c>
      <c r="R2437">
        <v>3</v>
      </c>
      <c r="S2437">
        <f t="shared" si="274"/>
        <v>2021</v>
      </c>
      <c r="T2437" t="s">
        <v>12</v>
      </c>
      <c r="U2437">
        <v>0.999999999999998</v>
      </c>
      <c r="V2437" t="s">
        <v>893</v>
      </c>
      <c r="W2437">
        <f>VLOOKUP(Q2437,'PBT Tag Rates'!$A$6:$D$67,4,FALSE)</f>
        <v>0.98140000000000005</v>
      </c>
      <c r="X2437">
        <v>1</v>
      </c>
      <c r="Y2437" s="8">
        <f t="shared" si="275"/>
        <v>1.125</v>
      </c>
      <c r="Z2437" s="10">
        <f>IFERROR(LOOKUP(H2437,{30,43,48,53,58,63,68,73,78,83,88,93,97},{42,47,52,57,62,67,72,77,82,87,92,99,100}),999)</f>
        <v>62</v>
      </c>
      <c r="AA2437" s="9">
        <f t="shared" si="276"/>
        <v>12.5</v>
      </c>
      <c r="AB2437" s="9">
        <f>IFERROR(IF(I2437="AI",AA2437-VLOOKUP(Q2437,'PBT Tag Rates'!$A$6:$L$53,11,FALSE),AA2437-VLOOKUP(Q2437,'PBT Tag Rates'!$A$6:$L$53,12,FALSE)),0)</f>
        <v>12.518952516812716</v>
      </c>
      <c r="AC2437" s="9">
        <f t="shared" si="277"/>
        <v>19.25263152206804</v>
      </c>
      <c r="AD2437" s="12" t="s">
        <v>1969</v>
      </c>
      <c r="AE2437" s="8"/>
    </row>
    <row r="2438" spans="1:31" x14ac:dyDescent="0.25">
      <c r="A2438" t="s">
        <v>2078</v>
      </c>
      <c r="B2438" t="s">
        <v>6223</v>
      </c>
      <c r="C2438" t="s">
        <v>6224</v>
      </c>
      <c r="D2438" s="1">
        <v>45577</v>
      </c>
      <c r="E2438">
        <f t="shared" si="272"/>
        <v>9</v>
      </c>
      <c r="F2438" t="s">
        <v>14</v>
      </c>
      <c r="G2438">
        <v>850</v>
      </c>
      <c r="H2438">
        <f t="shared" si="278"/>
        <v>85</v>
      </c>
      <c r="I2438" t="s">
        <v>9</v>
      </c>
      <c r="J2438">
        <v>1</v>
      </c>
      <c r="K2438" t="s">
        <v>8</v>
      </c>
      <c r="L2438" t="s">
        <v>8</v>
      </c>
      <c r="M2438" t="s">
        <v>14</v>
      </c>
      <c r="N2438" t="str">
        <f t="shared" si="273"/>
        <v>F</v>
      </c>
      <c r="O2438" t="s">
        <v>8</v>
      </c>
      <c r="P2438" t="s">
        <v>8</v>
      </c>
      <c r="Q2438" t="s">
        <v>11</v>
      </c>
      <c r="R2438" t="s">
        <v>8</v>
      </c>
      <c r="S2438" t="str">
        <f t="shared" si="274"/>
        <v>U</v>
      </c>
      <c r="T2438" t="s">
        <v>12</v>
      </c>
      <c r="U2438">
        <v>1</v>
      </c>
      <c r="V2438" t="s">
        <v>8</v>
      </c>
      <c r="W2438">
        <f>VLOOKUP(Q2438,'PBT Tag Rates'!$A$6:$D$67,4,FALSE)</f>
        <v>1</v>
      </c>
      <c r="X2438">
        <v>1</v>
      </c>
      <c r="Y2438" s="8">
        <f t="shared" si="275"/>
        <v>1</v>
      </c>
      <c r="Z2438" s="10">
        <f>IFERROR(LOOKUP(H2438,{30,43,48,53,58,63,68,73,78,83,88,93,97},{42,47,52,57,62,67,72,77,82,87,92,99,100}),999)</f>
        <v>87</v>
      </c>
      <c r="AA2438" s="9">
        <f t="shared" si="276"/>
        <v>11.111111111111111</v>
      </c>
      <c r="AB2438" s="9">
        <f>IFERROR(IF(I2438="AI",AA2438-VLOOKUP(Q2438,'PBT Tag Rates'!$A$6:$L$53,11,FALSE),AA2438-VLOOKUP(Q2438,'PBT Tag Rates'!$A$6:$L$53,12,FALSE)),0)</f>
        <v>10.594833668760588</v>
      </c>
      <c r="AC2438" s="9">
        <f t="shared" si="277"/>
        <v>16.293569960290903</v>
      </c>
      <c r="AD2438" s="12" t="s">
        <v>1969</v>
      </c>
      <c r="AE2438" s="8"/>
    </row>
    <row r="2439" spans="1:31" x14ac:dyDescent="0.25">
      <c r="A2439" t="s">
        <v>2078</v>
      </c>
      <c r="B2439" t="s">
        <v>6225</v>
      </c>
      <c r="C2439" t="s">
        <v>6226</v>
      </c>
      <c r="D2439" s="1">
        <v>45577</v>
      </c>
      <c r="E2439">
        <f t="shared" si="272"/>
        <v>9</v>
      </c>
      <c r="F2439" t="s">
        <v>14</v>
      </c>
      <c r="G2439">
        <v>800</v>
      </c>
      <c r="H2439">
        <f t="shared" si="278"/>
        <v>80</v>
      </c>
      <c r="I2439" t="s">
        <v>9</v>
      </c>
      <c r="J2439" t="s">
        <v>8</v>
      </c>
      <c r="K2439" t="s">
        <v>8</v>
      </c>
      <c r="L2439" t="s">
        <v>8</v>
      </c>
      <c r="M2439" t="s">
        <v>14</v>
      </c>
      <c r="N2439" t="str">
        <f t="shared" si="273"/>
        <v>F</v>
      </c>
      <c r="O2439" t="s">
        <v>1850</v>
      </c>
      <c r="P2439" t="s">
        <v>1851</v>
      </c>
      <c r="Q2439" t="s">
        <v>1512</v>
      </c>
      <c r="R2439">
        <v>4</v>
      </c>
      <c r="S2439">
        <f t="shared" si="274"/>
        <v>2020</v>
      </c>
      <c r="T2439" t="s">
        <v>12</v>
      </c>
      <c r="U2439">
        <v>1</v>
      </c>
      <c r="V2439" t="s">
        <v>9064</v>
      </c>
      <c r="W2439">
        <f>VLOOKUP(Q2439,'PBT Tag Rates'!$A$6:$D$67,4,FALSE)</f>
        <v>0.89080000000000004</v>
      </c>
      <c r="X2439">
        <v>1</v>
      </c>
      <c r="Y2439" s="8">
        <f t="shared" si="275"/>
        <v>1</v>
      </c>
      <c r="Z2439" s="10">
        <f>IFERROR(LOOKUP(H2439,{30,43,48,53,58,63,68,73,78,83,88,93,97},{42,47,52,57,62,67,72,77,82,87,92,99,100}),999)</f>
        <v>82</v>
      </c>
      <c r="AA2439" s="9">
        <f t="shared" si="276"/>
        <v>11.111111111111111</v>
      </c>
      <c r="AB2439" s="9">
        <f>IFERROR(IF(I2439="AI",AA2439-VLOOKUP(Q2439,'PBT Tag Rates'!$A$6:$L$53,11,FALSE),AA2439-VLOOKUP(Q2439,'PBT Tag Rates'!$A$6:$L$53,12,FALSE)),0)</f>
        <v>11.233697550266927</v>
      </c>
      <c r="AC2439" s="9">
        <f t="shared" si="277"/>
        <v>17.27606517200141</v>
      </c>
      <c r="AD2439" s="12" t="s">
        <v>676</v>
      </c>
      <c r="AE2439" s="8"/>
    </row>
    <row r="2440" spans="1:31" x14ac:dyDescent="0.25">
      <c r="A2440" t="s">
        <v>2078</v>
      </c>
      <c r="B2440" t="s">
        <v>6227</v>
      </c>
      <c r="C2440" t="s">
        <v>6228</v>
      </c>
      <c r="D2440" s="1">
        <v>45578</v>
      </c>
      <c r="E2440">
        <f t="shared" ref="E2440:E2503" si="279">IF(AND(D2440&gt;=$F$2,D2440&lt;$F$3),70,IF(AND(D2440&gt;=$F$3,D2440&lt;$F$4),40,IF(AND(D2440&gt;=$F$4,D2440&lt;$F$5),18,9)))</f>
        <v>9</v>
      </c>
      <c r="F2440" t="s">
        <v>14</v>
      </c>
      <c r="G2440">
        <v>740</v>
      </c>
      <c r="H2440">
        <f t="shared" si="278"/>
        <v>74</v>
      </c>
      <c r="I2440" t="s">
        <v>9</v>
      </c>
      <c r="J2440">
        <v>1</v>
      </c>
      <c r="K2440" t="s">
        <v>8</v>
      </c>
      <c r="L2440" t="s">
        <v>8</v>
      </c>
      <c r="M2440" t="s">
        <v>14</v>
      </c>
      <c r="N2440" t="str">
        <f t="shared" ref="N2440:N2503" si="280">IF(M2440="U",F2440,M2440)</f>
        <v>F</v>
      </c>
      <c r="O2440" t="s">
        <v>8915</v>
      </c>
      <c r="P2440" t="s">
        <v>8916</v>
      </c>
      <c r="Q2440" t="s">
        <v>295</v>
      </c>
      <c r="R2440">
        <v>4</v>
      </c>
      <c r="S2440">
        <f t="shared" ref="S2440:S2503" si="281">IFERROR($S$4-R2440,"U")</f>
        <v>2020</v>
      </c>
      <c r="T2440" t="s">
        <v>12</v>
      </c>
      <c r="U2440">
        <v>1</v>
      </c>
      <c r="V2440" t="s">
        <v>889</v>
      </c>
      <c r="W2440">
        <f>VLOOKUP(Q2440,'PBT Tag Rates'!$A$6:$D$67,4,FALSE)</f>
        <v>0.98961045999999997</v>
      </c>
      <c r="X2440">
        <v>1</v>
      </c>
      <c r="Y2440" s="8">
        <f t="shared" ref="Y2440:Y2503" si="282">IF(V2440="ng",0,X2440+(SUMIFS($AK$24:$AK$127,$AG$24:$AG$127,$N2440,$AH$24:$AH$127,$Z2440,$AF$24:$AF$127,$E2440)))</f>
        <v>1</v>
      </c>
      <c r="Z2440" s="10">
        <f>IFERROR(LOOKUP(H2440,{30,43,48,53,58,63,68,73,78,83,88,93,97},{42,47,52,57,62,67,72,77,82,87,92,99,100}),999)</f>
        <v>77</v>
      </c>
      <c r="AA2440" s="9">
        <f t="shared" ref="AA2440:AA2503" si="283">Y2440/(VLOOKUP(E2440,$C$2:$I$5,2,FALSE))</f>
        <v>11.111111111111111</v>
      </c>
      <c r="AB2440" s="9">
        <f>IFERROR(IF(I2440="AI",AA2440-VLOOKUP(Q2440,'PBT Tag Rates'!$A$6:$L$53,11,FALSE),AA2440-VLOOKUP(Q2440,'PBT Tag Rates'!$A$6:$L$53,12,FALSE)),0)</f>
        <v>11.121609726899791</v>
      </c>
      <c r="AC2440" s="9">
        <f t="shared" ref="AC2440:AC2503" si="284">AB2440/(VLOOKUP(E2440,$C$2:$I$5,7,FALSE))</f>
        <v>17.103687686065587</v>
      </c>
      <c r="AD2440" s="12" t="s">
        <v>1969</v>
      </c>
      <c r="AE2440" s="8"/>
    </row>
    <row r="2441" spans="1:31" x14ac:dyDescent="0.25">
      <c r="A2441" t="s">
        <v>2078</v>
      </c>
      <c r="B2441" t="s">
        <v>6229</v>
      </c>
      <c r="C2441" t="s">
        <v>6230</v>
      </c>
      <c r="D2441" s="1">
        <v>45578</v>
      </c>
      <c r="E2441">
        <f t="shared" si="279"/>
        <v>9</v>
      </c>
      <c r="F2441" t="s">
        <v>14</v>
      </c>
      <c r="G2441">
        <v>750</v>
      </c>
      <c r="H2441">
        <f t="shared" si="278"/>
        <v>75</v>
      </c>
      <c r="I2441" t="s">
        <v>7</v>
      </c>
      <c r="J2441" t="s">
        <v>8</v>
      </c>
      <c r="K2441" t="s">
        <v>8</v>
      </c>
      <c r="L2441" t="s">
        <v>7183</v>
      </c>
      <c r="M2441" t="s">
        <v>14</v>
      </c>
      <c r="N2441" t="str">
        <f t="shared" si="280"/>
        <v>F</v>
      </c>
      <c r="O2441" t="s">
        <v>337</v>
      </c>
      <c r="P2441" t="s">
        <v>338</v>
      </c>
      <c r="Q2441" t="s">
        <v>295</v>
      </c>
      <c r="R2441">
        <v>4</v>
      </c>
      <c r="S2441">
        <f t="shared" si="281"/>
        <v>2020</v>
      </c>
      <c r="T2441" t="s">
        <v>12</v>
      </c>
      <c r="U2441">
        <v>1</v>
      </c>
      <c r="V2441" t="s">
        <v>893</v>
      </c>
      <c r="W2441">
        <f>VLOOKUP(Q2441,'PBT Tag Rates'!$A$6:$D$67,4,FALSE)</f>
        <v>0.98961045999999997</v>
      </c>
      <c r="X2441">
        <v>1</v>
      </c>
      <c r="Y2441" s="8">
        <f t="shared" si="282"/>
        <v>1</v>
      </c>
      <c r="Z2441" s="10">
        <f>IFERROR(LOOKUP(H2441,{30,43,48,53,58,63,68,73,78,83,88,93,97},{42,47,52,57,62,67,72,77,82,87,92,99,100}),999)</f>
        <v>77</v>
      </c>
      <c r="AA2441" s="9">
        <f t="shared" si="283"/>
        <v>11.111111111111111</v>
      </c>
      <c r="AB2441" s="9">
        <f>IFERROR(IF(I2441="AI",AA2441-VLOOKUP(Q2441,'PBT Tag Rates'!$A$6:$L$53,11,FALSE),AA2441-VLOOKUP(Q2441,'PBT Tag Rates'!$A$6:$L$53,12,FALSE)),0)</f>
        <v>11.121609726899791</v>
      </c>
      <c r="AC2441" s="9">
        <f t="shared" si="284"/>
        <v>17.103687686065587</v>
      </c>
      <c r="AD2441" s="12" t="s">
        <v>1969</v>
      </c>
      <c r="AE2441" s="8"/>
    </row>
    <row r="2442" spans="1:31" x14ac:dyDescent="0.25">
      <c r="A2442" t="s">
        <v>2078</v>
      </c>
      <c r="B2442" t="s">
        <v>6231</v>
      </c>
      <c r="C2442" t="s">
        <v>6232</v>
      </c>
      <c r="D2442" s="1">
        <v>45578</v>
      </c>
      <c r="E2442">
        <f t="shared" si="279"/>
        <v>9</v>
      </c>
      <c r="F2442" t="s">
        <v>6</v>
      </c>
      <c r="G2442">
        <v>380</v>
      </c>
      <c r="H2442">
        <f t="shared" si="278"/>
        <v>38</v>
      </c>
      <c r="I2442" t="s">
        <v>9</v>
      </c>
      <c r="J2442">
        <v>1</v>
      </c>
      <c r="K2442" t="s">
        <v>8</v>
      </c>
      <c r="L2442" t="s">
        <v>8</v>
      </c>
      <c r="M2442" t="s">
        <v>6</v>
      </c>
      <c r="N2442" t="str">
        <f t="shared" si="280"/>
        <v>M</v>
      </c>
      <c r="O2442" t="s">
        <v>8917</v>
      </c>
      <c r="P2442" t="s">
        <v>8918</v>
      </c>
      <c r="Q2442" t="s">
        <v>7200</v>
      </c>
      <c r="R2442">
        <v>2</v>
      </c>
      <c r="S2442">
        <f t="shared" si="281"/>
        <v>2022</v>
      </c>
      <c r="T2442" t="s">
        <v>12</v>
      </c>
      <c r="U2442">
        <v>1</v>
      </c>
      <c r="V2442" t="s">
        <v>949</v>
      </c>
      <c r="W2442">
        <f>VLOOKUP(Q2442,'PBT Tag Rates'!$A$6:$D$67,4,FALSE)</f>
        <v>0.98</v>
      </c>
      <c r="X2442">
        <v>1</v>
      </c>
      <c r="Y2442" s="8">
        <f t="shared" si="282"/>
        <v>1</v>
      </c>
      <c r="Z2442" s="10">
        <f>IFERROR(LOOKUP(H2442,{30,43,48,53,58,63,68,73,78,83,88,93,97},{42,47,52,57,62,67,72,77,82,87,92,99,100}),999)</f>
        <v>42</v>
      </c>
      <c r="AA2442" s="9">
        <f t="shared" si="283"/>
        <v>11.111111111111111</v>
      </c>
      <c r="AB2442" s="9">
        <f>IFERROR(IF(I2442="AI",AA2442-VLOOKUP(Q2442,'PBT Tag Rates'!$A$6:$L$53,11,FALSE),AA2442-VLOOKUP(Q2442,'PBT Tag Rates'!$A$6:$L$53,12,FALSE)),0)</f>
        <v>11.131519274376418</v>
      </c>
      <c r="AC2442" s="9">
        <f t="shared" si="284"/>
        <v>17.11892736892737</v>
      </c>
      <c r="AD2442" s="12" t="s">
        <v>676</v>
      </c>
      <c r="AE2442" s="8"/>
    </row>
    <row r="2443" spans="1:31" x14ac:dyDescent="0.25">
      <c r="A2443" t="s">
        <v>2078</v>
      </c>
      <c r="B2443" t="s">
        <v>6233</v>
      </c>
      <c r="C2443" t="s">
        <v>6234</v>
      </c>
      <c r="D2443" s="1">
        <v>45578</v>
      </c>
      <c r="E2443">
        <f t="shared" si="279"/>
        <v>9</v>
      </c>
      <c r="F2443" t="s">
        <v>6</v>
      </c>
      <c r="G2443">
        <v>540</v>
      </c>
      <c r="H2443">
        <f t="shared" si="278"/>
        <v>54</v>
      </c>
      <c r="I2443" t="s">
        <v>9</v>
      </c>
      <c r="J2443" t="s">
        <v>8</v>
      </c>
      <c r="K2443" t="s">
        <v>8</v>
      </c>
      <c r="L2443" t="s">
        <v>8</v>
      </c>
      <c r="M2443" t="s">
        <v>6</v>
      </c>
      <c r="N2443" t="str">
        <f t="shared" si="280"/>
        <v>M</v>
      </c>
      <c r="O2443" t="s">
        <v>8919</v>
      </c>
      <c r="P2443" t="s">
        <v>8920</v>
      </c>
      <c r="Q2443" t="s">
        <v>7906</v>
      </c>
      <c r="R2443">
        <v>3</v>
      </c>
      <c r="S2443">
        <f t="shared" si="281"/>
        <v>2021</v>
      </c>
      <c r="T2443" t="s">
        <v>12</v>
      </c>
      <c r="U2443">
        <v>1</v>
      </c>
      <c r="V2443" t="s">
        <v>9062</v>
      </c>
      <c r="W2443">
        <f>VLOOKUP(Q2443,'PBT Tag Rates'!$A$6:$D$67,4,FALSE)</f>
        <v>0.96</v>
      </c>
      <c r="X2443">
        <v>1</v>
      </c>
      <c r="Y2443" s="8">
        <f t="shared" si="282"/>
        <v>1</v>
      </c>
      <c r="Z2443" s="10">
        <f>IFERROR(LOOKUP(H2443,{30,43,48,53,58,63,68,73,78,83,88,93,97},{42,47,52,57,62,67,72,77,82,87,92,99,100}),999)</f>
        <v>57</v>
      </c>
      <c r="AA2443" s="9">
        <f t="shared" si="283"/>
        <v>11.111111111111111</v>
      </c>
      <c r="AB2443" s="9">
        <f>IFERROR(IF(I2443="AI",AA2443-VLOOKUP(Q2443,'PBT Tag Rates'!$A$6:$L$53,11,FALSE),AA2443-VLOOKUP(Q2443,'PBT Tag Rates'!$A$6:$L$53,12,FALSE)),0)</f>
        <v>11.152777777777777</v>
      </c>
      <c r="AC2443" s="9">
        <f t="shared" si="284"/>
        <v>17.15162037037037</v>
      </c>
      <c r="AD2443" s="12" t="s">
        <v>676</v>
      </c>
      <c r="AE2443" s="8"/>
    </row>
    <row r="2444" spans="1:31" x14ac:dyDescent="0.25">
      <c r="A2444" t="s">
        <v>2078</v>
      </c>
      <c r="B2444" t="s">
        <v>6235</v>
      </c>
      <c r="C2444" t="s">
        <v>6236</v>
      </c>
      <c r="D2444" s="1">
        <v>45578</v>
      </c>
      <c r="E2444">
        <f t="shared" si="279"/>
        <v>9</v>
      </c>
      <c r="F2444" t="s">
        <v>14</v>
      </c>
      <c r="G2444">
        <v>700</v>
      </c>
      <c r="H2444">
        <f t="shared" si="278"/>
        <v>70</v>
      </c>
      <c r="I2444" t="s">
        <v>7</v>
      </c>
      <c r="J2444" t="s">
        <v>8</v>
      </c>
      <c r="K2444" t="s">
        <v>8</v>
      </c>
      <c r="L2444" t="s">
        <v>8</v>
      </c>
      <c r="M2444" t="s">
        <v>14</v>
      </c>
      <c r="N2444" t="str">
        <f t="shared" si="280"/>
        <v>F</v>
      </c>
      <c r="O2444" t="s">
        <v>1772</v>
      </c>
      <c r="P2444" t="s">
        <v>1773</v>
      </c>
      <c r="Q2444" t="s">
        <v>476</v>
      </c>
      <c r="R2444">
        <v>4</v>
      </c>
      <c r="S2444">
        <f t="shared" si="281"/>
        <v>2020</v>
      </c>
      <c r="T2444" t="s">
        <v>12</v>
      </c>
      <c r="U2444">
        <v>1</v>
      </c>
      <c r="V2444" t="s">
        <v>658</v>
      </c>
      <c r="W2444">
        <f>VLOOKUP(Q2444,'PBT Tag Rates'!$A$6:$D$67,4,FALSE)</f>
        <v>0.98845608500000004</v>
      </c>
      <c r="X2444">
        <v>1</v>
      </c>
      <c r="Y2444" s="8">
        <f t="shared" si="282"/>
        <v>1</v>
      </c>
      <c r="Z2444" s="10">
        <f>IFERROR(LOOKUP(H2444,{30,43,48,53,58,63,68,73,78,83,88,93,97},{42,47,52,57,62,67,72,77,82,87,92,99,100}),999)</f>
        <v>72</v>
      </c>
      <c r="AA2444" s="9">
        <f t="shared" si="283"/>
        <v>11.111111111111111</v>
      </c>
      <c r="AB2444" s="9">
        <f>IFERROR(IF(I2444="AI",AA2444-VLOOKUP(Q2444,'PBT Tag Rates'!$A$6:$L$53,11,FALSE),AA2444-VLOOKUP(Q2444,'PBT Tag Rates'!$A$6:$L$53,12,FALSE)),0)</f>
        <v>11.122789844415687</v>
      </c>
      <c r="AC2444" s="9">
        <f t="shared" si="284"/>
        <v>17.105502563760488</v>
      </c>
      <c r="AD2444" s="12" t="s">
        <v>1969</v>
      </c>
      <c r="AE2444" s="8"/>
    </row>
    <row r="2445" spans="1:31" x14ac:dyDescent="0.25">
      <c r="A2445" t="s">
        <v>2078</v>
      </c>
      <c r="B2445" t="s">
        <v>6237</v>
      </c>
      <c r="C2445" t="s">
        <v>6238</v>
      </c>
      <c r="D2445" s="1">
        <v>45578</v>
      </c>
      <c r="E2445">
        <f t="shared" si="279"/>
        <v>9</v>
      </c>
      <c r="F2445" t="s">
        <v>6</v>
      </c>
      <c r="G2445">
        <v>560</v>
      </c>
      <c r="H2445">
        <f t="shared" si="278"/>
        <v>56</v>
      </c>
      <c r="I2445" t="s">
        <v>9</v>
      </c>
      <c r="J2445">
        <v>1</v>
      </c>
      <c r="K2445" t="s">
        <v>8</v>
      </c>
      <c r="L2445" t="s">
        <v>8</v>
      </c>
      <c r="M2445" t="s">
        <v>6</v>
      </c>
      <c r="N2445" t="str">
        <f t="shared" si="280"/>
        <v>M</v>
      </c>
      <c r="O2445" t="s">
        <v>8921</v>
      </c>
      <c r="P2445" t="s">
        <v>8922</v>
      </c>
      <c r="Q2445" t="s">
        <v>1799</v>
      </c>
      <c r="R2445">
        <v>3</v>
      </c>
      <c r="S2445">
        <f t="shared" si="281"/>
        <v>2021</v>
      </c>
      <c r="T2445" t="s">
        <v>12</v>
      </c>
      <c r="U2445">
        <v>1</v>
      </c>
      <c r="V2445" t="s">
        <v>9064</v>
      </c>
      <c r="W2445">
        <f>VLOOKUP(Q2445,'PBT Tag Rates'!$A$6:$D$67,4,FALSE)</f>
        <v>0.79749999999999999</v>
      </c>
      <c r="X2445">
        <v>1</v>
      </c>
      <c r="Y2445" s="8">
        <f t="shared" si="282"/>
        <v>1</v>
      </c>
      <c r="Z2445" s="10">
        <f>IFERROR(LOOKUP(H2445,{30,43,48,53,58,63,68,73,78,83,88,93,97},{42,47,52,57,62,67,72,77,82,87,92,99,100}),999)</f>
        <v>57</v>
      </c>
      <c r="AA2445" s="9">
        <f t="shared" si="283"/>
        <v>11.111111111111111</v>
      </c>
      <c r="AB2445" s="9">
        <f>IFERROR(IF(I2445="AI",AA2445-VLOOKUP(Q2445,'PBT Tag Rates'!$A$6:$L$53,11,FALSE),AA2445-VLOOKUP(Q2445,'PBT Tag Rates'!$A$6:$L$53,12,FALSE)),0)</f>
        <v>11.365029606408916</v>
      </c>
      <c r="AC2445" s="9">
        <f t="shared" si="284"/>
        <v>17.478037955310683</v>
      </c>
      <c r="AD2445" s="12" t="s">
        <v>676</v>
      </c>
      <c r="AE2445" s="8"/>
    </row>
    <row r="2446" spans="1:31" x14ac:dyDescent="0.25">
      <c r="A2446" t="s">
        <v>2078</v>
      </c>
      <c r="B2446" t="s">
        <v>6239</v>
      </c>
      <c r="C2446" t="s">
        <v>6240</v>
      </c>
      <c r="D2446" s="1">
        <v>45578</v>
      </c>
      <c r="E2446">
        <f t="shared" si="279"/>
        <v>9</v>
      </c>
      <c r="F2446" t="s">
        <v>6</v>
      </c>
      <c r="G2446">
        <v>530</v>
      </c>
      <c r="H2446">
        <f t="shared" si="278"/>
        <v>53</v>
      </c>
      <c r="I2446" t="s">
        <v>7</v>
      </c>
      <c r="J2446" t="s">
        <v>8</v>
      </c>
      <c r="K2446" t="s">
        <v>8</v>
      </c>
      <c r="L2446" t="s">
        <v>8</v>
      </c>
      <c r="M2446" t="s">
        <v>6</v>
      </c>
      <c r="N2446" t="str">
        <f t="shared" si="280"/>
        <v>M</v>
      </c>
      <c r="O2446" t="s">
        <v>8836</v>
      </c>
      <c r="P2446" t="s">
        <v>8837</v>
      </c>
      <c r="Q2446" t="s">
        <v>7200</v>
      </c>
      <c r="R2446">
        <v>2</v>
      </c>
      <c r="S2446">
        <f t="shared" si="281"/>
        <v>2022</v>
      </c>
      <c r="T2446" t="s">
        <v>12</v>
      </c>
      <c r="U2446">
        <v>0.999999999999997</v>
      </c>
      <c r="V2446" t="s">
        <v>886</v>
      </c>
      <c r="W2446">
        <f>VLOOKUP(Q2446,'PBT Tag Rates'!$A$6:$D$67,4,FALSE)</f>
        <v>0.98</v>
      </c>
      <c r="X2446">
        <v>1</v>
      </c>
      <c r="Y2446" s="8">
        <f t="shared" si="282"/>
        <v>1</v>
      </c>
      <c r="Z2446" s="10">
        <f>IFERROR(LOOKUP(H2446,{30,43,48,53,58,63,68,73,78,83,88,93,97},{42,47,52,57,62,67,72,77,82,87,92,99,100}),999)</f>
        <v>57</v>
      </c>
      <c r="AA2446" s="9">
        <f t="shared" si="283"/>
        <v>11.111111111111111</v>
      </c>
      <c r="AB2446" s="9">
        <f>IFERROR(IF(I2446="AI",AA2446-VLOOKUP(Q2446,'PBT Tag Rates'!$A$6:$L$53,11,FALSE),AA2446-VLOOKUP(Q2446,'PBT Tag Rates'!$A$6:$L$53,12,FALSE)),0)</f>
        <v>11.131519274376418</v>
      </c>
      <c r="AC2446" s="9">
        <f t="shared" si="284"/>
        <v>17.11892736892737</v>
      </c>
      <c r="AD2446" s="12" t="s">
        <v>1969</v>
      </c>
      <c r="AE2446" s="8"/>
    </row>
    <row r="2447" spans="1:31" x14ac:dyDescent="0.25">
      <c r="A2447" t="s">
        <v>2078</v>
      </c>
      <c r="B2447" t="s">
        <v>6241</v>
      </c>
      <c r="C2447" t="s">
        <v>6242</v>
      </c>
      <c r="D2447" s="1">
        <v>45579</v>
      </c>
      <c r="E2447">
        <f t="shared" si="279"/>
        <v>9</v>
      </c>
      <c r="F2447" t="s">
        <v>6</v>
      </c>
      <c r="G2447">
        <v>360</v>
      </c>
      <c r="H2447">
        <f t="shared" si="278"/>
        <v>36</v>
      </c>
      <c r="I2447" t="s">
        <v>9</v>
      </c>
      <c r="J2447">
        <v>1</v>
      </c>
      <c r="K2447" t="s">
        <v>8</v>
      </c>
      <c r="L2447" t="s">
        <v>8</v>
      </c>
      <c r="M2447" t="s">
        <v>6</v>
      </c>
      <c r="N2447" t="str">
        <f t="shared" si="280"/>
        <v>M</v>
      </c>
      <c r="O2447" t="s">
        <v>8923</v>
      </c>
      <c r="P2447" t="s">
        <v>8924</v>
      </c>
      <c r="Q2447" t="s">
        <v>7200</v>
      </c>
      <c r="R2447">
        <v>2</v>
      </c>
      <c r="S2447">
        <f t="shared" si="281"/>
        <v>2022</v>
      </c>
      <c r="T2447" t="s">
        <v>12</v>
      </c>
      <c r="U2447">
        <v>0.999999999999998</v>
      </c>
      <c r="V2447" t="s">
        <v>949</v>
      </c>
      <c r="W2447">
        <f>VLOOKUP(Q2447,'PBT Tag Rates'!$A$6:$D$67,4,FALSE)</f>
        <v>0.98</v>
      </c>
      <c r="X2447">
        <v>1</v>
      </c>
      <c r="Y2447" s="8">
        <f t="shared" si="282"/>
        <v>1</v>
      </c>
      <c r="Z2447" s="10">
        <f>IFERROR(LOOKUP(H2447,{30,43,48,53,58,63,68,73,78,83,88,93,97},{42,47,52,57,62,67,72,77,82,87,92,99,100}),999)</f>
        <v>42</v>
      </c>
      <c r="AA2447" s="9">
        <f t="shared" si="283"/>
        <v>11.111111111111111</v>
      </c>
      <c r="AB2447" s="9">
        <f>IFERROR(IF(I2447="AI",AA2447-VLOOKUP(Q2447,'PBT Tag Rates'!$A$6:$L$53,11,FALSE),AA2447-VLOOKUP(Q2447,'PBT Tag Rates'!$A$6:$L$53,12,FALSE)),0)</f>
        <v>11.131519274376418</v>
      </c>
      <c r="AC2447" s="9">
        <f t="shared" si="284"/>
        <v>17.11892736892737</v>
      </c>
      <c r="AD2447" s="12" t="s">
        <v>676</v>
      </c>
      <c r="AE2447" s="8"/>
    </row>
    <row r="2448" spans="1:31" x14ac:dyDescent="0.25">
      <c r="A2448" t="s">
        <v>2078</v>
      </c>
      <c r="B2448" t="s">
        <v>6243</v>
      </c>
      <c r="C2448" t="s">
        <v>6244</v>
      </c>
      <c r="D2448" s="1">
        <v>45579</v>
      </c>
      <c r="E2448">
        <f t="shared" si="279"/>
        <v>9</v>
      </c>
      <c r="F2448" t="s">
        <v>6</v>
      </c>
      <c r="G2448">
        <v>580</v>
      </c>
      <c r="H2448">
        <f t="shared" si="278"/>
        <v>58</v>
      </c>
      <c r="I2448" t="s">
        <v>9</v>
      </c>
      <c r="J2448" t="s">
        <v>8</v>
      </c>
      <c r="K2448" t="s">
        <v>8</v>
      </c>
      <c r="L2448" t="s">
        <v>8</v>
      </c>
      <c r="M2448" t="s">
        <v>6</v>
      </c>
      <c r="N2448" t="str">
        <f t="shared" si="280"/>
        <v>M</v>
      </c>
      <c r="O2448" t="s">
        <v>8925</v>
      </c>
      <c r="P2448" t="s">
        <v>8926</v>
      </c>
      <c r="Q2448" t="s">
        <v>1972</v>
      </c>
      <c r="R2448">
        <v>3</v>
      </c>
      <c r="S2448">
        <f t="shared" si="281"/>
        <v>2021</v>
      </c>
      <c r="T2448" t="s">
        <v>12</v>
      </c>
      <c r="U2448">
        <v>0.999999999999999</v>
      </c>
      <c r="V2448" t="s">
        <v>1318</v>
      </c>
      <c r="W2448">
        <f>VLOOKUP(Q2448,'PBT Tag Rates'!$A$6:$D$67,4,FALSE)</f>
        <v>0.98870000000000002</v>
      </c>
      <c r="X2448">
        <v>1</v>
      </c>
      <c r="Y2448" s="8">
        <f t="shared" si="282"/>
        <v>1.125</v>
      </c>
      <c r="Z2448" s="10">
        <f>IFERROR(LOOKUP(H2448,{30,43,48,53,58,63,68,73,78,83,88,93,97},{42,47,52,57,62,67,72,77,82,87,92,99,100}),999)</f>
        <v>62</v>
      </c>
      <c r="AA2448" s="9">
        <f t="shared" si="283"/>
        <v>12.5</v>
      </c>
      <c r="AB2448" s="9">
        <f>IFERROR(IF(I2448="AI",AA2448-VLOOKUP(Q2448,'PBT Tag Rates'!$A$6:$L$53,11,FALSE),AA2448-VLOOKUP(Q2448,'PBT Tag Rates'!$A$6:$L$53,12,FALSE)),0)</f>
        <v>12.511429149388086</v>
      </c>
      <c r="AC2448" s="9">
        <f t="shared" si="284"/>
        <v>19.241061494892282</v>
      </c>
      <c r="AD2448" s="12" t="s">
        <v>1969</v>
      </c>
      <c r="AE2448" s="8"/>
    </row>
    <row r="2449" spans="1:31" x14ac:dyDescent="0.25">
      <c r="A2449" t="s">
        <v>2078</v>
      </c>
      <c r="B2449" t="s">
        <v>6245</v>
      </c>
      <c r="C2449" t="s">
        <v>6246</v>
      </c>
      <c r="D2449" s="1">
        <v>45579</v>
      </c>
      <c r="E2449">
        <f t="shared" si="279"/>
        <v>9</v>
      </c>
      <c r="F2449" t="s">
        <v>14</v>
      </c>
      <c r="G2449">
        <v>750</v>
      </c>
      <c r="H2449">
        <f t="shared" si="278"/>
        <v>75</v>
      </c>
      <c r="I2449" t="s">
        <v>9</v>
      </c>
      <c r="J2449" t="s">
        <v>8</v>
      </c>
      <c r="K2449" t="s">
        <v>8</v>
      </c>
      <c r="L2449" t="s">
        <v>8</v>
      </c>
      <c r="M2449" t="s">
        <v>14</v>
      </c>
      <c r="N2449" t="str">
        <f t="shared" si="280"/>
        <v>F</v>
      </c>
      <c r="O2449" t="s">
        <v>1838</v>
      </c>
      <c r="P2449" t="s">
        <v>1839</v>
      </c>
      <c r="Q2449" t="s">
        <v>295</v>
      </c>
      <c r="R2449">
        <v>4</v>
      </c>
      <c r="S2449">
        <f t="shared" si="281"/>
        <v>2020</v>
      </c>
      <c r="T2449" t="s">
        <v>12</v>
      </c>
      <c r="U2449">
        <v>1</v>
      </c>
      <c r="V2449" t="s">
        <v>945</v>
      </c>
      <c r="W2449">
        <f>VLOOKUP(Q2449,'PBT Tag Rates'!$A$6:$D$67,4,FALSE)</f>
        <v>0.98961045999999997</v>
      </c>
      <c r="X2449">
        <v>1</v>
      </c>
      <c r="Y2449" s="8">
        <f t="shared" si="282"/>
        <v>1</v>
      </c>
      <c r="Z2449" s="10">
        <f>IFERROR(LOOKUP(H2449,{30,43,48,53,58,63,68,73,78,83,88,93,97},{42,47,52,57,62,67,72,77,82,87,92,99,100}),999)</f>
        <v>77</v>
      </c>
      <c r="AA2449" s="9">
        <f t="shared" si="283"/>
        <v>11.111111111111111</v>
      </c>
      <c r="AB2449" s="9">
        <f>IFERROR(IF(I2449="AI",AA2449-VLOOKUP(Q2449,'PBT Tag Rates'!$A$6:$L$53,11,FALSE),AA2449-VLOOKUP(Q2449,'PBT Tag Rates'!$A$6:$L$53,12,FALSE)),0)</f>
        <v>11.121609726899791</v>
      </c>
      <c r="AC2449" s="9">
        <f t="shared" si="284"/>
        <v>17.103687686065587</v>
      </c>
      <c r="AD2449" s="12" t="s">
        <v>1969</v>
      </c>
      <c r="AE2449" s="8"/>
    </row>
    <row r="2450" spans="1:31" x14ac:dyDescent="0.25">
      <c r="A2450" t="s">
        <v>2078</v>
      </c>
      <c r="B2450" t="s">
        <v>6247</v>
      </c>
      <c r="C2450" t="s">
        <v>6248</v>
      </c>
      <c r="D2450" s="1">
        <v>45579</v>
      </c>
      <c r="E2450">
        <f t="shared" si="279"/>
        <v>9</v>
      </c>
      <c r="F2450" t="s">
        <v>14</v>
      </c>
      <c r="G2450">
        <v>800</v>
      </c>
      <c r="H2450">
        <f t="shared" si="278"/>
        <v>80</v>
      </c>
      <c r="I2450" t="s">
        <v>9</v>
      </c>
      <c r="J2450">
        <v>1</v>
      </c>
      <c r="K2450" t="s">
        <v>8</v>
      </c>
      <c r="L2450" t="s">
        <v>8</v>
      </c>
      <c r="M2450" t="s">
        <v>14</v>
      </c>
      <c r="N2450" t="str">
        <f t="shared" si="280"/>
        <v>F</v>
      </c>
      <c r="O2450" t="s">
        <v>194</v>
      </c>
      <c r="P2450" t="s">
        <v>472</v>
      </c>
      <c r="Q2450" t="s">
        <v>171</v>
      </c>
      <c r="R2450">
        <v>5</v>
      </c>
      <c r="S2450">
        <f t="shared" si="281"/>
        <v>2019</v>
      </c>
      <c r="T2450" t="s">
        <v>12</v>
      </c>
      <c r="U2450">
        <v>0.99999999999999301</v>
      </c>
      <c r="V2450" t="s">
        <v>893</v>
      </c>
      <c r="W2450">
        <f>VLOOKUP(Q2450,'PBT Tag Rates'!$A$6:$D$67,4,FALSE)</f>
        <v>0.95971980899999998</v>
      </c>
      <c r="X2450">
        <v>1</v>
      </c>
      <c r="Y2450" s="8">
        <f t="shared" si="282"/>
        <v>1</v>
      </c>
      <c r="Z2450" s="10">
        <f>IFERROR(LOOKUP(H2450,{30,43,48,53,58,63,68,73,78,83,88,93,97},{42,47,52,57,62,67,72,77,82,87,92,99,100}),999)</f>
        <v>82</v>
      </c>
      <c r="AA2450" s="9">
        <f t="shared" si="283"/>
        <v>11.111111111111111</v>
      </c>
      <c r="AB2450" s="9">
        <f>IFERROR(IF(I2450="AI",AA2450-VLOOKUP(Q2450,'PBT Tag Rates'!$A$6:$L$53,11,FALSE),AA2450-VLOOKUP(Q2450,'PBT Tag Rates'!$A$6:$L$53,12,FALSE)),0)</f>
        <v>11.153081893231333</v>
      </c>
      <c r="AC2450" s="9">
        <f t="shared" si="284"/>
        <v>17.15208806307546</v>
      </c>
      <c r="AD2450" s="12" t="s">
        <v>1969</v>
      </c>
      <c r="AE2450" s="8"/>
    </row>
    <row r="2451" spans="1:31" x14ac:dyDescent="0.25">
      <c r="A2451" t="s">
        <v>2078</v>
      </c>
      <c r="B2451" t="s">
        <v>6249</v>
      </c>
      <c r="C2451" t="s">
        <v>6250</v>
      </c>
      <c r="D2451" s="1">
        <v>45579</v>
      </c>
      <c r="E2451">
        <f t="shared" si="279"/>
        <v>9</v>
      </c>
      <c r="F2451" t="s">
        <v>6</v>
      </c>
      <c r="G2451">
        <v>330</v>
      </c>
      <c r="H2451">
        <f t="shared" si="278"/>
        <v>33</v>
      </c>
      <c r="I2451" t="s">
        <v>9</v>
      </c>
      <c r="J2451" t="s">
        <v>8</v>
      </c>
      <c r="K2451" t="s">
        <v>8</v>
      </c>
      <c r="L2451" t="s">
        <v>8</v>
      </c>
      <c r="M2451" t="s">
        <v>6</v>
      </c>
      <c r="N2451" t="str">
        <f t="shared" si="280"/>
        <v>M</v>
      </c>
      <c r="O2451" t="s">
        <v>8697</v>
      </c>
      <c r="P2451" t="s">
        <v>8698</v>
      </c>
      <c r="Q2451" t="s">
        <v>7200</v>
      </c>
      <c r="R2451">
        <v>2</v>
      </c>
      <c r="S2451">
        <f t="shared" si="281"/>
        <v>2022</v>
      </c>
      <c r="T2451" t="s">
        <v>12</v>
      </c>
      <c r="U2451">
        <v>0.999999999999999</v>
      </c>
      <c r="V2451" t="s">
        <v>949</v>
      </c>
      <c r="W2451">
        <f>VLOOKUP(Q2451,'PBT Tag Rates'!$A$6:$D$67,4,FALSE)</f>
        <v>0.98</v>
      </c>
      <c r="X2451">
        <v>1</v>
      </c>
      <c r="Y2451" s="8">
        <f t="shared" si="282"/>
        <v>1</v>
      </c>
      <c r="Z2451" s="10">
        <f>IFERROR(LOOKUP(H2451,{30,43,48,53,58,63,68,73,78,83,88,93,97},{42,47,52,57,62,67,72,77,82,87,92,99,100}),999)</f>
        <v>42</v>
      </c>
      <c r="AA2451" s="9">
        <f t="shared" si="283"/>
        <v>11.111111111111111</v>
      </c>
      <c r="AB2451" s="9">
        <f>IFERROR(IF(I2451="AI",AA2451-VLOOKUP(Q2451,'PBT Tag Rates'!$A$6:$L$53,11,FALSE),AA2451-VLOOKUP(Q2451,'PBT Tag Rates'!$A$6:$L$53,12,FALSE)),0)</f>
        <v>11.131519274376418</v>
      </c>
      <c r="AC2451" s="9">
        <f t="shared" si="284"/>
        <v>17.11892736892737</v>
      </c>
      <c r="AD2451" s="12" t="s">
        <v>676</v>
      </c>
      <c r="AE2451" s="8"/>
    </row>
    <row r="2452" spans="1:31" x14ac:dyDescent="0.25">
      <c r="A2452" t="s">
        <v>2078</v>
      </c>
      <c r="B2452" t="s">
        <v>6251</v>
      </c>
      <c r="C2452" t="s">
        <v>6252</v>
      </c>
      <c r="D2452" s="1">
        <v>45581</v>
      </c>
      <c r="E2452">
        <f t="shared" si="279"/>
        <v>9</v>
      </c>
      <c r="F2452" t="s">
        <v>6</v>
      </c>
      <c r="G2452">
        <v>550</v>
      </c>
      <c r="H2452">
        <f t="shared" si="278"/>
        <v>55</v>
      </c>
      <c r="I2452" t="s">
        <v>7</v>
      </c>
      <c r="J2452" t="s">
        <v>8</v>
      </c>
      <c r="K2452" t="s">
        <v>8</v>
      </c>
      <c r="L2452" t="s">
        <v>8</v>
      </c>
      <c r="M2452" t="s">
        <v>269</v>
      </c>
      <c r="N2452" t="str">
        <f t="shared" si="280"/>
        <v>M</v>
      </c>
      <c r="O2452" t="s">
        <v>8</v>
      </c>
      <c r="P2452" t="s">
        <v>8</v>
      </c>
      <c r="Q2452" t="s">
        <v>11</v>
      </c>
      <c r="R2452" t="s">
        <v>8</v>
      </c>
      <c r="S2452" t="str">
        <f t="shared" si="281"/>
        <v>U</v>
      </c>
      <c r="T2452" t="s">
        <v>12</v>
      </c>
      <c r="U2452">
        <v>1</v>
      </c>
      <c r="V2452" t="s">
        <v>8</v>
      </c>
      <c r="W2452">
        <f>VLOOKUP(Q2452,'PBT Tag Rates'!$A$6:$D$67,4,FALSE)</f>
        <v>1</v>
      </c>
      <c r="X2452">
        <v>1</v>
      </c>
      <c r="Y2452" s="8">
        <f t="shared" si="282"/>
        <v>1</v>
      </c>
      <c r="Z2452" s="10">
        <f>IFERROR(LOOKUP(H2452,{30,43,48,53,58,63,68,73,78,83,88,93,97},{42,47,52,57,62,67,72,77,82,87,92,99,100}),999)</f>
        <v>57</v>
      </c>
      <c r="AA2452" s="9">
        <f t="shared" si="283"/>
        <v>11.111111111111111</v>
      </c>
      <c r="AB2452" s="9">
        <f>IFERROR(IF(I2452="AI",AA2452-VLOOKUP(Q2452,'PBT Tag Rates'!$A$6:$L$53,11,FALSE),AA2452-VLOOKUP(Q2452,'PBT Tag Rates'!$A$6:$L$53,12,FALSE)),0)</f>
        <v>11.069807984608735</v>
      </c>
      <c r="AC2452" s="9">
        <f t="shared" si="284"/>
        <v>17.024022885421008</v>
      </c>
      <c r="AD2452" s="12" t="s">
        <v>1970</v>
      </c>
      <c r="AE2452" s="8"/>
    </row>
    <row r="2453" spans="1:31" x14ac:dyDescent="0.25">
      <c r="A2453" t="s">
        <v>2078</v>
      </c>
      <c r="B2453" t="s">
        <v>6253</v>
      </c>
      <c r="C2453" t="s">
        <v>6254</v>
      </c>
      <c r="D2453" s="1">
        <v>45581</v>
      </c>
      <c r="E2453">
        <f t="shared" si="279"/>
        <v>9</v>
      </c>
      <c r="F2453" t="s">
        <v>6</v>
      </c>
      <c r="G2453">
        <v>660</v>
      </c>
      <c r="H2453">
        <f t="shared" si="278"/>
        <v>66</v>
      </c>
      <c r="I2453" t="s">
        <v>7</v>
      </c>
      <c r="J2453" t="s">
        <v>8</v>
      </c>
      <c r="K2453" t="s">
        <v>8</v>
      </c>
      <c r="L2453" t="s">
        <v>8</v>
      </c>
      <c r="M2453" t="s">
        <v>6</v>
      </c>
      <c r="N2453" t="str">
        <f t="shared" si="280"/>
        <v>M</v>
      </c>
      <c r="O2453" t="s">
        <v>8164</v>
      </c>
      <c r="P2453" t="s">
        <v>8165</v>
      </c>
      <c r="Q2453" t="s">
        <v>940</v>
      </c>
      <c r="R2453">
        <v>3</v>
      </c>
      <c r="S2453">
        <f t="shared" si="281"/>
        <v>2021</v>
      </c>
      <c r="T2453" t="s">
        <v>12</v>
      </c>
      <c r="U2453">
        <v>1</v>
      </c>
      <c r="V2453" t="s">
        <v>889</v>
      </c>
      <c r="W2453">
        <f>VLOOKUP(Q2453,'PBT Tag Rates'!$A$6:$D$67,4,FALSE)</f>
        <v>0.98140000000000005</v>
      </c>
      <c r="X2453">
        <v>1</v>
      </c>
      <c r="Y2453" s="8">
        <f t="shared" si="282"/>
        <v>1</v>
      </c>
      <c r="Z2453" s="10">
        <f>IFERROR(LOOKUP(H2453,{30,43,48,53,58,63,68,73,78,83,88,93,97},{42,47,52,57,62,67,72,77,82,87,92,99,100}),999)</f>
        <v>67</v>
      </c>
      <c r="AA2453" s="9">
        <f t="shared" si="283"/>
        <v>11.111111111111111</v>
      </c>
      <c r="AB2453" s="9">
        <f>IFERROR(IF(I2453="AI",AA2453-VLOOKUP(Q2453,'PBT Tag Rates'!$A$6:$L$53,11,FALSE),AA2453-VLOOKUP(Q2453,'PBT Tag Rates'!$A$6:$L$53,12,FALSE)),0)</f>
        <v>11.130063627923827</v>
      </c>
      <c r="AC2453" s="9">
        <f t="shared" si="284"/>
        <v>17.116688761125278</v>
      </c>
      <c r="AD2453" s="12" t="s">
        <v>1969</v>
      </c>
      <c r="AE2453" s="8"/>
    </row>
    <row r="2454" spans="1:31" x14ac:dyDescent="0.25">
      <c r="A2454" t="s">
        <v>2078</v>
      </c>
      <c r="B2454" t="s">
        <v>6255</v>
      </c>
      <c r="C2454" t="s">
        <v>6256</v>
      </c>
      <c r="D2454" s="1">
        <v>45581</v>
      </c>
      <c r="E2454">
        <f t="shared" si="279"/>
        <v>9</v>
      </c>
      <c r="F2454" t="s">
        <v>6</v>
      </c>
      <c r="G2454">
        <v>470</v>
      </c>
      <c r="H2454">
        <f t="shared" si="278"/>
        <v>47</v>
      </c>
      <c r="I2454" t="s">
        <v>9</v>
      </c>
      <c r="J2454" t="s">
        <v>8</v>
      </c>
      <c r="K2454" t="s">
        <v>8</v>
      </c>
      <c r="L2454" t="s">
        <v>8</v>
      </c>
      <c r="M2454" t="s">
        <v>6</v>
      </c>
      <c r="N2454" t="str">
        <f t="shared" si="280"/>
        <v>M</v>
      </c>
      <c r="O2454" t="s">
        <v>8927</v>
      </c>
      <c r="P2454" t="s">
        <v>8928</v>
      </c>
      <c r="Q2454" t="s">
        <v>7371</v>
      </c>
      <c r="R2454">
        <v>2</v>
      </c>
      <c r="S2454">
        <f t="shared" si="281"/>
        <v>2022</v>
      </c>
      <c r="T2454" t="s">
        <v>12</v>
      </c>
      <c r="U2454">
        <v>1</v>
      </c>
      <c r="V2454" t="s">
        <v>743</v>
      </c>
      <c r="W2454">
        <f>VLOOKUP(Q2454,'PBT Tag Rates'!$A$6:$D$67,4,FALSE)</f>
        <v>0.98</v>
      </c>
      <c r="X2454">
        <v>1</v>
      </c>
      <c r="Y2454" s="8">
        <f t="shared" si="282"/>
        <v>1</v>
      </c>
      <c r="Z2454" s="10">
        <f>IFERROR(LOOKUP(H2454,{30,43,48,53,58,63,68,73,78,83,88,93,97},{42,47,52,57,62,67,72,77,82,87,92,99,100}),999)</f>
        <v>47</v>
      </c>
      <c r="AA2454" s="9">
        <f t="shared" si="283"/>
        <v>11.111111111111111</v>
      </c>
      <c r="AB2454" s="9">
        <f>IFERROR(IF(I2454="AI",AA2454-VLOOKUP(Q2454,'PBT Tag Rates'!$A$6:$L$53,11,FALSE),AA2454-VLOOKUP(Q2454,'PBT Tag Rates'!$A$6:$L$53,12,FALSE)),0)</f>
        <v>11.131519274376418</v>
      </c>
      <c r="AC2454" s="9">
        <f t="shared" si="284"/>
        <v>17.11892736892737</v>
      </c>
      <c r="AD2454" s="12" t="s">
        <v>1969</v>
      </c>
      <c r="AE2454" s="8"/>
    </row>
    <row r="2455" spans="1:31" x14ac:dyDescent="0.25">
      <c r="A2455" t="s">
        <v>2078</v>
      </c>
      <c r="B2455" t="s">
        <v>6257</v>
      </c>
      <c r="C2455" t="s">
        <v>6258</v>
      </c>
      <c r="D2455" s="1">
        <v>45581</v>
      </c>
      <c r="E2455">
        <f t="shared" si="279"/>
        <v>9</v>
      </c>
      <c r="F2455" t="s">
        <v>14</v>
      </c>
      <c r="G2455">
        <v>700</v>
      </c>
      <c r="H2455">
        <f t="shared" si="278"/>
        <v>70</v>
      </c>
      <c r="I2455" t="s">
        <v>9</v>
      </c>
      <c r="J2455">
        <v>1</v>
      </c>
      <c r="K2455" t="s">
        <v>8</v>
      </c>
      <c r="L2455" t="s">
        <v>8</v>
      </c>
      <c r="M2455" t="s">
        <v>14</v>
      </c>
      <c r="N2455" t="str">
        <f t="shared" si="280"/>
        <v>F</v>
      </c>
      <c r="O2455" t="s">
        <v>1957</v>
      </c>
      <c r="P2455" t="s">
        <v>8313</v>
      </c>
      <c r="Q2455" t="s">
        <v>295</v>
      </c>
      <c r="R2455">
        <v>4</v>
      </c>
      <c r="S2455">
        <f t="shared" si="281"/>
        <v>2020</v>
      </c>
      <c r="T2455" t="s">
        <v>12</v>
      </c>
      <c r="U2455">
        <v>1</v>
      </c>
      <c r="V2455" t="s">
        <v>893</v>
      </c>
      <c r="W2455">
        <f>VLOOKUP(Q2455,'PBT Tag Rates'!$A$6:$D$67,4,FALSE)</f>
        <v>0.98961045999999997</v>
      </c>
      <c r="X2455">
        <v>1</v>
      </c>
      <c r="Y2455" s="8">
        <f t="shared" si="282"/>
        <v>1</v>
      </c>
      <c r="Z2455" s="10">
        <f>IFERROR(LOOKUP(H2455,{30,43,48,53,58,63,68,73,78,83,88,93,97},{42,47,52,57,62,67,72,77,82,87,92,99,100}),999)</f>
        <v>72</v>
      </c>
      <c r="AA2455" s="9">
        <f t="shared" si="283"/>
        <v>11.111111111111111</v>
      </c>
      <c r="AB2455" s="9">
        <f>IFERROR(IF(I2455="AI",AA2455-VLOOKUP(Q2455,'PBT Tag Rates'!$A$6:$L$53,11,FALSE),AA2455-VLOOKUP(Q2455,'PBT Tag Rates'!$A$6:$L$53,12,FALSE)),0)</f>
        <v>11.121609726899791</v>
      </c>
      <c r="AC2455" s="9">
        <f t="shared" si="284"/>
        <v>17.103687686065587</v>
      </c>
      <c r="AD2455" s="12" t="s">
        <v>1969</v>
      </c>
      <c r="AE2455" s="8"/>
    </row>
    <row r="2456" spans="1:31" x14ac:dyDescent="0.25">
      <c r="A2456" t="s">
        <v>2078</v>
      </c>
      <c r="B2456" t="s">
        <v>6259</v>
      </c>
      <c r="C2456" t="s">
        <v>6260</v>
      </c>
      <c r="D2456" s="1">
        <v>45581</v>
      </c>
      <c r="E2456">
        <f t="shared" si="279"/>
        <v>9</v>
      </c>
      <c r="F2456" t="s">
        <v>14</v>
      </c>
      <c r="G2456">
        <v>710</v>
      </c>
      <c r="H2456">
        <f t="shared" si="278"/>
        <v>71</v>
      </c>
      <c r="I2456" t="s">
        <v>7</v>
      </c>
      <c r="J2456" t="s">
        <v>8</v>
      </c>
      <c r="K2456" t="s">
        <v>8</v>
      </c>
      <c r="L2456" t="s">
        <v>8</v>
      </c>
      <c r="M2456" t="s">
        <v>14</v>
      </c>
      <c r="N2456" t="str">
        <f t="shared" si="280"/>
        <v>F</v>
      </c>
      <c r="O2456" t="s">
        <v>391</v>
      </c>
      <c r="P2456" t="s">
        <v>392</v>
      </c>
      <c r="Q2456" t="s">
        <v>295</v>
      </c>
      <c r="R2456">
        <v>4</v>
      </c>
      <c r="S2456">
        <f t="shared" si="281"/>
        <v>2020</v>
      </c>
      <c r="T2456" t="s">
        <v>12</v>
      </c>
      <c r="U2456">
        <v>1</v>
      </c>
      <c r="V2456" t="s">
        <v>892</v>
      </c>
      <c r="W2456">
        <f>VLOOKUP(Q2456,'PBT Tag Rates'!$A$6:$D$67,4,FALSE)</f>
        <v>0.98961045999999997</v>
      </c>
      <c r="X2456">
        <v>1</v>
      </c>
      <c r="Y2456" s="8">
        <f t="shared" si="282"/>
        <v>1</v>
      </c>
      <c r="Z2456" s="10">
        <f>IFERROR(LOOKUP(H2456,{30,43,48,53,58,63,68,73,78,83,88,93,97},{42,47,52,57,62,67,72,77,82,87,92,99,100}),999)</f>
        <v>72</v>
      </c>
      <c r="AA2456" s="9">
        <f t="shared" si="283"/>
        <v>11.111111111111111</v>
      </c>
      <c r="AB2456" s="9">
        <f>IFERROR(IF(I2456="AI",AA2456-VLOOKUP(Q2456,'PBT Tag Rates'!$A$6:$L$53,11,FALSE),AA2456-VLOOKUP(Q2456,'PBT Tag Rates'!$A$6:$L$53,12,FALSE)),0)</f>
        <v>11.121609726899791</v>
      </c>
      <c r="AC2456" s="9">
        <f t="shared" si="284"/>
        <v>17.103687686065587</v>
      </c>
      <c r="AD2456" s="12" t="s">
        <v>1969</v>
      </c>
      <c r="AE2456" s="8"/>
    </row>
    <row r="2457" spans="1:31" x14ac:dyDescent="0.25">
      <c r="A2457" t="s">
        <v>2078</v>
      </c>
      <c r="B2457" t="s">
        <v>6261</v>
      </c>
      <c r="C2457" t="s">
        <v>6262</v>
      </c>
      <c r="D2457" s="1">
        <v>45581</v>
      </c>
      <c r="E2457">
        <f t="shared" si="279"/>
        <v>9</v>
      </c>
      <c r="F2457" t="s">
        <v>14</v>
      </c>
      <c r="G2457">
        <v>630</v>
      </c>
      <c r="H2457">
        <f t="shared" si="278"/>
        <v>63</v>
      </c>
      <c r="I2457" t="s">
        <v>9</v>
      </c>
      <c r="J2457">
        <v>1</v>
      </c>
      <c r="K2457" t="s">
        <v>8</v>
      </c>
      <c r="L2457" t="s">
        <v>8</v>
      </c>
      <c r="M2457" t="s">
        <v>14</v>
      </c>
      <c r="N2457" t="str">
        <f t="shared" si="280"/>
        <v>F</v>
      </c>
      <c r="O2457" t="s">
        <v>8929</v>
      </c>
      <c r="P2457" t="s">
        <v>8930</v>
      </c>
      <c r="Q2457" t="s">
        <v>940</v>
      </c>
      <c r="R2457">
        <v>3</v>
      </c>
      <c r="S2457">
        <f t="shared" si="281"/>
        <v>2021</v>
      </c>
      <c r="T2457" t="s">
        <v>12</v>
      </c>
      <c r="U2457">
        <v>1</v>
      </c>
      <c r="V2457" t="s">
        <v>949</v>
      </c>
      <c r="W2457">
        <f>VLOOKUP(Q2457,'PBT Tag Rates'!$A$6:$D$67,4,FALSE)</f>
        <v>0.98140000000000005</v>
      </c>
      <c r="X2457">
        <v>1</v>
      </c>
      <c r="Y2457" s="8">
        <f t="shared" si="282"/>
        <v>1</v>
      </c>
      <c r="Z2457" s="10">
        <f>IFERROR(LOOKUP(H2457,{30,43,48,53,58,63,68,73,78,83,88,93,97},{42,47,52,57,62,67,72,77,82,87,92,99,100}),999)</f>
        <v>67</v>
      </c>
      <c r="AA2457" s="9">
        <f t="shared" si="283"/>
        <v>11.111111111111111</v>
      </c>
      <c r="AB2457" s="9">
        <f>IFERROR(IF(I2457="AI",AA2457-VLOOKUP(Q2457,'PBT Tag Rates'!$A$6:$L$53,11,FALSE),AA2457-VLOOKUP(Q2457,'PBT Tag Rates'!$A$6:$L$53,12,FALSE)),0)</f>
        <v>11.130063627923827</v>
      </c>
      <c r="AC2457" s="9">
        <f t="shared" si="284"/>
        <v>17.116688761125278</v>
      </c>
      <c r="AD2457" s="12" t="s">
        <v>676</v>
      </c>
      <c r="AE2457" s="8"/>
    </row>
    <row r="2458" spans="1:31" x14ac:dyDescent="0.25">
      <c r="A2458" t="s">
        <v>2078</v>
      </c>
      <c r="B2458" t="s">
        <v>6263</v>
      </c>
      <c r="C2458" t="s">
        <v>6264</v>
      </c>
      <c r="D2458" s="1">
        <v>45581</v>
      </c>
      <c r="E2458">
        <f t="shared" si="279"/>
        <v>9</v>
      </c>
      <c r="F2458" t="s">
        <v>6</v>
      </c>
      <c r="G2458">
        <v>730</v>
      </c>
      <c r="H2458">
        <f t="shared" si="278"/>
        <v>73</v>
      </c>
      <c r="I2458" t="s">
        <v>7</v>
      </c>
      <c r="J2458" t="s">
        <v>8</v>
      </c>
      <c r="K2458" t="s">
        <v>8</v>
      </c>
      <c r="L2458" t="s">
        <v>8</v>
      </c>
      <c r="M2458" t="s">
        <v>6</v>
      </c>
      <c r="N2458" t="str">
        <f t="shared" si="280"/>
        <v>M</v>
      </c>
      <c r="O2458" t="s">
        <v>209</v>
      </c>
      <c r="P2458" t="s">
        <v>421</v>
      </c>
      <c r="Q2458" t="s">
        <v>171</v>
      </c>
      <c r="R2458">
        <v>5</v>
      </c>
      <c r="S2458">
        <f t="shared" si="281"/>
        <v>2019</v>
      </c>
      <c r="T2458" t="s">
        <v>12</v>
      </c>
      <c r="U2458">
        <v>1</v>
      </c>
      <c r="V2458" t="s">
        <v>893</v>
      </c>
      <c r="W2458">
        <f>VLOOKUP(Q2458,'PBT Tag Rates'!$A$6:$D$67,4,FALSE)</f>
        <v>0.95971980899999998</v>
      </c>
      <c r="X2458">
        <v>1</v>
      </c>
      <c r="Y2458" s="8">
        <f t="shared" si="282"/>
        <v>1</v>
      </c>
      <c r="Z2458" s="10">
        <f>IFERROR(LOOKUP(H2458,{30,43,48,53,58,63,68,73,78,83,88,93,97},{42,47,52,57,62,67,72,77,82,87,92,99,100}),999)</f>
        <v>77</v>
      </c>
      <c r="AA2458" s="9">
        <f t="shared" si="283"/>
        <v>11.111111111111111</v>
      </c>
      <c r="AB2458" s="9">
        <f>IFERROR(IF(I2458="AI",AA2458-VLOOKUP(Q2458,'PBT Tag Rates'!$A$6:$L$53,11,FALSE),AA2458-VLOOKUP(Q2458,'PBT Tag Rates'!$A$6:$L$53,12,FALSE)),0)</f>
        <v>11.153081893231333</v>
      </c>
      <c r="AC2458" s="9">
        <f t="shared" si="284"/>
        <v>17.15208806307546</v>
      </c>
      <c r="AD2458" s="12" t="s">
        <v>1969</v>
      </c>
      <c r="AE2458" s="8"/>
    </row>
    <row r="2459" spans="1:31" x14ac:dyDescent="0.25">
      <c r="A2459" t="s">
        <v>2078</v>
      </c>
      <c r="B2459" t="s">
        <v>6265</v>
      </c>
      <c r="C2459" t="s">
        <v>6266</v>
      </c>
      <c r="D2459" s="1">
        <v>45581</v>
      </c>
      <c r="E2459">
        <f t="shared" si="279"/>
        <v>9</v>
      </c>
      <c r="F2459" t="s">
        <v>6</v>
      </c>
      <c r="G2459">
        <v>800</v>
      </c>
      <c r="H2459">
        <f t="shared" si="278"/>
        <v>80</v>
      </c>
      <c r="I2459" t="s">
        <v>7</v>
      </c>
      <c r="J2459" t="s">
        <v>8</v>
      </c>
      <c r="K2459" t="s">
        <v>8</v>
      </c>
      <c r="L2459" t="s">
        <v>8</v>
      </c>
      <c r="M2459" t="s">
        <v>6</v>
      </c>
      <c r="N2459" t="str">
        <f t="shared" si="280"/>
        <v>M</v>
      </c>
      <c r="O2459" t="s">
        <v>380</v>
      </c>
      <c r="P2459" t="s">
        <v>1770</v>
      </c>
      <c r="Q2459" t="s">
        <v>171</v>
      </c>
      <c r="R2459">
        <v>5</v>
      </c>
      <c r="S2459">
        <f t="shared" si="281"/>
        <v>2019</v>
      </c>
      <c r="T2459" t="s">
        <v>12</v>
      </c>
      <c r="U2459">
        <v>0.999999999999996</v>
      </c>
      <c r="V2459" t="s">
        <v>892</v>
      </c>
      <c r="W2459">
        <f>VLOOKUP(Q2459,'PBT Tag Rates'!$A$6:$D$67,4,FALSE)</f>
        <v>0.95971980899999998</v>
      </c>
      <c r="X2459">
        <v>1</v>
      </c>
      <c r="Y2459" s="8">
        <f t="shared" si="282"/>
        <v>1</v>
      </c>
      <c r="Z2459" s="10">
        <f>IFERROR(LOOKUP(H2459,{30,43,48,53,58,63,68,73,78,83,88,93,97},{42,47,52,57,62,67,72,77,82,87,92,99,100}),999)</f>
        <v>82</v>
      </c>
      <c r="AA2459" s="9">
        <f t="shared" si="283"/>
        <v>11.111111111111111</v>
      </c>
      <c r="AB2459" s="9">
        <f>IFERROR(IF(I2459="AI",AA2459-VLOOKUP(Q2459,'PBT Tag Rates'!$A$6:$L$53,11,FALSE),AA2459-VLOOKUP(Q2459,'PBT Tag Rates'!$A$6:$L$53,12,FALSE)),0)</f>
        <v>11.153081893231333</v>
      </c>
      <c r="AC2459" s="9">
        <f t="shared" si="284"/>
        <v>17.15208806307546</v>
      </c>
      <c r="AD2459" s="12" t="s">
        <v>1969</v>
      </c>
      <c r="AE2459" s="8"/>
    </row>
    <row r="2460" spans="1:31" x14ac:dyDescent="0.25">
      <c r="A2460" t="s">
        <v>2078</v>
      </c>
      <c r="B2460" t="s">
        <v>6267</v>
      </c>
      <c r="C2460" t="s">
        <v>6268</v>
      </c>
      <c r="D2460" s="1">
        <v>45581</v>
      </c>
      <c r="E2460">
        <f t="shared" si="279"/>
        <v>9</v>
      </c>
      <c r="F2460" t="s">
        <v>14</v>
      </c>
      <c r="G2460">
        <v>690</v>
      </c>
      <c r="H2460">
        <f t="shared" si="278"/>
        <v>69</v>
      </c>
      <c r="I2460" t="s">
        <v>9</v>
      </c>
      <c r="J2460" t="s">
        <v>8</v>
      </c>
      <c r="K2460" t="s">
        <v>8</v>
      </c>
      <c r="L2460" t="s">
        <v>8</v>
      </c>
      <c r="M2460" t="s">
        <v>14</v>
      </c>
      <c r="N2460" t="str">
        <f t="shared" si="280"/>
        <v>F</v>
      </c>
      <c r="O2460" t="s">
        <v>8622</v>
      </c>
      <c r="P2460" t="s">
        <v>8931</v>
      </c>
      <c r="Q2460" t="s">
        <v>171</v>
      </c>
      <c r="R2460">
        <v>5</v>
      </c>
      <c r="S2460">
        <f t="shared" si="281"/>
        <v>2019</v>
      </c>
      <c r="T2460" t="s">
        <v>12</v>
      </c>
      <c r="U2460">
        <v>1</v>
      </c>
      <c r="V2460" t="s">
        <v>941</v>
      </c>
      <c r="W2460">
        <f>VLOOKUP(Q2460,'PBT Tag Rates'!$A$6:$D$67,4,FALSE)</f>
        <v>0.95971980899999998</v>
      </c>
      <c r="X2460">
        <v>1</v>
      </c>
      <c r="Y2460" s="8">
        <f t="shared" si="282"/>
        <v>1</v>
      </c>
      <c r="Z2460" s="10">
        <f>IFERROR(LOOKUP(H2460,{30,43,48,53,58,63,68,73,78,83,88,93,97},{42,47,52,57,62,67,72,77,82,87,92,99,100}),999)</f>
        <v>72</v>
      </c>
      <c r="AA2460" s="9">
        <f t="shared" si="283"/>
        <v>11.111111111111111</v>
      </c>
      <c r="AB2460" s="9">
        <f>IFERROR(IF(I2460="AI",AA2460-VLOOKUP(Q2460,'PBT Tag Rates'!$A$6:$L$53,11,FALSE),AA2460-VLOOKUP(Q2460,'PBT Tag Rates'!$A$6:$L$53,12,FALSE)),0)</f>
        <v>11.153081893231333</v>
      </c>
      <c r="AC2460" s="9">
        <f t="shared" si="284"/>
        <v>17.15208806307546</v>
      </c>
      <c r="AD2460" s="12" t="s">
        <v>1969</v>
      </c>
      <c r="AE2460" s="8"/>
    </row>
    <row r="2461" spans="1:31" x14ac:dyDescent="0.25">
      <c r="A2461" t="s">
        <v>2078</v>
      </c>
      <c r="B2461" t="s">
        <v>6269</v>
      </c>
      <c r="C2461" t="s">
        <v>6270</v>
      </c>
      <c r="D2461" s="1">
        <v>45582</v>
      </c>
      <c r="E2461">
        <f t="shared" si="279"/>
        <v>9</v>
      </c>
      <c r="F2461" t="s">
        <v>6</v>
      </c>
      <c r="G2461">
        <v>590</v>
      </c>
      <c r="H2461">
        <f t="shared" si="278"/>
        <v>59</v>
      </c>
      <c r="I2461" t="s">
        <v>9</v>
      </c>
      <c r="J2461" t="s">
        <v>8</v>
      </c>
      <c r="K2461" t="s">
        <v>8</v>
      </c>
      <c r="L2461" t="s">
        <v>8</v>
      </c>
      <c r="M2461" t="s">
        <v>14</v>
      </c>
      <c r="N2461" t="str">
        <f t="shared" si="280"/>
        <v>F</v>
      </c>
      <c r="O2461" t="s">
        <v>8932</v>
      </c>
      <c r="P2461" t="s">
        <v>8933</v>
      </c>
      <c r="Q2461" t="s">
        <v>1799</v>
      </c>
      <c r="R2461">
        <v>3</v>
      </c>
      <c r="S2461">
        <f t="shared" si="281"/>
        <v>2021</v>
      </c>
      <c r="T2461" t="s">
        <v>12</v>
      </c>
      <c r="U2461">
        <v>0.999999999999995</v>
      </c>
      <c r="V2461" t="s">
        <v>9064</v>
      </c>
      <c r="W2461">
        <f>VLOOKUP(Q2461,'PBT Tag Rates'!$A$6:$D$67,4,FALSE)</f>
        <v>0.79749999999999999</v>
      </c>
      <c r="X2461">
        <v>1</v>
      </c>
      <c r="Y2461" s="8">
        <f t="shared" si="282"/>
        <v>1</v>
      </c>
      <c r="Z2461" s="10">
        <f>IFERROR(LOOKUP(H2461,{30,43,48,53,58,63,68,73,78,83,88,93,97},{42,47,52,57,62,67,72,77,82,87,92,99,100}),999)</f>
        <v>62</v>
      </c>
      <c r="AA2461" s="9">
        <f t="shared" si="283"/>
        <v>11.111111111111111</v>
      </c>
      <c r="AB2461" s="9">
        <f>IFERROR(IF(I2461="AI",AA2461-VLOOKUP(Q2461,'PBT Tag Rates'!$A$6:$L$53,11,FALSE),AA2461-VLOOKUP(Q2461,'PBT Tag Rates'!$A$6:$L$53,12,FALSE)),0)</f>
        <v>11.365029606408916</v>
      </c>
      <c r="AC2461" s="9">
        <f t="shared" si="284"/>
        <v>17.478037955310683</v>
      </c>
      <c r="AD2461" s="12" t="s">
        <v>676</v>
      </c>
      <c r="AE2461" s="8"/>
    </row>
    <row r="2462" spans="1:31" x14ac:dyDescent="0.25">
      <c r="A2462" t="s">
        <v>2078</v>
      </c>
      <c r="B2462" t="s">
        <v>6271</v>
      </c>
      <c r="C2462" t="s">
        <v>6272</v>
      </c>
      <c r="D2462" s="1">
        <v>45582</v>
      </c>
      <c r="E2462">
        <f t="shared" si="279"/>
        <v>9</v>
      </c>
      <c r="F2462" t="s">
        <v>6</v>
      </c>
      <c r="G2462">
        <v>380</v>
      </c>
      <c r="H2462">
        <f t="shared" si="278"/>
        <v>38</v>
      </c>
      <c r="I2462" t="s">
        <v>7</v>
      </c>
      <c r="J2462">
        <v>1</v>
      </c>
      <c r="K2462" t="s">
        <v>8</v>
      </c>
      <c r="L2462" t="s">
        <v>8</v>
      </c>
      <c r="M2462" t="s">
        <v>6</v>
      </c>
      <c r="N2462" t="str">
        <f t="shared" si="280"/>
        <v>M</v>
      </c>
      <c r="O2462" t="s">
        <v>8934</v>
      </c>
      <c r="P2462" t="s">
        <v>8935</v>
      </c>
      <c r="Q2462" t="s">
        <v>1799</v>
      </c>
      <c r="R2462">
        <v>3</v>
      </c>
      <c r="S2462">
        <f t="shared" si="281"/>
        <v>2021</v>
      </c>
      <c r="T2462" t="s">
        <v>12</v>
      </c>
      <c r="U2462">
        <v>0.999999999999998</v>
      </c>
      <c r="V2462" t="s">
        <v>9064</v>
      </c>
      <c r="W2462">
        <f>VLOOKUP(Q2462,'PBT Tag Rates'!$A$6:$D$67,4,FALSE)</f>
        <v>0.79749999999999999</v>
      </c>
      <c r="X2462">
        <v>1</v>
      </c>
      <c r="Y2462" s="8">
        <f t="shared" si="282"/>
        <v>1</v>
      </c>
      <c r="Z2462" s="10">
        <f>IFERROR(LOOKUP(H2462,{30,43,48,53,58,63,68,73,78,83,88,93,97},{42,47,52,57,62,67,72,77,82,87,92,99,100}),999)</f>
        <v>42</v>
      </c>
      <c r="AA2462" s="9">
        <f t="shared" si="283"/>
        <v>11.111111111111111</v>
      </c>
      <c r="AB2462" s="9">
        <f>IFERROR(IF(I2462="AI",AA2462-VLOOKUP(Q2462,'PBT Tag Rates'!$A$6:$L$53,11,FALSE),AA2462-VLOOKUP(Q2462,'PBT Tag Rates'!$A$6:$L$53,12,FALSE)),0)</f>
        <v>11.365029606408916</v>
      </c>
      <c r="AC2462" s="9">
        <f t="shared" si="284"/>
        <v>17.478037955310683</v>
      </c>
      <c r="AD2462" s="12" t="s">
        <v>676</v>
      </c>
      <c r="AE2462" s="8"/>
    </row>
    <row r="2463" spans="1:31" x14ac:dyDescent="0.25">
      <c r="A2463" t="s">
        <v>2078</v>
      </c>
      <c r="B2463" t="s">
        <v>6273</v>
      </c>
      <c r="C2463" t="s">
        <v>6274</v>
      </c>
      <c r="D2463" s="1">
        <v>45582</v>
      </c>
      <c r="E2463">
        <f t="shared" si="279"/>
        <v>9</v>
      </c>
      <c r="F2463" t="s">
        <v>6</v>
      </c>
      <c r="G2463">
        <v>770</v>
      </c>
      <c r="H2463">
        <f t="shared" si="278"/>
        <v>77</v>
      </c>
      <c r="I2463" t="s">
        <v>7</v>
      </c>
      <c r="J2463" t="s">
        <v>8</v>
      </c>
      <c r="K2463" t="s">
        <v>8</v>
      </c>
      <c r="L2463" t="s">
        <v>8</v>
      </c>
      <c r="M2463" t="s">
        <v>14</v>
      </c>
      <c r="N2463" t="str">
        <f t="shared" si="280"/>
        <v>F</v>
      </c>
      <c r="O2463" t="s">
        <v>7343</v>
      </c>
      <c r="P2463" t="s">
        <v>7344</v>
      </c>
      <c r="Q2463" t="s">
        <v>295</v>
      </c>
      <c r="R2463">
        <v>4</v>
      </c>
      <c r="S2463">
        <f t="shared" si="281"/>
        <v>2020</v>
      </c>
      <c r="T2463" t="s">
        <v>12</v>
      </c>
      <c r="U2463">
        <v>1.00000000000001</v>
      </c>
      <c r="V2463" t="s">
        <v>893</v>
      </c>
      <c r="W2463">
        <f>VLOOKUP(Q2463,'PBT Tag Rates'!$A$6:$D$67,4,FALSE)</f>
        <v>0.98961045999999997</v>
      </c>
      <c r="X2463">
        <v>1</v>
      </c>
      <c r="Y2463" s="8">
        <f t="shared" si="282"/>
        <v>1</v>
      </c>
      <c r="Z2463" s="10">
        <f>IFERROR(LOOKUP(H2463,{30,43,48,53,58,63,68,73,78,83,88,93,97},{42,47,52,57,62,67,72,77,82,87,92,99,100}),999)</f>
        <v>77</v>
      </c>
      <c r="AA2463" s="9">
        <f t="shared" si="283"/>
        <v>11.111111111111111</v>
      </c>
      <c r="AB2463" s="9">
        <f>IFERROR(IF(I2463="AI",AA2463-VLOOKUP(Q2463,'PBT Tag Rates'!$A$6:$L$53,11,FALSE),AA2463-VLOOKUP(Q2463,'PBT Tag Rates'!$A$6:$L$53,12,FALSE)),0)</f>
        <v>11.121609726899791</v>
      </c>
      <c r="AC2463" s="9">
        <f t="shared" si="284"/>
        <v>17.103687686065587</v>
      </c>
      <c r="AD2463" s="12" t="s">
        <v>1969</v>
      </c>
      <c r="AE2463" s="8"/>
    </row>
    <row r="2464" spans="1:31" x14ac:dyDescent="0.25">
      <c r="A2464" t="s">
        <v>2078</v>
      </c>
      <c r="B2464" t="s">
        <v>6275</v>
      </c>
      <c r="C2464" t="s">
        <v>6276</v>
      </c>
      <c r="D2464" s="1">
        <v>45583</v>
      </c>
      <c r="E2464">
        <f t="shared" si="279"/>
        <v>9</v>
      </c>
      <c r="F2464" t="s">
        <v>14</v>
      </c>
      <c r="G2464">
        <v>680</v>
      </c>
      <c r="H2464">
        <f t="shared" si="278"/>
        <v>68</v>
      </c>
      <c r="I2464" t="s">
        <v>9</v>
      </c>
      <c r="J2464">
        <v>1</v>
      </c>
      <c r="K2464" t="s">
        <v>8</v>
      </c>
      <c r="L2464" t="s">
        <v>8</v>
      </c>
      <c r="M2464" t="s">
        <v>14</v>
      </c>
      <c r="N2464" t="str">
        <f t="shared" si="280"/>
        <v>F</v>
      </c>
      <c r="O2464" t="s">
        <v>8936</v>
      </c>
      <c r="P2464" t="s">
        <v>8937</v>
      </c>
      <c r="Q2464" t="s">
        <v>940</v>
      </c>
      <c r="R2464">
        <v>3</v>
      </c>
      <c r="S2464">
        <f t="shared" si="281"/>
        <v>2021</v>
      </c>
      <c r="T2464" t="s">
        <v>12</v>
      </c>
      <c r="U2464">
        <v>0.999999999999994</v>
      </c>
      <c r="V2464" t="s">
        <v>892</v>
      </c>
      <c r="W2464">
        <f>VLOOKUP(Q2464,'PBT Tag Rates'!$A$6:$D$67,4,FALSE)</f>
        <v>0.98140000000000005</v>
      </c>
      <c r="X2464">
        <v>1</v>
      </c>
      <c r="Y2464" s="8">
        <f t="shared" si="282"/>
        <v>1</v>
      </c>
      <c r="Z2464" s="10">
        <f>IFERROR(LOOKUP(H2464,{30,43,48,53,58,63,68,73,78,83,88,93,97},{42,47,52,57,62,67,72,77,82,87,92,99,100}),999)</f>
        <v>72</v>
      </c>
      <c r="AA2464" s="9">
        <f t="shared" si="283"/>
        <v>11.111111111111111</v>
      </c>
      <c r="AB2464" s="9">
        <f>IFERROR(IF(I2464="AI",AA2464-VLOOKUP(Q2464,'PBT Tag Rates'!$A$6:$L$53,11,FALSE),AA2464-VLOOKUP(Q2464,'PBT Tag Rates'!$A$6:$L$53,12,FALSE)),0)</f>
        <v>11.130063627923827</v>
      </c>
      <c r="AC2464" s="9">
        <f t="shared" si="284"/>
        <v>17.116688761125278</v>
      </c>
      <c r="AD2464" s="12" t="s">
        <v>1969</v>
      </c>
      <c r="AE2464" s="8"/>
    </row>
    <row r="2465" spans="1:31" x14ac:dyDescent="0.25">
      <c r="A2465" t="s">
        <v>2078</v>
      </c>
      <c r="B2465" t="s">
        <v>6277</v>
      </c>
      <c r="C2465" t="s">
        <v>6278</v>
      </c>
      <c r="D2465" s="1">
        <v>45583</v>
      </c>
      <c r="E2465">
        <f t="shared" si="279"/>
        <v>9</v>
      </c>
      <c r="F2465" t="s">
        <v>6</v>
      </c>
      <c r="G2465">
        <v>600</v>
      </c>
      <c r="H2465">
        <f t="shared" si="278"/>
        <v>60</v>
      </c>
      <c r="I2465" t="s">
        <v>9</v>
      </c>
      <c r="J2465">
        <v>1</v>
      </c>
      <c r="K2465" t="s">
        <v>8</v>
      </c>
      <c r="L2465" t="s">
        <v>8</v>
      </c>
      <c r="M2465" t="s">
        <v>6</v>
      </c>
      <c r="N2465" t="str">
        <f t="shared" si="280"/>
        <v>M</v>
      </c>
      <c r="O2465" t="s">
        <v>8938</v>
      </c>
      <c r="P2465" t="s">
        <v>8939</v>
      </c>
      <c r="Q2465" t="s">
        <v>295</v>
      </c>
      <c r="R2465">
        <v>4</v>
      </c>
      <c r="S2465">
        <f t="shared" si="281"/>
        <v>2020</v>
      </c>
      <c r="T2465" t="s">
        <v>12</v>
      </c>
      <c r="U2465">
        <v>0.999999999999999</v>
      </c>
      <c r="V2465" t="s">
        <v>949</v>
      </c>
      <c r="W2465">
        <f>VLOOKUP(Q2465,'PBT Tag Rates'!$A$6:$D$67,4,FALSE)</f>
        <v>0.98961045999999997</v>
      </c>
      <c r="X2465">
        <v>1</v>
      </c>
      <c r="Y2465" s="8">
        <f t="shared" si="282"/>
        <v>1.125</v>
      </c>
      <c r="Z2465" s="10">
        <f>IFERROR(LOOKUP(H2465,{30,43,48,53,58,63,68,73,78,83,88,93,97},{42,47,52,57,62,67,72,77,82,87,92,99,100}),999)</f>
        <v>62</v>
      </c>
      <c r="AA2465" s="9">
        <f t="shared" si="283"/>
        <v>12.5</v>
      </c>
      <c r="AB2465" s="9">
        <f>IFERROR(IF(I2465="AI",AA2465-VLOOKUP(Q2465,'PBT Tag Rates'!$A$6:$L$53,11,FALSE),AA2465-VLOOKUP(Q2465,'PBT Tag Rates'!$A$6:$L$53,12,FALSE)),0)</f>
        <v>12.510498615788681</v>
      </c>
      <c r="AC2465" s="9">
        <f t="shared" si="284"/>
        <v>19.239630447008349</v>
      </c>
      <c r="AD2465" s="12" t="s">
        <v>676</v>
      </c>
      <c r="AE2465" s="8"/>
    </row>
    <row r="2466" spans="1:31" x14ac:dyDescent="0.25">
      <c r="A2466" t="s">
        <v>2078</v>
      </c>
      <c r="B2466" t="s">
        <v>6279</v>
      </c>
      <c r="C2466" t="s">
        <v>6280</v>
      </c>
      <c r="D2466" s="1">
        <v>45583</v>
      </c>
      <c r="E2466">
        <f t="shared" si="279"/>
        <v>9</v>
      </c>
      <c r="F2466" t="s">
        <v>6</v>
      </c>
      <c r="G2466">
        <v>500</v>
      </c>
      <c r="H2466">
        <f t="shared" si="278"/>
        <v>50</v>
      </c>
      <c r="I2466" t="s">
        <v>7</v>
      </c>
      <c r="J2466" t="s">
        <v>8</v>
      </c>
      <c r="K2466" t="s">
        <v>8</v>
      </c>
      <c r="L2466" t="s">
        <v>8</v>
      </c>
      <c r="M2466" t="s">
        <v>6</v>
      </c>
      <c r="N2466" t="str">
        <f t="shared" si="280"/>
        <v>M</v>
      </c>
      <c r="O2466" t="s">
        <v>7682</v>
      </c>
      <c r="P2466" t="s">
        <v>8940</v>
      </c>
      <c r="Q2466" t="s">
        <v>7200</v>
      </c>
      <c r="R2466">
        <v>2</v>
      </c>
      <c r="S2466">
        <f t="shared" si="281"/>
        <v>2022</v>
      </c>
      <c r="T2466" t="s">
        <v>12</v>
      </c>
      <c r="U2466">
        <v>1</v>
      </c>
      <c r="V2466" t="s">
        <v>886</v>
      </c>
      <c r="W2466">
        <f>VLOOKUP(Q2466,'PBT Tag Rates'!$A$6:$D$67,4,FALSE)</f>
        <v>0.98</v>
      </c>
      <c r="X2466">
        <v>1</v>
      </c>
      <c r="Y2466" s="8">
        <f t="shared" si="282"/>
        <v>1</v>
      </c>
      <c r="Z2466" s="10">
        <f>IFERROR(LOOKUP(H2466,{30,43,48,53,58,63,68,73,78,83,88,93,97},{42,47,52,57,62,67,72,77,82,87,92,99,100}),999)</f>
        <v>52</v>
      </c>
      <c r="AA2466" s="9">
        <f t="shared" si="283"/>
        <v>11.111111111111111</v>
      </c>
      <c r="AB2466" s="9">
        <f>IFERROR(IF(I2466="AI",AA2466-VLOOKUP(Q2466,'PBT Tag Rates'!$A$6:$L$53,11,FALSE),AA2466-VLOOKUP(Q2466,'PBT Tag Rates'!$A$6:$L$53,12,FALSE)),0)</f>
        <v>11.131519274376418</v>
      </c>
      <c r="AC2466" s="9">
        <f t="shared" si="284"/>
        <v>17.11892736892737</v>
      </c>
      <c r="AD2466" s="12" t="s">
        <v>1969</v>
      </c>
      <c r="AE2466" s="8"/>
    </row>
    <row r="2467" spans="1:31" x14ac:dyDescent="0.25">
      <c r="A2467" t="s">
        <v>2078</v>
      </c>
      <c r="B2467" t="s">
        <v>6281</v>
      </c>
      <c r="C2467" t="s">
        <v>6282</v>
      </c>
      <c r="D2467" s="1">
        <v>45583</v>
      </c>
      <c r="E2467">
        <f t="shared" si="279"/>
        <v>9</v>
      </c>
      <c r="F2467" t="s">
        <v>6</v>
      </c>
      <c r="G2467">
        <v>330</v>
      </c>
      <c r="H2467">
        <f t="shared" si="278"/>
        <v>33</v>
      </c>
      <c r="I2467" t="s">
        <v>9</v>
      </c>
      <c r="J2467" t="s">
        <v>8</v>
      </c>
      <c r="K2467" t="s">
        <v>8</v>
      </c>
      <c r="L2467" t="s">
        <v>7184</v>
      </c>
      <c r="M2467" t="s">
        <v>6</v>
      </c>
      <c r="N2467" t="str">
        <f t="shared" si="280"/>
        <v>M</v>
      </c>
      <c r="O2467" t="s">
        <v>8</v>
      </c>
      <c r="P2467" t="s">
        <v>8</v>
      </c>
      <c r="Q2467" t="s">
        <v>11</v>
      </c>
      <c r="R2467" t="s">
        <v>8</v>
      </c>
      <c r="S2467" t="str">
        <f t="shared" si="281"/>
        <v>U</v>
      </c>
      <c r="T2467" t="s">
        <v>12</v>
      </c>
      <c r="U2467">
        <v>1</v>
      </c>
      <c r="V2467" t="s">
        <v>8</v>
      </c>
      <c r="W2467">
        <f>VLOOKUP(Q2467,'PBT Tag Rates'!$A$6:$D$67,4,FALSE)</f>
        <v>1</v>
      </c>
      <c r="X2467">
        <v>1</v>
      </c>
      <c r="Y2467" s="8">
        <f t="shared" si="282"/>
        <v>1</v>
      </c>
      <c r="Z2467" s="10">
        <f>IFERROR(LOOKUP(H2467,{30,43,48,53,58,63,68,73,78,83,88,93,97},{42,47,52,57,62,67,72,77,82,87,92,99,100}),999)</f>
        <v>42</v>
      </c>
      <c r="AA2467" s="9">
        <f t="shared" si="283"/>
        <v>11.111111111111111</v>
      </c>
      <c r="AB2467" s="9">
        <f>IFERROR(IF(I2467="AI",AA2467-VLOOKUP(Q2467,'PBT Tag Rates'!$A$6:$L$53,11,FALSE),AA2467-VLOOKUP(Q2467,'PBT Tag Rates'!$A$6:$L$53,12,FALSE)),0)</f>
        <v>10.594833668760588</v>
      </c>
      <c r="AC2467" s="9">
        <f t="shared" si="284"/>
        <v>16.293569960290903</v>
      </c>
      <c r="AD2467" s="12" t="s">
        <v>1969</v>
      </c>
      <c r="AE2467" s="8"/>
    </row>
    <row r="2468" spans="1:31" x14ac:dyDescent="0.25">
      <c r="A2468" t="s">
        <v>2078</v>
      </c>
      <c r="B2468" t="s">
        <v>6283</v>
      </c>
      <c r="C2468" t="s">
        <v>6284</v>
      </c>
      <c r="D2468" s="1">
        <v>45583</v>
      </c>
      <c r="E2468">
        <f t="shared" si="279"/>
        <v>9</v>
      </c>
      <c r="F2468" t="s">
        <v>6</v>
      </c>
      <c r="G2468">
        <v>510</v>
      </c>
      <c r="H2468">
        <f t="shared" si="278"/>
        <v>51</v>
      </c>
      <c r="I2468" t="s">
        <v>9</v>
      </c>
      <c r="J2468">
        <v>1</v>
      </c>
      <c r="K2468" t="s">
        <v>8</v>
      </c>
      <c r="L2468" t="s">
        <v>8</v>
      </c>
      <c r="M2468" t="s">
        <v>6</v>
      </c>
      <c r="N2468" t="str">
        <f t="shared" si="280"/>
        <v>M</v>
      </c>
      <c r="O2468" t="s">
        <v>1790</v>
      </c>
      <c r="P2468" t="s">
        <v>1791</v>
      </c>
      <c r="Q2468" t="s">
        <v>940</v>
      </c>
      <c r="R2468">
        <v>3</v>
      </c>
      <c r="S2468">
        <f t="shared" si="281"/>
        <v>2021</v>
      </c>
      <c r="T2468" t="s">
        <v>12</v>
      </c>
      <c r="U2468">
        <v>1</v>
      </c>
      <c r="V2468" t="s">
        <v>949</v>
      </c>
      <c r="W2468">
        <f>VLOOKUP(Q2468,'PBT Tag Rates'!$A$6:$D$67,4,FALSE)</f>
        <v>0.98140000000000005</v>
      </c>
      <c r="X2468">
        <v>1</v>
      </c>
      <c r="Y2468" s="8">
        <f t="shared" si="282"/>
        <v>1</v>
      </c>
      <c r="Z2468" s="10">
        <f>IFERROR(LOOKUP(H2468,{30,43,48,53,58,63,68,73,78,83,88,93,97},{42,47,52,57,62,67,72,77,82,87,92,99,100}),999)</f>
        <v>52</v>
      </c>
      <c r="AA2468" s="9">
        <f t="shared" si="283"/>
        <v>11.111111111111111</v>
      </c>
      <c r="AB2468" s="9">
        <f>IFERROR(IF(I2468="AI",AA2468-VLOOKUP(Q2468,'PBT Tag Rates'!$A$6:$L$53,11,FALSE),AA2468-VLOOKUP(Q2468,'PBT Tag Rates'!$A$6:$L$53,12,FALSE)),0)</f>
        <v>11.130063627923827</v>
      </c>
      <c r="AC2468" s="9">
        <f t="shared" si="284"/>
        <v>17.116688761125278</v>
      </c>
      <c r="AD2468" s="12" t="s">
        <v>676</v>
      </c>
      <c r="AE2468" s="8"/>
    </row>
    <row r="2469" spans="1:31" x14ac:dyDescent="0.25">
      <c r="A2469" t="s">
        <v>2078</v>
      </c>
      <c r="B2469" t="s">
        <v>6285</v>
      </c>
      <c r="C2469" t="s">
        <v>6286</v>
      </c>
      <c r="D2469" s="1">
        <v>45584</v>
      </c>
      <c r="E2469">
        <f t="shared" si="279"/>
        <v>9</v>
      </c>
      <c r="F2469" t="s">
        <v>14</v>
      </c>
      <c r="G2469">
        <v>830</v>
      </c>
      <c r="H2469">
        <f t="shared" si="278"/>
        <v>83</v>
      </c>
      <c r="I2469" t="s">
        <v>9</v>
      </c>
      <c r="J2469">
        <v>1</v>
      </c>
      <c r="K2469" t="s">
        <v>8</v>
      </c>
      <c r="L2469" t="s">
        <v>8</v>
      </c>
      <c r="M2469" t="s">
        <v>14</v>
      </c>
      <c r="N2469" t="str">
        <f t="shared" si="280"/>
        <v>F</v>
      </c>
      <c r="O2469" t="s">
        <v>446</v>
      </c>
      <c r="P2469" t="s">
        <v>492</v>
      </c>
      <c r="Q2469" t="s">
        <v>171</v>
      </c>
      <c r="R2469">
        <v>5</v>
      </c>
      <c r="S2469">
        <f t="shared" si="281"/>
        <v>2019</v>
      </c>
      <c r="T2469" t="s">
        <v>12</v>
      </c>
      <c r="U2469">
        <v>1</v>
      </c>
      <c r="V2469" t="s">
        <v>893</v>
      </c>
      <c r="W2469">
        <f>VLOOKUP(Q2469,'PBT Tag Rates'!$A$6:$D$67,4,FALSE)</f>
        <v>0.95971980899999998</v>
      </c>
      <c r="X2469">
        <v>1</v>
      </c>
      <c r="Y2469" s="8">
        <f t="shared" si="282"/>
        <v>1</v>
      </c>
      <c r="Z2469" s="10">
        <f>IFERROR(LOOKUP(H2469,{30,43,48,53,58,63,68,73,78,83,88,93,97},{42,47,52,57,62,67,72,77,82,87,92,99,100}),999)</f>
        <v>87</v>
      </c>
      <c r="AA2469" s="9">
        <f t="shared" si="283"/>
        <v>11.111111111111111</v>
      </c>
      <c r="AB2469" s="9">
        <f>IFERROR(IF(I2469="AI",AA2469-VLOOKUP(Q2469,'PBT Tag Rates'!$A$6:$L$53,11,FALSE),AA2469-VLOOKUP(Q2469,'PBT Tag Rates'!$A$6:$L$53,12,FALSE)),0)</f>
        <v>11.153081893231333</v>
      </c>
      <c r="AC2469" s="9">
        <f t="shared" si="284"/>
        <v>17.15208806307546</v>
      </c>
      <c r="AD2469" s="12" t="s">
        <v>1969</v>
      </c>
      <c r="AE2469" s="8"/>
    </row>
    <row r="2470" spans="1:31" x14ac:dyDescent="0.25">
      <c r="A2470" t="s">
        <v>2078</v>
      </c>
      <c r="B2470" t="s">
        <v>6287</v>
      </c>
      <c r="C2470" t="s">
        <v>6288</v>
      </c>
      <c r="D2470" s="1">
        <v>45585</v>
      </c>
      <c r="E2470">
        <f t="shared" si="279"/>
        <v>9</v>
      </c>
      <c r="F2470" t="s">
        <v>6</v>
      </c>
      <c r="G2470">
        <v>610</v>
      </c>
      <c r="H2470">
        <f t="shared" si="278"/>
        <v>61</v>
      </c>
      <c r="I2470" t="s">
        <v>9</v>
      </c>
      <c r="J2470" t="s">
        <v>8</v>
      </c>
      <c r="K2470" t="s">
        <v>8</v>
      </c>
      <c r="L2470" t="s">
        <v>8</v>
      </c>
      <c r="M2470" t="s">
        <v>6</v>
      </c>
      <c r="N2470" t="str">
        <f t="shared" si="280"/>
        <v>M</v>
      </c>
      <c r="O2470" t="s">
        <v>8941</v>
      </c>
      <c r="P2470" t="s">
        <v>8942</v>
      </c>
      <c r="Q2470" t="s">
        <v>1972</v>
      </c>
      <c r="R2470">
        <v>3</v>
      </c>
      <c r="S2470">
        <f t="shared" si="281"/>
        <v>2021</v>
      </c>
      <c r="T2470" t="s">
        <v>12</v>
      </c>
      <c r="U2470">
        <v>1</v>
      </c>
      <c r="V2470" t="s">
        <v>1318</v>
      </c>
      <c r="W2470">
        <f>VLOOKUP(Q2470,'PBT Tag Rates'!$A$6:$D$67,4,FALSE)</f>
        <v>0.98870000000000002</v>
      </c>
      <c r="X2470">
        <v>1</v>
      </c>
      <c r="Y2470" s="8">
        <f t="shared" si="282"/>
        <v>1.125</v>
      </c>
      <c r="Z2470" s="10">
        <f>IFERROR(LOOKUP(H2470,{30,43,48,53,58,63,68,73,78,83,88,93,97},{42,47,52,57,62,67,72,77,82,87,92,99,100}),999)</f>
        <v>62</v>
      </c>
      <c r="AA2470" s="9">
        <f t="shared" si="283"/>
        <v>12.5</v>
      </c>
      <c r="AB2470" s="9">
        <f>IFERROR(IF(I2470="AI",AA2470-VLOOKUP(Q2470,'PBT Tag Rates'!$A$6:$L$53,11,FALSE),AA2470-VLOOKUP(Q2470,'PBT Tag Rates'!$A$6:$L$53,12,FALSE)),0)</f>
        <v>12.511429149388086</v>
      </c>
      <c r="AC2470" s="9">
        <f t="shared" si="284"/>
        <v>19.241061494892282</v>
      </c>
      <c r="AD2470" s="12" t="s">
        <v>1969</v>
      </c>
      <c r="AE2470" s="8"/>
    </row>
    <row r="2471" spans="1:31" x14ac:dyDescent="0.25">
      <c r="A2471" t="s">
        <v>2078</v>
      </c>
      <c r="B2471" t="s">
        <v>6289</v>
      </c>
      <c r="C2471" t="s">
        <v>6290</v>
      </c>
      <c r="D2471" s="1">
        <v>45585</v>
      </c>
      <c r="E2471">
        <f t="shared" si="279"/>
        <v>9</v>
      </c>
      <c r="F2471" t="s">
        <v>6</v>
      </c>
      <c r="G2471">
        <v>630</v>
      </c>
      <c r="H2471">
        <f t="shared" si="278"/>
        <v>63</v>
      </c>
      <c r="I2471" t="s">
        <v>9</v>
      </c>
      <c r="J2471">
        <v>1</v>
      </c>
      <c r="K2471" t="s">
        <v>8</v>
      </c>
      <c r="L2471" t="s">
        <v>8</v>
      </c>
      <c r="M2471" t="s">
        <v>6</v>
      </c>
      <c r="N2471" t="str">
        <f t="shared" si="280"/>
        <v>M</v>
      </c>
      <c r="O2471" t="s">
        <v>1630</v>
      </c>
      <c r="P2471" t="s">
        <v>1947</v>
      </c>
      <c r="Q2471" t="s">
        <v>940</v>
      </c>
      <c r="R2471">
        <v>3</v>
      </c>
      <c r="S2471">
        <f t="shared" si="281"/>
        <v>2021</v>
      </c>
      <c r="T2471" t="s">
        <v>12</v>
      </c>
      <c r="U2471">
        <v>1</v>
      </c>
      <c r="V2471" t="s">
        <v>893</v>
      </c>
      <c r="W2471">
        <f>VLOOKUP(Q2471,'PBT Tag Rates'!$A$6:$D$67,4,FALSE)</f>
        <v>0.98140000000000005</v>
      </c>
      <c r="X2471">
        <v>1</v>
      </c>
      <c r="Y2471" s="8">
        <f t="shared" si="282"/>
        <v>1</v>
      </c>
      <c r="Z2471" s="10">
        <f>IFERROR(LOOKUP(H2471,{30,43,48,53,58,63,68,73,78,83,88,93,97},{42,47,52,57,62,67,72,77,82,87,92,99,100}),999)</f>
        <v>67</v>
      </c>
      <c r="AA2471" s="9">
        <f t="shared" si="283"/>
        <v>11.111111111111111</v>
      </c>
      <c r="AB2471" s="9">
        <f>IFERROR(IF(I2471="AI",AA2471-VLOOKUP(Q2471,'PBT Tag Rates'!$A$6:$L$53,11,FALSE),AA2471-VLOOKUP(Q2471,'PBT Tag Rates'!$A$6:$L$53,12,FALSE)),0)</f>
        <v>11.130063627923827</v>
      </c>
      <c r="AC2471" s="9">
        <f t="shared" si="284"/>
        <v>17.116688761125278</v>
      </c>
      <c r="AD2471" s="12" t="s">
        <v>1969</v>
      </c>
      <c r="AE2471" s="8"/>
    </row>
    <row r="2472" spans="1:31" x14ac:dyDescent="0.25">
      <c r="A2472" t="s">
        <v>2078</v>
      </c>
      <c r="B2472" t="s">
        <v>6291</v>
      </c>
      <c r="C2472" t="s">
        <v>6292</v>
      </c>
      <c r="D2472" s="1">
        <v>45585</v>
      </c>
      <c r="E2472">
        <f t="shared" si="279"/>
        <v>9</v>
      </c>
      <c r="F2472" t="s">
        <v>6</v>
      </c>
      <c r="G2472">
        <v>720</v>
      </c>
      <c r="H2472">
        <f t="shared" si="278"/>
        <v>72</v>
      </c>
      <c r="I2472" t="s">
        <v>7</v>
      </c>
      <c r="J2472" t="s">
        <v>8</v>
      </c>
      <c r="K2472" t="s">
        <v>8</v>
      </c>
      <c r="L2472" t="s">
        <v>8</v>
      </c>
      <c r="M2472" t="s">
        <v>6</v>
      </c>
      <c r="N2472" t="str">
        <f t="shared" si="280"/>
        <v>M</v>
      </c>
      <c r="O2472" t="s">
        <v>1797</v>
      </c>
      <c r="P2472" t="s">
        <v>8943</v>
      </c>
      <c r="Q2472" t="s">
        <v>940</v>
      </c>
      <c r="R2472">
        <v>3</v>
      </c>
      <c r="S2472">
        <f t="shared" si="281"/>
        <v>2021</v>
      </c>
      <c r="T2472" t="s">
        <v>12</v>
      </c>
      <c r="U2472">
        <v>1</v>
      </c>
      <c r="V2472" t="s">
        <v>893</v>
      </c>
      <c r="W2472">
        <f>VLOOKUP(Q2472,'PBT Tag Rates'!$A$6:$D$67,4,FALSE)</f>
        <v>0.98140000000000005</v>
      </c>
      <c r="X2472">
        <v>1</v>
      </c>
      <c r="Y2472" s="8">
        <f t="shared" si="282"/>
        <v>1.0833333333333333</v>
      </c>
      <c r="Z2472" s="10">
        <f>IFERROR(LOOKUP(H2472,{30,43,48,53,58,63,68,73,78,83,88,93,97},{42,47,52,57,62,67,72,77,82,87,92,99,100}),999)</f>
        <v>72</v>
      </c>
      <c r="AA2472" s="9">
        <f t="shared" si="283"/>
        <v>12.037037037037036</v>
      </c>
      <c r="AB2472" s="9">
        <f>IFERROR(IF(I2472="AI",AA2472-VLOOKUP(Q2472,'PBT Tag Rates'!$A$6:$L$53,11,FALSE),AA2472-VLOOKUP(Q2472,'PBT Tag Rates'!$A$6:$L$53,12,FALSE)),0)</f>
        <v>12.055989553849752</v>
      </c>
      <c r="AC2472" s="9">
        <f t="shared" si="284"/>
        <v>18.540650601753786</v>
      </c>
      <c r="AD2472" s="12" t="s">
        <v>1969</v>
      </c>
      <c r="AE2472" s="8"/>
    </row>
    <row r="2473" spans="1:31" x14ac:dyDescent="0.25">
      <c r="A2473" t="s">
        <v>2078</v>
      </c>
      <c r="B2473" t="s">
        <v>6293</v>
      </c>
      <c r="C2473" t="s">
        <v>6294</v>
      </c>
      <c r="D2473" s="1">
        <v>45585</v>
      </c>
      <c r="E2473">
        <f t="shared" si="279"/>
        <v>9</v>
      </c>
      <c r="F2473" t="s">
        <v>6</v>
      </c>
      <c r="G2473">
        <v>610</v>
      </c>
      <c r="H2473">
        <f t="shared" si="278"/>
        <v>61</v>
      </c>
      <c r="I2473" t="s">
        <v>7</v>
      </c>
      <c r="J2473" t="s">
        <v>8</v>
      </c>
      <c r="K2473" t="s">
        <v>8</v>
      </c>
      <c r="L2473" t="s">
        <v>8</v>
      </c>
      <c r="M2473" t="s">
        <v>6</v>
      </c>
      <c r="N2473" t="str">
        <f t="shared" si="280"/>
        <v>M</v>
      </c>
      <c r="O2473" t="s">
        <v>8</v>
      </c>
      <c r="P2473" t="s">
        <v>8</v>
      </c>
      <c r="Q2473" t="s">
        <v>11</v>
      </c>
      <c r="R2473" t="s">
        <v>8</v>
      </c>
      <c r="S2473" t="str">
        <f t="shared" si="281"/>
        <v>U</v>
      </c>
      <c r="T2473" t="s">
        <v>12</v>
      </c>
      <c r="U2473">
        <v>0.999999999999999</v>
      </c>
      <c r="V2473" t="s">
        <v>8</v>
      </c>
      <c r="W2473">
        <f>VLOOKUP(Q2473,'PBT Tag Rates'!$A$6:$D$67,4,FALSE)</f>
        <v>1</v>
      </c>
      <c r="X2473">
        <v>1</v>
      </c>
      <c r="Y2473" s="8">
        <f t="shared" si="282"/>
        <v>1.125</v>
      </c>
      <c r="Z2473" s="10">
        <f>IFERROR(LOOKUP(H2473,{30,43,48,53,58,63,68,73,78,83,88,93,97},{42,47,52,57,62,67,72,77,82,87,92,99,100}),999)</f>
        <v>62</v>
      </c>
      <c r="AA2473" s="9">
        <f t="shared" si="283"/>
        <v>12.5</v>
      </c>
      <c r="AB2473" s="9">
        <f>IFERROR(IF(I2473="AI",AA2473-VLOOKUP(Q2473,'PBT Tag Rates'!$A$6:$L$53,11,FALSE),AA2473-VLOOKUP(Q2473,'PBT Tag Rates'!$A$6:$L$53,12,FALSE)),0)</f>
        <v>12.458696873497624</v>
      </c>
      <c r="AC2473" s="9">
        <f t="shared" si="284"/>
        <v>19.159965646363773</v>
      </c>
      <c r="AD2473" s="12" t="s">
        <v>1969</v>
      </c>
      <c r="AE2473" s="8"/>
    </row>
    <row r="2474" spans="1:31" x14ac:dyDescent="0.25">
      <c r="A2474" t="s">
        <v>2078</v>
      </c>
      <c r="B2474" t="s">
        <v>6295</v>
      </c>
      <c r="C2474" t="s">
        <v>6296</v>
      </c>
      <c r="D2474" s="1">
        <v>45586</v>
      </c>
      <c r="E2474">
        <f t="shared" si="279"/>
        <v>9</v>
      </c>
      <c r="F2474" t="s">
        <v>6</v>
      </c>
      <c r="G2474">
        <v>620</v>
      </c>
      <c r="H2474">
        <f t="shared" si="278"/>
        <v>62</v>
      </c>
      <c r="I2474" t="s">
        <v>7</v>
      </c>
      <c r="J2474" t="s">
        <v>8</v>
      </c>
      <c r="K2474" t="s">
        <v>8</v>
      </c>
      <c r="L2474" t="s">
        <v>8</v>
      </c>
      <c r="M2474" t="s">
        <v>6</v>
      </c>
      <c r="N2474" t="str">
        <f t="shared" si="280"/>
        <v>M</v>
      </c>
      <c r="O2474" t="s">
        <v>8</v>
      </c>
      <c r="P2474" t="s">
        <v>8</v>
      </c>
      <c r="Q2474" t="s">
        <v>11</v>
      </c>
      <c r="R2474" t="s">
        <v>8</v>
      </c>
      <c r="S2474" t="str">
        <f t="shared" si="281"/>
        <v>U</v>
      </c>
      <c r="T2474" t="s">
        <v>12</v>
      </c>
      <c r="U2474">
        <v>1</v>
      </c>
      <c r="V2474" t="s">
        <v>8</v>
      </c>
      <c r="W2474">
        <f>VLOOKUP(Q2474,'PBT Tag Rates'!$A$6:$D$67,4,FALSE)</f>
        <v>1</v>
      </c>
      <c r="X2474">
        <v>1</v>
      </c>
      <c r="Y2474" s="8">
        <f t="shared" si="282"/>
        <v>1.125</v>
      </c>
      <c r="Z2474" s="10">
        <f>IFERROR(LOOKUP(H2474,{30,43,48,53,58,63,68,73,78,83,88,93,97},{42,47,52,57,62,67,72,77,82,87,92,99,100}),999)</f>
        <v>62</v>
      </c>
      <c r="AA2474" s="9">
        <f t="shared" si="283"/>
        <v>12.5</v>
      </c>
      <c r="AB2474" s="9">
        <f>IFERROR(IF(I2474="AI",AA2474-VLOOKUP(Q2474,'PBT Tag Rates'!$A$6:$L$53,11,FALSE),AA2474-VLOOKUP(Q2474,'PBT Tag Rates'!$A$6:$L$53,12,FALSE)),0)</f>
        <v>12.458696873497624</v>
      </c>
      <c r="AC2474" s="9">
        <f t="shared" si="284"/>
        <v>19.159965646363773</v>
      </c>
      <c r="AD2474" s="12" t="s">
        <v>1969</v>
      </c>
      <c r="AE2474" s="8"/>
    </row>
    <row r="2475" spans="1:31" x14ac:dyDescent="0.25">
      <c r="A2475" t="s">
        <v>2078</v>
      </c>
      <c r="B2475" t="s">
        <v>6297</v>
      </c>
      <c r="C2475" t="s">
        <v>6298</v>
      </c>
      <c r="D2475" s="1">
        <v>45586</v>
      </c>
      <c r="E2475">
        <f t="shared" si="279"/>
        <v>9</v>
      </c>
      <c r="F2475" t="s">
        <v>6</v>
      </c>
      <c r="G2475">
        <v>810</v>
      </c>
      <c r="H2475">
        <f t="shared" si="278"/>
        <v>81</v>
      </c>
      <c r="I2475" t="s">
        <v>7</v>
      </c>
      <c r="J2475" t="s">
        <v>8</v>
      </c>
      <c r="K2475" t="s">
        <v>8</v>
      </c>
      <c r="L2475" t="s">
        <v>8</v>
      </c>
      <c r="M2475" t="s">
        <v>6</v>
      </c>
      <c r="N2475" t="str">
        <f t="shared" si="280"/>
        <v>M</v>
      </c>
      <c r="O2475" t="s">
        <v>446</v>
      </c>
      <c r="P2475" t="s">
        <v>1053</v>
      </c>
      <c r="Q2475" t="s">
        <v>171</v>
      </c>
      <c r="R2475">
        <v>5</v>
      </c>
      <c r="S2475">
        <f t="shared" si="281"/>
        <v>2019</v>
      </c>
      <c r="T2475" t="s">
        <v>12</v>
      </c>
      <c r="U2475">
        <v>0.999999999999999</v>
      </c>
      <c r="V2475" t="s">
        <v>893</v>
      </c>
      <c r="W2475">
        <f>VLOOKUP(Q2475,'PBT Tag Rates'!$A$6:$D$67,4,FALSE)</f>
        <v>0.95971980899999998</v>
      </c>
      <c r="X2475">
        <v>1</v>
      </c>
      <c r="Y2475" s="8">
        <f t="shared" si="282"/>
        <v>1</v>
      </c>
      <c r="Z2475" s="10">
        <f>IFERROR(LOOKUP(H2475,{30,43,48,53,58,63,68,73,78,83,88,93,97},{42,47,52,57,62,67,72,77,82,87,92,99,100}),999)</f>
        <v>82</v>
      </c>
      <c r="AA2475" s="9">
        <f t="shared" si="283"/>
        <v>11.111111111111111</v>
      </c>
      <c r="AB2475" s="9">
        <f>IFERROR(IF(I2475="AI",AA2475-VLOOKUP(Q2475,'PBT Tag Rates'!$A$6:$L$53,11,FALSE),AA2475-VLOOKUP(Q2475,'PBT Tag Rates'!$A$6:$L$53,12,FALSE)),0)</f>
        <v>11.153081893231333</v>
      </c>
      <c r="AC2475" s="9">
        <f t="shared" si="284"/>
        <v>17.15208806307546</v>
      </c>
      <c r="AD2475" s="12" t="s">
        <v>1969</v>
      </c>
      <c r="AE2475" s="8"/>
    </row>
    <row r="2476" spans="1:31" x14ac:dyDescent="0.25">
      <c r="A2476" t="s">
        <v>2078</v>
      </c>
      <c r="B2476" t="s">
        <v>6299</v>
      </c>
      <c r="C2476" t="s">
        <v>6300</v>
      </c>
      <c r="D2476" s="1">
        <v>45586</v>
      </c>
      <c r="E2476">
        <f t="shared" si="279"/>
        <v>9</v>
      </c>
      <c r="F2476" t="s">
        <v>14</v>
      </c>
      <c r="G2476">
        <v>750</v>
      </c>
      <c r="H2476">
        <f t="shared" si="278"/>
        <v>75</v>
      </c>
      <c r="I2476" t="s">
        <v>7</v>
      </c>
      <c r="J2476" t="s">
        <v>8</v>
      </c>
      <c r="K2476" t="s">
        <v>8</v>
      </c>
      <c r="L2476" t="s">
        <v>8</v>
      </c>
      <c r="M2476" t="s">
        <v>14</v>
      </c>
      <c r="N2476" t="str">
        <f t="shared" si="280"/>
        <v>F</v>
      </c>
      <c r="O2476" t="s">
        <v>186</v>
      </c>
      <c r="P2476" t="s">
        <v>8944</v>
      </c>
      <c r="Q2476" t="s">
        <v>171</v>
      </c>
      <c r="R2476">
        <v>5</v>
      </c>
      <c r="S2476">
        <f t="shared" si="281"/>
        <v>2019</v>
      </c>
      <c r="T2476" t="s">
        <v>12</v>
      </c>
      <c r="U2476">
        <v>0.999999999999999</v>
      </c>
      <c r="V2476" t="s">
        <v>886</v>
      </c>
      <c r="W2476">
        <f>VLOOKUP(Q2476,'PBT Tag Rates'!$A$6:$D$67,4,FALSE)</f>
        <v>0.95971980899999998</v>
      </c>
      <c r="X2476">
        <v>1</v>
      </c>
      <c r="Y2476" s="8">
        <f t="shared" si="282"/>
        <v>1</v>
      </c>
      <c r="Z2476" s="10">
        <f>IFERROR(LOOKUP(H2476,{30,43,48,53,58,63,68,73,78,83,88,93,97},{42,47,52,57,62,67,72,77,82,87,92,99,100}),999)</f>
        <v>77</v>
      </c>
      <c r="AA2476" s="9">
        <f t="shared" si="283"/>
        <v>11.111111111111111</v>
      </c>
      <c r="AB2476" s="9">
        <f>IFERROR(IF(I2476="AI",AA2476-VLOOKUP(Q2476,'PBT Tag Rates'!$A$6:$L$53,11,FALSE),AA2476-VLOOKUP(Q2476,'PBT Tag Rates'!$A$6:$L$53,12,FALSE)),0)</f>
        <v>11.153081893231333</v>
      </c>
      <c r="AC2476" s="9">
        <f t="shared" si="284"/>
        <v>17.15208806307546</v>
      </c>
      <c r="AD2476" s="12" t="s">
        <v>1969</v>
      </c>
      <c r="AE2476" s="8"/>
    </row>
    <row r="2477" spans="1:31" x14ac:dyDescent="0.25">
      <c r="A2477" t="s">
        <v>2078</v>
      </c>
      <c r="B2477" t="s">
        <v>6301</v>
      </c>
      <c r="C2477" t="s">
        <v>6302</v>
      </c>
      <c r="D2477" s="1">
        <v>45586</v>
      </c>
      <c r="E2477">
        <f t="shared" si="279"/>
        <v>9</v>
      </c>
      <c r="F2477" t="s">
        <v>6</v>
      </c>
      <c r="G2477">
        <v>730</v>
      </c>
      <c r="H2477">
        <f t="shared" si="278"/>
        <v>73</v>
      </c>
      <c r="I2477" t="s">
        <v>7</v>
      </c>
      <c r="J2477" t="s">
        <v>8</v>
      </c>
      <c r="K2477" t="s">
        <v>8</v>
      </c>
      <c r="L2477" t="s">
        <v>8</v>
      </c>
      <c r="M2477" t="s">
        <v>6</v>
      </c>
      <c r="N2477" t="str">
        <f t="shared" si="280"/>
        <v>M</v>
      </c>
      <c r="O2477" t="s">
        <v>8</v>
      </c>
      <c r="P2477" t="s">
        <v>8</v>
      </c>
      <c r="Q2477" t="s">
        <v>11</v>
      </c>
      <c r="R2477" t="s">
        <v>8</v>
      </c>
      <c r="S2477" t="str">
        <f t="shared" si="281"/>
        <v>U</v>
      </c>
      <c r="T2477" t="s">
        <v>12</v>
      </c>
      <c r="U2477">
        <v>0.999999999999999</v>
      </c>
      <c r="V2477" t="s">
        <v>8</v>
      </c>
      <c r="W2477">
        <f>VLOOKUP(Q2477,'PBT Tag Rates'!$A$6:$D$67,4,FALSE)</f>
        <v>1</v>
      </c>
      <c r="X2477">
        <v>1</v>
      </c>
      <c r="Y2477" s="8">
        <f t="shared" si="282"/>
        <v>1</v>
      </c>
      <c r="Z2477" s="10">
        <f>IFERROR(LOOKUP(H2477,{30,43,48,53,58,63,68,73,78,83,88,93,97},{42,47,52,57,62,67,72,77,82,87,92,99,100}),999)</f>
        <v>77</v>
      </c>
      <c r="AA2477" s="9">
        <f t="shared" si="283"/>
        <v>11.111111111111111</v>
      </c>
      <c r="AB2477" s="9">
        <f>IFERROR(IF(I2477="AI",AA2477-VLOOKUP(Q2477,'PBT Tag Rates'!$A$6:$L$53,11,FALSE),AA2477-VLOOKUP(Q2477,'PBT Tag Rates'!$A$6:$L$53,12,FALSE)),0)</f>
        <v>11.069807984608735</v>
      </c>
      <c r="AC2477" s="9">
        <f t="shared" si="284"/>
        <v>17.024022885421008</v>
      </c>
      <c r="AD2477" s="12" t="s">
        <v>1969</v>
      </c>
      <c r="AE2477" s="8"/>
    </row>
    <row r="2478" spans="1:31" x14ac:dyDescent="0.25">
      <c r="A2478" t="s">
        <v>2078</v>
      </c>
      <c r="B2478" t="s">
        <v>6303</v>
      </c>
      <c r="C2478" t="s">
        <v>6304</v>
      </c>
      <c r="D2478" s="1">
        <v>45587</v>
      </c>
      <c r="E2478">
        <f t="shared" si="279"/>
        <v>9</v>
      </c>
      <c r="F2478" t="s">
        <v>14</v>
      </c>
      <c r="G2478">
        <v>690</v>
      </c>
      <c r="H2478">
        <f t="shared" si="278"/>
        <v>69</v>
      </c>
      <c r="I2478" t="s">
        <v>9</v>
      </c>
      <c r="J2478">
        <v>1</v>
      </c>
      <c r="K2478" t="s">
        <v>8</v>
      </c>
      <c r="L2478" t="s">
        <v>7185</v>
      </c>
      <c r="M2478" t="s">
        <v>14</v>
      </c>
      <c r="N2478" t="str">
        <f t="shared" si="280"/>
        <v>F</v>
      </c>
      <c r="O2478" t="s">
        <v>8508</v>
      </c>
      <c r="P2478" t="s">
        <v>8608</v>
      </c>
      <c r="Q2478" t="s">
        <v>295</v>
      </c>
      <c r="R2478">
        <v>4</v>
      </c>
      <c r="S2478">
        <f t="shared" si="281"/>
        <v>2020</v>
      </c>
      <c r="T2478" t="s">
        <v>12</v>
      </c>
      <c r="U2478">
        <v>1</v>
      </c>
      <c r="V2478" t="s">
        <v>893</v>
      </c>
      <c r="W2478">
        <f>VLOOKUP(Q2478,'PBT Tag Rates'!$A$6:$D$67,4,FALSE)</f>
        <v>0.98961045999999997</v>
      </c>
      <c r="X2478">
        <v>1</v>
      </c>
      <c r="Y2478" s="8">
        <f t="shared" si="282"/>
        <v>1</v>
      </c>
      <c r="Z2478" s="10">
        <f>IFERROR(LOOKUP(H2478,{30,43,48,53,58,63,68,73,78,83,88,93,97},{42,47,52,57,62,67,72,77,82,87,92,99,100}),999)</f>
        <v>72</v>
      </c>
      <c r="AA2478" s="9">
        <f t="shared" si="283"/>
        <v>11.111111111111111</v>
      </c>
      <c r="AB2478" s="9">
        <f>IFERROR(IF(I2478="AI",AA2478-VLOOKUP(Q2478,'PBT Tag Rates'!$A$6:$L$53,11,FALSE),AA2478-VLOOKUP(Q2478,'PBT Tag Rates'!$A$6:$L$53,12,FALSE)),0)</f>
        <v>11.121609726899791</v>
      </c>
      <c r="AC2478" s="9">
        <f t="shared" si="284"/>
        <v>17.103687686065587</v>
      </c>
      <c r="AD2478" s="12" t="s">
        <v>1969</v>
      </c>
      <c r="AE2478" s="8"/>
    </row>
    <row r="2479" spans="1:31" x14ac:dyDescent="0.25">
      <c r="A2479" t="s">
        <v>2078</v>
      </c>
      <c r="B2479" t="s">
        <v>6305</v>
      </c>
      <c r="C2479" t="s">
        <v>6306</v>
      </c>
      <c r="D2479" s="1">
        <v>45587</v>
      </c>
      <c r="E2479">
        <f t="shared" si="279"/>
        <v>9</v>
      </c>
      <c r="F2479" t="s">
        <v>6</v>
      </c>
      <c r="G2479">
        <v>460</v>
      </c>
      <c r="H2479">
        <f t="shared" si="278"/>
        <v>46</v>
      </c>
      <c r="I2479" t="s">
        <v>9</v>
      </c>
      <c r="J2479">
        <v>1</v>
      </c>
      <c r="K2479" t="s">
        <v>8</v>
      </c>
      <c r="L2479" t="s">
        <v>8</v>
      </c>
      <c r="M2479" t="s">
        <v>6</v>
      </c>
      <c r="N2479" t="str">
        <f t="shared" si="280"/>
        <v>M</v>
      </c>
      <c r="O2479" t="s">
        <v>8945</v>
      </c>
      <c r="P2479" t="s">
        <v>8946</v>
      </c>
      <c r="Q2479" t="s">
        <v>7200</v>
      </c>
      <c r="R2479">
        <v>2</v>
      </c>
      <c r="S2479">
        <f t="shared" si="281"/>
        <v>2022</v>
      </c>
      <c r="T2479" t="s">
        <v>12</v>
      </c>
      <c r="U2479">
        <v>1</v>
      </c>
      <c r="V2479" t="s">
        <v>919</v>
      </c>
      <c r="W2479">
        <f>VLOOKUP(Q2479,'PBT Tag Rates'!$A$6:$D$67,4,FALSE)</f>
        <v>0.98</v>
      </c>
      <c r="X2479">
        <v>1</v>
      </c>
      <c r="Y2479" s="8">
        <f t="shared" si="282"/>
        <v>1</v>
      </c>
      <c r="Z2479" s="10">
        <f>IFERROR(LOOKUP(H2479,{30,43,48,53,58,63,68,73,78,83,88,93,97},{42,47,52,57,62,67,72,77,82,87,92,99,100}),999)</f>
        <v>47</v>
      </c>
      <c r="AA2479" s="9">
        <f t="shared" si="283"/>
        <v>11.111111111111111</v>
      </c>
      <c r="AB2479" s="9">
        <f>IFERROR(IF(I2479="AI",AA2479-VLOOKUP(Q2479,'PBT Tag Rates'!$A$6:$L$53,11,FALSE),AA2479-VLOOKUP(Q2479,'PBT Tag Rates'!$A$6:$L$53,12,FALSE)),0)</f>
        <v>11.131519274376418</v>
      </c>
      <c r="AC2479" s="9">
        <f t="shared" si="284"/>
        <v>17.11892736892737</v>
      </c>
      <c r="AD2479" s="12" t="s">
        <v>1969</v>
      </c>
      <c r="AE2479" s="8"/>
    </row>
    <row r="2480" spans="1:31" x14ac:dyDescent="0.25">
      <c r="A2480" t="s">
        <v>2078</v>
      </c>
      <c r="B2480" t="s">
        <v>6307</v>
      </c>
      <c r="C2480" t="s">
        <v>6308</v>
      </c>
      <c r="D2480" s="1">
        <v>45587</v>
      </c>
      <c r="E2480">
        <f t="shared" si="279"/>
        <v>9</v>
      </c>
      <c r="F2480" t="s">
        <v>6</v>
      </c>
      <c r="G2480">
        <v>610</v>
      </c>
      <c r="H2480">
        <f t="shared" si="278"/>
        <v>61</v>
      </c>
      <c r="I2480" t="s">
        <v>9</v>
      </c>
      <c r="J2480" t="s">
        <v>8</v>
      </c>
      <c r="K2480" t="s">
        <v>8</v>
      </c>
      <c r="L2480" t="s">
        <v>18</v>
      </c>
      <c r="M2480" t="s">
        <v>269</v>
      </c>
      <c r="N2480" t="str">
        <f t="shared" si="280"/>
        <v>M</v>
      </c>
      <c r="O2480" t="s">
        <v>394</v>
      </c>
      <c r="P2480" t="s">
        <v>394</v>
      </c>
      <c r="Q2480" t="s">
        <v>8</v>
      </c>
      <c r="R2480" t="s">
        <v>8</v>
      </c>
      <c r="S2480" t="str">
        <f t="shared" si="281"/>
        <v>U</v>
      </c>
      <c r="T2480" t="s">
        <v>8</v>
      </c>
      <c r="U2480" t="s">
        <v>8</v>
      </c>
      <c r="V2480" t="s">
        <v>394</v>
      </c>
      <c r="W2480" t="e">
        <f>VLOOKUP(Q2480,'PBT Tag Rates'!$A$6:$D$67,4,FALSE)</f>
        <v>#N/A</v>
      </c>
      <c r="X2480">
        <v>1</v>
      </c>
      <c r="Y2480" s="8">
        <f t="shared" si="282"/>
        <v>0</v>
      </c>
      <c r="Z2480" s="10">
        <f>IFERROR(LOOKUP(H2480,{30,43,48,53,58,63,68,73,78,83,88,93,97},{42,47,52,57,62,67,72,77,82,87,92,99,100}),999)</f>
        <v>62</v>
      </c>
      <c r="AA2480" s="9">
        <f t="shared" si="283"/>
        <v>0</v>
      </c>
      <c r="AB2480" s="9">
        <f>IFERROR(IF(I2480="AI",AA2480-VLOOKUP(Q2480,'PBT Tag Rates'!$A$6:$L$53,11,FALSE),AA2480-VLOOKUP(Q2480,'PBT Tag Rates'!$A$6:$L$53,12,FALSE)),0)</f>
        <v>0</v>
      </c>
      <c r="AC2480" s="9">
        <f t="shared" si="284"/>
        <v>0</v>
      </c>
      <c r="AD2480" s="12" t="s">
        <v>1969</v>
      </c>
      <c r="AE2480" s="8"/>
    </row>
    <row r="2481" spans="1:31" x14ac:dyDescent="0.25">
      <c r="A2481" t="s">
        <v>2078</v>
      </c>
      <c r="B2481" t="s">
        <v>6309</v>
      </c>
      <c r="C2481" t="s">
        <v>6310</v>
      </c>
      <c r="D2481" s="1">
        <v>45587</v>
      </c>
      <c r="E2481">
        <f t="shared" si="279"/>
        <v>9</v>
      </c>
      <c r="F2481" t="s">
        <v>6</v>
      </c>
      <c r="G2481">
        <v>340</v>
      </c>
      <c r="H2481">
        <f t="shared" si="278"/>
        <v>34</v>
      </c>
      <c r="I2481" t="s">
        <v>9</v>
      </c>
      <c r="J2481" t="s">
        <v>8</v>
      </c>
      <c r="K2481" t="s">
        <v>8</v>
      </c>
      <c r="L2481" t="s">
        <v>8</v>
      </c>
      <c r="M2481" t="s">
        <v>6</v>
      </c>
      <c r="N2481" t="str">
        <f t="shared" si="280"/>
        <v>M</v>
      </c>
      <c r="O2481" t="s">
        <v>8947</v>
      </c>
      <c r="P2481" t="s">
        <v>8948</v>
      </c>
      <c r="Q2481" t="s">
        <v>8753</v>
      </c>
      <c r="R2481">
        <v>2</v>
      </c>
      <c r="S2481">
        <f t="shared" si="281"/>
        <v>2022</v>
      </c>
      <c r="T2481" t="s">
        <v>12</v>
      </c>
      <c r="U2481">
        <v>1</v>
      </c>
      <c r="V2481" t="s">
        <v>9062</v>
      </c>
      <c r="W2481">
        <f>VLOOKUP(Q2481,'PBT Tag Rates'!$A$6:$D$67,4,FALSE)</f>
        <v>0.96</v>
      </c>
      <c r="X2481">
        <v>1</v>
      </c>
      <c r="Y2481" s="8">
        <f t="shared" si="282"/>
        <v>1</v>
      </c>
      <c r="Z2481" s="10">
        <f>IFERROR(LOOKUP(H2481,{30,43,48,53,58,63,68,73,78,83,88,93,97},{42,47,52,57,62,67,72,77,82,87,92,99,100}),999)</f>
        <v>42</v>
      </c>
      <c r="AA2481" s="9">
        <f t="shared" si="283"/>
        <v>11.111111111111111</v>
      </c>
      <c r="AB2481" s="9">
        <f>IFERROR(IF(I2481="AI",AA2481-VLOOKUP(Q2481,'PBT Tag Rates'!$A$6:$L$53,11,FALSE),AA2481-VLOOKUP(Q2481,'PBT Tag Rates'!$A$6:$L$53,12,FALSE)),0)</f>
        <v>11.152777777777777</v>
      </c>
      <c r="AC2481" s="9">
        <f t="shared" si="284"/>
        <v>17.15162037037037</v>
      </c>
      <c r="AD2481" s="12" t="s">
        <v>676</v>
      </c>
      <c r="AE2481" s="8"/>
    </row>
    <row r="2482" spans="1:31" x14ac:dyDescent="0.25">
      <c r="A2482" t="s">
        <v>2078</v>
      </c>
      <c r="B2482" t="s">
        <v>6311</v>
      </c>
      <c r="C2482" t="s">
        <v>6312</v>
      </c>
      <c r="D2482" s="1">
        <v>45587</v>
      </c>
      <c r="E2482">
        <f t="shared" si="279"/>
        <v>9</v>
      </c>
      <c r="F2482" t="s">
        <v>6</v>
      </c>
      <c r="G2482">
        <v>410</v>
      </c>
      <c r="H2482">
        <f t="shared" si="278"/>
        <v>41</v>
      </c>
      <c r="I2482" t="s">
        <v>9</v>
      </c>
      <c r="J2482">
        <v>1</v>
      </c>
      <c r="K2482" t="s">
        <v>8</v>
      </c>
      <c r="L2482" t="s">
        <v>8</v>
      </c>
      <c r="M2482" t="s">
        <v>6</v>
      </c>
      <c r="N2482" t="str">
        <f t="shared" si="280"/>
        <v>M</v>
      </c>
      <c r="O2482" t="s">
        <v>8949</v>
      </c>
      <c r="P2482" t="s">
        <v>8950</v>
      </c>
      <c r="Q2482" t="s">
        <v>7200</v>
      </c>
      <c r="R2482">
        <v>2</v>
      </c>
      <c r="S2482">
        <f t="shared" si="281"/>
        <v>2022</v>
      </c>
      <c r="T2482" t="s">
        <v>12</v>
      </c>
      <c r="U2482">
        <v>1</v>
      </c>
      <c r="V2482" t="s">
        <v>945</v>
      </c>
      <c r="W2482">
        <f>VLOOKUP(Q2482,'PBT Tag Rates'!$A$6:$D$67,4,FALSE)</f>
        <v>0.98</v>
      </c>
      <c r="X2482">
        <v>1</v>
      </c>
      <c r="Y2482" s="8">
        <f t="shared" si="282"/>
        <v>1</v>
      </c>
      <c r="Z2482" s="10">
        <f>IFERROR(LOOKUP(H2482,{30,43,48,53,58,63,68,73,78,83,88,93,97},{42,47,52,57,62,67,72,77,82,87,92,99,100}),999)</f>
        <v>42</v>
      </c>
      <c r="AA2482" s="9">
        <f t="shared" si="283"/>
        <v>11.111111111111111</v>
      </c>
      <c r="AB2482" s="9">
        <f>IFERROR(IF(I2482="AI",AA2482-VLOOKUP(Q2482,'PBT Tag Rates'!$A$6:$L$53,11,FALSE),AA2482-VLOOKUP(Q2482,'PBT Tag Rates'!$A$6:$L$53,12,FALSE)),0)</f>
        <v>11.131519274376418</v>
      </c>
      <c r="AC2482" s="9">
        <f t="shared" si="284"/>
        <v>17.11892736892737</v>
      </c>
      <c r="AD2482" s="12" t="s">
        <v>1969</v>
      </c>
      <c r="AE2482" s="8"/>
    </row>
    <row r="2483" spans="1:31" x14ac:dyDescent="0.25">
      <c r="A2483" t="s">
        <v>2078</v>
      </c>
      <c r="B2483" t="s">
        <v>6313</v>
      </c>
      <c r="C2483" t="s">
        <v>6314</v>
      </c>
      <c r="D2483" s="1">
        <v>45588</v>
      </c>
      <c r="E2483">
        <f t="shared" si="279"/>
        <v>9</v>
      </c>
      <c r="F2483" t="s">
        <v>6</v>
      </c>
      <c r="G2483">
        <v>610</v>
      </c>
      <c r="H2483">
        <f t="shared" si="278"/>
        <v>61</v>
      </c>
      <c r="I2483" t="s">
        <v>9</v>
      </c>
      <c r="J2483" t="s">
        <v>8</v>
      </c>
      <c r="K2483" t="s">
        <v>8</v>
      </c>
      <c r="L2483" t="s">
        <v>8</v>
      </c>
      <c r="M2483" t="s">
        <v>6</v>
      </c>
      <c r="N2483" t="str">
        <f t="shared" si="280"/>
        <v>M</v>
      </c>
      <c r="O2483" t="s">
        <v>8951</v>
      </c>
      <c r="P2483" t="s">
        <v>8952</v>
      </c>
      <c r="Q2483" t="s">
        <v>1972</v>
      </c>
      <c r="R2483">
        <v>3</v>
      </c>
      <c r="S2483">
        <f t="shared" si="281"/>
        <v>2021</v>
      </c>
      <c r="T2483" t="s">
        <v>12</v>
      </c>
      <c r="U2483">
        <v>1</v>
      </c>
      <c r="V2483" t="s">
        <v>1318</v>
      </c>
      <c r="W2483">
        <f>VLOOKUP(Q2483,'PBT Tag Rates'!$A$6:$D$67,4,FALSE)</f>
        <v>0.98870000000000002</v>
      </c>
      <c r="X2483">
        <v>1</v>
      </c>
      <c r="Y2483" s="8">
        <f t="shared" si="282"/>
        <v>1.125</v>
      </c>
      <c r="Z2483" s="10">
        <f>IFERROR(LOOKUP(H2483,{30,43,48,53,58,63,68,73,78,83,88,93,97},{42,47,52,57,62,67,72,77,82,87,92,99,100}),999)</f>
        <v>62</v>
      </c>
      <c r="AA2483" s="9">
        <f t="shared" si="283"/>
        <v>12.5</v>
      </c>
      <c r="AB2483" s="9">
        <f>IFERROR(IF(I2483="AI",AA2483-VLOOKUP(Q2483,'PBT Tag Rates'!$A$6:$L$53,11,FALSE),AA2483-VLOOKUP(Q2483,'PBT Tag Rates'!$A$6:$L$53,12,FALSE)),0)</f>
        <v>12.511429149388086</v>
      </c>
      <c r="AC2483" s="9">
        <f t="shared" si="284"/>
        <v>19.241061494892282</v>
      </c>
      <c r="AD2483" s="12" t="s">
        <v>1969</v>
      </c>
      <c r="AE2483" s="8"/>
    </row>
    <row r="2484" spans="1:31" x14ac:dyDescent="0.25">
      <c r="A2484" t="s">
        <v>2078</v>
      </c>
      <c r="B2484" t="s">
        <v>6315</v>
      </c>
      <c r="C2484" t="s">
        <v>6316</v>
      </c>
      <c r="D2484" s="1">
        <v>45588</v>
      </c>
      <c r="E2484">
        <f t="shared" si="279"/>
        <v>9</v>
      </c>
      <c r="F2484" t="s">
        <v>6</v>
      </c>
      <c r="G2484">
        <v>650</v>
      </c>
      <c r="H2484">
        <f t="shared" si="278"/>
        <v>65</v>
      </c>
      <c r="I2484" t="s">
        <v>7</v>
      </c>
      <c r="J2484" t="s">
        <v>8</v>
      </c>
      <c r="K2484" t="s">
        <v>8</v>
      </c>
      <c r="L2484" t="s">
        <v>8</v>
      </c>
      <c r="M2484" t="s">
        <v>6</v>
      </c>
      <c r="N2484" t="str">
        <f t="shared" si="280"/>
        <v>M</v>
      </c>
      <c r="O2484" t="s">
        <v>1633</v>
      </c>
      <c r="P2484" t="s">
        <v>1634</v>
      </c>
      <c r="Q2484" t="s">
        <v>940</v>
      </c>
      <c r="R2484">
        <v>3</v>
      </c>
      <c r="S2484">
        <f t="shared" si="281"/>
        <v>2021</v>
      </c>
      <c r="T2484" t="s">
        <v>12</v>
      </c>
      <c r="U2484">
        <v>0.999999999999999</v>
      </c>
      <c r="V2484" t="s">
        <v>893</v>
      </c>
      <c r="W2484">
        <f>VLOOKUP(Q2484,'PBT Tag Rates'!$A$6:$D$67,4,FALSE)</f>
        <v>0.98140000000000005</v>
      </c>
      <c r="X2484">
        <v>1</v>
      </c>
      <c r="Y2484" s="8">
        <f t="shared" si="282"/>
        <v>1</v>
      </c>
      <c r="Z2484" s="10">
        <f>IFERROR(LOOKUP(H2484,{30,43,48,53,58,63,68,73,78,83,88,93,97},{42,47,52,57,62,67,72,77,82,87,92,99,100}),999)</f>
        <v>67</v>
      </c>
      <c r="AA2484" s="9">
        <f t="shared" si="283"/>
        <v>11.111111111111111</v>
      </c>
      <c r="AB2484" s="9">
        <f>IFERROR(IF(I2484="AI",AA2484-VLOOKUP(Q2484,'PBT Tag Rates'!$A$6:$L$53,11,FALSE),AA2484-VLOOKUP(Q2484,'PBT Tag Rates'!$A$6:$L$53,12,FALSE)),0)</f>
        <v>11.130063627923827</v>
      </c>
      <c r="AC2484" s="9">
        <f t="shared" si="284"/>
        <v>17.116688761125278</v>
      </c>
      <c r="AD2484" s="12" t="s">
        <v>1969</v>
      </c>
      <c r="AE2484" s="8"/>
    </row>
    <row r="2485" spans="1:31" x14ac:dyDescent="0.25">
      <c r="A2485" t="s">
        <v>2078</v>
      </c>
      <c r="B2485" t="s">
        <v>6317</v>
      </c>
      <c r="C2485" t="s">
        <v>6318</v>
      </c>
      <c r="D2485" s="1">
        <v>45588</v>
      </c>
      <c r="E2485">
        <f t="shared" si="279"/>
        <v>9</v>
      </c>
      <c r="F2485" t="s">
        <v>14</v>
      </c>
      <c r="G2485">
        <v>740</v>
      </c>
      <c r="H2485">
        <f t="shared" si="278"/>
        <v>74</v>
      </c>
      <c r="I2485" t="s">
        <v>9</v>
      </c>
      <c r="J2485">
        <v>1</v>
      </c>
      <c r="K2485" t="s">
        <v>8</v>
      </c>
      <c r="L2485" t="s">
        <v>8</v>
      </c>
      <c r="M2485" t="s">
        <v>14</v>
      </c>
      <c r="N2485" t="str">
        <f t="shared" si="280"/>
        <v>F</v>
      </c>
      <c r="O2485" t="s">
        <v>7297</v>
      </c>
      <c r="P2485" t="s">
        <v>8953</v>
      </c>
      <c r="Q2485" t="s">
        <v>171</v>
      </c>
      <c r="R2485">
        <v>5</v>
      </c>
      <c r="S2485">
        <f t="shared" si="281"/>
        <v>2019</v>
      </c>
      <c r="T2485" t="s">
        <v>12</v>
      </c>
      <c r="U2485">
        <v>1</v>
      </c>
      <c r="V2485" t="s">
        <v>949</v>
      </c>
      <c r="W2485">
        <f>VLOOKUP(Q2485,'PBT Tag Rates'!$A$6:$D$67,4,FALSE)</f>
        <v>0.95971980899999998</v>
      </c>
      <c r="X2485">
        <v>1</v>
      </c>
      <c r="Y2485" s="8">
        <f t="shared" si="282"/>
        <v>1</v>
      </c>
      <c r="Z2485" s="10">
        <f>IFERROR(LOOKUP(H2485,{30,43,48,53,58,63,68,73,78,83,88,93,97},{42,47,52,57,62,67,72,77,82,87,92,99,100}),999)</f>
        <v>77</v>
      </c>
      <c r="AA2485" s="9">
        <f t="shared" si="283"/>
        <v>11.111111111111111</v>
      </c>
      <c r="AB2485" s="9">
        <f>IFERROR(IF(I2485="AI",AA2485-VLOOKUP(Q2485,'PBT Tag Rates'!$A$6:$L$53,11,FALSE),AA2485-VLOOKUP(Q2485,'PBT Tag Rates'!$A$6:$L$53,12,FALSE)),0)</f>
        <v>11.153081893231333</v>
      </c>
      <c r="AC2485" s="9">
        <f t="shared" si="284"/>
        <v>17.15208806307546</v>
      </c>
      <c r="AD2485" s="12" t="s">
        <v>676</v>
      </c>
      <c r="AE2485" s="8"/>
    </row>
    <row r="2486" spans="1:31" x14ac:dyDescent="0.25">
      <c r="A2486" t="s">
        <v>2078</v>
      </c>
      <c r="B2486" t="s">
        <v>6319</v>
      </c>
      <c r="C2486" t="s">
        <v>6320</v>
      </c>
      <c r="D2486" s="1">
        <v>45589</v>
      </c>
      <c r="E2486">
        <f t="shared" si="279"/>
        <v>9</v>
      </c>
      <c r="F2486" t="s">
        <v>6</v>
      </c>
      <c r="G2486">
        <v>680</v>
      </c>
      <c r="H2486">
        <f t="shared" si="278"/>
        <v>68</v>
      </c>
      <c r="I2486" t="s">
        <v>9</v>
      </c>
      <c r="J2486">
        <v>1</v>
      </c>
      <c r="K2486" t="s">
        <v>8</v>
      </c>
      <c r="L2486" t="s">
        <v>8</v>
      </c>
      <c r="M2486" t="s">
        <v>6</v>
      </c>
      <c r="N2486" t="str">
        <f t="shared" si="280"/>
        <v>M</v>
      </c>
      <c r="O2486" t="s">
        <v>8</v>
      </c>
      <c r="P2486" t="s">
        <v>8</v>
      </c>
      <c r="Q2486" t="s">
        <v>11</v>
      </c>
      <c r="R2486" t="s">
        <v>8</v>
      </c>
      <c r="S2486" t="str">
        <f t="shared" si="281"/>
        <v>U</v>
      </c>
      <c r="T2486" t="s">
        <v>12</v>
      </c>
      <c r="U2486">
        <v>1</v>
      </c>
      <c r="V2486" t="s">
        <v>8</v>
      </c>
      <c r="W2486">
        <f>VLOOKUP(Q2486,'PBT Tag Rates'!$A$6:$D$67,4,FALSE)</f>
        <v>1</v>
      </c>
      <c r="X2486">
        <v>1</v>
      </c>
      <c r="Y2486" s="8">
        <f t="shared" si="282"/>
        <v>1.0833333333333333</v>
      </c>
      <c r="Z2486" s="10">
        <f>IFERROR(LOOKUP(H2486,{30,43,48,53,58,63,68,73,78,83,88,93,97},{42,47,52,57,62,67,72,77,82,87,92,99,100}),999)</f>
        <v>72</v>
      </c>
      <c r="AA2486" s="9">
        <f t="shared" si="283"/>
        <v>12.037037037037036</v>
      </c>
      <c r="AB2486" s="9">
        <f>IFERROR(IF(I2486="AI",AA2486-VLOOKUP(Q2486,'PBT Tag Rates'!$A$6:$L$53,11,FALSE),AA2486-VLOOKUP(Q2486,'PBT Tag Rates'!$A$6:$L$53,12,FALSE)),0)</f>
        <v>11.520759594686513</v>
      </c>
      <c r="AC2486" s="9">
        <f t="shared" si="284"/>
        <v>17.71753180091941</v>
      </c>
      <c r="AD2486" s="12" t="s">
        <v>1969</v>
      </c>
      <c r="AE2486" s="8"/>
    </row>
    <row r="2487" spans="1:31" x14ac:dyDescent="0.25">
      <c r="A2487" t="s">
        <v>2078</v>
      </c>
      <c r="B2487" t="s">
        <v>6321</v>
      </c>
      <c r="C2487" t="s">
        <v>6322</v>
      </c>
      <c r="D2487" s="1">
        <v>45589</v>
      </c>
      <c r="E2487">
        <f t="shared" si="279"/>
        <v>9</v>
      </c>
      <c r="F2487" t="s">
        <v>14</v>
      </c>
      <c r="G2487">
        <v>780</v>
      </c>
      <c r="H2487">
        <f t="shared" ref="H2487:H2550" si="285">G2487/10</f>
        <v>78</v>
      </c>
      <c r="I2487" t="s">
        <v>9</v>
      </c>
      <c r="J2487">
        <v>1</v>
      </c>
      <c r="K2487" t="s">
        <v>8</v>
      </c>
      <c r="L2487" t="s">
        <v>8</v>
      </c>
      <c r="M2487" t="s">
        <v>14</v>
      </c>
      <c r="N2487" t="str">
        <f t="shared" si="280"/>
        <v>F</v>
      </c>
      <c r="O2487" t="s">
        <v>7746</v>
      </c>
      <c r="P2487" t="s">
        <v>8954</v>
      </c>
      <c r="Q2487" t="s">
        <v>171</v>
      </c>
      <c r="R2487">
        <v>5</v>
      </c>
      <c r="S2487">
        <f t="shared" si="281"/>
        <v>2019</v>
      </c>
      <c r="T2487" t="s">
        <v>12</v>
      </c>
      <c r="U2487">
        <v>0.999999999999998</v>
      </c>
      <c r="V2487" t="s">
        <v>919</v>
      </c>
      <c r="W2487">
        <f>VLOOKUP(Q2487,'PBT Tag Rates'!$A$6:$D$67,4,FALSE)</f>
        <v>0.95971980899999998</v>
      </c>
      <c r="X2487">
        <v>1</v>
      </c>
      <c r="Y2487" s="8">
        <f t="shared" si="282"/>
        <v>1</v>
      </c>
      <c r="Z2487" s="10">
        <f>IFERROR(LOOKUP(H2487,{30,43,48,53,58,63,68,73,78,83,88,93,97},{42,47,52,57,62,67,72,77,82,87,92,99,100}),999)</f>
        <v>82</v>
      </c>
      <c r="AA2487" s="9">
        <f t="shared" si="283"/>
        <v>11.111111111111111</v>
      </c>
      <c r="AB2487" s="9">
        <f>IFERROR(IF(I2487="AI",AA2487-VLOOKUP(Q2487,'PBT Tag Rates'!$A$6:$L$53,11,FALSE),AA2487-VLOOKUP(Q2487,'PBT Tag Rates'!$A$6:$L$53,12,FALSE)),0)</f>
        <v>11.153081893231333</v>
      </c>
      <c r="AC2487" s="9">
        <f t="shared" si="284"/>
        <v>17.15208806307546</v>
      </c>
      <c r="AD2487" s="12" t="s">
        <v>1969</v>
      </c>
      <c r="AE2487" s="8"/>
    </row>
    <row r="2488" spans="1:31" x14ac:dyDescent="0.25">
      <c r="A2488" t="s">
        <v>2078</v>
      </c>
      <c r="B2488" t="s">
        <v>6323</v>
      </c>
      <c r="C2488" t="s">
        <v>6324</v>
      </c>
      <c r="D2488" s="1">
        <v>45590</v>
      </c>
      <c r="E2488">
        <f t="shared" si="279"/>
        <v>9</v>
      </c>
      <c r="F2488" t="s">
        <v>14</v>
      </c>
      <c r="G2488">
        <v>710</v>
      </c>
      <c r="H2488">
        <f t="shared" si="285"/>
        <v>71</v>
      </c>
      <c r="I2488" t="s">
        <v>9</v>
      </c>
      <c r="J2488">
        <v>1</v>
      </c>
      <c r="K2488" t="s">
        <v>8</v>
      </c>
      <c r="L2488" t="s">
        <v>8</v>
      </c>
      <c r="M2488" t="s">
        <v>14</v>
      </c>
      <c r="N2488" t="str">
        <f t="shared" si="280"/>
        <v>F</v>
      </c>
      <c r="O2488" t="s">
        <v>8871</v>
      </c>
      <c r="P2488" t="s">
        <v>8955</v>
      </c>
      <c r="Q2488" t="s">
        <v>295</v>
      </c>
      <c r="R2488">
        <v>4</v>
      </c>
      <c r="S2488">
        <f t="shared" si="281"/>
        <v>2020</v>
      </c>
      <c r="T2488" t="s">
        <v>12</v>
      </c>
      <c r="U2488">
        <v>1</v>
      </c>
      <c r="V2488" t="s">
        <v>949</v>
      </c>
      <c r="W2488">
        <f>VLOOKUP(Q2488,'PBT Tag Rates'!$A$6:$D$67,4,FALSE)</f>
        <v>0.98961045999999997</v>
      </c>
      <c r="X2488">
        <v>1</v>
      </c>
      <c r="Y2488" s="8">
        <f t="shared" si="282"/>
        <v>1</v>
      </c>
      <c r="Z2488" s="10">
        <f>IFERROR(LOOKUP(H2488,{30,43,48,53,58,63,68,73,78,83,88,93,97},{42,47,52,57,62,67,72,77,82,87,92,99,100}),999)</f>
        <v>72</v>
      </c>
      <c r="AA2488" s="9">
        <f t="shared" si="283"/>
        <v>11.111111111111111</v>
      </c>
      <c r="AB2488" s="9">
        <f>IFERROR(IF(I2488="AI",AA2488-VLOOKUP(Q2488,'PBT Tag Rates'!$A$6:$L$53,11,FALSE),AA2488-VLOOKUP(Q2488,'PBT Tag Rates'!$A$6:$L$53,12,FALSE)),0)</f>
        <v>11.121609726899791</v>
      </c>
      <c r="AC2488" s="9">
        <f t="shared" si="284"/>
        <v>17.103687686065587</v>
      </c>
      <c r="AD2488" s="12" t="s">
        <v>676</v>
      </c>
      <c r="AE2488" s="8"/>
    </row>
    <row r="2489" spans="1:31" x14ac:dyDescent="0.25">
      <c r="A2489" t="s">
        <v>2078</v>
      </c>
      <c r="B2489" t="s">
        <v>6325</v>
      </c>
      <c r="C2489" t="s">
        <v>6326</v>
      </c>
      <c r="D2489" s="1">
        <v>45590</v>
      </c>
      <c r="E2489">
        <f t="shared" si="279"/>
        <v>9</v>
      </c>
      <c r="F2489" t="s">
        <v>14</v>
      </c>
      <c r="G2489">
        <v>740</v>
      </c>
      <c r="H2489">
        <f t="shared" si="285"/>
        <v>74</v>
      </c>
      <c r="I2489" t="s">
        <v>9</v>
      </c>
      <c r="J2489">
        <v>1</v>
      </c>
      <c r="K2489" t="s">
        <v>8</v>
      </c>
      <c r="L2489" t="s">
        <v>8</v>
      </c>
      <c r="M2489" t="s">
        <v>14</v>
      </c>
      <c r="N2489" t="str">
        <f t="shared" si="280"/>
        <v>F</v>
      </c>
      <c r="O2489" t="s">
        <v>197</v>
      </c>
      <c r="P2489" t="s">
        <v>8956</v>
      </c>
      <c r="Q2489" t="s">
        <v>171</v>
      </c>
      <c r="R2489">
        <v>5</v>
      </c>
      <c r="S2489">
        <f t="shared" si="281"/>
        <v>2019</v>
      </c>
      <c r="T2489" t="s">
        <v>12</v>
      </c>
      <c r="U2489">
        <v>1</v>
      </c>
      <c r="V2489" t="s">
        <v>949</v>
      </c>
      <c r="W2489">
        <f>VLOOKUP(Q2489,'PBT Tag Rates'!$A$6:$D$67,4,FALSE)</f>
        <v>0.95971980899999998</v>
      </c>
      <c r="X2489">
        <v>1</v>
      </c>
      <c r="Y2489" s="8">
        <f t="shared" si="282"/>
        <v>1</v>
      </c>
      <c r="Z2489" s="10">
        <f>IFERROR(LOOKUP(H2489,{30,43,48,53,58,63,68,73,78,83,88,93,97},{42,47,52,57,62,67,72,77,82,87,92,99,100}),999)</f>
        <v>77</v>
      </c>
      <c r="AA2489" s="9">
        <f t="shared" si="283"/>
        <v>11.111111111111111</v>
      </c>
      <c r="AB2489" s="9">
        <f>IFERROR(IF(I2489="AI",AA2489-VLOOKUP(Q2489,'PBT Tag Rates'!$A$6:$L$53,11,FALSE),AA2489-VLOOKUP(Q2489,'PBT Tag Rates'!$A$6:$L$53,12,FALSE)),0)</f>
        <v>11.153081893231333</v>
      </c>
      <c r="AC2489" s="9">
        <f t="shared" si="284"/>
        <v>17.15208806307546</v>
      </c>
      <c r="AD2489" s="12" t="s">
        <v>676</v>
      </c>
      <c r="AE2489" s="8"/>
    </row>
    <row r="2490" spans="1:31" x14ac:dyDescent="0.25">
      <c r="A2490" t="s">
        <v>2078</v>
      </c>
      <c r="B2490" t="s">
        <v>6327</v>
      </c>
      <c r="C2490" t="s">
        <v>6328</v>
      </c>
      <c r="D2490" s="1">
        <v>45590</v>
      </c>
      <c r="E2490">
        <f t="shared" si="279"/>
        <v>9</v>
      </c>
      <c r="F2490" t="s">
        <v>6</v>
      </c>
      <c r="G2490">
        <v>440</v>
      </c>
      <c r="H2490">
        <f t="shared" si="285"/>
        <v>44</v>
      </c>
      <c r="I2490" t="s">
        <v>7</v>
      </c>
      <c r="J2490" t="s">
        <v>8</v>
      </c>
      <c r="K2490" t="s">
        <v>8</v>
      </c>
      <c r="L2490" t="s">
        <v>8</v>
      </c>
      <c r="M2490" t="s">
        <v>6</v>
      </c>
      <c r="N2490" t="str">
        <f t="shared" si="280"/>
        <v>M</v>
      </c>
      <c r="O2490" t="s">
        <v>8957</v>
      </c>
      <c r="P2490" t="s">
        <v>8958</v>
      </c>
      <c r="Q2490" t="s">
        <v>7200</v>
      </c>
      <c r="R2490">
        <v>2</v>
      </c>
      <c r="S2490">
        <f t="shared" si="281"/>
        <v>2022</v>
      </c>
      <c r="T2490" t="s">
        <v>12</v>
      </c>
      <c r="U2490">
        <v>1.00000000000001</v>
      </c>
      <c r="V2490" t="s">
        <v>893</v>
      </c>
      <c r="W2490">
        <f>VLOOKUP(Q2490,'PBT Tag Rates'!$A$6:$D$67,4,FALSE)</f>
        <v>0.98</v>
      </c>
      <c r="X2490">
        <v>1</v>
      </c>
      <c r="Y2490" s="8">
        <f t="shared" si="282"/>
        <v>1</v>
      </c>
      <c r="Z2490" s="10">
        <f>IFERROR(LOOKUP(H2490,{30,43,48,53,58,63,68,73,78,83,88,93,97},{42,47,52,57,62,67,72,77,82,87,92,99,100}),999)</f>
        <v>47</v>
      </c>
      <c r="AA2490" s="9">
        <f t="shared" si="283"/>
        <v>11.111111111111111</v>
      </c>
      <c r="AB2490" s="9">
        <f>IFERROR(IF(I2490="AI",AA2490-VLOOKUP(Q2490,'PBT Tag Rates'!$A$6:$L$53,11,FALSE),AA2490-VLOOKUP(Q2490,'PBT Tag Rates'!$A$6:$L$53,12,FALSE)),0)</f>
        <v>11.131519274376418</v>
      </c>
      <c r="AC2490" s="9">
        <f t="shared" si="284"/>
        <v>17.11892736892737</v>
      </c>
      <c r="AD2490" s="12" t="s">
        <v>1969</v>
      </c>
      <c r="AE2490" s="8"/>
    </row>
    <row r="2491" spans="1:31" x14ac:dyDescent="0.25">
      <c r="A2491" t="s">
        <v>2078</v>
      </c>
      <c r="B2491" t="s">
        <v>6329</v>
      </c>
      <c r="C2491" t="s">
        <v>6330</v>
      </c>
      <c r="D2491" s="1">
        <v>45590</v>
      </c>
      <c r="E2491">
        <f t="shared" si="279"/>
        <v>9</v>
      </c>
      <c r="F2491" t="s">
        <v>6</v>
      </c>
      <c r="G2491">
        <v>570</v>
      </c>
      <c r="H2491">
        <f t="shared" si="285"/>
        <v>57</v>
      </c>
      <c r="I2491" t="s">
        <v>7</v>
      </c>
      <c r="J2491" t="s">
        <v>8</v>
      </c>
      <c r="K2491" t="s">
        <v>8</v>
      </c>
      <c r="L2491" t="s">
        <v>8</v>
      </c>
      <c r="M2491" t="s">
        <v>6</v>
      </c>
      <c r="N2491" t="str">
        <f t="shared" si="280"/>
        <v>M</v>
      </c>
      <c r="O2491" t="s">
        <v>8711</v>
      </c>
      <c r="P2491" t="s">
        <v>8712</v>
      </c>
      <c r="Q2491" t="s">
        <v>940</v>
      </c>
      <c r="R2491">
        <v>3</v>
      </c>
      <c r="S2491">
        <f t="shared" si="281"/>
        <v>2021</v>
      </c>
      <c r="T2491" t="s">
        <v>12</v>
      </c>
      <c r="U2491">
        <v>0.999999999999999</v>
      </c>
      <c r="V2491" t="s">
        <v>893</v>
      </c>
      <c r="W2491">
        <f>VLOOKUP(Q2491,'PBT Tag Rates'!$A$6:$D$67,4,FALSE)</f>
        <v>0.98140000000000005</v>
      </c>
      <c r="X2491">
        <v>1</v>
      </c>
      <c r="Y2491" s="8">
        <f t="shared" si="282"/>
        <v>1</v>
      </c>
      <c r="Z2491" s="10">
        <f>IFERROR(LOOKUP(H2491,{30,43,48,53,58,63,68,73,78,83,88,93,97},{42,47,52,57,62,67,72,77,82,87,92,99,100}),999)</f>
        <v>57</v>
      </c>
      <c r="AA2491" s="9">
        <f t="shared" si="283"/>
        <v>11.111111111111111</v>
      </c>
      <c r="AB2491" s="9">
        <f>IFERROR(IF(I2491="AI",AA2491-VLOOKUP(Q2491,'PBT Tag Rates'!$A$6:$L$53,11,FALSE),AA2491-VLOOKUP(Q2491,'PBT Tag Rates'!$A$6:$L$53,12,FALSE)),0)</f>
        <v>11.130063627923827</v>
      </c>
      <c r="AC2491" s="9">
        <f t="shared" si="284"/>
        <v>17.116688761125278</v>
      </c>
      <c r="AD2491" s="12" t="s">
        <v>1969</v>
      </c>
      <c r="AE2491" s="8"/>
    </row>
    <row r="2492" spans="1:31" x14ac:dyDescent="0.25">
      <c r="A2492" t="s">
        <v>2078</v>
      </c>
      <c r="B2492" t="s">
        <v>6331</v>
      </c>
      <c r="C2492" t="s">
        <v>6332</v>
      </c>
      <c r="D2492" s="1">
        <v>45590</v>
      </c>
      <c r="E2492">
        <f t="shared" si="279"/>
        <v>9</v>
      </c>
      <c r="F2492" t="s">
        <v>14</v>
      </c>
      <c r="G2492">
        <v>780</v>
      </c>
      <c r="H2492">
        <f t="shared" si="285"/>
        <v>78</v>
      </c>
      <c r="I2492" t="s">
        <v>9</v>
      </c>
      <c r="J2492">
        <v>1</v>
      </c>
      <c r="K2492" t="s">
        <v>8</v>
      </c>
      <c r="L2492" t="s">
        <v>8</v>
      </c>
      <c r="M2492" t="s">
        <v>14</v>
      </c>
      <c r="N2492" t="str">
        <f t="shared" si="280"/>
        <v>F</v>
      </c>
      <c r="O2492" t="s">
        <v>8959</v>
      </c>
      <c r="P2492" t="s">
        <v>8960</v>
      </c>
      <c r="Q2492" t="s">
        <v>367</v>
      </c>
      <c r="R2492">
        <v>5</v>
      </c>
      <c r="S2492">
        <f t="shared" si="281"/>
        <v>2019</v>
      </c>
      <c r="T2492" t="s">
        <v>12</v>
      </c>
      <c r="U2492">
        <v>0.999999999999999</v>
      </c>
      <c r="V2492" t="s">
        <v>9063</v>
      </c>
      <c r="W2492">
        <f>VLOOKUP(Q2492,'PBT Tag Rates'!$A$6:$D$67,4,FALSE)</f>
        <v>0.96016800000000002</v>
      </c>
      <c r="X2492">
        <v>1</v>
      </c>
      <c r="Y2492" s="8">
        <f t="shared" si="282"/>
        <v>1</v>
      </c>
      <c r="Z2492" s="10">
        <f>IFERROR(LOOKUP(H2492,{30,43,48,53,58,63,68,73,78,83,88,93,97},{42,47,52,57,62,67,72,77,82,87,92,99,100}),999)</f>
        <v>82</v>
      </c>
      <c r="AA2492" s="9">
        <f t="shared" si="283"/>
        <v>11.111111111111111</v>
      </c>
      <c r="AB2492" s="9">
        <f>IFERROR(IF(I2492="AI",AA2492-VLOOKUP(Q2492,'PBT Tag Rates'!$A$6:$L$53,11,FALSE),AA2492-VLOOKUP(Q2492,'PBT Tag Rates'!$A$6:$L$53,12,FALSE)),0)</f>
        <v>11.152595518006571</v>
      </c>
      <c r="AC2492" s="9">
        <f t="shared" si="284"/>
        <v>17.151340076934346</v>
      </c>
      <c r="AD2492" s="12" t="s">
        <v>676</v>
      </c>
      <c r="AE2492" s="8"/>
    </row>
    <row r="2493" spans="1:31" x14ac:dyDescent="0.25">
      <c r="A2493" t="s">
        <v>2078</v>
      </c>
      <c r="B2493" t="s">
        <v>6333</v>
      </c>
      <c r="C2493" t="s">
        <v>6334</v>
      </c>
      <c r="D2493" s="1">
        <v>45590</v>
      </c>
      <c r="E2493">
        <f t="shared" si="279"/>
        <v>9</v>
      </c>
      <c r="F2493" t="s">
        <v>14</v>
      </c>
      <c r="G2493">
        <v>760</v>
      </c>
      <c r="H2493">
        <f t="shared" si="285"/>
        <v>76</v>
      </c>
      <c r="I2493" t="s">
        <v>7</v>
      </c>
      <c r="J2493" t="s">
        <v>8</v>
      </c>
      <c r="K2493" t="s">
        <v>8</v>
      </c>
      <c r="L2493" t="s">
        <v>7186</v>
      </c>
      <c r="M2493" t="s">
        <v>14</v>
      </c>
      <c r="N2493" t="str">
        <f t="shared" si="280"/>
        <v>F</v>
      </c>
      <c r="O2493" t="s">
        <v>337</v>
      </c>
      <c r="P2493" t="s">
        <v>338</v>
      </c>
      <c r="Q2493" t="s">
        <v>295</v>
      </c>
      <c r="R2493">
        <v>4</v>
      </c>
      <c r="S2493">
        <f t="shared" si="281"/>
        <v>2020</v>
      </c>
      <c r="T2493" t="s">
        <v>12</v>
      </c>
      <c r="U2493">
        <v>1</v>
      </c>
      <c r="V2493" t="s">
        <v>893</v>
      </c>
      <c r="W2493">
        <f>VLOOKUP(Q2493,'PBT Tag Rates'!$A$6:$D$67,4,FALSE)</f>
        <v>0.98961045999999997</v>
      </c>
      <c r="X2493">
        <v>1</v>
      </c>
      <c r="Y2493" s="8">
        <f t="shared" si="282"/>
        <v>1</v>
      </c>
      <c r="Z2493" s="10">
        <f>IFERROR(LOOKUP(H2493,{30,43,48,53,58,63,68,73,78,83,88,93,97},{42,47,52,57,62,67,72,77,82,87,92,99,100}),999)</f>
        <v>77</v>
      </c>
      <c r="AA2493" s="9">
        <f t="shared" si="283"/>
        <v>11.111111111111111</v>
      </c>
      <c r="AB2493" s="9">
        <f>IFERROR(IF(I2493="AI",AA2493-VLOOKUP(Q2493,'PBT Tag Rates'!$A$6:$L$53,11,FALSE),AA2493-VLOOKUP(Q2493,'PBT Tag Rates'!$A$6:$L$53,12,FALSE)),0)</f>
        <v>11.121609726899791</v>
      </c>
      <c r="AC2493" s="9">
        <f t="shared" si="284"/>
        <v>17.103687686065587</v>
      </c>
      <c r="AD2493" s="12" t="s">
        <v>1969</v>
      </c>
      <c r="AE2493" s="8"/>
    </row>
    <row r="2494" spans="1:31" x14ac:dyDescent="0.25">
      <c r="A2494" t="s">
        <v>2078</v>
      </c>
      <c r="B2494" t="s">
        <v>6335</v>
      </c>
      <c r="C2494" t="s">
        <v>6336</v>
      </c>
      <c r="D2494" s="1">
        <v>45591</v>
      </c>
      <c r="E2494">
        <f t="shared" si="279"/>
        <v>9</v>
      </c>
      <c r="F2494" t="s">
        <v>6</v>
      </c>
      <c r="G2494">
        <v>750</v>
      </c>
      <c r="H2494">
        <f t="shared" si="285"/>
        <v>75</v>
      </c>
      <c r="I2494" t="s">
        <v>7</v>
      </c>
      <c r="J2494" t="s">
        <v>8</v>
      </c>
      <c r="K2494" t="s">
        <v>8</v>
      </c>
      <c r="L2494" t="s">
        <v>8</v>
      </c>
      <c r="M2494" t="s">
        <v>6</v>
      </c>
      <c r="N2494" t="str">
        <f t="shared" si="280"/>
        <v>M</v>
      </c>
      <c r="O2494" t="s">
        <v>1714</v>
      </c>
      <c r="P2494" t="s">
        <v>8172</v>
      </c>
      <c r="Q2494" t="s">
        <v>295</v>
      </c>
      <c r="R2494">
        <v>4</v>
      </c>
      <c r="S2494">
        <f t="shared" si="281"/>
        <v>2020</v>
      </c>
      <c r="T2494" t="s">
        <v>12</v>
      </c>
      <c r="U2494">
        <v>1</v>
      </c>
      <c r="V2494" t="s">
        <v>893</v>
      </c>
      <c r="W2494">
        <f>VLOOKUP(Q2494,'PBT Tag Rates'!$A$6:$D$67,4,FALSE)</f>
        <v>0.98961045999999997</v>
      </c>
      <c r="X2494">
        <v>1</v>
      </c>
      <c r="Y2494" s="8">
        <f t="shared" si="282"/>
        <v>1</v>
      </c>
      <c r="Z2494" s="10">
        <f>IFERROR(LOOKUP(H2494,{30,43,48,53,58,63,68,73,78,83,88,93,97},{42,47,52,57,62,67,72,77,82,87,92,99,100}),999)</f>
        <v>77</v>
      </c>
      <c r="AA2494" s="9">
        <f t="shared" si="283"/>
        <v>11.111111111111111</v>
      </c>
      <c r="AB2494" s="9">
        <f>IFERROR(IF(I2494="AI",AA2494-VLOOKUP(Q2494,'PBT Tag Rates'!$A$6:$L$53,11,FALSE),AA2494-VLOOKUP(Q2494,'PBT Tag Rates'!$A$6:$L$53,12,FALSE)),0)</f>
        <v>11.121609726899791</v>
      </c>
      <c r="AC2494" s="9">
        <f t="shared" si="284"/>
        <v>17.103687686065587</v>
      </c>
      <c r="AD2494" s="12" t="s">
        <v>1969</v>
      </c>
      <c r="AE2494" s="8"/>
    </row>
    <row r="2495" spans="1:31" x14ac:dyDescent="0.25">
      <c r="A2495" t="s">
        <v>2078</v>
      </c>
      <c r="B2495" t="s">
        <v>6337</v>
      </c>
      <c r="C2495" t="s">
        <v>6338</v>
      </c>
      <c r="D2495" s="1">
        <v>45591</v>
      </c>
      <c r="E2495">
        <f t="shared" si="279"/>
        <v>9</v>
      </c>
      <c r="F2495" t="s">
        <v>6</v>
      </c>
      <c r="G2495">
        <v>650</v>
      </c>
      <c r="H2495">
        <f t="shared" si="285"/>
        <v>65</v>
      </c>
      <c r="I2495" t="s">
        <v>7</v>
      </c>
      <c r="J2495" t="s">
        <v>8</v>
      </c>
      <c r="K2495" t="s">
        <v>8</v>
      </c>
      <c r="L2495" t="s">
        <v>8</v>
      </c>
      <c r="M2495" t="s">
        <v>6</v>
      </c>
      <c r="N2495" t="str">
        <f t="shared" si="280"/>
        <v>M</v>
      </c>
      <c r="O2495" t="s">
        <v>8603</v>
      </c>
      <c r="P2495" t="s">
        <v>8961</v>
      </c>
      <c r="Q2495" t="s">
        <v>940</v>
      </c>
      <c r="R2495">
        <v>3</v>
      </c>
      <c r="S2495">
        <f t="shared" si="281"/>
        <v>2021</v>
      </c>
      <c r="T2495" t="s">
        <v>12</v>
      </c>
      <c r="U2495">
        <v>1</v>
      </c>
      <c r="V2495" t="s">
        <v>893</v>
      </c>
      <c r="W2495">
        <f>VLOOKUP(Q2495,'PBT Tag Rates'!$A$6:$D$67,4,FALSE)</f>
        <v>0.98140000000000005</v>
      </c>
      <c r="X2495">
        <v>1</v>
      </c>
      <c r="Y2495" s="8">
        <f t="shared" si="282"/>
        <v>1</v>
      </c>
      <c r="Z2495" s="10">
        <f>IFERROR(LOOKUP(H2495,{30,43,48,53,58,63,68,73,78,83,88,93,97},{42,47,52,57,62,67,72,77,82,87,92,99,100}),999)</f>
        <v>67</v>
      </c>
      <c r="AA2495" s="9">
        <f t="shared" si="283"/>
        <v>11.111111111111111</v>
      </c>
      <c r="AB2495" s="9">
        <f>IFERROR(IF(I2495="AI",AA2495-VLOOKUP(Q2495,'PBT Tag Rates'!$A$6:$L$53,11,FALSE),AA2495-VLOOKUP(Q2495,'PBT Tag Rates'!$A$6:$L$53,12,FALSE)),0)</f>
        <v>11.130063627923827</v>
      </c>
      <c r="AC2495" s="9">
        <f t="shared" si="284"/>
        <v>17.116688761125278</v>
      </c>
      <c r="AD2495" s="12" t="s">
        <v>1969</v>
      </c>
      <c r="AE2495" s="8"/>
    </row>
    <row r="2496" spans="1:31" x14ac:dyDescent="0.25">
      <c r="A2496" t="s">
        <v>2078</v>
      </c>
      <c r="B2496" t="s">
        <v>6339</v>
      </c>
      <c r="C2496" t="s">
        <v>6340</v>
      </c>
      <c r="D2496" s="1">
        <v>45593</v>
      </c>
      <c r="E2496">
        <f t="shared" si="279"/>
        <v>9</v>
      </c>
      <c r="F2496" t="s">
        <v>14</v>
      </c>
      <c r="G2496">
        <v>660</v>
      </c>
      <c r="H2496">
        <f t="shared" si="285"/>
        <v>66</v>
      </c>
      <c r="I2496" t="s">
        <v>9</v>
      </c>
      <c r="J2496">
        <v>1</v>
      </c>
      <c r="K2496" t="s">
        <v>8</v>
      </c>
      <c r="L2496" t="s">
        <v>8</v>
      </c>
      <c r="M2496" t="s">
        <v>14</v>
      </c>
      <c r="N2496" t="str">
        <f t="shared" si="280"/>
        <v>F</v>
      </c>
      <c r="O2496" t="s">
        <v>175</v>
      </c>
      <c r="P2496" t="s">
        <v>586</v>
      </c>
      <c r="Q2496" t="s">
        <v>171</v>
      </c>
      <c r="R2496">
        <v>5</v>
      </c>
      <c r="S2496">
        <f t="shared" si="281"/>
        <v>2019</v>
      </c>
      <c r="T2496" t="s">
        <v>12</v>
      </c>
      <c r="U2496">
        <v>1</v>
      </c>
      <c r="V2496" t="s">
        <v>893</v>
      </c>
      <c r="W2496">
        <f>VLOOKUP(Q2496,'PBT Tag Rates'!$A$6:$D$67,4,FALSE)</f>
        <v>0.95971980899999998</v>
      </c>
      <c r="X2496">
        <v>1</v>
      </c>
      <c r="Y2496" s="8">
        <f t="shared" si="282"/>
        <v>1</v>
      </c>
      <c r="Z2496" s="10">
        <f>IFERROR(LOOKUP(H2496,{30,43,48,53,58,63,68,73,78,83,88,93,97},{42,47,52,57,62,67,72,77,82,87,92,99,100}),999)</f>
        <v>67</v>
      </c>
      <c r="AA2496" s="9">
        <f t="shared" si="283"/>
        <v>11.111111111111111</v>
      </c>
      <c r="AB2496" s="9">
        <f>IFERROR(IF(I2496="AI",AA2496-VLOOKUP(Q2496,'PBT Tag Rates'!$A$6:$L$53,11,FALSE),AA2496-VLOOKUP(Q2496,'PBT Tag Rates'!$A$6:$L$53,12,FALSE)),0)</f>
        <v>11.153081893231333</v>
      </c>
      <c r="AC2496" s="9">
        <f t="shared" si="284"/>
        <v>17.15208806307546</v>
      </c>
      <c r="AD2496" s="12" t="s">
        <v>1969</v>
      </c>
      <c r="AE2496" s="8"/>
    </row>
    <row r="2497" spans="1:31" x14ac:dyDescent="0.25">
      <c r="A2497" t="s">
        <v>2078</v>
      </c>
      <c r="B2497" t="s">
        <v>6341</v>
      </c>
      <c r="C2497" t="s">
        <v>6342</v>
      </c>
      <c r="D2497" s="1">
        <v>45593</v>
      </c>
      <c r="E2497">
        <f t="shared" si="279"/>
        <v>9</v>
      </c>
      <c r="F2497" t="s">
        <v>6</v>
      </c>
      <c r="G2497">
        <v>610</v>
      </c>
      <c r="H2497">
        <f t="shared" si="285"/>
        <v>61</v>
      </c>
      <c r="I2497" t="s">
        <v>7</v>
      </c>
      <c r="J2497" t="s">
        <v>8</v>
      </c>
      <c r="K2497" t="s">
        <v>8</v>
      </c>
      <c r="L2497" t="s">
        <v>8</v>
      </c>
      <c r="M2497" t="s">
        <v>269</v>
      </c>
      <c r="N2497" t="str">
        <f t="shared" si="280"/>
        <v>M</v>
      </c>
      <c r="O2497" t="s">
        <v>8</v>
      </c>
      <c r="P2497" t="s">
        <v>8</v>
      </c>
      <c r="Q2497" t="s">
        <v>11</v>
      </c>
      <c r="R2497" t="s">
        <v>8</v>
      </c>
      <c r="S2497" t="str">
        <f t="shared" si="281"/>
        <v>U</v>
      </c>
      <c r="T2497" t="s">
        <v>12</v>
      </c>
      <c r="U2497">
        <v>1</v>
      </c>
      <c r="V2497" t="s">
        <v>8</v>
      </c>
      <c r="W2497">
        <f>VLOOKUP(Q2497,'PBT Tag Rates'!$A$6:$D$67,4,FALSE)</f>
        <v>1</v>
      </c>
      <c r="X2497">
        <v>1</v>
      </c>
      <c r="Y2497" s="8">
        <f t="shared" si="282"/>
        <v>1.125</v>
      </c>
      <c r="Z2497" s="10">
        <f>IFERROR(LOOKUP(H2497,{30,43,48,53,58,63,68,73,78,83,88,93,97},{42,47,52,57,62,67,72,77,82,87,92,99,100}),999)</f>
        <v>62</v>
      </c>
      <c r="AA2497" s="9">
        <f t="shared" si="283"/>
        <v>12.5</v>
      </c>
      <c r="AB2497" s="9">
        <f>IFERROR(IF(I2497="AI",AA2497-VLOOKUP(Q2497,'PBT Tag Rates'!$A$6:$L$53,11,FALSE),AA2497-VLOOKUP(Q2497,'PBT Tag Rates'!$A$6:$L$53,12,FALSE)),0)</f>
        <v>12.458696873497624</v>
      </c>
      <c r="AC2497" s="9">
        <f t="shared" si="284"/>
        <v>19.159965646363773</v>
      </c>
      <c r="AD2497" s="12" t="s">
        <v>1969</v>
      </c>
      <c r="AE2497" s="8"/>
    </row>
    <row r="2498" spans="1:31" x14ac:dyDescent="0.25">
      <c r="A2498" t="s">
        <v>2078</v>
      </c>
      <c r="B2498" t="s">
        <v>6343</v>
      </c>
      <c r="C2498" t="s">
        <v>6344</v>
      </c>
      <c r="D2498" s="1">
        <v>45593</v>
      </c>
      <c r="E2498">
        <f t="shared" si="279"/>
        <v>9</v>
      </c>
      <c r="F2498" t="s">
        <v>6</v>
      </c>
      <c r="G2498">
        <v>630</v>
      </c>
      <c r="H2498">
        <f t="shared" si="285"/>
        <v>63</v>
      </c>
      <c r="I2498" t="s">
        <v>9</v>
      </c>
      <c r="J2498">
        <v>1</v>
      </c>
      <c r="K2498" t="s">
        <v>8</v>
      </c>
      <c r="L2498" t="s">
        <v>8</v>
      </c>
      <c r="M2498" t="s">
        <v>6</v>
      </c>
      <c r="N2498" t="str">
        <f t="shared" si="280"/>
        <v>M</v>
      </c>
      <c r="O2498" t="s">
        <v>1967</v>
      </c>
      <c r="P2498" t="s">
        <v>8962</v>
      </c>
      <c r="Q2498" t="s">
        <v>940</v>
      </c>
      <c r="R2498">
        <v>3</v>
      </c>
      <c r="S2498">
        <f t="shared" si="281"/>
        <v>2021</v>
      </c>
      <c r="T2498" t="s">
        <v>12</v>
      </c>
      <c r="U2498">
        <v>1</v>
      </c>
      <c r="V2498" t="s">
        <v>893</v>
      </c>
      <c r="W2498">
        <f>VLOOKUP(Q2498,'PBT Tag Rates'!$A$6:$D$67,4,FALSE)</f>
        <v>0.98140000000000005</v>
      </c>
      <c r="X2498">
        <v>1</v>
      </c>
      <c r="Y2498" s="8">
        <f t="shared" si="282"/>
        <v>1</v>
      </c>
      <c r="Z2498" s="10">
        <f>IFERROR(LOOKUP(H2498,{30,43,48,53,58,63,68,73,78,83,88,93,97},{42,47,52,57,62,67,72,77,82,87,92,99,100}),999)</f>
        <v>67</v>
      </c>
      <c r="AA2498" s="9">
        <f t="shared" si="283"/>
        <v>11.111111111111111</v>
      </c>
      <c r="AB2498" s="9">
        <f>IFERROR(IF(I2498="AI",AA2498-VLOOKUP(Q2498,'PBT Tag Rates'!$A$6:$L$53,11,FALSE),AA2498-VLOOKUP(Q2498,'PBT Tag Rates'!$A$6:$L$53,12,FALSE)),0)</f>
        <v>11.130063627923827</v>
      </c>
      <c r="AC2498" s="9">
        <f t="shared" si="284"/>
        <v>17.116688761125278</v>
      </c>
      <c r="AD2498" s="12" t="s">
        <v>1969</v>
      </c>
      <c r="AE2498" s="8"/>
    </row>
    <row r="2499" spans="1:31" x14ac:dyDescent="0.25">
      <c r="A2499" t="s">
        <v>2078</v>
      </c>
      <c r="B2499" t="s">
        <v>6345</v>
      </c>
      <c r="C2499" t="s">
        <v>6346</v>
      </c>
      <c r="D2499" s="1">
        <v>45593</v>
      </c>
      <c r="E2499">
        <f t="shared" si="279"/>
        <v>9</v>
      </c>
      <c r="F2499" t="s">
        <v>14</v>
      </c>
      <c r="G2499">
        <v>740</v>
      </c>
      <c r="H2499">
        <f t="shared" si="285"/>
        <v>74</v>
      </c>
      <c r="I2499" t="s">
        <v>9</v>
      </c>
      <c r="J2499">
        <v>1</v>
      </c>
      <c r="K2499" t="s">
        <v>8</v>
      </c>
      <c r="L2499" t="s">
        <v>8</v>
      </c>
      <c r="M2499" t="s">
        <v>14</v>
      </c>
      <c r="N2499" t="str">
        <f t="shared" si="280"/>
        <v>F</v>
      </c>
      <c r="O2499" t="s">
        <v>499</v>
      </c>
      <c r="P2499" t="s">
        <v>1463</v>
      </c>
      <c r="Q2499" t="s">
        <v>295</v>
      </c>
      <c r="R2499">
        <v>4</v>
      </c>
      <c r="S2499">
        <f t="shared" si="281"/>
        <v>2020</v>
      </c>
      <c r="T2499" t="s">
        <v>12</v>
      </c>
      <c r="U2499">
        <v>1</v>
      </c>
      <c r="V2499" t="s">
        <v>893</v>
      </c>
      <c r="W2499">
        <f>VLOOKUP(Q2499,'PBT Tag Rates'!$A$6:$D$67,4,FALSE)</f>
        <v>0.98961045999999997</v>
      </c>
      <c r="X2499">
        <v>1</v>
      </c>
      <c r="Y2499" s="8">
        <f t="shared" si="282"/>
        <v>1</v>
      </c>
      <c r="Z2499" s="10">
        <f>IFERROR(LOOKUP(H2499,{30,43,48,53,58,63,68,73,78,83,88,93,97},{42,47,52,57,62,67,72,77,82,87,92,99,100}),999)</f>
        <v>77</v>
      </c>
      <c r="AA2499" s="9">
        <f t="shared" si="283"/>
        <v>11.111111111111111</v>
      </c>
      <c r="AB2499" s="9">
        <f>IFERROR(IF(I2499="AI",AA2499-VLOOKUP(Q2499,'PBT Tag Rates'!$A$6:$L$53,11,FALSE),AA2499-VLOOKUP(Q2499,'PBT Tag Rates'!$A$6:$L$53,12,FALSE)),0)</f>
        <v>11.121609726899791</v>
      </c>
      <c r="AC2499" s="9">
        <f t="shared" si="284"/>
        <v>17.103687686065587</v>
      </c>
      <c r="AD2499" s="12" t="s">
        <v>1969</v>
      </c>
      <c r="AE2499" s="8"/>
    </row>
    <row r="2500" spans="1:31" x14ac:dyDescent="0.25">
      <c r="A2500" t="s">
        <v>2078</v>
      </c>
      <c r="B2500" t="s">
        <v>6347</v>
      </c>
      <c r="C2500" t="s">
        <v>6348</v>
      </c>
      <c r="D2500" s="1">
        <v>45593</v>
      </c>
      <c r="E2500">
        <f t="shared" si="279"/>
        <v>9</v>
      </c>
      <c r="F2500" t="s">
        <v>6</v>
      </c>
      <c r="G2500">
        <v>660</v>
      </c>
      <c r="H2500">
        <f t="shared" si="285"/>
        <v>66</v>
      </c>
      <c r="I2500" t="s">
        <v>7</v>
      </c>
      <c r="J2500" t="s">
        <v>8</v>
      </c>
      <c r="K2500" t="s">
        <v>8</v>
      </c>
      <c r="L2500" t="s">
        <v>8</v>
      </c>
      <c r="M2500" t="s">
        <v>6</v>
      </c>
      <c r="N2500" t="str">
        <f t="shared" si="280"/>
        <v>M</v>
      </c>
      <c r="O2500" t="s">
        <v>8</v>
      </c>
      <c r="P2500" t="s">
        <v>8</v>
      </c>
      <c r="Q2500" t="s">
        <v>11</v>
      </c>
      <c r="R2500" t="s">
        <v>8</v>
      </c>
      <c r="S2500" t="str">
        <f t="shared" si="281"/>
        <v>U</v>
      </c>
      <c r="T2500" t="s">
        <v>12</v>
      </c>
      <c r="U2500">
        <v>0.999999999999996</v>
      </c>
      <c r="V2500" t="s">
        <v>8</v>
      </c>
      <c r="W2500">
        <f>VLOOKUP(Q2500,'PBT Tag Rates'!$A$6:$D$67,4,FALSE)</f>
        <v>1</v>
      </c>
      <c r="X2500">
        <v>1</v>
      </c>
      <c r="Y2500" s="8">
        <f t="shared" si="282"/>
        <v>1</v>
      </c>
      <c r="Z2500" s="10">
        <f>IFERROR(LOOKUP(H2500,{30,43,48,53,58,63,68,73,78,83,88,93,97},{42,47,52,57,62,67,72,77,82,87,92,99,100}),999)</f>
        <v>67</v>
      </c>
      <c r="AA2500" s="9">
        <f t="shared" si="283"/>
        <v>11.111111111111111</v>
      </c>
      <c r="AB2500" s="9">
        <f>IFERROR(IF(I2500="AI",AA2500-VLOOKUP(Q2500,'PBT Tag Rates'!$A$6:$L$53,11,FALSE),AA2500-VLOOKUP(Q2500,'PBT Tag Rates'!$A$6:$L$53,12,FALSE)),0)</f>
        <v>11.069807984608735</v>
      </c>
      <c r="AC2500" s="9">
        <f t="shared" si="284"/>
        <v>17.024022885421008</v>
      </c>
      <c r="AD2500" s="12" t="s">
        <v>1969</v>
      </c>
      <c r="AE2500" s="8"/>
    </row>
    <row r="2501" spans="1:31" x14ac:dyDescent="0.25">
      <c r="A2501" t="s">
        <v>2078</v>
      </c>
      <c r="B2501" t="s">
        <v>6349</v>
      </c>
      <c r="C2501" t="s">
        <v>6350</v>
      </c>
      <c r="D2501" s="1">
        <v>45593</v>
      </c>
      <c r="E2501">
        <f t="shared" si="279"/>
        <v>9</v>
      </c>
      <c r="F2501" t="s">
        <v>14</v>
      </c>
      <c r="G2501">
        <v>740</v>
      </c>
      <c r="H2501">
        <f t="shared" si="285"/>
        <v>74</v>
      </c>
      <c r="I2501" t="s">
        <v>9</v>
      </c>
      <c r="J2501">
        <v>1</v>
      </c>
      <c r="K2501" t="s">
        <v>8</v>
      </c>
      <c r="L2501" t="s">
        <v>8</v>
      </c>
      <c r="M2501" t="s">
        <v>14</v>
      </c>
      <c r="N2501" t="str">
        <f t="shared" si="280"/>
        <v>F</v>
      </c>
      <c r="O2501" t="s">
        <v>7216</v>
      </c>
      <c r="P2501" t="s">
        <v>8963</v>
      </c>
      <c r="Q2501" t="s">
        <v>295</v>
      </c>
      <c r="R2501">
        <v>4</v>
      </c>
      <c r="S2501">
        <f t="shared" si="281"/>
        <v>2020</v>
      </c>
      <c r="T2501" t="s">
        <v>12</v>
      </c>
      <c r="U2501">
        <v>1</v>
      </c>
      <c r="V2501" t="s">
        <v>893</v>
      </c>
      <c r="W2501">
        <f>VLOOKUP(Q2501,'PBT Tag Rates'!$A$6:$D$67,4,FALSE)</f>
        <v>0.98961045999999997</v>
      </c>
      <c r="X2501">
        <v>1</v>
      </c>
      <c r="Y2501" s="8">
        <f t="shared" si="282"/>
        <v>1</v>
      </c>
      <c r="Z2501" s="10">
        <f>IFERROR(LOOKUP(H2501,{30,43,48,53,58,63,68,73,78,83,88,93,97},{42,47,52,57,62,67,72,77,82,87,92,99,100}),999)</f>
        <v>77</v>
      </c>
      <c r="AA2501" s="9">
        <f t="shared" si="283"/>
        <v>11.111111111111111</v>
      </c>
      <c r="AB2501" s="9">
        <f>IFERROR(IF(I2501="AI",AA2501-VLOOKUP(Q2501,'PBT Tag Rates'!$A$6:$L$53,11,FALSE),AA2501-VLOOKUP(Q2501,'PBT Tag Rates'!$A$6:$L$53,12,FALSE)),0)</f>
        <v>11.121609726899791</v>
      </c>
      <c r="AC2501" s="9">
        <f t="shared" si="284"/>
        <v>17.103687686065587</v>
      </c>
      <c r="AD2501" s="12" t="s">
        <v>1969</v>
      </c>
      <c r="AE2501" s="8"/>
    </row>
    <row r="2502" spans="1:31" x14ac:dyDescent="0.25">
      <c r="A2502" t="s">
        <v>2078</v>
      </c>
      <c r="B2502" t="s">
        <v>6351</v>
      </c>
      <c r="C2502" t="s">
        <v>6352</v>
      </c>
      <c r="D2502" s="1">
        <v>45593</v>
      </c>
      <c r="E2502">
        <f t="shared" si="279"/>
        <v>9</v>
      </c>
      <c r="F2502" t="s">
        <v>6</v>
      </c>
      <c r="G2502">
        <v>500</v>
      </c>
      <c r="H2502">
        <f t="shared" si="285"/>
        <v>50</v>
      </c>
      <c r="I2502" t="s">
        <v>9</v>
      </c>
      <c r="J2502">
        <v>1</v>
      </c>
      <c r="K2502" t="s">
        <v>8</v>
      </c>
      <c r="L2502" t="s">
        <v>8</v>
      </c>
      <c r="M2502" t="s">
        <v>6</v>
      </c>
      <c r="N2502" t="str">
        <f t="shared" si="280"/>
        <v>M</v>
      </c>
      <c r="O2502" t="s">
        <v>8964</v>
      </c>
      <c r="P2502" t="s">
        <v>8965</v>
      </c>
      <c r="Q2502" t="s">
        <v>940</v>
      </c>
      <c r="R2502">
        <v>3</v>
      </c>
      <c r="S2502">
        <f t="shared" si="281"/>
        <v>2021</v>
      </c>
      <c r="T2502" t="s">
        <v>12</v>
      </c>
      <c r="U2502">
        <v>0.999999999999999</v>
      </c>
      <c r="V2502" t="s">
        <v>949</v>
      </c>
      <c r="W2502">
        <f>VLOOKUP(Q2502,'PBT Tag Rates'!$A$6:$D$67,4,FALSE)</f>
        <v>0.98140000000000005</v>
      </c>
      <c r="X2502">
        <v>1</v>
      </c>
      <c r="Y2502" s="8">
        <f t="shared" si="282"/>
        <v>1</v>
      </c>
      <c r="Z2502" s="10">
        <f>IFERROR(LOOKUP(H2502,{30,43,48,53,58,63,68,73,78,83,88,93,97},{42,47,52,57,62,67,72,77,82,87,92,99,100}),999)</f>
        <v>52</v>
      </c>
      <c r="AA2502" s="9">
        <f t="shared" si="283"/>
        <v>11.111111111111111</v>
      </c>
      <c r="AB2502" s="9">
        <f>IFERROR(IF(I2502="AI",AA2502-VLOOKUP(Q2502,'PBT Tag Rates'!$A$6:$L$53,11,FALSE),AA2502-VLOOKUP(Q2502,'PBT Tag Rates'!$A$6:$L$53,12,FALSE)),0)</f>
        <v>11.130063627923827</v>
      </c>
      <c r="AC2502" s="9">
        <f t="shared" si="284"/>
        <v>17.116688761125278</v>
      </c>
      <c r="AD2502" s="12" t="s">
        <v>676</v>
      </c>
      <c r="AE2502" s="8"/>
    </row>
    <row r="2503" spans="1:31" x14ac:dyDescent="0.25">
      <c r="A2503" t="s">
        <v>2078</v>
      </c>
      <c r="B2503" t="s">
        <v>6353</v>
      </c>
      <c r="C2503" t="s">
        <v>6354</v>
      </c>
      <c r="D2503" s="1">
        <v>45593</v>
      </c>
      <c r="E2503">
        <f t="shared" si="279"/>
        <v>9</v>
      </c>
      <c r="F2503" t="s">
        <v>6</v>
      </c>
      <c r="G2503">
        <v>710</v>
      </c>
      <c r="H2503">
        <f t="shared" si="285"/>
        <v>71</v>
      </c>
      <c r="I2503" t="s">
        <v>9</v>
      </c>
      <c r="J2503" t="s">
        <v>8</v>
      </c>
      <c r="K2503" t="s">
        <v>8</v>
      </c>
      <c r="L2503" t="s">
        <v>18</v>
      </c>
      <c r="M2503" t="s">
        <v>269</v>
      </c>
      <c r="N2503" t="str">
        <f t="shared" si="280"/>
        <v>M</v>
      </c>
      <c r="O2503" t="s">
        <v>394</v>
      </c>
      <c r="P2503" t="s">
        <v>394</v>
      </c>
      <c r="Q2503" t="s">
        <v>8</v>
      </c>
      <c r="R2503" t="s">
        <v>8</v>
      </c>
      <c r="S2503" t="str">
        <f t="shared" si="281"/>
        <v>U</v>
      </c>
      <c r="T2503" t="s">
        <v>8</v>
      </c>
      <c r="U2503" t="s">
        <v>8</v>
      </c>
      <c r="V2503" t="s">
        <v>394</v>
      </c>
      <c r="W2503" t="e">
        <f>VLOOKUP(Q2503,'PBT Tag Rates'!$A$6:$D$67,4,FALSE)</f>
        <v>#N/A</v>
      </c>
      <c r="X2503">
        <v>1</v>
      </c>
      <c r="Y2503" s="8">
        <f t="shared" si="282"/>
        <v>0</v>
      </c>
      <c r="Z2503" s="10">
        <f>IFERROR(LOOKUP(H2503,{30,43,48,53,58,63,68,73,78,83,88,93,97},{42,47,52,57,62,67,72,77,82,87,92,99,100}),999)</f>
        <v>72</v>
      </c>
      <c r="AA2503" s="9">
        <f t="shared" si="283"/>
        <v>0</v>
      </c>
      <c r="AB2503" s="9">
        <f>IFERROR(IF(I2503="AI",AA2503-VLOOKUP(Q2503,'PBT Tag Rates'!$A$6:$L$53,11,FALSE),AA2503-VLOOKUP(Q2503,'PBT Tag Rates'!$A$6:$L$53,12,FALSE)),0)</f>
        <v>0</v>
      </c>
      <c r="AC2503" s="9">
        <f t="shared" si="284"/>
        <v>0</v>
      </c>
      <c r="AD2503" s="12" t="s">
        <v>1969</v>
      </c>
      <c r="AE2503" s="8"/>
    </row>
    <row r="2504" spans="1:31" x14ac:dyDescent="0.25">
      <c r="A2504" t="s">
        <v>2078</v>
      </c>
      <c r="B2504" t="s">
        <v>6355</v>
      </c>
      <c r="C2504" t="s">
        <v>6356</v>
      </c>
      <c r="D2504" s="1">
        <v>45594</v>
      </c>
      <c r="E2504">
        <f t="shared" ref="E2504:E2565" si="286">IF(AND(D2504&gt;=$F$2,D2504&lt;$F$3),70,IF(AND(D2504&gt;=$F$3,D2504&lt;$F$4),40,IF(AND(D2504&gt;=$F$4,D2504&lt;$F$5),18,9)))</f>
        <v>9</v>
      </c>
      <c r="F2504" t="s">
        <v>14</v>
      </c>
      <c r="G2504">
        <v>690</v>
      </c>
      <c r="H2504">
        <f t="shared" si="285"/>
        <v>69</v>
      </c>
      <c r="I2504" t="s">
        <v>9</v>
      </c>
      <c r="J2504">
        <v>1</v>
      </c>
      <c r="K2504" t="s">
        <v>8</v>
      </c>
      <c r="L2504" t="s">
        <v>8</v>
      </c>
      <c r="M2504" t="s">
        <v>14</v>
      </c>
      <c r="N2504" t="str">
        <f t="shared" ref="N2504:N2565" si="287">IF(M2504="U",F2504,M2504)</f>
        <v>F</v>
      </c>
      <c r="O2504" t="s">
        <v>8871</v>
      </c>
      <c r="P2504" t="s">
        <v>8955</v>
      </c>
      <c r="Q2504" t="s">
        <v>295</v>
      </c>
      <c r="R2504">
        <v>4</v>
      </c>
      <c r="S2504">
        <f t="shared" ref="S2504:S2565" si="288">IFERROR($S$4-R2504,"U")</f>
        <v>2020</v>
      </c>
      <c r="T2504" t="s">
        <v>12</v>
      </c>
      <c r="U2504">
        <v>0.999999999999999</v>
      </c>
      <c r="V2504" t="s">
        <v>949</v>
      </c>
      <c r="W2504">
        <f>VLOOKUP(Q2504,'PBT Tag Rates'!$A$6:$D$67,4,FALSE)</f>
        <v>0.98961045999999997</v>
      </c>
      <c r="X2504">
        <v>1</v>
      </c>
      <c r="Y2504" s="8">
        <f t="shared" ref="Y2504:Y2565" si="289">IF(V2504="ng",0,X2504+(SUMIFS($AK$24:$AK$127,$AG$24:$AG$127,$N2504,$AH$24:$AH$127,$Z2504,$AF$24:$AF$127,$E2504)))</f>
        <v>1</v>
      </c>
      <c r="Z2504" s="10">
        <f>IFERROR(LOOKUP(H2504,{30,43,48,53,58,63,68,73,78,83,88,93,97},{42,47,52,57,62,67,72,77,82,87,92,99,100}),999)</f>
        <v>72</v>
      </c>
      <c r="AA2504" s="9">
        <f t="shared" ref="AA2504:AA2565" si="290">Y2504/(VLOOKUP(E2504,$C$2:$I$5,2,FALSE))</f>
        <v>11.111111111111111</v>
      </c>
      <c r="AB2504" s="9">
        <f>IFERROR(IF(I2504="AI",AA2504-VLOOKUP(Q2504,'PBT Tag Rates'!$A$6:$L$53,11,FALSE),AA2504-VLOOKUP(Q2504,'PBT Tag Rates'!$A$6:$L$53,12,FALSE)),0)</f>
        <v>11.121609726899791</v>
      </c>
      <c r="AC2504" s="9">
        <f t="shared" ref="AC2504:AC2565" si="291">AB2504/(VLOOKUP(E2504,$C$2:$I$5,7,FALSE))</f>
        <v>17.103687686065587</v>
      </c>
      <c r="AD2504" s="12" t="s">
        <v>676</v>
      </c>
      <c r="AE2504" s="8"/>
    </row>
    <row r="2505" spans="1:31" x14ac:dyDescent="0.25">
      <c r="A2505" t="s">
        <v>2078</v>
      </c>
      <c r="B2505" t="s">
        <v>6357</v>
      </c>
      <c r="C2505" t="s">
        <v>6358</v>
      </c>
      <c r="D2505" s="1">
        <v>45594</v>
      </c>
      <c r="E2505">
        <f t="shared" si="286"/>
        <v>9</v>
      </c>
      <c r="F2505" t="s">
        <v>6</v>
      </c>
      <c r="G2505">
        <v>610</v>
      </c>
      <c r="H2505">
        <f t="shared" si="285"/>
        <v>61</v>
      </c>
      <c r="I2505" t="s">
        <v>9</v>
      </c>
      <c r="J2505">
        <v>1</v>
      </c>
      <c r="K2505" t="s">
        <v>8</v>
      </c>
      <c r="L2505" t="s">
        <v>8</v>
      </c>
      <c r="M2505" t="s">
        <v>6</v>
      </c>
      <c r="N2505" t="str">
        <f t="shared" si="287"/>
        <v>M</v>
      </c>
      <c r="O2505" t="s">
        <v>8966</v>
      </c>
      <c r="P2505" t="s">
        <v>8967</v>
      </c>
      <c r="Q2505" t="s">
        <v>940</v>
      </c>
      <c r="R2505">
        <v>3</v>
      </c>
      <c r="S2505">
        <f t="shared" si="288"/>
        <v>2021</v>
      </c>
      <c r="T2505" t="s">
        <v>12</v>
      </c>
      <c r="U2505">
        <v>0.999999999999997</v>
      </c>
      <c r="V2505" t="s">
        <v>893</v>
      </c>
      <c r="W2505">
        <f>VLOOKUP(Q2505,'PBT Tag Rates'!$A$6:$D$67,4,FALSE)</f>
        <v>0.98140000000000005</v>
      </c>
      <c r="X2505">
        <v>1</v>
      </c>
      <c r="Y2505" s="8">
        <f t="shared" si="289"/>
        <v>1.125</v>
      </c>
      <c r="Z2505" s="10">
        <f>IFERROR(LOOKUP(H2505,{30,43,48,53,58,63,68,73,78,83,88,93,97},{42,47,52,57,62,67,72,77,82,87,92,99,100}),999)</f>
        <v>62</v>
      </c>
      <c r="AA2505" s="9">
        <f t="shared" si="290"/>
        <v>12.5</v>
      </c>
      <c r="AB2505" s="9">
        <f>IFERROR(IF(I2505="AI",AA2505-VLOOKUP(Q2505,'PBT Tag Rates'!$A$6:$L$53,11,FALSE),AA2505-VLOOKUP(Q2505,'PBT Tag Rates'!$A$6:$L$53,12,FALSE)),0)</f>
        <v>12.518952516812716</v>
      </c>
      <c r="AC2505" s="9">
        <f t="shared" si="291"/>
        <v>19.25263152206804</v>
      </c>
      <c r="AD2505" s="12" t="s">
        <v>1969</v>
      </c>
      <c r="AE2505" s="8"/>
    </row>
    <row r="2506" spans="1:31" x14ac:dyDescent="0.25">
      <c r="A2506" t="s">
        <v>2078</v>
      </c>
      <c r="B2506" t="s">
        <v>6359</v>
      </c>
      <c r="C2506" t="s">
        <v>6360</v>
      </c>
      <c r="D2506" s="1">
        <v>45594</v>
      </c>
      <c r="E2506">
        <f t="shared" si="286"/>
        <v>9</v>
      </c>
      <c r="F2506" t="s">
        <v>14</v>
      </c>
      <c r="G2506">
        <v>690</v>
      </c>
      <c r="H2506">
        <f t="shared" si="285"/>
        <v>69</v>
      </c>
      <c r="I2506" t="s">
        <v>7</v>
      </c>
      <c r="J2506" t="s">
        <v>8</v>
      </c>
      <c r="K2506" t="s">
        <v>8</v>
      </c>
      <c r="L2506" t="s">
        <v>8</v>
      </c>
      <c r="M2506" t="s">
        <v>14</v>
      </c>
      <c r="N2506" t="str">
        <f t="shared" si="287"/>
        <v>F</v>
      </c>
      <c r="O2506" t="s">
        <v>8603</v>
      </c>
      <c r="P2506" t="s">
        <v>8604</v>
      </c>
      <c r="Q2506" t="s">
        <v>940</v>
      </c>
      <c r="R2506">
        <v>3</v>
      </c>
      <c r="S2506">
        <f t="shared" si="288"/>
        <v>2021</v>
      </c>
      <c r="T2506" t="s">
        <v>12</v>
      </c>
      <c r="U2506">
        <v>1</v>
      </c>
      <c r="V2506" t="s">
        <v>893</v>
      </c>
      <c r="W2506">
        <f>VLOOKUP(Q2506,'PBT Tag Rates'!$A$6:$D$67,4,FALSE)</f>
        <v>0.98140000000000005</v>
      </c>
      <c r="X2506">
        <v>1</v>
      </c>
      <c r="Y2506" s="8">
        <f t="shared" si="289"/>
        <v>1</v>
      </c>
      <c r="Z2506" s="10">
        <f>IFERROR(LOOKUP(H2506,{30,43,48,53,58,63,68,73,78,83,88,93,97},{42,47,52,57,62,67,72,77,82,87,92,99,100}),999)</f>
        <v>72</v>
      </c>
      <c r="AA2506" s="9">
        <f t="shared" si="290"/>
        <v>11.111111111111111</v>
      </c>
      <c r="AB2506" s="9">
        <f>IFERROR(IF(I2506="AI",AA2506-VLOOKUP(Q2506,'PBT Tag Rates'!$A$6:$L$53,11,FALSE),AA2506-VLOOKUP(Q2506,'PBT Tag Rates'!$A$6:$L$53,12,FALSE)),0)</f>
        <v>11.130063627923827</v>
      </c>
      <c r="AC2506" s="9">
        <f t="shared" si="291"/>
        <v>17.116688761125278</v>
      </c>
      <c r="AD2506" s="12" t="s">
        <v>1969</v>
      </c>
      <c r="AE2506" s="8"/>
    </row>
    <row r="2507" spans="1:31" x14ac:dyDescent="0.25">
      <c r="A2507" t="s">
        <v>2078</v>
      </c>
      <c r="B2507" t="s">
        <v>6361</v>
      </c>
      <c r="C2507" t="s">
        <v>6362</v>
      </c>
      <c r="D2507" s="1">
        <v>45594</v>
      </c>
      <c r="E2507">
        <f t="shared" si="286"/>
        <v>9</v>
      </c>
      <c r="F2507" t="s">
        <v>14</v>
      </c>
      <c r="G2507">
        <v>800</v>
      </c>
      <c r="H2507">
        <f t="shared" si="285"/>
        <v>80</v>
      </c>
      <c r="I2507" t="s">
        <v>9</v>
      </c>
      <c r="J2507">
        <v>1</v>
      </c>
      <c r="K2507" t="s">
        <v>8</v>
      </c>
      <c r="L2507" t="s">
        <v>8</v>
      </c>
      <c r="M2507" t="s">
        <v>14</v>
      </c>
      <c r="N2507" t="str">
        <f t="shared" si="287"/>
        <v>F</v>
      </c>
      <c r="O2507" t="s">
        <v>8968</v>
      </c>
      <c r="P2507" t="s">
        <v>8969</v>
      </c>
      <c r="Q2507" t="s">
        <v>1771</v>
      </c>
      <c r="R2507">
        <v>5</v>
      </c>
      <c r="S2507">
        <f t="shared" si="288"/>
        <v>2019</v>
      </c>
      <c r="T2507" t="s">
        <v>12</v>
      </c>
      <c r="U2507">
        <v>0.999999999999999</v>
      </c>
      <c r="V2507" t="s">
        <v>9062</v>
      </c>
      <c r="W2507">
        <f>VLOOKUP(Q2507,'PBT Tag Rates'!$A$6:$D$67,4,FALSE)</f>
        <v>0.96152300000000002</v>
      </c>
      <c r="X2507">
        <v>1</v>
      </c>
      <c r="Y2507" s="8">
        <f t="shared" si="289"/>
        <v>1</v>
      </c>
      <c r="Z2507" s="10">
        <f>IFERROR(LOOKUP(H2507,{30,43,48,53,58,63,68,73,78,83,88,93,97},{42,47,52,57,62,67,72,77,82,87,92,99,100}),999)</f>
        <v>82</v>
      </c>
      <c r="AA2507" s="9">
        <f t="shared" si="290"/>
        <v>11.111111111111111</v>
      </c>
      <c r="AB2507" s="9">
        <f>IFERROR(IF(I2507="AI",AA2507-VLOOKUP(Q2507,'PBT Tag Rates'!$A$6:$L$53,11,FALSE),AA2507-VLOOKUP(Q2507,'PBT Tag Rates'!$A$6:$L$53,12,FALSE)),0)</f>
        <v>11.151127834580024</v>
      </c>
      <c r="AC2507" s="9">
        <f t="shared" si="291"/>
        <v>17.149082957725341</v>
      </c>
      <c r="AD2507" s="12" t="s">
        <v>676</v>
      </c>
      <c r="AE2507" s="8"/>
    </row>
    <row r="2508" spans="1:31" x14ac:dyDescent="0.25">
      <c r="A2508" t="s">
        <v>2078</v>
      </c>
      <c r="B2508" t="s">
        <v>6363</v>
      </c>
      <c r="C2508" t="s">
        <v>6364</v>
      </c>
      <c r="D2508" s="1">
        <v>45594</v>
      </c>
      <c r="E2508">
        <f t="shared" si="286"/>
        <v>9</v>
      </c>
      <c r="F2508" t="s">
        <v>14</v>
      </c>
      <c r="G2508">
        <v>660</v>
      </c>
      <c r="H2508">
        <f t="shared" si="285"/>
        <v>66</v>
      </c>
      <c r="I2508" t="s">
        <v>9</v>
      </c>
      <c r="J2508">
        <v>1</v>
      </c>
      <c r="K2508" t="s">
        <v>8</v>
      </c>
      <c r="L2508" t="s">
        <v>8</v>
      </c>
      <c r="M2508" t="s">
        <v>14</v>
      </c>
      <c r="N2508" t="str">
        <f t="shared" si="287"/>
        <v>F</v>
      </c>
      <c r="O2508" t="s">
        <v>8970</v>
      </c>
      <c r="P2508" t="s">
        <v>8971</v>
      </c>
      <c r="Q2508" t="s">
        <v>295</v>
      </c>
      <c r="R2508">
        <v>4</v>
      </c>
      <c r="S2508">
        <f t="shared" si="288"/>
        <v>2020</v>
      </c>
      <c r="T2508" t="s">
        <v>12</v>
      </c>
      <c r="U2508">
        <v>0.999999999999997</v>
      </c>
      <c r="V2508" t="s">
        <v>949</v>
      </c>
      <c r="W2508">
        <f>VLOOKUP(Q2508,'PBT Tag Rates'!$A$6:$D$67,4,FALSE)</f>
        <v>0.98961045999999997</v>
      </c>
      <c r="X2508">
        <v>1</v>
      </c>
      <c r="Y2508" s="8">
        <f t="shared" si="289"/>
        <v>1</v>
      </c>
      <c r="Z2508" s="10">
        <f>IFERROR(LOOKUP(H2508,{30,43,48,53,58,63,68,73,78,83,88,93,97},{42,47,52,57,62,67,72,77,82,87,92,99,100}),999)</f>
        <v>67</v>
      </c>
      <c r="AA2508" s="9">
        <f t="shared" si="290"/>
        <v>11.111111111111111</v>
      </c>
      <c r="AB2508" s="9">
        <f>IFERROR(IF(I2508="AI",AA2508-VLOOKUP(Q2508,'PBT Tag Rates'!$A$6:$L$53,11,FALSE),AA2508-VLOOKUP(Q2508,'PBT Tag Rates'!$A$6:$L$53,12,FALSE)),0)</f>
        <v>11.121609726899791</v>
      </c>
      <c r="AC2508" s="9">
        <f t="shared" si="291"/>
        <v>17.103687686065587</v>
      </c>
      <c r="AD2508" s="12" t="s">
        <v>676</v>
      </c>
      <c r="AE2508" s="8"/>
    </row>
    <row r="2509" spans="1:31" x14ac:dyDescent="0.25">
      <c r="A2509" t="s">
        <v>2078</v>
      </c>
      <c r="B2509" t="s">
        <v>6365</v>
      </c>
      <c r="C2509" t="s">
        <v>6366</v>
      </c>
      <c r="D2509" s="1">
        <v>45594</v>
      </c>
      <c r="E2509">
        <f t="shared" si="286"/>
        <v>9</v>
      </c>
      <c r="F2509" t="s">
        <v>6</v>
      </c>
      <c r="G2509">
        <v>610</v>
      </c>
      <c r="H2509">
        <f t="shared" si="285"/>
        <v>61</v>
      </c>
      <c r="I2509" t="s">
        <v>7</v>
      </c>
      <c r="J2509" t="s">
        <v>8</v>
      </c>
      <c r="K2509" t="s">
        <v>8</v>
      </c>
      <c r="L2509" t="s">
        <v>8</v>
      </c>
      <c r="M2509" t="s">
        <v>6</v>
      </c>
      <c r="N2509" t="str">
        <f t="shared" si="287"/>
        <v>M</v>
      </c>
      <c r="O2509" t="s">
        <v>8</v>
      </c>
      <c r="P2509" t="s">
        <v>8</v>
      </c>
      <c r="Q2509" t="s">
        <v>11</v>
      </c>
      <c r="R2509" t="s">
        <v>8</v>
      </c>
      <c r="S2509" t="str">
        <f t="shared" si="288"/>
        <v>U</v>
      </c>
      <c r="T2509" t="s">
        <v>12</v>
      </c>
      <c r="U2509">
        <v>1</v>
      </c>
      <c r="V2509" t="s">
        <v>8</v>
      </c>
      <c r="W2509">
        <f>VLOOKUP(Q2509,'PBT Tag Rates'!$A$6:$D$67,4,FALSE)</f>
        <v>1</v>
      </c>
      <c r="X2509">
        <v>1</v>
      </c>
      <c r="Y2509" s="8">
        <f t="shared" si="289"/>
        <v>1.125</v>
      </c>
      <c r="Z2509" s="10">
        <f>IFERROR(LOOKUP(H2509,{30,43,48,53,58,63,68,73,78,83,88,93,97},{42,47,52,57,62,67,72,77,82,87,92,99,100}),999)</f>
        <v>62</v>
      </c>
      <c r="AA2509" s="9">
        <f t="shared" si="290"/>
        <v>12.5</v>
      </c>
      <c r="AB2509" s="9">
        <f>IFERROR(IF(I2509="AI",AA2509-VLOOKUP(Q2509,'PBT Tag Rates'!$A$6:$L$53,11,FALSE),AA2509-VLOOKUP(Q2509,'PBT Tag Rates'!$A$6:$L$53,12,FALSE)),0)</f>
        <v>12.458696873497624</v>
      </c>
      <c r="AC2509" s="9">
        <f t="shared" si="291"/>
        <v>19.159965646363773</v>
      </c>
      <c r="AD2509" s="12" t="s">
        <v>1969</v>
      </c>
      <c r="AE2509" s="8"/>
    </row>
    <row r="2510" spans="1:31" x14ac:dyDescent="0.25">
      <c r="A2510" t="s">
        <v>2078</v>
      </c>
      <c r="B2510" t="s">
        <v>6367</v>
      </c>
      <c r="C2510" t="s">
        <v>6368</v>
      </c>
      <c r="D2510" s="1">
        <v>45594</v>
      </c>
      <c r="E2510">
        <f t="shared" si="286"/>
        <v>9</v>
      </c>
      <c r="F2510" t="s">
        <v>6</v>
      </c>
      <c r="G2510">
        <v>480</v>
      </c>
      <c r="H2510">
        <f t="shared" si="285"/>
        <v>48</v>
      </c>
      <c r="I2510" t="s">
        <v>9</v>
      </c>
      <c r="J2510">
        <v>1</v>
      </c>
      <c r="K2510" t="s">
        <v>8</v>
      </c>
      <c r="L2510" t="s">
        <v>8</v>
      </c>
      <c r="M2510" t="s">
        <v>6</v>
      </c>
      <c r="N2510" t="str">
        <f t="shared" si="287"/>
        <v>M</v>
      </c>
      <c r="O2510" t="s">
        <v>8972</v>
      </c>
      <c r="P2510" t="s">
        <v>8973</v>
      </c>
      <c r="Q2510" t="s">
        <v>1972</v>
      </c>
      <c r="R2510">
        <v>3</v>
      </c>
      <c r="S2510">
        <f t="shared" si="288"/>
        <v>2021</v>
      </c>
      <c r="T2510" t="s">
        <v>12</v>
      </c>
      <c r="U2510">
        <v>1</v>
      </c>
      <c r="V2510" t="s">
        <v>1318</v>
      </c>
      <c r="W2510">
        <f>VLOOKUP(Q2510,'PBT Tag Rates'!$A$6:$D$67,4,FALSE)</f>
        <v>0.98870000000000002</v>
      </c>
      <c r="X2510">
        <v>1</v>
      </c>
      <c r="Y2510" s="8">
        <f t="shared" si="289"/>
        <v>1</v>
      </c>
      <c r="Z2510" s="10">
        <f>IFERROR(LOOKUP(H2510,{30,43,48,53,58,63,68,73,78,83,88,93,97},{42,47,52,57,62,67,72,77,82,87,92,99,100}),999)</f>
        <v>52</v>
      </c>
      <c r="AA2510" s="9">
        <f t="shared" si="290"/>
        <v>11.111111111111111</v>
      </c>
      <c r="AB2510" s="9">
        <f>IFERROR(IF(I2510="AI",AA2510-VLOOKUP(Q2510,'PBT Tag Rates'!$A$6:$L$53,11,FALSE),AA2510-VLOOKUP(Q2510,'PBT Tag Rates'!$A$6:$L$53,12,FALSE)),0)</f>
        <v>11.122540260499196</v>
      </c>
      <c r="AC2510" s="9">
        <f t="shared" si="291"/>
        <v>17.105118733949521</v>
      </c>
      <c r="AD2510" s="12" t="s">
        <v>1969</v>
      </c>
      <c r="AE2510" s="8"/>
    </row>
    <row r="2511" spans="1:31" x14ac:dyDescent="0.25">
      <c r="A2511" t="s">
        <v>2078</v>
      </c>
      <c r="B2511" t="s">
        <v>6369</v>
      </c>
      <c r="C2511" t="s">
        <v>6370</v>
      </c>
      <c r="D2511" s="1">
        <v>45594</v>
      </c>
      <c r="E2511">
        <f t="shared" si="286"/>
        <v>9</v>
      </c>
      <c r="F2511" t="s">
        <v>6</v>
      </c>
      <c r="G2511">
        <v>630</v>
      </c>
      <c r="H2511">
        <f t="shared" si="285"/>
        <v>63</v>
      </c>
      <c r="I2511" t="s">
        <v>7</v>
      </c>
      <c r="J2511" t="s">
        <v>8</v>
      </c>
      <c r="K2511" t="s">
        <v>8</v>
      </c>
      <c r="L2511" t="s">
        <v>8</v>
      </c>
      <c r="M2511" t="s">
        <v>6</v>
      </c>
      <c r="N2511" t="str">
        <f t="shared" si="287"/>
        <v>M</v>
      </c>
      <c r="O2511" t="s">
        <v>1823</v>
      </c>
      <c r="P2511" t="s">
        <v>1824</v>
      </c>
      <c r="Q2511" t="s">
        <v>940</v>
      </c>
      <c r="R2511">
        <v>3</v>
      </c>
      <c r="S2511">
        <f t="shared" si="288"/>
        <v>2021</v>
      </c>
      <c r="T2511" t="s">
        <v>12</v>
      </c>
      <c r="U2511">
        <v>1</v>
      </c>
      <c r="V2511" t="s">
        <v>893</v>
      </c>
      <c r="W2511">
        <f>VLOOKUP(Q2511,'PBT Tag Rates'!$A$6:$D$67,4,FALSE)</f>
        <v>0.98140000000000005</v>
      </c>
      <c r="X2511">
        <v>1</v>
      </c>
      <c r="Y2511" s="8">
        <f t="shared" si="289"/>
        <v>1</v>
      </c>
      <c r="Z2511" s="10">
        <f>IFERROR(LOOKUP(H2511,{30,43,48,53,58,63,68,73,78,83,88,93,97},{42,47,52,57,62,67,72,77,82,87,92,99,100}),999)</f>
        <v>67</v>
      </c>
      <c r="AA2511" s="9">
        <f t="shared" si="290"/>
        <v>11.111111111111111</v>
      </c>
      <c r="AB2511" s="9">
        <f>IFERROR(IF(I2511="AI",AA2511-VLOOKUP(Q2511,'PBT Tag Rates'!$A$6:$L$53,11,FALSE),AA2511-VLOOKUP(Q2511,'PBT Tag Rates'!$A$6:$L$53,12,FALSE)),0)</f>
        <v>11.130063627923827</v>
      </c>
      <c r="AC2511" s="9">
        <f t="shared" si="291"/>
        <v>17.116688761125278</v>
      </c>
      <c r="AD2511" s="12" t="s">
        <v>1969</v>
      </c>
      <c r="AE2511" s="8"/>
    </row>
    <row r="2512" spans="1:31" x14ac:dyDescent="0.25">
      <c r="A2512" t="s">
        <v>2078</v>
      </c>
      <c r="B2512" t="s">
        <v>6371</v>
      </c>
      <c r="C2512" t="s">
        <v>6372</v>
      </c>
      <c r="D2512" s="1">
        <v>45595</v>
      </c>
      <c r="E2512">
        <f t="shared" si="286"/>
        <v>9</v>
      </c>
      <c r="F2512" t="s">
        <v>6</v>
      </c>
      <c r="G2512">
        <v>860</v>
      </c>
      <c r="H2512">
        <f t="shared" si="285"/>
        <v>86</v>
      </c>
      <c r="I2512" t="s">
        <v>7</v>
      </c>
      <c r="J2512" t="s">
        <v>8</v>
      </c>
      <c r="K2512" t="s">
        <v>8</v>
      </c>
      <c r="L2512" t="s">
        <v>8</v>
      </c>
      <c r="M2512" t="s">
        <v>6</v>
      </c>
      <c r="N2512" t="str">
        <f t="shared" si="287"/>
        <v>M</v>
      </c>
      <c r="O2512" t="s">
        <v>8</v>
      </c>
      <c r="P2512" t="s">
        <v>8</v>
      </c>
      <c r="Q2512" t="s">
        <v>11</v>
      </c>
      <c r="R2512" t="s">
        <v>8</v>
      </c>
      <c r="S2512" t="str">
        <f t="shared" si="288"/>
        <v>U</v>
      </c>
      <c r="T2512" t="s">
        <v>12</v>
      </c>
      <c r="U2512">
        <v>0.999999999999997</v>
      </c>
      <c r="V2512" t="s">
        <v>8</v>
      </c>
      <c r="W2512">
        <f>VLOOKUP(Q2512,'PBT Tag Rates'!$A$6:$D$67,4,FALSE)</f>
        <v>1</v>
      </c>
      <c r="X2512">
        <v>1</v>
      </c>
      <c r="Y2512" s="8">
        <f t="shared" si="289"/>
        <v>1</v>
      </c>
      <c r="Z2512" s="10">
        <f>IFERROR(LOOKUP(H2512,{30,43,48,53,58,63,68,73,78,83,88,93,97},{42,47,52,57,62,67,72,77,82,87,92,99,100}),999)</f>
        <v>87</v>
      </c>
      <c r="AA2512" s="9">
        <f t="shared" si="290"/>
        <v>11.111111111111111</v>
      </c>
      <c r="AB2512" s="9">
        <f>IFERROR(IF(I2512="AI",AA2512-VLOOKUP(Q2512,'PBT Tag Rates'!$A$6:$L$53,11,FALSE),AA2512-VLOOKUP(Q2512,'PBT Tag Rates'!$A$6:$L$53,12,FALSE)),0)</f>
        <v>11.069807984608735</v>
      </c>
      <c r="AC2512" s="9">
        <f t="shared" si="291"/>
        <v>17.024022885421008</v>
      </c>
      <c r="AD2512" s="12" t="s">
        <v>1969</v>
      </c>
      <c r="AE2512" s="8"/>
    </row>
    <row r="2513" spans="1:31" x14ac:dyDescent="0.25">
      <c r="A2513" t="s">
        <v>2078</v>
      </c>
      <c r="B2513" t="s">
        <v>6373</v>
      </c>
      <c r="C2513" t="s">
        <v>6374</v>
      </c>
      <c r="D2513" s="1">
        <v>45595</v>
      </c>
      <c r="E2513">
        <f t="shared" si="286"/>
        <v>9</v>
      </c>
      <c r="F2513" t="s">
        <v>14</v>
      </c>
      <c r="G2513">
        <v>670</v>
      </c>
      <c r="H2513">
        <f t="shared" si="285"/>
        <v>67</v>
      </c>
      <c r="I2513" t="s">
        <v>9</v>
      </c>
      <c r="J2513">
        <v>1</v>
      </c>
      <c r="K2513" t="s">
        <v>8</v>
      </c>
      <c r="L2513" t="s">
        <v>8</v>
      </c>
      <c r="M2513" t="s">
        <v>14</v>
      </c>
      <c r="N2513" t="str">
        <f t="shared" si="287"/>
        <v>F</v>
      </c>
      <c r="O2513" t="s">
        <v>1603</v>
      </c>
      <c r="P2513" t="s">
        <v>1699</v>
      </c>
      <c r="Q2513" t="s">
        <v>171</v>
      </c>
      <c r="R2513">
        <v>5</v>
      </c>
      <c r="S2513">
        <f t="shared" si="288"/>
        <v>2019</v>
      </c>
      <c r="T2513" t="s">
        <v>12</v>
      </c>
      <c r="U2513">
        <v>0.999999999999999</v>
      </c>
      <c r="V2513" t="s">
        <v>949</v>
      </c>
      <c r="W2513">
        <f>VLOOKUP(Q2513,'PBT Tag Rates'!$A$6:$D$67,4,FALSE)</f>
        <v>0.95971980899999998</v>
      </c>
      <c r="X2513">
        <v>1</v>
      </c>
      <c r="Y2513" s="8">
        <f t="shared" si="289"/>
        <v>1</v>
      </c>
      <c r="Z2513" s="10">
        <f>IFERROR(LOOKUP(H2513,{30,43,48,53,58,63,68,73,78,83,88,93,97},{42,47,52,57,62,67,72,77,82,87,92,99,100}),999)</f>
        <v>67</v>
      </c>
      <c r="AA2513" s="9">
        <f t="shared" si="290"/>
        <v>11.111111111111111</v>
      </c>
      <c r="AB2513" s="9">
        <f>IFERROR(IF(I2513="AI",AA2513-VLOOKUP(Q2513,'PBT Tag Rates'!$A$6:$L$53,11,FALSE),AA2513-VLOOKUP(Q2513,'PBT Tag Rates'!$A$6:$L$53,12,FALSE)),0)</f>
        <v>11.153081893231333</v>
      </c>
      <c r="AC2513" s="9">
        <f t="shared" si="291"/>
        <v>17.15208806307546</v>
      </c>
      <c r="AD2513" s="12" t="s">
        <v>676</v>
      </c>
      <c r="AE2513" s="8"/>
    </row>
    <row r="2514" spans="1:31" x14ac:dyDescent="0.25">
      <c r="A2514" t="s">
        <v>2078</v>
      </c>
      <c r="B2514" t="s">
        <v>6375</v>
      </c>
      <c r="C2514" t="s">
        <v>6376</v>
      </c>
      <c r="D2514" s="1">
        <v>45595</v>
      </c>
      <c r="E2514">
        <f t="shared" si="286"/>
        <v>9</v>
      </c>
      <c r="F2514" t="s">
        <v>6</v>
      </c>
      <c r="G2514">
        <v>330</v>
      </c>
      <c r="H2514">
        <f t="shared" si="285"/>
        <v>33</v>
      </c>
      <c r="I2514" t="s">
        <v>9</v>
      </c>
      <c r="J2514">
        <v>1</v>
      </c>
      <c r="K2514" t="s">
        <v>8</v>
      </c>
      <c r="L2514" t="s">
        <v>8</v>
      </c>
      <c r="M2514" t="s">
        <v>6</v>
      </c>
      <c r="N2514" t="str">
        <f t="shared" si="287"/>
        <v>M</v>
      </c>
      <c r="O2514" t="s">
        <v>8974</v>
      </c>
      <c r="P2514" t="s">
        <v>8975</v>
      </c>
      <c r="Q2514" t="s">
        <v>7200</v>
      </c>
      <c r="R2514">
        <v>2</v>
      </c>
      <c r="S2514">
        <f t="shared" si="288"/>
        <v>2022</v>
      </c>
      <c r="T2514" t="s">
        <v>12</v>
      </c>
      <c r="U2514">
        <v>0.999999999999999</v>
      </c>
      <c r="V2514" t="s">
        <v>949</v>
      </c>
      <c r="W2514">
        <f>VLOOKUP(Q2514,'PBT Tag Rates'!$A$6:$D$67,4,FALSE)</f>
        <v>0.98</v>
      </c>
      <c r="X2514">
        <v>1</v>
      </c>
      <c r="Y2514" s="8">
        <f t="shared" si="289"/>
        <v>1</v>
      </c>
      <c r="Z2514" s="10">
        <f>IFERROR(LOOKUP(H2514,{30,43,48,53,58,63,68,73,78,83,88,93,97},{42,47,52,57,62,67,72,77,82,87,92,99,100}),999)</f>
        <v>42</v>
      </c>
      <c r="AA2514" s="9">
        <f t="shared" si="290"/>
        <v>11.111111111111111</v>
      </c>
      <c r="AB2514" s="9">
        <f>IFERROR(IF(I2514="AI",AA2514-VLOOKUP(Q2514,'PBT Tag Rates'!$A$6:$L$53,11,FALSE),AA2514-VLOOKUP(Q2514,'PBT Tag Rates'!$A$6:$L$53,12,FALSE)),0)</f>
        <v>11.131519274376418</v>
      </c>
      <c r="AC2514" s="9">
        <f t="shared" si="291"/>
        <v>17.11892736892737</v>
      </c>
      <c r="AD2514" s="12" t="s">
        <v>676</v>
      </c>
      <c r="AE2514" s="8"/>
    </row>
    <row r="2515" spans="1:31" x14ac:dyDescent="0.25">
      <c r="A2515" t="s">
        <v>2078</v>
      </c>
      <c r="B2515" t="s">
        <v>6377</v>
      </c>
      <c r="C2515" t="s">
        <v>6378</v>
      </c>
      <c r="D2515" s="1">
        <v>45595</v>
      </c>
      <c r="E2515">
        <f t="shared" si="286"/>
        <v>9</v>
      </c>
      <c r="F2515" t="s">
        <v>6</v>
      </c>
      <c r="G2515">
        <v>670</v>
      </c>
      <c r="H2515">
        <f t="shared" si="285"/>
        <v>67</v>
      </c>
      <c r="I2515" t="s">
        <v>7</v>
      </c>
      <c r="J2515" t="s">
        <v>8</v>
      </c>
      <c r="K2515" t="s">
        <v>8</v>
      </c>
      <c r="L2515" t="s">
        <v>8</v>
      </c>
      <c r="M2515" t="s">
        <v>6</v>
      </c>
      <c r="N2515" t="str">
        <f t="shared" si="287"/>
        <v>M</v>
      </c>
      <c r="O2515" t="s">
        <v>8603</v>
      </c>
      <c r="P2515" t="s">
        <v>8604</v>
      </c>
      <c r="Q2515" t="s">
        <v>940</v>
      </c>
      <c r="R2515">
        <v>3</v>
      </c>
      <c r="S2515">
        <f t="shared" si="288"/>
        <v>2021</v>
      </c>
      <c r="T2515" t="s">
        <v>12</v>
      </c>
      <c r="U2515">
        <v>0.999999999999998</v>
      </c>
      <c r="V2515" t="s">
        <v>893</v>
      </c>
      <c r="W2515">
        <f>VLOOKUP(Q2515,'PBT Tag Rates'!$A$6:$D$67,4,FALSE)</f>
        <v>0.98140000000000005</v>
      </c>
      <c r="X2515">
        <v>1</v>
      </c>
      <c r="Y2515" s="8">
        <f t="shared" si="289"/>
        <v>1</v>
      </c>
      <c r="Z2515" s="10">
        <f>IFERROR(LOOKUP(H2515,{30,43,48,53,58,63,68,73,78,83,88,93,97},{42,47,52,57,62,67,72,77,82,87,92,99,100}),999)</f>
        <v>67</v>
      </c>
      <c r="AA2515" s="9">
        <f t="shared" si="290"/>
        <v>11.111111111111111</v>
      </c>
      <c r="AB2515" s="9">
        <f>IFERROR(IF(I2515="AI",AA2515-VLOOKUP(Q2515,'PBT Tag Rates'!$A$6:$L$53,11,FALSE),AA2515-VLOOKUP(Q2515,'PBT Tag Rates'!$A$6:$L$53,12,FALSE)),0)</f>
        <v>11.130063627923827</v>
      </c>
      <c r="AC2515" s="9">
        <f t="shared" si="291"/>
        <v>17.116688761125278</v>
      </c>
      <c r="AD2515" s="12" t="s">
        <v>1969</v>
      </c>
      <c r="AE2515" s="8"/>
    </row>
    <row r="2516" spans="1:31" x14ac:dyDescent="0.25">
      <c r="A2516" t="s">
        <v>2078</v>
      </c>
      <c r="B2516" t="s">
        <v>6379</v>
      </c>
      <c r="C2516" t="s">
        <v>6380</v>
      </c>
      <c r="D2516" s="1">
        <v>45595</v>
      </c>
      <c r="E2516">
        <f t="shared" si="286"/>
        <v>9</v>
      </c>
      <c r="F2516" t="s">
        <v>6</v>
      </c>
      <c r="G2516">
        <v>760</v>
      </c>
      <c r="H2516">
        <f t="shared" si="285"/>
        <v>76</v>
      </c>
      <c r="I2516" t="s">
        <v>7</v>
      </c>
      <c r="J2516" t="s">
        <v>8</v>
      </c>
      <c r="K2516" t="s">
        <v>8</v>
      </c>
      <c r="L2516" t="s">
        <v>8</v>
      </c>
      <c r="M2516" t="s">
        <v>6</v>
      </c>
      <c r="N2516" t="str">
        <f t="shared" si="287"/>
        <v>M</v>
      </c>
      <c r="O2516" t="s">
        <v>413</v>
      </c>
      <c r="P2516" t="s">
        <v>1038</v>
      </c>
      <c r="Q2516" t="s">
        <v>171</v>
      </c>
      <c r="R2516">
        <v>5</v>
      </c>
      <c r="S2516">
        <f t="shared" si="288"/>
        <v>2019</v>
      </c>
      <c r="T2516" t="s">
        <v>12</v>
      </c>
      <c r="U2516">
        <v>1</v>
      </c>
      <c r="V2516" t="s">
        <v>893</v>
      </c>
      <c r="W2516">
        <f>VLOOKUP(Q2516,'PBT Tag Rates'!$A$6:$D$67,4,FALSE)</f>
        <v>0.95971980899999998</v>
      </c>
      <c r="X2516">
        <v>1</v>
      </c>
      <c r="Y2516" s="8">
        <f t="shared" si="289"/>
        <v>1</v>
      </c>
      <c r="Z2516" s="10">
        <f>IFERROR(LOOKUP(H2516,{30,43,48,53,58,63,68,73,78,83,88,93,97},{42,47,52,57,62,67,72,77,82,87,92,99,100}),999)</f>
        <v>77</v>
      </c>
      <c r="AA2516" s="9">
        <f t="shared" si="290"/>
        <v>11.111111111111111</v>
      </c>
      <c r="AB2516" s="9">
        <f>IFERROR(IF(I2516="AI",AA2516-VLOOKUP(Q2516,'PBT Tag Rates'!$A$6:$L$53,11,FALSE),AA2516-VLOOKUP(Q2516,'PBT Tag Rates'!$A$6:$L$53,12,FALSE)),0)</f>
        <v>11.153081893231333</v>
      </c>
      <c r="AC2516" s="9">
        <f t="shared" si="291"/>
        <v>17.15208806307546</v>
      </c>
      <c r="AD2516" s="12" t="s">
        <v>1969</v>
      </c>
      <c r="AE2516" s="8"/>
    </row>
    <row r="2517" spans="1:31" x14ac:dyDescent="0.25">
      <c r="A2517" t="s">
        <v>2078</v>
      </c>
      <c r="B2517" t="s">
        <v>6381</v>
      </c>
      <c r="C2517" t="s">
        <v>6382</v>
      </c>
      <c r="D2517" s="1">
        <v>45595</v>
      </c>
      <c r="E2517">
        <f t="shared" si="286"/>
        <v>9</v>
      </c>
      <c r="F2517" t="s">
        <v>6</v>
      </c>
      <c r="G2517">
        <v>530</v>
      </c>
      <c r="H2517">
        <f t="shared" si="285"/>
        <v>53</v>
      </c>
      <c r="I2517" t="s">
        <v>9</v>
      </c>
      <c r="J2517">
        <v>1</v>
      </c>
      <c r="K2517" t="s">
        <v>8</v>
      </c>
      <c r="L2517" t="s">
        <v>8</v>
      </c>
      <c r="M2517" t="s">
        <v>6</v>
      </c>
      <c r="N2517" t="str">
        <f t="shared" si="287"/>
        <v>M</v>
      </c>
      <c r="O2517" t="s">
        <v>8976</v>
      </c>
      <c r="P2517" t="s">
        <v>8977</v>
      </c>
      <c r="Q2517" t="s">
        <v>940</v>
      </c>
      <c r="R2517">
        <v>3</v>
      </c>
      <c r="S2517">
        <f t="shared" si="288"/>
        <v>2021</v>
      </c>
      <c r="T2517" t="s">
        <v>12</v>
      </c>
      <c r="U2517">
        <v>1</v>
      </c>
      <c r="V2517" t="s">
        <v>949</v>
      </c>
      <c r="W2517">
        <f>VLOOKUP(Q2517,'PBT Tag Rates'!$A$6:$D$67,4,FALSE)</f>
        <v>0.98140000000000005</v>
      </c>
      <c r="X2517">
        <v>1</v>
      </c>
      <c r="Y2517" s="8">
        <f t="shared" si="289"/>
        <v>1</v>
      </c>
      <c r="Z2517" s="10">
        <f>IFERROR(LOOKUP(H2517,{30,43,48,53,58,63,68,73,78,83,88,93,97},{42,47,52,57,62,67,72,77,82,87,92,99,100}),999)</f>
        <v>57</v>
      </c>
      <c r="AA2517" s="9">
        <f t="shared" si="290"/>
        <v>11.111111111111111</v>
      </c>
      <c r="AB2517" s="9">
        <f>IFERROR(IF(I2517="AI",AA2517-VLOOKUP(Q2517,'PBT Tag Rates'!$A$6:$L$53,11,FALSE),AA2517-VLOOKUP(Q2517,'PBT Tag Rates'!$A$6:$L$53,12,FALSE)),0)</f>
        <v>11.130063627923827</v>
      </c>
      <c r="AC2517" s="9">
        <f t="shared" si="291"/>
        <v>17.116688761125278</v>
      </c>
      <c r="AD2517" s="12" t="s">
        <v>676</v>
      </c>
      <c r="AE2517" s="8"/>
    </row>
    <row r="2518" spans="1:31" x14ac:dyDescent="0.25">
      <c r="A2518" t="s">
        <v>2078</v>
      </c>
      <c r="B2518" t="s">
        <v>6383</v>
      </c>
      <c r="C2518" t="s">
        <v>6384</v>
      </c>
      <c r="D2518" s="1">
        <v>45596</v>
      </c>
      <c r="E2518">
        <f t="shared" si="286"/>
        <v>9</v>
      </c>
      <c r="F2518" t="s">
        <v>6</v>
      </c>
      <c r="G2518">
        <v>770</v>
      </c>
      <c r="H2518">
        <f t="shared" si="285"/>
        <v>77</v>
      </c>
      <c r="I2518" t="s">
        <v>9</v>
      </c>
      <c r="J2518">
        <v>1</v>
      </c>
      <c r="K2518" t="s">
        <v>8</v>
      </c>
      <c r="L2518" t="s">
        <v>8</v>
      </c>
      <c r="M2518" t="s">
        <v>6</v>
      </c>
      <c r="N2518" t="str">
        <f t="shared" si="287"/>
        <v>M</v>
      </c>
      <c r="O2518" t="s">
        <v>7676</v>
      </c>
      <c r="P2518" t="s">
        <v>7677</v>
      </c>
      <c r="Q2518" t="s">
        <v>295</v>
      </c>
      <c r="R2518">
        <v>4</v>
      </c>
      <c r="S2518">
        <f t="shared" si="288"/>
        <v>2020</v>
      </c>
      <c r="T2518" t="s">
        <v>12</v>
      </c>
      <c r="U2518">
        <v>1</v>
      </c>
      <c r="V2518" t="s">
        <v>893</v>
      </c>
      <c r="W2518">
        <f>VLOOKUP(Q2518,'PBT Tag Rates'!$A$6:$D$67,4,FALSE)</f>
        <v>0.98961045999999997</v>
      </c>
      <c r="X2518">
        <v>1</v>
      </c>
      <c r="Y2518" s="8">
        <f t="shared" si="289"/>
        <v>1</v>
      </c>
      <c r="Z2518" s="10">
        <f>IFERROR(LOOKUP(H2518,{30,43,48,53,58,63,68,73,78,83,88,93,97},{42,47,52,57,62,67,72,77,82,87,92,99,100}),999)</f>
        <v>77</v>
      </c>
      <c r="AA2518" s="9">
        <f t="shared" si="290"/>
        <v>11.111111111111111</v>
      </c>
      <c r="AB2518" s="9">
        <f>IFERROR(IF(I2518="AI",AA2518-VLOOKUP(Q2518,'PBT Tag Rates'!$A$6:$L$53,11,FALSE),AA2518-VLOOKUP(Q2518,'PBT Tag Rates'!$A$6:$L$53,12,FALSE)),0)</f>
        <v>11.121609726899791</v>
      </c>
      <c r="AC2518" s="9">
        <f t="shared" si="291"/>
        <v>17.103687686065587</v>
      </c>
      <c r="AD2518" s="12" t="s">
        <v>1969</v>
      </c>
      <c r="AE2518" s="8"/>
    </row>
    <row r="2519" spans="1:31" x14ac:dyDescent="0.25">
      <c r="A2519" t="s">
        <v>2078</v>
      </c>
      <c r="B2519" t="s">
        <v>6385</v>
      </c>
      <c r="C2519" t="s">
        <v>6386</v>
      </c>
      <c r="D2519" s="1">
        <v>45596</v>
      </c>
      <c r="E2519">
        <f t="shared" si="286"/>
        <v>9</v>
      </c>
      <c r="F2519" t="s">
        <v>6</v>
      </c>
      <c r="G2519">
        <v>570</v>
      </c>
      <c r="H2519">
        <f t="shared" si="285"/>
        <v>57</v>
      </c>
      <c r="I2519" t="s">
        <v>9</v>
      </c>
      <c r="J2519">
        <v>1</v>
      </c>
      <c r="K2519" t="s">
        <v>8</v>
      </c>
      <c r="L2519" t="s">
        <v>7187</v>
      </c>
      <c r="M2519" t="s">
        <v>6</v>
      </c>
      <c r="N2519" t="str">
        <f t="shared" si="287"/>
        <v>M</v>
      </c>
      <c r="O2519" t="s">
        <v>1408</v>
      </c>
      <c r="P2519" t="s">
        <v>8899</v>
      </c>
      <c r="Q2519" t="s">
        <v>295</v>
      </c>
      <c r="R2519">
        <v>4</v>
      </c>
      <c r="S2519">
        <f t="shared" si="288"/>
        <v>2020</v>
      </c>
      <c r="T2519" t="s">
        <v>12</v>
      </c>
      <c r="U2519">
        <v>0.999999999999998</v>
      </c>
      <c r="V2519" t="s">
        <v>949</v>
      </c>
      <c r="W2519">
        <f>VLOOKUP(Q2519,'PBT Tag Rates'!$A$6:$D$67,4,FALSE)</f>
        <v>0.98961045999999997</v>
      </c>
      <c r="X2519">
        <v>1</v>
      </c>
      <c r="Y2519" s="8">
        <f t="shared" si="289"/>
        <v>1</v>
      </c>
      <c r="Z2519" s="10">
        <f>IFERROR(LOOKUP(H2519,{30,43,48,53,58,63,68,73,78,83,88,93,97},{42,47,52,57,62,67,72,77,82,87,92,99,100}),999)</f>
        <v>57</v>
      </c>
      <c r="AA2519" s="9">
        <f t="shared" si="290"/>
        <v>11.111111111111111</v>
      </c>
      <c r="AB2519" s="9">
        <f>IFERROR(IF(I2519="AI",AA2519-VLOOKUP(Q2519,'PBT Tag Rates'!$A$6:$L$53,11,FALSE),AA2519-VLOOKUP(Q2519,'PBT Tag Rates'!$A$6:$L$53,12,FALSE)),0)</f>
        <v>11.121609726899791</v>
      </c>
      <c r="AC2519" s="9">
        <f t="shared" si="291"/>
        <v>17.103687686065587</v>
      </c>
      <c r="AD2519" s="12" t="s">
        <v>676</v>
      </c>
      <c r="AE2519" s="8"/>
    </row>
    <row r="2520" spans="1:31" x14ac:dyDescent="0.25">
      <c r="A2520" t="s">
        <v>2078</v>
      </c>
      <c r="B2520" t="s">
        <v>6387</v>
      </c>
      <c r="C2520" t="s">
        <v>6388</v>
      </c>
      <c r="D2520" s="1">
        <v>45596</v>
      </c>
      <c r="E2520">
        <f t="shared" si="286"/>
        <v>9</v>
      </c>
      <c r="F2520" t="s">
        <v>6</v>
      </c>
      <c r="G2520">
        <v>610</v>
      </c>
      <c r="H2520">
        <f t="shared" si="285"/>
        <v>61</v>
      </c>
      <c r="I2520" t="s">
        <v>7</v>
      </c>
      <c r="J2520" t="s">
        <v>8</v>
      </c>
      <c r="K2520" t="s">
        <v>8</v>
      </c>
      <c r="L2520" t="s">
        <v>8</v>
      </c>
      <c r="M2520" t="s">
        <v>6</v>
      </c>
      <c r="N2520" t="str">
        <f t="shared" si="287"/>
        <v>M</v>
      </c>
      <c r="O2520" t="s">
        <v>8978</v>
      </c>
      <c r="P2520" t="s">
        <v>8979</v>
      </c>
      <c r="Q2520" t="s">
        <v>7200</v>
      </c>
      <c r="R2520">
        <v>2</v>
      </c>
      <c r="S2520">
        <f t="shared" si="288"/>
        <v>2022</v>
      </c>
      <c r="T2520" t="s">
        <v>12</v>
      </c>
      <c r="U2520">
        <v>1</v>
      </c>
      <c r="V2520" t="s">
        <v>893</v>
      </c>
      <c r="W2520">
        <f>VLOOKUP(Q2520,'PBT Tag Rates'!$A$6:$D$67,4,FALSE)</f>
        <v>0.98</v>
      </c>
      <c r="X2520">
        <v>1</v>
      </c>
      <c r="Y2520" s="8">
        <f t="shared" si="289"/>
        <v>1.125</v>
      </c>
      <c r="Z2520" s="10">
        <f>IFERROR(LOOKUP(H2520,{30,43,48,53,58,63,68,73,78,83,88,93,97},{42,47,52,57,62,67,72,77,82,87,92,99,100}),999)</f>
        <v>62</v>
      </c>
      <c r="AA2520" s="9">
        <f t="shared" si="290"/>
        <v>12.5</v>
      </c>
      <c r="AB2520" s="9">
        <f>IFERROR(IF(I2520="AI",AA2520-VLOOKUP(Q2520,'PBT Tag Rates'!$A$6:$L$53,11,FALSE),AA2520-VLOOKUP(Q2520,'PBT Tag Rates'!$A$6:$L$53,12,FALSE)),0)</f>
        <v>12.520408163265307</v>
      </c>
      <c r="AC2520" s="9">
        <f t="shared" si="291"/>
        <v>19.254870129870131</v>
      </c>
      <c r="AD2520" s="12" t="s">
        <v>1969</v>
      </c>
      <c r="AE2520" s="8"/>
    </row>
    <row r="2521" spans="1:31" x14ac:dyDescent="0.25">
      <c r="A2521" t="s">
        <v>2078</v>
      </c>
      <c r="B2521" t="s">
        <v>6389</v>
      </c>
      <c r="C2521" t="s">
        <v>6390</v>
      </c>
      <c r="D2521" s="1">
        <v>45596</v>
      </c>
      <c r="E2521">
        <f t="shared" si="286"/>
        <v>9</v>
      </c>
      <c r="F2521" t="s">
        <v>6</v>
      </c>
      <c r="G2521">
        <v>640</v>
      </c>
      <c r="H2521">
        <f t="shared" si="285"/>
        <v>64</v>
      </c>
      <c r="I2521" t="s">
        <v>9</v>
      </c>
      <c r="J2521">
        <v>1</v>
      </c>
      <c r="K2521" t="s">
        <v>7188</v>
      </c>
      <c r="L2521" t="s">
        <v>8</v>
      </c>
      <c r="M2521" t="s">
        <v>6</v>
      </c>
      <c r="N2521" t="str">
        <f t="shared" si="287"/>
        <v>M</v>
      </c>
      <c r="O2521" t="s">
        <v>8158</v>
      </c>
      <c r="P2521" t="s">
        <v>8159</v>
      </c>
      <c r="Q2521" t="s">
        <v>940</v>
      </c>
      <c r="R2521">
        <v>3</v>
      </c>
      <c r="S2521">
        <f t="shared" si="288"/>
        <v>2021</v>
      </c>
      <c r="T2521" t="s">
        <v>12</v>
      </c>
      <c r="U2521">
        <v>0.999999999999999</v>
      </c>
      <c r="V2521" t="s">
        <v>893</v>
      </c>
      <c r="W2521">
        <f>VLOOKUP(Q2521,'PBT Tag Rates'!$A$6:$D$67,4,FALSE)</f>
        <v>0.98140000000000005</v>
      </c>
      <c r="X2521">
        <v>1</v>
      </c>
      <c r="Y2521" s="8">
        <f t="shared" si="289"/>
        <v>1</v>
      </c>
      <c r="Z2521" s="10">
        <f>IFERROR(LOOKUP(H2521,{30,43,48,53,58,63,68,73,78,83,88,93,97},{42,47,52,57,62,67,72,77,82,87,92,99,100}),999)</f>
        <v>67</v>
      </c>
      <c r="AA2521" s="9">
        <f t="shared" si="290"/>
        <v>11.111111111111111</v>
      </c>
      <c r="AB2521" s="9">
        <f>IFERROR(IF(I2521="AI",AA2521-VLOOKUP(Q2521,'PBT Tag Rates'!$A$6:$L$53,11,FALSE),AA2521-VLOOKUP(Q2521,'PBT Tag Rates'!$A$6:$L$53,12,FALSE)),0)</f>
        <v>11.130063627923827</v>
      </c>
      <c r="AC2521" s="9">
        <f t="shared" si="291"/>
        <v>17.116688761125278</v>
      </c>
      <c r="AD2521" s="12" t="s">
        <v>1969</v>
      </c>
      <c r="AE2521" s="8"/>
    </row>
    <row r="2522" spans="1:31" x14ac:dyDescent="0.25">
      <c r="A2522" t="s">
        <v>2078</v>
      </c>
      <c r="B2522" t="s">
        <v>6391</v>
      </c>
      <c r="C2522" t="s">
        <v>6392</v>
      </c>
      <c r="D2522" s="1">
        <v>45596</v>
      </c>
      <c r="E2522">
        <f t="shared" si="286"/>
        <v>9</v>
      </c>
      <c r="F2522" t="s">
        <v>14</v>
      </c>
      <c r="G2522">
        <v>680</v>
      </c>
      <c r="H2522">
        <f t="shared" si="285"/>
        <v>68</v>
      </c>
      <c r="I2522" t="s">
        <v>9</v>
      </c>
      <c r="J2522">
        <v>1</v>
      </c>
      <c r="K2522" t="s">
        <v>8</v>
      </c>
      <c r="L2522" t="s">
        <v>8</v>
      </c>
      <c r="M2522" t="s">
        <v>14</v>
      </c>
      <c r="N2522" t="str">
        <f t="shared" si="287"/>
        <v>F</v>
      </c>
      <c r="O2522" t="s">
        <v>8966</v>
      </c>
      <c r="P2522" t="s">
        <v>8980</v>
      </c>
      <c r="Q2522" t="s">
        <v>940</v>
      </c>
      <c r="R2522">
        <v>3</v>
      </c>
      <c r="S2522">
        <f t="shared" si="288"/>
        <v>2021</v>
      </c>
      <c r="T2522" t="s">
        <v>12</v>
      </c>
      <c r="U2522">
        <v>0.999999999999995</v>
      </c>
      <c r="V2522" t="s">
        <v>893</v>
      </c>
      <c r="W2522">
        <f>VLOOKUP(Q2522,'PBT Tag Rates'!$A$6:$D$67,4,FALSE)</f>
        <v>0.98140000000000005</v>
      </c>
      <c r="X2522">
        <v>1</v>
      </c>
      <c r="Y2522" s="8">
        <f t="shared" si="289"/>
        <v>1</v>
      </c>
      <c r="Z2522" s="10">
        <f>IFERROR(LOOKUP(H2522,{30,43,48,53,58,63,68,73,78,83,88,93,97},{42,47,52,57,62,67,72,77,82,87,92,99,100}),999)</f>
        <v>72</v>
      </c>
      <c r="AA2522" s="9">
        <f t="shared" si="290"/>
        <v>11.111111111111111</v>
      </c>
      <c r="AB2522" s="9">
        <f>IFERROR(IF(I2522="AI",AA2522-VLOOKUP(Q2522,'PBT Tag Rates'!$A$6:$L$53,11,FALSE),AA2522-VLOOKUP(Q2522,'PBT Tag Rates'!$A$6:$L$53,12,FALSE)),0)</f>
        <v>11.130063627923827</v>
      </c>
      <c r="AC2522" s="9">
        <f t="shared" si="291"/>
        <v>17.116688761125278</v>
      </c>
      <c r="AD2522" s="12" t="s">
        <v>1969</v>
      </c>
      <c r="AE2522" s="8"/>
    </row>
    <row r="2523" spans="1:31" x14ac:dyDescent="0.25">
      <c r="A2523" t="s">
        <v>2078</v>
      </c>
      <c r="B2523" t="s">
        <v>6393</v>
      </c>
      <c r="C2523" t="s">
        <v>6394</v>
      </c>
      <c r="D2523" s="1">
        <v>45596</v>
      </c>
      <c r="E2523">
        <f t="shared" si="286"/>
        <v>9</v>
      </c>
      <c r="F2523" t="s">
        <v>6</v>
      </c>
      <c r="G2523">
        <v>590</v>
      </c>
      <c r="H2523">
        <f t="shared" si="285"/>
        <v>59</v>
      </c>
      <c r="I2523" t="s">
        <v>7</v>
      </c>
      <c r="J2523" t="s">
        <v>8</v>
      </c>
      <c r="K2523" t="s">
        <v>8</v>
      </c>
      <c r="L2523" t="s">
        <v>8</v>
      </c>
      <c r="M2523" t="s">
        <v>6</v>
      </c>
      <c r="N2523" t="str">
        <f t="shared" si="287"/>
        <v>M</v>
      </c>
      <c r="O2523" t="s">
        <v>1823</v>
      </c>
      <c r="P2523" t="s">
        <v>8981</v>
      </c>
      <c r="Q2523" t="s">
        <v>940</v>
      </c>
      <c r="R2523">
        <v>3</v>
      </c>
      <c r="S2523">
        <f t="shared" si="288"/>
        <v>2021</v>
      </c>
      <c r="T2523" t="s">
        <v>12</v>
      </c>
      <c r="U2523">
        <v>0.999999999999997</v>
      </c>
      <c r="V2523" t="s">
        <v>893</v>
      </c>
      <c r="W2523">
        <f>VLOOKUP(Q2523,'PBT Tag Rates'!$A$6:$D$67,4,FALSE)</f>
        <v>0.98140000000000005</v>
      </c>
      <c r="X2523">
        <v>1</v>
      </c>
      <c r="Y2523" s="8">
        <f t="shared" si="289"/>
        <v>1.125</v>
      </c>
      <c r="Z2523" s="10">
        <f>IFERROR(LOOKUP(H2523,{30,43,48,53,58,63,68,73,78,83,88,93,97},{42,47,52,57,62,67,72,77,82,87,92,99,100}),999)</f>
        <v>62</v>
      </c>
      <c r="AA2523" s="9">
        <f t="shared" si="290"/>
        <v>12.5</v>
      </c>
      <c r="AB2523" s="9">
        <f>IFERROR(IF(I2523="AI",AA2523-VLOOKUP(Q2523,'PBT Tag Rates'!$A$6:$L$53,11,FALSE),AA2523-VLOOKUP(Q2523,'PBT Tag Rates'!$A$6:$L$53,12,FALSE)),0)</f>
        <v>12.518952516812716</v>
      </c>
      <c r="AC2523" s="9">
        <f t="shared" si="291"/>
        <v>19.25263152206804</v>
      </c>
      <c r="AD2523" s="12" t="s">
        <v>1969</v>
      </c>
      <c r="AE2523" s="8"/>
    </row>
    <row r="2524" spans="1:31" x14ac:dyDescent="0.25">
      <c r="A2524" t="s">
        <v>2078</v>
      </c>
      <c r="B2524" t="s">
        <v>6395</v>
      </c>
      <c r="C2524" t="s">
        <v>6396</v>
      </c>
      <c r="D2524" s="1">
        <v>45596</v>
      </c>
      <c r="E2524">
        <f t="shared" si="286"/>
        <v>9</v>
      </c>
      <c r="F2524" t="s">
        <v>14</v>
      </c>
      <c r="G2524">
        <v>670</v>
      </c>
      <c r="H2524">
        <f t="shared" si="285"/>
        <v>67</v>
      </c>
      <c r="I2524" t="s">
        <v>9</v>
      </c>
      <c r="J2524" t="s">
        <v>8</v>
      </c>
      <c r="K2524" t="s">
        <v>8</v>
      </c>
      <c r="L2524" t="s">
        <v>8</v>
      </c>
      <c r="M2524" t="s">
        <v>14</v>
      </c>
      <c r="N2524" t="str">
        <f t="shared" si="287"/>
        <v>F</v>
      </c>
      <c r="O2524" t="s">
        <v>8982</v>
      </c>
      <c r="P2524" t="s">
        <v>8983</v>
      </c>
      <c r="Q2524" t="s">
        <v>1799</v>
      </c>
      <c r="R2524">
        <v>3</v>
      </c>
      <c r="S2524">
        <f t="shared" si="288"/>
        <v>2021</v>
      </c>
      <c r="T2524" t="s">
        <v>12</v>
      </c>
      <c r="U2524">
        <v>1</v>
      </c>
      <c r="V2524" t="s">
        <v>9064</v>
      </c>
      <c r="W2524">
        <f>VLOOKUP(Q2524,'PBT Tag Rates'!$A$6:$D$67,4,FALSE)</f>
        <v>0.79749999999999999</v>
      </c>
      <c r="X2524">
        <v>1</v>
      </c>
      <c r="Y2524" s="8">
        <f t="shared" si="289"/>
        <v>1</v>
      </c>
      <c r="Z2524" s="10">
        <f>IFERROR(LOOKUP(H2524,{30,43,48,53,58,63,68,73,78,83,88,93,97},{42,47,52,57,62,67,72,77,82,87,92,99,100}),999)</f>
        <v>67</v>
      </c>
      <c r="AA2524" s="9">
        <f t="shared" si="290"/>
        <v>11.111111111111111</v>
      </c>
      <c r="AB2524" s="9">
        <f>IFERROR(IF(I2524="AI",AA2524-VLOOKUP(Q2524,'PBT Tag Rates'!$A$6:$L$53,11,FALSE),AA2524-VLOOKUP(Q2524,'PBT Tag Rates'!$A$6:$L$53,12,FALSE)),0)</f>
        <v>11.365029606408916</v>
      </c>
      <c r="AC2524" s="9">
        <f t="shared" si="291"/>
        <v>17.478037955310683</v>
      </c>
      <c r="AD2524" s="12" t="s">
        <v>676</v>
      </c>
      <c r="AE2524" s="8"/>
    </row>
    <row r="2525" spans="1:31" x14ac:dyDescent="0.25">
      <c r="A2525" t="s">
        <v>2078</v>
      </c>
      <c r="B2525" t="s">
        <v>6397</v>
      </c>
      <c r="C2525" t="s">
        <v>6398</v>
      </c>
      <c r="D2525" s="1">
        <v>45597</v>
      </c>
      <c r="E2525">
        <f t="shared" si="286"/>
        <v>9</v>
      </c>
      <c r="F2525" t="s">
        <v>14</v>
      </c>
      <c r="G2525">
        <v>730</v>
      </c>
      <c r="H2525">
        <f t="shared" si="285"/>
        <v>73</v>
      </c>
      <c r="I2525" t="s">
        <v>7</v>
      </c>
      <c r="J2525" t="s">
        <v>8</v>
      </c>
      <c r="K2525" t="s">
        <v>8</v>
      </c>
      <c r="L2525" t="s">
        <v>8</v>
      </c>
      <c r="M2525" t="s">
        <v>14</v>
      </c>
      <c r="N2525" t="str">
        <f t="shared" si="287"/>
        <v>F</v>
      </c>
      <c r="O2525" t="s">
        <v>8</v>
      </c>
      <c r="P2525" t="s">
        <v>8</v>
      </c>
      <c r="Q2525" t="s">
        <v>11</v>
      </c>
      <c r="R2525" t="s">
        <v>8</v>
      </c>
      <c r="S2525" t="str">
        <f t="shared" si="288"/>
        <v>U</v>
      </c>
      <c r="T2525" t="s">
        <v>12</v>
      </c>
      <c r="U2525">
        <v>0.999999999999999</v>
      </c>
      <c r="V2525" t="s">
        <v>8</v>
      </c>
      <c r="W2525">
        <f>VLOOKUP(Q2525,'PBT Tag Rates'!$A$6:$D$67,4,FALSE)</f>
        <v>1</v>
      </c>
      <c r="X2525">
        <v>1</v>
      </c>
      <c r="Y2525" s="8">
        <f t="shared" si="289"/>
        <v>1</v>
      </c>
      <c r="Z2525" s="10">
        <f>IFERROR(LOOKUP(H2525,{30,43,48,53,58,63,68,73,78,83,88,93,97},{42,47,52,57,62,67,72,77,82,87,92,99,100}),999)</f>
        <v>77</v>
      </c>
      <c r="AA2525" s="9">
        <f t="shared" si="290"/>
        <v>11.111111111111111</v>
      </c>
      <c r="AB2525" s="9">
        <f>IFERROR(IF(I2525="AI",AA2525-VLOOKUP(Q2525,'PBT Tag Rates'!$A$6:$L$53,11,FALSE),AA2525-VLOOKUP(Q2525,'PBT Tag Rates'!$A$6:$L$53,12,FALSE)),0)</f>
        <v>11.069807984608735</v>
      </c>
      <c r="AC2525" s="9">
        <f t="shared" si="291"/>
        <v>17.024022885421008</v>
      </c>
      <c r="AD2525" s="12" t="s">
        <v>1969</v>
      </c>
      <c r="AE2525" s="8"/>
    </row>
    <row r="2526" spans="1:31" x14ac:dyDescent="0.25">
      <c r="A2526" t="s">
        <v>2078</v>
      </c>
      <c r="B2526" t="s">
        <v>6399</v>
      </c>
      <c r="C2526" t="s">
        <v>6400</v>
      </c>
      <c r="D2526" s="1">
        <v>45597</v>
      </c>
      <c r="E2526">
        <f t="shared" si="286"/>
        <v>9</v>
      </c>
      <c r="F2526" t="s">
        <v>14</v>
      </c>
      <c r="G2526">
        <v>730</v>
      </c>
      <c r="H2526">
        <f t="shared" si="285"/>
        <v>73</v>
      </c>
      <c r="I2526" t="s">
        <v>7</v>
      </c>
      <c r="J2526" t="s">
        <v>8</v>
      </c>
      <c r="K2526" t="s">
        <v>8</v>
      </c>
      <c r="L2526" t="s">
        <v>8</v>
      </c>
      <c r="M2526" t="s">
        <v>14</v>
      </c>
      <c r="N2526" t="str">
        <f t="shared" si="287"/>
        <v>F</v>
      </c>
      <c r="O2526" t="s">
        <v>1934</v>
      </c>
      <c r="P2526" t="s">
        <v>1935</v>
      </c>
      <c r="Q2526" t="s">
        <v>295</v>
      </c>
      <c r="R2526">
        <v>4</v>
      </c>
      <c r="S2526">
        <f t="shared" si="288"/>
        <v>2020</v>
      </c>
      <c r="T2526" t="s">
        <v>12</v>
      </c>
      <c r="U2526">
        <v>0.999999999999996</v>
      </c>
      <c r="V2526" t="s">
        <v>893</v>
      </c>
      <c r="W2526">
        <f>VLOOKUP(Q2526,'PBT Tag Rates'!$A$6:$D$67,4,FALSE)</f>
        <v>0.98961045999999997</v>
      </c>
      <c r="X2526">
        <v>1</v>
      </c>
      <c r="Y2526" s="8">
        <f t="shared" si="289"/>
        <v>1</v>
      </c>
      <c r="Z2526" s="10">
        <f>IFERROR(LOOKUP(H2526,{30,43,48,53,58,63,68,73,78,83,88,93,97},{42,47,52,57,62,67,72,77,82,87,92,99,100}),999)</f>
        <v>77</v>
      </c>
      <c r="AA2526" s="9">
        <f t="shared" si="290"/>
        <v>11.111111111111111</v>
      </c>
      <c r="AB2526" s="9">
        <f>IFERROR(IF(I2526="AI",AA2526-VLOOKUP(Q2526,'PBT Tag Rates'!$A$6:$L$53,11,FALSE),AA2526-VLOOKUP(Q2526,'PBT Tag Rates'!$A$6:$L$53,12,FALSE)),0)</f>
        <v>11.121609726899791</v>
      </c>
      <c r="AC2526" s="9">
        <f t="shared" si="291"/>
        <v>17.103687686065587</v>
      </c>
      <c r="AD2526" s="12" t="s">
        <v>1969</v>
      </c>
      <c r="AE2526" s="8"/>
    </row>
    <row r="2527" spans="1:31" x14ac:dyDescent="0.25">
      <c r="A2527" t="s">
        <v>2078</v>
      </c>
      <c r="B2527" t="s">
        <v>6401</v>
      </c>
      <c r="C2527" t="s">
        <v>6402</v>
      </c>
      <c r="D2527" s="1">
        <v>45597</v>
      </c>
      <c r="E2527">
        <f t="shared" si="286"/>
        <v>9</v>
      </c>
      <c r="F2527" t="s">
        <v>6</v>
      </c>
      <c r="G2527">
        <v>860</v>
      </c>
      <c r="H2527">
        <f t="shared" si="285"/>
        <v>86</v>
      </c>
      <c r="I2527" t="s">
        <v>9</v>
      </c>
      <c r="J2527">
        <v>1</v>
      </c>
      <c r="K2527" t="s">
        <v>8</v>
      </c>
      <c r="L2527" t="s">
        <v>8</v>
      </c>
      <c r="M2527" t="s">
        <v>6</v>
      </c>
      <c r="N2527" t="str">
        <f t="shared" si="287"/>
        <v>M</v>
      </c>
      <c r="O2527" t="s">
        <v>8298</v>
      </c>
      <c r="P2527" t="s">
        <v>8299</v>
      </c>
      <c r="Q2527" t="s">
        <v>295</v>
      </c>
      <c r="R2527">
        <v>4</v>
      </c>
      <c r="S2527">
        <f t="shared" si="288"/>
        <v>2020</v>
      </c>
      <c r="T2527" t="s">
        <v>12</v>
      </c>
      <c r="U2527">
        <v>1</v>
      </c>
      <c r="V2527" t="s">
        <v>949</v>
      </c>
      <c r="W2527">
        <f>VLOOKUP(Q2527,'PBT Tag Rates'!$A$6:$D$67,4,FALSE)</f>
        <v>0.98961045999999997</v>
      </c>
      <c r="X2527">
        <v>1</v>
      </c>
      <c r="Y2527" s="8">
        <f t="shared" si="289"/>
        <v>1</v>
      </c>
      <c r="Z2527" s="10">
        <f>IFERROR(LOOKUP(H2527,{30,43,48,53,58,63,68,73,78,83,88,93,97},{42,47,52,57,62,67,72,77,82,87,92,99,100}),999)</f>
        <v>87</v>
      </c>
      <c r="AA2527" s="9">
        <f t="shared" si="290"/>
        <v>11.111111111111111</v>
      </c>
      <c r="AB2527" s="9">
        <f>IFERROR(IF(I2527="AI",AA2527-VLOOKUP(Q2527,'PBT Tag Rates'!$A$6:$L$53,11,FALSE),AA2527-VLOOKUP(Q2527,'PBT Tag Rates'!$A$6:$L$53,12,FALSE)),0)</f>
        <v>11.121609726899791</v>
      </c>
      <c r="AC2527" s="9">
        <f t="shared" si="291"/>
        <v>17.103687686065587</v>
      </c>
      <c r="AD2527" s="12" t="s">
        <v>676</v>
      </c>
      <c r="AE2527" s="8"/>
    </row>
    <row r="2528" spans="1:31" x14ac:dyDescent="0.25">
      <c r="A2528" t="s">
        <v>2078</v>
      </c>
      <c r="B2528" t="s">
        <v>6403</v>
      </c>
      <c r="C2528" t="s">
        <v>6404</v>
      </c>
      <c r="D2528" s="1">
        <v>45597</v>
      </c>
      <c r="E2528">
        <f t="shared" si="286"/>
        <v>9</v>
      </c>
      <c r="F2528" t="s">
        <v>14</v>
      </c>
      <c r="G2528">
        <v>730</v>
      </c>
      <c r="H2528">
        <f t="shared" si="285"/>
        <v>73</v>
      </c>
      <c r="I2528" t="s">
        <v>7</v>
      </c>
      <c r="J2528" t="s">
        <v>8</v>
      </c>
      <c r="K2528" t="s">
        <v>8</v>
      </c>
      <c r="L2528" t="s">
        <v>8</v>
      </c>
      <c r="M2528" t="s">
        <v>14</v>
      </c>
      <c r="N2528" t="str">
        <f t="shared" si="287"/>
        <v>F</v>
      </c>
      <c r="O2528" t="s">
        <v>8</v>
      </c>
      <c r="P2528" t="s">
        <v>8</v>
      </c>
      <c r="Q2528" t="s">
        <v>11</v>
      </c>
      <c r="R2528" t="s">
        <v>8</v>
      </c>
      <c r="S2528" t="str">
        <f t="shared" si="288"/>
        <v>U</v>
      </c>
      <c r="T2528" t="s">
        <v>12</v>
      </c>
      <c r="U2528">
        <v>1.00000000000001</v>
      </c>
      <c r="V2528" t="s">
        <v>8</v>
      </c>
      <c r="W2528">
        <f>VLOOKUP(Q2528,'PBT Tag Rates'!$A$6:$D$67,4,FALSE)</f>
        <v>1</v>
      </c>
      <c r="X2528">
        <v>1</v>
      </c>
      <c r="Y2528" s="8">
        <f t="shared" si="289"/>
        <v>1</v>
      </c>
      <c r="Z2528" s="10">
        <f>IFERROR(LOOKUP(H2528,{30,43,48,53,58,63,68,73,78,83,88,93,97},{42,47,52,57,62,67,72,77,82,87,92,99,100}),999)</f>
        <v>77</v>
      </c>
      <c r="AA2528" s="9">
        <f t="shared" si="290"/>
        <v>11.111111111111111</v>
      </c>
      <c r="AB2528" s="9">
        <f>IFERROR(IF(I2528="AI",AA2528-VLOOKUP(Q2528,'PBT Tag Rates'!$A$6:$L$53,11,FALSE),AA2528-VLOOKUP(Q2528,'PBT Tag Rates'!$A$6:$L$53,12,FALSE)),0)</f>
        <v>11.069807984608735</v>
      </c>
      <c r="AC2528" s="9">
        <f t="shared" si="291"/>
        <v>17.024022885421008</v>
      </c>
      <c r="AD2528" s="12" t="s">
        <v>1969</v>
      </c>
      <c r="AE2528" s="8"/>
    </row>
    <row r="2529" spans="1:31" x14ac:dyDescent="0.25">
      <c r="A2529" t="s">
        <v>2078</v>
      </c>
      <c r="B2529" t="s">
        <v>6405</v>
      </c>
      <c r="C2529" t="s">
        <v>6406</v>
      </c>
      <c r="D2529" s="1">
        <v>45597</v>
      </c>
      <c r="E2529">
        <f t="shared" si="286"/>
        <v>9</v>
      </c>
      <c r="F2529" t="s">
        <v>14</v>
      </c>
      <c r="G2529">
        <v>720</v>
      </c>
      <c r="H2529">
        <f t="shared" si="285"/>
        <v>72</v>
      </c>
      <c r="I2529" t="s">
        <v>9</v>
      </c>
      <c r="J2529">
        <v>1</v>
      </c>
      <c r="K2529" t="s">
        <v>8</v>
      </c>
      <c r="L2529" t="s">
        <v>8</v>
      </c>
      <c r="M2529" t="s">
        <v>14</v>
      </c>
      <c r="N2529" t="str">
        <f t="shared" si="287"/>
        <v>F</v>
      </c>
      <c r="O2529" t="s">
        <v>1963</v>
      </c>
      <c r="P2529" t="s">
        <v>1964</v>
      </c>
      <c r="Q2529" t="s">
        <v>171</v>
      </c>
      <c r="R2529">
        <v>5</v>
      </c>
      <c r="S2529">
        <f t="shared" si="288"/>
        <v>2019</v>
      </c>
      <c r="T2529" t="s">
        <v>12</v>
      </c>
      <c r="U2529">
        <v>1</v>
      </c>
      <c r="V2529" t="s">
        <v>949</v>
      </c>
      <c r="W2529">
        <f>VLOOKUP(Q2529,'PBT Tag Rates'!$A$6:$D$67,4,FALSE)</f>
        <v>0.95971980899999998</v>
      </c>
      <c r="X2529">
        <v>1</v>
      </c>
      <c r="Y2529" s="8">
        <f t="shared" si="289"/>
        <v>1</v>
      </c>
      <c r="Z2529" s="10">
        <f>IFERROR(LOOKUP(H2529,{30,43,48,53,58,63,68,73,78,83,88,93,97},{42,47,52,57,62,67,72,77,82,87,92,99,100}),999)</f>
        <v>72</v>
      </c>
      <c r="AA2529" s="9">
        <f t="shared" si="290"/>
        <v>11.111111111111111</v>
      </c>
      <c r="AB2529" s="9">
        <f>IFERROR(IF(I2529="AI",AA2529-VLOOKUP(Q2529,'PBT Tag Rates'!$A$6:$L$53,11,FALSE),AA2529-VLOOKUP(Q2529,'PBT Tag Rates'!$A$6:$L$53,12,FALSE)),0)</f>
        <v>11.153081893231333</v>
      </c>
      <c r="AC2529" s="9">
        <f t="shared" si="291"/>
        <v>17.15208806307546</v>
      </c>
      <c r="AD2529" s="12" t="s">
        <v>676</v>
      </c>
      <c r="AE2529" s="8"/>
    </row>
    <row r="2530" spans="1:31" x14ac:dyDescent="0.25">
      <c r="A2530" t="s">
        <v>2078</v>
      </c>
      <c r="B2530" t="s">
        <v>6407</v>
      </c>
      <c r="C2530" t="s">
        <v>6408</v>
      </c>
      <c r="D2530" s="1">
        <v>45597</v>
      </c>
      <c r="E2530">
        <f t="shared" si="286"/>
        <v>9</v>
      </c>
      <c r="F2530" t="s">
        <v>6</v>
      </c>
      <c r="G2530">
        <v>480</v>
      </c>
      <c r="H2530">
        <f t="shared" si="285"/>
        <v>48</v>
      </c>
      <c r="I2530" t="s">
        <v>9</v>
      </c>
      <c r="J2530">
        <v>1</v>
      </c>
      <c r="K2530" t="s">
        <v>8</v>
      </c>
      <c r="L2530" t="s">
        <v>8</v>
      </c>
      <c r="M2530" t="s">
        <v>6</v>
      </c>
      <c r="N2530" t="str">
        <f t="shared" si="287"/>
        <v>M</v>
      </c>
      <c r="O2530" t="s">
        <v>8964</v>
      </c>
      <c r="P2530" t="s">
        <v>8965</v>
      </c>
      <c r="Q2530" t="s">
        <v>940</v>
      </c>
      <c r="R2530">
        <v>3</v>
      </c>
      <c r="S2530">
        <f t="shared" si="288"/>
        <v>2021</v>
      </c>
      <c r="T2530" t="s">
        <v>12</v>
      </c>
      <c r="U2530">
        <v>0.999999999999998</v>
      </c>
      <c r="V2530" t="s">
        <v>949</v>
      </c>
      <c r="W2530">
        <f>VLOOKUP(Q2530,'PBT Tag Rates'!$A$6:$D$67,4,FALSE)</f>
        <v>0.98140000000000005</v>
      </c>
      <c r="X2530">
        <v>1</v>
      </c>
      <c r="Y2530" s="8">
        <f t="shared" si="289"/>
        <v>1</v>
      </c>
      <c r="Z2530" s="10">
        <f>IFERROR(LOOKUP(H2530,{30,43,48,53,58,63,68,73,78,83,88,93,97},{42,47,52,57,62,67,72,77,82,87,92,99,100}),999)</f>
        <v>52</v>
      </c>
      <c r="AA2530" s="9">
        <f t="shared" si="290"/>
        <v>11.111111111111111</v>
      </c>
      <c r="AB2530" s="9">
        <f>IFERROR(IF(I2530="AI",AA2530-VLOOKUP(Q2530,'PBT Tag Rates'!$A$6:$L$53,11,FALSE),AA2530-VLOOKUP(Q2530,'PBT Tag Rates'!$A$6:$L$53,12,FALSE)),0)</f>
        <v>11.130063627923827</v>
      </c>
      <c r="AC2530" s="9">
        <f t="shared" si="291"/>
        <v>17.116688761125278</v>
      </c>
      <c r="AD2530" s="12" t="s">
        <v>676</v>
      </c>
      <c r="AE2530" s="8"/>
    </row>
    <row r="2531" spans="1:31" x14ac:dyDescent="0.25">
      <c r="A2531" t="s">
        <v>2078</v>
      </c>
      <c r="B2531" t="s">
        <v>6409</v>
      </c>
      <c r="C2531" t="s">
        <v>6410</v>
      </c>
      <c r="D2531" s="1">
        <v>45598</v>
      </c>
      <c r="E2531">
        <f t="shared" si="286"/>
        <v>9</v>
      </c>
      <c r="F2531" t="s">
        <v>6</v>
      </c>
      <c r="G2531">
        <v>650</v>
      </c>
      <c r="H2531">
        <f t="shared" si="285"/>
        <v>65</v>
      </c>
      <c r="I2531" t="s">
        <v>7</v>
      </c>
      <c r="J2531" t="s">
        <v>8</v>
      </c>
      <c r="K2531" t="s">
        <v>8</v>
      </c>
      <c r="L2531" t="s">
        <v>8</v>
      </c>
      <c r="M2531" t="s">
        <v>6</v>
      </c>
      <c r="N2531" t="str">
        <f t="shared" si="287"/>
        <v>M</v>
      </c>
      <c r="O2531" t="s">
        <v>8</v>
      </c>
      <c r="P2531" t="s">
        <v>8</v>
      </c>
      <c r="Q2531" t="s">
        <v>11</v>
      </c>
      <c r="R2531" t="s">
        <v>8</v>
      </c>
      <c r="S2531" t="str">
        <f t="shared" si="288"/>
        <v>U</v>
      </c>
      <c r="T2531" t="s">
        <v>12</v>
      </c>
      <c r="U2531">
        <v>0.999999999999997</v>
      </c>
      <c r="V2531" t="s">
        <v>8</v>
      </c>
      <c r="W2531">
        <f>VLOOKUP(Q2531,'PBT Tag Rates'!$A$6:$D$67,4,FALSE)</f>
        <v>1</v>
      </c>
      <c r="X2531">
        <v>1</v>
      </c>
      <c r="Y2531" s="8">
        <f t="shared" si="289"/>
        <v>1</v>
      </c>
      <c r="Z2531" s="10">
        <f>IFERROR(LOOKUP(H2531,{30,43,48,53,58,63,68,73,78,83,88,93,97},{42,47,52,57,62,67,72,77,82,87,92,99,100}),999)</f>
        <v>67</v>
      </c>
      <c r="AA2531" s="9">
        <f t="shared" si="290"/>
        <v>11.111111111111111</v>
      </c>
      <c r="AB2531" s="9">
        <f>IFERROR(IF(I2531="AI",AA2531-VLOOKUP(Q2531,'PBT Tag Rates'!$A$6:$L$53,11,FALSE),AA2531-VLOOKUP(Q2531,'PBT Tag Rates'!$A$6:$L$53,12,FALSE)),0)</f>
        <v>11.069807984608735</v>
      </c>
      <c r="AC2531" s="9">
        <f t="shared" si="291"/>
        <v>17.024022885421008</v>
      </c>
      <c r="AD2531" s="12" t="s">
        <v>1969</v>
      </c>
      <c r="AE2531" s="8"/>
    </row>
    <row r="2532" spans="1:31" x14ac:dyDescent="0.25">
      <c r="A2532" t="s">
        <v>2078</v>
      </c>
      <c r="B2532" t="s">
        <v>6411</v>
      </c>
      <c r="C2532" t="s">
        <v>6412</v>
      </c>
      <c r="D2532" s="1">
        <v>45598</v>
      </c>
      <c r="E2532">
        <f t="shared" si="286"/>
        <v>9</v>
      </c>
      <c r="F2532" t="s">
        <v>14</v>
      </c>
      <c r="G2532">
        <v>720</v>
      </c>
      <c r="H2532">
        <f t="shared" si="285"/>
        <v>72</v>
      </c>
      <c r="I2532" t="s">
        <v>9</v>
      </c>
      <c r="J2532">
        <v>1</v>
      </c>
      <c r="K2532" t="s">
        <v>8</v>
      </c>
      <c r="L2532" t="s">
        <v>8</v>
      </c>
      <c r="M2532" t="s">
        <v>14</v>
      </c>
      <c r="N2532" t="str">
        <f t="shared" si="287"/>
        <v>F</v>
      </c>
      <c r="O2532" t="s">
        <v>8</v>
      </c>
      <c r="P2532" t="s">
        <v>8</v>
      </c>
      <c r="Q2532" t="s">
        <v>11</v>
      </c>
      <c r="R2532" t="s">
        <v>8</v>
      </c>
      <c r="S2532" t="str">
        <f t="shared" si="288"/>
        <v>U</v>
      </c>
      <c r="T2532" t="s">
        <v>12</v>
      </c>
      <c r="U2532">
        <v>0.999999999999999</v>
      </c>
      <c r="V2532" t="s">
        <v>8</v>
      </c>
      <c r="W2532">
        <f>VLOOKUP(Q2532,'PBT Tag Rates'!$A$6:$D$67,4,FALSE)</f>
        <v>1</v>
      </c>
      <c r="X2532">
        <v>1</v>
      </c>
      <c r="Y2532" s="8">
        <f t="shared" si="289"/>
        <v>1</v>
      </c>
      <c r="Z2532" s="10">
        <f>IFERROR(LOOKUP(H2532,{30,43,48,53,58,63,68,73,78,83,88,93,97},{42,47,52,57,62,67,72,77,82,87,92,99,100}),999)</f>
        <v>72</v>
      </c>
      <c r="AA2532" s="9">
        <f t="shared" si="290"/>
        <v>11.111111111111111</v>
      </c>
      <c r="AB2532" s="9">
        <f>IFERROR(IF(I2532="AI",AA2532-VLOOKUP(Q2532,'PBT Tag Rates'!$A$6:$L$53,11,FALSE),AA2532-VLOOKUP(Q2532,'PBT Tag Rates'!$A$6:$L$53,12,FALSE)),0)</f>
        <v>10.594833668760588</v>
      </c>
      <c r="AC2532" s="9">
        <f t="shared" si="291"/>
        <v>16.293569960290903</v>
      </c>
      <c r="AD2532" s="12" t="s">
        <v>1969</v>
      </c>
      <c r="AE2532" s="8"/>
    </row>
    <row r="2533" spans="1:31" x14ac:dyDescent="0.25">
      <c r="A2533" t="s">
        <v>2078</v>
      </c>
      <c r="B2533" t="s">
        <v>6413</v>
      </c>
      <c r="C2533" t="s">
        <v>6414</v>
      </c>
      <c r="D2533" s="1">
        <v>45598</v>
      </c>
      <c r="E2533">
        <f t="shared" si="286"/>
        <v>9</v>
      </c>
      <c r="F2533" t="s">
        <v>14</v>
      </c>
      <c r="G2533">
        <v>680</v>
      </c>
      <c r="H2533">
        <f t="shared" si="285"/>
        <v>68</v>
      </c>
      <c r="I2533" t="s">
        <v>9</v>
      </c>
      <c r="J2533">
        <v>1</v>
      </c>
      <c r="K2533" t="s">
        <v>8</v>
      </c>
      <c r="L2533" t="s">
        <v>8</v>
      </c>
      <c r="M2533" t="s">
        <v>14</v>
      </c>
      <c r="N2533" t="str">
        <f t="shared" si="287"/>
        <v>F</v>
      </c>
      <c r="O2533" t="s">
        <v>8984</v>
      </c>
      <c r="P2533" t="s">
        <v>8985</v>
      </c>
      <c r="Q2533" t="s">
        <v>295</v>
      </c>
      <c r="R2533">
        <v>4</v>
      </c>
      <c r="S2533">
        <f t="shared" si="288"/>
        <v>2020</v>
      </c>
      <c r="T2533" t="s">
        <v>12</v>
      </c>
      <c r="U2533">
        <v>1</v>
      </c>
      <c r="V2533" t="s">
        <v>949</v>
      </c>
      <c r="W2533">
        <f>VLOOKUP(Q2533,'PBT Tag Rates'!$A$6:$D$67,4,FALSE)</f>
        <v>0.98961045999999997</v>
      </c>
      <c r="X2533">
        <v>1</v>
      </c>
      <c r="Y2533" s="8">
        <f t="shared" si="289"/>
        <v>1</v>
      </c>
      <c r="Z2533" s="10">
        <f>IFERROR(LOOKUP(H2533,{30,43,48,53,58,63,68,73,78,83,88,93,97},{42,47,52,57,62,67,72,77,82,87,92,99,100}),999)</f>
        <v>72</v>
      </c>
      <c r="AA2533" s="9">
        <f t="shared" si="290"/>
        <v>11.111111111111111</v>
      </c>
      <c r="AB2533" s="9">
        <f>IFERROR(IF(I2533="AI",AA2533-VLOOKUP(Q2533,'PBT Tag Rates'!$A$6:$L$53,11,FALSE),AA2533-VLOOKUP(Q2533,'PBT Tag Rates'!$A$6:$L$53,12,FALSE)),0)</f>
        <v>11.121609726899791</v>
      </c>
      <c r="AC2533" s="9">
        <f t="shared" si="291"/>
        <v>17.103687686065587</v>
      </c>
      <c r="AD2533" s="12" t="s">
        <v>676</v>
      </c>
      <c r="AE2533" s="8"/>
    </row>
    <row r="2534" spans="1:31" x14ac:dyDescent="0.25">
      <c r="A2534" t="s">
        <v>2078</v>
      </c>
      <c r="B2534" t="s">
        <v>6415</v>
      </c>
      <c r="C2534" t="s">
        <v>6416</v>
      </c>
      <c r="D2534" s="1">
        <v>45598</v>
      </c>
      <c r="E2534">
        <f t="shared" si="286"/>
        <v>9</v>
      </c>
      <c r="F2534" t="s">
        <v>14</v>
      </c>
      <c r="G2534">
        <v>710</v>
      </c>
      <c r="H2534">
        <f t="shared" si="285"/>
        <v>71</v>
      </c>
      <c r="I2534" t="s">
        <v>7</v>
      </c>
      <c r="J2534" t="s">
        <v>8</v>
      </c>
      <c r="K2534" t="s">
        <v>8</v>
      </c>
      <c r="L2534" t="s">
        <v>8</v>
      </c>
      <c r="M2534" t="s">
        <v>14</v>
      </c>
      <c r="N2534" t="str">
        <f t="shared" si="287"/>
        <v>F</v>
      </c>
      <c r="O2534" t="s">
        <v>1489</v>
      </c>
      <c r="P2534" t="s">
        <v>1490</v>
      </c>
      <c r="Q2534" t="s">
        <v>295</v>
      </c>
      <c r="R2534">
        <v>4</v>
      </c>
      <c r="S2534">
        <f t="shared" si="288"/>
        <v>2020</v>
      </c>
      <c r="T2534" t="s">
        <v>12</v>
      </c>
      <c r="U2534">
        <v>0.999999999999999</v>
      </c>
      <c r="V2534" t="s">
        <v>893</v>
      </c>
      <c r="W2534">
        <f>VLOOKUP(Q2534,'PBT Tag Rates'!$A$6:$D$67,4,FALSE)</f>
        <v>0.98961045999999997</v>
      </c>
      <c r="X2534">
        <v>1</v>
      </c>
      <c r="Y2534" s="8">
        <f t="shared" si="289"/>
        <v>1</v>
      </c>
      <c r="Z2534" s="10">
        <f>IFERROR(LOOKUP(H2534,{30,43,48,53,58,63,68,73,78,83,88,93,97},{42,47,52,57,62,67,72,77,82,87,92,99,100}),999)</f>
        <v>72</v>
      </c>
      <c r="AA2534" s="9">
        <f t="shared" si="290"/>
        <v>11.111111111111111</v>
      </c>
      <c r="AB2534" s="9">
        <f>IFERROR(IF(I2534="AI",AA2534-VLOOKUP(Q2534,'PBT Tag Rates'!$A$6:$L$53,11,FALSE),AA2534-VLOOKUP(Q2534,'PBT Tag Rates'!$A$6:$L$53,12,FALSE)),0)</f>
        <v>11.121609726899791</v>
      </c>
      <c r="AC2534" s="9">
        <f t="shared" si="291"/>
        <v>17.103687686065587</v>
      </c>
      <c r="AD2534" s="12" t="s">
        <v>1969</v>
      </c>
      <c r="AE2534" s="8"/>
    </row>
    <row r="2535" spans="1:31" x14ac:dyDescent="0.25">
      <c r="A2535" t="s">
        <v>2078</v>
      </c>
      <c r="B2535" t="s">
        <v>6417</v>
      </c>
      <c r="C2535" t="s">
        <v>6418</v>
      </c>
      <c r="D2535" s="1">
        <v>45598</v>
      </c>
      <c r="E2535">
        <f t="shared" si="286"/>
        <v>9</v>
      </c>
      <c r="F2535" t="s">
        <v>14</v>
      </c>
      <c r="G2535">
        <v>690</v>
      </c>
      <c r="H2535">
        <f t="shared" si="285"/>
        <v>69</v>
      </c>
      <c r="I2535" t="s">
        <v>9</v>
      </c>
      <c r="J2535">
        <v>1</v>
      </c>
      <c r="K2535" t="s">
        <v>8</v>
      </c>
      <c r="L2535" t="s">
        <v>8</v>
      </c>
      <c r="M2535" t="s">
        <v>14</v>
      </c>
      <c r="N2535" t="str">
        <f t="shared" si="287"/>
        <v>F</v>
      </c>
      <c r="O2535" t="s">
        <v>1686</v>
      </c>
      <c r="P2535" t="s">
        <v>1687</v>
      </c>
      <c r="Q2535" t="s">
        <v>940</v>
      </c>
      <c r="R2535">
        <v>3</v>
      </c>
      <c r="S2535">
        <f t="shared" si="288"/>
        <v>2021</v>
      </c>
      <c r="T2535" t="s">
        <v>12</v>
      </c>
      <c r="U2535">
        <v>0.999999999999994</v>
      </c>
      <c r="V2535" t="s">
        <v>893</v>
      </c>
      <c r="W2535">
        <f>VLOOKUP(Q2535,'PBT Tag Rates'!$A$6:$D$67,4,FALSE)</f>
        <v>0.98140000000000005</v>
      </c>
      <c r="X2535">
        <v>1</v>
      </c>
      <c r="Y2535" s="8">
        <f t="shared" si="289"/>
        <v>1</v>
      </c>
      <c r="Z2535" s="10">
        <f>IFERROR(LOOKUP(H2535,{30,43,48,53,58,63,68,73,78,83,88,93,97},{42,47,52,57,62,67,72,77,82,87,92,99,100}),999)</f>
        <v>72</v>
      </c>
      <c r="AA2535" s="9">
        <f t="shared" si="290"/>
        <v>11.111111111111111</v>
      </c>
      <c r="AB2535" s="9">
        <f>IFERROR(IF(I2535="AI",AA2535-VLOOKUP(Q2535,'PBT Tag Rates'!$A$6:$L$53,11,FALSE),AA2535-VLOOKUP(Q2535,'PBT Tag Rates'!$A$6:$L$53,12,FALSE)),0)</f>
        <v>11.130063627923827</v>
      </c>
      <c r="AC2535" s="9">
        <f t="shared" si="291"/>
        <v>17.116688761125278</v>
      </c>
      <c r="AD2535" s="12" t="s">
        <v>1969</v>
      </c>
      <c r="AE2535" s="8"/>
    </row>
    <row r="2536" spans="1:31" x14ac:dyDescent="0.25">
      <c r="A2536" t="s">
        <v>2078</v>
      </c>
      <c r="B2536" t="s">
        <v>6419</v>
      </c>
      <c r="C2536" t="s">
        <v>6420</v>
      </c>
      <c r="D2536" s="1">
        <v>45598</v>
      </c>
      <c r="E2536">
        <f t="shared" si="286"/>
        <v>9</v>
      </c>
      <c r="F2536" t="s">
        <v>6</v>
      </c>
      <c r="G2536">
        <v>510</v>
      </c>
      <c r="H2536">
        <f t="shared" si="285"/>
        <v>51</v>
      </c>
      <c r="I2536" t="s">
        <v>9</v>
      </c>
      <c r="J2536">
        <v>1</v>
      </c>
      <c r="K2536" t="s">
        <v>8</v>
      </c>
      <c r="L2536" t="s">
        <v>8</v>
      </c>
      <c r="M2536" t="s">
        <v>6</v>
      </c>
      <c r="N2536" t="str">
        <f t="shared" si="287"/>
        <v>M</v>
      </c>
      <c r="O2536" t="s">
        <v>8986</v>
      </c>
      <c r="P2536" t="s">
        <v>8987</v>
      </c>
      <c r="Q2536" t="s">
        <v>940</v>
      </c>
      <c r="R2536">
        <v>3</v>
      </c>
      <c r="S2536">
        <f t="shared" si="288"/>
        <v>2021</v>
      </c>
      <c r="T2536" t="s">
        <v>12</v>
      </c>
      <c r="U2536">
        <v>1</v>
      </c>
      <c r="V2536" t="s">
        <v>949</v>
      </c>
      <c r="W2536">
        <f>VLOOKUP(Q2536,'PBT Tag Rates'!$A$6:$D$67,4,FALSE)</f>
        <v>0.98140000000000005</v>
      </c>
      <c r="X2536">
        <v>1</v>
      </c>
      <c r="Y2536" s="8">
        <f t="shared" si="289"/>
        <v>1</v>
      </c>
      <c r="Z2536" s="10">
        <f>IFERROR(LOOKUP(H2536,{30,43,48,53,58,63,68,73,78,83,88,93,97},{42,47,52,57,62,67,72,77,82,87,92,99,100}),999)</f>
        <v>52</v>
      </c>
      <c r="AA2536" s="9">
        <f t="shared" si="290"/>
        <v>11.111111111111111</v>
      </c>
      <c r="AB2536" s="9">
        <f>IFERROR(IF(I2536="AI",AA2536-VLOOKUP(Q2536,'PBT Tag Rates'!$A$6:$L$53,11,FALSE),AA2536-VLOOKUP(Q2536,'PBT Tag Rates'!$A$6:$L$53,12,FALSE)),0)</f>
        <v>11.130063627923827</v>
      </c>
      <c r="AC2536" s="9">
        <f t="shared" si="291"/>
        <v>17.116688761125278</v>
      </c>
      <c r="AD2536" s="12" t="s">
        <v>676</v>
      </c>
      <c r="AE2536" s="8"/>
    </row>
    <row r="2537" spans="1:31" x14ac:dyDescent="0.25">
      <c r="A2537" t="s">
        <v>2078</v>
      </c>
      <c r="B2537" t="s">
        <v>6421</v>
      </c>
      <c r="C2537" t="s">
        <v>6422</v>
      </c>
      <c r="D2537" s="1">
        <v>45599</v>
      </c>
      <c r="E2537">
        <f t="shared" si="286"/>
        <v>9</v>
      </c>
      <c r="F2537" t="s">
        <v>6</v>
      </c>
      <c r="G2537">
        <v>350</v>
      </c>
      <c r="H2537">
        <f t="shared" si="285"/>
        <v>35</v>
      </c>
      <c r="I2537" t="s">
        <v>9</v>
      </c>
      <c r="J2537">
        <v>1</v>
      </c>
      <c r="K2537" t="s">
        <v>8</v>
      </c>
      <c r="L2537" t="s">
        <v>8</v>
      </c>
      <c r="M2537" t="s">
        <v>6</v>
      </c>
      <c r="N2537" t="str">
        <f t="shared" si="287"/>
        <v>M</v>
      </c>
      <c r="O2537" t="s">
        <v>8988</v>
      </c>
      <c r="P2537" t="s">
        <v>8989</v>
      </c>
      <c r="Q2537" t="s">
        <v>7200</v>
      </c>
      <c r="R2537">
        <v>2</v>
      </c>
      <c r="S2537">
        <f t="shared" si="288"/>
        <v>2022</v>
      </c>
      <c r="T2537" t="s">
        <v>12</v>
      </c>
      <c r="U2537">
        <v>1</v>
      </c>
      <c r="V2537" t="s">
        <v>949</v>
      </c>
      <c r="W2537">
        <f>VLOOKUP(Q2537,'PBT Tag Rates'!$A$6:$D$67,4,FALSE)</f>
        <v>0.98</v>
      </c>
      <c r="X2537">
        <v>1</v>
      </c>
      <c r="Y2537" s="8">
        <f t="shared" si="289"/>
        <v>1</v>
      </c>
      <c r="Z2537" s="10">
        <f>IFERROR(LOOKUP(H2537,{30,43,48,53,58,63,68,73,78,83,88,93,97},{42,47,52,57,62,67,72,77,82,87,92,99,100}),999)</f>
        <v>42</v>
      </c>
      <c r="AA2537" s="9">
        <f t="shared" si="290"/>
        <v>11.111111111111111</v>
      </c>
      <c r="AB2537" s="9">
        <f>IFERROR(IF(I2537="AI",AA2537-VLOOKUP(Q2537,'PBT Tag Rates'!$A$6:$L$53,11,FALSE),AA2537-VLOOKUP(Q2537,'PBT Tag Rates'!$A$6:$L$53,12,FALSE)),0)</f>
        <v>11.131519274376418</v>
      </c>
      <c r="AC2537" s="9">
        <f t="shared" si="291"/>
        <v>17.11892736892737</v>
      </c>
      <c r="AD2537" s="12" t="s">
        <v>676</v>
      </c>
      <c r="AE2537" s="8"/>
    </row>
    <row r="2538" spans="1:31" x14ac:dyDescent="0.25">
      <c r="A2538" t="s">
        <v>2078</v>
      </c>
      <c r="B2538" t="s">
        <v>6423</v>
      </c>
      <c r="C2538" t="s">
        <v>6424</v>
      </c>
      <c r="D2538" s="1">
        <v>45599</v>
      </c>
      <c r="E2538">
        <f t="shared" si="286"/>
        <v>9</v>
      </c>
      <c r="F2538" t="s">
        <v>6</v>
      </c>
      <c r="G2538">
        <v>610</v>
      </c>
      <c r="H2538">
        <f t="shared" si="285"/>
        <v>61</v>
      </c>
      <c r="I2538" t="s">
        <v>9</v>
      </c>
      <c r="J2538">
        <v>1</v>
      </c>
      <c r="K2538" t="s">
        <v>8</v>
      </c>
      <c r="L2538" t="s">
        <v>8</v>
      </c>
      <c r="M2538" t="s">
        <v>6</v>
      </c>
      <c r="N2538" t="str">
        <f t="shared" si="287"/>
        <v>M</v>
      </c>
      <c r="O2538" t="s">
        <v>7916</v>
      </c>
      <c r="P2538" t="s">
        <v>7917</v>
      </c>
      <c r="Q2538" t="s">
        <v>295</v>
      </c>
      <c r="R2538">
        <v>4</v>
      </c>
      <c r="S2538">
        <f t="shared" si="288"/>
        <v>2020</v>
      </c>
      <c r="T2538" t="s">
        <v>12</v>
      </c>
      <c r="U2538">
        <v>1</v>
      </c>
      <c r="V2538" t="s">
        <v>893</v>
      </c>
      <c r="W2538">
        <f>VLOOKUP(Q2538,'PBT Tag Rates'!$A$6:$D$67,4,FALSE)</f>
        <v>0.98961045999999997</v>
      </c>
      <c r="X2538">
        <v>1</v>
      </c>
      <c r="Y2538" s="8">
        <f t="shared" si="289"/>
        <v>1.125</v>
      </c>
      <c r="Z2538" s="10">
        <f>IFERROR(LOOKUP(H2538,{30,43,48,53,58,63,68,73,78,83,88,93,97},{42,47,52,57,62,67,72,77,82,87,92,99,100}),999)</f>
        <v>62</v>
      </c>
      <c r="AA2538" s="9">
        <f t="shared" si="290"/>
        <v>12.5</v>
      </c>
      <c r="AB2538" s="9">
        <f>IFERROR(IF(I2538="AI",AA2538-VLOOKUP(Q2538,'PBT Tag Rates'!$A$6:$L$53,11,FALSE),AA2538-VLOOKUP(Q2538,'PBT Tag Rates'!$A$6:$L$53,12,FALSE)),0)</f>
        <v>12.510498615788681</v>
      </c>
      <c r="AC2538" s="9">
        <f t="shared" si="291"/>
        <v>19.239630447008349</v>
      </c>
      <c r="AD2538" s="12" t="s">
        <v>1969</v>
      </c>
      <c r="AE2538" s="8"/>
    </row>
    <row r="2539" spans="1:31" x14ac:dyDescent="0.25">
      <c r="A2539" t="s">
        <v>2078</v>
      </c>
      <c r="B2539" t="s">
        <v>6425</v>
      </c>
      <c r="C2539" t="s">
        <v>6426</v>
      </c>
      <c r="D2539" s="1">
        <v>45599</v>
      </c>
      <c r="E2539">
        <f t="shared" si="286"/>
        <v>9</v>
      </c>
      <c r="F2539" t="s">
        <v>6</v>
      </c>
      <c r="G2539">
        <v>540</v>
      </c>
      <c r="H2539">
        <f t="shared" si="285"/>
        <v>54</v>
      </c>
      <c r="I2539" t="s">
        <v>9</v>
      </c>
      <c r="J2539">
        <v>1</v>
      </c>
      <c r="K2539" t="s">
        <v>8</v>
      </c>
      <c r="L2539" t="s">
        <v>8</v>
      </c>
      <c r="M2539" t="s">
        <v>6</v>
      </c>
      <c r="N2539" t="str">
        <f t="shared" si="287"/>
        <v>M</v>
      </c>
      <c r="O2539" t="s">
        <v>8990</v>
      </c>
      <c r="P2539" t="s">
        <v>8991</v>
      </c>
      <c r="Q2539" t="s">
        <v>940</v>
      </c>
      <c r="R2539">
        <v>3</v>
      </c>
      <c r="S2539">
        <f t="shared" si="288"/>
        <v>2021</v>
      </c>
      <c r="T2539" t="s">
        <v>12</v>
      </c>
      <c r="U2539">
        <v>1</v>
      </c>
      <c r="V2539" t="s">
        <v>949</v>
      </c>
      <c r="W2539">
        <f>VLOOKUP(Q2539,'PBT Tag Rates'!$A$6:$D$67,4,FALSE)</f>
        <v>0.98140000000000005</v>
      </c>
      <c r="X2539">
        <v>1</v>
      </c>
      <c r="Y2539" s="8">
        <f t="shared" si="289"/>
        <v>1</v>
      </c>
      <c r="Z2539" s="10">
        <f>IFERROR(LOOKUP(H2539,{30,43,48,53,58,63,68,73,78,83,88,93,97},{42,47,52,57,62,67,72,77,82,87,92,99,100}),999)</f>
        <v>57</v>
      </c>
      <c r="AA2539" s="9">
        <f t="shared" si="290"/>
        <v>11.111111111111111</v>
      </c>
      <c r="AB2539" s="9">
        <f>IFERROR(IF(I2539="AI",AA2539-VLOOKUP(Q2539,'PBT Tag Rates'!$A$6:$L$53,11,FALSE),AA2539-VLOOKUP(Q2539,'PBT Tag Rates'!$A$6:$L$53,12,FALSE)),0)</f>
        <v>11.130063627923827</v>
      </c>
      <c r="AC2539" s="9">
        <f t="shared" si="291"/>
        <v>17.116688761125278</v>
      </c>
      <c r="AD2539" s="12" t="s">
        <v>676</v>
      </c>
      <c r="AE2539" s="8"/>
    </row>
    <row r="2540" spans="1:31" x14ac:dyDescent="0.25">
      <c r="A2540" t="s">
        <v>2078</v>
      </c>
      <c r="B2540" t="s">
        <v>6427</v>
      </c>
      <c r="C2540" t="s">
        <v>6428</v>
      </c>
      <c r="D2540" s="1">
        <v>45600</v>
      </c>
      <c r="E2540">
        <f t="shared" si="286"/>
        <v>9</v>
      </c>
      <c r="F2540" t="s">
        <v>6</v>
      </c>
      <c r="G2540">
        <v>570</v>
      </c>
      <c r="H2540">
        <f t="shared" si="285"/>
        <v>57</v>
      </c>
      <c r="I2540" t="s">
        <v>7</v>
      </c>
      <c r="J2540" t="s">
        <v>8</v>
      </c>
      <c r="K2540" t="s">
        <v>8</v>
      </c>
      <c r="L2540" t="s">
        <v>8</v>
      </c>
      <c r="M2540" t="s">
        <v>6</v>
      </c>
      <c r="N2540" t="str">
        <f t="shared" si="287"/>
        <v>M</v>
      </c>
      <c r="O2540" t="s">
        <v>8909</v>
      </c>
      <c r="P2540" t="s">
        <v>8910</v>
      </c>
      <c r="Q2540" t="s">
        <v>8911</v>
      </c>
      <c r="R2540">
        <v>2</v>
      </c>
      <c r="S2540">
        <f t="shared" si="288"/>
        <v>2022</v>
      </c>
      <c r="T2540" t="s">
        <v>12</v>
      </c>
      <c r="U2540">
        <v>1</v>
      </c>
      <c r="V2540" t="s">
        <v>1318</v>
      </c>
      <c r="W2540">
        <f>VLOOKUP(Q2540,'PBT Tag Rates'!$A$6:$D$67,4,FALSE)</f>
        <v>0.98</v>
      </c>
      <c r="X2540">
        <v>1</v>
      </c>
      <c r="Y2540" s="8">
        <f t="shared" si="289"/>
        <v>1</v>
      </c>
      <c r="Z2540" s="10">
        <f>IFERROR(LOOKUP(H2540,{30,43,48,53,58,63,68,73,78,83,88,93,97},{42,47,52,57,62,67,72,77,82,87,92,99,100}),999)</f>
        <v>57</v>
      </c>
      <c r="AA2540" s="9">
        <f t="shared" si="290"/>
        <v>11.111111111111111</v>
      </c>
      <c r="AB2540" s="9">
        <f>IFERROR(IF(I2540="AI",AA2540-VLOOKUP(Q2540,'PBT Tag Rates'!$A$6:$L$53,11,FALSE),AA2540-VLOOKUP(Q2540,'PBT Tag Rates'!$A$6:$L$53,12,FALSE)),0)</f>
        <v>11.131519274376418</v>
      </c>
      <c r="AC2540" s="9">
        <f t="shared" si="291"/>
        <v>17.11892736892737</v>
      </c>
      <c r="AD2540" s="12" t="s">
        <v>1969</v>
      </c>
      <c r="AE2540" s="8"/>
    </row>
    <row r="2541" spans="1:31" x14ac:dyDescent="0.25">
      <c r="A2541" t="s">
        <v>2078</v>
      </c>
      <c r="B2541" t="s">
        <v>6429</v>
      </c>
      <c r="C2541" t="s">
        <v>6430</v>
      </c>
      <c r="D2541" s="1">
        <v>45601</v>
      </c>
      <c r="E2541">
        <f t="shared" si="286"/>
        <v>9</v>
      </c>
      <c r="F2541" t="s">
        <v>14</v>
      </c>
      <c r="G2541">
        <v>760</v>
      </c>
      <c r="H2541">
        <f t="shared" si="285"/>
        <v>76</v>
      </c>
      <c r="I2541" t="s">
        <v>7</v>
      </c>
      <c r="J2541" t="s">
        <v>8</v>
      </c>
      <c r="K2541" t="s">
        <v>8</v>
      </c>
      <c r="L2541" t="s">
        <v>7189</v>
      </c>
      <c r="M2541" t="s">
        <v>14</v>
      </c>
      <c r="N2541" t="str">
        <f t="shared" si="287"/>
        <v>F</v>
      </c>
      <c r="O2541" t="s">
        <v>224</v>
      </c>
      <c r="P2541" t="s">
        <v>225</v>
      </c>
      <c r="Q2541" t="s">
        <v>171</v>
      </c>
      <c r="R2541">
        <v>5</v>
      </c>
      <c r="S2541">
        <f t="shared" si="288"/>
        <v>2019</v>
      </c>
      <c r="T2541" t="s">
        <v>12</v>
      </c>
      <c r="U2541">
        <v>0.999999999999997</v>
      </c>
      <c r="V2541" t="s">
        <v>893</v>
      </c>
      <c r="W2541">
        <f>VLOOKUP(Q2541,'PBT Tag Rates'!$A$6:$D$67,4,FALSE)</f>
        <v>0.95971980899999998</v>
      </c>
      <c r="X2541">
        <v>1</v>
      </c>
      <c r="Y2541" s="8">
        <f t="shared" si="289"/>
        <v>1</v>
      </c>
      <c r="Z2541" s="10">
        <f>IFERROR(LOOKUP(H2541,{30,43,48,53,58,63,68,73,78,83,88,93,97},{42,47,52,57,62,67,72,77,82,87,92,99,100}),999)</f>
        <v>77</v>
      </c>
      <c r="AA2541" s="9">
        <f t="shared" si="290"/>
        <v>11.111111111111111</v>
      </c>
      <c r="AB2541" s="9">
        <f>IFERROR(IF(I2541="AI",AA2541-VLOOKUP(Q2541,'PBT Tag Rates'!$A$6:$L$53,11,FALSE),AA2541-VLOOKUP(Q2541,'PBT Tag Rates'!$A$6:$L$53,12,FALSE)),0)</f>
        <v>11.153081893231333</v>
      </c>
      <c r="AC2541" s="9">
        <f t="shared" si="291"/>
        <v>17.15208806307546</v>
      </c>
      <c r="AD2541" s="12" t="s">
        <v>1969</v>
      </c>
      <c r="AE2541" s="8"/>
    </row>
    <row r="2542" spans="1:31" x14ac:dyDescent="0.25">
      <c r="A2542" t="s">
        <v>2078</v>
      </c>
      <c r="B2542" t="s">
        <v>6431</v>
      </c>
      <c r="C2542" t="s">
        <v>6432</v>
      </c>
      <c r="D2542" s="1">
        <v>45601</v>
      </c>
      <c r="E2542">
        <f t="shared" si="286"/>
        <v>9</v>
      </c>
      <c r="F2542" t="s">
        <v>6</v>
      </c>
      <c r="G2542">
        <v>490</v>
      </c>
      <c r="H2542">
        <f t="shared" si="285"/>
        <v>49</v>
      </c>
      <c r="I2542" t="s">
        <v>9</v>
      </c>
      <c r="J2542" t="s">
        <v>8</v>
      </c>
      <c r="K2542" t="s">
        <v>8</v>
      </c>
      <c r="L2542" t="s">
        <v>8</v>
      </c>
      <c r="M2542" t="s">
        <v>6</v>
      </c>
      <c r="N2542" t="str">
        <f t="shared" si="287"/>
        <v>M</v>
      </c>
      <c r="O2542" t="s">
        <v>8</v>
      </c>
      <c r="P2542" t="s">
        <v>8</v>
      </c>
      <c r="Q2542" t="s">
        <v>11</v>
      </c>
      <c r="R2542" t="s">
        <v>8</v>
      </c>
      <c r="S2542" t="str">
        <f t="shared" si="288"/>
        <v>U</v>
      </c>
      <c r="T2542" t="s">
        <v>12</v>
      </c>
      <c r="U2542">
        <v>0.999999999999994</v>
      </c>
      <c r="V2542" t="s">
        <v>8</v>
      </c>
      <c r="W2542">
        <f>VLOOKUP(Q2542,'PBT Tag Rates'!$A$6:$D$67,4,FALSE)</f>
        <v>1</v>
      </c>
      <c r="X2542">
        <v>1</v>
      </c>
      <c r="Y2542" s="8">
        <f t="shared" si="289"/>
        <v>1</v>
      </c>
      <c r="Z2542" s="10">
        <f>IFERROR(LOOKUP(H2542,{30,43,48,53,58,63,68,73,78,83,88,93,97},{42,47,52,57,62,67,72,77,82,87,92,99,100}),999)</f>
        <v>52</v>
      </c>
      <c r="AA2542" s="9">
        <f t="shared" si="290"/>
        <v>11.111111111111111</v>
      </c>
      <c r="AB2542" s="9">
        <f>IFERROR(IF(I2542="AI",AA2542-VLOOKUP(Q2542,'PBT Tag Rates'!$A$6:$L$53,11,FALSE),AA2542-VLOOKUP(Q2542,'PBT Tag Rates'!$A$6:$L$53,12,FALSE)),0)</f>
        <v>10.594833668760588</v>
      </c>
      <c r="AC2542" s="9">
        <f t="shared" si="291"/>
        <v>16.293569960290903</v>
      </c>
      <c r="AD2542" s="12" t="s">
        <v>1969</v>
      </c>
      <c r="AE2542" s="8"/>
    </row>
    <row r="2543" spans="1:31" x14ac:dyDescent="0.25">
      <c r="A2543" t="s">
        <v>2078</v>
      </c>
      <c r="B2543" t="s">
        <v>6433</v>
      </c>
      <c r="C2543" t="s">
        <v>6434</v>
      </c>
      <c r="D2543" s="1">
        <v>45601</v>
      </c>
      <c r="E2543">
        <f t="shared" si="286"/>
        <v>9</v>
      </c>
      <c r="F2543" t="s">
        <v>6</v>
      </c>
      <c r="G2543">
        <v>440</v>
      </c>
      <c r="H2543">
        <f t="shared" si="285"/>
        <v>44</v>
      </c>
      <c r="I2543" t="s">
        <v>7</v>
      </c>
      <c r="J2543" t="s">
        <v>8</v>
      </c>
      <c r="K2543" t="s">
        <v>8</v>
      </c>
      <c r="L2543" t="s">
        <v>8</v>
      </c>
      <c r="M2543" t="s">
        <v>6</v>
      </c>
      <c r="N2543" t="str">
        <f t="shared" si="287"/>
        <v>M</v>
      </c>
      <c r="O2543" t="s">
        <v>8992</v>
      </c>
      <c r="P2543" t="s">
        <v>8993</v>
      </c>
      <c r="Q2543" t="s">
        <v>7200</v>
      </c>
      <c r="R2543">
        <v>2</v>
      </c>
      <c r="S2543">
        <f t="shared" si="288"/>
        <v>2022</v>
      </c>
      <c r="T2543" t="s">
        <v>12</v>
      </c>
      <c r="U2543">
        <v>1</v>
      </c>
      <c r="V2543" t="s">
        <v>893</v>
      </c>
      <c r="W2543">
        <f>VLOOKUP(Q2543,'PBT Tag Rates'!$A$6:$D$67,4,FALSE)</f>
        <v>0.98</v>
      </c>
      <c r="X2543">
        <v>1</v>
      </c>
      <c r="Y2543" s="8">
        <f t="shared" si="289"/>
        <v>1</v>
      </c>
      <c r="Z2543" s="10">
        <f>IFERROR(LOOKUP(H2543,{30,43,48,53,58,63,68,73,78,83,88,93,97},{42,47,52,57,62,67,72,77,82,87,92,99,100}),999)</f>
        <v>47</v>
      </c>
      <c r="AA2543" s="9">
        <f t="shared" si="290"/>
        <v>11.111111111111111</v>
      </c>
      <c r="AB2543" s="9">
        <f>IFERROR(IF(I2543="AI",AA2543-VLOOKUP(Q2543,'PBT Tag Rates'!$A$6:$L$53,11,FALSE),AA2543-VLOOKUP(Q2543,'PBT Tag Rates'!$A$6:$L$53,12,FALSE)),0)</f>
        <v>11.131519274376418</v>
      </c>
      <c r="AC2543" s="9">
        <f t="shared" si="291"/>
        <v>17.11892736892737</v>
      </c>
      <c r="AD2543" s="12" t="s">
        <v>1969</v>
      </c>
      <c r="AE2543" s="8"/>
    </row>
    <row r="2544" spans="1:31" x14ac:dyDescent="0.25">
      <c r="A2544" t="s">
        <v>2078</v>
      </c>
      <c r="B2544" t="s">
        <v>6435</v>
      </c>
      <c r="C2544" t="s">
        <v>6436</v>
      </c>
      <c r="D2544" s="1">
        <v>45601</v>
      </c>
      <c r="E2544">
        <f t="shared" si="286"/>
        <v>9</v>
      </c>
      <c r="F2544" t="s">
        <v>14</v>
      </c>
      <c r="G2544">
        <v>690</v>
      </c>
      <c r="H2544">
        <f t="shared" si="285"/>
        <v>69</v>
      </c>
      <c r="I2544" t="s">
        <v>7</v>
      </c>
      <c r="J2544" t="s">
        <v>8</v>
      </c>
      <c r="K2544" t="s">
        <v>8</v>
      </c>
      <c r="L2544" t="s">
        <v>8</v>
      </c>
      <c r="M2544" t="s">
        <v>14</v>
      </c>
      <c r="N2544" t="str">
        <f t="shared" si="287"/>
        <v>F</v>
      </c>
      <c r="O2544" t="s">
        <v>8603</v>
      </c>
      <c r="P2544" t="s">
        <v>8604</v>
      </c>
      <c r="Q2544" t="s">
        <v>940</v>
      </c>
      <c r="R2544">
        <v>3</v>
      </c>
      <c r="S2544">
        <f t="shared" si="288"/>
        <v>2021</v>
      </c>
      <c r="T2544" t="s">
        <v>12</v>
      </c>
      <c r="U2544">
        <v>1</v>
      </c>
      <c r="V2544" t="s">
        <v>893</v>
      </c>
      <c r="W2544">
        <f>VLOOKUP(Q2544,'PBT Tag Rates'!$A$6:$D$67,4,FALSE)</f>
        <v>0.98140000000000005</v>
      </c>
      <c r="X2544">
        <v>1</v>
      </c>
      <c r="Y2544" s="8">
        <f t="shared" si="289"/>
        <v>1</v>
      </c>
      <c r="Z2544" s="10">
        <f>IFERROR(LOOKUP(H2544,{30,43,48,53,58,63,68,73,78,83,88,93,97},{42,47,52,57,62,67,72,77,82,87,92,99,100}),999)</f>
        <v>72</v>
      </c>
      <c r="AA2544" s="9">
        <f t="shared" si="290"/>
        <v>11.111111111111111</v>
      </c>
      <c r="AB2544" s="9">
        <f>IFERROR(IF(I2544="AI",AA2544-VLOOKUP(Q2544,'PBT Tag Rates'!$A$6:$L$53,11,FALSE),AA2544-VLOOKUP(Q2544,'PBT Tag Rates'!$A$6:$L$53,12,FALSE)),0)</f>
        <v>11.130063627923827</v>
      </c>
      <c r="AC2544" s="9">
        <f t="shared" si="291"/>
        <v>17.116688761125278</v>
      </c>
      <c r="AD2544" s="12" t="s">
        <v>1969</v>
      </c>
      <c r="AE2544" s="8"/>
    </row>
    <row r="2545" spans="1:31" x14ac:dyDescent="0.25">
      <c r="A2545" t="s">
        <v>2078</v>
      </c>
      <c r="B2545" t="s">
        <v>6437</v>
      </c>
      <c r="C2545" t="s">
        <v>6438</v>
      </c>
      <c r="D2545" s="1">
        <v>45601</v>
      </c>
      <c r="E2545">
        <f t="shared" si="286"/>
        <v>9</v>
      </c>
      <c r="F2545" t="s">
        <v>6</v>
      </c>
      <c r="G2545">
        <v>660</v>
      </c>
      <c r="H2545">
        <f t="shared" si="285"/>
        <v>66</v>
      </c>
      <c r="I2545" t="s">
        <v>9</v>
      </c>
      <c r="J2545" t="s">
        <v>8</v>
      </c>
      <c r="K2545" t="s">
        <v>8</v>
      </c>
      <c r="L2545" t="s">
        <v>7190</v>
      </c>
      <c r="M2545" t="s">
        <v>269</v>
      </c>
      <c r="N2545" t="str">
        <f t="shared" si="287"/>
        <v>M</v>
      </c>
      <c r="O2545" t="s">
        <v>7245</v>
      </c>
      <c r="P2545" t="s">
        <v>7246</v>
      </c>
      <c r="Q2545" t="s">
        <v>940</v>
      </c>
      <c r="R2545">
        <v>3</v>
      </c>
      <c r="S2545">
        <f t="shared" si="288"/>
        <v>2021</v>
      </c>
      <c r="T2545" t="s">
        <v>12</v>
      </c>
      <c r="U2545">
        <v>1</v>
      </c>
      <c r="V2545" t="s">
        <v>893</v>
      </c>
      <c r="W2545">
        <f>VLOOKUP(Q2545,'PBT Tag Rates'!$A$6:$D$67,4,FALSE)</f>
        <v>0.98140000000000005</v>
      </c>
      <c r="X2545">
        <v>1</v>
      </c>
      <c r="Y2545" s="8">
        <f t="shared" si="289"/>
        <v>1</v>
      </c>
      <c r="Z2545" s="10">
        <f>IFERROR(LOOKUP(H2545,{30,43,48,53,58,63,68,73,78,83,88,93,97},{42,47,52,57,62,67,72,77,82,87,92,99,100}),999)</f>
        <v>67</v>
      </c>
      <c r="AA2545" s="9">
        <f t="shared" si="290"/>
        <v>11.111111111111111</v>
      </c>
      <c r="AB2545" s="9">
        <f>IFERROR(IF(I2545="AI",AA2545-VLOOKUP(Q2545,'PBT Tag Rates'!$A$6:$L$53,11,FALSE),AA2545-VLOOKUP(Q2545,'PBT Tag Rates'!$A$6:$L$53,12,FALSE)),0)</f>
        <v>11.130063627923827</v>
      </c>
      <c r="AC2545" s="9">
        <f t="shared" si="291"/>
        <v>17.116688761125278</v>
      </c>
      <c r="AD2545" s="12" t="s">
        <v>1969</v>
      </c>
      <c r="AE2545" s="8"/>
    </row>
    <row r="2546" spans="1:31" x14ac:dyDescent="0.25">
      <c r="A2546" t="s">
        <v>2078</v>
      </c>
      <c r="B2546" t="s">
        <v>6439</v>
      </c>
      <c r="C2546" t="s">
        <v>6440</v>
      </c>
      <c r="D2546" s="1">
        <v>45601</v>
      </c>
      <c r="E2546">
        <f t="shared" si="286"/>
        <v>9</v>
      </c>
      <c r="F2546" t="s">
        <v>6</v>
      </c>
      <c r="G2546">
        <v>560</v>
      </c>
      <c r="H2546">
        <f t="shared" si="285"/>
        <v>56</v>
      </c>
      <c r="I2546" t="s">
        <v>9</v>
      </c>
      <c r="J2546">
        <v>1</v>
      </c>
      <c r="K2546" t="s">
        <v>8</v>
      </c>
      <c r="L2546" t="s">
        <v>8</v>
      </c>
      <c r="M2546" t="s">
        <v>6</v>
      </c>
      <c r="N2546" t="str">
        <f t="shared" si="287"/>
        <v>M</v>
      </c>
      <c r="O2546" t="s">
        <v>8990</v>
      </c>
      <c r="P2546" t="s">
        <v>8994</v>
      </c>
      <c r="Q2546" t="s">
        <v>940</v>
      </c>
      <c r="R2546">
        <v>3</v>
      </c>
      <c r="S2546">
        <f t="shared" si="288"/>
        <v>2021</v>
      </c>
      <c r="T2546" t="s">
        <v>12</v>
      </c>
      <c r="U2546">
        <v>0.999999999999996</v>
      </c>
      <c r="V2546" t="s">
        <v>949</v>
      </c>
      <c r="W2546">
        <f>VLOOKUP(Q2546,'PBT Tag Rates'!$A$6:$D$67,4,FALSE)</f>
        <v>0.98140000000000005</v>
      </c>
      <c r="X2546">
        <v>1</v>
      </c>
      <c r="Y2546" s="8">
        <f t="shared" si="289"/>
        <v>1</v>
      </c>
      <c r="Z2546" s="10">
        <f>IFERROR(LOOKUP(H2546,{30,43,48,53,58,63,68,73,78,83,88,93,97},{42,47,52,57,62,67,72,77,82,87,92,99,100}),999)</f>
        <v>57</v>
      </c>
      <c r="AA2546" s="9">
        <f t="shared" si="290"/>
        <v>11.111111111111111</v>
      </c>
      <c r="AB2546" s="9">
        <f>IFERROR(IF(I2546="AI",AA2546-VLOOKUP(Q2546,'PBT Tag Rates'!$A$6:$L$53,11,FALSE),AA2546-VLOOKUP(Q2546,'PBT Tag Rates'!$A$6:$L$53,12,FALSE)),0)</f>
        <v>11.130063627923827</v>
      </c>
      <c r="AC2546" s="9">
        <f t="shared" si="291"/>
        <v>17.116688761125278</v>
      </c>
      <c r="AD2546" s="12" t="s">
        <v>676</v>
      </c>
      <c r="AE2546" s="8"/>
    </row>
    <row r="2547" spans="1:31" x14ac:dyDescent="0.25">
      <c r="A2547" t="s">
        <v>2078</v>
      </c>
      <c r="B2547" t="s">
        <v>6441</v>
      </c>
      <c r="C2547" t="s">
        <v>6442</v>
      </c>
      <c r="D2547" s="1">
        <v>45601</v>
      </c>
      <c r="E2547">
        <f t="shared" si="286"/>
        <v>9</v>
      </c>
      <c r="F2547" t="s">
        <v>14</v>
      </c>
      <c r="G2547">
        <v>740</v>
      </c>
      <c r="H2547">
        <f t="shared" si="285"/>
        <v>74</v>
      </c>
      <c r="I2547" t="s">
        <v>9</v>
      </c>
      <c r="J2547">
        <v>1</v>
      </c>
      <c r="K2547" t="s">
        <v>8</v>
      </c>
      <c r="L2547" t="s">
        <v>8</v>
      </c>
      <c r="M2547" t="s">
        <v>14</v>
      </c>
      <c r="N2547" t="str">
        <f t="shared" si="287"/>
        <v>F</v>
      </c>
      <c r="O2547" t="s">
        <v>8691</v>
      </c>
      <c r="P2547" t="s">
        <v>8995</v>
      </c>
      <c r="Q2547" t="s">
        <v>295</v>
      </c>
      <c r="R2547">
        <v>4</v>
      </c>
      <c r="S2547">
        <f t="shared" si="288"/>
        <v>2020</v>
      </c>
      <c r="T2547" t="s">
        <v>12</v>
      </c>
      <c r="U2547">
        <v>0.999999999999996</v>
      </c>
      <c r="V2547" t="s">
        <v>949</v>
      </c>
      <c r="W2547">
        <f>VLOOKUP(Q2547,'PBT Tag Rates'!$A$6:$D$67,4,FALSE)</f>
        <v>0.98961045999999997</v>
      </c>
      <c r="X2547">
        <v>1</v>
      </c>
      <c r="Y2547" s="8">
        <f t="shared" si="289"/>
        <v>1</v>
      </c>
      <c r="Z2547" s="10">
        <f>IFERROR(LOOKUP(H2547,{30,43,48,53,58,63,68,73,78,83,88,93,97},{42,47,52,57,62,67,72,77,82,87,92,99,100}),999)</f>
        <v>77</v>
      </c>
      <c r="AA2547" s="9">
        <f t="shared" si="290"/>
        <v>11.111111111111111</v>
      </c>
      <c r="AB2547" s="9">
        <f>IFERROR(IF(I2547="AI",AA2547-VLOOKUP(Q2547,'PBT Tag Rates'!$A$6:$L$53,11,FALSE),AA2547-VLOOKUP(Q2547,'PBT Tag Rates'!$A$6:$L$53,12,FALSE)),0)</f>
        <v>11.121609726899791</v>
      </c>
      <c r="AC2547" s="9">
        <f t="shared" si="291"/>
        <v>17.103687686065587</v>
      </c>
      <c r="AD2547" s="12" t="s">
        <v>676</v>
      </c>
      <c r="AE2547" s="8"/>
    </row>
    <row r="2548" spans="1:31" x14ac:dyDescent="0.25">
      <c r="A2548" t="s">
        <v>2078</v>
      </c>
      <c r="B2548" t="s">
        <v>6443</v>
      </c>
      <c r="C2548" t="s">
        <v>6444</v>
      </c>
      <c r="D2548" s="1">
        <v>45602</v>
      </c>
      <c r="E2548">
        <f t="shared" si="286"/>
        <v>9</v>
      </c>
      <c r="F2548" t="s">
        <v>6</v>
      </c>
      <c r="G2548">
        <v>550</v>
      </c>
      <c r="H2548">
        <f t="shared" si="285"/>
        <v>55</v>
      </c>
      <c r="I2548" t="s">
        <v>9</v>
      </c>
      <c r="J2548">
        <v>1</v>
      </c>
      <c r="K2548" t="s">
        <v>8</v>
      </c>
      <c r="L2548" t="s">
        <v>8</v>
      </c>
      <c r="M2548" t="s">
        <v>269</v>
      </c>
      <c r="N2548" t="str">
        <f t="shared" si="287"/>
        <v>M</v>
      </c>
      <c r="O2548" t="s">
        <v>1944</v>
      </c>
      <c r="P2548" t="s">
        <v>8996</v>
      </c>
      <c r="Q2548" t="s">
        <v>940</v>
      </c>
      <c r="R2548">
        <v>3</v>
      </c>
      <c r="S2548">
        <f t="shared" si="288"/>
        <v>2021</v>
      </c>
      <c r="T2548" t="s">
        <v>12</v>
      </c>
      <c r="U2548">
        <v>0.999999999999999</v>
      </c>
      <c r="V2548" t="s">
        <v>949</v>
      </c>
      <c r="W2548">
        <f>VLOOKUP(Q2548,'PBT Tag Rates'!$A$6:$D$67,4,FALSE)</f>
        <v>0.98140000000000005</v>
      </c>
      <c r="X2548">
        <v>1</v>
      </c>
      <c r="Y2548" s="8">
        <f t="shared" si="289"/>
        <v>1</v>
      </c>
      <c r="Z2548" s="10">
        <f>IFERROR(LOOKUP(H2548,{30,43,48,53,58,63,68,73,78,83,88,93,97},{42,47,52,57,62,67,72,77,82,87,92,99,100}),999)</f>
        <v>57</v>
      </c>
      <c r="AA2548" s="9">
        <f t="shared" si="290"/>
        <v>11.111111111111111</v>
      </c>
      <c r="AB2548" s="9">
        <f>IFERROR(IF(I2548="AI",AA2548-VLOOKUP(Q2548,'PBT Tag Rates'!$A$6:$L$53,11,FALSE),AA2548-VLOOKUP(Q2548,'PBT Tag Rates'!$A$6:$L$53,12,FALSE)),0)</f>
        <v>11.130063627923827</v>
      </c>
      <c r="AC2548" s="9">
        <f t="shared" si="291"/>
        <v>17.116688761125278</v>
      </c>
      <c r="AD2548" s="12" t="s">
        <v>676</v>
      </c>
      <c r="AE2548" s="8"/>
    </row>
    <row r="2549" spans="1:31" x14ac:dyDescent="0.25">
      <c r="A2549" t="s">
        <v>2078</v>
      </c>
      <c r="B2549" t="s">
        <v>6445</v>
      </c>
      <c r="C2549" t="s">
        <v>6446</v>
      </c>
      <c r="D2549" s="1">
        <v>45602</v>
      </c>
      <c r="E2549">
        <f t="shared" si="286"/>
        <v>9</v>
      </c>
      <c r="F2549" t="s">
        <v>14</v>
      </c>
      <c r="G2549">
        <v>640</v>
      </c>
      <c r="H2549">
        <f t="shared" si="285"/>
        <v>64</v>
      </c>
      <c r="I2549" t="s">
        <v>7</v>
      </c>
      <c r="J2549" t="s">
        <v>8</v>
      </c>
      <c r="K2549" t="s">
        <v>8</v>
      </c>
      <c r="L2549" t="s">
        <v>8</v>
      </c>
      <c r="M2549" t="s">
        <v>14</v>
      </c>
      <c r="N2549" t="str">
        <f t="shared" si="287"/>
        <v>F</v>
      </c>
      <c r="O2549" t="s">
        <v>8997</v>
      </c>
      <c r="P2549" t="s">
        <v>8998</v>
      </c>
      <c r="Q2549" t="s">
        <v>940</v>
      </c>
      <c r="R2549">
        <v>3</v>
      </c>
      <c r="S2549">
        <f t="shared" si="288"/>
        <v>2021</v>
      </c>
      <c r="T2549" t="s">
        <v>12</v>
      </c>
      <c r="U2549">
        <v>0.999999999999999</v>
      </c>
      <c r="V2549" t="s">
        <v>893</v>
      </c>
      <c r="W2549">
        <f>VLOOKUP(Q2549,'PBT Tag Rates'!$A$6:$D$67,4,FALSE)</f>
        <v>0.98140000000000005</v>
      </c>
      <c r="X2549">
        <v>1</v>
      </c>
      <c r="Y2549" s="8">
        <f t="shared" si="289"/>
        <v>1</v>
      </c>
      <c r="Z2549" s="10">
        <f>IFERROR(LOOKUP(H2549,{30,43,48,53,58,63,68,73,78,83,88,93,97},{42,47,52,57,62,67,72,77,82,87,92,99,100}),999)</f>
        <v>67</v>
      </c>
      <c r="AA2549" s="9">
        <f t="shared" si="290"/>
        <v>11.111111111111111</v>
      </c>
      <c r="AB2549" s="9">
        <f>IFERROR(IF(I2549="AI",AA2549-VLOOKUP(Q2549,'PBT Tag Rates'!$A$6:$L$53,11,FALSE),AA2549-VLOOKUP(Q2549,'PBT Tag Rates'!$A$6:$L$53,12,FALSE)),0)</f>
        <v>11.130063627923827</v>
      </c>
      <c r="AC2549" s="9">
        <f t="shared" si="291"/>
        <v>17.116688761125278</v>
      </c>
      <c r="AD2549" s="12" t="s">
        <v>1969</v>
      </c>
      <c r="AE2549" s="8"/>
    </row>
    <row r="2550" spans="1:31" x14ac:dyDescent="0.25">
      <c r="A2550" t="s">
        <v>2078</v>
      </c>
      <c r="B2550" t="s">
        <v>6447</v>
      </c>
      <c r="C2550" t="s">
        <v>6448</v>
      </c>
      <c r="D2550" s="1">
        <v>45602</v>
      </c>
      <c r="E2550">
        <f t="shared" si="286"/>
        <v>9</v>
      </c>
      <c r="F2550" t="s">
        <v>6</v>
      </c>
      <c r="G2550">
        <v>720</v>
      </c>
      <c r="H2550">
        <f t="shared" si="285"/>
        <v>72</v>
      </c>
      <c r="I2550" t="s">
        <v>9</v>
      </c>
      <c r="J2550" t="s">
        <v>8</v>
      </c>
      <c r="K2550" t="s">
        <v>8</v>
      </c>
      <c r="L2550" t="s">
        <v>8</v>
      </c>
      <c r="M2550" t="s">
        <v>6</v>
      </c>
      <c r="N2550" t="str">
        <f t="shared" si="287"/>
        <v>M</v>
      </c>
      <c r="O2550" t="s">
        <v>8999</v>
      </c>
      <c r="P2550" t="s">
        <v>9000</v>
      </c>
      <c r="Q2550" t="s">
        <v>479</v>
      </c>
      <c r="R2550">
        <v>5</v>
      </c>
      <c r="S2550">
        <f t="shared" si="288"/>
        <v>2019</v>
      </c>
      <c r="T2550" t="s">
        <v>12</v>
      </c>
      <c r="U2550">
        <v>1</v>
      </c>
      <c r="V2550" t="s">
        <v>9062</v>
      </c>
      <c r="W2550">
        <f>VLOOKUP(Q2550,'PBT Tag Rates'!$A$6:$D$67,4,FALSE)</f>
        <v>0.96152300000000002</v>
      </c>
      <c r="X2550">
        <v>1</v>
      </c>
      <c r="Y2550" s="8">
        <f t="shared" si="289"/>
        <v>1.0833333333333333</v>
      </c>
      <c r="Z2550" s="10">
        <f>IFERROR(LOOKUP(H2550,{30,43,48,53,58,63,68,73,78,83,88,93,97},{42,47,52,57,62,67,72,77,82,87,92,99,100}),999)</f>
        <v>72</v>
      </c>
      <c r="AA2550" s="9">
        <f t="shared" si="290"/>
        <v>12.037037037037036</v>
      </c>
      <c r="AB2550" s="9">
        <f>IFERROR(IF(I2550="AI",AA2550-VLOOKUP(Q2550,'PBT Tag Rates'!$A$6:$L$53,11,FALSE),AA2550-VLOOKUP(Q2550,'PBT Tag Rates'!$A$6:$L$53,12,FALSE)),0)</f>
        <v>12.077053760505949</v>
      </c>
      <c r="AC2550" s="9">
        <f t="shared" si="291"/>
        <v>18.573044798353848</v>
      </c>
      <c r="AD2550" s="12" t="s">
        <v>676</v>
      </c>
      <c r="AE2550" s="8"/>
    </row>
    <row r="2551" spans="1:31" x14ac:dyDescent="0.25">
      <c r="A2551" t="s">
        <v>2078</v>
      </c>
      <c r="B2551" t="s">
        <v>6449</v>
      </c>
      <c r="C2551" t="s">
        <v>6450</v>
      </c>
      <c r="D2551" s="1">
        <v>45603</v>
      </c>
      <c r="E2551">
        <f t="shared" si="286"/>
        <v>9</v>
      </c>
      <c r="F2551" t="s">
        <v>6</v>
      </c>
      <c r="G2551">
        <v>640</v>
      </c>
      <c r="H2551">
        <f t="shared" ref="H2551:H2565" si="292">G2551/10</f>
        <v>64</v>
      </c>
      <c r="I2551" t="s">
        <v>7</v>
      </c>
      <c r="J2551" t="s">
        <v>8</v>
      </c>
      <c r="K2551" t="s">
        <v>8</v>
      </c>
      <c r="L2551" t="s">
        <v>8</v>
      </c>
      <c r="M2551" t="s">
        <v>6</v>
      </c>
      <c r="N2551" t="str">
        <f t="shared" si="287"/>
        <v>M</v>
      </c>
      <c r="O2551" t="s">
        <v>8</v>
      </c>
      <c r="P2551" t="s">
        <v>8</v>
      </c>
      <c r="Q2551" t="s">
        <v>11</v>
      </c>
      <c r="R2551" t="s">
        <v>8</v>
      </c>
      <c r="S2551" t="str">
        <f t="shared" si="288"/>
        <v>U</v>
      </c>
      <c r="T2551" t="s">
        <v>12</v>
      </c>
      <c r="U2551">
        <v>0.999999999999998</v>
      </c>
      <c r="V2551" t="s">
        <v>8</v>
      </c>
      <c r="W2551">
        <f>VLOOKUP(Q2551,'PBT Tag Rates'!$A$6:$D$67,4,FALSE)</f>
        <v>1</v>
      </c>
      <c r="X2551">
        <v>1</v>
      </c>
      <c r="Y2551" s="8">
        <f t="shared" si="289"/>
        <v>1</v>
      </c>
      <c r="Z2551" s="10">
        <f>IFERROR(LOOKUP(H2551,{30,43,48,53,58,63,68,73,78,83,88,93,97},{42,47,52,57,62,67,72,77,82,87,92,99,100}),999)</f>
        <v>67</v>
      </c>
      <c r="AA2551" s="9">
        <f t="shared" si="290"/>
        <v>11.111111111111111</v>
      </c>
      <c r="AB2551" s="9">
        <f>IFERROR(IF(I2551="AI",AA2551-VLOOKUP(Q2551,'PBT Tag Rates'!$A$6:$L$53,11,FALSE),AA2551-VLOOKUP(Q2551,'PBT Tag Rates'!$A$6:$L$53,12,FALSE)),0)</f>
        <v>11.069807984608735</v>
      </c>
      <c r="AC2551" s="9">
        <f t="shared" si="291"/>
        <v>17.024022885421008</v>
      </c>
      <c r="AD2551" s="12" t="s">
        <v>1969</v>
      </c>
      <c r="AE2551" s="8"/>
    </row>
    <row r="2552" spans="1:31" x14ac:dyDescent="0.25">
      <c r="A2552" t="s">
        <v>2078</v>
      </c>
      <c r="B2552" t="s">
        <v>6451</v>
      </c>
      <c r="C2552" t="s">
        <v>6452</v>
      </c>
      <c r="D2552" s="1">
        <v>45604</v>
      </c>
      <c r="E2552">
        <f t="shared" si="286"/>
        <v>9</v>
      </c>
      <c r="F2552" t="s">
        <v>6</v>
      </c>
      <c r="G2552">
        <v>490</v>
      </c>
      <c r="H2552">
        <f t="shared" si="292"/>
        <v>49</v>
      </c>
      <c r="I2552" t="s">
        <v>7</v>
      </c>
      <c r="J2552" t="s">
        <v>8</v>
      </c>
      <c r="K2552" t="s">
        <v>8</v>
      </c>
      <c r="L2552" t="s">
        <v>8</v>
      </c>
      <c r="M2552" t="s">
        <v>269</v>
      </c>
      <c r="N2552" t="str">
        <f t="shared" si="287"/>
        <v>M</v>
      </c>
      <c r="O2552" t="s">
        <v>8</v>
      </c>
      <c r="P2552" t="s">
        <v>8</v>
      </c>
      <c r="Q2552" t="s">
        <v>11</v>
      </c>
      <c r="R2552" t="s">
        <v>8</v>
      </c>
      <c r="S2552" t="str">
        <f t="shared" si="288"/>
        <v>U</v>
      </c>
      <c r="T2552" t="s">
        <v>12</v>
      </c>
      <c r="U2552">
        <v>1</v>
      </c>
      <c r="V2552" t="s">
        <v>8</v>
      </c>
      <c r="W2552">
        <f>VLOOKUP(Q2552,'PBT Tag Rates'!$A$6:$D$67,4,FALSE)</f>
        <v>1</v>
      </c>
      <c r="X2552">
        <v>1</v>
      </c>
      <c r="Y2552" s="8">
        <f t="shared" si="289"/>
        <v>1</v>
      </c>
      <c r="Z2552" s="10">
        <f>IFERROR(LOOKUP(H2552,{30,43,48,53,58,63,68,73,78,83,88,93,97},{42,47,52,57,62,67,72,77,82,87,92,99,100}),999)</f>
        <v>52</v>
      </c>
      <c r="AA2552" s="9">
        <f t="shared" si="290"/>
        <v>11.111111111111111</v>
      </c>
      <c r="AB2552" s="9">
        <f>IFERROR(IF(I2552="AI",AA2552-VLOOKUP(Q2552,'PBT Tag Rates'!$A$6:$L$53,11,FALSE),AA2552-VLOOKUP(Q2552,'PBT Tag Rates'!$A$6:$L$53,12,FALSE)),0)</f>
        <v>11.069807984608735</v>
      </c>
      <c r="AC2552" s="9">
        <f t="shared" si="291"/>
        <v>17.024022885421008</v>
      </c>
      <c r="AD2552" s="12" t="s">
        <v>1969</v>
      </c>
      <c r="AE2552" s="8"/>
    </row>
    <row r="2553" spans="1:31" x14ac:dyDescent="0.25">
      <c r="A2553" t="s">
        <v>2078</v>
      </c>
      <c r="B2553" t="s">
        <v>6453</v>
      </c>
      <c r="C2553" t="s">
        <v>6454</v>
      </c>
      <c r="D2553" s="1">
        <v>45604</v>
      </c>
      <c r="E2553">
        <f t="shared" si="286"/>
        <v>9</v>
      </c>
      <c r="F2553" t="s">
        <v>6</v>
      </c>
      <c r="G2553">
        <v>530</v>
      </c>
      <c r="H2553">
        <f t="shared" si="292"/>
        <v>53</v>
      </c>
      <c r="I2553" t="s">
        <v>9</v>
      </c>
      <c r="J2553" t="s">
        <v>8</v>
      </c>
      <c r="K2553" t="s">
        <v>8</v>
      </c>
      <c r="L2553" t="s">
        <v>8</v>
      </c>
      <c r="M2553" t="s">
        <v>269</v>
      </c>
      <c r="N2553" t="str">
        <f t="shared" si="287"/>
        <v>M</v>
      </c>
      <c r="O2553" t="s">
        <v>9001</v>
      </c>
      <c r="P2553" t="s">
        <v>9002</v>
      </c>
      <c r="Q2553" t="s">
        <v>1729</v>
      </c>
      <c r="R2553">
        <v>3</v>
      </c>
      <c r="S2553">
        <f t="shared" si="288"/>
        <v>2021</v>
      </c>
      <c r="T2553" t="s">
        <v>12</v>
      </c>
      <c r="U2553">
        <v>0.999999999999999</v>
      </c>
      <c r="V2553" t="s">
        <v>9063</v>
      </c>
      <c r="W2553">
        <f>VLOOKUP(Q2553,'PBT Tag Rates'!$A$6:$D$67,4,FALSE)</f>
        <v>0.7621</v>
      </c>
      <c r="X2553">
        <v>1</v>
      </c>
      <c r="Y2553" s="8">
        <f t="shared" si="289"/>
        <v>1</v>
      </c>
      <c r="Z2553" s="10">
        <f>IFERROR(LOOKUP(H2553,{30,43,48,53,58,63,68,73,78,83,88,93,97},{42,47,52,57,62,67,72,77,82,87,92,99,100}),999)</f>
        <v>57</v>
      </c>
      <c r="AA2553" s="9">
        <f t="shared" si="290"/>
        <v>11.111111111111111</v>
      </c>
      <c r="AB2553" s="9">
        <f>IFERROR(IF(I2553="AI",AA2553-VLOOKUP(Q2553,'PBT Tag Rates'!$A$6:$L$53,11,FALSE),AA2553-VLOOKUP(Q2553,'PBT Tag Rates'!$A$6:$L$53,12,FALSE)),0)</f>
        <v>11.423274869148115</v>
      </c>
      <c r="AC2553" s="9">
        <f t="shared" si="291"/>
        <v>17.567612109371723</v>
      </c>
      <c r="AD2553" s="12" t="s">
        <v>676</v>
      </c>
      <c r="AE2553" s="8"/>
    </row>
    <row r="2554" spans="1:31" x14ac:dyDescent="0.25">
      <c r="A2554" t="s">
        <v>2078</v>
      </c>
      <c r="B2554" t="s">
        <v>6455</v>
      </c>
      <c r="C2554" t="s">
        <v>6456</v>
      </c>
      <c r="D2554" s="1">
        <v>45604</v>
      </c>
      <c r="E2554">
        <f t="shared" si="286"/>
        <v>9</v>
      </c>
      <c r="F2554" t="s">
        <v>6</v>
      </c>
      <c r="G2554">
        <v>510</v>
      </c>
      <c r="H2554">
        <f t="shared" si="292"/>
        <v>51</v>
      </c>
      <c r="I2554" t="s">
        <v>7</v>
      </c>
      <c r="J2554" t="s">
        <v>8</v>
      </c>
      <c r="K2554" t="s">
        <v>8</v>
      </c>
      <c r="L2554" t="s">
        <v>8</v>
      </c>
      <c r="M2554" t="s">
        <v>6</v>
      </c>
      <c r="N2554" t="str">
        <f t="shared" si="287"/>
        <v>M</v>
      </c>
      <c r="O2554" t="s">
        <v>9003</v>
      </c>
      <c r="P2554" t="s">
        <v>9004</v>
      </c>
      <c r="Q2554" t="s">
        <v>7200</v>
      </c>
      <c r="R2554">
        <v>2</v>
      </c>
      <c r="S2554">
        <f t="shared" si="288"/>
        <v>2022</v>
      </c>
      <c r="T2554" t="s">
        <v>12</v>
      </c>
      <c r="U2554">
        <v>0.999999999999995</v>
      </c>
      <c r="V2554" t="s">
        <v>893</v>
      </c>
      <c r="W2554">
        <f>VLOOKUP(Q2554,'PBT Tag Rates'!$A$6:$D$67,4,FALSE)</f>
        <v>0.98</v>
      </c>
      <c r="X2554">
        <v>1</v>
      </c>
      <c r="Y2554" s="8">
        <f t="shared" si="289"/>
        <v>1</v>
      </c>
      <c r="Z2554" s="10">
        <f>IFERROR(LOOKUP(H2554,{30,43,48,53,58,63,68,73,78,83,88,93,97},{42,47,52,57,62,67,72,77,82,87,92,99,100}),999)</f>
        <v>52</v>
      </c>
      <c r="AA2554" s="9">
        <f t="shared" si="290"/>
        <v>11.111111111111111</v>
      </c>
      <c r="AB2554" s="9">
        <f>IFERROR(IF(I2554="AI",AA2554-VLOOKUP(Q2554,'PBT Tag Rates'!$A$6:$L$53,11,FALSE),AA2554-VLOOKUP(Q2554,'PBT Tag Rates'!$A$6:$L$53,12,FALSE)),0)</f>
        <v>11.131519274376418</v>
      </c>
      <c r="AC2554" s="9">
        <f t="shared" si="291"/>
        <v>17.11892736892737</v>
      </c>
      <c r="AD2554" s="12" t="s">
        <v>1969</v>
      </c>
      <c r="AE2554" s="8"/>
    </row>
    <row r="2555" spans="1:31" x14ac:dyDescent="0.25">
      <c r="A2555" t="s">
        <v>2078</v>
      </c>
      <c r="B2555" t="s">
        <v>6457</v>
      </c>
      <c r="C2555" t="s">
        <v>6458</v>
      </c>
      <c r="D2555" s="1">
        <v>45605</v>
      </c>
      <c r="E2555">
        <f t="shared" si="286"/>
        <v>9</v>
      </c>
      <c r="F2555" t="s">
        <v>14</v>
      </c>
      <c r="G2555">
        <v>700</v>
      </c>
      <c r="H2555">
        <f t="shared" si="292"/>
        <v>70</v>
      </c>
      <c r="I2555" t="s">
        <v>9</v>
      </c>
      <c r="J2555">
        <v>1</v>
      </c>
      <c r="K2555" t="s">
        <v>8</v>
      </c>
      <c r="L2555" t="s">
        <v>8</v>
      </c>
      <c r="M2555" t="s">
        <v>14</v>
      </c>
      <c r="N2555" t="str">
        <f t="shared" si="287"/>
        <v>F</v>
      </c>
      <c r="O2555" t="s">
        <v>9005</v>
      </c>
      <c r="P2555" t="s">
        <v>9006</v>
      </c>
      <c r="Q2555" t="s">
        <v>295</v>
      </c>
      <c r="R2555">
        <v>4</v>
      </c>
      <c r="S2555">
        <f t="shared" si="288"/>
        <v>2020</v>
      </c>
      <c r="T2555" t="s">
        <v>12</v>
      </c>
      <c r="U2555">
        <v>0.999999999999997</v>
      </c>
      <c r="V2555" t="s">
        <v>949</v>
      </c>
      <c r="W2555">
        <f>VLOOKUP(Q2555,'PBT Tag Rates'!$A$6:$D$67,4,FALSE)</f>
        <v>0.98961045999999997</v>
      </c>
      <c r="X2555">
        <v>1</v>
      </c>
      <c r="Y2555" s="8">
        <f t="shared" si="289"/>
        <v>1</v>
      </c>
      <c r="Z2555" s="10">
        <f>IFERROR(LOOKUP(H2555,{30,43,48,53,58,63,68,73,78,83,88,93,97},{42,47,52,57,62,67,72,77,82,87,92,99,100}),999)</f>
        <v>72</v>
      </c>
      <c r="AA2555" s="9">
        <f t="shared" si="290"/>
        <v>11.111111111111111</v>
      </c>
      <c r="AB2555" s="9">
        <f>IFERROR(IF(I2555="AI",AA2555-VLOOKUP(Q2555,'PBT Tag Rates'!$A$6:$L$53,11,FALSE),AA2555-VLOOKUP(Q2555,'PBT Tag Rates'!$A$6:$L$53,12,FALSE)),0)</f>
        <v>11.121609726899791</v>
      </c>
      <c r="AC2555" s="9">
        <f t="shared" si="291"/>
        <v>17.103687686065587</v>
      </c>
      <c r="AD2555" s="12" t="s">
        <v>676</v>
      </c>
      <c r="AE2555" s="8"/>
    </row>
    <row r="2556" spans="1:31" x14ac:dyDescent="0.25">
      <c r="A2556" t="s">
        <v>2078</v>
      </c>
      <c r="B2556" t="s">
        <v>6459</v>
      </c>
      <c r="C2556" t="s">
        <v>6460</v>
      </c>
      <c r="D2556" s="1">
        <v>45606</v>
      </c>
      <c r="E2556">
        <f t="shared" si="286"/>
        <v>9</v>
      </c>
      <c r="F2556" t="s">
        <v>14</v>
      </c>
      <c r="G2556">
        <v>570</v>
      </c>
      <c r="H2556">
        <f t="shared" si="292"/>
        <v>57</v>
      </c>
      <c r="I2556" t="s">
        <v>9</v>
      </c>
      <c r="J2556" t="s">
        <v>8</v>
      </c>
      <c r="K2556" t="s">
        <v>8</v>
      </c>
      <c r="L2556" t="s">
        <v>8</v>
      </c>
      <c r="M2556" t="s">
        <v>14</v>
      </c>
      <c r="N2556" t="str">
        <f t="shared" si="287"/>
        <v>F</v>
      </c>
      <c r="O2556" t="s">
        <v>1241</v>
      </c>
      <c r="P2556" t="s">
        <v>1242</v>
      </c>
      <c r="Q2556" t="s">
        <v>171</v>
      </c>
      <c r="R2556">
        <v>5</v>
      </c>
      <c r="S2556">
        <f t="shared" si="288"/>
        <v>2019</v>
      </c>
      <c r="T2556" t="s">
        <v>12</v>
      </c>
      <c r="U2556">
        <v>0.999999999999999</v>
      </c>
      <c r="V2556" t="s">
        <v>949</v>
      </c>
      <c r="W2556">
        <f>VLOOKUP(Q2556,'PBT Tag Rates'!$A$6:$D$67,4,FALSE)</f>
        <v>0.95971980899999998</v>
      </c>
      <c r="X2556">
        <v>1</v>
      </c>
      <c r="Y2556" s="8">
        <f t="shared" si="289"/>
        <v>1</v>
      </c>
      <c r="Z2556" s="10">
        <f>IFERROR(LOOKUP(H2556,{30,43,48,53,58,63,68,73,78,83,88,93,97},{42,47,52,57,62,67,72,77,82,87,92,99,100}),999)</f>
        <v>57</v>
      </c>
      <c r="AA2556" s="9">
        <f t="shared" si="290"/>
        <v>11.111111111111111</v>
      </c>
      <c r="AB2556" s="9">
        <f>IFERROR(IF(I2556="AI",AA2556-VLOOKUP(Q2556,'PBT Tag Rates'!$A$6:$L$53,11,FALSE),AA2556-VLOOKUP(Q2556,'PBT Tag Rates'!$A$6:$L$53,12,FALSE)),0)</f>
        <v>11.153081893231333</v>
      </c>
      <c r="AC2556" s="9">
        <f t="shared" si="291"/>
        <v>17.15208806307546</v>
      </c>
      <c r="AD2556" s="12" t="s">
        <v>676</v>
      </c>
      <c r="AE2556" s="8"/>
    </row>
    <row r="2557" spans="1:31" x14ac:dyDescent="0.25">
      <c r="A2557" t="s">
        <v>2078</v>
      </c>
      <c r="B2557" t="s">
        <v>6461</v>
      </c>
      <c r="C2557" t="s">
        <v>6462</v>
      </c>
      <c r="D2557" s="1">
        <v>45607</v>
      </c>
      <c r="E2557">
        <f t="shared" si="286"/>
        <v>9</v>
      </c>
      <c r="F2557" t="s">
        <v>6</v>
      </c>
      <c r="G2557">
        <v>460</v>
      </c>
      <c r="H2557">
        <f t="shared" si="292"/>
        <v>46</v>
      </c>
      <c r="I2557" t="s">
        <v>7</v>
      </c>
      <c r="J2557" t="s">
        <v>8</v>
      </c>
      <c r="K2557" t="s">
        <v>8</v>
      </c>
      <c r="L2557" t="s">
        <v>8</v>
      </c>
      <c r="M2557" t="s">
        <v>6</v>
      </c>
      <c r="N2557" t="str">
        <f t="shared" si="287"/>
        <v>M</v>
      </c>
      <c r="O2557" t="s">
        <v>7295</v>
      </c>
      <c r="P2557" t="s">
        <v>7296</v>
      </c>
      <c r="Q2557" t="s">
        <v>7200</v>
      </c>
      <c r="R2557">
        <v>2</v>
      </c>
      <c r="S2557">
        <f t="shared" si="288"/>
        <v>2022</v>
      </c>
      <c r="T2557" t="s">
        <v>12</v>
      </c>
      <c r="U2557">
        <v>0.999999999999999</v>
      </c>
      <c r="V2557" t="s">
        <v>892</v>
      </c>
      <c r="W2557">
        <f>VLOOKUP(Q2557,'PBT Tag Rates'!$A$6:$D$67,4,FALSE)</f>
        <v>0.98</v>
      </c>
      <c r="X2557">
        <v>1</v>
      </c>
      <c r="Y2557" s="8">
        <f t="shared" si="289"/>
        <v>1</v>
      </c>
      <c r="Z2557" s="10">
        <f>IFERROR(LOOKUP(H2557,{30,43,48,53,58,63,68,73,78,83,88,93,97},{42,47,52,57,62,67,72,77,82,87,92,99,100}),999)</f>
        <v>47</v>
      </c>
      <c r="AA2557" s="9">
        <f t="shared" si="290"/>
        <v>11.111111111111111</v>
      </c>
      <c r="AB2557" s="9">
        <f>IFERROR(IF(I2557="AI",AA2557-VLOOKUP(Q2557,'PBT Tag Rates'!$A$6:$L$53,11,FALSE),AA2557-VLOOKUP(Q2557,'PBT Tag Rates'!$A$6:$L$53,12,FALSE)),0)</f>
        <v>11.131519274376418</v>
      </c>
      <c r="AC2557" s="9">
        <f t="shared" si="291"/>
        <v>17.11892736892737</v>
      </c>
      <c r="AD2557" s="12" t="s">
        <v>1969</v>
      </c>
      <c r="AE2557" s="8"/>
    </row>
    <row r="2558" spans="1:31" x14ac:dyDescent="0.25">
      <c r="A2558" t="s">
        <v>2078</v>
      </c>
      <c r="B2558" t="s">
        <v>6463</v>
      </c>
      <c r="C2558" t="s">
        <v>6464</v>
      </c>
      <c r="D2558" s="1">
        <v>45607</v>
      </c>
      <c r="E2558">
        <f t="shared" si="286"/>
        <v>9</v>
      </c>
      <c r="F2558" t="s">
        <v>14</v>
      </c>
      <c r="G2558">
        <v>730</v>
      </c>
      <c r="H2558">
        <f t="shared" si="292"/>
        <v>73</v>
      </c>
      <c r="I2558" t="s">
        <v>7</v>
      </c>
      <c r="J2558" t="s">
        <v>8</v>
      </c>
      <c r="K2558" t="s">
        <v>8</v>
      </c>
      <c r="L2558" t="s">
        <v>8</v>
      </c>
      <c r="M2558" t="s">
        <v>14</v>
      </c>
      <c r="N2558" t="str">
        <f t="shared" si="287"/>
        <v>F</v>
      </c>
      <c r="O2558" t="s">
        <v>439</v>
      </c>
      <c r="P2558" t="s">
        <v>474</v>
      </c>
      <c r="Q2558" t="s">
        <v>295</v>
      </c>
      <c r="R2558">
        <v>4</v>
      </c>
      <c r="S2558">
        <f t="shared" si="288"/>
        <v>2020</v>
      </c>
      <c r="T2558" t="s">
        <v>12</v>
      </c>
      <c r="U2558">
        <v>0.999999999999997</v>
      </c>
      <c r="V2558" t="s">
        <v>888</v>
      </c>
      <c r="W2558">
        <f>VLOOKUP(Q2558,'PBT Tag Rates'!$A$6:$D$67,4,FALSE)</f>
        <v>0.98961045999999997</v>
      </c>
      <c r="X2558">
        <v>1</v>
      </c>
      <c r="Y2558" s="8">
        <f t="shared" si="289"/>
        <v>1</v>
      </c>
      <c r="Z2558" s="10">
        <f>IFERROR(LOOKUP(H2558,{30,43,48,53,58,63,68,73,78,83,88,93,97},{42,47,52,57,62,67,72,77,82,87,92,99,100}),999)</f>
        <v>77</v>
      </c>
      <c r="AA2558" s="9">
        <f t="shared" si="290"/>
        <v>11.111111111111111</v>
      </c>
      <c r="AB2558" s="9">
        <f>IFERROR(IF(I2558="AI",AA2558-VLOOKUP(Q2558,'PBT Tag Rates'!$A$6:$L$53,11,FALSE),AA2558-VLOOKUP(Q2558,'PBT Tag Rates'!$A$6:$L$53,12,FALSE)),0)</f>
        <v>11.121609726899791</v>
      </c>
      <c r="AC2558" s="9">
        <f t="shared" si="291"/>
        <v>17.103687686065587</v>
      </c>
      <c r="AD2558" s="12" t="s">
        <v>1969</v>
      </c>
      <c r="AE2558" s="8"/>
    </row>
    <row r="2559" spans="1:31" x14ac:dyDescent="0.25">
      <c r="A2559" t="s">
        <v>2078</v>
      </c>
      <c r="B2559" t="s">
        <v>6465</v>
      </c>
      <c r="C2559" t="s">
        <v>6466</v>
      </c>
      <c r="D2559" s="1">
        <v>45608</v>
      </c>
      <c r="E2559">
        <f t="shared" si="286"/>
        <v>9</v>
      </c>
      <c r="F2559" t="s">
        <v>14</v>
      </c>
      <c r="G2559">
        <v>790</v>
      </c>
      <c r="H2559">
        <f t="shared" si="292"/>
        <v>79</v>
      </c>
      <c r="I2559" t="s">
        <v>7</v>
      </c>
      <c r="J2559" t="s">
        <v>8</v>
      </c>
      <c r="K2559" t="s">
        <v>8</v>
      </c>
      <c r="L2559" t="s">
        <v>8</v>
      </c>
      <c r="M2559" t="s">
        <v>14</v>
      </c>
      <c r="N2559" t="str">
        <f t="shared" si="287"/>
        <v>F</v>
      </c>
      <c r="O2559" t="s">
        <v>536</v>
      </c>
      <c r="P2559" t="s">
        <v>1595</v>
      </c>
      <c r="Q2559" t="s">
        <v>295</v>
      </c>
      <c r="R2559">
        <v>4</v>
      </c>
      <c r="S2559">
        <f t="shared" si="288"/>
        <v>2020</v>
      </c>
      <c r="T2559" t="s">
        <v>12</v>
      </c>
      <c r="U2559">
        <v>1</v>
      </c>
      <c r="V2559" t="s">
        <v>888</v>
      </c>
      <c r="W2559">
        <f>VLOOKUP(Q2559,'PBT Tag Rates'!$A$6:$D$67,4,FALSE)</f>
        <v>0.98961045999999997</v>
      </c>
      <c r="X2559">
        <v>1</v>
      </c>
      <c r="Y2559" s="8">
        <f t="shared" si="289"/>
        <v>1</v>
      </c>
      <c r="Z2559" s="10">
        <f>IFERROR(LOOKUP(H2559,{30,43,48,53,58,63,68,73,78,83,88,93,97},{42,47,52,57,62,67,72,77,82,87,92,99,100}),999)</f>
        <v>82</v>
      </c>
      <c r="AA2559" s="9">
        <f t="shared" si="290"/>
        <v>11.111111111111111</v>
      </c>
      <c r="AB2559" s="9">
        <f>IFERROR(IF(I2559="AI",AA2559-VLOOKUP(Q2559,'PBT Tag Rates'!$A$6:$L$53,11,FALSE),AA2559-VLOOKUP(Q2559,'PBT Tag Rates'!$A$6:$L$53,12,FALSE)),0)</f>
        <v>11.121609726899791</v>
      </c>
      <c r="AC2559" s="9">
        <f t="shared" si="291"/>
        <v>17.103687686065587</v>
      </c>
      <c r="AD2559" s="12" t="s">
        <v>1969</v>
      </c>
      <c r="AE2559" s="8"/>
    </row>
    <row r="2560" spans="1:31" x14ac:dyDescent="0.25">
      <c r="A2560" t="s">
        <v>2078</v>
      </c>
      <c r="B2560" t="s">
        <v>6467</v>
      </c>
      <c r="C2560" t="s">
        <v>6468</v>
      </c>
      <c r="D2560" s="1">
        <v>45609</v>
      </c>
      <c r="E2560">
        <f t="shared" si="286"/>
        <v>9</v>
      </c>
      <c r="F2560" t="s">
        <v>6</v>
      </c>
      <c r="G2560">
        <v>720</v>
      </c>
      <c r="H2560">
        <f t="shared" si="292"/>
        <v>72</v>
      </c>
      <c r="I2560" t="s">
        <v>9</v>
      </c>
      <c r="J2560">
        <v>1</v>
      </c>
      <c r="K2560" t="s">
        <v>8</v>
      </c>
      <c r="L2560" t="s">
        <v>8</v>
      </c>
      <c r="M2560" t="s">
        <v>6</v>
      </c>
      <c r="N2560" t="str">
        <f t="shared" si="287"/>
        <v>M</v>
      </c>
      <c r="O2560" t="s">
        <v>7734</v>
      </c>
      <c r="P2560" t="s">
        <v>7735</v>
      </c>
      <c r="Q2560" t="s">
        <v>295</v>
      </c>
      <c r="R2560">
        <v>4</v>
      </c>
      <c r="S2560">
        <f t="shared" si="288"/>
        <v>2020</v>
      </c>
      <c r="T2560" t="s">
        <v>12</v>
      </c>
      <c r="U2560">
        <v>0.999999999999999</v>
      </c>
      <c r="V2560" t="s">
        <v>949</v>
      </c>
      <c r="W2560">
        <f>VLOOKUP(Q2560,'PBT Tag Rates'!$A$6:$D$67,4,FALSE)</f>
        <v>0.98961045999999997</v>
      </c>
      <c r="X2560">
        <v>1</v>
      </c>
      <c r="Y2560" s="8">
        <f t="shared" si="289"/>
        <v>1.0833333333333333</v>
      </c>
      <c r="Z2560" s="10">
        <f>IFERROR(LOOKUP(H2560,{30,43,48,53,58,63,68,73,78,83,88,93,97},{42,47,52,57,62,67,72,77,82,87,92,99,100}),999)</f>
        <v>72</v>
      </c>
      <c r="AA2560" s="9">
        <f t="shared" si="290"/>
        <v>12.037037037037036</v>
      </c>
      <c r="AB2560" s="9">
        <f>IFERROR(IF(I2560="AI",AA2560-VLOOKUP(Q2560,'PBT Tag Rates'!$A$6:$L$53,11,FALSE),AA2560-VLOOKUP(Q2560,'PBT Tag Rates'!$A$6:$L$53,12,FALSE)),0)</f>
        <v>12.047535652825717</v>
      </c>
      <c r="AC2560" s="9">
        <f t="shared" si="291"/>
        <v>18.527649526694095</v>
      </c>
      <c r="AD2560" s="12" t="s">
        <v>676</v>
      </c>
      <c r="AE2560" s="8"/>
    </row>
    <row r="2561" spans="1:31" x14ac:dyDescent="0.25">
      <c r="A2561" t="s">
        <v>2078</v>
      </c>
      <c r="B2561" t="s">
        <v>6469</v>
      </c>
      <c r="C2561" t="s">
        <v>6470</v>
      </c>
      <c r="D2561" s="1">
        <v>45609</v>
      </c>
      <c r="E2561">
        <f t="shared" si="286"/>
        <v>9</v>
      </c>
      <c r="F2561" t="s">
        <v>14</v>
      </c>
      <c r="G2561">
        <v>750</v>
      </c>
      <c r="H2561">
        <f t="shared" si="292"/>
        <v>75</v>
      </c>
      <c r="I2561" t="s">
        <v>9</v>
      </c>
      <c r="J2561">
        <v>1</v>
      </c>
      <c r="K2561" t="s">
        <v>8</v>
      </c>
      <c r="L2561" t="s">
        <v>8</v>
      </c>
      <c r="M2561" t="s">
        <v>14</v>
      </c>
      <c r="N2561" t="str">
        <f t="shared" si="287"/>
        <v>F</v>
      </c>
      <c r="O2561" t="s">
        <v>9007</v>
      </c>
      <c r="P2561" t="s">
        <v>9008</v>
      </c>
      <c r="Q2561" t="s">
        <v>295</v>
      </c>
      <c r="R2561">
        <v>4</v>
      </c>
      <c r="S2561">
        <f t="shared" si="288"/>
        <v>2020</v>
      </c>
      <c r="T2561" t="s">
        <v>12</v>
      </c>
      <c r="U2561">
        <v>1.00000000000001</v>
      </c>
      <c r="V2561" t="s">
        <v>893</v>
      </c>
      <c r="W2561">
        <f>VLOOKUP(Q2561,'PBT Tag Rates'!$A$6:$D$67,4,FALSE)</f>
        <v>0.98961045999999997</v>
      </c>
      <c r="X2561">
        <v>1</v>
      </c>
      <c r="Y2561" s="8">
        <f t="shared" si="289"/>
        <v>1</v>
      </c>
      <c r="Z2561" s="10">
        <f>IFERROR(LOOKUP(H2561,{30,43,48,53,58,63,68,73,78,83,88,93,97},{42,47,52,57,62,67,72,77,82,87,92,99,100}),999)</f>
        <v>77</v>
      </c>
      <c r="AA2561" s="9">
        <f t="shared" si="290"/>
        <v>11.111111111111111</v>
      </c>
      <c r="AB2561" s="9">
        <f>IFERROR(IF(I2561="AI",AA2561-VLOOKUP(Q2561,'PBT Tag Rates'!$A$6:$L$53,11,FALSE),AA2561-VLOOKUP(Q2561,'PBT Tag Rates'!$A$6:$L$53,12,FALSE)),0)</f>
        <v>11.121609726899791</v>
      </c>
      <c r="AC2561" s="9">
        <f t="shared" si="291"/>
        <v>17.103687686065587</v>
      </c>
      <c r="AD2561" s="12" t="s">
        <v>1969</v>
      </c>
      <c r="AE2561" s="8"/>
    </row>
    <row r="2562" spans="1:31" x14ac:dyDescent="0.25">
      <c r="A2562" t="s">
        <v>2078</v>
      </c>
      <c r="B2562" t="s">
        <v>6471</v>
      </c>
      <c r="C2562" t="s">
        <v>6472</v>
      </c>
      <c r="D2562" s="1">
        <v>45609</v>
      </c>
      <c r="E2562">
        <f t="shared" si="286"/>
        <v>9</v>
      </c>
      <c r="F2562" t="s">
        <v>14</v>
      </c>
      <c r="G2562">
        <v>610</v>
      </c>
      <c r="H2562">
        <f t="shared" si="292"/>
        <v>61</v>
      </c>
      <c r="I2562" t="s">
        <v>9</v>
      </c>
      <c r="J2562">
        <v>1</v>
      </c>
      <c r="K2562" t="s">
        <v>8</v>
      </c>
      <c r="L2562" t="s">
        <v>8</v>
      </c>
      <c r="M2562" t="s">
        <v>14</v>
      </c>
      <c r="N2562" t="str">
        <f t="shared" si="287"/>
        <v>F</v>
      </c>
      <c r="O2562" t="s">
        <v>1628</v>
      </c>
      <c r="P2562" t="s">
        <v>1629</v>
      </c>
      <c r="Q2562" t="s">
        <v>171</v>
      </c>
      <c r="R2562">
        <v>5</v>
      </c>
      <c r="S2562">
        <f t="shared" si="288"/>
        <v>2019</v>
      </c>
      <c r="T2562" t="s">
        <v>12</v>
      </c>
      <c r="U2562">
        <v>1</v>
      </c>
      <c r="V2562" t="s">
        <v>949</v>
      </c>
      <c r="W2562">
        <f>VLOOKUP(Q2562,'PBT Tag Rates'!$A$6:$D$67,4,FALSE)</f>
        <v>0.95971980899999998</v>
      </c>
      <c r="X2562">
        <v>1</v>
      </c>
      <c r="Y2562" s="8">
        <f t="shared" si="289"/>
        <v>1</v>
      </c>
      <c r="Z2562" s="10">
        <f>IFERROR(LOOKUP(H2562,{30,43,48,53,58,63,68,73,78,83,88,93,97},{42,47,52,57,62,67,72,77,82,87,92,99,100}),999)</f>
        <v>62</v>
      </c>
      <c r="AA2562" s="9">
        <f t="shared" si="290"/>
        <v>11.111111111111111</v>
      </c>
      <c r="AB2562" s="9">
        <f>IFERROR(IF(I2562="AI",AA2562-VLOOKUP(Q2562,'PBT Tag Rates'!$A$6:$L$53,11,FALSE),AA2562-VLOOKUP(Q2562,'PBT Tag Rates'!$A$6:$L$53,12,FALSE)),0)</f>
        <v>11.153081893231333</v>
      </c>
      <c r="AC2562" s="9">
        <f t="shared" si="291"/>
        <v>17.15208806307546</v>
      </c>
      <c r="AD2562" s="12" t="s">
        <v>676</v>
      </c>
      <c r="AE2562" s="8"/>
    </row>
    <row r="2563" spans="1:31" x14ac:dyDescent="0.25">
      <c r="A2563" t="s">
        <v>2078</v>
      </c>
      <c r="B2563" t="s">
        <v>6473</v>
      </c>
      <c r="C2563" t="s">
        <v>6474</v>
      </c>
      <c r="D2563" s="1">
        <v>45609</v>
      </c>
      <c r="E2563">
        <f t="shared" si="286"/>
        <v>9</v>
      </c>
      <c r="F2563" t="s">
        <v>14</v>
      </c>
      <c r="G2563">
        <v>550</v>
      </c>
      <c r="H2563">
        <f t="shared" si="292"/>
        <v>55</v>
      </c>
      <c r="I2563" t="s">
        <v>9</v>
      </c>
      <c r="J2563">
        <v>1</v>
      </c>
      <c r="K2563" t="s">
        <v>8</v>
      </c>
      <c r="L2563" t="s">
        <v>8</v>
      </c>
      <c r="M2563" t="s">
        <v>14</v>
      </c>
      <c r="N2563" t="str">
        <f t="shared" si="287"/>
        <v>F</v>
      </c>
      <c r="O2563" t="s">
        <v>9009</v>
      </c>
      <c r="P2563" t="s">
        <v>9010</v>
      </c>
      <c r="Q2563" t="s">
        <v>940</v>
      </c>
      <c r="R2563">
        <v>3</v>
      </c>
      <c r="S2563">
        <f t="shared" si="288"/>
        <v>2021</v>
      </c>
      <c r="T2563" t="s">
        <v>12</v>
      </c>
      <c r="U2563">
        <v>1</v>
      </c>
      <c r="V2563" t="s">
        <v>949</v>
      </c>
      <c r="W2563">
        <f>VLOOKUP(Q2563,'PBT Tag Rates'!$A$6:$D$67,4,FALSE)</f>
        <v>0.98140000000000005</v>
      </c>
      <c r="X2563">
        <v>1</v>
      </c>
      <c r="Y2563" s="8">
        <f t="shared" si="289"/>
        <v>1</v>
      </c>
      <c r="Z2563" s="10">
        <f>IFERROR(LOOKUP(H2563,{30,43,48,53,58,63,68,73,78,83,88,93,97},{42,47,52,57,62,67,72,77,82,87,92,99,100}),999)</f>
        <v>57</v>
      </c>
      <c r="AA2563" s="9">
        <f t="shared" si="290"/>
        <v>11.111111111111111</v>
      </c>
      <c r="AB2563" s="9">
        <f>IFERROR(IF(I2563="AI",AA2563-VLOOKUP(Q2563,'PBT Tag Rates'!$A$6:$L$53,11,FALSE),AA2563-VLOOKUP(Q2563,'PBT Tag Rates'!$A$6:$L$53,12,FALSE)),0)</f>
        <v>11.130063627923827</v>
      </c>
      <c r="AC2563" s="9">
        <f t="shared" si="291"/>
        <v>17.116688761125278</v>
      </c>
      <c r="AD2563" s="12" t="s">
        <v>676</v>
      </c>
      <c r="AE2563" s="8"/>
    </row>
    <row r="2564" spans="1:31" x14ac:dyDescent="0.25">
      <c r="A2564" t="s">
        <v>2078</v>
      </c>
      <c r="B2564" t="s">
        <v>6475</v>
      </c>
      <c r="C2564" t="s">
        <v>6476</v>
      </c>
      <c r="D2564" s="1">
        <v>45610</v>
      </c>
      <c r="E2564">
        <f t="shared" si="286"/>
        <v>9</v>
      </c>
      <c r="F2564" t="s">
        <v>6</v>
      </c>
      <c r="G2564">
        <v>350</v>
      </c>
      <c r="H2564">
        <f t="shared" si="292"/>
        <v>35</v>
      </c>
      <c r="I2564" t="s">
        <v>9</v>
      </c>
      <c r="J2564" t="s">
        <v>8</v>
      </c>
      <c r="K2564" t="s">
        <v>8</v>
      </c>
      <c r="L2564" t="s">
        <v>7191</v>
      </c>
      <c r="M2564" t="s">
        <v>6</v>
      </c>
      <c r="N2564" t="str">
        <f t="shared" si="287"/>
        <v>M</v>
      </c>
      <c r="O2564" t="s">
        <v>8</v>
      </c>
      <c r="P2564" t="s">
        <v>8</v>
      </c>
      <c r="Q2564" t="s">
        <v>11</v>
      </c>
      <c r="R2564" t="s">
        <v>8</v>
      </c>
      <c r="S2564" t="str">
        <f t="shared" si="288"/>
        <v>U</v>
      </c>
      <c r="T2564" t="s">
        <v>12</v>
      </c>
      <c r="U2564">
        <v>1</v>
      </c>
      <c r="V2564" t="s">
        <v>8</v>
      </c>
      <c r="W2564">
        <f>VLOOKUP(Q2564,'PBT Tag Rates'!$A$6:$D$67,4,FALSE)</f>
        <v>1</v>
      </c>
      <c r="X2564">
        <v>1</v>
      </c>
      <c r="Y2564" s="8">
        <f t="shared" si="289"/>
        <v>1</v>
      </c>
      <c r="Z2564" s="10">
        <f>IFERROR(LOOKUP(H2564,{30,43,48,53,58,63,68,73,78,83,88,93,97},{42,47,52,57,62,67,72,77,82,87,92,99,100}),999)</f>
        <v>42</v>
      </c>
      <c r="AA2564" s="9">
        <f t="shared" si="290"/>
        <v>11.111111111111111</v>
      </c>
      <c r="AB2564" s="9">
        <f>IFERROR(IF(I2564="AI",AA2564-VLOOKUP(Q2564,'PBT Tag Rates'!$A$6:$L$53,11,FALSE),AA2564-VLOOKUP(Q2564,'PBT Tag Rates'!$A$6:$L$53,12,FALSE)),0)</f>
        <v>10.594833668760588</v>
      </c>
      <c r="AC2564" s="9">
        <f t="shared" si="291"/>
        <v>16.293569960290903</v>
      </c>
      <c r="AD2564" s="12" t="s">
        <v>1969</v>
      </c>
      <c r="AE2564" s="8"/>
    </row>
    <row r="2565" spans="1:31" x14ac:dyDescent="0.25">
      <c r="A2565" t="s">
        <v>2078</v>
      </c>
      <c r="B2565" t="s">
        <v>6477</v>
      </c>
      <c r="C2565" t="s">
        <v>6478</v>
      </c>
      <c r="D2565" s="1">
        <v>45610</v>
      </c>
      <c r="E2565">
        <f t="shared" si="286"/>
        <v>9</v>
      </c>
      <c r="F2565" t="s">
        <v>14</v>
      </c>
      <c r="G2565">
        <v>800</v>
      </c>
      <c r="H2565">
        <f t="shared" si="292"/>
        <v>80</v>
      </c>
      <c r="I2565" t="s">
        <v>7</v>
      </c>
      <c r="J2565" t="s">
        <v>8</v>
      </c>
      <c r="K2565" t="s">
        <v>8</v>
      </c>
      <c r="L2565" t="s">
        <v>8</v>
      </c>
      <c r="M2565" t="s">
        <v>14</v>
      </c>
      <c r="N2565" t="str">
        <f t="shared" si="287"/>
        <v>F</v>
      </c>
      <c r="O2565" t="s">
        <v>331</v>
      </c>
      <c r="P2565" t="s">
        <v>332</v>
      </c>
      <c r="Q2565" t="s">
        <v>171</v>
      </c>
      <c r="R2565">
        <v>5</v>
      </c>
      <c r="S2565">
        <f t="shared" si="288"/>
        <v>2019</v>
      </c>
      <c r="T2565" t="s">
        <v>12</v>
      </c>
      <c r="U2565">
        <v>0.999999999999999</v>
      </c>
      <c r="V2565" t="s">
        <v>893</v>
      </c>
      <c r="W2565">
        <f>VLOOKUP(Q2565,'PBT Tag Rates'!$A$6:$D$67,4,FALSE)</f>
        <v>0.95971980899999998</v>
      </c>
      <c r="X2565">
        <v>1</v>
      </c>
      <c r="Y2565" s="8">
        <f t="shared" si="289"/>
        <v>1</v>
      </c>
      <c r="Z2565" s="10">
        <f>IFERROR(LOOKUP(H2565,{30,43,48,53,58,63,68,73,78,83,88,93,97},{42,47,52,57,62,67,72,77,82,87,92,99,100}),999)</f>
        <v>82</v>
      </c>
      <c r="AA2565" s="9">
        <f t="shared" si="290"/>
        <v>11.111111111111111</v>
      </c>
      <c r="AB2565" s="9">
        <f>IFERROR(IF(I2565="AI",AA2565-VLOOKUP(Q2565,'PBT Tag Rates'!$A$6:$L$53,11,FALSE),AA2565-VLOOKUP(Q2565,'PBT Tag Rates'!$A$6:$L$53,12,FALSE)),0)</f>
        <v>11.153081893231333</v>
      </c>
      <c r="AC2565" s="9">
        <f t="shared" si="291"/>
        <v>17.15208806307546</v>
      </c>
      <c r="AD2565" s="12" t="s">
        <v>1969</v>
      </c>
      <c r="AE2565" s="8"/>
    </row>
    <row r="2566" spans="1:31" x14ac:dyDescent="0.25">
      <c r="D2566" s="1"/>
      <c r="Y2566" s="8"/>
      <c r="Z2566" s="10"/>
      <c r="AA2566" s="9"/>
      <c r="AB2566" s="9"/>
      <c r="AC2566" s="12"/>
      <c r="AD2566" s="12"/>
      <c r="AE2566" s="12"/>
    </row>
    <row r="2567" spans="1:31" x14ac:dyDescent="0.25">
      <c r="D2567" s="1"/>
      <c r="Y2567" s="8"/>
      <c r="Z2567" s="10"/>
      <c r="AA2567" s="9"/>
      <c r="AB2567" s="9"/>
      <c r="AC2567" s="12"/>
      <c r="AD2567" s="12"/>
      <c r="AE2567" s="12"/>
    </row>
    <row r="2568" spans="1:31" x14ac:dyDescent="0.25">
      <c r="D2568" s="1"/>
      <c r="Y2568" s="8"/>
      <c r="Z2568" s="10"/>
      <c r="AA2568" s="9"/>
      <c r="AB2568" s="9"/>
      <c r="AC2568" s="12"/>
      <c r="AD2568" s="12"/>
      <c r="AE2568" s="12"/>
    </row>
    <row r="2569" spans="1:31" x14ac:dyDescent="0.25">
      <c r="D2569" s="1"/>
      <c r="Y2569" s="8"/>
      <c r="Z2569" s="10"/>
      <c r="AA2569" s="9"/>
      <c r="AB2569" s="9"/>
      <c r="AC2569" s="12"/>
      <c r="AD2569" s="12"/>
      <c r="AE2569" s="12"/>
    </row>
    <row r="2570" spans="1:31" x14ac:dyDescent="0.25">
      <c r="D2570" s="1"/>
      <c r="Y2570" s="8"/>
      <c r="Z2570" s="10"/>
      <c r="AA2570" s="9"/>
      <c r="AB2570" s="9"/>
      <c r="AC2570" s="12"/>
      <c r="AD2570" s="12"/>
      <c r="AE2570" s="12"/>
    </row>
    <row r="2571" spans="1:31" x14ac:dyDescent="0.25">
      <c r="D2571" s="1"/>
      <c r="Y2571" s="8"/>
      <c r="Z2571" s="10"/>
      <c r="AA2571" s="9"/>
      <c r="AB2571" s="9"/>
      <c r="AC2571" s="12"/>
      <c r="AD2571" s="12"/>
      <c r="AE2571" s="12"/>
    </row>
    <row r="2572" spans="1:31" x14ac:dyDescent="0.25">
      <c r="D2572" s="1"/>
      <c r="Y2572" s="8"/>
      <c r="Z2572" s="10"/>
      <c r="AA2572" s="9"/>
      <c r="AB2572" s="9"/>
      <c r="AC2572" s="12"/>
      <c r="AD2572" s="12"/>
      <c r="AE2572" s="12"/>
    </row>
    <row r="2573" spans="1:31" x14ac:dyDescent="0.25">
      <c r="D2573" s="1"/>
      <c r="Y2573" s="8"/>
      <c r="Z2573" s="10"/>
      <c r="AA2573" s="9"/>
      <c r="AB2573" s="9"/>
      <c r="AC2573" s="12"/>
      <c r="AD2573" s="12"/>
      <c r="AE2573" s="12"/>
    </row>
    <row r="2574" spans="1:31" x14ac:dyDescent="0.25">
      <c r="D2574" s="1"/>
      <c r="Y2574" s="8"/>
      <c r="Z2574" s="10"/>
      <c r="AA2574" s="9"/>
      <c r="AB2574" s="9"/>
      <c r="AC2574" s="12"/>
      <c r="AD2574" s="12"/>
      <c r="AE2574" s="12"/>
    </row>
    <row r="2575" spans="1:31" x14ac:dyDescent="0.25">
      <c r="D2575" s="1"/>
      <c r="Y2575" s="8"/>
      <c r="Z2575" s="10"/>
      <c r="AA2575" s="9"/>
      <c r="AB2575" s="9"/>
      <c r="AC2575" s="12"/>
      <c r="AD2575" s="12"/>
      <c r="AE2575" s="12"/>
    </row>
    <row r="2576" spans="1:31" x14ac:dyDescent="0.25">
      <c r="D2576" s="1"/>
      <c r="Y2576" s="8"/>
      <c r="Z2576" s="10"/>
      <c r="AA2576" s="9"/>
      <c r="AB2576" s="9"/>
      <c r="AC2576" s="12"/>
      <c r="AD2576" s="12"/>
      <c r="AE2576" s="12"/>
    </row>
    <row r="2577" spans="4:31" x14ac:dyDescent="0.25">
      <c r="D2577" s="1"/>
      <c r="Y2577" s="8"/>
      <c r="Z2577" s="10"/>
      <c r="AA2577" s="9"/>
      <c r="AB2577" s="9"/>
      <c r="AC2577" s="12"/>
      <c r="AD2577" s="12"/>
      <c r="AE2577" s="12"/>
    </row>
    <row r="2578" spans="4:31" x14ac:dyDescent="0.25">
      <c r="D2578" s="1"/>
      <c r="Y2578" s="8"/>
      <c r="Z2578" s="10"/>
      <c r="AA2578" s="9"/>
      <c r="AB2578" s="9"/>
      <c r="AC2578" s="12"/>
      <c r="AD2578" s="12"/>
      <c r="AE2578" s="12"/>
    </row>
    <row r="2579" spans="4:31" x14ac:dyDescent="0.25">
      <c r="D2579" s="1"/>
      <c r="Y2579" s="8"/>
      <c r="Z2579" s="10"/>
      <c r="AA2579" s="9"/>
      <c r="AB2579" s="9"/>
      <c r="AC2579" s="12"/>
      <c r="AD2579" s="12"/>
      <c r="AE2579" s="12"/>
    </row>
    <row r="2580" spans="4:31" x14ac:dyDescent="0.25">
      <c r="D2580" s="1"/>
      <c r="Y2580" s="8"/>
      <c r="Z2580" s="10"/>
      <c r="AA2580" s="9"/>
      <c r="AB2580" s="9"/>
      <c r="AC2580" s="12"/>
      <c r="AD2580" s="12"/>
      <c r="AE2580" s="12"/>
    </row>
    <row r="2581" spans="4:31" x14ac:dyDescent="0.25">
      <c r="D2581" s="1"/>
      <c r="Y2581" s="8"/>
      <c r="Z2581" s="10"/>
      <c r="AA2581" s="9"/>
      <c r="AB2581" s="9"/>
      <c r="AC2581" s="12"/>
      <c r="AD2581" s="12"/>
      <c r="AE2581" s="12"/>
    </row>
    <row r="2582" spans="4:31" x14ac:dyDescent="0.25">
      <c r="D2582" s="1"/>
      <c r="Y2582" s="8"/>
      <c r="Z2582" s="10"/>
      <c r="AA2582" s="9"/>
      <c r="AB2582" s="9"/>
      <c r="AC2582" s="12"/>
      <c r="AD2582" s="12"/>
      <c r="AE2582" s="12"/>
    </row>
    <row r="2583" spans="4:31" x14ac:dyDescent="0.25">
      <c r="D2583" s="1"/>
      <c r="Y2583" s="8"/>
      <c r="Z2583" s="10"/>
      <c r="AA2583" s="9"/>
      <c r="AB2583" s="9"/>
      <c r="AC2583" s="12"/>
      <c r="AD2583" s="12"/>
      <c r="AE2583" s="12"/>
    </row>
    <row r="2584" spans="4:31" x14ac:dyDescent="0.25">
      <c r="D2584" s="1"/>
      <c r="Y2584" s="8"/>
      <c r="Z2584" s="10"/>
      <c r="AA2584" s="9"/>
      <c r="AB2584" s="9"/>
      <c r="AC2584" s="12"/>
      <c r="AD2584" s="12"/>
      <c r="AE2584" s="12"/>
    </row>
    <row r="2585" spans="4:31" x14ac:dyDescent="0.25">
      <c r="D2585" s="1"/>
      <c r="Y2585" s="8"/>
      <c r="Z2585" s="10"/>
      <c r="AA2585" s="9"/>
      <c r="AB2585" s="9"/>
      <c r="AC2585" s="12"/>
      <c r="AD2585" s="12"/>
      <c r="AE2585" s="12"/>
    </row>
    <row r="2586" spans="4:31" x14ac:dyDescent="0.25">
      <c r="D2586" s="1"/>
      <c r="Y2586" s="8"/>
      <c r="Z2586" s="10"/>
      <c r="AA2586" s="9"/>
      <c r="AB2586" s="9"/>
      <c r="AC2586" s="12"/>
      <c r="AD2586" s="12"/>
      <c r="AE2586" s="12"/>
    </row>
    <row r="2587" spans="4:31" x14ac:dyDescent="0.25">
      <c r="D2587" s="1"/>
      <c r="Y2587" s="8"/>
      <c r="Z2587" s="10"/>
      <c r="AA2587" s="9"/>
      <c r="AB2587" s="9"/>
      <c r="AC2587" s="12"/>
      <c r="AD2587" s="12"/>
      <c r="AE2587" s="12"/>
    </row>
    <row r="2588" spans="4:31" x14ac:dyDescent="0.25">
      <c r="D2588" s="1"/>
      <c r="Y2588" s="8"/>
      <c r="Z2588" s="10"/>
      <c r="AA2588" s="9"/>
      <c r="AB2588" s="9"/>
      <c r="AC2588" s="12"/>
      <c r="AD2588" s="12"/>
      <c r="AE2588" s="12"/>
    </row>
    <row r="2589" spans="4:31" x14ac:dyDescent="0.25">
      <c r="D2589" s="1"/>
      <c r="Y2589" s="8"/>
      <c r="Z2589" s="10"/>
      <c r="AA2589" s="9"/>
      <c r="AB2589" s="9"/>
      <c r="AC2589" s="12"/>
      <c r="AD2589" s="12"/>
      <c r="AE2589" s="12"/>
    </row>
    <row r="2590" spans="4:31" x14ac:dyDescent="0.25">
      <c r="D2590" s="1"/>
      <c r="Y2590" s="8"/>
      <c r="Z2590" s="10"/>
      <c r="AA2590" s="9"/>
      <c r="AB2590" s="9"/>
      <c r="AC2590" s="12"/>
      <c r="AD2590" s="12"/>
      <c r="AE2590" s="12"/>
    </row>
    <row r="2591" spans="4:31" x14ac:dyDescent="0.25">
      <c r="D2591" s="1"/>
      <c r="Y2591" s="8"/>
      <c r="Z2591" s="10"/>
      <c r="AA2591" s="9"/>
      <c r="AB2591" s="9"/>
      <c r="AC2591" s="12"/>
      <c r="AD2591" s="12"/>
      <c r="AE2591" s="12"/>
    </row>
    <row r="2592" spans="4:31" x14ac:dyDescent="0.25">
      <c r="D2592" s="1"/>
      <c r="Y2592" s="8"/>
      <c r="Z2592" s="10"/>
      <c r="AA2592" s="9"/>
      <c r="AB2592" s="9"/>
      <c r="AC2592" s="12"/>
      <c r="AD2592" s="12"/>
      <c r="AE2592" s="12"/>
    </row>
    <row r="2593" spans="4:31" x14ac:dyDescent="0.25">
      <c r="D2593" s="1"/>
      <c r="Y2593" s="8"/>
      <c r="Z2593" s="10"/>
      <c r="AA2593" s="9"/>
      <c r="AB2593" s="9"/>
      <c r="AC2593" s="12"/>
      <c r="AD2593" s="12"/>
      <c r="AE2593" s="12"/>
    </row>
    <row r="2594" spans="4:31" x14ac:dyDescent="0.25">
      <c r="D2594" s="1"/>
      <c r="Y2594" s="8"/>
      <c r="Z2594" s="10"/>
      <c r="AA2594" s="9"/>
      <c r="AB2594" s="9"/>
      <c r="AC2594" s="12"/>
      <c r="AD2594" s="12"/>
      <c r="AE2594" s="12"/>
    </row>
    <row r="2595" spans="4:31" x14ac:dyDescent="0.25">
      <c r="D2595" s="1"/>
      <c r="Y2595" s="8"/>
      <c r="Z2595" s="10"/>
      <c r="AA2595" s="9"/>
      <c r="AB2595" s="9"/>
      <c r="AC2595" s="12"/>
      <c r="AD2595" s="12"/>
      <c r="AE2595" s="12"/>
    </row>
    <row r="2596" spans="4:31" x14ac:dyDescent="0.25">
      <c r="D2596" s="1"/>
      <c r="Y2596" s="8"/>
      <c r="Z2596" s="10"/>
      <c r="AA2596" s="9"/>
      <c r="AB2596" s="9"/>
      <c r="AC2596" s="12"/>
      <c r="AD2596" s="12"/>
      <c r="AE2596" s="12"/>
    </row>
    <row r="2597" spans="4:31" x14ac:dyDescent="0.25">
      <c r="D2597" s="1"/>
      <c r="Y2597" s="8"/>
      <c r="Z2597" s="10"/>
      <c r="AA2597" s="9"/>
      <c r="AB2597" s="9"/>
      <c r="AC2597" s="12"/>
      <c r="AD2597" s="12"/>
      <c r="AE2597" s="12"/>
    </row>
    <row r="2598" spans="4:31" x14ac:dyDescent="0.25">
      <c r="D2598" s="1"/>
      <c r="Y2598" s="8"/>
      <c r="Z2598" s="10"/>
      <c r="AA2598" s="9"/>
      <c r="AB2598" s="9"/>
      <c r="AC2598" s="12"/>
      <c r="AD2598" s="12"/>
      <c r="AE2598" s="12"/>
    </row>
    <row r="2599" spans="4:31" x14ac:dyDescent="0.25">
      <c r="D2599" s="1"/>
      <c r="Y2599" s="8"/>
      <c r="Z2599" s="10"/>
      <c r="AA2599" s="9"/>
      <c r="AB2599" s="9"/>
      <c r="AC2599" s="12"/>
      <c r="AD2599" s="12"/>
      <c r="AE2599" s="12"/>
    </row>
    <row r="2600" spans="4:31" x14ac:dyDescent="0.25">
      <c r="D2600" s="1"/>
      <c r="Y2600" s="8"/>
      <c r="Z2600" s="10"/>
      <c r="AA2600" s="9"/>
      <c r="AB2600" s="9"/>
      <c r="AC2600" s="12"/>
      <c r="AD2600" s="12"/>
      <c r="AE2600" s="12"/>
    </row>
    <row r="2601" spans="4:31" x14ac:dyDescent="0.25">
      <c r="D2601" s="1"/>
      <c r="Y2601" s="8"/>
      <c r="Z2601" s="10"/>
      <c r="AA2601" s="9"/>
      <c r="AB2601" s="9"/>
      <c r="AC2601" s="12"/>
      <c r="AD2601" s="12"/>
      <c r="AE2601" s="12"/>
    </row>
    <row r="2602" spans="4:31" x14ac:dyDescent="0.25">
      <c r="D2602" s="1"/>
      <c r="Y2602" s="8"/>
      <c r="Z2602" s="10"/>
      <c r="AA2602" s="9"/>
      <c r="AB2602" s="9"/>
      <c r="AC2602" s="12"/>
      <c r="AD2602" s="12"/>
      <c r="AE2602" s="12"/>
    </row>
    <row r="2603" spans="4:31" x14ac:dyDescent="0.25">
      <c r="D2603" s="1"/>
      <c r="Y2603" s="8"/>
      <c r="Z2603" s="10"/>
      <c r="AA2603" s="9"/>
      <c r="AB2603" s="9"/>
      <c r="AC2603" s="12"/>
      <c r="AD2603" s="12"/>
      <c r="AE2603" s="12"/>
    </row>
    <row r="2604" spans="4:31" x14ac:dyDescent="0.25">
      <c r="D2604" s="1"/>
      <c r="Y2604" s="8"/>
      <c r="Z2604" s="10"/>
      <c r="AA2604" s="9"/>
      <c r="AB2604" s="9"/>
      <c r="AC2604" s="12"/>
      <c r="AD2604" s="12"/>
      <c r="AE2604" s="12"/>
    </row>
    <row r="2605" spans="4:31" x14ac:dyDescent="0.25">
      <c r="D2605" s="1"/>
      <c r="Y2605" s="8"/>
      <c r="Z2605" s="10"/>
      <c r="AA2605" s="9"/>
      <c r="AB2605" s="9"/>
      <c r="AC2605" s="12"/>
      <c r="AD2605" s="12"/>
      <c r="AE2605" s="12"/>
    </row>
    <row r="2606" spans="4:31" x14ac:dyDescent="0.25">
      <c r="D2606" s="1"/>
      <c r="Y2606" s="8"/>
      <c r="Z2606" s="10"/>
      <c r="AA2606" s="9"/>
      <c r="AB2606" s="9"/>
      <c r="AC2606" s="12"/>
      <c r="AD2606" s="12"/>
      <c r="AE2606" s="12"/>
    </row>
    <row r="2607" spans="4:31" x14ac:dyDescent="0.25">
      <c r="D2607" s="1"/>
      <c r="Y2607" s="8"/>
      <c r="Z2607" s="10"/>
      <c r="AA2607" s="9"/>
      <c r="AB2607" s="9"/>
      <c r="AC2607" s="12"/>
      <c r="AD2607" s="12"/>
      <c r="AE2607" s="12"/>
    </row>
    <row r="2608" spans="4:31" x14ac:dyDescent="0.25">
      <c r="D2608" s="1"/>
      <c r="Y2608" s="8"/>
      <c r="Z2608" s="10"/>
      <c r="AA2608" s="9"/>
      <c r="AB2608" s="9"/>
      <c r="AC2608" s="12"/>
      <c r="AD2608" s="12"/>
      <c r="AE2608" s="12"/>
    </row>
    <row r="2609" spans="4:31" x14ac:dyDescent="0.25">
      <c r="D2609" s="1"/>
      <c r="Y2609" s="8"/>
      <c r="Z2609" s="10"/>
      <c r="AA2609" s="9"/>
      <c r="AB2609" s="9"/>
      <c r="AC2609" s="12"/>
      <c r="AD2609" s="12"/>
      <c r="AE2609" s="12"/>
    </row>
    <row r="2610" spans="4:31" x14ac:dyDescent="0.25">
      <c r="D2610" s="1"/>
      <c r="Y2610" s="8"/>
      <c r="Z2610" s="10"/>
      <c r="AA2610" s="9"/>
      <c r="AB2610" s="9"/>
      <c r="AC2610" s="12"/>
      <c r="AD2610" s="12"/>
      <c r="AE2610" s="12"/>
    </row>
    <row r="2611" spans="4:31" x14ac:dyDescent="0.25">
      <c r="D2611" s="1"/>
      <c r="Y2611" s="8"/>
      <c r="Z2611" s="10"/>
      <c r="AA2611" s="9"/>
      <c r="AB2611" s="9"/>
      <c r="AC2611" s="12"/>
      <c r="AD2611" s="12"/>
      <c r="AE2611" s="12"/>
    </row>
    <row r="2612" spans="4:31" x14ac:dyDescent="0.25">
      <c r="D2612" s="1"/>
      <c r="Y2612" s="8"/>
      <c r="Z2612" s="10"/>
      <c r="AA2612" s="9"/>
      <c r="AB2612" s="9"/>
      <c r="AC2612" s="12"/>
      <c r="AD2612" s="12"/>
      <c r="AE2612" s="12"/>
    </row>
    <row r="2613" spans="4:31" x14ac:dyDescent="0.25">
      <c r="D2613" s="1"/>
      <c r="Y2613" s="8"/>
      <c r="Z2613" s="10"/>
      <c r="AA2613" s="9"/>
      <c r="AB2613" s="9"/>
      <c r="AC2613" s="12"/>
      <c r="AD2613" s="12"/>
      <c r="AE2613" s="12"/>
    </row>
    <row r="2614" spans="4:31" x14ac:dyDescent="0.25">
      <c r="D2614" s="1"/>
      <c r="Y2614" s="8"/>
      <c r="Z2614" s="10"/>
      <c r="AA2614" s="9"/>
      <c r="AB2614" s="9"/>
      <c r="AC2614" s="12"/>
      <c r="AD2614" s="12"/>
      <c r="AE2614" s="12"/>
    </row>
    <row r="2615" spans="4:31" x14ac:dyDescent="0.25">
      <c r="D2615" s="1"/>
      <c r="Y2615" s="8"/>
      <c r="Z2615" s="10"/>
      <c r="AA2615" s="9"/>
      <c r="AB2615" s="9"/>
      <c r="AC2615" s="12"/>
      <c r="AD2615" s="12"/>
      <c r="AE2615" s="12"/>
    </row>
    <row r="2616" spans="4:31" x14ac:dyDescent="0.25">
      <c r="D2616" s="1"/>
      <c r="Y2616" s="8"/>
      <c r="Z2616" s="10"/>
      <c r="AA2616" s="9"/>
      <c r="AB2616" s="9"/>
      <c r="AC2616" s="12"/>
      <c r="AD2616" s="12"/>
      <c r="AE2616" s="12"/>
    </row>
    <row r="2617" spans="4:31" x14ac:dyDescent="0.25">
      <c r="D2617" s="1"/>
      <c r="Y2617" s="8"/>
      <c r="Z2617" s="10"/>
      <c r="AA2617" s="9"/>
      <c r="AB2617" s="9"/>
      <c r="AC2617" s="12"/>
      <c r="AD2617" s="12"/>
      <c r="AE2617" s="12"/>
    </row>
    <row r="2618" spans="4:31" x14ac:dyDescent="0.25">
      <c r="D2618" s="1"/>
      <c r="Y2618" s="8"/>
      <c r="Z2618" s="10"/>
      <c r="AA2618" s="9"/>
      <c r="AB2618" s="9"/>
      <c r="AC2618" s="12"/>
      <c r="AD2618" s="12"/>
      <c r="AE2618" s="12"/>
    </row>
    <row r="2619" spans="4:31" x14ac:dyDescent="0.25">
      <c r="D2619" s="1"/>
      <c r="Y2619" s="8"/>
      <c r="Z2619" s="10"/>
      <c r="AA2619" s="9"/>
      <c r="AB2619" s="9"/>
      <c r="AC2619" s="12"/>
      <c r="AD2619" s="12"/>
      <c r="AE2619" s="12"/>
    </row>
    <row r="2620" spans="4:31" x14ac:dyDescent="0.25">
      <c r="D2620" s="1"/>
      <c r="Y2620" s="8"/>
      <c r="Z2620" s="10"/>
      <c r="AA2620" s="9"/>
      <c r="AB2620" s="9"/>
      <c r="AC2620" s="12"/>
      <c r="AD2620" s="12"/>
      <c r="AE2620" s="12"/>
    </row>
    <row r="2621" spans="4:31" x14ac:dyDescent="0.25">
      <c r="D2621" s="1"/>
      <c r="Y2621" s="8"/>
      <c r="Z2621" s="10"/>
      <c r="AA2621" s="9"/>
      <c r="AB2621" s="9"/>
      <c r="AC2621" s="12"/>
      <c r="AD2621" s="12"/>
      <c r="AE2621" s="12"/>
    </row>
    <row r="2622" spans="4:31" x14ac:dyDescent="0.25">
      <c r="D2622" s="1"/>
      <c r="Y2622" s="8"/>
      <c r="Z2622" s="10"/>
      <c r="AA2622" s="9"/>
      <c r="AB2622" s="9"/>
      <c r="AC2622" s="12"/>
      <c r="AD2622" s="12"/>
      <c r="AE2622" s="12"/>
    </row>
    <row r="2623" spans="4:31" x14ac:dyDescent="0.25">
      <c r="D2623" s="1"/>
      <c r="Y2623" s="8"/>
      <c r="Z2623" s="10"/>
      <c r="AA2623" s="9"/>
      <c r="AB2623" s="9"/>
      <c r="AC2623" s="12"/>
      <c r="AD2623" s="12"/>
      <c r="AE2623" s="12"/>
    </row>
    <row r="2624" spans="4:31" x14ac:dyDescent="0.25">
      <c r="D2624" s="1"/>
      <c r="Y2624" s="8"/>
      <c r="Z2624" s="10"/>
      <c r="AA2624" s="9"/>
      <c r="AB2624" s="9"/>
      <c r="AC2624" s="12"/>
      <c r="AD2624" s="12"/>
      <c r="AE2624" s="12"/>
    </row>
    <row r="2625" spans="4:31" x14ac:dyDescent="0.25">
      <c r="D2625" s="1"/>
      <c r="Y2625" s="8"/>
      <c r="Z2625" s="10"/>
      <c r="AA2625" s="9"/>
      <c r="AB2625" s="9"/>
      <c r="AC2625" s="12"/>
      <c r="AD2625" s="12"/>
      <c r="AE2625" s="12"/>
    </row>
    <row r="2626" spans="4:31" x14ac:dyDescent="0.25">
      <c r="D2626" s="1"/>
      <c r="Y2626" s="8"/>
      <c r="Z2626" s="10"/>
      <c r="AA2626" s="9"/>
      <c r="AB2626" s="9"/>
      <c r="AC2626" s="12"/>
      <c r="AD2626" s="12"/>
      <c r="AE2626" s="12"/>
    </row>
    <row r="2627" spans="4:31" x14ac:dyDescent="0.25">
      <c r="D2627" s="1"/>
      <c r="Y2627" s="8"/>
      <c r="Z2627" s="10"/>
      <c r="AA2627" s="9"/>
      <c r="AB2627" s="9"/>
      <c r="AC2627" s="12"/>
      <c r="AD2627" s="12"/>
      <c r="AE2627" s="12"/>
    </row>
    <row r="2628" spans="4:31" x14ac:dyDescent="0.25">
      <c r="D2628" s="1"/>
      <c r="Y2628" s="8"/>
      <c r="Z2628" s="10"/>
      <c r="AA2628" s="9"/>
      <c r="AB2628" s="9"/>
      <c r="AC2628" s="12"/>
      <c r="AD2628" s="12"/>
      <c r="AE2628" s="12"/>
    </row>
    <row r="2629" spans="4:31" x14ac:dyDescent="0.25">
      <c r="D2629" s="1"/>
      <c r="Y2629" s="8"/>
      <c r="Z2629" s="10"/>
      <c r="AA2629" s="9"/>
      <c r="AB2629" s="9"/>
      <c r="AC2629" s="12"/>
      <c r="AD2629" s="12"/>
      <c r="AE2629" s="12"/>
    </row>
    <row r="2630" spans="4:31" x14ac:dyDescent="0.25">
      <c r="D2630" s="1"/>
      <c r="Y2630" s="8"/>
      <c r="Z2630" s="10"/>
      <c r="AA2630" s="9"/>
      <c r="AB2630" s="9"/>
      <c r="AC2630" s="12"/>
      <c r="AD2630" s="12"/>
      <c r="AE2630" s="12"/>
    </row>
    <row r="2631" spans="4:31" x14ac:dyDescent="0.25">
      <c r="D2631" s="1"/>
      <c r="Y2631" s="8"/>
      <c r="Z2631" s="10"/>
      <c r="AA2631" s="9"/>
      <c r="AB2631" s="9"/>
      <c r="AC2631" s="12"/>
      <c r="AD2631" s="12"/>
      <c r="AE2631" s="12"/>
    </row>
    <row r="2632" spans="4:31" x14ac:dyDescent="0.25">
      <c r="D2632" s="1"/>
      <c r="Y2632" s="8"/>
      <c r="Z2632" s="10"/>
      <c r="AA2632" s="9"/>
      <c r="AB2632" s="9"/>
      <c r="AC2632" s="12"/>
      <c r="AD2632" s="12"/>
      <c r="AE2632" s="12"/>
    </row>
    <row r="2633" spans="4:31" x14ac:dyDescent="0.25">
      <c r="D2633" s="1"/>
      <c r="Y2633" s="8"/>
      <c r="Z2633" s="10"/>
      <c r="AA2633" s="9"/>
      <c r="AB2633" s="9"/>
      <c r="AC2633" s="12"/>
      <c r="AD2633" s="12"/>
      <c r="AE2633" s="12"/>
    </row>
    <row r="2634" spans="4:31" x14ac:dyDescent="0.25">
      <c r="D2634" s="1"/>
      <c r="Y2634" s="8"/>
      <c r="Z2634" s="10"/>
      <c r="AA2634" s="9"/>
      <c r="AB2634" s="9"/>
      <c r="AC2634" s="12"/>
      <c r="AD2634" s="12"/>
      <c r="AE2634" s="12"/>
    </row>
    <row r="2635" spans="4:31" x14ac:dyDescent="0.25">
      <c r="D2635" s="1"/>
      <c r="Y2635" s="8"/>
      <c r="Z2635" s="10"/>
      <c r="AA2635" s="9"/>
      <c r="AB2635" s="9"/>
      <c r="AC2635" s="12"/>
      <c r="AD2635" s="12"/>
      <c r="AE2635" s="12"/>
    </row>
    <row r="2636" spans="4:31" x14ac:dyDescent="0.25">
      <c r="D2636" s="1"/>
      <c r="Y2636" s="8"/>
      <c r="Z2636" s="10"/>
      <c r="AA2636" s="9"/>
      <c r="AB2636" s="9"/>
      <c r="AC2636" s="12"/>
      <c r="AD2636" s="12"/>
      <c r="AE2636" s="12"/>
    </row>
    <row r="2637" spans="4:31" x14ac:dyDescent="0.25">
      <c r="D2637" s="1"/>
      <c r="Y2637" s="8"/>
      <c r="Z2637" s="10"/>
      <c r="AA2637" s="9"/>
      <c r="AB2637" s="9"/>
      <c r="AC2637" s="12"/>
      <c r="AD2637" s="12"/>
      <c r="AE2637" s="12"/>
    </row>
    <row r="2638" spans="4:31" x14ac:dyDescent="0.25">
      <c r="D2638" s="1"/>
      <c r="Y2638" s="8"/>
      <c r="Z2638" s="10"/>
      <c r="AA2638" s="9"/>
      <c r="AB2638" s="9"/>
      <c r="AC2638" s="12"/>
      <c r="AD2638" s="12"/>
      <c r="AE2638" s="12"/>
    </row>
    <row r="2639" spans="4:31" x14ac:dyDescent="0.25">
      <c r="D2639" s="1"/>
      <c r="Y2639" s="8"/>
      <c r="Z2639" s="10"/>
      <c r="AA2639" s="9"/>
      <c r="AB2639" s="9"/>
      <c r="AC2639" s="12"/>
      <c r="AD2639" s="12"/>
      <c r="AE2639" s="12"/>
    </row>
    <row r="2640" spans="4:31" x14ac:dyDescent="0.25">
      <c r="D2640" s="1"/>
      <c r="Y2640" s="8"/>
      <c r="Z2640" s="10"/>
      <c r="AA2640" s="9"/>
      <c r="AB2640" s="9"/>
      <c r="AC2640" s="12"/>
      <c r="AD2640" s="12"/>
      <c r="AE2640" s="12"/>
    </row>
    <row r="2641" spans="4:31" x14ac:dyDescent="0.25">
      <c r="D2641" s="1"/>
      <c r="Y2641" s="8"/>
      <c r="Z2641" s="10"/>
      <c r="AA2641" s="9"/>
      <c r="AB2641" s="9"/>
      <c r="AC2641" s="12"/>
      <c r="AD2641" s="12"/>
      <c r="AE2641" s="12"/>
    </row>
    <row r="2642" spans="4:31" x14ac:dyDescent="0.25">
      <c r="D2642" s="1"/>
      <c r="Y2642" s="8"/>
      <c r="Z2642" s="10"/>
      <c r="AA2642" s="9"/>
      <c r="AB2642" s="9"/>
      <c r="AC2642" s="12"/>
      <c r="AD2642" s="12"/>
      <c r="AE2642" s="12"/>
    </row>
    <row r="2643" spans="4:31" x14ac:dyDescent="0.25">
      <c r="D2643" s="1"/>
      <c r="Y2643" s="8"/>
      <c r="Z2643" s="10"/>
      <c r="AA2643" s="9"/>
      <c r="AB2643" s="9"/>
      <c r="AC2643" s="12"/>
      <c r="AD2643" s="12"/>
      <c r="AE2643" s="12"/>
    </row>
    <row r="2644" spans="4:31" x14ac:dyDescent="0.25">
      <c r="D2644" s="1"/>
      <c r="Y2644" s="8"/>
      <c r="Z2644" s="10"/>
      <c r="AA2644" s="9"/>
      <c r="AB2644" s="9"/>
      <c r="AC2644" s="12"/>
      <c r="AD2644" s="12"/>
      <c r="AE2644" s="12"/>
    </row>
    <row r="2645" spans="4:31" x14ac:dyDescent="0.25">
      <c r="D2645" s="1"/>
      <c r="Y2645" s="8"/>
      <c r="Z2645" s="10"/>
      <c r="AA2645" s="9"/>
      <c r="AB2645" s="9"/>
      <c r="AC2645" s="12"/>
      <c r="AD2645" s="12"/>
      <c r="AE2645" s="12"/>
    </row>
    <row r="2646" spans="4:31" x14ac:dyDescent="0.25">
      <c r="D2646" s="1"/>
      <c r="Y2646" s="8"/>
      <c r="Z2646" s="10"/>
      <c r="AA2646" s="9"/>
      <c r="AB2646" s="9"/>
      <c r="AC2646" s="12"/>
      <c r="AD2646" s="12"/>
      <c r="AE2646" s="12"/>
    </row>
    <row r="2647" spans="4:31" x14ac:dyDescent="0.25">
      <c r="D2647" s="1"/>
      <c r="Y2647" s="8"/>
      <c r="Z2647" s="10"/>
      <c r="AA2647" s="9"/>
      <c r="AB2647" s="9"/>
      <c r="AC2647" s="12"/>
      <c r="AD2647" s="12"/>
      <c r="AE2647" s="12"/>
    </row>
    <row r="2648" spans="4:31" x14ac:dyDescent="0.25">
      <c r="D2648" s="1"/>
      <c r="Y2648" s="8"/>
      <c r="Z2648" s="10"/>
      <c r="AA2648" s="9"/>
      <c r="AB2648" s="9"/>
      <c r="AC2648" s="12"/>
      <c r="AD2648" s="12"/>
      <c r="AE2648" s="12"/>
    </row>
    <row r="2649" spans="4:31" x14ac:dyDescent="0.25">
      <c r="D2649" s="1"/>
      <c r="Y2649" s="8"/>
      <c r="Z2649" s="10"/>
      <c r="AA2649" s="9"/>
      <c r="AB2649" s="9"/>
      <c r="AC2649" s="12"/>
      <c r="AD2649" s="12"/>
      <c r="AE2649" s="12"/>
    </row>
    <row r="2650" spans="4:31" x14ac:dyDescent="0.25">
      <c r="D2650" s="1"/>
      <c r="Y2650" s="8"/>
      <c r="Z2650" s="10"/>
      <c r="AA2650" s="9"/>
      <c r="AB2650" s="9"/>
      <c r="AC2650" s="12"/>
      <c r="AD2650" s="12"/>
      <c r="AE2650" s="12"/>
    </row>
    <row r="2651" spans="4:31" x14ac:dyDescent="0.25">
      <c r="D2651" s="1"/>
      <c r="Y2651" s="8"/>
      <c r="Z2651" s="10"/>
      <c r="AA2651" s="9"/>
      <c r="AB2651" s="9"/>
      <c r="AC2651" s="12"/>
      <c r="AD2651" s="12"/>
      <c r="AE2651" s="12"/>
    </row>
    <row r="2652" spans="4:31" x14ac:dyDescent="0.25">
      <c r="D2652" s="1"/>
      <c r="Y2652" s="8"/>
      <c r="Z2652" s="10"/>
      <c r="AA2652" s="9"/>
      <c r="AB2652" s="9"/>
      <c r="AC2652" s="12"/>
      <c r="AD2652" s="12"/>
      <c r="AE2652" s="12"/>
    </row>
    <row r="2653" spans="4:31" x14ac:dyDescent="0.25">
      <c r="D2653" s="1"/>
      <c r="Y2653" s="8"/>
      <c r="Z2653" s="10"/>
      <c r="AA2653" s="9"/>
      <c r="AB2653" s="9"/>
      <c r="AC2653" s="12"/>
      <c r="AD2653" s="12"/>
      <c r="AE2653" s="12"/>
    </row>
    <row r="2654" spans="4:31" x14ac:dyDescent="0.25">
      <c r="D2654" s="1"/>
      <c r="Y2654" s="8"/>
      <c r="Z2654" s="10"/>
      <c r="AA2654" s="9"/>
      <c r="AB2654" s="9"/>
      <c r="AC2654" s="12"/>
      <c r="AD2654" s="12"/>
      <c r="AE2654" s="12"/>
    </row>
    <row r="2655" spans="4:31" x14ac:dyDescent="0.25">
      <c r="D2655" s="1"/>
      <c r="Y2655" s="8"/>
      <c r="Z2655" s="10"/>
      <c r="AA2655" s="9"/>
      <c r="AB2655" s="9"/>
      <c r="AC2655" s="12"/>
      <c r="AD2655" s="12"/>
      <c r="AE2655" s="12"/>
    </row>
    <row r="2656" spans="4:31" x14ac:dyDescent="0.25">
      <c r="D2656" s="1"/>
      <c r="Y2656" s="8"/>
      <c r="Z2656" s="10"/>
      <c r="AA2656" s="9"/>
      <c r="AB2656" s="9"/>
      <c r="AC2656" s="12"/>
      <c r="AD2656" s="12"/>
      <c r="AE2656" s="12"/>
    </row>
    <row r="2657" spans="4:31" x14ac:dyDescent="0.25">
      <c r="D2657" s="1"/>
      <c r="Y2657" s="8"/>
      <c r="Z2657" s="10"/>
      <c r="AA2657" s="9"/>
      <c r="AB2657" s="9"/>
      <c r="AC2657" s="12"/>
      <c r="AD2657" s="12"/>
      <c r="AE2657" s="12"/>
    </row>
    <row r="2658" spans="4:31" x14ac:dyDescent="0.25">
      <c r="D2658" s="1"/>
      <c r="Y2658" s="8"/>
      <c r="Z2658" s="10"/>
      <c r="AA2658" s="9"/>
      <c r="AB2658" s="9"/>
      <c r="AC2658" s="12"/>
      <c r="AD2658" s="12"/>
      <c r="AE2658" s="12"/>
    </row>
    <row r="2659" spans="4:31" x14ac:dyDescent="0.25">
      <c r="D2659" s="1"/>
      <c r="Y2659" s="8"/>
      <c r="Z2659" s="10"/>
      <c r="AA2659" s="9"/>
      <c r="AB2659" s="9"/>
      <c r="AC2659" s="12"/>
      <c r="AD2659" s="12"/>
      <c r="AE2659" s="12"/>
    </row>
    <row r="2660" spans="4:31" x14ac:dyDescent="0.25">
      <c r="D2660" s="1"/>
      <c r="Y2660" s="8"/>
      <c r="Z2660" s="10"/>
      <c r="AA2660" s="9"/>
      <c r="AB2660" s="9"/>
      <c r="AC2660" s="12"/>
      <c r="AD2660" s="12"/>
      <c r="AE2660" s="12"/>
    </row>
    <row r="2661" spans="4:31" x14ac:dyDescent="0.25">
      <c r="D2661" s="1"/>
      <c r="Y2661" s="8"/>
      <c r="Z2661" s="10"/>
      <c r="AA2661" s="9"/>
      <c r="AB2661" s="9"/>
      <c r="AC2661" s="12"/>
      <c r="AD2661" s="12"/>
      <c r="AE2661" s="12"/>
    </row>
    <row r="2662" spans="4:31" x14ac:dyDescent="0.25">
      <c r="D2662" s="1"/>
      <c r="Y2662" s="8"/>
      <c r="Z2662" s="10"/>
      <c r="AA2662" s="9"/>
      <c r="AB2662" s="9"/>
      <c r="AC2662" s="12"/>
      <c r="AD2662" s="12"/>
      <c r="AE2662" s="12"/>
    </row>
    <row r="2663" spans="4:31" x14ac:dyDescent="0.25">
      <c r="D2663" s="1"/>
      <c r="Y2663" s="8"/>
      <c r="Z2663" s="10"/>
      <c r="AA2663" s="9"/>
      <c r="AB2663" s="9"/>
      <c r="AC2663" s="12"/>
      <c r="AD2663" s="12"/>
      <c r="AE2663" s="12"/>
    </row>
    <row r="2664" spans="4:31" x14ac:dyDescent="0.25">
      <c r="D2664" s="1"/>
      <c r="Y2664" s="8"/>
      <c r="Z2664" s="10"/>
      <c r="AA2664" s="9"/>
      <c r="AB2664" s="9"/>
      <c r="AC2664" s="12"/>
      <c r="AD2664" s="12"/>
      <c r="AE2664" s="12"/>
    </row>
    <row r="2665" spans="4:31" x14ac:dyDescent="0.25">
      <c r="D2665" s="1"/>
      <c r="Y2665" s="8"/>
      <c r="Z2665" s="10"/>
      <c r="AA2665" s="9"/>
      <c r="AB2665" s="9"/>
      <c r="AC2665" s="12"/>
      <c r="AD2665" s="12"/>
      <c r="AE2665" s="12"/>
    </row>
    <row r="2666" spans="4:31" x14ac:dyDescent="0.25">
      <c r="D2666" s="1"/>
      <c r="Y2666" s="8"/>
      <c r="Z2666" s="10"/>
      <c r="AA2666" s="9"/>
      <c r="AB2666" s="9"/>
      <c r="AC2666" s="12"/>
      <c r="AD2666" s="12"/>
      <c r="AE2666" s="12"/>
    </row>
    <row r="2667" spans="4:31" x14ac:dyDescent="0.25">
      <c r="D2667" s="1"/>
      <c r="Y2667" s="8"/>
      <c r="Z2667" s="10"/>
      <c r="AA2667" s="9"/>
      <c r="AB2667" s="9"/>
      <c r="AC2667" s="12"/>
      <c r="AD2667" s="12"/>
      <c r="AE2667" s="12"/>
    </row>
    <row r="2668" spans="4:31" x14ac:dyDescent="0.25">
      <c r="D2668" s="1"/>
      <c r="Y2668" s="8"/>
      <c r="Z2668" s="10"/>
      <c r="AA2668" s="9"/>
      <c r="AB2668" s="9"/>
      <c r="AC2668" s="12"/>
      <c r="AD2668" s="12"/>
      <c r="AE2668" s="12"/>
    </row>
    <row r="2669" spans="4:31" x14ac:dyDescent="0.25">
      <c r="D2669" s="1"/>
      <c r="Y2669" s="8"/>
      <c r="Z2669" s="10"/>
      <c r="AA2669" s="9"/>
      <c r="AB2669" s="9"/>
      <c r="AC2669" s="12"/>
      <c r="AD2669" s="12"/>
      <c r="AE2669" s="12"/>
    </row>
    <row r="2670" spans="4:31" x14ac:dyDescent="0.25">
      <c r="D2670" s="1"/>
      <c r="Y2670" s="8"/>
      <c r="Z2670" s="10"/>
      <c r="AA2670" s="9"/>
      <c r="AB2670" s="9"/>
      <c r="AC2670" s="12"/>
      <c r="AD2670" s="12"/>
      <c r="AE2670" s="12"/>
    </row>
    <row r="2671" spans="4:31" x14ac:dyDescent="0.25">
      <c r="D2671" s="1"/>
      <c r="Y2671" s="8"/>
      <c r="Z2671" s="10"/>
      <c r="AA2671" s="9"/>
      <c r="AB2671" s="9"/>
      <c r="AC2671" s="12"/>
      <c r="AD2671" s="12"/>
      <c r="AE2671" s="12"/>
    </row>
    <row r="2672" spans="4:31" x14ac:dyDescent="0.25">
      <c r="D2672" s="1"/>
      <c r="Y2672" s="8"/>
      <c r="Z2672" s="10"/>
      <c r="AA2672" s="9"/>
      <c r="AB2672" s="9"/>
      <c r="AC2672" s="12"/>
      <c r="AD2672" s="12"/>
      <c r="AE2672" s="12"/>
    </row>
    <row r="2673" spans="4:31" x14ac:dyDescent="0.25">
      <c r="D2673" s="1"/>
      <c r="Y2673" s="8"/>
      <c r="Z2673" s="10"/>
      <c r="AA2673" s="9"/>
      <c r="AB2673" s="9"/>
      <c r="AC2673" s="12"/>
      <c r="AD2673" s="12"/>
      <c r="AE2673" s="12"/>
    </row>
    <row r="2674" spans="4:31" x14ac:dyDescent="0.25">
      <c r="D2674" s="1"/>
      <c r="Y2674" s="8"/>
      <c r="Z2674" s="10"/>
      <c r="AA2674" s="9"/>
      <c r="AB2674" s="9"/>
      <c r="AC2674" s="12"/>
      <c r="AD2674" s="12"/>
      <c r="AE2674" s="12"/>
    </row>
    <row r="2675" spans="4:31" x14ac:dyDescent="0.25">
      <c r="D2675" s="1"/>
      <c r="Y2675" s="8"/>
      <c r="Z2675" s="10"/>
      <c r="AA2675" s="9"/>
      <c r="AB2675" s="9"/>
      <c r="AC2675" s="12"/>
      <c r="AD2675" s="12"/>
      <c r="AE2675" s="12"/>
    </row>
    <row r="2676" spans="4:31" x14ac:dyDescent="0.25">
      <c r="D2676" s="1"/>
      <c r="Y2676" s="8"/>
      <c r="Z2676" s="10"/>
      <c r="AA2676" s="9"/>
      <c r="AB2676" s="9"/>
      <c r="AC2676" s="12"/>
      <c r="AD2676" s="12"/>
      <c r="AE2676" s="12"/>
    </row>
    <row r="2677" spans="4:31" x14ac:dyDescent="0.25">
      <c r="D2677" s="1"/>
      <c r="Y2677" s="8"/>
      <c r="Z2677" s="10"/>
      <c r="AA2677" s="9"/>
      <c r="AB2677" s="9"/>
      <c r="AC2677" s="12"/>
      <c r="AD2677" s="12"/>
      <c r="AE2677" s="12"/>
    </row>
    <row r="2678" spans="4:31" x14ac:dyDescent="0.25">
      <c r="D2678" s="1"/>
      <c r="Y2678" s="8"/>
      <c r="Z2678" s="10"/>
      <c r="AA2678" s="9"/>
      <c r="AB2678" s="9"/>
      <c r="AC2678" s="12"/>
      <c r="AD2678" s="12"/>
      <c r="AE2678" s="12"/>
    </row>
    <row r="2679" spans="4:31" x14ac:dyDescent="0.25">
      <c r="D2679" s="1"/>
      <c r="Y2679" s="8"/>
      <c r="Z2679" s="10"/>
      <c r="AA2679" s="9"/>
      <c r="AB2679" s="9"/>
      <c r="AC2679" s="12"/>
      <c r="AD2679" s="12"/>
      <c r="AE2679" s="12"/>
    </row>
    <row r="2680" spans="4:31" x14ac:dyDescent="0.25">
      <c r="D2680" s="1"/>
      <c r="Y2680" s="8"/>
      <c r="Z2680" s="10"/>
      <c r="AA2680" s="9"/>
      <c r="AB2680" s="9"/>
      <c r="AC2680" s="12"/>
      <c r="AD2680" s="12"/>
      <c r="AE2680" s="12"/>
    </row>
    <row r="2681" spans="4:31" x14ac:dyDescent="0.25">
      <c r="D2681" s="1"/>
      <c r="Y2681" s="8"/>
      <c r="Z2681" s="10"/>
      <c r="AA2681" s="9"/>
      <c r="AB2681" s="9"/>
      <c r="AC2681" s="12"/>
      <c r="AD2681" s="12"/>
      <c r="AE2681" s="12"/>
    </row>
    <row r="2682" spans="4:31" x14ac:dyDescent="0.25">
      <c r="D2682" s="1"/>
      <c r="Y2682" s="8"/>
      <c r="Z2682" s="10"/>
      <c r="AA2682" s="9"/>
      <c r="AB2682" s="9"/>
      <c r="AC2682" s="12"/>
      <c r="AD2682" s="12"/>
      <c r="AE2682" s="12"/>
    </row>
    <row r="2683" spans="4:31" x14ac:dyDescent="0.25">
      <c r="D2683" s="1"/>
      <c r="Y2683" s="8"/>
      <c r="Z2683" s="10"/>
      <c r="AA2683" s="9"/>
      <c r="AB2683" s="9"/>
      <c r="AC2683" s="12"/>
      <c r="AD2683" s="12"/>
      <c r="AE2683" s="12"/>
    </row>
    <row r="2684" spans="4:31" x14ac:dyDescent="0.25">
      <c r="D2684" s="1"/>
      <c r="Y2684" s="8"/>
      <c r="Z2684" s="10"/>
      <c r="AA2684" s="9"/>
      <c r="AB2684" s="9"/>
      <c r="AC2684" s="12"/>
      <c r="AD2684" s="12"/>
      <c r="AE2684" s="12"/>
    </row>
    <row r="2685" spans="4:31" x14ac:dyDescent="0.25">
      <c r="D2685" s="1"/>
      <c r="Y2685" s="8"/>
      <c r="Z2685" s="10"/>
      <c r="AA2685" s="9"/>
      <c r="AB2685" s="9"/>
      <c r="AC2685" s="12"/>
      <c r="AD2685" s="12"/>
      <c r="AE2685" s="12"/>
    </row>
    <row r="2686" spans="4:31" x14ac:dyDescent="0.25">
      <c r="D2686" s="1"/>
      <c r="Y2686" s="8"/>
      <c r="Z2686" s="10"/>
      <c r="AA2686" s="9"/>
      <c r="AB2686" s="9"/>
      <c r="AC2686" s="12"/>
      <c r="AD2686" s="12"/>
      <c r="AE2686" s="12"/>
    </row>
    <row r="2687" spans="4:31" x14ac:dyDescent="0.25">
      <c r="D2687" s="1"/>
      <c r="Y2687" s="8"/>
      <c r="Z2687" s="10"/>
      <c r="AA2687" s="9"/>
      <c r="AB2687" s="9"/>
      <c r="AC2687" s="12"/>
      <c r="AD2687" s="12"/>
      <c r="AE2687" s="12"/>
    </row>
    <row r="2688" spans="4:31" x14ac:dyDescent="0.25">
      <c r="D2688" s="1"/>
      <c r="Y2688" s="8"/>
      <c r="Z2688" s="10"/>
      <c r="AA2688" s="9"/>
      <c r="AB2688" s="9"/>
      <c r="AC2688" s="12"/>
      <c r="AD2688" s="12"/>
      <c r="AE2688" s="12"/>
    </row>
    <row r="2689" spans="4:31" x14ac:dyDescent="0.25">
      <c r="D2689" s="1"/>
      <c r="Y2689" s="8"/>
      <c r="Z2689" s="10"/>
      <c r="AA2689" s="9"/>
      <c r="AB2689" s="9"/>
      <c r="AC2689" s="12"/>
      <c r="AD2689" s="12"/>
      <c r="AE2689" s="12"/>
    </row>
    <row r="2690" spans="4:31" x14ac:dyDescent="0.25">
      <c r="D2690" s="1"/>
      <c r="Y2690" s="8"/>
      <c r="Z2690" s="10"/>
      <c r="AA2690" s="9"/>
      <c r="AB2690" s="9"/>
      <c r="AC2690" s="12"/>
      <c r="AD2690" s="12"/>
      <c r="AE2690" s="12"/>
    </row>
    <row r="2691" spans="4:31" x14ac:dyDescent="0.25">
      <c r="D2691" s="1"/>
      <c r="Y2691" s="8"/>
      <c r="Z2691" s="10"/>
      <c r="AA2691" s="9"/>
      <c r="AB2691" s="9"/>
      <c r="AC2691" s="12"/>
      <c r="AD2691" s="12"/>
      <c r="AE2691" s="12"/>
    </row>
    <row r="2692" spans="4:31" x14ac:dyDescent="0.25">
      <c r="D2692" s="1"/>
      <c r="Y2692" s="8"/>
      <c r="Z2692" s="10"/>
      <c r="AA2692" s="9"/>
      <c r="AB2692" s="9"/>
      <c r="AC2692" s="12"/>
      <c r="AD2692" s="12"/>
      <c r="AE2692" s="12"/>
    </row>
    <row r="2693" spans="4:31" x14ac:dyDescent="0.25">
      <c r="D2693" s="1"/>
      <c r="Y2693" s="8"/>
      <c r="Z2693" s="10"/>
      <c r="AA2693" s="9"/>
      <c r="AB2693" s="9"/>
      <c r="AC2693" s="12"/>
      <c r="AD2693" s="12"/>
      <c r="AE2693" s="12"/>
    </row>
    <row r="2694" spans="4:31" x14ac:dyDescent="0.25">
      <c r="D2694" s="1"/>
      <c r="Y2694" s="8"/>
      <c r="Z2694" s="10"/>
      <c r="AA2694" s="9"/>
      <c r="AB2694" s="9"/>
      <c r="AC2694" s="12"/>
      <c r="AD2694" s="12"/>
      <c r="AE2694" s="12"/>
    </row>
    <row r="2695" spans="4:31" x14ac:dyDescent="0.25">
      <c r="D2695" s="1"/>
      <c r="Y2695" s="8"/>
      <c r="Z2695" s="10"/>
      <c r="AA2695" s="9"/>
      <c r="AB2695" s="9"/>
      <c r="AC2695" s="12"/>
      <c r="AD2695" s="12"/>
      <c r="AE2695" s="12"/>
    </row>
    <row r="2696" spans="4:31" x14ac:dyDescent="0.25">
      <c r="D2696" s="1"/>
      <c r="Y2696" s="8"/>
      <c r="Z2696" s="10"/>
      <c r="AA2696" s="9"/>
      <c r="AB2696" s="9"/>
      <c r="AC2696" s="12"/>
      <c r="AD2696" s="12"/>
      <c r="AE2696" s="12"/>
    </row>
    <row r="2697" spans="4:31" x14ac:dyDescent="0.25">
      <c r="D2697" s="1"/>
      <c r="Y2697" s="8"/>
      <c r="Z2697" s="10"/>
      <c r="AA2697" s="9"/>
      <c r="AB2697" s="9"/>
      <c r="AC2697" s="12"/>
      <c r="AD2697" s="12"/>
      <c r="AE2697" s="12"/>
    </row>
    <row r="2698" spans="4:31" x14ac:dyDescent="0.25">
      <c r="D2698" s="1"/>
      <c r="Y2698" s="8"/>
      <c r="Z2698" s="10"/>
      <c r="AA2698" s="9"/>
      <c r="AB2698" s="9"/>
      <c r="AC2698" s="12"/>
      <c r="AD2698" s="12"/>
      <c r="AE2698" s="12"/>
    </row>
    <row r="2699" spans="4:31" x14ac:dyDescent="0.25">
      <c r="D2699" s="1"/>
      <c r="Y2699" s="8"/>
      <c r="Z2699" s="10"/>
      <c r="AA2699" s="9"/>
      <c r="AB2699" s="9"/>
      <c r="AC2699" s="12"/>
      <c r="AD2699" s="12"/>
      <c r="AE2699" s="12"/>
    </row>
    <row r="2700" spans="4:31" x14ac:dyDescent="0.25">
      <c r="D2700" s="1"/>
      <c r="Y2700" s="8"/>
      <c r="Z2700" s="10"/>
      <c r="AA2700" s="9"/>
      <c r="AB2700" s="9"/>
      <c r="AC2700" s="12"/>
      <c r="AD2700" s="12"/>
      <c r="AE2700" s="12"/>
    </row>
    <row r="2701" spans="4:31" x14ac:dyDescent="0.25">
      <c r="D2701" s="1"/>
      <c r="Y2701" s="8"/>
      <c r="Z2701" s="10"/>
      <c r="AA2701" s="9"/>
      <c r="AB2701" s="9"/>
      <c r="AC2701" s="12"/>
      <c r="AD2701" s="12"/>
      <c r="AE2701" s="12"/>
    </row>
    <row r="2702" spans="4:31" x14ac:dyDescent="0.25">
      <c r="D2702" s="1"/>
      <c r="Y2702" s="8"/>
      <c r="Z2702" s="10"/>
      <c r="AA2702" s="9"/>
      <c r="AB2702" s="9"/>
      <c r="AC2702" s="12"/>
      <c r="AD2702" s="12"/>
      <c r="AE2702" s="12"/>
    </row>
    <row r="2703" spans="4:31" x14ac:dyDescent="0.25">
      <c r="D2703" s="1"/>
      <c r="Y2703" s="8"/>
      <c r="Z2703" s="10"/>
      <c r="AA2703" s="9"/>
      <c r="AB2703" s="9"/>
      <c r="AC2703" s="12"/>
      <c r="AD2703" s="12"/>
      <c r="AE2703" s="12"/>
    </row>
    <row r="2704" spans="4:31" x14ac:dyDescent="0.25">
      <c r="D2704" s="1"/>
      <c r="Y2704" s="8"/>
      <c r="Z2704" s="10"/>
      <c r="AA2704" s="9"/>
      <c r="AB2704" s="9"/>
      <c r="AC2704" s="12"/>
      <c r="AD2704" s="12"/>
      <c r="AE2704" s="12"/>
    </row>
    <row r="2705" spans="4:31" x14ac:dyDescent="0.25">
      <c r="D2705" s="1"/>
      <c r="Y2705" s="8"/>
      <c r="Z2705" s="10"/>
      <c r="AA2705" s="9"/>
      <c r="AB2705" s="9"/>
      <c r="AC2705" s="12"/>
      <c r="AD2705" s="12"/>
      <c r="AE2705" s="12"/>
    </row>
    <row r="2706" spans="4:31" x14ac:dyDescent="0.25">
      <c r="D2706" s="1"/>
      <c r="Y2706" s="8"/>
      <c r="Z2706" s="10"/>
      <c r="AA2706" s="9"/>
      <c r="AB2706" s="9"/>
      <c r="AC2706" s="12"/>
      <c r="AD2706" s="12"/>
      <c r="AE2706" s="12"/>
    </row>
    <row r="2707" spans="4:31" x14ac:dyDescent="0.25">
      <c r="D2707" s="1"/>
      <c r="Y2707" s="8"/>
      <c r="Z2707" s="10"/>
      <c r="AA2707" s="9"/>
      <c r="AB2707" s="9"/>
      <c r="AC2707" s="12"/>
      <c r="AD2707" s="12"/>
      <c r="AE2707" s="12"/>
    </row>
    <row r="2708" spans="4:31" x14ac:dyDescent="0.25">
      <c r="D2708" s="1"/>
      <c r="Y2708" s="8"/>
      <c r="Z2708" s="10"/>
      <c r="AA2708" s="9"/>
      <c r="AB2708" s="9"/>
      <c r="AC2708" s="12"/>
      <c r="AD2708" s="12"/>
      <c r="AE2708" s="12"/>
    </row>
    <row r="2709" spans="4:31" x14ac:dyDescent="0.25">
      <c r="D2709" s="1"/>
      <c r="Y2709" s="8"/>
      <c r="Z2709" s="10"/>
      <c r="AA2709" s="9"/>
      <c r="AB2709" s="9"/>
      <c r="AC2709" s="12"/>
      <c r="AD2709" s="12"/>
      <c r="AE2709" s="12"/>
    </row>
    <row r="2710" spans="4:31" x14ac:dyDescent="0.25">
      <c r="D2710" s="1"/>
      <c r="Y2710" s="8"/>
      <c r="Z2710" s="10"/>
      <c r="AA2710" s="9"/>
      <c r="AB2710" s="9"/>
      <c r="AC2710" s="12"/>
      <c r="AD2710" s="12"/>
      <c r="AE2710" s="12"/>
    </row>
    <row r="2711" spans="4:31" x14ac:dyDescent="0.25">
      <c r="D2711" s="1"/>
      <c r="Y2711" s="8"/>
      <c r="Z2711" s="10"/>
      <c r="AA2711" s="9"/>
      <c r="AB2711" s="9"/>
      <c r="AC2711" s="12"/>
      <c r="AD2711" s="12"/>
      <c r="AE2711" s="12"/>
    </row>
    <row r="2712" spans="4:31" x14ac:dyDescent="0.25">
      <c r="D2712" s="1"/>
      <c r="Y2712" s="8"/>
      <c r="Z2712" s="10"/>
      <c r="AA2712" s="9"/>
      <c r="AB2712" s="9"/>
      <c r="AC2712" s="12"/>
      <c r="AD2712" s="12"/>
      <c r="AE2712" s="12"/>
    </row>
    <row r="2713" spans="4:31" x14ac:dyDescent="0.25">
      <c r="D2713" s="1"/>
      <c r="Y2713" s="8"/>
      <c r="Z2713" s="10"/>
      <c r="AA2713" s="9"/>
      <c r="AB2713" s="9"/>
      <c r="AC2713" s="12"/>
      <c r="AD2713" s="12"/>
      <c r="AE2713" s="12"/>
    </row>
    <row r="2714" spans="4:31" x14ac:dyDescent="0.25">
      <c r="D2714" s="1"/>
      <c r="Y2714" s="8"/>
      <c r="Z2714" s="10"/>
      <c r="AA2714" s="9"/>
      <c r="AB2714" s="9"/>
      <c r="AC2714" s="12"/>
      <c r="AD2714" s="12"/>
      <c r="AE2714" s="12"/>
    </row>
    <row r="2715" spans="4:31" x14ac:dyDescent="0.25">
      <c r="D2715" s="1"/>
      <c r="Y2715" s="8"/>
      <c r="Z2715" s="10"/>
      <c r="AA2715" s="9"/>
      <c r="AB2715" s="9"/>
      <c r="AC2715" s="12"/>
      <c r="AD2715" s="12"/>
      <c r="AE2715" s="12"/>
    </row>
    <row r="2716" spans="4:31" x14ac:dyDescent="0.25">
      <c r="D2716" s="1"/>
      <c r="Y2716" s="8"/>
      <c r="Z2716" s="10"/>
      <c r="AA2716" s="9"/>
      <c r="AB2716" s="9"/>
      <c r="AC2716" s="12"/>
      <c r="AD2716" s="12"/>
      <c r="AE2716" s="12"/>
    </row>
    <row r="2717" spans="4:31" x14ac:dyDescent="0.25">
      <c r="D2717" s="1"/>
      <c r="Y2717" s="8"/>
      <c r="Z2717" s="10"/>
      <c r="AA2717" s="9"/>
      <c r="AB2717" s="9"/>
      <c r="AC2717" s="12"/>
      <c r="AD2717" s="12"/>
      <c r="AE2717" s="12"/>
    </row>
    <row r="2718" spans="4:31" x14ac:dyDescent="0.25">
      <c r="D2718" s="1"/>
      <c r="Y2718" s="8"/>
      <c r="Z2718" s="10"/>
      <c r="AA2718" s="9"/>
      <c r="AB2718" s="9"/>
      <c r="AC2718" s="12"/>
      <c r="AD2718" s="12"/>
      <c r="AE2718" s="12"/>
    </row>
    <row r="2719" spans="4:31" x14ac:dyDescent="0.25">
      <c r="D2719" s="1"/>
      <c r="Y2719" s="8"/>
      <c r="Z2719" s="10"/>
      <c r="AA2719" s="9"/>
      <c r="AB2719" s="9"/>
      <c r="AC2719" s="12"/>
      <c r="AD2719" s="12"/>
      <c r="AE2719" s="12"/>
    </row>
    <row r="2720" spans="4:31" x14ac:dyDescent="0.25">
      <c r="D2720" s="1"/>
      <c r="Y2720" s="8"/>
      <c r="Z2720" s="10"/>
      <c r="AA2720" s="9"/>
      <c r="AB2720" s="9"/>
      <c r="AC2720" s="12"/>
      <c r="AD2720" s="12"/>
      <c r="AE2720" s="12"/>
    </row>
    <row r="2721" spans="4:31" x14ac:dyDescent="0.25">
      <c r="D2721" s="1"/>
      <c r="Y2721" s="8"/>
      <c r="Z2721" s="10"/>
      <c r="AA2721" s="9"/>
      <c r="AB2721" s="9"/>
      <c r="AC2721" s="12"/>
      <c r="AD2721" s="12"/>
      <c r="AE2721" s="12"/>
    </row>
    <row r="2722" spans="4:31" x14ac:dyDescent="0.25">
      <c r="D2722" s="1"/>
      <c r="Y2722" s="8"/>
      <c r="Z2722" s="10"/>
      <c r="AA2722" s="9"/>
      <c r="AB2722" s="9"/>
      <c r="AC2722" s="12"/>
      <c r="AD2722" s="12"/>
      <c r="AE2722" s="12"/>
    </row>
    <row r="2723" spans="4:31" x14ac:dyDescent="0.25">
      <c r="D2723" s="1"/>
      <c r="Y2723" s="8"/>
      <c r="Z2723" s="10"/>
      <c r="AA2723" s="9"/>
      <c r="AB2723" s="9"/>
      <c r="AC2723" s="12"/>
      <c r="AD2723" s="12"/>
      <c r="AE2723" s="12"/>
    </row>
    <row r="2724" spans="4:31" x14ac:dyDescent="0.25">
      <c r="D2724" s="1"/>
      <c r="Y2724" s="8"/>
      <c r="Z2724" s="10"/>
      <c r="AA2724" s="9"/>
      <c r="AB2724" s="9"/>
      <c r="AC2724" s="12"/>
      <c r="AD2724" s="12"/>
      <c r="AE2724" s="12"/>
    </row>
    <row r="2725" spans="4:31" x14ac:dyDescent="0.25">
      <c r="D2725" s="1"/>
      <c r="Y2725" s="8"/>
      <c r="Z2725" s="10"/>
      <c r="AA2725" s="9"/>
      <c r="AB2725" s="9"/>
      <c r="AC2725" s="12"/>
      <c r="AD2725" s="12"/>
      <c r="AE2725" s="12"/>
    </row>
    <row r="2726" spans="4:31" x14ac:dyDescent="0.25">
      <c r="D2726" s="1"/>
      <c r="Y2726" s="8"/>
      <c r="Z2726" s="10"/>
      <c r="AA2726" s="9"/>
      <c r="AB2726" s="9"/>
      <c r="AC2726" s="12"/>
      <c r="AD2726" s="12"/>
      <c r="AE2726" s="12"/>
    </row>
    <row r="2727" spans="4:31" x14ac:dyDescent="0.25">
      <c r="D2727" s="1"/>
      <c r="Y2727" s="8"/>
      <c r="Z2727" s="10"/>
      <c r="AA2727" s="9"/>
      <c r="AB2727" s="9"/>
      <c r="AC2727" s="12"/>
      <c r="AD2727" s="12"/>
      <c r="AE2727" s="12"/>
    </row>
    <row r="2728" spans="4:31" x14ac:dyDescent="0.25">
      <c r="D2728" s="1"/>
      <c r="Y2728" s="8"/>
      <c r="Z2728" s="10"/>
      <c r="AA2728" s="9"/>
      <c r="AB2728" s="9"/>
      <c r="AC2728" s="12"/>
      <c r="AD2728" s="12"/>
      <c r="AE2728" s="12"/>
    </row>
    <row r="2729" spans="4:31" x14ac:dyDescent="0.25">
      <c r="D2729" s="1"/>
      <c r="Y2729" s="8"/>
      <c r="Z2729" s="10"/>
      <c r="AA2729" s="9"/>
      <c r="AB2729" s="9"/>
      <c r="AC2729" s="12"/>
      <c r="AD2729" s="12"/>
      <c r="AE2729" s="12"/>
    </row>
    <row r="2730" spans="4:31" x14ac:dyDescent="0.25">
      <c r="D2730" s="1"/>
      <c r="Y2730" s="8"/>
      <c r="Z2730" s="10"/>
      <c r="AA2730" s="9"/>
      <c r="AB2730" s="9"/>
      <c r="AC2730" s="12"/>
      <c r="AD2730" s="12"/>
      <c r="AE2730" s="12"/>
    </row>
    <row r="2731" spans="4:31" x14ac:dyDescent="0.25">
      <c r="D2731" s="1"/>
      <c r="Y2731" s="8"/>
      <c r="Z2731" s="10"/>
      <c r="AA2731" s="9"/>
      <c r="AB2731" s="9"/>
      <c r="AC2731" s="12"/>
      <c r="AD2731" s="12"/>
      <c r="AE2731" s="12"/>
    </row>
    <row r="2732" spans="4:31" x14ac:dyDescent="0.25">
      <c r="D2732" s="1"/>
      <c r="Y2732" s="8"/>
      <c r="Z2732" s="10"/>
      <c r="AA2732" s="9"/>
      <c r="AB2732" s="9"/>
      <c r="AC2732" s="12"/>
      <c r="AD2732" s="12"/>
      <c r="AE2732" s="12"/>
    </row>
    <row r="2733" spans="4:31" x14ac:dyDescent="0.25">
      <c r="D2733" s="1"/>
      <c r="Y2733" s="8"/>
      <c r="Z2733" s="10"/>
      <c r="AA2733" s="9"/>
      <c r="AB2733" s="9"/>
      <c r="AC2733" s="12"/>
      <c r="AD2733" s="12"/>
      <c r="AE2733" s="12"/>
    </row>
    <row r="2734" spans="4:31" x14ac:dyDescent="0.25">
      <c r="D2734" s="1"/>
      <c r="Y2734" s="8"/>
      <c r="Z2734" s="10"/>
      <c r="AA2734" s="9"/>
      <c r="AB2734" s="9"/>
      <c r="AC2734" s="12"/>
      <c r="AD2734" s="12"/>
      <c r="AE2734" s="12"/>
    </row>
    <row r="2735" spans="4:31" x14ac:dyDescent="0.25">
      <c r="D2735" s="1"/>
      <c r="Y2735" s="8"/>
      <c r="Z2735" s="10"/>
      <c r="AA2735" s="9"/>
      <c r="AB2735" s="9"/>
      <c r="AC2735" s="12"/>
      <c r="AD2735" s="12"/>
      <c r="AE2735" s="12"/>
    </row>
    <row r="2736" spans="4:31" x14ac:dyDescent="0.25">
      <c r="D2736" s="1"/>
      <c r="Y2736" s="8"/>
      <c r="Z2736" s="10"/>
      <c r="AA2736" s="9"/>
      <c r="AB2736" s="9"/>
      <c r="AC2736" s="12"/>
      <c r="AD2736" s="12"/>
      <c r="AE2736" s="12"/>
    </row>
    <row r="2737" spans="4:31" x14ac:dyDescent="0.25">
      <c r="D2737" s="1"/>
      <c r="Y2737" s="8"/>
      <c r="Z2737" s="10"/>
      <c r="AA2737" s="9"/>
      <c r="AB2737" s="9"/>
      <c r="AC2737" s="12"/>
      <c r="AD2737" s="12"/>
      <c r="AE2737" s="12"/>
    </row>
    <row r="2738" spans="4:31" x14ac:dyDescent="0.25">
      <c r="D2738" s="1"/>
      <c r="Y2738" s="8"/>
      <c r="Z2738" s="10"/>
      <c r="AA2738" s="9"/>
      <c r="AB2738" s="9"/>
      <c r="AC2738" s="12"/>
      <c r="AD2738" s="12"/>
      <c r="AE2738" s="12"/>
    </row>
    <row r="2739" spans="4:31" x14ac:dyDescent="0.25">
      <c r="D2739" s="1"/>
      <c r="Y2739" s="8"/>
      <c r="Z2739" s="10"/>
      <c r="AA2739" s="9"/>
      <c r="AB2739" s="9"/>
      <c r="AC2739" s="12"/>
      <c r="AD2739" s="12"/>
      <c r="AE2739" s="12"/>
    </row>
    <row r="2740" spans="4:31" x14ac:dyDescent="0.25">
      <c r="D2740" s="1"/>
      <c r="Y2740" s="8"/>
      <c r="Z2740" s="10"/>
      <c r="AA2740" s="9"/>
      <c r="AB2740" s="9"/>
      <c r="AC2740" s="12"/>
      <c r="AD2740" s="12"/>
      <c r="AE2740" s="12"/>
    </row>
    <row r="2741" spans="4:31" x14ac:dyDescent="0.25">
      <c r="D2741" s="1"/>
      <c r="Y2741" s="8"/>
      <c r="Z2741" s="10"/>
      <c r="AA2741" s="9"/>
      <c r="AB2741" s="9"/>
      <c r="AC2741" s="12"/>
      <c r="AD2741" s="12"/>
      <c r="AE2741" s="12"/>
    </row>
    <row r="2742" spans="4:31" x14ac:dyDescent="0.25">
      <c r="D2742" s="1"/>
      <c r="Y2742" s="8"/>
      <c r="Z2742" s="10"/>
      <c r="AA2742" s="9"/>
      <c r="AB2742" s="9"/>
      <c r="AC2742" s="12"/>
      <c r="AD2742" s="12"/>
      <c r="AE2742" s="12"/>
    </row>
    <row r="2743" spans="4:31" x14ac:dyDescent="0.25">
      <c r="D2743" s="1"/>
      <c r="Y2743" s="8"/>
      <c r="Z2743" s="10"/>
      <c r="AA2743" s="9"/>
      <c r="AB2743" s="9"/>
      <c r="AC2743" s="12"/>
      <c r="AD2743" s="12"/>
      <c r="AE2743" s="12"/>
    </row>
    <row r="2744" spans="4:31" x14ac:dyDescent="0.25">
      <c r="D2744" s="1"/>
      <c r="Y2744" s="8"/>
      <c r="Z2744" s="10"/>
      <c r="AA2744" s="9"/>
      <c r="AB2744" s="9"/>
      <c r="AC2744" s="12"/>
      <c r="AD2744" s="12"/>
      <c r="AE2744" s="12"/>
    </row>
    <row r="2745" spans="4:31" x14ac:dyDescent="0.25">
      <c r="D2745" s="1"/>
      <c r="Y2745" s="8"/>
      <c r="Z2745" s="10"/>
      <c r="AA2745" s="9"/>
      <c r="AB2745" s="9"/>
      <c r="AC2745" s="12"/>
      <c r="AD2745" s="12"/>
      <c r="AE2745" s="12"/>
    </row>
    <row r="2746" spans="4:31" x14ac:dyDescent="0.25">
      <c r="D2746" s="1"/>
      <c r="Y2746" s="8"/>
      <c r="Z2746" s="10"/>
      <c r="AA2746" s="9"/>
      <c r="AB2746" s="9"/>
      <c r="AC2746" s="12"/>
      <c r="AD2746" s="12"/>
      <c r="AE2746" s="12"/>
    </row>
    <row r="2747" spans="4:31" x14ac:dyDescent="0.25">
      <c r="D2747" s="1"/>
      <c r="Y2747" s="8"/>
      <c r="Z2747" s="10"/>
      <c r="AA2747" s="9"/>
      <c r="AB2747" s="9"/>
      <c r="AC2747" s="12"/>
      <c r="AD2747" s="12"/>
      <c r="AE2747" s="12"/>
    </row>
    <row r="2748" spans="4:31" x14ac:dyDescent="0.25">
      <c r="D2748" s="1"/>
      <c r="Y2748" s="8"/>
      <c r="Z2748" s="10"/>
      <c r="AA2748" s="9"/>
      <c r="AB2748" s="9"/>
      <c r="AC2748" s="12"/>
      <c r="AD2748" s="12"/>
      <c r="AE2748" s="12"/>
    </row>
    <row r="2749" spans="4:31" x14ac:dyDescent="0.25">
      <c r="D2749" s="1"/>
      <c r="Y2749" s="8"/>
      <c r="Z2749" s="10"/>
      <c r="AA2749" s="9"/>
      <c r="AB2749" s="9"/>
      <c r="AC2749" s="12"/>
      <c r="AD2749" s="12"/>
      <c r="AE2749" s="12"/>
    </row>
    <row r="2750" spans="4:31" x14ac:dyDescent="0.25">
      <c r="D2750" s="1"/>
      <c r="Y2750" s="8"/>
      <c r="Z2750" s="10"/>
      <c r="AA2750" s="9"/>
      <c r="AB2750" s="9"/>
      <c r="AC2750" s="12"/>
      <c r="AD2750" s="12"/>
      <c r="AE2750" s="12"/>
    </row>
    <row r="2751" spans="4:31" x14ac:dyDescent="0.25">
      <c r="D2751" s="1"/>
      <c r="Y2751" s="8"/>
      <c r="Z2751" s="10"/>
      <c r="AA2751" s="9"/>
      <c r="AB2751" s="9"/>
      <c r="AC2751" s="12"/>
      <c r="AD2751" s="12"/>
      <c r="AE2751" s="12"/>
    </row>
    <row r="2752" spans="4:31" x14ac:dyDescent="0.25">
      <c r="D2752" s="1"/>
      <c r="Y2752" s="8"/>
      <c r="Z2752" s="10"/>
      <c r="AA2752" s="9"/>
      <c r="AB2752" s="9"/>
      <c r="AC2752" s="12"/>
      <c r="AD2752" s="12"/>
      <c r="AE2752" s="12"/>
    </row>
    <row r="2753" spans="4:31" x14ac:dyDescent="0.25">
      <c r="D2753" s="1"/>
      <c r="Y2753" s="8"/>
      <c r="Z2753" s="10"/>
      <c r="AA2753" s="9"/>
      <c r="AB2753" s="9"/>
      <c r="AC2753" s="12"/>
      <c r="AD2753" s="12"/>
      <c r="AE2753" s="12"/>
    </row>
    <row r="2754" spans="4:31" x14ac:dyDescent="0.25">
      <c r="D2754" s="1"/>
      <c r="Y2754" s="8"/>
      <c r="Z2754" s="10"/>
      <c r="AA2754" s="9"/>
      <c r="AB2754" s="9"/>
      <c r="AC2754" s="12"/>
      <c r="AD2754" s="12"/>
      <c r="AE2754" s="12"/>
    </row>
    <row r="2755" spans="4:31" x14ac:dyDescent="0.25">
      <c r="D2755" s="1"/>
      <c r="Y2755" s="8"/>
      <c r="Z2755" s="10"/>
      <c r="AA2755" s="9"/>
      <c r="AB2755" s="9"/>
      <c r="AC2755" s="12"/>
      <c r="AD2755" s="12"/>
      <c r="AE2755" s="12"/>
    </row>
    <row r="2756" spans="4:31" x14ac:dyDescent="0.25">
      <c r="D2756" s="1"/>
      <c r="Y2756" s="8"/>
      <c r="Z2756" s="10"/>
      <c r="AA2756" s="9"/>
      <c r="AB2756" s="9"/>
      <c r="AC2756" s="12"/>
      <c r="AD2756" s="12"/>
      <c r="AE2756" s="12"/>
    </row>
    <row r="2757" spans="4:31" x14ac:dyDescent="0.25">
      <c r="D2757" s="1"/>
      <c r="Y2757" s="8"/>
      <c r="Z2757" s="10"/>
      <c r="AA2757" s="9"/>
      <c r="AB2757" s="9"/>
      <c r="AC2757" s="12"/>
      <c r="AD2757" s="12"/>
      <c r="AE2757" s="12"/>
    </row>
    <row r="2758" spans="4:31" x14ac:dyDescent="0.25">
      <c r="D2758" s="1"/>
      <c r="Y2758" s="8"/>
      <c r="Z2758" s="10"/>
      <c r="AA2758" s="9"/>
      <c r="AB2758" s="9"/>
      <c r="AC2758" s="12"/>
      <c r="AD2758" s="12"/>
      <c r="AE2758" s="12"/>
    </row>
    <row r="2759" spans="4:31" x14ac:dyDescent="0.25">
      <c r="D2759" s="1"/>
      <c r="Y2759" s="8"/>
      <c r="Z2759" s="10"/>
      <c r="AA2759" s="9"/>
      <c r="AB2759" s="9"/>
      <c r="AC2759" s="12"/>
      <c r="AD2759" s="12"/>
      <c r="AE2759" s="12"/>
    </row>
    <row r="2760" spans="4:31" x14ac:dyDescent="0.25">
      <c r="D2760" s="1"/>
      <c r="Y2760" s="8"/>
      <c r="Z2760" s="10"/>
      <c r="AA2760" s="9"/>
      <c r="AB2760" s="9"/>
      <c r="AC2760" s="12"/>
      <c r="AD2760" s="12"/>
      <c r="AE2760" s="12"/>
    </row>
    <row r="2761" spans="4:31" x14ac:dyDescent="0.25">
      <c r="D2761" s="1"/>
      <c r="Y2761" s="8"/>
      <c r="Z2761" s="10"/>
      <c r="AA2761" s="9"/>
      <c r="AB2761" s="9"/>
      <c r="AC2761" s="12"/>
      <c r="AD2761" s="12"/>
      <c r="AE2761" s="12"/>
    </row>
    <row r="2762" spans="4:31" x14ac:dyDescent="0.25">
      <c r="D2762" s="1"/>
      <c r="Y2762" s="8"/>
      <c r="Z2762" s="10"/>
      <c r="AA2762" s="9"/>
      <c r="AB2762" s="9"/>
      <c r="AC2762" s="12"/>
      <c r="AD2762" s="12"/>
      <c r="AE2762" s="12"/>
    </row>
    <row r="2763" spans="4:31" x14ac:dyDescent="0.25">
      <c r="D2763" s="1"/>
      <c r="Y2763" s="8"/>
      <c r="Z2763" s="10"/>
      <c r="AA2763" s="9"/>
      <c r="AB2763" s="9"/>
      <c r="AC2763" s="12"/>
      <c r="AD2763" s="12"/>
      <c r="AE2763" s="12"/>
    </row>
    <row r="2764" spans="4:31" x14ac:dyDescent="0.25">
      <c r="D2764" s="1"/>
      <c r="Y2764" s="8"/>
      <c r="Z2764" s="10"/>
      <c r="AA2764" s="9"/>
      <c r="AB2764" s="9"/>
      <c r="AC2764" s="12"/>
      <c r="AD2764" s="12"/>
      <c r="AE2764" s="12"/>
    </row>
    <row r="2765" spans="4:31" x14ac:dyDescent="0.25">
      <c r="D2765" s="1"/>
      <c r="Y2765" s="8"/>
      <c r="Z2765" s="10"/>
      <c r="AA2765" s="9"/>
      <c r="AB2765" s="9"/>
      <c r="AC2765" s="12"/>
      <c r="AD2765" s="12"/>
      <c r="AE2765" s="12"/>
    </row>
    <row r="2766" spans="4:31" x14ac:dyDescent="0.25">
      <c r="D2766" s="1"/>
      <c r="Y2766" s="8"/>
      <c r="Z2766" s="10"/>
      <c r="AA2766" s="9"/>
      <c r="AB2766" s="9"/>
      <c r="AC2766" s="12"/>
      <c r="AD2766" s="12"/>
      <c r="AE2766" s="12"/>
    </row>
    <row r="2767" spans="4:31" x14ac:dyDescent="0.25">
      <c r="D2767" s="1"/>
      <c r="Y2767" s="8"/>
      <c r="Z2767" s="10"/>
      <c r="AA2767" s="9"/>
      <c r="AB2767" s="9"/>
      <c r="AC2767" s="12"/>
      <c r="AD2767" s="12"/>
      <c r="AE2767" s="12"/>
    </row>
    <row r="2768" spans="4:31" x14ac:dyDescent="0.25">
      <c r="D2768" s="1"/>
      <c r="Y2768" s="8"/>
      <c r="Z2768" s="10"/>
      <c r="AA2768" s="9"/>
      <c r="AB2768" s="9"/>
      <c r="AC2768" s="12"/>
      <c r="AD2768" s="12"/>
      <c r="AE2768" s="12"/>
    </row>
    <row r="2769" spans="4:31" x14ac:dyDescent="0.25">
      <c r="D2769" s="1"/>
      <c r="Y2769" s="8"/>
      <c r="Z2769" s="10"/>
      <c r="AA2769" s="9"/>
      <c r="AB2769" s="9"/>
      <c r="AC2769" s="12"/>
      <c r="AD2769" s="12"/>
      <c r="AE2769" s="12"/>
    </row>
    <row r="2770" spans="4:31" x14ac:dyDescent="0.25">
      <c r="D2770" s="1"/>
      <c r="Y2770" s="8"/>
      <c r="Z2770" s="10"/>
      <c r="AA2770" s="9"/>
      <c r="AB2770" s="9"/>
      <c r="AC2770" s="12"/>
      <c r="AD2770" s="12"/>
      <c r="AE2770" s="12"/>
    </row>
    <row r="2771" spans="4:31" x14ac:dyDescent="0.25">
      <c r="D2771" s="1"/>
      <c r="Y2771" s="8"/>
      <c r="Z2771" s="10"/>
      <c r="AA2771" s="9"/>
      <c r="AB2771" s="9"/>
      <c r="AC2771" s="12"/>
      <c r="AD2771" s="12"/>
      <c r="AE2771" s="12"/>
    </row>
    <row r="2772" spans="4:31" x14ac:dyDescent="0.25">
      <c r="D2772" s="1"/>
      <c r="Y2772" s="8"/>
      <c r="Z2772" s="10"/>
      <c r="AA2772" s="9"/>
      <c r="AB2772" s="9"/>
      <c r="AC2772" s="12"/>
      <c r="AD2772" s="12"/>
      <c r="AE2772" s="12"/>
    </row>
    <row r="2773" spans="4:31" x14ac:dyDescent="0.25">
      <c r="D2773" s="1"/>
      <c r="Y2773" s="8"/>
      <c r="Z2773" s="10"/>
      <c r="AA2773" s="9"/>
      <c r="AB2773" s="9"/>
      <c r="AC2773" s="12"/>
      <c r="AD2773" s="12"/>
      <c r="AE2773" s="12"/>
    </row>
    <row r="2774" spans="4:31" x14ac:dyDescent="0.25">
      <c r="D2774" s="1"/>
      <c r="Y2774" s="8"/>
      <c r="Z2774" s="10"/>
      <c r="AA2774" s="9"/>
      <c r="AB2774" s="9"/>
      <c r="AC2774" s="12"/>
      <c r="AD2774" s="12"/>
      <c r="AE2774" s="12"/>
    </row>
    <row r="2775" spans="4:31" x14ac:dyDescent="0.25">
      <c r="D2775" s="1"/>
      <c r="Y2775" s="8"/>
      <c r="Z2775" s="10"/>
      <c r="AA2775" s="9"/>
      <c r="AB2775" s="9"/>
      <c r="AC2775" s="12"/>
      <c r="AD2775" s="12"/>
      <c r="AE2775" s="12"/>
    </row>
    <row r="2776" spans="4:31" x14ac:dyDescent="0.25">
      <c r="D2776" s="1"/>
      <c r="Y2776" s="8"/>
      <c r="Z2776" s="10"/>
      <c r="AA2776" s="9"/>
      <c r="AB2776" s="9"/>
      <c r="AC2776" s="12"/>
      <c r="AD2776" s="12"/>
      <c r="AE2776" s="12"/>
    </row>
    <row r="2777" spans="4:31" x14ac:dyDescent="0.25">
      <c r="D2777" s="1"/>
      <c r="Y2777" s="8"/>
      <c r="Z2777" s="10"/>
      <c r="AA2777" s="9"/>
      <c r="AB2777" s="9"/>
      <c r="AC2777" s="12"/>
      <c r="AD2777" s="12"/>
      <c r="AE2777" s="12"/>
    </row>
    <row r="2778" spans="4:31" x14ac:dyDescent="0.25">
      <c r="D2778" s="1"/>
      <c r="Y2778" s="8"/>
      <c r="Z2778" s="10"/>
      <c r="AA2778" s="9"/>
      <c r="AB2778" s="9"/>
      <c r="AC2778" s="12"/>
      <c r="AD2778" s="12"/>
      <c r="AE2778" s="12"/>
    </row>
    <row r="2779" spans="4:31" x14ac:dyDescent="0.25">
      <c r="D2779" s="1"/>
      <c r="Y2779" s="8"/>
      <c r="Z2779" s="10"/>
      <c r="AA2779" s="9"/>
      <c r="AB2779" s="9"/>
      <c r="AC2779" s="12"/>
      <c r="AD2779" s="12"/>
      <c r="AE2779" s="12"/>
    </row>
    <row r="2780" spans="4:31" x14ac:dyDescent="0.25">
      <c r="D2780" s="1"/>
      <c r="Y2780" s="8"/>
      <c r="Z2780" s="10"/>
      <c r="AA2780" s="9"/>
      <c r="AB2780" s="9"/>
      <c r="AC2780" s="12"/>
      <c r="AD2780" s="12"/>
      <c r="AE2780" s="12"/>
    </row>
    <row r="2781" spans="4:31" x14ac:dyDescent="0.25">
      <c r="D2781" s="1"/>
      <c r="Y2781" s="8"/>
      <c r="Z2781" s="10"/>
      <c r="AA2781" s="9"/>
      <c r="AB2781" s="9"/>
      <c r="AC2781" s="12"/>
      <c r="AD2781" s="12"/>
      <c r="AE2781" s="12"/>
    </row>
    <row r="2782" spans="4:31" x14ac:dyDescent="0.25">
      <c r="D2782" s="1"/>
      <c r="Y2782" s="8"/>
      <c r="Z2782" s="10"/>
      <c r="AA2782" s="9"/>
      <c r="AB2782" s="9"/>
      <c r="AC2782" s="12"/>
      <c r="AD2782" s="12"/>
      <c r="AE2782" s="12"/>
    </row>
    <row r="2783" spans="4:31" x14ac:dyDescent="0.25">
      <c r="D2783" s="1"/>
      <c r="Y2783" s="8"/>
      <c r="Z2783" s="10"/>
      <c r="AA2783" s="9"/>
      <c r="AB2783" s="9"/>
      <c r="AC2783" s="12"/>
      <c r="AD2783" s="12"/>
      <c r="AE2783" s="12"/>
    </row>
    <row r="2784" spans="4:31" x14ac:dyDescent="0.25">
      <c r="D2784" s="1"/>
      <c r="Y2784" s="8"/>
      <c r="Z2784" s="10"/>
      <c r="AA2784" s="9"/>
      <c r="AB2784" s="9"/>
      <c r="AC2784" s="12"/>
      <c r="AD2784" s="12"/>
      <c r="AE2784" s="12"/>
    </row>
    <row r="2785" spans="4:31" x14ac:dyDescent="0.25">
      <c r="D2785" s="1"/>
      <c r="Y2785" s="8"/>
      <c r="Z2785" s="10"/>
      <c r="AA2785" s="9"/>
      <c r="AB2785" s="9"/>
      <c r="AC2785" s="12"/>
      <c r="AD2785" s="12"/>
      <c r="AE2785" s="12"/>
    </row>
    <row r="2786" spans="4:31" x14ac:dyDescent="0.25">
      <c r="D2786" s="1"/>
      <c r="Y2786" s="8"/>
      <c r="Z2786" s="10"/>
      <c r="AA2786" s="9"/>
      <c r="AB2786" s="9"/>
      <c r="AC2786" s="12"/>
      <c r="AD2786" s="12"/>
      <c r="AE2786" s="12"/>
    </row>
    <row r="2787" spans="4:31" x14ac:dyDescent="0.25">
      <c r="D2787" s="1"/>
      <c r="Y2787" s="8"/>
      <c r="Z2787" s="10"/>
      <c r="AA2787" s="9"/>
      <c r="AB2787" s="9"/>
      <c r="AC2787" s="12"/>
      <c r="AD2787" s="12"/>
      <c r="AE2787" s="12"/>
    </row>
    <row r="2788" spans="4:31" x14ac:dyDescent="0.25">
      <c r="D2788" s="1"/>
      <c r="Y2788" s="8"/>
      <c r="Z2788" s="10"/>
      <c r="AA2788" s="9"/>
      <c r="AB2788" s="9"/>
      <c r="AC2788" s="12"/>
      <c r="AD2788" s="12"/>
      <c r="AE2788" s="12"/>
    </row>
    <row r="2789" spans="4:31" x14ac:dyDescent="0.25">
      <c r="D2789" s="1"/>
      <c r="Y2789" s="8"/>
      <c r="Z2789" s="10"/>
      <c r="AA2789" s="9"/>
      <c r="AB2789" s="9"/>
      <c r="AC2789" s="12"/>
      <c r="AD2789" s="12"/>
      <c r="AE2789" s="12"/>
    </row>
    <row r="2790" spans="4:31" x14ac:dyDescent="0.25">
      <c r="D2790" s="1"/>
      <c r="Y2790" s="8"/>
      <c r="Z2790" s="10"/>
      <c r="AA2790" s="9"/>
      <c r="AB2790" s="9"/>
      <c r="AC2790" s="12"/>
      <c r="AD2790" s="12"/>
      <c r="AE2790" s="12"/>
    </row>
    <row r="2791" spans="4:31" x14ac:dyDescent="0.25">
      <c r="D2791" s="1"/>
      <c r="Y2791" s="8"/>
      <c r="Z2791" s="10"/>
      <c r="AA2791" s="9"/>
      <c r="AB2791" s="9"/>
      <c r="AC2791" s="12"/>
      <c r="AD2791" s="12"/>
      <c r="AE2791" s="12"/>
    </row>
    <row r="2792" spans="4:31" x14ac:dyDescent="0.25">
      <c r="D2792" s="1"/>
      <c r="Y2792" s="8"/>
      <c r="Z2792" s="10"/>
      <c r="AA2792" s="9"/>
      <c r="AB2792" s="9"/>
      <c r="AC2792" s="12"/>
      <c r="AD2792" s="12"/>
      <c r="AE2792" s="12"/>
    </row>
    <row r="2793" spans="4:31" x14ac:dyDescent="0.25">
      <c r="D2793" s="1"/>
      <c r="Y2793" s="8"/>
      <c r="Z2793" s="10"/>
      <c r="AA2793" s="9"/>
      <c r="AB2793" s="9"/>
      <c r="AC2793" s="12"/>
      <c r="AD2793" s="12"/>
      <c r="AE2793" s="12"/>
    </row>
    <row r="2794" spans="4:31" x14ac:dyDescent="0.25">
      <c r="D2794" s="1"/>
      <c r="Y2794" s="8"/>
      <c r="Z2794" s="10"/>
      <c r="AA2794" s="9"/>
      <c r="AB2794" s="9"/>
      <c r="AC2794" s="12"/>
      <c r="AD2794" s="12"/>
      <c r="AE2794" s="12"/>
    </row>
    <row r="2795" spans="4:31" x14ac:dyDescent="0.25">
      <c r="D2795" s="1"/>
      <c r="Y2795" s="8"/>
      <c r="Z2795" s="10"/>
      <c r="AA2795" s="9"/>
      <c r="AB2795" s="9"/>
      <c r="AC2795" s="12"/>
      <c r="AD2795" s="12"/>
      <c r="AE2795" s="12"/>
    </row>
    <row r="2796" spans="4:31" x14ac:dyDescent="0.25">
      <c r="D2796" s="1"/>
      <c r="Y2796" s="8"/>
      <c r="Z2796" s="10"/>
      <c r="AA2796" s="9"/>
      <c r="AB2796" s="9"/>
      <c r="AC2796" s="12"/>
      <c r="AD2796" s="12"/>
      <c r="AE2796" s="12"/>
    </row>
    <row r="2797" spans="4:31" x14ac:dyDescent="0.25">
      <c r="D2797" s="1"/>
      <c r="Y2797" s="8"/>
      <c r="Z2797" s="10"/>
      <c r="AA2797" s="9"/>
      <c r="AB2797" s="9"/>
      <c r="AC2797" s="12"/>
      <c r="AD2797" s="12"/>
      <c r="AE2797" s="12"/>
    </row>
    <row r="2798" spans="4:31" x14ac:dyDescent="0.25">
      <c r="D2798" s="1"/>
      <c r="Y2798" s="8"/>
      <c r="Z2798" s="10"/>
      <c r="AA2798" s="9"/>
      <c r="AB2798" s="9"/>
      <c r="AC2798" s="12"/>
      <c r="AD2798" s="12"/>
      <c r="AE2798" s="12"/>
    </row>
    <row r="2799" spans="4:31" x14ac:dyDescent="0.25">
      <c r="D2799" s="1"/>
      <c r="Y2799" s="8"/>
      <c r="Z2799" s="10"/>
      <c r="AA2799" s="9"/>
      <c r="AB2799" s="9"/>
      <c r="AC2799" s="12"/>
      <c r="AD2799" s="12"/>
      <c r="AE2799" s="12"/>
    </row>
    <row r="2800" spans="4:31" x14ac:dyDescent="0.25">
      <c r="D2800" s="1"/>
      <c r="Y2800" s="8"/>
      <c r="Z2800" s="10"/>
      <c r="AA2800" s="9"/>
      <c r="AB2800" s="9"/>
      <c r="AC2800" s="12"/>
      <c r="AD2800" s="12"/>
      <c r="AE2800" s="12"/>
    </row>
    <row r="2801" spans="4:31" x14ac:dyDescent="0.25">
      <c r="D2801" s="1"/>
      <c r="Y2801" s="8"/>
      <c r="Z2801" s="10"/>
      <c r="AA2801" s="9"/>
      <c r="AB2801" s="9"/>
      <c r="AC2801" s="12"/>
      <c r="AD2801" s="12"/>
      <c r="AE2801" s="12"/>
    </row>
    <row r="2802" spans="4:31" x14ac:dyDescent="0.25">
      <c r="D2802" s="1"/>
      <c r="Y2802" s="8"/>
      <c r="Z2802" s="10"/>
      <c r="AA2802" s="9"/>
      <c r="AB2802" s="9"/>
      <c r="AC2802" s="12"/>
      <c r="AD2802" s="12"/>
      <c r="AE2802" s="12"/>
    </row>
    <row r="2803" spans="4:31" x14ac:dyDescent="0.25">
      <c r="D2803" s="1"/>
      <c r="Y2803" s="8"/>
      <c r="Z2803" s="10"/>
      <c r="AA2803" s="9"/>
      <c r="AB2803" s="9"/>
      <c r="AC2803" s="12"/>
      <c r="AD2803" s="12"/>
      <c r="AE2803" s="12"/>
    </row>
    <row r="2804" spans="4:31" x14ac:dyDescent="0.25">
      <c r="D2804" s="1"/>
      <c r="Y2804" s="8"/>
      <c r="Z2804" s="10"/>
      <c r="AA2804" s="9"/>
      <c r="AB2804" s="9"/>
      <c r="AC2804" s="12"/>
      <c r="AD2804" s="12"/>
      <c r="AE2804" s="12"/>
    </row>
    <row r="2805" spans="4:31" x14ac:dyDescent="0.25">
      <c r="D2805" s="1"/>
      <c r="Y2805" s="8"/>
      <c r="Z2805" s="10"/>
      <c r="AA2805" s="9"/>
      <c r="AB2805" s="9"/>
      <c r="AC2805" s="12"/>
      <c r="AD2805" s="12"/>
      <c r="AE2805" s="12"/>
    </row>
    <row r="2806" spans="4:31" x14ac:dyDescent="0.25">
      <c r="D2806" s="1"/>
      <c r="Y2806" s="8"/>
      <c r="Z2806" s="10"/>
      <c r="AA2806" s="9"/>
      <c r="AB2806" s="9"/>
      <c r="AC2806" s="12"/>
      <c r="AD2806" s="12"/>
      <c r="AE2806" s="12"/>
    </row>
    <row r="2807" spans="4:31" x14ac:dyDescent="0.25">
      <c r="D2807" s="1"/>
      <c r="Y2807" s="8"/>
      <c r="Z2807" s="10"/>
      <c r="AA2807" s="9"/>
      <c r="AB2807" s="9"/>
      <c r="AC2807" s="12"/>
      <c r="AD2807" s="12"/>
      <c r="AE2807" s="12"/>
    </row>
    <row r="2808" spans="4:31" x14ac:dyDescent="0.25">
      <c r="D2808" s="1"/>
      <c r="Y2808" s="8"/>
      <c r="Z2808" s="10"/>
      <c r="AA2808" s="9"/>
      <c r="AB2808" s="9"/>
      <c r="AC2808" s="12"/>
      <c r="AD2808" s="12"/>
      <c r="AE2808" s="12"/>
    </row>
    <row r="2809" spans="4:31" x14ac:dyDescent="0.25">
      <c r="D2809" s="1"/>
      <c r="Y2809" s="8"/>
      <c r="Z2809" s="10"/>
      <c r="AA2809" s="9"/>
      <c r="AB2809" s="9"/>
      <c r="AC2809" s="12"/>
      <c r="AD2809" s="12"/>
      <c r="AE2809" s="12"/>
    </row>
    <row r="2810" spans="4:31" x14ac:dyDescent="0.25">
      <c r="D2810" s="1"/>
      <c r="Y2810" s="8"/>
      <c r="Z2810" s="10"/>
      <c r="AA2810" s="9"/>
      <c r="AB2810" s="9"/>
      <c r="AC2810" s="12"/>
      <c r="AD2810" s="12"/>
      <c r="AE2810" s="12"/>
    </row>
    <row r="2811" spans="4:31" x14ac:dyDescent="0.25">
      <c r="D2811" s="1"/>
      <c r="Y2811" s="8"/>
      <c r="Z2811" s="10"/>
      <c r="AA2811" s="9"/>
      <c r="AB2811" s="9"/>
      <c r="AC2811" s="12"/>
      <c r="AD2811" s="12"/>
      <c r="AE2811" s="12"/>
    </row>
    <row r="2812" spans="4:31" x14ac:dyDescent="0.25">
      <c r="D2812" s="1"/>
      <c r="Y2812" s="8"/>
      <c r="Z2812" s="10"/>
      <c r="AA2812" s="9"/>
      <c r="AB2812" s="9"/>
      <c r="AC2812" s="12"/>
      <c r="AD2812" s="12"/>
      <c r="AE2812" s="12"/>
    </row>
    <row r="2813" spans="4:31" x14ac:dyDescent="0.25">
      <c r="D2813" s="1"/>
      <c r="Y2813" s="8"/>
      <c r="Z2813" s="10"/>
      <c r="AA2813" s="9"/>
      <c r="AB2813" s="9"/>
      <c r="AC2813" s="12"/>
      <c r="AD2813" s="12"/>
      <c r="AE2813" s="12"/>
    </row>
    <row r="2814" spans="4:31" x14ac:dyDescent="0.25">
      <c r="D2814" s="1"/>
      <c r="Y2814" s="8"/>
      <c r="Z2814" s="10"/>
      <c r="AA2814" s="9"/>
      <c r="AB2814" s="9"/>
      <c r="AC2814" s="12"/>
      <c r="AD2814" s="12"/>
      <c r="AE2814" s="12"/>
    </row>
    <row r="2815" spans="4:31" x14ac:dyDescent="0.25">
      <c r="D2815" s="1"/>
      <c r="Y2815" s="8"/>
      <c r="Z2815" s="10"/>
      <c r="AA2815" s="9"/>
      <c r="AB2815" s="9"/>
      <c r="AC2815" s="12"/>
      <c r="AD2815" s="12"/>
      <c r="AE2815" s="12"/>
    </row>
    <row r="2816" spans="4:31" x14ac:dyDescent="0.25">
      <c r="D2816" s="1"/>
      <c r="Y2816" s="8"/>
      <c r="Z2816" s="10"/>
      <c r="AA2816" s="9"/>
      <c r="AB2816" s="9"/>
      <c r="AC2816" s="12"/>
      <c r="AD2816" s="12"/>
      <c r="AE2816" s="12"/>
    </row>
    <row r="2817" spans="4:31" x14ac:dyDescent="0.25">
      <c r="D2817" s="1"/>
      <c r="Y2817" s="8"/>
      <c r="Z2817" s="10"/>
      <c r="AA2817" s="9"/>
      <c r="AB2817" s="9"/>
      <c r="AC2817" s="12"/>
      <c r="AD2817" s="12"/>
      <c r="AE2817" s="12"/>
    </row>
    <row r="2818" spans="4:31" x14ac:dyDescent="0.25">
      <c r="D2818" s="1"/>
      <c r="Y2818" s="8"/>
      <c r="Z2818" s="10"/>
      <c r="AA2818" s="9"/>
      <c r="AB2818" s="9"/>
      <c r="AC2818" s="12"/>
      <c r="AD2818" s="12"/>
      <c r="AE2818" s="12"/>
    </row>
    <row r="2819" spans="4:31" x14ac:dyDescent="0.25">
      <c r="D2819" s="1"/>
      <c r="Y2819" s="8"/>
      <c r="Z2819" s="10"/>
      <c r="AA2819" s="9"/>
      <c r="AB2819" s="9"/>
      <c r="AC2819" s="12"/>
      <c r="AD2819" s="12"/>
      <c r="AE2819" s="12"/>
    </row>
    <row r="2820" spans="4:31" x14ac:dyDescent="0.25">
      <c r="D2820" s="1"/>
      <c r="Y2820" s="8"/>
      <c r="Z2820" s="10"/>
      <c r="AA2820" s="9"/>
      <c r="AB2820" s="9"/>
      <c r="AC2820" s="12"/>
      <c r="AD2820" s="12"/>
      <c r="AE2820" s="12"/>
    </row>
    <row r="2821" spans="4:31" x14ac:dyDescent="0.25">
      <c r="D2821" s="1"/>
      <c r="Y2821" s="8"/>
      <c r="Z2821" s="10"/>
      <c r="AA2821" s="9"/>
      <c r="AB2821" s="9"/>
      <c r="AC2821" s="12"/>
      <c r="AD2821" s="12"/>
      <c r="AE2821" s="12"/>
    </row>
    <row r="2822" spans="4:31" x14ac:dyDescent="0.25">
      <c r="D2822" s="1"/>
      <c r="Y2822" s="8"/>
      <c r="Z2822" s="10"/>
      <c r="AA2822" s="9"/>
      <c r="AB2822" s="9"/>
      <c r="AC2822" s="12"/>
      <c r="AD2822" s="12"/>
      <c r="AE2822" s="12"/>
    </row>
    <row r="2823" spans="4:31" x14ac:dyDescent="0.25">
      <c r="D2823" s="1"/>
      <c r="Y2823" s="8"/>
      <c r="Z2823" s="10"/>
      <c r="AA2823" s="9"/>
      <c r="AB2823" s="9"/>
      <c r="AC2823" s="12"/>
      <c r="AD2823" s="12"/>
      <c r="AE2823" s="12"/>
    </row>
    <row r="2824" spans="4:31" x14ac:dyDescent="0.25">
      <c r="D2824" s="1"/>
      <c r="Y2824" s="8"/>
      <c r="Z2824" s="10"/>
      <c r="AA2824" s="9"/>
      <c r="AB2824" s="9"/>
      <c r="AC2824" s="12"/>
      <c r="AD2824" s="12"/>
      <c r="AE2824" s="12"/>
    </row>
    <row r="2825" spans="4:31" x14ac:dyDescent="0.25">
      <c r="D2825" s="1"/>
      <c r="Y2825" s="8"/>
      <c r="Z2825" s="10"/>
      <c r="AA2825" s="9"/>
      <c r="AB2825" s="9"/>
      <c r="AC2825" s="12"/>
      <c r="AD2825" s="12"/>
      <c r="AE2825" s="12"/>
    </row>
    <row r="2826" spans="4:31" x14ac:dyDescent="0.25">
      <c r="D2826" s="1"/>
      <c r="Y2826" s="8"/>
      <c r="Z2826" s="10"/>
      <c r="AA2826" s="9"/>
      <c r="AB2826" s="9"/>
      <c r="AC2826" s="12"/>
      <c r="AD2826" s="12"/>
      <c r="AE2826" s="12"/>
    </row>
    <row r="2827" spans="4:31" x14ac:dyDescent="0.25">
      <c r="D2827" s="1"/>
      <c r="Y2827" s="8"/>
      <c r="Z2827" s="10"/>
      <c r="AA2827" s="9"/>
      <c r="AB2827" s="9"/>
      <c r="AC2827" s="12"/>
      <c r="AD2827" s="12"/>
      <c r="AE2827" s="12"/>
    </row>
    <row r="2828" spans="4:31" x14ac:dyDescent="0.25">
      <c r="D2828" s="1"/>
      <c r="Y2828" s="8"/>
      <c r="Z2828" s="10"/>
      <c r="AA2828" s="9"/>
      <c r="AB2828" s="9"/>
      <c r="AC2828" s="12"/>
      <c r="AD2828" s="12"/>
      <c r="AE2828" s="12"/>
    </row>
    <row r="2829" spans="4:31" x14ac:dyDescent="0.25">
      <c r="D2829" s="1"/>
      <c r="Y2829" s="8"/>
      <c r="Z2829" s="10"/>
      <c r="AA2829" s="9"/>
      <c r="AB2829" s="9"/>
      <c r="AC2829" s="12"/>
      <c r="AD2829" s="12"/>
      <c r="AE2829" s="12"/>
    </row>
    <row r="2830" spans="4:31" x14ac:dyDescent="0.25">
      <c r="D2830" s="1"/>
      <c r="Y2830" s="8"/>
      <c r="Z2830" s="10"/>
      <c r="AA2830" s="9"/>
      <c r="AB2830" s="9"/>
      <c r="AC2830" s="12"/>
      <c r="AD2830" s="12"/>
      <c r="AE2830" s="12"/>
    </row>
    <row r="2831" spans="4:31" x14ac:dyDescent="0.25">
      <c r="D2831" s="1"/>
      <c r="Y2831" s="8"/>
      <c r="Z2831" s="10"/>
      <c r="AA2831" s="9"/>
      <c r="AB2831" s="9"/>
      <c r="AC2831" s="12"/>
      <c r="AD2831" s="12"/>
      <c r="AE2831" s="12"/>
    </row>
    <row r="2832" spans="4:31" x14ac:dyDescent="0.25">
      <c r="D2832" s="1"/>
      <c r="Y2832" s="8"/>
      <c r="Z2832" s="10"/>
      <c r="AA2832" s="9"/>
      <c r="AB2832" s="9"/>
      <c r="AC2832" s="12"/>
      <c r="AD2832" s="12"/>
      <c r="AE2832" s="12"/>
    </row>
    <row r="2833" spans="4:31" x14ac:dyDescent="0.25">
      <c r="D2833" s="1"/>
      <c r="Y2833" s="8"/>
      <c r="Z2833" s="10"/>
      <c r="AA2833" s="9"/>
      <c r="AB2833" s="9"/>
      <c r="AC2833" s="12"/>
      <c r="AD2833" s="12"/>
      <c r="AE2833" s="12"/>
    </row>
    <row r="2834" spans="4:31" x14ac:dyDescent="0.25">
      <c r="D2834" s="1"/>
      <c r="Y2834" s="8"/>
      <c r="Z2834" s="10"/>
      <c r="AA2834" s="9"/>
      <c r="AB2834" s="9"/>
      <c r="AC2834" s="12"/>
      <c r="AD2834" s="12"/>
      <c r="AE2834" s="12"/>
    </row>
    <row r="2835" spans="4:31" x14ac:dyDescent="0.25">
      <c r="D2835" s="1"/>
      <c r="Y2835" s="8"/>
      <c r="Z2835" s="10"/>
      <c r="AA2835" s="9"/>
      <c r="AB2835" s="9"/>
      <c r="AC2835" s="12"/>
      <c r="AD2835" s="12"/>
      <c r="AE2835" s="12"/>
    </row>
    <row r="2836" spans="4:31" x14ac:dyDescent="0.25">
      <c r="D2836" s="1"/>
      <c r="Y2836" s="8"/>
      <c r="Z2836" s="10"/>
      <c r="AA2836" s="9"/>
      <c r="AB2836" s="9"/>
      <c r="AC2836" s="12"/>
      <c r="AD2836" s="12"/>
      <c r="AE2836" s="12"/>
    </row>
    <row r="2837" spans="4:31" x14ac:dyDescent="0.25">
      <c r="D2837" s="1"/>
      <c r="Y2837" s="8"/>
      <c r="Z2837" s="10"/>
      <c r="AA2837" s="9"/>
      <c r="AB2837" s="9"/>
      <c r="AC2837" s="12"/>
      <c r="AD2837" s="12"/>
      <c r="AE2837" s="12"/>
    </row>
    <row r="2838" spans="4:31" x14ac:dyDescent="0.25">
      <c r="D2838" s="1"/>
      <c r="Y2838" s="8"/>
      <c r="Z2838" s="10"/>
      <c r="AA2838" s="9"/>
      <c r="AB2838" s="9"/>
      <c r="AC2838" s="12"/>
      <c r="AD2838" s="12"/>
      <c r="AE2838" s="12"/>
    </row>
    <row r="2839" spans="4:31" x14ac:dyDescent="0.25">
      <c r="D2839" s="1"/>
      <c r="Y2839" s="8"/>
      <c r="Z2839" s="10"/>
      <c r="AA2839" s="9"/>
      <c r="AB2839" s="9"/>
      <c r="AC2839" s="12"/>
      <c r="AD2839" s="12"/>
      <c r="AE2839" s="12"/>
    </row>
    <row r="2840" spans="4:31" x14ac:dyDescent="0.25">
      <c r="D2840" s="1"/>
      <c r="Y2840" s="8"/>
      <c r="Z2840" s="10"/>
      <c r="AA2840" s="9"/>
      <c r="AB2840" s="9"/>
      <c r="AC2840" s="12"/>
      <c r="AD2840" s="12"/>
      <c r="AE2840" s="12"/>
    </row>
    <row r="2841" spans="4:31" x14ac:dyDescent="0.25">
      <c r="D2841" s="1"/>
      <c r="Y2841" s="8"/>
      <c r="Z2841" s="10"/>
      <c r="AA2841" s="9"/>
      <c r="AB2841" s="9"/>
      <c r="AC2841" s="12"/>
      <c r="AD2841" s="12"/>
      <c r="AE2841" s="12"/>
    </row>
    <row r="2842" spans="4:31" x14ac:dyDescent="0.25">
      <c r="D2842" s="1"/>
      <c r="Y2842" s="8"/>
      <c r="Z2842" s="10"/>
      <c r="AA2842" s="9"/>
      <c r="AB2842" s="9"/>
      <c r="AC2842" s="12"/>
      <c r="AD2842" s="12"/>
      <c r="AE2842" s="12"/>
    </row>
    <row r="2843" spans="4:31" x14ac:dyDescent="0.25">
      <c r="D2843" s="1"/>
      <c r="Y2843" s="8"/>
      <c r="Z2843" s="10"/>
      <c r="AA2843" s="9"/>
      <c r="AB2843" s="9"/>
      <c r="AC2843" s="12"/>
      <c r="AD2843" s="12"/>
      <c r="AE2843" s="12"/>
    </row>
    <row r="2844" spans="4:31" x14ac:dyDescent="0.25">
      <c r="D2844" s="1"/>
      <c r="Y2844" s="8"/>
      <c r="Z2844" s="10"/>
      <c r="AA2844" s="9"/>
      <c r="AB2844" s="9"/>
      <c r="AC2844" s="12"/>
      <c r="AD2844" s="12"/>
      <c r="AE2844" s="12"/>
    </row>
    <row r="2845" spans="4:31" x14ac:dyDescent="0.25">
      <c r="D2845" s="1"/>
      <c r="Y2845" s="8"/>
      <c r="Z2845" s="10"/>
      <c r="AA2845" s="9"/>
      <c r="AB2845" s="9"/>
      <c r="AC2845" s="12"/>
      <c r="AD2845" s="12"/>
      <c r="AE2845" s="12"/>
    </row>
    <row r="2846" spans="4:31" x14ac:dyDescent="0.25">
      <c r="D2846" s="1"/>
      <c r="Y2846" s="8"/>
      <c r="Z2846" s="10"/>
      <c r="AA2846" s="9"/>
      <c r="AB2846" s="9"/>
      <c r="AC2846" s="12"/>
      <c r="AD2846" s="12"/>
      <c r="AE2846" s="12"/>
    </row>
    <row r="2847" spans="4:31" x14ac:dyDescent="0.25">
      <c r="D2847" s="1"/>
      <c r="Y2847" s="8"/>
      <c r="Z2847" s="10"/>
      <c r="AA2847" s="9"/>
      <c r="AB2847" s="9"/>
      <c r="AC2847" s="12"/>
      <c r="AD2847" s="12"/>
      <c r="AE2847" s="12"/>
    </row>
    <row r="2848" spans="4:31" x14ac:dyDescent="0.25">
      <c r="D2848" s="1"/>
      <c r="Y2848" s="8"/>
      <c r="Z2848" s="10"/>
      <c r="AA2848" s="9"/>
      <c r="AB2848" s="9"/>
      <c r="AC2848" s="12"/>
      <c r="AD2848" s="12"/>
      <c r="AE2848" s="12"/>
    </row>
    <row r="2849" spans="4:31" x14ac:dyDescent="0.25">
      <c r="D2849" s="1"/>
      <c r="Y2849" s="8"/>
      <c r="Z2849" s="10"/>
      <c r="AA2849" s="9"/>
      <c r="AB2849" s="9"/>
      <c r="AC2849" s="12"/>
      <c r="AD2849" s="12"/>
      <c r="AE2849" s="12"/>
    </row>
    <row r="2850" spans="4:31" x14ac:dyDescent="0.25">
      <c r="D2850" s="1"/>
      <c r="Y2850" s="8"/>
      <c r="Z2850" s="10"/>
      <c r="AA2850" s="9"/>
      <c r="AB2850" s="9"/>
      <c r="AC2850" s="12"/>
      <c r="AD2850" s="12"/>
      <c r="AE2850" s="12"/>
    </row>
    <row r="2851" spans="4:31" x14ac:dyDescent="0.25">
      <c r="D2851" s="1"/>
      <c r="Y2851" s="8"/>
      <c r="Z2851" s="10"/>
      <c r="AA2851" s="9"/>
      <c r="AB2851" s="9"/>
      <c r="AC2851" s="12"/>
      <c r="AD2851" s="12"/>
      <c r="AE2851" s="12"/>
    </row>
    <row r="2852" spans="4:31" x14ac:dyDescent="0.25">
      <c r="D2852" s="1"/>
      <c r="Y2852" s="8"/>
      <c r="Z2852" s="10"/>
      <c r="AA2852" s="9"/>
      <c r="AB2852" s="9"/>
      <c r="AC2852" s="12"/>
      <c r="AD2852" s="12"/>
      <c r="AE2852" s="12"/>
    </row>
    <row r="2853" spans="4:31" x14ac:dyDescent="0.25">
      <c r="D2853" s="1"/>
      <c r="Y2853" s="8"/>
      <c r="Z2853" s="10"/>
      <c r="AA2853" s="9"/>
      <c r="AB2853" s="9"/>
      <c r="AC2853" s="12"/>
      <c r="AD2853" s="12"/>
      <c r="AE2853" s="12"/>
    </row>
    <row r="2854" spans="4:31" x14ac:dyDescent="0.25">
      <c r="D2854" s="1"/>
      <c r="Y2854" s="8"/>
      <c r="Z2854" s="10"/>
      <c r="AA2854" s="9"/>
      <c r="AB2854" s="9"/>
      <c r="AC2854" s="12"/>
      <c r="AD2854" s="12"/>
      <c r="AE2854" s="12"/>
    </row>
    <row r="2855" spans="4:31" x14ac:dyDescent="0.25">
      <c r="D2855" s="1"/>
      <c r="Y2855" s="8"/>
      <c r="Z2855" s="10"/>
      <c r="AA2855" s="9"/>
      <c r="AB2855" s="9"/>
      <c r="AC2855" s="12"/>
      <c r="AD2855" s="12"/>
      <c r="AE2855" s="12"/>
    </row>
    <row r="2856" spans="4:31" x14ac:dyDescent="0.25">
      <c r="D2856" s="1"/>
      <c r="Y2856" s="8"/>
      <c r="Z2856" s="10"/>
      <c r="AA2856" s="9"/>
      <c r="AB2856" s="9"/>
      <c r="AC2856" s="12"/>
      <c r="AD2856" s="12"/>
      <c r="AE2856" s="12"/>
    </row>
    <row r="2857" spans="4:31" x14ac:dyDescent="0.25">
      <c r="D2857" s="1"/>
      <c r="Y2857" s="8"/>
      <c r="Z2857" s="10"/>
      <c r="AA2857" s="9"/>
      <c r="AB2857" s="9"/>
      <c r="AC2857" s="12"/>
      <c r="AD2857" s="12"/>
      <c r="AE2857" s="12"/>
    </row>
    <row r="2858" spans="4:31" x14ac:dyDescent="0.25">
      <c r="D2858" s="1"/>
      <c r="Y2858" s="8"/>
      <c r="Z2858" s="10"/>
      <c r="AA2858" s="9"/>
      <c r="AB2858" s="9"/>
      <c r="AC2858" s="12"/>
      <c r="AD2858" s="12"/>
      <c r="AE2858" s="12"/>
    </row>
    <row r="2859" spans="4:31" x14ac:dyDescent="0.25">
      <c r="D2859" s="1"/>
      <c r="Y2859" s="8"/>
      <c r="Z2859" s="10"/>
      <c r="AA2859" s="9"/>
      <c r="AB2859" s="9"/>
      <c r="AC2859" s="12"/>
      <c r="AD2859" s="12"/>
      <c r="AE2859" s="12"/>
    </row>
    <row r="2860" spans="4:31" x14ac:dyDescent="0.25">
      <c r="D2860" s="1"/>
      <c r="Y2860" s="8"/>
      <c r="Z2860" s="10"/>
      <c r="AA2860" s="9"/>
      <c r="AB2860" s="9"/>
      <c r="AC2860" s="12"/>
      <c r="AD2860" s="12"/>
      <c r="AE2860" s="12"/>
    </row>
    <row r="2861" spans="4:31" x14ac:dyDescent="0.25">
      <c r="D2861" s="1"/>
      <c r="Y2861" s="8"/>
      <c r="Z2861" s="10"/>
      <c r="AA2861" s="9"/>
      <c r="AB2861" s="9"/>
      <c r="AC2861" s="12"/>
      <c r="AD2861" s="12"/>
      <c r="AE2861" s="12"/>
    </row>
    <row r="2862" spans="4:31" x14ac:dyDescent="0.25">
      <c r="D2862" s="1"/>
      <c r="Y2862" s="8"/>
      <c r="Z2862" s="10"/>
      <c r="AA2862" s="9"/>
      <c r="AB2862" s="9"/>
      <c r="AC2862" s="12"/>
      <c r="AD2862" s="12"/>
      <c r="AE2862" s="12"/>
    </row>
    <row r="2863" spans="4:31" x14ac:dyDescent="0.25">
      <c r="D2863" s="1"/>
      <c r="Y2863" s="8"/>
      <c r="Z2863" s="10"/>
      <c r="AA2863" s="9"/>
      <c r="AB2863" s="9"/>
      <c r="AC2863" s="12"/>
      <c r="AD2863" s="12"/>
      <c r="AE2863" s="12"/>
    </row>
    <row r="2864" spans="4:31" x14ac:dyDescent="0.25">
      <c r="D2864" s="1"/>
      <c r="Y2864" s="8"/>
      <c r="Z2864" s="10"/>
      <c r="AA2864" s="9"/>
      <c r="AB2864" s="9"/>
      <c r="AC2864" s="12"/>
      <c r="AD2864" s="12"/>
      <c r="AE2864" s="12"/>
    </row>
    <row r="2865" spans="4:31" x14ac:dyDescent="0.25">
      <c r="D2865" s="1"/>
      <c r="Y2865" s="8"/>
      <c r="Z2865" s="10"/>
      <c r="AA2865" s="9"/>
      <c r="AB2865" s="9"/>
      <c r="AC2865" s="12"/>
      <c r="AD2865" s="12"/>
      <c r="AE2865" s="12"/>
    </row>
    <row r="2866" spans="4:31" x14ac:dyDescent="0.25">
      <c r="D2866" s="1"/>
      <c r="Y2866" s="8"/>
      <c r="Z2866" s="10"/>
      <c r="AA2866" s="9"/>
      <c r="AB2866" s="9"/>
      <c r="AC2866" s="12"/>
      <c r="AD2866" s="12"/>
      <c r="AE2866" s="12"/>
    </row>
    <row r="2867" spans="4:31" x14ac:dyDescent="0.25">
      <c r="D2867" s="1"/>
      <c r="Y2867" s="8"/>
      <c r="Z2867" s="10"/>
      <c r="AA2867" s="9"/>
      <c r="AB2867" s="9"/>
      <c r="AC2867" s="12"/>
      <c r="AD2867" s="12"/>
      <c r="AE2867" s="12"/>
    </row>
    <row r="2868" spans="4:31" x14ac:dyDescent="0.25">
      <c r="D2868" s="1"/>
      <c r="Y2868" s="8"/>
      <c r="Z2868" s="10"/>
      <c r="AA2868" s="9"/>
      <c r="AB2868" s="9"/>
      <c r="AC2868" s="12"/>
      <c r="AD2868" s="12"/>
      <c r="AE2868" s="12"/>
    </row>
    <row r="2869" spans="4:31" x14ac:dyDescent="0.25">
      <c r="D2869" s="1"/>
      <c r="Y2869" s="8"/>
      <c r="Z2869" s="10"/>
      <c r="AA2869" s="9"/>
      <c r="AB2869" s="9"/>
      <c r="AC2869" s="12"/>
      <c r="AD2869" s="12"/>
      <c r="AE2869" s="12"/>
    </row>
    <row r="2870" spans="4:31" x14ac:dyDescent="0.25">
      <c r="D2870" s="1"/>
      <c r="Y2870" s="8"/>
      <c r="Z2870" s="10"/>
      <c r="AA2870" s="9"/>
      <c r="AB2870" s="9"/>
      <c r="AC2870" s="12"/>
      <c r="AD2870" s="12"/>
      <c r="AE2870" s="12"/>
    </row>
    <row r="2871" spans="4:31" x14ac:dyDescent="0.25">
      <c r="D2871" s="1"/>
      <c r="Y2871" s="8"/>
      <c r="Z2871" s="10"/>
      <c r="AA2871" s="9"/>
      <c r="AB2871" s="9"/>
      <c r="AC2871" s="12"/>
      <c r="AD2871" s="12"/>
      <c r="AE2871" s="12"/>
    </row>
    <row r="2872" spans="4:31" x14ac:dyDescent="0.25">
      <c r="D2872" s="1"/>
      <c r="Y2872" s="8"/>
      <c r="Z2872" s="10"/>
      <c r="AA2872" s="9"/>
      <c r="AB2872" s="9"/>
      <c r="AC2872" s="12"/>
      <c r="AD2872" s="12"/>
      <c r="AE2872" s="12"/>
    </row>
    <row r="2873" spans="4:31" x14ac:dyDescent="0.25">
      <c r="D2873" s="1"/>
      <c r="Y2873" s="8"/>
      <c r="Z2873" s="10"/>
      <c r="AA2873" s="9"/>
      <c r="AB2873" s="9"/>
      <c r="AC2873" s="12"/>
      <c r="AD2873" s="12"/>
      <c r="AE2873" s="12"/>
    </row>
    <row r="2874" spans="4:31" x14ac:dyDescent="0.25">
      <c r="D2874" s="1"/>
      <c r="Y2874" s="8"/>
      <c r="Z2874" s="10"/>
      <c r="AA2874" s="9"/>
      <c r="AB2874" s="9"/>
      <c r="AC2874" s="12"/>
      <c r="AD2874" s="12"/>
      <c r="AE2874" s="12"/>
    </row>
    <row r="2875" spans="4:31" x14ac:dyDescent="0.25">
      <c r="D2875" s="1"/>
      <c r="Y2875" s="8"/>
      <c r="Z2875" s="10"/>
      <c r="AA2875" s="9"/>
      <c r="AB2875" s="9"/>
      <c r="AC2875" s="12"/>
      <c r="AD2875" s="12"/>
      <c r="AE2875" s="12"/>
    </row>
    <row r="2876" spans="4:31" x14ac:dyDescent="0.25">
      <c r="D2876" s="1"/>
      <c r="Y2876" s="8"/>
      <c r="Z2876" s="10"/>
      <c r="AA2876" s="9"/>
      <c r="AB2876" s="9"/>
      <c r="AC2876" s="12"/>
      <c r="AD2876" s="12"/>
      <c r="AE2876" s="12"/>
    </row>
    <row r="2877" spans="4:31" x14ac:dyDescent="0.25">
      <c r="D2877" s="1"/>
      <c r="Y2877" s="8"/>
      <c r="Z2877" s="10"/>
      <c r="AA2877" s="9"/>
      <c r="AB2877" s="9"/>
      <c r="AC2877" s="12"/>
      <c r="AD2877" s="12"/>
      <c r="AE2877" s="12"/>
    </row>
    <row r="2878" spans="4:31" x14ac:dyDescent="0.25">
      <c r="D2878" s="1"/>
      <c r="Y2878" s="8"/>
      <c r="Z2878" s="10"/>
      <c r="AA2878" s="9"/>
      <c r="AB2878" s="9"/>
      <c r="AC2878" s="12"/>
      <c r="AD2878" s="12"/>
      <c r="AE2878" s="12"/>
    </row>
    <row r="2879" spans="4:31" x14ac:dyDescent="0.25">
      <c r="D2879" s="1"/>
      <c r="Y2879" s="8"/>
      <c r="Z2879" s="10"/>
      <c r="AA2879" s="9"/>
      <c r="AB2879" s="9"/>
      <c r="AC2879" s="12"/>
      <c r="AD2879" s="12"/>
      <c r="AE2879" s="12"/>
    </row>
    <row r="2880" spans="4:31" x14ac:dyDescent="0.25">
      <c r="D2880" s="1"/>
      <c r="Y2880" s="8"/>
      <c r="Z2880" s="10"/>
      <c r="AA2880" s="9"/>
      <c r="AB2880" s="9"/>
      <c r="AC2880" s="12"/>
      <c r="AD2880" s="12"/>
      <c r="AE2880" s="12"/>
    </row>
    <row r="2881" spans="4:31" x14ac:dyDescent="0.25">
      <c r="D2881" s="1"/>
      <c r="Y2881" s="8"/>
      <c r="Z2881" s="10"/>
      <c r="AA2881" s="9"/>
      <c r="AB2881" s="9"/>
      <c r="AC2881" s="12"/>
      <c r="AD2881" s="12"/>
      <c r="AE2881" s="12"/>
    </row>
    <row r="2882" spans="4:31" x14ac:dyDescent="0.25">
      <c r="D2882" s="1"/>
      <c r="Y2882" s="8"/>
      <c r="Z2882" s="10"/>
      <c r="AA2882" s="9"/>
      <c r="AB2882" s="9"/>
      <c r="AC2882" s="12"/>
      <c r="AD2882" s="12"/>
      <c r="AE2882" s="12"/>
    </row>
    <row r="2883" spans="4:31" x14ac:dyDescent="0.25">
      <c r="D2883" s="1"/>
      <c r="Y2883" s="8"/>
      <c r="Z2883" s="10"/>
      <c r="AA2883" s="9"/>
      <c r="AB2883" s="9"/>
      <c r="AC2883" s="12"/>
      <c r="AD2883" s="12"/>
      <c r="AE2883" s="12"/>
    </row>
    <row r="2884" spans="4:31" x14ac:dyDescent="0.25">
      <c r="D2884" s="1"/>
      <c r="Y2884" s="8"/>
      <c r="Z2884" s="10"/>
      <c r="AA2884" s="9"/>
      <c r="AB2884" s="9"/>
      <c r="AC2884" s="12"/>
      <c r="AD2884" s="12"/>
      <c r="AE2884" s="12"/>
    </row>
    <row r="2885" spans="4:31" x14ac:dyDescent="0.25">
      <c r="D2885" s="1"/>
      <c r="Y2885" s="8"/>
      <c r="Z2885" s="10"/>
      <c r="AA2885" s="9"/>
      <c r="AB2885" s="9"/>
      <c r="AC2885" s="12"/>
      <c r="AD2885" s="12"/>
      <c r="AE2885" s="12"/>
    </row>
    <row r="2886" spans="4:31" x14ac:dyDescent="0.25">
      <c r="D2886" s="1"/>
      <c r="Y2886" s="8"/>
      <c r="Z2886" s="10"/>
      <c r="AA2886" s="9"/>
      <c r="AB2886" s="9"/>
      <c r="AC2886" s="12"/>
      <c r="AD2886" s="12"/>
      <c r="AE2886" s="12"/>
    </row>
    <row r="2887" spans="4:31" x14ac:dyDescent="0.25">
      <c r="D2887" s="1"/>
      <c r="Y2887" s="8"/>
      <c r="Z2887" s="10"/>
      <c r="AA2887" s="9"/>
      <c r="AB2887" s="9"/>
      <c r="AC2887" s="12"/>
      <c r="AD2887" s="12"/>
      <c r="AE2887" s="12"/>
    </row>
    <row r="2888" spans="4:31" x14ac:dyDescent="0.25">
      <c r="D2888" s="1"/>
      <c r="Y2888" s="8"/>
      <c r="Z2888" s="10"/>
      <c r="AA2888" s="9"/>
      <c r="AB2888" s="9"/>
      <c r="AC2888" s="12"/>
      <c r="AD2888" s="12"/>
      <c r="AE2888" s="12"/>
    </row>
    <row r="2889" spans="4:31" x14ac:dyDescent="0.25">
      <c r="D2889" s="1"/>
      <c r="Y2889" s="8"/>
      <c r="Z2889" s="10"/>
      <c r="AA2889" s="9"/>
      <c r="AB2889" s="9"/>
      <c r="AC2889" s="12"/>
      <c r="AD2889" s="12"/>
      <c r="AE2889" s="12"/>
    </row>
    <row r="2890" spans="4:31" x14ac:dyDescent="0.25">
      <c r="D2890" s="1"/>
      <c r="Y2890" s="8"/>
      <c r="Z2890" s="10"/>
      <c r="AA2890" s="9"/>
      <c r="AB2890" s="9"/>
      <c r="AC2890" s="12"/>
      <c r="AD2890" s="12"/>
      <c r="AE2890" s="12"/>
    </row>
    <row r="2891" spans="4:31" x14ac:dyDescent="0.25">
      <c r="D2891" s="1"/>
      <c r="Y2891" s="8"/>
      <c r="Z2891" s="10"/>
      <c r="AA2891" s="9"/>
      <c r="AB2891" s="9"/>
      <c r="AC2891" s="12"/>
      <c r="AD2891" s="12"/>
      <c r="AE2891" s="12"/>
    </row>
    <row r="2892" spans="4:31" x14ac:dyDescent="0.25">
      <c r="D2892" s="1"/>
      <c r="Y2892" s="8"/>
      <c r="Z2892" s="10"/>
      <c r="AA2892" s="9"/>
      <c r="AB2892" s="9"/>
      <c r="AC2892" s="12"/>
      <c r="AD2892" s="12"/>
      <c r="AE2892" s="12"/>
    </row>
    <row r="2893" spans="4:31" x14ac:dyDescent="0.25">
      <c r="D2893" s="1"/>
      <c r="Y2893" s="8"/>
      <c r="Z2893" s="10"/>
      <c r="AA2893" s="9"/>
      <c r="AB2893" s="9"/>
      <c r="AC2893" s="12"/>
      <c r="AD2893" s="12"/>
      <c r="AE2893" s="12"/>
    </row>
    <row r="2894" spans="4:31" x14ac:dyDescent="0.25">
      <c r="D2894" s="1"/>
      <c r="Y2894" s="8"/>
      <c r="Z2894" s="10"/>
      <c r="AA2894" s="9"/>
      <c r="AB2894" s="9"/>
      <c r="AC2894" s="12"/>
      <c r="AD2894" s="12"/>
      <c r="AE2894" s="12"/>
    </row>
    <row r="2895" spans="4:31" x14ac:dyDescent="0.25">
      <c r="D2895" s="1"/>
      <c r="Y2895" s="8"/>
      <c r="Z2895" s="10"/>
      <c r="AA2895" s="9"/>
      <c r="AB2895" s="9"/>
      <c r="AC2895" s="12"/>
      <c r="AD2895" s="12"/>
      <c r="AE2895" s="12"/>
    </row>
    <row r="2896" spans="4:31" x14ac:dyDescent="0.25">
      <c r="D2896" s="1"/>
      <c r="Y2896" s="8"/>
      <c r="Z2896" s="10"/>
      <c r="AA2896" s="9"/>
      <c r="AB2896" s="9"/>
      <c r="AC2896" s="12"/>
      <c r="AD2896" s="12"/>
      <c r="AE2896" s="12"/>
    </row>
    <row r="2897" spans="4:31" x14ac:dyDescent="0.25">
      <c r="D2897" s="1"/>
      <c r="Y2897" s="8"/>
      <c r="Z2897" s="10"/>
      <c r="AA2897" s="9"/>
      <c r="AB2897" s="9"/>
      <c r="AC2897" s="12"/>
      <c r="AD2897" s="12"/>
      <c r="AE2897" s="12"/>
    </row>
    <row r="2898" spans="4:31" x14ac:dyDescent="0.25">
      <c r="D2898" s="1"/>
      <c r="Y2898" s="8"/>
      <c r="Z2898" s="10"/>
      <c r="AA2898" s="9"/>
      <c r="AB2898" s="9"/>
      <c r="AC2898" s="12"/>
      <c r="AD2898" s="12"/>
      <c r="AE2898" s="12"/>
    </row>
    <row r="2899" spans="4:31" x14ac:dyDescent="0.25">
      <c r="D2899" s="1"/>
      <c r="Y2899" s="8"/>
      <c r="Z2899" s="10"/>
      <c r="AA2899" s="9"/>
      <c r="AB2899" s="9"/>
      <c r="AC2899" s="12"/>
      <c r="AD2899" s="12"/>
      <c r="AE2899" s="12"/>
    </row>
    <row r="2900" spans="4:31" x14ac:dyDescent="0.25">
      <c r="D2900" s="1"/>
      <c r="Y2900" s="8"/>
      <c r="Z2900" s="10"/>
      <c r="AA2900" s="9"/>
      <c r="AB2900" s="9"/>
      <c r="AC2900" s="12"/>
      <c r="AD2900" s="12"/>
      <c r="AE2900" s="12"/>
    </row>
    <row r="2901" spans="4:31" x14ac:dyDescent="0.25">
      <c r="D2901" s="1"/>
      <c r="Y2901" s="8"/>
      <c r="Z2901" s="10"/>
      <c r="AA2901" s="9"/>
      <c r="AB2901" s="9"/>
      <c r="AC2901" s="12"/>
      <c r="AD2901" s="12"/>
      <c r="AE2901" s="12"/>
    </row>
    <row r="2902" spans="4:31" x14ac:dyDescent="0.25">
      <c r="D2902" s="1"/>
      <c r="Y2902" s="8"/>
      <c r="Z2902" s="10"/>
      <c r="AA2902" s="9"/>
      <c r="AB2902" s="9"/>
      <c r="AC2902" s="12"/>
      <c r="AD2902" s="12"/>
      <c r="AE2902" s="12"/>
    </row>
    <row r="2903" spans="4:31" x14ac:dyDescent="0.25">
      <c r="D2903" s="1"/>
      <c r="Y2903" s="8"/>
      <c r="Z2903" s="10"/>
      <c r="AA2903" s="9"/>
      <c r="AB2903" s="9"/>
      <c r="AC2903" s="12"/>
      <c r="AD2903" s="12"/>
      <c r="AE2903" s="12"/>
    </row>
    <row r="2904" spans="4:31" x14ac:dyDescent="0.25">
      <c r="D2904" s="1"/>
      <c r="Y2904" s="8"/>
      <c r="Z2904" s="10"/>
      <c r="AA2904" s="9"/>
      <c r="AB2904" s="9"/>
      <c r="AC2904" s="12"/>
      <c r="AD2904" s="12"/>
      <c r="AE2904" s="12"/>
    </row>
    <row r="2905" spans="4:31" x14ac:dyDescent="0.25">
      <c r="D2905" s="1"/>
      <c r="Y2905" s="8"/>
      <c r="Z2905" s="10"/>
      <c r="AA2905" s="9"/>
      <c r="AB2905" s="9"/>
      <c r="AC2905" s="12"/>
      <c r="AD2905" s="12"/>
      <c r="AE2905" s="12"/>
    </row>
    <row r="2906" spans="4:31" x14ac:dyDescent="0.25">
      <c r="D2906" s="1"/>
      <c r="Y2906" s="8"/>
      <c r="Z2906" s="10"/>
      <c r="AA2906" s="9"/>
      <c r="AB2906" s="9"/>
      <c r="AC2906" s="12"/>
      <c r="AD2906" s="12"/>
      <c r="AE2906" s="12"/>
    </row>
    <row r="2907" spans="4:31" x14ac:dyDescent="0.25">
      <c r="D2907" s="1"/>
      <c r="Y2907" s="8"/>
      <c r="Z2907" s="10"/>
      <c r="AA2907" s="9"/>
      <c r="AB2907" s="9"/>
      <c r="AC2907" s="12"/>
      <c r="AD2907" s="12"/>
      <c r="AE2907" s="12"/>
    </row>
    <row r="2908" spans="4:31" x14ac:dyDescent="0.25">
      <c r="D2908" s="1"/>
      <c r="Y2908" s="8"/>
      <c r="Z2908" s="10"/>
      <c r="AA2908" s="9"/>
      <c r="AB2908" s="9"/>
      <c r="AC2908" s="12"/>
      <c r="AD2908" s="12"/>
      <c r="AE2908" s="12"/>
    </row>
    <row r="2909" spans="4:31" x14ac:dyDescent="0.25">
      <c r="D2909" s="1"/>
      <c r="Y2909" s="8"/>
      <c r="Z2909" s="10"/>
      <c r="AA2909" s="9"/>
      <c r="AB2909" s="9"/>
      <c r="AC2909" s="12"/>
      <c r="AD2909" s="12"/>
      <c r="AE2909" s="12"/>
    </row>
    <row r="2910" spans="4:31" x14ac:dyDescent="0.25">
      <c r="D2910" s="1"/>
      <c r="Y2910" s="8"/>
      <c r="Z2910" s="10"/>
      <c r="AA2910" s="9"/>
      <c r="AB2910" s="9"/>
      <c r="AC2910" s="12"/>
      <c r="AD2910" s="12"/>
      <c r="AE2910" s="12"/>
    </row>
    <row r="2911" spans="4:31" x14ac:dyDescent="0.25">
      <c r="D2911" s="1"/>
      <c r="Y2911" s="8"/>
      <c r="Z2911" s="10"/>
      <c r="AA2911" s="9"/>
      <c r="AB2911" s="9"/>
      <c r="AC2911" s="12"/>
      <c r="AD2911" s="12"/>
      <c r="AE2911" s="12"/>
    </row>
    <row r="2912" spans="4:31" x14ac:dyDescent="0.25">
      <c r="D2912" s="1"/>
      <c r="Y2912" s="8"/>
      <c r="Z2912" s="10"/>
      <c r="AA2912" s="9"/>
      <c r="AB2912" s="9"/>
      <c r="AC2912" s="12"/>
      <c r="AD2912" s="12"/>
      <c r="AE2912" s="12"/>
    </row>
    <row r="2913" spans="4:31" x14ac:dyDescent="0.25">
      <c r="D2913" s="1"/>
      <c r="Y2913" s="8"/>
      <c r="Z2913" s="10"/>
      <c r="AA2913" s="9"/>
      <c r="AB2913" s="9"/>
      <c r="AC2913" s="12"/>
      <c r="AD2913" s="12"/>
      <c r="AE2913" s="12"/>
    </row>
    <row r="2914" spans="4:31" x14ac:dyDescent="0.25">
      <c r="D2914" s="1"/>
      <c r="Y2914" s="8"/>
      <c r="Z2914" s="10"/>
      <c r="AA2914" s="9"/>
      <c r="AB2914" s="9"/>
      <c r="AC2914" s="12"/>
      <c r="AD2914" s="12"/>
      <c r="AE2914" s="12"/>
    </row>
    <row r="2915" spans="4:31" x14ac:dyDescent="0.25">
      <c r="D2915" s="1"/>
      <c r="Y2915" s="8"/>
      <c r="Z2915" s="10"/>
      <c r="AA2915" s="9"/>
      <c r="AB2915" s="9"/>
      <c r="AC2915" s="12"/>
      <c r="AD2915" s="12"/>
      <c r="AE2915" s="12"/>
    </row>
    <row r="2916" spans="4:31" x14ac:dyDescent="0.25">
      <c r="D2916" s="1"/>
      <c r="Y2916" s="8"/>
      <c r="Z2916" s="10"/>
      <c r="AA2916" s="9"/>
      <c r="AB2916" s="9"/>
      <c r="AC2916" s="12"/>
      <c r="AD2916" s="12"/>
      <c r="AE2916" s="12"/>
    </row>
    <row r="2917" spans="4:31" x14ac:dyDescent="0.25">
      <c r="D2917" s="1"/>
      <c r="Y2917" s="8"/>
      <c r="Z2917" s="10"/>
      <c r="AA2917" s="9"/>
      <c r="AB2917" s="9"/>
      <c r="AC2917" s="12"/>
      <c r="AD2917" s="12"/>
      <c r="AE2917" s="12"/>
    </row>
    <row r="2918" spans="4:31" x14ac:dyDescent="0.25">
      <c r="D2918" s="1"/>
      <c r="Y2918" s="8"/>
      <c r="Z2918" s="10"/>
      <c r="AA2918" s="9"/>
      <c r="AB2918" s="9"/>
      <c r="AC2918" s="12"/>
      <c r="AD2918" s="12"/>
      <c r="AE2918" s="12"/>
    </row>
    <row r="2919" spans="4:31" x14ac:dyDescent="0.25">
      <c r="D2919" s="1"/>
      <c r="Y2919" s="8"/>
      <c r="Z2919" s="10"/>
      <c r="AA2919" s="9"/>
      <c r="AB2919" s="9"/>
      <c r="AC2919" s="12"/>
      <c r="AD2919" s="12"/>
      <c r="AE2919" s="12"/>
    </row>
    <row r="2920" spans="4:31" x14ac:dyDescent="0.25">
      <c r="D2920" s="1"/>
      <c r="Y2920" s="8"/>
      <c r="Z2920" s="10"/>
      <c r="AA2920" s="9"/>
      <c r="AB2920" s="9"/>
      <c r="AC2920" s="12"/>
      <c r="AD2920" s="12"/>
      <c r="AE2920" s="12"/>
    </row>
    <row r="2921" spans="4:31" x14ac:dyDescent="0.25">
      <c r="D2921" s="1"/>
      <c r="Y2921" s="8"/>
      <c r="Z2921" s="10"/>
      <c r="AA2921" s="9"/>
      <c r="AB2921" s="9"/>
      <c r="AC2921" s="12"/>
      <c r="AD2921" s="12"/>
      <c r="AE2921" s="12"/>
    </row>
    <row r="2922" spans="4:31" x14ac:dyDescent="0.25">
      <c r="D2922" s="1"/>
      <c r="Y2922" s="8"/>
      <c r="Z2922" s="10"/>
      <c r="AA2922" s="9"/>
      <c r="AB2922" s="9"/>
      <c r="AC2922" s="12"/>
      <c r="AD2922" s="12"/>
      <c r="AE2922" s="12"/>
    </row>
    <row r="2923" spans="4:31" x14ac:dyDescent="0.25">
      <c r="D2923" s="1"/>
      <c r="Y2923" s="8"/>
      <c r="Z2923" s="10"/>
      <c r="AA2923" s="9"/>
      <c r="AB2923" s="9"/>
      <c r="AC2923" s="12"/>
      <c r="AD2923" s="12"/>
      <c r="AE2923" s="12"/>
    </row>
    <row r="2924" spans="4:31" x14ac:dyDescent="0.25">
      <c r="D2924" s="1"/>
      <c r="Y2924" s="8"/>
      <c r="Z2924" s="10"/>
      <c r="AA2924" s="9"/>
      <c r="AB2924" s="9"/>
      <c r="AC2924" s="12"/>
      <c r="AD2924" s="12"/>
      <c r="AE2924" s="12"/>
    </row>
    <row r="2925" spans="4:31" x14ac:dyDescent="0.25">
      <c r="D2925" s="1"/>
      <c r="Y2925" s="8"/>
      <c r="Z2925" s="10"/>
      <c r="AA2925" s="9"/>
      <c r="AB2925" s="9"/>
      <c r="AC2925" s="12"/>
      <c r="AD2925" s="12"/>
      <c r="AE2925" s="12"/>
    </row>
    <row r="2926" spans="4:31" x14ac:dyDescent="0.25">
      <c r="D2926" s="1"/>
      <c r="Y2926" s="8"/>
      <c r="Z2926" s="10"/>
      <c r="AA2926" s="9"/>
      <c r="AB2926" s="9"/>
      <c r="AC2926" s="12"/>
      <c r="AD2926" s="12"/>
      <c r="AE2926" s="12"/>
    </row>
    <row r="2927" spans="4:31" x14ac:dyDescent="0.25">
      <c r="D2927" s="1"/>
      <c r="Y2927" s="8"/>
      <c r="Z2927" s="10"/>
      <c r="AA2927" s="9"/>
      <c r="AB2927" s="9"/>
      <c r="AC2927" s="12"/>
      <c r="AD2927" s="12"/>
      <c r="AE2927" s="12"/>
    </row>
    <row r="2928" spans="4:31" x14ac:dyDescent="0.25">
      <c r="D2928" s="1"/>
      <c r="Y2928" s="8"/>
      <c r="Z2928" s="10"/>
      <c r="AA2928" s="9"/>
      <c r="AB2928" s="9"/>
      <c r="AC2928" s="12"/>
      <c r="AD2928" s="12"/>
      <c r="AE2928" s="12"/>
    </row>
    <row r="2929" spans="4:31" x14ac:dyDescent="0.25">
      <c r="D2929" s="1"/>
      <c r="Y2929" s="8"/>
      <c r="Z2929" s="10"/>
      <c r="AA2929" s="9"/>
      <c r="AB2929" s="9"/>
      <c r="AC2929" s="12"/>
      <c r="AD2929" s="12"/>
      <c r="AE2929" s="12"/>
    </row>
    <row r="2930" spans="4:31" x14ac:dyDescent="0.25">
      <c r="D2930" s="1"/>
      <c r="Y2930" s="8"/>
      <c r="Z2930" s="10"/>
      <c r="AA2930" s="9"/>
      <c r="AB2930" s="9"/>
      <c r="AC2930" s="12"/>
      <c r="AD2930" s="12"/>
      <c r="AE2930" s="12"/>
    </row>
    <row r="2931" spans="4:31" x14ac:dyDescent="0.25">
      <c r="D2931" s="1"/>
      <c r="Y2931" s="8"/>
      <c r="Z2931" s="10"/>
      <c r="AA2931" s="9"/>
      <c r="AB2931" s="9"/>
      <c r="AC2931" s="12"/>
      <c r="AD2931" s="12"/>
      <c r="AE2931" s="12"/>
    </row>
    <row r="2932" spans="4:31" x14ac:dyDescent="0.25">
      <c r="D2932" s="1"/>
      <c r="Y2932" s="8"/>
      <c r="Z2932" s="10"/>
      <c r="AA2932" s="9"/>
      <c r="AB2932" s="9"/>
      <c r="AC2932" s="12"/>
      <c r="AD2932" s="12"/>
      <c r="AE2932" s="12"/>
    </row>
    <row r="2933" spans="4:31" x14ac:dyDescent="0.25">
      <c r="D2933" s="1"/>
      <c r="Y2933" s="8"/>
      <c r="Z2933" s="10"/>
      <c r="AA2933" s="9"/>
      <c r="AB2933" s="9"/>
      <c r="AC2933" s="12"/>
      <c r="AD2933" s="12"/>
      <c r="AE2933" s="12"/>
    </row>
    <row r="2934" spans="4:31" x14ac:dyDescent="0.25">
      <c r="D2934" s="1"/>
      <c r="Y2934" s="8"/>
      <c r="Z2934" s="10"/>
      <c r="AA2934" s="9"/>
      <c r="AB2934" s="9"/>
      <c r="AC2934" s="12"/>
      <c r="AD2934" s="12"/>
      <c r="AE2934" s="12"/>
    </row>
    <row r="2935" spans="4:31" x14ac:dyDescent="0.25">
      <c r="D2935" s="1"/>
      <c r="Y2935" s="8"/>
      <c r="Z2935" s="10"/>
      <c r="AA2935" s="9"/>
      <c r="AB2935" s="9"/>
      <c r="AC2935" s="12"/>
      <c r="AD2935" s="12"/>
      <c r="AE2935" s="12"/>
    </row>
    <row r="2936" spans="4:31" x14ac:dyDescent="0.25">
      <c r="D2936" s="1"/>
      <c r="Y2936" s="8"/>
      <c r="Z2936" s="10"/>
      <c r="AA2936" s="9"/>
      <c r="AB2936" s="9"/>
      <c r="AC2936" s="12"/>
      <c r="AD2936" s="12"/>
      <c r="AE2936" s="12"/>
    </row>
    <row r="2937" spans="4:31" x14ac:dyDescent="0.25">
      <c r="D2937" s="1"/>
      <c r="Y2937" s="8"/>
      <c r="Z2937" s="10"/>
      <c r="AA2937" s="9"/>
      <c r="AB2937" s="9"/>
      <c r="AC2937" s="12"/>
      <c r="AD2937" s="12"/>
      <c r="AE2937" s="12"/>
    </row>
    <row r="2938" spans="4:31" x14ac:dyDescent="0.25">
      <c r="D2938" s="1"/>
      <c r="Y2938" s="8"/>
      <c r="Z2938" s="10"/>
      <c r="AA2938" s="9"/>
      <c r="AB2938" s="9"/>
      <c r="AC2938" s="12"/>
      <c r="AD2938" s="12"/>
      <c r="AE2938" s="12"/>
    </row>
    <row r="2939" spans="4:31" x14ac:dyDescent="0.25">
      <c r="D2939" s="1"/>
      <c r="Y2939" s="8"/>
      <c r="Z2939" s="10"/>
      <c r="AA2939" s="9"/>
      <c r="AB2939" s="9"/>
      <c r="AC2939" s="12"/>
      <c r="AD2939" s="12"/>
      <c r="AE2939" s="12"/>
    </row>
    <row r="2940" spans="4:31" x14ac:dyDescent="0.25">
      <c r="D2940" s="1"/>
      <c r="Y2940" s="8"/>
      <c r="Z2940" s="10"/>
      <c r="AA2940" s="9"/>
      <c r="AB2940" s="9"/>
      <c r="AC2940" s="12"/>
      <c r="AD2940" s="12"/>
      <c r="AE2940" s="12"/>
    </row>
    <row r="2941" spans="4:31" x14ac:dyDescent="0.25">
      <c r="D2941" s="1"/>
      <c r="Y2941" s="8"/>
      <c r="Z2941" s="10"/>
      <c r="AA2941" s="9"/>
      <c r="AB2941" s="9"/>
      <c r="AC2941" s="12"/>
      <c r="AD2941" s="12"/>
      <c r="AE2941" s="12"/>
    </row>
    <row r="2942" spans="4:31" x14ac:dyDescent="0.25">
      <c r="D2942" s="1"/>
      <c r="Y2942" s="8"/>
      <c r="Z2942" s="10"/>
      <c r="AA2942" s="9"/>
      <c r="AB2942" s="9"/>
      <c r="AC2942" s="12"/>
      <c r="AD2942" s="12"/>
      <c r="AE2942" s="12"/>
    </row>
    <row r="2943" spans="4:31" x14ac:dyDescent="0.25">
      <c r="D2943" s="1"/>
      <c r="Y2943" s="8"/>
      <c r="Z2943" s="10"/>
      <c r="AA2943" s="9"/>
      <c r="AB2943" s="9"/>
      <c r="AC2943" s="12"/>
      <c r="AD2943" s="12"/>
      <c r="AE2943" s="12"/>
    </row>
    <row r="2944" spans="4:31" x14ac:dyDescent="0.25">
      <c r="D2944" s="1"/>
      <c r="Y2944" s="8"/>
      <c r="Z2944" s="10"/>
      <c r="AA2944" s="9"/>
      <c r="AB2944" s="9"/>
      <c r="AC2944" s="12"/>
      <c r="AD2944" s="12"/>
      <c r="AE2944" s="12"/>
    </row>
    <row r="2945" spans="4:31" x14ac:dyDescent="0.25">
      <c r="D2945" s="1"/>
      <c r="Y2945" s="8"/>
      <c r="Z2945" s="10"/>
      <c r="AA2945" s="9"/>
      <c r="AB2945" s="9"/>
      <c r="AC2945" s="12"/>
      <c r="AD2945" s="12"/>
      <c r="AE2945" s="12"/>
    </row>
    <row r="2946" spans="4:31" x14ac:dyDescent="0.25">
      <c r="D2946" s="1"/>
      <c r="Y2946" s="8"/>
      <c r="Z2946" s="10"/>
      <c r="AA2946" s="9"/>
      <c r="AB2946" s="9"/>
      <c r="AC2946" s="12"/>
      <c r="AD2946" s="12"/>
      <c r="AE2946" s="12"/>
    </row>
    <row r="2947" spans="4:31" x14ac:dyDescent="0.25">
      <c r="D2947" s="1"/>
      <c r="Y2947" s="8"/>
      <c r="Z2947" s="10"/>
      <c r="AA2947" s="9"/>
      <c r="AB2947" s="9"/>
      <c r="AC2947" s="12"/>
      <c r="AD2947" s="12"/>
      <c r="AE2947" s="12"/>
    </row>
    <row r="2948" spans="4:31" x14ac:dyDescent="0.25">
      <c r="D2948" s="1"/>
      <c r="Y2948" s="8"/>
      <c r="Z2948" s="10"/>
      <c r="AA2948" s="9"/>
      <c r="AB2948" s="9"/>
      <c r="AC2948" s="12"/>
      <c r="AD2948" s="12"/>
      <c r="AE2948" s="12"/>
    </row>
    <row r="2949" spans="4:31" x14ac:dyDescent="0.25">
      <c r="D2949" s="1"/>
      <c r="Y2949" s="8"/>
      <c r="Z2949" s="10"/>
      <c r="AA2949" s="9"/>
      <c r="AB2949" s="9"/>
      <c r="AC2949" s="12"/>
      <c r="AD2949" s="12"/>
      <c r="AE2949" s="12"/>
    </row>
    <row r="2950" spans="4:31" x14ac:dyDescent="0.25">
      <c r="D2950" s="1"/>
      <c r="Y2950" s="8"/>
      <c r="Z2950" s="10"/>
      <c r="AA2950" s="9"/>
      <c r="AB2950" s="9"/>
      <c r="AC2950" s="12"/>
      <c r="AD2950" s="12"/>
      <c r="AE2950" s="12"/>
    </row>
    <row r="2951" spans="4:31" x14ac:dyDescent="0.25">
      <c r="D2951" s="1"/>
      <c r="Y2951" s="8"/>
      <c r="Z2951" s="10"/>
      <c r="AA2951" s="9"/>
      <c r="AB2951" s="9"/>
      <c r="AC2951" s="12"/>
      <c r="AD2951" s="12"/>
      <c r="AE2951" s="12"/>
    </row>
    <row r="2952" spans="4:31" x14ac:dyDescent="0.25">
      <c r="D2952" s="1"/>
      <c r="Y2952" s="8"/>
      <c r="Z2952" s="10"/>
      <c r="AA2952" s="9"/>
      <c r="AB2952" s="9"/>
      <c r="AC2952" s="12"/>
      <c r="AD2952" s="12"/>
      <c r="AE2952" s="12"/>
    </row>
    <row r="2953" spans="4:31" x14ac:dyDescent="0.25">
      <c r="D2953" s="1"/>
      <c r="Y2953" s="8"/>
      <c r="Z2953" s="10"/>
      <c r="AA2953" s="9"/>
      <c r="AB2953" s="9"/>
      <c r="AC2953" s="12"/>
      <c r="AD2953" s="12"/>
      <c r="AE2953" s="12"/>
    </row>
    <row r="2954" spans="4:31" x14ac:dyDescent="0.25">
      <c r="D2954" s="1"/>
      <c r="Y2954" s="8"/>
      <c r="Z2954" s="10"/>
      <c r="AA2954" s="9"/>
      <c r="AB2954" s="9"/>
      <c r="AC2954" s="12"/>
      <c r="AD2954" s="12"/>
      <c r="AE2954" s="12"/>
    </row>
    <row r="2955" spans="4:31" x14ac:dyDescent="0.25">
      <c r="D2955" s="1"/>
      <c r="Y2955" s="8"/>
      <c r="Z2955" s="10"/>
      <c r="AA2955" s="9"/>
      <c r="AB2955" s="9"/>
      <c r="AC2955" s="12"/>
      <c r="AD2955" s="12"/>
      <c r="AE2955" s="12"/>
    </row>
    <row r="2956" spans="4:31" x14ac:dyDescent="0.25">
      <c r="D2956" s="1"/>
      <c r="Y2956" s="8"/>
      <c r="Z2956" s="10"/>
      <c r="AA2956" s="9"/>
      <c r="AB2956" s="9"/>
      <c r="AC2956" s="12"/>
      <c r="AD2956" s="12"/>
      <c r="AE2956" s="12"/>
    </row>
    <row r="2957" spans="4:31" x14ac:dyDescent="0.25">
      <c r="D2957" s="1"/>
      <c r="Y2957" s="8"/>
      <c r="Z2957" s="10"/>
      <c r="AA2957" s="9"/>
      <c r="AB2957" s="9"/>
      <c r="AC2957" s="12"/>
      <c r="AD2957" s="12"/>
      <c r="AE2957" s="12"/>
    </row>
    <row r="2958" spans="4:31" x14ac:dyDescent="0.25">
      <c r="D2958" s="1"/>
      <c r="Y2958" s="8"/>
      <c r="Z2958" s="10"/>
      <c r="AA2958" s="9"/>
      <c r="AB2958" s="9"/>
      <c r="AC2958" s="12"/>
      <c r="AD2958" s="12"/>
      <c r="AE2958" s="12"/>
    </row>
    <row r="2959" spans="4:31" x14ac:dyDescent="0.25">
      <c r="D2959" s="1"/>
      <c r="Y2959" s="8"/>
      <c r="Z2959" s="10"/>
      <c r="AA2959" s="9"/>
      <c r="AB2959" s="9"/>
      <c r="AC2959" s="12"/>
      <c r="AD2959" s="12"/>
      <c r="AE2959" s="12"/>
    </row>
    <row r="2960" spans="4:31" x14ac:dyDescent="0.25">
      <c r="D2960" s="1"/>
      <c r="Y2960" s="8"/>
      <c r="Z2960" s="10"/>
      <c r="AA2960" s="9"/>
      <c r="AB2960" s="9"/>
      <c r="AC2960" s="12"/>
      <c r="AD2960" s="12"/>
      <c r="AE2960" s="12"/>
    </row>
    <row r="2961" spans="4:31" x14ac:dyDescent="0.25">
      <c r="D2961" s="1"/>
      <c r="Y2961" s="8"/>
      <c r="Z2961" s="10"/>
      <c r="AA2961" s="9"/>
      <c r="AB2961" s="9"/>
      <c r="AC2961" s="12"/>
      <c r="AD2961" s="12"/>
      <c r="AE2961" s="12"/>
    </row>
    <row r="2962" spans="4:31" x14ac:dyDescent="0.25">
      <c r="D2962" s="1"/>
      <c r="Y2962" s="8"/>
      <c r="Z2962" s="10"/>
      <c r="AA2962" s="9"/>
      <c r="AB2962" s="9"/>
      <c r="AC2962" s="12"/>
      <c r="AD2962" s="12"/>
      <c r="AE2962" s="12"/>
    </row>
    <row r="2963" spans="4:31" x14ac:dyDescent="0.25">
      <c r="D2963" s="1"/>
      <c r="Y2963" s="8"/>
      <c r="Z2963" s="10"/>
      <c r="AA2963" s="9"/>
      <c r="AB2963" s="9"/>
      <c r="AC2963" s="12"/>
      <c r="AD2963" s="12"/>
      <c r="AE2963" s="12"/>
    </row>
    <row r="2964" spans="4:31" x14ac:dyDescent="0.25">
      <c r="D2964" s="1"/>
      <c r="Y2964" s="8"/>
      <c r="Z2964" s="10"/>
      <c r="AA2964" s="9"/>
      <c r="AB2964" s="9"/>
      <c r="AC2964" s="12"/>
      <c r="AD2964" s="12"/>
      <c r="AE2964" s="12"/>
    </row>
    <row r="2965" spans="4:31" x14ac:dyDescent="0.25">
      <c r="D2965" s="1"/>
      <c r="Y2965" s="8"/>
      <c r="Z2965" s="10"/>
      <c r="AA2965" s="9"/>
      <c r="AB2965" s="9"/>
      <c r="AC2965" s="12"/>
      <c r="AD2965" s="12"/>
      <c r="AE2965" s="12"/>
    </row>
    <row r="2966" spans="4:31" x14ac:dyDescent="0.25">
      <c r="D2966" s="1"/>
      <c r="Y2966" s="8"/>
      <c r="Z2966" s="10"/>
      <c r="AA2966" s="9"/>
      <c r="AB2966" s="9"/>
      <c r="AC2966" s="12"/>
      <c r="AD2966" s="12"/>
      <c r="AE2966" s="12"/>
    </row>
    <row r="2967" spans="4:31" x14ac:dyDescent="0.25">
      <c r="D2967" s="1"/>
      <c r="Y2967" s="8"/>
      <c r="Z2967" s="10"/>
      <c r="AA2967" s="9"/>
      <c r="AB2967" s="9"/>
      <c r="AC2967" s="12"/>
      <c r="AD2967" s="12"/>
      <c r="AE2967" s="12"/>
    </row>
    <row r="2968" spans="4:31" x14ac:dyDescent="0.25">
      <c r="D2968" s="1"/>
      <c r="Y2968" s="8"/>
      <c r="Z2968" s="10"/>
      <c r="AA2968" s="9"/>
      <c r="AB2968" s="9"/>
      <c r="AC2968" s="12"/>
      <c r="AD2968" s="12"/>
      <c r="AE2968" s="12"/>
    </row>
    <row r="2969" spans="4:31" x14ac:dyDescent="0.25">
      <c r="D2969" s="1"/>
      <c r="Y2969" s="8"/>
      <c r="Z2969" s="10"/>
      <c r="AA2969" s="9"/>
      <c r="AB2969" s="9"/>
      <c r="AC2969" s="12"/>
      <c r="AD2969" s="12"/>
      <c r="AE2969" s="12"/>
    </row>
    <row r="2970" spans="4:31" x14ac:dyDescent="0.25">
      <c r="D2970" s="1"/>
      <c r="Y2970" s="8"/>
      <c r="Z2970" s="10"/>
      <c r="AA2970" s="9"/>
      <c r="AB2970" s="9"/>
      <c r="AC2970" s="12"/>
      <c r="AD2970" s="12"/>
      <c r="AE2970" s="12"/>
    </row>
    <row r="2971" spans="4:31" x14ac:dyDescent="0.25">
      <c r="D2971" s="1"/>
      <c r="Y2971" s="8"/>
      <c r="Z2971" s="10"/>
      <c r="AA2971" s="9"/>
      <c r="AB2971" s="9"/>
      <c r="AC2971" s="12"/>
      <c r="AD2971" s="12"/>
      <c r="AE2971" s="12"/>
    </row>
    <row r="2972" spans="4:31" x14ac:dyDescent="0.25">
      <c r="D2972" s="1"/>
      <c r="Y2972" s="8"/>
      <c r="Z2972" s="10"/>
      <c r="AA2972" s="9"/>
      <c r="AB2972" s="9"/>
      <c r="AC2972" s="12"/>
      <c r="AD2972" s="12"/>
      <c r="AE2972" s="12"/>
    </row>
    <row r="2973" spans="4:31" x14ac:dyDescent="0.25">
      <c r="D2973" s="1"/>
      <c r="Y2973" s="8"/>
      <c r="Z2973" s="10"/>
      <c r="AA2973" s="9"/>
      <c r="AB2973" s="9"/>
      <c r="AC2973" s="12"/>
      <c r="AD2973" s="12"/>
      <c r="AE2973" s="12"/>
    </row>
    <row r="2974" spans="4:31" x14ac:dyDescent="0.25">
      <c r="D2974" s="1"/>
      <c r="Y2974" s="8"/>
      <c r="Z2974" s="10"/>
      <c r="AA2974" s="9"/>
      <c r="AB2974" s="9"/>
      <c r="AC2974" s="12"/>
      <c r="AD2974" s="12"/>
      <c r="AE2974" s="12"/>
    </row>
    <row r="2975" spans="4:31" x14ac:dyDescent="0.25">
      <c r="D2975" s="1"/>
      <c r="Y2975" s="8"/>
      <c r="Z2975" s="10"/>
      <c r="AA2975" s="9"/>
      <c r="AB2975" s="9"/>
      <c r="AC2975" s="12"/>
      <c r="AD2975" s="12"/>
      <c r="AE2975" s="12"/>
    </row>
    <row r="2976" spans="4:31" x14ac:dyDescent="0.25">
      <c r="D2976" s="1"/>
      <c r="Y2976" s="8"/>
      <c r="Z2976" s="10"/>
      <c r="AA2976" s="9"/>
      <c r="AB2976" s="9"/>
      <c r="AC2976" s="12"/>
      <c r="AD2976" s="12"/>
      <c r="AE2976" s="12"/>
    </row>
    <row r="2977" spans="4:31" x14ac:dyDescent="0.25">
      <c r="D2977" s="1"/>
      <c r="Y2977" s="8"/>
      <c r="Z2977" s="10"/>
      <c r="AA2977" s="9"/>
      <c r="AB2977" s="9"/>
      <c r="AC2977" s="12"/>
      <c r="AD2977" s="12"/>
      <c r="AE2977" s="12"/>
    </row>
    <row r="2978" spans="4:31" x14ac:dyDescent="0.25">
      <c r="D2978" s="1"/>
      <c r="Y2978" s="8"/>
      <c r="Z2978" s="10"/>
      <c r="AA2978" s="9"/>
      <c r="AB2978" s="9"/>
      <c r="AC2978" s="12"/>
      <c r="AD2978" s="12"/>
      <c r="AE2978" s="12"/>
    </row>
    <row r="2979" spans="4:31" x14ac:dyDescent="0.25">
      <c r="D2979" s="1"/>
      <c r="Y2979" s="8"/>
      <c r="Z2979" s="10"/>
      <c r="AA2979" s="9"/>
      <c r="AB2979" s="9"/>
      <c r="AC2979" s="12"/>
      <c r="AD2979" s="12"/>
      <c r="AE2979" s="12"/>
    </row>
    <row r="2980" spans="4:31" x14ac:dyDescent="0.25">
      <c r="D2980" s="1"/>
      <c r="Y2980" s="8"/>
      <c r="Z2980" s="10"/>
      <c r="AA2980" s="9"/>
      <c r="AB2980" s="9"/>
      <c r="AC2980" s="12"/>
      <c r="AD2980" s="12"/>
      <c r="AE2980" s="12"/>
    </row>
    <row r="2981" spans="4:31" x14ac:dyDescent="0.25">
      <c r="D2981" s="1"/>
      <c r="Y2981" s="8"/>
      <c r="Z2981" s="10"/>
      <c r="AA2981" s="9"/>
      <c r="AB2981" s="9"/>
      <c r="AC2981" s="12"/>
      <c r="AD2981" s="12"/>
      <c r="AE2981" s="12"/>
    </row>
    <row r="2982" spans="4:31" x14ac:dyDescent="0.25">
      <c r="D2982" s="1"/>
      <c r="Y2982" s="8"/>
      <c r="Z2982" s="10"/>
      <c r="AA2982" s="9"/>
      <c r="AB2982" s="9"/>
      <c r="AC2982" s="12"/>
      <c r="AD2982" s="12"/>
      <c r="AE2982" s="12"/>
    </row>
    <row r="2983" spans="4:31" x14ac:dyDescent="0.25">
      <c r="D2983" s="1"/>
      <c r="Y2983" s="8"/>
      <c r="Z2983" s="10"/>
      <c r="AA2983" s="9"/>
      <c r="AB2983" s="9"/>
      <c r="AC2983" s="12"/>
      <c r="AD2983" s="12"/>
      <c r="AE2983" s="12"/>
    </row>
    <row r="2984" spans="4:31" x14ac:dyDescent="0.25">
      <c r="D2984" s="1"/>
      <c r="Y2984" s="8"/>
      <c r="Z2984" s="10"/>
      <c r="AA2984" s="9"/>
      <c r="AB2984" s="9"/>
      <c r="AC2984" s="12"/>
      <c r="AD2984" s="12"/>
      <c r="AE2984" s="12"/>
    </row>
    <row r="2985" spans="4:31" x14ac:dyDescent="0.25">
      <c r="D2985" s="1"/>
      <c r="Y2985" s="8"/>
      <c r="Z2985" s="10"/>
      <c r="AA2985" s="9"/>
      <c r="AB2985" s="9"/>
      <c r="AC2985" s="12"/>
      <c r="AD2985" s="12"/>
      <c r="AE2985" s="12"/>
    </row>
    <row r="2986" spans="4:31" x14ac:dyDescent="0.25">
      <c r="D2986" s="1"/>
      <c r="Y2986" s="8"/>
      <c r="Z2986" s="10"/>
      <c r="AA2986" s="9"/>
      <c r="AB2986" s="9"/>
      <c r="AC2986" s="12"/>
      <c r="AD2986" s="12"/>
      <c r="AE2986" s="12"/>
    </row>
    <row r="2987" spans="4:31" x14ac:dyDescent="0.25">
      <c r="D2987" s="1"/>
      <c r="Y2987" s="8"/>
      <c r="Z2987" s="10"/>
      <c r="AA2987" s="9"/>
      <c r="AB2987" s="9"/>
      <c r="AC2987" s="12"/>
      <c r="AD2987" s="12"/>
      <c r="AE2987" s="12"/>
    </row>
    <row r="2988" spans="4:31" x14ac:dyDescent="0.25">
      <c r="D2988" s="1"/>
      <c r="Y2988" s="8"/>
      <c r="Z2988" s="10"/>
      <c r="AA2988" s="9"/>
      <c r="AB2988" s="9"/>
      <c r="AC2988" s="12"/>
      <c r="AD2988" s="12"/>
      <c r="AE2988" s="12"/>
    </row>
    <row r="2989" spans="4:31" x14ac:dyDescent="0.25">
      <c r="D2989" s="1"/>
      <c r="Y2989" s="8"/>
      <c r="Z2989" s="10"/>
      <c r="AA2989" s="9"/>
      <c r="AB2989" s="9"/>
      <c r="AC2989" s="12"/>
      <c r="AD2989" s="12"/>
      <c r="AE2989" s="12"/>
    </row>
    <row r="2990" spans="4:31" x14ac:dyDescent="0.25">
      <c r="D2990" s="1"/>
      <c r="Y2990" s="8"/>
      <c r="Z2990" s="10"/>
      <c r="AA2990" s="9"/>
      <c r="AB2990" s="9"/>
      <c r="AC2990" s="12"/>
      <c r="AD2990" s="12"/>
      <c r="AE2990" s="12"/>
    </row>
    <row r="2991" spans="4:31" x14ac:dyDescent="0.25">
      <c r="D2991" s="1"/>
      <c r="Y2991" s="8"/>
      <c r="Z2991" s="10"/>
      <c r="AA2991" s="9"/>
      <c r="AB2991" s="9"/>
      <c r="AC2991" s="12"/>
      <c r="AD2991" s="12"/>
      <c r="AE2991" s="12"/>
    </row>
    <row r="2992" spans="4:31" x14ac:dyDescent="0.25">
      <c r="D2992" s="1"/>
      <c r="Y2992" s="8"/>
      <c r="Z2992" s="10"/>
      <c r="AA2992" s="9"/>
      <c r="AB2992" s="9"/>
      <c r="AC2992" s="12"/>
      <c r="AD2992" s="12"/>
      <c r="AE2992" s="12"/>
    </row>
    <row r="2993" spans="4:31" x14ac:dyDescent="0.25">
      <c r="D2993" s="1"/>
      <c r="Y2993" s="8"/>
      <c r="Z2993" s="10"/>
      <c r="AA2993" s="9"/>
      <c r="AB2993" s="9"/>
      <c r="AC2993" s="12"/>
      <c r="AD2993" s="12"/>
      <c r="AE2993" s="12"/>
    </row>
    <row r="2994" spans="4:31" x14ac:dyDescent="0.25">
      <c r="D2994" s="1"/>
      <c r="Y2994" s="8"/>
      <c r="Z2994" s="10"/>
      <c r="AA2994" s="9"/>
      <c r="AB2994" s="9"/>
      <c r="AC2994" s="12"/>
      <c r="AD2994" s="12"/>
      <c r="AE2994" s="12"/>
    </row>
    <row r="2995" spans="4:31" x14ac:dyDescent="0.25">
      <c r="D2995" s="1"/>
      <c r="Y2995" s="8"/>
      <c r="Z2995" s="10"/>
      <c r="AA2995" s="9"/>
      <c r="AB2995" s="9"/>
      <c r="AC2995" s="12"/>
      <c r="AD2995" s="12"/>
      <c r="AE2995" s="12"/>
    </row>
    <row r="2996" spans="4:31" x14ac:dyDescent="0.25">
      <c r="D2996" s="1"/>
      <c r="Y2996" s="8"/>
      <c r="Z2996" s="10"/>
      <c r="AA2996" s="9"/>
      <c r="AB2996" s="9"/>
      <c r="AC2996" s="12"/>
      <c r="AD2996" s="12"/>
      <c r="AE2996" s="12"/>
    </row>
    <row r="2997" spans="4:31" x14ac:dyDescent="0.25">
      <c r="D2997" s="1"/>
      <c r="Y2997" s="8"/>
      <c r="Z2997" s="10"/>
      <c r="AA2997" s="9"/>
      <c r="AB2997" s="9"/>
      <c r="AC2997" s="12"/>
      <c r="AD2997" s="12"/>
      <c r="AE2997" s="12"/>
    </row>
    <row r="2998" spans="4:31" x14ac:dyDescent="0.25">
      <c r="D2998" s="1"/>
      <c r="Y2998" s="8"/>
      <c r="Z2998" s="10"/>
      <c r="AA2998" s="9"/>
      <c r="AB2998" s="9"/>
      <c r="AC2998" s="12"/>
      <c r="AD2998" s="12"/>
      <c r="AE2998" s="12"/>
    </row>
    <row r="2999" spans="4:31" x14ac:dyDescent="0.25">
      <c r="D2999" s="1"/>
      <c r="Y2999" s="8"/>
      <c r="Z2999" s="10"/>
      <c r="AA2999" s="9"/>
      <c r="AB2999" s="9"/>
      <c r="AC2999" s="12"/>
      <c r="AD2999" s="12"/>
      <c r="AE2999" s="12"/>
    </row>
    <row r="3000" spans="4:31" x14ac:dyDescent="0.25">
      <c r="D3000" s="1"/>
      <c r="Y3000" s="8"/>
      <c r="Z3000" s="10"/>
      <c r="AA3000" s="9"/>
      <c r="AB3000" s="9"/>
      <c r="AC3000" s="12"/>
      <c r="AD3000" s="12"/>
      <c r="AE3000" s="12"/>
    </row>
    <row r="3001" spans="4:31" x14ac:dyDescent="0.25">
      <c r="D3001" s="1"/>
      <c r="Y3001" s="8"/>
      <c r="Z3001" s="10"/>
      <c r="AA3001" s="9"/>
      <c r="AB3001" s="9"/>
      <c r="AC3001" s="12"/>
      <c r="AD3001" s="12"/>
      <c r="AE3001" s="12"/>
    </row>
    <row r="3002" spans="4:31" x14ac:dyDescent="0.25">
      <c r="D3002" s="1"/>
      <c r="Y3002" s="8"/>
      <c r="Z3002" s="10"/>
      <c r="AA3002" s="9"/>
      <c r="AB3002" s="9"/>
      <c r="AC3002" s="12"/>
      <c r="AD3002" s="12"/>
      <c r="AE3002" s="12"/>
    </row>
    <row r="3003" spans="4:31" x14ac:dyDescent="0.25">
      <c r="D3003" s="1"/>
      <c r="Y3003" s="8"/>
      <c r="Z3003" s="10"/>
      <c r="AA3003" s="9"/>
      <c r="AB3003" s="9"/>
      <c r="AC3003" s="12"/>
      <c r="AD3003" s="12"/>
      <c r="AE3003" s="12"/>
    </row>
    <row r="3004" spans="4:31" x14ac:dyDescent="0.25">
      <c r="D3004" s="1"/>
      <c r="Y3004" s="8"/>
      <c r="Z3004" s="10"/>
      <c r="AA3004" s="9"/>
      <c r="AB3004" s="9"/>
      <c r="AC3004" s="12"/>
      <c r="AD3004" s="12"/>
      <c r="AE3004" s="12"/>
    </row>
    <row r="3005" spans="4:31" x14ac:dyDescent="0.25">
      <c r="D3005" s="1"/>
      <c r="Y3005" s="8"/>
      <c r="Z3005" s="10"/>
      <c r="AA3005" s="9"/>
      <c r="AB3005" s="9"/>
      <c r="AC3005" s="12"/>
      <c r="AD3005" s="12"/>
      <c r="AE3005" s="12"/>
    </row>
    <row r="3006" spans="4:31" x14ac:dyDescent="0.25">
      <c r="D3006" s="1"/>
      <c r="Y3006" s="8"/>
      <c r="Z3006" s="10"/>
      <c r="AA3006" s="9"/>
      <c r="AB3006" s="9"/>
      <c r="AC3006" s="12"/>
      <c r="AD3006" s="12"/>
      <c r="AE3006" s="12"/>
    </row>
    <row r="3007" spans="4:31" x14ac:dyDescent="0.25">
      <c r="D3007" s="1"/>
      <c r="Y3007" s="8"/>
      <c r="Z3007" s="10"/>
      <c r="AA3007" s="9"/>
      <c r="AB3007" s="9"/>
      <c r="AC3007" s="12"/>
      <c r="AD3007" s="12"/>
      <c r="AE3007" s="12"/>
    </row>
    <row r="3008" spans="4:31" x14ac:dyDescent="0.25">
      <c r="D3008" s="1"/>
      <c r="Y3008" s="8"/>
      <c r="Z3008" s="10"/>
      <c r="AA3008" s="9"/>
      <c r="AB3008" s="9"/>
      <c r="AC3008" s="12"/>
      <c r="AD3008" s="12"/>
      <c r="AE3008" s="12"/>
    </row>
    <row r="3009" spans="4:31" x14ac:dyDescent="0.25">
      <c r="D3009" s="1"/>
      <c r="Y3009" s="8"/>
      <c r="Z3009" s="10"/>
      <c r="AA3009" s="9"/>
      <c r="AB3009" s="9"/>
      <c r="AC3009" s="12"/>
      <c r="AD3009" s="12"/>
      <c r="AE3009" s="12"/>
    </row>
    <row r="3010" spans="4:31" x14ac:dyDescent="0.25">
      <c r="D3010" s="1"/>
      <c r="Y3010" s="8"/>
      <c r="Z3010" s="10"/>
      <c r="AA3010" s="9"/>
      <c r="AB3010" s="9"/>
      <c r="AC3010" s="12"/>
      <c r="AD3010" s="12"/>
      <c r="AE3010" s="12"/>
    </row>
    <row r="3011" spans="4:31" x14ac:dyDescent="0.25">
      <c r="D3011" s="1"/>
      <c r="Y3011" s="8"/>
      <c r="Z3011" s="10"/>
      <c r="AA3011" s="9"/>
      <c r="AB3011" s="9"/>
      <c r="AC3011" s="12"/>
      <c r="AD3011" s="12"/>
      <c r="AE3011" s="12"/>
    </row>
    <row r="3012" spans="4:31" x14ac:dyDescent="0.25">
      <c r="D3012" s="1"/>
      <c r="Y3012" s="8"/>
      <c r="Z3012" s="10"/>
      <c r="AA3012" s="9"/>
      <c r="AB3012" s="9"/>
      <c r="AC3012" s="12"/>
      <c r="AD3012" s="12"/>
      <c r="AE3012" s="12"/>
    </row>
    <row r="3013" spans="4:31" x14ac:dyDescent="0.25">
      <c r="D3013" s="1"/>
      <c r="Y3013" s="8"/>
      <c r="Z3013" s="10"/>
      <c r="AA3013" s="9"/>
      <c r="AB3013" s="9"/>
      <c r="AC3013" s="12"/>
      <c r="AD3013" s="12"/>
      <c r="AE3013" s="12"/>
    </row>
    <row r="3014" spans="4:31" x14ac:dyDescent="0.25">
      <c r="D3014" s="1"/>
      <c r="Y3014" s="8"/>
      <c r="Z3014" s="10"/>
      <c r="AA3014" s="9"/>
      <c r="AB3014" s="9"/>
      <c r="AC3014" s="12"/>
      <c r="AD3014" s="12"/>
      <c r="AE3014" s="12"/>
    </row>
    <row r="3015" spans="4:31" x14ac:dyDescent="0.25">
      <c r="D3015" s="1"/>
      <c r="Y3015" s="8"/>
      <c r="Z3015" s="10"/>
      <c r="AA3015" s="9"/>
      <c r="AB3015" s="9"/>
      <c r="AC3015" s="12"/>
      <c r="AD3015" s="12"/>
      <c r="AE3015" s="12"/>
    </row>
    <row r="3016" spans="4:31" x14ac:dyDescent="0.25">
      <c r="D3016" s="1"/>
      <c r="Y3016" s="8"/>
      <c r="Z3016" s="10"/>
      <c r="AA3016" s="9"/>
      <c r="AB3016" s="9"/>
      <c r="AC3016" s="12"/>
      <c r="AD3016" s="12"/>
      <c r="AE3016" s="12"/>
    </row>
    <row r="3017" spans="4:31" x14ac:dyDescent="0.25">
      <c r="D3017" s="1"/>
      <c r="Y3017" s="8"/>
      <c r="Z3017" s="10"/>
      <c r="AA3017" s="9"/>
      <c r="AB3017" s="9"/>
      <c r="AC3017" s="12"/>
      <c r="AD3017" s="12"/>
      <c r="AE3017" s="12"/>
    </row>
    <row r="3018" spans="4:31" x14ac:dyDescent="0.25">
      <c r="D3018" s="1"/>
      <c r="Y3018" s="8"/>
      <c r="Z3018" s="10"/>
      <c r="AA3018" s="9"/>
      <c r="AB3018" s="9"/>
      <c r="AC3018" s="12"/>
      <c r="AD3018" s="12"/>
      <c r="AE3018" s="12"/>
    </row>
    <row r="3019" spans="4:31" x14ac:dyDescent="0.25">
      <c r="D3019" s="1"/>
      <c r="Y3019" s="8"/>
      <c r="Z3019" s="10"/>
      <c r="AA3019" s="9"/>
      <c r="AB3019" s="9"/>
      <c r="AC3019" s="12"/>
      <c r="AD3019" s="12"/>
      <c r="AE3019" s="12"/>
    </row>
    <row r="3020" spans="4:31" x14ac:dyDescent="0.25">
      <c r="D3020" s="1"/>
      <c r="Y3020" s="8"/>
      <c r="Z3020" s="10"/>
      <c r="AA3020" s="9"/>
      <c r="AB3020" s="9"/>
      <c r="AC3020" s="12"/>
      <c r="AD3020" s="12"/>
      <c r="AE3020" s="12"/>
    </row>
    <row r="3021" spans="4:31" x14ac:dyDescent="0.25">
      <c r="D3021" s="1"/>
      <c r="Y3021" s="8"/>
      <c r="Z3021" s="10"/>
      <c r="AA3021" s="9"/>
      <c r="AB3021" s="9"/>
      <c r="AC3021" s="12"/>
      <c r="AD3021" s="12"/>
      <c r="AE3021" s="12"/>
    </row>
    <row r="3022" spans="4:31" x14ac:dyDescent="0.25">
      <c r="D3022" s="1"/>
      <c r="Y3022" s="8"/>
      <c r="Z3022" s="10"/>
      <c r="AA3022" s="9"/>
      <c r="AB3022" s="9"/>
      <c r="AC3022" s="12"/>
      <c r="AD3022" s="12"/>
      <c r="AE3022" s="12"/>
    </row>
    <row r="3023" spans="4:31" x14ac:dyDescent="0.25">
      <c r="D3023" s="1"/>
      <c r="Y3023" s="8"/>
      <c r="Z3023" s="10"/>
      <c r="AA3023" s="9"/>
      <c r="AB3023" s="9"/>
      <c r="AC3023" s="12"/>
      <c r="AD3023" s="12"/>
      <c r="AE3023" s="12"/>
    </row>
    <row r="3024" spans="4:31" x14ac:dyDescent="0.25">
      <c r="D3024" s="1"/>
      <c r="Y3024" s="8"/>
      <c r="Z3024" s="10"/>
      <c r="AA3024" s="9"/>
      <c r="AB3024" s="9"/>
      <c r="AC3024" s="12"/>
      <c r="AD3024" s="12"/>
      <c r="AE3024" s="12"/>
    </row>
    <row r="3025" spans="4:31" x14ac:dyDescent="0.25">
      <c r="D3025" s="1"/>
      <c r="Y3025" s="8"/>
      <c r="Z3025" s="10"/>
      <c r="AA3025" s="9"/>
      <c r="AB3025" s="9"/>
      <c r="AC3025" s="12"/>
      <c r="AD3025" s="12"/>
      <c r="AE3025" s="12"/>
    </row>
    <row r="3026" spans="4:31" x14ac:dyDescent="0.25">
      <c r="D3026" s="1"/>
      <c r="Y3026" s="8"/>
      <c r="Z3026" s="10"/>
      <c r="AA3026" s="9"/>
      <c r="AB3026" s="9"/>
      <c r="AC3026" s="12"/>
      <c r="AD3026" s="12"/>
      <c r="AE3026" s="12"/>
    </row>
    <row r="3027" spans="4:31" x14ac:dyDescent="0.25">
      <c r="D3027" s="1"/>
      <c r="Y3027" s="8"/>
      <c r="Z3027" s="10"/>
      <c r="AA3027" s="9"/>
      <c r="AB3027" s="9"/>
      <c r="AC3027" s="12"/>
      <c r="AD3027" s="12"/>
      <c r="AE3027" s="12"/>
    </row>
    <row r="3028" spans="4:31" x14ac:dyDescent="0.25">
      <c r="D3028" s="1"/>
      <c r="Y3028" s="8"/>
      <c r="Z3028" s="10"/>
      <c r="AA3028" s="9"/>
      <c r="AB3028" s="9"/>
      <c r="AC3028" s="12"/>
      <c r="AD3028" s="12"/>
      <c r="AE3028" s="12"/>
    </row>
    <row r="3029" spans="4:31" x14ac:dyDescent="0.25">
      <c r="D3029" s="1"/>
      <c r="Y3029" s="8"/>
      <c r="Z3029" s="10"/>
      <c r="AA3029" s="9"/>
      <c r="AB3029" s="9"/>
      <c r="AC3029" s="12"/>
      <c r="AD3029" s="12"/>
      <c r="AE3029" s="12"/>
    </row>
    <row r="3030" spans="4:31" x14ac:dyDescent="0.25">
      <c r="D3030" s="1"/>
      <c r="Y3030" s="8"/>
      <c r="Z3030" s="10"/>
      <c r="AA3030" s="9"/>
      <c r="AB3030" s="9"/>
      <c r="AC3030" s="12"/>
      <c r="AD3030" s="12"/>
      <c r="AE3030" s="12"/>
    </row>
    <row r="3031" spans="4:31" x14ac:dyDescent="0.25">
      <c r="D3031" s="1"/>
      <c r="Y3031" s="8"/>
      <c r="Z3031" s="10"/>
      <c r="AA3031" s="9"/>
      <c r="AB3031" s="9"/>
      <c r="AC3031" s="12"/>
      <c r="AD3031" s="12"/>
      <c r="AE3031" s="12"/>
    </row>
    <row r="3032" spans="4:31" x14ac:dyDescent="0.25">
      <c r="D3032" s="1"/>
      <c r="Y3032" s="8"/>
      <c r="Z3032" s="10"/>
      <c r="AA3032" s="9"/>
      <c r="AB3032" s="9"/>
      <c r="AC3032" s="12"/>
      <c r="AD3032" s="12"/>
      <c r="AE3032" s="12"/>
    </row>
    <row r="3033" spans="4:31" x14ac:dyDescent="0.25">
      <c r="D3033" s="1"/>
      <c r="Y3033" s="8"/>
      <c r="Z3033" s="10"/>
      <c r="AA3033" s="9"/>
      <c r="AB3033" s="9"/>
      <c r="AC3033" s="12"/>
      <c r="AD3033" s="12"/>
      <c r="AE3033" s="12"/>
    </row>
    <row r="3034" spans="4:31" x14ac:dyDescent="0.25">
      <c r="D3034" s="1"/>
      <c r="Y3034" s="8"/>
      <c r="Z3034" s="10"/>
      <c r="AA3034" s="9"/>
      <c r="AB3034" s="9"/>
      <c r="AC3034" s="12"/>
      <c r="AD3034" s="12"/>
      <c r="AE3034" s="12"/>
    </row>
    <row r="3035" spans="4:31" x14ac:dyDescent="0.25">
      <c r="D3035" s="1"/>
      <c r="Y3035" s="8"/>
      <c r="Z3035" s="10"/>
      <c r="AA3035" s="9"/>
      <c r="AB3035" s="9"/>
      <c r="AC3035" s="12"/>
      <c r="AD3035" s="12"/>
      <c r="AE3035" s="12"/>
    </row>
    <row r="3036" spans="4:31" x14ac:dyDescent="0.25">
      <c r="D3036" s="1"/>
      <c r="Y3036" s="8"/>
      <c r="Z3036" s="10"/>
      <c r="AA3036" s="9"/>
      <c r="AB3036" s="9"/>
      <c r="AC3036" s="12"/>
      <c r="AD3036" s="12"/>
      <c r="AE3036" s="12"/>
    </row>
    <row r="3037" spans="4:31" x14ac:dyDescent="0.25">
      <c r="D3037" s="1"/>
      <c r="Y3037" s="8"/>
      <c r="Z3037" s="10"/>
      <c r="AA3037" s="9"/>
      <c r="AB3037" s="9"/>
      <c r="AC3037" s="12"/>
      <c r="AD3037" s="12"/>
      <c r="AE3037" s="12"/>
    </row>
    <row r="3038" spans="4:31" x14ac:dyDescent="0.25">
      <c r="D3038" s="1"/>
      <c r="Y3038" s="8"/>
      <c r="Z3038" s="10"/>
      <c r="AA3038" s="9"/>
      <c r="AB3038" s="9"/>
      <c r="AC3038" s="12"/>
      <c r="AD3038" s="12"/>
      <c r="AE3038" s="12"/>
    </row>
    <row r="3039" spans="4:31" x14ac:dyDescent="0.25">
      <c r="D3039" s="1"/>
      <c r="Y3039" s="8"/>
      <c r="Z3039" s="10"/>
      <c r="AA3039" s="9"/>
      <c r="AB3039" s="9"/>
      <c r="AC3039" s="12"/>
      <c r="AD3039" s="12"/>
      <c r="AE3039" s="12"/>
    </row>
    <row r="3040" spans="4:31" x14ac:dyDescent="0.25">
      <c r="D3040" s="1"/>
      <c r="Y3040" s="8"/>
      <c r="Z3040" s="10"/>
      <c r="AA3040" s="9"/>
      <c r="AB3040" s="9"/>
      <c r="AC3040" s="12"/>
      <c r="AD3040" s="12"/>
      <c r="AE3040" s="12"/>
    </row>
    <row r="3041" spans="4:31" x14ac:dyDescent="0.25">
      <c r="D3041" s="1"/>
      <c r="Y3041" s="8"/>
      <c r="Z3041" s="10"/>
      <c r="AA3041" s="9"/>
      <c r="AB3041" s="9"/>
      <c r="AC3041" s="12"/>
      <c r="AD3041" s="12"/>
      <c r="AE3041" s="12"/>
    </row>
    <row r="3042" spans="4:31" x14ac:dyDescent="0.25">
      <c r="D3042" s="1"/>
      <c r="Y3042" s="8"/>
      <c r="Z3042" s="10"/>
      <c r="AA3042" s="9"/>
      <c r="AB3042" s="9"/>
      <c r="AC3042" s="12"/>
      <c r="AD3042" s="12"/>
      <c r="AE3042" s="12"/>
    </row>
    <row r="3043" spans="4:31" x14ac:dyDescent="0.25">
      <c r="D3043" s="1"/>
      <c r="Y3043" s="8"/>
      <c r="Z3043" s="10"/>
      <c r="AA3043" s="9"/>
      <c r="AB3043" s="9"/>
      <c r="AC3043" s="12"/>
      <c r="AD3043" s="12"/>
      <c r="AE3043" s="12"/>
    </row>
    <row r="3044" spans="4:31" x14ac:dyDescent="0.25">
      <c r="D3044" s="1"/>
      <c r="Y3044" s="8"/>
      <c r="Z3044" s="10"/>
      <c r="AA3044" s="9"/>
      <c r="AB3044" s="9"/>
      <c r="AC3044" s="12"/>
      <c r="AD3044" s="12"/>
      <c r="AE3044" s="12"/>
    </row>
    <row r="3045" spans="4:31" x14ac:dyDescent="0.25">
      <c r="D3045" s="1"/>
      <c r="Y3045" s="8"/>
      <c r="Z3045" s="10"/>
      <c r="AA3045" s="9"/>
      <c r="AB3045" s="9"/>
      <c r="AC3045" s="12"/>
      <c r="AD3045" s="12"/>
      <c r="AE3045" s="12"/>
    </row>
    <row r="3046" spans="4:31" x14ac:dyDescent="0.25">
      <c r="D3046" s="1"/>
      <c r="Y3046" s="8"/>
      <c r="Z3046" s="10"/>
      <c r="AA3046" s="9"/>
      <c r="AB3046" s="9"/>
      <c r="AC3046" s="12"/>
      <c r="AD3046" s="12"/>
      <c r="AE3046" s="12"/>
    </row>
    <row r="3047" spans="4:31" x14ac:dyDescent="0.25">
      <c r="D3047" s="1"/>
      <c r="Y3047" s="8"/>
      <c r="Z3047" s="10"/>
      <c r="AA3047" s="9"/>
      <c r="AB3047" s="9"/>
      <c r="AC3047" s="12"/>
      <c r="AD3047" s="12"/>
      <c r="AE3047" s="12"/>
    </row>
    <row r="3048" spans="4:31" x14ac:dyDescent="0.25">
      <c r="D3048" s="1"/>
      <c r="Y3048" s="8"/>
      <c r="Z3048" s="10"/>
      <c r="AA3048" s="9"/>
      <c r="AB3048" s="9"/>
      <c r="AC3048" s="12"/>
      <c r="AD3048" s="12"/>
      <c r="AE3048" s="12"/>
    </row>
    <row r="3049" spans="4:31" x14ac:dyDescent="0.25">
      <c r="D3049" s="1"/>
      <c r="Y3049" s="8"/>
      <c r="Z3049" s="10"/>
      <c r="AA3049" s="9"/>
      <c r="AB3049" s="9"/>
      <c r="AC3049" s="12"/>
      <c r="AD3049" s="12"/>
      <c r="AE3049" s="12"/>
    </row>
    <row r="3050" spans="4:31" x14ac:dyDescent="0.25">
      <c r="D3050" s="1"/>
      <c r="Y3050" s="8"/>
      <c r="Z3050" s="10"/>
      <c r="AA3050" s="9"/>
      <c r="AB3050" s="9"/>
      <c r="AC3050" s="12"/>
      <c r="AD3050" s="12"/>
      <c r="AE3050" s="12"/>
    </row>
    <row r="3051" spans="4:31" x14ac:dyDescent="0.25">
      <c r="D3051" s="1"/>
      <c r="Y3051" s="8"/>
      <c r="Z3051" s="10"/>
      <c r="AA3051" s="9"/>
      <c r="AB3051" s="9"/>
      <c r="AC3051" s="12"/>
      <c r="AD3051" s="12"/>
      <c r="AE3051" s="12"/>
    </row>
    <row r="3052" spans="4:31" x14ac:dyDescent="0.25">
      <c r="D3052" s="1"/>
      <c r="Y3052" s="8"/>
      <c r="Z3052" s="10"/>
      <c r="AA3052" s="9"/>
      <c r="AB3052" s="9"/>
      <c r="AC3052" s="12"/>
      <c r="AD3052" s="12"/>
      <c r="AE3052" s="12"/>
    </row>
    <row r="3053" spans="4:31" x14ac:dyDescent="0.25">
      <c r="D3053" s="1"/>
      <c r="Y3053" s="8"/>
      <c r="Z3053" s="10"/>
      <c r="AA3053" s="9"/>
      <c r="AB3053" s="9"/>
      <c r="AC3053" s="12"/>
      <c r="AD3053" s="12"/>
      <c r="AE3053" s="12"/>
    </row>
    <row r="3054" spans="4:31" x14ac:dyDescent="0.25">
      <c r="D3054" s="1"/>
      <c r="Y3054" s="8"/>
      <c r="Z3054" s="10"/>
      <c r="AA3054" s="9"/>
      <c r="AB3054" s="9"/>
      <c r="AC3054" s="12"/>
      <c r="AD3054" s="12"/>
      <c r="AE3054" s="12"/>
    </row>
    <row r="3055" spans="4:31" x14ac:dyDescent="0.25">
      <c r="D3055" s="1"/>
      <c r="Y3055" s="8"/>
      <c r="Z3055" s="10"/>
      <c r="AA3055" s="9"/>
      <c r="AB3055" s="9"/>
      <c r="AC3055" s="12"/>
      <c r="AD3055" s="12"/>
      <c r="AE3055" s="12"/>
    </row>
    <row r="3056" spans="4:31" x14ac:dyDescent="0.25">
      <c r="D3056" s="1"/>
      <c r="Y3056" s="8"/>
      <c r="Z3056" s="10"/>
      <c r="AA3056" s="9"/>
      <c r="AB3056" s="9"/>
      <c r="AC3056" s="12"/>
      <c r="AD3056" s="12"/>
      <c r="AE3056" s="12"/>
    </row>
    <row r="3057" spans="4:31" x14ac:dyDescent="0.25">
      <c r="D3057" s="1"/>
      <c r="Y3057" s="8"/>
      <c r="Z3057" s="10"/>
      <c r="AA3057" s="9"/>
      <c r="AB3057" s="9"/>
      <c r="AC3057" s="12"/>
      <c r="AD3057" s="12"/>
      <c r="AE3057" s="12"/>
    </row>
    <row r="3058" spans="4:31" x14ac:dyDescent="0.25">
      <c r="D3058" s="1"/>
      <c r="Y3058" s="8"/>
      <c r="Z3058" s="10"/>
      <c r="AA3058" s="9"/>
      <c r="AB3058" s="9"/>
      <c r="AC3058" s="12"/>
      <c r="AD3058" s="12"/>
      <c r="AE3058" s="12"/>
    </row>
    <row r="3059" spans="4:31" x14ac:dyDescent="0.25">
      <c r="D3059" s="1"/>
      <c r="Y3059" s="8"/>
      <c r="Z3059" s="10"/>
      <c r="AA3059" s="9"/>
      <c r="AB3059" s="9"/>
      <c r="AC3059" s="12"/>
      <c r="AD3059" s="12"/>
      <c r="AE3059" s="12"/>
    </row>
    <row r="3060" spans="4:31" x14ac:dyDescent="0.25">
      <c r="D3060" s="1"/>
      <c r="Y3060" s="8"/>
      <c r="Z3060" s="10"/>
      <c r="AA3060" s="9"/>
      <c r="AB3060" s="9"/>
      <c r="AC3060" s="12"/>
      <c r="AD3060" s="12"/>
      <c r="AE3060" s="12"/>
    </row>
    <row r="3061" spans="4:31" x14ac:dyDescent="0.25">
      <c r="D3061" s="1"/>
      <c r="Y3061" s="8"/>
      <c r="Z3061" s="10"/>
      <c r="AA3061" s="9"/>
      <c r="AB3061" s="9"/>
      <c r="AC3061" s="12"/>
      <c r="AD3061" s="12"/>
      <c r="AE3061" s="12"/>
    </row>
    <row r="3062" spans="4:31" x14ac:dyDescent="0.25">
      <c r="D3062" s="1"/>
      <c r="Y3062" s="8"/>
      <c r="Z3062" s="10"/>
      <c r="AA3062" s="9"/>
      <c r="AB3062" s="9"/>
      <c r="AC3062" s="12"/>
      <c r="AD3062" s="12"/>
      <c r="AE3062" s="12"/>
    </row>
    <row r="3063" spans="4:31" x14ac:dyDescent="0.25">
      <c r="D3063" s="1"/>
      <c r="Y3063" s="8"/>
      <c r="Z3063" s="10"/>
      <c r="AA3063" s="9"/>
      <c r="AB3063" s="9"/>
      <c r="AC3063" s="12"/>
      <c r="AD3063" s="12"/>
      <c r="AE3063" s="12"/>
    </row>
    <row r="3064" spans="4:31" x14ac:dyDescent="0.25">
      <c r="D3064" s="1"/>
      <c r="Y3064" s="8"/>
      <c r="Z3064" s="10"/>
      <c r="AA3064" s="9"/>
      <c r="AB3064" s="9"/>
      <c r="AC3064" s="12"/>
      <c r="AD3064" s="12"/>
      <c r="AE3064" s="12"/>
    </row>
    <row r="3065" spans="4:31" x14ac:dyDescent="0.25">
      <c r="D3065" s="1"/>
      <c r="Y3065" s="8"/>
      <c r="Z3065" s="10"/>
      <c r="AA3065" s="9"/>
      <c r="AB3065" s="9"/>
      <c r="AC3065" s="12"/>
      <c r="AD3065" s="12"/>
      <c r="AE3065" s="12"/>
    </row>
    <row r="3066" spans="4:31" x14ac:dyDescent="0.25">
      <c r="D3066" s="1"/>
      <c r="Y3066" s="8"/>
      <c r="Z3066" s="10"/>
      <c r="AA3066" s="9"/>
      <c r="AB3066" s="9"/>
      <c r="AC3066" s="12"/>
      <c r="AD3066" s="12"/>
      <c r="AE3066" s="12"/>
    </row>
    <row r="3067" spans="4:31" x14ac:dyDescent="0.25">
      <c r="D3067" s="1"/>
      <c r="Y3067" s="8"/>
      <c r="Z3067" s="10"/>
      <c r="AA3067" s="9"/>
      <c r="AB3067" s="9"/>
      <c r="AC3067" s="12"/>
      <c r="AD3067" s="12"/>
      <c r="AE3067" s="12"/>
    </row>
    <row r="3068" spans="4:31" x14ac:dyDescent="0.25">
      <c r="D3068" s="1"/>
      <c r="Y3068" s="8"/>
      <c r="Z3068" s="10"/>
      <c r="AA3068" s="9"/>
      <c r="AB3068" s="9"/>
      <c r="AC3068" s="12"/>
      <c r="AD3068" s="12"/>
      <c r="AE3068" s="12"/>
    </row>
    <row r="3069" spans="4:31" x14ac:dyDescent="0.25">
      <c r="D3069" s="1"/>
      <c r="Y3069" s="8"/>
      <c r="Z3069" s="10"/>
      <c r="AA3069" s="9"/>
      <c r="AB3069" s="9"/>
      <c r="AC3069" s="12"/>
      <c r="AD3069" s="12"/>
      <c r="AE3069" s="12"/>
    </row>
    <row r="3070" spans="4:31" x14ac:dyDescent="0.25">
      <c r="D3070" s="1"/>
      <c r="Y3070" s="8"/>
      <c r="Z3070" s="10"/>
      <c r="AA3070" s="9"/>
      <c r="AB3070" s="9"/>
      <c r="AC3070" s="12"/>
      <c r="AD3070" s="12"/>
      <c r="AE3070" s="12"/>
    </row>
    <row r="3071" spans="4:31" x14ac:dyDescent="0.25">
      <c r="D3071" s="1"/>
      <c r="Y3071" s="8"/>
      <c r="Z3071" s="10"/>
      <c r="AA3071" s="9"/>
      <c r="AB3071" s="9"/>
      <c r="AC3071" s="12"/>
      <c r="AD3071" s="12"/>
      <c r="AE3071" s="12"/>
    </row>
    <row r="3072" spans="4:31" x14ac:dyDescent="0.25">
      <c r="D3072" s="1"/>
      <c r="Y3072" s="8"/>
      <c r="Z3072" s="10"/>
      <c r="AA3072" s="9"/>
      <c r="AB3072" s="9"/>
      <c r="AC3072" s="12"/>
      <c r="AD3072" s="12"/>
      <c r="AE3072" s="12"/>
    </row>
    <row r="3073" spans="4:31" x14ac:dyDescent="0.25">
      <c r="D3073" s="1"/>
      <c r="Y3073" s="8"/>
      <c r="Z3073" s="10"/>
      <c r="AA3073" s="9"/>
      <c r="AB3073" s="9"/>
      <c r="AC3073" s="12"/>
      <c r="AD3073" s="12"/>
      <c r="AE3073" s="12"/>
    </row>
    <row r="3074" spans="4:31" x14ac:dyDescent="0.25">
      <c r="D3074" s="1"/>
      <c r="Y3074" s="8"/>
      <c r="Z3074" s="10"/>
      <c r="AA3074" s="9"/>
      <c r="AB3074" s="9"/>
      <c r="AC3074" s="12"/>
      <c r="AD3074" s="12"/>
      <c r="AE3074" s="12"/>
    </row>
    <row r="3075" spans="4:31" x14ac:dyDescent="0.25">
      <c r="D3075" s="1"/>
      <c r="Y3075" s="8"/>
      <c r="Z3075" s="10"/>
      <c r="AA3075" s="9"/>
      <c r="AB3075" s="9"/>
      <c r="AC3075" s="12"/>
      <c r="AD3075" s="12"/>
      <c r="AE3075" s="12"/>
    </row>
    <row r="3076" spans="4:31" x14ac:dyDescent="0.25">
      <c r="D3076" s="1"/>
      <c r="Y3076" s="8"/>
      <c r="Z3076" s="10"/>
      <c r="AA3076" s="9"/>
      <c r="AB3076" s="9"/>
      <c r="AC3076" s="12"/>
      <c r="AD3076" s="12"/>
      <c r="AE3076" s="12"/>
    </row>
    <row r="3077" spans="4:31" x14ac:dyDescent="0.25">
      <c r="D3077" s="1"/>
      <c r="Y3077" s="8"/>
      <c r="Z3077" s="10"/>
      <c r="AA3077" s="9"/>
      <c r="AB3077" s="9"/>
      <c r="AC3077" s="12"/>
      <c r="AD3077" s="12"/>
      <c r="AE3077" s="12"/>
    </row>
    <row r="3078" spans="4:31" x14ac:dyDescent="0.25">
      <c r="D3078" s="1"/>
      <c r="Y3078" s="8"/>
      <c r="Z3078" s="10"/>
      <c r="AA3078" s="9"/>
      <c r="AB3078" s="9"/>
      <c r="AC3078" s="12"/>
      <c r="AD3078" s="12"/>
      <c r="AE3078" s="12"/>
    </row>
    <row r="3079" spans="4:31" x14ac:dyDescent="0.25">
      <c r="D3079" s="1"/>
      <c r="Y3079" s="8"/>
      <c r="Z3079" s="10"/>
      <c r="AA3079" s="9"/>
      <c r="AB3079" s="9"/>
      <c r="AC3079" s="12"/>
      <c r="AD3079" s="12"/>
      <c r="AE3079" s="12"/>
    </row>
    <row r="3080" spans="4:31" x14ac:dyDescent="0.25">
      <c r="D3080" s="1"/>
      <c r="Y3080" s="8"/>
      <c r="Z3080" s="10"/>
      <c r="AA3080" s="9"/>
      <c r="AB3080" s="9"/>
      <c r="AC3080" s="12"/>
      <c r="AD3080" s="12"/>
      <c r="AE3080" s="12"/>
    </row>
    <row r="3081" spans="4:31" x14ac:dyDescent="0.25">
      <c r="D3081" s="1"/>
      <c r="Y3081" s="8"/>
      <c r="Z3081" s="10"/>
      <c r="AA3081" s="9"/>
      <c r="AB3081" s="9"/>
      <c r="AC3081" s="12"/>
      <c r="AD3081" s="12"/>
      <c r="AE3081" s="12"/>
    </row>
    <row r="3082" spans="4:31" x14ac:dyDescent="0.25">
      <c r="D3082" s="1"/>
      <c r="Y3082" s="8"/>
      <c r="Z3082" s="10"/>
      <c r="AA3082" s="9"/>
      <c r="AB3082" s="9"/>
      <c r="AC3082" s="12"/>
      <c r="AD3082" s="12"/>
      <c r="AE3082" s="12"/>
    </row>
    <row r="3083" spans="4:31" x14ac:dyDescent="0.25">
      <c r="D3083" s="1"/>
      <c r="Y3083" s="8"/>
      <c r="Z3083" s="10"/>
      <c r="AA3083" s="9"/>
      <c r="AB3083" s="9"/>
      <c r="AC3083" s="12"/>
      <c r="AD3083" s="12"/>
      <c r="AE3083" s="12"/>
    </row>
    <row r="3084" spans="4:31" x14ac:dyDescent="0.25">
      <c r="D3084" s="1"/>
      <c r="Y3084" s="8"/>
      <c r="Z3084" s="10"/>
      <c r="AA3084" s="9"/>
      <c r="AB3084" s="9"/>
      <c r="AC3084" s="12"/>
      <c r="AD3084" s="12"/>
      <c r="AE3084" s="12"/>
    </row>
    <row r="3085" spans="4:31" x14ac:dyDescent="0.25">
      <c r="D3085" s="1"/>
      <c r="Y3085" s="8"/>
      <c r="Z3085" s="10"/>
      <c r="AA3085" s="9"/>
      <c r="AB3085" s="9"/>
      <c r="AC3085" s="12"/>
      <c r="AD3085" s="12"/>
      <c r="AE3085" s="12"/>
    </row>
    <row r="3086" spans="4:31" x14ac:dyDescent="0.25">
      <c r="D3086" s="1"/>
      <c r="Y3086" s="8"/>
      <c r="Z3086" s="10"/>
      <c r="AA3086" s="9"/>
      <c r="AB3086" s="9"/>
      <c r="AC3086" s="12"/>
      <c r="AD3086" s="12"/>
      <c r="AE3086" s="12"/>
    </row>
    <row r="3087" spans="4:31" x14ac:dyDescent="0.25">
      <c r="D3087" s="1"/>
      <c r="Y3087" s="8"/>
      <c r="Z3087" s="10"/>
      <c r="AA3087" s="9"/>
      <c r="AB3087" s="9"/>
      <c r="AC3087" s="12"/>
      <c r="AD3087" s="12"/>
      <c r="AE3087" s="12"/>
    </row>
    <row r="3088" spans="4:31" x14ac:dyDescent="0.25">
      <c r="D3088" s="1"/>
      <c r="Y3088" s="8"/>
      <c r="Z3088" s="10"/>
      <c r="AA3088" s="9"/>
      <c r="AB3088" s="9"/>
      <c r="AC3088" s="12"/>
      <c r="AD3088" s="12"/>
      <c r="AE3088" s="12"/>
    </row>
    <row r="3089" spans="4:31" x14ac:dyDescent="0.25">
      <c r="D3089" s="1"/>
      <c r="Y3089" s="8"/>
      <c r="Z3089" s="10"/>
      <c r="AA3089" s="9"/>
      <c r="AB3089" s="9"/>
      <c r="AC3089" s="12"/>
      <c r="AD3089" s="12"/>
      <c r="AE3089" s="12"/>
    </row>
    <row r="3090" spans="4:31" x14ac:dyDescent="0.25">
      <c r="D3090" s="1"/>
      <c r="Y3090" s="8"/>
      <c r="Z3090" s="10"/>
      <c r="AA3090" s="9"/>
      <c r="AB3090" s="9"/>
      <c r="AC3090" s="12"/>
      <c r="AD3090" s="12"/>
      <c r="AE3090" s="12"/>
    </row>
    <row r="3091" spans="4:31" x14ac:dyDescent="0.25">
      <c r="D3091" s="1"/>
      <c r="Y3091" s="8"/>
      <c r="Z3091" s="10"/>
      <c r="AA3091" s="9"/>
      <c r="AB3091" s="9"/>
      <c r="AC3091" s="12"/>
      <c r="AD3091" s="12"/>
      <c r="AE3091" s="12"/>
    </row>
    <row r="3092" spans="4:31" x14ac:dyDescent="0.25">
      <c r="D3092" s="1"/>
      <c r="Y3092" s="8"/>
      <c r="Z3092" s="10"/>
      <c r="AA3092" s="9"/>
      <c r="AB3092" s="9"/>
      <c r="AC3092" s="12"/>
      <c r="AD3092" s="12"/>
      <c r="AE3092" s="12"/>
    </row>
    <row r="3093" spans="4:31" x14ac:dyDescent="0.25">
      <c r="D3093" s="1"/>
      <c r="Y3093" s="8"/>
      <c r="Z3093" s="10"/>
      <c r="AA3093" s="9"/>
      <c r="AB3093" s="9"/>
      <c r="AC3093" s="12"/>
      <c r="AD3093" s="12"/>
      <c r="AE3093" s="12"/>
    </row>
    <row r="3094" spans="4:31" x14ac:dyDescent="0.25">
      <c r="D3094" s="1"/>
      <c r="Y3094" s="8"/>
      <c r="Z3094" s="10"/>
      <c r="AA3094" s="9"/>
      <c r="AB3094" s="9"/>
      <c r="AC3094" s="12"/>
      <c r="AD3094" s="12"/>
      <c r="AE3094" s="12"/>
    </row>
    <row r="3095" spans="4:31" x14ac:dyDescent="0.25">
      <c r="D3095" s="1"/>
      <c r="Y3095" s="8"/>
      <c r="Z3095" s="10"/>
      <c r="AA3095" s="9"/>
      <c r="AB3095" s="9"/>
      <c r="AC3095" s="12"/>
      <c r="AD3095" s="12"/>
      <c r="AE3095" s="12"/>
    </row>
    <row r="3096" spans="4:31" x14ac:dyDescent="0.25">
      <c r="D3096" s="1"/>
      <c r="Y3096" s="8"/>
      <c r="Z3096" s="10"/>
      <c r="AA3096" s="9"/>
      <c r="AB3096" s="9"/>
      <c r="AC3096" s="12"/>
      <c r="AD3096" s="12"/>
      <c r="AE3096" s="12"/>
    </row>
    <row r="3097" spans="4:31" x14ac:dyDescent="0.25">
      <c r="D3097" s="1"/>
      <c r="Y3097" s="8"/>
      <c r="Z3097" s="10"/>
      <c r="AA3097" s="9"/>
      <c r="AB3097" s="9"/>
      <c r="AC3097" s="12"/>
      <c r="AD3097" s="12"/>
      <c r="AE3097" s="12"/>
    </row>
    <row r="3098" spans="4:31" x14ac:dyDescent="0.25">
      <c r="D3098" s="1"/>
      <c r="Y3098" s="8"/>
      <c r="Z3098" s="10"/>
      <c r="AA3098" s="9"/>
      <c r="AB3098" s="9"/>
      <c r="AC3098" s="12"/>
      <c r="AD3098" s="12"/>
      <c r="AE3098" s="12"/>
    </row>
    <row r="3099" spans="4:31" x14ac:dyDescent="0.25">
      <c r="D3099" s="1"/>
      <c r="Y3099" s="8"/>
      <c r="Z3099" s="10"/>
      <c r="AA3099" s="9"/>
      <c r="AB3099" s="9"/>
      <c r="AC3099" s="12"/>
      <c r="AD3099" s="12"/>
      <c r="AE3099" s="12"/>
    </row>
    <row r="3100" spans="4:31" x14ac:dyDescent="0.25">
      <c r="D3100" s="1"/>
      <c r="Y3100" s="8"/>
      <c r="Z3100" s="10"/>
      <c r="AA3100" s="9"/>
      <c r="AB3100" s="9"/>
      <c r="AC3100" s="12"/>
      <c r="AD3100" s="12"/>
      <c r="AE3100" s="12"/>
    </row>
    <row r="3101" spans="4:31" x14ac:dyDescent="0.25">
      <c r="D3101" s="1"/>
      <c r="Y3101" s="8"/>
      <c r="Z3101" s="10"/>
      <c r="AA3101" s="9"/>
      <c r="AB3101" s="9"/>
      <c r="AC3101" s="12"/>
      <c r="AD3101" s="12"/>
      <c r="AE3101" s="12"/>
    </row>
    <row r="3102" spans="4:31" x14ac:dyDescent="0.25">
      <c r="D3102" s="1"/>
      <c r="Y3102" s="8"/>
      <c r="Z3102" s="10"/>
      <c r="AA3102" s="9"/>
      <c r="AB3102" s="9"/>
      <c r="AC3102" s="12"/>
      <c r="AD3102" s="12"/>
      <c r="AE3102" s="12"/>
    </row>
    <row r="3103" spans="4:31" x14ac:dyDescent="0.25">
      <c r="D3103" s="1"/>
      <c r="Y3103" s="8"/>
      <c r="Z3103" s="10"/>
      <c r="AA3103" s="9"/>
      <c r="AB3103" s="9"/>
      <c r="AC3103" s="12"/>
      <c r="AD3103" s="12"/>
      <c r="AE3103" s="12"/>
    </row>
    <row r="3104" spans="4:31" x14ac:dyDescent="0.25">
      <c r="D3104" s="1"/>
      <c r="Y3104" s="8"/>
      <c r="Z3104" s="10"/>
      <c r="AA3104" s="9"/>
      <c r="AB3104" s="9"/>
      <c r="AC3104" s="12"/>
      <c r="AD3104" s="12"/>
      <c r="AE3104" s="12"/>
    </row>
    <row r="3105" spans="4:31" x14ac:dyDescent="0.25">
      <c r="D3105" s="1"/>
      <c r="Y3105" s="8"/>
      <c r="Z3105" s="10"/>
      <c r="AA3105" s="9"/>
      <c r="AB3105" s="9"/>
      <c r="AC3105" s="12"/>
      <c r="AD3105" s="12"/>
      <c r="AE3105" s="12"/>
    </row>
    <row r="3106" spans="4:31" x14ac:dyDescent="0.25">
      <c r="D3106" s="1"/>
      <c r="Y3106" s="8"/>
      <c r="Z3106" s="10"/>
      <c r="AA3106" s="9"/>
      <c r="AB3106" s="9"/>
      <c r="AC3106" s="12"/>
      <c r="AD3106" s="12"/>
      <c r="AE3106" s="12"/>
    </row>
    <row r="3107" spans="4:31" x14ac:dyDescent="0.25">
      <c r="D3107" s="1"/>
      <c r="Y3107" s="8"/>
      <c r="Z3107" s="10"/>
      <c r="AA3107" s="9"/>
      <c r="AB3107" s="9"/>
      <c r="AC3107" s="12"/>
      <c r="AD3107" s="12"/>
      <c r="AE3107" s="12"/>
    </row>
    <row r="3108" spans="4:31" x14ac:dyDescent="0.25">
      <c r="D3108" s="1"/>
      <c r="Y3108" s="8"/>
      <c r="Z3108" s="10"/>
      <c r="AA3108" s="9"/>
      <c r="AB3108" s="9"/>
      <c r="AC3108" s="12"/>
      <c r="AD3108" s="12"/>
      <c r="AE3108" s="12"/>
    </row>
    <row r="3109" spans="4:31" x14ac:dyDescent="0.25">
      <c r="D3109" s="1"/>
      <c r="Y3109" s="8"/>
      <c r="Z3109" s="10"/>
      <c r="AA3109" s="9"/>
      <c r="AB3109" s="9"/>
      <c r="AC3109" s="12"/>
      <c r="AD3109" s="12"/>
      <c r="AE3109" s="12"/>
    </row>
    <row r="3110" spans="4:31" x14ac:dyDescent="0.25">
      <c r="D3110" s="1"/>
      <c r="Y3110" s="8"/>
      <c r="Z3110" s="10"/>
      <c r="AA3110" s="9"/>
      <c r="AB3110" s="9"/>
      <c r="AC3110" s="12"/>
      <c r="AD3110" s="12"/>
      <c r="AE3110" s="12"/>
    </row>
    <row r="3111" spans="4:31" x14ac:dyDescent="0.25">
      <c r="D3111" s="1"/>
      <c r="Y3111" s="8"/>
      <c r="Z3111" s="10"/>
      <c r="AA3111" s="9"/>
      <c r="AB3111" s="9"/>
      <c r="AC3111" s="12"/>
      <c r="AD3111" s="12"/>
      <c r="AE3111" s="12"/>
    </row>
    <row r="3112" spans="4:31" x14ac:dyDescent="0.25">
      <c r="D3112" s="1"/>
      <c r="Y3112" s="8"/>
      <c r="Z3112" s="10"/>
      <c r="AA3112" s="9"/>
      <c r="AB3112" s="9"/>
      <c r="AC3112" s="12"/>
      <c r="AD3112" s="12"/>
      <c r="AE3112" s="12"/>
    </row>
    <row r="3113" spans="4:31" x14ac:dyDescent="0.25">
      <c r="D3113" s="1"/>
      <c r="Y3113" s="8"/>
      <c r="Z3113" s="10"/>
      <c r="AA3113" s="9"/>
      <c r="AB3113" s="9"/>
      <c r="AC3113" s="12"/>
      <c r="AD3113" s="12"/>
      <c r="AE3113" s="12"/>
    </row>
    <row r="3114" spans="4:31" x14ac:dyDescent="0.25">
      <c r="D3114" s="1"/>
      <c r="Y3114" s="8"/>
      <c r="Z3114" s="10"/>
      <c r="AA3114" s="9"/>
      <c r="AB3114" s="9"/>
      <c r="AC3114" s="12"/>
      <c r="AD3114" s="12"/>
      <c r="AE3114" s="12"/>
    </row>
    <row r="3115" spans="4:31" x14ac:dyDescent="0.25">
      <c r="D3115" s="1"/>
      <c r="Y3115" s="8"/>
      <c r="Z3115" s="10"/>
      <c r="AA3115" s="9"/>
      <c r="AB3115" s="9"/>
      <c r="AC3115" s="12"/>
      <c r="AD3115" s="12"/>
      <c r="AE3115" s="12"/>
    </row>
    <row r="3116" spans="4:31" x14ac:dyDescent="0.25">
      <c r="D3116" s="1"/>
      <c r="Y3116" s="8"/>
      <c r="Z3116" s="10"/>
      <c r="AA3116" s="9"/>
      <c r="AB3116" s="9"/>
      <c r="AC3116" s="12"/>
      <c r="AD3116" s="12"/>
      <c r="AE3116" s="12"/>
    </row>
    <row r="3117" spans="4:31" x14ac:dyDescent="0.25">
      <c r="D3117" s="1"/>
      <c r="Y3117" s="8"/>
      <c r="Z3117" s="10"/>
      <c r="AA3117" s="9"/>
      <c r="AB3117" s="9"/>
      <c r="AC3117" s="12"/>
      <c r="AD3117" s="12"/>
      <c r="AE3117" s="12"/>
    </row>
    <row r="3118" spans="4:31" x14ac:dyDescent="0.25">
      <c r="D3118" s="1"/>
      <c r="Y3118" s="8"/>
      <c r="Z3118" s="10"/>
      <c r="AA3118" s="9"/>
      <c r="AB3118" s="9"/>
      <c r="AC3118" s="12"/>
      <c r="AD3118" s="12"/>
      <c r="AE3118" s="12"/>
    </row>
    <row r="3119" spans="4:31" x14ac:dyDescent="0.25">
      <c r="D3119" s="1"/>
      <c r="Y3119" s="8"/>
      <c r="Z3119" s="10"/>
      <c r="AA3119" s="9"/>
      <c r="AB3119" s="9"/>
      <c r="AC3119" s="12"/>
      <c r="AD3119" s="12"/>
      <c r="AE3119" s="12"/>
    </row>
    <row r="3120" spans="4:31" x14ac:dyDescent="0.25">
      <c r="D3120" s="1"/>
      <c r="Y3120" s="8"/>
      <c r="Z3120" s="10"/>
      <c r="AA3120" s="9"/>
      <c r="AB3120" s="9"/>
      <c r="AC3120" s="12"/>
      <c r="AD3120" s="12"/>
      <c r="AE3120" s="12"/>
    </row>
    <row r="3121" spans="4:31" x14ac:dyDescent="0.25">
      <c r="D3121" s="1"/>
      <c r="Y3121" s="8"/>
      <c r="Z3121" s="10"/>
      <c r="AA3121" s="9"/>
      <c r="AB3121" s="9"/>
      <c r="AC3121" s="12"/>
      <c r="AD3121" s="12"/>
      <c r="AE3121" s="12"/>
    </row>
    <row r="3122" spans="4:31" x14ac:dyDescent="0.25">
      <c r="D3122" s="1"/>
      <c r="Y3122" s="8"/>
      <c r="Z3122" s="10"/>
      <c r="AA3122" s="9"/>
      <c r="AB3122" s="9"/>
      <c r="AC3122" s="12"/>
      <c r="AD3122" s="12"/>
      <c r="AE3122" s="12"/>
    </row>
    <row r="3123" spans="4:31" x14ac:dyDescent="0.25">
      <c r="D3123" s="1"/>
      <c r="Y3123" s="8"/>
      <c r="Z3123" s="10"/>
      <c r="AA3123" s="9"/>
      <c r="AB3123" s="9"/>
      <c r="AC3123" s="12"/>
      <c r="AD3123" s="12"/>
      <c r="AE3123" s="12"/>
    </row>
    <row r="3124" spans="4:31" x14ac:dyDescent="0.25">
      <c r="D3124" s="1"/>
      <c r="Y3124" s="8"/>
      <c r="Z3124" s="10"/>
      <c r="AA3124" s="9"/>
      <c r="AB3124" s="9"/>
      <c r="AC3124" s="12"/>
      <c r="AD3124" s="12"/>
      <c r="AE3124" s="12"/>
    </row>
    <row r="3125" spans="4:31" x14ac:dyDescent="0.25">
      <c r="D3125" s="1"/>
      <c r="Y3125" s="8"/>
      <c r="Z3125" s="10"/>
      <c r="AA3125" s="9"/>
      <c r="AB3125" s="9"/>
      <c r="AC3125" s="12"/>
      <c r="AD3125" s="12"/>
      <c r="AE3125" s="12"/>
    </row>
    <row r="3126" spans="4:31" x14ac:dyDescent="0.25">
      <c r="D3126" s="1"/>
      <c r="Y3126" s="8"/>
      <c r="Z3126" s="10"/>
      <c r="AA3126" s="9"/>
      <c r="AB3126" s="9"/>
      <c r="AC3126" s="12"/>
      <c r="AD3126" s="12"/>
      <c r="AE3126" s="12"/>
    </row>
    <row r="3127" spans="4:31" x14ac:dyDescent="0.25">
      <c r="D3127" s="1"/>
      <c r="Y3127" s="8"/>
      <c r="Z3127" s="10"/>
      <c r="AA3127" s="9"/>
      <c r="AB3127" s="9"/>
      <c r="AC3127" s="12"/>
      <c r="AD3127" s="12"/>
      <c r="AE3127" s="12"/>
    </row>
    <row r="3128" spans="4:31" x14ac:dyDescent="0.25">
      <c r="D3128" s="1"/>
      <c r="Y3128" s="8"/>
      <c r="Z3128" s="10"/>
      <c r="AA3128" s="9"/>
      <c r="AB3128" s="9"/>
      <c r="AC3128" s="12"/>
      <c r="AD3128" s="12"/>
      <c r="AE3128" s="12"/>
    </row>
    <row r="3129" spans="4:31" x14ac:dyDescent="0.25">
      <c r="D3129" s="1"/>
      <c r="Y3129" s="8"/>
      <c r="Z3129" s="10"/>
      <c r="AA3129" s="9"/>
      <c r="AB3129" s="9"/>
      <c r="AC3129" s="12"/>
      <c r="AD3129" s="12"/>
      <c r="AE3129" s="12"/>
    </row>
    <row r="3130" spans="4:31" x14ac:dyDescent="0.25">
      <c r="D3130" s="1"/>
      <c r="Y3130" s="8"/>
      <c r="Z3130" s="10"/>
      <c r="AA3130" s="9"/>
      <c r="AB3130" s="9"/>
      <c r="AC3130" s="12"/>
      <c r="AD3130" s="12"/>
      <c r="AE3130" s="12"/>
    </row>
    <row r="3131" spans="4:31" x14ac:dyDescent="0.25">
      <c r="D3131" s="1"/>
      <c r="Y3131" s="8"/>
      <c r="Z3131" s="10"/>
      <c r="AA3131" s="9"/>
      <c r="AB3131" s="9"/>
      <c r="AC3131" s="12"/>
      <c r="AD3131" s="12"/>
      <c r="AE3131" s="12"/>
    </row>
    <row r="3132" spans="4:31" x14ac:dyDescent="0.25">
      <c r="D3132" s="1"/>
      <c r="Y3132" s="8"/>
      <c r="Z3132" s="10"/>
      <c r="AA3132" s="9"/>
      <c r="AB3132" s="9"/>
      <c r="AC3132" s="12"/>
      <c r="AD3132" s="12"/>
      <c r="AE3132" s="12"/>
    </row>
    <row r="3133" spans="4:31" x14ac:dyDescent="0.25">
      <c r="D3133" s="1"/>
      <c r="Y3133" s="8"/>
      <c r="Z3133" s="10"/>
      <c r="AA3133" s="9"/>
      <c r="AB3133" s="9"/>
      <c r="AC3133" s="12"/>
      <c r="AD3133" s="12"/>
      <c r="AE3133" s="12"/>
    </row>
    <row r="3134" spans="4:31" x14ac:dyDescent="0.25">
      <c r="D3134" s="1"/>
      <c r="Y3134" s="8"/>
      <c r="Z3134" s="10"/>
      <c r="AA3134" s="9"/>
      <c r="AB3134" s="9"/>
      <c r="AC3134" s="12"/>
      <c r="AD3134" s="12"/>
      <c r="AE3134" s="12"/>
    </row>
    <row r="3135" spans="4:31" x14ac:dyDescent="0.25">
      <c r="D3135" s="1"/>
      <c r="Y3135" s="8"/>
      <c r="Z3135" s="10"/>
      <c r="AA3135" s="9"/>
      <c r="AB3135" s="9"/>
      <c r="AC3135" s="12"/>
      <c r="AD3135" s="12"/>
      <c r="AE3135" s="12"/>
    </row>
    <row r="3136" spans="4:31" x14ac:dyDescent="0.25">
      <c r="D3136" s="1"/>
      <c r="Y3136" s="8"/>
      <c r="Z3136" s="10"/>
      <c r="AA3136" s="9"/>
      <c r="AB3136" s="9"/>
      <c r="AC3136" s="12"/>
      <c r="AD3136" s="12"/>
      <c r="AE3136" s="12"/>
    </row>
    <row r="3137" spans="4:31" x14ac:dyDescent="0.25">
      <c r="D3137" s="1"/>
      <c r="Y3137" s="8"/>
      <c r="Z3137" s="10"/>
      <c r="AA3137" s="9"/>
      <c r="AB3137" s="9"/>
      <c r="AC3137" s="12"/>
      <c r="AD3137" s="12"/>
      <c r="AE3137" s="12"/>
    </row>
    <row r="3138" spans="4:31" x14ac:dyDescent="0.25">
      <c r="D3138" s="1"/>
      <c r="Y3138" s="8"/>
      <c r="Z3138" s="10"/>
      <c r="AA3138" s="9"/>
      <c r="AB3138" s="9"/>
      <c r="AC3138" s="12"/>
      <c r="AD3138" s="12"/>
      <c r="AE3138" s="12"/>
    </row>
    <row r="3139" spans="4:31" x14ac:dyDescent="0.25">
      <c r="D3139" s="1"/>
      <c r="Y3139" s="8"/>
      <c r="Z3139" s="10"/>
      <c r="AA3139" s="9"/>
      <c r="AB3139" s="9"/>
      <c r="AC3139" s="12"/>
      <c r="AD3139" s="12"/>
      <c r="AE3139" s="12"/>
    </row>
    <row r="3140" spans="4:31" x14ac:dyDescent="0.25">
      <c r="D3140" s="1"/>
      <c r="Y3140" s="8"/>
      <c r="Z3140" s="10"/>
      <c r="AA3140" s="9"/>
      <c r="AB3140" s="9"/>
      <c r="AC3140" s="12"/>
      <c r="AD3140" s="12"/>
      <c r="AE3140" s="12"/>
    </row>
    <row r="3141" spans="4:31" x14ac:dyDescent="0.25">
      <c r="D3141" s="1"/>
      <c r="Y3141" s="8"/>
      <c r="Z3141" s="10"/>
      <c r="AA3141" s="9"/>
      <c r="AB3141" s="9"/>
      <c r="AC3141" s="12"/>
      <c r="AD3141" s="12"/>
      <c r="AE3141" s="12"/>
    </row>
    <row r="3142" spans="4:31" x14ac:dyDescent="0.25">
      <c r="D3142" s="1"/>
      <c r="Y3142" s="8"/>
      <c r="Z3142" s="10"/>
      <c r="AA3142" s="9"/>
      <c r="AB3142" s="9"/>
      <c r="AC3142" s="12"/>
      <c r="AD3142" s="12"/>
      <c r="AE3142" s="12"/>
    </row>
    <row r="3143" spans="4:31" x14ac:dyDescent="0.25">
      <c r="D3143" s="1"/>
      <c r="Y3143" s="8"/>
      <c r="Z3143" s="10"/>
      <c r="AA3143" s="9"/>
      <c r="AB3143" s="9"/>
      <c r="AC3143" s="12"/>
      <c r="AD3143" s="12"/>
      <c r="AE3143" s="12"/>
    </row>
    <row r="3144" spans="4:31" x14ac:dyDescent="0.25">
      <c r="D3144" s="1"/>
      <c r="Y3144" s="8"/>
      <c r="Z3144" s="10"/>
      <c r="AA3144" s="9"/>
      <c r="AB3144" s="9"/>
      <c r="AC3144" s="12"/>
      <c r="AD3144" s="12"/>
      <c r="AE3144" s="12"/>
    </row>
    <row r="3145" spans="4:31" x14ac:dyDescent="0.25">
      <c r="D3145" s="1"/>
      <c r="Y3145" s="8"/>
      <c r="Z3145" s="10"/>
      <c r="AA3145" s="9"/>
      <c r="AB3145" s="9"/>
      <c r="AC3145" s="12"/>
      <c r="AD3145" s="12"/>
      <c r="AE3145" s="12"/>
    </row>
    <row r="3146" spans="4:31" x14ac:dyDescent="0.25">
      <c r="D3146" s="1"/>
      <c r="Y3146" s="8"/>
      <c r="Z3146" s="10"/>
      <c r="AA3146" s="9"/>
      <c r="AB3146" s="9"/>
      <c r="AC3146" s="12"/>
      <c r="AD3146" s="12"/>
      <c r="AE3146" s="12"/>
    </row>
    <row r="3147" spans="4:31" x14ac:dyDescent="0.25">
      <c r="D3147" s="1"/>
      <c r="Y3147" s="8"/>
      <c r="Z3147" s="10"/>
      <c r="AA3147" s="9"/>
      <c r="AB3147" s="9"/>
      <c r="AC3147" s="12"/>
      <c r="AD3147" s="12"/>
      <c r="AE3147" s="12"/>
    </row>
    <row r="3148" spans="4:31" x14ac:dyDescent="0.25">
      <c r="D3148" s="1"/>
      <c r="Y3148" s="8"/>
      <c r="Z3148" s="10"/>
      <c r="AA3148" s="9"/>
      <c r="AB3148" s="9"/>
      <c r="AC3148" s="12"/>
      <c r="AD3148" s="12"/>
      <c r="AE3148" s="12"/>
    </row>
    <row r="3149" spans="4:31" x14ac:dyDescent="0.25">
      <c r="D3149" s="1"/>
      <c r="Y3149" s="8"/>
      <c r="Z3149" s="10"/>
      <c r="AA3149" s="9"/>
      <c r="AB3149" s="9"/>
      <c r="AC3149" s="12"/>
      <c r="AD3149" s="12"/>
      <c r="AE3149" s="12"/>
    </row>
    <row r="3150" spans="4:31" x14ac:dyDescent="0.25">
      <c r="D3150" s="1"/>
      <c r="Y3150" s="8"/>
      <c r="Z3150" s="10"/>
      <c r="AA3150" s="9"/>
      <c r="AB3150" s="9"/>
      <c r="AC3150" s="12"/>
      <c r="AD3150" s="12"/>
      <c r="AE3150" s="12"/>
    </row>
    <row r="3151" spans="4:31" x14ac:dyDescent="0.25">
      <c r="D3151" s="1"/>
      <c r="Y3151" s="8"/>
      <c r="Z3151" s="10"/>
      <c r="AA3151" s="9"/>
      <c r="AB3151" s="9"/>
      <c r="AC3151" s="12"/>
      <c r="AD3151" s="12"/>
      <c r="AE3151" s="12"/>
    </row>
    <row r="3152" spans="4:31" x14ac:dyDescent="0.25">
      <c r="D3152" s="1"/>
      <c r="Y3152" s="8"/>
      <c r="Z3152" s="10"/>
      <c r="AA3152" s="9"/>
      <c r="AB3152" s="9"/>
      <c r="AC3152" s="12"/>
      <c r="AD3152" s="12"/>
      <c r="AE3152" s="12"/>
    </row>
    <row r="3153" spans="4:31" x14ac:dyDescent="0.25">
      <c r="D3153" s="1"/>
      <c r="Y3153" s="8"/>
      <c r="Z3153" s="10"/>
      <c r="AA3153" s="9"/>
      <c r="AB3153" s="9"/>
      <c r="AC3153" s="12"/>
      <c r="AD3153" s="12"/>
      <c r="AE3153" s="12"/>
    </row>
    <row r="3154" spans="4:31" x14ac:dyDescent="0.25">
      <c r="D3154" s="1"/>
      <c r="Y3154" s="8"/>
      <c r="Z3154" s="10"/>
      <c r="AA3154" s="9"/>
      <c r="AB3154" s="9"/>
      <c r="AC3154" s="12"/>
      <c r="AD3154" s="12"/>
      <c r="AE3154" s="12"/>
    </row>
    <row r="3155" spans="4:31" x14ac:dyDescent="0.25">
      <c r="D3155" s="1"/>
      <c r="Y3155" s="8"/>
      <c r="Z3155" s="10"/>
      <c r="AA3155" s="9"/>
      <c r="AB3155" s="9"/>
      <c r="AC3155" s="12"/>
      <c r="AD3155" s="12"/>
      <c r="AE3155" s="12"/>
    </row>
    <row r="3156" spans="4:31" x14ac:dyDescent="0.25">
      <c r="D3156" s="1"/>
      <c r="Y3156" s="8"/>
      <c r="Z3156" s="10"/>
      <c r="AA3156" s="9"/>
      <c r="AB3156" s="9"/>
      <c r="AC3156" s="12"/>
      <c r="AD3156" s="12"/>
      <c r="AE3156" s="12"/>
    </row>
    <row r="3157" spans="4:31" x14ac:dyDescent="0.25">
      <c r="D3157" s="1"/>
      <c r="Y3157" s="8"/>
      <c r="Z3157" s="10"/>
      <c r="AA3157" s="9"/>
      <c r="AB3157" s="9"/>
      <c r="AC3157" s="12"/>
      <c r="AD3157" s="12"/>
      <c r="AE3157" s="12"/>
    </row>
    <row r="3158" spans="4:31" x14ac:dyDescent="0.25">
      <c r="D3158" s="1"/>
      <c r="Y3158" s="8"/>
      <c r="Z3158" s="10"/>
      <c r="AA3158" s="9"/>
      <c r="AB3158" s="9"/>
      <c r="AC3158" s="12"/>
      <c r="AD3158" s="12"/>
      <c r="AE3158" s="12"/>
    </row>
    <row r="3159" spans="4:31" x14ac:dyDescent="0.25">
      <c r="D3159" s="1"/>
      <c r="Y3159" s="8"/>
      <c r="Z3159" s="10"/>
      <c r="AA3159" s="9"/>
      <c r="AB3159" s="9"/>
      <c r="AC3159" s="12"/>
      <c r="AD3159" s="12"/>
      <c r="AE3159" s="12"/>
    </row>
    <row r="3160" spans="4:31" x14ac:dyDescent="0.25">
      <c r="D3160" s="1"/>
      <c r="Y3160" s="8"/>
      <c r="Z3160" s="10"/>
      <c r="AA3160" s="9"/>
      <c r="AB3160" s="9"/>
      <c r="AC3160" s="12"/>
      <c r="AD3160" s="12"/>
      <c r="AE3160" s="12"/>
    </row>
    <row r="3161" spans="4:31" x14ac:dyDescent="0.25">
      <c r="D3161" s="1"/>
      <c r="Y3161" s="8"/>
      <c r="Z3161" s="10"/>
      <c r="AA3161" s="9"/>
      <c r="AB3161" s="9"/>
      <c r="AC3161" s="12"/>
      <c r="AD3161" s="12"/>
      <c r="AE3161" s="12"/>
    </row>
    <row r="3162" spans="4:31" x14ac:dyDescent="0.25">
      <c r="D3162" s="1"/>
      <c r="Y3162" s="8"/>
      <c r="Z3162" s="10"/>
      <c r="AA3162" s="9"/>
      <c r="AB3162" s="9"/>
      <c r="AC3162" s="12"/>
      <c r="AD3162" s="12"/>
      <c r="AE3162" s="12"/>
    </row>
    <row r="3163" spans="4:31" x14ac:dyDescent="0.25">
      <c r="D3163" s="1"/>
      <c r="Y3163" s="8"/>
      <c r="Z3163" s="10"/>
      <c r="AA3163" s="9"/>
      <c r="AB3163" s="9"/>
      <c r="AC3163" s="12"/>
      <c r="AD3163" s="12"/>
      <c r="AE3163" s="12"/>
    </row>
    <row r="3164" spans="4:31" x14ac:dyDescent="0.25">
      <c r="D3164" s="1"/>
      <c r="Y3164" s="8"/>
      <c r="Z3164" s="10"/>
      <c r="AA3164" s="9"/>
      <c r="AB3164" s="9"/>
      <c r="AC3164" s="12"/>
      <c r="AD3164" s="12"/>
      <c r="AE3164" s="12"/>
    </row>
    <row r="3165" spans="4:31" x14ac:dyDescent="0.25">
      <c r="D3165" s="1"/>
      <c r="Y3165" s="8"/>
      <c r="Z3165" s="10"/>
      <c r="AA3165" s="9"/>
      <c r="AB3165" s="9"/>
      <c r="AC3165" s="12"/>
      <c r="AD3165" s="12"/>
      <c r="AE3165" s="12"/>
    </row>
    <row r="3166" spans="4:31" x14ac:dyDescent="0.25">
      <c r="D3166" s="1"/>
      <c r="Y3166" s="8"/>
      <c r="Z3166" s="10"/>
      <c r="AA3166" s="9"/>
      <c r="AB3166" s="9"/>
      <c r="AC3166" s="12"/>
      <c r="AD3166" s="12"/>
      <c r="AE3166" s="12"/>
    </row>
    <row r="3167" spans="4:31" x14ac:dyDescent="0.25">
      <c r="D3167" s="1"/>
      <c r="Y3167" s="8"/>
      <c r="Z3167" s="10"/>
      <c r="AA3167" s="9"/>
      <c r="AB3167" s="9"/>
      <c r="AC3167" s="12"/>
      <c r="AD3167" s="12"/>
      <c r="AE3167" s="12"/>
    </row>
    <row r="3168" spans="4:31" x14ac:dyDescent="0.25">
      <c r="D3168" s="1"/>
      <c r="Y3168" s="8"/>
      <c r="Z3168" s="10"/>
      <c r="AA3168" s="9"/>
      <c r="AB3168" s="9"/>
      <c r="AC3168" s="12"/>
      <c r="AD3168" s="12"/>
      <c r="AE3168" s="12"/>
    </row>
    <row r="3169" spans="4:31" x14ac:dyDescent="0.25">
      <c r="D3169" s="1"/>
      <c r="Y3169" s="8"/>
      <c r="Z3169" s="10"/>
      <c r="AA3169" s="9"/>
      <c r="AB3169" s="9"/>
      <c r="AC3169" s="12"/>
      <c r="AD3169" s="12"/>
      <c r="AE3169" s="12"/>
    </row>
    <row r="3170" spans="4:31" x14ac:dyDescent="0.25">
      <c r="D3170" s="1"/>
      <c r="Y3170" s="8"/>
      <c r="Z3170" s="10"/>
      <c r="AA3170" s="9"/>
      <c r="AB3170" s="9"/>
      <c r="AC3170" s="12"/>
      <c r="AD3170" s="12"/>
      <c r="AE3170" s="12"/>
    </row>
    <row r="3171" spans="4:31" x14ac:dyDescent="0.25">
      <c r="D3171" s="1"/>
      <c r="Y3171" s="8"/>
      <c r="Z3171" s="10"/>
      <c r="AA3171" s="9"/>
      <c r="AB3171" s="9"/>
      <c r="AC3171" s="12"/>
      <c r="AD3171" s="12"/>
      <c r="AE3171" s="12"/>
    </row>
    <row r="3172" spans="4:31" x14ac:dyDescent="0.25">
      <c r="D3172" s="1"/>
      <c r="Y3172" s="8"/>
      <c r="Z3172" s="10"/>
      <c r="AA3172" s="9"/>
      <c r="AB3172" s="9"/>
      <c r="AC3172" s="12"/>
      <c r="AD3172" s="12"/>
      <c r="AE3172" s="12"/>
    </row>
    <row r="3173" spans="4:31" x14ac:dyDescent="0.25">
      <c r="D3173" s="1"/>
      <c r="Y3173" s="8"/>
      <c r="Z3173" s="10"/>
      <c r="AA3173" s="9"/>
      <c r="AB3173" s="9"/>
      <c r="AC3173" s="12"/>
      <c r="AD3173" s="12"/>
      <c r="AE3173" s="12"/>
    </row>
    <row r="3174" spans="4:31" x14ac:dyDescent="0.25">
      <c r="D3174" s="1"/>
      <c r="Y3174" s="8"/>
      <c r="Z3174" s="10"/>
      <c r="AA3174" s="9"/>
      <c r="AB3174" s="9"/>
      <c r="AC3174" s="12"/>
      <c r="AD3174" s="12"/>
      <c r="AE3174" s="12"/>
    </row>
    <row r="3175" spans="4:31" x14ac:dyDescent="0.25">
      <c r="D3175" s="1"/>
      <c r="Y3175" s="8"/>
      <c r="Z3175" s="10"/>
      <c r="AA3175" s="9"/>
      <c r="AB3175" s="9"/>
      <c r="AC3175" s="12"/>
      <c r="AD3175" s="12"/>
      <c r="AE3175" s="12"/>
    </row>
    <row r="3176" spans="4:31" x14ac:dyDescent="0.25">
      <c r="D3176" s="1"/>
      <c r="Y3176" s="8"/>
      <c r="Z3176" s="10"/>
      <c r="AA3176" s="9"/>
      <c r="AB3176" s="9"/>
      <c r="AC3176" s="12"/>
      <c r="AD3176" s="12"/>
      <c r="AE3176" s="12"/>
    </row>
    <row r="3177" spans="4:31" x14ac:dyDescent="0.25">
      <c r="D3177" s="1"/>
      <c r="Y3177" s="8"/>
      <c r="Z3177" s="10"/>
      <c r="AA3177" s="9"/>
      <c r="AB3177" s="9"/>
      <c r="AC3177" s="12"/>
      <c r="AD3177" s="12"/>
      <c r="AE3177" s="12"/>
    </row>
    <row r="3178" spans="4:31" x14ac:dyDescent="0.25">
      <c r="D3178" s="1"/>
      <c r="Y3178" s="8"/>
      <c r="Z3178" s="10"/>
      <c r="AA3178" s="9"/>
      <c r="AB3178" s="9"/>
      <c r="AC3178" s="12"/>
      <c r="AD3178" s="12"/>
      <c r="AE3178" s="12"/>
    </row>
    <row r="3179" spans="4:31" x14ac:dyDescent="0.25">
      <c r="D3179" s="1"/>
      <c r="Y3179" s="8"/>
      <c r="Z3179" s="10"/>
      <c r="AA3179" s="9"/>
      <c r="AB3179" s="9"/>
      <c r="AC3179" s="12"/>
      <c r="AD3179" s="12"/>
      <c r="AE3179" s="12"/>
    </row>
    <row r="3180" spans="4:31" x14ac:dyDescent="0.25">
      <c r="D3180" s="1"/>
      <c r="Y3180" s="8"/>
      <c r="Z3180" s="10"/>
      <c r="AA3180" s="9"/>
      <c r="AB3180" s="9"/>
      <c r="AC3180" s="12"/>
      <c r="AD3180" s="12"/>
      <c r="AE3180" s="12"/>
    </row>
    <row r="3181" spans="4:31" x14ac:dyDescent="0.25">
      <c r="D3181" s="1"/>
      <c r="Y3181" s="8"/>
      <c r="Z3181" s="10"/>
      <c r="AA3181" s="9"/>
      <c r="AB3181" s="9"/>
      <c r="AC3181" s="12"/>
      <c r="AD3181" s="12"/>
      <c r="AE3181" s="12"/>
    </row>
    <row r="3182" spans="4:31" x14ac:dyDescent="0.25">
      <c r="D3182" s="1"/>
      <c r="Y3182" s="8"/>
      <c r="Z3182" s="10"/>
      <c r="AA3182" s="9"/>
      <c r="AB3182" s="9"/>
      <c r="AC3182" s="12"/>
      <c r="AD3182" s="12"/>
      <c r="AE3182" s="12"/>
    </row>
    <row r="3183" spans="4:31" x14ac:dyDescent="0.25">
      <c r="D3183" s="1"/>
      <c r="Y3183" s="8"/>
      <c r="Z3183" s="10"/>
      <c r="AA3183" s="9"/>
      <c r="AB3183" s="9"/>
      <c r="AC3183" s="12"/>
      <c r="AD3183" s="12"/>
      <c r="AE3183" s="12"/>
    </row>
    <row r="3184" spans="4:31" x14ac:dyDescent="0.25">
      <c r="D3184" s="1"/>
      <c r="Y3184" s="8"/>
      <c r="Z3184" s="10"/>
      <c r="AA3184" s="9"/>
      <c r="AB3184" s="9"/>
      <c r="AC3184" s="12"/>
      <c r="AD3184" s="12"/>
      <c r="AE3184" s="12"/>
    </row>
    <row r="3185" spans="4:31" x14ac:dyDescent="0.25">
      <c r="D3185" s="1"/>
      <c r="Y3185" s="8"/>
      <c r="Z3185" s="10"/>
      <c r="AA3185" s="9"/>
      <c r="AB3185" s="9"/>
      <c r="AC3185" s="12"/>
      <c r="AD3185" s="12"/>
      <c r="AE3185" s="12"/>
    </row>
    <row r="3186" spans="4:31" x14ac:dyDescent="0.25">
      <c r="D3186" s="1"/>
      <c r="Y3186" s="8"/>
      <c r="Z3186" s="10"/>
      <c r="AA3186" s="9"/>
      <c r="AB3186" s="9"/>
      <c r="AC3186" s="12"/>
      <c r="AD3186" s="12"/>
      <c r="AE3186" s="12"/>
    </row>
    <row r="3187" spans="4:31" x14ac:dyDescent="0.25">
      <c r="D3187" s="1"/>
      <c r="Y3187" s="8"/>
      <c r="Z3187" s="10"/>
      <c r="AA3187" s="9"/>
      <c r="AB3187" s="9"/>
      <c r="AC3187" s="12"/>
      <c r="AD3187" s="12"/>
      <c r="AE3187" s="12"/>
    </row>
    <row r="3188" spans="4:31" x14ac:dyDescent="0.25">
      <c r="D3188" s="1"/>
      <c r="Y3188" s="8"/>
      <c r="Z3188" s="10"/>
      <c r="AA3188" s="9"/>
      <c r="AB3188" s="9"/>
      <c r="AC3188" s="12"/>
      <c r="AD3188" s="12"/>
      <c r="AE3188" s="12"/>
    </row>
    <row r="3189" spans="4:31" x14ac:dyDescent="0.25">
      <c r="D3189" s="1"/>
      <c r="Y3189" s="8"/>
      <c r="Z3189" s="10"/>
      <c r="AA3189" s="9"/>
      <c r="AB3189" s="9"/>
      <c r="AC3189" s="12"/>
      <c r="AD3189" s="12"/>
      <c r="AE3189" s="12"/>
    </row>
    <row r="3190" spans="4:31" x14ac:dyDescent="0.25">
      <c r="D3190" s="1"/>
      <c r="Y3190" s="8"/>
      <c r="Z3190" s="10"/>
      <c r="AA3190" s="9"/>
      <c r="AB3190" s="9"/>
      <c r="AC3190" s="12"/>
      <c r="AD3190" s="12"/>
      <c r="AE3190" s="12"/>
    </row>
    <row r="3191" spans="4:31" x14ac:dyDescent="0.25">
      <c r="D3191" s="1"/>
      <c r="Y3191" s="8"/>
      <c r="Z3191" s="10"/>
      <c r="AA3191" s="9"/>
      <c r="AB3191" s="9"/>
      <c r="AC3191" s="12"/>
      <c r="AD3191" s="12"/>
      <c r="AE3191" s="12"/>
    </row>
    <row r="3192" spans="4:31" x14ac:dyDescent="0.25">
      <c r="D3192" s="1"/>
      <c r="Y3192" s="8"/>
      <c r="Z3192" s="10"/>
      <c r="AA3192" s="9"/>
      <c r="AB3192" s="9"/>
      <c r="AC3192" s="12"/>
      <c r="AD3192" s="12"/>
      <c r="AE3192" s="12"/>
    </row>
    <row r="3193" spans="4:31" x14ac:dyDescent="0.25">
      <c r="D3193" s="1"/>
      <c r="Y3193" s="8"/>
      <c r="Z3193" s="10"/>
      <c r="AA3193" s="9"/>
      <c r="AB3193" s="9"/>
      <c r="AC3193" s="12"/>
      <c r="AD3193" s="12"/>
      <c r="AE3193" s="12"/>
    </row>
    <row r="3194" spans="4:31" x14ac:dyDescent="0.25">
      <c r="D3194" s="1"/>
      <c r="Y3194" s="8"/>
      <c r="Z3194" s="10"/>
      <c r="AA3194" s="9"/>
      <c r="AB3194" s="9"/>
      <c r="AC3194" s="12"/>
      <c r="AD3194" s="12"/>
      <c r="AE3194" s="12"/>
    </row>
    <row r="3195" spans="4:31" x14ac:dyDescent="0.25">
      <c r="D3195" s="1"/>
      <c r="Y3195" s="8"/>
      <c r="Z3195" s="10"/>
      <c r="AA3195" s="9"/>
      <c r="AB3195" s="9"/>
      <c r="AC3195" s="12"/>
      <c r="AD3195" s="12"/>
      <c r="AE3195" s="12"/>
    </row>
    <row r="3196" spans="4:31" x14ac:dyDescent="0.25">
      <c r="D3196" s="1"/>
      <c r="Y3196" s="8"/>
      <c r="Z3196" s="10"/>
      <c r="AA3196" s="9"/>
      <c r="AB3196" s="9"/>
      <c r="AC3196" s="12"/>
      <c r="AD3196" s="12"/>
      <c r="AE3196" s="12"/>
    </row>
    <row r="3197" spans="4:31" x14ac:dyDescent="0.25">
      <c r="D3197" s="1"/>
      <c r="Y3197" s="8"/>
      <c r="Z3197" s="10"/>
      <c r="AA3197" s="9"/>
      <c r="AB3197" s="9"/>
      <c r="AC3197" s="12"/>
      <c r="AD3197" s="12"/>
      <c r="AE3197" s="12"/>
    </row>
    <row r="3198" spans="4:31" x14ac:dyDescent="0.25">
      <c r="D3198" s="1"/>
      <c r="Y3198" s="8"/>
      <c r="Z3198" s="10"/>
      <c r="AA3198" s="9"/>
      <c r="AB3198" s="9"/>
      <c r="AC3198" s="12"/>
      <c r="AD3198" s="12"/>
      <c r="AE3198" s="12"/>
    </row>
    <row r="3199" spans="4:31" x14ac:dyDescent="0.25">
      <c r="D3199" s="1"/>
      <c r="Y3199" s="8"/>
      <c r="Z3199" s="10"/>
      <c r="AA3199" s="9"/>
      <c r="AB3199" s="9"/>
      <c r="AC3199" s="12"/>
      <c r="AD3199" s="12"/>
      <c r="AE3199" s="12"/>
    </row>
    <row r="3200" spans="4:31" x14ac:dyDescent="0.25">
      <c r="D3200" s="1"/>
      <c r="Y3200" s="8"/>
      <c r="Z3200" s="10"/>
      <c r="AA3200" s="9"/>
      <c r="AB3200" s="9"/>
      <c r="AC3200" s="12"/>
      <c r="AD3200" s="12"/>
      <c r="AE3200" s="12"/>
    </row>
    <row r="3201" spans="4:31" x14ac:dyDescent="0.25">
      <c r="D3201" s="1"/>
      <c r="Y3201" s="8"/>
      <c r="Z3201" s="10"/>
      <c r="AA3201" s="9"/>
      <c r="AB3201" s="9"/>
      <c r="AC3201" s="12"/>
      <c r="AD3201" s="12"/>
      <c r="AE3201" s="12"/>
    </row>
    <row r="3202" spans="4:31" x14ac:dyDescent="0.25">
      <c r="D3202" s="1"/>
      <c r="Y3202" s="8"/>
      <c r="Z3202" s="10"/>
      <c r="AA3202" s="9"/>
      <c r="AB3202" s="9"/>
      <c r="AC3202" s="12"/>
      <c r="AD3202" s="12"/>
      <c r="AE3202" s="12"/>
    </row>
    <row r="3203" spans="4:31" x14ac:dyDescent="0.25">
      <c r="D3203" s="1"/>
      <c r="Y3203" s="8"/>
      <c r="Z3203" s="10"/>
      <c r="AA3203" s="9"/>
      <c r="AB3203" s="9"/>
      <c r="AC3203" s="12"/>
      <c r="AD3203" s="12"/>
      <c r="AE3203" s="12"/>
    </row>
    <row r="3204" spans="4:31" x14ac:dyDescent="0.25">
      <c r="D3204" s="1"/>
      <c r="Y3204" s="8"/>
      <c r="Z3204" s="10"/>
      <c r="AA3204" s="9"/>
      <c r="AB3204" s="9"/>
      <c r="AC3204" s="12"/>
      <c r="AD3204" s="12"/>
      <c r="AE3204" s="12"/>
    </row>
    <row r="3205" spans="4:31" x14ac:dyDescent="0.25">
      <c r="D3205" s="1"/>
      <c r="Y3205" s="8"/>
      <c r="Z3205" s="10"/>
      <c r="AA3205" s="9"/>
      <c r="AB3205" s="9"/>
      <c r="AC3205" s="12"/>
      <c r="AD3205" s="12"/>
      <c r="AE3205" s="12"/>
    </row>
    <row r="3206" spans="4:31" x14ac:dyDescent="0.25">
      <c r="D3206" s="1"/>
      <c r="Y3206" s="8"/>
      <c r="Z3206" s="10"/>
      <c r="AA3206" s="9"/>
      <c r="AB3206" s="9"/>
      <c r="AC3206" s="12"/>
      <c r="AD3206" s="12"/>
      <c r="AE3206" s="12"/>
    </row>
    <row r="3207" spans="4:31" x14ac:dyDescent="0.25">
      <c r="D3207" s="1"/>
      <c r="Y3207" s="8"/>
      <c r="Z3207" s="10"/>
      <c r="AA3207" s="9"/>
      <c r="AB3207" s="9"/>
      <c r="AC3207" s="12"/>
      <c r="AD3207" s="12"/>
      <c r="AE3207" s="12"/>
    </row>
    <row r="3208" spans="4:31" x14ac:dyDescent="0.25">
      <c r="D3208" s="1"/>
      <c r="Y3208" s="8"/>
      <c r="Z3208" s="10"/>
      <c r="AA3208" s="9"/>
      <c r="AB3208" s="9"/>
      <c r="AC3208" s="12"/>
      <c r="AD3208" s="12"/>
      <c r="AE3208" s="12"/>
    </row>
    <row r="3209" spans="4:31" x14ac:dyDescent="0.25">
      <c r="D3209" s="1"/>
      <c r="Y3209" s="8"/>
      <c r="Z3209" s="10"/>
      <c r="AA3209" s="9"/>
      <c r="AB3209" s="9"/>
      <c r="AC3209" s="12"/>
      <c r="AD3209" s="12"/>
      <c r="AE3209" s="12"/>
    </row>
    <row r="3210" spans="4:31" x14ac:dyDescent="0.25">
      <c r="D3210" s="1"/>
      <c r="Y3210" s="8"/>
      <c r="Z3210" s="10"/>
      <c r="AA3210" s="9"/>
      <c r="AB3210" s="9"/>
      <c r="AC3210" s="12"/>
      <c r="AD3210" s="12"/>
      <c r="AE3210" s="12"/>
    </row>
    <row r="3211" spans="4:31" x14ac:dyDescent="0.25">
      <c r="D3211" s="1"/>
      <c r="Y3211" s="8"/>
      <c r="Z3211" s="10"/>
      <c r="AA3211" s="9"/>
      <c r="AB3211" s="9"/>
      <c r="AC3211" s="12"/>
      <c r="AD3211" s="12"/>
      <c r="AE3211" s="12"/>
    </row>
    <row r="3212" spans="4:31" x14ac:dyDescent="0.25">
      <c r="D3212" s="1"/>
      <c r="Y3212" s="8"/>
      <c r="Z3212" s="10"/>
      <c r="AA3212" s="9"/>
      <c r="AB3212" s="9"/>
      <c r="AC3212" s="12"/>
      <c r="AD3212" s="12"/>
      <c r="AE3212" s="12"/>
    </row>
    <row r="3213" spans="4:31" x14ac:dyDescent="0.25">
      <c r="D3213" s="1"/>
      <c r="Y3213" s="8"/>
      <c r="Z3213" s="10"/>
      <c r="AA3213" s="9"/>
      <c r="AB3213" s="9"/>
      <c r="AC3213" s="12"/>
      <c r="AD3213" s="12"/>
      <c r="AE3213" s="12"/>
    </row>
    <row r="3214" spans="4:31" x14ac:dyDescent="0.25">
      <c r="D3214" s="1"/>
      <c r="Y3214" s="8"/>
      <c r="Z3214" s="10"/>
      <c r="AA3214" s="9"/>
      <c r="AB3214" s="9"/>
      <c r="AC3214" s="12"/>
      <c r="AD3214" s="12"/>
      <c r="AE3214" s="12"/>
    </row>
    <row r="3215" spans="4:31" x14ac:dyDescent="0.25">
      <c r="D3215" s="1"/>
      <c r="Y3215" s="8"/>
      <c r="Z3215" s="10"/>
      <c r="AA3215" s="9"/>
      <c r="AB3215" s="9"/>
      <c r="AC3215" s="12"/>
      <c r="AD3215" s="12"/>
      <c r="AE3215" s="12"/>
    </row>
    <row r="3216" spans="4:31" x14ac:dyDescent="0.25">
      <c r="D3216" s="1"/>
      <c r="Y3216" s="8"/>
      <c r="Z3216" s="10"/>
      <c r="AA3216" s="9"/>
      <c r="AB3216" s="9"/>
      <c r="AC3216" s="12"/>
      <c r="AD3216" s="12"/>
      <c r="AE3216" s="12"/>
    </row>
    <row r="3217" spans="4:31" x14ac:dyDescent="0.25">
      <c r="D3217" s="1"/>
      <c r="Y3217" s="8"/>
      <c r="Z3217" s="10"/>
      <c r="AA3217" s="9"/>
      <c r="AB3217" s="9"/>
      <c r="AC3217" s="12"/>
      <c r="AD3217" s="12"/>
      <c r="AE3217" s="12"/>
    </row>
    <row r="3218" spans="4:31" x14ac:dyDescent="0.25">
      <c r="D3218" s="1"/>
      <c r="Y3218" s="8"/>
      <c r="Z3218" s="10"/>
      <c r="AA3218" s="9"/>
      <c r="AB3218" s="9"/>
      <c r="AC3218" s="12"/>
      <c r="AD3218" s="12"/>
      <c r="AE3218" s="12"/>
    </row>
    <row r="3219" spans="4:31" x14ac:dyDescent="0.25">
      <c r="D3219" s="1"/>
      <c r="Y3219" s="8"/>
      <c r="Z3219" s="10"/>
      <c r="AA3219" s="9"/>
      <c r="AB3219" s="9"/>
      <c r="AC3219" s="12"/>
      <c r="AD3219" s="12"/>
      <c r="AE3219" s="12"/>
    </row>
    <row r="3220" spans="4:31" x14ac:dyDescent="0.25">
      <c r="D3220" s="1"/>
      <c r="Y3220" s="8"/>
      <c r="Z3220" s="10"/>
      <c r="AA3220" s="9"/>
      <c r="AB3220" s="9"/>
      <c r="AC3220" s="12"/>
      <c r="AD3220" s="12"/>
      <c r="AE3220" s="12"/>
    </row>
    <row r="3221" spans="4:31" x14ac:dyDescent="0.25">
      <c r="D3221" s="1"/>
      <c r="Y3221" s="8"/>
      <c r="Z3221" s="10"/>
      <c r="AA3221" s="9"/>
      <c r="AB3221" s="9"/>
      <c r="AC3221" s="12"/>
      <c r="AD3221" s="12"/>
      <c r="AE3221" s="12"/>
    </row>
    <row r="3222" spans="4:31" x14ac:dyDescent="0.25">
      <c r="D3222" s="1"/>
      <c r="Y3222" s="8"/>
      <c r="Z3222" s="10"/>
      <c r="AA3222" s="9"/>
      <c r="AB3222" s="9"/>
      <c r="AC3222" s="12"/>
      <c r="AD3222" s="12"/>
      <c r="AE3222" s="12"/>
    </row>
    <row r="3223" spans="4:31" x14ac:dyDescent="0.25">
      <c r="D3223" s="1"/>
      <c r="Y3223" s="8"/>
      <c r="Z3223" s="10"/>
      <c r="AA3223" s="9"/>
      <c r="AB3223" s="9"/>
      <c r="AC3223" s="12"/>
      <c r="AD3223" s="12"/>
      <c r="AE3223" s="12"/>
    </row>
    <row r="3224" spans="4:31" x14ac:dyDescent="0.25">
      <c r="D3224" s="1"/>
      <c r="Y3224" s="8"/>
      <c r="Z3224" s="10"/>
      <c r="AA3224" s="9"/>
      <c r="AB3224" s="9"/>
      <c r="AC3224" s="12"/>
      <c r="AD3224" s="12"/>
      <c r="AE3224" s="12"/>
    </row>
    <row r="3225" spans="4:31" x14ac:dyDescent="0.25">
      <c r="D3225" s="1"/>
      <c r="Y3225" s="8"/>
      <c r="Z3225" s="10"/>
      <c r="AA3225" s="9"/>
      <c r="AB3225" s="9"/>
      <c r="AC3225" s="12"/>
      <c r="AD3225" s="12"/>
      <c r="AE3225" s="12"/>
    </row>
    <row r="3226" spans="4:31" x14ac:dyDescent="0.25">
      <c r="D3226" s="1"/>
      <c r="Y3226" s="8"/>
      <c r="Z3226" s="10"/>
      <c r="AA3226" s="9"/>
      <c r="AB3226" s="9"/>
      <c r="AC3226" s="12"/>
      <c r="AD3226" s="12"/>
      <c r="AE3226" s="12"/>
    </row>
    <row r="3227" spans="4:31" x14ac:dyDescent="0.25">
      <c r="D3227" s="1"/>
      <c r="Y3227" s="8"/>
      <c r="Z3227" s="10"/>
      <c r="AA3227" s="9"/>
      <c r="AB3227" s="9"/>
      <c r="AC3227" s="12"/>
      <c r="AD3227" s="12"/>
      <c r="AE3227" s="12"/>
    </row>
    <row r="3228" spans="4:31" x14ac:dyDescent="0.25">
      <c r="D3228" s="1"/>
      <c r="Y3228" s="8"/>
      <c r="Z3228" s="10"/>
      <c r="AA3228" s="9"/>
      <c r="AB3228" s="9"/>
      <c r="AC3228" s="12"/>
      <c r="AD3228" s="12"/>
      <c r="AE3228" s="12"/>
    </row>
    <row r="3229" spans="4:31" x14ac:dyDescent="0.25">
      <c r="D3229" s="1"/>
      <c r="Y3229" s="8"/>
      <c r="Z3229" s="10"/>
      <c r="AA3229" s="9"/>
      <c r="AB3229" s="9"/>
      <c r="AC3229" s="12"/>
      <c r="AD3229" s="12"/>
      <c r="AE3229" s="12"/>
    </row>
    <row r="3230" spans="4:31" x14ac:dyDescent="0.25">
      <c r="D3230" s="1"/>
      <c r="Y3230" s="8"/>
      <c r="Z3230" s="10"/>
      <c r="AA3230" s="9"/>
      <c r="AB3230" s="9"/>
      <c r="AC3230" s="12"/>
      <c r="AD3230" s="12"/>
      <c r="AE3230" s="12"/>
    </row>
    <row r="3231" spans="4:31" x14ac:dyDescent="0.25">
      <c r="D3231" s="1"/>
      <c r="Y3231" s="8"/>
      <c r="Z3231" s="10"/>
      <c r="AA3231" s="9"/>
      <c r="AB3231" s="9"/>
      <c r="AC3231" s="12"/>
      <c r="AD3231" s="12"/>
      <c r="AE3231" s="12"/>
    </row>
    <row r="3232" spans="4:31" x14ac:dyDescent="0.25">
      <c r="D3232" s="1"/>
      <c r="Y3232" s="8"/>
      <c r="Z3232" s="10"/>
      <c r="AA3232" s="9"/>
      <c r="AB3232" s="9"/>
      <c r="AC3232" s="12"/>
      <c r="AD3232" s="12"/>
      <c r="AE3232" s="12"/>
    </row>
    <row r="3233" spans="4:31" x14ac:dyDescent="0.25">
      <c r="D3233" s="1"/>
      <c r="Y3233" s="8"/>
      <c r="Z3233" s="10"/>
      <c r="AA3233" s="9"/>
      <c r="AB3233" s="9"/>
      <c r="AC3233" s="12"/>
      <c r="AD3233" s="12"/>
      <c r="AE3233" s="12"/>
    </row>
    <row r="3234" spans="4:31" x14ac:dyDescent="0.25">
      <c r="D3234" s="1"/>
      <c r="Y3234" s="8"/>
      <c r="Z3234" s="10"/>
      <c r="AA3234" s="9"/>
      <c r="AB3234" s="9"/>
      <c r="AC3234" s="12"/>
      <c r="AD3234" s="12"/>
      <c r="AE3234" s="12"/>
    </row>
    <row r="3235" spans="4:31" x14ac:dyDescent="0.25">
      <c r="D3235" s="1"/>
      <c r="Y3235" s="8"/>
      <c r="Z3235" s="10"/>
      <c r="AA3235" s="9"/>
      <c r="AB3235" s="9"/>
      <c r="AC3235" s="12"/>
      <c r="AD3235" s="12"/>
      <c r="AE3235" s="12"/>
    </row>
    <row r="3236" spans="4:31" x14ac:dyDescent="0.25">
      <c r="D3236" s="1"/>
      <c r="Y3236" s="8"/>
      <c r="Z3236" s="10"/>
      <c r="AA3236" s="9"/>
      <c r="AB3236" s="9"/>
      <c r="AC3236" s="12"/>
      <c r="AD3236" s="12"/>
      <c r="AE3236" s="12"/>
    </row>
    <row r="3237" spans="4:31" x14ac:dyDescent="0.25">
      <c r="D3237" s="1"/>
      <c r="Y3237" s="8"/>
      <c r="Z3237" s="10"/>
      <c r="AA3237" s="9"/>
      <c r="AB3237" s="9"/>
      <c r="AC3237" s="12"/>
      <c r="AD3237" s="12"/>
      <c r="AE3237" s="12"/>
    </row>
    <row r="3238" spans="4:31" x14ac:dyDescent="0.25">
      <c r="D3238" s="1"/>
      <c r="Y3238" s="8"/>
      <c r="Z3238" s="10"/>
      <c r="AA3238" s="9"/>
      <c r="AB3238" s="9"/>
      <c r="AC3238" s="12"/>
      <c r="AD3238" s="12"/>
      <c r="AE3238" s="12"/>
    </row>
    <row r="3239" spans="4:31" x14ac:dyDescent="0.25">
      <c r="D3239" s="1"/>
      <c r="Y3239" s="8"/>
      <c r="Z3239" s="10"/>
      <c r="AA3239" s="9"/>
      <c r="AB3239" s="9"/>
      <c r="AC3239" s="12"/>
      <c r="AD3239" s="12"/>
      <c r="AE3239" s="12"/>
    </row>
    <row r="3240" spans="4:31" x14ac:dyDescent="0.25">
      <c r="D3240" s="1"/>
      <c r="Y3240" s="8"/>
      <c r="Z3240" s="10"/>
      <c r="AA3240" s="9"/>
      <c r="AB3240" s="9"/>
      <c r="AC3240" s="12"/>
      <c r="AD3240" s="12"/>
      <c r="AE3240" s="12"/>
    </row>
    <row r="3241" spans="4:31" x14ac:dyDescent="0.25">
      <c r="D3241" s="1"/>
      <c r="Y3241" s="8"/>
      <c r="Z3241" s="10"/>
      <c r="AA3241" s="9"/>
      <c r="AB3241" s="9"/>
      <c r="AC3241" s="12"/>
      <c r="AD3241" s="12"/>
      <c r="AE3241" s="12"/>
    </row>
    <row r="3242" spans="4:31" x14ac:dyDescent="0.25">
      <c r="D3242" s="1"/>
      <c r="Y3242" s="8"/>
      <c r="Z3242" s="10"/>
      <c r="AA3242" s="9"/>
      <c r="AB3242" s="9"/>
      <c r="AC3242" s="12"/>
      <c r="AD3242" s="12"/>
      <c r="AE3242" s="12"/>
    </row>
    <row r="3243" spans="4:31" x14ac:dyDescent="0.25">
      <c r="D3243" s="1"/>
      <c r="Y3243" s="8"/>
      <c r="Z3243" s="10"/>
      <c r="AA3243" s="9"/>
      <c r="AB3243" s="9"/>
      <c r="AC3243" s="12"/>
      <c r="AD3243" s="12"/>
      <c r="AE3243" s="12"/>
    </row>
    <row r="3244" spans="4:31" x14ac:dyDescent="0.25">
      <c r="D3244" s="1"/>
      <c r="Y3244" s="8"/>
      <c r="Z3244" s="10"/>
      <c r="AA3244" s="9"/>
      <c r="AB3244" s="9"/>
      <c r="AC3244" s="12"/>
      <c r="AD3244" s="12"/>
      <c r="AE3244" s="12"/>
    </row>
    <row r="3245" spans="4:31" x14ac:dyDescent="0.25">
      <c r="D3245" s="1"/>
      <c r="Y3245" s="8"/>
      <c r="Z3245" s="10"/>
      <c r="AA3245" s="9"/>
      <c r="AB3245" s="9"/>
      <c r="AC3245" s="12"/>
      <c r="AD3245" s="12"/>
      <c r="AE3245" s="12"/>
    </row>
    <row r="3246" spans="4:31" x14ac:dyDescent="0.25">
      <c r="D3246" s="1"/>
      <c r="Y3246" s="8"/>
      <c r="Z3246" s="10"/>
      <c r="AA3246" s="9"/>
      <c r="AB3246" s="9"/>
      <c r="AC3246" s="12"/>
      <c r="AD3246" s="12"/>
      <c r="AE3246" s="12"/>
    </row>
    <row r="3247" spans="4:31" x14ac:dyDescent="0.25">
      <c r="D3247" s="1"/>
      <c r="Y3247" s="8"/>
      <c r="Z3247" s="10"/>
      <c r="AA3247" s="9"/>
      <c r="AB3247" s="9"/>
      <c r="AC3247" s="12"/>
      <c r="AD3247" s="12"/>
      <c r="AE3247" s="12"/>
    </row>
    <row r="3248" spans="4:31" x14ac:dyDescent="0.25">
      <c r="D3248" s="1"/>
      <c r="Y3248" s="8"/>
      <c r="Z3248" s="10"/>
      <c r="AA3248" s="9"/>
      <c r="AB3248" s="9"/>
      <c r="AC3248" s="12"/>
      <c r="AD3248" s="12"/>
      <c r="AE3248" s="12"/>
    </row>
    <row r="3249" spans="4:31" x14ac:dyDescent="0.25">
      <c r="D3249" s="1"/>
      <c r="Y3249" s="8"/>
      <c r="Z3249" s="10"/>
      <c r="AA3249" s="9"/>
      <c r="AB3249" s="9"/>
      <c r="AC3249" s="12"/>
      <c r="AD3249" s="12"/>
      <c r="AE3249" s="12"/>
    </row>
    <row r="3250" spans="4:31" x14ac:dyDescent="0.25">
      <c r="D3250" s="1"/>
      <c r="Y3250" s="8"/>
      <c r="Z3250" s="10"/>
      <c r="AA3250" s="9"/>
      <c r="AB3250" s="9"/>
      <c r="AC3250" s="12"/>
      <c r="AD3250" s="12"/>
      <c r="AE3250" s="12"/>
    </row>
    <row r="3251" spans="4:31" x14ac:dyDescent="0.25">
      <c r="D3251" s="1"/>
      <c r="Y3251" s="8"/>
      <c r="Z3251" s="10"/>
      <c r="AA3251" s="9"/>
      <c r="AB3251" s="9"/>
      <c r="AC3251" s="12"/>
      <c r="AD3251" s="12"/>
      <c r="AE3251" s="12"/>
    </row>
    <row r="3252" spans="4:31" x14ac:dyDescent="0.25">
      <c r="D3252" s="1"/>
      <c r="Y3252" s="8"/>
      <c r="Z3252" s="10"/>
      <c r="AA3252" s="9"/>
      <c r="AB3252" s="9"/>
      <c r="AC3252" s="12"/>
      <c r="AD3252" s="12"/>
      <c r="AE3252" s="12"/>
    </row>
    <row r="3253" spans="4:31" x14ac:dyDescent="0.25">
      <c r="D3253" s="1"/>
      <c r="Y3253" s="8"/>
      <c r="Z3253" s="10"/>
      <c r="AA3253" s="9"/>
      <c r="AB3253" s="9"/>
      <c r="AC3253" s="12"/>
      <c r="AD3253" s="12"/>
      <c r="AE3253" s="12"/>
    </row>
    <row r="3254" spans="4:31" x14ac:dyDescent="0.25">
      <c r="D3254" s="1"/>
      <c r="Y3254" s="8"/>
      <c r="Z3254" s="10"/>
      <c r="AA3254" s="9"/>
      <c r="AB3254" s="9"/>
      <c r="AC3254" s="12"/>
      <c r="AD3254" s="12"/>
      <c r="AE3254" s="12"/>
    </row>
    <row r="3255" spans="4:31" x14ac:dyDescent="0.25">
      <c r="D3255" s="1"/>
      <c r="Y3255" s="8"/>
      <c r="Z3255" s="10"/>
      <c r="AA3255" s="9"/>
      <c r="AB3255" s="9"/>
      <c r="AC3255" s="12"/>
      <c r="AD3255" s="12"/>
      <c r="AE3255" s="12"/>
    </row>
    <row r="3256" spans="4:31" x14ac:dyDescent="0.25">
      <c r="D3256" s="1"/>
      <c r="Y3256" s="8"/>
      <c r="Z3256" s="10"/>
      <c r="AA3256" s="9"/>
      <c r="AB3256" s="9"/>
      <c r="AC3256" s="12"/>
      <c r="AD3256" s="12"/>
      <c r="AE3256" s="12"/>
    </row>
    <row r="3257" spans="4:31" x14ac:dyDescent="0.25">
      <c r="D3257" s="1"/>
      <c r="Y3257" s="8"/>
      <c r="Z3257" s="10"/>
      <c r="AA3257" s="9"/>
      <c r="AB3257" s="9"/>
      <c r="AC3257" s="12"/>
      <c r="AD3257" s="12"/>
      <c r="AE3257" s="12"/>
    </row>
    <row r="3258" spans="4:31" x14ac:dyDescent="0.25">
      <c r="D3258" s="1"/>
      <c r="Y3258" s="8"/>
      <c r="Z3258" s="10"/>
      <c r="AA3258" s="9"/>
      <c r="AB3258" s="9"/>
      <c r="AC3258" s="12"/>
      <c r="AD3258" s="12"/>
      <c r="AE3258" s="12"/>
    </row>
    <row r="3259" spans="4:31" x14ac:dyDescent="0.25">
      <c r="D3259" s="1"/>
      <c r="Y3259" s="8"/>
      <c r="Z3259" s="10"/>
      <c r="AA3259" s="9"/>
      <c r="AB3259" s="9"/>
      <c r="AC3259" s="12"/>
      <c r="AD3259" s="12"/>
      <c r="AE3259" s="12"/>
    </row>
    <row r="3260" spans="4:31" x14ac:dyDescent="0.25">
      <c r="D3260" s="1"/>
      <c r="Y3260" s="8"/>
      <c r="Z3260" s="10"/>
      <c r="AA3260" s="9"/>
      <c r="AB3260" s="9"/>
      <c r="AC3260" s="12"/>
      <c r="AD3260" s="12"/>
      <c r="AE3260" s="12"/>
    </row>
    <row r="3261" spans="4:31" x14ac:dyDescent="0.25">
      <c r="D3261" s="1"/>
      <c r="Y3261" s="8"/>
      <c r="Z3261" s="10"/>
      <c r="AA3261" s="9"/>
      <c r="AB3261" s="9"/>
      <c r="AC3261" s="12"/>
      <c r="AD3261" s="12"/>
      <c r="AE3261" s="12"/>
    </row>
    <row r="3262" spans="4:31" x14ac:dyDescent="0.25">
      <c r="D3262" s="1"/>
      <c r="Y3262" s="8"/>
      <c r="Z3262" s="10"/>
      <c r="AA3262" s="9"/>
      <c r="AB3262" s="9"/>
      <c r="AC3262" s="12"/>
      <c r="AD3262" s="12"/>
      <c r="AE3262" s="12"/>
    </row>
    <row r="3263" spans="4:31" x14ac:dyDescent="0.25">
      <c r="D3263" s="1"/>
      <c r="Y3263" s="8"/>
      <c r="Z3263" s="10"/>
      <c r="AA3263" s="9"/>
      <c r="AB3263" s="9"/>
      <c r="AC3263" s="12"/>
      <c r="AD3263" s="12"/>
      <c r="AE3263" s="12"/>
    </row>
    <row r="3264" spans="4:31" x14ac:dyDescent="0.25">
      <c r="D3264" s="1"/>
      <c r="Y3264" s="8"/>
      <c r="Z3264" s="10"/>
      <c r="AA3264" s="9"/>
      <c r="AB3264" s="9"/>
      <c r="AC3264" s="12"/>
      <c r="AD3264" s="12"/>
      <c r="AE3264" s="12"/>
    </row>
    <row r="3265" spans="4:31" x14ac:dyDescent="0.25">
      <c r="D3265" s="1"/>
      <c r="Y3265" s="8"/>
      <c r="Z3265" s="10"/>
      <c r="AA3265" s="9"/>
      <c r="AB3265" s="9"/>
      <c r="AC3265" s="12"/>
      <c r="AD3265" s="12"/>
      <c r="AE3265" s="12"/>
    </row>
    <row r="3266" spans="4:31" x14ac:dyDescent="0.25">
      <c r="D3266" s="1"/>
      <c r="Y3266" s="8"/>
      <c r="Z3266" s="10"/>
      <c r="AA3266" s="9"/>
      <c r="AB3266" s="9"/>
      <c r="AC3266" s="12"/>
      <c r="AD3266" s="12"/>
      <c r="AE3266" s="12"/>
    </row>
    <row r="3267" spans="4:31" x14ac:dyDescent="0.25">
      <c r="D3267" s="1"/>
      <c r="Y3267" s="8"/>
      <c r="Z3267" s="10"/>
      <c r="AA3267" s="9"/>
      <c r="AB3267" s="9"/>
      <c r="AC3267" s="12"/>
      <c r="AD3267" s="12"/>
      <c r="AE3267" s="12"/>
    </row>
    <row r="3268" spans="4:31" x14ac:dyDescent="0.25">
      <c r="D3268" s="1"/>
      <c r="Y3268" s="8"/>
      <c r="Z3268" s="10"/>
      <c r="AA3268" s="9"/>
      <c r="AB3268" s="9"/>
      <c r="AC3268" s="12"/>
      <c r="AD3268" s="12"/>
      <c r="AE3268" s="12"/>
    </row>
    <row r="3269" spans="4:31" x14ac:dyDescent="0.25">
      <c r="D3269" s="1"/>
      <c r="Y3269" s="8"/>
      <c r="Z3269" s="10"/>
      <c r="AA3269" s="9"/>
      <c r="AB3269" s="9"/>
      <c r="AC3269" s="12"/>
      <c r="AD3269" s="12"/>
      <c r="AE3269" s="12"/>
    </row>
    <row r="3270" spans="4:31" x14ac:dyDescent="0.25">
      <c r="D3270" s="1"/>
      <c r="Y3270" s="8"/>
      <c r="Z3270" s="10"/>
      <c r="AA3270" s="9"/>
      <c r="AB3270" s="9"/>
      <c r="AC3270" s="12"/>
      <c r="AD3270" s="12"/>
      <c r="AE3270" s="12"/>
    </row>
    <row r="3271" spans="4:31" x14ac:dyDescent="0.25">
      <c r="D3271" s="1"/>
      <c r="Y3271" s="8"/>
      <c r="Z3271" s="10"/>
      <c r="AA3271" s="9"/>
      <c r="AB3271" s="9"/>
      <c r="AC3271" s="12"/>
      <c r="AD3271" s="12"/>
      <c r="AE3271" s="12"/>
    </row>
    <row r="3272" spans="4:31" x14ac:dyDescent="0.25">
      <c r="D3272" s="1"/>
      <c r="Y3272" s="8"/>
      <c r="Z3272" s="10"/>
      <c r="AA3272" s="9"/>
      <c r="AB3272" s="9"/>
      <c r="AC3272" s="12"/>
      <c r="AD3272" s="12"/>
      <c r="AE3272" s="12"/>
    </row>
    <row r="3273" spans="4:31" x14ac:dyDescent="0.25">
      <c r="D3273" s="1"/>
      <c r="Y3273" s="8"/>
      <c r="Z3273" s="10"/>
      <c r="AA3273" s="9"/>
      <c r="AB3273" s="9"/>
      <c r="AC3273" s="12"/>
      <c r="AD3273" s="12"/>
      <c r="AE3273" s="12"/>
    </row>
    <row r="3274" spans="4:31" x14ac:dyDescent="0.25">
      <c r="D3274" s="1"/>
      <c r="Y3274" s="8"/>
      <c r="Z3274" s="10"/>
      <c r="AA3274" s="9"/>
      <c r="AB3274" s="9"/>
      <c r="AC3274" s="12"/>
      <c r="AD3274" s="12"/>
      <c r="AE3274" s="12"/>
    </row>
    <row r="3275" spans="4:31" x14ac:dyDescent="0.25">
      <c r="D3275" s="1"/>
      <c r="Y3275" s="8"/>
      <c r="Z3275" s="10"/>
      <c r="AA3275" s="9"/>
      <c r="AB3275" s="9"/>
      <c r="AC3275" s="12"/>
      <c r="AD3275" s="12"/>
      <c r="AE3275" s="12"/>
    </row>
    <row r="3276" spans="4:31" x14ac:dyDescent="0.25">
      <c r="D3276" s="1"/>
      <c r="Y3276" s="8"/>
      <c r="Z3276" s="10"/>
      <c r="AA3276" s="9"/>
      <c r="AB3276" s="9"/>
      <c r="AC3276" s="12"/>
      <c r="AD3276" s="12"/>
      <c r="AE3276" s="12"/>
    </row>
    <row r="3277" spans="4:31" x14ac:dyDescent="0.25">
      <c r="D3277" s="1"/>
      <c r="Y3277" s="8"/>
      <c r="Z3277" s="10"/>
      <c r="AA3277" s="9"/>
      <c r="AB3277" s="9"/>
      <c r="AC3277" s="12"/>
      <c r="AD3277" s="12"/>
      <c r="AE3277" s="12"/>
    </row>
    <row r="3278" spans="4:31" x14ac:dyDescent="0.25">
      <c r="D3278" s="1"/>
      <c r="Y3278" s="8"/>
      <c r="Z3278" s="10"/>
      <c r="AA3278" s="9"/>
      <c r="AB3278" s="9"/>
      <c r="AC3278" s="12"/>
      <c r="AD3278" s="12"/>
      <c r="AE3278" s="12"/>
    </row>
    <row r="3279" spans="4:31" x14ac:dyDescent="0.25">
      <c r="D3279" s="1"/>
      <c r="Y3279" s="8"/>
      <c r="Z3279" s="10"/>
      <c r="AA3279" s="9"/>
      <c r="AB3279" s="9"/>
      <c r="AC3279" s="12"/>
      <c r="AD3279" s="12"/>
      <c r="AE3279" s="12"/>
    </row>
    <row r="3280" spans="4:31" x14ac:dyDescent="0.25">
      <c r="D3280" s="1"/>
      <c r="Y3280" s="8"/>
      <c r="Z3280" s="10"/>
      <c r="AA3280" s="9"/>
      <c r="AB3280" s="9"/>
      <c r="AC3280" s="12"/>
      <c r="AD3280" s="12"/>
      <c r="AE3280" s="12"/>
    </row>
    <row r="3281" spans="4:31" x14ac:dyDescent="0.25">
      <c r="D3281" s="1"/>
      <c r="Y3281" s="8"/>
      <c r="Z3281" s="10"/>
      <c r="AA3281" s="9"/>
      <c r="AB3281" s="9"/>
      <c r="AC3281" s="12"/>
      <c r="AD3281" s="12"/>
      <c r="AE3281" s="12"/>
    </row>
    <row r="3282" spans="4:31" x14ac:dyDescent="0.25">
      <c r="D3282" s="1"/>
      <c r="Y3282" s="8"/>
      <c r="Z3282" s="10"/>
      <c r="AA3282" s="9"/>
      <c r="AB3282" s="9"/>
      <c r="AC3282" s="12"/>
      <c r="AD3282" s="12"/>
      <c r="AE3282" s="12"/>
    </row>
    <row r="3283" spans="4:31" x14ac:dyDescent="0.25">
      <c r="D3283" s="1"/>
      <c r="Y3283" s="8"/>
      <c r="Z3283" s="10"/>
      <c r="AA3283" s="9"/>
      <c r="AB3283" s="9"/>
      <c r="AC3283" s="12"/>
      <c r="AD3283" s="12"/>
      <c r="AE3283" s="12"/>
    </row>
    <row r="3284" spans="4:31" x14ac:dyDescent="0.25">
      <c r="D3284" s="1"/>
      <c r="Y3284" s="8"/>
      <c r="Z3284" s="10"/>
      <c r="AA3284" s="9"/>
      <c r="AB3284" s="9"/>
      <c r="AC3284" s="12"/>
      <c r="AD3284" s="12"/>
      <c r="AE3284" s="12"/>
    </row>
    <row r="3285" spans="4:31" x14ac:dyDescent="0.25">
      <c r="D3285" s="1"/>
      <c r="Y3285" s="8"/>
      <c r="Z3285" s="10"/>
      <c r="AA3285" s="9"/>
      <c r="AB3285" s="9"/>
      <c r="AC3285" s="12"/>
      <c r="AD3285" s="12"/>
      <c r="AE3285" s="12"/>
    </row>
    <row r="3286" spans="4:31" x14ac:dyDescent="0.25">
      <c r="D3286" s="1"/>
      <c r="Y3286" s="8"/>
      <c r="Z3286" s="10"/>
      <c r="AA3286" s="9"/>
      <c r="AB3286" s="9"/>
      <c r="AC3286" s="12"/>
      <c r="AD3286" s="12"/>
      <c r="AE3286" s="12"/>
    </row>
    <row r="3287" spans="4:31" x14ac:dyDescent="0.25">
      <c r="D3287" s="1"/>
      <c r="Y3287" s="8"/>
      <c r="Z3287" s="10"/>
      <c r="AA3287" s="9"/>
      <c r="AB3287" s="9"/>
      <c r="AC3287" s="12"/>
      <c r="AD3287" s="12"/>
      <c r="AE3287" s="12"/>
    </row>
    <row r="3288" spans="4:31" x14ac:dyDescent="0.25">
      <c r="D3288" s="1"/>
      <c r="Y3288" s="8"/>
      <c r="Z3288" s="10"/>
      <c r="AA3288" s="9"/>
      <c r="AB3288" s="9"/>
      <c r="AC3288" s="12"/>
      <c r="AD3288" s="12"/>
      <c r="AE3288" s="12"/>
    </row>
    <row r="3289" spans="4:31" x14ac:dyDescent="0.25">
      <c r="D3289" s="1"/>
      <c r="Y3289" s="8"/>
      <c r="Z3289" s="10"/>
      <c r="AA3289" s="9"/>
      <c r="AB3289" s="9"/>
      <c r="AC3289" s="12"/>
      <c r="AD3289" s="12"/>
      <c r="AE3289" s="12"/>
    </row>
    <row r="3290" spans="4:31" x14ac:dyDescent="0.25">
      <c r="D3290" s="1"/>
      <c r="Y3290" s="8"/>
      <c r="Z3290" s="10"/>
      <c r="AA3290" s="9"/>
      <c r="AB3290" s="9"/>
      <c r="AC3290" s="12"/>
      <c r="AD3290" s="12"/>
      <c r="AE3290" s="12"/>
    </row>
    <row r="3291" spans="4:31" x14ac:dyDescent="0.25">
      <c r="D3291" s="1"/>
      <c r="Y3291" s="8"/>
      <c r="Z3291" s="10"/>
      <c r="AA3291" s="9"/>
      <c r="AB3291" s="9"/>
      <c r="AC3291" s="12"/>
      <c r="AD3291" s="12"/>
      <c r="AE3291" s="12"/>
    </row>
    <row r="3292" spans="4:31" x14ac:dyDescent="0.25">
      <c r="D3292" s="1"/>
      <c r="Y3292" s="8"/>
      <c r="Z3292" s="10"/>
      <c r="AA3292" s="9"/>
      <c r="AB3292" s="9"/>
      <c r="AC3292" s="12"/>
      <c r="AD3292" s="12"/>
      <c r="AE3292" s="12"/>
    </row>
    <row r="3293" spans="4:31" x14ac:dyDescent="0.25">
      <c r="D3293" s="1"/>
      <c r="Y3293" s="8"/>
      <c r="Z3293" s="10"/>
      <c r="AA3293" s="9"/>
      <c r="AB3293" s="9"/>
      <c r="AC3293" s="12"/>
      <c r="AD3293" s="12"/>
      <c r="AE3293" s="12"/>
    </row>
    <row r="3294" spans="4:31" x14ac:dyDescent="0.25">
      <c r="D3294" s="1"/>
      <c r="Y3294" s="8"/>
      <c r="Z3294" s="10"/>
      <c r="AA3294" s="9"/>
      <c r="AB3294" s="9"/>
      <c r="AC3294" s="12"/>
      <c r="AD3294" s="12"/>
      <c r="AE3294" s="12"/>
    </row>
    <row r="3295" spans="4:31" x14ac:dyDescent="0.25">
      <c r="D3295" s="1"/>
      <c r="Y3295" s="8"/>
      <c r="Z3295" s="10"/>
      <c r="AA3295" s="9"/>
      <c r="AB3295" s="9"/>
      <c r="AC3295" s="12"/>
      <c r="AD3295" s="12"/>
      <c r="AE3295" s="12"/>
    </row>
    <row r="3296" spans="4:31" x14ac:dyDescent="0.25">
      <c r="D3296" s="1"/>
      <c r="Y3296" s="8"/>
      <c r="Z3296" s="10"/>
      <c r="AA3296" s="9"/>
      <c r="AB3296" s="9"/>
      <c r="AC3296" s="12"/>
      <c r="AD3296" s="12"/>
      <c r="AE3296" s="12"/>
    </row>
    <row r="3297" spans="4:31" x14ac:dyDescent="0.25">
      <c r="D3297" s="1"/>
      <c r="Y3297" s="8"/>
      <c r="Z3297" s="10"/>
      <c r="AA3297" s="9"/>
      <c r="AB3297" s="9"/>
      <c r="AC3297" s="12"/>
      <c r="AD3297" s="12"/>
      <c r="AE3297" s="12"/>
    </row>
    <row r="3298" spans="4:31" x14ac:dyDescent="0.25">
      <c r="D3298" s="1"/>
      <c r="Y3298" s="8"/>
      <c r="Z3298" s="10"/>
      <c r="AA3298" s="9"/>
      <c r="AB3298" s="9"/>
      <c r="AC3298" s="12"/>
      <c r="AD3298" s="12"/>
      <c r="AE3298" s="12"/>
    </row>
    <row r="3299" spans="4:31" x14ac:dyDescent="0.25">
      <c r="D3299" s="1"/>
      <c r="Y3299" s="8"/>
      <c r="Z3299" s="10"/>
      <c r="AA3299" s="9"/>
      <c r="AB3299" s="9"/>
      <c r="AC3299" s="12"/>
      <c r="AD3299" s="12"/>
      <c r="AE3299" s="12"/>
    </row>
    <row r="3300" spans="4:31" x14ac:dyDescent="0.25">
      <c r="D3300" s="1"/>
      <c r="Y3300" s="8"/>
      <c r="Z3300" s="10"/>
      <c r="AA3300" s="9"/>
      <c r="AB3300" s="9"/>
      <c r="AC3300" s="12"/>
      <c r="AD3300" s="12"/>
      <c r="AE3300" s="12"/>
    </row>
    <row r="3301" spans="4:31" x14ac:dyDescent="0.25">
      <c r="D3301" s="1"/>
      <c r="Y3301" s="8"/>
      <c r="Z3301" s="10"/>
      <c r="AA3301" s="9"/>
      <c r="AB3301" s="9"/>
      <c r="AC3301" s="12"/>
      <c r="AD3301" s="12"/>
      <c r="AE3301" s="12"/>
    </row>
    <row r="3302" spans="4:31" x14ac:dyDescent="0.25">
      <c r="D3302" s="1"/>
      <c r="Y3302" s="8"/>
      <c r="Z3302" s="10"/>
      <c r="AA3302" s="9"/>
      <c r="AB3302" s="9"/>
      <c r="AC3302" s="12"/>
      <c r="AD3302" s="12"/>
      <c r="AE3302" s="12"/>
    </row>
    <row r="3303" spans="4:31" x14ac:dyDescent="0.25">
      <c r="D3303" s="1"/>
      <c r="Y3303" s="8"/>
      <c r="Z3303" s="10"/>
      <c r="AA3303" s="9"/>
      <c r="AB3303" s="9"/>
      <c r="AC3303" s="12"/>
      <c r="AD3303" s="12"/>
      <c r="AE3303" s="12"/>
    </row>
    <row r="3304" spans="4:31" x14ac:dyDescent="0.25">
      <c r="D3304" s="1"/>
      <c r="Y3304" s="8"/>
      <c r="Z3304" s="10"/>
      <c r="AA3304" s="9"/>
      <c r="AB3304" s="9"/>
      <c r="AC3304" s="12"/>
      <c r="AD3304" s="12"/>
      <c r="AE3304" s="12"/>
    </row>
    <row r="3305" spans="4:31" x14ac:dyDescent="0.25">
      <c r="D3305" s="1"/>
      <c r="Y3305" s="8"/>
      <c r="Z3305" s="10"/>
      <c r="AA3305" s="9"/>
      <c r="AB3305" s="9"/>
      <c r="AC3305" s="12"/>
      <c r="AD3305" s="12"/>
      <c r="AE3305" s="12"/>
    </row>
    <row r="3306" spans="4:31" x14ac:dyDescent="0.25">
      <c r="D3306" s="1"/>
      <c r="Y3306" s="8"/>
      <c r="Z3306" s="10"/>
      <c r="AA3306" s="9"/>
      <c r="AB3306" s="9"/>
      <c r="AC3306" s="12"/>
      <c r="AD3306" s="12"/>
      <c r="AE3306" s="12"/>
    </row>
    <row r="3307" spans="4:31" x14ac:dyDescent="0.25">
      <c r="D3307" s="1"/>
      <c r="Y3307" s="8"/>
      <c r="Z3307" s="10"/>
      <c r="AA3307" s="9"/>
      <c r="AB3307" s="9"/>
      <c r="AC3307" s="12"/>
      <c r="AD3307" s="12"/>
      <c r="AE3307" s="12"/>
    </row>
    <row r="3308" spans="4:31" x14ac:dyDescent="0.25">
      <c r="D3308" s="1"/>
      <c r="Y3308" s="8"/>
      <c r="Z3308" s="10"/>
      <c r="AA3308" s="9"/>
      <c r="AB3308" s="9"/>
      <c r="AC3308" s="12"/>
      <c r="AD3308" s="12"/>
      <c r="AE3308" s="12"/>
    </row>
    <row r="3309" spans="4:31" x14ac:dyDescent="0.25">
      <c r="D3309" s="1"/>
      <c r="Y3309" s="8"/>
      <c r="Z3309" s="10"/>
      <c r="AA3309" s="9"/>
      <c r="AB3309" s="9"/>
      <c r="AC3309" s="12"/>
      <c r="AD3309" s="12"/>
      <c r="AE3309" s="12"/>
    </row>
    <row r="3310" spans="4:31" x14ac:dyDescent="0.25">
      <c r="D3310" s="1"/>
      <c r="Y3310" s="8"/>
      <c r="Z3310" s="10"/>
      <c r="AA3310" s="9"/>
      <c r="AB3310" s="9"/>
      <c r="AC3310" s="12"/>
      <c r="AD3310" s="12"/>
      <c r="AE3310" s="12"/>
    </row>
    <row r="3311" spans="4:31" x14ac:dyDescent="0.25">
      <c r="D3311" s="1"/>
      <c r="Y3311" s="8"/>
      <c r="Z3311" s="10"/>
      <c r="AA3311" s="9"/>
      <c r="AB3311" s="9"/>
      <c r="AC3311" s="12"/>
      <c r="AD3311" s="12"/>
      <c r="AE3311" s="12"/>
    </row>
    <row r="3312" spans="4:31" x14ac:dyDescent="0.25">
      <c r="D3312" s="1"/>
      <c r="Y3312" s="8"/>
      <c r="Z3312" s="10"/>
      <c r="AA3312" s="9"/>
      <c r="AB3312" s="9"/>
      <c r="AC3312" s="12"/>
      <c r="AD3312" s="12"/>
      <c r="AE3312" s="12"/>
    </row>
    <row r="3313" spans="4:31" x14ac:dyDescent="0.25">
      <c r="D3313" s="1"/>
      <c r="Y3313" s="8"/>
      <c r="Z3313" s="10"/>
      <c r="AA3313" s="9"/>
      <c r="AB3313" s="9"/>
      <c r="AC3313" s="12"/>
      <c r="AD3313" s="12"/>
      <c r="AE3313" s="12"/>
    </row>
    <row r="3314" spans="4:31" x14ac:dyDescent="0.25">
      <c r="D3314" s="1"/>
      <c r="Y3314" s="8"/>
      <c r="Z3314" s="10"/>
      <c r="AA3314" s="9"/>
      <c r="AB3314" s="9"/>
      <c r="AC3314" s="12"/>
      <c r="AD3314" s="12"/>
      <c r="AE3314" s="12"/>
    </row>
    <row r="3315" spans="4:31" x14ac:dyDescent="0.25">
      <c r="D3315" s="1"/>
      <c r="Y3315" s="8"/>
      <c r="Z3315" s="10"/>
      <c r="AA3315" s="9"/>
      <c r="AB3315" s="9"/>
      <c r="AC3315" s="12"/>
      <c r="AD3315" s="12"/>
      <c r="AE3315" s="12"/>
    </row>
    <row r="3316" spans="4:31" x14ac:dyDescent="0.25">
      <c r="D3316" s="1"/>
      <c r="Y3316" s="8"/>
      <c r="Z3316" s="10"/>
      <c r="AA3316" s="9"/>
      <c r="AB3316" s="9"/>
      <c r="AC3316" s="12"/>
      <c r="AD3316" s="12"/>
      <c r="AE3316" s="12"/>
    </row>
    <row r="3317" spans="4:31" x14ac:dyDescent="0.25">
      <c r="D3317" s="1"/>
      <c r="Y3317" s="8"/>
      <c r="Z3317" s="10"/>
      <c r="AA3317" s="9"/>
      <c r="AB3317" s="9"/>
      <c r="AC3317" s="12"/>
      <c r="AD3317" s="12"/>
      <c r="AE3317" s="12"/>
    </row>
    <row r="3318" spans="4:31" x14ac:dyDescent="0.25">
      <c r="D3318" s="1"/>
      <c r="Y3318" s="8"/>
      <c r="Z3318" s="10"/>
      <c r="AA3318" s="9"/>
      <c r="AB3318" s="9"/>
      <c r="AC3318" s="12"/>
      <c r="AD3318" s="12"/>
      <c r="AE3318" s="12"/>
    </row>
    <row r="3319" spans="4:31" x14ac:dyDescent="0.25">
      <c r="D3319" s="1"/>
      <c r="Y3319" s="8"/>
      <c r="Z3319" s="10"/>
      <c r="AA3319" s="9"/>
      <c r="AB3319" s="9"/>
      <c r="AC3319" s="12"/>
      <c r="AD3319" s="12"/>
      <c r="AE3319" s="12"/>
    </row>
    <row r="3320" spans="4:31" x14ac:dyDescent="0.25">
      <c r="D3320" s="1"/>
      <c r="Y3320" s="8"/>
      <c r="Z3320" s="10"/>
      <c r="AA3320" s="9"/>
      <c r="AB3320" s="9"/>
      <c r="AC3320" s="12"/>
      <c r="AD3320" s="12"/>
      <c r="AE3320" s="12"/>
    </row>
    <row r="3321" spans="4:31" x14ac:dyDescent="0.25">
      <c r="D3321" s="1"/>
      <c r="Y3321" s="8"/>
      <c r="Z3321" s="10"/>
      <c r="AA3321" s="9"/>
      <c r="AB3321" s="9"/>
      <c r="AC3321" s="12"/>
      <c r="AD3321" s="12"/>
      <c r="AE3321" s="12"/>
    </row>
    <row r="3322" spans="4:31" x14ac:dyDescent="0.25">
      <c r="D3322" s="1"/>
      <c r="Y3322" s="8"/>
      <c r="Z3322" s="10"/>
      <c r="AA3322" s="9"/>
      <c r="AB3322" s="9"/>
      <c r="AC3322" s="12"/>
      <c r="AD3322" s="12"/>
      <c r="AE3322" s="12"/>
    </row>
    <row r="3323" spans="4:31" x14ac:dyDescent="0.25">
      <c r="D3323" s="1"/>
      <c r="Y3323" s="8"/>
      <c r="Z3323" s="10"/>
      <c r="AA3323" s="9"/>
      <c r="AB3323" s="9"/>
      <c r="AC3323" s="12"/>
      <c r="AD3323" s="12"/>
      <c r="AE3323" s="12"/>
    </row>
    <row r="3324" spans="4:31" x14ac:dyDescent="0.25">
      <c r="D3324" s="1"/>
      <c r="Y3324" s="8"/>
      <c r="Z3324" s="10"/>
      <c r="AA3324" s="9"/>
      <c r="AB3324" s="9"/>
      <c r="AC3324" s="12"/>
      <c r="AD3324" s="12"/>
      <c r="AE3324" s="12"/>
    </row>
    <row r="3325" spans="4:31" x14ac:dyDescent="0.25">
      <c r="D3325" s="1"/>
      <c r="Y3325" s="8"/>
      <c r="Z3325" s="10"/>
      <c r="AA3325" s="9"/>
      <c r="AB3325" s="9"/>
      <c r="AC3325" s="12"/>
      <c r="AD3325" s="12"/>
      <c r="AE3325" s="12"/>
    </row>
    <row r="3326" spans="4:31" x14ac:dyDescent="0.25">
      <c r="D3326" s="1"/>
      <c r="Y3326" s="8"/>
      <c r="Z3326" s="10"/>
      <c r="AA3326" s="9"/>
      <c r="AB3326" s="9"/>
      <c r="AC3326" s="12"/>
      <c r="AD3326" s="12"/>
      <c r="AE3326" s="12"/>
    </row>
    <row r="3327" spans="4:31" x14ac:dyDescent="0.25">
      <c r="D3327" s="1"/>
      <c r="Y3327" s="8"/>
      <c r="Z3327" s="10"/>
      <c r="AA3327" s="9"/>
      <c r="AB3327" s="9"/>
      <c r="AC3327" s="12"/>
      <c r="AD3327" s="12"/>
      <c r="AE3327" s="12"/>
    </row>
    <row r="3328" spans="4:31" x14ac:dyDescent="0.25">
      <c r="D3328" s="1"/>
      <c r="Y3328" s="8"/>
      <c r="Z3328" s="10"/>
      <c r="AA3328" s="9"/>
      <c r="AB3328" s="9"/>
      <c r="AC3328" s="12"/>
      <c r="AD3328" s="12"/>
      <c r="AE3328" s="12"/>
    </row>
    <row r="3329" spans="4:31" x14ac:dyDescent="0.25">
      <c r="D3329" s="1"/>
      <c r="Y3329" s="8"/>
      <c r="Z3329" s="10"/>
      <c r="AA3329" s="9"/>
      <c r="AB3329" s="9"/>
      <c r="AC3329" s="12"/>
      <c r="AD3329" s="12"/>
      <c r="AE3329" s="12"/>
    </row>
    <row r="3330" spans="4:31" x14ac:dyDescent="0.25">
      <c r="D3330" s="1"/>
      <c r="Y3330" s="8"/>
      <c r="Z3330" s="10"/>
      <c r="AA3330" s="9"/>
      <c r="AB3330" s="9"/>
      <c r="AC3330" s="12"/>
      <c r="AD3330" s="12"/>
      <c r="AE3330" s="12"/>
    </row>
    <row r="3331" spans="4:31" x14ac:dyDescent="0.25">
      <c r="D3331" s="1"/>
      <c r="Y3331" s="8"/>
      <c r="Z3331" s="10"/>
      <c r="AA3331" s="9"/>
      <c r="AB3331" s="9"/>
      <c r="AC3331" s="12"/>
      <c r="AD3331" s="12"/>
      <c r="AE3331" s="12"/>
    </row>
    <row r="3332" spans="4:31" x14ac:dyDescent="0.25">
      <c r="D3332" s="1"/>
      <c r="Y3332" s="8"/>
      <c r="Z3332" s="10"/>
      <c r="AA3332" s="9"/>
      <c r="AB3332" s="9"/>
      <c r="AC3332" s="12"/>
      <c r="AD3332" s="12"/>
      <c r="AE3332" s="12"/>
    </row>
    <row r="3333" spans="4:31" x14ac:dyDescent="0.25">
      <c r="D3333" s="1"/>
      <c r="Y3333" s="8"/>
      <c r="Z3333" s="10"/>
      <c r="AA3333" s="9"/>
      <c r="AB3333" s="9"/>
      <c r="AC3333" s="12"/>
      <c r="AD3333" s="12"/>
      <c r="AE3333" s="12"/>
    </row>
    <row r="3334" spans="4:31" x14ac:dyDescent="0.25">
      <c r="D3334" s="1"/>
      <c r="Y3334" s="8"/>
      <c r="Z3334" s="10"/>
      <c r="AA3334" s="9"/>
      <c r="AB3334" s="9"/>
      <c r="AC3334" s="12"/>
      <c r="AD3334" s="12"/>
      <c r="AE3334" s="12"/>
    </row>
    <row r="3335" spans="4:31" x14ac:dyDescent="0.25">
      <c r="D3335" s="1"/>
      <c r="Y3335" s="8"/>
      <c r="Z3335" s="10"/>
      <c r="AA3335" s="9"/>
      <c r="AB3335" s="9"/>
      <c r="AC3335" s="12"/>
      <c r="AD3335" s="12"/>
      <c r="AE3335" s="12"/>
    </row>
    <row r="3336" spans="4:31" x14ac:dyDescent="0.25">
      <c r="D3336" s="1"/>
      <c r="Y3336" s="8"/>
      <c r="Z3336" s="10"/>
      <c r="AA3336" s="9"/>
      <c r="AB3336" s="9"/>
      <c r="AC3336" s="12"/>
      <c r="AD3336" s="12"/>
      <c r="AE3336" s="12"/>
    </row>
    <row r="3337" spans="4:31" x14ac:dyDescent="0.25">
      <c r="D3337" s="1"/>
      <c r="Y3337" s="8"/>
      <c r="Z3337" s="10"/>
      <c r="AA3337" s="9"/>
      <c r="AB3337" s="9"/>
      <c r="AC3337" s="12"/>
      <c r="AD3337" s="12"/>
      <c r="AE3337" s="12"/>
    </row>
    <row r="3338" spans="4:31" x14ac:dyDescent="0.25">
      <c r="D3338" s="1"/>
      <c r="Y3338" s="8"/>
      <c r="Z3338" s="10"/>
      <c r="AA3338" s="9"/>
      <c r="AB3338" s="9"/>
      <c r="AC3338" s="12"/>
      <c r="AD3338" s="12"/>
      <c r="AE3338" s="12"/>
    </row>
    <row r="3339" spans="4:31" x14ac:dyDescent="0.25">
      <c r="D3339" s="1"/>
      <c r="Y3339" s="8"/>
      <c r="Z3339" s="10"/>
      <c r="AA3339" s="9"/>
      <c r="AB3339" s="9"/>
      <c r="AC3339" s="12"/>
      <c r="AD3339" s="12"/>
      <c r="AE3339" s="12"/>
    </row>
    <row r="3340" spans="4:31" x14ac:dyDescent="0.25">
      <c r="D3340" s="1"/>
      <c r="Y3340" s="8"/>
      <c r="Z3340" s="10"/>
      <c r="AA3340" s="9"/>
      <c r="AB3340" s="9"/>
      <c r="AC3340" s="12"/>
      <c r="AD3340" s="12"/>
      <c r="AE3340" s="12"/>
    </row>
    <row r="3341" spans="4:31" x14ac:dyDescent="0.25">
      <c r="D3341" s="1"/>
      <c r="Y3341" s="8"/>
      <c r="Z3341" s="10"/>
      <c r="AA3341" s="9"/>
      <c r="AB3341" s="9"/>
      <c r="AC3341" s="12"/>
      <c r="AD3341" s="12"/>
      <c r="AE3341" s="12"/>
    </row>
    <row r="3342" spans="4:31" x14ac:dyDescent="0.25">
      <c r="D3342" s="1"/>
      <c r="Y3342" s="8"/>
      <c r="Z3342" s="10"/>
      <c r="AA3342" s="9"/>
      <c r="AB3342" s="9"/>
      <c r="AC3342" s="12"/>
      <c r="AD3342" s="12"/>
      <c r="AE3342" s="12"/>
    </row>
    <row r="3343" spans="4:31" x14ac:dyDescent="0.25">
      <c r="D3343" s="1"/>
      <c r="Y3343" s="8"/>
      <c r="Z3343" s="10"/>
      <c r="AA3343" s="9"/>
      <c r="AB3343" s="9"/>
      <c r="AC3343" s="12"/>
      <c r="AD3343" s="12"/>
      <c r="AE3343" s="12"/>
    </row>
    <row r="3344" spans="4:31" x14ac:dyDescent="0.25">
      <c r="D3344" s="1"/>
      <c r="Y3344" s="8"/>
      <c r="Z3344" s="10"/>
      <c r="AA3344" s="9"/>
      <c r="AB3344" s="9"/>
      <c r="AC3344" s="12"/>
      <c r="AD3344" s="12"/>
      <c r="AE3344" s="12"/>
    </row>
    <row r="3345" spans="4:31" x14ac:dyDescent="0.25">
      <c r="D3345" s="1"/>
      <c r="Y3345" s="8"/>
      <c r="Z3345" s="10"/>
      <c r="AA3345" s="9"/>
      <c r="AB3345" s="9"/>
      <c r="AC3345" s="12"/>
      <c r="AD3345" s="12"/>
      <c r="AE3345" s="12"/>
    </row>
    <row r="3346" spans="4:31" x14ac:dyDescent="0.25">
      <c r="D3346" s="1"/>
      <c r="Y3346" s="8"/>
      <c r="Z3346" s="10"/>
      <c r="AA3346" s="9"/>
      <c r="AB3346" s="9"/>
      <c r="AC3346" s="12"/>
      <c r="AD3346" s="12"/>
      <c r="AE3346" s="12"/>
    </row>
    <row r="3347" spans="4:31" x14ac:dyDescent="0.25">
      <c r="D3347" s="1"/>
      <c r="Y3347" s="8"/>
      <c r="Z3347" s="10"/>
      <c r="AA3347" s="9"/>
      <c r="AB3347" s="9"/>
      <c r="AC3347" s="12"/>
      <c r="AD3347" s="12"/>
      <c r="AE3347" s="12"/>
    </row>
    <row r="3348" spans="4:31" x14ac:dyDescent="0.25">
      <c r="D3348" s="1"/>
      <c r="Y3348" s="8"/>
      <c r="Z3348" s="10"/>
      <c r="AA3348" s="9"/>
      <c r="AB3348" s="9"/>
      <c r="AC3348" s="12"/>
      <c r="AD3348" s="12"/>
      <c r="AE3348" s="12"/>
    </row>
    <row r="3349" spans="4:31" x14ac:dyDescent="0.25">
      <c r="D3349" s="1"/>
      <c r="Y3349" s="8"/>
      <c r="Z3349" s="10"/>
      <c r="AA3349" s="9"/>
      <c r="AB3349" s="9"/>
      <c r="AC3349" s="12"/>
      <c r="AD3349" s="12"/>
      <c r="AE3349" s="12"/>
    </row>
    <row r="3350" spans="4:31" x14ac:dyDescent="0.25">
      <c r="D3350" s="1"/>
      <c r="Y3350" s="8"/>
      <c r="Z3350" s="10"/>
      <c r="AA3350" s="9"/>
      <c r="AB3350" s="9"/>
      <c r="AC3350" s="12"/>
      <c r="AD3350" s="12"/>
      <c r="AE3350" s="12"/>
    </row>
    <row r="3351" spans="4:31" x14ac:dyDescent="0.25">
      <c r="D3351" s="1"/>
      <c r="Y3351" s="8"/>
      <c r="Z3351" s="10"/>
      <c r="AA3351" s="9"/>
      <c r="AB3351" s="9"/>
      <c r="AC3351" s="12"/>
      <c r="AD3351" s="12"/>
      <c r="AE3351" s="12"/>
    </row>
    <row r="3352" spans="4:31" x14ac:dyDescent="0.25">
      <c r="D3352" s="1"/>
      <c r="Y3352" s="8"/>
      <c r="Z3352" s="10"/>
      <c r="AA3352" s="9"/>
      <c r="AB3352" s="9"/>
      <c r="AC3352" s="12"/>
      <c r="AD3352" s="12"/>
      <c r="AE3352" s="12"/>
    </row>
    <row r="3353" spans="4:31" x14ac:dyDescent="0.25">
      <c r="D3353" s="1"/>
      <c r="Y3353" s="8"/>
      <c r="Z3353" s="10"/>
      <c r="AA3353" s="9"/>
      <c r="AB3353" s="9"/>
      <c r="AC3353" s="12"/>
      <c r="AD3353" s="12"/>
      <c r="AE3353" s="12"/>
    </row>
    <row r="3354" spans="4:31" x14ac:dyDescent="0.25">
      <c r="D3354" s="1"/>
      <c r="Y3354" s="8"/>
      <c r="Z3354" s="10"/>
      <c r="AA3354" s="9"/>
      <c r="AB3354" s="9"/>
      <c r="AC3354" s="12"/>
      <c r="AD3354" s="12"/>
      <c r="AE3354" s="12"/>
    </row>
    <row r="3355" spans="4:31" x14ac:dyDescent="0.25">
      <c r="D3355" s="1"/>
      <c r="Y3355" s="8"/>
      <c r="Z3355" s="10"/>
      <c r="AA3355" s="9"/>
      <c r="AB3355" s="9"/>
      <c r="AC3355" s="12"/>
      <c r="AD3355" s="12"/>
      <c r="AE3355" s="12"/>
    </row>
    <row r="3356" spans="4:31" x14ac:dyDescent="0.25">
      <c r="D3356" s="1"/>
      <c r="Y3356" s="8"/>
      <c r="Z3356" s="10"/>
      <c r="AA3356" s="9"/>
      <c r="AB3356" s="9"/>
      <c r="AC3356" s="12"/>
      <c r="AD3356" s="12"/>
      <c r="AE3356" s="12"/>
    </row>
    <row r="3357" spans="4:31" x14ac:dyDescent="0.25">
      <c r="D3357" s="1"/>
      <c r="Y3357" s="8"/>
      <c r="Z3357" s="10"/>
      <c r="AA3357" s="9"/>
      <c r="AB3357" s="9"/>
      <c r="AC3357" s="12"/>
      <c r="AD3357" s="12"/>
      <c r="AE3357" s="12"/>
    </row>
    <row r="3358" spans="4:31" x14ac:dyDescent="0.25">
      <c r="D3358" s="1"/>
      <c r="Y3358" s="8"/>
      <c r="Z3358" s="10"/>
      <c r="AA3358" s="9"/>
      <c r="AB3358" s="9"/>
      <c r="AC3358" s="12"/>
      <c r="AD3358" s="12"/>
      <c r="AE3358" s="12"/>
    </row>
    <row r="3359" spans="4:31" x14ac:dyDescent="0.25">
      <c r="D3359" s="1"/>
      <c r="Y3359" s="8"/>
      <c r="Z3359" s="10"/>
      <c r="AA3359" s="9"/>
      <c r="AB3359" s="9"/>
      <c r="AC3359" s="12"/>
      <c r="AD3359" s="12"/>
      <c r="AE3359" s="12"/>
    </row>
    <row r="3360" spans="4:31" x14ac:dyDescent="0.25">
      <c r="D3360" s="1"/>
      <c r="Y3360" s="8"/>
      <c r="Z3360" s="10"/>
      <c r="AA3360" s="9"/>
      <c r="AB3360" s="9"/>
      <c r="AC3360" s="12"/>
      <c r="AD3360" s="12"/>
      <c r="AE3360" s="12"/>
    </row>
    <row r="3361" spans="4:31" x14ac:dyDescent="0.25">
      <c r="D3361" s="1"/>
      <c r="Y3361" s="8"/>
      <c r="Z3361" s="10"/>
      <c r="AA3361" s="9"/>
      <c r="AB3361" s="9"/>
      <c r="AC3361" s="12"/>
      <c r="AD3361" s="12"/>
      <c r="AE3361" s="12"/>
    </row>
    <row r="3362" spans="4:31" x14ac:dyDescent="0.25">
      <c r="D3362" s="1"/>
      <c r="Y3362" s="8"/>
      <c r="Z3362" s="10"/>
      <c r="AA3362" s="9"/>
      <c r="AB3362" s="9"/>
      <c r="AC3362" s="12"/>
      <c r="AD3362" s="12"/>
      <c r="AE3362" s="12"/>
    </row>
    <row r="3363" spans="4:31" x14ac:dyDescent="0.25">
      <c r="D3363" s="1"/>
      <c r="Y3363" s="8"/>
      <c r="Z3363" s="10"/>
      <c r="AA3363" s="9"/>
      <c r="AB3363" s="9"/>
      <c r="AC3363" s="12"/>
      <c r="AD3363" s="12"/>
      <c r="AE3363" s="12"/>
    </row>
    <row r="3364" spans="4:31" x14ac:dyDescent="0.25">
      <c r="D3364" s="1"/>
      <c r="Y3364" s="8"/>
      <c r="Z3364" s="10"/>
      <c r="AA3364" s="9"/>
      <c r="AB3364" s="9"/>
      <c r="AC3364" s="12"/>
      <c r="AD3364" s="12"/>
      <c r="AE3364" s="12"/>
    </row>
    <row r="3365" spans="4:31" x14ac:dyDescent="0.25">
      <c r="D3365" s="1"/>
      <c r="Y3365" s="8"/>
      <c r="Z3365" s="10"/>
      <c r="AA3365" s="9"/>
      <c r="AB3365" s="9"/>
      <c r="AC3365" s="12"/>
      <c r="AD3365" s="12"/>
      <c r="AE3365" s="12"/>
    </row>
    <row r="3366" spans="4:31" x14ac:dyDescent="0.25">
      <c r="D3366" s="1"/>
      <c r="Y3366" s="8"/>
      <c r="Z3366" s="10"/>
      <c r="AA3366" s="9"/>
      <c r="AB3366" s="9"/>
      <c r="AC3366" s="12"/>
      <c r="AD3366" s="12"/>
      <c r="AE3366" s="12"/>
    </row>
    <row r="3367" spans="4:31" x14ac:dyDescent="0.25">
      <c r="D3367" s="1"/>
      <c r="Y3367" s="8"/>
      <c r="Z3367" s="10"/>
      <c r="AA3367" s="9"/>
      <c r="AB3367" s="9"/>
      <c r="AC3367" s="12"/>
      <c r="AD3367" s="12"/>
      <c r="AE3367" s="12"/>
    </row>
    <row r="3368" spans="4:31" x14ac:dyDescent="0.25">
      <c r="D3368" s="1"/>
      <c r="Y3368" s="8"/>
      <c r="Z3368" s="10"/>
      <c r="AA3368" s="9"/>
      <c r="AB3368" s="9"/>
      <c r="AC3368" s="12"/>
      <c r="AD3368" s="12"/>
      <c r="AE3368" s="12"/>
    </row>
    <row r="3369" spans="4:31" x14ac:dyDescent="0.25">
      <c r="D3369" s="1"/>
      <c r="Y3369" s="8"/>
      <c r="Z3369" s="10"/>
      <c r="AA3369" s="9"/>
      <c r="AB3369" s="9"/>
      <c r="AC3369" s="12"/>
      <c r="AD3369" s="12"/>
      <c r="AE3369" s="12"/>
    </row>
    <row r="3370" spans="4:31" x14ac:dyDescent="0.25">
      <c r="D3370" s="1"/>
      <c r="Y3370" s="8"/>
      <c r="Z3370" s="10"/>
      <c r="AA3370" s="9"/>
      <c r="AB3370" s="9"/>
      <c r="AC3370" s="12"/>
      <c r="AD3370" s="12"/>
      <c r="AE3370" s="12"/>
    </row>
    <row r="3371" spans="4:31" x14ac:dyDescent="0.25">
      <c r="D3371" s="1"/>
      <c r="Y3371" s="8"/>
      <c r="Z3371" s="10"/>
      <c r="AA3371" s="9"/>
      <c r="AB3371" s="9"/>
      <c r="AC3371" s="12"/>
      <c r="AD3371" s="12"/>
      <c r="AE3371" s="12"/>
    </row>
    <row r="3372" spans="4:31" x14ac:dyDescent="0.25">
      <c r="D3372" s="1"/>
      <c r="Y3372" s="8"/>
      <c r="Z3372" s="10"/>
      <c r="AA3372" s="9"/>
      <c r="AB3372" s="9"/>
      <c r="AC3372" s="12"/>
      <c r="AD3372" s="12"/>
      <c r="AE3372" s="12"/>
    </row>
    <row r="3373" spans="4:31" x14ac:dyDescent="0.25">
      <c r="D3373" s="1"/>
      <c r="Y3373" s="8"/>
      <c r="Z3373" s="10"/>
      <c r="AA3373" s="9"/>
      <c r="AB3373" s="9"/>
      <c r="AC3373" s="12"/>
      <c r="AD3373" s="12"/>
      <c r="AE3373" s="12"/>
    </row>
    <row r="3374" spans="4:31" x14ac:dyDescent="0.25">
      <c r="D3374" s="1"/>
      <c r="Y3374" s="8"/>
      <c r="Z3374" s="10"/>
      <c r="AA3374" s="9"/>
      <c r="AB3374" s="9"/>
      <c r="AC3374" s="12"/>
      <c r="AD3374" s="12"/>
      <c r="AE3374" s="12"/>
    </row>
    <row r="3375" spans="4:31" x14ac:dyDescent="0.25">
      <c r="D3375" s="1"/>
      <c r="Y3375" s="8"/>
      <c r="Z3375" s="10"/>
      <c r="AA3375" s="9"/>
      <c r="AB3375" s="9"/>
      <c r="AC3375" s="12"/>
      <c r="AD3375" s="12"/>
      <c r="AE3375" s="12"/>
    </row>
    <row r="3376" spans="4:31" x14ac:dyDescent="0.25">
      <c r="D3376" s="1"/>
      <c r="Y3376" s="8"/>
      <c r="Z3376" s="10"/>
      <c r="AA3376" s="9"/>
      <c r="AB3376" s="9"/>
      <c r="AC3376" s="12"/>
      <c r="AD3376" s="12"/>
      <c r="AE3376" s="12"/>
    </row>
    <row r="3377" spans="4:31" x14ac:dyDescent="0.25">
      <c r="D3377" s="1"/>
      <c r="Y3377" s="8"/>
      <c r="Z3377" s="10"/>
      <c r="AA3377" s="9"/>
      <c r="AB3377" s="9"/>
      <c r="AC3377" s="12"/>
      <c r="AD3377" s="12"/>
      <c r="AE3377" s="12"/>
    </row>
    <row r="3378" spans="4:31" x14ac:dyDescent="0.25">
      <c r="D3378" s="1"/>
      <c r="Y3378" s="8"/>
      <c r="Z3378" s="10"/>
      <c r="AA3378" s="9"/>
      <c r="AB3378" s="9"/>
      <c r="AC3378" s="12"/>
      <c r="AD3378" s="12"/>
      <c r="AE3378" s="12"/>
    </row>
    <row r="3379" spans="4:31" x14ac:dyDescent="0.25">
      <c r="D3379" s="1"/>
      <c r="Y3379" s="8"/>
      <c r="Z3379" s="10"/>
      <c r="AA3379" s="9"/>
      <c r="AB3379" s="9"/>
      <c r="AC3379" s="12"/>
      <c r="AD3379" s="12"/>
      <c r="AE3379" s="12"/>
    </row>
    <row r="3380" spans="4:31" x14ac:dyDescent="0.25">
      <c r="D3380" s="1"/>
      <c r="Y3380" s="8"/>
      <c r="Z3380" s="10"/>
      <c r="AA3380" s="9"/>
      <c r="AB3380" s="9"/>
      <c r="AC3380" s="12"/>
      <c r="AD3380" s="12"/>
      <c r="AE3380" s="12"/>
    </row>
    <row r="3381" spans="4:31" x14ac:dyDescent="0.25">
      <c r="D3381" s="1"/>
      <c r="Y3381" s="8"/>
      <c r="Z3381" s="10"/>
      <c r="AA3381" s="9"/>
      <c r="AB3381" s="9"/>
      <c r="AC3381" s="12"/>
      <c r="AD3381" s="12"/>
      <c r="AE3381" s="12"/>
    </row>
    <row r="3382" spans="4:31" x14ac:dyDescent="0.25">
      <c r="D3382" s="1"/>
      <c r="Y3382" s="8"/>
      <c r="Z3382" s="10"/>
      <c r="AA3382" s="9"/>
      <c r="AB3382" s="9"/>
      <c r="AC3382" s="12"/>
      <c r="AD3382" s="12"/>
      <c r="AE3382" s="12"/>
    </row>
    <row r="3383" spans="4:31" x14ac:dyDescent="0.25">
      <c r="D3383" s="1"/>
      <c r="Y3383" s="8"/>
      <c r="Z3383" s="10"/>
      <c r="AA3383" s="9"/>
      <c r="AB3383" s="9"/>
      <c r="AC3383" s="12"/>
      <c r="AD3383" s="12"/>
      <c r="AE3383" s="12"/>
    </row>
    <row r="3384" spans="4:31" x14ac:dyDescent="0.25">
      <c r="D3384" s="1"/>
      <c r="Y3384" s="8"/>
      <c r="Z3384" s="10"/>
      <c r="AA3384" s="9"/>
      <c r="AB3384" s="9"/>
      <c r="AC3384" s="12"/>
      <c r="AD3384" s="12"/>
      <c r="AE3384" s="12"/>
    </row>
    <row r="3385" spans="4:31" x14ac:dyDescent="0.25">
      <c r="D3385" s="1"/>
      <c r="Y3385" s="8"/>
      <c r="Z3385" s="10"/>
      <c r="AA3385" s="9"/>
      <c r="AB3385" s="9"/>
      <c r="AC3385" s="12"/>
      <c r="AD3385" s="12"/>
      <c r="AE3385" s="12"/>
    </row>
    <row r="3386" spans="4:31" x14ac:dyDescent="0.25">
      <c r="D3386" s="1"/>
      <c r="Y3386" s="8"/>
      <c r="Z3386" s="10"/>
      <c r="AA3386" s="9"/>
      <c r="AB3386" s="9"/>
      <c r="AC3386" s="12"/>
      <c r="AD3386" s="12"/>
      <c r="AE3386" s="12"/>
    </row>
    <row r="3387" spans="4:31" x14ac:dyDescent="0.25">
      <c r="D3387" s="1"/>
      <c r="Y3387" s="8"/>
      <c r="Z3387" s="10"/>
      <c r="AA3387" s="9"/>
      <c r="AB3387" s="9"/>
      <c r="AC3387" s="12"/>
      <c r="AD3387" s="12"/>
      <c r="AE3387" s="12"/>
    </row>
    <row r="3388" spans="4:31" x14ac:dyDescent="0.25">
      <c r="D3388" s="1"/>
      <c r="Y3388" s="8"/>
      <c r="Z3388" s="10"/>
      <c r="AA3388" s="9"/>
      <c r="AB3388" s="9"/>
      <c r="AC3388" s="12"/>
      <c r="AD3388" s="12"/>
      <c r="AE3388" s="12"/>
    </row>
    <row r="3389" spans="4:31" x14ac:dyDescent="0.25">
      <c r="D3389" s="1"/>
      <c r="Y3389" s="8"/>
      <c r="Z3389" s="10"/>
      <c r="AA3389" s="9"/>
      <c r="AB3389" s="9"/>
      <c r="AC3389" s="12"/>
      <c r="AD3389" s="12"/>
      <c r="AE3389" s="12"/>
    </row>
    <row r="3390" spans="4:31" x14ac:dyDescent="0.25">
      <c r="D3390" s="1"/>
      <c r="Y3390" s="8"/>
      <c r="Z3390" s="10"/>
      <c r="AA3390" s="9"/>
      <c r="AB3390" s="9"/>
      <c r="AC3390" s="12"/>
      <c r="AD3390" s="12"/>
      <c r="AE3390" s="12"/>
    </row>
    <row r="3391" spans="4:31" x14ac:dyDescent="0.25">
      <c r="D3391" s="1"/>
      <c r="Y3391" s="8"/>
      <c r="Z3391" s="10"/>
      <c r="AA3391" s="9"/>
      <c r="AB3391" s="9"/>
      <c r="AC3391" s="12"/>
      <c r="AD3391" s="12"/>
      <c r="AE3391" s="12"/>
    </row>
    <row r="3392" spans="4:31" x14ac:dyDescent="0.25">
      <c r="D3392" s="1"/>
      <c r="Y3392" s="8"/>
      <c r="Z3392" s="10"/>
      <c r="AA3392" s="9"/>
      <c r="AB3392" s="9"/>
      <c r="AC3392" s="12"/>
      <c r="AD3392" s="12"/>
      <c r="AE3392" s="12"/>
    </row>
    <row r="3393" spans="4:31" x14ac:dyDescent="0.25">
      <c r="D3393" s="1"/>
      <c r="Y3393" s="8"/>
      <c r="Z3393" s="10"/>
      <c r="AA3393" s="9"/>
      <c r="AB3393" s="9"/>
      <c r="AC3393" s="12"/>
      <c r="AD3393" s="12"/>
      <c r="AE3393" s="12"/>
    </row>
    <row r="3394" spans="4:31" x14ac:dyDescent="0.25">
      <c r="D3394" s="1"/>
      <c r="Y3394" s="8"/>
      <c r="Z3394" s="10"/>
      <c r="AA3394" s="9"/>
      <c r="AB3394" s="9"/>
      <c r="AC3394" s="12"/>
      <c r="AD3394" s="12"/>
      <c r="AE3394" s="12"/>
    </row>
    <row r="3395" spans="4:31" x14ac:dyDescent="0.25">
      <c r="D3395" s="1"/>
      <c r="Y3395" s="8"/>
      <c r="Z3395" s="10"/>
      <c r="AA3395" s="9"/>
      <c r="AB3395" s="9"/>
      <c r="AC3395" s="12"/>
      <c r="AD3395" s="12"/>
      <c r="AE3395" s="12"/>
    </row>
    <row r="3396" spans="4:31" x14ac:dyDescent="0.25">
      <c r="D3396" s="1"/>
      <c r="Y3396" s="8"/>
      <c r="Z3396" s="10"/>
      <c r="AA3396" s="9"/>
      <c r="AB3396" s="9"/>
      <c r="AC3396" s="12"/>
      <c r="AD3396" s="12"/>
      <c r="AE3396" s="12"/>
    </row>
    <row r="3397" spans="4:31" x14ac:dyDescent="0.25">
      <c r="D3397" s="1"/>
      <c r="Y3397" s="8"/>
      <c r="Z3397" s="10"/>
      <c r="AA3397" s="9"/>
      <c r="AB3397" s="9"/>
      <c r="AC3397" s="12"/>
      <c r="AD3397" s="12"/>
      <c r="AE3397" s="12"/>
    </row>
    <row r="3398" spans="4:31" x14ac:dyDescent="0.25">
      <c r="D3398" s="1"/>
      <c r="Y3398" s="8"/>
      <c r="Z3398" s="10"/>
      <c r="AA3398" s="9"/>
      <c r="AB3398" s="9"/>
      <c r="AC3398" s="12"/>
      <c r="AD3398" s="12"/>
      <c r="AE3398" s="12"/>
    </row>
    <row r="3399" spans="4:31" x14ac:dyDescent="0.25">
      <c r="D3399" s="1"/>
      <c r="Y3399" s="8"/>
      <c r="Z3399" s="10"/>
      <c r="AA3399" s="9"/>
      <c r="AB3399" s="9"/>
      <c r="AC3399" s="12"/>
      <c r="AD3399" s="12"/>
      <c r="AE3399" s="12"/>
    </row>
    <row r="3400" spans="4:31" x14ac:dyDescent="0.25">
      <c r="D3400" s="1"/>
      <c r="Y3400" s="8"/>
      <c r="Z3400" s="10"/>
      <c r="AA3400" s="9"/>
      <c r="AB3400" s="9"/>
      <c r="AC3400" s="12"/>
      <c r="AD3400" s="12"/>
      <c r="AE3400" s="12"/>
    </row>
    <row r="3401" spans="4:31" x14ac:dyDescent="0.25">
      <c r="D3401" s="1"/>
      <c r="Y3401" s="8"/>
      <c r="Z3401" s="10"/>
      <c r="AA3401" s="9"/>
      <c r="AB3401" s="9"/>
      <c r="AC3401" s="12"/>
      <c r="AD3401" s="12"/>
      <c r="AE3401" s="12"/>
    </row>
    <row r="3402" spans="4:31" x14ac:dyDescent="0.25">
      <c r="D3402" s="1"/>
      <c r="Y3402" s="8"/>
      <c r="Z3402" s="10"/>
      <c r="AA3402" s="9"/>
      <c r="AB3402" s="9"/>
      <c r="AC3402" s="12"/>
      <c r="AD3402" s="12"/>
      <c r="AE3402" s="12"/>
    </row>
    <row r="3403" spans="4:31" x14ac:dyDescent="0.25">
      <c r="D3403" s="1"/>
      <c r="Y3403" s="8"/>
      <c r="Z3403" s="10"/>
      <c r="AA3403" s="9"/>
      <c r="AB3403" s="9"/>
      <c r="AC3403" s="12"/>
      <c r="AD3403" s="12"/>
      <c r="AE3403" s="12"/>
    </row>
    <row r="3404" spans="4:31" x14ac:dyDescent="0.25">
      <c r="D3404" s="1"/>
      <c r="Y3404" s="8"/>
      <c r="Z3404" s="10"/>
      <c r="AA3404" s="9"/>
      <c r="AB3404" s="9"/>
      <c r="AC3404" s="12"/>
      <c r="AD3404" s="12"/>
      <c r="AE3404" s="12"/>
    </row>
    <row r="3405" spans="4:31" x14ac:dyDescent="0.25">
      <c r="D3405" s="1"/>
      <c r="Y3405" s="8"/>
      <c r="Z3405" s="10"/>
      <c r="AA3405" s="9"/>
      <c r="AB3405" s="9"/>
      <c r="AC3405" s="12"/>
      <c r="AD3405" s="12"/>
      <c r="AE3405" s="12"/>
    </row>
    <row r="3406" spans="4:31" x14ac:dyDescent="0.25">
      <c r="D3406" s="1"/>
      <c r="Y3406" s="8"/>
      <c r="Z3406" s="10"/>
      <c r="AA3406" s="9"/>
      <c r="AB3406" s="9"/>
      <c r="AC3406" s="12"/>
      <c r="AD3406" s="12"/>
      <c r="AE3406" s="12"/>
    </row>
    <row r="3407" spans="4:31" x14ac:dyDescent="0.25">
      <c r="D3407" s="1"/>
      <c r="Y3407" s="8"/>
      <c r="Z3407" s="10"/>
      <c r="AA3407" s="9"/>
      <c r="AB3407" s="9"/>
      <c r="AC3407" s="12"/>
      <c r="AD3407" s="12"/>
      <c r="AE3407" s="12"/>
    </row>
    <row r="3408" spans="4:31" x14ac:dyDescent="0.25">
      <c r="D3408" s="1"/>
      <c r="Y3408" s="8"/>
      <c r="Z3408" s="10"/>
      <c r="AA3408" s="9"/>
      <c r="AB3408" s="9"/>
      <c r="AC3408" s="12"/>
      <c r="AD3408" s="12"/>
      <c r="AE3408" s="12"/>
    </row>
    <row r="3409" spans="4:31" x14ac:dyDescent="0.25">
      <c r="D3409" s="1"/>
      <c r="Y3409" s="8"/>
      <c r="Z3409" s="10"/>
      <c r="AA3409" s="9"/>
      <c r="AB3409" s="9"/>
      <c r="AC3409" s="12"/>
      <c r="AD3409" s="12"/>
      <c r="AE3409" s="12"/>
    </row>
    <row r="3410" spans="4:31" x14ac:dyDescent="0.25">
      <c r="D3410" s="1"/>
      <c r="Y3410" s="8"/>
      <c r="Z3410" s="10"/>
      <c r="AA3410" s="9"/>
      <c r="AB3410" s="9"/>
      <c r="AC3410" s="12"/>
      <c r="AD3410" s="12"/>
      <c r="AE3410" s="12"/>
    </row>
    <row r="3411" spans="4:31" x14ac:dyDescent="0.25">
      <c r="D3411" s="1"/>
      <c r="Y3411" s="8"/>
      <c r="Z3411" s="10"/>
      <c r="AA3411" s="9"/>
      <c r="AB3411" s="9"/>
      <c r="AC3411" s="12"/>
      <c r="AD3411" s="12"/>
      <c r="AE3411" s="12"/>
    </row>
    <row r="3412" spans="4:31" x14ac:dyDescent="0.25">
      <c r="D3412" s="1"/>
      <c r="Y3412" s="8"/>
      <c r="Z3412" s="10"/>
      <c r="AA3412" s="9"/>
      <c r="AB3412" s="9"/>
      <c r="AC3412" s="12"/>
      <c r="AD3412" s="12"/>
      <c r="AE3412" s="12"/>
    </row>
    <row r="3413" spans="4:31" x14ac:dyDescent="0.25">
      <c r="D3413" s="1"/>
      <c r="Y3413" s="8"/>
      <c r="Z3413" s="10"/>
      <c r="AA3413" s="9"/>
      <c r="AB3413" s="9"/>
      <c r="AC3413" s="12"/>
      <c r="AD3413" s="12"/>
      <c r="AE3413" s="12"/>
    </row>
    <row r="3414" spans="4:31" x14ac:dyDescent="0.25">
      <c r="D3414" s="1"/>
      <c r="Y3414" s="8"/>
      <c r="Z3414" s="10"/>
      <c r="AA3414" s="9"/>
      <c r="AB3414" s="9"/>
      <c r="AC3414" s="12"/>
      <c r="AD3414" s="12"/>
      <c r="AE3414" s="12"/>
    </row>
    <row r="3415" spans="4:31" x14ac:dyDescent="0.25">
      <c r="D3415" s="1"/>
      <c r="Y3415" s="8"/>
      <c r="Z3415" s="10"/>
      <c r="AA3415" s="9"/>
      <c r="AB3415" s="9"/>
      <c r="AC3415" s="12"/>
      <c r="AD3415" s="12"/>
      <c r="AE3415" s="12"/>
    </row>
    <row r="3416" spans="4:31" x14ac:dyDescent="0.25">
      <c r="D3416" s="1"/>
      <c r="Y3416" s="8"/>
      <c r="Z3416" s="10"/>
      <c r="AA3416" s="9"/>
      <c r="AB3416" s="9"/>
      <c r="AC3416" s="12"/>
      <c r="AD3416" s="12"/>
      <c r="AE3416" s="12"/>
    </row>
    <row r="3417" spans="4:31" x14ac:dyDescent="0.25">
      <c r="D3417" s="1"/>
      <c r="Y3417" s="8"/>
      <c r="Z3417" s="10"/>
      <c r="AA3417" s="9"/>
      <c r="AB3417" s="9"/>
      <c r="AC3417" s="12"/>
      <c r="AD3417" s="12"/>
      <c r="AE3417" s="12"/>
    </row>
    <row r="3418" spans="4:31" x14ac:dyDescent="0.25">
      <c r="D3418" s="1"/>
      <c r="Y3418" s="8"/>
      <c r="Z3418" s="10"/>
      <c r="AA3418" s="9"/>
      <c r="AB3418" s="9"/>
      <c r="AC3418" s="12"/>
      <c r="AD3418" s="12"/>
      <c r="AE3418" s="12"/>
    </row>
    <row r="3419" spans="4:31" x14ac:dyDescent="0.25">
      <c r="D3419" s="1"/>
      <c r="Y3419" s="8"/>
      <c r="Z3419" s="10"/>
      <c r="AA3419" s="9"/>
      <c r="AB3419" s="9"/>
      <c r="AC3419" s="12"/>
      <c r="AD3419" s="12"/>
      <c r="AE3419" s="12"/>
    </row>
    <row r="3420" spans="4:31" x14ac:dyDescent="0.25">
      <c r="D3420" s="1"/>
      <c r="Y3420" s="8"/>
      <c r="Z3420" s="10"/>
      <c r="AA3420" s="9"/>
      <c r="AB3420" s="9"/>
      <c r="AC3420" s="12"/>
      <c r="AD3420" s="12"/>
      <c r="AE3420" s="12"/>
    </row>
    <row r="3421" spans="4:31" x14ac:dyDescent="0.25">
      <c r="D3421" s="1"/>
      <c r="Y3421" s="8"/>
      <c r="Z3421" s="10"/>
      <c r="AA3421" s="9"/>
      <c r="AB3421" s="9"/>
      <c r="AC3421" s="12"/>
      <c r="AD3421" s="12"/>
      <c r="AE3421" s="12"/>
    </row>
    <row r="3422" spans="4:31" x14ac:dyDescent="0.25">
      <c r="D3422" s="1"/>
      <c r="Y3422" s="8"/>
      <c r="Z3422" s="10"/>
      <c r="AA3422" s="9"/>
      <c r="AB3422" s="9"/>
      <c r="AC3422" s="12"/>
      <c r="AD3422" s="12"/>
      <c r="AE3422" s="12"/>
    </row>
    <row r="3423" spans="4:31" x14ac:dyDescent="0.25">
      <c r="D3423" s="1"/>
      <c r="Y3423" s="8"/>
      <c r="Z3423" s="10"/>
      <c r="AA3423" s="9"/>
      <c r="AB3423" s="9"/>
      <c r="AC3423" s="12"/>
      <c r="AD3423" s="12"/>
      <c r="AE3423" s="12"/>
    </row>
    <row r="3424" spans="4:31" x14ac:dyDescent="0.25">
      <c r="D3424" s="1"/>
      <c r="Y3424" s="8"/>
      <c r="Z3424" s="10"/>
      <c r="AA3424" s="9"/>
      <c r="AB3424" s="9"/>
      <c r="AC3424" s="12"/>
      <c r="AD3424" s="12"/>
      <c r="AE3424" s="12"/>
    </row>
    <row r="3425" spans="4:31" x14ac:dyDescent="0.25">
      <c r="D3425" s="1"/>
      <c r="Y3425" s="8"/>
      <c r="Z3425" s="10"/>
      <c r="AA3425" s="9"/>
      <c r="AB3425" s="9"/>
      <c r="AC3425" s="12"/>
      <c r="AD3425" s="12"/>
      <c r="AE3425" s="12"/>
    </row>
    <row r="3426" spans="4:31" x14ac:dyDescent="0.25">
      <c r="D3426" s="1"/>
      <c r="Y3426" s="8"/>
      <c r="Z3426" s="10"/>
      <c r="AA3426" s="9"/>
      <c r="AB3426" s="9"/>
      <c r="AC3426" s="12"/>
      <c r="AD3426" s="12"/>
      <c r="AE3426" s="12"/>
    </row>
    <row r="3427" spans="4:31" x14ac:dyDescent="0.25">
      <c r="D3427" s="1"/>
      <c r="Y3427" s="8"/>
      <c r="Z3427" s="10"/>
      <c r="AA3427" s="9"/>
      <c r="AB3427" s="9"/>
      <c r="AC3427" s="12"/>
      <c r="AD3427" s="12"/>
      <c r="AE3427" s="12"/>
    </row>
    <row r="3428" spans="4:31" x14ac:dyDescent="0.25">
      <c r="D3428" s="1"/>
      <c r="Y3428" s="8"/>
      <c r="Z3428" s="10"/>
      <c r="AA3428" s="9"/>
      <c r="AB3428" s="9"/>
      <c r="AC3428" s="12"/>
      <c r="AD3428" s="12"/>
      <c r="AE3428" s="12"/>
    </row>
    <row r="3429" spans="4:31" x14ac:dyDescent="0.25">
      <c r="D3429" s="1"/>
      <c r="Y3429" s="8"/>
      <c r="Z3429" s="10"/>
      <c r="AA3429" s="9"/>
      <c r="AB3429" s="9"/>
      <c r="AC3429" s="12"/>
      <c r="AD3429" s="12"/>
      <c r="AE3429" s="12"/>
    </row>
    <row r="3430" spans="4:31" x14ac:dyDescent="0.25">
      <c r="D3430" s="1"/>
      <c r="Y3430" s="8"/>
      <c r="Z3430" s="10"/>
      <c r="AA3430" s="9"/>
      <c r="AB3430" s="9"/>
      <c r="AC3430" s="12"/>
      <c r="AD3430" s="12"/>
      <c r="AE3430" s="12"/>
    </row>
    <row r="3431" spans="4:31" x14ac:dyDescent="0.25">
      <c r="D3431" s="1"/>
      <c r="Y3431" s="8"/>
      <c r="Z3431" s="10"/>
      <c r="AA3431" s="9"/>
      <c r="AB3431" s="9"/>
      <c r="AC3431" s="12"/>
      <c r="AD3431" s="12"/>
      <c r="AE3431" s="12"/>
    </row>
    <row r="3432" spans="4:31" x14ac:dyDescent="0.25">
      <c r="D3432" s="1"/>
      <c r="Y3432" s="8"/>
      <c r="Z3432" s="10"/>
      <c r="AA3432" s="9"/>
      <c r="AB3432" s="9"/>
      <c r="AC3432" s="12"/>
      <c r="AD3432" s="12"/>
      <c r="AE3432" s="12"/>
    </row>
    <row r="3433" spans="4:31" x14ac:dyDescent="0.25">
      <c r="D3433" s="1"/>
      <c r="Y3433" s="8"/>
      <c r="Z3433" s="10"/>
      <c r="AA3433" s="9"/>
      <c r="AB3433" s="9"/>
      <c r="AC3433" s="12"/>
      <c r="AD3433" s="12"/>
      <c r="AE3433" s="12"/>
    </row>
    <row r="3434" spans="4:31" x14ac:dyDescent="0.25">
      <c r="D3434" s="1"/>
      <c r="Y3434" s="8"/>
      <c r="Z3434" s="10"/>
      <c r="AA3434" s="9"/>
      <c r="AB3434" s="9"/>
      <c r="AC3434" s="12"/>
      <c r="AD3434" s="12"/>
      <c r="AE3434" s="12"/>
    </row>
    <row r="3435" spans="4:31" x14ac:dyDescent="0.25">
      <c r="D3435" s="1"/>
      <c r="Y3435" s="8"/>
      <c r="Z3435" s="10"/>
      <c r="AA3435" s="9"/>
      <c r="AB3435" s="9"/>
      <c r="AC3435" s="12"/>
      <c r="AD3435" s="12"/>
      <c r="AE3435" s="12"/>
    </row>
    <row r="3436" spans="4:31" x14ac:dyDescent="0.25">
      <c r="D3436" s="1"/>
      <c r="Y3436" s="8"/>
      <c r="Z3436" s="10"/>
      <c r="AA3436" s="9"/>
      <c r="AB3436" s="9"/>
      <c r="AC3436" s="12"/>
      <c r="AD3436" s="12"/>
      <c r="AE3436" s="12"/>
    </row>
    <row r="3437" spans="4:31" x14ac:dyDescent="0.25">
      <c r="D3437" s="1"/>
      <c r="Y3437" s="8"/>
      <c r="Z3437" s="10"/>
      <c r="AA3437" s="9"/>
      <c r="AB3437" s="9"/>
      <c r="AC3437" s="12"/>
      <c r="AD3437" s="12"/>
      <c r="AE3437" s="12"/>
    </row>
    <row r="3438" spans="4:31" x14ac:dyDescent="0.25">
      <c r="D3438" s="1"/>
      <c r="Y3438" s="8"/>
      <c r="Z3438" s="10"/>
      <c r="AA3438" s="9"/>
      <c r="AB3438" s="9"/>
      <c r="AC3438" s="12"/>
      <c r="AD3438" s="12"/>
      <c r="AE3438" s="12"/>
    </row>
    <row r="3439" spans="4:31" x14ac:dyDescent="0.25">
      <c r="D3439" s="1"/>
      <c r="Y3439" s="8"/>
      <c r="Z3439" s="10"/>
      <c r="AA3439" s="9"/>
      <c r="AB3439" s="9"/>
      <c r="AC3439" s="12"/>
      <c r="AD3439" s="12"/>
      <c r="AE3439" s="12"/>
    </row>
    <row r="3440" spans="4:31" x14ac:dyDescent="0.25">
      <c r="D3440" s="1"/>
      <c r="Y3440" s="8"/>
      <c r="Z3440" s="10"/>
      <c r="AA3440" s="9"/>
      <c r="AB3440" s="9"/>
      <c r="AC3440" s="12"/>
      <c r="AD3440" s="12"/>
      <c r="AE3440" s="12"/>
    </row>
    <row r="3441" spans="4:31" x14ac:dyDescent="0.25">
      <c r="D3441" s="1"/>
      <c r="Y3441" s="8"/>
      <c r="Z3441" s="10"/>
      <c r="AA3441" s="9"/>
      <c r="AB3441" s="9"/>
      <c r="AC3441" s="12"/>
      <c r="AD3441" s="12"/>
      <c r="AE3441" s="12"/>
    </row>
    <row r="3442" spans="4:31" x14ac:dyDescent="0.25">
      <c r="D3442" s="1"/>
      <c r="Y3442" s="8"/>
      <c r="Z3442" s="10"/>
      <c r="AA3442" s="9"/>
      <c r="AB3442" s="9"/>
      <c r="AC3442" s="12"/>
      <c r="AD3442" s="12"/>
      <c r="AE3442" s="12"/>
    </row>
    <row r="3443" spans="4:31" x14ac:dyDescent="0.25">
      <c r="D3443" s="1"/>
      <c r="Y3443" s="8"/>
      <c r="Z3443" s="10"/>
      <c r="AA3443" s="9"/>
      <c r="AB3443" s="9"/>
      <c r="AC3443" s="12"/>
      <c r="AD3443" s="12"/>
      <c r="AE3443" s="12"/>
    </row>
    <row r="3444" spans="4:31" x14ac:dyDescent="0.25">
      <c r="D3444" s="1"/>
      <c r="Y3444" s="8"/>
      <c r="Z3444" s="10"/>
      <c r="AA3444" s="9"/>
      <c r="AB3444" s="9"/>
      <c r="AC3444" s="12"/>
      <c r="AD3444" s="12"/>
      <c r="AE3444" s="12"/>
    </row>
    <row r="3445" spans="4:31" x14ac:dyDescent="0.25">
      <c r="D3445" s="1"/>
      <c r="Y3445" s="8"/>
      <c r="Z3445" s="10"/>
      <c r="AA3445" s="9"/>
      <c r="AB3445" s="9"/>
      <c r="AC3445" s="12"/>
      <c r="AD3445" s="12"/>
      <c r="AE3445" s="12"/>
    </row>
    <row r="3446" spans="4:31" x14ac:dyDescent="0.25">
      <c r="D3446" s="1"/>
      <c r="Y3446" s="8"/>
      <c r="Z3446" s="10"/>
      <c r="AA3446" s="9"/>
      <c r="AB3446" s="9"/>
      <c r="AC3446" s="12"/>
      <c r="AD3446" s="12"/>
      <c r="AE3446" s="12"/>
    </row>
    <row r="3447" spans="4:31" x14ac:dyDescent="0.25">
      <c r="D3447" s="1"/>
      <c r="Y3447" s="8"/>
      <c r="Z3447" s="10"/>
      <c r="AA3447" s="9"/>
      <c r="AB3447" s="9"/>
      <c r="AC3447" s="12"/>
      <c r="AD3447" s="12"/>
      <c r="AE3447" s="12"/>
    </row>
    <row r="3448" spans="4:31" x14ac:dyDescent="0.25">
      <c r="D3448" s="1"/>
      <c r="Y3448" s="8"/>
      <c r="Z3448" s="10"/>
      <c r="AA3448" s="9"/>
      <c r="AB3448" s="9"/>
      <c r="AC3448" s="12"/>
      <c r="AD3448" s="12"/>
      <c r="AE3448" s="12"/>
    </row>
    <row r="3449" spans="4:31" x14ac:dyDescent="0.25">
      <c r="D3449" s="1"/>
      <c r="Y3449" s="8"/>
      <c r="Z3449" s="10"/>
      <c r="AA3449" s="9"/>
      <c r="AB3449" s="9"/>
      <c r="AC3449" s="12"/>
      <c r="AD3449" s="12"/>
      <c r="AE3449" s="12"/>
    </row>
    <row r="3450" spans="4:31" x14ac:dyDescent="0.25">
      <c r="D3450" s="1"/>
      <c r="Y3450" s="8"/>
      <c r="Z3450" s="10"/>
      <c r="AA3450" s="9"/>
      <c r="AB3450" s="9"/>
      <c r="AC3450" s="12"/>
      <c r="AD3450" s="12"/>
      <c r="AE3450" s="12"/>
    </row>
    <row r="3451" spans="4:31" x14ac:dyDescent="0.25">
      <c r="D3451" s="1"/>
      <c r="Y3451" s="8"/>
      <c r="Z3451" s="10"/>
      <c r="AA3451" s="9"/>
      <c r="AB3451" s="9"/>
      <c r="AC3451" s="12"/>
      <c r="AD3451" s="12"/>
      <c r="AE3451" s="12"/>
    </row>
    <row r="3452" spans="4:31" x14ac:dyDescent="0.25">
      <c r="D3452" s="1"/>
      <c r="Y3452" s="8"/>
      <c r="Z3452" s="10"/>
      <c r="AA3452" s="9"/>
      <c r="AB3452" s="9"/>
      <c r="AC3452" s="12"/>
      <c r="AD3452" s="12"/>
      <c r="AE3452" s="12"/>
    </row>
    <row r="3453" spans="4:31" x14ac:dyDescent="0.25">
      <c r="D3453" s="1"/>
      <c r="Y3453" s="8"/>
      <c r="Z3453" s="10"/>
      <c r="AA3453" s="9"/>
      <c r="AB3453" s="9"/>
      <c r="AC3453" s="12"/>
      <c r="AD3453" s="12"/>
      <c r="AE3453" s="12"/>
    </row>
    <row r="3454" spans="4:31" x14ac:dyDescent="0.25">
      <c r="D3454" s="1"/>
      <c r="Y3454" s="8"/>
      <c r="Z3454" s="10"/>
      <c r="AA3454" s="9"/>
      <c r="AB3454" s="9"/>
      <c r="AC3454" s="12"/>
      <c r="AD3454" s="12"/>
      <c r="AE3454" s="12"/>
    </row>
    <row r="3455" spans="4:31" x14ac:dyDescent="0.25">
      <c r="D3455" s="1"/>
      <c r="Y3455" s="8"/>
      <c r="Z3455" s="10"/>
      <c r="AA3455" s="9"/>
      <c r="AB3455" s="9"/>
      <c r="AC3455" s="12"/>
      <c r="AD3455" s="12"/>
      <c r="AE3455" s="12"/>
    </row>
    <row r="3456" spans="4:31" x14ac:dyDescent="0.25">
      <c r="D3456" s="1"/>
      <c r="Y3456" s="8"/>
      <c r="Z3456" s="10"/>
      <c r="AA3456" s="9"/>
      <c r="AB3456" s="9"/>
      <c r="AC3456" s="12"/>
      <c r="AD3456" s="12"/>
      <c r="AE3456" s="12"/>
    </row>
    <row r="3457" spans="4:31" x14ac:dyDescent="0.25">
      <c r="D3457" s="1"/>
      <c r="Y3457" s="8"/>
      <c r="Z3457" s="10"/>
      <c r="AA3457" s="9"/>
      <c r="AB3457" s="9"/>
      <c r="AC3457" s="12"/>
      <c r="AD3457" s="12"/>
      <c r="AE3457" s="12"/>
    </row>
    <row r="3458" spans="4:31" x14ac:dyDescent="0.25">
      <c r="D3458" s="1"/>
      <c r="Y3458" s="8"/>
      <c r="Z3458" s="10"/>
      <c r="AA3458" s="9"/>
      <c r="AB3458" s="9"/>
      <c r="AC3458" s="12"/>
      <c r="AD3458" s="12"/>
      <c r="AE3458" s="12"/>
    </row>
    <row r="3459" spans="4:31" x14ac:dyDescent="0.25">
      <c r="D3459" s="1"/>
      <c r="Y3459" s="8"/>
      <c r="Z3459" s="10"/>
      <c r="AA3459" s="9"/>
      <c r="AB3459" s="9"/>
      <c r="AC3459" s="12"/>
      <c r="AD3459" s="12"/>
      <c r="AE3459" s="12"/>
    </row>
    <row r="3460" spans="4:31" x14ac:dyDescent="0.25">
      <c r="D3460" s="1"/>
      <c r="Y3460" s="8"/>
      <c r="Z3460" s="10"/>
      <c r="AA3460" s="9"/>
      <c r="AB3460" s="9"/>
      <c r="AC3460" s="12"/>
      <c r="AD3460" s="12"/>
      <c r="AE3460" s="12"/>
    </row>
    <row r="3461" spans="4:31" x14ac:dyDescent="0.25">
      <c r="D3461" s="1"/>
      <c r="Y3461" s="8"/>
      <c r="Z3461" s="10"/>
      <c r="AA3461" s="9"/>
      <c r="AB3461" s="9"/>
      <c r="AC3461" s="12"/>
      <c r="AD3461" s="12"/>
      <c r="AE3461" s="12"/>
    </row>
    <row r="3462" spans="4:31" x14ac:dyDescent="0.25">
      <c r="D3462" s="1"/>
      <c r="Y3462" s="8"/>
      <c r="Z3462" s="10"/>
      <c r="AA3462" s="9"/>
      <c r="AB3462" s="9"/>
      <c r="AC3462" s="12"/>
      <c r="AD3462" s="12"/>
      <c r="AE3462" s="12"/>
    </row>
    <row r="3463" spans="4:31" x14ac:dyDescent="0.25">
      <c r="D3463" s="1"/>
      <c r="Y3463" s="8"/>
      <c r="Z3463" s="10"/>
      <c r="AA3463" s="9"/>
      <c r="AB3463" s="9"/>
      <c r="AC3463" s="12"/>
      <c r="AD3463" s="12"/>
      <c r="AE3463" s="12"/>
    </row>
    <row r="3464" spans="4:31" x14ac:dyDescent="0.25">
      <c r="D3464" s="1"/>
      <c r="Y3464" s="8"/>
      <c r="Z3464" s="10"/>
      <c r="AA3464" s="9"/>
      <c r="AB3464" s="9"/>
      <c r="AC3464" s="12"/>
      <c r="AD3464" s="12"/>
      <c r="AE3464" s="12"/>
    </row>
    <row r="3465" spans="4:31" x14ac:dyDescent="0.25">
      <c r="D3465" s="1"/>
      <c r="Y3465" s="8"/>
      <c r="Z3465" s="10"/>
      <c r="AA3465" s="9"/>
      <c r="AB3465" s="9"/>
      <c r="AC3465" s="12"/>
      <c r="AD3465" s="12"/>
      <c r="AE3465" s="12"/>
    </row>
    <row r="3466" spans="4:31" x14ac:dyDescent="0.25">
      <c r="D3466" s="1"/>
      <c r="Y3466" s="8"/>
      <c r="Z3466" s="10"/>
      <c r="AA3466" s="9"/>
      <c r="AB3466" s="9"/>
      <c r="AC3466" s="12"/>
      <c r="AD3466" s="12"/>
      <c r="AE3466" s="12"/>
    </row>
    <row r="3467" spans="4:31" x14ac:dyDescent="0.25">
      <c r="D3467" s="1"/>
      <c r="Y3467" s="8"/>
      <c r="Z3467" s="10"/>
      <c r="AA3467" s="9"/>
      <c r="AB3467" s="9"/>
      <c r="AC3467" s="12"/>
      <c r="AD3467" s="12"/>
      <c r="AE3467" s="12"/>
    </row>
    <row r="3468" spans="4:31" x14ac:dyDescent="0.25">
      <c r="D3468" s="1"/>
      <c r="Y3468" s="8"/>
      <c r="Z3468" s="10"/>
      <c r="AA3468" s="9"/>
      <c r="AB3468" s="9"/>
      <c r="AC3468" s="12"/>
      <c r="AD3468" s="12"/>
      <c r="AE3468" s="12"/>
    </row>
    <row r="3469" spans="4:31" x14ac:dyDescent="0.25">
      <c r="D3469" s="1"/>
      <c r="Y3469" s="8"/>
      <c r="Z3469" s="10"/>
      <c r="AA3469" s="9"/>
      <c r="AB3469" s="9"/>
      <c r="AC3469" s="12"/>
      <c r="AD3469" s="12"/>
      <c r="AE3469" s="12"/>
    </row>
    <row r="3470" spans="4:31" x14ac:dyDescent="0.25">
      <c r="D3470" s="1"/>
      <c r="Y3470" s="8"/>
      <c r="Z3470" s="10"/>
      <c r="AA3470" s="9"/>
      <c r="AB3470" s="9"/>
      <c r="AC3470" s="12"/>
      <c r="AD3470" s="12"/>
      <c r="AE3470" s="12"/>
    </row>
    <row r="3471" spans="4:31" x14ac:dyDescent="0.25">
      <c r="D3471" s="1"/>
      <c r="Y3471" s="8"/>
      <c r="Z3471" s="10"/>
      <c r="AA3471" s="9"/>
      <c r="AB3471" s="9"/>
      <c r="AC3471" s="12"/>
      <c r="AD3471" s="12"/>
      <c r="AE3471" s="12"/>
    </row>
    <row r="3472" spans="4:31" x14ac:dyDescent="0.25">
      <c r="D3472" s="1"/>
      <c r="Y3472" s="8"/>
      <c r="Z3472" s="10"/>
      <c r="AA3472" s="9"/>
      <c r="AB3472" s="9"/>
      <c r="AC3472" s="12"/>
      <c r="AD3472" s="12"/>
      <c r="AE3472" s="12"/>
    </row>
    <row r="3473" spans="4:31" x14ac:dyDescent="0.25">
      <c r="D3473" s="1"/>
      <c r="Y3473" s="8"/>
      <c r="Z3473" s="10"/>
      <c r="AA3473" s="9"/>
      <c r="AB3473" s="9"/>
      <c r="AC3473" s="12"/>
      <c r="AD3473" s="12"/>
      <c r="AE3473" s="12"/>
    </row>
    <row r="3474" spans="4:31" x14ac:dyDescent="0.25">
      <c r="D3474" s="1"/>
      <c r="Y3474" s="8"/>
      <c r="Z3474" s="10"/>
      <c r="AA3474" s="9"/>
      <c r="AB3474" s="9"/>
      <c r="AC3474" s="12"/>
      <c r="AD3474" s="12"/>
      <c r="AE3474" s="12"/>
    </row>
    <row r="3475" spans="4:31" x14ac:dyDescent="0.25">
      <c r="D3475" s="1"/>
      <c r="Y3475" s="8"/>
      <c r="Z3475" s="10"/>
      <c r="AA3475" s="9"/>
      <c r="AB3475" s="9"/>
      <c r="AC3475" s="12"/>
      <c r="AD3475" s="12"/>
      <c r="AE3475" s="12"/>
    </row>
    <row r="3476" spans="4:31" x14ac:dyDescent="0.25">
      <c r="D3476" s="1"/>
      <c r="Y3476" s="8"/>
      <c r="Z3476" s="10"/>
      <c r="AA3476" s="9"/>
      <c r="AB3476" s="9"/>
      <c r="AC3476" s="12"/>
      <c r="AD3476" s="12"/>
      <c r="AE3476" s="12"/>
    </row>
    <row r="3477" spans="4:31" x14ac:dyDescent="0.25">
      <c r="D3477" s="1"/>
      <c r="Y3477" s="8"/>
      <c r="Z3477" s="10"/>
      <c r="AA3477" s="9"/>
      <c r="AB3477" s="9"/>
      <c r="AC3477" s="12"/>
      <c r="AD3477" s="12"/>
      <c r="AE3477" s="12"/>
    </row>
    <row r="3478" spans="4:31" x14ac:dyDescent="0.25">
      <c r="D3478" s="1"/>
      <c r="Y3478" s="8"/>
      <c r="Z3478" s="10"/>
      <c r="AA3478" s="9"/>
      <c r="AB3478" s="9"/>
      <c r="AC3478" s="12"/>
      <c r="AD3478" s="12"/>
      <c r="AE3478" s="12"/>
    </row>
    <row r="3479" spans="4:31" x14ac:dyDescent="0.25">
      <c r="D3479" s="1"/>
      <c r="Y3479" s="8"/>
      <c r="Z3479" s="10"/>
      <c r="AA3479" s="9"/>
      <c r="AB3479" s="9"/>
      <c r="AC3479" s="12"/>
      <c r="AD3479" s="12"/>
      <c r="AE3479" s="12"/>
    </row>
    <row r="3480" spans="4:31" x14ac:dyDescent="0.25">
      <c r="D3480" s="1"/>
      <c r="Y3480" s="8"/>
      <c r="Z3480" s="10"/>
      <c r="AA3480" s="9"/>
      <c r="AB3480" s="9"/>
      <c r="AC3480" s="12"/>
      <c r="AD3480" s="12"/>
      <c r="AE3480" s="12"/>
    </row>
    <row r="3481" spans="4:31" x14ac:dyDescent="0.25">
      <c r="D3481" s="1"/>
      <c r="Y3481" s="8"/>
      <c r="Z3481" s="10"/>
      <c r="AA3481" s="9"/>
      <c r="AB3481" s="9"/>
      <c r="AC3481" s="12"/>
      <c r="AD3481" s="12"/>
      <c r="AE3481" s="12"/>
    </row>
    <row r="3482" spans="4:31" x14ac:dyDescent="0.25">
      <c r="D3482" s="1"/>
      <c r="Y3482" s="8"/>
      <c r="Z3482" s="10"/>
      <c r="AA3482" s="9"/>
      <c r="AB3482" s="9"/>
      <c r="AC3482" s="12"/>
      <c r="AD3482" s="12"/>
      <c r="AE3482" s="12"/>
    </row>
    <row r="3483" spans="4:31" x14ac:dyDescent="0.25">
      <c r="D3483" s="1"/>
      <c r="Y3483" s="8"/>
      <c r="Z3483" s="10"/>
      <c r="AA3483" s="9"/>
      <c r="AB3483" s="9"/>
      <c r="AC3483" s="12"/>
      <c r="AD3483" s="12"/>
      <c r="AE3483" s="12"/>
    </row>
    <row r="3484" spans="4:31" x14ac:dyDescent="0.25">
      <c r="D3484" s="1"/>
      <c r="Y3484" s="8"/>
      <c r="Z3484" s="10"/>
      <c r="AA3484" s="9"/>
      <c r="AB3484" s="9"/>
      <c r="AC3484" s="12"/>
      <c r="AD3484" s="12"/>
      <c r="AE3484" s="12"/>
    </row>
    <row r="3485" spans="4:31" x14ac:dyDescent="0.25">
      <c r="D3485" s="1"/>
      <c r="Y3485" s="8"/>
      <c r="Z3485" s="10"/>
      <c r="AA3485" s="9"/>
      <c r="AB3485" s="9"/>
      <c r="AC3485" s="12"/>
      <c r="AD3485" s="12"/>
      <c r="AE3485" s="12"/>
    </row>
    <row r="3486" spans="4:31" x14ac:dyDescent="0.25">
      <c r="D3486" s="1"/>
      <c r="Y3486" s="8"/>
      <c r="Z3486" s="10"/>
      <c r="AA3486" s="9"/>
      <c r="AB3486" s="9"/>
      <c r="AC3486" s="12"/>
      <c r="AD3486" s="12"/>
      <c r="AE3486" s="12"/>
    </row>
    <row r="3487" spans="4:31" x14ac:dyDescent="0.25">
      <c r="D3487" s="1"/>
      <c r="Y3487" s="8"/>
      <c r="Z3487" s="10"/>
      <c r="AA3487" s="9"/>
      <c r="AB3487" s="9"/>
      <c r="AC3487" s="12"/>
      <c r="AD3487" s="12"/>
      <c r="AE3487" s="12"/>
    </row>
    <row r="3488" spans="4:31" x14ac:dyDescent="0.25">
      <c r="D3488" s="1"/>
      <c r="Y3488" s="8"/>
      <c r="Z3488" s="10"/>
      <c r="AA3488" s="9"/>
      <c r="AB3488" s="9"/>
      <c r="AC3488" s="12"/>
      <c r="AD3488" s="12"/>
      <c r="AE3488" s="12"/>
    </row>
    <row r="3489" spans="4:31" x14ac:dyDescent="0.25">
      <c r="D3489" s="1"/>
      <c r="Y3489" s="8"/>
      <c r="Z3489" s="10"/>
      <c r="AA3489" s="9"/>
      <c r="AB3489" s="9"/>
      <c r="AC3489" s="12"/>
      <c r="AD3489" s="12"/>
      <c r="AE3489" s="12"/>
    </row>
    <row r="3490" spans="4:31" x14ac:dyDescent="0.25">
      <c r="D3490" s="1"/>
      <c r="Y3490" s="8"/>
      <c r="Z3490" s="10"/>
      <c r="AA3490" s="9"/>
      <c r="AB3490" s="9"/>
      <c r="AC3490" s="12"/>
      <c r="AD3490" s="12"/>
      <c r="AE3490" s="12"/>
    </row>
    <row r="3491" spans="4:31" x14ac:dyDescent="0.25">
      <c r="D3491" s="1"/>
      <c r="Y3491" s="8"/>
      <c r="Z3491" s="10"/>
      <c r="AA3491" s="9"/>
      <c r="AB3491" s="9"/>
      <c r="AC3491" s="12"/>
      <c r="AD3491" s="12"/>
      <c r="AE3491" s="12"/>
    </row>
    <row r="3492" spans="4:31" x14ac:dyDescent="0.25">
      <c r="D3492" s="1"/>
      <c r="Y3492" s="8"/>
      <c r="Z3492" s="10"/>
      <c r="AA3492" s="9"/>
      <c r="AB3492" s="9"/>
      <c r="AC3492" s="12"/>
      <c r="AD3492" s="12"/>
      <c r="AE3492" s="12"/>
    </row>
    <row r="3493" spans="4:31" x14ac:dyDescent="0.25">
      <c r="D3493" s="1"/>
      <c r="Y3493" s="8"/>
      <c r="Z3493" s="10"/>
      <c r="AA3493" s="9"/>
      <c r="AB3493" s="9"/>
      <c r="AC3493" s="12"/>
      <c r="AD3493" s="12"/>
      <c r="AE3493" s="12"/>
    </row>
    <row r="3494" spans="4:31" x14ac:dyDescent="0.25">
      <c r="D3494" s="1"/>
      <c r="Y3494" s="8"/>
      <c r="Z3494" s="10"/>
      <c r="AA3494" s="9"/>
      <c r="AB3494" s="9"/>
      <c r="AC3494" s="12"/>
      <c r="AD3494" s="12"/>
      <c r="AE3494" s="12"/>
    </row>
    <row r="3495" spans="4:31" x14ac:dyDescent="0.25">
      <c r="D3495" s="1"/>
      <c r="Y3495" s="8"/>
      <c r="Z3495" s="10"/>
      <c r="AA3495" s="9"/>
      <c r="AB3495" s="9"/>
      <c r="AC3495" s="12"/>
      <c r="AD3495" s="12"/>
      <c r="AE3495" s="12"/>
    </row>
    <row r="3496" spans="4:31" x14ac:dyDescent="0.25">
      <c r="D3496" s="1"/>
      <c r="Y3496" s="8"/>
      <c r="Z3496" s="10"/>
      <c r="AA3496" s="9"/>
      <c r="AB3496" s="9"/>
      <c r="AC3496" s="12"/>
      <c r="AD3496" s="12"/>
      <c r="AE3496" s="12"/>
    </row>
    <row r="3497" spans="4:31" x14ac:dyDescent="0.25">
      <c r="D3497" s="1"/>
      <c r="Y3497" s="8"/>
      <c r="Z3497" s="10"/>
      <c r="AA3497" s="9"/>
      <c r="AB3497" s="9"/>
      <c r="AC3497" s="12"/>
      <c r="AD3497" s="12"/>
      <c r="AE3497" s="12"/>
    </row>
    <row r="3498" spans="4:31" x14ac:dyDescent="0.25">
      <c r="D3498" s="1"/>
      <c r="Y3498" s="8"/>
      <c r="Z3498" s="10"/>
      <c r="AA3498" s="9"/>
      <c r="AB3498" s="9"/>
      <c r="AC3498" s="12"/>
      <c r="AD3498" s="12"/>
      <c r="AE3498" s="12"/>
    </row>
    <row r="3499" spans="4:31" x14ac:dyDescent="0.25">
      <c r="D3499" s="1"/>
      <c r="Y3499" s="8"/>
      <c r="Z3499" s="10"/>
      <c r="AA3499" s="9"/>
      <c r="AB3499" s="9"/>
      <c r="AC3499" s="12"/>
      <c r="AD3499" s="12"/>
      <c r="AE3499" s="12"/>
    </row>
    <row r="3500" spans="4:31" x14ac:dyDescent="0.25">
      <c r="D3500" s="1"/>
      <c r="Y3500" s="8"/>
      <c r="Z3500" s="10"/>
      <c r="AA3500" s="9"/>
      <c r="AB3500" s="9"/>
      <c r="AC3500" s="12"/>
      <c r="AD3500" s="12"/>
      <c r="AE3500" s="12"/>
    </row>
    <row r="3501" spans="4:31" x14ac:dyDescent="0.25">
      <c r="D3501" s="1"/>
      <c r="Y3501" s="8"/>
      <c r="Z3501" s="10"/>
      <c r="AA3501" s="9"/>
      <c r="AB3501" s="9"/>
      <c r="AC3501" s="12"/>
      <c r="AD3501" s="12"/>
      <c r="AE3501" s="12"/>
    </row>
    <row r="3502" spans="4:31" x14ac:dyDescent="0.25">
      <c r="D3502" s="1"/>
      <c r="Y3502" s="8"/>
      <c r="Z3502" s="10"/>
      <c r="AA3502" s="9"/>
      <c r="AB3502" s="9"/>
      <c r="AC3502" s="12"/>
      <c r="AD3502" s="12"/>
      <c r="AE3502" s="12"/>
    </row>
    <row r="3503" spans="4:31" x14ac:dyDescent="0.25">
      <c r="D3503" s="1"/>
      <c r="Y3503" s="8"/>
      <c r="Z3503" s="10"/>
      <c r="AA3503" s="9"/>
      <c r="AB3503" s="9"/>
      <c r="AC3503" s="12"/>
      <c r="AD3503" s="12"/>
      <c r="AE3503" s="12"/>
    </row>
    <row r="3504" spans="4:31" x14ac:dyDescent="0.25">
      <c r="D3504" s="1"/>
      <c r="Y3504" s="8"/>
      <c r="Z3504" s="10"/>
      <c r="AA3504" s="9"/>
      <c r="AB3504" s="9"/>
      <c r="AC3504" s="12"/>
      <c r="AD3504" s="12"/>
      <c r="AE3504" s="12"/>
    </row>
    <row r="3505" spans="4:31" x14ac:dyDescent="0.25">
      <c r="D3505" s="1"/>
      <c r="Y3505" s="8"/>
      <c r="Z3505" s="10"/>
      <c r="AA3505" s="9"/>
      <c r="AB3505" s="9"/>
      <c r="AC3505" s="12"/>
      <c r="AD3505" s="12"/>
      <c r="AE3505" s="12"/>
    </row>
    <row r="3506" spans="4:31" x14ac:dyDescent="0.25">
      <c r="D3506" s="1"/>
      <c r="Y3506" s="8"/>
      <c r="Z3506" s="10"/>
      <c r="AA3506" s="9"/>
      <c r="AB3506" s="9"/>
      <c r="AC3506" s="12"/>
      <c r="AD3506" s="12"/>
      <c r="AE3506" s="12"/>
    </row>
    <row r="3507" spans="4:31" x14ac:dyDescent="0.25">
      <c r="D3507" s="1"/>
      <c r="Y3507" s="8"/>
      <c r="Z3507" s="10"/>
      <c r="AA3507" s="9"/>
      <c r="AB3507" s="9"/>
      <c r="AC3507" s="12"/>
      <c r="AD3507" s="12"/>
      <c r="AE3507" s="12"/>
    </row>
    <row r="3508" spans="4:31" x14ac:dyDescent="0.25">
      <c r="D3508" s="1"/>
      <c r="Y3508" s="8"/>
      <c r="Z3508" s="10"/>
      <c r="AA3508" s="9"/>
      <c r="AB3508" s="9"/>
      <c r="AC3508" s="12"/>
      <c r="AD3508" s="12"/>
      <c r="AE3508" s="12"/>
    </row>
    <row r="3509" spans="4:31" x14ac:dyDescent="0.25">
      <c r="D3509" s="1"/>
      <c r="Y3509" s="8"/>
      <c r="Z3509" s="10"/>
      <c r="AA3509" s="9"/>
      <c r="AB3509" s="9"/>
      <c r="AC3509" s="12"/>
      <c r="AD3509" s="12"/>
      <c r="AE3509" s="12"/>
    </row>
    <row r="3510" spans="4:31" x14ac:dyDescent="0.25">
      <c r="D3510" s="1"/>
      <c r="Y3510" s="8"/>
      <c r="Z3510" s="10"/>
      <c r="AA3510" s="9"/>
      <c r="AB3510" s="9"/>
      <c r="AC3510" s="12"/>
      <c r="AD3510" s="12"/>
      <c r="AE3510" s="12"/>
    </row>
    <row r="3511" spans="4:31" x14ac:dyDescent="0.25">
      <c r="D3511" s="1"/>
      <c r="Y3511" s="8"/>
      <c r="Z3511" s="10"/>
      <c r="AA3511" s="9"/>
      <c r="AB3511" s="9"/>
      <c r="AC3511" s="12"/>
      <c r="AD3511" s="12"/>
      <c r="AE3511" s="12"/>
    </row>
    <row r="3512" spans="4:31" x14ac:dyDescent="0.25">
      <c r="D3512" s="1"/>
      <c r="Y3512" s="8"/>
      <c r="Z3512" s="10"/>
      <c r="AA3512" s="9"/>
      <c r="AB3512" s="9"/>
      <c r="AC3512" s="12"/>
      <c r="AD3512" s="12"/>
      <c r="AE3512" s="12"/>
    </row>
    <row r="3513" spans="4:31" x14ac:dyDescent="0.25">
      <c r="D3513" s="1"/>
      <c r="Y3513" s="8"/>
      <c r="Z3513" s="10"/>
      <c r="AA3513" s="9"/>
      <c r="AB3513" s="9"/>
      <c r="AC3513" s="12"/>
      <c r="AD3513" s="12"/>
      <c r="AE3513" s="12"/>
    </row>
    <row r="3514" spans="4:31" x14ac:dyDescent="0.25">
      <c r="D3514" s="1"/>
      <c r="Y3514" s="8"/>
      <c r="Z3514" s="10"/>
      <c r="AA3514" s="9"/>
      <c r="AB3514" s="9"/>
      <c r="AC3514" s="12"/>
      <c r="AD3514" s="12"/>
      <c r="AE3514" s="12"/>
    </row>
    <row r="3515" spans="4:31" x14ac:dyDescent="0.25">
      <c r="D3515" s="1"/>
      <c r="Y3515" s="8"/>
      <c r="Z3515" s="10"/>
      <c r="AA3515" s="9"/>
      <c r="AB3515" s="9"/>
      <c r="AC3515" s="12"/>
      <c r="AD3515" s="12"/>
      <c r="AE3515" s="12"/>
    </row>
    <row r="3516" spans="4:31" x14ac:dyDescent="0.25">
      <c r="D3516" s="1"/>
      <c r="Y3516" s="8"/>
      <c r="Z3516" s="10"/>
      <c r="AA3516" s="9"/>
      <c r="AB3516" s="9"/>
      <c r="AC3516" s="12"/>
      <c r="AD3516" s="12"/>
      <c r="AE3516" s="12"/>
    </row>
    <row r="3517" spans="4:31" x14ac:dyDescent="0.25">
      <c r="D3517" s="1"/>
      <c r="Y3517" s="8"/>
      <c r="Z3517" s="10"/>
      <c r="AA3517" s="9"/>
      <c r="AB3517" s="9"/>
      <c r="AC3517" s="12"/>
      <c r="AD3517" s="12"/>
      <c r="AE3517" s="12"/>
    </row>
    <row r="3518" spans="4:31" x14ac:dyDescent="0.25">
      <c r="D3518" s="1"/>
      <c r="Y3518" s="8"/>
      <c r="Z3518" s="10"/>
      <c r="AA3518" s="9"/>
      <c r="AB3518" s="9"/>
      <c r="AC3518" s="12"/>
      <c r="AD3518" s="12"/>
      <c r="AE3518" s="12"/>
    </row>
    <row r="3519" spans="4:31" x14ac:dyDescent="0.25">
      <c r="D3519" s="1"/>
      <c r="Y3519" s="8"/>
      <c r="Z3519" s="10"/>
      <c r="AA3519" s="9"/>
      <c r="AB3519" s="9"/>
      <c r="AC3519" s="12"/>
      <c r="AD3519" s="12"/>
      <c r="AE3519" s="12"/>
    </row>
    <row r="3520" spans="4:31" x14ac:dyDescent="0.25">
      <c r="D3520" s="1"/>
      <c r="Y3520" s="8"/>
      <c r="Z3520" s="10"/>
      <c r="AA3520" s="9"/>
      <c r="AB3520" s="9"/>
      <c r="AC3520" s="12"/>
      <c r="AD3520" s="12"/>
      <c r="AE3520" s="12"/>
    </row>
    <row r="3521" spans="4:31" x14ac:dyDescent="0.25">
      <c r="D3521" s="1"/>
      <c r="Y3521" s="8"/>
      <c r="Z3521" s="10"/>
      <c r="AA3521" s="9"/>
      <c r="AB3521" s="9"/>
      <c r="AC3521" s="12"/>
      <c r="AD3521" s="12"/>
      <c r="AE3521" s="12"/>
    </row>
    <row r="3522" spans="4:31" x14ac:dyDescent="0.25">
      <c r="D3522" s="1"/>
      <c r="Y3522" s="8"/>
      <c r="Z3522" s="10"/>
      <c r="AA3522" s="9"/>
      <c r="AB3522" s="9"/>
      <c r="AC3522" s="12"/>
      <c r="AD3522" s="12"/>
      <c r="AE3522" s="12"/>
    </row>
    <row r="3523" spans="4:31" x14ac:dyDescent="0.25">
      <c r="D3523" s="1"/>
      <c r="Y3523" s="8"/>
      <c r="Z3523" s="10"/>
      <c r="AA3523" s="9"/>
      <c r="AB3523" s="9"/>
      <c r="AC3523" s="12"/>
      <c r="AD3523" s="12"/>
      <c r="AE3523" s="12"/>
    </row>
    <row r="3524" spans="4:31" x14ac:dyDescent="0.25">
      <c r="D3524" s="1"/>
      <c r="Y3524" s="8"/>
      <c r="Z3524" s="10"/>
      <c r="AA3524" s="9"/>
      <c r="AB3524" s="9"/>
      <c r="AC3524" s="12"/>
      <c r="AD3524" s="12"/>
      <c r="AE3524" s="12"/>
    </row>
    <row r="3525" spans="4:31" x14ac:dyDescent="0.25">
      <c r="D3525" s="1"/>
      <c r="Y3525" s="8"/>
      <c r="Z3525" s="10"/>
      <c r="AA3525" s="9"/>
      <c r="AB3525" s="9"/>
      <c r="AC3525" s="12"/>
      <c r="AD3525" s="12"/>
      <c r="AE3525" s="12"/>
    </row>
    <row r="3526" spans="4:31" x14ac:dyDescent="0.25">
      <c r="D3526" s="1"/>
      <c r="Y3526" s="8"/>
      <c r="Z3526" s="10"/>
      <c r="AA3526" s="9"/>
      <c r="AB3526" s="9"/>
      <c r="AC3526" s="12"/>
      <c r="AD3526" s="12"/>
      <c r="AE3526" s="12"/>
    </row>
    <row r="3527" spans="4:31" x14ac:dyDescent="0.25">
      <c r="D3527" s="1"/>
      <c r="Y3527" s="8"/>
      <c r="Z3527" s="10"/>
      <c r="AA3527" s="9"/>
      <c r="AB3527" s="9"/>
      <c r="AC3527" s="12"/>
      <c r="AD3527" s="12"/>
      <c r="AE3527" s="12"/>
    </row>
    <row r="3528" spans="4:31" x14ac:dyDescent="0.25">
      <c r="D3528" s="1"/>
      <c r="Y3528" s="8"/>
      <c r="Z3528" s="10"/>
      <c r="AA3528" s="9"/>
      <c r="AB3528" s="9"/>
      <c r="AC3528" s="12"/>
      <c r="AD3528" s="12"/>
      <c r="AE3528" s="12"/>
    </row>
    <row r="3529" spans="4:31" x14ac:dyDescent="0.25">
      <c r="D3529" s="1"/>
      <c r="Y3529" s="8"/>
      <c r="Z3529" s="10"/>
      <c r="AA3529" s="9"/>
      <c r="AB3529" s="9"/>
      <c r="AC3529" s="12"/>
      <c r="AD3529" s="12"/>
      <c r="AE3529" s="12"/>
    </row>
    <row r="3530" spans="4:31" x14ac:dyDescent="0.25">
      <c r="D3530" s="1"/>
      <c r="Y3530" s="8"/>
      <c r="Z3530" s="10"/>
      <c r="AA3530" s="9"/>
      <c r="AB3530" s="9"/>
      <c r="AC3530" s="12"/>
      <c r="AD3530" s="12"/>
      <c r="AE3530" s="12"/>
    </row>
    <row r="3531" spans="4:31" x14ac:dyDescent="0.25">
      <c r="D3531" s="1"/>
      <c r="Y3531" s="8"/>
      <c r="Z3531" s="10"/>
      <c r="AA3531" s="9"/>
      <c r="AB3531" s="9"/>
      <c r="AC3531" s="12"/>
      <c r="AD3531" s="12"/>
      <c r="AE3531" s="12"/>
    </row>
    <row r="3532" spans="4:31" x14ac:dyDescent="0.25">
      <c r="D3532" s="1"/>
      <c r="Y3532" s="8"/>
      <c r="Z3532" s="10"/>
      <c r="AA3532" s="9"/>
      <c r="AB3532" s="9"/>
      <c r="AC3532" s="12"/>
      <c r="AD3532" s="12"/>
      <c r="AE3532" s="12"/>
    </row>
    <row r="3533" spans="4:31" x14ac:dyDescent="0.25">
      <c r="D3533" s="1"/>
      <c r="Y3533" s="8"/>
      <c r="Z3533" s="10"/>
      <c r="AA3533" s="9"/>
      <c r="AB3533" s="9"/>
      <c r="AC3533" s="12"/>
      <c r="AD3533" s="12"/>
      <c r="AE3533" s="12"/>
    </row>
    <row r="3534" spans="4:31" x14ac:dyDescent="0.25">
      <c r="D3534" s="1"/>
      <c r="Y3534" s="8"/>
      <c r="Z3534" s="10"/>
      <c r="AA3534" s="9"/>
      <c r="AB3534" s="9"/>
      <c r="AC3534" s="12"/>
      <c r="AD3534" s="12"/>
      <c r="AE3534" s="12"/>
    </row>
    <row r="3535" spans="4:31" x14ac:dyDescent="0.25">
      <c r="D3535" s="1"/>
      <c r="Y3535" s="8"/>
      <c r="Z3535" s="10"/>
      <c r="AA3535" s="9"/>
      <c r="AB3535" s="9"/>
      <c r="AC3535" s="12"/>
      <c r="AD3535" s="12"/>
      <c r="AE3535" s="12"/>
    </row>
    <row r="3536" spans="4:31" x14ac:dyDescent="0.25">
      <c r="D3536" s="1"/>
      <c r="Y3536" s="8"/>
      <c r="Z3536" s="10"/>
      <c r="AA3536" s="9"/>
      <c r="AB3536" s="9"/>
      <c r="AC3536" s="12"/>
      <c r="AD3536" s="12"/>
      <c r="AE3536" s="12"/>
    </row>
    <row r="3537" spans="4:31" x14ac:dyDescent="0.25">
      <c r="D3537" s="1"/>
      <c r="Y3537" s="8"/>
      <c r="Z3537" s="10"/>
      <c r="AA3537" s="9"/>
      <c r="AB3537" s="9"/>
      <c r="AC3537" s="12"/>
      <c r="AD3537" s="12"/>
      <c r="AE3537" s="12"/>
    </row>
    <row r="3538" spans="4:31" x14ac:dyDescent="0.25">
      <c r="D3538" s="1"/>
      <c r="Y3538" s="8"/>
      <c r="Z3538" s="10"/>
      <c r="AA3538" s="9"/>
      <c r="AB3538" s="9"/>
      <c r="AC3538" s="12"/>
      <c r="AD3538" s="12"/>
      <c r="AE3538" s="12"/>
    </row>
    <row r="3539" spans="4:31" x14ac:dyDescent="0.25">
      <c r="D3539" s="1"/>
      <c r="Y3539" s="8"/>
      <c r="Z3539" s="10"/>
      <c r="AA3539" s="9"/>
      <c r="AB3539" s="9"/>
      <c r="AC3539" s="12"/>
      <c r="AD3539" s="12"/>
      <c r="AE3539" s="12"/>
    </row>
    <row r="3540" spans="4:31" x14ac:dyDescent="0.25">
      <c r="D3540" s="1"/>
      <c r="Y3540" s="8"/>
      <c r="Z3540" s="10"/>
      <c r="AA3540" s="9"/>
      <c r="AB3540" s="9"/>
      <c r="AC3540" s="12"/>
      <c r="AD3540" s="12"/>
      <c r="AE3540" s="12"/>
    </row>
    <row r="3541" spans="4:31" x14ac:dyDescent="0.25">
      <c r="D3541" s="1"/>
      <c r="Y3541" s="8"/>
      <c r="Z3541" s="10"/>
      <c r="AA3541" s="9"/>
      <c r="AB3541" s="9"/>
      <c r="AC3541" s="12"/>
      <c r="AD3541" s="12"/>
      <c r="AE3541" s="12"/>
    </row>
    <row r="3542" spans="4:31" x14ac:dyDescent="0.25">
      <c r="D3542" s="1"/>
      <c r="Y3542" s="8"/>
      <c r="Z3542" s="10"/>
      <c r="AA3542" s="9"/>
      <c r="AB3542" s="9"/>
      <c r="AC3542" s="12"/>
      <c r="AD3542" s="12"/>
      <c r="AE3542" s="12"/>
    </row>
    <row r="3543" spans="4:31" x14ac:dyDescent="0.25">
      <c r="D3543" s="1"/>
      <c r="Y3543" s="8"/>
      <c r="Z3543" s="10"/>
      <c r="AA3543" s="9"/>
      <c r="AB3543" s="9"/>
      <c r="AC3543" s="12"/>
      <c r="AD3543" s="12"/>
      <c r="AE3543" s="12"/>
    </row>
    <row r="3544" spans="4:31" x14ac:dyDescent="0.25">
      <c r="D3544" s="1"/>
      <c r="Y3544" s="8"/>
      <c r="Z3544" s="10"/>
      <c r="AA3544" s="9"/>
      <c r="AB3544" s="9"/>
      <c r="AC3544" s="12"/>
      <c r="AD3544" s="12"/>
      <c r="AE3544" s="12"/>
    </row>
    <row r="3545" spans="4:31" x14ac:dyDescent="0.25">
      <c r="D3545" s="1"/>
      <c r="Y3545" s="8"/>
      <c r="Z3545" s="10"/>
      <c r="AA3545" s="9"/>
      <c r="AB3545" s="9"/>
      <c r="AC3545" s="12"/>
      <c r="AD3545" s="12"/>
      <c r="AE3545" s="12"/>
    </row>
    <row r="3546" spans="4:31" x14ac:dyDescent="0.25">
      <c r="D3546" s="1"/>
      <c r="Y3546" s="8"/>
      <c r="Z3546" s="10"/>
      <c r="AA3546" s="9"/>
      <c r="AB3546" s="9"/>
      <c r="AC3546" s="12"/>
      <c r="AD3546" s="12"/>
      <c r="AE3546" s="12"/>
    </row>
    <row r="3547" spans="4:31" x14ac:dyDescent="0.25">
      <c r="D3547" s="1"/>
      <c r="Y3547" s="8"/>
      <c r="Z3547" s="10"/>
      <c r="AA3547" s="9"/>
      <c r="AB3547" s="9"/>
      <c r="AC3547" s="12"/>
      <c r="AD3547" s="12"/>
      <c r="AE3547" s="12"/>
    </row>
    <row r="3548" spans="4:31" x14ac:dyDescent="0.25">
      <c r="D3548" s="1"/>
      <c r="Y3548" s="8"/>
      <c r="Z3548" s="10"/>
      <c r="AA3548" s="9"/>
      <c r="AB3548" s="9"/>
      <c r="AC3548" s="12"/>
      <c r="AD3548" s="12"/>
      <c r="AE3548" s="12"/>
    </row>
    <row r="3549" spans="4:31" x14ac:dyDescent="0.25">
      <c r="D3549" s="1"/>
      <c r="Y3549" s="8"/>
      <c r="Z3549" s="10"/>
      <c r="AA3549" s="9"/>
      <c r="AB3549" s="9"/>
      <c r="AC3549" s="12"/>
      <c r="AD3549" s="12"/>
      <c r="AE3549" s="12"/>
    </row>
    <row r="3550" spans="4:31" x14ac:dyDescent="0.25">
      <c r="D3550" s="1"/>
      <c r="Y3550" s="8"/>
      <c r="Z3550" s="10"/>
      <c r="AA3550" s="9"/>
      <c r="AB3550" s="9"/>
      <c r="AC3550" s="12"/>
      <c r="AD3550" s="12"/>
      <c r="AE3550" s="12"/>
    </row>
    <row r="3551" spans="4:31" x14ac:dyDescent="0.25">
      <c r="D3551" s="1"/>
      <c r="Y3551" s="8"/>
      <c r="Z3551" s="10"/>
      <c r="AA3551" s="9"/>
      <c r="AB3551" s="9"/>
      <c r="AC3551" s="12"/>
      <c r="AD3551" s="12"/>
      <c r="AE3551" s="12"/>
    </row>
    <row r="3552" spans="4:31" x14ac:dyDescent="0.25">
      <c r="D3552" s="1"/>
      <c r="Y3552" s="8"/>
      <c r="Z3552" s="10"/>
      <c r="AA3552" s="9"/>
      <c r="AB3552" s="9"/>
      <c r="AC3552" s="12"/>
      <c r="AD3552" s="12"/>
      <c r="AE3552" s="12"/>
    </row>
    <row r="3553" spans="4:31" x14ac:dyDescent="0.25">
      <c r="D3553" s="1"/>
      <c r="Y3553" s="8"/>
      <c r="Z3553" s="10"/>
      <c r="AA3553" s="9"/>
      <c r="AB3553" s="9"/>
      <c r="AC3553" s="12"/>
      <c r="AD3553" s="12"/>
      <c r="AE3553" s="12"/>
    </row>
    <row r="3554" spans="4:31" x14ac:dyDescent="0.25">
      <c r="D3554" s="1"/>
      <c r="Y3554" s="8"/>
      <c r="Z3554" s="10"/>
      <c r="AA3554" s="9"/>
      <c r="AB3554" s="9"/>
      <c r="AC3554" s="12"/>
      <c r="AD3554" s="12"/>
      <c r="AE3554" s="12"/>
    </row>
    <row r="3555" spans="4:31" x14ac:dyDescent="0.25">
      <c r="D3555" s="1"/>
      <c r="Y3555" s="8"/>
      <c r="Z3555" s="10"/>
      <c r="AA3555" s="9"/>
      <c r="AB3555" s="9"/>
      <c r="AC3555" s="12"/>
      <c r="AD3555" s="12"/>
      <c r="AE3555" s="12"/>
    </row>
    <row r="3556" spans="4:31" x14ac:dyDescent="0.25">
      <c r="D3556" s="1"/>
      <c r="Y3556" s="8"/>
      <c r="Z3556" s="10"/>
      <c r="AA3556" s="9"/>
      <c r="AB3556" s="9"/>
      <c r="AC3556" s="12"/>
      <c r="AD3556" s="12"/>
      <c r="AE3556" s="12"/>
    </row>
    <row r="3557" spans="4:31" x14ac:dyDescent="0.25">
      <c r="D3557" s="1"/>
      <c r="Y3557" s="8"/>
      <c r="Z3557" s="10"/>
      <c r="AA3557" s="9"/>
      <c r="AB3557" s="9"/>
      <c r="AC3557" s="12"/>
      <c r="AD3557" s="12"/>
      <c r="AE3557" s="12"/>
    </row>
    <row r="3558" spans="4:31" x14ac:dyDescent="0.25">
      <c r="D3558" s="1"/>
      <c r="Y3558" s="8"/>
      <c r="Z3558" s="10"/>
      <c r="AA3558" s="9"/>
      <c r="AB3558" s="9"/>
      <c r="AC3558" s="12"/>
      <c r="AD3558" s="12"/>
      <c r="AE3558" s="12"/>
    </row>
    <row r="3559" spans="4:31" x14ac:dyDescent="0.25">
      <c r="D3559" s="1"/>
      <c r="Y3559" s="8"/>
      <c r="Z3559" s="10"/>
      <c r="AA3559" s="9"/>
      <c r="AB3559" s="9"/>
      <c r="AC3559" s="12"/>
      <c r="AD3559" s="12"/>
      <c r="AE3559" s="12"/>
    </row>
    <row r="3560" spans="4:31" x14ac:dyDescent="0.25">
      <c r="D3560" s="1"/>
      <c r="Y3560" s="8"/>
      <c r="Z3560" s="10"/>
      <c r="AA3560" s="9"/>
      <c r="AB3560" s="9"/>
      <c r="AC3560" s="12"/>
      <c r="AD3560" s="12"/>
      <c r="AE3560" s="12"/>
    </row>
    <row r="3561" spans="4:31" x14ac:dyDescent="0.25">
      <c r="D3561" s="1"/>
      <c r="Y3561" s="8"/>
      <c r="Z3561" s="10"/>
      <c r="AA3561" s="9"/>
      <c r="AB3561" s="9"/>
      <c r="AC3561" s="12"/>
      <c r="AD3561" s="12"/>
      <c r="AE3561" s="12"/>
    </row>
    <row r="3562" spans="4:31" x14ac:dyDescent="0.25">
      <c r="D3562" s="1"/>
      <c r="Y3562" s="8"/>
      <c r="Z3562" s="10"/>
      <c r="AA3562" s="9"/>
      <c r="AB3562" s="9"/>
      <c r="AC3562" s="12"/>
      <c r="AD3562" s="12"/>
      <c r="AE3562" s="12"/>
    </row>
    <row r="3563" spans="4:31" x14ac:dyDescent="0.25">
      <c r="D3563" s="1"/>
      <c r="Y3563" s="8"/>
      <c r="Z3563" s="10"/>
      <c r="AA3563" s="9"/>
      <c r="AB3563" s="9"/>
      <c r="AC3563" s="12"/>
      <c r="AD3563" s="12"/>
      <c r="AE3563" s="12"/>
    </row>
    <row r="3564" spans="4:31" x14ac:dyDescent="0.25">
      <c r="D3564" s="1"/>
      <c r="Y3564" s="8"/>
      <c r="Z3564" s="10"/>
      <c r="AA3564" s="9"/>
      <c r="AB3564" s="9"/>
      <c r="AC3564" s="12"/>
      <c r="AD3564" s="12"/>
      <c r="AE3564" s="12"/>
    </row>
    <row r="3565" spans="4:31" x14ac:dyDescent="0.25">
      <c r="D3565" s="1"/>
      <c r="Y3565" s="8"/>
      <c r="Z3565" s="10"/>
      <c r="AA3565" s="9"/>
      <c r="AB3565" s="9"/>
      <c r="AC3565" s="12"/>
      <c r="AD3565" s="12"/>
      <c r="AE3565" s="12"/>
    </row>
    <row r="3566" spans="4:31" x14ac:dyDescent="0.25">
      <c r="D3566" s="1"/>
      <c r="Y3566" s="8"/>
      <c r="Z3566" s="10"/>
      <c r="AA3566" s="9"/>
      <c r="AB3566" s="9"/>
      <c r="AC3566" s="12"/>
      <c r="AD3566" s="12"/>
      <c r="AE3566" s="12"/>
    </row>
    <row r="3567" spans="4:31" x14ac:dyDescent="0.25">
      <c r="D3567" s="1"/>
      <c r="Y3567" s="8"/>
      <c r="Z3567" s="10"/>
      <c r="AA3567" s="9"/>
      <c r="AB3567" s="9"/>
      <c r="AC3567" s="12"/>
      <c r="AD3567" s="12"/>
      <c r="AE3567" s="12"/>
    </row>
    <row r="3568" spans="4:31" x14ac:dyDescent="0.25">
      <c r="D3568" s="1"/>
      <c r="Y3568" s="8"/>
      <c r="Z3568" s="10"/>
      <c r="AA3568" s="9"/>
      <c r="AB3568" s="9"/>
      <c r="AC3568" s="12"/>
      <c r="AD3568" s="12"/>
      <c r="AE3568" s="12"/>
    </row>
    <row r="3569" spans="4:31" x14ac:dyDescent="0.25">
      <c r="D3569" s="1"/>
      <c r="Y3569" s="8"/>
      <c r="Z3569" s="10"/>
      <c r="AA3569" s="9"/>
      <c r="AB3569" s="9"/>
      <c r="AC3569" s="12"/>
      <c r="AD3569" s="12"/>
      <c r="AE3569" s="12"/>
    </row>
    <row r="3570" spans="4:31" x14ac:dyDescent="0.25">
      <c r="D3570" s="1"/>
      <c r="Y3570" s="8"/>
      <c r="Z3570" s="10"/>
      <c r="AA3570" s="9"/>
      <c r="AB3570" s="9"/>
      <c r="AC3570" s="12"/>
      <c r="AD3570" s="12"/>
      <c r="AE3570" s="12"/>
    </row>
    <row r="3571" spans="4:31" x14ac:dyDescent="0.25">
      <c r="D3571" s="1"/>
      <c r="Y3571" s="8"/>
      <c r="Z3571" s="10"/>
      <c r="AA3571" s="9"/>
      <c r="AB3571" s="9"/>
      <c r="AC3571" s="12"/>
      <c r="AD3571" s="12"/>
      <c r="AE3571" s="12"/>
    </row>
    <row r="3572" spans="4:31" x14ac:dyDescent="0.25">
      <c r="D3572" s="1"/>
      <c r="Y3572" s="8"/>
      <c r="Z3572" s="10"/>
      <c r="AA3572" s="9"/>
      <c r="AB3572" s="9"/>
      <c r="AC3572" s="12"/>
      <c r="AD3572" s="12"/>
      <c r="AE3572" s="12"/>
    </row>
    <row r="3573" spans="4:31" x14ac:dyDescent="0.25">
      <c r="D3573" s="1"/>
      <c r="Y3573" s="8"/>
      <c r="Z3573" s="10"/>
      <c r="AA3573" s="9"/>
      <c r="AB3573" s="9"/>
      <c r="AC3573" s="12"/>
      <c r="AD3573" s="12"/>
      <c r="AE3573" s="12"/>
    </row>
    <row r="3574" spans="4:31" x14ac:dyDescent="0.25">
      <c r="D3574" s="1"/>
      <c r="Y3574" s="8"/>
      <c r="Z3574" s="10"/>
      <c r="AA3574" s="9"/>
      <c r="AB3574" s="9"/>
      <c r="AC3574" s="12"/>
      <c r="AD3574" s="12"/>
      <c r="AE3574" s="12"/>
    </row>
    <row r="3575" spans="4:31" x14ac:dyDescent="0.25">
      <c r="D3575" s="1"/>
      <c r="Y3575" s="8"/>
      <c r="Z3575" s="10"/>
      <c r="AA3575" s="9"/>
      <c r="AB3575" s="9"/>
      <c r="AC3575" s="12"/>
      <c r="AD3575" s="12"/>
      <c r="AE3575" s="12"/>
    </row>
    <row r="3576" spans="4:31" x14ac:dyDescent="0.25">
      <c r="D3576" s="1"/>
      <c r="Y3576" s="8"/>
      <c r="Z3576" s="10"/>
      <c r="AA3576" s="9"/>
      <c r="AB3576" s="9"/>
      <c r="AC3576" s="12"/>
      <c r="AD3576" s="12"/>
      <c r="AE3576" s="12"/>
    </row>
    <row r="3577" spans="4:31" x14ac:dyDescent="0.25">
      <c r="D3577" s="1"/>
      <c r="Y3577" s="8"/>
      <c r="Z3577" s="10"/>
      <c r="AA3577" s="9"/>
      <c r="AB3577" s="9"/>
      <c r="AC3577" s="12"/>
      <c r="AD3577" s="12"/>
      <c r="AE3577" s="12"/>
    </row>
    <row r="3578" spans="4:31" x14ac:dyDescent="0.25">
      <c r="D3578" s="1"/>
      <c r="Y3578" s="8"/>
      <c r="Z3578" s="10"/>
      <c r="AA3578" s="9"/>
      <c r="AB3578" s="9"/>
      <c r="AC3578" s="12"/>
      <c r="AD3578" s="12"/>
      <c r="AE3578" s="12"/>
    </row>
    <row r="3579" spans="4:31" x14ac:dyDescent="0.25">
      <c r="D3579" s="1"/>
      <c r="Y3579" s="8"/>
      <c r="Z3579" s="10"/>
      <c r="AA3579" s="9"/>
      <c r="AB3579" s="9"/>
      <c r="AC3579" s="12"/>
      <c r="AD3579" s="12"/>
      <c r="AE3579" s="12"/>
    </row>
    <row r="3580" spans="4:31" x14ac:dyDescent="0.25">
      <c r="D3580" s="1"/>
      <c r="Y3580" s="8"/>
      <c r="Z3580" s="10"/>
      <c r="AA3580" s="9"/>
      <c r="AB3580" s="9"/>
      <c r="AC3580" s="12"/>
      <c r="AD3580" s="12"/>
      <c r="AE3580" s="12"/>
    </row>
    <row r="3581" spans="4:31" x14ac:dyDescent="0.25">
      <c r="D3581" s="1"/>
      <c r="Y3581" s="8"/>
      <c r="Z3581" s="10"/>
      <c r="AA3581" s="9"/>
      <c r="AB3581" s="9"/>
      <c r="AC3581" s="12"/>
      <c r="AD3581" s="12"/>
      <c r="AE3581" s="12"/>
    </row>
    <row r="3582" spans="4:31" x14ac:dyDescent="0.25">
      <c r="D3582" s="1"/>
      <c r="Y3582" s="8"/>
      <c r="Z3582" s="10"/>
      <c r="AA3582" s="9"/>
      <c r="AB3582" s="9"/>
      <c r="AC3582" s="12"/>
      <c r="AD3582" s="12"/>
      <c r="AE3582" s="12"/>
    </row>
    <row r="3583" spans="4:31" x14ac:dyDescent="0.25">
      <c r="D3583" s="1"/>
      <c r="Y3583" s="8"/>
      <c r="Z3583" s="10"/>
      <c r="AA3583" s="9"/>
      <c r="AB3583" s="9"/>
      <c r="AC3583" s="12"/>
      <c r="AD3583" s="12"/>
      <c r="AE3583" s="12"/>
    </row>
    <row r="3584" spans="4:31" x14ac:dyDescent="0.25">
      <c r="D3584" s="1"/>
      <c r="Y3584" s="8"/>
      <c r="Z3584" s="10"/>
      <c r="AA3584" s="9"/>
      <c r="AB3584" s="9"/>
      <c r="AC3584" s="12"/>
      <c r="AD3584" s="12"/>
      <c r="AE3584" s="12"/>
    </row>
    <row r="3585" spans="4:31" x14ac:dyDescent="0.25">
      <c r="D3585" s="1"/>
      <c r="Y3585" s="8"/>
      <c r="Z3585" s="10"/>
      <c r="AA3585" s="9"/>
      <c r="AB3585" s="9"/>
      <c r="AC3585" s="12"/>
      <c r="AD3585" s="12"/>
      <c r="AE3585" s="12"/>
    </row>
    <row r="3586" spans="4:31" x14ac:dyDescent="0.25">
      <c r="D3586" s="1"/>
      <c r="Y3586" s="8"/>
      <c r="Z3586" s="10"/>
      <c r="AA3586" s="9"/>
      <c r="AB3586" s="9"/>
      <c r="AC3586" s="12"/>
      <c r="AD3586" s="12"/>
      <c r="AE3586" s="12"/>
    </row>
    <row r="3587" spans="4:31" x14ac:dyDescent="0.25">
      <c r="D3587" s="1"/>
      <c r="Y3587" s="8"/>
      <c r="Z3587" s="10"/>
      <c r="AA3587" s="9"/>
      <c r="AB3587" s="9"/>
      <c r="AC3587" s="12"/>
      <c r="AD3587" s="12"/>
      <c r="AE3587" s="12"/>
    </row>
    <row r="3588" spans="4:31" x14ac:dyDescent="0.25">
      <c r="D3588" s="1"/>
      <c r="Y3588" s="8"/>
      <c r="Z3588" s="10"/>
      <c r="AA3588" s="9"/>
      <c r="AB3588" s="9"/>
      <c r="AC3588" s="12"/>
      <c r="AD3588" s="12"/>
      <c r="AE3588" s="12"/>
    </row>
    <row r="3589" spans="4:31" x14ac:dyDescent="0.25">
      <c r="D3589" s="1"/>
      <c r="Y3589" s="8"/>
      <c r="Z3589" s="10"/>
      <c r="AA3589" s="9"/>
      <c r="AB3589" s="9"/>
      <c r="AC3589" s="12"/>
      <c r="AD3589" s="12"/>
      <c r="AE3589" s="12"/>
    </row>
    <row r="3590" spans="4:31" x14ac:dyDescent="0.25">
      <c r="D3590" s="1"/>
      <c r="Y3590" s="8"/>
      <c r="Z3590" s="10"/>
      <c r="AA3590" s="9"/>
      <c r="AB3590" s="9"/>
      <c r="AC3590" s="12"/>
      <c r="AD3590" s="12"/>
      <c r="AE3590" s="12"/>
    </row>
    <row r="3591" spans="4:31" x14ac:dyDescent="0.25">
      <c r="D3591" s="1"/>
      <c r="Y3591" s="8"/>
      <c r="Z3591" s="10"/>
      <c r="AA3591" s="9"/>
      <c r="AB3591" s="9"/>
      <c r="AC3591" s="12"/>
      <c r="AD3591" s="12"/>
      <c r="AE3591" s="12"/>
    </row>
    <row r="3592" spans="4:31" x14ac:dyDescent="0.25">
      <c r="D3592" s="1"/>
      <c r="Y3592" s="8"/>
      <c r="Z3592" s="10"/>
      <c r="AA3592" s="9"/>
      <c r="AB3592" s="9"/>
      <c r="AC3592" s="12"/>
      <c r="AD3592" s="12"/>
      <c r="AE3592" s="12"/>
    </row>
    <row r="3593" spans="4:31" x14ac:dyDescent="0.25">
      <c r="D3593" s="1"/>
      <c r="Y3593" s="8"/>
      <c r="Z3593" s="10"/>
      <c r="AA3593" s="9"/>
      <c r="AB3593" s="9"/>
      <c r="AC3593" s="12"/>
      <c r="AD3593" s="12"/>
      <c r="AE3593" s="12"/>
    </row>
    <row r="3594" spans="4:31" x14ac:dyDescent="0.25">
      <c r="D3594" s="1"/>
      <c r="Y3594" s="8"/>
      <c r="Z3594" s="10"/>
      <c r="AA3594" s="9"/>
      <c r="AB3594" s="9"/>
      <c r="AC3594" s="12"/>
      <c r="AD3594" s="12"/>
      <c r="AE3594" s="12"/>
    </row>
    <row r="3595" spans="4:31" x14ac:dyDescent="0.25">
      <c r="D3595" s="1"/>
      <c r="Y3595" s="8"/>
      <c r="Z3595" s="10"/>
      <c r="AA3595" s="9"/>
      <c r="AB3595" s="9"/>
      <c r="AC3595" s="12"/>
      <c r="AD3595" s="12"/>
      <c r="AE3595" s="12"/>
    </row>
    <row r="3596" spans="4:31" x14ac:dyDescent="0.25">
      <c r="D3596" s="1"/>
      <c r="Y3596" s="8"/>
      <c r="Z3596" s="10"/>
      <c r="AA3596" s="9"/>
      <c r="AB3596" s="9"/>
      <c r="AC3596" s="12"/>
      <c r="AD3596" s="12"/>
      <c r="AE3596" s="12"/>
    </row>
    <row r="3597" spans="4:31" x14ac:dyDescent="0.25">
      <c r="D3597" s="1"/>
      <c r="Y3597" s="8"/>
      <c r="Z3597" s="10"/>
      <c r="AA3597" s="9"/>
      <c r="AB3597" s="9"/>
      <c r="AC3597" s="12"/>
      <c r="AD3597" s="12"/>
      <c r="AE3597" s="12"/>
    </row>
    <row r="3598" spans="4:31" x14ac:dyDescent="0.25">
      <c r="D3598" s="1"/>
      <c r="Y3598" s="8"/>
      <c r="Z3598" s="10"/>
      <c r="AA3598" s="9"/>
      <c r="AB3598" s="9"/>
      <c r="AC3598" s="12"/>
      <c r="AD3598" s="12"/>
      <c r="AE3598" s="12"/>
    </row>
    <row r="3599" spans="4:31" x14ac:dyDescent="0.25">
      <c r="D3599" s="1"/>
      <c r="Y3599" s="8"/>
      <c r="Z3599" s="10"/>
      <c r="AA3599" s="9"/>
      <c r="AB3599" s="9"/>
      <c r="AC3599" s="12"/>
      <c r="AD3599" s="12"/>
      <c r="AE3599" s="12"/>
    </row>
    <row r="3600" spans="4:31" x14ac:dyDescent="0.25">
      <c r="D3600" s="1"/>
      <c r="Y3600" s="8"/>
      <c r="Z3600" s="10"/>
      <c r="AA3600" s="9"/>
      <c r="AB3600" s="9"/>
      <c r="AC3600" s="12"/>
      <c r="AD3600" s="12"/>
      <c r="AE3600" s="12"/>
    </row>
    <row r="3601" spans="4:31" x14ac:dyDescent="0.25">
      <c r="D3601" s="1"/>
      <c r="Y3601" s="8"/>
      <c r="Z3601" s="10"/>
      <c r="AA3601" s="9"/>
      <c r="AB3601" s="9"/>
      <c r="AC3601" s="12"/>
      <c r="AD3601" s="12"/>
      <c r="AE3601" s="12"/>
    </row>
    <row r="3602" spans="4:31" x14ac:dyDescent="0.25">
      <c r="D3602" s="1"/>
      <c r="Y3602" s="8"/>
      <c r="Z3602" s="10"/>
      <c r="AA3602" s="9"/>
      <c r="AB3602" s="9"/>
      <c r="AC3602" s="12"/>
      <c r="AD3602" s="12"/>
      <c r="AE3602" s="12"/>
    </row>
    <row r="3603" spans="4:31" x14ac:dyDescent="0.25">
      <c r="D3603" s="1"/>
      <c r="Y3603" s="8"/>
      <c r="Z3603" s="10"/>
      <c r="AA3603" s="9"/>
      <c r="AB3603" s="9"/>
      <c r="AC3603" s="12"/>
      <c r="AD3603" s="12"/>
      <c r="AE3603" s="12"/>
    </row>
    <row r="3604" spans="4:31" x14ac:dyDescent="0.25">
      <c r="D3604" s="1"/>
      <c r="Y3604" s="8"/>
      <c r="Z3604" s="10"/>
      <c r="AA3604" s="9"/>
      <c r="AB3604" s="9"/>
      <c r="AC3604" s="12"/>
      <c r="AD3604" s="12"/>
      <c r="AE3604" s="12"/>
    </row>
    <row r="3605" spans="4:31" x14ac:dyDescent="0.25">
      <c r="D3605" s="1"/>
      <c r="Y3605" s="8"/>
      <c r="Z3605" s="10"/>
      <c r="AA3605" s="9"/>
      <c r="AB3605" s="9"/>
      <c r="AC3605" s="12"/>
      <c r="AD3605" s="12"/>
      <c r="AE3605" s="12"/>
    </row>
    <row r="3606" spans="4:31" x14ac:dyDescent="0.25">
      <c r="D3606" s="1"/>
      <c r="Y3606" s="8"/>
      <c r="Z3606" s="10"/>
      <c r="AA3606" s="9"/>
      <c r="AB3606" s="9"/>
      <c r="AC3606" s="12"/>
      <c r="AD3606" s="12"/>
      <c r="AE3606" s="12"/>
    </row>
    <row r="3607" spans="4:31" x14ac:dyDescent="0.25">
      <c r="D3607" s="1"/>
      <c r="Y3607" s="8"/>
      <c r="Z3607" s="10"/>
      <c r="AA3607" s="9"/>
      <c r="AB3607" s="9"/>
      <c r="AC3607" s="12"/>
      <c r="AD3607" s="12"/>
      <c r="AE3607" s="12"/>
    </row>
    <row r="3608" spans="4:31" x14ac:dyDescent="0.25">
      <c r="D3608" s="1"/>
      <c r="Y3608" s="8"/>
      <c r="Z3608" s="10"/>
      <c r="AA3608" s="9"/>
      <c r="AB3608" s="9"/>
      <c r="AC3608" s="12"/>
      <c r="AD3608" s="12"/>
      <c r="AE3608" s="12"/>
    </row>
    <row r="3609" spans="4:31" x14ac:dyDescent="0.25">
      <c r="D3609" s="1"/>
      <c r="Y3609" s="8"/>
      <c r="Z3609" s="10"/>
      <c r="AA3609" s="9"/>
      <c r="AB3609" s="9"/>
      <c r="AC3609" s="12"/>
      <c r="AD3609" s="12"/>
      <c r="AE3609" s="12"/>
    </row>
    <row r="3610" spans="4:31" x14ac:dyDescent="0.25">
      <c r="D3610" s="1"/>
      <c r="Y3610" s="8"/>
      <c r="Z3610" s="10"/>
      <c r="AA3610" s="9"/>
      <c r="AB3610" s="9"/>
      <c r="AC3610" s="12"/>
      <c r="AD3610" s="12"/>
      <c r="AE3610" s="12"/>
    </row>
    <row r="3611" spans="4:31" x14ac:dyDescent="0.25">
      <c r="D3611" s="1"/>
      <c r="Y3611" s="8"/>
      <c r="Z3611" s="10"/>
      <c r="AA3611" s="9"/>
      <c r="AB3611" s="9"/>
      <c r="AC3611" s="12"/>
      <c r="AD3611" s="12"/>
      <c r="AE3611" s="12"/>
    </row>
    <row r="3612" spans="4:31" x14ac:dyDescent="0.25">
      <c r="D3612" s="1"/>
      <c r="Y3612" s="8"/>
      <c r="Z3612" s="10"/>
      <c r="AA3612" s="9"/>
      <c r="AB3612" s="9"/>
      <c r="AC3612" s="12"/>
      <c r="AD3612" s="12"/>
      <c r="AE3612" s="12"/>
    </row>
    <row r="3613" spans="4:31" x14ac:dyDescent="0.25">
      <c r="D3613" s="1"/>
      <c r="Y3613" s="8"/>
      <c r="Z3613" s="10"/>
      <c r="AA3613" s="9"/>
      <c r="AB3613" s="9"/>
      <c r="AC3613" s="12"/>
      <c r="AD3613" s="12"/>
      <c r="AE3613" s="12"/>
    </row>
    <row r="3614" spans="4:31" x14ac:dyDescent="0.25">
      <c r="D3614" s="1"/>
      <c r="Y3614" s="8"/>
      <c r="Z3614" s="10"/>
      <c r="AA3614" s="9"/>
      <c r="AB3614" s="9"/>
      <c r="AC3614" s="12"/>
      <c r="AD3614" s="12"/>
      <c r="AE3614" s="12"/>
    </row>
    <row r="3615" spans="4:31" x14ac:dyDescent="0.25">
      <c r="D3615" s="1"/>
      <c r="Y3615" s="8"/>
      <c r="Z3615" s="10"/>
      <c r="AA3615" s="9"/>
      <c r="AB3615" s="9"/>
      <c r="AC3615" s="12"/>
      <c r="AD3615" s="12"/>
      <c r="AE3615" s="12"/>
    </row>
    <row r="3616" spans="4:31" x14ac:dyDescent="0.25">
      <c r="D3616" s="1"/>
      <c r="Y3616" s="8"/>
      <c r="Z3616" s="10"/>
      <c r="AA3616" s="9"/>
      <c r="AB3616" s="9"/>
      <c r="AC3616" s="12"/>
      <c r="AD3616" s="12"/>
      <c r="AE3616" s="12"/>
    </row>
    <row r="3617" spans="4:31" x14ac:dyDescent="0.25">
      <c r="D3617" s="1"/>
      <c r="Y3617" s="8"/>
      <c r="Z3617" s="10"/>
      <c r="AA3617" s="9"/>
      <c r="AB3617" s="9"/>
      <c r="AC3617" s="12"/>
      <c r="AD3617" s="12"/>
      <c r="AE3617" s="12"/>
    </row>
    <row r="3618" spans="4:31" x14ac:dyDescent="0.25">
      <c r="D3618" s="1"/>
      <c r="Y3618" s="8"/>
      <c r="Z3618" s="10"/>
      <c r="AA3618" s="9"/>
      <c r="AB3618" s="9"/>
      <c r="AC3618" s="12"/>
      <c r="AD3618" s="12"/>
      <c r="AE3618" s="12"/>
    </row>
    <row r="3619" spans="4:31" x14ac:dyDescent="0.25">
      <c r="D3619" s="1"/>
      <c r="Y3619" s="8"/>
      <c r="Z3619" s="10"/>
      <c r="AA3619" s="9"/>
      <c r="AB3619" s="9"/>
      <c r="AC3619" s="12"/>
      <c r="AD3619" s="12"/>
      <c r="AE3619" s="12"/>
    </row>
    <row r="3620" spans="4:31" x14ac:dyDescent="0.25">
      <c r="D3620" s="1"/>
      <c r="Y3620" s="8"/>
      <c r="Z3620" s="10"/>
      <c r="AA3620" s="9"/>
      <c r="AB3620" s="9"/>
      <c r="AC3620" s="12"/>
      <c r="AD3620" s="12"/>
      <c r="AE3620" s="12"/>
    </row>
    <row r="3621" spans="4:31" x14ac:dyDescent="0.25">
      <c r="D3621" s="1"/>
      <c r="Y3621" s="8"/>
      <c r="Z3621" s="10"/>
      <c r="AA3621" s="9"/>
      <c r="AB3621" s="9"/>
      <c r="AC3621" s="12"/>
      <c r="AD3621" s="12"/>
      <c r="AE3621" s="12"/>
    </row>
    <row r="3622" spans="4:31" x14ac:dyDescent="0.25">
      <c r="D3622" s="1"/>
      <c r="Y3622" s="8"/>
      <c r="Z3622" s="10"/>
      <c r="AA3622" s="9"/>
      <c r="AB3622" s="9"/>
      <c r="AC3622" s="12"/>
      <c r="AD3622" s="12"/>
      <c r="AE3622" s="12"/>
    </row>
    <row r="3623" spans="4:31" x14ac:dyDescent="0.25">
      <c r="D3623" s="1"/>
      <c r="Y3623" s="8"/>
      <c r="Z3623" s="10"/>
      <c r="AA3623" s="9"/>
      <c r="AB3623" s="9"/>
      <c r="AC3623" s="12"/>
      <c r="AD3623" s="12"/>
      <c r="AE3623" s="12"/>
    </row>
    <row r="3624" spans="4:31" x14ac:dyDescent="0.25">
      <c r="D3624" s="1"/>
      <c r="Y3624" s="8"/>
      <c r="Z3624" s="10"/>
      <c r="AA3624" s="9"/>
      <c r="AB3624" s="9"/>
      <c r="AC3624" s="12"/>
      <c r="AD3624" s="12"/>
      <c r="AE3624" s="12"/>
    </row>
    <row r="3625" spans="4:31" x14ac:dyDescent="0.25">
      <c r="D3625" s="1"/>
      <c r="Y3625" s="8"/>
      <c r="Z3625" s="10"/>
      <c r="AA3625" s="9"/>
      <c r="AB3625" s="9"/>
      <c r="AC3625" s="12"/>
      <c r="AD3625" s="12"/>
      <c r="AE3625" s="12"/>
    </row>
    <row r="3626" spans="4:31" x14ac:dyDescent="0.25">
      <c r="D3626" s="1"/>
      <c r="Y3626" s="8"/>
      <c r="Z3626" s="10"/>
      <c r="AA3626" s="9"/>
      <c r="AB3626" s="9"/>
      <c r="AC3626" s="12"/>
      <c r="AD3626" s="12"/>
      <c r="AE3626" s="12"/>
    </row>
    <row r="3627" spans="4:31" x14ac:dyDescent="0.25">
      <c r="D3627" s="1"/>
      <c r="Y3627" s="8"/>
      <c r="Z3627" s="10"/>
      <c r="AA3627" s="9"/>
      <c r="AB3627" s="9"/>
      <c r="AC3627" s="12"/>
      <c r="AD3627" s="12"/>
      <c r="AE3627" s="12"/>
    </row>
    <row r="3628" spans="4:31" x14ac:dyDescent="0.25">
      <c r="D3628" s="1"/>
      <c r="Y3628" s="8"/>
      <c r="Z3628" s="10"/>
      <c r="AA3628" s="9"/>
      <c r="AB3628" s="9"/>
      <c r="AC3628" s="12"/>
      <c r="AD3628" s="12"/>
      <c r="AE3628" s="12"/>
    </row>
    <row r="3629" spans="4:31" x14ac:dyDescent="0.25">
      <c r="D3629" s="1"/>
      <c r="Y3629" s="8"/>
      <c r="Z3629" s="10"/>
      <c r="AA3629" s="9"/>
      <c r="AB3629" s="9"/>
      <c r="AC3629" s="12"/>
      <c r="AD3629" s="12"/>
      <c r="AE3629" s="12"/>
    </row>
    <row r="3630" spans="4:31" x14ac:dyDescent="0.25">
      <c r="D3630" s="1"/>
      <c r="Y3630" s="8"/>
      <c r="Z3630" s="10"/>
      <c r="AA3630" s="9"/>
      <c r="AB3630" s="9"/>
      <c r="AC3630" s="12"/>
      <c r="AD3630" s="12"/>
      <c r="AE3630" s="12"/>
    </row>
    <row r="3631" spans="4:31" x14ac:dyDescent="0.25">
      <c r="D3631" s="1"/>
      <c r="Y3631" s="8"/>
      <c r="Z3631" s="10"/>
      <c r="AA3631" s="9"/>
      <c r="AB3631" s="9"/>
      <c r="AC3631" s="12"/>
      <c r="AD3631" s="12"/>
      <c r="AE3631" s="12"/>
    </row>
    <row r="3632" spans="4:31" x14ac:dyDescent="0.25">
      <c r="D3632" s="1"/>
      <c r="Y3632" s="8"/>
      <c r="Z3632" s="10"/>
      <c r="AA3632" s="9"/>
      <c r="AB3632" s="9"/>
      <c r="AC3632" s="12"/>
      <c r="AD3632" s="12"/>
      <c r="AE3632" s="12"/>
    </row>
    <row r="3633" spans="4:31" x14ac:dyDescent="0.25">
      <c r="D3633" s="1"/>
      <c r="Y3633" s="8"/>
      <c r="Z3633" s="10"/>
      <c r="AA3633" s="9"/>
      <c r="AB3633" s="9"/>
      <c r="AC3633" s="12"/>
      <c r="AD3633" s="12"/>
      <c r="AE3633" s="12"/>
    </row>
    <row r="3634" spans="4:31" x14ac:dyDescent="0.25">
      <c r="D3634" s="1"/>
      <c r="Y3634" s="8"/>
      <c r="Z3634" s="10"/>
      <c r="AA3634" s="9"/>
      <c r="AB3634" s="9"/>
      <c r="AC3634" s="12"/>
      <c r="AD3634" s="12"/>
      <c r="AE3634" s="12"/>
    </row>
    <row r="3635" spans="4:31" x14ac:dyDescent="0.25">
      <c r="D3635" s="1"/>
      <c r="Y3635" s="8"/>
      <c r="Z3635" s="10"/>
      <c r="AA3635" s="9"/>
      <c r="AB3635" s="9"/>
      <c r="AC3635" s="12"/>
      <c r="AD3635" s="12"/>
      <c r="AE3635" s="12"/>
    </row>
    <row r="3636" spans="4:31" x14ac:dyDescent="0.25">
      <c r="D3636" s="1"/>
      <c r="Y3636" s="8"/>
      <c r="Z3636" s="10"/>
      <c r="AA3636" s="9"/>
      <c r="AB3636" s="9"/>
      <c r="AC3636" s="12"/>
      <c r="AD3636" s="12"/>
      <c r="AE3636" s="12"/>
    </row>
    <row r="3637" spans="4:31" x14ac:dyDescent="0.25">
      <c r="D3637" s="1"/>
      <c r="Y3637" s="8"/>
      <c r="Z3637" s="10"/>
      <c r="AA3637" s="9"/>
      <c r="AB3637" s="9"/>
      <c r="AC3637" s="12"/>
      <c r="AD3637" s="12"/>
      <c r="AE3637" s="12"/>
    </row>
    <row r="3638" spans="4:31" x14ac:dyDescent="0.25">
      <c r="D3638" s="1"/>
      <c r="Y3638" s="8"/>
      <c r="Z3638" s="10"/>
      <c r="AA3638" s="9"/>
      <c r="AB3638" s="9"/>
      <c r="AC3638" s="12"/>
      <c r="AD3638" s="12"/>
      <c r="AE3638" s="12"/>
    </row>
    <row r="3639" spans="4:31" x14ac:dyDescent="0.25">
      <c r="D3639" s="1"/>
      <c r="Y3639" s="8"/>
      <c r="Z3639" s="10"/>
      <c r="AA3639" s="9"/>
      <c r="AB3639" s="9"/>
      <c r="AC3639" s="12"/>
      <c r="AD3639" s="12"/>
      <c r="AE3639" s="12"/>
    </row>
    <row r="3640" spans="4:31" x14ac:dyDescent="0.25">
      <c r="D3640" s="1"/>
      <c r="Y3640" s="8"/>
      <c r="Z3640" s="10"/>
      <c r="AA3640" s="9"/>
      <c r="AB3640" s="9"/>
      <c r="AC3640" s="12"/>
      <c r="AD3640" s="12"/>
      <c r="AE3640" s="12"/>
    </row>
    <row r="3641" spans="4:31" x14ac:dyDescent="0.25">
      <c r="D3641" s="1"/>
      <c r="Y3641" s="8"/>
      <c r="Z3641" s="10"/>
      <c r="AA3641" s="9"/>
      <c r="AB3641" s="9"/>
      <c r="AC3641" s="12"/>
      <c r="AD3641" s="12"/>
      <c r="AE3641" s="12"/>
    </row>
    <row r="3642" spans="4:31" x14ac:dyDescent="0.25">
      <c r="D3642" s="1"/>
      <c r="Y3642" s="8"/>
      <c r="Z3642" s="10"/>
      <c r="AA3642" s="9"/>
      <c r="AB3642" s="9"/>
      <c r="AC3642" s="12"/>
      <c r="AD3642" s="12"/>
      <c r="AE3642" s="12"/>
    </row>
    <row r="3643" spans="4:31" x14ac:dyDescent="0.25">
      <c r="D3643" s="1"/>
      <c r="Y3643" s="8"/>
      <c r="Z3643" s="10"/>
      <c r="AA3643" s="9"/>
      <c r="AB3643" s="9"/>
      <c r="AC3643" s="12"/>
      <c r="AD3643" s="12"/>
      <c r="AE3643" s="12"/>
    </row>
    <row r="3644" spans="4:31" x14ac:dyDescent="0.25">
      <c r="D3644" s="1"/>
      <c r="Y3644" s="8"/>
      <c r="Z3644" s="10"/>
      <c r="AA3644" s="9"/>
      <c r="AB3644" s="9"/>
      <c r="AC3644" s="12"/>
      <c r="AD3644" s="12"/>
      <c r="AE3644" s="12"/>
    </row>
    <row r="3645" spans="4:31" x14ac:dyDescent="0.25">
      <c r="D3645" s="1"/>
      <c r="Y3645" s="8"/>
      <c r="Z3645" s="10"/>
      <c r="AA3645" s="9"/>
      <c r="AB3645" s="9"/>
      <c r="AC3645" s="12"/>
      <c r="AD3645" s="12"/>
      <c r="AE3645" s="12"/>
    </row>
    <row r="3646" spans="4:31" x14ac:dyDescent="0.25">
      <c r="D3646" s="1"/>
      <c r="Y3646" s="8"/>
      <c r="Z3646" s="10"/>
      <c r="AA3646" s="9"/>
      <c r="AB3646" s="9"/>
      <c r="AC3646" s="12"/>
      <c r="AD3646" s="12"/>
      <c r="AE3646" s="12"/>
    </row>
    <row r="3647" spans="4:31" x14ac:dyDescent="0.25">
      <c r="D3647" s="1"/>
      <c r="Y3647" s="8"/>
      <c r="Z3647" s="10"/>
      <c r="AA3647" s="9"/>
      <c r="AB3647" s="9"/>
      <c r="AC3647" s="12"/>
      <c r="AD3647" s="12"/>
      <c r="AE3647" s="12"/>
    </row>
    <row r="3648" spans="4:31" x14ac:dyDescent="0.25">
      <c r="D3648" s="1"/>
      <c r="Y3648" s="8"/>
      <c r="Z3648" s="10"/>
      <c r="AA3648" s="9"/>
      <c r="AB3648" s="9"/>
      <c r="AC3648" s="12"/>
      <c r="AD3648" s="12"/>
      <c r="AE3648" s="12"/>
    </row>
    <row r="3649" spans="4:31" x14ac:dyDescent="0.25">
      <c r="D3649" s="1"/>
      <c r="Y3649" s="8"/>
      <c r="Z3649" s="10"/>
      <c r="AA3649" s="9"/>
      <c r="AB3649" s="9"/>
      <c r="AC3649" s="12"/>
      <c r="AD3649" s="12"/>
      <c r="AE3649" s="12"/>
    </row>
    <row r="3650" spans="4:31" x14ac:dyDescent="0.25">
      <c r="D3650" s="1"/>
      <c r="Y3650" s="8"/>
      <c r="Z3650" s="10"/>
      <c r="AA3650" s="9"/>
      <c r="AB3650" s="9"/>
      <c r="AC3650" s="12"/>
      <c r="AD3650" s="12"/>
      <c r="AE3650" s="12"/>
    </row>
    <row r="3651" spans="4:31" x14ac:dyDescent="0.25">
      <c r="D3651" s="1"/>
      <c r="Y3651" s="8"/>
      <c r="Z3651" s="10"/>
      <c r="AA3651" s="9"/>
      <c r="AB3651" s="9"/>
      <c r="AC3651" s="12"/>
      <c r="AD3651" s="12"/>
      <c r="AE3651" s="12"/>
    </row>
    <row r="3652" spans="4:31" x14ac:dyDescent="0.25">
      <c r="D3652" s="1"/>
      <c r="Y3652" s="8"/>
      <c r="Z3652" s="10"/>
      <c r="AA3652" s="9"/>
      <c r="AB3652" s="9"/>
      <c r="AC3652" s="12"/>
      <c r="AD3652" s="12"/>
      <c r="AE3652" s="12"/>
    </row>
    <row r="3653" spans="4:31" x14ac:dyDescent="0.25">
      <c r="D3653" s="1"/>
      <c r="Y3653" s="8"/>
      <c r="Z3653" s="10"/>
      <c r="AA3653" s="9"/>
      <c r="AB3653" s="9"/>
      <c r="AC3653" s="12"/>
      <c r="AD3653" s="12"/>
      <c r="AE3653" s="12"/>
    </row>
    <row r="3654" spans="4:31" x14ac:dyDescent="0.25">
      <c r="D3654" s="1"/>
      <c r="Y3654" s="8"/>
      <c r="Z3654" s="10"/>
      <c r="AA3654" s="9"/>
      <c r="AB3654" s="9"/>
      <c r="AC3654" s="12"/>
      <c r="AD3654" s="12"/>
      <c r="AE3654" s="12"/>
    </row>
    <row r="3655" spans="4:31" x14ac:dyDescent="0.25">
      <c r="D3655" s="1"/>
      <c r="Y3655" s="8"/>
      <c r="Z3655" s="10"/>
      <c r="AA3655" s="9"/>
      <c r="AB3655" s="9"/>
      <c r="AC3655" s="12"/>
      <c r="AD3655" s="12"/>
      <c r="AE3655" s="12"/>
    </row>
    <row r="3656" spans="4:31" x14ac:dyDescent="0.25">
      <c r="D3656" s="1"/>
      <c r="Y3656" s="8"/>
      <c r="Z3656" s="10"/>
      <c r="AA3656" s="9"/>
      <c r="AB3656" s="9"/>
      <c r="AC3656" s="12"/>
      <c r="AD3656" s="12"/>
      <c r="AE3656" s="12"/>
    </row>
    <row r="3657" spans="4:31" x14ac:dyDescent="0.25">
      <c r="D3657" s="1"/>
      <c r="Y3657" s="8"/>
      <c r="Z3657" s="10"/>
      <c r="AA3657" s="9"/>
      <c r="AB3657" s="9"/>
      <c r="AC3657" s="12"/>
      <c r="AD3657" s="12"/>
      <c r="AE3657" s="12"/>
    </row>
    <row r="3658" spans="4:31" x14ac:dyDescent="0.25">
      <c r="D3658" s="1"/>
      <c r="Y3658" s="8"/>
      <c r="Z3658" s="10"/>
      <c r="AA3658" s="9"/>
      <c r="AB3658" s="9"/>
      <c r="AC3658" s="12"/>
      <c r="AD3658" s="12"/>
      <c r="AE3658" s="12"/>
    </row>
    <row r="3659" spans="4:31" x14ac:dyDescent="0.25">
      <c r="D3659" s="1"/>
      <c r="Y3659" s="8"/>
      <c r="Z3659" s="10"/>
      <c r="AA3659" s="9"/>
      <c r="AB3659" s="9"/>
      <c r="AC3659" s="12"/>
      <c r="AD3659" s="12"/>
      <c r="AE3659" s="12"/>
    </row>
    <row r="3660" spans="4:31" x14ac:dyDescent="0.25">
      <c r="D3660" s="1"/>
      <c r="Y3660" s="8"/>
      <c r="Z3660" s="10"/>
      <c r="AA3660" s="9"/>
      <c r="AB3660" s="9"/>
      <c r="AC3660" s="12"/>
      <c r="AD3660" s="12"/>
      <c r="AE3660" s="12"/>
    </row>
    <row r="3661" spans="4:31" x14ac:dyDescent="0.25">
      <c r="D3661" s="1"/>
      <c r="Y3661" s="8"/>
      <c r="Z3661" s="10"/>
      <c r="AA3661" s="9"/>
      <c r="AB3661" s="9"/>
      <c r="AC3661" s="12"/>
      <c r="AD3661" s="12"/>
      <c r="AE3661" s="12"/>
    </row>
    <row r="3662" spans="4:31" x14ac:dyDescent="0.25">
      <c r="D3662" s="1"/>
      <c r="Y3662" s="8"/>
      <c r="Z3662" s="10"/>
      <c r="AA3662" s="9"/>
      <c r="AB3662" s="9"/>
      <c r="AC3662" s="12"/>
      <c r="AD3662" s="12"/>
      <c r="AE3662" s="12"/>
    </row>
    <row r="3663" spans="4:31" x14ac:dyDescent="0.25">
      <c r="D3663" s="1"/>
      <c r="Y3663" s="8"/>
      <c r="Z3663" s="10"/>
      <c r="AA3663" s="9"/>
      <c r="AB3663" s="9"/>
      <c r="AC3663" s="12"/>
      <c r="AD3663" s="12"/>
      <c r="AE3663" s="12"/>
    </row>
    <row r="3664" spans="4:31" x14ac:dyDescent="0.25">
      <c r="D3664" s="1"/>
      <c r="Y3664" s="8"/>
      <c r="Z3664" s="10"/>
      <c r="AA3664" s="9"/>
      <c r="AB3664" s="9"/>
      <c r="AC3664" s="12"/>
      <c r="AD3664" s="12"/>
      <c r="AE3664" s="12"/>
    </row>
    <row r="3665" spans="4:31" x14ac:dyDescent="0.25">
      <c r="D3665" s="1"/>
      <c r="Y3665" s="8"/>
      <c r="Z3665" s="10"/>
      <c r="AA3665" s="9"/>
      <c r="AB3665" s="9"/>
      <c r="AC3665" s="12"/>
      <c r="AD3665" s="12"/>
      <c r="AE3665" s="12"/>
    </row>
    <row r="3666" spans="4:31" x14ac:dyDescent="0.25">
      <c r="D3666" s="1"/>
      <c r="Y3666" s="8"/>
      <c r="Z3666" s="10"/>
      <c r="AA3666" s="9"/>
      <c r="AB3666" s="9"/>
      <c r="AC3666" s="12"/>
      <c r="AD3666" s="12"/>
      <c r="AE3666" s="12"/>
    </row>
    <row r="3667" spans="4:31" x14ac:dyDescent="0.25">
      <c r="D3667" s="1"/>
      <c r="Y3667" s="8"/>
      <c r="Z3667" s="10"/>
      <c r="AA3667" s="9"/>
      <c r="AB3667" s="9"/>
      <c r="AC3667" s="12"/>
      <c r="AD3667" s="12"/>
      <c r="AE3667" s="12"/>
    </row>
    <row r="3668" spans="4:31" x14ac:dyDescent="0.25">
      <c r="D3668" s="1"/>
      <c r="Y3668" s="8"/>
      <c r="Z3668" s="10"/>
      <c r="AA3668" s="9"/>
      <c r="AB3668" s="9"/>
      <c r="AC3668" s="12"/>
      <c r="AD3668" s="12"/>
      <c r="AE3668" s="12"/>
    </row>
    <row r="3669" spans="4:31" x14ac:dyDescent="0.25">
      <c r="D3669" s="1"/>
      <c r="Y3669" s="8"/>
      <c r="Z3669" s="10"/>
      <c r="AA3669" s="9"/>
      <c r="AB3669" s="9"/>
      <c r="AC3669" s="12"/>
      <c r="AD3669" s="12"/>
      <c r="AE3669" s="12"/>
    </row>
    <row r="3670" spans="4:31" x14ac:dyDescent="0.25">
      <c r="D3670" s="1"/>
      <c r="Y3670" s="8"/>
      <c r="Z3670" s="10"/>
      <c r="AA3670" s="9"/>
      <c r="AB3670" s="9"/>
      <c r="AC3670" s="12"/>
      <c r="AD3670" s="12"/>
      <c r="AE3670" s="12"/>
    </row>
    <row r="3671" spans="4:31" x14ac:dyDescent="0.25">
      <c r="D3671" s="1"/>
      <c r="Y3671" s="8"/>
      <c r="Z3671" s="10"/>
      <c r="AA3671" s="9"/>
      <c r="AB3671" s="9"/>
      <c r="AC3671" s="12"/>
      <c r="AD3671" s="12"/>
      <c r="AE3671" s="12"/>
    </row>
    <row r="3672" spans="4:31" x14ac:dyDescent="0.25">
      <c r="D3672" s="1"/>
      <c r="Y3672" s="8"/>
      <c r="Z3672" s="10"/>
      <c r="AA3672" s="9"/>
      <c r="AB3672" s="9"/>
      <c r="AC3672" s="12"/>
      <c r="AD3672" s="12"/>
      <c r="AE3672" s="12"/>
    </row>
    <row r="3673" spans="4:31" x14ac:dyDescent="0.25">
      <c r="D3673" s="1"/>
      <c r="Y3673" s="8"/>
      <c r="Z3673" s="10"/>
      <c r="AA3673" s="9"/>
      <c r="AB3673" s="9"/>
      <c r="AC3673" s="12"/>
      <c r="AD3673" s="12"/>
      <c r="AE3673" s="12"/>
    </row>
    <row r="3674" spans="4:31" x14ac:dyDescent="0.25">
      <c r="D3674" s="1"/>
      <c r="Y3674" s="8"/>
      <c r="Z3674" s="10"/>
      <c r="AA3674" s="9"/>
      <c r="AB3674" s="9"/>
      <c r="AC3674" s="12"/>
      <c r="AD3674" s="12"/>
      <c r="AE3674" s="12"/>
    </row>
    <row r="3675" spans="4:31" x14ac:dyDescent="0.25">
      <c r="D3675" s="1"/>
      <c r="Y3675" s="8"/>
      <c r="Z3675" s="10"/>
      <c r="AA3675" s="9"/>
      <c r="AB3675" s="9"/>
      <c r="AC3675" s="12"/>
      <c r="AD3675" s="12"/>
      <c r="AE3675" s="12"/>
    </row>
    <row r="3676" spans="4:31" x14ac:dyDescent="0.25">
      <c r="D3676" s="1"/>
      <c r="Y3676" s="8"/>
      <c r="Z3676" s="10"/>
      <c r="AA3676" s="9"/>
      <c r="AB3676" s="9"/>
      <c r="AC3676" s="12"/>
      <c r="AD3676" s="12"/>
      <c r="AE3676" s="12"/>
    </row>
    <row r="3677" spans="4:31" x14ac:dyDescent="0.25">
      <c r="D3677" s="1"/>
      <c r="Y3677" s="8"/>
      <c r="Z3677" s="10"/>
      <c r="AA3677" s="9"/>
      <c r="AB3677" s="9"/>
      <c r="AC3677" s="12"/>
      <c r="AD3677" s="12"/>
      <c r="AE3677" s="12"/>
    </row>
    <row r="3678" spans="4:31" x14ac:dyDescent="0.25">
      <c r="D3678" s="1"/>
      <c r="Y3678" s="8"/>
      <c r="Z3678" s="10"/>
      <c r="AA3678" s="9"/>
      <c r="AB3678" s="9"/>
      <c r="AC3678" s="12"/>
      <c r="AD3678" s="12"/>
      <c r="AE3678" s="12"/>
    </row>
    <row r="3679" spans="4:31" x14ac:dyDescent="0.25">
      <c r="D3679" s="1"/>
      <c r="Y3679" s="8"/>
      <c r="Z3679" s="10"/>
      <c r="AA3679" s="9"/>
      <c r="AB3679" s="9"/>
      <c r="AC3679" s="12"/>
      <c r="AD3679" s="12"/>
      <c r="AE3679" s="12"/>
    </row>
    <row r="3680" spans="4:31" x14ac:dyDescent="0.25">
      <c r="D3680" s="1"/>
      <c r="Y3680" s="8"/>
      <c r="Z3680" s="10"/>
      <c r="AA3680" s="9"/>
      <c r="AB3680" s="9"/>
      <c r="AC3680" s="12"/>
      <c r="AD3680" s="12"/>
      <c r="AE3680" s="12"/>
    </row>
    <row r="3681" spans="4:31" x14ac:dyDescent="0.25">
      <c r="D3681" s="1"/>
      <c r="Y3681" s="8"/>
      <c r="Z3681" s="10"/>
      <c r="AA3681" s="9"/>
      <c r="AB3681" s="9"/>
      <c r="AC3681" s="12"/>
      <c r="AD3681" s="12"/>
      <c r="AE3681" s="12"/>
    </row>
    <row r="3682" spans="4:31" x14ac:dyDescent="0.25">
      <c r="D3682" s="1"/>
      <c r="Y3682" s="8"/>
      <c r="Z3682" s="10"/>
      <c r="AA3682" s="9"/>
      <c r="AB3682" s="9"/>
      <c r="AC3682" s="12"/>
      <c r="AD3682" s="12"/>
      <c r="AE3682" s="12"/>
    </row>
    <row r="3683" spans="4:31" x14ac:dyDescent="0.25">
      <c r="D3683" s="1"/>
      <c r="Y3683" s="8"/>
      <c r="Z3683" s="10"/>
      <c r="AA3683" s="9"/>
      <c r="AB3683" s="9"/>
      <c r="AC3683" s="12"/>
      <c r="AD3683" s="12"/>
      <c r="AE3683" s="12"/>
    </row>
    <row r="3684" spans="4:31" x14ac:dyDescent="0.25">
      <c r="D3684" s="1"/>
      <c r="Y3684" s="8"/>
      <c r="Z3684" s="10"/>
      <c r="AA3684" s="9"/>
      <c r="AB3684" s="9"/>
      <c r="AC3684" s="12"/>
      <c r="AD3684" s="12"/>
      <c r="AE3684" s="12"/>
    </row>
    <row r="3685" spans="4:31" x14ac:dyDescent="0.25">
      <c r="D3685" s="1"/>
      <c r="Y3685" s="8"/>
      <c r="Z3685" s="10"/>
      <c r="AA3685" s="9"/>
      <c r="AB3685" s="9"/>
      <c r="AC3685" s="12"/>
      <c r="AD3685" s="12"/>
      <c r="AE3685" s="12"/>
    </row>
    <row r="3686" spans="4:31" x14ac:dyDescent="0.25">
      <c r="D3686" s="1"/>
      <c r="Y3686" s="8"/>
      <c r="Z3686" s="10"/>
      <c r="AA3686" s="9"/>
      <c r="AB3686" s="9"/>
      <c r="AC3686" s="12"/>
      <c r="AD3686" s="12"/>
      <c r="AE3686" s="12"/>
    </row>
    <row r="3687" spans="4:31" x14ac:dyDescent="0.25">
      <c r="D3687" s="1"/>
      <c r="Y3687" s="8"/>
      <c r="Z3687" s="10"/>
      <c r="AA3687" s="9"/>
      <c r="AB3687" s="9"/>
      <c r="AC3687" s="12"/>
      <c r="AD3687" s="12"/>
      <c r="AE3687" s="12"/>
    </row>
    <row r="3688" spans="4:31" x14ac:dyDescent="0.25">
      <c r="D3688" s="1"/>
      <c r="Y3688" s="8"/>
      <c r="Z3688" s="10"/>
      <c r="AA3688" s="9"/>
      <c r="AB3688" s="9"/>
      <c r="AC3688" s="12"/>
      <c r="AD3688" s="12"/>
      <c r="AE3688" s="12"/>
    </row>
    <row r="3689" spans="4:31" x14ac:dyDescent="0.25">
      <c r="D3689" s="1"/>
      <c r="Y3689" s="8"/>
      <c r="Z3689" s="10"/>
      <c r="AA3689" s="9"/>
      <c r="AB3689" s="9"/>
      <c r="AC3689" s="12"/>
      <c r="AD3689" s="12"/>
      <c r="AE3689" s="12"/>
    </row>
    <row r="3690" spans="4:31" x14ac:dyDescent="0.25">
      <c r="D3690" s="1"/>
      <c r="Y3690" s="8"/>
      <c r="Z3690" s="10"/>
      <c r="AA3690" s="9"/>
      <c r="AB3690" s="9"/>
      <c r="AC3690" s="12"/>
      <c r="AD3690" s="12"/>
      <c r="AE3690" s="12"/>
    </row>
    <row r="3691" spans="4:31" x14ac:dyDescent="0.25">
      <c r="D3691" s="1"/>
      <c r="Y3691" s="8"/>
      <c r="Z3691" s="10"/>
      <c r="AA3691" s="9"/>
      <c r="AB3691" s="9"/>
      <c r="AC3691" s="12"/>
      <c r="AD3691" s="12"/>
      <c r="AE3691" s="12"/>
    </row>
    <row r="3692" spans="4:31" x14ac:dyDescent="0.25">
      <c r="D3692" s="1"/>
      <c r="Y3692" s="8"/>
      <c r="Z3692" s="10"/>
      <c r="AA3692" s="9"/>
      <c r="AB3692" s="9"/>
      <c r="AC3692" s="12"/>
      <c r="AD3692" s="12"/>
      <c r="AE3692" s="12"/>
    </row>
    <row r="3693" spans="4:31" x14ac:dyDescent="0.25">
      <c r="D3693" s="1"/>
      <c r="Y3693" s="8"/>
      <c r="Z3693" s="10"/>
      <c r="AA3693" s="9"/>
      <c r="AB3693" s="9"/>
      <c r="AC3693" s="12"/>
      <c r="AD3693" s="12"/>
      <c r="AE3693" s="12"/>
    </row>
    <row r="3694" spans="4:31" x14ac:dyDescent="0.25">
      <c r="D3694" s="1"/>
      <c r="Y3694" s="8"/>
      <c r="Z3694" s="10"/>
      <c r="AA3694" s="9"/>
      <c r="AB3694" s="9"/>
      <c r="AC3694" s="12"/>
      <c r="AD3694" s="12"/>
      <c r="AE3694" s="12"/>
    </row>
    <row r="3695" spans="4:31" x14ac:dyDescent="0.25">
      <c r="D3695" s="1"/>
      <c r="Y3695" s="8"/>
      <c r="Z3695" s="10"/>
      <c r="AA3695" s="9"/>
      <c r="AB3695" s="9"/>
      <c r="AC3695" s="12"/>
      <c r="AD3695" s="12"/>
      <c r="AE3695" s="12"/>
    </row>
    <row r="3696" spans="4:31" x14ac:dyDescent="0.25">
      <c r="D3696" s="1"/>
      <c r="Y3696" s="8"/>
      <c r="Z3696" s="10"/>
      <c r="AA3696" s="9"/>
      <c r="AB3696" s="9"/>
      <c r="AC3696" s="12"/>
      <c r="AD3696" s="12"/>
      <c r="AE3696" s="12"/>
    </row>
    <row r="3697" spans="4:31" x14ac:dyDescent="0.25">
      <c r="D3697" s="1"/>
      <c r="Y3697" s="8"/>
      <c r="Z3697" s="10"/>
      <c r="AA3697" s="9"/>
      <c r="AB3697" s="9"/>
      <c r="AC3697" s="12"/>
      <c r="AD3697" s="12"/>
      <c r="AE3697" s="12"/>
    </row>
    <row r="3698" spans="4:31" x14ac:dyDescent="0.25">
      <c r="D3698" s="1"/>
      <c r="Y3698" s="8"/>
      <c r="Z3698" s="10"/>
      <c r="AA3698" s="9"/>
      <c r="AB3698" s="9"/>
      <c r="AC3698" s="12"/>
      <c r="AD3698" s="12"/>
      <c r="AE3698" s="12"/>
    </row>
    <row r="3699" spans="4:31" x14ac:dyDescent="0.25">
      <c r="D3699" s="1"/>
      <c r="Y3699" s="8"/>
      <c r="Z3699" s="10"/>
      <c r="AA3699" s="9"/>
      <c r="AB3699" s="9"/>
      <c r="AC3699" s="12"/>
      <c r="AD3699" s="12"/>
      <c r="AE3699" s="12"/>
    </row>
    <row r="3700" spans="4:31" x14ac:dyDescent="0.25">
      <c r="D3700" s="1"/>
      <c r="Y3700" s="8"/>
      <c r="Z3700" s="10"/>
      <c r="AA3700" s="9"/>
      <c r="AB3700" s="9"/>
      <c r="AC3700" s="12"/>
      <c r="AD3700" s="12"/>
      <c r="AE3700" s="12"/>
    </row>
    <row r="3701" spans="4:31" x14ac:dyDescent="0.25">
      <c r="D3701" s="1"/>
      <c r="Y3701" s="8"/>
      <c r="Z3701" s="10"/>
      <c r="AA3701" s="9"/>
      <c r="AB3701" s="9"/>
      <c r="AC3701" s="12"/>
      <c r="AD3701" s="12"/>
      <c r="AE3701" s="12"/>
    </row>
    <row r="3702" spans="4:31" x14ac:dyDescent="0.25">
      <c r="D3702" s="1"/>
      <c r="Y3702" s="8"/>
      <c r="Z3702" s="10"/>
      <c r="AA3702" s="9"/>
      <c r="AB3702" s="9"/>
      <c r="AC3702" s="12"/>
      <c r="AD3702" s="12"/>
      <c r="AE3702" s="12"/>
    </row>
    <row r="3703" spans="4:31" x14ac:dyDescent="0.25">
      <c r="D3703" s="1"/>
      <c r="Y3703" s="8"/>
      <c r="Z3703" s="10"/>
      <c r="AA3703" s="9"/>
      <c r="AB3703" s="9"/>
      <c r="AC3703" s="12"/>
      <c r="AD3703" s="12"/>
      <c r="AE3703" s="12"/>
    </row>
    <row r="3704" spans="4:31" x14ac:dyDescent="0.25">
      <c r="D3704" s="1"/>
      <c r="Y3704" s="8"/>
      <c r="Z3704" s="10"/>
      <c r="AA3704" s="9"/>
      <c r="AB3704" s="9"/>
      <c r="AC3704" s="12"/>
      <c r="AD3704" s="12"/>
      <c r="AE3704" s="12"/>
    </row>
    <row r="3705" spans="4:31" x14ac:dyDescent="0.25">
      <c r="D3705" s="1"/>
      <c r="Y3705" s="8"/>
      <c r="Z3705" s="10"/>
      <c r="AA3705" s="9"/>
      <c r="AB3705" s="9"/>
      <c r="AC3705" s="12"/>
      <c r="AD3705" s="12"/>
      <c r="AE3705" s="12"/>
    </row>
    <row r="3706" spans="4:31" x14ac:dyDescent="0.25">
      <c r="D3706" s="1"/>
      <c r="Y3706" s="8"/>
      <c r="Z3706" s="10"/>
      <c r="AA3706" s="9"/>
      <c r="AB3706" s="9"/>
      <c r="AC3706" s="12"/>
      <c r="AD3706" s="12"/>
      <c r="AE3706" s="12"/>
    </row>
    <row r="3707" spans="4:31" x14ac:dyDescent="0.25">
      <c r="D3707" s="1"/>
      <c r="Y3707" s="8"/>
      <c r="Z3707" s="10"/>
      <c r="AA3707" s="9"/>
      <c r="AB3707" s="9"/>
      <c r="AC3707" s="12"/>
      <c r="AD3707" s="12"/>
      <c r="AE3707" s="12"/>
    </row>
    <row r="3708" spans="4:31" x14ac:dyDescent="0.25">
      <c r="D3708" s="1"/>
      <c r="Y3708" s="8"/>
      <c r="Z3708" s="10"/>
      <c r="AA3708" s="9"/>
      <c r="AB3708" s="9"/>
      <c r="AC3708" s="12"/>
      <c r="AD3708" s="12"/>
      <c r="AE3708" s="12"/>
    </row>
    <row r="3709" spans="4:31" x14ac:dyDescent="0.25">
      <c r="D3709" s="1"/>
      <c r="Y3709" s="8"/>
      <c r="Z3709" s="10"/>
      <c r="AA3709" s="9"/>
      <c r="AB3709" s="9"/>
      <c r="AC3709" s="12"/>
      <c r="AD3709" s="12"/>
      <c r="AE3709" s="12"/>
    </row>
    <row r="3710" spans="4:31" x14ac:dyDescent="0.25">
      <c r="D3710" s="1"/>
      <c r="Y3710" s="8"/>
      <c r="Z3710" s="10"/>
      <c r="AA3710" s="9"/>
      <c r="AB3710" s="9"/>
      <c r="AC3710" s="12"/>
      <c r="AD3710" s="12"/>
      <c r="AE3710" s="12"/>
    </row>
    <row r="3711" spans="4:31" x14ac:dyDescent="0.25">
      <c r="D3711" s="1"/>
      <c r="Y3711" s="8"/>
      <c r="Z3711" s="10"/>
      <c r="AA3711" s="9"/>
      <c r="AB3711" s="9"/>
      <c r="AC3711" s="12"/>
      <c r="AD3711" s="12"/>
      <c r="AE3711" s="12"/>
    </row>
    <row r="3712" spans="4:31" x14ac:dyDescent="0.25">
      <c r="D3712" s="1"/>
      <c r="Y3712" s="8"/>
      <c r="Z3712" s="10"/>
      <c r="AA3712" s="9"/>
      <c r="AB3712" s="9"/>
      <c r="AC3712" s="12"/>
      <c r="AD3712" s="12"/>
      <c r="AE3712" s="12"/>
    </row>
    <row r="3713" spans="4:31" x14ac:dyDescent="0.25">
      <c r="D3713" s="1"/>
      <c r="Y3713" s="8"/>
      <c r="Z3713" s="10"/>
      <c r="AA3713" s="9"/>
      <c r="AB3713" s="9"/>
      <c r="AC3713" s="12"/>
      <c r="AD3713" s="12"/>
      <c r="AE3713" s="12"/>
    </row>
    <row r="3714" spans="4:31" x14ac:dyDescent="0.25">
      <c r="D3714" s="1"/>
      <c r="Y3714" s="8"/>
      <c r="Z3714" s="10"/>
      <c r="AA3714" s="9"/>
      <c r="AB3714" s="9"/>
      <c r="AC3714" s="12"/>
      <c r="AD3714" s="12"/>
      <c r="AE3714" s="12"/>
    </row>
    <row r="3715" spans="4:31" x14ac:dyDescent="0.25">
      <c r="D3715" s="1"/>
      <c r="Y3715" s="8"/>
      <c r="Z3715" s="10"/>
      <c r="AA3715" s="9"/>
      <c r="AB3715" s="9"/>
      <c r="AC3715" s="12"/>
      <c r="AD3715" s="12"/>
      <c r="AE3715" s="12"/>
    </row>
    <row r="3716" spans="4:31" x14ac:dyDescent="0.25">
      <c r="D3716" s="1"/>
      <c r="Y3716" s="8"/>
      <c r="Z3716" s="10"/>
      <c r="AA3716" s="9"/>
      <c r="AB3716" s="9"/>
      <c r="AC3716" s="12"/>
      <c r="AD3716" s="12"/>
      <c r="AE3716" s="12"/>
    </row>
    <row r="3717" spans="4:31" x14ac:dyDescent="0.25">
      <c r="D3717" s="1"/>
      <c r="Y3717" s="8"/>
      <c r="Z3717" s="10"/>
      <c r="AA3717" s="9"/>
      <c r="AB3717" s="9"/>
      <c r="AC3717" s="12"/>
      <c r="AD3717" s="12"/>
      <c r="AE3717" s="12"/>
    </row>
    <row r="3718" spans="4:31" x14ac:dyDescent="0.25">
      <c r="D3718" s="1"/>
      <c r="Y3718" s="8"/>
      <c r="Z3718" s="10"/>
      <c r="AA3718" s="9"/>
      <c r="AB3718" s="9"/>
      <c r="AC3718" s="12"/>
      <c r="AD3718" s="12"/>
      <c r="AE3718" s="12"/>
    </row>
    <row r="3719" spans="4:31" x14ac:dyDescent="0.25">
      <c r="D3719" s="1"/>
      <c r="Y3719" s="8"/>
      <c r="Z3719" s="10"/>
      <c r="AA3719" s="9"/>
      <c r="AB3719" s="9"/>
      <c r="AC3719" s="12"/>
      <c r="AD3719" s="12"/>
      <c r="AE3719" s="12"/>
    </row>
    <row r="3720" spans="4:31" x14ac:dyDescent="0.25">
      <c r="D3720" s="1"/>
      <c r="Y3720" s="8"/>
      <c r="Z3720" s="10"/>
      <c r="AA3720" s="9"/>
      <c r="AB3720" s="9"/>
      <c r="AC3720" s="12"/>
      <c r="AD3720" s="12"/>
      <c r="AE3720" s="12"/>
    </row>
    <row r="3721" spans="4:31" x14ac:dyDescent="0.25">
      <c r="D3721" s="1"/>
      <c r="Y3721" s="8"/>
      <c r="Z3721" s="10"/>
      <c r="AA3721" s="9"/>
      <c r="AB3721" s="9"/>
      <c r="AC3721" s="12"/>
      <c r="AD3721" s="12"/>
      <c r="AE3721" s="12"/>
    </row>
    <row r="3722" spans="4:31" x14ac:dyDescent="0.25">
      <c r="D3722" s="1"/>
      <c r="Y3722" s="8"/>
      <c r="Z3722" s="10"/>
      <c r="AA3722" s="9"/>
      <c r="AB3722" s="9"/>
      <c r="AC3722" s="12"/>
      <c r="AD3722" s="12"/>
      <c r="AE3722" s="12"/>
    </row>
    <row r="3723" spans="4:31" x14ac:dyDescent="0.25">
      <c r="D3723" s="1"/>
      <c r="Y3723" s="8"/>
      <c r="Z3723" s="10"/>
      <c r="AA3723" s="9"/>
      <c r="AB3723" s="9"/>
      <c r="AC3723" s="12"/>
      <c r="AD3723" s="12"/>
      <c r="AE3723" s="12"/>
    </row>
    <row r="3724" spans="4:31" x14ac:dyDescent="0.25">
      <c r="D3724" s="1"/>
      <c r="Y3724" s="8"/>
      <c r="Z3724" s="10"/>
      <c r="AA3724" s="9"/>
      <c r="AB3724" s="9"/>
      <c r="AC3724" s="12"/>
      <c r="AD3724" s="12"/>
      <c r="AE3724" s="12"/>
    </row>
    <row r="3725" spans="4:31" x14ac:dyDescent="0.25">
      <c r="D3725" s="1"/>
      <c r="Y3725" s="8"/>
      <c r="Z3725" s="10"/>
      <c r="AA3725" s="9"/>
      <c r="AB3725" s="9"/>
      <c r="AC3725" s="12"/>
      <c r="AD3725" s="12"/>
      <c r="AE3725" s="12"/>
    </row>
    <row r="3726" spans="4:31" x14ac:dyDescent="0.25">
      <c r="D3726" s="1"/>
      <c r="Y3726" s="8"/>
      <c r="Z3726" s="10"/>
      <c r="AA3726" s="9"/>
      <c r="AB3726" s="9"/>
      <c r="AC3726" s="12"/>
      <c r="AD3726" s="12"/>
      <c r="AE3726" s="12"/>
    </row>
    <row r="3727" spans="4:31" x14ac:dyDescent="0.25">
      <c r="D3727" s="1"/>
      <c r="Y3727" s="8"/>
      <c r="Z3727" s="10"/>
      <c r="AA3727" s="9"/>
      <c r="AB3727" s="9"/>
      <c r="AC3727" s="12"/>
      <c r="AD3727" s="12"/>
      <c r="AE3727" s="12"/>
    </row>
    <row r="3728" spans="4:31" x14ac:dyDescent="0.25">
      <c r="D3728" s="1"/>
      <c r="Y3728" s="8"/>
      <c r="Z3728" s="10"/>
      <c r="AA3728" s="9"/>
      <c r="AB3728" s="9"/>
      <c r="AC3728" s="12"/>
      <c r="AD3728" s="12"/>
      <c r="AE3728" s="12"/>
    </row>
    <row r="3729" spans="4:31" x14ac:dyDescent="0.25">
      <c r="D3729" s="1"/>
      <c r="Y3729" s="8"/>
      <c r="Z3729" s="10"/>
      <c r="AA3729" s="9"/>
      <c r="AB3729" s="9"/>
      <c r="AC3729" s="12"/>
      <c r="AD3729" s="12"/>
      <c r="AE3729" s="12"/>
    </row>
    <row r="3730" spans="4:31" x14ac:dyDescent="0.25">
      <c r="D3730" s="1"/>
      <c r="Y3730" s="8"/>
      <c r="Z3730" s="10"/>
      <c r="AA3730" s="9"/>
      <c r="AB3730" s="9"/>
      <c r="AC3730" s="12"/>
      <c r="AD3730" s="12"/>
      <c r="AE3730" s="12"/>
    </row>
    <row r="3731" spans="4:31" x14ac:dyDescent="0.25">
      <c r="D3731" s="1"/>
      <c r="Y3731" s="8"/>
      <c r="Z3731" s="10"/>
      <c r="AA3731" s="9"/>
      <c r="AB3731" s="9"/>
      <c r="AC3731" s="12"/>
      <c r="AD3731" s="12"/>
      <c r="AE3731" s="12"/>
    </row>
    <row r="3732" spans="4:31" x14ac:dyDescent="0.25">
      <c r="D3732" s="1"/>
      <c r="Y3732" s="8"/>
      <c r="Z3732" s="10"/>
      <c r="AA3732" s="9"/>
      <c r="AB3732" s="9"/>
      <c r="AC3732" s="12"/>
      <c r="AD3732" s="12"/>
      <c r="AE3732" s="12"/>
    </row>
    <row r="3733" spans="4:31" x14ac:dyDescent="0.25">
      <c r="D3733" s="1"/>
      <c r="Y3733" s="8"/>
      <c r="Z3733" s="10"/>
      <c r="AA3733" s="9"/>
      <c r="AB3733" s="9"/>
      <c r="AC3733" s="12"/>
      <c r="AD3733" s="12"/>
      <c r="AE3733" s="12"/>
    </row>
    <row r="3734" spans="4:31" x14ac:dyDescent="0.25">
      <c r="D3734" s="1"/>
      <c r="Y3734" s="8"/>
      <c r="Z3734" s="10"/>
      <c r="AA3734" s="9"/>
      <c r="AB3734" s="9"/>
      <c r="AC3734" s="12"/>
      <c r="AD3734" s="12"/>
      <c r="AE3734" s="12"/>
    </row>
    <row r="3735" spans="4:31" x14ac:dyDescent="0.25">
      <c r="D3735" s="1"/>
      <c r="Y3735" s="8"/>
      <c r="Z3735" s="10"/>
      <c r="AA3735" s="9"/>
      <c r="AB3735" s="9"/>
      <c r="AC3735" s="12"/>
      <c r="AD3735" s="12"/>
      <c r="AE3735" s="12"/>
    </row>
    <row r="3736" spans="4:31" x14ac:dyDescent="0.25">
      <c r="D3736" s="1"/>
      <c r="Y3736" s="8"/>
      <c r="Z3736" s="10"/>
      <c r="AA3736" s="9"/>
      <c r="AB3736" s="9"/>
      <c r="AC3736" s="12"/>
      <c r="AD3736" s="12"/>
      <c r="AE3736" s="12"/>
    </row>
    <row r="3737" spans="4:31" x14ac:dyDescent="0.25">
      <c r="D3737" s="1"/>
      <c r="Y3737" s="8"/>
      <c r="Z3737" s="10"/>
      <c r="AA3737" s="9"/>
      <c r="AB3737" s="9"/>
      <c r="AC3737" s="12"/>
      <c r="AD3737" s="12"/>
      <c r="AE3737" s="12"/>
    </row>
    <row r="3738" spans="4:31" x14ac:dyDescent="0.25">
      <c r="D3738" s="1"/>
      <c r="Y3738" s="8"/>
      <c r="Z3738" s="10"/>
      <c r="AA3738" s="9"/>
      <c r="AB3738" s="9"/>
      <c r="AC3738" s="12"/>
      <c r="AD3738" s="12"/>
      <c r="AE3738" s="12"/>
    </row>
    <row r="3739" spans="4:31" x14ac:dyDescent="0.25">
      <c r="D3739" s="1"/>
      <c r="Y3739" s="8"/>
      <c r="Z3739" s="10"/>
      <c r="AA3739" s="9"/>
      <c r="AB3739" s="9"/>
      <c r="AC3739" s="12"/>
      <c r="AD3739" s="12"/>
      <c r="AE3739" s="12"/>
    </row>
    <row r="3740" spans="4:31" x14ac:dyDescent="0.25">
      <c r="D3740" s="1"/>
      <c r="Y3740" s="8"/>
      <c r="Z3740" s="10"/>
      <c r="AA3740" s="9"/>
      <c r="AB3740" s="9"/>
      <c r="AC3740" s="12"/>
      <c r="AD3740" s="12"/>
      <c r="AE3740" s="12"/>
    </row>
    <row r="3741" spans="4:31" x14ac:dyDescent="0.25">
      <c r="D3741" s="1"/>
      <c r="Y3741" s="8"/>
      <c r="Z3741" s="10"/>
      <c r="AA3741" s="9"/>
      <c r="AB3741" s="9"/>
      <c r="AC3741" s="12"/>
      <c r="AD3741" s="12"/>
      <c r="AE3741" s="12"/>
    </row>
    <row r="3742" spans="4:31" x14ac:dyDescent="0.25">
      <c r="D3742" s="1"/>
      <c r="Y3742" s="8"/>
      <c r="Z3742" s="10"/>
      <c r="AA3742" s="9"/>
      <c r="AB3742" s="9"/>
      <c r="AC3742" s="12"/>
      <c r="AD3742" s="12"/>
      <c r="AE3742" s="12"/>
    </row>
    <row r="3743" spans="4:31" x14ac:dyDescent="0.25">
      <c r="D3743" s="1"/>
      <c r="Y3743" s="8"/>
      <c r="Z3743" s="10"/>
      <c r="AA3743" s="9"/>
      <c r="AB3743" s="9"/>
      <c r="AC3743" s="12"/>
      <c r="AD3743" s="12"/>
      <c r="AE3743" s="12"/>
    </row>
    <row r="3744" spans="4:31" x14ac:dyDescent="0.25">
      <c r="D3744" s="1"/>
      <c r="Y3744" s="8"/>
      <c r="Z3744" s="10"/>
      <c r="AA3744" s="9"/>
      <c r="AB3744" s="9"/>
      <c r="AC3744" s="12"/>
      <c r="AD3744" s="12"/>
      <c r="AE3744" s="12"/>
    </row>
    <row r="3745" spans="4:31" x14ac:dyDescent="0.25">
      <c r="D3745" s="1"/>
      <c r="Y3745" s="8"/>
      <c r="Z3745" s="10"/>
      <c r="AA3745" s="9"/>
      <c r="AB3745" s="9"/>
      <c r="AC3745" s="12"/>
      <c r="AD3745" s="12"/>
      <c r="AE3745" s="12"/>
    </row>
    <row r="3746" spans="4:31" x14ac:dyDescent="0.25">
      <c r="D3746" s="1"/>
      <c r="Y3746" s="8"/>
      <c r="Z3746" s="10"/>
      <c r="AA3746" s="9"/>
      <c r="AB3746" s="9"/>
      <c r="AC3746" s="12"/>
      <c r="AD3746" s="12"/>
      <c r="AE3746" s="12"/>
    </row>
    <row r="3747" spans="4:31" x14ac:dyDescent="0.25">
      <c r="D3747" s="1"/>
      <c r="Y3747" s="8"/>
      <c r="Z3747" s="10"/>
      <c r="AA3747" s="9"/>
      <c r="AB3747" s="9"/>
      <c r="AC3747" s="12"/>
      <c r="AD3747" s="12"/>
      <c r="AE3747" s="12"/>
    </row>
    <row r="3748" spans="4:31" x14ac:dyDescent="0.25">
      <c r="D3748" s="1"/>
      <c r="Y3748" s="8"/>
      <c r="Z3748" s="10"/>
      <c r="AA3748" s="9"/>
      <c r="AB3748" s="9"/>
      <c r="AC3748" s="12"/>
      <c r="AD3748" s="12"/>
      <c r="AE3748" s="12"/>
    </row>
    <row r="3749" spans="4:31" x14ac:dyDescent="0.25">
      <c r="D3749" s="1"/>
      <c r="Y3749" s="8"/>
      <c r="Z3749" s="10"/>
      <c r="AA3749" s="9"/>
      <c r="AB3749" s="9"/>
      <c r="AC3749" s="12"/>
      <c r="AD3749" s="12"/>
      <c r="AE3749" s="12"/>
    </row>
    <row r="3750" spans="4:31" x14ac:dyDescent="0.25">
      <c r="D3750" s="1"/>
      <c r="Y3750" s="8"/>
      <c r="Z3750" s="10"/>
      <c r="AA3750" s="9"/>
      <c r="AB3750" s="9"/>
      <c r="AC3750" s="12"/>
      <c r="AD3750" s="12"/>
      <c r="AE3750" s="12"/>
    </row>
    <row r="3751" spans="4:31" x14ac:dyDescent="0.25">
      <c r="D3751" s="1"/>
      <c r="Y3751" s="8"/>
      <c r="Z3751" s="10"/>
      <c r="AA3751" s="9"/>
      <c r="AB3751" s="9"/>
      <c r="AC3751" s="12"/>
      <c r="AD3751" s="12"/>
      <c r="AE3751" s="12"/>
    </row>
    <row r="3752" spans="4:31" x14ac:dyDescent="0.25">
      <c r="D3752" s="1"/>
      <c r="Y3752" s="8"/>
      <c r="Z3752" s="10"/>
      <c r="AA3752" s="9"/>
      <c r="AB3752" s="9"/>
      <c r="AC3752" s="12"/>
      <c r="AD3752" s="12"/>
      <c r="AE3752" s="12"/>
    </row>
    <row r="3753" spans="4:31" x14ac:dyDescent="0.25">
      <c r="D3753" s="1"/>
      <c r="Y3753" s="8"/>
      <c r="Z3753" s="10"/>
      <c r="AA3753" s="9"/>
      <c r="AB3753" s="9"/>
      <c r="AC3753" s="12"/>
      <c r="AD3753" s="12"/>
      <c r="AE3753" s="12"/>
    </row>
    <row r="3754" spans="4:31" x14ac:dyDescent="0.25">
      <c r="D3754" s="1"/>
      <c r="Y3754" s="8"/>
      <c r="Z3754" s="10"/>
      <c r="AA3754" s="9"/>
      <c r="AB3754" s="9"/>
      <c r="AC3754" s="12"/>
      <c r="AD3754" s="12"/>
      <c r="AE3754" s="12"/>
    </row>
    <row r="3755" spans="4:31" x14ac:dyDescent="0.25">
      <c r="D3755" s="1"/>
      <c r="Y3755" s="8"/>
      <c r="Z3755" s="10"/>
      <c r="AA3755" s="9"/>
      <c r="AB3755" s="9"/>
      <c r="AC3755" s="12"/>
      <c r="AD3755" s="12"/>
      <c r="AE3755" s="12"/>
    </row>
    <row r="3756" spans="4:31" x14ac:dyDescent="0.25">
      <c r="D3756" s="1"/>
      <c r="Y3756" s="8"/>
      <c r="Z3756" s="10"/>
      <c r="AA3756" s="9"/>
      <c r="AB3756" s="9"/>
      <c r="AC3756" s="12"/>
      <c r="AD3756" s="12"/>
      <c r="AE3756" s="12"/>
    </row>
    <row r="3757" spans="4:31" x14ac:dyDescent="0.25">
      <c r="D3757" s="1"/>
      <c r="Y3757" s="8"/>
      <c r="Z3757" s="10"/>
      <c r="AA3757" s="9"/>
      <c r="AB3757" s="9"/>
      <c r="AC3757" s="12"/>
      <c r="AD3757" s="12"/>
      <c r="AE3757" s="12"/>
    </row>
    <row r="3758" spans="4:31" x14ac:dyDescent="0.25">
      <c r="D3758" s="1"/>
      <c r="Y3758" s="8"/>
      <c r="Z3758" s="10"/>
      <c r="AA3758" s="9"/>
      <c r="AB3758" s="9"/>
      <c r="AC3758" s="12"/>
      <c r="AD3758" s="12"/>
      <c r="AE3758" s="12"/>
    </row>
    <row r="3759" spans="4:31" x14ac:dyDescent="0.25">
      <c r="D3759" s="1"/>
      <c r="Y3759" s="8"/>
      <c r="Z3759" s="10"/>
      <c r="AA3759" s="9"/>
      <c r="AB3759" s="9"/>
      <c r="AC3759" s="12"/>
      <c r="AD3759" s="12"/>
      <c r="AE3759" s="12"/>
    </row>
    <row r="3760" spans="4:31" x14ac:dyDescent="0.25">
      <c r="D3760" s="1"/>
      <c r="Y3760" s="8"/>
      <c r="Z3760" s="10"/>
      <c r="AA3760" s="9"/>
      <c r="AB3760" s="9"/>
      <c r="AC3760" s="12"/>
      <c r="AD3760" s="12"/>
      <c r="AE3760" s="12"/>
    </row>
    <row r="3761" spans="4:31" x14ac:dyDescent="0.25">
      <c r="D3761" s="1"/>
      <c r="Y3761" s="8"/>
      <c r="Z3761" s="10"/>
      <c r="AA3761" s="9"/>
      <c r="AB3761" s="9"/>
      <c r="AC3761" s="12"/>
      <c r="AD3761" s="12"/>
      <c r="AE3761" s="12"/>
    </row>
    <row r="3762" spans="4:31" x14ac:dyDescent="0.25">
      <c r="D3762" s="1"/>
      <c r="Y3762" s="8"/>
      <c r="Z3762" s="10"/>
      <c r="AA3762" s="9"/>
      <c r="AB3762" s="9"/>
      <c r="AC3762" s="12"/>
      <c r="AD3762" s="12"/>
      <c r="AE3762" s="12"/>
    </row>
    <row r="3763" spans="4:31" x14ac:dyDescent="0.25">
      <c r="D3763" s="1"/>
      <c r="Y3763" s="8"/>
      <c r="Z3763" s="10"/>
      <c r="AA3763" s="9"/>
      <c r="AB3763" s="9"/>
      <c r="AC3763" s="12"/>
      <c r="AD3763" s="12"/>
      <c r="AE3763" s="12"/>
    </row>
    <row r="3764" spans="4:31" x14ac:dyDescent="0.25">
      <c r="D3764" s="1"/>
      <c r="Y3764" s="8"/>
      <c r="Z3764" s="10"/>
      <c r="AA3764" s="9"/>
      <c r="AB3764" s="9"/>
      <c r="AC3764" s="12"/>
      <c r="AD3764" s="12"/>
      <c r="AE3764" s="12"/>
    </row>
    <row r="3765" spans="4:31" x14ac:dyDescent="0.25">
      <c r="D3765" s="1"/>
      <c r="Y3765" s="8"/>
      <c r="Z3765" s="10"/>
      <c r="AA3765" s="9"/>
      <c r="AB3765" s="9"/>
      <c r="AC3765" s="12"/>
      <c r="AD3765" s="12"/>
      <c r="AE3765" s="12"/>
    </row>
    <row r="3766" spans="4:31" x14ac:dyDescent="0.25">
      <c r="D3766" s="1"/>
      <c r="Y3766" s="8"/>
      <c r="Z3766" s="10"/>
      <c r="AA3766" s="9"/>
      <c r="AB3766" s="9"/>
      <c r="AC3766" s="12"/>
      <c r="AD3766" s="12"/>
      <c r="AE3766" s="12"/>
    </row>
    <row r="3767" spans="4:31" x14ac:dyDescent="0.25">
      <c r="D3767" s="1"/>
      <c r="Y3767" s="8"/>
      <c r="Z3767" s="10"/>
      <c r="AA3767" s="9"/>
      <c r="AB3767" s="9"/>
      <c r="AC3767" s="12"/>
      <c r="AD3767" s="12"/>
      <c r="AE3767" s="12"/>
    </row>
    <row r="3768" spans="4:31" x14ac:dyDescent="0.25">
      <c r="D3768" s="1"/>
      <c r="Y3768" s="8"/>
      <c r="Z3768" s="10"/>
      <c r="AA3768" s="9"/>
      <c r="AB3768" s="9"/>
      <c r="AC3768" s="12"/>
      <c r="AD3768" s="12"/>
      <c r="AE3768" s="12"/>
    </row>
    <row r="3769" spans="4:31" x14ac:dyDescent="0.25">
      <c r="D3769" s="1"/>
      <c r="Y3769" s="8"/>
      <c r="Z3769" s="10"/>
      <c r="AA3769" s="9"/>
      <c r="AB3769" s="9"/>
      <c r="AC3769" s="12"/>
      <c r="AD3769" s="12"/>
      <c r="AE3769" s="12"/>
    </row>
    <row r="3770" spans="4:31" x14ac:dyDescent="0.25">
      <c r="D3770" s="1"/>
      <c r="Y3770" s="8"/>
      <c r="Z3770" s="10"/>
      <c r="AA3770" s="9"/>
      <c r="AB3770" s="9"/>
      <c r="AC3770" s="12"/>
      <c r="AD3770" s="12"/>
      <c r="AE3770" s="12"/>
    </row>
    <row r="3771" spans="4:31" x14ac:dyDescent="0.25">
      <c r="D3771" s="1"/>
      <c r="Y3771" s="8"/>
      <c r="Z3771" s="10"/>
      <c r="AA3771" s="9"/>
      <c r="AB3771" s="9"/>
      <c r="AC3771" s="12"/>
      <c r="AD3771" s="12"/>
      <c r="AE3771" s="12"/>
    </row>
    <row r="3772" spans="4:31" x14ac:dyDescent="0.25">
      <c r="D3772" s="1"/>
      <c r="Y3772" s="8"/>
      <c r="Z3772" s="10"/>
      <c r="AA3772" s="9"/>
      <c r="AB3772" s="9"/>
      <c r="AC3772" s="12"/>
      <c r="AD3772" s="12"/>
      <c r="AE3772" s="12"/>
    </row>
    <row r="3773" spans="4:31" x14ac:dyDescent="0.25">
      <c r="D3773" s="1"/>
      <c r="Y3773" s="8"/>
      <c r="Z3773" s="10"/>
      <c r="AA3773" s="9"/>
      <c r="AB3773" s="9"/>
      <c r="AC3773" s="12"/>
      <c r="AD3773" s="12"/>
      <c r="AE3773" s="12"/>
    </row>
    <row r="3774" spans="4:31" x14ac:dyDescent="0.25">
      <c r="D3774" s="1"/>
      <c r="Y3774" s="8"/>
      <c r="Z3774" s="10"/>
      <c r="AA3774" s="9"/>
      <c r="AB3774" s="9"/>
      <c r="AC3774" s="12"/>
      <c r="AD3774" s="12"/>
      <c r="AE3774" s="12"/>
    </row>
    <row r="3775" spans="4:31" x14ac:dyDescent="0.25">
      <c r="D3775" s="1"/>
      <c r="Y3775" s="8"/>
      <c r="Z3775" s="10"/>
      <c r="AA3775" s="9"/>
      <c r="AB3775" s="9"/>
      <c r="AC3775" s="12"/>
      <c r="AD3775" s="12"/>
      <c r="AE3775" s="12"/>
    </row>
    <row r="3776" spans="4:31" x14ac:dyDescent="0.25">
      <c r="D3776" s="1"/>
      <c r="Y3776" s="8"/>
      <c r="Z3776" s="10"/>
      <c r="AA3776" s="9"/>
      <c r="AB3776" s="9"/>
      <c r="AC3776" s="12"/>
      <c r="AD3776" s="12"/>
      <c r="AE3776" s="12"/>
    </row>
    <row r="3777" spans="4:31" x14ac:dyDescent="0.25">
      <c r="D3777" s="1"/>
      <c r="Y3777" s="8"/>
      <c r="Z3777" s="10"/>
      <c r="AA3777" s="9"/>
      <c r="AB3777" s="9"/>
      <c r="AC3777" s="12"/>
      <c r="AD3777" s="12"/>
      <c r="AE3777" s="12"/>
    </row>
    <row r="3778" spans="4:31" x14ac:dyDescent="0.25">
      <c r="D3778" s="1"/>
      <c r="Y3778" s="8"/>
      <c r="Z3778" s="10"/>
      <c r="AA3778" s="9"/>
      <c r="AB3778" s="9"/>
      <c r="AC3778" s="12"/>
      <c r="AD3778" s="12"/>
      <c r="AE3778" s="12"/>
    </row>
    <row r="3779" spans="4:31" x14ac:dyDescent="0.25">
      <c r="D3779" s="1"/>
      <c r="Y3779" s="8"/>
      <c r="Z3779" s="10"/>
      <c r="AA3779" s="9"/>
      <c r="AB3779" s="9"/>
      <c r="AC3779" s="12"/>
      <c r="AD3779" s="12"/>
      <c r="AE3779" s="12"/>
    </row>
    <row r="3780" spans="4:31" x14ac:dyDescent="0.25">
      <c r="D3780" s="1"/>
      <c r="Y3780" s="8"/>
      <c r="Z3780" s="10"/>
      <c r="AA3780" s="9"/>
      <c r="AB3780" s="9"/>
      <c r="AC3780" s="12"/>
      <c r="AD3780" s="12"/>
      <c r="AE3780" s="12"/>
    </row>
    <row r="3781" spans="4:31" x14ac:dyDescent="0.25">
      <c r="D3781" s="1"/>
      <c r="Y3781" s="8"/>
      <c r="Z3781" s="10"/>
      <c r="AA3781" s="9"/>
      <c r="AB3781" s="9"/>
      <c r="AC3781" s="12"/>
      <c r="AD3781" s="12"/>
      <c r="AE3781" s="12"/>
    </row>
    <row r="3782" spans="4:31" x14ac:dyDescent="0.25">
      <c r="D3782" s="1"/>
      <c r="Y3782" s="8"/>
      <c r="Z3782" s="10"/>
      <c r="AA3782" s="9"/>
      <c r="AB3782" s="9"/>
      <c r="AC3782" s="12"/>
      <c r="AD3782" s="12"/>
      <c r="AE3782" s="12"/>
    </row>
    <row r="3783" spans="4:31" x14ac:dyDescent="0.25">
      <c r="D3783" s="1"/>
      <c r="Y3783" s="8"/>
      <c r="Z3783" s="10"/>
      <c r="AA3783" s="9"/>
      <c r="AB3783" s="9"/>
      <c r="AC3783" s="12"/>
      <c r="AD3783" s="12"/>
      <c r="AE3783" s="12"/>
    </row>
    <row r="3784" spans="4:31" x14ac:dyDescent="0.25">
      <c r="D3784" s="1"/>
      <c r="Y3784" s="8"/>
      <c r="Z3784" s="10"/>
      <c r="AA3784" s="9"/>
      <c r="AB3784" s="9"/>
      <c r="AC3784" s="12"/>
      <c r="AD3784" s="12"/>
      <c r="AE3784" s="12"/>
    </row>
    <row r="3785" spans="4:31" x14ac:dyDescent="0.25">
      <c r="D3785" s="1"/>
      <c r="Y3785" s="8"/>
      <c r="Z3785" s="10"/>
      <c r="AA3785" s="9"/>
      <c r="AB3785" s="9"/>
      <c r="AC3785" s="12"/>
      <c r="AD3785" s="12"/>
      <c r="AE3785" s="12"/>
    </row>
    <row r="3786" spans="4:31" x14ac:dyDescent="0.25">
      <c r="D3786" s="1"/>
      <c r="Y3786" s="8"/>
      <c r="Z3786" s="10"/>
      <c r="AA3786" s="9"/>
      <c r="AB3786" s="9"/>
      <c r="AC3786" s="12"/>
      <c r="AD3786" s="12"/>
      <c r="AE3786" s="12"/>
    </row>
    <row r="3787" spans="4:31" x14ac:dyDescent="0.25">
      <c r="D3787" s="1"/>
      <c r="Y3787" s="8"/>
      <c r="Z3787" s="10"/>
      <c r="AA3787" s="9"/>
      <c r="AB3787" s="9"/>
      <c r="AC3787" s="12"/>
      <c r="AD3787" s="12"/>
      <c r="AE3787" s="12"/>
    </row>
    <row r="3788" spans="4:31" x14ac:dyDescent="0.25">
      <c r="D3788" s="1"/>
      <c r="Y3788" s="8"/>
      <c r="Z3788" s="10"/>
      <c r="AA3788" s="9"/>
      <c r="AB3788" s="9"/>
      <c r="AC3788" s="12"/>
      <c r="AD3788" s="12"/>
      <c r="AE3788" s="12"/>
    </row>
    <row r="3789" spans="4:31" x14ac:dyDescent="0.25">
      <c r="D3789" s="1"/>
      <c r="Y3789" s="8"/>
      <c r="Z3789" s="10"/>
      <c r="AA3789" s="9"/>
      <c r="AB3789" s="9"/>
      <c r="AC3789" s="12"/>
      <c r="AD3789" s="12"/>
      <c r="AE3789" s="12"/>
    </row>
    <row r="3790" spans="4:31" x14ac:dyDescent="0.25">
      <c r="D3790" s="1"/>
      <c r="Y3790" s="8"/>
      <c r="Z3790" s="10"/>
      <c r="AA3790" s="9"/>
      <c r="AB3790" s="9"/>
      <c r="AC3790" s="12"/>
      <c r="AD3790" s="12"/>
      <c r="AE3790" s="12"/>
    </row>
    <row r="3791" spans="4:31" x14ac:dyDescent="0.25">
      <c r="D3791" s="1"/>
      <c r="Y3791" s="8"/>
      <c r="Z3791" s="10"/>
      <c r="AA3791" s="9"/>
      <c r="AB3791" s="9"/>
      <c r="AC3791" s="12"/>
      <c r="AD3791" s="12"/>
      <c r="AE3791" s="12"/>
    </row>
    <row r="3792" spans="4:31" x14ac:dyDescent="0.25">
      <c r="D3792" s="1"/>
      <c r="Y3792" s="8"/>
      <c r="Z3792" s="10"/>
      <c r="AA3792" s="9"/>
      <c r="AB3792" s="9"/>
      <c r="AC3792" s="12"/>
      <c r="AD3792" s="12"/>
      <c r="AE3792" s="12"/>
    </row>
    <row r="3793" spans="4:31" x14ac:dyDescent="0.25">
      <c r="D3793" s="1"/>
      <c r="Y3793" s="8"/>
      <c r="Z3793" s="10"/>
      <c r="AA3793" s="9"/>
      <c r="AB3793" s="9"/>
      <c r="AC3793" s="12"/>
      <c r="AD3793" s="12"/>
      <c r="AE3793" s="12"/>
    </row>
    <row r="3794" spans="4:31" x14ac:dyDescent="0.25">
      <c r="D3794" s="1"/>
      <c r="Y3794" s="8"/>
      <c r="Z3794" s="10"/>
      <c r="AA3794" s="9"/>
      <c r="AB3794" s="9"/>
      <c r="AC3794" s="12"/>
      <c r="AD3794" s="12"/>
      <c r="AE3794" s="12"/>
    </row>
    <row r="3795" spans="4:31" x14ac:dyDescent="0.25">
      <c r="D3795" s="1"/>
      <c r="Y3795" s="8"/>
      <c r="Z3795" s="10"/>
      <c r="AA3795" s="9"/>
      <c r="AB3795" s="9"/>
      <c r="AC3795" s="12"/>
      <c r="AD3795" s="12"/>
      <c r="AE3795" s="12"/>
    </row>
    <row r="3796" spans="4:31" x14ac:dyDescent="0.25">
      <c r="D3796" s="1"/>
      <c r="Y3796" s="8"/>
      <c r="Z3796" s="10"/>
      <c r="AA3796" s="9"/>
      <c r="AB3796" s="9"/>
      <c r="AC3796" s="12"/>
      <c r="AD3796" s="12"/>
      <c r="AE3796" s="12"/>
    </row>
    <row r="3797" spans="4:31" x14ac:dyDescent="0.25">
      <c r="D3797" s="1"/>
      <c r="Y3797" s="8"/>
      <c r="Z3797" s="10"/>
      <c r="AA3797" s="9"/>
      <c r="AB3797" s="9"/>
      <c r="AC3797" s="12"/>
      <c r="AD3797" s="12"/>
      <c r="AE3797" s="12"/>
    </row>
    <row r="3798" spans="4:31" x14ac:dyDescent="0.25">
      <c r="D3798" s="1"/>
      <c r="Y3798" s="8"/>
      <c r="Z3798" s="10"/>
      <c r="AA3798" s="9"/>
      <c r="AB3798" s="9"/>
      <c r="AC3798" s="12"/>
      <c r="AD3798" s="12"/>
      <c r="AE3798" s="12"/>
    </row>
    <row r="3799" spans="4:31" x14ac:dyDescent="0.25">
      <c r="D3799" s="1"/>
      <c r="Y3799" s="8"/>
      <c r="Z3799" s="10"/>
      <c r="AA3799" s="9"/>
      <c r="AB3799" s="9"/>
      <c r="AC3799" s="12"/>
      <c r="AD3799" s="12"/>
      <c r="AE3799" s="12"/>
    </row>
    <row r="3800" spans="4:31" x14ac:dyDescent="0.25">
      <c r="D3800" s="1"/>
      <c r="Y3800" s="8"/>
      <c r="Z3800" s="10"/>
      <c r="AA3800" s="9"/>
      <c r="AB3800" s="9"/>
      <c r="AC3800" s="12"/>
      <c r="AD3800" s="12"/>
      <c r="AE3800" s="12"/>
    </row>
    <row r="3801" spans="4:31" x14ac:dyDescent="0.25">
      <c r="D3801" s="1"/>
      <c r="Y3801" s="8"/>
      <c r="Z3801" s="10"/>
      <c r="AA3801" s="9"/>
      <c r="AB3801" s="9"/>
      <c r="AC3801" s="12"/>
      <c r="AD3801" s="12"/>
      <c r="AE3801" s="12"/>
    </row>
    <row r="3802" spans="4:31" x14ac:dyDescent="0.25">
      <c r="D3802" s="1"/>
      <c r="Y3802" s="8"/>
      <c r="Z3802" s="10"/>
      <c r="AA3802" s="9"/>
      <c r="AB3802" s="9"/>
      <c r="AC3802" s="12"/>
      <c r="AD3802" s="12"/>
      <c r="AE3802" s="12"/>
    </row>
    <row r="3803" spans="4:31" x14ac:dyDescent="0.25">
      <c r="D3803" s="1"/>
      <c r="Y3803" s="8"/>
      <c r="Z3803" s="10"/>
      <c r="AA3803" s="9"/>
      <c r="AB3803" s="9"/>
      <c r="AC3803" s="12"/>
      <c r="AD3803" s="12"/>
      <c r="AE3803" s="12"/>
    </row>
    <row r="3804" spans="4:31" x14ac:dyDescent="0.25">
      <c r="D3804" s="1"/>
      <c r="Y3804" s="8"/>
      <c r="Z3804" s="10"/>
      <c r="AA3804" s="9"/>
      <c r="AB3804" s="9"/>
      <c r="AC3804" s="12"/>
      <c r="AD3804" s="12"/>
      <c r="AE3804" s="12"/>
    </row>
    <row r="3805" spans="4:31" x14ac:dyDescent="0.25">
      <c r="D3805" s="1"/>
      <c r="Y3805" s="8"/>
      <c r="Z3805" s="10"/>
      <c r="AA3805" s="9"/>
      <c r="AB3805" s="9"/>
      <c r="AC3805" s="12"/>
      <c r="AD3805" s="12"/>
      <c r="AE3805" s="12"/>
    </row>
    <row r="3806" spans="4:31" x14ac:dyDescent="0.25">
      <c r="D3806" s="1"/>
      <c r="Y3806" s="8"/>
      <c r="Z3806" s="10"/>
      <c r="AA3806" s="9"/>
      <c r="AB3806" s="9"/>
      <c r="AC3806" s="12"/>
      <c r="AD3806" s="12"/>
      <c r="AE3806" s="12"/>
    </row>
    <row r="3807" spans="4:31" x14ac:dyDescent="0.25">
      <c r="D3807" s="1"/>
      <c r="Y3807" s="8"/>
      <c r="Z3807" s="10"/>
      <c r="AA3807" s="9"/>
      <c r="AB3807" s="9"/>
      <c r="AC3807" s="12"/>
      <c r="AD3807" s="12"/>
      <c r="AE3807" s="12"/>
    </row>
    <row r="3808" spans="4:31" x14ac:dyDescent="0.25">
      <c r="D3808" s="1"/>
      <c r="Y3808" s="8"/>
      <c r="Z3808" s="10"/>
      <c r="AA3808" s="9"/>
      <c r="AB3808" s="9"/>
      <c r="AC3808" s="12"/>
      <c r="AD3808" s="12"/>
      <c r="AE3808" s="12"/>
    </row>
    <row r="3809" spans="4:31" x14ac:dyDescent="0.25">
      <c r="D3809" s="1"/>
      <c r="Y3809" s="8"/>
      <c r="Z3809" s="10"/>
      <c r="AA3809" s="9"/>
      <c r="AB3809" s="9"/>
      <c r="AC3809" s="12"/>
      <c r="AD3809" s="12"/>
      <c r="AE3809" s="12"/>
    </row>
    <row r="3810" spans="4:31" x14ac:dyDescent="0.25">
      <c r="D3810" s="1"/>
      <c r="Y3810" s="8"/>
      <c r="Z3810" s="10"/>
      <c r="AA3810" s="9"/>
      <c r="AB3810" s="9"/>
      <c r="AC3810" s="12"/>
      <c r="AD3810" s="12"/>
      <c r="AE3810" s="12"/>
    </row>
    <row r="3811" spans="4:31" x14ac:dyDescent="0.25">
      <c r="D3811" s="1"/>
      <c r="Y3811" s="8"/>
      <c r="Z3811" s="10"/>
      <c r="AA3811" s="9"/>
      <c r="AB3811" s="9"/>
      <c r="AC3811" s="12"/>
      <c r="AD3811" s="12"/>
      <c r="AE3811" s="12"/>
    </row>
    <row r="3812" spans="4:31" x14ac:dyDescent="0.25">
      <c r="D3812" s="1"/>
      <c r="Y3812" s="8"/>
      <c r="Z3812" s="10"/>
      <c r="AA3812" s="9"/>
      <c r="AB3812" s="9"/>
      <c r="AC3812" s="12"/>
      <c r="AD3812" s="12"/>
      <c r="AE3812" s="12"/>
    </row>
    <row r="3813" spans="4:31" x14ac:dyDescent="0.25">
      <c r="D3813" s="1"/>
      <c r="Y3813" s="8"/>
      <c r="Z3813" s="10"/>
      <c r="AA3813" s="9"/>
      <c r="AB3813" s="9"/>
      <c r="AC3813" s="12"/>
      <c r="AD3813" s="12"/>
      <c r="AE3813" s="12"/>
    </row>
    <row r="3814" spans="4:31" x14ac:dyDescent="0.25">
      <c r="D3814" s="1"/>
      <c r="Y3814" s="8"/>
      <c r="Z3814" s="10"/>
      <c r="AA3814" s="9"/>
      <c r="AB3814" s="9"/>
      <c r="AC3814" s="12"/>
      <c r="AD3814" s="12"/>
      <c r="AE3814" s="12"/>
    </row>
    <row r="3815" spans="4:31" x14ac:dyDescent="0.25">
      <c r="D3815" s="1"/>
      <c r="Y3815" s="8"/>
      <c r="Z3815" s="10"/>
      <c r="AA3815" s="9"/>
      <c r="AB3815" s="9"/>
      <c r="AC3815" s="12"/>
      <c r="AD3815" s="12"/>
      <c r="AE3815" s="12"/>
    </row>
    <row r="3816" spans="4:31" x14ac:dyDescent="0.25">
      <c r="D3816" s="1"/>
      <c r="Y3816" s="8"/>
      <c r="Z3816" s="10"/>
      <c r="AA3816" s="9"/>
      <c r="AB3816" s="9"/>
      <c r="AC3816" s="12"/>
      <c r="AD3816" s="12"/>
      <c r="AE3816" s="12"/>
    </row>
    <row r="3817" spans="4:31" x14ac:dyDescent="0.25">
      <c r="D3817" s="1"/>
      <c r="Y3817" s="8"/>
      <c r="Z3817" s="10"/>
      <c r="AA3817" s="9"/>
      <c r="AB3817" s="9"/>
      <c r="AC3817" s="12"/>
      <c r="AD3817" s="12"/>
      <c r="AE3817" s="12"/>
    </row>
    <row r="3818" spans="4:31" x14ac:dyDescent="0.25">
      <c r="D3818" s="1"/>
      <c r="Y3818" s="8"/>
      <c r="Z3818" s="10"/>
      <c r="AA3818" s="9"/>
      <c r="AB3818" s="9"/>
      <c r="AC3818" s="12"/>
      <c r="AD3818" s="12"/>
      <c r="AE3818" s="12"/>
    </row>
    <row r="3819" spans="4:31" x14ac:dyDescent="0.25">
      <c r="D3819" s="1"/>
      <c r="Y3819" s="8"/>
      <c r="Z3819" s="10"/>
      <c r="AA3819" s="9"/>
      <c r="AB3819" s="9"/>
      <c r="AC3819" s="12"/>
      <c r="AD3819" s="12"/>
      <c r="AE3819" s="12"/>
    </row>
    <row r="3820" spans="4:31" x14ac:dyDescent="0.25">
      <c r="D3820" s="1"/>
      <c r="Y3820" s="8"/>
      <c r="Z3820" s="10"/>
      <c r="AA3820" s="9"/>
      <c r="AB3820" s="9"/>
      <c r="AC3820" s="12"/>
      <c r="AD3820" s="12"/>
      <c r="AE3820" s="12"/>
    </row>
    <row r="3821" spans="4:31" x14ac:dyDescent="0.25">
      <c r="D3821" s="1"/>
      <c r="Y3821" s="8"/>
      <c r="Z3821" s="10"/>
      <c r="AA3821" s="9"/>
      <c r="AB3821" s="9"/>
      <c r="AC3821" s="12"/>
      <c r="AD3821" s="12"/>
      <c r="AE3821" s="12"/>
    </row>
    <row r="3822" spans="4:31" x14ac:dyDescent="0.25">
      <c r="D3822" s="1"/>
      <c r="Y3822" s="8"/>
      <c r="Z3822" s="10"/>
      <c r="AA3822" s="9"/>
      <c r="AB3822" s="9"/>
      <c r="AC3822" s="12"/>
      <c r="AD3822" s="12"/>
      <c r="AE3822" s="12"/>
    </row>
    <row r="3823" spans="4:31" x14ac:dyDescent="0.25">
      <c r="D3823" s="1"/>
      <c r="Y3823" s="8"/>
      <c r="Z3823" s="10"/>
      <c r="AA3823" s="9"/>
      <c r="AB3823" s="9"/>
      <c r="AC3823" s="12"/>
      <c r="AD3823" s="12"/>
      <c r="AE3823" s="12"/>
    </row>
    <row r="3824" spans="4:31" x14ac:dyDescent="0.25">
      <c r="D3824" s="1"/>
      <c r="Y3824" s="8"/>
      <c r="Z3824" s="10"/>
      <c r="AA3824" s="9"/>
      <c r="AB3824" s="9"/>
      <c r="AC3824" s="12"/>
      <c r="AD3824" s="12"/>
      <c r="AE3824" s="12"/>
    </row>
    <row r="3825" spans="4:31" x14ac:dyDescent="0.25">
      <c r="D3825" s="1"/>
      <c r="Y3825" s="8"/>
      <c r="Z3825" s="10"/>
      <c r="AA3825" s="9"/>
      <c r="AB3825" s="9"/>
      <c r="AC3825" s="12"/>
      <c r="AD3825" s="12"/>
      <c r="AE3825" s="12"/>
    </row>
    <row r="3826" spans="4:31" x14ac:dyDescent="0.25">
      <c r="D3826" s="1"/>
      <c r="Y3826" s="8"/>
      <c r="Z3826" s="10"/>
      <c r="AA3826" s="9"/>
      <c r="AB3826" s="9"/>
      <c r="AC3826" s="12"/>
      <c r="AD3826" s="12"/>
      <c r="AE3826" s="12"/>
    </row>
    <row r="3827" spans="4:31" x14ac:dyDescent="0.25">
      <c r="D3827" s="1"/>
      <c r="Y3827" s="8"/>
      <c r="Z3827" s="10"/>
      <c r="AA3827" s="9"/>
      <c r="AB3827" s="9"/>
      <c r="AC3827" s="12"/>
      <c r="AD3827" s="12"/>
      <c r="AE3827" s="12"/>
    </row>
    <row r="3828" spans="4:31" x14ac:dyDescent="0.25">
      <c r="D3828" s="1"/>
      <c r="Y3828" s="8"/>
      <c r="Z3828" s="10"/>
      <c r="AA3828" s="9"/>
      <c r="AB3828" s="9"/>
      <c r="AC3828" s="12"/>
      <c r="AD3828" s="12"/>
      <c r="AE3828" s="12"/>
    </row>
    <row r="3829" spans="4:31" x14ac:dyDescent="0.25">
      <c r="D3829" s="1"/>
      <c r="Y3829" s="8"/>
      <c r="Z3829" s="10"/>
      <c r="AA3829" s="9"/>
      <c r="AB3829" s="9"/>
      <c r="AC3829" s="12"/>
      <c r="AD3829" s="12"/>
      <c r="AE3829" s="12"/>
    </row>
    <row r="3830" spans="4:31" x14ac:dyDescent="0.25">
      <c r="D3830" s="1"/>
      <c r="Y3830" s="8"/>
      <c r="Z3830" s="10"/>
      <c r="AA3830" s="9"/>
      <c r="AB3830" s="9"/>
      <c r="AC3830" s="12"/>
      <c r="AD3830" s="12"/>
      <c r="AE3830" s="12"/>
    </row>
    <row r="3831" spans="4:31" x14ac:dyDescent="0.25">
      <c r="D3831" s="1"/>
      <c r="Y3831" s="8"/>
      <c r="Z3831" s="10"/>
      <c r="AA3831" s="9"/>
      <c r="AB3831" s="9"/>
      <c r="AC3831" s="12"/>
      <c r="AD3831" s="12"/>
      <c r="AE3831" s="12"/>
    </row>
    <row r="3832" spans="4:31" x14ac:dyDescent="0.25">
      <c r="D3832" s="1"/>
      <c r="Y3832" s="8"/>
      <c r="Z3832" s="10"/>
      <c r="AA3832" s="9"/>
      <c r="AB3832" s="9"/>
      <c r="AC3832" s="12"/>
      <c r="AD3832" s="12"/>
      <c r="AE3832" s="12"/>
    </row>
    <row r="3833" spans="4:31" x14ac:dyDescent="0.25">
      <c r="D3833" s="1"/>
      <c r="Y3833" s="8"/>
      <c r="Z3833" s="10"/>
      <c r="AA3833" s="9"/>
      <c r="AB3833" s="9"/>
      <c r="AC3833" s="12"/>
      <c r="AD3833" s="12"/>
      <c r="AE3833" s="12"/>
    </row>
    <row r="3834" spans="4:31" x14ac:dyDescent="0.25">
      <c r="D3834" s="1"/>
      <c r="Y3834" s="8"/>
      <c r="Z3834" s="10"/>
      <c r="AA3834" s="9"/>
      <c r="AB3834" s="9"/>
      <c r="AC3834" s="12"/>
      <c r="AD3834" s="12"/>
      <c r="AE3834" s="12"/>
    </row>
    <row r="3835" spans="4:31" x14ac:dyDescent="0.25">
      <c r="D3835" s="1"/>
      <c r="Y3835" s="8"/>
      <c r="Z3835" s="10"/>
      <c r="AA3835" s="9"/>
      <c r="AB3835" s="9"/>
      <c r="AC3835" s="12"/>
      <c r="AD3835" s="12"/>
      <c r="AE3835" s="12"/>
    </row>
    <row r="3836" spans="4:31" x14ac:dyDescent="0.25">
      <c r="D3836" s="1"/>
      <c r="Y3836" s="8"/>
      <c r="Z3836" s="10"/>
      <c r="AA3836" s="9"/>
      <c r="AB3836" s="9"/>
      <c r="AC3836" s="12"/>
      <c r="AD3836" s="12"/>
      <c r="AE3836" s="12"/>
    </row>
    <row r="3837" spans="4:31" x14ac:dyDescent="0.25">
      <c r="D3837" s="1"/>
      <c r="Y3837" s="8"/>
      <c r="Z3837" s="10"/>
      <c r="AA3837" s="9"/>
      <c r="AB3837" s="9"/>
      <c r="AC3837" s="12"/>
      <c r="AD3837" s="12"/>
      <c r="AE3837" s="12"/>
    </row>
    <row r="3838" spans="4:31" x14ac:dyDescent="0.25">
      <c r="D3838" s="1"/>
      <c r="Y3838" s="8"/>
      <c r="Z3838" s="10"/>
      <c r="AA3838" s="9"/>
      <c r="AB3838" s="9"/>
      <c r="AC3838" s="12"/>
      <c r="AD3838" s="12"/>
      <c r="AE3838" s="12"/>
    </row>
    <row r="3839" spans="4:31" x14ac:dyDescent="0.25">
      <c r="D3839" s="1"/>
      <c r="Y3839" s="8"/>
      <c r="Z3839" s="10"/>
      <c r="AA3839" s="9"/>
      <c r="AB3839" s="9"/>
      <c r="AC3839" s="12"/>
      <c r="AD3839" s="12"/>
      <c r="AE3839" s="12"/>
    </row>
    <row r="3840" spans="4:31" x14ac:dyDescent="0.25">
      <c r="D3840" s="1"/>
      <c r="Y3840" s="8"/>
      <c r="Z3840" s="10"/>
      <c r="AA3840" s="9"/>
      <c r="AB3840" s="9"/>
      <c r="AC3840" s="12"/>
      <c r="AD3840" s="12"/>
      <c r="AE3840" s="12"/>
    </row>
    <row r="3841" spans="4:31" x14ac:dyDescent="0.25">
      <c r="D3841" s="1"/>
      <c r="Y3841" s="8"/>
      <c r="Z3841" s="10"/>
      <c r="AA3841" s="9"/>
      <c r="AB3841" s="9"/>
      <c r="AC3841" s="12"/>
      <c r="AD3841" s="12"/>
      <c r="AE3841" s="12"/>
    </row>
    <row r="3842" spans="4:31" x14ac:dyDescent="0.25">
      <c r="D3842" s="1"/>
      <c r="Y3842" s="8"/>
      <c r="Z3842" s="10"/>
      <c r="AA3842" s="9"/>
      <c r="AB3842" s="9"/>
      <c r="AC3842" s="12"/>
      <c r="AD3842" s="12"/>
      <c r="AE3842" s="12"/>
    </row>
    <row r="3843" spans="4:31" x14ac:dyDescent="0.25">
      <c r="D3843" s="1"/>
      <c r="Y3843" s="8"/>
      <c r="Z3843" s="10"/>
      <c r="AA3843" s="9"/>
      <c r="AB3843" s="9"/>
      <c r="AC3843" s="12"/>
      <c r="AD3843" s="12"/>
      <c r="AE3843" s="12"/>
    </row>
    <row r="3844" spans="4:31" x14ac:dyDescent="0.25">
      <c r="D3844" s="1"/>
      <c r="Y3844" s="8"/>
      <c r="Z3844" s="10"/>
      <c r="AA3844" s="9"/>
      <c r="AB3844" s="9"/>
      <c r="AC3844" s="12"/>
      <c r="AD3844" s="12"/>
      <c r="AE3844" s="12"/>
    </row>
    <row r="3845" spans="4:31" x14ac:dyDescent="0.25">
      <c r="D3845" s="1"/>
      <c r="Y3845" s="8"/>
      <c r="Z3845" s="10"/>
      <c r="AA3845" s="9"/>
      <c r="AB3845" s="9"/>
      <c r="AC3845" s="12"/>
      <c r="AD3845" s="12"/>
      <c r="AE3845" s="12"/>
    </row>
    <row r="3846" spans="4:31" x14ac:dyDescent="0.25">
      <c r="D3846" s="1"/>
      <c r="Y3846" s="8"/>
      <c r="Z3846" s="10"/>
      <c r="AA3846" s="9"/>
      <c r="AB3846" s="9"/>
      <c r="AC3846" s="12"/>
      <c r="AD3846" s="12"/>
      <c r="AE3846" s="12"/>
    </row>
    <row r="3847" spans="4:31" x14ac:dyDescent="0.25">
      <c r="D3847" s="1"/>
      <c r="Y3847" s="8"/>
      <c r="Z3847" s="10"/>
      <c r="AA3847" s="9"/>
      <c r="AB3847" s="9"/>
      <c r="AC3847" s="12"/>
      <c r="AD3847" s="12"/>
      <c r="AE3847" s="12"/>
    </row>
    <row r="3848" spans="4:31" x14ac:dyDescent="0.25">
      <c r="D3848" s="1"/>
      <c r="Y3848" s="8"/>
      <c r="Z3848" s="10"/>
      <c r="AA3848" s="9"/>
      <c r="AB3848" s="9"/>
      <c r="AC3848" s="12"/>
      <c r="AD3848" s="12"/>
      <c r="AE3848" s="12"/>
    </row>
    <row r="3849" spans="4:31" x14ac:dyDescent="0.25">
      <c r="D3849" s="1"/>
      <c r="Y3849" s="8"/>
      <c r="Z3849" s="10"/>
      <c r="AA3849" s="9"/>
      <c r="AB3849" s="9"/>
      <c r="AC3849" s="12"/>
      <c r="AD3849" s="12"/>
      <c r="AE3849" s="12"/>
    </row>
    <row r="3850" spans="4:31" x14ac:dyDescent="0.25">
      <c r="D3850" s="1"/>
      <c r="Y3850" s="8"/>
      <c r="Z3850" s="10"/>
      <c r="AA3850" s="9"/>
      <c r="AB3850" s="9"/>
      <c r="AC3850" s="12"/>
      <c r="AD3850" s="12"/>
      <c r="AE3850" s="12"/>
    </row>
    <row r="3851" spans="4:31" x14ac:dyDescent="0.25">
      <c r="D3851" s="1"/>
      <c r="Y3851" s="8"/>
      <c r="Z3851" s="10"/>
      <c r="AA3851" s="9"/>
      <c r="AB3851" s="9"/>
      <c r="AC3851" s="12"/>
      <c r="AD3851" s="12"/>
      <c r="AE3851" s="12"/>
    </row>
    <row r="3852" spans="4:31" x14ac:dyDescent="0.25">
      <c r="D3852" s="1"/>
      <c r="Y3852" s="8"/>
      <c r="Z3852" s="10"/>
      <c r="AA3852" s="9"/>
      <c r="AB3852" s="9"/>
      <c r="AC3852" s="12"/>
      <c r="AD3852" s="12"/>
      <c r="AE3852" s="12"/>
    </row>
    <row r="3853" spans="4:31" x14ac:dyDescent="0.25">
      <c r="D3853" s="1"/>
      <c r="Y3853" s="8"/>
      <c r="Z3853" s="10"/>
      <c r="AA3853" s="9"/>
      <c r="AB3853" s="9"/>
      <c r="AC3853" s="12"/>
      <c r="AD3853" s="12"/>
      <c r="AE3853" s="12"/>
    </row>
    <row r="3854" spans="4:31" x14ac:dyDescent="0.25">
      <c r="D3854" s="1"/>
      <c r="Y3854" s="8"/>
      <c r="Z3854" s="10"/>
      <c r="AA3854" s="9"/>
      <c r="AB3854" s="9"/>
      <c r="AC3854" s="12"/>
      <c r="AD3854" s="12"/>
      <c r="AE3854" s="12"/>
    </row>
    <row r="3855" spans="4:31" x14ac:dyDescent="0.25">
      <c r="D3855" s="1"/>
      <c r="Y3855" s="8"/>
      <c r="Z3855" s="10"/>
      <c r="AA3855" s="9"/>
      <c r="AB3855" s="9"/>
      <c r="AC3855" s="12"/>
      <c r="AD3855" s="12"/>
      <c r="AE3855" s="12"/>
    </row>
    <row r="3856" spans="4:31" x14ac:dyDescent="0.25">
      <c r="D3856" s="1"/>
      <c r="Y3856" s="8"/>
      <c r="Z3856" s="10"/>
      <c r="AA3856" s="9"/>
      <c r="AB3856" s="9"/>
      <c r="AC3856" s="12"/>
      <c r="AD3856" s="12"/>
      <c r="AE3856" s="12"/>
    </row>
    <row r="3857" spans="4:31" x14ac:dyDescent="0.25">
      <c r="D3857" s="1"/>
      <c r="Y3857" s="8"/>
      <c r="Z3857" s="10"/>
      <c r="AA3857" s="9"/>
      <c r="AB3857" s="9"/>
      <c r="AC3857" s="12"/>
      <c r="AD3857" s="12"/>
      <c r="AE3857" s="12"/>
    </row>
    <row r="3858" spans="4:31" x14ac:dyDescent="0.25">
      <c r="D3858" s="1"/>
      <c r="Y3858" s="8"/>
      <c r="Z3858" s="10"/>
      <c r="AA3858" s="9"/>
      <c r="AB3858" s="9"/>
      <c r="AC3858" s="12"/>
      <c r="AD3858" s="12"/>
      <c r="AE3858" s="12"/>
    </row>
    <row r="3859" spans="4:31" x14ac:dyDescent="0.25">
      <c r="D3859" s="1"/>
      <c r="Y3859" s="8"/>
      <c r="Z3859" s="10"/>
      <c r="AA3859" s="9"/>
      <c r="AB3859" s="9"/>
      <c r="AC3859" s="12"/>
      <c r="AD3859" s="12"/>
      <c r="AE3859" s="12"/>
    </row>
    <row r="3860" spans="4:31" x14ac:dyDescent="0.25">
      <c r="D3860" s="1"/>
      <c r="Y3860" s="8"/>
      <c r="Z3860" s="10"/>
      <c r="AA3860" s="9"/>
      <c r="AB3860" s="9"/>
      <c r="AC3860" s="12"/>
      <c r="AD3860" s="12"/>
      <c r="AE3860" s="12"/>
    </row>
    <row r="3861" spans="4:31" x14ac:dyDescent="0.25">
      <c r="D3861" s="1"/>
      <c r="Y3861" s="8"/>
      <c r="Z3861" s="10"/>
      <c r="AA3861" s="9"/>
      <c r="AB3861" s="9"/>
      <c r="AC3861" s="12"/>
      <c r="AD3861" s="12"/>
      <c r="AE3861" s="12"/>
    </row>
    <row r="3862" spans="4:31" x14ac:dyDescent="0.25">
      <c r="D3862" s="1"/>
      <c r="Y3862" s="8"/>
      <c r="Z3862" s="10"/>
      <c r="AA3862" s="9"/>
      <c r="AB3862" s="9"/>
      <c r="AC3862" s="12"/>
      <c r="AD3862" s="12"/>
      <c r="AE3862" s="12"/>
    </row>
    <row r="3863" spans="4:31" x14ac:dyDescent="0.25">
      <c r="D3863" s="1"/>
      <c r="Y3863" s="8"/>
      <c r="Z3863" s="10"/>
      <c r="AA3863" s="9"/>
      <c r="AB3863" s="9"/>
      <c r="AC3863" s="12"/>
      <c r="AD3863" s="12"/>
      <c r="AE3863" s="12"/>
    </row>
    <row r="3864" spans="4:31" x14ac:dyDescent="0.25">
      <c r="D3864" s="1"/>
      <c r="Y3864" s="8"/>
      <c r="Z3864" s="10"/>
      <c r="AA3864" s="9"/>
      <c r="AB3864" s="9"/>
      <c r="AC3864" s="12"/>
      <c r="AD3864" s="12"/>
      <c r="AE3864" s="12"/>
    </row>
    <row r="3865" spans="4:31" x14ac:dyDescent="0.25">
      <c r="D3865" s="1"/>
      <c r="Y3865" s="8"/>
      <c r="Z3865" s="10"/>
      <c r="AA3865" s="9"/>
      <c r="AB3865" s="9"/>
      <c r="AC3865" s="12"/>
      <c r="AD3865" s="12"/>
      <c r="AE3865" s="12"/>
    </row>
    <row r="3866" spans="4:31" x14ac:dyDescent="0.25">
      <c r="D3866" s="1"/>
      <c r="Y3866" s="8"/>
      <c r="Z3866" s="10"/>
      <c r="AA3866" s="9"/>
      <c r="AB3866" s="9"/>
      <c r="AC3866" s="12"/>
      <c r="AD3866" s="12"/>
      <c r="AE3866" s="12"/>
    </row>
    <row r="3867" spans="4:31" x14ac:dyDescent="0.25">
      <c r="D3867" s="1"/>
      <c r="Y3867" s="8"/>
      <c r="Z3867" s="10"/>
      <c r="AA3867" s="9"/>
      <c r="AB3867" s="9"/>
      <c r="AC3867" s="12"/>
      <c r="AD3867" s="12"/>
      <c r="AE3867" s="12"/>
    </row>
    <row r="3868" spans="4:31" x14ac:dyDescent="0.25">
      <c r="D3868" s="1"/>
      <c r="Y3868" s="8"/>
      <c r="Z3868" s="10"/>
      <c r="AA3868" s="9"/>
      <c r="AB3868" s="9"/>
      <c r="AC3868" s="12"/>
      <c r="AD3868" s="12"/>
      <c r="AE3868" s="12"/>
    </row>
    <row r="3869" spans="4:31" x14ac:dyDescent="0.25">
      <c r="D3869" s="1"/>
      <c r="Y3869" s="8"/>
      <c r="Z3869" s="10"/>
      <c r="AA3869" s="9"/>
      <c r="AB3869" s="9"/>
      <c r="AC3869" s="12"/>
      <c r="AD3869" s="12"/>
      <c r="AE3869" s="12"/>
    </row>
    <row r="3870" spans="4:31" x14ac:dyDescent="0.25">
      <c r="D3870" s="1"/>
      <c r="Y3870" s="8"/>
      <c r="Z3870" s="10"/>
      <c r="AA3870" s="9"/>
      <c r="AB3870" s="9"/>
      <c r="AC3870" s="12"/>
      <c r="AD3870" s="12"/>
      <c r="AE3870" s="12"/>
    </row>
    <row r="3871" spans="4:31" x14ac:dyDescent="0.25">
      <c r="D3871" s="1"/>
      <c r="Y3871" s="8"/>
      <c r="Z3871" s="10"/>
      <c r="AA3871" s="9"/>
      <c r="AB3871" s="9"/>
      <c r="AC3871" s="12"/>
      <c r="AD3871" s="12"/>
      <c r="AE3871" s="12"/>
    </row>
    <row r="3872" spans="4:31" x14ac:dyDescent="0.25">
      <c r="D3872" s="1"/>
      <c r="Y3872" s="8"/>
      <c r="Z3872" s="10"/>
      <c r="AA3872" s="9"/>
      <c r="AB3872" s="9"/>
      <c r="AC3872" s="12"/>
      <c r="AD3872" s="12"/>
      <c r="AE3872" s="12"/>
    </row>
    <row r="3873" spans="4:31" x14ac:dyDescent="0.25">
      <c r="D3873" s="1"/>
      <c r="Y3873" s="8"/>
      <c r="Z3873" s="10"/>
      <c r="AA3873" s="9"/>
      <c r="AB3873" s="9"/>
      <c r="AC3873" s="12"/>
      <c r="AD3873" s="12"/>
      <c r="AE3873" s="12"/>
    </row>
    <row r="3874" spans="4:31" x14ac:dyDescent="0.25">
      <c r="D3874" s="1"/>
      <c r="Y3874" s="8"/>
      <c r="Z3874" s="10"/>
      <c r="AA3874" s="9"/>
      <c r="AB3874" s="9"/>
      <c r="AC3874" s="12"/>
      <c r="AD3874" s="12"/>
      <c r="AE3874" s="12"/>
    </row>
    <row r="3875" spans="4:31" x14ac:dyDescent="0.25">
      <c r="D3875" s="1"/>
      <c r="Y3875" s="8"/>
      <c r="Z3875" s="10"/>
      <c r="AA3875" s="9"/>
      <c r="AB3875" s="9"/>
      <c r="AC3875" s="12"/>
      <c r="AD3875" s="12"/>
      <c r="AE3875" s="12"/>
    </row>
    <row r="3876" spans="4:31" x14ac:dyDescent="0.25">
      <c r="D3876" s="1"/>
      <c r="Y3876" s="8"/>
      <c r="Z3876" s="10"/>
      <c r="AA3876" s="9"/>
      <c r="AB3876" s="9"/>
      <c r="AC3876" s="12"/>
      <c r="AD3876" s="12"/>
      <c r="AE3876" s="12"/>
    </row>
    <row r="3877" spans="4:31" x14ac:dyDescent="0.25">
      <c r="D3877" s="1"/>
      <c r="Y3877" s="8"/>
      <c r="Z3877" s="10"/>
      <c r="AA3877" s="9"/>
      <c r="AB3877" s="9"/>
      <c r="AC3877" s="12"/>
      <c r="AD3877" s="12"/>
      <c r="AE3877" s="12"/>
    </row>
    <row r="3878" spans="4:31" x14ac:dyDescent="0.25">
      <c r="D3878" s="1"/>
      <c r="Y3878" s="8"/>
      <c r="Z3878" s="10"/>
      <c r="AA3878" s="9"/>
      <c r="AB3878" s="9"/>
      <c r="AC3878" s="12"/>
      <c r="AD3878" s="12"/>
      <c r="AE3878" s="12"/>
    </row>
    <row r="3879" spans="4:31" x14ac:dyDescent="0.25">
      <c r="D3879" s="1"/>
      <c r="Y3879" s="8"/>
      <c r="Z3879" s="10"/>
      <c r="AA3879" s="9"/>
      <c r="AB3879" s="9"/>
      <c r="AC3879" s="12"/>
      <c r="AD3879" s="12"/>
      <c r="AE3879" s="12"/>
    </row>
    <row r="3880" spans="4:31" x14ac:dyDescent="0.25">
      <c r="D3880" s="1"/>
      <c r="Y3880" s="8"/>
      <c r="Z3880" s="10"/>
      <c r="AA3880" s="9"/>
      <c r="AB3880" s="9"/>
      <c r="AC3880" s="12"/>
      <c r="AD3880" s="12"/>
      <c r="AE3880" s="12"/>
    </row>
    <row r="3881" spans="4:31" x14ac:dyDescent="0.25">
      <c r="D3881" s="1"/>
      <c r="Y3881" s="8"/>
      <c r="Z3881" s="10"/>
      <c r="AA3881" s="9"/>
      <c r="AB3881" s="9"/>
      <c r="AC3881" s="12"/>
      <c r="AD3881" s="12"/>
      <c r="AE3881" s="12"/>
    </row>
    <row r="3882" spans="4:31" x14ac:dyDescent="0.25">
      <c r="D3882" s="1"/>
      <c r="Y3882" s="8"/>
      <c r="Z3882" s="10"/>
      <c r="AA3882" s="9"/>
      <c r="AB3882" s="9"/>
      <c r="AC3882" s="12"/>
      <c r="AD3882" s="12"/>
      <c r="AE3882" s="12"/>
    </row>
    <row r="3883" spans="4:31" x14ac:dyDescent="0.25">
      <c r="D3883" s="1"/>
      <c r="Y3883" s="8"/>
      <c r="Z3883" s="10"/>
      <c r="AA3883" s="9"/>
      <c r="AB3883" s="9"/>
      <c r="AC3883" s="12"/>
      <c r="AD3883" s="12"/>
      <c r="AE3883" s="12"/>
    </row>
    <row r="3884" spans="4:31" x14ac:dyDescent="0.25">
      <c r="D3884" s="1"/>
      <c r="Y3884" s="8"/>
      <c r="Z3884" s="10"/>
      <c r="AA3884" s="9"/>
      <c r="AB3884" s="9"/>
      <c r="AC3884" s="12"/>
      <c r="AD3884" s="12"/>
      <c r="AE3884" s="12"/>
    </row>
    <row r="3885" spans="4:31" x14ac:dyDescent="0.25">
      <c r="D3885" s="1"/>
      <c r="Y3885" s="8"/>
      <c r="Z3885" s="10"/>
      <c r="AA3885" s="9"/>
      <c r="AB3885" s="9"/>
      <c r="AC3885" s="12"/>
      <c r="AD3885" s="12"/>
      <c r="AE3885" s="12"/>
    </row>
    <row r="3886" spans="4:31" x14ac:dyDescent="0.25">
      <c r="D3886" s="1"/>
      <c r="Y3886" s="8"/>
      <c r="Z3886" s="10"/>
      <c r="AA3886" s="9"/>
      <c r="AB3886" s="9"/>
      <c r="AC3886" s="12"/>
      <c r="AD3886" s="12"/>
      <c r="AE3886" s="12"/>
    </row>
    <row r="3887" spans="4:31" x14ac:dyDescent="0.25">
      <c r="D3887" s="1"/>
      <c r="Y3887" s="8"/>
      <c r="Z3887" s="10"/>
      <c r="AA3887" s="9"/>
      <c r="AB3887" s="9"/>
      <c r="AC3887" s="12"/>
      <c r="AD3887" s="12"/>
      <c r="AE3887" s="12"/>
    </row>
    <row r="3888" spans="4:31" x14ac:dyDescent="0.25">
      <c r="D3888" s="1"/>
      <c r="Y3888" s="8"/>
      <c r="Z3888" s="10"/>
      <c r="AA3888" s="9"/>
      <c r="AB3888" s="9"/>
      <c r="AC3888" s="12"/>
      <c r="AD3888" s="12"/>
      <c r="AE3888" s="12"/>
    </row>
    <row r="3889" spans="4:31" x14ac:dyDescent="0.25">
      <c r="D3889" s="1"/>
      <c r="Y3889" s="8"/>
      <c r="Z3889" s="10"/>
      <c r="AA3889" s="9"/>
      <c r="AB3889" s="9"/>
      <c r="AC3889" s="12"/>
      <c r="AD3889" s="12"/>
      <c r="AE3889" s="12"/>
    </row>
    <row r="3890" spans="4:31" x14ac:dyDescent="0.25">
      <c r="D3890" s="1"/>
      <c r="Y3890" s="8"/>
      <c r="Z3890" s="10"/>
      <c r="AA3890" s="9"/>
      <c r="AB3890" s="9"/>
      <c r="AC3890" s="12"/>
      <c r="AD3890" s="12"/>
      <c r="AE3890" s="12"/>
    </row>
    <row r="3891" spans="4:31" x14ac:dyDescent="0.25">
      <c r="D3891" s="1"/>
      <c r="Y3891" s="8"/>
      <c r="Z3891" s="10"/>
      <c r="AA3891" s="9"/>
      <c r="AB3891" s="9"/>
      <c r="AC3891" s="12"/>
      <c r="AD3891" s="12"/>
      <c r="AE3891" s="12"/>
    </row>
    <row r="3892" spans="4:31" x14ac:dyDescent="0.25">
      <c r="D3892" s="1"/>
      <c r="Y3892" s="8"/>
      <c r="Z3892" s="10"/>
      <c r="AA3892" s="9"/>
      <c r="AB3892" s="9"/>
      <c r="AC3892" s="12"/>
      <c r="AD3892" s="12"/>
      <c r="AE3892" s="12"/>
    </row>
    <row r="3893" spans="4:31" x14ac:dyDescent="0.25">
      <c r="D3893" s="1"/>
      <c r="Y3893" s="8"/>
      <c r="Z3893" s="10"/>
      <c r="AA3893" s="9"/>
      <c r="AB3893" s="9"/>
      <c r="AC3893" s="12"/>
      <c r="AD3893" s="12"/>
      <c r="AE3893" s="12"/>
    </row>
    <row r="3894" spans="4:31" x14ac:dyDescent="0.25">
      <c r="D3894" s="1"/>
      <c r="Y3894" s="8"/>
      <c r="Z3894" s="10"/>
      <c r="AA3894" s="9"/>
      <c r="AB3894" s="9"/>
      <c r="AC3894" s="12"/>
      <c r="AD3894" s="12"/>
      <c r="AE3894" s="12"/>
    </row>
    <row r="3895" spans="4:31" x14ac:dyDescent="0.25">
      <c r="D3895" s="1"/>
      <c r="Y3895" s="8"/>
      <c r="Z3895" s="10"/>
      <c r="AA3895" s="9"/>
      <c r="AB3895" s="9"/>
      <c r="AC3895" s="12"/>
      <c r="AD3895" s="12"/>
      <c r="AE3895" s="12"/>
    </row>
    <row r="3896" spans="4:31" x14ac:dyDescent="0.25">
      <c r="D3896" s="1"/>
      <c r="Y3896" s="8"/>
      <c r="Z3896" s="10"/>
      <c r="AA3896" s="9"/>
      <c r="AB3896" s="9"/>
      <c r="AC3896" s="12"/>
      <c r="AD3896" s="12"/>
      <c r="AE3896" s="12"/>
    </row>
    <row r="3897" spans="4:31" x14ac:dyDescent="0.25">
      <c r="D3897" s="1"/>
      <c r="Y3897" s="8"/>
      <c r="Z3897" s="10"/>
      <c r="AA3897" s="9"/>
      <c r="AB3897" s="9"/>
      <c r="AC3897" s="12"/>
      <c r="AD3897" s="12"/>
      <c r="AE3897" s="12"/>
    </row>
    <row r="3898" spans="4:31" x14ac:dyDescent="0.25">
      <c r="D3898" s="1"/>
      <c r="Y3898" s="8"/>
      <c r="Z3898" s="10"/>
      <c r="AA3898" s="9"/>
      <c r="AB3898" s="9"/>
      <c r="AC3898" s="12"/>
      <c r="AD3898" s="12"/>
      <c r="AE3898" s="12"/>
    </row>
    <row r="3899" spans="4:31" x14ac:dyDescent="0.25">
      <c r="D3899" s="1"/>
      <c r="Y3899" s="8"/>
      <c r="Z3899" s="10"/>
      <c r="AA3899" s="9"/>
      <c r="AB3899" s="9"/>
      <c r="AC3899" s="12"/>
      <c r="AD3899" s="12"/>
      <c r="AE3899" s="12"/>
    </row>
    <row r="3900" spans="4:31" x14ac:dyDescent="0.25">
      <c r="D3900" s="1"/>
      <c r="Y3900" s="8"/>
      <c r="Z3900" s="10"/>
      <c r="AA3900" s="9"/>
      <c r="AB3900" s="9"/>
      <c r="AC3900" s="12"/>
      <c r="AD3900" s="12"/>
      <c r="AE3900" s="12"/>
    </row>
    <row r="3901" spans="4:31" x14ac:dyDescent="0.25">
      <c r="D3901" s="1"/>
      <c r="Y3901" s="8"/>
      <c r="Z3901" s="10"/>
      <c r="AA3901" s="9"/>
      <c r="AB3901" s="9"/>
      <c r="AC3901" s="12"/>
      <c r="AD3901" s="12"/>
      <c r="AE3901" s="12"/>
    </row>
    <row r="3902" spans="4:31" x14ac:dyDescent="0.25">
      <c r="D3902" s="1"/>
      <c r="Y3902" s="8"/>
      <c r="Z3902" s="10"/>
      <c r="AA3902" s="9"/>
      <c r="AB3902" s="9"/>
      <c r="AC3902" s="12"/>
      <c r="AD3902" s="12"/>
      <c r="AE3902" s="12"/>
    </row>
    <row r="3903" spans="4:31" x14ac:dyDescent="0.25">
      <c r="D3903" s="1"/>
      <c r="Y3903" s="8"/>
      <c r="Z3903" s="10"/>
      <c r="AA3903" s="9"/>
      <c r="AB3903" s="9"/>
      <c r="AC3903" s="12"/>
      <c r="AD3903" s="12"/>
      <c r="AE3903" s="12"/>
    </row>
    <row r="3904" spans="4:31" x14ac:dyDescent="0.25">
      <c r="D3904" s="1"/>
      <c r="Y3904" s="8"/>
      <c r="Z3904" s="10"/>
      <c r="AA3904" s="9"/>
      <c r="AB3904" s="9"/>
      <c r="AC3904" s="12"/>
      <c r="AD3904" s="12"/>
      <c r="AE3904" s="12"/>
    </row>
    <row r="3905" spans="4:31" x14ac:dyDescent="0.25">
      <c r="D3905" s="1"/>
      <c r="Y3905" s="8"/>
      <c r="Z3905" s="10"/>
      <c r="AA3905" s="9"/>
      <c r="AB3905" s="9"/>
      <c r="AC3905" s="12"/>
      <c r="AD3905" s="12"/>
      <c r="AE3905" s="12"/>
    </row>
    <row r="3906" spans="4:31" x14ac:dyDescent="0.25">
      <c r="D3906" s="1"/>
      <c r="Y3906" s="8"/>
      <c r="Z3906" s="10"/>
      <c r="AA3906" s="9"/>
      <c r="AB3906" s="9"/>
      <c r="AC3906" s="12"/>
      <c r="AD3906" s="12"/>
      <c r="AE3906" s="12"/>
    </row>
    <row r="3907" spans="4:31" x14ac:dyDescent="0.25">
      <c r="D3907" s="1"/>
      <c r="Y3907" s="8"/>
      <c r="Z3907" s="10"/>
      <c r="AA3907" s="9"/>
      <c r="AB3907" s="9"/>
      <c r="AC3907" s="12"/>
      <c r="AD3907" s="12"/>
      <c r="AE3907" s="12"/>
    </row>
    <row r="3908" spans="4:31" x14ac:dyDescent="0.25">
      <c r="D3908" s="1"/>
      <c r="Y3908" s="8"/>
      <c r="Z3908" s="10"/>
      <c r="AA3908" s="9"/>
      <c r="AB3908" s="9"/>
      <c r="AC3908" s="12"/>
      <c r="AD3908" s="12"/>
      <c r="AE3908" s="12"/>
    </row>
    <row r="3909" spans="4:31" x14ac:dyDescent="0.25">
      <c r="D3909" s="1"/>
      <c r="Y3909" s="8"/>
      <c r="Z3909" s="10"/>
      <c r="AA3909" s="9"/>
      <c r="AB3909" s="9"/>
      <c r="AC3909" s="12"/>
      <c r="AD3909" s="12"/>
      <c r="AE3909" s="12"/>
    </row>
    <row r="3910" spans="4:31" x14ac:dyDescent="0.25">
      <c r="D3910" s="1"/>
      <c r="Y3910" s="8"/>
      <c r="Z3910" s="10"/>
      <c r="AA3910" s="9"/>
      <c r="AB3910" s="9"/>
      <c r="AC3910" s="12"/>
      <c r="AD3910" s="12"/>
      <c r="AE3910" s="12"/>
    </row>
    <row r="3911" spans="4:31" x14ac:dyDescent="0.25">
      <c r="D3911" s="1"/>
      <c r="Y3911" s="8"/>
      <c r="Z3911" s="10"/>
      <c r="AA3911" s="9"/>
      <c r="AB3911" s="9"/>
      <c r="AC3911" s="12"/>
      <c r="AD3911" s="12"/>
      <c r="AE3911" s="12"/>
    </row>
    <row r="3912" spans="4:31" x14ac:dyDescent="0.25">
      <c r="D3912" s="1"/>
      <c r="Y3912" s="8"/>
      <c r="Z3912" s="10"/>
      <c r="AA3912" s="9"/>
      <c r="AB3912" s="9"/>
      <c r="AC3912" s="12"/>
      <c r="AD3912" s="12"/>
      <c r="AE3912" s="12"/>
    </row>
    <row r="3913" spans="4:31" x14ac:dyDescent="0.25">
      <c r="D3913" s="1"/>
      <c r="Y3913" s="8"/>
      <c r="Z3913" s="10"/>
      <c r="AA3913" s="9"/>
      <c r="AB3913" s="9"/>
      <c r="AC3913" s="12"/>
      <c r="AD3913" s="12"/>
      <c r="AE3913" s="12"/>
    </row>
    <row r="3914" spans="4:31" x14ac:dyDescent="0.25">
      <c r="D3914" s="1"/>
      <c r="Y3914" s="8"/>
      <c r="Z3914" s="10"/>
      <c r="AA3914" s="9"/>
      <c r="AB3914" s="9"/>
      <c r="AC3914" s="12"/>
      <c r="AD3914" s="12"/>
      <c r="AE3914" s="12"/>
    </row>
    <row r="3915" spans="4:31" x14ac:dyDescent="0.25">
      <c r="D3915" s="1"/>
      <c r="Y3915" s="8"/>
      <c r="Z3915" s="10"/>
      <c r="AA3915" s="9"/>
      <c r="AB3915" s="9"/>
      <c r="AC3915" s="12"/>
      <c r="AD3915" s="12"/>
      <c r="AE3915" s="12"/>
    </row>
    <row r="3916" spans="4:31" x14ac:dyDescent="0.25">
      <c r="D3916" s="1"/>
      <c r="Y3916" s="8"/>
      <c r="Z3916" s="10"/>
      <c r="AA3916" s="9"/>
      <c r="AB3916" s="9"/>
      <c r="AC3916" s="12"/>
      <c r="AD3916" s="12"/>
      <c r="AE3916" s="12"/>
    </row>
    <row r="3917" spans="4:31" x14ac:dyDescent="0.25">
      <c r="D3917" s="1"/>
      <c r="Y3917" s="8"/>
      <c r="Z3917" s="10"/>
      <c r="AA3917" s="9"/>
      <c r="AB3917" s="9"/>
      <c r="AC3917" s="12"/>
      <c r="AD3917" s="12"/>
      <c r="AE3917" s="12"/>
    </row>
    <row r="3918" spans="4:31" x14ac:dyDescent="0.25">
      <c r="D3918" s="1"/>
      <c r="Y3918" s="8"/>
      <c r="Z3918" s="10"/>
      <c r="AA3918" s="9"/>
      <c r="AB3918" s="9"/>
      <c r="AC3918" s="12"/>
      <c r="AD3918" s="12"/>
      <c r="AE3918" s="12"/>
    </row>
    <row r="3919" spans="4:31" x14ac:dyDescent="0.25">
      <c r="D3919" s="1"/>
      <c r="Y3919" s="8"/>
      <c r="Z3919" s="10"/>
      <c r="AA3919" s="9"/>
      <c r="AB3919" s="9"/>
      <c r="AC3919" s="12"/>
      <c r="AD3919" s="12"/>
      <c r="AE3919" s="12"/>
    </row>
    <row r="3920" spans="4:31" x14ac:dyDescent="0.25">
      <c r="D3920" s="1"/>
      <c r="Y3920" s="8"/>
      <c r="Z3920" s="10"/>
      <c r="AA3920" s="9"/>
      <c r="AB3920" s="9"/>
      <c r="AC3920" s="12"/>
      <c r="AD3920" s="12"/>
      <c r="AE3920" s="12"/>
    </row>
    <row r="3921" spans="4:31" x14ac:dyDescent="0.25">
      <c r="D3921" s="1"/>
      <c r="Y3921" s="8"/>
      <c r="Z3921" s="10"/>
      <c r="AA3921" s="9"/>
      <c r="AB3921" s="9"/>
      <c r="AC3921" s="12"/>
      <c r="AD3921" s="12"/>
      <c r="AE3921" s="12"/>
    </row>
    <row r="3922" spans="4:31" x14ac:dyDescent="0.25">
      <c r="D3922" s="1"/>
      <c r="Y3922" s="8"/>
      <c r="Z3922" s="10"/>
      <c r="AA3922" s="9"/>
      <c r="AB3922" s="9"/>
      <c r="AC3922" s="12"/>
      <c r="AD3922" s="12"/>
      <c r="AE3922" s="12"/>
    </row>
    <row r="3923" spans="4:31" x14ac:dyDescent="0.25">
      <c r="D3923" s="1"/>
      <c r="Y3923" s="8"/>
      <c r="Z3923" s="10"/>
      <c r="AA3923" s="9"/>
      <c r="AB3923" s="9"/>
      <c r="AC3923" s="12"/>
      <c r="AD3923" s="12"/>
      <c r="AE3923" s="12"/>
    </row>
    <row r="3924" spans="4:31" x14ac:dyDescent="0.25">
      <c r="D3924" s="1"/>
      <c r="Y3924" s="8"/>
      <c r="Z3924" s="10"/>
      <c r="AA3924" s="9"/>
      <c r="AB3924" s="9"/>
      <c r="AC3924" s="12"/>
      <c r="AD3924" s="12"/>
      <c r="AE3924" s="12"/>
    </row>
    <row r="3925" spans="4:31" x14ac:dyDescent="0.25">
      <c r="D3925" s="1"/>
      <c r="Y3925" s="8"/>
      <c r="Z3925" s="10"/>
      <c r="AA3925" s="9"/>
      <c r="AB3925" s="9"/>
      <c r="AC3925" s="12"/>
      <c r="AD3925" s="12"/>
      <c r="AE3925" s="12"/>
    </row>
    <row r="3926" spans="4:31" x14ac:dyDescent="0.25">
      <c r="D3926" s="1"/>
      <c r="Y3926" s="8"/>
      <c r="Z3926" s="10"/>
      <c r="AA3926" s="9"/>
      <c r="AB3926" s="9"/>
      <c r="AC3926" s="12"/>
      <c r="AD3926" s="12"/>
      <c r="AE3926" s="12"/>
    </row>
    <row r="3927" spans="4:31" x14ac:dyDescent="0.25">
      <c r="D3927" s="1"/>
      <c r="Y3927" s="8"/>
      <c r="Z3927" s="10"/>
      <c r="AA3927" s="9"/>
      <c r="AB3927" s="9"/>
      <c r="AC3927" s="12"/>
      <c r="AD3927" s="12"/>
      <c r="AE3927" s="12"/>
    </row>
    <row r="3928" spans="4:31" x14ac:dyDescent="0.25">
      <c r="D3928" s="1"/>
      <c r="Y3928" s="8"/>
      <c r="Z3928" s="10"/>
      <c r="AA3928" s="9"/>
      <c r="AB3928" s="9"/>
      <c r="AC3928" s="12"/>
      <c r="AD3928" s="12"/>
      <c r="AE3928" s="12"/>
    </row>
    <row r="3929" spans="4:31" x14ac:dyDescent="0.25">
      <c r="D3929" s="1"/>
      <c r="Y3929" s="8"/>
      <c r="Z3929" s="10"/>
      <c r="AA3929" s="9"/>
      <c r="AB3929" s="9"/>
      <c r="AC3929" s="12"/>
      <c r="AD3929" s="12"/>
      <c r="AE3929" s="12"/>
    </row>
    <row r="3930" spans="4:31" x14ac:dyDescent="0.25">
      <c r="D3930" s="1"/>
      <c r="Y3930" s="8"/>
      <c r="Z3930" s="10"/>
      <c r="AA3930" s="9"/>
      <c r="AB3930" s="9"/>
      <c r="AC3930" s="12"/>
      <c r="AD3930" s="12"/>
      <c r="AE3930" s="12"/>
    </row>
    <row r="3931" spans="4:31" x14ac:dyDescent="0.25">
      <c r="D3931" s="1"/>
      <c r="Y3931" s="8"/>
      <c r="Z3931" s="10"/>
      <c r="AA3931" s="9"/>
      <c r="AB3931" s="9"/>
      <c r="AC3931" s="12"/>
      <c r="AD3931" s="12"/>
      <c r="AE3931" s="12"/>
    </row>
    <row r="3932" spans="4:31" x14ac:dyDescent="0.25">
      <c r="D3932" s="1"/>
      <c r="Y3932" s="8"/>
      <c r="Z3932" s="10"/>
      <c r="AA3932" s="9"/>
      <c r="AB3932" s="9"/>
      <c r="AC3932" s="12"/>
      <c r="AD3932" s="12"/>
      <c r="AE3932" s="12"/>
    </row>
    <row r="3933" spans="4:31" x14ac:dyDescent="0.25">
      <c r="D3933" s="1"/>
      <c r="Y3933" s="8"/>
      <c r="Z3933" s="10"/>
      <c r="AA3933" s="9"/>
      <c r="AB3933" s="9"/>
      <c r="AC3933" s="12"/>
      <c r="AD3933" s="12"/>
      <c r="AE3933" s="12"/>
    </row>
    <row r="3934" spans="4:31" x14ac:dyDescent="0.25">
      <c r="D3934" s="1"/>
      <c r="Y3934" s="8"/>
      <c r="Z3934" s="10"/>
      <c r="AA3934" s="9"/>
      <c r="AB3934" s="9"/>
      <c r="AC3934" s="12"/>
      <c r="AD3934" s="12"/>
      <c r="AE3934" s="12"/>
    </row>
    <row r="3935" spans="4:31" x14ac:dyDescent="0.25">
      <c r="D3935" s="1"/>
      <c r="Y3935" s="8"/>
      <c r="Z3935" s="10"/>
      <c r="AA3935" s="9"/>
      <c r="AB3935" s="9"/>
      <c r="AC3935" s="12"/>
      <c r="AD3935" s="12"/>
      <c r="AE3935" s="12"/>
    </row>
    <row r="3936" spans="4:31" x14ac:dyDescent="0.25">
      <c r="D3936" s="1"/>
      <c r="Y3936" s="8"/>
      <c r="Z3936" s="10"/>
      <c r="AA3936" s="9"/>
      <c r="AB3936" s="9"/>
      <c r="AC3936" s="12"/>
      <c r="AD3936" s="12"/>
      <c r="AE3936" s="12"/>
    </row>
    <row r="3937" spans="4:31" x14ac:dyDescent="0.25">
      <c r="D3937" s="1"/>
      <c r="Y3937" s="8"/>
      <c r="Z3937" s="10"/>
      <c r="AA3937" s="9"/>
      <c r="AB3937" s="9"/>
      <c r="AC3937" s="12"/>
      <c r="AD3937" s="12"/>
      <c r="AE3937" s="12"/>
    </row>
    <row r="3938" spans="4:31" x14ac:dyDescent="0.25">
      <c r="D3938" s="1"/>
      <c r="Y3938" s="8"/>
      <c r="Z3938" s="10"/>
      <c r="AA3938" s="9"/>
      <c r="AB3938" s="9"/>
      <c r="AC3938" s="12"/>
      <c r="AD3938" s="12"/>
      <c r="AE3938" s="12"/>
    </row>
    <row r="3939" spans="4:31" x14ac:dyDescent="0.25">
      <c r="D3939" s="1"/>
      <c r="Y3939" s="8"/>
      <c r="Z3939" s="10"/>
      <c r="AA3939" s="9"/>
      <c r="AB3939" s="9"/>
      <c r="AC3939" s="12"/>
      <c r="AD3939" s="12"/>
      <c r="AE3939" s="12"/>
    </row>
    <row r="3940" spans="4:31" x14ac:dyDescent="0.25">
      <c r="D3940" s="1"/>
      <c r="Y3940" s="8"/>
      <c r="Z3940" s="10"/>
      <c r="AA3940" s="9"/>
      <c r="AB3940" s="9"/>
      <c r="AC3940" s="12"/>
      <c r="AD3940" s="12"/>
      <c r="AE3940" s="12"/>
    </row>
    <row r="3941" spans="4:31" x14ac:dyDescent="0.25">
      <c r="D3941" s="1"/>
      <c r="Y3941" s="8"/>
      <c r="Z3941" s="10"/>
      <c r="AA3941" s="9"/>
      <c r="AB3941" s="9"/>
      <c r="AC3941" s="12"/>
      <c r="AD3941" s="12"/>
      <c r="AE3941" s="12"/>
    </row>
    <row r="3942" spans="4:31" x14ac:dyDescent="0.25">
      <c r="D3942" s="1"/>
      <c r="Y3942" s="8"/>
      <c r="Z3942" s="10"/>
      <c r="AA3942" s="9"/>
      <c r="AB3942" s="9"/>
      <c r="AC3942" s="12"/>
      <c r="AD3942" s="12"/>
      <c r="AE3942" s="12"/>
    </row>
    <row r="3943" spans="4:31" x14ac:dyDescent="0.25">
      <c r="D3943" s="1"/>
      <c r="Y3943" s="8"/>
      <c r="Z3943" s="10"/>
      <c r="AA3943" s="9"/>
      <c r="AB3943" s="9"/>
      <c r="AC3943" s="12"/>
      <c r="AD3943" s="12"/>
      <c r="AE3943" s="12"/>
    </row>
    <row r="3944" spans="4:31" x14ac:dyDescent="0.25">
      <c r="D3944" s="1"/>
      <c r="Y3944" s="8"/>
      <c r="Z3944" s="10"/>
      <c r="AA3944" s="9"/>
      <c r="AB3944" s="9"/>
      <c r="AC3944" s="12"/>
      <c r="AD3944" s="12"/>
      <c r="AE3944" s="12"/>
    </row>
    <row r="3945" spans="4:31" x14ac:dyDescent="0.25">
      <c r="D3945" s="1"/>
      <c r="Y3945" s="8"/>
      <c r="Z3945" s="10"/>
      <c r="AA3945" s="9"/>
      <c r="AB3945" s="9"/>
      <c r="AC3945" s="12"/>
      <c r="AD3945" s="12"/>
      <c r="AE3945" s="12"/>
    </row>
    <row r="3946" spans="4:31" x14ac:dyDescent="0.25">
      <c r="D3946" s="1"/>
      <c r="Y3946" s="8"/>
      <c r="Z3946" s="10"/>
      <c r="AA3946" s="9"/>
      <c r="AB3946" s="9"/>
      <c r="AC3946" s="12"/>
      <c r="AD3946" s="12"/>
      <c r="AE3946" s="12"/>
    </row>
    <row r="3947" spans="4:31" x14ac:dyDescent="0.25">
      <c r="D3947" s="1"/>
      <c r="Y3947" s="8"/>
      <c r="Z3947" s="10"/>
      <c r="AA3947" s="9"/>
      <c r="AB3947" s="9"/>
      <c r="AC3947" s="12"/>
      <c r="AD3947" s="12"/>
      <c r="AE3947" s="12"/>
    </row>
    <row r="3948" spans="4:31" x14ac:dyDescent="0.25">
      <c r="D3948" s="1"/>
      <c r="Y3948" s="8"/>
      <c r="Z3948" s="10"/>
      <c r="AA3948" s="9"/>
      <c r="AB3948" s="9"/>
      <c r="AC3948" s="12"/>
      <c r="AD3948" s="12"/>
      <c r="AE3948" s="12"/>
    </row>
    <row r="3949" spans="4:31" x14ac:dyDescent="0.25">
      <c r="D3949" s="1"/>
      <c r="Y3949" s="8"/>
      <c r="Z3949" s="10"/>
      <c r="AA3949" s="9"/>
      <c r="AB3949" s="9"/>
      <c r="AC3949" s="12"/>
      <c r="AD3949" s="12"/>
      <c r="AE3949" s="12"/>
    </row>
    <row r="3950" spans="4:31" x14ac:dyDescent="0.25">
      <c r="D3950" s="1"/>
      <c r="Y3950" s="8"/>
      <c r="Z3950" s="10"/>
      <c r="AA3950" s="9"/>
      <c r="AB3950" s="9"/>
      <c r="AC3950" s="12"/>
      <c r="AD3950" s="12"/>
      <c r="AE3950" s="12"/>
    </row>
    <row r="3951" spans="4:31" x14ac:dyDescent="0.25">
      <c r="D3951" s="1"/>
      <c r="Y3951" s="8"/>
      <c r="Z3951" s="10"/>
      <c r="AA3951" s="9"/>
      <c r="AB3951" s="9"/>
      <c r="AC3951" s="12"/>
      <c r="AD3951" s="12"/>
      <c r="AE3951" s="12"/>
    </row>
    <row r="3952" spans="4:31" x14ac:dyDescent="0.25">
      <c r="D3952" s="1"/>
      <c r="Y3952" s="8"/>
      <c r="Z3952" s="10"/>
      <c r="AA3952" s="9"/>
      <c r="AB3952" s="9"/>
      <c r="AC3952" s="12"/>
      <c r="AD3952" s="12"/>
      <c r="AE3952" s="12"/>
    </row>
    <row r="3953" spans="4:31" x14ac:dyDescent="0.25">
      <c r="D3953" s="1"/>
      <c r="Y3953" s="8"/>
      <c r="Z3953" s="10"/>
      <c r="AA3953" s="9"/>
      <c r="AB3953" s="9"/>
      <c r="AC3953" s="12"/>
      <c r="AD3953" s="12"/>
      <c r="AE3953" s="12"/>
    </row>
    <row r="3954" spans="4:31" x14ac:dyDescent="0.25">
      <c r="D3954" s="1"/>
      <c r="Y3954" s="8"/>
      <c r="Z3954" s="10"/>
      <c r="AA3954" s="9"/>
      <c r="AB3954" s="9"/>
      <c r="AC3954" s="12"/>
      <c r="AD3954" s="12"/>
      <c r="AE3954" s="12"/>
    </row>
    <row r="3955" spans="4:31" x14ac:dyDescent="0.25">
      <c r="D3955" s="1"/>
      <c r="Y3955" s="8"/>
      <c r="Z3955" s="10"/>
      <c r="AA3955" s="9"/>
      <c r="AB3955" s="9"/>
      <c r="AC3955" s="12"/>
      <c r="AD3955" s="12"/>
      <c r="AE3955" s="12"/>
    </row>
    <row r="3956" spans="4:31" x14ac:dyDescent="0.25">
      <c r="D3956" s="1"/>
      <c r="Y3956" s="8"/>
      <c r="Z3956" s="10"/>
      <c r="AA3956" s="9"/>
      <c r="AB3956" s="9"/>
      <c r="AC3956" s="12"/>
      <c r="AD3956" s="12"/>
      <c r="AE3956" s="12"/>
    </row>
    <row r="3957" spans="4:31" x14ac:dyDescent="0.25">
      <c r="D3957" s="1"/>
      <c r="Y3957" s="8"/>
      <c r="Z3957" s="10"/>
      <c r="AA3957" s="9"/>
      <c r="AB3957" s="9"/>
      <c r="AC3957" s="12"/>
      <c r="AD3957" s="12"/>
      <c r="AE3957" s="12"/>
    </row>
    <row r="3958" spans="4:31" x14ac:dyDescent="0.25">
      <c r="D3958" s="1"/>
      <c r="Y3958" s="8"/>
      <c r="Z3958" s="10"/>
      <c r="AA3958" s="9"/>
      <c r="AB3958" s="9"/>
      <c r="AC3958" s="12"/>
      <c r="AD3958" s="12"/>
      <c r="AE3958" s="12"/>
    </row>
    <row r="3959" spans="4:31" x14ac:dyDescent="0.25">
      <c r="D3959" s="1"/>
      <c r="Y3959" s="8"/>
      <c r="Z3959" s="10"/>
      <c r="AA3959" s="9"/>
      <c r="AB3959" s="9"/>
      <c r="AC3959" s="12"/>
      <c r="AD3959" s="12"/>
      <c r="AE3959" s="12"/>
    </row>
    <row r="3960" spans="4:31" x14ac:dyDescent="0.25">
      <c r="D3960" s="1"/>
      <c r="Y3960" s="8"/>
      <c r="Z3960" s="10"/>
      <c r="AA3960" s="9"/>
      <c r="AB3960" s="9"/>
      <c r="AC3960" s="12"/>
      <c r="AD3960" s="12"/>
      <c r="AE3960" s="12"/>
    </row>
    <row r="3961" spans="4:31" x14ac:dyDescent="0.25">
      <c r="D3961" s="1"/>
      <c r="Y3961" s="8"/>
      <c r="Z3961" s="10"/>
      <c r="AA3961" s="9"/>
      <c r="AB3961" s="9"/>
      <c r="AC3961" s="12"/>
      <c r="AD3961" s="12"/>
      <c r="AE3961" s="12"/>
    </row>
    <row r="3962" spans="4:31" x14ac:dyDescent="0.25">
      <c r="D3962" s="1"/>
      <c r="Y3962" s="8"/>
      <c r="Z3962" s="10"/>
      <c r="AA3962" s="9"/>
      <c r="AB3962" s="9"/>
      <c r="AC3962" s="12"/>
      <c r="AD3962" s="12"/>
      <c r="AE3962" s="12"/>
    </row>
    <row r="3963" spans="4:31" x14ac:dyDescent="0.25">
      <c r="D3963" s="1"/>
      <c r="Y3963" s="8"/>
      <c r="Z3963" s="10"/>
      <c r="AA3963" s="9"/>
      <c r="AB3963" s="9"/>
      <c r="AC3963" s="12"/>
      <c r="AD3963" s="12"/>
      <c r="AE3963" s="12"/>
    </row>
    <row r="3964" spans="4:31" x14ac:dyDescent="0.25">
      <c r="D3964" s="1"/>
      <c r="Y3964" s="8"/>
      <c r="Z3964" s="10"/>
      <c r="AA3964" s="9"/>
      <c r="AB3964" s="9"/>
      <c r="AC3964" s="12"/>
      <c r="AD3964" s="12"/>
      <c r="AE3964" s="12"/>
    </row>
    <row r="3965" spans="4:31" x14ac:dyDescent="0.25">
      <c r="D3965" s="1"/>
      <c r="Y3965" s="8"/>
      <c r="Z3965" s="10"/>
      <c r="AA3965" s="9"/>
      <c r="AB3965" s="9"/>
      <c r="AC3965" s="12"/>
      <c r="AD3965" s="12"/>
      <c r="AE3965" s="12"/>
    </row>
    <row r="3966" spans="4:31" x14ac:dyDescent="0.25">
      <c r="D3966" s="1"/>
      <c r="Y3966" s="8"/>
      <c r="Z3966" s="10"/>
      <c r="AA3966" s="9"/>
      <c r="AB3966" s="9"/>
      <c r="AC3966" s="12"/>
      <c r="AD3966" s="12"/>
      <c r="AE3966" s="12"/>
    </row>
    <row r="3967" spans="4:31" x14ac:dyDescent="0.25">
      <c r="D3967" s="1"/>
      <c r="Y3967" s="8"/>
      <c r="Z3967" s="10"/>
      <c r="AA3967" s="9"/>
      <c r="AB3967" s="9"/>
      <c r="AC3967" s="12"/>
      <c r="AD3967" s="12"/>
      <c r="AE3967" s="12"/>
    </row>
    <row r="3968" spans="4:31" x14ac:dyDescent="0.25">
      <c r="D3968" s="1"/>
      <c r="Y3968" s="8"/>
      <c r="Z3968" s="10"/>
      <c r="AA3968" s="9"/>
      <c r="AB3968" s="9"/>
      <c r="AC3968" s="12"/>
      <c r="AD3968" s="12"/>
      <c r="AE3968" s="12"/>
    </row>
    <row r="3969" spans="4:31" x14ac:dyDescent="0.25">
      <c r="D3969" s="1"/>
      <c r="Y3969" s="8"/>
      <c r="Z3969" s="10"/>
      <c r="AA3969" s="9"/>
      <c r="AB3969" s="9"/>
      <c r="AC3969" s="12"/>
      <c r="AD3969" s="12"/>
      <c r="AE3969" s="12"/>
    </row>
    <row r="3970" spans="4:31" x14ac:dyDescent="0.25">
      <c r="D3970" s="1"/>
      <c r="Y3970" s="8"/>
      <c r="Z3970" s="10"/>
      <c r="AA3970" s="9"/>
      <c r="AB3970" s="9"/>
      <c r="AC3970" s="12"/>
      <c r="AD3970" s="12"/>
      <c r="AE3970" s="12"/>
    </row>
    <row r="3971" spans="4:31" x14ac:dyDescent="0.25">
      <c r="D3971" s="1"/>
      <c r="Y3971" s="8"/>
      <c r="Z3971" s="10"/>
      <c r="AA3971" s="9"/>
      <c r="AB3971" s="9"/>
      <c r="AC3971" s="12"/>
      <c r="AD3971" s="12"/>
      <c r="AE3971" s="12"/>
    </row>
    <row r="3972" spans="4:31" x14ac:dyDescent="0.25">
      <c r="D3972" s="1"/>
      <c r="Y3972" s="8"/>
      <c r="Z3972" s="10"/>
      <c r="AA3972" s="9"/>
      <c r="AB3972" s="9"/>
      <c r="AC3972" s="12"/>
      <c r="AD3972" s="12"/>
      <c r="AE3972" s="12"/>
    </row>
    <row r="3973" spans="4:31" x14ac:dyDescent="0.25">
      <c r="D3973" s="1"/>
      <c r="Y3973" s="8"/>
      <c r="Z3973" s="10"/>
      <c r="AA3973" s="9"/>
      <c r="AB3973" s="9"/>
      <c r="AC3973" s="12"/>
      <c r="AD3973" s="12"/>
      <c r="AE3973" s="12"/>
    </row>
    <row r="3974" spans="4:31" x14ac:dyDescent="0.25">
      <c r="D3974" s="1"/>
      <c r="Y3974" s="8"/>
      <c r="Z3974" s="10"/>
      <c r="AA3974" s="9"/>
      <c r="AB3974" s="9"/>
      <c r="AC3974" s="12"/>
      <c r="AD3974" s="12"/>
      <c r="AE3974" s="12"/>
    </row>
    <row r="3975" spans="4:31" x14ac:dyDescent="0.25">
      <c r="D3975" s="1"/>
      <c r="Y3975" s="8"/>
      <c r="Z3975" s="10"/>
      <c r="AA3975" s="9"/>
      <c r="AB3975" s="9"/>
      <c r="AC3975" s="12"/>
      <c r="AD3975" s="12"/>
      <c r="AE3975" s="12"/>
    </row>
    <row r="3976" spans="4:31" x14ac:dyDescent="0.25">
      <c r="D3976" s="1"/>
      <c r="Y3976" s="8"/>
      <c r="Z3976" s="10"/>
      <c r="AA3976" s="9"/>
      <c r="AB3976" s="9"/>
      <c r="AC3976" s="12"/>
      <c r="AD3976" s="12"/>
      <c r="AE3976" s="12"/>
    </row>
    <row r="3977" spans="4:31" x14ac:dyDescent="0.25">
      <c r="D3977" s="1"/>
      <c r="Y3977" s="8"/>
      <c r="Z3977" s="10"/>
      <c r="AA3977" s="9"/>
      <c r="AB3977" s="9"/>
      <c r="AC3977" s="12"/>
      <c r="AD3977" s="12"/>
      <c r="AE3977" s="12"/>
    </row>
    <row r="3978" spans="4:31" x14ac:dyDescent="0.25">
      <c r="D3978" s="1"/>
      <c r="Y3978" s="8"/>
      <c r="Z3978" s="10"/>
      <c r="AA3978" s="9"/>
      <c r="AB3978" s="9"/>
      <c r="AC3978" s="12"/>
      <c r="AD3978" s="12"/>
      <c r="AE3978" s="12"/>
    </row>
    <row r="3979" spans="4:31" x14ac:dyDescent="0.25">
      <c r="D3979" s="1"/>
      <c r="Y3979" s="8"/>
      <c r="Z3979" s="10"/>
      <c r="AA3979" s="9"/>
      <c r="AB3979" s="9"/>
      <c r="AC3979" s="12"/>
      <c r="AD3979" s="12"/>
      <c r="AE3979" s="12"/>
    </row>
    <row r="3980" spans="4:31" x14ac:dyDescent="0.25">
      <c r="D3980" s="1"/>
      <c r="Y3980" s="8"/>
      <c r="Z3980" s="10"/>
      <c r="AA3980" s="9"/>
      <c r="AB3980" s="9"/>
      <c r="AC3980" s="12"/>
      <c r="AD3980" s="12"/>
      <c r="AE3980" s="12"/>
    </row>
    <row r="3981" spans="4:31" x14ac:dyDescent="0.25">
      <c r="D3981" s="1"/>
      <c r="Y3981" s="8"/>
      <c r="Z3981" s="10"/>
      <c r="AA3981" s="9"/>
      <c r="AB3981" s="9"/>
      <c r="AC3981" s="12"/>
      <c r="AD3981" s="12"/>
      <c r="AE3981" s="12"/>
    </row>
    <row r="3982" spans="4:31" x14ac:dyDescent="0.25">
      <c r="D3982" s="1"/>
      <c r="Y3982" s="8"/>
      <c r="Z3982" s="10"/>
      <c r="AA3982" s="9"/>
      <c r="AB3982" s="9"/>
      <c r="AC3982" s="12"/>
      <c r="AD3982" s="12"/>
      <c r="AE3982" s="12"/>
    </row>
    <row r="3983" spans="4:31" x14ac:dyDescent="0.25">
      <c r="D3983" s="1"/>
      <c r="Y3983" s="8"/>
      <c r="Z3983" s="10"/>
      <c r="AA3983" s="9"/>
      <c r="AB3983" s="9"/>
      <c r="AC3983" s="12"/>
      <c r="AD3983" s="12"/>
      <c r="AE3983" s="12"/>
    </row>
    <row r="3984" spans="4:31" x14ac:dyDescent="0.25">
      <c r="D3984" s="1"/>
      <c r="Y3984" s="8"/>
      <c r="Z3984" s="10"/>
      <c r="AA3984" s="9"/>
      <c r="AB3984" s="9"/>
      <c r="AC3984" s="12"/>
      <c r="AD3984" s="12"/>
      <c r="AE3984" s="12"/>
    </row>
    <row r="3985" spans="4:31" x14ac:dyDescent="0.25">
      <c r="D3985" s="1"/>
      <c r="Y3985" s="8"/>
      <c r="Z3985" s="10"/>
      <c r="AA3985" s="9"/>
      <c r="AB3985" s="9"/>
      <c r="AC3985" s="12"/>
      <c r="AD3985" s="12"/>
      <c r="AE3985" s="12"/>
    </row>
    <row r="3986" spans="4:31" x14ac:dyDescent="0.25">
      <c r="D3986" s="1"/>
      <c r="Y3986" s="8"/>
      <c r="Z3986" s="10"/>
      <c r="AA3986" s="9"/>
      <c r="AB3986" s="9"/>
      <c r="AC3986" s="12"/>
      <c r="AD3986" s="12"/>
      <c r="AE3986" s="12"/>
    </row>
    <row r="3987" spans="4:31" x14ac:dyDescent="0.25">
      <c r="D3987" s="1"/>
      <c r="Y3987" s="8"/>
      <c r="Z3987" s="10"/>
      <c r="AA3987" s="9"/>
      <c r="AB3987" s="9"/>
      <c r="AC3987" s="12"/>
      <c r="AD3987" s="12"/>
      <c r="AE3987" s="12"/>
    </row>
    <row r="3988" spans="4:31" x14ac:dyDescent="0.25">
      <c r="D3988" s="1"/>
      <c r="Y3988" s="8"/>
      <c r="Z3988" s="10"/>
      <c r="AA3988" s="9"/>
      <c r="AB3988" s="9"/>
      <c r="AC3988" s="12"/>
      <c r="AD3988" s="12"/>
      <c r="AE3988" s="12"/>
    </row>
    <row r="3989" spans="4:31" x14ac:dyDescent="0.25">
      <c r="D3989" s="1"/>
      <c r="Y3989" s="8"/>
      <c r="Z3989" s="10"/>
      <c r="AA3989" s="9"/>
      <c r="AB3989" s="9"/>
      <c r="AC3989" s="12"/>
      <c r="AD3989" s="12"/>
      <c r="AE3989" s="12"/>
    </row>
    <row r="3990" spans="4:31" x14ac:dyDescent="0.25">
      <c r="D3990" s="1"/>
      <c r="Y3990" s="8"/>
      <c r="Z3990" s="10"/>
      <c r="AA3990" s="9"/>
      <c r="AB3990" s="9"/>
      <c r="AC3990" s="12"/>
      <c r="AD3990" s="12"/>
      <c r="AE3990" s="12"/>
    </row>
    <row r="3991" spans="4:31" x14ac:dyDescent="0.25">
      <c r="D3991" s="1"/>
      <c r="Y3991" s="8"/>
      <c r="Z3991" s="10"/>
      <c r="AA3991" s="9"/>
      <c r="AB3991" s="9"/>
      <c r="AC3991" s="12"/>
      <c r="AD3991" s="12"/>
      <c r="AE3991" s="12"/>
    </row>
    <row r="3992" spans="4:31" x14ac:dyDescent="0.25">
      <c r="D3992" s="1"/>
      <c r="Y3992" s="8"/>
      <c r="Z3992" s="10"/>
      <c r="AA3992" s="9"/>
      <c r="AB3992" s="9"/>
      <c r="AC3992" s="12"/>
      <c r="AD3992" s="12"/>
      <c r="AE3992" s="12"/>
    </row>
    <row r="3993" spans="4:31" x14ac:dyDescent="0.25">
      <c r="D3993" s="1"/>
      <c r="Y3993" s="8"/>
      <c r="Z3993" s="10"/>
      <c r="AA3993" s="9"/>
      <c r="AB3993" s="9"/>
      <c r="AC3993" s="12"/>
      <c r="AD3993" s="12"/>
      <c r="AE3993" s="12"/>
    </row>
    <row r="3994" spans="4:31" x14ac:dyDescent="0.25">
      <c r="D3994" s="1"/>
      <c r="Y3994" s="8"/>
      <c r="Z3994" s="10"/>
      <c r="AA3994" s="9"/>
      <c r="AB3994" s="9"/>
      <c r="AC3994" s="12"/>
      <c r="AD3994" s="12"/>
      <c r="AE3994" s="12"/>
    </row>
    <row r="3995" spans="4:31" x14ac:dyDescent="0.25">
      <c r="D3995" s="1"/>
      <c r="Y3995" s="8"/>
      <c r="Z3995" s="10"/>
      <c r="AA3995" s="9"/>
      <c r="AB3995" s="9"/>
      <c r="AC3995" s="12"/>
      <c r="AD3995" s="12"/>
      <c r="AE3995" s="12"/>
    </row>
    <row r="3996" spans="4:31" x14ac:dyDescent="0.25">
      <c r="D3996" s="1"/>
      <c r="Y3996" s="8"/>
      <c r="Z3996" s="10"/>
      <c r="AA3996" s="9"/>
      <c r="AB3996" s="9"/>
      <c r="AC3996" s="12"/>
      <c r="AD3996" s="12"/>
      <c r="AE3996" s="12"/>
    </row>
    <row r="3997" spans="4:31" x14ac:dyDescent="0.25">
      <c r="D3997" s="1"/>
      <c r="Y3997" s="8"/>
      <c r="Z3997" s="10"/>
      <c r="AA3997" s="9"/>
      <c r="AB3997" s="9"/>
      <c r="AC3997" s="12"/>
      <c r="AD3997" s="12"/>
      <c r="AE3997" s="12"/>
    </row>
    <row r="3998" spans="4:31" x14ac:dyDescent="0.25">
      <c r="D3998" s="1"/>
      <c r="Y3998" s="8"/>
      <c r="Z3998" s="10"/>
      <c r="AA3998" s="9"/>
      <c r="AB3998" s="9"/>
      <c r="AC3998" s="12"/>
      <c r="AD3998" s="12"/>
      <c r="AE3998" s="12"/>
    </row>
    <row r="3999" spans="4:31" x14ac:dyDescent="0.25">
      <c r="D3999" s="1"/>
      <c r="Y3999" s="8"/>
      <c r="Z3999" s="10"/>
      <c r="AA3999" s="9"/>
      <c r="AB3999" s="9"/>
      <c r="AC3999" s="12"/>
      <c r="AD3999" s="12"/>
      <c r="AE3999" s="12"/>
    </row>
    <row r="4000" spans="4:31" x14ac:dyDescent="0.25">
      <c r="D4000" s="1"/>
      <c r="Y4000" s="8"/>
      <c r="Z4000" s="10"/>
      <c r="AA4000" s="9"/>
      <c r="AB4000" s="9"/>
      <c r="AC4000" s="12"/>
      <c r="AD4000" s="12"/>
      <c r="AE4000" s="12"/>
    </row>
    <row r="4001" spans="4:31" x14ac:dyDescent="0.25">
      <c r="D4001" s="1"/>
      <c r="Y4001" s="8"/>
      <c r="Z4001" s="10"/>
      <c r="AA4001" s="9"/>
      <c r="AB4001" s="9"/>
      <c r="AC4001" s="12"/>
      <c r="AD4001" s="12"/>
      <c r="AE4001" s="12"/>
    </row>
    <row r="4002" spans="4:31" x14ac:dyDescent="0.25">
      <c r="D4002" s="1"/>
      <c r="Y4002" s="8"/>
      <c r="Z4002" s="10"/>
      <c r="AA4002" s="9"/>
      <c r="AB4002" s="9"/>
      <c r="AC4002" s="12"/>
      <c r="AD4002" s="12"/>
      <c r="AE4002" s="12"/>
    </row>
    <row r="4003" spans="4:31" x14ac:dyDescent="0.25">
      <c r="D4003" s="1"/>
      <c r="Y4003" s="8"/>
      <c r="Z4003" s="10"/>
      <c r="AA4003" s="9"/>
      <c r="AB4003" s="9"/>
      <c r="AC4003" s="12"/>
      <c r="AD4003" s="12"/>
      <c r="AE4003" s="12"/>
    </row>
    <row r="4004" spans="4:31" x14ac:dyDescent="0.25">
      <c r="D4004" s="1"/>
      <c r="Y4004" s="8"/>
      <c r="Z4004" s="10"/>
      <c r="AA4004" s="9"/>
      <c r="AB4004" s="9"/>
      <c r="AC4004" s="12"/>
      <c r="AD4004" s="12"/>
      <c r="AE4004" s="12"/>
    </row>
    <row r="4005" spans="4:31" x14ac:dyDescent="0.25">
      <c r="D4005" s="1"/>
      <c r="Y4005" s="8"/>
      <c r="Z4005" s="10"/>
      <c r="AA4005" s="9"/>
      <c r="AB4005" s="9"/>
      <c r="AC4005" s="12"/>
      <c r="AD4005" s="12"/>
      <c r="AE4005" s="12"/>
    </row>
    <row r="4006" spans="4:31" x14ac:dyDescent="0.25">
      <c r="D4006" s="1"/>
      <c r="Y4006" s="8"/>
      <c r="Z4006" s="10"/>
      <c r="AA4006" s="9"/>
      <c r="AB4006" s="9"/>
      <c r="AC4006" s="12"/>
      <c r="AD4006" s="12"/>
      <c r="AE4006" s="12"/>
    </row>
    <row r="4007" spans="4:31" x14ac:dyDescent="0.25">
      <c r="D4007" s="1"/>
      <c r="Y4007" s="8"/>
      <c r="Z4007" s="10"/>
      <c r="AA4007" s="9"/>
      <c r="AB4007" s="9"/>
      <c r="AC4007" s="12"/>
      <c r="AD4007" s="12"/>
      <c r="AE4007" s="12"/>
    </row>
    <row r="4008" spans="4:31" x14ac:dyDescent="0.25">
      <c r="D4008" s="1"/>
      <c r="Y4008" s="8"/>
      <c r="Z4008" s="10"/>
      <c r="AA4008" s="9"/>
      <c r="AB4008" s="9"/>
      <c r="AC4008" s="12"/>
      <c r="AD4008" s="12"/>
      <c r="AE4008" s="12"/>
    </row>
    <row r="4009" spans="4:31" x14ac:dyDescent="0.25">
      <c r="D4009" s="1"/>
      <c r="Y4009" s="8"/>
      <c r="Z4009" s="10"/>
      <c r="AA4009" s="9"/>
      <c r="AB4009" s="9"/>
      <c r="AC4009" s="12"/>
      <c r="AD4009" s="12"/>
      <c r="AE4009" s="12"/>
    </row>
    <row r="4010" spans="4:31" x14ac:dyDescent="0.25">
      <c r="D4010" s="1"/>
      <c r="Y4010" s="8"/>
      <c r="Z4010" s="10"/>
      <c r="AA4010" s="9"/>
      <c r="AB4010" s="9"/>
      <c r="AC4010" s="12"/>
      <c r="AD4010" s="12"/>
      <c r="AE4010" s="12"/>
    </row>
    <row r="4011" spans="4:31" x14ac:dyDescent="0.25">
      <c r="D4011" s="1"/>
      <c r="Y4011" s="8"/>
      <c r="Z4011" s="10"/>
      <c r="AA4011" s="9"/>
      <c r="AB4011" s="9"/>
      <c r="AC4011" s="12"/>
      <c r="AD4011" s="12"/>
      <c r="AE4011" s="12"/>
    </row>
    <row r="4012" spans="4:31" x14ac:dyDescent="0.25">
      <c r="D4012" s="1"/>
      <c r="Y4012" s="8"/>
      <c r="Z4012" s="10"/>
      <c r="AA4012" s="9"/>
      <c r="AB4012" s="9"/>
      <c r="AC4012" s="12"/>
      <c r="AD4012" s="12"/>
      <c r="AE4012" s="12"/>
    </row>
    <row r="4013" spans="4:31" x14ac:dyDescent="0.25">
      <c r="D4013" s="1"/>
      <c r="Y4013" s="8"/>
      <c r="Z4013" s="10"/>
      <c r="AA4013" s="9"/>
      <c r="AB4013" s="9"/>
      <c r="AC4013" s="12"/>
      <c r="AD4013" s="12"/>
      <c r="AE4013" s="12"/>
    </row>
    <row r="4014" spans="4:31" x14ac:dyDescent="0.25">
      <c r="D4014" s="1"/>
      <c r="Y4014" s="8"/>
      <c r="Z4014" s="10"/>
      <c r="AA4014" s="9"/>
      <c r="AB4014" s="9"/>
      <c r="AC4014" s="12"/>
      <c r="AD4014" s="12"/>
      <c r="AE4014" s="12"/>
    </row>
    <row r="4015" spans="4:31" x14ac:dyDescent="0.25">
      <c r="D4015" s="1"/>
      <c r="Y4015" s="8"/>
      <c r="Z4015" s="10"/>
      <c r="AA4015" s="9"/>
      <c r="AB4015" s="9"/>
      <c r="AC4015" s="12"/>
      <c r="AD4015" s="12"/>
      <c r="AE4015" s="12"/>
    </row>
    <row r="4016" spans="4:31" x14ac:dyDescent="0.25">
      <c r="D4016" s="1"/>
      <c r="Y4016" s="8"/>
      <c r="Z4016" s="10"/>
      <c r="AA4016" s="9"/>
      <c r="AB4016" s="9"/>
      <c r="AC4016" s="12"/>
      <c r="AD4016" s="12"/>
      <c r="AE4016" s="12"/>
    </row>
    <row r="4017" spans="4:31" x14ac:dyDescent="0.25">
      <c r="D4017" s="1"/>
      <c r="Y4017" s="8"/>
      <c r="Z4017" s="10"/>
      <c r="AA4017" s="9"/>
      <c r="AB4017" s="9"/>
      <c r="AC4017" s="12"/>
      <c r="AD4017" s="12"/>
      <c r="AE4017" s="12"/>
    </row>
    <row r="4018" spans="4:31" x14ac:dyDescent="0.25">
      <c r="D4018" s="1"/>
      <c r="Y4018" s="8"/>
      <c r="Z4018" s="10"/>
      <c r="AA4018" s="9"/>
      <c r="AB4018" s="9"/>
      <c r="AC4018" s="12"/>
      <c r="AD4018" s="12"/>
      <c r="AE4018" s="12"/>
    </row>
    <row r="4019" spans="4:31" x14ac:dyDescent="0.25">
      <c r="D4019" s="1"/>
      <c r="Y4019" s="8"/>
      <c r="Z4019" s="10"/>
      <c r="AA4019" s="9"/>
      <c r="AB4019" s="9"/>
      <c r="AC4019" s="12"/>
      <c r="AD4019" s="12"/>
      <c r="AE4019" s="12"/>
    </row>
    <row r="4020" spans="4:31" x14ac:dyDescent="0.25">
      <c r="D4020" s="1"/>
      <c r="Y4020" s="8"/>
      <c r="Z4020" s="10"/>
      <c r="AA4020" s="9"/>
      <c r="AB4020" s="9"/>
      <c r="AC4020" s="12"/>
      <c r="AD4020" s="12"/>
      <c r="AE4020" s="12"/>
    </row>
    <row r="4021" spans="4:31" x14ac:dyDescent="0.25">
      <c r="D4021" s="1"/>
      <c r="Y4021" s="8"/>
      <c r="Z4021" s="10"/>
      <c r="AA4021" s="9"/>
      <c r="AB4021" s="9"/>
      <c r="AC4021" s="12"/>
      <c r="AD4021" s="12"/>
      <c r="AE4021" s="12"/>
    </row>
    <row r="4022" spans="4:31" x14ac:dyDescent="0.25">
      <c r="D4022" s="1"/>
      <c r="Y4022" s="8"/>
      <c r="Z4022" s="10"/>
      <c r="AA4022" s="9"/>
      <c r="AB4022" s="9"/>
      <c r="AC4022" s="12"/>
      <c r="AD4022" s="12"/>
      <c r="AE4022" s="12"/>
    </row>
    <row r="4023" spans="4:31" x14ac:dyDescent="0.25">
      <c r="D4023" s="1"/>
      <c r="Y4023" s="8"/>
      <c r="Z4023" s="10"/>
      <c r="AA4023" s="9"/>
      <c r="AB4023" s="9"/>
      <c r="AC4023" s="12"/>
      <c r="AD4023" s="12"/>
      <c r="AE4023" s="12"/>
    </row>
    <row r="4024" spans="4:31" x14ac:dyDescent="0.25">
      <c r="D4024" s="1"/>
      <c r="Y4024" s="8"/>
      <c r="Z4024" s="10"/>
      <c r="AA4024" s="9"/>
      <c r="AB4024" s="9"/>
      <c r="AC4024" s="12"/>
      <c r="AD4024" s="12"/>
      <c r="AE4024" s="12"/>
    </row>
    <row r="4025" spans="4:31" x14ac:dyDescent="0.25">
      <c r="D4025" s="1"/>
      <c r="Y4025" s="8"/>
      <c r="Z4025" s="10"/>
      <c r="AA4025" s="9"/>
      <c r="AB4025" s="9"/>
      <c r="AC4025" s="12"/>
      <c r="AD4025" s="12"/>
      <c r="AE4025" s="12"/>
    </row>
    <row r="4026" spans="4:31" x14ac:dyDescent="0.25">
      <c r="D4026" s="1"/>
      <c r="Y4026" s="8"/>
      <c r="Z4026" s="10"/>
      <c r="AA4026" s="9"/>
      <c r="AB4026" s="9"/>
      <c r="AC4026" s="12"/>
      <c r="AD4026" s="12"/>
      <c r="AE4026" s="12"/>
    </row>
    <row r="4027" spans="4:31" x14ac:dyDescent="0.25">
      <c r="D4027" s="1"/>
      <c r="Y4027" s="8"/>
      <c r="Z4027" s="10"/>
      <c r="AA4027" s="9"/>
      <c r="AB4027" s="9"/>
      <c r="AC4027" s="12"/>
      <c r="AD4027" s="12"/>
      <c r="AE4027" s="12"/>
    </row>
    <row r="4028" spans="4:31" x14ac:dyDescent="0.25">
      <c r="D4028" s="1"/>
      <c r="Y4028" s="8"/>
      <c r="Z4028" s="10"/>
      <c r="AA4028" s="9"/>
      <c r="AB4028" s="9"/>
      <c r="AC4028" s="12"/>
      <c r="AD4028" s="12"/>
      <c r="AE4028" s="12"/>
    </row>
    <row r="4029" spans="4:31" x14ac:dyDescent="0.25">
      <c r="D4029" s="1"/>
      <c r="Y4029" s="8"/>
      <c r="Z4029" s="10"/>
      <c r="AA4029" s="9"/>
      <c r="AB4029" s="9"/>
      <c r="AC4029" s="12"/>
      <c r="AD4029" s="12"/>
      <c r="AE4029" s="12"/>
    </row>
    <row r="4030" spans="4:31" x14ac:dyDescent="0.25">
      <c r="D4030" s="1"/>
      <c r="Y4030" s="8"/>
      <c r="Z4030" s="10"/>
      <c r="AA4030" s="9"/>
      <c r="AB4030" s="9"/>
      <c r="AC4030" s="12"/>
      <c r="AD4030" s="12"/>
      <c r="AE4030" s="12"/>
    </row>
    <row r="4031" spans="4:31" x14ac:dyDescent="0.25">
      <c r="D4031" s="1"/>
      <c r="Y4031" s="8"/>
      <c r="Z4031" s="10"/>
      <c r="AA4031" s="9"/>
      <c r="AB4031" s="9"/>
      <c r="AC4031" s="12"/>
      <c r="AD4031" s="12"/>
      <c r="AE4031" s="12"/>
    </row>
    <row r="4032" spans="4:31" x14ac:dyDescent="0.25">
      <c r="D4032" s="1"/>
      <c r="Y4032" s="8"/>
      <c r="Z4032" s="10"/>
      <c r="AA4032" s="9"/>
      <c r="AB4032" s="9"/>
      <c r="AC4032" s="12"/>
      <c r="AD4032" s="12"/>
      <c r="AE4032" s="12"/>
    </row>
    <row r="4033" spans="4:31" x14ac:dyDescent="0.25">
      <c r="D4033" s="1"/>
      <c r="Y4033" s="8"/>
      <c r="Z4033" s="10"/>
      <c r="AA4033" s="9"/>
      <c r="AB4033" s="9"/>
      <c r="AC4033" s="12"/>
      <c r="AD4033" s="12"/>
      <c r="AE4033" s="12"/>
    </row>
    <row r="4034" spans="4:31" x14ac:dyDescent="0.25">
      <c r="D4034" s="1"/>
      <c r="Y4034" s="8"/>
      <c r="Z4034" s="10"/>
      <c r="AA4034" s="9"/>
      <c r="AB4034" s="9"/>
      <c r="AC4034" s="12"/>
      <c r="AD4034" s="12"/>
      <c r="AE4034" s="12"/>
    </row>
    <row r="4035" spans="4:31" x14ac:dyDescent="0.25">
      <c r="D4035" s="1"/>
      <c r="Y4035" s="8"/>
      <c r="Z4035" s="10"/>
      <c r="AA4035" s="9"/>
      <c r="AB4035" s="9"/>
      <c r="AC4035" s="12"/>
      <c r="AD4035" s="12"/>
      <c r="AE4035" s="12"/>
    </row>
    <row r="4036" spans="4:31" x14ac:dyDescent="0.25">
      <c r="D4036" s="1"/>
      <c r="Y4036" s="8"/>
      <c r="Z4036" s="10"/>
      <c r="AA4036" s="9"/>
      <c r="AB4036" s="9"/>
      <c r="AC4036" s="12"/>
      <c r="AD4036" s="12"/>
      <c r="AE4036" s="12"/>
    </row>
    <row r="4037" spans="4:31" x14ac:dyDescent="0.25">
      <c r="D4037" s="1"/>
      <c r="Y4037" s="8"/>
      <c r="Z4037" s="10"/>
      <c r="AA4037" s="9"/>
      <c r="AB4037" s="9"/>
      <c r="AC4037" s="12"/>
      <c r="AD4037" s="12"/>
      <c r="AE4037" s="12"/>
    </row>
    <row r="4038" spans="4:31" x14ac:dyDescent="0.25">
      <c r="D4038" s="1"/>
      <c r="Y4038" s="8"/>
      <c r="Z4038" s="10"/>
      <c r="AA4038" s="9"/>
      <c r="AB4038" s="9"/>
      <c r="AC4038" s="12"/>
      <c r="AD4038" s="12"/>
      <c r="AE4038" s="12"/>
    </row>
    <row r="4039" spans="4:31" x14ac:dyDescent="0.25">
      <c r="D4039" s="1"/>
      <c r="Y4039" s="8"/>
      <c r="Z4039" s="10"/>
      <c r="AA4039" s="9"/>
      <c r="AB4039" s="9"/>
      <c r="AC4039" s="12"/>
      <c r="AD4039" s="12"/>
      <c r="AE4039" s="12"/>
    </row>
    <row r="4040" spans="4:31" x14ac:dyDescent="0.25">
      <c r="D4040" s="1"/>
      <c r="Y4040" s="8"/>
      <c r="Z4040" s="10"/>
      <c r="AA4040" s="9"/>
      <c r="AB4040" s="9"/>
      <c r="AC4040" s="12"/>
      <c r="AD4040" s="12"/>
      <c r="AE4040" s="12"/>
    </row>
    <row r="4041" spans="4:31" x14ac:dyDescent="0.25">
      <c r="D4041" s="1"/>
      <c r="Y4041" s="8"/>
      <c r="Z4041" s="10"/>
      <c r="AA4041" s="9"/>
      <c r="AB4041" s="9"/>
      <c r="AC4041" s="12"/>
      <c r="AD4041" s="12"/>
      <c r="AE4041" s="12"/>
    </row>
    <row r="4042" spans="4:31" x14ac:dyDescent="0.25">
      <c r="D4042" s="1"/>
      <c r="Y4042" s="8"/>
      <c r="Z4042" s="10"/>
      <c r="AA4042" s="9"/>
      <c r="AB4042" s="9"/>
      <c r="AC4042" s="12"/>
      <c r="AD4042" s="12"/>
      <c r="AE4042" s="12"/>
    </row>
    <row r="4043" spans="4:31" x14ac:dyDescent="0.25">
      <c r="D4043" s="1"/>
      <c r="Y4043" s="8"/>
      <c r="Z4043" s="10"/>
      <c r="AA4043" s="9"/>
      <c r="AB4043" s="9"/>
      <c r="AC4043" s="12"/>
      <c r="AD4043" s="12"/>
      <c r="AE4043" s="12"/>
    </row>
    <row r="4044" spans="4:31" x14ac:dyDescent="0.25">
      <c r="D4044" s="1"/>
      <c r="Y4044" s="8"/>
      <c r="Z4044" s="10"/>
      <c r="AA4044" s="9"/>
      <c r="AB4044" s="9"/>
      <c r="AC4044" s="12"/>
      <c r="AD4044" s="12"/>
      <c r="AE4044" s="12"/>
    </row>
    <row r="4045" spans="4:31" x14ac:dyDescent="0.25">
      <c r="D4045" s="1"/>
      <c r="Y4045" s="8"/>
      <c r="Z4045" s="10"/>
      <c r="AA4045" s="9"/>
      <c r="AB4045" s="9"/>
      <c r="AC4045" s="12"/>
      <c r="AD4045" s="12"/>
      <c r="AE4045" s="12"/>
    </row>
    <row r="4046" spans="4:31" x14ac:dyDescent="0.25">
      <c r="D4046" s="1"/>
      <c r="Y4046" s="8"/>
      <c r="Z4046" s="10"/>
      <c r="AA4046" s="9"/>
      <c r="AB4046" s="9"/>
      <c r="AC4046" s="12"/>
      <c r="AD4046" s="12"/>
      <c r="AE4046" s="12"/>
    </row>
    <row r="4047" spans="4:31" x14ac:dyDescent="0.25">
      <c r="D4047" s="1"/>
      <c r="Y4047" s="8"/>
      <c r="Z4047" s="10"/>
      <c r="AA4047" s="9"/>
      <c r="AB4047" s="9"/>
      <c r="AC4047" s="12"/>
      <c r="AD4047" s="12"/>
      <c r="AE4047" s="12"/>
    </row>
    <row r="4048" spans="4:31" x14ac:dyDescent="0.25">
      <c r="D4048" s="1"/>
      <c r="Y4048" s="8"/>
      <c r="Z4048" s="10"/>
      <c r="AA4048" s="9"/>
      <c r="AB4048" s="9"/>
      <c r="AC4048" s="12"/>
      <c r="AD4048" s="12"/>
      <c r="AE4048" s="12"/>
    </row>
    <row r="4049" spans="4:31" x14ac:dyDescent="0.25">
      <c r="D4049" s="1"/>
      <c r="Y4049" s="8"/>
      <c r="Z4049" s="10"/>
      <c r="AA4049" s="9"/>
      <c r="AB4049" s="9"/>
      <c r="AC4049" s="12"/>
      <c r="AD4049" s="12"/>
      <c r="AE4049" s="12"/>
    </row>
    <row r="4050" spans="4:31" x14ac:dyDescent="0.25">
      <c r="D4050" s="1"/>
      <c r="Y4050" s="8"/>
      <c r="Z4050" s="10"/>
      <c r="AA4050" s="9"/>
      <c r="AB4050" s="9"/>
      <c r="AC4050" s="12"/>
      <c r="AD4050" s="12"/>
      <c r="AE4050" s="12"/>
    </row>
    <row r="4051" spans="4:31" x14ac:dyDescent="0.25">
      <c r="D4051" s="1"/>
      <c r="Y4051" s="8"/>
      <c r="Z4051" s="10"/>
      <c r="AA4051" s="9"/>
      <c r="AB4051" s="9"/>
      <c r="AC4051" s="12"/>
      <c r="AD4051" s="12"/>
      <c r="AE4051" s="12"/>
    </row>
    <row r="4052" spans="4:31" x14ac:dyDescent="0.25">
      <c r="D4052" s="1"/>
      <c r="Y4052" s="8"/>
      <c r="Z4052" s="10"/>
      <c r="AA4052" s="9"/>
      <c r="AB4052" s="9"/>
      <c r="AC4052" s="12"/>
      <c r="AD4052" s="12"/>
      <c r="AE4052" s="12"/>
    </row>
    <row r="4053" spans="4:31" x14ac:dyDescent="0.25">
      <c r="D4053" s="1"/>
      <c r="Y4053" s="8"/>
      <c r="Z4053" s="10"/>
      <c r="AA4053" s="9"/>
      <c r="AB4053" s="9"/>
      <c r="AC4053" s="12"/>
      <c r="AD4053" s="12"/>
      <c r="AE4053" s="12"/>
    </row>
    <row r="4054" spans="4:31" x14ac:dyDescent="0.25">
      <c r="D4054" s="1"/>
      <c r="Y4054" s="8"/>
      <c r="Z4054" s="10"/>
      <c r="AA4054" s="9"/>
      <c r="AB4054" s="9"/>
      <c r="AC4054" s="12"/>
      <c r="AD4054" s="12"/>
      <c r="AE4054" s="12"/>
    </row>
    <row r="4055" spans="4:31" x14ac:dyDescent="0.25">
      <c r="D4055" s="1"/>
      <c r="Y4055" s="8"/>
      <c r="Z4055" s="10"/>
      <c r="AA4055" s="9"/>
      <c r="AB4055" s="9"/>
      <c r="AC4055" s="12"/>
      <c r="AD4055" s="12"/>
      <c r="AE4055" s="12"/>
    </row>
    <row r="4056" spans="4:31" x14ac:dyDescent="0.25">
      <c r="D4056" s="1"/>
      <c r="Y4056" s="8"/>
      <c r="Z4056" s="10"/>
      <c r="AA4056" s="9"/>
      <c r="AB4056" s="9"/>
      <c r="AC4056" s="12"/>
      <c r="AD4056" s="12"/>
      <c r="AE4056" s="12"/>
    </row>
    <row r="4057" spans="4:31" x14ac:dyDescent="0.25">
      <c r="D4057" s="1"/>
      <c r="Y4057" s="8"/>
      <c r="Z4057" s="10"/>
      <c r="AA4057" s="9"/>
      <c r="AB4057" s="9"/>
      <c r="AC4057" s="12"/>
      <c r="AD4057" s="12"/>
      <c r="AE4057" s="12"/>
    </row>
    <row r="4058" spans="4:31" x14ac:dyDescent="0.25">
      <c r="D4058" s="1"/>
      <c r="Y4058" s="8"/>
      <c r="Z4058" s="10"/>
      <c r="AA4058" s="9"/>
      <c r="AB4058" s="9"/>
      <c r="AC4058" s="12"/>
      <c r="AD4058" s="12"/>
      <c r="AE4058" s="12"/>
    </row>
    <row r="4059" spans="4:31" x14ac:dyDescent="0.25">
      <c r="D4059" s="1"/>
      <c r="Y4059" s="8"/>
      <c r="Z4059" s="10"/>
      <c r="AA4059" s="9"/>
      <c r="AB4059" s="9"/>
      <c r="AC4059" s="12"/>
      <c r="AD4059" s="12"/>
      <c r="AE4059" s="12"/>
    </row>
    <row r="4060" spans="4:31" x14ac:dyDescent="0.25">
      <c r="D4060" s="1"/>
      <c r="Y4060" s="8"/>
      <c r="Z4060" s="10"/>
      <c r="AA4060" s="9"/>
      <c r="AB4060" s="9"/>
      <c r="AC4060" s="12"/>
      <c r="AD4060" s="12"/>
      <c r="AE4060" s="12"/>
    </row>
    <row r="4061" spans="4:31" x14ac:dyDescent="0.25">
      <c r="D4061" s="1"/>
      <c r="Y4061" s="8"/>
      <c r="Z4061" s="10"/>
      <c r="AA4061" s="9"/>
      <c r="AB4061" s="9"/>
      <c r="AC4061" s="12"/>
      <c r="AD4061" s="12"/>
      <c r="AE4061" s="12"/>
    </row>
    <row r="4062" spans="4:31" x14ac:dyDescent="0.25">
      <c r="D4062" s="1"/>
      <c r="Y4062" s="8"/>
      <c r="Z4062" s="10"/>
      <c r="AA4062" s="9"/>
      <c r="AB4062" s="9"/>
      <c r="AC4062" s="12"/>
      <c r="AD4062" s="12"/>
      <c r="AE4062" s="12"/>
    </row>
    <row r="4063" spans="4:31" x14ac:dyDescent="0.25">
      <c r="D4063" s="1"/>
      <c r="Y4063" s="8"/>
      <c r="Z4063" s="10"/>
      <c r="AA4063" s="9"/>
      <c r="AB4063" s="9"/>
      <c r="AC4063" s="12"/>
      <c r="AD4063" s="12"/>
      <c r="AE4063" s="12"/>
    </row>
    <row r="4064" spans="4:31" x14ac:dyDescent="0.25">
      <c r="D4064" s="1"/>
      <c r="Y4064" s="8"/>
      <c r="Z4064" s="10"/>
      <c r="AA4064" s="9"/>
      <c r="AB4064" s="9"/>
      <c r="AC4064" s="12"/>
      <c r="AD4064" s="12"/>
      <c r="AE4064" s="12"/>
    </row>
    <row r="4065" spans="4:31" x14ac:dyDescent="0.25">
      <c r="D4065" s="1"/>
      <c r="Y4065" s="8"/>
      <c r="Z4065" s="10"/>
      <c r="AA4065" s="9"/>
      <c r="AB4065" s="9"/>
      <c r="AC4065" s="12"/>
      <c r="AD4065" s="12"/>
      <c r="AE4065" s="12"/>
    </row>
    <row r="4066" spans="4:31" x14ac:dyDescent="0.25">
      <c r="D4066" s="1"/>
      <c r="Y4066" s="8"/>
      <c r="Z4066" s="10"/>
      <c r="AA4066" s="9"/>
      <c r="AB4066" s="9"/>
      <c r="AC4066" s="12"/>
      <c r="AD4066" s="12"/>
      <c r="AE4066" s="12"/>
    </row>
    <row r="4067" spans="4:31" x14ac:dyDescent="0.25">
      <c r="D4067" s="1"/>
      <c r="Y4067" s="8"/>
      <c r="Z4067" s="10"/>
      <c r="AA4067" s="9"/>
      <c r="AB4067" s="9"/>
      <c r="AC4067" s="12"/>
      <c r="AD4067" s="12"/>
      <c r="AE4067" s="12"/>
    </row>
    <row r="4068" spans="4:31" x14ac:dyDescent="0.25">
      <c r="D4068" s="1"/>
      <c r="Y4068" s="8"/>
      <c r="Z4068" s="10"/>
      <c r="AA4068" s="9"/>
      <c r="AB4068" s="9"/>
      <c r="AC4068" s="12"/>
      <c r="AD4068" s="12"/>
      <c r="AE4068" s="12"/>
    </row>
    <row r="4069" spans="4:31" x14ac:dyDescent="0.25">
      <c r="D4069" s="1"/>
      <c r="Y4069" s="8"/>
      <c r="Z4069" s="10"/>
      <c r="AA4069" s="9"/>
      <c r="AB4069" s="9"/>
      <c r="AC4069" s="12"/>
      <c r="AD4069" s="12"/>
      <c r="AE4069" s="12"/>
    </row>
    <row r="4070" spans="4:31" x14ac:dyDescent="0.25">
      <c r="D4070" s="1"/>
      <c r="Y4070" s="8"/>
      <c r="Z4070" s="10"/>
      <c r="AA4070" s="9"/>
      <c r="AB4070" s="9"/>
      <c r="AC4070" s="12"/>
      <c r="AD4070" s="12"/>
      <c r="AE4070" s="12"/>
    </row>
    <row r="4071" spans="4:31" x14ac:dyDescent="0.25">
      <c r="D4071" s="1"/>
      <c r="Y4071" s="8"/>
      <c r="Z4071" s="10"/>
      <c r="AA4071" s="9"/>
      <c r="AB4071" s="9"/>
      <c r="AC4071" s="12"/>
      <c r="AD4071" s="12"/>
      <c r="AE4071" s="12"/>
    </row>
    <row r="4072" spans="4:31" x14ac:dyDescent="0.25">
      <c r="D4072" s="1"/>
      <c r="Y4072" s="8"/>
      <c r="Z4072" s="10"/>
      <c r="AA4072" s="9"/>
      <c r="AB4072" s="9"/>
      <c r="AC4072" s="12"/>
      <c r="AD4072" s="12"/>
      <c r="AE4072" s="12"/>
    </row>
    <row r="4073" spans="4:31" x14ac:dyDescent="0.25">
      <c r="D4073" s="1"/>
      <c r="Y4073" s="8"/>
      <c r="Z4073" s="10"/>
      <c r="AA4073" s="9"/>
      <c r="AB4073" s="9"/>
      <c r="AC4073" s="12"/>
      <c r="AD4073" s="12"/>
      <c r="AE4073" s="12"/>
    </row>
    <row r="4074" spans="4:31" x14ac:dyDescent="0.25">
      <c r="D4074" s="1"/>
      <c r="Y4074" s="8"/>
      <c r="Z4074" s="10"/>
      <c r="AA4074" s="9"/>
      <c r="AB4074" s="9"/>
      <c r="AC4074" s="12"/>
      <c r="AD4074" s="12"/>
      <c r="AE4074" s="12"/>
    </row>
    <row r="4075" spans="4:31" x14ac:dyDescent="0.25">
      <c r="D4075" s="1"/>
      <c r="Y4075" s="8"/>
      <c r="Z4075" s="10"/>
      <c r="AA4075" s="9"/>
      <c r="AB4075" s="9"/>
      <c r="AC4075" s="12"/>
      <c r="AD4075" s="12"/>
      <c r="AE4075" s="12"/>
    </row>
    <row r="4076" spans="4:31" x14ac:dyDescent="0.25">
      <c r="D4076" s="1"/>
      <c r="Y4076" s="8"/>
      <c r="Z4076" s="10"/>
      <c r="AA4076" s="9"/>
      <c r="AB4076" s="9"/>
      <c r="AC4076" s="12"/>
      <c r="AD4076" s="12"/>
      <c r="AE4076" s="12"/>
    </row>
    <row r="4077" spans="4:31" x14ac:dyDescent="0.25">
      <c r="D4077" s="1"/>
      <c r="Y4077" s="8"/>
      <c r="Z4077" s="10"/>
      <c r="AA4077" s="9"/>
      <c r="AB4077" s="9"/>
      <c r="AC4077" s="12"/>
      <c r="AD4077" s="12"/>
      <c r="AE4077" s="12"/>
    </row>
    <row r="4078" spans="4:31" x14ac:dyDescent="0.25">
      <c r="D4078" s="1"/>
      <c r="Y4078" s="8"/>
      <c r="Z4078" s="10"/>
      <c r="AA4078" s="9"/>
      <c r="AB4078" s="9"/>
      <c r="AC4078" s="12"/>
      <c r="AD4078" s="12"/>
      <c r="AE4078" s="12"/>
    </row>
    <row r="4079" spans="4:31" x14ac:dyDescent="0.25">
      <c r="D4079" s="1"/>
      <c r="Y4079" s="8"/>
      <c r="Z4079" s="10"/>
      <c r="AA4079" s="9"/>
      <c r="AB4079" s="9"/>
      <c r="AC4079" s="12"/>
      <c r="AD4079" s="12"/>
      <c r="AE4079" s="12"/>
    </row>
    <row r="4080" spans="4:31" x14ac:dyDescent="0.25">
      <c r="D4080" s="1"/>
      <c r="Y4080" s="8"/>
      <c r="Z4080" s="10"/>
      <c r="AA4080" s="9"/>
      <c r="AB4080" s="9"/>
      <c r="AC4080" s="12"/>
      <c r="AD4080" s="12"/>
      <c r="AE4080" s="12"/>
    </row>
    <row r="4081" spans="4:31" x14ac:dyDescent="0.25">
      <c r="D4081" s="1"/>
      <c r="Y4081" s="8"/>
      <c r="Z4081" s="10"/>
      <c r="AA4081" s="9"/>
      <c r="AB4081" s="9"/>
      <c r="AC4081" s="12"/>
      <c r="AD4081" s="12"/>
      <c r="AE4081" s="12"/>
    </row>
    <row r="4082" spans="4:31" x14ac:dyDescent="0.25">
      <c r="D4082" s="1"/>
      <c r="Y4082" s="8"/>
      <c r="Z4082" s="10"/>
      <c r="AA4082" s="9"/>
      <c r="AB4082" s="9"/>
      <c r="AC4082" s="12"/>
      <c r="AD4082" s="12"/>
      <c r="AE4082" s="12"/>
    </row>
    <row r="4083" spans="4:31" x14ac:dyDescent="0.25">
      <c r="D4083" s="1"/>
      <c r="Y4083" s="8"/>
      <c r="Z4083" s="10"/>
      <c r="AA4083" s="9"/>
      <c r="AB4083" s="9"/>
      <c r="AC4083" s="12"/>
      <c r="AD4083" s="12"/>
      <c r="AE4083" s="12"/>
    </row>
    <row r="4084" spans="4:31" x14ac:dyDescent="0.25">
      <c r="D4084" s="1"/>
      <c r="Y4084" s="8"/>
      <c r="Z4084" s="10"/>
      <c r="AA4084" s="9"/>
      <c r="AB4084" s="9"/>
      <c r="AC4084" s="12"/>
      <c r="AD4084" s="12"/>
      <c r="AE4084" s="12"/>
    </row>
    <row r="4085" spans="4:31" x14ac:dyDescent="0.25">
      <c r="D4085" s="1"/>
      <c r="Y4085" s="8"/>
      <c r="Z4085" s="10"/>
      <c r="AA4085" s="9"/>
      <c r="AB4085" s="9"/>
      <c r="AC4085" s="12"/>
      <c r="AD4085" s="12"/>
      <c r="AE4085" s="12"/>
    </row>
    <row r="4086" spans="4:31" x14ac:dyDescent="0.25">
      <c r="D4086" s="1"/>
      <c r="Y4086" s="8"/>
      <c r="Z4086" s="10"/>
      <c r="AA4086" s="9"/>
      <c r="AB4086" s="9"/>
      <c r="AC4086" s="12"/>
      <c r="AD4086" s="12"/>
      <c r="AE4086" s="12"/>
    </row>
    <row r="4087" spans="4:31" x14ac:dyDescent="0.25">
      <c r="D4087" s="1"/>
      <c r="Y4087" s="8"/>
      <c r="Z4087" s="10"/>
      <c r="AA4087" s="9"/>
      <c r="AB4087" s="9"/>
      <c r="AC4087" s="12"/>
      <c r="AD4087" s="12"/>
      <c r="AE4087" s="12"/>
    </row>
    <row r="4088" spans="4:31" x14ac:dyDescent="0.25">
      <c r="D4088" s="1"/>
      <c r="Y4088" s="8"/>
      <c r="Z4088" s="10"/>
      <c r="AA4088" s="9"/>
      <c r="AB4088" s="9"/>
      <c r="AC4088" s="12"/>
      <c r="AD4088" s="12"/>
      <c r="AE4088" s="12"/>
    </row>
    <row r="4089" spans="4:31" x14ac:dyDescent="0.25">
      <c r="D4089" s="1"/>
      <c r="Y4089" s="8"/>
      <c r="Z4089" s="10"/>
      <c r="AA4089" s="9"/>
      <c r="AB4089" s="9"/>
      <c r="AC4089" s="12"/>
      <c r="AD4089" s="12"/>
      <c r="AE4089" s="12"/>
    </row>
    <row r="4090" spans="4:31" x14ac:dyDescent="0.25">
      <c r="D4090" s="1"/>
      <c r="Y4090" s="8"/>
      <c r="Z4090" s="10"/>
      <c r="AA4090" s="9"/>
      <c r="AB4090" s="9"/>
      <c r="AC4090" s="12"/>
      <c r="AD4090" s="12"/>
      <c r="AE4090" s="12"/>
    </row>
    <row r="4091" spans="4:31" x14ac:dyDescent="0.25">
      <c r="D4091" s="1"/>
      <c r="Y4091" s="8"/>
      <c r="Z4091" s="10"/>
      <c r="AA4091" s="9"/>
      <c r="AB4091" s="9"/>
      <c r="AC4091" s="12"/>
      <c r="AD4091" s="12"/>
      <c r="AE4091" s="12"/>
    </row>
    <row r="4092" spans="4:31" x14ac:dyDescent="0.25">
      <c r="D4092" s="1"/>
      <c r="Y4092" s="8"/>
      <c r="Z4092" s="10"/>
      <c r="AA4092" s="9"/>
      <c r="AB4092" s="9"/>
      <c r="AC4092" s="12"/>
      <c r="AD4092" s="12"/>
      <c r="AE4092" s="12"/>
    </row>
    <row r="4093" spans="4:31" x14ac:dyDescent="0.25">
      <c r="D4093" s="1"/>
      <c r="Y4093" s="8"/>
      <c r="Z4093" s="10"/>
      <c r="AA4093" s="9"/>
      <c r="AB4093" s="9"/>
      <c r="AC4093" s="12"/>
      <c r="AD4093" s="12"/>
      <c r="AE4093" s="12"/>
    </row>
    <row r="4094" spans="4:31" x14ac:dyDescent="0.25">
      <c r="D4094" s="1"/>
      <c r="Y4094" s="8"/>
      <c r="Z4094" s="10"/>
      <c r="AA4094" s="9"/>
      <c r="AB4094" s="9"/>
      <c r="AC4094" s="12"/>
      <c r="AD4094" s="12"/>
      <c r="AE4094" s="12"/>
    </row>
    <row r="4095" spans="4:31" x14ac:dyDescent="0.25">
      <c r="D4095" s="1"/>
      <c r="Y4095" s="8"/>
      <c r="Z4095" s="10"/>
      <c r="AA4095" s="9"/>
      <c r="AB4095" s="9"/>
      <c r="AC4095" s="12"/>
      <c r="AD4095" s="12"/>
      <c r="AE4095" s="12"/>
    </row>
    <row r="4096" spans="4:31" x14ac:dyDescent="0.25">
      <c r="D4096" s="1"/>
      <c r="Y4096" s="8"/>
      <c r="Z4096" s="10"/>
      <c r="AA4096" s="9"/>
      <c r="AB4096" s="9"/>
      <c r="AC4096" s="12"/>
      <c r="AD4096" s="12"/>
      <c r="AE4096" s="12"/>
    </row>
    <row r="4097" spans="4:31" x14ac:dyDescent="0.25">
      <c r="D4097" s="1"/>
      <c r="Y4097" s="8"/>
      <c r="Z4097" s="10"/>
      <c r="AA4097" s="9"/>
      <c r="AB4097" s="9"/>
      <c r="AC4097" s="12"/>
      <c r="AD4097" s="12"/>
      <c r="AE4097" s="12"/>
    </row>
    <row r="4098" spans="4:31" x14ac:dyDescent="0.25">
      <c r="D4098" s="1"/>
      <c r="Y4098" s="8"/>
      <c r="Z4098" s="10"/>
      <c r="AA4098" s="9"/>
      <c r="AB4098" s="9"/>
      <c r="AC4098" s="12"/>
      <c r="AD4098" s="12"/>
      <c r="AE4098" s="12"/>
    </row>
    <row r="4099" spans="4:31" x14ac:dyDescent="0.25">
      <c r="D4099" s="1"/>
      <c r="Y4099" s="8"/>
      <c r="Z4099" s="10"/>
      <c r="AA4099" s="9"/>
      <c r="AB4099" s="9"/>
      <c r="AC4099" s="12"/>
      <c r="AD4099" s="12"/>
      <c r="AE4099" s="12"/>
    </row>
    <row r="4100" spans="4:31" x14ac:dyDescent="0.25">
      <c r="D4100" s="1"/>
      <c r="Y4100" s="8"/>
      <c r="Z4100" s="10"/>
      <c r="AA4100" s="9"/>
      <c r="AB4100" s="9"/>
      <c r="AC4100" s="12"/>
      <c r="AD4100" s="12"/>
      <c r="AE4100" s="12"/>
    </row>
    <row r="4101" spans="4:31" x14ac:dyDescent="0.25">
      <c r="D4101" s="1"/>
      <c r="Y4101" s="8"/>
      <c r="Z4101" s="10"/>
      <c r="AA4101" s="9"/>
      <c r="AB4101" s="9"/>
      <c r="AC4101" s="12"/>
      <c r="AD4101" s="12"/>
      <c r="AE4101" s="12"/>
    </row>
    <row r="4102" spans="4:31" x14ac:dyDescent="0.25">
      <c r="D4102" s="1"/>
      <c r="Y4102" s="8"/>
      <c r="Z4102" s="10"/>
      <c r="AA4102" s="9"/>
      <c r="AB4102" s="9"/>
      <c r="AC4102" s="12"/>
      <c r="AD4102" s="12"/>
      <c r="AE4102" s="12"/>
    </row>
    <row r="4103" spans="4:31" x14ac:dyDescent="0.25">
      <c r="D4103" s="1"/>
      <c r="Y4103" s="8"/>
      <c r="Z4103" s="10"/>
      <c r="AA4103" s="9"/>
      <c r="AB4103" s="9"/>
      <c r="AC4103" s="12"/>
      <c r="AD4103" s="12"/>
      <c r="AE4103" s="12"/>
    </row>
    <row r="4104" spans="4:31" x14ac:dyDescent="0.25">
      <c r="D4104" s="1"/>
      <c r="Y4104" s="8"/>
      <c r="Z4104" s="10"/>
      <c r="AA4104" s="9"/>
      <c r="AB4104" s="9"/>
      <c r="AC4104" s="12"/>
      <c r="AD4104" s="12"/>
      <c r="AE4104" s="12"/>
    </row>
    <row r="4105" spans="4:31" x14ac:dyDescent="0.25">
      <c r="D4105" s="1"/>
      <c r="Y4105" s="8"/>
      <c r="Z4105" s="10"/>
      <c r="AA4105" s="9"/>
      <c r="AB4105" s="9"/>
      <c r="AC4105" s="12"/>
      <c r="AD4105" s="12"/>
      <c r="AE4105" s="12"/>
    </row>
    <row r="4106" spans="4:31" x14ac:dyDescent="0.25">
      <c r="D4106" s="1"/>
      <c r="Y4106" s="8"/>
      <c r="Z4106" s="10"/>
      <c r="AA4106" s="9"/>
      <c r="AB4106" s="9"/>
      <c r="AC4106" s="12"/>
      <c r="AD4106" s="12"/>
      <c r="AE4106" s="12"/>
    </row>
    <row r="4107" spans="4:31" x14ac:dyDescent="0.25">
      <c r="D4107" s="1"/>
      <c r="Y4107" s="8"/>
      <c r="Z4107" s="10"/>
      <c r="AA4107" s="9"/>
      <c r="AB4107" s="9"/>
      <c r="AC4107" s="12"/>
      <c r="AD4107" s="12"/>
      <c r="AE4107" s="12"/>
    </row>
    <row r="4108" spans="4:31" x14ac:dyDescent="0.25">
      <c r="D4108" s="1"/>
      <c r="Y4108" s="8"/>
      <c r="Z4108" s="10"/>
      <c r="AA4108" s="9"/>
      <c r="AB4108" s="9"/>
      <c r="AC4108" s="12"/>
      <c r="AD4108" s="12"/>
      <c r="AE4108" s="12"/>
    </row>
    <row r="4109" spans="4:31" x14ac:dyDescent="0.25">
      <c r="D4109" s="1"/>
      <c r="Y4109" s="8"/>
      <c r="Z4109" s="10"/>
      <c r="AA4109" s="9"/>
      <c r="AB4109" s="9"/>
      <c r="AC4109" s="12"/>
      <c r="AD4109" s="12"/>
      <c r="AE4109" s="12"/>
    </row>
    <row r="4110" spans="4:31" x14ac:dyDescent="0.25">
      <c r="D4110" s="1"/>
      <c r="Y4110" s="8"/>
      <c r="Z4110" s="10"/>
      <c r="AA4110" s="9"/>
      <c r="AB4110" s="9"/>
      <c r="AC4110" s="12"/>
      <c r="AD4110" s="12"/>
      <c r="AE4110" s="12"/>
    </row>
    <row r="4111" spans="4:31" x14ac:dyDescent="0.25">
      <c r="D4111" s="1"/>
      <c r="Y4111" s="8"/>
      <c r="Z4111" s="10"/>
      <c r="AA4111" s="9"/>
      <c r="AB4111" s="9"/>
      <c r="AC4111" s="12"/>
      <c r="AD4111" s="12"/>
      <c r="AE4111" s="12"/>
    </row>
    <row r="4112" spans="4:31" x14ac:dyDescent="0.25">
      <c r="D4112" s="1"/>
      <c r="Y4112" s="8"/>
      <c r="Z4112" s="10"/>
      <c r="AA4112" s="9"/>
      <c r="AB4112" s="9"/>
      <c r="AC4112" s="12"/>
      <c r="AD4112" s="12"/>
      <c r="AE4112" s="12"/>
    </row>
    <row r="4113" spans="4:31" x14ac:dyDescent="0.25">
      <c r="D4113" s="1"/>
      <c r="Y4113" s="8"/>
      <c r="Z4113" s="10"/>
      <c r="AA4113" s="9"/>
      <c r="AB4113" s="9"/>
      <c r="AC4113" s="12"/>
      <c r="AD4113" s="12"/>
      <c r="AE4113" s="12"/>
    </row>
    <row r="4114" spans="4:31" x14ac:dyDescent="0.25">
      <c r="D4114" s="1"/>
      <c r="Y4114" s="8"/>
      <c r="Z4114" s="10"/>
      <c r="AA4114" s="9"/>
      <c r="AB4114" s="9"/>
      <c r="AC4114" s="12"/>
      <c r="AD4114" s="12"/>
      <c r="AE4114" s="12"/>
    </row>
    <row r="4115" spans="4:31" x14ac:dyDescent="0.25">
      <c r="D4115" s="1"/>
      <c r="Y4115" s="8"/>
      <c r="Z4115" s="10"/>
      <c r="AA4115" s="9"/>
      <c r="AB4115" s="9"/>
      <c r="AC4115" s="12"/>
      <c r="AD4115" s="12"/>
      <c r="AE4115" s="12"/>
    </row>
    <row r="4116" spans="4:31" x14ac:dyDescent="0.25">
      <c r="D4116" s="1"/>
      <c r="Y4116" s="8"/>
      <c r="Z4116" s="10"/>
      <c r="AA4116" s="9"/>
      <c r="AB4116" s="9"/>
      <c r="AC4116" s="12"/>
      <c r="AD4116" s="12"/>
      <c r="AE4116" s="12"/>
    </row>
    <row r="4117" spans="4:31" x14ac:dyDescent="0.25">
      <c r="D4117" s="1"/>
      <c r="Y4117" s="8"/>
      <c r="Z4117" s="10"/>
      <c r="AA4117" s="9"/>
      <c r="AB4117" s="9"/>
      <c r="AC4117" s="12"/>
      <c r="AD4117" s="12"/>
      <c r="AE4117" s="12"/>
    </row>
    <row r="4118" spans="4:31" x14ac:dyDescent="0.25">
      <c r="D4118" s="1"/>
      <c r="Y4118" s="8"/>
      <c r="Z4118" s="10"/>
      <c r="AA4118" s="9"/>
      <c r="AB4118" s="9"/>
      <c r="AC4118" s="12"/>
      <c r="AD4118" s="12"/>
      <c r="AE4118" s="12"/>
    </row>
    <row r="4119" spans="4:31" x14ac:dyDescent="0.25">
      <c r="D4119" s="1"/>
      <c r="Y4119" s="8"/>
      <c r="Z4119" s="10"/>
      <c r="AA4119" s="9"/>
      <c r="AB4119" s="9"/>
      <c r="AC4119" s="12"/>
      <c r="AD4119" s="12"/>
      <c r="AE4119" s="12"/>
    </row>
    <row r="4120" spans="4:31" x14ac:dyDescent="0.25">
      <c r="D4120" s="1"/>
      <c r="Y4120" s="8"/>
      <c r="Z4120" s="10"/>
      <c r="AA4120" s="9"/>
      <c r="AB4120" s="9"/>
      <c r="AC4120" s="12"/>
      <c r="AD4120" s="12"/>
      <c r="AE4120" s="12"/>
    </row>
    <row r="4121" spans="4:31" x14ac:dyDescent="0.25">
      <c r="D4121" s="1"/>
      <c r="Y4121" s="8"/>
      <c r="Z4121" s="10"/>
      <c r="AA4121" s="9"/>
      <c r="AB4121" s="9"/>
      <c r="AC4121" s="12"/>
      <c r="AD4121" s="12"/>
      <c r="AE4121" s="12"/>
    </row>
    <row r="4122" spans="4:31" x14ac:dyDescent="0.25">
      <c r="D4122" s="1"/>
      <c r="Y4122" s="8"/>
      <c r="Z4122" s="10"/>
      <c r="AA4122" s="9"/>
      <c r="AB4122" s="9"/>
      <c r="AC4122" s="12"/>
      <c r="AD4122" s="12"/>
      <c r="AE4122" s="12"/>
    </row>
    <row r="4123" spans="4:31" x14ac:dyDescent="0.25">
      <c r="D4123" s="1"/>
      <c r="Y4123" s="8"/>
      <c r="Z4123" s="10"/>
      <c r="AA4123" s="9"/>
      <c r="AB4123" s="9"/>
      <c r="AC4123" s="12"/>
      <c r="AD4123" s="12"/>
      <c r="AE4123" s="12"/>
    </row>
    <row r="4124" spans="4:31" x14ac:dyDescent="0.25">
      <c r="D4124" s="1"/>
      <c r="Y4124" s="8"/>
      <c r="Z4124" s="10"/>
      <c r="AA4124" s="9"/>
      <c r="AB4124" s="9"/>
      <c r="AC4124" s="12"/>
      <c r="AD4124" s="12"/>
      <c r="AE4124" s="12"/>
    </row>
    <row r="4125" spans="4:31" x14ac:dyDescent="0.25">
      <c r="D4125" s="1"/>
      <c r="Y4125" s="8"/>
      <c r="Z4125" s="10"/>
      <c r="AA4125" s="9"/>
      <c r="AB4125" s="9"/>
      <c r="AC4125" s="12"/>
      <c r="AD4125" s="12"/>
      <c r="AE4125" s="12"/>
    </row>
    <row r="4126" spans="4:31" x14ac:dyDescent="0.25">
      <c r="D4126" s="1"/>
      <c r="Y4126" s="8"/>
      <c r="Z4126" s="10"/>
      <c r="AA4126" s="9"/>
      <c r="AB4126" s="9"/>
      <c r="AC4126" s="12"/>
      <c r="AD4126" s="12"/>
      <c r="AE4126" s="12"/>
    </row>
    <row r="4127" spans="4:31" x14ac:dyDescent="0.25">
      <c r="D4127" s="1"/>
      <c r="Y4127" s="8"/>
      <c r="Z4127" s="10"/>
      <c r="AA4127" s="9"/>
      <c r="AB4127" s="9"/>
      <c r="AC4127" s="12"/>
      <c r="AD4127" s="12"/>
      <c r="AE4127" s="12"/>
    </row>
    <row r="4128" spans="4:31" x14ac:dyDescent="0.25">
      <c r="D4128" s="1"/>
      <c r="Y4128" s="8"/>
      <c r="Z4128" s="10"/>
      <c r="AA4128" s="9"/>
      <c r="AB4128" s="9"/>
      <c r="AC4128" s="12"/>
      <c r="AD4128" s="12"/>
      <c r="AE4128" s="12"/>
    </row>
    <row r="4129" spans="4:31" x14ac:dyDescent="0.25">
      <c r="D4129" s="1"/>
      <c r="Y4129" s="8"/>
      <c r="Z4129" s="10"/>
      <c r="AA4129" s="9"/>
      <c r="AB4129" s="9"/>
      <c r="AC4129" s="12"/>
      <c r="AD4129" s="12"/>
      <c r="AE4129" s="12"/>
    </row>
    <row r="4130" spans="4:31" x14ac:dyDescent="0.25">
      <c r="D4130" s="1"/>
      <c r="Y4130" s="8"/>
      <c r="Z4130" s="10"/>
      <c r="AA4130" s="9"/>
      <c r="AB4130" s="9"/>
      <c r="AC4130" s="12"/>
      <c r="AD4130" s="12"/>
      <c r="AE4130" s="12"/>
    </row>
    <row r="4131" spans="4:31" x14ac:dyDescent="0.25">
      <c r="D4131" s="1"/>
      <c r="Y4131" s="8"/>
      <c r="Z4131" s="10"/>
      <c r="AA4131" s="9"/>
      <c r="AB4131" s="9"/>
      <c r="AC4131" s="12"/>
      <c r="AD4131" s="12"/>
      <c r="AE4131" s="12"/>
    </row>
    <row r="4132" spans="4:31" x14ac:dyDescent="0.25">
      <c r="D4132" s="1"/>
      <c r="Y4132" s="8"/>
      <c r="Z4132" s="10"/>
      <c r="AA4132" s="9"/>
      <c r="AB4132" s="9"/>
      <c r="AC4132" s="12"/>
      <c r="AD4132" s="12"/>
      <c r="AE4132" s="12"/>
    </row>
    <row r="4133" spans="4:31" x14ac:dyDescent="0.25">
      <c r="D4133" s="1"/>
      <c r="Y4133" s="8"/>
      <c r="Z4133" s="10"/>
      <c r="AA4133" s="9"/>
      <c r="AB4133" s="9"/>
      <c r="AC4133" s="12"/>
      <c r="AD4133" s="12"/>
      <c r="AE4133" s="12"/>
    </row>
    <row r="4134" spans="4:31" x14ac:dyDescent="0.25">
      <c r="D4134" s="1"/>
      <c r="Y4134" s="8"/>
      <c r="Z4134" s="10"/>
      <c r="AA4134" s="9"/>
      <c r="AB4134" s="9"/>
      <c r="AC4134" s="12"/>
      <c r="AD4134" s="12"/>
      <c r="AE4134" s="12"/>
    </row>
    <row r="4135" spans="4:31" x14ac:dyDescent="0.25">
      <c r="D4135" s="1"/>
      <c r="Y4135" s="8"/>
      <c r="Z4135" s="10"/>
      <c r="AA4135" s="9"/>
      <c r="AB4135" s="9"/>
      <c r="AC4135" s="12"/>
      <c r="AD4135" s="12"/>
      <c r="AE4135" s="12"/>
    </row>
    <row r="4136" spans="4:31" x14ac:dyDescent="0.25">
      <c r="D4136" s="1"/>
      <c r="Y4136" s="8"/>
      <c r="Z4136" s="10"/>
      <c r="AA4136" s="9"/>
      <c r="AB4136" s="9"/>
      <c r="AC4136" s="12"/>
      <c r="AD4136" s="12"/>
      <c r="AE4136" s="12"/>
    </row>
    <row r="4137" spans="4:31" x14ac:dyDescent="0.25">
      <c r="D4137" s="1"/>
      <c r="Y4137" s="8"/>
      <c r="Z4137" s="10"/>
      <c r="AA4137" s="9"/>
      <c r="AB4137" s="9"/>
      <c r="AC4137" s="12"/>
      <c r="AD4137" s="12"/>
      <c r="AE4137" s="12"/>
    </row>
    <row r="4138" spans="4:31" x14ac:dyDescent="0.25">
      <c r="D4138" s="1"/>
      <c r="Y4138" s="8"/>
      <c r="Z4138" s="10"/>
      <c r="AA4138" s="9"/>
      <c r="AB4138" s="9"/>
      <c r="AC4138" s="12"/>
      <c r="AD4138" s="12"/>
      <c r="AE4138" s="12"/>
    </row>
    <row r="4139" spans="4:31" x14ac:dyDescent="0.25">
      <c r="D4139" s="1"/>
      <c r="Y4139" s="8"/>
      <c r="Z4139" s="10"/>
      <c r="AA4139" s="9"/>
      <c r="AB4139" s="9"/>
      <c r="AC4139" s="12"/>
      <c r="AD4139" s="12"/>
      <c r="AE4139" s="12"/>
    </row>
    <row r="4140" spans="4:31" x14ac:dyDescent="0.25">
      <c r="D4140" s="1"/>
      <c r="Y4140" s="8"/>
      <c r="Z4140" s="10"/>
      <c r="AA4140" s="9"/>
      <c r="AB4140" s="9"/>
      <c r="AC4140" s="12"/>
      <c r="AD4140" s="12"/>
      <c r="AE4140" s="12"/>
    </row>
    <row r="4141" spans="4:31" x14ac:dyDescent="0.25">
      <c r="D4141" s="1"/>
      <c r="Y4141" s="8"/>
      <c r="Z4141" s="10"/>
      <c r="AA4141" s="9"/>
      <c r="AB4141" s="9"/>
      <c r="AC4141" s="12"/>
      <c r="AD4141" s="12"/>
      <c r="AE4141" s="12"/>
    </row>
    <row r="4142" spans="4:31" x14ac:dyDescent="0.25">
      <c r="D4142" s="1"/>
      <c r="Y4142" s="8"/>
      <c r="Z4142" s="10"/>
      <c r="AA4142" s="9"/>
      <c r="AB4142" s="9"/>
      <c r="AC4142" s="12"/>
      <c r="AD4142" s="12"/>
      <c r="AE4142" s="12"/>
    </row>
    <row r="4143" spans="4:31" x14ac:dyDescent="0.25">
      <c r="D4143" s="1"/>
      <c r="Y4143" s="8"/>
      <c r="Z4143" s="10"/>
      <c r="AA4143" s="9"/>
      <c r="AB4143" s="9"/>
      <c r="AC4143" s="12"/>
      <c r="AD4143" s="12"/>
      <c r="AE4143" s="12"/>
    </row>
    <row r="4144" spans="4:31" x14ac:dyDescent="0.25">
      <c r="D4144" s="1"/>
      <c r="Y4144" s="8"/>
      <c r="Z4144" s="10"/>
      <c r="AA4144" s="9"/>
      <c r="AB4144" s="9"/>
      <c r="AC4144" s="12"/>
      <c r="AD4144" s="12"/>
      <c r="AE4144" s="12"/>
    </row>
    <row r="4145" spans="4:31" x14ac:dyDescent="0.25">
      <c r="D4145" s="1"/>
      <c r="Y4145" s="8"/>
      <c r="Z4145" s="10"/>
      <c r="AA4145" s="9"/>
      <c r="AB4145" s="9"/>
      <c r="AC4145" s="12"/>
      <c r="AD4145" s="12"/>
      <c r="AE4145" s="12"/>
    </row>
    <row r="4146" spans="4:31" x14ac:dyDescent="0.25">
      <c r="D4146" s="1"/>
      <c r="Y4146" s="8"/>
      <c r="Z4146" s="10"/>
      <c r="AA4146" s="9"/>
      <c r="AB4146" s="9"/>
      <c r="AC4146" s="12"/>
      <c r="AD4146" s="12"/>
      <c r="AE4146" s="12"/>
    </row>
    <row r="4147" spans="4:31" x14ac:dyDescent="0.25">
      <c r="D4147" s="1"/>
      <c r="Y4147" s="8"/>
      <c r="Z4147" s="10"/>
      <c r="AA4147" s="9"/>
      <c r="AB4147" s="9"/>
      <c r="AC4147" s="12"/>
      <c r="AD4147" s="12"/>
      <c r="AE4147" s="12"/>
    </row>
    <row r="4148" spans="4:31" x14ac:dyDescent="0.25">
      <c r="D4148" s="1"/>
      <c r="Y4148" s="8"/>
      <c r="Z4148" s="10"/>
      <c r="AA4148" s="9"/>
      <c r="AB4148" s="9"/>
      <c r="AC4148" s="12"/>
      <c r="AD4148" s="12"/>
      <c r="AE4148" s="12"/>
    </row>
    <row r="4149" spans="4:31" x14ac:dyDescent="0.25">
      <c r="D4149" s="1"/>
      <c r="Y4149" s="8"/>
      <c r="Z4149" s="10"/>
      <c r="AA4149" s="9"/>
      <c r="AB4149" s="9"/>
      <c r="AC4149" s="12"/>
      <c r="AD4149" s="12"/>
      <c r="AE4149" s="12"/>
    </row>
    <row r="4150" spans="4:31" x14ac:dyDescent="0.25">
      <c r="D4150" s="1"/>
      <c r="Y4150" s="8"/>
      <c r="Z4150" s="10"/>
      <c r="AA4150" s="9"/>
      <c r="AB4150" s="9"/>
      <c r="AC4150" s="12"/>
      <c r="AD4150" s="12"/>
      <c r="AE4150" s="12"/>
    </row>
    <row r="4151" spans="4:31" x14ac:dyDescent="0.25">
      <c r="D4151" s="1"/>
      <c r="Y4151" s="8"/>
      <c r="Z4151" s="10"/>
      <c r="AA4151" s="9"/>
      <c r="AB4151" s="9"/>
      <c r="AC4151" s="12"/>
      <c r="AD4151" s="12"/>
      <c r="AE4151" s="12"/>
    </row>
    <row r="4152" spans="4:31" x14ac:dyDescent="0.25">
      <c r="D4152" s="1"/>
      <c r="Y4152" s="8"/>
      <c r="Z4152" s="10"/>
      <c r="AA4152" s="9"/>
      <c r="AB4152" s="9"/>
      <c r="AC4152" s="12"/>
      <c r="AD4152" s="12"/>
      <c r="AE4152" s="12"/>
    </row>
    <row r="4153" spans="4:31" x14ac:dyDescent="0.25">
      <c r="D4153" s="1"/>
      <c r="Y4153" s="8"/>
      <c r="Z4153" s="10"/>
      <c r="AA4153" s="9"/>
      <c r="AB4153" s="9"/>
      <c r="AC4153" s="12"/>
      <c r="AD4153" s="12"/>
      <c r="AE4153" s="12"/>
    </row>
    <row r="4154" spans="4:31" x14ac:dyDescent="0.25">
      <c r="D4154" s="1"/>
      <c r="Y4154" s="8"/>
      <c r="Z4154" s="10"/>
      <c r="AA4154" s="9"/>
      <c r="AB4154" s="9"/>
      <c r="AC4154" s="12"/>
      <c r="AD4154" s="12"/>
      <c r="AE4154" s="12"/>
    </row>
    <row r="4155" spans="4:31" x14ac:dyDescent="0.25">
      <c r="D4155" s="1"/>
      <c r="Y4155" s="8"/>
      <c r="Z4155" s="10"/>
      <c r="AA4155" s="9"/>
      <c r="AB4155" s="9"/>
      <c r="AC4155" s="12"/>
      <c r="AD4155" s="12"/>
      <c r="AE4155" s="12"/>
    </row>
    <row r="4156" spans="4:31" x14ac:dyDescent="0.25">
      <c r="D4156" s="1"/>
      <c r="Y4156" s="8"/>
      <c r="Z4156" s="10"/>
      <c r="AA4156" s="9"/>
      <c r="AB4156" s="9"/>
      <c r="AC4156" s="12"/>
      <c r="AD4156" s="12"/>
      <c r="AE4156" s="12"/>
    </row>
    <row r="4157" spans="4:31" x14ac:dyDescent="0.25">
      <c r="D4157" s="1"/>
      <c r="Y4157" s="8"/>
      <c r="Z4157" s="10"/>
      <c r="AA4157" s="9"/>
      <c r="AB4157" s="9"/>
      <c r="AC4157" s="12"/>
      <c r="AD4157" s="12"/>
      <c r="AE4157" s="12"/>
    </row>
    <row r="4158" spans="4:31" x14ac:dyDescent="0.25">
      <c r="D4158" s="1"/>
      <c r="Y4158" s="8"/>
      <c r="Z4158" s="10"/>
      <c r="AA4158" s="9"/>
      <c r="AB4158" s="9"/>
      <c r="AC4158" s="12"/>
      <c r="AD4158" s="12"/>
      <c r="AE4158" s="12"/>
    </row>
    <row r="4159" spans="4:31" x14ac:dyDescent="0.25">
      <c r="D4159" s="1"/>
      <c r="Y4159" s="8"/>
      <c r="Z4159" s="10"/>
      <c r="AA4159" s="9"/>
      <c r="AB4159" s="9"/>
      <c r="AC4159" s="12"/>
      <c r="AD4159" s="12"/>
      <c r="AE4159" s="12"/>
    </row>
    <row r="4160" spans="4:31" x14ac:dyDescent="0.25">
      <c r="D4160" s="1"/>
      <c r="Y4160" s="8"/>
      <c r="Z4160" s="10"/>
      <c r="AA4160" s="9"/>
      <c r="AB4160" s="9"/>
      <c r="AC4160" s="12"/>
      <c r="AD4160" s="12"/>
      <c r="AE4160" s="12"/>
    </row>
    <row r="4161" spans="4:31" x14ac:dyDescent="0.25">
      <c r="D4161" s="1"/>
      <c r="Y4161" s="8"/>
      <c r="Z4161" s="10"/>
      <c r="AA4161" s="9"/>
      <c r="AB4161" s="9"/>
      <c r="AC4161" s="12"/>
      <c r="AD4161" s="12"/>
      <c r="AE4161" s="12"/>
    </row>
    <row r="4162" spans="4:31" x14ac:dyDescent="0.25">
      <c r="D4162" s="1"/>
      <c r="Y4162" s="8"/>
      <c r="Z4162" s="10"/>
      <c r="AA4162" s="9"/>
      <c r="AB4162" s="9"/>
      <c r="AC4162" s="12"/>
      <c r="AD4162" s="12"/>
      <c r="AE4162" s="12"/>
    </row>
    <row r="4163" spans="4:31" x14ac:dyDescent="0.25">
      <c r="D4163" s="1"/>
      <c r="Y4163" s="8"/>
      <c r="Z4163" s="10"/>
      <c r="AA4163" s="9"/>
      <c r="AB4163" s="9"/>
      <c r="AC4163" s="12"/>
      <c r="AD4163" s="12"/>
      <c r="AE4163" s="12"/>
    </row>
    <row r="4164" spans="4:31" x14ac:dyDescent="0.25">
      <c r="D4164" s="1"/>
      <c r="Y4164" s="8"/>
      <c r="Z4164" s="10"/>
      <c r="AA4164" s="9"/>
      <c r="AB4164" s="9"/>
      <c r="AC4164" s="12"/>
      <c r="AD4164" s="12"/>
      <c r="AE4164" s="12"/>
    </row>
    <row r="4165" spans="4:31" x14ac:dyDescent="0.25">
      <c r="D4165" s="1"/>
      <c r="Y4165" s="8"/>
      <c r="Z4165" s="10"/>
      <c r="AA4165" s="9"/>
      <c r="AB4165" s="9"/>
      <c r="AC4165" s="12"/>
      <c r="AD4165" s="12"/>
      <c r="AE4165" s="12"/>
    </row>
    <row r="4166" spans="4:31" x14ac:dyDescent="0.25">
      <c r="D4166" s="1"/>
      <c r="Y4166" s="8"/>
      <c r="Z4166" s="10"/>
      <c r="AA4166" s="9"/>
      <c r="AB4166" s="9"/>
      <c r="AC4166" s="12"/>
      <c r="AD4166" s="12"/>
      <c r="AE4166" s="12"/>
    </row>
    <row r="4167" spans="4:31" x14ac:dyDescent="0.25">
      <c r="D4167" s="1"/>
      <c r="Y4167" s="8"/>
      <c r="Z4167" s="10"/>
      <c r="AA4167" s="9"/>
      <c r="AB4167" s="9"/>
      <c r="AC4167" s="12"/>
      <c r="AD4167" s="12"/>
      <c r="AE4167" s="12"/>
    </row>
    <row r="4168" spans="4:31" x14ac:dyDescent="0.25">
      <c r="D4168" s="1"/>
      <c r="Y4168" s="8"/>
      <c r="Z4168" s="10"/>
      <c r="AA4168" s="9"/>
      <c r="AB4168" s="9"/>
      <c r="AC4168" s="12"/>
      <c r="AD4168" s="12"/>
      <c r="AE4168" s="12"/>
    </row>
    <row r="4169" spans="4:31" x14ac:dyDescent="0.25">
      <c r="D4169" s="1"/>
      <c r="Y4169" s="8"/>
      <c r="Z4169" s="10"/>
      <c r="AA4169" s="9"/>
      <c r="AB4169" s="9"/>
      <c r="AC4169" s="12"/>
      <c r="AD4169" s="12"/>
      <c r="AE4169" s="12"/>
    </row>
    <row r="4170" spans="4:31" x14ac:dyDescent="0.25">
      <c r="D4170" s="1"/>
      <c r="Y4170" s="8"/>
      <c r="Z4170" s="10"/>
      <c r="AA4170" s="9"/>
      <c r="AB4170" s="9"/>
      <c r="AC4170" s="12"/>
      <c r="AD4170" s="12"/>
      <c r="AE4170" s="12"/>
    </row>
    <row r="4171" spans="4:31" x14ac:dyDescent="0.25">
      <c r="D4171" s="1"/>
      <c r="Y4171" s="8"/>
      <c r="Z4171" s="10"/>
      <c r="AA4171" s="9"/>
      <c r="AB4171" s="9"/>
      <c r="AC4171" s="12"/>
      <c r="AD4171" s="12"/>
      <c r="AE4171" s="12"/>
    </row>
    <row r="4172" spans="4:31" x14ac:dyDescent="0.25">
      <c r="D4172" s="1"/>
      <c r="Y4172" s="8"/>
      <c r="Z4172" s="10"/>
      <c r="AA4172" s="9"/>
      <c r="AB4172" s="9"/>
      <c r="AC4172" s="12"/>
      <c r="AD4172" s="12"/>
      <c r="AE4172" s="12"/>
    </row>
    <row r="4173" spans="4:31" x14ac:dyDescent="0.25">
      <c r="D4173" s="1"/>
      <c r="Y4173" s="8"/>
      <c r="Z4173" s="10"/>
      <c r="AA4173" s="9"/>
      <c r="AB4173" s="9"/>
      <c r="AC4173" s="12"/>
      <c r="AD4173" s="12"/>
      <c r="AE4173" s="12"/>
    </row>
    <row r="4174" spans="4:31" x14ac:dyDescent="0.25">
      <c r="D4174" s="1"/>
      <c r="Y4174" s="8"/>
      <c r="Z4174" s="10"/>
      <c r="AA4174" s="9"/>
      <c r="AB4174" s="9"/>
      <c r="AC4174" s="12"/>
      <c r="AD4174" s="12"/>
      <c r="AE4174" s="12"/>
    </row>
    <row r="4175" spans="4:31" x14ac:dyDescent="0.25">
      <c r="D4175" s="1"/>
      <c r="Y4175" s="8"/>
      <c r="Z4175" s="10"/>
      <c r="AA4175" s="9"/>
      <c r="AB4175" s="9"/>
      <c r="AC4175" s="12"/>
      <c r="AD4175" s="12"/>
      <c r="AE4175" s="12"/>
    </row>
    <row r="4176" spans="4:31" x14ac:dyDescent="0.25">
      <c r="D4176" s="1"/>
      <c r="Y4176" s="8"/>
      <c r="Z4176" s="10"/>
      <c r="AA4176" s="9"/>
      <c r="AB4176" s="9"/>
      <c r="AC4176" s="12"/>
      <c r="AD4176" s="12"/>
      <c r="AE4176" s="12"/>
    </row>
    <row r="4177" spans="4:31" x14ac:dyDescent="0.25">
      <c r="D4177" s="1"/>
      <c r="Y4177" s="8"/>
      <c r="Z4177" s="10"/>
      <c r="AA4177" s="9"/>
      <c r="AB4177" s="9"/>
      <c r="AC4177" s="12"/>
      <c r="AD4177" s="12"/>
      <c r="AE4177" s="12"/>
    </row>
    <row r="4178" spans="4:31" x14ac:dyDescent="0.25">
      <c r="D4178" s="1"/>
      <c r="Y4178" s="8"/>
      <c r="Z4178" s="10"/>
      <c r="AA4178" s="9"/>
      <c r="AB4178" s="9"/>
      <c r="AC4178" s="12"/>
      <c r="AD4178" s="12"/>
      <c r="AE4178" s="12"/>
    </row>
    <row r="4179" spans="4:31" x14ac:dyDescent="0.25">
      <c r="D4179" s="1"/>
      <c r="Y4179" s="8"/>
      <c r="Z4179" s="10"/>
      <c r="AA4179" s="9"/>
      <c r="AB4179" s="9"/>
      <c r="AC4179" s="12"/>
      <c r="AD4179" s="12"/>
      <c r="AE4179" s="12"/>
    </row>
    <row r="4180" spans="4:31" x14ac:dyDescent="0.25">
      <c r="D4180" s="1"/>
      <c r="Y4180" s="8"/>
      <c r="Z4180" s="10"/>
      <c r="AA4180" s="9"/>
      <c r="AB4180" s="9"/>
      <c r="AC4180" s="12"/>
      <c r="AD4180" s="12"/>
      <c r="AE4180" s="12"/>
    </row>
    <row r="4181" spans="4:31" x14ac:dyDescent="0.25">
      <c r="D4181" s="1"/>
      <c r="Y4181" s="8"/>
      <c r="Z4181" s="10"/>
      <c r="AA4181" s="9"/>
      <c r="AB4181" s="9"/>
      <c r="AC4181" s="12"/>
      <c r="AD4181" s="12"/>
      <c r="AE4181" s="12"/>
    </row>
    <row r="4182" spans="4:31" x14ac:dyDescent="0.25">
      <c r="D4182" s="1"/>
      <c r="Y4182" s="8"/>
      <c r="Z4182" s="10"/>
      <c r="AA4182" s="9"/>
      <c r="AB4182" s="9"/>
      <c r="AC4182" s="12"/>
      <c r="AD4182" s="12"/>
      <c r="AE4182" s="12"/>
    </row>
    <row r="4183" spans="4:31" x14ac:dyDescent="0.25">
      <c r="D4183" s="1"/>
      <c r="Y4183" s="8"/>
      <c r="Z4183" s="10"/>
      <c r="AA4183" s="9"/>
      <c r="AB4183" s="9"/>
      <c r="AC4183" s="12"/>
      <c r="AD4183" s="12"/>
      <c r="AE4183" s="12"/>
    </row>
    <row r="4184" spans="4:31" x14ac:dyDescent="0.25">
      <c r="D4184" s="1"/>
      <c r="Y4184" s="8"/>
      <c r="Z4184" s="10"/>
      <c r="AA4184" s="9"/>
      <c r="AB4184" s="9"/>
      <c r="AC4184" s="12"/>
      <c r="AD4184" s="12"/>
      <c r="AE4184" s="12"/>
    </row>
    <row r="4185" spans="4:31" x14ac:dyDescent="0.25">
      <c r="D4185" s="1"/>
      <c r="Y4185" s="8"/>
      <c r="Z4185" s="10"/>
      <c r="AA4185" s="9"/>
      <c r="AB4185" s="9"/>
      <c r="AC4185" s="12"/>
      <c r="AD4185" s="12"/>
      <c r="AE4185" s="12"/>
    </row>
    <row r="4186" spans="4:31" x14ac:dyDescent="0.25">
      <c r="D4186" s="1"/>
      <c r="Y4186" s="8"/>
      <c r="Z4186" s="10"/>
      <c r="AA4186" s="9"/>
      <c r="AB4186" s="9"/>
      <c r="AC4186" s="12"/>
      <c r="AD4186" s="12"/>
      <c r="AE4186" s="12"/>
    </row>
    <row r="4187" spans="4:31" x14ac:dyDescent="0.25">
      <c r="D4187" s="1"/>
      <c r="Y4187" s="8"/>
      <c r="Z4187" s="10"/>
      <c r="AA4187" s="9"/>
      <c r="AB4187" s="9"/>
      <c r="AC4187" s="12"/>
      <c r="AD4187" s="12"/>
      <c r="AE4187" s="12"/>
    </row>
    <row r="4188" spans="4:31" x14ac:dyDescent="0.25">
      <c r="D4188" s="1"/>
      <c r="Y4188" s="8"/>
      <c r="Z4188" s="10"/>
      <c r="AA4188" s="9"/>
      <c r="AB4188" s="9"/>
      <c r="AC4188" s="12"/>
      <c r="AD4188" s="12"/>
      <c r="AE4188" s="12"/>
    </row>
    <row r="4189" spans="4:31" x14ac:dyDescent="0.25">
      <c r="D4189" s="1"/>
      <c r="Y4189" s="8"/>
      <c r="Z4189" s="10"/>
      <c r="AA4189" s="9"/>
      <c r="AB4189" s="9"/>
      <c r="AC4189" s="12"/>
      <c r="AD4189" s="12"/>
      <c r="AE4189" s="12"/>
    </row>
    <row r="4190" spans="4:31" x14ac:dyDescent="0.25">
      <c r="D4190" s="1"/>
      <c r="Y4190" s="8"/>
      <c r="Z4190" s="10"/>
      <c r="AA4190" s="9"/>
      <c r="AB4190" s="9"/>
      <c r="AC4190" s="12"/>
      <c r="AD4190" s="12"/>
      <c r="AE4190" s="12"/>
    </row>
    <row r="4191" spans="4:31" x14ac:dyDescent="0.25">
      <c r="D4191" s="1"/>
      <c r="Y4191" s="8"/>
      <c r="Z4191" s="10"/>
      <c r="AA4191" s="9"/>
      <c r="AB4191" s="9"/>
      <c r="AC4191" s="12"/>
      <c r="AD4191" s="12"/>
      <c r="AE4191" s="12"/>
    </row>
    <row r="4192" spans="4:31" x14ac:dyDescent="0.25">
      <c r="D4192" s="1"/>
      <c r="Y4192" s="8"/>
      <c r="Z4192" s="10"/>
      <c r="AA4192" s="9"/>
      <c r="AB4192" s="9"/>
      <c r="AC4192" s="12"/>
      <c r="AD4192" s="12"/>
      <c r="AE4192" s="12"/>
    </row>
    <row r="4193" spans="4:31" x14ac:dyDescent="0.25">
      <c r="D4193" s="1"/>
      <c r="Y4193" s="8"/>
      <c r="Z4193" s="10"/>
      <c r="AA4193" s="9"/>
      <c r="AB4193" s="9"/>
      <c r="AC4193" s="12"/>
      <c r="AD4193" s="12"/>
      <c r="AE4193" s="12"/>
    </row>
    <row r="4194" spans="4:31" x14ac:dyDescent="0.25">
      <c r="D4194" s="1"/>
      <c r="Y4194" s="8"/>
      <c r="Z4194" s="10"/>
      <c r="AA4194" s="9"/>
      <c r="AB4194" s="9"/>
      <c r="AC4194" s="12"/>
      <c r="AD4194" s="12"/>
      <c r="AE4194" s="12"/>
    </row>
    <row r="4195" spans="4:31" x14ac:dyDescent="0.25">
      <c r="D4195" s="1"/>
      <c r="Y4195" s="8"/>
      <c r="Z4195" s="10"/>
      <c r="AA4195" s="9"/>
      <c r="AB4195" s="9"/>
      <c r="AC4195" s="12"/>
      <c r="AD4195" s="12"/>
      <c r="AE4195" s="12"/>
    </row>
    <row r="4196" spans="4:31" x14ac:dyDescent="0.25">
      <c r="D4196" s="1"/>
      <c r="Y4196" s="8"/>
      <c r="Z4196" s="10"/>
      <c r="AA4196" s="9"/>
      <c r="AB4196" s="9"/>
      <c r="AC4196" s="12"/>
      <c r="AD4196" s="12"/>
      <c r="AE4196" s="12"/>
    </row>
    <row r="4197" spans="4:31" x14ac:dyDescent="0.25">
      <c r="D4197" s="1"/>
      <c r="Y4197" s="8"/>
      <c r="Z4197" s="10"/>
      <c r="AA4197" s="9"/>
      <c r="AB4197" s="9"/>
      <c r="AC4197" s="12"/>
      <c r="AD4197" s="12"/>
      <c r="AE4197" s="12"/>
    </row>
    <row r="4198" spans="4:31" x14ac:dyDescent="0.25">
      <c r="D4198" s="1"/>
      <c r="Y4198" s="8"/>
      <c r="Z4198" s="10"/>
      <c r="AA4198" s="9"/>
      <c r="AB4198" s="9"/>
      <c r="AC4198" s="12"/>
      <c r="AD4198" s="12"/>
      <c r="AE4198" s="12"/>
    </row>
    <row r="4199" spans="4:31" x14ac:dyDescent="0.25">
      <c r="D4199" s="1"/>
      <c r="Y4199" s="8"/>
      <c r="Z4199" s="10"/>
      <c r="AA4199" s="9"/>
      <c r="AB4199" s="9"/>
      <c r="AC4199" s="12"/>
      <c r="AD4199" s="12"/>
      <c r="AE4199" s="12"/>
    </row>
    <row r="4200" spans="4:31" x14ac:dyDescent="0.25">
      <c r="D4200" s="1"/>
      <c r="Y4200" s="8"/>
      <c r="Z4200" s="10"/>
      <c r="AA4200" s="9"/>
      <c r="AB4200" s="9"/>
      <c r="AC4200" s="12"/>
      <c r="AD4200" s="12"/>
      <c r="AE4200" s="12"/>
    </row>
    <row r="4201" spans="4:31" x14ac:dyDescent="0.25">
      <c r="D4201" s="1"/>
      <c r="Y4201" s="8"/>
      <c r="Z4201" s="10"/>
      <c r="AA4201" s="9"/>
      <c r="AB4201" s="9"/>
      <c r="AC4201" s="12"/>
      <c r="AD4201" s="12"/>
      <c r="AE4201" s="12"/>
    </row>
    <row r="4202" spans="4:31" x14ac:dyDescent="0.25">
      <c r="D4202" s="1"/>
      <c r="Y4202" s="8"/>
      <c r="Z4202" s="10"/>
      <c r="AA4202" s="9"/>
      <c r="AB4202" s="9"/>
      <c r="AC4202" s="12"/>
      <c r="AD4202" s="12"/>
      <c r="AE4202" s="12"/>
    </row>
    <row r="4203" spans="4:31" x14ac:dyDescent="0.25">
      <c r="D4203" s="1"/>
      <c r="Y4203" s="8"/>
      <c r="Z4203" s="10"/>
      <c r="AA4203" s="9"/>
      <c r="AB4203" s="9"/>
      <c r="AC4203" s="12"/>
      <c r="AD4203" s="12"/>
      <c r="AE4203" s="12"/>
    </row>
    <row r="4204" spans="4:31" x14ac:dyDescent="0.25">
      <c r="D4204" s="1"/>
      <c r="Y4204" s="8"/>
      <c r="Z4204" s="10"/>
      <c r="AA4204" s="9"/>
      <c r="AB4204" s="9"/>
      <c r="AC4204" s="12"/>
      <c r="AD4204" s="12"/>
      <c r="AE4204" s="12"/>
    </row>
    <row r="4205" spans="4:31" x14ac:dyDescent="0.25">
      <c r="D4205" s="1"/>
      <c r="Y4205" s="8"/>
      <c r="Z4205" s="10"/>
      <c r="AA4205" s="9"/>
      <c r="AB4205" s="9"/>
      <c r="AC4205" s="12"/>
      <c r="AD4205" s="12"/>
      <c r="AE4205" s="12"/>
    </row>
    <row r="4206" spans="4:31" x14ac:dyDescent="0.25">
      <c r="D4206" s="1"/>
      <c r="Y4206" s="8"/>
      <c r="Z4206" s="10"/>
      <c r="AA4206" s="9"/>
      <c r="AB4206" s="9"/>
      <c r="AC4206" s="12"/>
      <c r="AD4206" s="12"/>
      <c r="AE4206" s="12"/>
    </row>
    <row r="4207" spans="4:31" x14ac:dyDescent="0.25">
      <c r="D4207" s="1"/>
      <c r="Y4207" s="8"/>
      <c r="Z4207" s="10"/>
      <c r="AA4207" s="9"/>
      <c r="AB4207" s="9"/>
      <c r="AC4207" s="12"/>
      <c r="AD4207" s="12"/>
      <c r="AE4207" s="12"/>
    </row>
    <row r="4208" spans="4:31" x14ac:dyDescent="0.25">
      <c r="D4208" s="1"/>
      <c r="Y4208" s="8"/>
      <c r="Z4208" s="10"/>
      <c r="AA4208" s="9"/>
      <c r="AB4208" s="9"/>
      <c r="AC4208" s="12"/>
      <c r="AD4208" s="12"/>
      <c r="AE4208" s="12"/>
    </row>
    <row r="4209" spans="4:31" x14ac:dyDescent="0.25">
      <c r="D4209" s="1"/>
      <c r="Y4209" s="8"/>
      <c r="Z4209" s="10"/>
      <c r="AA4209" s="9"/>
      <c r="AB4209" s="9"/>
      <c r="AC4209" s="12"/>
      <c r="AD4209" s="12"/>
      <c r="AE4209" s="12"/>
    </row>
    <row r="4210" spans="4:31" x14ac:dyDescent="0.25">
      <c r="D4210" s="1"/>
      <c r="Y4210" s="8"/>
      <c r="Z4210" s="10"/>
      <c r="AA4210" s="9"/>
      <c r="AB4210" s="9"/>
      <c r="AC4210" s="12"/>
      <c r="AD4210" s="12"/>
      <c r="AE4210" s="12"/>
    </row>
    <row r="4211" spans="4:31" x14ac:dyDescent="0.25">
      <c r="D4211" s="1"/>
      <c r="Y4211" s="8"/>
      <c r="Z4211" s="10"/>
      <c r="AA4211" s="9"/>
      <c r="AB4211" s="9"/>
      <c r="AC4211" s="12"/>
      <c r="AD4211" s="12"/>
      <c r="AE4211" s="12"/>
    </row>
    <row r="4212" spans="4:31" x14ac:dyDescent="0.25">
      <c r="D4212" s="1"/>
      <c r="Y4212" s="8"/>
      <c r="Z4212" s="10"/>
      <c r="AA4212" s="9"/>
      <c r="AB4212" s="9"/>
      <c r="AC4212" s="12"/>
      <c r="AD4212" s="12"/>
      <c r="AE4212" s="12"/>
    </row>
    <row r="4213" spans="4:31" x14ac:dyDescent="0.25">
      <c r="D4213" s="1"/>
      <c r="Y4213" s="8"/>
      <c r="Z4213" s="10"/>
      <c r="AA4213" s="9"/>
      <c r="AB4213" s="9"/>
      <c r="AC4213" s="12"/>
      <c r="AD4213" s="12"/>
      <c r="AE4213" s="12"/>
    </row>
    <row r="4214" spans="4:31" x14ac:dyDescent="0.25">
      <c r="D4214" s="1"/>
      <c r="Y4214" s="8"/>
      <c r="Z4214" s="10"/>
      <c r="AA4214" s="9"/>
      <c r="AB4214" s="9"/>
      <c r="AC4214" s="12"/>
      <c r="AD4214" s="12"/>
      <c r="AE4214" s="12"/>
    </row>
    <row r="4215" spans="4:31" x14ac:dyDescent="0.25">
      <c r="D4215" s="1"/>
      <c r="Y4215" s="8"/>
      <c r="Z4215" s="10"/>
      <c r="AA4215" s="9"/>
      <c r="AB4215" s="9"/>
      <c r="AC4215" s="12"/>
      <c r="AD4215" s="12"/>
      <c r="AE4215" s="12"/>
    </row>
    <row r="4216" spans="4:31" x14ac:dyDescent="0.25">
      <c r="D4216" s="1"/>
      <c r="Y4216" s="8"/>
      <c r="Z4216" s="10"/>
      <c r="AA4216" s="9"/>
      <c r="AB4216" s="9"/>
      <c r="AC4216" s="12"/>
      <c r="AD4216" s="12"/>
      <c r="AE4216" s="12"/>
    </row>
    <row r="4217" spans="4:31" x14ac:dyDescent="0.25">
      <c r="D4217" s="1"/>
      <c r="Y4217" s="8"/>
      <c r="Z4217" s="10"/>
      <c r="AA4217" s="9"/>
      <c r="AB4217" s="9"/>
      <c r="AC4217" s="12"/>
      <c r="AD4217" s="12"/>
      <c r="AE4217" s="12"/>
    </row>
    <row r="4218" spans="4:31" x14ac:dyDescent="0.25">
      <c r="D4218" s="1"/>
      <c r="Y4218" s="8"/>
      <c r="Z4218" s="10"/>
      <c r="AA4218" s="9"/>
      <c r="AB4218" s="9"/>
      <c r="AC4218" s="12"/>
      <c r="AD4218" s="12"/>
      <c r="AE4218" s="12"/>
    </row>
    <row r="4219" spans="4:31" x14ac:dyDescent="0.25">
      <c r="D4219" s="1"/>
      <c r="Y4219" s="8"/>
      <c r="Z4219" s="10"/>
      <c r="AA4219" s="9"/>
      <c r="AB4219" s="9"/>
      <c r="AC4219" s="12"/>
      <c r="AD4219" s="12"/>
      <c r="AE4219" s="12"/>
    </row>
    <row r="4220" spans="4:31" x14ac:dyDescent="0.25">
      <c r="D4220" s="1"/>
      <c r="Y4220" s="8"/>
      <c r="Z4220" s="10"/>
      <c r="AA4220" s="9"/>
      <c r="AB4220" s="9"/>
      <c r="AC4220" s="12"/>
      <c r="AD4220" s="12"/>
      <c r="AE4220" s="12"/>
    </row>
    <row r="4221" spans="4:31" x14ac:dyDescent="0.25">
      <c r="D4221" s="1"/>
      <c r="Y4221" s="8"/>
      <c r="Z4221" s="10"/>
      <c r="AA4221" s="9"/>
      <c r="AB4221" s="9"/>
      <c r="AC4221" s="12"/>
      <c r="AD4221" s="12"/>
      <c r="AE4221" s="12"/>
    </row>
    <row r="4222" spans="4:31" x14ac:dyDescent="0.25">
      <c r="D4222" s="1"/>
      <c r="Y4222" s="8"/>
      <c r="Z4222" s="10"/>
      <c r="AA4222" s="9"/>
      <c r="AB4222" s="9"/>
      <c r="AC4222" s="12"/>
      <c r="AD4222" s="12"/>
      <c r="AE4222" s="12"/>
    </row>
    <row r="4223" spans="4:31" x14ac:dyDescent="0.25">
      <c r="D4223" s="1"/>
      <c r="Y4223" s="8"/>
      <c r="Z4223" s="10"/>
      <c r="AA4223" s="9"/>
      <c r="AB4223" s="9"/>
      <c r="AC4223" s="12"/>
      <c r="AD4223" s="12"/>
      <c r="AE4223" s="12"/>
    </row>
    <row r="4224" spans="4:31" x14ac:dyDescent="0.25">
      <c r="D4224" s="1"/>
      <c r="Y4224" s="8"/>
      <c r="Z4224" s="10"/>
      <c r="AA4224" s="9"/>
      <c r="AB4224" s="9"/>
      <c r="AC4224" s="12"/>
      <c r="AD4224" s="12"/>
      <c r="AE4224" s="12"/>
    </row>
    <row r="4225" spans="4:31" x14ac:dyDescent="0.25">
      <c r="D4225" s="1"/>
      <c r="Y4225" s="8"/>
      <c r="Z4225" s="10"/>
      <c r="AA4225" s="9"/>
      <c r="AB4225" s="9"/>
      <c r="AC4225" s="12"/>
      <c r="AD4225" s="12"/>
      <c r="AE4225" s="12"/>
    </row>
    <row r="4226" spans="4:31" x14ac:dyDescent="0.25">
      <c r="D4226" s="1"/>
      <c r="Y4226" s="8"/>
      <c r="Z4226" s="10"/>
      <c r="AA4226" s="9"/>
      <c r="AB4226" s="9"/>
      <c r="AC4226" s="12"/>
      <c r="AD4226" s="12"/>
      <c r="AE4226" s="12"/>
    </row>
    <row r="4227" spans="4:31" x14ac:dyDescent="0.25">
      <c r="D4227" s="1"/>
      <c r="Y4227" s="8"/>
      <c r="Z4227" s="10"/>
      <c r="AA4227" s="9"/>
      <c r="AB4227" s="9"/>
      <c r="AC4227" s="12"/>
      <c r="AD4227" s="12"/>
      <c r="AE4227" s="12"/>
    </row>
    <row r="4228" spans="4:31" x14ac:dyDescent="0.25">
      <c r="D4228" s="1"/>
      <c r="Y4228" s="8"/>
      <c r="Z4228" s="10"/>
      <c r="AA4228" s="9"/>
      <c r="AB4228" s="9"/>
      <c r="AC4228" s="12"/>
      <c r="AD4228" s="12"/>
      <c r="AE4228" s="12"/>
    </row>
    <row r="4229" spans="4:31" x14ac:dyDescent="0.25">
      <c r="D4229" s="1"/>
      <c r="Y4229" s="8"/>
      <c r="Z4229" s="10"/>
      <c r="AA4229" s="9"/>
      <c r="AB4229" s="9"/>
      <c r="AC4229" s="12"/>
      <c r="AD4229" s="12"/>
      <c r="AE4229" s="12"/>
    </row>
    <row r="4230" spans="4:31" x14ac:dyDescent="0.25">
      <c r="D4230" s="1"/>
      <c r="Y4230" s="8"/>
      <c r="Z4230" s="10"/>
      <c r="AA4230" s="9"/>
      <c r="AB4230" s="9"/>
      <c r="AC4230" s="12"/>
      <c r="AD4230" s="12"/>
      <c r="AE4230" s="12"/>
    </row>
    <row r="4231" spans="4:31" x14ac:dyDescent="0.25">
      <c r="D4231" s="1"/>
      <c r="Y4231" s="8"/>
      <c r="Z4231" s="10"/>
      <c r="AA4231" s="9"/>
      <c r="AB4231" s="9"/>
      <c r="AC4231" s="12"/>
      <c r="AD4231" s="12"/>
      <c r="AE4231" s="12"/>
    </row>
    <row r="4232" spans="4:31" x14ac:dyDescent="0.25">
      <c r="D4232" s="1"/>
      <c r="Y4232" s="8"/>
      <c r="Z4232" s="10"/>
      <c r="AA4232" s="9"/>
      <c r="AB4232" s="9"/>
      <c r="AC4232" s="12"/>
      <c r="AD4232" s="12"/>
      <c r="AE4232" s="12"/>
    </row>
    <row r="4233" spans="4:31" x14ac:dyDescent="0.25">
      <c r="D4233" s="1"/>
      <c r="Y4233" s="8"/>
      <c r="Z4233" s="10"/>
      <c r="AA4233" s="9"/>
      <c r="AB4233" s="9"/>
      <c r="AC4233" s="12"/>
      <c r="AD4233" s="12"/>
      <c r="AE4233" s="12"/>
    </row>
    <row r="4234" spans="4:31" x14ac:dyDescent="0.25">
      <c r="D4234" s="1"/>
      <c r="Y4234" s="8"/>
      <c r="Z4234" s="10"/>
      <c r="AA4234" s="9"/>
      <c r="AB4234" s="9"/>
      <c r="AC4234" s="12"/>
      <c r="AD4234" s="12"/>
      <c r="AE4234" s="12"/>
    </row>
    <row r="4235" spans="4:31" x14ac:dyDescent="0.25">
      <c r="D4235" s="1"/>
      <c r="Y4235" s="8"/>
      <c r="Z4235" s="10"/>
      <c r="AA4235" s="9"/>
      <c r="AB4235" s="9"/>
      <c r="AC4235" s="12"/>
      <c r="AD4235" s="12"/>
      <c r="AE4235" s="12"/>
    </row>
    <row r="4236" spans="4:31" x14ac:dyDescent="0.25">
      <c r="D4236" s="1"/>
      <c r="Y4236" s="8"/>
      <c r="Z4236" s="10"/>
      <c r="AA4236" s="9"/>
      <c r="AB4236" s="9"/>
      <c r="AC4236" s="12"/>
      <c r="AD4236" s="12"/>
      <c r="AE4236" s="12"/>
    </row>
    <row r="4237" spans="4:31" x14ac:dyDescent="0.25">
      <c r="D4237" s="1"/>
      <c r="Y4237" s="8"/>
      <c r="Z4237" s="10"/>
      <c r="AA4237" s="9"/>
      <c r="AB4237" s="9"/>
      <c r="AC4237" s="12"/>
      <c r="AD4237" s="12"/>
      <c r="AE4237" s="12"/>
    </row>
    <row r="4238" spans="4:31" x14ac:dyDescent="0.25">
      <c r="D4238" s="1"/>
      <c r="Y4238" s="8"/>
      <c r="Z4238" s="10"/>
      <c r="AA4238" s="9"/>
      <c r="AB4238" s="9"/>
      <c r="AC4238" s="12"/>
      <c r="AD4238" s="12"/>
      <c r="AE4238" s="12"/>
    </row>
    <row r="4239" spans="4:31" x14ac:dyDescent="0.25">
      <c r="D4239" s="1"/>
      <c r="Y4239" s="8"/>
      <c r="Z4239" s="10"/>
      <c r="AA4239" s="9"/>
      <c r="AB4239" s="9"/>
      <c r="AC4239" s="12"/>
      <c r="AD4239" s="12"/>
      <c r="AE4239" s="12"/>
    </row>
    <row r="4240" spans="4:31" x14ac:dyDescent="0.25">
      <c r="D4240" s="1"/>
      <c r="Y4240" s="8"/>
      <c r="Z4240" s="10"/>
      <c r="AA4240" s="9"/>
      <c r="AB4240" s="9"/>
      <c r="AC4240" s="12"/>
      <c r="AD4240" s="12"/>
      <c r="AE4240" s="12"/>
    </row>
    <row r="4241" spans="4:31" x14ac:dyDescent="0.25">
      <c r="D4241" s="1"/>
      <c r="Y4241" s="8"/>
      <c r="Z4241" s="10"/>
      <c r="AA4241" s="9"/>
      <c r="AB4241" s="9"/>
      <c r="AC4241" s="12"/>
      <c r="AD4241" s="12"/>
      <c r="AE4241" s="12"/>
    </row>
    <row r="4242" spans="4:31" x14ac:dyDescent="0.25">
      <c r="D4242" s="1"/>
      <c r="Y4242" s="8"/>
      <c r="Z4242" s="10"/>
      <c r="AA4242" s="9"/>
      <c r="AB4242" s="9"/>
      <c r="AC4242" s="12"/>
      <c r="AD4242" s="12"/>
      <c r="AE4242" s="12"/>
    </row>
    <row r="4243" spans="4:31" x14ac:dyDescent="0.25">
      <c r="D4243" s="1"/>
      <c r="Y4243" s="8"/>
      <c r="Z4243" s="10"/>
      <c r="AA4243" s="9"/>
      <c r="AB4243" s="9"/>
      <c r="AC4243" s="12"/>
      <c r="AD4243" s="12"/>
      <c r="AE4243" s="12"/>
    </row>
    <row r="4244" spans="4:31" x14ac:dyDescent="0.25">
      <c r="D4244" s="1"/>
      <c r="Y4244" s="8"/>
      <c r="Z4244" s="10"/>
      <c r="AA4244" s="9"/>
      <c r="AB4244" s="9"/>
      <c r="AC4244" s="12"/>
      <c r="AD4244" s="12"/>
      <c r="AE4244" s="12"/>
    </row>
    <row r="4245" spans="4:31" x14ac:dyDescent="0.25">
      <c r="D4245" s="1"/>
      <c r="Y4245" s="8"/>
      <c r="Z4245" s="10"/>
      <c r="AA4245" s="9"/>
      <c r="AB4245" s="9"/>
      <c r="AC4245" s="12"/>
      <c r="AD4245" s="12"/>
      <c r="AE4245" s="12"/>
    </row>
    <row r="4246" spans="4:31" x14ac:dyDescent="0.25">
      <c r="D4246" s="1"/>
      <c r="Y4246" s="8"/>
      <c r="Z4246" s="10"/>
      <c r="AA4246" s="9"/>
      <c r="AB4246" s="9"/>
      <c r="AC4246" s="12"/>
      <c r="AD4246" s="12"/>
      <c r="AE4246" s="12"/>
    </row>
    <row r="4247" spans="4:31" x14ac:dyDescent="0.25">
      <c r="D4247" s="1"/>
      <c r="Y4247" s="8"/>
      <c r="Z4247" s="10"/>
      <c r="AA4247" s="9"/>
      <c r="AB4247" s="9"/>
      <c r="AC4247" s="12"/>
      <c r="AD4247" s="12"/>
      <c r="AE4247" s="12"/>
    </row>
    <row r="4248" spans="4:31" x14ac:dyDescent="0.25">
      <c r="D4248" s="1"/>
      <c r="Y4248" s="8"/>
      <c r="Z4248" s="10"/>
      <c r="AA4248" s="9"/>
      <c r="AB4248" s="9"/>
      <c r="AC4248" s="12"/>
      <c r="AD4248" s="12"/>
      <c r="AE4248" s="12"/>
    </row>
    <row r="4249" spans="4:31" x14ac:dyDescent="0.25">
      <c r="D4249" s="1"/>
      <c r="Y4249" s="8"/>
      <c r="Z4249" s="10"/>
      <c r="AA4249" s="9"/>
      <c r="AB4249" s="9"/>
      <c r="AC4249" s="12"/>
      <c r="AD4249" s="12"/>
      <c r="AE4249" s="12"/>
    </row>
    <row r="4250" spans="4:31" x14ac:dyDescent="0.25">
      <c r="D4250" s="1"/>
      <c r="Y4250" s="8"/>
      <c r="Z4250" s="10"/>
      <c r="AA4250" s="9"/>
      <c r="AB4250" s="9"/>
      <c r="AC4250" s="12"/>
      <c r="AD4250" s="12"/>
      <c r="AE4250" s="12"/>
    </row>
    <row r="4251" spans="4:31" x14ac:dyDescent="0.25">
      <c r="D4251" s="1"/>
      <c r="Y4251" s="8"/>
      <c r="Z4251" s="10"/>
      <c r="AA4251" s="9"/>
      <c r="AB4251" s="9"/>
      <c r="AC4251" s="12"/>
      <c r="AD4251" s="12"/>
      <c r="AE4251" s="12"/>
    </row>
    <row r="4252" spans="4:31" x14ac:dyDescent="0.25">
      <c r="D4252" s="1"/>
      <c r="Y4252" s="8"/>
      <c r="Z4252" s="10"/>
      <c r="AA4252" s="9"/>
      <c r="AB4252" s="9"/>
      <c r="AC4252" s="12"/>
      <c r="AD4252" s="12"/>
      <c r="AE4252" s="12"/>
    </row>
    <row r="4253" spans="4:31" x14ac:dyDescent="0.25">
      <c r="D4253" s="1"/>
      <c r="Y4253" s="8"/>
      <c r="Z4253" s="10"/>
      <c r="AA4253" s="9"/>
      <c r="AB4253" s="9"/>
      <c r="AC4253" s="12"/>
      <c r="AD4253" s="12"/>
      <c r="AE4253" s="12"/>
    </row>
    <row r="4254" spans="4:31" x14ac:dyDescent="0.25">
      <c r="D4254" s="1"/>
      <c r="Y4254" s="8"/>
      <c r="Z4254" s="10"/>
      <c r="AA4254" s="9"/>
      <c r="AB4254" s="9"/>
      <c r="AC4254" s="12"/>
      <c r="AD4254" s="12"/>
      <c r="AE4254" s="12"/>
    </row>
    <row r="4255" spans="4:31" x14ac:dyDescent="0.25">
      <c r="D4255" s="1"/>
      <c r="Y4255" s="8"/>
      <c r="Z4255" s="10"/>
      <c r="AA4255" s="9"/>
      <c r="AB4255" s="9"/>
      <c r="AC4255" s="12"/>
      <c r="AD4255" s="12"/>
      <c r="AE4255" s="12"/>
    </row>
    <row r="4256" spans="4:31" x14ac:dyDescent="0.25">
      <c r="D4256" s="1"/>
      <c r="Y4256" s="8"/>
      <c r="Z4256" s="10"/>
      <c r="AA4256" s="9"/>
      <c r="AB4256" s="9"/>
      <c r="AC4256" s="12"/>
      <c r="AD4256" s="12"/>
      <c r="AE4256" s="12"/>
    </row>
    <row r="4257" spans="4:31" x14ac:dyDescent="0.25">
      <c r="D4257" s="1"/>
      <c r="Y4257" s="8"/>
      <c r="Z4257" s="10"/>
      <c r="AA4257" s="9"/>
      <c r="AB4257" s="9"/>
      <c r="AC4257" s="12"/>
      <c r="AD4257" s="12"/>
      <c r="AE4257" s="12"/>
    </row>
    <row r="4258" spans="4:31" x14ac:dyDescent="0.25">
      <c r="D4258" s="1"/>
      <c r="Y4258" s="8"/>
      <c r="Z4258" s="10"/>
      <c r="AA4258" s="9"/>
      <c r="AB4258" s="9"/>
      <c r="AC4258" s="12"/>
      <c r="AD4258" s="12"/>
      <c r="AE4258" s="12"/>
    </row>
    <row r="4259" spans="4:31" x14ac:dyDescent="0.25">
      <c r="D4259" s="1"/>
      <c r="Y4259" s="8"/>
      <c r="Z4259" s="10"/>
      <c r="AA4259" s="9"/>
      <c r="AB4259" s="9"/>
      <c r="AC4259" s="12"/>
      <c r="AD4259" s="12"/>
      <c r="AE4259" s="12"/>
    </row>
    <row r="4260" spans="4:31" x14ac:dyDescent="0.25">
      <c r="D4260" s="1"/>
      <c r="Y4260" s="8"/>
      <c r="Z4260" s="10"/>
      <c r="AA4260" s="9"/>
      <c r="AB4260" s="9"/>
      <c r="AC4260" s="12"/>
      <c r="AD4260" s="12"/>
      <c r="AE4260" s="12"/>
    </row>
    <row r="4261" spans="4:31" x14ac:dyDescent="0.25">
      <c r="D4261" s="1"/>
      <c r="Y4261" s="8"/>
      <c r="Z4261" s="10"/>
      <c r="AA4261" s="9"/>
      <c r="AB4261" s="9"/>
      <c r="AC4261" s="12"/>
      <c r="AD4261" s="12"/>
      <c r="AE4261" s="12"/>
    </row>
    <row r="4262" spans="4:31" x14ac:dyDescent="0.25">
      <c r="D4262" s="1"/>
      <c r="Y4262" s="8"/>
      <c r="Z4262" s="10"/>
      <c r="AA4262" s="9"/>
      <c r="AB4262" s="9"/>
      <c r="AC4262" s="12"/>
      <c r="AD4262" s="12"/>
      <c r="AE4262" s="12"/>
    </row>
    <row r="4263" spans="4:31" x14ac:dyDescent="0.25">
      <c r="D4263" s="1"/>
      <c r="Y4263" s="8"/>
      <c r="Z4263" s="10"/>
      <c r="AA4263" s="9"/>
      <c r="AB4263" s="9"/>
      <c r="AC4263" s="12"/>
      <c r="AD4263" s="12"/>
      <c r="AE4263" s="12"/>
    </row>
    <row r="4264" spans="4:31" x14ac:dyDescent="0.25">
      <c r="D4264" s="1"/>
      <c r="Y4264" s="8"/>
      <c r="Z4264" s="10"/>
      <c r="AA4264" s="9"/>
      <c r="AB4264" s="9"/>
      <c r="AC4264" s="12"/>
      <c r="AD4264" s="12"/>
      <c r="AE4264" s="12"/>
    </row>
    <row r="4265" spans="4:31" x14ac:dyDescent="0.25">
      <c r="D4265" s="1"/>
      <c r="Y4265" s="8"/>
      <c r="Z4265" s="10"/>
      <c r="AA4265" s="9"/>
      <c r="AB4265" s="9"/>
      <c r="AC4265" s="12"/>
      <c r="AD4265" s="12"/>
      <c r="AE4265" s="12"/>
    </row>
    <row r="4266" spans="4:31" x14ac:dyDescent="0.25">
      <c r="D4266" s="1"/>
      <c r="Y4266" s="8"/>
      <c r="Z4266" s="10"/>
      <c r="AA4266" s="9"/>
      <c r="AB4266" s="9"/>
      <c r="AC4266" s="12"/>
      <c r="AD4266" s="12"/>
      <c r="AE4266" s="12"/>
    </row>
    <row r="4267" spans="4:31" x14ac:dyDescent="0.25">
      <c r="D4267" s="1"/>
      <c r="Y4267" s="8"/>
      <c r="Z4267" s="10"/>
      <c r="AA4267" s="9"/>
      <c r="AB4267" s="9"/>
      <c r="AC4267" s="12"/>
      <c r="AD4267" s="12"/>
      <c r="AE4267" s="12"/>
    </row>
    <row r="4268" spans="4:31" x14ac:dyDescent="0.25">
      <c r="D4268" s="1"/>
      <c r="Y4268" s="8"/>
      <c r="Z4268" s="10"/>
      <c r="AA4268" s="9"/>
      <c r="AB4268" s="9"/>
      <c r="AC4268" s="12"/>
      <c r="AD4268" s="12"/>
      <c r="AE4268" s="12"/>
    </row>
    <row r="4269" spans="4:31" x14ac:dyDescent="0.25">
      <c r="D4269" s="1"/>
      <c r="Y4269" s="8"/>
      <c r="Z4269" s="10"/>
      <c r="AA4269" s="9"/>
      <c r="AB4269" s="9"/>
      <c r="AC4269" s="12"/>
      <c r="AD4269" s="12"/>
      <c r="AE4269" s="12"/>
    </row>
    <row r="4270" spans="4:31" x14ac:dyDescent="0.25">
      <c r="D4270" s="1"/>
      <c r="Y4270" s="8"/>
      <c r="Z4270" s="10"/>
      <c r="AA4270" s="9"/>
      <c r="AB4270" s="9"/>
      <c r="AC4270" s="12"/>
      <c r="AD4270" s="12"/>
      <c r="AE4270" s="12"/>
    </row>
    <row r="4271" spans="4:31" x14ac:dyDescent="0.25">
      <c r="D4271" s="1"/>
      <c r="Y4271" s="8"/>
      <c r="Z4271" s="10"/>
      <c r="AA4271" s="9"/>
      <c r="AB4271" s="9"/>
      <c r="AC4271" s="12"/>
      <c r="AD4271" s="12"/>
      <c r="AE4271" s="12"/>
    </row>
    <row r="4272" spans="4:31" x14ac:dyDescent="0.25">
      <c r="D4272" s="1"/>
      <c r="Y4272" s="8"/>
      <c r="Z4272" s="10"/>
      <c r="AA4272" s="9"/>
      <c r="AB4272" s="9"/>
      <c r="AC4272" s="12"/>
      <c r="AD4272" s="12"/>
      <c r="AE4272" s="12"/>
    </row>
    <row r="4273" spans="4:31" x14ac:dyDescent="0.25">
      <c r="D4273" s="1"/>
      <c r="Y4273" s="8"/>
      <c r="Z4273" s="10"/>
      <c r="AA4273" s="9"/>
      <c r="AB4273" s="9"/>
      <c r="AC4273" s="12"/>
      <c r="AD4273" s="12"/>
      <c r="AE4273" s="12"/>
    </row>
    <row r="4274" spans="4:31" x14ac:dyDescent="0.25">
      <c r="D4274" s="1"/>
      <c r="Y4274" s="8"/>
      <c r="Z4274" s="10"/>
      <c r="AA4274" s="9"/>
      <c r="AB4274" s="9"/>
      <c r="AC4274" s="12"/>
      <c r="AD4274" s="12"/>
      <c r="AE4274" s="12"/>
    </row>
    <row r="4275" spans="4:31" x14ac:dyDescent="0.25">
      <c r="D4275" s="1"/>
      <c r="Y4275" s="8"/>
      <c r="Z4275" s="10"/>
      <c r="AA4275" s="9"/>
      <c r="AB4275" s="9"/>
      <c r="AC4275" s="12"/>
      <c r="AD4275" s="12"/>
      <c r="AE4275" s="12"/>
    </row>
    <row r="4276" spans="4:31" x14ac:dyDescent="0.25">
      <c r="D4276" s="1"/>
      <c r="Y4276" s="8"/>
      <c r="Z4276" s="10"/>
      <c r="AA4276" s="9"/>
      <c r="AB4276" s="9"/>
      <c r="AC4276" s="12"/>
      <c r="AD4276" s="12"/>
      <c r="AE4276" s="12"/>
    </row>
    <row r="4277" spans="4:31" x14ac:dyDescent="0.25">
      <c r="D4277" s="1"/>
      <c r="Y4277" s="8"/>
      <c r="Z4277" s="10"/>
      <c r="AA4277" s="9"/>
      <c r="AB4277" s="9"/>
      <c r="AC4277" s="12"/>
      <c r="AD4277" s="12"/>
      <c r="AE4277" s="12"/>
    </row>
    <row r="4278" spans="4:31" x14ac:dyDescent="0.25">
      <c r="D4278" s="1"/>
      <c r="Y4278" s="8"/>
      <c r="Z4278" s="10"/>
      <c r="AA4278" s="9"/>
      <c r="AB4278" s="9"/>
      <c r="AC4278" s="12"/>
      <c r="AD4278" s="12"/>
      <c r="AE4278" s="12"/>
    </row>
    <row r="4279" spans="4:31" x14ac:dyDescent="0.25">
      <c r="D4279" s="1"/>
      <c r="Y4279" s="8"/>
      <c r="Z4279" s="10"/>
      <c r="AA4279" s="9"/>
      <c r="AB4279" s="9"/>
      <c r="AC4279" s="12"/>
      <c r="AD4279" s="12"/>
      <c r="AE4279" s="12"/>
    </row>
    <row r="4280" spans="4:31" x14ac:dyDescent="0.25">
      <c r="D4280" s="1"/>
      <c r="Y4280" s="8"/>
      <c r="Z4280" s="10"/>
      <c r="AA4280" s="9"/>
      <c r="AB4280" s="9"/>
      <c r="AC4280" s="12"/>
      <c r="AD4280" s="12"/>
      <c r="AE4280" s="12"/>
    </row>
    <row r="4281" spans="4:31" x14ac:dyDescent="0.25">
      <c r="D4281" s="1"/>
      <c r="Y4281" s="8"/>
      <c r="Z4281" s="10"/>
      <c r="AA4281" s="9"/>
      <c r="AB4281" s="9"/>
      <c r="AC4281" s="12"/>
      <c r="AD4281" s="12"/>
      <c r="AE4281" s="12"/>
    </row>
    <row r="4282" spans="4:31" x14ac:dyDescent="0.25">
      <c r="D4282" s="1"/>
      <c r="Y4282" s="8"/>
      <c r="Z4282" s="10"/>
      <c r="AA4282" s="9"/>
      <c r="AB4282" s="9"/>
      <c r="AC4282" s="12"/>
      <c r="AD4282" s="12"/>
      <c r="AE4282" s="12"/>
    </row>
    <row r="4283" spans="4:31" x14ac:dyDescent="0.25">
      <c r="D4283" s="1"/>
      <c r="Y4283" s="8"/>
      <c r="Z4283" s="10"/>
      <c r="AA4283" s="9"/>
      <c r="AB4283" s="9"/>
      <c r="AC4283" s="12"/>
      <c r="AD4283" s="12"/>
      <c r="AE4283" s="12"/>
    </row>
    <row r="4284" spans="4:31" x14ac:dyDescent="0.25">
      <c r="D4284" s="1"/>
      <c r="Y4284" s="8"/>
      <c r="Z4284" s="10"/>
      <c r="AA4284" s="9"/>
      <c r="AB4284" s="9"/>
      <c r="AC4284" s="12"/>
      <c r="AD4284" s="12"/>
      <c r="AE4284" s="12"/>
    </row>
    <row r="4285" spans="4:31" x14ac:dyDescent="0.25">
      <c r="D4285" s="1"/>
      <c r="Y4285" s="8"/>
      <c r="Z4285" s="10"/>
      <c r="AA4285" s="9"/>
      <c r="AB4285" s="9"/>
      <c r="AC4285" s="12"/>
      <c r="AD4285" s="12"/>
      <c r="AE4285" s="12"/>
    </row>
    <row r="4286" spans="4:31" x14ac:dyDescent="0.25">
      <c r="D4286" s="1"/>
      <c r="Y4286" s="8"/>
      <c r="Z4286" s="10"/>
      <c r="AA4286" s="9"/>
      <c r="AB4286" s="9"/>
      <c r="AC4286" s="12"/>
      <c r="AD4286" s="12"/>
      <c r="AE4286" s="12"/>
    </row>
    <row r="4287" spans="4:31" x14ac:dyDescent="0.25">
      <c r="D4287" s="1"/>
      <c r="Y4287" s="8"/>
      <c r="Z4287" s="10"/>
      <c r="AA4287" s="9"/>
      <c r="AB4287" s="9"/>
      <c r="AC4287" s="12"/>
      <c r="AD4287" s="12"/>
      <c r="AE4287" s="12"/>
    </row>
    <row r="4288" spans="4:31" x14ac:dyDescent="0.25">
      <c r="D4288" s="1"/>
      <c r="Y4288" s="8"/>
      <c r="Z4288" s="10"/>
      <c r="AA4288" s="9"/>
      <c r="AB4288" s="9"/>
      <c r="AC4288" s="12"/>
      <c r="AD4288" s="12"/>
      <c r="AE4288" s="12"/>
    </row>
    <row r="4289" spans="4:31" x14ac:dyDescent="0.25">
      <c r="D4289" s="1"/>
      <c r="Y4289" s="8"/>
      <c r="Z4289" s="10"/>
      <c r="AA4289" s="9"/>
      <c r="AB4289" s="9"/>
      <c r="AC4289" s="12"/>
      <c r="AD4289" s="12"/>
      <c r="AE4289" s="12"/>
    </row>
    <row r="4290" spans="4:31" x14ac:dyDescent="0.25">
      <c r="D4290" s="1"/>
      <c r="Y4290" s="8"/>
      <c r="Z4290" s="10"/>
      <c r="AA4290" s="9"/>
      <c r="AB4290" s="9"/>
      <c r="AC4290" s="12"/>
      <c r="AD4290" s="12"/>
      <c r="AE4290" s="12"/>
    </row>
    <row r="4291" spans="4:31" x14ac:dyDescent="0.25">
      <c r="D4291" s="1"/>
      <c r="Y4291" s="8"/>
      <c r="Z4291" s="10"/>
      <c r="AA4291" s="9"/>
      <c r="AB4291" s="9"/>
      <c r="AC4291" s="12"/>
      <c r="AD4291" s="12"/>
      <c r="AE4291" s="12"/>
    </row>
    <row r="4292" spans="4:31" x14ac:dyDescent="0.25">
      <c r="D4292" s="1"/>
      <c r="Y4292" s="8"/>
      <c r="Z4292" s="10"/>
      <c r="AA4292" s="9"/>
      <c r="AB4292" s="9"/>
      <c r="AC4292" s="12"/>
      <c r="AD4292" s="12"/>
      <c r="AE4292" s="12"/>
    </row>
    <row r="4293" spans="4:31" x14ac:dyDescent="0.25">
      <c r="D4293" s="1"/>
      <c r="Y4293" s="8"/>
      <c r="Z4293" s="10"/>
      <c r="AA4293" s="9"/>
      <c r="AB4293" s="9"/>
      <c r="AC4293" s="12"/>
      <c r="AD4293" s="12"/>
      <c r="AE4293" s="12"/>
    </row>
    <row r="4294" spans="4:31" x14ac:dyDescent="0.25">
      <c r="D4294" s="1"/>
      <c r="Y4294" s="8"/>
      <c r="Z4294" s="10"/>
      <c r="AA4294" s="9"/>
      <c r="AB4294" s="9"/>
      <c r="AC4294" s="12"/>
      <c r="AD4294" s="12"/>
      <c r="AE4294" s="12"/>
    </row>
    <row r="4295" spans="4:31" x14ac:dyDescent="0.25">
      <c r="D4295" s="1"/>
      <c r="Y4295" s="8"/>
      <c r="Z4295" s="10"/>
      <c r="AA4295" s="9"/>
      <c r="AB4295" s="9"/>
      <c r="AC4295" s="12"/>
      <c r="AD4295" s="12"/>
      <c r="AE4295" s="12"/>
    </row>
    <row r="4296" spans="4:31" x14ac:dyDescent="0.25">
      <c r="D4296" s="1"/>
      <c r="Y4296" s="8"/>
      <c r="Z4296" s="10"/>
      <c r="AA4296" s="9"/>
      <c r="AB4296" s="9"/>
      <c r="AC4296" s="12"/>
      <c r="AD4296" s="12"/>
      <c r="AE4296" s="12"/>
    </row>
    <row r="4297" spans="4:31" x14ac:dyDescent="0.25">
      <c r="D4297" s="1"/>
      <c r="Y4297" s="8"/>
      <c r="Z4297" s="10"/>
      <c r="AA4297" s="9"/>
      <c r="AB4297" s="9"/>
      <c r="AC4297" s="12"/>
      <c r="AD4297" s="12"/>
      <c r="AE4297" s="12"/>
    </row>
    <row r="4298" spans="4:31" x14ac:dyDescent="0.25">
      <c r="D4298" s="1"/>
      <c r="Y4298" s="8"/>
      <c r="Z4298" s="10"/>
      <c r="AA4298" s="9"/>
      <c r="AB4298" s="9"/>
      <c r="AC4298" s="12"/>
      <c r="AD4298" s="12"/>
      <c r="AE4298" s="12"/>
    </row>
    <row r="4299" spans="4:31" x14ac:dyDescent="0.25">
      <c r="D4299" s="1"/>
      <c r="Y4299" s="8"/>
      <c r="Z4299" s="10"/>
      <c r="AA4299" s="9"/>
      <c r="AB4299" s="9"/>
      <c r="AC4299" s="12"/>
      <c r="AD4299" s="12"/>
      <c r="AE4299" s="12"/>
    </row>
    <row r="4300" spans="4:31" x14ac:dyDescent="0.25">
      <c r="D4300" s="1"/>
      <c r="Y4300" s="8"/>
      <c r="Z4300" s="10"/>
      <c r="AA4300" s="9"/>
      <c r="AB4300" s="9"/>
      <c r="AC4300" s="12"/>
      <c r="AD4300" s="12"/>
      <c r="AE4300" s="12"/>
    </row>
    <row r="4301" spans="4:31" x14ac:dyDescent="0.25">
      <c r="D4301" s="1"/>
      <c r="Y4301" s="8"/>
      <c r="Z4301" s="10"/>
      <c r="AA4301" s="9"/>
      <c r="AB4301" s="9"/>
      <c r="AC4301" s="12"/>
      <c r="AD4301" s="12"/>
      <c r="AE4301" s="12"/>
    </row>
    <row r="4302" spans="4:31" x14ac:dyDescent="0.25">
      <c r="D4302" s="1"/>
      <c r="Y4302" s="8"/>
      <c r="Z4302" s="10"/>
      <c r="AA4302" s="9"/>
      <c r="AB4302" s="9"/>
      <c r="AC4302" s="12"/>
      <c r="AD4302" s="12"/>
      <c r="AE4302" s="12"/>
    </row>
    <row r="4303" spans="4:31" x14ac:dyDescent="0.25">
      <c r="D4303" s="1"/>
      <c r="Y4303" s="8"/>
      <c r="Z4303" s="10"/>
      <c r="AA4303" s="9"/>
      <c r="AB4303" s="9"/>
      <c r="AC4303" s="12"/>
      <c r="AD4303" s="12"/>
      <c r="AE4303" s="12"/>
    </row>
    <row r="4304" spans="4:31" x14ac:dyDescent="0.25">
      <c r="D4304" s="1"/>
      <c r="Y4304" s="8"/>
      <c r="Z4304" s="10"/>
      <c r="AA4304" s="9"/>
      <c r="AB4304" s="9"/>
      <c r="AC4304" s="12"/>
      <c r="AD4304" s="12"/>
      <c r="AE4304" s="12"/>
    </row>
    <row r="4305" spans="4:31" x14ac:dyDescent="0.25">
      <c r="D4305" s="1"/>
      <c r="Y4305" s="8"/>
      <c r="Z4305" s="10"/>
      <c r="AA4305" s="9"/>
      <c r="AB4305" s="9"/>
      <c r="AC4305" s="12"/>
      <c r="AD4305" s="12"/>
      <c r="AE4305" s="12"/>
    </row>
    <row r="4306" spans="4:31" x14ac:dyDescent="0.25">
      <c r="D4306" s="1"/>
      <c r="Y4306" s="8"/>
      <c r="Z4306" s="10"/>
      <c r="AA4306" s="9"/>
      <c r="AB4306" s="9"/>
      <c r="AC4306" s="12"/>
      <c r="AD4306" s="12"/>
      <c r="AE4306" s="12"/>
    </row>
    <row r="4307" spans="4:31" x14ac:dyDescent="0.25">
      <c r="D4307" s="1"/>
      <c r="Y4307" s="8"/>
      <c r="Z4307" s="10"/>
      <c r="AA4307" s="9"/>
      <c r="AB4307" s="9"/>
      <c r="AC4307" s="12"/>
      <c r="AD4307" s="12"/>
      <c r="AE4307" s="12"/>
    </row>
    <row r="4308" spans="4:31" x14ac:dyDescent="0.25">
      <c r="D4308" s="1"/>
      <c r="Y4308" s="8"/>
      <c r="Z4308" s="10"/>
      <c r="AA4308" s="9"/>
      <c r="AB4308" s="9"/>
      <c r="AC4308" s="12"/>
      <c r="AD4308" s="12"/>
      <c r="AE4308" s="12"/>
    </row>
    <row r="4309" spans="4:31" x14ac:dyDescent="0.25">
      <c r="D4309" s="1"/>
      <c r="Y4309" s="8"/>
      <c r="Z4309" s="10"/>
      <c r="AA4309" s="9"/>
      <c r="AB4309" s="9"/>
      <c r="AC4309" s="12"/>
      <c r="AD4309" s="12"/>
      <c r="AE4309" s="12"/>
    </row>
    <row r="4310" spans="4:31" x14ac:dyDescent="0.25">
      <c r="D4310" s="1"/>
      <c r="Y4310" s="8"/>
      <c r="Z4310" s="10"/>
      <c r="AA4310" s="9"/>
      <c r="AB4310" s="9"/>
      <c r="AC4310" s="12"/>
      <c r="AD4310" s="12"/>
      <c r="AE4310" s="12"/>
    </row>
    <row r="4311" spans="4:31" x14ac:dyDescent="0.25">
      <c r="D4311" s="1"/>
      <c r="Y4311" s="8"/>
      <c r="Z4311" s="10"/>
      <c r="AA4311" s="9"/>
      <c r="AB4311" s="9"/>
      <c r="AC4311" s="12"/>
      <c r="AD4311" s="12"/>
      <c r="AE4311" s="12"/>
    </row>
    <row r="4312" spans="4:31" x14ac:dyDescent="0.25">
      <c r="D4312" s="1"/>
      <c r="Y4312" s="8"/>
      <c r="Z4312" s="10"/>
      <c r="AA4312" s="9"/>
      <c r="AB4312" s="9"/>
      <c r="AC4312" s="12"/>
      <c r="AD4312" s="12"/>
      <c r="AE4312" s="12"/>
    </row>
    <row r="4313" spans="4:31" x14ac:dyDescent="0.25">
      <c r="D4313" s="1"/>
      <c r="Y4313" s="8"/>
      <c r="Z4313" s="10"/>
      <c r="AA4313" s="9"/>
      <c r="AB4313" s="9"/>
      <c r="AC4313" s="12"/>
      <c r="AD4313" s="12"/>
      <c r="AE4313" s="12"/>
    </row>
    <row r="4314" spans="4:31" x14ac:dyDescent="0.25">
      <c r="D4314" s="1"/>
      <c r="Y4314" s="8"/>
      <c r="Z4314" s="10"/>
      <c r="AA4314" s="9"/>
      <c r="AB4314" s="9"/>
      <c r="AC4314" s="12"/>
      <c r="AD4314" s="12"/>
      <c r="AE4314" s="12"/>
    </row>
    <row r="4315" spans="4:31" x14ac:dyDescent="0.25">
      <c r="D4315" s="1"/>
      <c r="Y4315" s="8"/>
      <c r="Z4315" s="10"/>
      <c r="AA4315" s="9"/>
      <c r="AB4315" s="9"/>
      <c r="AC4315" s="12"/>
      <c r="AD4315" s="12"/>
      <c r="AE4315" s="12"/>
    </row>
    <row r="4316" spans="4:31" x14ac:dyDescent="0.25">
      <c r="D4316" s="1"/>
      <c r="Y4316" s="8"/>
      <c r="Z4316" s="10"/>
      <c r="AA4316" s="9"/>
      <c r="AB4316" s="9"/>
      <c r="AC4316" s="12"/>
      <c r="AD4316" s="12"/>
      <c r="AE4316" s="12"/>
    </row>
    <row r="4317" spans="4:31" x14ac:dyDescent="0.25">
      <c r="D4317" s="1"/>
      <c r="Y4317" s="8"/>
      <c r="Z4317" s="10"/>
      <c r="AA4317" s="9"/>
      <c r="AB4317" s="9"/>
      <c r="AC4317" s="12"/>
      <c r="AD4317" s="12"/>
      <c r="AE4317" s="12"/>
    </row>
    <row r="4318" spans="4:31" x14ac:dyDescent="0.25">
      <c r="D4318" s="1"/>
      <c r="Y4318" s="8"/>
      <c r="Z4318" s="10"/>
      <c r="AA4318" s="9"/>
      <c r="AB4318" s="9"/>
      <c r="AC4318" s="12"/>
      <c r="AD4318" s="12"/>
      <c r="AE4318" s="12"/>
    </row>
    <row r="4319" spans="4:31" x14ac:dyDescent="0.25">
      <c r="D4319" s="1"/>
      <c r="Y4319" s="8"/>
      <c r="Z4319" s="10"/>
      <c r="AA4319" s="9"/>
      <c r="AB4319" s="9"/>
      <c r="AC4319" s="12"/>
      <c r="AD4319" s="12"/>
      <c r="AE4319" s="12"/>
    </row>
    <row r="4320" spans="4:31" x14ac:dyDescent="0.25">
      <c r="D4320" s="1"/>
      <c r="Y4320" s="8"/>
      <c r="Z4320" s="10"/>
      <c r="AA4320" s="9"/>
      <c r="AB4320" s="9"/>
      <c r="AC4320" s="12"/>
      <c r="AD4320" s="12"/>
      <c r="AE4320" s="12"/>
    </row>
    <row r="4321" spans="4:31" x14ac:dyDescent="0.25">
      <c r="D4321" s="1"/>
      <c r="Y4321" s="8"/>
      <c r="Z4321" s="10"/>
      <c r="AA4321" s="9"/>
      <c r="AB4321" s="9"/>
      <c r="AC4321" s="12"/>
      <c r="AD4321" s="12"/>
      <c r="AE4321" s="12"/>
    </row>
    <row r="4322" spans="4:31" x14ac:dyDescent="0.25">
      <c r="D4322" s="1"/>
      <c r="Y4322" s="8"/>
      <c r="Z4322" s="10"/>
      <c r="AA4322" s="9"/>
      <c r="AB4322" s="9"/>
      <c r="AC4322" s="12"/>
      <c r="AD4322" s="12"/>
      <c r="AE4322" s="12"/>
    </row>
    <row r="4323" spans="4:31" x14ac:dyDescent="0.25">
      <c r="D4323" s="1"/>
      <c r="Y4323" s="8"/>
      <c r="Z4323" s="10"/>
      <c r="AA4323" s="9"/>
      <c r="AB4323" s="9"/>
      <c r="AC4323" s="12"/>
      <c r="AD4323" s="12"/>
      <c r="AE4323" s="12"/>
    </row>
    <row r="4324" spans="4:31" x14ac:dyDescent="0.25">
      <c r="D4324" s="1"/>
      <c r="Y4324" s="8"/>
      <c r="Z4324" s="10"/>
      <c r="AA4324" s="9"/>
      <c r="AB4324" s="9"/>
      <c r="AC4324" s="12"/>
      <c r="AD4324" s="12"/>
      <c r="AE4324" s="12"/>
    </row>
    <row r="4325" spans="4:31" x14ac:dyDescent="0.25">
      <c r="D4325" s="1"/>
      <c r="Y4325" s="8"/>
      <c r="Z4325" s="10"/>
      <c r="AA4325" s="9"/>
      <c r="AB4325" s="9"/>
      <c r="AC4325" s="12"/>
      <c r="AD4325" s="12"/>
      <c r="AE4325" s="12"/>
    </row>
    <row r="4326" spans="4:31" x14ac:dyDescent="0.25">
      <c r="D4326" s="1"/>
      <c r="Y4326" s="8"/>
      <c r="Z4326" s="10"/>
      <c r="AA4326" s="9"/>
      <c r="AB4326" s="9"/>
      <c r="AC4326" s="12"/>
      <c r="AD4326" s="12"/>
      <c r="AE4326" s="12"/>
    </row>
    <row r="4327" spans="4:31" x14ac:dyDescent="0.25">
      <c r="D4327" s="1"/>
      <c r="Y4327" s="8"/>
      <c r="Z4327" s="10"/>
      <c r="AA4327" s="9"/>
      <c r="AB4327" s="9"/>
      <c r="AC4327" s="12"/>
      <c r="AD4327" s="12"/>
      <c r="AE4327" s="12"/>
    </row>
    <row r="4328" spans="4:31" x14ac:dyDescent="0.25">
      <c r="D4328" s="1"/>
      <c r="Y4328" s="8"/>
      <c r="Z4328" s="10"/>
      <c r="AA4328" s="9"/>
      <c r="AB4328" s="9"/>
      <c r="AC4328" s="12"/>
      <c r="AD4328" s="12"/>
      <c r="AE4328" s="12"/>
    </row>
    <row r="4329" spans="4:31" x14ac:dyDescent="0.25">
      <c r="D4329" s="1"/>
      <c r="Y4329" s="8"/>
      <c r="Z4329" s="10"/>
      <c r="AA4329" s="9"/>
      <c r="AB4329" s="9"/>
      <c r="AC4329" s="12"/>
      <c r="AD4329" s="12"/>
      <c r="AE4329" s="12"/>
    </row>
    <row r="4330" spans="4:31" x14ac:dyDescent="0.25">
      <c r="D4330" s="1"/>
      <c r="Y4330" s="8"/>
      <c r="Z4330" s="10"/>
      <c r="AA4330" s="9"/>
      <c r="AB4330" s="9"/>
      <c r="AC4330" s="12"/>
      <c r="AD4330" s="12"/>
      <c r="AE4330" s="12"/>
    </row>
    <row r="4331" spans="4:31" x14ac:dyDescent="0.25">
      <c r="D4331" s="1"/>
      <c r="Y4331" s="8"/>
      <c r="Z4331" s="10"/>
      <c r="AA4331" s="9"/>
      <c r="AB4331" s="9"/>
      <c r="AC4331" s="12"/>
      <c r="AD4331" s="12"/>
      <c r="AE4331" s="12"/>
    </row>
    <row r="4332" spans="4:31" x14ac:dyDescent="0.25">
      <c r="D4332" s="1"/>
      <c r="Y4332" s="8"/>
      <c r="Z4332" s="10"/>
      <c r="AA4332" s="9"/>
      <c r="AB4332" s="9"/>
      <c r="AC4332" s="12"/>
      <c r="AD4332" s="12"/>
      <c r="AE4332" s="12"/>
    </row>
    <row r="4333" spans="4:31" x14ac:dyDescent="0.25">
      <c r="D4333" s="1"/>
      <c r="Y4333" s="8"/>
      <c r="Z4333" s="10"/>
      <c r="AA4333" s="9"/>
      <c r="AB4333" s="9"/>
      <c r="AC4333" s="12"/>
      <c r="AD4333" s="12"/>
      <c r="AE4333" s="12"/>
    </row>
    <row r="4334" spans="4:31" x14ac:dyDescent="0.25">
      <c r="D4334" s="1"/>
      <c r="Y4334" s="8"/>
      <c r="Z4334" s="10"/>
      <c r="AA4334" s="9"/>
      <c r="AB4334" s="9"/>
      <c r="AC4334" s="12"/>
      <c r="AD4334" s="12"/>
      <c r="AE4334" s="12"/>
    </row>
    <row r="4335" spans="4:31" x14ac:dyDescent="0.25">
      <c r="D4335" s="1"/>
      <c r="Y4335" s="8"/>
      <c r="Z4335" s="10"/>
      <c r="AA4335" s="9"/>
      <c r="AB4335" s="9"/>
      <c r="AC4335" s="12"/>
      <c r="AD4335" s="12"/>
      <c r="AE4335" s="12"/>
    </row>
    <row r="4336" spans="4:31" x14ac:dyDescent="0.25">
      <c r="D4336" s="1"/>
      <c r="Y4336" s="8"/>
      <c r="Z4336" s="10"/>
      <c r="AA4336" s="9"/>
      <c r="AB4336" s="9"/>
      <c r="AC4336" s="12"/>
      <c r="AD4336" s="12"/>
      <c r="AE4336" s="12"/>
    </row>
    <row r="4337" spans="4:31" x14ac:dyDescent="0.25">
      <c r="D4337" s="1"/>
      <c r="Y4337" s="8"/>
      <c r="Z4337" s="10"/>
      <c r="AA4337" s="9"/>
      <c r="AB4337" s="9"/>
      <c r="AC4337" s="12"/>
      <c r="AD4337" s="12"/>
      <c r="AE4337" s="12"/>
    </row>
    <row r="4338" spans="4:31" x14ac:dyDescent="0.25">
      <c r="D4338" s="1"/>
      <c r="Y4338" s="8"/>
      <c r="Z4338" s="10"/>
      <c r="AA4338" s="9"/>
      <c r="AB4338" s="9"/>
      <c r="AC4338" s="12"/>
      <c r="AD4338" s="12"/>
      <c r="AE4338" s="12"/>
    </row>
    <row r="4339" spans="4:31" x14ac:dyDescent="0.25">
      <c r="D4339" s="1"/>
      <c r="Y4339" s="8"/>
      <c r="Z4339" s="10"/>
      <c r="AA4339" s="9"/>
      <c r="AB4339" s="9"/>
      <c r="AC4339" s="12"/>
      <c r="AD4339" s="12"/>
      <c r="AE4339" s="12"/>
    </row>
    <row r="4340" spans="4:31" x14ac:dyDescent="0.25">
      <c r="D4340" s="1"/>
      <c r="Y4340" s="8"/>
      <c r="Z4340" s="10"/>
      <c r="AA4340" s="9"/>
      <c r="AB4340" s="9"/>
      <c r="AC4340" s="12"/>
      <c r="AD4340" s="12"/>
      <c r="AE4340" s="12"/>
    </row>
    <row r="4341" spans="4:31" x14ac:dyDescent="0.25">
      <c r="D4341" s="1"/>
      <c r="Y4341" s="8"/>
      <c r="Z4341" s="10"/>
      <c r="AA4341" s="9"/>
      <c r="AB4341" s="9"/>
      <c r="AC4341" s="12"/>
      <c r="AD4341" s="12"/>
      <c r="AE4341" s="12"/>
    </row>
    <row r="4342" spans="4:31" x14ac:dyDescent="0.25">
      <c r="D4342" s="1"/>
      <c r="Y4342" s="8"/>
      <c r="Z4342" s="10"/>
      <c r="AA4342" s="9"/>
      <c r="AB4342" s="9"/>
      <c r="AC4342" s="12"/>
      <c r="AD4342" s="12"/>
      <c r="AE4342" s="12"/>
    </row>
    <row r="4343" spans="4:31" x14ac:dyDescent="0.25">
      <c r="D4343" s="1"/>
      <c r="Y4343" s="8"/>
      <c r="Z4343" s="10"/>
      <c r="AA4343" s="9"/>
      <c r="AB4343" s="9"/>
      <c r="AC4343" s="12"/>
      <c r="AD4343" s="12"/>
      <c r="AE4343" s="12"/>
    </row>
    <row r="4344" spans="4:31" x14ac:dyDescent="0.25">
      <c r="D4344" s="1"/>
      <c r="Y4344" s="8"/>
      <c r="Z4344" s="10"/>
      <c r="AA4344" s="9"/>
      <c r="AB4344" s="9"/>
      <c r="AC4344" s="12"/>
      <c r="AD4344" s="12"/>
      <c r="AE4344" s="12"/>
    </row>
    <row r="4345" spans="4:31" x14ac:dyDescent="0.25">
      <c r="D4345" s="1"/>
      <c r="Y4345" s="8"/>
      <c r="Z4345" s="10"/>
      <c r="AA4345" s="9"/>
      <c r="AB4345" s="9"/>
      <c r="AC4345" s="12"/>
      <c r="AD4345" s="12"/>
      <c r="AE4345" s="12"/>
    </row>
    <row r="4346" spans="4:31" x14ac:dyDescent="0.25">
      <c r="D4346" s="1"/>
      <c r="Y4346" s="8"/>
      <c r="Z4346" s="10"/>
      <c r="AA4346" s="9"/>
      <c r="AB4346" s="9"/>
      <c r="AC4346" s="12"/>
      <c r="AD4346" s="12"/>
      <c r="AE4346" s="12"/>
    </row>
    <row r="4347" spans="4:31" x14ac:dyDescent="0.25">
      <c r="D4347" s="1"/>
      <c r="Y4347" s="8"/>
      <c r="Z4347" s="10"/>
      <c r="AA4347" s="9"/>
      <c r="AB4347" s="9"/>
      <c r="AC4347" s="12"/>
      <c r="AD4347" s="12"/>
      <c r="AE4347" s="12"/>
    </row>
    <row r="4348" spans="4:31" x14ac:dyDescent="0.25">
      <c r="D4348" s="1"/>
      <c r="Y4348" s="8"/>
      <c r="Z4348" s="10"/>
      <c r="AA4348" s="9"/>
      <c r="AB4348" s="9"/>
      <c r="AC4348" s="12"/>
      <c r="AD4348" s="12"/>
      <c r="AE4348" s="12"/>
    </row>
    <row r="4349" spans="4:31" x14ac:dyDescent="0.25">
      <c r="D4349" s="1"/>
      <c r="Y4349" s="8"/>
      <c r="Z4349" s="10"/>
      <c r="AA4349" s="9"/>
      <c r="AB4349" s="9"/>
      <c r="AC4349" s="12"/>
      <c r="AD4349" s="12"/>
      <c r="AE4349" s="12"/>
    </row>
    <row r="4350" spans="4:31" x14ac:dyDescent="0.25">
      <c r="D4350" s="1"/>
      <c r="Y4350" s="8"/>
      <c r="Z4350" s="10"/>
      <c r="AA4350" s="9"/>
      <c r="AB4350" s="9"/>
      <c r="AC4350" s="12"/>
      <c r="AD4350" s="12"/>
      <c r="AE4350" s="12"/>
    </row>
    <row r="4351" spans="4:31" x14ac:dyDescent="0.25">
      <c r="D4351" s="1"/>
      <c r="Y4351" s="8"/>
      <c r="Z4351" s="10"/>
      <c r="AA4351" s="9"/>
      <c r="AB4351" s="9"/>
      <c r="AC4351" s="12"/>
      <c r="AD4351" s="12"/>
      <c r="AE4351" s="12"/>
    </row>
    <row r="4352" spans="4:31" x14ac:dyDescent="0.25">
      <c r="D4352" s="1"/>
      <c r="Y4352" s="8"/>
      <c r="Z4352" s="10"/>
      <c r="AA4352" s="9"/>
      <c r="AB4352" s="9"/>
      <c r="AC4352" s="12"/>
      <c r="AD4352" s="12"/>
      <c r="AE4352" s="12"/>
    </row>
    <row r="4353" spans="4:31" x14ac:dyDescent="0.25">
      <c r="D4353" s="1"/>
      <c r="Y4353" s="8"/>
      <c r="Z4353" s="10"/>
      <c r="AA4353" s="9"/>
      <c r="AB4353" s="9"/>
      <c r="AC4353" s="12"/>
      <c r="AD4353" s="12"/>
      <c r="AE4353" s="12"/>
    </row>
    <row r="4354" spans="4:31" x14ac:dyDescent="0.25">
      <c r="D4354" s="1"/>
      <c r="Y4354" s="8"/>
      <c r="Z4354" s="10"/>
      <c r="AA4354" s="9"/>
      <c r="AB4354" s="9"/>
      <c r="AC4354" s="12"/>
      <c r="AD4354" s="12"/>
      <c r="AE4354" s="12"/>
    </row>
    <row r="4355" spans="4:31" x14ac:dyDescent="0.25">
      <c r="D4355" s="1"/>
      <c r="Y4355" s="8"/>
      <c r="Z4355" s="10"/>
      <c r="AA4355" s="9"/>
      <c r="AB4355" s="9"/>
      <c r="AC4355" s="12"/>
      <c r="AD4355" s="12"/>
      <c r="AE4355" s="12"/>
    </row>
    <row r="4356" spans="4:31" x14ac:dyDescent="0.25">
      <c r="D4356" s="1"/>
      <c r="Y4356" s="8"/>
      <c r="Z4356" s="10"/>
      <c r="AA4356" s="9"/>
      <c r="AB4356" s="9"/>
      <c r="AC4356" s="12"/>
      <c r="AD4356" s="12"/>
      <c r="AE4356" s="12"/>
    </row>
    <row r="4357" spans="4:31" x14ac:dyDescent="0.25">
      <c r="D4357" s="1"/>
      <c r="Y4357" s="8"/>
      <c r="Z4357" s="10"/>
      <c r="AA4357" s="9"/>
      <c r="AB4357" s="9"/>
      <c r="AC4357" s="12"/>
      <c r="AD4357" s="12"/>
      <c r="AE4357" s="12"/>
    </row>
    <row r="4358" spans="4:31" x14ac:dyDescent="0.25">
      <c r="D4358" s="1"/>
      <c r="Y4358" s="8"/>
      <c r="Z4358" s="10"/>
      <c r="AA4358" s="9"/>
      <c r="AB4358" s="9"/>
      <c r="AC4358" s="12"/>
      <c r="AD4358" s="12"/>
      <c r="AE4358" s="12"/>
    </row>
    <row r="4359" spans="4:31" x14ac:dyDescent="0.25">
      <c r="D4359" s="1"/>
      <c r="Y4359" s="8"/>
      <c r="Z4359" s="10"/>
      <c r="AA4359" s="9"/>
      <c r="AB4359" s="9"/>
      <c r="AC4359" s="12"/>
      <c r="AD4359" s="12"/>
      <c r="AE4359" s="12"/>
    </row>
    <row r="4360" spans="4:31" x14ac:dyDescent="0.25">
      <c r="D4360" s="1"/>
      <c r="Y4360" s="8"/>
      <c r="Z4360" s="10"/>
      <c r="AA4360" s="9"/>
      <c r="AB4360" s="9"/>
      <c r="AC4360" s="12"/>
      <c r="AD4360" s="12"/>
      <c r="AE4360" s="12"/>
    </row>
    <row r="4361" spans="4:31" x14ac:dyDescent="0.25">
      <c r="D4361" s="1"/>
      <c r="Y4361" s="8"/>
      <c r="Z4361" s="10"/>
      <c r="AA4361" s="9"/>
      <c r="AB4361" s="9"/>
      <c r="AC4361" s="12"/>
      <c r="AD4361" s="12"/>
      <c r="AE4361" s="12"/>
    </row>
    <row r="4362" spans="4:31" x14ac:dyDescent="0.25">
      <c r="D4362" s="1"/>
      <c r="Y4362" s="8"/>
      <c r="Z4362" s="10"/>
      <c r="AA4362" s="9"/>
      <c r="AB4362" s="9"/>
      <c r="AC4362" s="12"/>
      <c r="AD4362" s="12"/>
      <c r="AE4362" s="12"/>
    </row>
    <row r="4363" spans="4:31" x14ac:dyDescent="0.25">
      <c r="D4363" s="1"/>
      <c r="Y4363" s="8"/>
      <c r="Z4363" s="10"/>
      <c r="AA4363" s="9"/>
      <c r="AB4363" s="9"/>
      <c r="AC4363" s="12"/>
      <c r="AD4363" s="12"/>
      <c r="AE4363" s="12"/>
    </row>
    <row r="4364" spans="4:31" x14ac:dyDescent="0.25">
      <c r="D4364" s="1"/>
      <c r="Y4364" s="8"/>
      <c r="Z4364" s="10"/>
      <c r="AA4364" s="9"/>
      <c r="AB4364" s="9"/>
      <c r="AC4364" s="12"/>
      <c r="AD4364" s="12"/>
      <c r="AE4364" s="12"/>
    </row>
    <row r="4365" spans="4:31" x14ac:dyDescent="0.25">
      <c r="D4365" s="1"/>
      <c r="Y4365" s="8"/>
      <c r="Z4365" s="10"/>
      <c r="AA4365" s="9"/>
      <c r="AB4365" s="9"/>
      <c r="AC4365" s="12"/>
      <c r="AD4365" s="12"/>
      <c r="AE4365" s="12"/>
    </row>
    <row r="4366" spans="4:31" x14ac:dyDescent="0.25">
      <c r="D4366" s="1"/>
      <c r="Y4366" s="8"/>
      <c r="Z4366" s="10"/>
      <c r="AA4366" s="9"/>
      <c r="AB4366" s="9"/>
      <c r="AC4366" s="12"/>
      <c r="AD4366" s="12"/>
      <c r="AE4366" s="12"/>
    </row>
    <row r="4367" spans="4:31" x14ac:dyDescent="0.25">
      <c r="D4367" s="1"/>
      <c r="Y4367" s="8"/>
      <c r="Z4367" s="10"/>
      <c r="AA4367" s="9"/>
      <c r="AB4367" s="9"/>
      <c r="AC4367" s="12"/>
      <c r="AD4367" s="12"/>
      <c r="AE4367" s="12"/>
    </row>
    <row r="4368" spans="4:31" x14ac:dyDescent="0.25">
      <c r="D4368" s="1"/>
      <c r="Y4368" s="8"/>
      <c r="Z4368" s="10"/>
      <c r="AA4368" s="9"/>
      <c r="AB4368" s="9"/>
      <c r="AC4368" s="12"/>
      <c r="AD4368" s="12"/>
      <c r="AE4368" s="12"/>
    </row>
    <row r="4369" spans="4:31" x14ac:dyDescent="0.25">
      <c r="D4369" s="1"/>
      <c r="Y4369" s="8"/>
      <c r="Z4369" s="10"/>
      <c r="AA4369" s="9"/>
      <c r="AB4369" s="9"/>
      <c r="AC4369" s="12"/>
      <c r="AD4369" s="12"/>
      <c r="AE4369" s="12"/>
    </row>
    <row r="4370" spans="4:31" x14ac:dyDescent="0.25">
      <c r="D4370" s="1"/>
      <c r="Y4370" s="8"/>
      <c r="Z4370" s="10"/>
      <c r="AA4370" s="9"/>
      <c r="AB4370" s="9"/>
      <c r="AC4370" s="12"/>
      <c r="AD4370" s="12"/>
      <c r="AE4370" s="12"/>
    </row>
    <row r="4371" spans="4:31" x14ac:dyDescent="0.25">
      <c r="D4371" s="1"/>
      <c r="Y4371" s="8"/>
      <c r="Z4371" s="10"/>
      <c r="AA4371" s="9"/>
      <c r="AB4371" s="9"/>
      <c r="AC4371" s="12"/>
      <c r="AD4371" s="12"/>
      <c r="AE4371" s="12"/>
    </row>
    <row r="4372" spans="4:31" x14ac:dyDescent="0.25">
      <c r="D4372" s="1"/>
      <c r="Y4372" s="8"/>
      <c r="Z4372" s="10"/>
      <c r="AA4372" s="9"/>
      <c r="AB4372" s="9"/>
      <c r="AC4372" s="12"/>
      <c r="AD4372" s="12"/>
      <c r="AE4372" s="12"/>
    </row>
    <row r="4373" spans="4:31" x14ac:dyDescent="0.25">
      <c r="D4373" s="1"/>
      <c r="Y4373" s="8"/>
      <c r="Z4373" s="10"/>
      <c r="AA4373" s="9"/>
      <c r="AB4373" s="9"/>
      <c r="AC4373" s="12"/>
      <c r="AD4373" s="12"/>
      <c r="AE4373" s="12"/>
    </row>
    <row r="4374" spans="4:31" x14ac:dyDescent="0.25">
      <c r="D4374" s="1"/>
      <c r="Y4374" s="8"/>
      <c r="Z4374" s="10"/>
      <c r="AA4374" s="9"/>
      <c r="AB4374" s="9"/>
      <c r="AC4374" s="12"/>
      <c r="AD4374" s="12"/>
      <c r="AE4374" s="12"/>
    </row>
    <row r="4375" spans="4:31" x14ac:dyDescent="0.25">
      <c r="D4375" s="1"/>
      <c r="Y4375" s="8"/>
      <c r="Z4375" s="10"/>
      <c r="AA4375" s="9"/>
      <c r="AB4375" s="9"/>
      <c r="AC4375" s="12"/>
      <c r="AD4375" s="12"/>
      <c r="AE4375" s="12"/>
    </row>
    <row r="4376" spans="4:31" x14ac:dyDescent="0.25">
      <c r="D4376" s="1"/>
      <c r="Y4376" s="8"/>
      <c r="Z4376" s="10"/>
      <c r="AA4376" s="9"/>
      <c r="AB4376" s="9"/>
      <c r="AC4376" s="12"/>
      <c r="AD4376" s="12"/>
      <c r="AE4376" s="12"/>
    </row>
    <row r="4377" spans="4:31" x14ac:dyDescent="0.25">
      <c r="D4377" s="1"/>
      <c r="Y4377" s="8"/>
      <c r="Z4377" s="10"/>
      <c r="AA4377" s="9"/>
      <c r="AB4377" s="9"/>
      <c r="AC4377" s="12"/>
      <c r="AD4377" s="12"/>
      <c r="AE4377" s="12"/>
    </row>
    <row r="4378" spans="4:31" x14ac:dyDescent="0.25">
      <c r="D4378" s="1"/>
      <c r="Y4378" s="8"/>
      <c r="Z4378" s="10"/>
      <c r="AA4378" s="9"/>
      <c r="AB4378" s="9"/>
      <c r="AC4378" s="12"/>
      <c r="AD4378" s="12"/>
      <c r="AE4378" s="12"/>
    </row>
    <row r="4379" spans="4:31" x14ac:dyDescent="0.25">
      <c r="D4379" s="1"/>
      <c r="Y4379" s="8"/>
      <c r="Z4379" s="10"/>
      <c r="AA4379" s="9"/>
      <c r="AB4379" s="9"/>
      <c r="AC4379" s="12"/>
      <c r="AD4379" s="12"/>
      <c r="AE4379" s="12"/>
    </row>
    <row r="4380" spans="4:31" x14ac:dyDescent="0.25">
      <c r="D4380" s="1"/>
      <c r="Y4380" s="8"/>
      <c r="Z4380" s="10"/>
      <c r="AA4380" s="9"/>
      <c r="AB4380" s="9"/>
      <c r="AC4380" s="12"/>
      <c r="AD4380" s="12"/>
      <c r="AE4380" s="12"/>
    </row>
    <row r="4381" spans="4:31" x14ac:dyDescent="0.25">
      <c r="D4381" s="1"/>
      <c r="Y4381" s="8"/>
      <c r="Z4381" s="10"/>
      <c r="AA4381" s="9"/>
      <c r="AB4381" s="9"/>
      <c r="AC4381" s="12"/>
      <c r="AD4381" s="12"/>
      <c r="AE4381" s="12"/>
    </row>
    <row r="4382" spans="4:31" x14ac:dyDescent="0.25">
      <c r="D4382" s="1"/>
      <c r="Y4382" s="8"/>
      <c r="Z4382" s="10"/>
      <c r="AA4382" s="9"/>
      <c r="AB4382" s="9"/>
      <c r="AC4382" s="12"/>
      <c r="AD4382" s="12"/>
      <c r="AE4382" s="12"/>
    </row>
    <row r="4383" spans="4:31" x14ac:dyDescent="0.25">
      <c r="D4383" s="1"/>
      <c r="Y4383" s="8"/>
      <c r="Z4383" s="10"/>
      <c r="AA4383" s="9"/>
      <c r="AB4383" s="9"/>
      <c r="AC4383" s="12"/>
      <c r="AD4383" s="12"/>
      <c r="AE4383" s="12"/>
    </row>
    <row r="4384" spans="4:31" x14ac:dyDescent="0.25">
      <c r="D4384" s="1"/>
      <c r="Y4384" s="8"/>
      <c r="Z4384" s="10"/>
      <c r="AA4384" s="9"/>
      <c r="AB4384" s="9"/>
      <c r="AC4384" s="12"/>
      <c r="AD4384" s="12"/>
      <c r="AE4384" s="12"/>
    </row>
    <row r="4385" spans="4:31" x14ac:dyDescent="0.25">
      <c r="D4385" s="1"/>
      <c r="Y4385" s="8"/>
      <c r="Z4385" s="10"/>
      <c r="AA4385" s="9"/>
      <c r="AB4385" s="9"/>
      <c r="AC4385" s="12"/>
      <c r="AD4385" s="12"/>
      <c r="AE4385" s="12"/>
    </row>
    <row r="4386" spans="4:31" x14ac:dyDescent="0.25">
      <c r="D4386" s="1"/>
      <c r="Y4386" s="8"/>
      <c r="Z4386" s="10"/>
      <c r="AA4386" s="9"/>
      <c r="AB4386" s="9"/>
      <c r="AC4386" s="12"/>
      <c r="AD4386" s="12"/>
      <c r="AE4386" s="12"/>
    </row>
    <row r="4387" spans="4:31" x14ac:dyDescent="0.25">
      <c r="D4387" s="1"/>
      <c r="Y4387" s="8"/>
      <c r="Z4387" s="10"/>
      <c r="AA4387" s="9"/>
      <c r="AB4387" s="9"/>
      <c r="AC4387" s="12"/>
      <c r="AD4387" s="12"/>
      <c r="AE4387" s="12"/>
    </row>
    <row r="4388" spans="4:31" x14ac:dyDescent="0.25">
      <c r="D4388" s="1"/>
      <c r="Y4388" s="8"/>
      <c r="Z4388" s="10"/>
      <c r="AA4388" s="9"/>
      <c r="AB4388" s="9"/>
      <c r="AC4388" s="12"/>
      <c r="AD4388" s="12"/>
      <c r="AE4388" s="12"/>
    </row>
    <row r="4389" spans="4:31" x14ac:dyDescent="0.25">
      <c r="D4389" s="1"/>
      <c r="Y4389" s="8"/>
      <c r="Z4389" s="10"/>
      <c r="AA4389" s="9"/>
      <c r="AB4389" s="9"/>
      <c r="AC4389" s="12"/>
      <c r="AD4389" s="12"/>
      <c r="AE4389" s="12"/>
    </row>
    <row r="4390" spans="4:31" x14ac:dyDescent="0.25">
      <c r="D4390" s="1"/>
      <c r="Y4390" s="8"/>
      <c r="Z4390" s="10"/>
      <c r="AA4390" s="9"/>
      <c r="AB4390" s="9"/>
      <c r="AC4390" s="12"/>
      <c r="AD4390" s="12"/>
      <c r="AE4390" s="12"/>
    </row>
    <row r="4391" spans="4:31" x14ac:dyDescent="0.25">
      <c r="D4391" s="1"/>
      <c r="Y4391" s="8"/>
      <c r="Z4391" s="10"/>
      <c r="AA4391" s="9"/>
      <c r="AB4391" s="9"/>
      <c r="AC4391" s="12"/>
      <c r="AD4391" s="12"/>
      <c r="AE4391" s="12"/>
    </row>
    <row r="4392" spans="4:31" x14ac:dyDescent="0.25">
      <c r="D4392" s="1"/>
      <c r="Y4392" s="8"/>
      <c r="Z4392" s="10"/>
      <c r="AA4392" s="9"/>
      <c r="AB4392" s="9"/>
      <c r="AC4392" s="12"/>
      <c r="AD4392" s="12"/>
      <c r="AE4392" s="12"/>
    </row>
    <row r="4393" spans="4:31" x14ac:dyDescent="0.25">
      <c r="D4393" s="1"/>
      <c r="Y4393" s="8"/>
      <c r="Z4393" s="10"/>
      <c r="AA4393" s="9"/>
      <c r="AB4393" s="9"/>
      <c r="AC4393" s="12"/>
      <c r="AD4393" s="12"/>
      <c r="AE4393" s="12"/>
    </row>
    <row r="4394" spans="4:31" x14ac:dyDescent="0.25">
      <c r="D4394" s="1"/>
      <c r="Y4394" s="8"/>
      <c r="Z4394" s="10"/>
      <c r="AA4394" s="9"/>
      <c r="AB4394" s="9"/>
      <c r="AC4394" s="12"/>
      <c r="AD4394" s="12"/>
      <c r="AE4394" s="12"/>
    </row>
    <row r="4395" spans="4:31" x14ac:dyDescent="0.25">
      <c r="D4395" s="1"/>
      <c r="Y4395" s="8"/>
      <c r="Z4395" s="10"/>
      <c r="AA4395" s="9"/>
      <c r="AB4395" s="9"/>
      <c r="AC4395" s="12"/>
      <c r="AD4395" s="12"/>
      <c r="AE4395" s="12"/>
    </row>
    <row r="4396" spans="4:31" x14ac:dyDescent="0.25">
      <c r="D4396" s="1"/>
      <c r="Y4396" s="8"/>
      <c r="Z4396" s="10"/>
      <c r="AA4396" s="9"/>
      <c r="AB4396" s="9"/>
      <c r="AC4396" s="12"/>
      <c r="AD4396" s="12"/>
      <c r="AE4396" s="12"/>
    </row>
    <row r="4397" spans="4:31" x14ac:dyDescent="0.25">
      <c r="D4397" s="1"/>
      <c r="Y4397" s="8"/>
      <c r="Z4397" s="10"/>
      <c r="AA4397" s="9"/>
      <c r="AB4397" s="9"/>
      <c r="AC4397" s="12"/>
      <c r="AD4397" s="12"/>
      <c r="AE4397" s="12"/>
    </row>
    <row r="4398" spans="4:31" x14ac:dyDescent="0.25">
      <c r="D4398" s="1"/>
      <c r="Y4398" s="8"/>
      <c r="Z4398" s="10"/>
      <c r="AA4398" s="9"/>
      <c r="AB4398" s="9"/>
      <c r="AC4398" s="12"/>
      <c r="AD4398" s="12"/>
      <c r="AE4398" s="12"/>
    </row>
    <row r="4399" spans="4:31" x14ac:dyDescent="0.25">
      <c r="D4399" s="1"/>
      <c r="Y4399" s="8"/>
      <c r="Z4399" s="10"/>
      <c r="AA4399" s="9"/>
      <c r="AB4399" s="9"/>
      <c r="AC4399" s="12"/>
      <c r="AD4399" s="12"/>
      <c r="AE4399" s="12"/>
    </row>
    <row r="4400" spans="4:31" x14ac:dyDescent="0.25">
      <c r="D4400" s="1"/>
      <c r="Y4400" s="8"/>
      <c r="Z4400" s="10"/>
      <c r="AA4400" s="9"/>
      <c r="AB4400" s="9"/>
      <c r="AC4400" s="12"/>
      <c r="AD4400" s="12"/>
      <c r="AE4400" s="12"/>
    </row>
    <row r="4401" spans="4:31" x14ac:dyDescent="0.25">
      <c r="D4401" s="1"/>
      <c r="Y4401" s="8"/>
      <c r="Z4401" s="10"/>
      <c r="AA4401" s="9"/>
      <c r="AB4401" s="9"/>
      <c r="AC4401" s="12"/>
      <c r="AD4401" s="12"/>
      <c r="AE4401" s="12"/>
    </row>
    <row r="4402" spans="4:31" x14ac:dyDescent="0.25">
      <c r="D4402" s="1"/>
      <c r="Y4402" s="8"/>
      <c r="Z4402" s="10"/>
      <c r="AA4402" s="9"/>
      <c r="AB4402" s="9"/>
      <c r="AC4402" s="12"/>
      <c r="AD4402" s="12"/>
      <c r="AE4402" s="12"/>
    </row>
    <row r="4403" spans="4:31" x14ac:dyDescent="0.25">
      <c r="D4403" s="1"/>
      <c r="Y4403" s="8"/>
      <c r="Z4403" s="10"/>
      <c r="AA4403" s="9"/>
      <c r="AB4403" s="9"/>
      <c r="AC4403" s="12"/>
      <c r="AD4403" s="12"/>
      <c r="AE4403" s="12"/>
    </row>
    <row r="4404" spans="4:31" x14ac:dyDescent="0.25">
      <c r="D4404" s="1"/>
      <c r="Y4404" s="8"/>
      <c r="Z4404" s="10"/>
      <c r="AA4404" s="9"/>
      <c r="AB4404" s="9"/>
      <c r="AC4404" s="12"/>
      <c r="AD4404" s="12"/>
      <c r="AE4404" s="12"/>
    </row>
    <row r="4405" spans="4:31" x14ac:dyDescent="0.25">
      <c r="D4405" s="1"/>
      <c r="Y4405" s="8"/>
      <c r="Z4405" s="10"/>
      <c r="AA4405" s="9"/>
      <c r="AB4405" s="9"/>
      <c r="AC4405" s="12"/>
      <c r="AD4405" s="12"/>
      <c r="AE4405" s="12"/>
    </row>
    <row r="4406" spans="4:31" x14ac:dyDescent="0.25">
      <c r="D4406" s="1"/>
      <c r="Y4406" s="8"/>
      <c r="Z4406" s="10"/>
      <c r="AA4406" s="9"/>
      <c r="AB4406" s="9"/>
      <c r="AC4406" s="12"/>
      <c r="AD4406" s="12"/>
      <c r="AE4406" s="12"/>
    </row>
    <row r="4407" spans="4:31" x14ac:dyDescent="0.25">
      <c r="D4407" s="1"/>
      <c r="Y4407" s="8"/>
      <c r="Z4407" s="10"/>
      <c r="AA4407" s="9"/>
      <c r="AB4407" s="9"/>
      <c r="AC4407" s="12"/>
      <c r="AD4407" s="12"/>
      <c r="AE4407" s="12"/>
    </row>
    <row r="4408" spans="4:31" x14ac:dyDescent="0.25">
      <c r="D4408" s="1"/>
      <c r="Y4408" s="8"/>
      <c r="Z4408" s="10"/>
      <c r="AA4408" s="9"/>
      <c r="AB4408" s="9"/>
      <c r="AC4408" s="12"/>
      <c r="AD4408" s="12"/>
      <c r="AE4408" s="12"/>
    </row>
    <row r="4409" spans="4:31" x14ac:dyDescent="0.25">
      <c r="D4409" s="1"/>
      <c r="Y4409" s="8"/>
      <c r="Z4409" s="10"/>
      <c r="AA4409" s="9"/>
      <c r="AB4409" s="9"/>
      <c r="AC4409" s="12"/>
      <c r="AD4409" s="12"/>
      <c r="AE4409" s="12"/>
    </row>
    <row r="4410" spans="4:31" x14ac:dyDescent="0.25">
      <c r="D4410" s="1"/>
      <c r="Y4410" s="8"/>
      <c r="Z4410" s="10"/>
      <c r="AA4410" s="9"/>
      <c r="AB4410" s="9"/>
      <c r="AC4410" s="12"/>
      <c r="AD4410" s="12"/>
      <c r="AE4410" s="12"/>
    </row>
    <row r="4411" spans="4:31" x14ac:dyDescent="0.25">
      <c r="D4411" s="1"/>
      <c r="Y4411" s="8"/>
      <c r="Z4411" s="10"/>
      <c r="AA4411" s="9"/>
      <c r="AB4411" s="9"/>
      <c r="AC4411" s="12"/>
      <c r="AD4411" s="12"/>
      <c r="AE4411" s="12"/>
    </row>
    <row r="4412" spans="4:31" x14ac:dyDescent="0.25">
      <c r="D4412" s="1"/>
      <c r="Y4412" s="8"/>
      <c r="Z4412" s="10"/>
      <c r="AA4412" s="9"/>
      <c r="AB4412" s="9"/>
      <c r="AC4412" s="12"/>
      <c r="AD4412" s="12"/>
      <c r="AE4412" s="12"/>
    </row>
    <row r="4413" spans="4:31" x14ac:dyDescent="0.25">
      <c r="D4413" s="1"/>
      <c r="Y4413" s="8"/>
      <c r="Z4413" s="10"/>
      <c r="AA4413" s="9"/>
      <c r="AB4413" s="9"/>
      <c r="AC4413" s="12"/>
      <c r="AD4413" s="12"/>
      <c r="AE4413" s="12"/>
    </row>
    <row r="4414" spans="4:31" x14ac:dyDescent="0.25">
      <c r="D4414" s="1"/>
      <c r="Y4414" s="8"/>
      <c r="Z4414" s="10"/>
      <c r="AA4414" s="9"/>
      <c r="AB4414" s="9"/>
      <c r="AC4414" s="12"/>
      <c r="AD4414" s="12"/>
      <c r="AE4414" s="12"/>
    </row>
    <row r="4415" spans="4:31" x14ac:dyDescent="0.25">
      <c r="D4415" s="1"/>
      <c r="Y4415" s="8"/>
      <c r="Z4415" s="10"/>
      <c r="AA4415" s="9"/>
      <c r="AB4415" s="9"/>
      <c r="AC4415" s="12"/>
      <c r="AD4415" s="12"/>
      <c r="AE4415" s="12"/>
    </row>
    <row r="4416" spans="4:31" x14ac:dyDescent="0.25">
      <c r="D4416" s="1"/>
      <c r="Y4416" s="8"/>
      <c r="Z4416" s="10"/>
      <c r="AA4416" s="9"/>
      <c r="AB4416" s="9"/>
      <c r="AC4416" s="12"/>
      <c r="AD4416" s="12"/>
      <c r="AE4416" s="12"/>
    </row>
    <row r="4417" spans="4:31" x14ac:dyDescent="0.25">
      <c r="D4417" s="1"/>
      <c r="Y4417" s="8"/>
      <c r="Z4417" s="10"/>
      <c r="AA4417" s="9"/>
      <c r="AB4417" s="9"/>
      <c r="AC4417" s="12"/>
      <c r="AD4417" s="12"/>
      <c r="AE4417" s="12"/>
    </row>
    <row r="4418" spans="4:31" x14ac:dyDescent="0.25">
      <c r="D4418" s="1"/>
      <c r="Y4418" s="8"/>
      <c r="Z4418" s="10"/>
      <c r="AA4418" s="9"/>
      <c r="AB4418" s="9"/>
      <c r="AC4418" s="12"/>
      <c r="AD4418" s="12"/>
      <c r="AE4418" s="12"/>
    </row>
    <row r="4419" spans="4:31" x14ac:dyDescent="0.25">
      <c r="D4419" s="1"/>
      <c r="Y4419" s="8"/>
      <c r="Z4419" s="10"/>
      <c r="AA4419" s="9"/>
      <c r="AB4419" s="9"/>
      <c r="AC4419" s="12"/>
      <c r="AD4419" s="12"/>
      <c r="AE4419" s="12"/>
    </row>
    <row r="4420" spans="4:31" x14ac:dyDescent="0.25">
      <c r="D4420" s="1"/>
      <c r="Y4420" s="8"/>
      <c r="Z4420" s="10"/>
      <c r="AA4420" s="9"/>
      <c r="AB4420" s="9"/>
      <c r="AC4420" s="12"/>
      <c r="AD4420" s="12"/>
      <c r="AE4420" s="12"/>
    </row>
    <row r="4421" spans="4:31" x14ac:dyDescent="0.25">
      <c r="D4421" s="1"/>
      <c r="Y4421" s="8"/>
      <c r="Z4421" s="10"/>
      <c r="AA4421" s="9"/>
      <c r="AB4421" s="9"/>
      <c r="AC4421" s="12"/>
      <c r="AD4421" s="12"/>
      <c r="AE4421" s="12"/>
    </row>
    <row r="4422" spans="4:31" x14ac:dyDescent="0.25">
      <c r="D4422" s="1"/>
      <c r="Y4422" s="8"/>
      <c r="Z4422" s="10"/>
      <c r="AA4422" s="9"/>
      <c r="AB4422" s="9"/>
      <c r="AC4422" s="12"/>
      <c r="AD4422" s="12"/>
      <c r="AE4422" s="12"/>
    </row>
    <row r="4423" spans="4:31" x14ac:dyDescent="0.25">
      <c r="D4423" s="1"/>
      <c r="Y4423" s="8"/>
      <c r="Z4423" s="10"/>
      <c r="AA4423" s="9"/>
      <c r="AB4423" s="9"/>
      <c r="AC4423" s="12"/>
      <c r="AD4423" s="12"/>
      <c r="AE4423" s="12"/>
    </row>
    <row r="4424" spans="4:31" x14ac:dyDescent="0.25">
      <c r="D4424" s="1"/>
      <c r="Y4424" s="8"/>
      <c r="Z4424" s="10"/>
      <c r="AA4424" s="9"/>
      <c r="AB4424" s="9"/>
      <c r="AC4424" s="12"/>
      <c r="AD4424" s="12"/>
      <c r="AE4424" s="12"/>
    </row>
    <row r="4425" spans="4:31" x14ac:dyDescent="0.25">
      <c r="D4425" s="1"/>
      <c r="Y4425" s="8"/>
      <c r="Z4425" s="10"/>
      <c r="AA4425" s="9"/>
      <c r="AB4425" s="9"/>
      <c r="AC4425" s="12"/>
      <c r="AD4425" s="12"/>
      <c r="AE4425" s="12"/>
    </row>
    <row r="4426" spans="4:31" x14ac:dyDescent="0.25">
      <c r="D4426" s="1"/>
      <c r="Y4426" s="8"/>
      <c r="Z4426" s="10"/>
      <c r="AA4426" s="9"/>
      <c r="AB4426" s="9"/>
      <c r="AC4426" s="12"/>
      <c r="AD4426" s="12"/>
      <c r="AE4426" s="12"/>
    </row>
    <row r="4427" spans="4:31" x14ac:dyDescent="0.25">
      <c r="D4427" s="1"/>
      <c r="Y4427" s="8"/>
      <c r="Z4427" s="10"/>
      <c r="AA4427" s="9"/>
      <c r="AB4427" s="9"/>
      <c r="AC4427" s="12"/>
      <c r="AD4427" s="12"/>
      <c r="AE4427" s="12"/>
    </row>
    <row r="4428" spans="4:31" x14ac:dyDescent="0.25">
      <c r="D4428" s="1"/>
      <c r="Y4428" s="8"/>
      <c r="Z4428" s="10"/>
      <c r="AA4428" s="9"/>
      <c r="AB4428" s="9"/>
      <c r="AC4428" s="12"/>
      <c r="AD4428" s="12"/>
      <c r="AE4428" s="12"/>
    </row>
    <row r="4429" spans="4:31" x14ac:dyDescent="0.25">
      <c r="D4429" s="1"/>
      <c r="Y4429" s="8"/>
      <c r="Z4429" s="10"/>
      <c r="AA4429" s="9"/>
      <c r="AB4429" s="9"/>
      <c r="AC4429" s="12"/>
      <c r="AD4429" s="12"/>
      <c r="AE4429" s="12"/>
    </row>
    <row r="4430" spans="4:31" x14ac:dyDescent="0.25">
      <c r="D4430" s="1"/>
      <c r="Y4430" s="8"/>
      <c r="Z4430" s="10"/>
      <c r="AA4430" s="9"/>
      <c r="AB4430" s="9"/>
      <c r="AC4430" s="12"/>
      <c r="AD4430" s="12"/>
      <c r="AE4430" s="12"/>
    </row>
    <row r="4431" spans="4:31" x14ac:dyDescent="0.25">
      <c r="D4431" s="1"/>
      <c r="Y4431" s="8"/>
      <c r="Z4431" s="10"/>
      <c r="AA4431" s="9"/>
      <c r="AB4431" s="9"/>
      <c r="AC4431" s="12"/>
      <c r="AD4431" s="12"/>
      <c r="AE4431" s="12"/>
    </row>
    <row r="4432" spans="4:31" x14ac:dyDescent="0.25">
      <c r="D4432" s="1"/>
      <c r="Y4432" s="8"/>
      <c r="Z4432" s="10"/>
      <c r="AA4432" s="9"/>
      <c r="AB4432" s="9"/>
      <c r="AC4432" s="12"/>
      <c r="AD4432" s="12"/>
      <c r="AE4432" s="12"/>
    </row>
    <row r="4433" spans="4:31" x14ac:dyDescent="0.25">
      <c r="D4433" s="1"/>
      <c r="Y4433" s="8"/>
      <c r="Z4433" s="10"/>
      <c r="AA4433" s="9"/>
      <c r="AB4433" s="9"/>
      <c r="AC4433" s="12"/>
      <c r="AD4433" s="12"/>
      <c r="AE4433" s="12"/>
    </row>
    <row r="4434" spans="4:31" x14ac:dyDescent="0.25">
      <c r="D4434" s="1"/>
      <c r="Y4434" s="8"/>
      <c r="Z4434" s="10"/>
      <c r="AA4434" s="9"/>
      <c r="AB4434" s="9"/>
      <c r="AC4434" s="12"/>
      <c r="AD4434" s="12"/>
      <c r="AE4434" s="12"/>
    </row>
    <row r="4435" spans="4:31" x14ac:dyDescent="0.25">
      <c r="D4435" s="1"/>
      <c r="Y4435" s="8"/>
      <c r="Z4435" s="10"/>
      <c r="AA4435" s="9"/>
      <c r="AB4435" s="9"/>
      <c r="AC4435" s="12"/>
      <c r="AD4435" s="12"/>
      <c r="AE4435" s="12"/>
    </row>
    <row r="4436" spans="4:31" x14ac:dyDescent="0.25">
      <c r="D4436" s="1"/>
      <c r="Y4436" s="8"/>
      <c r="Z4436" s="10"/>
      <c r="AA4436" s="9"/>
      <c r="AB4436" s="9"/>
      <c r="AC4436" s="12"/>
      <c r="AD4436" s="12"/>
      <c r="AE4436" s="12"/>
    </row>
    <row r="4437" spans="4:31" x14ac:dyDescent="0.25">
      <c r="D4437" s="1"/>
      <c r="Y4437" s="8"/>
      <c r="Z4437" s="10"/>
      <c r="AA4437" s="9"/>
      <c r="AB4437" s="9"/>
      <c r="AC4437" s="12"/>
      <c r="AD4437" s="12"/>
      <c r="AE4437" s="12"/>
    </row>
    <row r="4438" spans="4:31" x14ac:dyDescent="0.25">
      <c r="D4438" s="1"/>
      <c r="Y4438" s="8"/>
      <c r="Z4438" s="10"/>
      <c r="AA4438" s="9"/>
      <c r="AB4438" s="9"/>
      <c r="AC4438" s="12"/>
      <c r="AD4438" s="12"/>
      <c r="AE4438" s="12"/>
    </row>
    <row r="4439" spans="4:31" x14ac:dyDescent="0.25">
      <c r="D4439" s="1"/>
      <c r="Y4439" s="8"/>
      <c r="Z4439" s="10"/>
      <c r="AA4439" s="9"/>
      <c r="AB4439" s="9"/>
      <c r="AC4439" s="12"/>
      <c r="AD4439" s="12"/>
      <c r="AE4439" s="12"/>
    </row>
    <row r="4440" spans="4:31" x14ac:dyDescent="0.25">
      <c r="D4440" s="1"/>
      <c r="Y4440" s="8"/>
      <c r="Z4440" s="10"/>
      <c r="AA4440" s="9"/>
      <c r="AB4440" s="9"/>
      <c r="AC4440" s="12"/>
      <c r="AD4440" s="12"/>
      <c r="AE4440" s="12"/>
    </row>
    <row r="4441" spans="4:31" x14ac:dyDescent="0.25">
      <c r="D4441" s="1"/>
      <c r="Y4441" s="8"/>
      <c r="Z4441" s="10"/>
      <c r="AA4441" s="9"/>
      <c r="AB4441" s="9"/>
      <c r="AC4441" s="12"/>
      <c r="AD4441" s="12"/>
      <c r="AE4441" s="12"/>
    </row>
    <row r="4442" spans="4:31" x14ac:dyDescent="0.25">
      <c r="D4442" s="1"/>
      <c r="Y4442" s="8"/>
      <c r="Z4442" s="10"/>
      <c r="AA4442" s="9"/>
      <c r="AB4442" s="9"/>
      <c r="AC4442" s="12"/>
      <c r="AD4442" s="12"/>
      <c r="AE4442" s="12"/>
    </row>
    <row r="4443" spans="4:31" x14ac:dyDescent="0.25">
      <c r="D4443" s="1"/>
      <c r="Y4443" s="8"/>
      <c r="Z4443" s="10"/>
      <c r="AA4443" s="9"/>
      <c r="AB4443" s="9"/>
      <c r="AC4443" s="12"/>
      <c r="AD4443" s="12"/>
      <c r="AE4443" s="12"/>
    </row>
    <row r="4444" spans="4:31" x14ac:dyDescent="0.25">
      <c r="D4444" s="1"/>
      <c r="Y4444" s="8"/>
      <c r="Z4444" s="10"/>
      <c r="AA4444" s="9"/>
      <c r="AB4444" s="9"/>
      <c r="AC4444" s="12"/>
      <c r="AD4444" s="12"/>
      <c r="AE4444" s="12"/>
    </row>
    <row r="4445" spans="4:31" x14ac:dyDescent="0.25">
      <c r="D4445" s="1"/>
      <c r="Y4445" s="8"/>
      <c r="Z4445" s="10"/>
      <c r="AA4445" s="9"/>
      <c r="AB4445" s="9"/>
      <c r="AC4445" s="12"/>
      <c r="AD4445" s="12"/>
      <c r="AE4445" s="12"/>
    </row>
    <row r="4446" spans="4:31" x14ac:dyDescent="0.25">
      <c r="D4446" s="1"/>
      <c r="Y4446" s="8"/>
      <c r="Z4446" s="10"/>
      <c r="AA4446" s="9"/>
      <c r="AB4446" s="9"/>
      <c r="AC4446" s="12"/>
      <c r="AD4446" s="12"/>
      <c r="AE4446" s="12"/>
    </row>
    <row r="4447" spans="4:31" x14ac:dyDescent="0.25">
      <c r="D4447" s="1"/>
      <c r="Y4447" s="8"/>
      <c r="Z4447" s="10"/>
      <c r="AA4447" s="9"/>
      <c r="AB4447" s="9"/>
      <c r="AC4447" s="12"/>
      <c r="AD4447" s="12"/>
      <c r="AE4447" s="12"/>
    </row>
    <row r="4448" spans="4:31" x14ac:dyDescent="0.25">
      <c r="D4448" s="1"/>
      <c r="Y4448" s="8"/>
      <c r="Z4448" s="10"/>
      <c r="AA4448" s="9"/>
      <c r="AB4448" s="9"/>
      <c r="AC4448" s="12"/>
      <c r="AD4448" s="12"/>
      <c r="AE4448" s="12"/>
    </row>
    <row r="4449" spans="4:31" x14ac:dyDescent="0.25">
      <c r="D4449" s="1"/>
      <c r="Y4449" s="8"/>
      <c r="Z4449" s="10"/>
      <c r="AA4449" s="9"/>
      <c r="AB4449" s="9"/>
      <c r="AC4449" s="12"/>
      <c r="AD4449" s="12"/>
      <c r="AE4449" s="12"/>
    </row>
    <row r="4450" spans="4:31" x14ac:dyDescent="0.25">
      <c r="D4450" s="1"/>
      <c r="Y4450" s="8"/>
      <c r="Z4450" s="10"/>
      <c r="AA4450" s="9"/>
      <c r="AB4450" s="9"/>
      <c r="AC4450" s="12"/>
      <c r="AD4450" s="12"/>
      <c r="AE4450" s="12"/>
    </row>
    <row r="4451" spans="4:31" x14ac:dyDescent="0.25">
      <c r="D4451" s="1"/>
      <c r="Y4451" s="8"/>
      <c r="Z4451" s="10"/>
      <c r="AA4451" s="9"/>
      <c r="AB4451" s="9"/>
      <c r="AC4451" s="12"/>
      <c r="AD4451" s="12"/>
      <c r="AE4451" s="12"/>
    </row>
    <row r="4452" spans="4:31" x14ac:dyDescent="0.25">
      <c r="D4452" s="1"/>
      <c r="Y4452" s="8"/>
      <c r="Z4452" s="10"/>
      <c r="AA4452" s="9"/>
      <c r="AB4452" s="9"/>
      <c r="AC4452" s="12"/>
      <c r="AD4452" s="12"/>
      <c r="AE4452" s="12"/>
    </row>
    <row r="4453" spans="4:31" x14ac:dyDescent="0.25">
      <c r="D4453" s="1"/>
      <c r="Y4453" s="8"/>
      <c r="Z4453" s="10"/>
      <c r="AA4453" s="9"/>
      <c r="AB4453" s="9"/>
      <c r="AC4453" s="12"/>
      <c r="AD4453" s="12"/>
      <c r="AE4453" s="12"/>
    </row>
    <row r="4454" spans="4:31" x14ac:dyDescent="0.25">
      <c r="D4454" s="1"/>
      <c r="Y4454" s="8"/>
      <c r="Z4454" s="10"/>
      <c r="AA4454" s="9"/>
      <c r="AB4454" s="9"/>
      <c r="AC4454" s="12"/>
      <c r="AD4454" s="12"/>
      <c r="AE4454" s="12"/>
    </row>
    <row r="4455" spans="4:31" x14ac:dyDescent="0.25">
      <c r="D4455" s="1"/>
      <c r="Y4455" s="8"/>
      <c r="Z4455" s="10"/>
      <c r="AA4455" s="9"/>
      <c r="AB4455" s="9"/>
      <c r="AC4455" s="12"/>
      <c r="AD4455" s="12"/>
      <c r="AE4455" s="12"/>
    </row>
    <row r="4456" spans="4:31" x14ac:dyDescent="0.25">
      <c r="D4456" s="1"/>
      <c r="Y4456" s="8"/>
      <c r="Z4456" s="10"/>
      <c r="AA4456" s="9"/>
      <c r="AB4456" s="9"/>
      <c r="AC4456" s="12"/>
      <c r="AD4456" s="12"/>
      <c r="AE4456" s="12"/>
    </row>
    <row r="4457" spans="4:31" x14ac:dyDescent="0.25">
      <c r="D4457" s="1"/>
      <c r="Y4457" s="8"/>
      <c r="Z4457" s="10"/>
      <c r="AA4457" s="9"/>
      <c r="AB4457" s="9"/>
      <c r="AC4457" s="12"/>
      <c r="AD4457" s="12"/>
      <c r="AE4457" s="12"/>
    </row>
    <row r="4458" spans="4:31" x14ac:dyDescent="0.25">
      <c r="D4458" s="1"/>
      <c r="Y4458" s="8"/>
      <c r="Z4458" s="10"/>
      <c r="AA4458" s="9"/>
      <c r="AB4458" s="9"/>
      <c r="AC4458" s="12"/>
      <c r="AD4458" s="12"/>
      <c r="AE4458" s="12"/>
    </row>
    <row r="4459" spans="4:31" x14ac:dyDescent="0.25">
      <c r="D4459" s="1"/>
      <c r="Y4459" s="8"/>
      <c r="Z4459" s="10"/>
      <c r="AA4459" s="9"/>
      <c r="AB4459" s="9"/>
      <c r="AC4459" s="12"/>
      <c r="AD4459" s="12"/>
      <c r="AE4459" s="12"/>
    </row>
    <row r="4460" spans="4:31" x14ac:dyDescent="0.25">
      <c r="D4460" s="1"/>
      <c r="Y4460" s="8"/>
      <c r="Z4460" s="10"/>
      <c r="AA4460" s="9"/>
      <c r="AB4460" s="9"/>
      <c r="AC4460" s="12"/>
      <c r="AD4460" s="12"/>
      <c r="AE4460" s="12"/>
    </row>
    <row r="4461" spans="4:31" x14ac:dyDescent="0.25">
      <c r="D4461" s="1"/>
      <c r="Y4461" s="8"/>
      <c r="Z4461" s="10"/>
      <c r="AA4461" s="9"/>
      <c r="AB4461" s="9"/>
      <c r="AC4461" s="12"/>
      <c r="AD4461" s="12"/>
      <c r="AE4461" s="12"/>
    </row>
    <row r="4462" spans="4:31" x14ac:dyDescent="0.25">
      <c r="D4462" s="1"/>
      <c r="Y4462" s="8"/>
      <c r="Z4462" s="10"/>
      <c r="AA4462" s="9"/>
      <c r="AB4462" s="9"/>
      <c r="AC4462" s="12"/>
      <c r="AD4462" s="12"/>
      <c r="AE4462" s="12"/>
    </row>
    <row r="4463" spans="4:31" x14ac:dyDescent="0.25">
      <c r="D4463" s="1"/>
      <c r="Y4463" s="8"/>
      <c r="Z4463" s="10"/>
      <c r="AA4463" s="9"/>
      <c r="AB4463" s="9"/>
      <c r="AC4463" s="12"/>
      <c r="AD4463" s="12"/>
      <c r="AE4463" s="12"/>
    </row>
    <row r="4464" spans="4:31" x14ac:dyDescent="0.25">
      <c r="D4464" s="1"/>
      <c r="Y4464" s="8"/>
      <c r="Z4464" s="10"/>
      <c r="AA4464" s="9"/>
      <c r="AB4464" s="9"/>
      <c r="AC4464" s="12"/>
      <c r="AD4464" s="12"/>
      <c r="AE4464" s="12"/>
    </row>
    <row r="4465" spans="4:31" x14ac:dyDescent="0.25">
      <c r="D4465" s="1"/>
      <c r="Y4465" s="8"/>
      <c r="Z4465" s="10"/>
      <c r="AA4465" s="9"/>
      <c r="AB4465" s="9"/>
      <c r="AC4465" s="12"/>
      <c r="AD4465" s="12"/>
      <c r="AE4465" s="12"/>
    </row>
    <row r="4466" spans="4:31" x14ac:dyDescent="0.25">
      <c r="D4466" s="1"/>
      <c r="Y4466" s="8"/>
      <c r="Z4466" s="10"/>
      <c r="AA4466" s="9"/>
      <c r="AB4466" s="9"/>
      <c r="AC4466" s="12"/>
      <c r="AD4466" s="12"/>
      <c r="AE4466" s="12"/>
    </row>
    <row r="4467" spans="4:31" x14ac:dyDescent="0.25">
      <c r="D4467" s="1"/>
      <c r="Y4467" s="8"/>
      <c r="Z4467" s="10"/>
      <c r="AA4467" s="9"/>
      <c r="AB4467" s="9"/>
      <c r="AC4467" s="12"/>
      <c r="AD4467" s="12"/>
      <c r="AE4467" s="12"/>
    </row>
    <row r="4468" spans="4:31" x14ac:dyDescent="0.25">
      <c r="D4468" s="1"/>
      <c r="Y4468" s="8"/>
      <c r="Z4468" s="10"/>
      <c r="AA4468" s="9"/>
      <c r="AB4468" s="9"/>
      <c r="AC4468" s="12"/>
      <c r="AD4468" s="12"/>
      <c r="AE4468" s="12"/>
    </row>
    <row r="4469" spans="4:31" x14ac:dyDescent="0.25">
      <c r="D4469" s="1"/>
      <c r="Y4469" s="8"/>
      <c r="Z4469" s="10"/>
      <c r="AA4469" s="9"/>
      <c r="AB4469" s="9"/>
      <c r="AC4469" s="12"/>
      <c r="AD4469" s="12"/>
      <c r="AE4469" s="12"/>
    </row>
    <row r="4470" spans="4:31" x14ac:dyDescent="0.25">
      <c r="D4470" s="1"/>
      <c r="Y4470" s="8"/>
      <c r="Z4470" s="10"/>
      <c r="AA4470" s="9"/>
      <c r="AB4470" s="9"/>
      <c r="AC4470" s="12"/>
      <c r="AD4470" s="12"/>
      <c r="AE4470" s="12"/>
    </row>
    <row r="4471" spans="4:31" x14ac:dyDescent="0.25">
      <c r="D4471" s="1"/>
      <c r="Y4471" s="8"/>
      <c r="Z4471" s="10"/>
      <c r="AA4471" s="9"/>
      <c r="AB4471" s="9"/>
      <c r="AC4471" s="12"/>
      <c r="AD4471" s="12"/>
      <c r="AE4471" s="12"/>
    </row>
    <row r="4472" spans="4:31" x14ac:dyDescent="0.25">
      <c r="D4472" s="1"/>
      <c r="Y4472" s="8"/>
      <c r="Z4472" s="10"/>
      <c r="AA4472" s="9"/>
      <c r="AB4472" s="9"/>
      <c r="AC4472" s="12"/>
      <c r="AD4472" s="12"/>
      <c r="AE4472" s="12"/>
    </row>
    <row r="4473" spans="4:31" x14ac:dyDescent="0.25">
      <c r="D4473" s="1"/>
      <c r="Y4473" s="8"/>
      <c r="Z4473" s="10"/>
      <c r="AA4473" s="9"/>
      <c r="AB4473" s="9"/>
      <c r="AC4473" s="12"/>
      <c r="AD4473" s="12"/>
      <c r="AE4473" s="12"/>
    </row>
    <row r="4474" spans="4:31" x14ac:dyDescent="0.25">
      <c r="D4474" s="1"/>
      <c r="Y4474" s="8"/>
      <c r="Z4474" s="10"/>
      <c r="AA4474" s="9"/>
      <c r="AB4474" s="9"/>
      <c r="AC4474" s="12"/>
      <c r="AD4474" s="12"/>
      <c r="AE4474" s="12"/>
    </row>
    <row r="4475" spans="4:31" x14ac:dyDescent="0.25">
      <c r="D4475" s="1"/>
      <c r="Y4475" s="8"/>
      <c r="Z4475" s="10"/>
      <c r="AA4475" s="9"/>
      <c r="AB4475" s="9"/>
      <c r="AC4475" s="12"/>
      <c r="AD4475" s="12"/>
      <c r="AE4475" s="12"/>
    </row>
    <row r="4476" spans="4:31" x14ac:dyDescent="0.25">
      <c r="D4476" s="1"/>
      <c r="Y4476" s="8"/>
      <c r="Z4476" s="10"/>
      <c r="AA4476" s="9"/>
      <c r="AB4476" s="9"/>
      <c r="AC4476" s="12"/>
      <c r="AD4476" s="12"/>
      <c r="AE4476" s="12"/>
    </row>
    <row r="4477" spans="4:31" x14ac:dyDescent="0.25">
      <c r="D4477" s="1"/>
      <c r="Y4477" s="8"/>
      <c r="Z4477" s="10"/>
      <c r="AA4477" s="9"/>
      <c r="AB4477" s="9"/>
      <c r="AC4477" s="12"/>
      <c r="AD4477" s="12"/>
      <c r="AE4477" s="12"/>
    </row>
    <row r="4478" spans="4:31" x14ac:dyDescent="0.25">
      <c r="D4478" s="1"/>
      <c r="Y4478" s="8"/>
      <c r="Z4478" s="10"/>
      <c r="AA4478" s="9"/>
      <c r="AB4478" s="9"/>
      <c r="AC4478" s="12"/>
      <c r="AD4478" s="12"/>
      <c r="AE4478" s="12"/>
    </row>
    <row r="4479" spans="4:31" x14ac:dyDescent="0.25">
      <c r="D4479" s="1"/>
      <c r="Y4479" s="8"/>
      <c r="Z4479" s="10"/>
      <c r="AA4479" s="9"/>
      <c r="AB4479" s="9"/>
      <c r="AC4479" s="12"/>
      <c r="AD4479" s="12"/>
      <c r="AE4479" s="12"/>
    </row>
    <row r="4480" spans="4:31" x14ac:dyDescent="0.25">
      <c r="D4480" s="1"/>
      <c r="Y4480" s="8"/>
      <c r="Z4480" s="10"/>
      <c r="AA4480" s="9"/>
      <c r="AB4480" s="9"/>
      <c r="AC4480" s="12"/>
      <c r="AD4480" s="12"/>
      <c r="AE4480" s="12"/>
    </row>
    <row r="4481" spans="4:31" x14ac:dyDescent="0.25">
      <c r="D4481" s="1"/>
      <c r="Y4481" s="8"/>
      <c r="Z4481" s="10"/>
      <c r="AA4481" s="9"/>
      <c r="AB4481" s="9"/>
      <c r="AC4481" s="12"/>
      <c r="AD4481" s="12"/>
      <c r="AE4481" s="12"/>
    </row>
    <row r="4482" spans="4:31" x14ac:dyDescent="0.25">
      <c r="D4482" s="1"/>
      <c r="Y4482" s="8"/>
      <c r="Z4482" s="10"/>
      <c r="AA4482" s="9"/>
      <c r="AB4482" s="9"/>
      <c r="AC4482" s="12"/>
      <c r="AD4482" s="12"/>
      <c r="AE4482" s="12"/>
    </row>
    <row r="4483" spans="4:31" x14ac:dyDescent="0.25">
      <c r="D4483" s="1"/>
      <c r="Y4483" s="8"/>
      <c r="Z4483" s="10"/>
      <c r="AA4483" s="9"/>
      <c r="AB4483" s="9"/>
      <c r="AC4483" s="12"/>
      <c r="AD4483" s="12"/>
      <c r="AE4483" s="12"/>
    </row>
    <row r="4484" spans="4:31" x14ac:dyDescent="0.25">
      <c r="D4484" s="1"/>
      <c r="Y4484" s="8"/>
      <c r="Z4484" s="10"/>
      <c r="AA4484" s="9"/>
      <c r="AB4484" s="9"/>
      <c r="AC4484" s="12"/>
      <c r="AD4484" s="12"/>
      <c r="AE4484" s="12"/>
    </row>
    <row r="4485" spans="4:31" x14ac:dyDescent="0.25">
      <c r="D4485" s="1"/>
      <c r="Y4485" s="8"/>
      <c r="Z4485" s="10"/>
      <c r="AA4485" s="9"/>
      <c r="AB4485" s="9"/>
      <c r="AC4485" s="12"/>
      <c r="AD4485" s="12"/>
      <c r="AE4485" s="12"/>
    </row>
    <row r="4486" spans="4:31" x14ac:dyDescent="0.25">
      <c r="D4486" s="1"/>
      <c r="Y4486" s="8"/>
      <c r="Z4486" s="10"/>
      <c r="AA4486" s="9"/>
      <c r="AB4486" s="9"/>
      <c r="AC4486" s="12"/>
      <c r="AD4486" s="12"/>
      <c r="AE4486" s="12"/>
    </row>
    <row r="4487" spans="4:31" x14ac:dyDescent="0.25">
      <c r="D4487" s="1"/>
      <c r="Y4487" s="8"/>
      <c r="Z4487" s="10"/>
      <c r="AA4487" s="9"/>
      <c r="AB4487" s="9"/>
      <c r="AC4487" s="12"/>
      <c r="AD4487" s="12"/>
      <c r="AE4487" s="12"/>
    </row>
    <row r="4488" spans="4:31" x14ac:dyDescent="0.25">
      <c r="D4488" s="1"/>
      <c r="Y4488" s="8"/>
      <c r="Z4488" s="10"/>
      <c r="AA4488" s="9"/>
      <c r="AB4488" s="9"/>
      <c r="AC4488" s="12"/>
      <c r="AD4488" s="12"/>
      <c r="AE4488" s="12"/>
    </row>
    <row r="4489" spans="4:31" x14ac:dyDescent="0.25">
      <c r="D4489" s="1"/>
      <c r="Y4489" s="8"/>
      <c r="Z4489" s="10"/>
      <c r="AA4489" s="9"/>
      <c r="AB4489" s="9"/>
      <c r="AC4489" s="12"/>
      <c r="AD4489" s="12"/>
      <c r="AE4489" s="12"/>
    </row>
    <row r="4490" spans="4:31" x14ac:dyDescent="0.25">
      <c r="D4490" s="1"/>
      <c r="Y4490" s="8"/>
      <c r="Z4490" s="10"/>
      <c r="AA4490" s="9"/>
      <c r="AB4490" s="9"/>
      <c r="AC4490" s="12"/>
      <c r="AD4490" s="12"/>
      <c r="AE4490" s="12"/>
    </row>
    <row r="4491" spans="4:31" x14ac:dyDescent="0.25">
      <c r="D4491" s="1"/>
      <c r="Y4491" s="8"/>
      <c r="Z4491" s="10"/>
      <c r="AA4491" s="9"/>
      <c r="AB4491" s="9"/>
      <c r="AC4491" s="12"/>
      <c r="AD4491" s="12"/>
      <c r="AE4491" s="12"/>
    </row>
    <row r="4492" spans="4:31" x14ac:dyDescent="0.25">
      <c r="D4492" s="1"/>
      <c r="Y4492" s="8"/>
      <c r="Z4492" s="10"/>
      <c r="AA4492" s="9"/>
      <c r="AB4492" s="9"/>
      <c r="AC4492" s="12"/>
      <c r="AD4492" s="12"/>
      <c r="AE4492" s="12"/>
    </row>
    <row r="4493" spans="4:31" x14ac:dyDescent="0.25">
      <c r="D4493" s="1"/>
      <c r="Y4493" s="8"/>
      <c r="Z4493" s="10"/>
      <c r="AA4493" s="9"/>
      <c r="AB4493" s="9"/>
      <c r="AC4493" s="12"/>
      <c r="AD4493" s="12"/>
      <c r="AE4493" s="12"/>
    </row>
    <row r="4494" spans="4:31" x14ac:dyDescent="0.25">
      <c r="D4494" s="1"/>
      <c r="Y4494" s="8"/>
      <c r="Z4494" s="10"/>
      <c r="AA4494" s="9"/>
      <c r="AB4494" s="9"/>
      <c r="AC4494" s="12"/>
      <c r="AD4494" s="12"/>
      <c r="AE4494" s="12"/>
    </row>
    <row r="4495" spans="4:31" x14ac:dyDescent="0.25">
      <c r="D4495" s="1"/>
      <c r="Y4495" s="8"/>
      <c r="Z4495" s="10"/>
      <c r="AA4495" s="9"/>
      <c r="AB4495" s="9"/>
      <c r="AC4495" s="12"/>
      <c r="AD4495" s="12"/>
      <c r="AE4495" s="12"/>
    </row>
    <row r="4496" spans="4:31" x14ac:dyDescent="0.25">
      <c r="D4496" s="1"/>
      <c r="Y4496" s="8"/>
      <c r="Z4496" s="10"/>
      <c r="AA4496" s="9"/>
      <c r="AB4496" s="9"/>
      <c r="AC4496" s="12"/>
      <c r="AD4496" s="12"/>
      <c r="AE4496" s="12"/>
    </row>
    <row r="4497" spans="4:31" x14ac:dyDescent="0.25">
      <c r="D4497" s="1"/>
      <c r="Y4497" s="8"/>
      <c r="Z4497" s="10"/>
      <c r="AA4497" s="9"/>
      <c r="AB4497" s="9"/>
      <c r="AC4497" s="12"/>
      <c r="AD4497" s="12"/>
      <c r="AE4497" s="12"/>
    </row>
    <row r="4498" spans="4:31" x14ac:dyDescent="0.25">
      <c r="D4498" s="1"/>
      <c r="Y4498" s="8"/>
      <c r="Z4498" s="10"/>
      <c r="AA4498" s="9"/>
      <c r="AB4498" s="9"/>
      <c r="AC4498" s="12"/>
      <c r="AD4498" s="12"/>
      <c r="AE4498" s="12"/>
    </row>
    <row r="4499" spans="4:31" x14ac:dyDescent="0.25">
      <c r="D4499" s="1"/>
      <c r="Y4499" s="8"/>
      <c r="Z4499" s="10"/>
      <c r="AA4499" s="9"/>
      <c r="AB4499" s="9"/>
      <c r="AC4499" s="12"/>
      <c r="AD4499" s="12"/>
      <c r="AE4499" s="12"/>
    </row>
    <row r="4500" spans="4:31" x14ac:dyDescent="0.25">
      <c r="D4500" s="1"/>
      <c r="Y4500" s="8"/>
      <c r="Z4500" s="10"/>
      <c r="AA4500" s="9"/>
      <c r="AB4500" s="9"/>
      <c r="AC4500" s="12"/>
      <c r="AD4500" s="12"/>
      <c r="AE4500" s="12"/>
    </row>
    <row r="4501" spans="4:31" x14ac:dyDescent="0.25">
      <c r="D4501" s="1"/>
      <c r="Y4501" s="8"/>
      <c r="Z4501" s="10"/>
      <c r="AA4501" s="9"/>
      <c r="AB4501" s="9"/>
      <c r="AC4501" s="12"/>
      <c r="AD4501" s="12"/>
      <c r="AE4501" s="12"/>
    </row>
    <row r="4502" spans="4:31" x14ac:dyDescent="0.25">
      <c r="D4502" s="1"/>
      <c r="Y4502" s="8"/>
      <c r="Z4502" s="10"/>
      <c r="AA4502" s="9"/>
      <c r="AB4502" s="9"/>
      <c r="AC4502" s="12"/>
      <c r="AD4502" s="12"/>
      <c r="AE4502" s="12"/>
    </row>
    <row r="4503" spans="4:31" x14ac:dyDescent="0.25">
      <c r="D4503" s="1"/>
      <c r="Y4503" s="8"/>
      <c r="Z4503" s="10"/>
      <c r="AA4503" s="9"/>
      <c r="AB4503" s="9"/>
      <c r="AC4503" s="12"/>
      <c r="AD4503" s="12"/>
      <c r="AE4503" s="12"/>
    </row>
    <row r="4504" spans="4:31" x14ac:dyDescent="0.25">
      <c r="D4504" s="1"/>
      <c r="Y4504" s="8"/>
      <c r="Z4504" s="10"/>
      <c r="AA4504" s="9"/>
      <c r="AB4504" s="9"/>
      <c r="AC4504" s="12"/>
      <c r="AD4504" s="12"/>
      <c r="AE4504" s="12"/>
    </row>
    <row r="4505" spans="4:31" x14ac:dyDescent="0.25">
      <c r="D4505" s="1"/>
      <c r="Y4505" s="8"/>
      <c r="Z4505" s="10"/>
      <c r="AA4505" s="9"/>
      <c r="AB4505" s="9"/>
      <c r="AC4505" s="12"/>
      <c r="AD4505" s="12"/>
      <c r="AE4505" s="12"/>
    </row>
    <row r="4506" spans="4:31" x14ac:dyDescent="0.25">
      <c r="D4506" s="1"/>
      <c r="Y4506" s="8"/>
      <c r="Z4506" s="10"/>
      <c r="AA4506" s="9"/>
      <c r="AB4506" s="9"/>
      <c r="AC4506" s="12"/>
      <c r="AD4506" s="12"/>
      <c r="AE4506" s="12"/>
    </row>
    <row r="4507" spans="4:31" x14ac:dyDescent="0.25">
      <c r="D4507" s="1"/>
      <c r="Y4507" s="8"/>
      <c r="Z4507" s="10"/>
      <c r="AA4507" s="9"/>
      <c r="AB4507" s="9"/>
      <c r="AC4507" s="12"/>
      <c r="AD4507" s="12"/>
      <c r="AE4507" s="12"/>
    </row>
    <row r="4508" spans="4:31" x14ac:dyDescent="0.25">
      <c r="D4508" s="1"/>
      <c r="Y4508" s="8"/>
      <c r="Z4508" s="10"/>
      <c r="AA4508" s="9"/>
      <c r="AB4508" s="9"/>
      <c r="AC4508" s="12"/>
      <c r="AD4508" s="12"/>
      <c r="AE4508" s="12"/>
    </row>
    <row r="4509" spans="4:31" x14ac:dyDescent="0.25">
      <c r="D4509" s="1"/>
      <c r="Y4509" s="8"/>
      <c r="Z4509" s="10"/>
      <c r="AA4509" s="9"/>
      <c r="AB4509" s="9"/>
      <c r="AC4509" s="12"/>
      <c r="AD4509" s="12"/>
      <c r="AE4509" s="12"/>
    </row>
    <row r="4510" spans="4:31" x14ac:dyDescent="0.25">
      <c r="D4510" s="1"/>
      <c r="Y4510" s="8"/>
      <c r="Z4510" s="10"/>
      <c r="AA4510" s="9"/>
      <c r="AB4510" s="9"/>
      <c r="AC4510" s="12"/>
      <c r="AD4510" s="12"/>
      <c r="AE4510" s="12"/>
    </row>
    <row r="4511" spans="4:31" x14ac:dyDescent="0.25">
      <c r="D4511" s="1"/>
      <c r="Y4511" s="8"/>
      <c r="Z4511" s="10"/>
      <c r="AA4511" s="9"/>
      <c r="AB4511" s="9"/>
      <c r="AC4511" s="12"/>
      <c r="AD4511" s="12"/>
      <c r="AE4511" s="12"/>
    </row>
    <row r="4512" spans="4:31" x14ac:dyDescent="0.25">
      <c r="D4512" s="1"/>
      <c r="Y4512" s="8"/>
      <c r="Z4512" s="10"/>
      <c r="AA4512" s="9"/>
      <c r="AB4512" s="9"/>
      <c r="AC4512" s="12"/>
      <c r="AD4512" s="12"/>
      <c r="AE4512" s="12"/>
    </row>
    <row r="4513" spans="4:31" x14ac:dyDescent="0.25">
      <c r="D4513" s="1"/>
      <c r="Y4513" s="8"/>
      <c r="Z4513" s="10"/>
      <c r="AA4513" s="9"/>
      <c r="AB4513" s="9"/>
      <c r="AC4513" s="12"/>
      <c r="AD4513" s="12"/>
      <c r="AE4513" s="12"/>
    </row>
    <row r="4514" spans="4:31" x14ac:dyDescent="0.25">
      <c r="D4514" s="1"/>
      <c r="Y4514" s="8"/>
      <c r="Z4514" s="10"/>
      <c r="AA4514" s="9"/>
      <c r="AB4514" s="9"/>
      <c r="AC4514" s="12"/>
      <c r="AD4514" s="12"/>
      <c r="AE4514" s="12"/>
    </row>
    <row r="4515" spans="4:31" x14ac:dyDescent="0.25">
      <c r="D4515" s="1"/>
      <c r="Y4515" s="8"/>
      <c r="Z4515" s="10"/>
      <c r="AA4515" s="9"/>
      <c r="AB4515" s="9"/>
      <c r="AC4515" s="12"/>
      <c r="AD4515" s="12"/>
      <c r="AE4515" s="12"/>
    </row>
    <row r="4516" spans="4:31" x14ac:dyDescent="0.25">
      <c r="D4516" s="1"/>
      <c r="Y4516" s="8"/>
      <c r="Z4516" s="10"/>
      <c r="AA4516" s="9"/>
      <c r="AB4516" s="9"/>
      <c r="AC4516" s="12"/>
      <c r="AD4516" s="12"/>
      <c r="AE4516" s="12"/>
    </row>
    <row r="4517" spans="4:31" x14ac:dyDescent="0.25">
      <c r="D4517" s="1"/>
      <c r="Y4517" s="8"/>
      <c r="Z4517" s="10"/>
      <c r="AA4517" s="9"/>
      <c r="AB4517" s="9"/>
      <c r="AC4517" s="12"/>
      <c r="AD4517" s="12"/>
      <c r="AE4517" s="12"/>
    </row>
    <row r="4518" spans="4:31" x14ac:dyDescent="0.25">
      <c r="D4518" s="1"/>
      <c r="Y4518" s="8"/>
      <c r="Z4518" s="10"/>
      <c r="AA4518" s="9"/>
      <c r="AB4518" s="9"/>
      <c r="AC4518" s="12"/>
      <c r="AD4518" s="12"/>
      <c r="AE4518" s="12"/>
    </row>
    <row r="4519" spans="4:31" x14ac:dyDescent="0.25">
      <c r="D4519" s="1"/>
      <c r="Y4519" s="8"/>
      <c r="Z4519" s="10"/>
      <c r="AA4519" s="9"/>
      <c r="AB4519" s="9"/>
      <c r="AC4519" s="12"/>
      <c r="AD4519" s="12"/>
      <c r="AE4519" s="12"/>
    </row>
    <row r="4520" spans="4:31" x14ac:dyDescent="0.25">
      <c r="D4520" s="1"/>
      <c r="Y4520" s="8"/>
      <c r="Z4520" s="10"/>
      <c r="AA4520" s="9"/>
      <c r="AB4520" s="9"/>
      <c r="AC4520" s="12"/>
      <c r="AD4520" s="12"/>
      <c r="AE4520" s="12"/>
    </row>
    <row r="4521" spans="4:31" x14ac:dyDescent="0.25">
      <c r="D4521" s="1"/>
      <c r="Y4521" s="8"/>
      <c r="Z4521" s="10"/>
      <c r="AA4521" s="9"/>
      <c r="AB4521" s="9"/>
      <c r="AC4521" s="12"/>
      <c r="AD4521" s="12"/>
      <c r="AE4521" s="12"/>
    </row>
    <row r="4522" spans="4:31" x14ac:dyDescent="0.25">
      <c r="D4522" s="1"/>
      <c r="Y4522" s="8"/>
      <c r="Z4522" s="10"/>
      <c r="AA4522" s="9"/>
      <c r="AB4522" s="9"/>
      <c r="AC4522" s="12"/>
      <c r="AD4522" s="12"/>
      <c r="AE4522" s="12"/>
    </row>
    <row r="4523" spans="4:31" x14ac:dyDescent="0.25">
      <c r="D4523" s="1"/>
      <c r="Y4523" s="8"/>
      <c r="Z4523" s="10"/>
      <c r="AA4523" s="9"/>
      <c r="AB4523" s="9"/>
      <c r="AC4523" s="12"/>
      <c r="AD4523" s="12"/>
      <c r="AE4523" s="12"/>
    </row>
    <row r="4524" spans="4:31" x14ac:dyDescent="0.25">
      <c r="D4524" s="1"/>
      <c r="Y4524" s="8"/>
      <c r="Z4524" s="10"/>
      <c r="AA4524" s="9"/>
      <c r="AB4524" s="9"/>
      <c r="AC4524" s="12"/>
      <c r="AD4524" s="12"/>
      <c r="AE4524" s="12"/>
    </row>
    <row r="4525" spans="4:31" x14ac:dyDescent="0.25">
      <c r="D4525" s="1"/>
      <c r="Y4525" s="8"/>
      <c r="Z4525" s="10"/>
      <c r="AA4525" s="9"/>
      <c r="AB4525" s="9"/>
      <c r="AC4525" s="12"/>
      <c r="AD4525" s="12"/>
      <c r="AE4525" s="12"/>
    </row>
    <row r="4526" spans="4:31" x14ac:dyDescent="0.25">
      <c r="D4526" s="1"/>
      <c r="Y4526" s="8"/>
      <c r="Z4526" s="10"/>
      <c r="AA4526" s="9"/>
      <c r="AB4526" s="9"/>
      <c r="AC4526" s="12"/>
      <c r="AD4526" s="12"/>
      <c r="AE4526" s="12"/>
    </row>
    <row r="4527" spans="4:31" x14ac:dyDescent="0.25">
      <c r="D4527" s="1"/>
      <c r="Y4527" s="8"/>
      <c r="Z4527" s="10"/>
      <c r="AA4527" s="9"/>
      <c r="AB4527" s="9"/>
      <c r="AC4527" s="12"/>
      <c r="AD4527" s="12"/>
      <c r="AE4527" s="12"/>
    </row>
    <row r="4528" spans="4:31" x14ac:dyDescent="0.25">
      <c r="D4528" s="1"/>
      <c r="Y4528" s="8"/>
      <c r="Z4528" s="10"/>
      <c r="AA4528" s="9"/>
      <c r="AB4528" s="9"/>
      <c r="AC4528" s="12"/>
      <c r="AD4528" s="12"/>
      <c r="AE4528" s="12"/>
    </row>
    <row r="4529" spans="4:31" x14ac:dyDescent="0.25">
      <c r="D4529" s="1"/>
      <c r="Y4529" s="8"/>
      <c r="Z4529" s="10"/>
      <c r="AA4529" s="9"/>
      <c r="AB4529" s="9"/>
      <c r="AC4529" s="12"/>
      <c r="AD4529" s="12"/>
      <c r="AE4529" s="12"/>
    </row>
    <row r="4530" spans="4:31" x14ac:dyDescent="0.25">
      <c r="D4530" s="1"/>
      <c r="Y4530" s="8"/>
      <c r="Z4530" s="10"/>
      <c r="AA4530" s="9"/>
      <c r="AB4530" s="9"/>
      <c r="AC4530" s="12"/>
      <c r="AD4530" s="12"/>
      <c r="AE4530" s="12"/>
    </row>
    <row r="4531" spans="4:31" x14ac:dyDescent="0.25">
      <c r="D4531" s="1"/>
      <c r="Y4531" s="8"/>
      <c r="Z4531" s="10"/>
      <c r="AA4531" s="9"/>
      <c r="AB4531" s="9"/>
      <c r="AC4531" s="12"/>
      <c r="AD4531" s="12"/>
      <c r="AE4531" s="12"/>
    </row>
    <row r="4532" spans="4:31" x14ac:dyDescent="0.25">
      <c r="D4532" s="1"/>
      <c r="Y4532" s="8"/>
      <c r="Z4532" s="10"/>
      <c r="AA4532" s="9"/>
      <c r="AB4532" s="9"/>
      <c r="AC4532" s="12"/>
      <c r="AD4532" s="12"/>
      <c r="AE4532" s="12"/>
    </row>
    <row r="4533" spans="4:31" x14ac:dyDescent="0.25">
      <c r="D4533" s="1"/>
      <c r="Y4533" s="8"/>
      <c r="Z4533" s="10"/>
      <c r="AA4533" s="9"/>
      <c r="AB4533" s="9"/>
      <c r="AC4533" s="12"/>
      <c r="AD4533" s="12"/>
      <c r="AE4533" s="12"/>
    </row>
    <row r="4534" spans="4:31" x14ac:dyDescent="0.25">
      <c r="D4534" s="1"/>
      <c r="Y4534" s="8"/>
      <c r="Z4534" s="10"/>
      <c r="AA4534" s="9"/>
      <c r="AB4534" s="9"/>
      <c r="AC4534" s="12"/>
      <c r="AD4534" s="12"/>
      <c r="AE4534" s="12"/>
    </row>
    <row r="4535" spans="4:31" x14ac:dyDescent="0.25">
      <c r="D4535" s="1"/>
      <c r="Y4535" s="8"/>
      <c r="Z4535" s="10"/>
      <c r="AA4535" s="9"/>
      <c r="AB4535" s="9"/>
      <c r="AC4535" s="12"/>
      <c r="AD4535" s="12"/>
      <c r="AE4535" s="12"/>
    </row>
    <row r="4536" spans="4:31" x14ac:dyDescent="0.25">
      <c r="D4536" s="1"/>
      <c r="Y4536" s="8"/>
      <c r="Z4536" s="10"/>
      <c r="AA4536" s="9"/>
      <c r="AB4536" s="9"/>
      <c r="AC4536" s="12"/>
      <c r="AD4536" s="12"/>
      <c r="AE4536" s="12"/>
    </row>
    <row r="4537" spans="4:31" x14ac:dyDescent="0.25">
      <c r="D4537" s="1"/>
      <c r="Y4537" s="8"/>
      <c r="Z4537" s="10"/>
      <c r="AA4537" s="9"/>
      <c r="AB4537" s="9"/>
      <c r="AC4537" s="12"/>
      <c r="AD4537" s="12"/>
      <c r="AE4537" s="12"/>
    </row>
    <row r="4538" spans="4:31" x14ac:dyDescent="0.25">
      <c r="D4538" s="1"/>
      <c r="Y4538" s="8"/>
      <c r="Z4538" s="10"/>
      <c r="AA4538" s="9"/>
      <c r="AB4538" s="9"/>
      <c r="AC4538" s="12"/>
      <c r="AD4538" s="12"/>
      <c r="AE4538" s="12"/>
    </row>
    <row r="4539" spans="4:31" x14ac:dyDescent="0.25">
      <c r="D4539" s="1"/>
      <c r="Y4539" s="8"/>
      <c r="Z4539" s="10"/>
      <c r="AA4539" s="9"/>
      <c r="AB4539" s="9"/>
      <c r="AC4539" s="12"/>
      <c r="AD4539" s="12"/>
      <c r="AE4539" s="12"/>
    </row>
    <row r="4540" spans="4:31" x14ac:dyDescent="0.25">
      <c r="D4540" s="1"/>
      <c r="Y4540" s="8"/>
      <c r="Z4540" s="10"/>
      <c r="AA4540" s="9"/>
      <c r="AB4540" s="9"/>
      <c r="AC4540" s="12"/>
      <c r="AD4540" s="12"/>
      <c r="AE4540" s="12"/>
    </row>
    <row r="4541" spans="4:31" x14ac:dyDescent="0.25">
      <c r="D4541" s="1"/>
      <c r="Y4541" s="8"/>
      <c r="Z4541" s="10"/>
      <c r="AA4541" s="9"/>
      <c r="AB4541" s="9"/>
      <c r="AC4541" s="12"/>
      <c r="AD4541" s="12"/>
      <c r="AE4541" s="12"/>
    </row>
    <row r="4542" spans="4:31" x14ac:dyDescent="0.25">
      <c r="D4542" s="1"/>
      <c r="Y4542" s="8"/>
      <c r="Z4542" s="10"/>
      <c r="AA4542" s="9"/>
      <c r="AB4542" s="9"/>
      <c r="AC4542" s="12"/>
      <c r="AD4542" s="12"/>
      <c r="AE4542" s="12"/>
    </row>
    <row r="4543" spans="4:31" x14ac:dyDescent="0.25">
      <c r="D4543" s="1"/>
      <c r="Y4543" s="8"/>
      <c r="Z4543" s="10"/>
      <c r="AA4543" s="9"/>
      <c r="AB4543" s="9"/>
      <c r="AC4543" s="12"/>
      <c r="AD4543" s="12"/>
      <c r="AE4543" s="12"/>
    </row>
    <row r="4544" spans="4:31" x14ac:dyDescent="0.25">
      <c r="D4544" s="1"/>
      <c r="Y4544" s="8"/>
      <c r="Z4544" s="10"/>
      <c r="AA4544" s="9"/>
      <c r="AB4544" s="9"/>
      <c r="AC4544" s="12"/>
      <c r="AD4544" s="12"/>
      <c r="AE4544" s="12"/>
    </row>
    <row r="4545" spans="4:31" x14ac:dyDescent="0.25">
      <c r="D4545" s="1"/>
      <c r="Y4545" s="8"/>
      <c r="Z4545" s="10"/>
      <c r="AA4545" s="9"/>
      <c r="AB4545" s="9"/>
      <c r="AC4545" s="12"/>
      <c r="AD4545" s="12"/>
      <c r="AE4545" s="12"/>
    </row>
    <row r="4546" spans="4:31" x14ac:dyDescent="0.25">
      <c r="D4546" s="1"/>
      <c r="Y4546" s="8"/>
      <c r="Z4546" s="10"/>
      <c r="AA4546" s="9"/>
      <c r="AB4546" s="9"/>
      <c r="AC4546" s="12"/>
      <c r="AD4546" s="12"/>
      <c r="AE4546" s="12"/>
    </row>
    <row r="4547" spans="4:31" x14ac:dyDescent="0.25">
      <c r="D4547" s="1"/>
      <c r="Y4547" s="8"/>
      <c r="Z4547" s="10"/>
      <c r="AA4547" s="9"/>
      <c r="AB4547" s="9"/>
      <c r="AC4547" s="12"/>
      <c r="AD4547" s="12"/>
      <c r="AE4547" s="12"/>
    </row>
    <row r="4548" spans="4:31" x14ac:dyDescent="0.25">
      <c r="D4548" s="1"/>
      <c r="Y4548" s="8"/>
      <c r="Z4548" s="10"/>
      <c r="AA4548" s="9"/>
      <c r="AB4548" s="9"/>
      <c r="AC4548" s="12"/>
      <c r="AD4548" s="12"/>
      <c r="AE4548" s="12"/>
    </row>
    <row r="4549" spans="4:31" x14ac:dyDescent="0.25">
      <c r="D4549" s="1"/>
      <c r="Y4549" s="8"/>
      <c r="Z4549" s="10"/>
      <c r="AA4549" s="9"/>
      <c r="AB4549" s="9"/>
      <c r="AC4549" s="12"/>
      <c r="AD4549" s="12"/>
      <c r="AE4549" s="12"/>
    </row>
    <row r="4550" spans="4:31" x14ac:dyDescent="0.25">
      <c r="D4550" s="1"/>
      <c r="Y4550" s="8"/>
      <c r="Z4550" s="10"/>
      <c r="AA4550" s="9"/>
      <c r="AB4550" s="9"/>
      <c r="AC4550" s="12"/>
      <c r="AD4550" s="12"/>
      <c r="AE4550" s="12"/>
    </row>
    <row r="4551" spans="4:31" x14ac:dyDescent="0.25">
      <c r="D4551" s="1"/>
      <c r="Y4551" s="8"/>
      <c r="Z4551" s="10"/>
      <c r="AA4551" s="9"/>
      <c r="AB4551" s="9"/>
      <c r="AC4551" s="12"/>
      <c r="AD4551" s="12"/>
      <c r="AE4551" s="12"/>
    </row>
    <row r="4552" spans="4:31" x14ac:dyDescent="0.25">
      <c r="D4552" s="1"/>
      <c r="Y4552" s="8"/>
      <c r="Z4552" s="10"/>
      <c r="AA4552" s="9"/>
      <c r="AB4552" s="9"/>
      <c r="AC4552" s="12"/>
      <c r="AD4552" s="12"/>
      <c r="AE4552" s="12"/>
    </row>
    <row r="4553" spans="4:31" x14ac:dyDescent="0.25">
      <c r="D4553" s="1"/>
      <c r="Y4553" s="8"/>
      <c r="Z4553" s="10"/>
      <c r="AA4553" s="9"/>
      <c r="AB4553" s="9"/>
      <c r="AC4553" s="12"/>
      <c r="AD4553" s="12"/>
      <c r="AE4553" s="12"/>
    </row>
    <row r="4554" spans="4:31" x14ac:dyDescent="0.25">
      <c r="D4554" s="1"/>
      <c r="Y4554" s="8"/>
      <c r="Z4554" s="10"/>
      <c r="AA4554" s="9"/>
      <c r="AB4554" s="9"/>
      <c r="AC4554" s="12"/>
      <c r="AD4554" s="12"/>
      <c r="AE4554" s="12"/>
    </row>
    <row r="4555" spans="4:31" x14ac:dyDescent="0.25">
      <c r="D4555" s="1"/>
      <c r="Y4555" s="8"/>
      <c r="Z4555" s="10"/>
      <c r="AA4555" s="9"/>
      <c r="AB4555" s="9"/>
      <c r="AC4555" s="12"/>
      <c r="AD4555" s="12"/>
      <c r="AE4555" s="12"/>
    </row>
    <row r="4556" spans="4:31" x14ac:dyDescent="0.25">
      <c r="D4556" s="1"/>
      <c r="Y4556" s="8"/>
      <c r="Z4556" s="10"/>
      <c r="AA4556" s="9"/>
      <c r="AB4556" s="9"/>
      <c r="AC4556" s="12"/>
      <c r="AD4556" s="12"/>
      <c r="AE4556" s="12"/>
    </row>
    <row r="4557" spans="4:31" x14ac:dyDescent="0.25">
      <c r="D4557" s="1"/>
      <c r="Y4557" s="8"/>
      <c r="Z4557" s="10"/>
      <c r="AA4557" s="9"/>
      <c r="AB4557" s="9"/>
      <c r="AC4557" s="12"/>
      <c r="AD4557" s="12"/>
      <c r="AE4557" s="12"/>
    </row>
    <row r="4558" spans="4:31" x14ac:dyDescent="0.25">
      <c r="D4558" s="1"/>
      <c r="Y4558" s="8"/>
      <c r="Z4558" s="10"/>
      <c r="AA4558" s="9"/>
      <c r="AB4558" s="9"/>
      <c r="AC4558" s="12"/>
      <c r="AD4558" s="12"/>
      <c r="AE4558" s="12"/>
    </row>
    <row r="4559" spans="4:31" x14ac:dyDescent="0.25">
      <c r="D4559" s="1"/>
      <c r="Y4559" s="8"/>
      <c r="Z4559" s="10"/>
      <c r="AA4559" s="9"/>
      <c r="AB4559" s="9"/>
      <c r="AC4559" s="12"/>
      <c r="AD4559" s="12"/>
      <c r="AE4559" s="12"/>
    </row>
    <row r="4560" spans="4:31" x14ac:dyDescent="0.25">
      <c r="D4560" s="1"/>
      <c r="Y4560" s="8"/>
      <c r="Z4560" s="10"/>
      <c r="AA4560" s="9"/>
      <c r="AB4560" s="9"/>
      <c r="AC4560" s="12"/>
      <c r="AD4560" s="12"/>
      <c r="AE4560" s="12"/>
    </row>
    <row r="4561" spans="4:31" x14ac:dyDescent="0.25">
      <c r="D4561" s="1"/>
      <c r="Y4561" s="8"/>
      <c r="Z4561" s="10"/>
      <c r="AA4561" s="9"/>
      <c r="AB4561" s="9"/>
      <c r="AC4561" s="12"/>
      <c r="AD4561" s="12"/>
      <c r="AE4561" s="12"/>
    </row>
    <row r="4562" spans="4:31" x14ac:dyDescent="0.25">
      <c r="D4562" s="1"/>
      <c r="Y4562" s="8"/>
      <c r="Z4562" s="10"/>
      <c r="AA4562" s="9"/>
      <c r="AB4562" s="9"/>
      <c r="AC4562" s="12"/>
      <c r="AD4562" s="12"/>
      <c r="AE4562" s="12"/>
    </row>
    <row r="4563" spans="4:31" x14ac:dyDescent="0.25">
      <c r="D4563" s="1"/>
      <c r="Y4563" s="8"/>
      <c r="Z4563" s="10"/>
      <c r="AA4563" s="9"/>
      <c r="AB4563" s="9"/>
      <c r="AC4563" s="12"/>
      <c r="AD4563" s="12"/>
      <c r="AE4563" s="12"/>
    </row>
    <row r="4564" spans="4:31" x14ac:dyDescent="0.25">
      <c r="D4564" s="1"/>
      <c r="Y4564" s="8"/>
      <c r="Z4564" s="10"/>
      <c r="AA4564" s="9"/>
      <c r="AB4564" s="9"/>
      <c r="AC4564" s="12"/>
      <c r="AD4564" s="12"/>
      <c r="AE4564" s="12"/>
    </row>
    <row r="4565" spans="4:31" x14ac:dyDescent="0.25">
      <c r="D4565" s="1"/>
      <c r="Y4565" s="8"/>
      <c r="Z4565" s="10"/>
      <c r="AA4565" s="9"/>
      <c r="AB4565" s="9"/>
      <c r="AC4565" s="12"/>
      <c r="AD4565" s="12"/>
      <c r="AE4565" s="12"/>
    </row>
    <row r="4566" spans="4:31" x14ac:dyDescent="0.25">
      <c r="D4566" s="1"/>
      <c r="Y4566" s="8"/>
      <c r="Z4566" s="10"/>
      <c r="AA4566" s="9"/>
      <c r="AB4566" s="9"/>
      <c r="AC4566" s="12"/>
      <c r="AD4566" s="12"/>
      <c r="AE4566" s="12"/>
    </row>
    <row r="4567" spans="4:31" x14ac:dyDescent="0.25">
      <c r="D4567" s="1"/>
      <c r="Y4567" s="8"/>
      <c r="Z4567" s="10"/>
      <c r="AA4567" s="9"/>
      <c r="AB4567" s="9"/>
      <c r="AC4567" s="12"/>
      <c r="AD4567" s="12"/>
      <c r="AE4567" s="12"/>
    </row>
    <row r="4568" spans="4:31" x14ac:dyDescent="0.25">
      <c r="D4568" s="1"/>
      <c r="Y4568" s="8"/>
      <c r="Z4568" s="10"/>
      <c r="AA4568" s="9"/>
      <c r="AB4568" s="9"/>
      <c r="AC4568" s="12"/>
      <c r="AD4568" s="12"/>
      <c r="AE4568" s="12"/>
    </row>
    <row r="4569" spans="4:31" x14ac:dyDescent="0.25">
      <c r="D4569" s="1"/>
      <c r="Y4569" s="8"/>
      <c r="Z4569" s="10"/>
      <c r="AA4569" s="9"/>
      <c r="AB4569" s="9"/>
      <c r="AC4569" s="12"/>
      <c r="AD4569" s="12"/>
      <c r="AE4569" s="12"/>
    </row>
    <row r="4570" spans="4:31" x14ac:dyDescent="0.25">
      <c r="D4570" s="1"/>
      <c r="Y4570" s="8"/>
      <c r="Z4570" s="10"/>
      <c r="AA4570" s="9"/>
      <c r="AB4570" s="9"/>
      <c r="AC4570" s="12"/>
      <c r="AD4570" s="12"/>
      <c r="AE4570" s="12"/>
    </row>
    <row r="4571" spans="4:31" x14ac:dyDescent="0.25">
      <c r="D4571" s="1"/>
      <c r="Y4571" s="8"/>
      <c r="Z4571" s="10"/>
      <c r="AA4571" s="9"/>
      <c r="AB4571" s="9"/>
      <c r="AC4571" s="12"/>
      <c r="AD4571" s="12"/>
      <c r="AE4571" s="12"/>
    </row>
    <row r="4572" spans="4:31" x14ac:dyDescent="0.25">
      <c r="D4572" s="1"/>
      <c r="Y4572" s="8"/>
      <c r="Z4572" s="10"/>
      <c r="AA4572" s="9"/>
      <c r="AB4572" s="9"/>
      <c r="AC4572" s="12"/>
      <c r="AD4572" s="12"/>
      <c r="AE4572" s="12"/>
    </row>
    <row r="4573" spans="4:31" x14ac:dyDescent="0.25">
      <c r="D4573" s="1"/>
      <c r="Y4573" s="8"/>
      <c r="Z4573" s="10"/>
      <c r="AA4573" s="9"/>
      <c r="AB4573" s="9"/>
      <c r="AC4573" s="12"/>
      <c r="AD4573" s="12"/>
      <c r="AE4573" s="12"/>
    </row>
    <row r="4574" spans="4:31" x14ac:dyDescent="0.25">
      <c r="D4574" s="1"/>
      <c r="Y4574" s="8"/>
      <c r="Z4574" s="10"/>
      <c r="AA4574" s="9"/>
      <c r="AB4574" s="9"/>
      <c r="AC4574" s="12"/>
      <c r="AD4574" s="12"/>
      <c r="AE4574" s="12"/>
    </row>
    <row r="4575" spans="4:31" x14ac:dyDescent="0.25">
      <c r="D4575" s="1"/>
      <c r="Y4575" s="8"/>
      <c r="Z4575" s="10"/>
      <c r="AA4575" s="9"/>
      <c r="AB4575" s="9"/>
      <c r="AC4575" s="12"/>
      <c r="AD4575" s="12"/>
      <c r="AE4575" s="12"/>
    </row>
    <row r="4576" spans="4:31" x14ac:dyDescent="0.25">
      <c r="D4576" s="1"/>
      <c r="Y4576" s="8"/>
      <c r="Z4576" s="10"/>
      <c r="AA4576" s="9"/>
      <c r="AB4576" s="9"/>
      <c r="AC4576" s="12"/>
      <c r="AD4576" s="12"/>
      <c r="AE4576" s="12"/>
    </row>
    <row r="4577" spans="4:31" x14ac:dyDescent="0.25">
      <c r="D4577" s="1"/>
      <c r="Y4577" s="8"/>
      <c r="Z4577" s="10"/>
      <c r="AA4577" s="9"/>
      <c r="AB4577" s="9"/>
      <c r="AC4577" s="12"/>
      <c r="AD4577" s="12"/>
      <c r="AE4577" s="12"/>
    </row>
    <row r="4578" spans="4:31" x14ac:dyDescent="0.25">
      <c r="D4578" s="1"/>
      <c r="Y4578" s="8"/>
      <c r="Z4578" s="10"/>
      <c r="AA4578" s="9"/>
      <c r="AB4578" s="9"/>
      <c r="AC4578" s="12"/>
      <c r="AD4578" s="12"/>
      <c r="AE4578" s="12"/>
    </row>
    <row r="4579" spans="4:31" x14ac:dyDescent="0.25">
      <c r="D4579" s="1"/>
      <c r="Y4579" s="8"/>
      <c r="Z4579" s="10"/>
      <c r="AA4579" s="9"/>
      <c r="AB4579" s="9"/>
      <c r="AC4579" s="12"/>
      <c r="AD4579" s="12"/>
      <c r="AE4579" s="12"/>
    </row>
    <row r="4580" spans="4:31" x14ac:dyDescent="0.25">
      <c r="D4580" s="1"/>
      <c r="Y4580" s="8"/>
      <c r="Z4580" s="10"/>
      <c r="AA4580" s="9"/>
      <c r="AB4580" s="9"/>
      <c r="AC4580" s="12"/>
      <c r="AD4580" s="12"/>
      <c r="AE4580" s="12"/>
    </row>
    <row r="4581" spans="4:31" x14ac:dyDescent="0.25">
      <c r="D4581" s="1"/>
      <c r="Y4581" s="8"/>
      <c r="Z4581" s="10"/>
      <c r="AA4581" s="9"/>
      <c r="AB4581" s="9"/>
      <c r="AC4581" s="12"/>
      <c r="AD4581" s="12"/>
      <c r="AE4581" s="12"/>
    </row>
    <row r="4582" spans="4:31" x14ac:dyDescent="0.25">
      <c r="D4582" s="1"/>
      <c r="Y4582" s="8"/>
      <c r="Z4582" s="10"/>
      <c r="AA4582" s="9"/>
      <c r="AB4582" s="9"/>
      <c r="AC4582" s="12"/>
      <c r="AD4582" s="12"/>
      <c r="AE4582" s="12"/>
    </row>
    <row r="4583" spans="4:31" x14ac:dyDescent="0.25">
      <c r="D4583" s="1"/>
      <c r="Y4583" s="8"/>
      <c r="Z4583" s="10"/>
      <c r="AA4583" s="9"/>
      <c r="AB4583" s="9"/>
      <c r="AC4583" s="12"/>
      <c r="AD4583" s="12"/>
      <c r="AE4583" s="12"/>
    </row>
    <row r="4584" spans="4:31" x14ac:dyDescent="0.25">
      <c r="D4584" s="1"/>
      <c r="Y4584" s="8"/>
      <c r="Z4584" s="10"/>
      <c r="AA4584" s="9"/>
      <c r="AB4584" s="9"/>
      <c r="AC4584" s="12"/>
      <c r="AD4584" s="12"/>
      <c r="AE4584" s="12"/>
    </row>
    <row r="4585" spans="4:31" x14ac:dyDescent="0.25">
      <c r="D4585" s="1"/>
      <c r="Y4585" s="8"/>
      <c r="Z4585" s="10"/>
      <c r="AA4585" s="9"/>
      <c r="AB4585" s="9"/>
      <c r="AC4585" s="12"/>
      <c r="AD4585" s="12"/>
      <c r="AE4585" s="12"/>
    </row>
    <row r="4586" spans="4:31" x14ac:dyDescent="0.25">
      <c r="D4586" s="1"/>
      <c r="Y4586" s="8"/>
      <c r="Z4586" s="10"/>
      <c r="AA4586" s="9"/>
      <c r="AB4586" s="9"/>
      <c r="AC4586" s="12"/>
      <c r="AD4586" s="12"/>
      <c r="AE4586" s="12"/>
    </row>
    <row r="4587" spans="4:31" x14ac:dyDescent="0.25">
      <c r="D4587" s="1"/>
      <c r="Y4587" s="8"/>
      <c r="Z4587" s="10"/>
      <c r="AA4587" s="9"/>
      <c r="AB4587" s="9"/>
      <c r="AC4587" s="12"/>
      <c r="AD4587" s="12"/>
      <c r="AE4587" s="12"/>
    </row>
    <row r="4588" spans="4:31" x14ac:dyDescent="0.25">
      <c r="D4588" s="1"/>
      <c r="Y4588" s="8"/>
      <c r="Z4588" s="10"/>
      <c r="AA4588" s="9"/>
      <c r="AB4588" s="9"/>
      <c r="AC4588" s="12"/>
      <c r="AD4588" s="12"/>
      <c r="AE4588" s="12"/>
    </row>
    <row r="4589" spans="4:31" x14ac:dyDescent="0.25">
      <c r="D4589" s="1"/>
      <c r="Y4589" s="8"/>
      <c r="Z4589" s="10"/>
      <c r="AA4589" s="9"/>
      <c r="AB4589" s="9"/>
      <c r="AC4589" s="12"/>
      <c r="AD4589" s="12"/>
      <c r="AE4589" s="12"/>
    </row>
    <row r="4590" spans="4:31" x14ac:dyDescent="0.25">
      <c r="D4590" s="1"/>
      <c r="Y4590" s="8"/>
      <c r="Z4590" s="10"/>
      <c r="AA4590" s="9"/>
      <c r="AB4590" s="9"/>
      <c r="AC4590" s="12"/>
      <c r="AD4590" s="12"/>
      <c r="AE4590" s="12"/>
    </row>
    <row r="4591" spans="4:31" x14ac:dyDescent="0.25">
      <c r="D4591" s="1"/>
      <c r="Y4591" s="8"/>
      <c r="Z4591" s="10"/>
      <c r="AA4591" s="9"/>
      <c r="AB4591" s="9"/>
      <c r="AC4591" s="12"/>
      <c r="AD4591" s="12"/>
      <c r="AE4591" s="12"/>
    </row>
    <row r="4592" spans="4:31" x14ac:dyDescent="0.25">
      <c r="D4592" s="1"/>
      <c r="Y4592" s="8"/>
      <c r="Z4592" s="10"/>
      <c r="AA4592" s="9"/>
      <c r="AB4592" s="9"/>
      <c r="AC4592" s="12"/>
      <c r="AD4592" s="12"/>
      <c r="AE4592" s="12"/>
    </row>
    <row r="4593" spans="4:31" x14ac:dyDescent="0.25">
      <c r="D4593" s="1"/>
      <c r="Y4593" s="8"/>
      <c r="Z4593" s="10"/>
      <c r="AA4593" s="9"/>
      <c r="AB4593" s="9"/>
      <c r="AC4593" s="12"/>
      <c r="AD4593" s="12"/>
      <c r="AE4593" s="12"/>
    </row>
    <row r="4594" spans="4:31" x14ac:dyDescent="0.25">
      <c r="D4594" s="1"/>
      <c r="Y4594" s="8"/>
      <c r="Z4594" s="10"/>
      <c r="AA4594" s="9"/>
      <c r="AB4594" s="9"/>
      <c r="AC4594" s="12"/>
      <c r="AD4594" s="12"/>
      <c r="AE4594" s="12"/>
    </row>
    <row r="4595" spans="4:31" x14ac:dyDescent="0.25">
      <c r="D4595" s="1"/>
      <c r="Y4595" s="8"/>
      <c r="Z4595" s="10"/>
      <c r="AA4595" s="9"/>
      <c r="AB4595" s="9"/>
      <c r="AC4595" s="12"/>
      <c r="AD4595" s="12"/>
      <c r="AE4595" s="12"/>
    </row>
    <row r="4596" spans="4:31" x14ac:dyDescent="0.25">
      <c r="D4596" s="1"/>
      <c r="Y4596" s="8"/>
      <c r="Z4596" s="10"/>
      <c r="AA4596" s="9"/>
      <c r="AB4596" s="9"/>
      <c r="AC4596" s="12"/>
      <c r="AD4596" s="12"/>
      <c r="AE4596" s="12"/>
    </row>
    <row r="4597" spans="4:31" x14ac:dyDescent="0.25">
      <c r="D4597" s="1"/>
      <c r="Y4597" s="8"/>
      <c r="Z4597" s="10"/>
      <c r="AA4597" s="9"/>
      <c r="AB4597" s="9"/>
      <c r="AC4597" s="12"/>
      <c r="AD4597" s="12"/>
      <c r="AE4597" s="12"/>
    </row>
    <row r="4598" spans="4:31" x14ac:dyDescent="0.25">
      <c r="D4598" s="1"/>
      <c r="Y4598" s="8"/>
      <c r="Z4598" s="10"/>
      <c r="AA4598" s="9"/>
      <c r="AB4598" s="9"/>
      <c r="AC4598" s="12"/>
      <c r="AD4598" s="12"/>
      <c r="AE4598" s="12"/>
    </row>
    <row r="4599" spans="4:31" x14ac:dyDescent="0.25">
      <c r="D4599" s="1"/>
      <c r="Y4599" s="8"/>
      <c r="Z4599" s="10"/>
      <c r="AA4599" s="9"/>
      <c r="AB4599" s="9"/>
      <c r="AC4599" s="12"/>
      <c r="AD4599" s="12"/>
      <c r="AE4599" s="12"/>
    </row>
    <row r="4600" spans="4:31" x14ac:dyDescent="0.25">
      <c r="D4600" s="1"/>
      <c r="Y4600" s="8"/>
      <c r="Z4600" s="10"/>
      <c r="AA4600" s="9"/>
      <c r="AB4600" s="9"/>
      <c r="AC4600" s="12"/>
      <c r="AD4600" s="12"/>
      <c r="AE4600" s="12"/>
    </row>
    <row r="4601" spans="4:31" x14ac:dyDescent="0.25">
      <c r="D4601" s="1"/>
      <c r="Y4601" s="8"/>
      <c r="Z4601" s="10"/>
      <c r="AA4601" s="9"/>
      <c r="AB4601" s="9"/>
      <c r="AC4601" s="12"/>
      <c r="AD4601" s="12"/>
      <c r="AE4601" s="12"/>
    </row>
    <row r="4602" spans="4:31" x14ac:dyDescent="0.25">
      <c r="D4602" s="1"/>
      <c r="Y4602" s="8"/>
      <c r="Z4602" s="10"/>
      <c r="AA4602" s="9"/>
      <c r="AB4602" s="9"/>
      <c r="AC4602" s="12"/>
      <c r="AD4602" s="12"/>
      <c r="AE4602" s="12"/>
    </row>
    <row r="4603" spans="4:31" x14ac:dyDescent="0.25">
      <c r="D4603" s="1"/>
      <c r="Y4603" s="8"/>
      <c r="Z4603" s="10"/>
      <c r="AA4603" s="9"/>
      <c r="AB4603" s="9"/>
      <c r="AC4603" s="12"/>
      <c r="AD4603" s="12"/>
      <c r="AE4603" s="12"/>
    </row>
    <row r="4604" spans="4:31" x14ac:dyDescent="0.25">
      <c r="D4604" s="1"/>
      <c r="Y4604" s="8"/>
      <c r="Z4604" s="10"/>
      <c r="AA4604" s="9"/>
      <c r="AB4604" s="9"/>
      <c r="AC4604" s="12"/>
      <c r="AD4604" s="12"/>
      <c r="AE4604" s="12"/>
    </row>
    <row r="4605" spans="4:31" x14ac:dyDescent="0.25">
      <c r="D4605" s="1"/>
      <c r="Y4605" s="8"/>
      <c r="Z4605" s="10"/>
      <c r="AA4605" s="9"/>
      <c r="AB4605" s="9"/>
      <c r="AC4605" s="12"/>
      <c r="AD4605" s="12"/>
      <c r="AE4605" s="12"/>
    </row>
    <row r="4606" spans="4:31" x14ac:dyDescent="0.25">
      <c r="D4606" s="1"/>
      <c r="Y4606" s="8"/>
      <c r="Z4606" s="10"/>
      <c r="AA4606" s="9"/>
      <c r="AB4606" s="9"/>
      <c r="AC4606" s="12"/>
      <c r="AD4606" s="12"/>
      <c r="AE4606" s="12"/>
    </row>
    <row r="4607" spans="4:31" x14ac:dyDescent="0.25">
      <c r="D4607" s="1"/>
      <c r="Y4607" s="8"/>
      <c r="Z4607" s="10"/>
      <c r="AA4607" s="9"/>
      <c r="AB4607" s="9"/>
      <c r="AC4607" s="12"/>
      <c r="AD4607" s="12"/>
      <c r="AE4607" s="12"/>
    </row>
    <row r="4608" spans="4:31" x14ac:dyDescent="0.25">
      <c r="D4608" s="1"/>
      <c r="Y4608" s="8"/>
      <c r="Z4608" s="10"/>
      <c r="AA4608" s="9"/>
      <c r="AB4608" s="9"/>
      <c r="AC4608" s="12"/>
      <c r="AD4608" s="12"/>
      <c r="AE4608" s="12"/>
    </row>
    <row r="4609" spans="4:31" x14ac:dyDescent="0.25">
      <c r="D4609" s="1"/>
      <c r="Y4609" s="8"/>
      <c r="Z4609" s="10"/>
      <c r="AA4609" s="9"/>
      <c r="AB4609" s="9"/>
      <c r="AC4609" s="12"/>
      <c r="AD4609" s="12"/>
      <c r="AE4609" s="12"/>
    </row>
    <row r="4610" spans="4:31" x14ac:dyDescent="0.25">
      <c r="D4610" s="1"/>
      <c r="Y4610" s="8"/>
      <c r="Z4610" s="10"/>
      <c r="AA4610" s="9"/>
      <c r="AB4610" s="9"/>
      <c r="AC4610" s="12"/>
      <c r="AD4610" s="12"/>
      <c r="AE4610" s="12"/>
    </row>
    <row r="4611" spans="4:31" x14ac:dyDescent="0.25">
      <c r="D4611" s="1"/>
      <c r="Y4611" s="8"/>
      <c r="Z4611" s="10"/>
      <c r="AA4611" s="9"/>
      <c r="AB4611" s="9"/>
      <c r="AC4611" s="12"/>
      <c r="AD4611" s="12"/>
      <c r="AE4611" s="12"/>
    </row>
    <row r="4612" spans="4:31" x14ac:dyDescent="0.25">
      <c r="D4612" s="1"/>
      <c r="Y4612" s="8"/>
      <c r="Z4612" s="10"/>
      <c r="AA4612" s="9"/>
      <c r="AB4612" s="9"/>
      <c r="AC4612" s="12"/>
      <c r="AD4612" s="12"/>
      <c r="AE4612" s="12"/>
    </row>
    <row r="4613" spans="4:31" x14ac:dyDescent="0.25">
      <c r="D4613" s="1"/>
      <c r="Y4613" s="8"/>
      <c r="Z4613" s="10"/>
      <c r="AA4613" s="9"/>
      <c r="AB4613" s="9"/>
      <c r="AC4613" s="12"/>
      <c r="AD4613" s="12"/>
      <c r="AE4613" s="12"/>
    </row>
    <row r="4614" spans="4:31" x14ac:dyDescent="0.25">
      <c r="D4614" s="1"/>
      <c r="Y4614" s="8"/>
      <c r="Z4614" s="10"/>
      <c r="AA4614" s="9"/>
      <c r="AB4614" s="9"/>
      <c r="AC4614" s="12"/>
      <c r="AD4614" s="12"/>
      <c r="AE4614" s="12"/>
    </row>
    <row r="4615" spans="4:31" x14ac:dyDescent="0.25">
      <c r="D4615" s="1"/>
      <c r="Y4615" s="8"/>
      <c r="Z4615" s="10"/>
      <c r="AA4615" s="9"/>
      <c r="AB4615" s="9"/>
      <c r="AC4615" s="12"/>
      <c r="AD4615" s="12"/>
      <c r="AE4615" s="12"/>
    </row>
    <row r="4616" spans="4:31" x14ac:dyDescent="0.25">
      <c r="D4616" s="1"/>
      <c r="Y4616" s="8"/>
      <c r="Z4616" s="10"/>
      <c r="AA4616" s="9"/>
      <c r="AB4616" s="9"/>
      <c r="AC4616" s="12"/>
      <c r="AD4616" s="12"/>
      <c r="AE4616" s="12"/>
    </row>
    <row r="4617" spans="4:31" x14ac:dyDescent="0.25">
      <c r="D4617" s="1"/>
      <c r="Y4617" s="8"/>
      <c r="Z4617" s="10"/>
      <c r="AA4617" s="9"/>
      <c r="AB4617" s="9"/>
      <c r="AC4617" s="12"/>
      <c r="AD4617" s="12"/>
      <c r="AE4617" s="12"/>
    </row>
    <row r="4618" spans="4:31" x14ac:dyDescent="0.25">
      <c r="D4618" s="1"/>
      <c r="Y4618" s="8"/>
      <c r="Z4618" s="10"/>
      <c r="AA4618" s="9"/>
      <c r="AB4618" s="9"/>
      <c r="AC4618" s="12"/>
      <c r="AD4618" s="12"/>
      <c r="AE4618" s="12"/>
    </row>
    <row r="4619" spans="4:31" x14ac:dyDescent="0.25">
      <c r="D4619" s="1"/>
      <c r="Y4619" s="8"/>
      <c r="Z4619" s="10"/>
      <c r="AA4619" s="9"/>
      <c r="AB4619" s="9"/>
      <c r="AC4619" s="12"/>
      <c r="AD4619" s="12"/>
      <c r="AE4619" s="12"/>
    </row>
    <row r="4620" spans="4:31" x14ac:dyDescent="0.25">
      <c r="D4620" s="1"/>
      <c r="Y4620" s="8"/>
      <c r="Z4620" s="10"/>
      <c r="AA4620" s="9"/>
      <c r="AB4620" s="9"/>
      <c r="AC4620" s="12"/>
      <c r="AD4620" s="12"/>
      <c r="AE4620" s="12"/>
    </row>
    <row r="4621" spans="4:31" x14ac:dyDescent="0.25">
      <c r="D4621" s="1"/>
      <c r="Y4621" s="8"/>
      <c r="Z4621" s="10"/>
      <c r="AA4621" s="9"/>
      <c r="AB4621" s="9"/>
      <c r="AC4621" s="12"/>
      <c r="AD4621" s="12"/>
      <c r="AE4621" s="12"/>
    </row>
    <row r="4622" spans="4:31" x14ac:dyDescent="0.25">
      <c r="D4622" s="1"/>
      <c r="Y4622" s="8"/>
      <c r="Z4622" s="10"/>
      <c r="AA4622" s="9"/>
      <c r="AB4622" s="9"/>
      <c r="AC4622" s="12"/>
      <c r="AD4622" s="12"/>
      <c r="AE4622" s="12"/>
    </row>
    <row r="4623" spans="4:31" x14ac:dyDescent="0.25">
      <c r="D4623" s="1"/>
      <c r="Y4623" s="8"/>
      <c r="Z4623" s="10"/>
      <c r="AA4623" s="9"/>
      <c r="AB4623" s="9"/>
      <c r="AC4623" s="12"/>
      <c r="AD4623" s="12"/>
      <c r="AE4623" s="12"/>
    </row>
    <row r="4624" spans="4:31" x14ac:dyDescent="0.25">
      <c r="D4624" s="1"/>
      <c r="Y4624" s="8"/>
      <c r="Z4624" s="10"/>
      <c r="AA4624" s="9"/>
      <c r="AB4624" s="9"/>
      <c r="AC4624" s="12"/>
      <c r="AD4624" s="12"/>
      <c r="AE4624" s="12"/>
    </row>
    <row r="4625" spans="4:31" x14ac:dyDescent="0.25">
      <c r="D4625" s="1"/>
      <c r="Y4625" s="8"/>
      <c r="Z4625" s="10"/>
      <c r="AA4625" s="9"/>
      <c r="AB4625" s="9"/>
      <c r="AC4625" s="12"/>
      <c r="AD4625" s="12"/>
      <c r="AE4625" s="12"/>
    </row>
    <row r="4626" spans="4:31" x14ac:dyDescent="0.25">
      <c r="D4626" s="1"/>
      <c r="Y4626" s="8"/>
      <c r="Z4626" s="10"/>
      <c r="AA4626" s="9"/>
      <c r="AB4626" s="9"/>
      <c r="AC4626" s="12"/>
      <c r="AD4626" s="12"/>
      <c r="AE4626" s="12"/>
    </row>
    <row r="4627" spans="4:31" x14ac:dyDescent="0.25">
      <c r="D4627" s="1"/>
      <c r="Y4627" s="8"/>
      <c r="Z4627" s="10"/>
      <c r="AA4627" s="9"/>
      <c r="AB4627" s="9"/>
      <c r="AC4627" s="12"/>
      <c r="AD4627" s="12"/>
      <c r="AE4627" s="12"/>
    </row>
    <row r="4628" spans="4:31" x14ac:dyDescent="0.25">
      <c r="D4628" s="1"/>
      <c r="Y4628" s="8"/>
      <c r="Z4628" s="10"/>
      <c r="AA4628" s="9"/>
      <c r="AB4628" s="9"/>
      <c r="AC4628" s="12"/>
      <c r="AD4628" s="12"/>
      <c r="AE4628" s="12"/>
    </row>
    <row r="4629" spans="4:31" x14ac:dyDescent="0.25">
      <c r="D4629" s="1"/>
      <c r="Y4629" s="8"/>
      <c r="Z4629" s="10"/>
      <c r="AA4629" s="9"/>
      <c r="AB4629" s="9"/>
      <c r="AC4629" s="12"/>
      <c r="AD4629" s="12"/>
      <c r="AE4629" s="12"/>
    </row>
    <row r="4630" spans="4:31" x14ac:dyDescent="0.25">
      <c r="D4630" s="1"/>
      <c r="Y4630" s="8"/>
      <c r="Z4630" s="10"/>
      <c r="AA4630" s="9"/>
      <c r="AB4630" s="9"/>
      <c r="AC4630" s="12"/>
      <c r="AD4630" s="12"/>
      <c r="AE4630" s="12"/>
    </row>
    <row r="4631" spans="4:31" x14ac:dyDescent="0.25">
      <c r="D4631" s="1"/>
      <c r="Y4631" s="8"/>
      <c r="Z4631" s="10"/>
      <c r="AA4631" s="9"/>
      <c r="AB4631" s="9"/>
      <c r="AC4631" s="12"/>
      <c r="AD4631" s="12"/>
      <c r="AE4631" s="12"/>
    </row>
    <row r="4632" spans="4:31" x14ac:dyDescent="0.25">
      <c r="D4632" s="1"/>
      <c r="Y4632" s="8"/>
      <c r="Z4632" s="10"/>
      <c r="AA4632" s="9"/>
      <c r="AB4632" s="9"/>
      <c r="AC4632" s="12"/>
      <c r="AD4632" s="12"/>
      <c r="AE4632" s="12"/>
    </row>
    <row r="4633" spans="4:31" x14ac:dyDescent="0.25">
      <c r="D4633" s="1"/>
      <c r="Y4633" s="8"/>
      <c r="Z4633" s="10"/>
      <c r="AA4633" s="9"/>
      <c r="AB4633" s="9"/>
      <c r="AC4633" s="12"/>
      <c r="AD4633" s="12"/>
      <c r="AE4633" s="12"/>
    </row>
    <row r="4634" spans="4:31" x14ac:dyDescent="0.25">
      <c r="D4634" s="1"/>
      <c r="Y4634" s="8"/>
      <c r="Z4634" s="10"/>
      <c r="AA4634" s="9"/>
      <c r="AB4634" s="9"/>
      <c r="AC4634" s="12"/>
      <c r="AD4634" s="12"/>
      <c r="AE4634" s="12"/>
    </row>
    <row r="4635" spans="4:31" x14ac:dyDescent="0.25">
      <c r="D4635" s="1"/>
      <c r="Y4635" s="8"/>
      <c r="Z4635" s="10"/>
      <c r="AA4635" s="9"/>
      <c r="AB4635" s="9"/>
      <c r="AC4635" s="12"/>
      <c r="AD4635" s="12"/>
      <c r="AE4635" s="12"/>
    </row>
    <row r="4636" spans="4:31" x14ac:dyDescent="0.25">
      <c r="D4636" s="1"/>
      <c r="Y4636" s="8"/>
      <c r="Z4636" s="10"/>
      <c r="AA4636" s="9"/>
      <c r="AB4636" s="9"/>
      <c r="AC4636" s="12"/>
      <c r="AD4636" s="12"/>
      <c r="AE4636" s="12"/>
    </row>
    <row r="4637" spans="4:31" x14ac:dyDescent="0.25">
      <c r="D4637" s="1"/>
      <c r="Y4637" s="8"/>
      <c r="Z4637" s="10"/>
      <c r="AA4637" s="9"/>
      <c r="AB4637" s="9"/>
      <c r="AC4637" s="12"/>
      <c r="AD4637" s="12"/>
      <c r="AE4637" s="12"/>
    </row>
    <row r="4638" spans="4:31" x14ac:dyDescent="0.25">
      <c r="D4638" s="1"/>
      <c r="Y4638" s="8"/>
      <c r="Z4638" s="10"/>
      <c r="AA4638" s="9"/>
      <c r="AB4638" s="9"/>
      <c r="AC4638" s="12"/>
      <c r="AD4638" s="12"/>
      <c r="AE4638" s="12"/>
    </row>
    <row r="4639" spans="4:31" x14ac:dyDescent="0.25">
      <c r="D4639" s="1"/>
      <c r="Y4639" s="8"/>
      <c r="Z4639" s="10"/>
      <c r="AA4639" s="9"/>
      <c r="AB4639" s="9"/>
      <c r="AC4639" s="12"/>
      <c r="AD4639" s="12"/>
      <c r="AE4639" s="12"/>
    </row>
    <row r="4640" spans="4:31" x14ac:dyDescent="0.25">
      <c r="D4640" s="1"/>
      <c r="Y4640" s="8"/>
      <c r="Z4640" s="10"/>
      <c r="AA4640" s="9"/>
      <c r="AB4640" s="9"/>
      <c r="AC4640" s="12"/>
      <c r="AD4640" s="12"/>
      <c r="AE4640" s="12"/>
    </row>
    <row r="4641" spans="4:31" x14ac:dyDescent="0.25">
      <c r="D4641" s="1"/>
      <c r="Y4641" s="8"/>
      <c r="Z4641" s="10"/>
      <c r="AA4641" s="9"/>
      <c r="AB4641" s="9"/>
      <c r="AC4641" s="12"/>
      <c r="AD4641" s="12"/>
      <c r="AE4641" s="12"/>
    </row>
    <row r="4642" spans="4:31" x14ac:dyDescent="0.25">
      <c r="D4642" s="1"/>
      <c r="Y4642" s="8"/>
      <c r="Z4642" s="10"/>
      <c r="AA4642" s="9"/>
      <c r="AB4642" s="9"/>
      <c r="AC4642" s="12"/>
      <c r="AD4642" s="12"/>
      <c r="AE4642" s="12"/>
    </row>
    <row r="4643" spans="4:31" x14ac:dyDescent="0.25">
      <c r="D4643" s="1"/>
      <c r="Y4643" s="8"/>
      <c r="Z4643" s="10"/>
      <c r="AA4643" s="9"/>
      <c r="AB4643" s="9"/>
      <c r="AC4643" s="12"/>
      <c r="AD4643" s="12"/>
      <c r="AE4643" s="12"/>
    </row>
    <row r="4644" spans="4:31" x14ac:dyDescent="0.25">
      <c r="D4644" s="1"/>
      <c r="Y4644" s="8"/>
      <c r="Z4644" s="10"/>
      <c r="AA4644" s="9"/>
      <c r="AB4644" s="9"/>
      <c r="AC4644" s="12"/>
      <c r="AD4644" s="12"/>
      <c r="AE4644" s="12"/>
    </row>
    <row r="4645" spans="4:31" x14ac:dyDescent="0.25">
      <c r="D4645" s="1"/>
      <c r="Y4645" s="8"/>
      <c r="Z4645" s="10"/>
      <c r="AA4645" s="9"/>
      <c r="AB4645" s="9"/>
      <c r="AC4645" s="12"/>
      <c r="AD4645" s="12"/>
      <c r="AE4645" s="12"/>
    </row>
    <row r="4646" spans="4:31" x14ac:dyDescent="0.25">
      <c r="D4646" s="1"/>
      <c r="Y4646" s="8"/>
      <c r="Z4646" s="10"/>
      <c r="AA4646" s="9"/>
      <c r="AB4646" s="9"/>
      <c r="AC4646" s="12"/>
      <c r="AD4646" s="12"/>
      <c r="AE4646" s="12"/>
    </row>
    <row r="4647" spans="4:31" x14ac:dyDescent="0.25">
      <c r="D4647" s="1"/>
      <c r="Y4647" s="8"/>
      <c r="Z4647" s="10"/>
      <c r="AA4647" s="9"/>
      <c r="AB4647" s="9"/>
      <c r="AC4647" s="12"/>
      <c r="AD4647" s="12"/>
      <c r="AE4647" s="12"/>
    </row>
    <row r="4648" spans="4:31" x14ac:dyDescent="0.25">
      <c r="D4648" s="1"/>
      <c r="Y4648" s="8"/>
      <c r="Z4648" s="10"/>
      <c r="AA4648" s="9"/>
      <c r="AB4648" s="9"/>
      <c r="AC4648" s="12"/>
      <c r="AD4648" s="12"/>
      <c r="AE4648" s="12"/>
    </row>
    <row r="4649" spans="4:31" x14ac:dyDescent="0.25">
      <c r="D4649" s="1"/>
      <c r="Y4649" s="8"/>
      <c r="Z4649" s="10"/>
      <c r="AA4649" s="9"/>
      <c r="AB4649" s="9"/>
      <c r="AC4649" s="12"/>
      <c r="AD4649" s="12"/>
      <c r="AE4649" s="12"/>
    </row>
    <row r="4650" spans="4:31" x14ac:dyDescent="0.25">
      <c r="D4650" s="1"/>
      <c r="Y4650" s="8"/>
      <c r="Z4650" s="10"/>
      <c r="AA4650" s="9"/>
      <c r="AB4650" s="9"/>
      <c r="AC4650" s="12"/>
      <c r="AD4650" s="12"/>
      <c r="AE4650" s="12"/>
    </row>
    <row r="4651" spans="4:31" x14ac:dyDescent="0.25">
      <c r="D4651" s="1"/>
      <c r="Y4651" s="8"/>
      <c r="Z4651" s="10"/>
      <c r="AA4651" s="9"/>
      <c r="AB4651" s="9"/>
      <c r="AC4651" s="12"/>
      <c r="AD4651" s="12"/>
      <c r="AE4651" s="12"/>
    </row>
    <row r="4652" spans="4:31" x14ac:dyDescent="0.25">
      <c r="D4652" s="1"/>
      <c r="Y4652" s="8"/>
      <c r="Z4652" s="10"/>
      <c r="AA4652" s="9"/>
      <c r="AB4652" s="9"/>
      <c r="AC4652" s="12"/>
      <c r="AD4652" s="12"/>
      <c r="AE4652" s="12"/>
    </row>
    <row r="4653" spans="4:31" x14ac:dyDescent="0.25">
      <c r="D4653" s="1"/>
      <c r="Y4653" s="8"/>
      <c r="Z4653" s="10"/>
      <c r="AA4653" s="9"/>
      <c r="AB4653" s="9"/>
      <c r="AC4653" s="12"/>
      <c r="AD4653" s="12"/>
      <c r="AE4653" s="12"/>
    </row>
    <row r="4654" spans="4:31" x14ac:dyDescent="0.25">
      <c r="D4654" s="1"/>
      <c r="Y4654" s="8"/>
      <c r="Z4654" s="10"/>
      <c r="AA4654" s="9"/>
      <c r="AB4654" s="9"/>
      <c r="AC4654" s="12"/>
      <c r="AD4654" s="12"/>
      <c r="AE4654" s="12"/>
    </row>
    <row r="4655" spans="4:31" x14ac:dyDescent="0.25">
      <c r="D4655" s="1"/>
      <c r="Y4655" s="8"/>
      <c r="Z4655" s="10"/>
      <c r="AA4655" s="9"/>
      <c r="AB4655" s="9"/>
      <c r="AC4655" s="12"/>
      <c r="AD4655" s="12"/>
      <c r="AE4655" s="12"/>
    </row>
    <row r="4656" spans="4:31" x14ac:dyDescent="0.25">
      <c r="D4656" s="1"/>
      <c r="Y4656" s="8"/>
      <c r="Z4656" s="10"/>
      <c r="AA4656" s="9"/>
      <c r="AB4656" s="9"/>
      <c r="AC4656" s="12"/>
      <c r="AD4656" s="12"/>
      <c r="AE4656" s="12"/>
    </row>
    <row r="4657" spans="4:31" x14ac:dyDescent="0.25">
      <c r="D4657" s="1"/>
      <c r="Y4657" s="8"/>
      <c r="Z4657" s="10"/>
      <c r="AA4657" s="9"/>
      <c r="AB4657" s="9"/>
      <c r="AC4657" s="12"/>
      <c r="AD4657" s="12"/>
      <c r="AE4657" s="12"/>
    </row>
    <row r="4658" spans="4:31" x14ac:dyDescent="0.25">
      <c r="D4658" s="1"/>
      <c r="Y4658" s="8"/>
      <c r="Z4658" s="10"/>
      <c r="AA4658" s="9"/>
      <c r="AB4658" s="9"/>
      <c r="AC4658" s="12"/>
      <c r="AD4658" s="12"/>
      <c r="AE4658" s="12"/>
    </row>
    <row r="4659" spans="4:31" x14ac:dyDescent="0.25">
      <c r="D4659" s="1"/>
      <c r="Y4659" s="8"/>
      <c r="Z4659" s="10"/>
      <c r="AA4659" s="9"/>
      <c r="AB4659" s="9"/>
      <c r="AC4659" s="12"/>
      <c r="AD4659" s="12"/>
      <c r="AE4659" s="12"/>
    </row>
    <row r="4660" spans="4:31" x14ac:dyDescent="0.25">
      <c r="D4660" s="1"/>
      <c r="Y4660" s="8"/>
      <c r="Z4660" s="10"/>
      <c r="AA4660" s="9"/>
      <c r="AB4660" s="9"/>
      <c r="AC4660" s="12"/>
      <c r="AD4660" s="12"/>
      <c r="AE4660" s="12"/>
    </row>
    <row r="4661" spans="4:31" x14ac:dyDescent="0.25">
      <c r="D4661" s="1"/>
      <c r="Y4661" s="8"/>
      <c r="Z4661" s="10"/>
      <c r="AA4661" s="9"/>
      <c r="AB4661" s="9"/>
      <c r="AC4661" s="12"/>
      <c r="AD4661" s="12"/>
      <c r="AE4661" s="12"/>
    </row>
    <row r="4662" spans="4:31" x14ac:dyDescent="0.25">
      <c r="D4662" s="1"/>
      <c r="Y4662" s="8"/>
      <c r="Z4662" s="10"/>
      <c r="AA4662" s="9"/>
      <c r="AB4662" s="9"/>
      <c r="AC4662" s="12"/>
      <c r="AD4662" s="12"/>
      <c r="AE4662" s="12"/>
    </row>
    <row r="4663" spans="4:31" x14ac:dyDescent="0.25">
      <c r="D4663" s="1"/>
      <c r="Y4663" s="8"/>
      <c r="Z4663" s="10"/>
      <c r="AA4663" s="9"/>
      <c r="AB4663" s="9"/>
      <c r="AC4663" s="12"/>
      <c r="AD4663" s="12"/>
      <c r="AE4663" s="12"/>
    </row>
    <row r="4664" spans="4:31" x14ac:dyDescent="0.25">
      <c r="D4664" s="1"/>
      <c r="Y4664" s="8"/>
      <c r="Z4664" s="10"/>
      <c r="AA4664" s="9"/>
      <c r="AB4664" s="9"/>
      <c r="AC4664" s="12"/>
      <c r="AD4664" s="12"/>
      <c r="AE4664" s="12"/>
    </row>
    <row r="4665" spans="4:31" x14ac:dyDescent="0.25">
      <c r="D4665" s="1"/>
      <c r="Y4665" s="8"/>
      <c r="Z4665" s="10"/>
      <c r="AA4665" s="9"/>
      <c r="AB4665" s="9"/>
      <c r="AC4665" s="12"/>
      <c r="AD4665" s="12"/>
      <c r="AE4665" s="12"/>
    </row>
    <row r="4666" spans="4:31" x14ac:dyDescent="0.25">
      <c r="D4666" s="1"/>
      <c r="Y4666" s="8"/>
      <c r="Z4666" s="10"/>
      <c r="AA4666" s="9"/>
      <c r="AB4666" s="9"/>
      <c r="AC4666" s="12"/>
      <c r="AD4666" s="12"/>
      <c r="AE4666" s="12"/>
    </row>
    <row r="4667" spans="4:31" x14ac:dyDescent="0.25">
      <c r="D4667" s="1"/>
      <c r="Y4667" s="8"/>
      <c r="Z4667" s="10"/>
      <c r="AA4667" s="9"/>
      <c r="AB4667" s="9"/>
      <c r="AC4667" s="12"/>
      <c r="AD4667" s="12"/>
      <c r="AE4667" s="12"/>
    </row>
    <row r="4668" spans="4:31" x14ac:dyDescent="0.25">
      <c r="D4668" s="1"/>
      <c r="Y4668" s="8"/>
      <c r="Z4668" s="10"/>
      <c r="AA4668" s="9"/>
      <c r="AB4668" s="9"/>
      <c r="AC4668" s="12"/>
      <c r="AD4668" s="12"/>
      <c r="AE4668" s="12"/>
    </row>
    <row r="4669" spans="4:31" x14ac:dyDescent="0.25">
      <c r="D4669" s="1"/>
      <c r="Y4669" s="8"/>
      <c r="Z4669" s="10"/>
      <c r="AA4669" s="9"/>
      <c r="AB4669" s="9"/>
      <c r="AC4669" s="12"/>
      <c r="AD4669" s="12"/>
      <c r="AE4669" s="12"/>
    </row>
    <row r="4670" spans="4:31" x14ac:dyDescent="0.25">
      <c r="D4670" s="1"/>
      <c r="Y4670" s="8"/>
      <c r="Z4670" s="10"/>
      <c r="AA4670" s="9"/>
      <c r="AB4670" s="9"/>
      <c r="AC4670" s="12"/>
      <c r="AD4670" s="12"/>
      <c r="AE4670" s="12"/>
    </row>
    <row r="4671" spans="4:31" x14ac:dyDescent="0.25">
      <c r="D4671" s="1"/>
      <c r="Y4671" s="8"/>
      <c r="Z4671" s="10"/>
      <c r="AA4671" s="9"/>
      <c r="AB4671" s="9"/>
      <c r="AC4671" s="12"/>
      <c r="AD4671" s="12"/>
      <c r="AE4671" s="12"/>
    </row>
    <row r="4672" spans="4:31" x14ac:dyDescent="0.25">
      <c r="D4672" s="1"/>
      <c r="Y4672" s="8"/>
      <c r="Z4672" s="10"/>
      <c r="AA4672" s="9"/>
      <c r="AB4672" s="9"/>
      <c r="AC4672" s="12"/>
      <c r="AD4672" s="12"/>
      <c r="AE4672" s="12"/>
    </row>
    <row r="4673" spans="4:31" x14ac:dyDescent="0.25">
      <c r="D4673" s="1"/>
      <c r="Y4673" s="8"/>
      <c r="Z4673" s="10"/>
      <c r="AA4673" s="9"/>
      <c r="AB4673" s="9"/>
      <c r="AC4673" s="12"/>
      <c r="AD4673" s="12"/>
      <c r="AE4673" s="12"/>
    </row>
    <row r="4674" spans="4:31" x14ac:dyDescent="0.25">
      <c r="D4674" s="1"/>
      <c r="Y4674" s="8"/>
      <c r="Z4674" s="10"/>
      <c r="AA4674" s="9"/>
      <c r="AB4674" s="9"/>
      <c r="AC4674" s="12"/>
      <c r="AD4674" s="12"/>
      <c r="AE4674" s="12"/>
    </row>
    <row r="4675" spans="4:31" x14ac:dyDescent="0.25">
      <c r="D4675" s="1"/>
      <c r="Y4675" s="8"/>
      <c r="Z4675" s="10"/>
      <c r="AA4675" s="9"/>
      <c r="AB4675" s="9"/>
      <c r="AC4675" s="12"/>
      <c r="AD4675" s="12"/>
      <c r="AE4675" s="12"/>
    </row>
    <row r="4676" spans="4:31" x14ac:dyDescent="0.25">
      <c r="D4676" s="1"/>
      <c r="Y4676" s="8"/>
      <c r="Z4676" s="10"/>
      <c r="AA4676" s="9"/>
      <c r="AB4676" s="9"/>
      <c r="AC4676" s="12"/>
      <c r="AD4676" s="12"/>
      <c r="AE4676" s="12"/>
    </row>
    <row r="4677" spans="4:31" x14ac:dyDescent="0.25">
      <c r="D4677" s="1"/>
      <c r="Y4677" s="8"/>
      <c r="Z4677" s="10"/>
      <c r="AA4677" s="9"/>
      <c r="AB4677" s="9"/>
      <c r="AC4677" s="12"/>
      <c r="AD4677" s="12"/>
      <c r="AE4677" s="12"/>
    </row>
    <row r="4678" spans="4:31" x14ac:dyDescent="0.25">
      <c r="D4678" s="1"/>
      <c r="Y4678" s="8"/>
      <c r="Z4678" s="10"/>
      <c r="AA4678" s="9"/>
      <c r="AB4678" s="9"/>
      <c r="AC4678" s="12"/>
      <c r="AD4678" s="12"/>
      <c r="AE4678" s="12"/>
    </row>
    <row r="4679" spans="4:31" x14ac:dyDescent="0.25">
      <c r="D4679" s="1"/>
      <c r="Y4679" s="8"/>
      <c r="Z4679" s="10"/>
      <c r="AA4679" s="9"/>
      <c r="AB4679" s="9"/>
      <c r="AC4679" s="12"/>
      <c r="AD4679" s="12"/>
      <c r="AE4679" s="12"/>
    </row>
    <row r="4680" spans="4:31" x14ac:dyDescent="0.25">
      <c r="D4680" s="1"/>
      <c r="Y4680" s="8"/>
      <c r="Z4680" s="10"/>
      <c r="AA4680" s="9"/>
      <c r="AB4680" s="9"/>
      <c r="AC4680" s="12"/>
      <c r="AD4680" s="12"/>
      <c r="AE4680" s="12"/>
    </row>
    <row r="4681" spans="4:31" x14ac:dyDescent="0.25">
      <c r="D4681" s="1"/>
      <c r="Y4681" s="8"/>
      <c r="Z4681" s="10"/>
      <c r="AA4681" s="9"/>
      <c r="AB4681" s="9"/>
      <c r="AC4681" s="12"/>
      <c r="AD4681" s="12"/>
      <c r="AE4681" s="12"/>
    </row>
    <row r="4682" spans="4:31" x14ac:dyDescent="0.25">
      <c r="D4682" s="1"/>
      <c r="Y4682" s="8"/>
      <c r="Z4682" s="10"/>
      <c r="AA4682" s="9"/>
      <c r="AB4682" s="9"/>
      <c r="AC4682" s="12"/>
      <c r="AD4682" s="12"/>
      <c r="AE4682" s="12"/>
    </row>
    <row r="4683" spans="4:31" x14ac:dyDescent="0.25">
      <c r="D4683" s="1"/>
      <c r="Y4683" s="8"/>
      <c r="Z4683" s="10"/>
      <c r="AA4683" s="9"/>
      <c r="AB4683" s="9"/>
      <c r="AC4683" s="12"/>
      <c r="AD4683" s="12"/>
      <c r="AE4683" s="12"/>
    </row>
    <row r="4684" spans="4:31" x14ac:dyDescent="0.25">
      <c r="D4684" s="1"/>
      <c r="Y4684" s="8"/>
      <c r="Z4684" s="10"/>
      <c r="AA4684" s="9"/>
      <c r="AB4684" s="9"/>
      <c r="AC4684" s="12"/>
      <c r="AD4684" s="12"/>
      <c r="AE4684" s="12"/>
    </row>
    <row r="4685" spans="4:31" x14ac:dyDescent="0.25">
      <c r="D4685" s="1"/>
      <c r="Y4685" s="8"/>
      <c r="Z4685" s="10"/>
      <c r="AA4685" s="9"/>
      <c r="AB4685" s="9"/>
      <c r="AC4685" s="12"/>
      <c r="AD4685" s="12"/>
      <c r="AE4685" s="12"/>
    </row>
    <row r="4686" spans="4:31" x14ac:dyDescent="0.25">
      <c r="D4686" s="1"/>
      <c r="Y4686" s="8"/>
      <c r="Z4686" s="10"/>
      <c r="AA4686" s="9"/>
      <c r="AB4686" s="9"/>
      <c r="AC4686" s="12"/>
      <c r="AD4686" s="12"/>
      <c r="AE4686" s="12"/>
    </row>
    <row r="4687" spans="4:31" x14ac:dyDescent="0.25">
      <c r="D4687" s="1"/>
      <c r="Y4687" s="8"/>
      <c r="Z4687" s="10"/>
      <c r="AA4687" s="9"/>
      <c r="AB4687" s="9"/>
      <c r="AC4687" s="12"/>
      <c r="AD4687" s="12"/>
      <c r="AE4687" s="12"/>
    </row>
    <row r="4688" spans="4:31" x14ac:dyDescent="0.25">
      <c r="D4688" s="1"/>
      <c r="Y4688" s="8"/>
      <c r="Z4688" s="10"/>
      <c r="AA4688" s="9"/>
      <c r="AB4688" s="9"/>
      <c r="AC4688" s="12"/>
      <c r="AD4688" s="12"/>
      <c r="AE4688" s="12"/>
    </row>
    <row r="4689" spans="4:31" x14ac:dyDescent="0.25">
      <c r="D4689" s="1"/>
      <c r="Y4689" s="8"/>
      <c r="Z4689" s="10"/>
      <c r="AA4689" s="9"/>
      <c r="AB4689" s="9"/>
      <c r="AC4689" s="12"/>
      <c r="AD4689" s="12"/>
      <c r="AE4689" s="12"/>
    </row>
    <row r="4690" spans="4:31" x14ac:dyDescent="0.25">
      <c r="D4690" s="1"/>
      <c r="Y4690" s="8"/>
      <c r="Z4690" s="10"/>
      <c r="AA4690" s="9"/>
      <c r="AB4690" s="9"/>
      <c r="AC4690" s="12"/>
      <c r="AD4690" s="12"/>
      <c r="AE4690" s="12"/>
    </row>
    <row r="4691" spans="4:31" x14ac:dyDescent="0.25">
      <c r="D4691" s="1"/>
      <c r="Y4691" s="8"/>
      <c r="Z4691" s="10"/>
      <c r="AA4691" s="9"/>
      <c r="AB4691" s="9"/>
      <c r="AC4691" s="12"/>
      <c r="AD4691" s="12"/>
      <c r="AE4691" s="12"/>
    </row>
    <row r="4692" spans="4:31" x14ac:dyDescent="0.25">
      <c r="D4692" s="1"/>
      <c r="Y4692" s="8"/>
      <c r="Z4692" s="10"/>
      <c r="AA4692" s="9"/>
      <c r="AB4692" s="9"/>
      <c r="AC4692" s="12"/>
      <c r="AD4692" s="12"/>
      <c r="AE4692" s="12"/>
    </row>
    <row r="4693" spans="4:31" x14ac:dyDescent="0.25">
      <c r="D4693" s="1"/>
      <c r="Y4693" s="8"/>
      <c r="Z4693" s="10"/>
      <c r="AA4693" s="9"/>
      <c r="AB4693" s="9"/>
      <c r="AC4693" s="12"/>
      <c r="AD4693" s="12"/>
      <c r="AE4693" s="12"/>
    </row>
    <row r="4694" spans="4:31" x14ac:dyDescent="0.25">
      <c r="D4694" s="1"/>
      <c r="Y4694" s="8"/>
      <c r="Z4694" s="10"/>
      <c r="AA4694" s="9"/>
      <c r="AB4694" s="9"/>
      <c r="AC4694" s="12"/>
      <c r="AD4694" s="12"/>
      <c r="AE4694" s="12"/>
    </row>
    <row r="4695" spans="4:31" x14ac:dyDescent="0.25">
      <c r="D4695" s="1"/>
      <c r="Y4695" s="8"/>
      <c r="Z4695" s="10"/>
      <c r="AA4695" s="9"/>
      <c r="AB4695" s="9"/>
      <c r="AC4695" s="12"/>
      <c r="AD4695" s="12"/>
      <c r="AE4695" s="12"/>
    </row>
    <row r="4696" spans="4:31" x14ac:dyDescent="0.25">
      <c r="D4696" s="1"/>
      <c r="Y4696" s="8"/>
      <c r="Z4696" s="10"/>
      <c r="AA4696" s="9"/>
      <c r="AB4696" s="9"/>
      <c r="AC4696" s="12"/>
      <c r="AD4696" s="12"/>
      <c r="AE4696" s="12"/>
    </row>
    <row r="4697" spans="4:31" x14ac:dyDescent="0.25">
      <c r="D4697" s="1"/>
      <c r="Y4697" s="8"/>
      <c r="Z4697" s="10"/>
      <c r="AA4697" s="9"/>
      <c r="AB4697" s="9"/>
      <c r="AC4697" s="12"/>
      <c r="AD4697" s="12"/>
      <c r="AE4697" s="12"/>
    </row>
    <row r="4698" spans="4:31" x14ac:dyDescent="0.25">
      <c r="D4698" s="1"/>
      <c r="Y4698" s="8"/>
      <c r="Z4698" s="10"/>
      <c r="AA4698" s="9"/>
      <c r="AB4698" s="9"/>
      <c r="AC4698" s="12"/>
      <c r="AD4698" s="12"/>
      <c r="AE4698" s="12"/>
    </row>
    <row r="4699" spans="4:31" x14ac:dyDescent="0.25">
      <c r="D4699" s="1"/>
      <c r="Y4699" s="8"/>
      <c r="Z4699" s="10"/>
      <c r="AA4699" s="9"/>
      <c r="AB4699" s="9"/>
      <c r="AC4699" s="12"/>
      <c r="AD4699" s="12"/>
      <c r="AE4699" s="12"/>
    </row>
    <row r="4700" spans="4:31" x14ac:dyDescent="0.25">
      <c r="D4700" s="1"/>
      <c r="Y4700" s="8"/>
      <c r="Z4700" s="10"/>
      <c r="AA4700" s="9"/>
      <c r="AB4700" s="9"/>
      <c r="AC4700" s="12"/>
      <c r="AD4700" s="12"/>
      <c r="AE4700" s="12"/>
    </row>
    <row r="4701" spans="4:31" x14ac:dyDescent="0.25">
      <c r="D4701" s="1"/>
      <c r="Y4701" s="8"/>
      <c r="Z4701" s="10"/>
      <c r="AA4701" s="9"/>
      <c r="AB4701" s="9"/>
      <c r="AC4701" s="12"/>
      <c r="AD4701" s="12"/>
      <c r="AE4701" s="12"/>
    </row>
    <row r="4702" spans="4:31" x14ac:dyDescent="0.25">
      <c r="D4702" s="1"/>
      <c r="Y4702" s="8"/>
      <c r="Z4702" s="10"/>
      <c r="AA4702" s="9"/>
      <c r="AB4702" s="9"/>
      <c r="AC4702" s="12"/>
      <c r="AD4702" s="12"/>
      <c r="AE4702" s="12"/>
    </row>
    <row r="4703" spans="4:31" x14ac:dyDescent="0.25">
      <c r="D4703" s="1"/>
      <c r="Y4703" s="8"/>
      <c r="Z4703" s="10"/>
      <c r="AA4703" s="9"/>
      <c r="AB4703" s="9"/>
      <c r="AC4703" s="12"/>
      <c r="AD4703" s="12"/>
      <c r="AE4703" s="12"/>
    </row>
    <row r="4704" spans="4:31" x14ac:dyDescent="0.25">
      <c r="D4704" s="1"/>
      <c r="Y4704" s="8"/>
      <c r="Z4704" s="10"/>
      <c r="AA4704" s="9"/>
      <c r="AB4704" s="9"/>
      <c r="AC4704" s="12"/>
      <c r="AD4704" s="12"/>
      <c r="AE4704" s="12"/>
    </row>
    <row r="4705" spans="4:31" x14ac:dyDescent="0.25">
      <c r="D4705" s="1"/>
      <c r="Y4705" s="8"/>
      <c r="Z4705" s="10"/>
      <c r="AA4705" s="9"/>
      <c r="AB4705" s="9"/>
      <c r="AC4705" s="12"/>
      <c r="AD4705" s="12"/>
      <c r="AE4705" s="12"/>
    </row>
    <row r="4706" spans="4:31" x14ac:dyDescent="0.25">
      <c r="D4706" s="1"/>
      <c r="Y4706" s="8"/>
      <c r="Z4706" s="10"/>
      <c r="AA4706" s="9"/>
      <c r="AB4706" s="9"/>
      <c r="AC4706" s="12"/>
      <c r="AD4706" s="12"/>
      <c r="AE4706" s="12"/>
    </row>
    <row r="4707" spans="4:31" x14ac:dyDescent="0.25">
      <c r="D4707" s="1"/>
      <c r="Y4707" s="8"/>
      <c r="Z4707" s="10"/>
      <c r="AA4707" s="9"/>
      <c r="AB4707" s="9"/>
      <c r="AC4707" s="12"/>
      <c r="AD4707" s="12"/>
      <c r="AE4707" s="12"/>
    </row>
    <row r="4708" spans="4:31" x14ac:dyDescent="0.25">
      <c r="D4708" s="1"/>
      <c r="Y4708" s="8"/>
      <c r="Z4708" s="10"/>
      <c r="AA4708" s="9"/>
      <c r="AB4708" s="9"/>
      <c r="AC4708" s="12"/>
      <c r="AD4708" s="12"/>
      <c r="AE4708" s="12"/>
    </row>
    <row r="4709" spans="4:31" x14ac:dyDescent="0.25">
      <c r="D4709" s="1"/>
      <c r="Y4709" s="8"/>
      <c r="Z4709" s="10"/>
      <c r="AA4709" s="9"/>
      <c r="AB4709" s="9"/>
      <c r="AC4709" s="12"/>
      <c r="AD4709" s="12"/>
      <c r="AE4709" s="12"/>
    </row>
    <row r="4710" spans="4:31" x14ac:dyDescent="0.25">
      <c r="D4710" s="1"/>
      <c r="Y4710" s="8"/>
      <c r="Z4710" s="10"/>
      <c r="AA4710" s="9"/>
      <c r="AB4710" s="9"/>
      <c r="AC4710" s="12"/>
      <c r="AD4710" s="12"/>
      <c r="AE4710" s="12"/>
    </row>
    <row r="4711" spans="4:31" x14ac:dyDescent="0.25">
      <c r="D4711" s="1"/>
      <c r="Y4711" s="8"/>
      <c r="Z4711" s="10"/>
      <c r="AA4711" s="9"/>
      <c r="AB4711" s="9"/>
      <c r="AC4711" s="12"/>
      <c r="AD4711" s="12"/>
      <c r="AE4711" s="12"/>
    </row>
    <row r="4712" spans="4:31" x14ac:dyDescent="0.25">
      <c r="D4712" s="1"/>
      <c r="Y4712" s="8"/>
      <c r="Z4712" s="10"/>
      <c r="AA4712" s="9"/>
      <c r="AB4712" s="9"/>
      <c r="AC4712" s="12"/>
      <c r="AD4712" s="12"/>
      <c r="AE4712" s="12"/>
    </row>
    <row r="4713" spans="4:31" x14ac:dyDescent="0.25">
      <c r="D4713" s="1"/>
      <c r="Y4713" s="8"/>
      <c r="Z4713" s="10"/>
      <c r="AA4713" s="9"/>
      <c r="AB4713" s="9"/>
      <c r="AC4713" s="12"/>
      <c r="AD4713" s="12"/>
      <c r="AE4713" s="12"/>
    </row>
    <row r="4714" spans="4:31" x14ac:dyDescent="0.25">
      <c r="D4714" s="1"/>
      <c r="Y4714" s="8"/>
      <c r="Z4714" s="10"/>
      <c r="AA4714" s="9"/>
      <c r="AB4714" s="9"/>
      <c r="AC4714" s="12"/>
      <c r="AD4714" s="12"/>
      <c r="AE4714" s="12"/>
    </row>
    <row r="4715" spans="4:31" x14ac:dyDescent="0.25">
      <c r="D4715" s="1"/>
      <c r="Y4715" s="8"/>
      <c r="Z4715" s="10"/>
      <c r="AA4715" s="9"/>
      <c r="AB4715" s="9"/>
      <c r="AC4715" s="12"/>
      <c r="AD4715" s="12"/>
      <c r="AE4715" s="12"/>
    </row>
    <row r="4716" spans="4:31" x14ac:dyDescent="0.25">
      <c r="D4716" s="1"/>
      <c r="Y4716" s="8"/>
      <c r="Z4716" s="10"/>
      <c r="AA4716" s="9"/>
      <c r="AB4716" s="9"/>
      <c r="AC4716" s="12"/>
      <c r="AD4716" s="12"/>
      <c r="AE4716" s="12"/>
    </row>
    <row r="4717" spans="4:31" x14ac:dyDescent="0.25">
      <c r="D4717" s="1"/>
      <c r="Y4717" s="8"/>
      <c r="Z4717" s="10"/>
      <c r="AA4717" s="9"/>
      <c r="AB4717" s="9"/>
      <c r="AC4717" s="12"/>
      <c r="AD4717" s="12"/>
      <c r="AE4717" s="12"/>
    </row>
    <row r="4718" spans="4:31" x14ac:dyDescent="0.25">
      <c r="D4718" s="1"/>
      <c r="Y4718" s="8"/>
      <c r="Z4718" s="10"/>
      <c r="AA4718" s="9"/>
      <c r="AB4718" s="9"/>
      <c r="AC4718" s="12"/>
      <c r="AD4718" s="12"/>
      <c r="AE4718" s="12"/>
    </row>
    <row r="4719" spans="4:31" x14ac:dyDescent="0.25">
      <c r="D4719" s="1"/>
      <c r="Y4719" s="8"/>
      <c r="Z4719" s="10"/>
      <c r="AA4719" s="9"/>
      <c r="AB4719" s="9"/>
      <c r="AC4719" s="12"/>
      <c r="AD4719" s="12"/>
      <c r="AE4719" s="12"/>
    </row>
    <row r="4720" spans="4:31" x14ac:dyDescent="0.25">
      <c r="D4720" s="1"/>
      <c r="Y4720" s="8"/>
      <c r="Z4720" s="10"/>
      <c r="AA4720" s="9"/>
      <c r="AB4720" s="9"/>
      <c r="AC4720" s="12"/>
      <c r="AD4720" s="12"/>
      <c r="AE4720" s="12"/>
    </row>
    <row r="4721" spans="4:31" x14ac:dyDescent="0.25">
      <c r="D4721" s="1"/>
      <c r="Y4721" s="8"/>
      <c r="Z4721" s="10"/>
      <c r="AA4721" s="9"/>
      <c r="AB4721" s="9"/>
      <c r="AC4721" s="12"/>
      <c r="AD4721" s="12"/>
      <c r="AE4721" s="12"/>
    </row>
    <row r="4722" spans="4:31" x14ac:dyDescent="0.25">
      <c r="D4722" s="1"/>
      <c r="Y4722" s="8"/>
      <c r="Z4722" s="10"/>
      <c r="AA4722" s="9"/>
      <c r="AB4722" s="9"/>
      <c r="AC4722" s="12"/>
      <c r="AD4722" s="12"/>
      <c r="AE4722" s="12"/>
    </row>
    <row r="4723" spans="4:31" x14ac:dyDescent="0.25">
      <c r="D4723" s="1"/>
      <c r="Y4723" s="8"/>
      <c r="Z4723" s="10"/>
      <c r="AA4723" s="9"/>
      <c r="AB4723" s="9"/>
      <c r="AC4723" s="12"/>
      <c r="AD4723" s="12"/>
      <c r="AE4723" s="12"/>
    </row>
    <row r="4724" spans="4:31" x14ac:dyDescent="0.25">
      <c r="D4724" s="1"/>
      <c r="Y4724" s="8"/>
      <c r="Z4724" s="10"/>
      <c r="AA4724" s="9"/>
      <c r="AB4724" s="9"/>
      <c r="AC4724" s="12"/>
      <c r="AD4724" s="12"/>
      <c r="AE4724" s="12"/>
    </row>
    <row r="4725" spans="4:31" x14ac:dyDescent="0.25">
      <c r="D4725" s="1"/>
      <c r="Y4725" s="8"/>
      <c r="Z4725" s="10"/>
      <c r="AA4725" s="9"/>
      <c r="AB4725" s="9"/>
      <c r="AC4725" s="12"/>
      <c r="AD4725" s="12"/>
      <c r="AE4725" s="12"/>
    </row>
    <row r="4726" spans="4:31" x14ac:dyDescent="0.25">
      <c r="D4726" s="1"/>
      <c r="Y4726" s="8"/>
      <c r="Z4726" s="10"/>
      <c r="AA4726" s="9"/>
      <c r="AB4726" s="9"/>
      <c r="AC4726" s="12"/>
      <c r="AD4726" s="12"/>
      <c r="AE4726" s="12"/>
    </row>
    <row r="4727" spans="4:31" x14ac:dyDescent="0.25">
      <c r="D4727" s="1"/>
      <c r="Y4727" s="8"/>
      <c r="Z4727" s="10"/>
      <c r="AA4727" s="9"/>
      <c r="AB4727" s="9"/>
      <c r="AC4727" s="12"/>
      <c r="AD4727" s="12"/>
      <c r="AE4727" s="12"/>
    </row>
    <row r="4728" spans="4:31" x14ac:dyDescent="0.25">
      <c r="D4728" s="1"/>
      <c r="Y4728" s="8"/>
      <c r="Z4728" s="10"/>
      <c r="AA4728" s="9"/>
      <c r="AB4728" s="9"/>
      <c r="AC4728" s="12"/>
      <c r="AD4728" s="12"/>
      <c r="AE4728" s="12"/>
    </row>
    <row r="4729" spans="4:31" x14ac:dyDescent="0.25">
      <c r="D4729" s="1"/>
      <c r="Y4729" s="8"/>
      <c r="Z4729" s="10"/>
      <c r="AA4729" s="9"/>
      <c r="AB4729" s="9"/>
      <c r="AC4729" s="12"/>
      <c r="AD4729" s="12"/>
      <c r="AE4729" s="12"/>
    </row>
    <row r="4730" spans="4:31" x14ac:dyDescent="0.25">
      <c r="D4730" s="1"/>
      <c r="Y4730" s="8"/>
      <c r="Z4730" s="10"/>
      <c r="AA4730" s="9"/>
      <c r="AB4730" s="9"/>
      <c r="AC4730" s="12"/>
      <c r="AD4730" s="12"/>
      <c r="AE4730" s="12"/>
    </row>
    <row r="4731" spans="4:31" x14ac:dyDescent="0.25">
      <c r="D4731" s="1"/>
      <c r="Y4731" s="8"/>
      <c r="Z4731" s="10"/>
      <c r="AA4731" s="9"/>
      <c r="AB4731" s="9"/>
      <c r="AC4731" s="12"/>
      <c r="AD4731" s="12"/>
      <c r="AE4731" s="12"/>
    </row>
    <row r="4732" spans="4:31" x14ac:dyDescent="0.25">
      <c r="D4732" s="1"/>
      <c r="Y4732" s="8"/>
      <c r="Z4732" s="10"/>
      <c r="AA4732" s="9"/>
      <c r="AB4732" s="9"/>
      <c r="AC4732" s="12"/>
      <c r="AD4732" s="12"/>
      <c r="AE4732" s="12"/>
    </row>
    <row r="4733" spans="4:31" x14ac:dyDescent="0.25">
      <c r="D4733" s="1"/>
      <c r="Y4733" s="8"/>
      <c r="Z4733" s="10"/>
      <c r="AA4733" s="9"/>
      <c r="AB4733" s="9"/>
      <c r="AC4733" s="12"/>
      <c r="AD4733" s="12"/>
      <c r="AE4733" s="12"/>
    </row>
    <row r="4734" spans="4:31" x14ac:dyDescent="0.25">
      <c r="D4734" s="1"/>
      <c r="Y4734" s="8"/>
      <c r="Z4734" s="10"/>
      <c r="AA4734" s="9"/>
      <c r="AB4734" s="9"/>
      <c r="AC4734" s="12"/>
      <c r="AD4734" s="12"/>
      <c r="AE4734" s="12"/>
    </row>
    <row r="4735" spans="4:31" x14ac:dyDescent="0.25">
      <c r="D4735" s="1"/>
      <c r="Y4735" s="8"/>
      <c r="Z4735" s="10"/>
      <c r="AA4735" s="9"/>
      <c r="AB4735" s="9"/>
      <c r="AC4735" s="12"/>
      <c r="AD4735" s="12"/>
      <c r="AE4735" s="12"/>
    </row>
    <row r="4736" spans="4:31" x14ac:dyDescent="0.25">
      <c r="D4736" s="1"/>
      <c r="Y4736" s="8"/>
      <c r="Z4736" s="10"/>
      <c r="AA4736" s="9"/>
      <c r="AB4736" s="9"/>
      <c r="AC4736" s="12"/>
      <c r="AD4736" s="12"/>
      <c r="AE4736" s="12"/>
    </row>
    <row r="4737" spans="4:31" x14ac:dyDescent="0.25">
      <c r="D4737" s="1"/>
      <c r="Y4737" s="8"/>
      <c r="Z4737" s="10"/>
      <c r="AA4737" s="9"/>
      <c r="AB4737" s="9"/>
      <c r="AC4737" s="12"/>
      <c r="AD4737" s="12"/>
      <c r="AE4737" s="12"/>
    </row>
    <row r="4738" spans="4:31" x14ac:dyDescent="0.25">
      <c r="D4738" s="1"/>
      <c r="Y4738" s="8"/>
      <c r="Z4738" s="10"/>
      <c r="AA4738" s="9"/>
      <c r="AB4738" s="9"/>
      <c r="AC4738" s="12"/>
      <c r="AD4738" s="12"/>
      <c r="AE4738" s="12"/>
    </row>
    <row r="4739" spans="4:31" x14ac:dyDescent="0.25">
      <c r="D4739" s="1"/>
      <c r="Y4739" s="8"/>
      <c r="Z4739" s="10"/>
      <c r="AA4739" s="9"/>
      <c r="AB4739" s="9"/>
      <c r="AC4739" s="12"/>
      <c r="AD4739" s="12"/>
      <c r="AE4739" s="12"/>
    </row>
    <row r="4740" spans="4:31" x14ac:dyDescent="0.25">
      <c r="D4740" s="1"/>
      <c r="Y4740" s="8"/>
      <c r="Z4740" s="10"/>
      <c r="AA4740" s="9"/>
      <c r="AB4740" s="9"/>
      <c r="AC4740" s="12"/>
      <c r="AD4740" s="12"/>
      <c r="AE4740" s="12"/>
    </row>
    <row r="4741" spans="4:31" x14ac:dyDescent="0.25">
      <c r="D4741" s="1"/>
      <c r="Y4741" s="8"/>
      <c r="Z4741" s="10"/>
      <c r="AA4741" s="9"/>
      <c r="AB4741" s="9"/>
      <c r="AC4741" s="12"/>
      <c r="AD4741" s="12"/>
      <c r="AE4741" s="12"/>
    </row>
    <row r="4742" spans="4:31" x14ac:dyDescent="0.25">
      <c r="D4742" s="1"/>
      <c r="Y4742" s="8"/>
      <c r="Z4742" s="10"/>
      <c r="AA4742" s="9"/>
      <c r="AB4742" s="9"/>
      <c r="AC4742" s="12"/>
      <c r="AD4742" s="12"/>
      <c r="AE4742" s="12"/>
    </row>
    <row r="4743" spans="4:31" x14ac:dyDescent="0.25">
      <c r="D4743" s="1"/>
      <c r="Y4743" s="8"/>
      <c r="Z4743" s="10"/>
      <c r="AA4743" s="9"/>
      <c r="AB4743" s="9"/>
      <c r="AC4743" s="12"/>
      <c r="AD4743" s="12"/>
      <c r="AE4743" s="12"/>
    </row>
    <row r="4744" spans="4:31" x14ac:dyDescent="0.25">
      <c r="D4744" s="1"/>
      <c r="Y4744" s="8"/>
      <c r="Z4744" s="10"/>
      <c r="AA4744" s="9"/>
      <c r="AB4744" s="9"/>
      <c r="AC4744" s="12"/>
      <c r="AD4744" s="12"/>
      <c r="AE4744" s="12"/>
    </row>
    <row r="4745" spans="4:31" x14ac:dyDescent="0.25">
      <c r="D4745" s="1"/>
      <c r="Y4745" s="8"/>
      <c r="Z4745" s="10"/>
      <c r="AA4745" s="9"/>
      <c r="AB4745" s="9"/>
      <c r="AC4745" s="12"/>
      <c r="AD4745" s="12"/>
      <c r="AE4745" s="12"/>
    </row>
    <row r="4746" spans="4:31" x14ac:dyDescent="0.25">
      <c r="D4746" s="1"/>
      <c r="Y4746" s="8"/>
      <c r="Z4746" s="10"/>
      <c r="AA4746" s="9"/>
      <c r="AB4746" s="9"/>
      <c r="AC4746" s="12"/>
      <c r="AD4746" s="12"/>
      <c r="AE4746" s="12"/>
    </row>
    <row r="4747" spans="4:31" x14ac:dyDescent="0.25">
      <c r="D4747" s="1"/>
      <c r="Y4747" s="8"/>
      <c r="Z4747" s="10"/>
      <c r="AA4747" s="9"/>
      <c r="AB4747" s="9"/>
      <c r="AC4747" s="12"/>
      <c r="AD4747" s="12"/>
      <c r="AE4747" s="12"/>
    </row>
    <row r="4748" spans="4:31" x14ac:dyDescent="0.25">
      <c r="D4748" s="1"/>
      <c r="Y4748" s="8"/>
      <c r="Z4748" s="10"/>
      <c r="AA4748" s="9"/>
      <c r="AB4748" s="9"/>
      <c r="AC4748" s="12"/>
      <c r="AD4748" s="12"/>
      <c r="AE4748" s="12"/>
    </row>
    <row r="4749" spans="4:31" x14ac:dyDescent="0.25">
      <c r="D4749" s="1"/>
      <c r="Y4749" s="8"/>
      <c r="Z4749" s="10"/>
      <c r="AA4749" s="9"/>
      <c r="AB4749" s="9"/>
      <c r="AC4749" s="12"/>
      <c r="AD4749" s="12"/>
      <c r="AE4749" s="12"/>
    </row>
    <row r="4750" spans="4:31" x14ac:dyDescent="0.25">
      <c r="D4750" s="1"/>
      <c r="Y4750" s="8"/>
      <c r="Z4750" s="10"/>
      <c r="AA4750" s="9"/>
      <c r="AB4750" s="9"/>
      <c r="AC4750" s="12"/>
      <c r="AD4750" s="12"/>
      <c r="AE4750" s="12"/>
    </row>
    <row r="4751" spans="4:31" x14ac:dyDescent="0.25">
      <c r="D4751" s="1"/>
      <c r="Y4751" s="8"/>
      <c r="Z4751" s="10"/>
      <c r="AA4751" s="9"/>
      <c r="AB4751" s="9"/>
      <c r="AC4751" s="12"/>
      <c r="AD4751" s="12"/>
      <c r="AE4751" s="12"/>
    </row>
    <row r="4752" spans="4:31" x14ac:dyDescent="0.25">
      <c r="D4752" s="1"/>
      <c r="Y4752" s="8"/>
      <c r="Z4752" s="10"/>
      <c r="AA4752" s="9"/>
      <c r="AB4752" s="9"/>
      <c r="AC4752" s="12"/>
      <c r="AD4752" s="12"/>
      <c r="AE4752" s="12"/>
    </row>
    <row r="4753" spans="4:31" x14ac:dyDescent="0.25">
      <c r="D4753" s="1"/>
      <c r="Y4753" s="8"/>
      <c r="Z4753" s="10"/>
      <c r="AA4753" s="9"/>
      <c r="AB4753" s="9"/>
      <c r="AC4753" s="12"/>
      <c r="AD4753" s="12"/>
      <c r="AE4753" s="12"/>
    </row>
    <row r="4754" spans="4:31" x14ac:dyDescent="0.25">
      <c r="D4754" s="1"/>
      <c r="Y4754" s="8"/>
      <c r="Z4754" s="10"/>
      <c r="AA4754" s="9"/>
      <c r="AB4754" s="9"/>
      <c r="AC4754" s="12"/>
      <c r="AD4754" s="12"/>
      <c r="AE4754" s="12"/>
    </row>
    <row r="4755" spans="4:31" x14ac:dyDescent="0.25">
      <c r="D4755" s="1"/>
      <c r="Y4755" s="8"/>
      <c r="Z4755" s="10"/>
      <c r="AA4755" s="9"/>
      <c r="AB4755" s="9"/>
      <c r="AC4755" s="12"/>
      <c r="AD4755" s="12"/>
      <c r="AE4755" s="12"/>
    </row>
    <row r="4756" spans="4:31" x14ac:dyDescent="0.25">
      <c r="D4756" s="1"/>
      <c r="Y4756" s="8"/>
      <c r="Z4756" s="10"/>
      <c r="AA4756" s="9"/>
      <c r="AB4756" s="9"/>
      <c r="AC4756" s="12"/>
      <c r="AD4756" s="12"/>
      <c r="AE4756" s="12"/>
    </row>
    <row r="4757" spans="4:31" x14ac:dyDescent="0.25">
      <c r="D4757" s="1"/>
      <c r="Y4757" s="8"/>
      <c r="Z4757" s="10"/>
      <c r="AA4757" s="9"/>
      <c r="AB4757" s="9"/>
      <c r="AC4757" s="12"/>
      <c r="AD4757" s="12"/>
      <c r="AE4757" s="12"/>
    </row>
    <row r="4758" spans="4:31" x14ac:dyDescent="0.25">
      <c r="D4758" s="1"/>
      <c r="Y4758" s="8"/>
      <c r="Z4758" s="10"/>
      <c r="AA4758" s="9"/>
      <c r="AB4758" s="9"/>
      <c r="AC4758" s="12"/>
      <c r="AD4758" s="12"/>
      <c r="AE4758" s="12"/>
    </row>
    <row r="4759" spans="4:31" x14ac:dyDescent="0.25">
      <c r="D4759" s="1"/>
      <c r="Y4759" s="8"/>
      <c r="Z4759" s="10"/>
      <c r="AA4759" s="9"/>
      <c r="AB4759" s="9"/>
      <c r="AC4759" s="12"/>
      <c r="AD4759" s="12"/>
      <c r="AE4759" s="12"/>
    </row>
    <row r="4760" spans="4:31" x14ac:dyDescent="0.25">
      <c r="D4760" s="1"/>
      <c r="Y4760" s="8"/>
      <c r="Z4760" s="10"/>
      <c r="AA4760" s="9"/>
      <c r="AB4760" s="9"/>
      <c r="AC4760" s="12"/>
      <c r="AD4760" s="12"/>
      <c r="AE4760" s="12"/>
    </row>
    <row r="4761" spans="4:31" x14ac:dyDescent="0.25">
      <c r="D4761" s="1"/>
      <c r="Y4761" s="8"/>
      <c r="Z4761" s="10"/>
      <c r="AA4761" s="9"/>
      <c r="AB4761" s="9"/>
      <c r="AC4761" s="12"/>
      <c r="AD4761" s="12"/>
      <c r="AE4761" s="12"/>
    </row>
    <row r="4762" spans="4:31" x14ac:dyDescent="0.25">
      <c r="D4762" s="1"/>
      <c r="Y4762" s="8"/>
      <c r="Z4762" s="10"/>
      <c r="AA4762" s="9"/>
      <c r="AB4762" s="9"/>
      <c r="AC4762" s="12"/>
      <c r="AD4762" s="12"/>
      <c r="AE4762" s="12"/>
    </row>
    <row r="4763" spans="4:31" x14ac:dyDescent="0.25">
      <c r="D4763" s="1"/>
      <c r="Y4763" s="8"/>
      <c r="Z4763" s="10"/>
      <c r="AA4763" s="9"/>
      <c r="AB4763" s="9"/>
      <c r="AC4763" s="12"/>
      <c r="AD4763" s="12"/>
      <c r="AE4763" s="12"/>
    </row>
    <row r="4764" spans="4:31" x14ac:dyDescent="0.25">
      <c r="D4764" s="1"/>
      <c r="Y4764" s="8"/>
      <c r="Z4764" s="10"/>
      <c r="AA4764" s="9"/>
      <c r="AB4764" s="9"/>
      <c r="AC4764" s="12"/>
      <c r="AD4764" s="12"/>
      <c r="AE4764" s="12"/>
    </row>
    <row r="4765" spans="4:31" x14ac:dyDescent="0.25">
      <c r="D4765" s="1"/>
      <c r="Y4765" s="8"/>
      <c r="Z4765" s="10"/>
      <c r="AA4765" s="9"/>
      <c r="AB4765" s="9"/>
      <c r="AC4765" s="12"/>
      <c r="AD4765" s="12"/>
      <c r="AE4765" s="12"/>
    </row>
    <row r="4766" spans="4:31" x14ac:dyDescent="0.25">
      <c r="D4766" s="1"/>
      <c r="Y4766" s="8"/>
      <c r="Z4766" s="10"/>
      <c r="AA4766" s="9"/>
      <c r="AB4766" s="9"/>
      <c r="AC4766" s="12"/>
      <c r="AD4766" s="12"/>
      <c r="AE4766" s="12"/>
    </row>
    <row r="4767" spans="4:31" x14ac:dyDescent="0.25">
      <c r="D4767" s="1"/>
      <c r="Y4767" s="8"/>
      <c r="Z4767" s="10"/>
      <c r="AA4767" s="9"/>
      <c r="AB4767" s="9"/>
      <c r="AC4767" s="12"/>
      <c r="AD4767" s="12"/>
      <c r="AE4767" s="12"/>
    </row>
    <row r="4768" spans="4:31" x14ac:dyDescent="0.25">
      <c r="D4768" s="1"/>
      <c r="Y4768" s="8"/>
      <c r="Z4768" s="10"/>
      <c r="AA4768" s="9"/>
      <c r="AB4768" s="9"/>
      <c r="AC4768" s="12"/>
      <c r="AD4768" s="12"/>
      <c r="AE4768" s="12"/>
    </row>
    <row r="4769" spans="4:31" x14ac:dyDescent="0.25">
      <c r="D4769" s="1"/>
      <c r="Y4769" s="8"/>
      <c r="Z4769" s="10"/>
      <c r="AA4769" s="9"/>
      <c r="AB4769" s="9"/>
      <c r="AC4769" s="12"/>
      <c r="AD4769" s="12"/>
      <c r="AE4769" s="12"/>
    </row>
    <row r="4770" spans="4:31" x14ac:dyDescent="0.25">
      <c r="D4770" s="1"/>
      <c r="Y4770" s="8"/>
      <c r="Z4770" s="10"/>
      <c r="AA4770" s="9"/>
      <c r="AB4770" s="9"/>
      <c r="AC4770" s="12"/>
      <c r="AD4770" s="12"/>
      <c r="AE4770" s="12"/>
    </row>
    <row r="4771" spans="4:31" x14ac:dyDescent="0.25">
      <c r="D4771" s="1"/>
      <c r="Y4771" s="8"/>
      <c r="Z4771" s="10"/>
      <c r="AA4771" s="9"/>
      <c r="AB4771" s="9"/>
      <c r="AC4771" s="12"/>
      <c r="AD4771" s="12"/>
      <c r="AE4771" s="12"/>
    </row>
    <row r="4772" spans="4:31" x14ac:dyDescent="0.25">
      <c r="D4772" s="1"/>
      <c r="Y4772" s="8"/>
      <c r="Z4772" s="10"/>
      <c r="AA4772" s="9"/>
      <c r="AB4772" s="9"/>
      <c r="AC4772" s="12"/>
      <c r="AD4772" s="12"/>
      <c r="AE4772" s="12"/>
    </row>
    <row r="4773" spans="4:31" x14ac:dyDescent="0.25">
      <c r="D4773" s="1"/>
      <c r="Y4773" s="8"/>
      <c r="Z4773" s="10"/>
      <c r="AA4773" s="9"/>
      <c r="AB4773" s="9"/>
      <c r="AC4773" s="12"/>
      <c r="AD4773" s="12"/>
      <c r="AE4773" s="12"/>
    </row>
    <row r="4774" spans="4:31" x14ac:dyDescent="0.25">
      <c r="D4774" s="1"/>
      <c r="Y4774" s="8"/>
      <c r="Z4774" s="10"/>
      <c r="AA4774" s="9"/>
      <c r="AB4774" s="9"/>
      <c r="AC4774" s="12"/>
      <c r="AD4774" s="12"/>
      <c r="AE4774" s="12"/>
    </row>
    <row r="4775" spans="4:31" x14ac:dyDescent="0.25">
      <c r="D4775" s="1"/>
      <c r="Y4775" s="8"/>
      <c r="Z4775" s="10"/>
      <c r="AA4775" s="9"/>
      <c r="AB4775" s="9"/>
      <c r="AC4775" s="12"/>
      <c r="AD4775" s="12"/>
      <c r="AE4775" s="12"/>
    </row>
    <row r="4776" spans="4:31" x14ac:dyDescent="0.25">
      <c r="D4776" s="1"/>
      <c r="Y4776" s="8"/>
      <c r="Z4776" s="10"/>
      <c r="AA4776" s="9"/>
      <c r="AB4776" s="9"/>
      <c r="AC4776" s="12"/>
      <c r="AD4776" s="12"/>
      <c r="AE4776" s="12"/>
    </row>
    <row r="4777" spans="4:31" x14ac:dyDescent="0.25">
      <c r="D4777" s="1"/>
      <c r="Y4777" s="8"/>
      <c r="Z4777" s="10"/>
      <c r="AA4777" s="9"/>
      <c r="AB4777" s="9"/>
      <c r="AC4777" s="12"/>
      <c r="AD4777" s="12"/>
      <c r="AE4777" s="12"/>
    </row>
    <row r="4778" spans="4:31" x14ac:dyDescent="0.25">
      <c r="D4778" s="1"/>
      <c r="Y4778" s="8"/>
      <c r="Z4778" s="10"/>
      <c r="AA4778" s="9"/>
      <c r="AB4778" s="9"/>
      <c r="AC4778" s="12"/>
      <c r="AD4778" s="12"/>
      <c r="AE4778" s="12"/>
    </row>
    <row r="4779" spans="4:31" x14ac:dyDescent="0.25">
      <c r="D4779" s="1"/>
      <c r="Y4779" s="8"/>
      <c r="Z4779" s="10"/>
      <c r="AA4779" s="9"/>
      <c r="AB4779" s="9"/>
      <c r="AC4779" s="12"/>
      <c r="AD4779" s="12"/>
      <c r="AE4779" s="12"/>
    </row>
    <row r="4780" spans="4:31" x14ac:dyDescent="0.25">
      <c r="D4780" s="1"/>
      <c r="Y4780" s="8"/>
      <c r="Z4780" s="10"/>
      <c r="AA4780" s="9"/>
      <c r="AB4780" s="9"/>
      <c r="AC4780" s="12"/>
      <c r="AD4780" s="12"/>
      <c r="AE4780" s="12"/>
    </row>
    <row r="4781" spans="4:31" x14ac:dyDescent="0.25">
      <c r="D4781" s="1"/>
      <c r="Y4781" s="8"/>
      <c r="Z4781" s="10"/>
      <c r="AA4781" s="9"/>
      <c r="AB4781" s="9"/>
      <c r="AC4781" s="12"/>
      <c r="AD4781" s="12"/>
      <c r="AE4781" s="12"/>
    </row>
    <row r="4782" spans="4:31" x14ac:dyDescent="0.25">
      <c r="D4782" s="1"/>
      <c r="Y4782" s="8"/>
      <c r="Z4782" s="10"/>
      <c r="AA4782" s="9"/>
      <c r="AB4782" s="9"/>
      <c r="AC4782" s="12"/>
      <c r="AD4782" s="12"/>
      <c r="AE4782" s="12"/>
    </row>
    <row r="4783" spans="4:31" x14ac:dyDescent="0.25">
      <c r="D4783" s="1"/>
      <c r="Y4783" s="8"/>
      <c r="Z4783" s="10"/>
      <c r="AA4783" s="9"/>
      <c r="AB4783" s="9"/>
      <c r="AC4783" s="12"/>
      <c r="AD4783" s="12"/>
      <c r="AE4783" s="12"/>
    </row>
    <row r="4784" spans="4:31" x14ac:dyDescent="0.25">
      <c r="D4784" s="1"/>
      <c r="Y4784" s="8"/>
      <c r="Z4784" s="10"/>
      <c r="AA4784" s="9"/>
      <c r="AB4784" s="9"/>
      <c r="AC4784" s="12"/>
      <c r="AD4784" s="12"/>
      <c r="AE4784" s="12"/>
    </row>
    <row r="4785" spans="4:31" x14ac:dyDescent="0.25">
      <c r="D4785" s="1"/>
      <c r="Y4785" s="8"/>
      <c r="Z4785" s="10"/>
      <c r="AA4785" s="9"/>
      <c r="AB4785" s="9"/>
      <c r="AC4785" s="12"/>
      <c r="AD4785" s="12"/>
      <c r="AE4785" s="12"/>
    </row>
    <row r="4786" spans="4:31" x14ac:dyDescent="0.25">
      <c r="D4786" s="1"/>
      <c r="Y4786" s="8"/>
      <c r="Z4786" s="10"/>
      <c r="AA4786" s="9"/>
      <c r="AB4786" s="9"/>
      <c r="AC4786" s="12"/>
      <c r="AD4786" s="12"/>
      <c r="AE4786" s="12"/>
    </row>
    <row r="4787" spans="4:31" x14ac:dyDescent="0.25">
      <c r="D4787" s="1"/>
      <c r="Y4787" s="8"/>
      <c r="Z4787" s="10"/>
      <c r="AA4787" s="9"/>
      <c r="AB4787" s="9"/>
      <c r="AC4787" s="12"/>
      <c r="AD4787" s="12"/>
      <c r="AE4787" s="12"/>
    </row>
    <row r="4788" spans="4:31" x14ac:dyDescent="0.25">
      <c r="D4788" s="1"/>
      <c r="Y4788" s="8"/>
      <c r="Z4788" s="10"/>
      <c r="AA4788" s="9"/>
      <c r="AB4788" s="9"/>
      <c r="AC4788" s="12"/>
      <c r="AD4788" s="12"/>
      <c r="AE4788" s="12"/>
    </row>
    <row r="4789" spans="4:31" x14ac:dyDescent="0.25">
      <c r="D4789" s="1"/>
      <c r="Y4789" s="8"/>
      <c r="Z4789" s="10"/>
      <c r="AA4789" s="9"/>
      <c r="AB4789" s="9"/>
      <c r="AC4789" s="12"/>
      <c r="AD4789" s="12"/>
      <c r="AE4789" s="12"/>
    </row>
    <row r="4790" spans="4:31" x14ac:dyDescent="0.25">
      <c r="D4790" s="1"/>
      <c r="Y4790" s="8"/>
      <c r="Z4790" s="10"/>
      <c r="AA4790" s="9"/>
      <c r="AB4790" s="9"/>
      <c r="AC4790" s="12"/>
      <c r="AD4790" s="12"/>
      <c r="AE4790" s="12"/>
    </row>
    <row r="4791" spans="4:31" x14ac:dyDescent="0.25">
      <c r="D4791" s="1"/>
      <c r="Y4791" s="8"/>
      <c r="Z4791" s="10"/>
      <c r="AA4791" s="9"/>
      <c r="AB4791" s="9"/>
      <c r="AC4791" s="12"/>
      <c r="AD4791" s="12"/>
      <c r="AE4791" s="12"/>
    </row>
    <row r="4792" spans="4:31" x14ac:dyDescent="0.25">
      <c r="D4792" s="1"/>
      <c r="Y4792" s="8"/>
      <c r="Z4792" s="10"/>
      <c r="AA4792" s="9"/>
      <c r="AB4792" s="9"/>
      <c r="AC4792" s="12"/>
      <c r="AD4792" s="12"/>
      <c r="AE4792" s="12"/>
    </row>
    <row r="4793" spans="4:31" x14ac:dyDescent="0.25">
      <c r="D4793" s="1"/>
      <c r="Y4793" s="8"/>
      <c r="Z4793" s="10"/>
      <c r="AA4793" s="9"/>
      <c r="AB4793" s="9"/>
      <c r="AC4793" s="12"/>
      <c r="AD4793" s="12"/>
      <c r="AE4793" s="12"/>
    </row>
    <row r="4794" spans="4:31" x14ac:dyDescent="0.25">
      <c r="D4794" s="1"/>
      <c r="Y4794" s="8"/>
      <c r="Z4794" s="10"/>
      <c r="AA4794" s="9"/>
      <c r="AB4794" s="9"/>
      <c r="AC4794" s="12"/>
      <c r="AD4794" s="12"/>
      <c r="AE4794" s="12"/>
    </row>
    <row r="4795" spans="4:31" x14ac:dyDescent="0.25">
      <c r="D4795" s="1"/>
      <c r="Y4795" s="8"/>
      <c r="Z4795" s="10"/>
      <c r="AA4795" s="9"/>
      <c r="AB4795" s="9"/>
      <c r="AC4795" s="12"/>
      <c r="AD4795" s="12"/>
      <c r="AE4795" s="12"/>
    </row>
    <row r="4796" spans="4:31" x14ac:dyDescent="0.25">
      <c r="D4796" s="1"/>
      <c r="Y4796" s="8"/>
      <c r="Z4796" s="10"/>
      <c r="AA4796" s="9"/>
      <c r="AB4796" s="9"/>
      <c r="AC4796" s="12"/>
      <c r="AD4796" s="12"/>
      <c r="AE4796" s="12"/>
    </row>
    <row r="4797" spans="4:31" x14ac:dyDescent="0.25">
      <c r="D4797" s="1"/>
      <c r="Y4797" s="8"/>
      <c r="Z4797" s="10"/>
      <c r="AA4797" s="9"/>
      <c r="AB4797" s="9"/>
      <c r="AC4797" s="12"/>
      <c r="AD4797" s="12"/>
      <c r="AE4797" s="12"/>
    </row>
    <row r="4798" spans="4:31" x14ac:dyDescent="0.25">
      <c r="D4798" s="1"/>
      <c r="Y4798" s="8"/>
      <c r="Z4798" s="10"/>
      <c r="AA4798" s="9"/>
      <c r="AB4798" s="9"/>
      <c r="AC4798" s="12"/>
      <c r="AD4798" s="12"/>
      <c r="AE4798" s="12"/>
    </row>
    <row r="4799" spans="4:31" x14ac:dyDescent="0.25">
      <c r="D4799" s="1"/>
      <c r="Y4799" s="8"/>
      <c r="Z4799" s="10"/>
      <c r="AA4799" s="9"/>
      <c r="AB4799" s="9"/>
      <c r="AC4799" s="12"/>
      <c r="AD4799" s="12"/>
      <c r="AE4799" s="12"/>
    </row>
    <row r="4800" spans="4:31" x14ac:dyDescent="0.25">
      <c r="D4800" s="1"/>
      <c r="Y4800" s="8"/>
      <c r="Z4800" s="10"/>
      <c r="AA4800" s="9"/>
      <c r="AB4800" s="9"/>
      <c r="AC4800" s="12"/>
      <c r="AD4800" s="12"/>
      <c r="AE4800" s="12"/>
    </row>
    <row r="4801" spans="4:31" x14ac:dyDescent="0.25">
      <c r="D4801" s="1"/>
      <c r="Y4801" s="8"/>
      <c r="Z4801" s="10"/>
      <c r="AA4801" s="9"/>
      <c r="AB4801" s="9"/>
      <c r="AC4801" s="12"/>
      <c r="AD4801" s="12"/>
      <c r="AE4801" s="12"/>
    </row>
    <row r="4802" spans="4:31" x14ac:dyDescent="0.25">
      <c r="D4802" s="1"/>
      <c r="Y4802" s="8"/>
      <c r="Z4802" s="10"/>
      <c r="AA4802" s="9"/>
      <c r="AB4802" s="9"/>
      <c r="AC4802" s="12"/>
      <c r="AD4802" s="12"/>
      <c r="AE4802" s="12"/>
    </row>
    <row r="4803" spans="4:31" x14ac:dyDescent="0.25">
      <c r="D4803" s="1"/>
      <c r="Y4803" s="8"/>
      <c r="Z4803" s="10"/>
      <c r="AA4803" s="9"/>
      <c r="AB4803" s="9"/>
      <c r="AC4803" s="12"/>
      <c r="AD4803" s="12"/>
      <c r="AE4803" s="12"/>
    </row>
    <row r="4804" spans="4:31" x14ac:dyDescent="0.25">
      <c r="D4804" s="1"/>
      <c r="Y4804" s="8"/>
      <c r="Z4804" s="10"/>
      <c r="AA4804" s="9"/>
      <c r="AB4804" s="9"/>
      <c r="AC4804" s="12"/>
      <c r="AD4804" s="12"/>
      <c r="AE4804" s="12"/>
    </row>
    <row r="4805" spans="4:31" x14ac:dyDescent="0.25">
      <c r="D4805" s="1"/>
      <c r="Y4805" s="8"/>
      <c r="Z4805" s="10"/>
      <c r="AA4805" s="9"/>
      <c r="AB4805" s="9"/>
      <c r="AC4805" s="12"/>
      <c r="AD4805" s="12"/>
      <c r="AE4805" s="12"/>
    </row>
    <row r="4806" spans="4:31" x14ac:dyDescent="0.25">
      <c r="D4806" s="1"/>
      <c r="Y4806" s="8"/>
      <c r="Z4806" s="10"/>
      <c r="AA4806" s="9"/>
      <c r="AB4806" s="9"/>
      <c r="AC4806" s="12"/>
      <c r="AD4806" s="12"/>
      <c r="AE4806" s="12"/>
    </row>
    <row r="4807" spans="4:31" x14ac:dyDescent="0.25">
      <c r="D4807" s="1"/>
      <c r="Y4807" s="8"/>
      <c r="Z4807" s="10"/>
      <c r="AA4807" s="9"/>
      <c r="AB4807" s="9"/>
      <c r="AC4807" s="12"/>
      <c r="AD4807" s="12"/>
      <c r="AE4807" s="12"/>
    </row>
    <row r="4808" spans="4:31" x14ac:dyDescent="0.25">
      <c r="D4808" s="1"/>
      <c r="Y4808" s="8"/>
      <c r="Z4808" s="10"/>
      <c r="AA4808" s="9"/>
      <c r="AB4808" s="9"/>
      <c r="AC4808" s="12"/>
      <c r="AD4808" s="12"/>
      <c r="AE4808" s="12"/>
    </row>
    <row r="4809" spans="4:31" x14ac:dyDescent="0.25">
      <c r="D4809" s="1"/>
      <c r="Y4809" s="8"/>
      <c r="Z4809" s="10"/>
      <c r="AA4809" s="9"/>
      <c r="AB4809" s="9"/>
      <c r="AC4809" s="12"/>
      <c r="AD4809" s="12"/>
      <c r="AE4809" s="12"/>
    </row>
    <row r="4810" spans="4:31" x14ac:dyDescent="0.25">
      <c r="D4810" s="1"/>
      <c r="Y4810" s="8"/>
      <c r="Z4810" s="10"/>
      <c r="AA4810" s="9"/>
      <c r="AB4810" s="9"/>
      <c r="AC4810" s="12"/>
      <c r="AD4810" s="12"/>
      <c r="AE4810" s="12"/>
    </row>
    <row r="4811" spans="4:31" x14ac:dyDescent="0.25">
      <c r="D4811" s="1"/>
      <c r="Y4811" s="8"/>
      <c r="Z4811" s="10"/>
      <c r="AA4811" s="9"/>
      <c r="AB4811" s="9"/>
      <c r="AC4811" s="12"/>
      <c r="AD4811" s="12"/>
      <c r="AE4811" s="12"/>
    </row>
    <row r="4812" spans="4:31" x14ac:dyDescent="0.25">
      <c r="D4812" s="1"/>
      <c r="Y4812" s="8"/>
      <c r="Z4812" s="10"/>
      <c r="AA4812" s="9"/>
      <c r="AB4812" s="9"/>
      <c r="AC4812" s="12"/>
      <c r="AD4812" s="12"/>
      <c r="AE4812" s="12"/>
    </row>
    <row r="4813" spans="4:31" x14ac:dyDescent="0.25">
      <c r="D4813" s="1"/>
      <c r="Y4813" s="8"/>
      <c r="Z4813" s="10"/>
      <c r="AA4813" s="9"/>
      <c r="AB4813" s="9"/>
      <c r="AC4813" s="12"/>
      <c r="AD4813" s="12"/>
      <c r="AE4813" s="12"/>
    </row>
    <row r="4814" spans="4:31" x14ac:dyDescent="0.25">
      <c r="D4814" s="1"/>
      <c r="Y4814" s="8"/>
      <c r="Z4814" s="10"/>
      <c r="AA4814" s="9"/>
      <c r="AB4814" s="9"/>
      <c r="AC4814" s="12"/>
      <c r="AD4814" s="12"/>
      <c r="AE4814" s="12"/>
    </row>
    <row r="4815" spans="4:31" x14ac:dyDescent="0.25">
      <c r="D4815" s="1"/>
      <c r="Y4815" s="8"/>
      <c r="Z4815" s="10"/>
      <c r="AA4815" s="9"/>
      <c r="AB4815" s="9"/>
      <c r="AC4815" s="12"/>
      <c r="AD4815" s="12"/>
      <c r="AE4815" s="12"/>
    </row>
    <row r="4816" spans="4:31" x14ac:dyDescent="0.25">
      <c r="D4816" s="1"/>
      <c r="Y4816" s="8"/>
      <c r="Z4816" s="10"/>
      <c r="AA4816" s="9"/>
      <c r="AB4816" s="9"/>
      <c r="AC4816" s="12"/>
      <c r="AD4816" s="12"/>
      <c r="AE4816" s="12"/>
    </row>
    <row r="4817" spans="4:31" x14ac:dyDescent="0.25">
      <c r="D4817" s="1"/>
      <c r="Y4817" s="8"/>
      <c r="Z4817" s="10"/>
      <c r="AA4817" s="9"/>
      <c r="AB4817" s="9"/>
      <c r="AC4817" s="12"/>
      <c r="AD4817" s="12"/>
      <c r="AE4817" s="12"/>
    </row>
    <row r="4818" spans="4:31" x14ac:dyDescent="0.25">
      <c r="D4818" s="1"/>
      <c r="Y4818" s="8"/>
      <c r="Z4818" s="10"/>
      <c r="AA4818" s="9"/>
      <c r="AB4818" s="9"/>
      <c r="AC4818" s="12"/>
      <c r="AD4818" s="12"/>
      <c r="AE4818" s="12"/>
    </row>
    <row r="4819" spans="4:31" x14ac:dyDescent="0.25">
      <c r="D4819" s="1"/>
      <c r="Y4819" s="8"/>
      <c r="Z4819" s="10"/>
      <c r="AA4819" s="9"/>
      <c r="AB4819" s="9"/>
      <c r="AC4819" s="12"/>
      <c r="AD4819" s="12"/>
      <c r="AE4819" s="12"/>
    </row>
    <row r="4820" spans="4:31" x14ac:dyDescent="0.25">
      <c r="D4820" s="1"/>
      <c r="Y4820" s="8"/>
      <c r="Z4820" s="10"/>
      <c r="AA4820" s="9"/>
      <c r="AB4820" s="9"/>
      <c r="AC4820" s="12"/>
      <c r="AD4820" s="12"/>
      <c r="AE4820" s="12"/>
    </row>
    <row r="4821" spans="4:31" x14ac:dyDescent="0.25">
      <c r="D4821" s="1"/>
      <c r="Y4821" s="8"/>
      <c r="Z4821" s="10"/>
      <c r="AA4821" s="9"/>
      <c r="AB4821" s="9"/>
      <c r="AC4821" s="12"/>
      <c r="AD4821" s="12"/>
      <c r="AE4821" s="12"/>
    </row>
    <row r="4822" spans="4:31" x14ac:dyDescent="0.25">
      <c r="D4822" s="1"/>
      <c r="Y4822" s="8"/>
      <c r="Z4822" s="10"/>
      <c r="AA4822" s="9"/>
      <c r="AB4822" s="9"/>
      <c r="AC4822" s="12"/>
      <c r="AD4822" s="12"/>
      <c r="AE4822" s="12"/>
    </row>
    <row r="4823" spans="4:31" x14ac:dyDescent="0.25">
      <c r="D4823" s="1"/>
      <c r="Y4823" s="8"/>
      <c r="Z4823" s="10"/>
      <c r="AA4823" s="9"/>
      <c r="AB4823" s="9"/>
      <c r="AC4823" s="12"/>
      <c r="AD4823" s="12"/>
      <c r="AE4823" s="12"/>
    </row>
    <row r="4824" spans="4:31" x14ac:dyDescent="0.25">
      <c r="D4824" s="1"/>
      <c r="Y4824" s="8"/>
      <c r="Z4824" s="10"/>
      <c r="AA4824" s="9"/>
      <c r="AB4824" s="9"/>
      <c r="AC4824" s="12"/>
      <c r="AD4824" s="12"/>
      <c r="AE4824" s="12"/>
    </row>
    <row r="4825" spans="4:31" x14ac:dyDescent="0.25">
      <c r="D4825" s="1"/>
      <c r="Y4825" s="8"/>
      <c r="Z4825" s="10"/>
      <c r="AA4825" s="9"/>
      <c r="AB4825" s="9"/>
      <c r="AC4825" s="12"/>
      <c r="AD4825" s="12"/>
      <c r="AE4825" s="12"/>
    </row>
    <row r="4826" spans="4:31" x14ac:dyDescent="0.25">
      <c r="D4826" s="1"/>
      <c r="Y4826" s="8"/>
      <c r="Z4826" s="10"/>
      <c r="AA4826" s="9"/>
      <c r="AB4826" s="9"/>
      <c r="AC4826" s="12"/>
      <c r="AD4826" s="12"/>
      <c r="AE4826" s="12"/>
    </row>
    <row r="4827" spans="4:31" x14ac:dyDescent="0.25">
      <c r="D4827" s="1"/>
      <c r="Y4827" s="8"/>
      <c r="Z4827" s="10"/>
      <c r="AA4827" s="9"/>
      <c r="AB4827" s="9"/>
      <c r="AC4827" s="12"/>
      <c r="AD4827" s="12"/>
      <c r="AE4827" s="12"/>
    </row>
    <row r="4828" spans="4:31" x14ac:dyDescent="0.25">
      <c r="D4828" s="1"/>
      <c r="Y4828" s="8"/>
      <c r="Z4828" s="10"/>
      <c r="AA4828" s="9"/>
      <c r="AB4828" s="9"/>
      <c r="AC4828" s="12"/>
      <c r="AD4828" s="12"/>
      <c r="AE4828" s="12"/>
    </row>
    <row r="4829" spans="4:31" x14ac:dyDescent="0.25">
      <c r="D4829" s="1"/>
      <c r="Y4829" s="8"/>
      <c r="Z4829" s="10"/>
      <c r="AA4829" s="9"/>
      <c r="AB4829" s="9"/>
      <c r="AC4829" s="12"/>
      <c r="AD4829" s="12"/>
      <c r="AE4829" s="12"/>
    </row>
    <row r="4830" spans="4:31" x14ac:dyDescent="0.25">
      <c r="D4830" s="1"/>
      <c r="Y4830" s="8"/>
      <c r="Z4830" s="10"/>
      <c r="AA4830" s="9"/>
      <c r="AB4830" s="9"/>
      <c r="AC4830" s="12"/>
      <c r="AD4830" s="12"/>
      <c r="AE4830" s="12"/>
    </row>
    <row r="4831" spans="4:31" x14ac:dyDescent="0.25">
      <c r="D4831" s="1"/>
      <c r="Y4831" s="8"/>
      <c r="Z4831" s="10"/>
      <c r="AA4831" s="9"/>
      <c r="AB4831" s="9"/>
      <c r="AC4831" s="12"/>
      <c r="AD4831" s="12"/>
      <c r="AE4831" s="12"/>
    </row>
    <row r="4832" spans="4:31" x14ac:dyDescent="0.25">
      <c r="D4832" s="1"/>
      <c r="Y4832" s="8"/>
      <c r="Z4832" s="10"/>
      <c r="AA4832" s="9"/>
      <c r="AB4832" s="9"/>
      <c r="AC4832" s="12"/>
      <c r="AD4832" s="12"/>
      <c r="AE4832" s="12"/>
    </row>
    <row r="4833" spans="4:31" x14ac:dyDescent="0.25">
      <c r="D4833" s="1"/>
      <c r="Y4833" s="8"/>
      <c r="Z4833" s="10"/>
      <c r="AA4833" s="9"/>
      <c r="AB4833" s="9"/>
      <c r="AC4833" s="12"/>
      <c r="AD4833" s="12"/>
      <c r="AE4833" s="12"/>
    </row>
    <row r="4834" spans="4:31" x14ac:dyDescent="0.25">
      <c r="D4834" s="1"/>
      <c r="Y4834" s="8"/>
      <c r="Z4834" s="10"/>
      <c r="AA4834" s="9"/>
      <c r="AB4834" s="9"/>
      <c r="AC4834" s="12"/>
      <c r="AD4834" s="12"/>
      <c r="AE4834" s="12"/>
    </row>
    <row r="4835" spans="4:31" x14ac:dyDescent="0.25">
      <c r="D4835" s="1"/>
      <c r="Y4835" s="8"/>
      <c r="Z4835" s="10"/>
      <c r="AA4835" s="9"/>
      <c r="AB4835" s="9"/>
      <c r="AC4835" s="12"/>
      <c r="AD4835" s="12"/>
      <c r="AE4835" s="12"/>
    </row>
    <row r="4836" spans="4:31" x14ac:dyDescent="0.25">
      <c r="D4836" s="1"/>
      <c r="Y4836" s="8"/>
      <c r="Z4836" s="10"/>
      <c r="AA4836" s="9"/>
      <c r="AB4836" s="9"/>
      <c r="AC4836" s="12"/>
      <c r="AD4836" s="12"/>
      <c r="AE4836" s="12"/>
    </row>
    <row r="4837" spans="4:31" x14ac:dyDescent="0.25">
      <c r="D4837" s="1"/>
      <c r="Y4837" s="8"/>
      <c r="Z4837" s="10"/>
      <c r="AA4837" s="9"/>
      <c r="AB4837" s="9"/>
      <c r="AC4837" s="12"/>
      <c r="AD4837" s="12"/>
      <c r="AE4837" s="12"/>
    </row>
    <row r="4838" spans="4:31" x14ac:dyDescent="0.25">
      <c r="D4838" s="1"/>
      <c r="Y4838" s="8"/>
      <c r="Z4838" s="10"/>
      <c r="AA4838" s="9"/>
      <c r="AB4838" s="9"/>
      <c r="AC4838" s="12"/>
      <c r="AD4838" s="12"/>
      <c r="AE4838" s="12"/>
    </row>
    <row r="4839" spans="4:31" x14ac:dyDescent="0.25">
      <c r="D4839" s="1"/>
      <c r="Y4839" s="8"/>
      <c r="Z4839" s="10"/>
      <c r="AA4839" s="9"/>
      <c r="AB4839" s="9"/>
      <c r="AC4839" s="12"/>
      <c r="AD4839" s="12"/>
      <c r="AE4839" s="12"/>
    </row>
    <row r="4840" spans="4:31" x14ac:dyDescent="0.25">
      <c r="D4840" s="1"/>
      <c r="Y4840" s="8"/>
      <c r="Z4840" s="10"/>
      <c r="AA4840" s="9"/>
      <c r="AB4840" s="9"/>
      <c r="AC4840" s="12"/>
      <c r="AD4840" s="12"/>
      <c r="AE4840" s="12"/>
    </row>
    <row r="4841" spans="4:31" x14ac:dyDescent="0.25">
      <c r="D4841" s="1"/>
      <c r="Y4841" s="8"/>
      <c r="Z4841" s="10"/>
      <c r="AA4841" s="9"/>
      <c r="AB4841" s="9"/>
      <c r="AC4841" s="12"/>
      <c r="AD4841" s="12"/>
      <c r="AE4841" s="12"/>
    </row>
    <row r="4842" spans="4:31" x14ac:dyDescent="0.25">
      <c r="D4842" s="1"/>
      <c r="Y4842" s="8"/>
      <c r="Z4842" s="10"/>
      <c r="AA4842" s="9"/>
      <c r="AB4842" s="9"/>
      <c r="AC4842" s="12"/>
      <c r="AD4842" s="12"/>
      <c r="AE4842" s="12"/>
    </row>
    <row r="4843" spans="4:31" x14ac:dyDescent="0.25">
      <c r="D4843" s="1"/>
      <c r="Y4843" s="8"/>
      <c r="Z4843" s="10"/>
      <c r="AA4843" s="9"/>
      <c r="AB4843" s="9"/>
      <c r="AC4843" s="12"/>
      <c r="AD4843" s="12"/>
      <c r="AE4843" s="12"/>
    </row>
    <row r="4844" spans="4:31" x14ac:dyDescent="0.25">
      <c r="D4844" s="1"/>
      <c r="Y4844" s="8"/>
      <c r="Z4844" s="10"/>
      <c r="AA4844" s="9"/>
      <c r="AB4844" s="9"/>
      <c r="AC4844" s="12"/>
      <c r="AD4844" s="12"/>
      <c r="AE4844" s="12"/>
    </row>
    <row r="4845" spans="4:31" x14ac:dyDescent="0.25">
      <c r="D4845" s="1"/>
      <c r="Y4845" s="8"/>
      <c r="Z4845" s="10"/>
      <c r="AA4845" s="9"/>
      <c r="AB4845" s="9"/>
      <c r="AC4845" s="12"/>
      <c r="AD4845" s="12"/>
      <c r="AE4845" s="12"/>
    </row>
    <row r="4846" spans="4:31" x14ac:dyDescent="0.25">
      <c r="D4846" s="1"/>
      <c r="Y4846" s="8"/>
      <c r="Z4846" s="10"/>
      <c r="AA4846" s="9"/>
      <c r="AB4846" s="9"/>
      <c r="AC4846" s="12"/>
      <c r="AD4846" s="12"/>
      <c r="AE4846" s="12"/>
    </row>
    <row r="4847" spans="4:31" x14ac:dyDescent="0.25">
      <c r="D4847" s="1"/>
      <c r="Y4847" s="8"/>
      <c r="Z4847" s="10"/>
      <c r="AA4847" s="9"/>
      <c r="AB4847" s="9"/>
      <c r="AC4847" s="12"/>
      <c r="AD4847" s="12"/>
      <c r="AE4847" s="12"/>
    </row>
    <row r="4848" spans="4:31" x14ac:dyDescent="0.25">
      <c r="D4848" s="1"/>
      <c r="Y4848" s="8"/>
      <c r="Z4848" s="10"/>
      <c r="AA4848" s="9"/>
      <c r="AB4848" s="9"/>
      <c r="AC4848" s="12"/>
      <c r="AD4848" s="12"/>
      <c r="AE4848" s="12"/>
    </row>
    <row r="4849" spans="4:31" x14ac:dyDescent="0.25">
      <c r="D4849" s="1"/>
      <c r="Y4849" s="8"/>
      <c r="Z4849" s="10"/>
      <c r="AA4849" s="9"/>
      <c r="AB4849" s="9"/>
      <c r="AC4849" s="12"/>
      <c r="AD4849" s="12"/>
      <c r="AE4849" s="12"/>
    </row>
    <row r="4850" spans="4:31" x14ac:dyDescent="0.25">
      <c r="D4850" s="1"/>
      <c r="Y4850" s="8"/>
      <c r="Z4850" s="10"/>
      <c r="AA4850" s="9"/>
      <c r="AB4850" s="9"/>
      <c r="AC4850" s="12"/>
      <c r="AD4850" s="12"/>
      <c r="AE4850" s="12"/>
    </row>
    <row r="4851" spans="4:31" x14ac:dyDescent="0.25">
      <c r="D4851" s="1"/>
      <c r="Y4851" s="8"/>
      <c r="Z4851" s="10"/>
      <c r="AA4851" s="9"/>
      <c r="AB4851" s="9"/>
      <c r="AC4851" s="12"/>
      <c r="AD4851" s="12"/>
      <c r="AE4851" s="12"/>
    </row>
    <row r="4852" spans="4:31" x14ac:dyDescent="0.25">
      <c r="D4852" s="1"/>
      <c r="Y4852" s="8"/>
      <c r="Z4852" s="10"/>
      <c r="AA4852" s="9"/>
      <c r="AB4852" s="9"/>
      <c r="AC4852" s="12"/>
      <c r="AD4852" s="12"/>
      <c r="AE4852" s="12"/>
    </row>
    <row r="4853" spans="4:31" x14ac:dyDescent="0.25">
      <c r="D4853" s="1"/>
      <c r="Y4853" s="8"/>
      <c r="Z4853" s="10"/>
      <c r="AA4853" s="9"/>
      <c r="AB4853" s="9"/>
      <c r="AC4853" s="12"/>
      <c r="AD4853" s="12"/>
      <c r="AE4853" s="12"/>
    </row>
    <row r="4854" spans="4:31" x14ac:dyDescent="0.25">
      <c r="D4854" s="1"/>
      <c r="Y4854" s="8"/>
      <c r="Z4854" s="10"/>
      <c r="AA4854" s="9"/>
      <c r="AB4854" s="9"/>
      <c r="AC4854" s="12"/>
      <c r="AD4854" s="12"/>
      <c r="AE4854" s="12"/>
    </row>
    <row r="4855" spans="4:31" x14ac:dyDescent="0.25">
      <c r="D4855" s="1"/>
      <c r="Y4855" s="8"/>
      <c r="Z4855" s="10"/>
      <c r="AA4855" s="9"/>
      <c r="AB4855" s="9"/>
      <c r="AC4855" s="12"/>
      <c r="AD4855" s="12"/>
      <c r="AE4855" s="12"/>
    </row>
    <row r="4856" spans="4:31" x14ac:dyDescent="0.25">
      <c r="D4856" s="1"/>
      <c r="Y4856" s="8"/>
      <c r="Z4856" s="10"/>
      <c r="AA4856" s="9"/>
      <c r="AB4856" s="9"/>
      <c r="AC4856" s="12"/>
      <c r="AD4856" s="12"/>
      <c r="AE4856" s="12"/>
    </row>
    <row r="4857" spans="4:31" x14ac:dyDescent="0.25">
      <c r="D4857" s="1"/>
      <c r="Y4857" s="8"/>
      <c r="Z4857" s="10"/>
      <c r="AA4857" s="9"/>
      <c r="AB4857" s="9"/>
      <c r="AC4857" s="12"/>
      <c r="AD4857" s="12"/>
      <c r="AE4857" s="12"/>
    </row>
    <row r="4858" spans="4:31" x14ac:dyDescent="0.25">
      <c r="D4858" s="1"/>
      <c r="Y4858" s="8"/>
      <c r="Z4858" s="10"/>
      <c r="AA4858" s="9"/>
      <c r="AB4858" s="9"/>
      <c r="AC4858" s="12"/>
      <c r="AD4858" s="12"/>
      <c r="AE4858" s="12"/>
    </row>
    <row r="4859" spans="4:31" x14ac:dyDescent="0.25">
      <c r="D4859" s="1"/>
      <c r="Y4859" s="8"/>
      <c r="Z4859" s="10"/>
      <c r="AA4859" s="9"/>
      <c r="AB4859" s="9"/>
      <c r="AC4859" s="12"/>
      <c r="AD4859" s="12"/>
      <c r="AE4859" s="12"/>
    </row>
    <row r="4860" spans="4:31" x14ac:dyDescent="0.25">
      <c r="D4860" s="1"/>
      <c r="Y4860" s="8"/>
      <c r="Z4860" s="10"/>
      <c r="AA4860" s="9"/>
      <c r="AB4860" s="9"/>
      <c r="AC4860" s="12"/>
      <c r="AD4860" s="12"/>
      <c r="AE4860" s="12"/>
    </row>
    <row r="4861" spans="4:31" x14ac:dyDescent="0.25">
      <c r="D4861" s="1"/>
      <c r="Y4861" s="8"/>
      <c r="Z4861" s="10"/>
      <c r="AA4861" s="9"/>
      <c r="AB4861" s="9"/>
      <c r="AC4861" s="12"/>
      <c r="AD4861" s="12"/>
      <c r="AE4861" s="12"/>
    </row>
    <row r="4862" spans="4:31" x14ac:dyDescent="0.25">
      <c r="D4862" s="1"/>
      <c r="Y4862" s="8"/>
      <c r="Z4862" s="10"/>
      <c r="AA4862" s="9"/>
      <c r="AB4862" s="9"/>
      <c r="AC4862" s="12"/>
      <c r="AD4862" s="12"/>
      <c r="AE4862" s="12"/>
    </row>
    <row r="4863" spans="4:31" x14ac:dyDescent="0.25">
      <c r="D4863" s="1"/>
      <c r="Y4863" s="8"/>
      <c r="Z4863" s="10"/>
      <c r="AA4863" s="9"/>
      <c r="AB4863" s="9"/>
      <c r="AC4863" s="12"/>
      <c r="AD4863" s="12"/>
      <c r="AE4863" s="12"/>
    </row>
    <row r="4864" spans="4:31" x14ac:dyDescent="0.25">
      <c r="D4864" s="1"/>
      <c r="Y4864" s="8"/>
      <c r="Z4864" s="10"/>
      <c r="AA4864" s="9"/>
      <c r="AB4864" s="9"/>
      <c r="AC4864" s="12"/>
      <c r="AD4864" s="12"/>
      <c r="AE4864" s="12"/>
    </row>
    <row r="4865" spans="4:31" x14ac:dyDescent="0.25">
      <c r="D4865" s="1"/>
      <c r="Y4865" s="8"/>
      <c r="Z4865" s="10"/>
      <c r="AA4865" s="9"/>
      <c r="AB4865" s="9"/>
      <c r="AC4865" s="12"/>
      <c r="AD4865" s="12"/>
      <c r="AE4865" s="12"/>
    </row>
    <row r="4866" spans="4:31" x14ac:dyDescent="0.25">
      <c r="D4866" s="1"/>
      <c r="Y4866" s="8"/>
      <c r="Z4866" s="10"/>
      <c r="AA4866" s="9"/>
      <c r="AB4866" s="9"/>
      <c r="AC4866" s="12"/>
      <c r="AD4866" s="12"/>
      <c r="AE4866" s="12"/>
    </row>
    <row r="4867" spans="4:31" x14ac:dyDescent="0.25">
      <c r="D4867" s="1"/>
      <c r="Y4867" s="8"/>
      <c r="Z4867" s="10"/>
      <c r="AA4867" s="9"/>
      <c r="AB4867" s="9"/>
      <c r="AC4867" s="12"/>
      <c r="AD4867" s="12"/>
      <c r="AE4867" s="12"/>
    </row>
    <row r="4868" spans="4:31" x14ac:dyDescent="0.25">
      <c r="D4868" s="1"/>
      <c r="Y4868" s="8"/>
      <c r="Z4868" s="10"/>
      <c r="AA4868" s="9"/>
      <c r="AB4868" s="9"/>
      <c r="AC4868" s="12"/>
      <c r="AD4868" s="12"/>
      <c r="AE4868" s="12"/>
    </row>
    <row r="4869" spans="4:31" x14ac:dyDescent="0.25">
      <c r="D4869" s="1"/>
      <c r="Y4869" s="8"/>
      <c r="Z4869" s="10"/>
      <c r="AA4869" s="9"/>
      <c r="AB4869" s="9"/>
      <c r="AC4869" s="12"/>
      <c r="AD4869" s="12"/>
      <c r="AE4869" s="12"/>
    </row>
    <row r="4870" spans="4:31" x14ac:dyDescent="0.25">
      <c r="D4870" s="1"/>
      <c r="Y4870" s="8"/>
      <c r="Z4870" s="10"/>
      <c r="AA4870" s="9"/>
      <c r="AB4870" s="9"/>
      <c r="AC4870" s="12"/>
      <c r="AD4870" s="12"/>
      <c r="AE4870" s="12"/>
    </row>
    <row r="4871" spans="4:31" x14ac:dyDescent="0.25">
      <c r="D4871" s="1"/>
      <c r="Y4871" s="8"/>
      <c r="Z4871" s="10"/>
      <c r="AA4871" s="9"/>
      <c r="AB4871" s="9"/>
      <c r="AC4871" s="12"/>
      <c r="AD4871" s="12"/>
      <c r="AE4871" s="12"/>
    </row>
    <row r="4872" spans="4:31" x14ac:dyDescent="0.25">
      <c r="D4872" s="1"/>
      <c r="Y4872" s="8"/>
      <c r="Z4872" s="10"/>
      <c r="AA4872" s="9"/>
      <c r="AB4872" s="9"/>
      <c r="AC4872" s="12"/>
      <c r="AD4872" s="12"/>
      <c r="AE4872" s="12"/>
    </row>
    <row r="4873" spans="4:31" x14ac:dyDescent="0.25">
      <c r="D4873" s="1"/>
      <c r="Y4873" s="8"/>
      <c r="Z4873" s="10"/>
      <c r="AA4873" s="9"/>
      <c r="AB4873" s="9"/>
      <c r="AC4873" s="12"/>
      <c r="AD4873" s="12"/>
      <c r="AE4873" s="12"/>
    </row>
    <row r="4874" spans="4:31" x14ac:dyDescent="0.25">
      <c r="D4874" s="1"/>
      <c r="Y4874" s="8"/>
      <c r="Z4874" s="10"/>
      <c r="AA4874" s="9"/>
      <c r="AB4874" s="9"/>
      <c r="AC4874" s="12"/>
      <c r="AD4874" s="12"/>
      <c r="AE4874" s="12"/>
    </row>
    <row r="4875" spans="4:31" x14ac:dyDescent="0.25">
      <c r="D4875" s="1"/>
      <c r="Y4875" s="8"/>
      <c r="Z4875" s="10"/>
      <c r="AA4875" s="9"/>
      <c r="AB4875" s="9"/>
      <c r="AC4875" s="12"/>
      <c r="AD4875" s="12"/>
      <c r="AE4875" s="12"/>
    </row>
    <row r="4876" spans="4:31" x14ac:dyDescent="0.25">
      <c r="D4876" s="1"/>
      <c r="Y4876" s="8"/>
      <c r="Z4876" s="10"/>
      <c r="AA4876" s="9"/>
      <c r="AB4876" s="9"/>
      <c r="AC4876" s="12"/>
      <c r="AD4876" s="12"/>
      <c r="AE4876" s="12"/>
    </row>
    <row r="4877" spans="4:31" x14ac:dyDescent="0.25">
      <c r="D4877" s="1"/>
      <c r="Y4877" s="8"/>
      <c r="Z4877" s="10"/>
      <c r="AA4877" s="9"/>
      <c r="AB4877" s="9"/>
      <c r="AC4877" s="12"/>
      <c r="AD4877" s="12"/>
      <c r="AE4877" s="12"/>
    </row>
    <row r="4878" spans="4:31" x14ac:dyDescent="0.25">
      <c r="D4878" s="1"/>
      <c r="Y4878" s="8"/>
      <c r="Z4878" s="10"/>
      <c r="AA4878" s="9"/>
      <c r="AB4878" s="9"/>
      <c r="AC4878" s="12"/>
      <c r="AD4878" s="12"/>
      <c r="AE4878" s="12"/>
    </row>
    <row r="4879" spans="4:31" x14ac:dyDescent="0.25">
      <c r="D4879" s="1"/>
      <c r="Y4879" s="8"/>
      <c r="Z4879" s="10"/>
      <c r="AA4879" s="9"/>
      <c r="AB4879" s="9"/>
      <c r="AC4879" s="12"/>
      <c r="AD4879" s="12"/>
      <c r="AE4879" s="12"/>
    </row>
    <row r="4880" spans="4:31" x14ac:dyDescent="0.25">
      <c r="D4880" s="1"/>
      <c r="Y4880" s="8"/>
      <c r="Z4880" s="10"/>
      <c r="AA4880" s="9"/>
      <c r="AB4880" s="9"/>
      <c r="AC4880" s="12"/>
      <c r="AD4880" s="12"/>
      <c r="AE4880" s="12"/>
    </row>
    <row r="4881" spans="4:31" x14ac:dyDescent="0.25">
      <c r="D4881" s="1"/>
      <c r="Y4881" s="8"/>
      <c r="Z4881" s="10"/>
      <c r="AA4881" s="9"/>
      <c r="AB4881" s="9"/>
      <c r="AC4881" s="12"/>
      <c r="AD4881" s="12"/>
      <c r="AE4881" s="12"/>
    </row>
    <row r="4882" spans="4:31" x14ac:dyDescent="0.25">
      <c r="D4882" s="1"/>
      <c r="Y4882" s="8"/>
      <c r="Z4882" s="10"/>
      <c r="AA4882" s="9"/>
      <c r="AB4882" s="9"/>
      <c r="AC4882" s="12"/>
      <c r="AD4882" s="12"/>
      <c r="AE4882" s="12"/>
    </row>
    <row r="4883" spans="4:31" x14ac:dyDescent="0.25">
      <c r="D4883" s="1"/>
      <c r="Y4883" s="8"/>
      <c r="Z4883" s="10"/>
      <c r="AA4883" s="9"/>
      <c r="AB4883" s="9"/>
      <c r="AC4883" s="12"/>
      <c r="AD4883" s="12"/>
      <c r="AE4883" s="12"/>
    </row>
    <row r="4884" spans="4:31" x14ac:dyDescent="0.25">
      <c r="D4884" s="1"/>
      <c r="Y4884" s="8"/>
      <c r="Z4884" s="10"/>
      <c r="AA4884" s="9"/>
      <c r="AB4884" s="9"/>
      <c r="AC4884" s="12"/>
      <c r="AD4884" s="12"/>
      <c r="AE4884" s="12"/>
    </row>
    <row r="4885" spans="4:31" x14ac:dyDescent="0.25">
      <c r="D4885" s="1"/>
      <c r="Y4885" s="8"/>
      <c r="Z4885" s="10"/>
      <c r="AA4885" s="9"/>
      <c r="AB4885" s="9"/>
      <c r="AC4885" s="12"/>
      <c r="AD4885" s="12"/>
      <c r="AE4885" s="12"/>
    </row>
    <row r="4886" spans="4:31" x14ac:dyDescent="0.25">
      <c r="D4886" s="1"/>
      <c r="Y4886" s="8"/>
      <c r="Z4886" s="10"/>
      <c r="AA4886" s="9"/>
      <c r="AB4886" s="9"/>
      <c r="AC4886" s="12"/>
      <c r="AD4886" s="12"/>
      <c r="AE4886" s="12"/>
    </row>
    <row r="4887" spans="4:31" x14ac:dyDescent="0.25">
      <c r="D4887" s="1"/>
      <c r="Y4887" s="8"/>
      <c r="Z4887" s="10"/>
      <c r="AA4887" s="9"/>
      <c r="AB4887" s="9"/>
      <c r="AC4887" s="12"/>
      <c r="AD4887" s="12"/>
      <c r="AE4887" s="12"/>
    </row>
    <row r="4888" spans="4:31" x14ac:dyDescent="0.25">
      <c r="D4888" s="1"/>
      <c r="Y4888" s="8"/>
      <c r="Z4888" s="10"/>
      <c r="AA4888" s="9"/>
      <c r="AB4888" s="9"/>
      <c r="AC4888" s="12"/>
      <c r="AD4888" s="12"/>
      <c r="AE4888" s="12"/>
    </row>
    <row r="4889" spans="4:31" x14ac:dyDescent="0.25">
      <c r="D4889" s="1"/>
      <c r="Y4889" s="8"/>
      <c r="Z4889" s="10"/>
      <c r="AA4889" s="9"/>
      <c r="AB4889" s="9"/>
      <c r="AC4889" s="12"/>
      <c r="AD4889" s="12"/>
      <c r="AE4889" s="12"/>
    </row>
    <row r="4890" spans="4:31" x14ac:dyDescent="0.25">
      <c r="D4890" s="1"/>
      <c r="Y4890" s="8"/>
      <c r="Z4890" s="10"/>
      <c r="AA4890" s="9"/>
      <c r="AB4890" s="9"/>
      <c r="AC4890" s="12"/>
      <c r="AD4890" s="12"/>
      <c r="AE4890" s="12"/>
    </row>
    <row r="4891" spans="4:31" x14ac:dyDescent="0.25">
      <c r="D4891" s="1"/>
      <c r="Y4891" s="8"/>
      <c r="Z4891" s="10"/>
      <c r="AA4891" s="9"/>
      <c r="AB4891" s="9"/>
      <c r="AC4891" s="12"/>
      <c r="AD4891" s="12"/>
      <c r="AE4891" s="12"/>
    </row>
    <row r="4892" spans="4:31" x14ac:dyDescent="0.25">
      <c r="D4892" s="1"/>
      <c r="Y4892" s="8"/>
      <c r="Z4892" s="10"/>
      <c r="AA4892" s="9"/>
      <c r="AB4892" s="9"/>
      <c r="AC4892" s="12"/>
      <c r="AD4892" s="12"/>
      <c r="AE4892" s="12"/>
    </row>
    <row r="4893" spans="4:31" x14ac:dyDescent="0.25">
      <c r="D4893" s="1"/>
      <c r="Y4893" s="8"/>
      <c r="Z4893" s="10"/>
      <c r="AA4893" s="9"/>
      <c r="AB4893" s="9"/>
      <c r="AC4893" s="12"/>
      <c r="AD4893" s="12"/>
      <c r="AE4893" s="12"/>
    </row>
    <row r="4894" spans="4:31" x14ac:dyDescent="0.25">
      <c r="D4894" s="1"/>
      <c r="Y4894" s="8"/>
      <c r="Z4894" s="10"/>
      <c r="AA4894" s="9"/>
      <c r="AB4894" s="9"/>
      <c r="AC4894" s="12"/>
      <c r="AD4894" s="12"/>
      <c r="AE4894" s="12"/>
    </row>
    <row r="4895" spans="4:31" x14ac:dyDescent="0.25">
      <c r="D4895" s="1"/>
      <c r="Y4895" s="8"/>
      <c r="Z4895" s="10"/>
      <c r="AA4895" s="9"/>
      <c r="AB4895" s="9"/>
      <c r="AC4895" s="12"/>
      <c r="AD4895" s="12"/>
      <c r="AE4895" s="12"/>
    </row>
    <row r="4896" spans="4:31" x14ac:dyDescent="0.25">
      <c r="D4896" s="1"/>
      <c r="Y4896" s="8"/>
      <c r="Z4896" s="10"/>
      <c r="AA4896" s="9"/>
      <c r="AB4896" s="9"/>
      <c r="AC4896" s="12"/>
      <c r="AD4896" s="12"/>
      <c r="AE4896" s="12"/>
    </row>
    <row r="4897" spans="4:31" x14ac:dyDescent="0.25">
      <c r="D4897" s="1"/>
      <c r="Y4897" s="8"/>
      <c r="Z4897" s="10"/>
      <c r="AA4897" s="9"/>
      <c r="AB4897" s="9"/>
      <c r="AC4897" s="12"/>
      <c r="AD4897" s="12"/>
      <c r="AE4897" s="12"/>
    </row>
    <row r="4898" spans="4:31" x14ac:dyDescent="0.25">
      <c r="D4898" s="1"/>
      <c r="Y4898" s="8"/>
      <c r="Z4898" s="10"/>
      <c r="AA4898" s="9"/>
      <c r="AB4898" s="9"/>
      <c r="AC4898" s="12"/>
      <c r="AD4898" s="12"/>
      <c r="AE4898" s="12"/>
    </row>
    <row r="4899" spans="4:31" x14ac:dyDescent="0.25">
      <c r="D4899" s="1"/>
      <c r="Y4899" s="8"/>
      <c r="Z4899" s="10"/>
      <c r="AA4899" s="9"/>
      <c r="AB4899" s="9"/>
      <c r="AC4899" s="12"/>
      <c r="AD4899" s="12"/>
      <c r="AE4899" s="12"/>
    </row>
    <row r="4900" spans="4:31" x14ac:dyDescent="0.25">
      <c r="D4900" s="1"/>
      <c r="Y4900" s="8"/>
      <c r="Z4900" s="10"/>
      <c r="AA4900" s="9"/>
      <c r="AB4900" s="9"/>
      <c r="AC4900" s="12"/>
      <c r="AD4900" s="12"/>
      <c r="AE4900" s="12"/>
    </row>
    <row r="4901" spans="4:31" x14ac:dyDescent="0.25">
      <c r="D4901" s="1"/>
      <c r="Y4901" s="8"/>
      <c r="Z4901" s="10"/>
      <c r="AA4901" s="9"/>
      <c r="AB4901" s="9"/>
      <c r="AC4901" s="12"/>
      <c r="AD4901" s="12"/>
      <c r="AE4901" s="12"/>
    </row>
    <row r="4902" spans="4:31" x14ac:dyDescent="0.25">
      <c r="D4902" s="1"/>
      <c r="Y4902" s="8"/>
      <c r="Z4902" s="10"/>
      <c r="AA4902" s="9"/>
      <c r="AB4902" s="9"/>
      <c r="AC4902" s="12"/>
      <c r="AD4902" s="12"/>
      <c r="AE4902" s="12"/>
    </row>
    <row r="4903" spans="4:31" x14ac:dyDescent="0.25">
      <c r="D4903" s="1"/>
      <c r="Y4903" s="8"/>
      <c r="Z4903" s="10"/>
      <c r="AA4903" s="9"/>
      <c r="AB4903" s="9"/>
      <c r="AC4903" s="12"/>
      <c r="AD4903" s="12"/>
      <c r="AE4903" s="12"/>
    </row>
    <row r="4904" spans="4:31" x14ac:dyDescent="0.25">
      <c r="D4904" s="1"/>
      <c r="Y4904" s="8"/>
      <c r="Z4904" s="10"/>
      <c r="AA4904" s="9"/>
      <c r="AB4904" s="9"/>
      <c r="AC4904" s="12"/>
      <c r="AD4904" s="12"/>
      <c r="AE4904" s="12"/>
    </row>
    <row r="4905" spans="4:31" x14ac:dyDescent="0.25">
      <c r="D4905" s="1"/>
      <c r="Y4905" s="8"/>
      <c r="Z4905" s="10"/>
      <c r="AA4905" s="9"/>
      <c r="AB4905" s="9"/>
      <c r="AC4905" s="12"/>
      <c r="AD4905" s="12"/>
      <c r="AE4905" s="12"/>
    </row>
    <row r="4906" spans="4:31" x14ac:dyDescent="0.25">
      <c r="D4906" s="1"/>
      <c r="Y4906" s="8"/>
      <c r="Z4906" s="10"/>
      <c r="AA4906" s="9"/>
      <c r="AB4906" s="9"/>
      <c r="AC4906" s="12"/>
      <c r="AD4906" s="12"/>
      <c r="AE4906" s="12"/>
    </row>
    <row r="4907" spans="4:31" x14ac:dyDescent="0.25">
      <c r="D4907" s="1"/>
      <c r="Y4907" s="8"/>
      <c r="Z4907" s="10"/>
      <c r="AA4907" s="9"/>
      <c r="AB4907" s="9"/>
      <c r="AC4907" s="12"/>
      <c r="AD4907" s="12"/>
      <c r="AE4907" s="12"/>
    </row>
    <row r="4908" spans="4:31" x14ac:dyDescent="0.25">
      <c r="D4908" s="1"/>
      <c r="Y4908" s="8"/>
      <c r="Z4908" s="10"/>
      <c r="AA4908" s="9"/>
      <c r="AB4908" s="9"/>
      <c r="AC4908" s="12"/>
      <c r="AD4908" s="12"/>
      <c r="AE4908" s="12"/>
    </row>
    <row r="4909" spans="4:31" x14ac:dyDescent="0.25">
      <c r="D4909" s="1"/>
      <c r="Y4909" s="8"/>
      <c r="Z4909" s="10"/>
      <c r="AA4909" s="9"/>
      <c r="AB4909" s="9"/>
      <c r="AC4909" s="12"/>
      <c r="AD4909" s="12"/>
      <c r="AE4909" s="12"/>
    </row>
    <row r="4910" spans="4:31" x14ac:dyDescent="0.25">
      <c r="D4910" s="1"/>
      <c r="Y4910" s="8"/>
      <c r="Z4910" s="10"/>
      <c r="AA4910" s="9"/>
      <c r="AB4910" s="9"/>
      <c r="AC4910" s="12"/>
      <c r="AD4910" s="12"/>
      <c r="AE4910" s="12"/>
    </row>
    <row r="4911" spans="4:31" x14ac:dyDescent="0.25">
      <c r="D4911" s="1"/>
      <c r="Y4911" s="8"/>
      <c r="Z4911" s="10"/>
      <c r="AA4911" s="9"/>
      <c r="AB4911" s="9"/>
      <c r="AC4911" s="12"/>
      <c r="AD4911" s="12"/>
      <c r="AE4911" s="12"/>
    </row>
    <row r="4912" spans="4:31" x14ac:dyDescent="0.25">
      <c r="D4912" s="1"/>
      <c r="Y4912" s="8"/>
      <c r="Z4912" s="10"/>
      <c r="AA4912" s="9"/>
      <c r="AB4912" s="9"/>
      <c r="AC4912" s="12"/>
      <c r="AD4912" s="12"/>
      <c r="AE4912" s="12"/>
    </row>
    <row r="4913" spans="4:31" x14ac:dyDescent="0.25">
      <c r="D4913" s="1"/>
      <c r="Y4913" s="8"/>
      <c r="Z4913" s="10"/>
      <c r="AA4913" s="9"/>
      <c r="AB4913" s="9"/>
      <c r="AC4913" s="12"/>
      <c r="AD4913" s="12"/>
      <c r="AE4913" s="12"/>
    </row>
    <row r="4914" spans="4:31" x14ac:dyDescent="0.25">
      <c r="D4914" s="1"/>
      <c r="Y4914" s="8"/>
      <c r="Z4914" s="10"/>
      <c r="AA4914" s="9"/>
      <c r="AB4914" s="9"/>
      <c r="AC4914" s="12"/>
      <c r="AD4914" s="12"/>
      <c r="AE4914" s="12"/>
    </row>
    <row r="4915" spans="4:31" x14ac:dyDescent="0.25">
      <c r="D4915" s="1"/>
      <c r="Y4915" s="8"/>
      <c r="Z4915" s="10"/>
      <c r="AA4915" s="9"/>
      <c r="AB4915" s="9"/>
      <c r="AC4915" s="12"/>
      <c r="AD4915" s="12"/>
      <c r="AE4915" s="12"/>
    </row>
    <row r="4916" spans="4:31" x14ac:dyDescent="0.25">
      <c r="D4916" s="1"/>
      <c r="Y4916" s="8"/>
      <c r="Z4916" s="10"/>
      <c r="AA4916" s="9"/>
      <c r="AB4916" s="9"/>
      <c r="AC4916" s="12"/>
      <c r="AD4916" s="12"/>
      <c r="AE4916" s="12"/>
    </row>
    <row r="4917" spans="4:31" x14ac:dyDescent="0.25">
      <c r="D4917" s="1"/>
      <c r="Y4917" s="8"/>
      <c r="Z4917" s="10"/>
      <c r="AA4917" s="9"/>
      <c r="AB4917" s="9"/>
      <c r="AC4917" s="12"/>
      <c r="AD4917" s="12"/>
      <c r="AE4917" s="12"/>
    </row>
    <row r="4918" spans="4:31" x14ac:dyDescent="0.25">
      <c r="D4918" s="1"/>
      <c r="Y4918" s="8"/>
      <c r="Z4918" s="10"/>
      <c r="AA4918" s="9"/>
      <c r="AB4918" s="9"/>
      <c r="AC4918" s="12"/>
      <c r="AD4918" s="12"/>
      <c r="AE4918" s="12"/>
    </row>
    <row r="4919" spans="4:31" x14ac:dyDescent="0.25">
      <c r="D4919" s="1"/>
      <c r="Y4919" s="8"/>
      <c r="Z4919" s="10"/>
      <c r="AA4919" s="9"/>
      <c r="AB4919" s="9"/>
      <c r="AC4919" s="12"/>
      <c r="AD4919" s="12"/>
      <c r="AE4919" s="12"/>
    </row>
    <row r="4920" spans="4:31" x14ac:dyDescent="0.25">
      <c r="D4920" s="1"/>
      <c r="Y4920" s="8"/>
      <c r="Z4920" s="10"/>
      <c r="AA4920" s="9"/>
      <c r="AB4920" s="9"/>
      <c r="AC4920" s="12"/>
      <c r="AD4920" s="12"/>
      <c r="AE4920" s="12"/>
    </row>
    <row r="4921" spans="4:31" x14ac:dyDescent="0.25">
      <c r="D4921" s="1"/>
      <c r="Y4921" s="8"/>
      <c r="Z4921" s="10"/>
      <c r="AA4921" s="9"/>
      <c r="AB4921" s="9"/>
      <c r="AC4921" s="12"/>
      <c r="AD4921" s="12"/>
      <c r="AE4921" s="12"/>
    </row>
    <row r="4922" spans="4:31" x14ac:dyDescent="0.25">
      <c r="D4922" s="1"/>
      <c r="Y4922" s="8"/>
      <c r="Z4922" s="10"/>
      <c r="AA4922" s="9"/>
      <c r="AB4922" s="9"/>
      <c r="AC4922" s="12"/>
      <c r="AD4922" s="12"/>
      <c r="AE4922" s="12"/>
    </row>
    <row r="4923" spans="4:31" x14ac:dyDescent="0.25">
      <c r="D4923" s="1"/>
      <c r="Y4923" s="8"/>
      <c r="Z4923" s="10"/>
      <c r="AA4923" s="9"/>
      <c r="AB4923" s="9"/>
      <c r="AC4923" s="12"/>
      <c r="AD4923" s="12"/>
      <c r="AE4923" s="12"/>
    </row>
    <row r="4924" spans="4:31" x14ac:dyDescent="0.25">
      <c r="D4924" s="1"/>
      <c r="Y4924" s="8"/>
      <c r="Z4924" s="10"/>
      <c r="AA4924" s="9"/>
      <c r="AB4924" s="9"/>
      <c r="AC4924" s="12"/>
      <c r="AD4924" s="12"/>
      <c r="AE4924" s="12"/>
    </row>
    <row r="4925" spans="4:31" x14ac:dyDescent="0.25">
      <c r="D4925" s="1"/>
      <c r="Y4925" s="8"/>
      <c r="Z4925" s="10"/>
      <c r="AA4925" s="9"/>
      <c r="AB4925" s="9"/>
      <c r="AC4925" s="12"/>
      <c r="AD4925" s="12"/>
      <c r="AE4925" s="12"/>
    </row>
    <row r="4926" spans="4:31" x14ac:dyDescent="0.25">
      <c r="D4926" s="1"/>
      <c r="Y4926" s="8"/>
      <c r="Z4926" s="10"/>
      <c r="AA4926" s="9"/>
      <c r="AB4926" s="9"/>
      <c r="AC4926" s="12"/>
      <c r="AD4926" s="12"/>
      <c r="AE4926" s="12"/>
    </row>
    <row r="4927" spans="4:31" x14ac:dyDescent="0.25">
      <c r="D4927" s="1"/>
      <c r="Y4927" s="8"/>
      <c r="Z4927" s="10"/>
      <c r="AA4927" s="9"/>
      <c r="AB4927" s="9"/>
      <c r="AC4927" s="12"/>
      <c r="AD4927" s="12"/>
      <c r="AE4927" s="12"/>
    </row>
    <row r="4928" spans="4:31" x14ac:dyDescent="0.25">
      <c r="D4928" s="1"/>
      <c r="Y4928" s="8"/>
      <c r="Z4928" s="10"/>
      <c r="AA4928" s="9"/>
      <c r="AB4928" s="9"/>
      <c r="AC4928" s="12"/>
      <c r="AD4928" s="12"/>
      <c r="AE4928" s="12"/>
    </row>
    <row r="4929" spans="4:31" x14ac:dyDescent="0.25">
      <c r="D4929" s="1"/>
      <c r="Y4929" s="8"/>
      <c r="Z4929" s="10"/>
      <c r="AA4929" s="9"/>
      <c r="AB4929" s="9"/>
      <c r="AC4929" s="12"/>
      <c r="AD4929" s="12"/>
      <c r="AE4929" s="12"/>
    </row>
    <row r="4930" spans="4:31" x14ac:dyDescent="0.25">
      <c r="D4930" s="1"/>
      <c r="Y4930" s="8"/>
      <c r="Z4930" s="10"/>
      <c r="AA4930" s="9"/>
      <c r="AB4930" s="9"/>
      <c r="AC4930" s="12"/>
      <c r="AD4930" s="12"/>
      <c r="AE4930" s="12"/>
    </row>
    <row r="4931" spans="4:31" x14ac:dyDescent="0.25">
      <c r="D4931" s="1"/>
      <c r="Y4931" s="8"/>
      <c r="Z4931" s="10"/>
      <c r="AA4931" s="9"/>
      <c r="AB4931" s="9"/>
      <c r="AC4931" s="12"/>
      <c r="AD4931" s="12"/>
      <c r="AE4931" s="12"/>
    </row>
    <row r="4932" spans="4:31" x14ac:dyDescent="0.25">
      <c r="D4932" s="1"/>
      <c r="Y4932" s="8"/>
      <c r="Z4932" s="10"/>
      <c r="AA4932" s="9"/>
      <c r="AB4932" s="9"/>
      <c r="AC4932" s="12"/>
      <c r="AD4932" s="12"/>
      <c r="AE4932" s="12"/>
    </row>
    <row r="4933" spans="4:31" x14ac:dyDescent="0.25">
      <c r="D4933" s="1"/>
      <c r="Y4933" s="8"/>
      <c r="Z4933" s="10"/>
      <c r="AA4933" s="9"/>
      <c r="AB4933" s="9"/>
      <c r="AC4933" s="12"/>
      <c r="AD4933" s="12"/>
      <c r="AE4933" s="12"/>
    </row>
    <row r="4934" spans="4:31" x14ac:dyDescent="0.25">
      <c r="D4934" s="1"/>
      <c r="Y4934" s="8"/>
      <c r="Z4934" s="10"/>
      <c r="AA4934" s="9"/>
      <c r="AB4934" s="9"/>
      <c r="AC4934" s="12"/>
      <c r="AD4934" s="12"/>
      <c r="AE4934" s="12"/>
    </row>
    <row r="4935" spans="4:31" x14ac:dyDescent="0.25">
      <c r="D4935" s="1"/>
      <c r="Y4935" s="8"/>
      <c r="Z4935" s="10"/>
      <c r="AA4935" s="9"/>
      <c r="AB4935" s="9"/>
      <c r="AC4935" s="12"/>
      <c r="AD4935" s="12"/>
      <c r="AE4935" s="12"/>
    </row>
    <row r="4936" spans="4:31" x14ac:dyDescent="0.25">
      <c r="D4936" s="1"/>
      <c r="Y4936" s="8"/>
      <c r="Z4936" s="10"/>
      <c r="AA4936" s="9"/>
      <c r="AB4936" s="9"/>
      <c r="AC4936" s="12"/>
      <c r="AD4936" s="12"/>
      <c r="AE4936" s="12"/>
    </row>
    <row r="4937" spans="4:31" x14ac:dyDescent="0.25">
      <c r="D4937" s="1"/>
      <c r="Y4937" s="8"/>
      <c r="Z4937" s="10"/>
      <c r="AA4937" s="9"/>
      <c r="AB4937" s="9"/>
      <c r="AC4937" s="12"/>
      <c r="AD4937" s="12"/>
      <c r="AE4937" s="12"/>
    </row>
    <row r="4938" spans="4:31" x14ac:dyDescent="0.25">
      <c r="D4938" s="1"/>
      <c r="Y4938" s="8"/>
      <c r="Z4938" s="10"/>
      <c r="AA4938" s="9"/>
      <c r="AB4938" s="9"/>
      <c r="AC4938" s="12"/>
      <c r="AD4938" s="12"/>
      <c r="AE4938" s="12"/>
    </row>
    <row r="4939" spans="4:31" x14ac:dyDescent="0.25">
      <c r="D4939" s="1"/>
      <c r="Y4939" s="8"/>
      <c r="Z4939" s="10"/>
      <c r="AA4939" s="9"/>
      <c r="AB4939" s="9"/>
      <c r="AC4939" s="12"/>
      <c r="AD4939" s="12"/>
      <c r="AE4939" s="12"/>
    </row>
    <row r="4940" spans="4:31" x14ac:dyDescent="0.25">
      <c r="D4940" s="1"/>
      <c r="Y4940" s="8"/>
      <c r="Z4940" s="10"/>
      <c r="AA4940" s="9"/>
      <c r="AB4940" s="9"/>
      <c r="AC4940" s="12"/>
      <c r="AD4940" s="12"/>
      <c r="AE4940" s="12"/>
    </row>
    <row r="4941" spans="4:31" x14ac:dyDescent="0.25">
      <c r="D4941" s="1"/>
      <c r="Y4941" s="8"/>
      <c r="Z4941" s="10"/>
      <c r="AA4941" s="9"/>
      <c r="AB4941" s="9"/>
      <c r="AC4941" s="12"/>
      <c r="AD4941" s="12"/>
      <c r="AE4941" s="12"/>
    </row>
    <row r="4942" spans="4:31" x14ac:dyDescent="0.25">
      <c r="D4942" s="1"/>
      <c r="Y4942" s="8"/>
      <c r="Z4942" s="10"/>
      <c r="AA4942" s="9"/>
      <c r="AB4942" s="9"/>
      <c r="AC4942" s="12"/>
      <c r="AD4942" s="12"/>
      <c r="AE4942" s="12"/>
    </row>
    <row r="4943" spans="4:31" x14ac:dyDescent="0.25">
      <c r="D4943" s="1"/>
      <c r="Y4943" s="8"/>
      <c r="Z4943" s="10"/>
      <c r="AA4943" s="9"/>
      <c r="AB4943" s="9"/>
      <c r="AC4943" s="12"/>
      <c r="AD4943" s="12"/>
      <c r="AE4943" s="12"/>
    </row>
    <row r="4944" spans="4:31" x14ac:dyDescent="0.25">
      <c r="D4944" s="1"/>
      <c r="Y4944" s="8"/>
      <c r="Z4944" s="10"/>
      <c r="AA4944" s="9"/>
      <c r="AB4944" s="9"/>
      <c r="AC4944" s="12"/>
      <c r="AD4944" s="12"/>
      <c r="AE4944" s="12"/>
    </row>
    <row r="4945" spans="4:31" x14ac:dyDescent="0.25">
      <c r="D4945" s="1"/>
      <c r="Y4945" s="8"/>
      <c r="Z4945" s="10"/>
      <c r="AA4945" s="9"/>
      <c r="AB4945" s="9"/>
      <c r="AC4945" s="12"/>
      <c r="AD4945" s="12"/>
      <c r="AE4945" s="12"/>
    </row>
    <row r="4946" spans="4:31" x14ac:dyDescent="0.25">
      <c r="D4946" s="1"/>
      <c r="Y4946" s="8"/>
      <c r="Z4946" s="10"/>
      <c r="AA4946" s="9"/>
      <c r="AB4946" s="9"/>
      <c r="AC4946" s="12"/>
      <c r="AD4946" s="12"/>
      <c r="AE4946" s="12"/>
    </row>
    <row r="4947" spans="4:31" x14ac:dyDescent="0.25">
      <c r="D4947" s="1"/>
      <c r="Y4947" s="8"/>
      <c r="Z4947" s="10"/>
      <c r="AA4947" s="9"/>
      <c r="AB4947" s="9"/>
      <c r="AC4947" s="12"/>
      <c r="AD4947" s="12"/>
      <c r="AE4947" s="12"/>
    </row>
    <row r="4948" spans="4:31" x14ac:dyDescent="0.25">
      <c r="D4948" s="1"/>
      <c r="Y4948" s="8"/>
      <c r="Z4948" s="10"/>
      <c r="AA4948" s="9"/>
      <c r="AB4948" s="9"/>
      <c r="AC4948" s="12"/>
      <c r="AD4948" s="12"/>
      <c r="AE4948" s="12"/>
    </row>
    <row r="4949" spans="4:31" x14ac:dyDescent="0.25">
      <c r="D4949" s="1"/>
      <c r="Y4949" s="8"/>
      <c r="Z4949" s="10"/>
      <c r="AA4949" s="9"/>
      <c r="AB4949" s="9"/>
      <c r="AC4949" s="12"/>
      <c r="AD4949" s="12"/>
      <c r="AE4949" s="12"/>
    </row>
    <row r="4950" spans="4:31" x14ac:dyDescent="0.25">
      <c r="D4950" s="1"/>
      <c r="Y4950" s="8"/>
      <c r="Z4950" s="10"/>
      <c r="AA4950" s="9"/>
      <c r="AB4950" s="9"/>
      <c r="AC4950" s="12"/>
      <c r="AD4950" s="12"/>
      <c r="AE4950" s="12"/>
    </row>
    <row r="4951" spans="4:31" x14ac:dyDescent="0.25">
      <c r="D4951" s="1"/>
      <c r="Y4951" s="8"/>
      <c r="Z4951" s="10"/>
      <c r="AA4951" s="9"/>
      <c r="AB4951" s="9"/>
      <c r="AC4951" s="12"/>
      <c r="AD4951" s="12"/>
      <c r="AE4951" s="12"/>
    </row>
    <row r="4952" spans="4:31" x14ac:dyDescent="0.25">
      <c r="D4952" s="1"/>
      <c r="Y4952" s="8"/>
      <c r="Z4952" s="10"/>
      <c r="AA4952" s="9"/>
      <c r="AB4952" s="9"/>
      <c r="AC4952" s="12"/>
      <c r="AD4952" s="12"/>
      <c r="AE4952" s="12"/>
    </row>
    <row r="4953" spans="4:31" x14ac:dyDescent="0.25">
      <c r="D4953" s="1"/>
      <c r="Y4953" s="8"/>
      <c r="Z4953" s="10"/>
      <c r="AA4953" s="9"/>
      <c r="AB4953" s="9"/>
      <c r="AC4953" s="12"/>
      <c r="AD4953" s="12"/>
      <c r="AE4953" s="12"/>
    </row>
    <row r="4954" spans="4:31" x14ac:dyDescent="0.25">
      <c r="D4954" s="1"/>
      <c r="Y4954" s="8"/>
      <c r="Z4954" s="10"/>
      <c r="AA4954" s="9"/>
      <c r="AB4954" s="9"/>
      <c r="AC4954" s="12"/>
      <c r="AD4954" s="12"/>
      <c r="AE4954" s="12"/>
    </row>
    <row r="4955" spans="4:31" x14ac:dyDescent="0.25">
      <c r="D4955" s="1"/>
      <c r="Y4955" s="8"/>
      <c r="Z4955" s="10"/>
      <c r="AA4955" s="9"/>
      <c r="AB4955" s="9"/>
      <c r="AC4955" s="12"/>
      <c r="AD4955" s="12"/>
      <c r="AE4955" s="12"/>
    </row>
    <row r="4956" spans="4:31" x14ac:dyDescent="0.25">
      <c r="D4956" s="1"/>
      <c r="Y4956" s="8"/>
      <c r="Z4956" s="10"/>
      <c r="AA4956" s="9"/>
      <c r="AB4956" s="9"/>
      <c r="AC4956" s="12"/>
      <c r="AD4956" s="12"/>
      <c r="AE4956" s="12"/>
    </row>
    <row r="4957" spans="4:31" x14ac:dyDescent="0.25">
      <c r="D4957" s="1"/>
      <c r="Y4957" s="8"/>
      <c r="Z4957" s="10"/>
      <c r="AA4957" s="9"/>
      <c r="AB4957" s="9"/>
      <c r="AC4957" s="12"/>
      <c r="AD4957" s="12"/>
      <c r="AE4957" s="12"/>
    </row>
    <row r="4958" spans="4:31" x14ac:dyDescent="0.25">
      <c r="D4958" s="1"/>
      <c r="Y4958" s="8"/>
      <c r="Z4958" s="10"/>
      <c r="AA4958" s="9"/>
      <c r="AB4958" s="9"/>
      <c r="AC4958" s="12"/>
      <c r="AD4958" s="12"/>
      <c r="AE4958" s="12"/>
    </row>
    <row r="4959" spans="4:31" x14ac:dyDescent="0.25">
      <c r="D4959" s="1"/>
      <c r="Y4959" s="8"/>
      <c r="Z4959" s="10"/>
      <c r="AA4959" s="9"/>
      <c r="AB4959" s="9"/>
      <c r="AC4959" s="12"/>
      <c r="AD4959" s="12"/>
      <c r="AE4959" s="12"/>
    </row>
    <row r="4960" spans="4:31" x14ac:dyDescent="0.25">
      <c r="D4960" s="1"/>
      <c r="Y4960" s="8"/>
      <c r="Z4960" s="10"/>
      <c r="AA4960" s="9"/>
      <c r="AB4960" s="9"/>
      <c r="AC4960" s="12"/>
      <c r="AD4960" s="12"/>
      <c r="AE4960" s="12"/>
    </row>
    <row r="4961" spans="4:31" x14ac:dyDescent="0.25">
      <c r="D4961" s="1"/>
      <c r="Y4961" s="8"/>
      <c r="Z4961" s="10"/>
      <c r="AA4961" s="9"/>
      <c r="AB4961" s="9"/>
      <c r="AC4961" s="12"/>
      <c r="AD4961" s="12"/>
      <c r="AE4961" s="12"/>
    </row>
    <row r="4962" spans="4:31" x14ac:dyDescent="0.25">
      <c r="D4962" s="1"/>
      <c r="Y4962" s="8"/>
      <c r="Z4962" s="10"/>
      <c r="AA4962" s="9"/>
      <c r="AB4962" s="9"/>
      <c r="AC4962" s="12"/>
      <c r="AD4962" s="12"/>
      <c r="AE4962" s="12"/>
    </row>
    <row r="4963" spans="4:31" x14ac:dyDescent="0.25">
      <c r="D4963" s="1"/>
      <c r="Y4963" s="8"/>
      <c r="Z4963" s="10"/>
      <c r="AA4963" s="9"/>
      <c r="AB4963" s="9"/>
      <c r="AC4963" s="12"/>
      <c r="AD4963" s="12"/>
      <c r="AE4963" s="12"/>
    </row>
    <row r="4964" spans="4:31" x14ac:dyDescent="0.25">
      <c r="D4964" s="1"/>
      <c r="Y4964" s="8"/>
      <c r="Z4964" s="10"/>
      <c r="AA4964" s="9"/>
      <c r="AB4964" s="9"/>
      <c r="AC4964" s="12"/>
      <c r="AD4964" s="12"/>
      <c r="AE4964" s="12"/>
    </row>
    <row r="4965" spans="4:31" x14ac:dyDescent="0.25">
      <c r="D4965" s="1"/>
      <c r="Y4965" s="8"/>
      <c r="Z4965" s="10"/>
      <c r="AA4965" s="9"/>
      <c r="AB4965" s="9"/>
      <c r="AC4965" s="12"/>
      <c r="AD4965" s="12"/>
      <c r="AE4965" s="12"/>
    </row>
    <row r="4966" spans="4:31" x14ac:dyDescent="0.25">
      <c r="D4966" s="1"/>
      <c r="Y4966" s="8"/>
      <c r="Z4966" s="10"/>
      <c r="AA4966" s="9"/>
      <c r="AB4966" s="9"/>
      <c r="AC4966" s="12"/>
      <c r="AD4966" s="12"/>
      <c r="AE4966" s="12"/>
    </row>
    <row r="4967" spans="4:31" x14ac:dyDescent="0.25">
      <c r="D4967" s="1"/>
      <c r="Y4967" s="8"/>
      <c r="Z4967" s="10"/>
      <c r="AA4967" s="9"/>
      <c r="AB4967" s="9"/>
      <c r="AC4967" s="12"/>
      <c r="AD4967" s="12"/>
      <c r="AE4967" s="12"/>
    </row>
    <row r="4968" spans="4:31" x14ac:dyDescent="0.25">
      <c r="D4968" s="1"/>
      <c r="Y4968" s="8"/>
      <c r="Z4968" s="10"/>
      <c r="AA4968" s="9"/>
      <c r="AB4968" s="9"/>
      <c r="AC4968" s="12"/>
      <c r="AD4968" s="12"/>
      <c r="AE4968" s="12"/>
    </row>
    <row r="4969" spans="4:31" x14ac:dyDescent="0.25">
      <c r="D4969" s="1"/>
      <c r="Y4969" s="8"/>
      <c r="Z4969" s="10"/>
      <c r="AA4969" s="9"/>
      <c r="AB4969" s="9"/>
      <c r="AC4969" s="12"/>
      <c r="AD4969" s="12"/>
      <c r="AE4969" s="12"/>
    </row>
    <row r="4970" spans="4:31" x14ac:dyDescent="0.25">
      <c r="D4970" s="1"/>
      <c r="Y4970" s="8"/>
      <c r="Z4970" s="10"/>
      <c r="AA4970" s="9"/>
      <c r="AB4970" s="9"/>
      <c r="AC4970" s="12"/>
      <c r="AD4970" s="12"/>
      <c r="AE4970" s="12"/>
    </row>
    <row r="4971" spans="4:31" x14ac:dyDescent="0.25">
      <c r="D4971" s="1"/>
      <c r="Y4971" s="8"/>
      <c r="Z4971" s="10"/>
      <c r="AA4971" s="9"/>
      <c r="AB4971" s="9"/>
      <c r="AC4971" s="12"/>
      <c r="AD4971" s="12"/>
      <c r="AE4971" s="12"/>
    </row>
    <row r="4972" spans="4:31" x14ac:dyDescent="0.25">
      <c r="D4972" s="1"/>
      <c r="Y4972" s="8"/>
      <c r="Z4972" s="10"/>
      <c r="AA4972" s="9"/>
      <c r="AB4972" s="9"/>
      <c r="AC4972" s="12"/>
      <c r="AD4972" s="12"/>
      <c r="AE4972" s="12"/>
    </row>
    <row r="4973" spans="4:31" x14ac:dyDescent="0.25">
      <c r="D4973" s="1"/>
      <c r="Y4973" s="8"/>
      <c r="Z4973" s="10"/>
      <c r="AA4973" s="9"/>
      <c r="AB4973" s="9"/>
      <c r="AC4973" s="12"/>
      <c r="AD4973" s="12"/>
      <c r="AE4973" s="12"/>
    </row>
    <row r="4974" spans="4:31" x14ac:dyDescent="0.25">
      <c r="D4974" s="1"/>
      <c r="Y4974" s="8"/>
      <c r="Z4974" s="10"/>
      <c r="AA4974" s="9"/>
      <c r="AB4974" s="9"/>
      <c r="AC4974" s="12"/>
      <c r="AD4974" s="12"/>
      <c r="AE4974" s="12"/>
    </row>
    <row r="4975" spans="4:31" x14ac:dyDescent="0.25">
      <c r="D4975" s="1"/>
      <c r="Y4975" s="8"/>
      <c r="Z4975" s="10"/>
      <c r="AA4975" s="9"/>
      <c r="AB4975" s="9"/>
      <c r="AC4975" s="12"/>
      <c r="AD4975" s="12"/>
      <c r="AE4975" s="12"/>
    </row>
    <row r="4976" spans="4:31" x14ac:dyDescent="0.25">
      <c r="D4976" s="1"/>
      <c r="Y4976" s="8"/>
      <c r="Z4976" s="10"/>
      <c r="AA4976" s="9"/>
      <c r="AB4976" s="9"/>
      <c r="AC4976" s="12"/>
      <c r="AD4976" s="12"/>
      <c r="AE4976" s="12"/>
    </row>
    <row r="4977" spans="4:31" x14ac:dyDescent="0.25">
      <c r="D4977" s="1"/>
      <c r="Y4977" s="8"/>
      <c r="Z4977" s="10"/>
      <c r="AA4977" s="9"/>
      <c r="AB4977" s="9"/>
      <c r="AC4977" s="12"/>
      <c r="AD4977" s="12"/>
      <c r="AE4977" s="12"/>
    </row>
    <row r="4978" spans="4:31" x14ac:dyDescent="0.25">
      <c r="D4978" s="1"/>
      <c r="Y4978" s="8"/>
      <c r="Z4978" s="10"/>
      <c r="AA4978" s="9"/>
      <c r="AB4978" s="9"/>
      <c r="AC4978" s="12"/>
      <c r="AD4978" s="12"/>
      <c r="AE4978" s="12"/>
    </row>
    <row r="4979" spans="4:31" x14ac:dyDescent="0.25">
      <c r="D4979" s="1"/>
      <c r="Y4979" s="8"/>
      <c r="Z4979" s="10"/>
      <c r="AA4979" s="9"/>
      <c r="AB4979" s="9"/>
      <c r="AC4979" s="12"/>
      <c r="AD4979" s="12"/>
      <c r="AE4979" s="12"/>
    </row>
    <row r="4980" spans="4:31" x14ac:dyDescent="0.25">
      <c r="D4980" s="1"/>
      <c r="Y4980" s="8"/>
      <c r="Z4980" s="10"/>
      <c r="AA4980" s="9"/>
      <c r="AB4980" s="9"/>
      <c r="AC4980" s="12"/>
      <c r="AD4980" s="12"/>
      <c r="AE4980" s="12"/>
    </row>
    <row r="4981" spans="4:31" x14ac:dyDescent="0.25">
      <c r="D4981" s="1"/>
      <c r="Y4981" s="8"/>
      <c r="Z4981" s="10"/>
      <c r="AA4981" s="9"/>
      <c r="AB4981" s="9"/>
      <c r="AC4981" s="12"/>
      <c r="AD4981" s="12"/>
      <c r="AE4981" s="12"/>
    </row>
    <row r="4982" spans="4:31" x14ac:dyDescent="0.25">
      <c r="D4982" s="1"/>
      <c r="Y4982" s="8"/>
      <c r="Z4982" s="10"/>
      <c r="AA4982" s="9"/>
      <c r="AB4982" s="9"/>
      <c r="AC4982" s="12"/>
      <c r="AD4982" s="12"/>
      <c r="AE4982" s="12"/>
    </row>
    <row r="4983" spans="4:31" x14ac:dyDescent="0.25">
      <c r="D4983" s="1"/>
      <c r="Y4983" s="8"/>
      <c r="Z4983" s="10"/>
      <c r="AA4983" s="9"/>
      <c r="AB4983" s="9"/>
      <c r="AC4983" s="12"/>
      <c r="AD4983" s="12"/>
      <c r="AE4983" s="12"/>
    </row>
    <row r="4984" spans="4:31" x14ac:dyDescent="0.25">
      <c r="D4984" s="1"/>
      <c r="Y4984" s="8"/>
      <c r="Z4984" s="10"/>
      <c r="AA4984" s="9"/>
      <c r="AB4984" s="9"/>
      <c r="AC4984" s="12"/>
      <c r="AD4984" s="12"/>
      <c r="AE4984" s="12"/>
    </row>
    <row r="4985" spans="4:31" x14ac:dyDescent="0.25">
      <c r="D4985" s="1"/>
      <c r="Y4985" s="8"/>
      <c r="Z4985" s="10"/>
      <c r="AA4985" s="9"/>
      <c r="AB4985" s="9"/>
      <c r="AC4985" s="12"/>
      <c r="AD4985" s="12"/>
      <c r="AE4985" s="12"/>
    </row>
    <row r="4986" spans="4:31" x14ac:dyDescent="0.25">
      <c r="D4986" s="1"/>
      <c r="Y4986" s="8"/>
      <c r="Z4986" s="10"/>
      <c r="AA4986" s="9"/>
      <c r="AB4986" s="9"/>
      <c r="AC4986" s="12"/>
      <c r="AD4986" s="12"/>
      <c r="AE4986" s="12"/>
    </row>
    <row r="4987" spans="4:31" x14ac:dyDescent="0.25">
      <c r="D4987" s="1"/>
      <c r="Y4987" s="8"/>
      <c r="Z4987" s="10"/>
      <c r="AA4987" s="9"/>
      <c r="AB4987" s="9"/>
      <c r="AC4987" s="12"/>
      <c r="AD4987" s="12"/>
      <c r="AE4987" s="12"/>
    </row>
    <row r="4988" spans="4:31" x14ac:dyDescent="0.25">
      <c r="D4988" s="1"/>
      <c r="Y4988" s="8"/>
      <c r="Z4988" s="10"/>
      <c r="AA4988" s="9"/>
      <c r="AB4988" s="9"/>
      <c r="AC4988" s="12"/>
      <c r="AD4988" s="12"/>
      <c r="AE4988" s="12"/>
    </row>
    <row r="4989" spans="4:31" x14ac:dyDescent="0.25">
      <c r="D4989" s="1"/>
      <c r="Y4989" s="8"/>
      <c r="Z4989" s="10"/>
      <c r="AA4989" s="9"/>
      <c r="AB4989" s="9"/>
      <c r="AC4989" s="12"/>
      <c r="AD4989" s="12"/>
      <c r="AE4989" s="12"/>
    </row>
    <row r="4990" spans="4:31" x14ac:dyDescent="0.25">
      <c r="D4990" s="1"/>
      <c r="Y4990" s="8"/>
      <c r="Z4990" s="10"/>
      <c r="AA4990" s="9"/>
      <c r="AB4990" s="9"/>
      <c r="AC4990" s="12"/>
      <c r="AD4990" s="12"/>
      <c r="AE4990" s="12"/>
    </row>
    <row r="4991" spans="4:31" x14ac:dyDescent="0.25">
      <c r="D4991" s="1"/>
      <c r="Y4991" s="8"/>
      <c r="Z4991" s="10"/>
      <c r="AA4991" s="9"/>
      <c r="AB4991" s="9"/>
      <c r="AC4991" s="12"/>
      <c r="AD4991" s="12"/>
      <c r="AE4991" s="12"/>
    </row>
    <row r="4992" spans="4:31" x14ac:dyDescent="0.25">
      <c r="D4992" s="1"/>
      <c r="Y4992" s="8"/>
      <c r="Z4992" s="10"/>
      <c r="AA4992" s="9"/>
      <c r="AB4992" s="9"/>
      <c r="AC4992" s="12"/>
      <c r="AD4992" s="12"/>
      <c r="AE4992" s="12"/>
    </row>
    <row r="4993" spans="4:31" x14ac:dyDescent="0.25">
      <c r="D4993" s="1"/>
      <c r="Y4993" s="8"/>
      <c r="Z4993" s="10"/>
      <c r="AA4993" s="9"/>
      <c r="AB4993" s="9"/>
      <c r="AC4993" s="12"/>
      <c r="AD4993" s="12"/>
      <c r="AE4993" s="12"/>
    </row>
    <row r="4994" spans="4:31" x14ac:dyDescent="0.25">
      <c r="D4994" s="1"/>
      <c r="Y4994" s="8"/>
      <c r="Z4994" s="10"/>
      <c r="AA4994" s="9"/>
      <c r="AB4994" s="9"/>
      <c r="AC4994" s="12"/>
      <c r="AD4994" s="12"/>
      <c r="AE4994" s="12"/>
    </row>
    <row r="4995" spans="4:31" x14ac:dyDescent="0.25">
      <c r="D4995" s="1"/>
      <c r="Y4995" s="8"/>
      <c r="Z4995" s="10"/>
      <c r="AA4995" s="9"/>
      <c r="AB4995" s="9"/>
      <c r="AC4995" s="12"/>
      <c r="AD4995" s="12"/>
      <c r="AE4995" s="12"/>
    </row>
    <row r="4996" spans="4:31" x14ac:dyDescent="0.25">
      <c r="D4996" s="1"/>
      <c r="Y4996" s="8"/>
      <c r="Z4996" s="10"/>
      <c r="AA4996" s="9"/>
      <c r="AB4996" s="9"/>
      <c r="AC4996" s="12"/>
      <c r="AD4996" s="12"/>
      <c r="AE4996" s="12"/>
    </row>
    <row r="4997" spans="4:31" x14ac:dyDescent="0.25">
      <c r="D4997" s="1"/>
      <c r="Y4997" s="8"/>
      <c r="Z4997" s="10"/>
      <c r="AA4997" s="9"/>
      <c r="AB4997" s="9"/>
      <c r="AC4997" s="12"/>
      <c r="AD4997" s="12"/>
      <c r="AE4997" s="12"/>
    </row>
    <row r="4998" spans="4:31" x14ac:dyDescent="0.25">
      <c r="D4998" s="1"/>
      <c r="Y4998" s="8"/>
      <c r="Z4998" s="10"/>
      <c r="AA4998" s="9"/>
      <c r="AB4998" s="9"/>
      <c r="AC4998" s="12"/>
      <c r="AD4998" s="12"/>
      <c r="AE4998" s="12"/>
    </row>
    <row r="4999" spans="4:31" x14ac:dyDescent="0.25">
      <c r="D4999" s="1"/>
      <c r="Y4999" s="8"/>
      <c r="Z4999" s="10"/>
      <c r="AA4999" s="9"/>
      <c r="AB4999" s="9"/>
      <c r="AC4999" s="12"/>
      <c r="AD4999" s="12"/>
      <c r="AE4999" s="12"/>
    </row>
    <row r="5000" spans="4:31" x14ac:dyDescent="0.25">
      <c r="D5000" s="1"/>
      <c r="Y5000" s="8"/>
      <c r="Z5000" s="10"/>
      <c r="AA5000" s="9"/>
      <c r="AB5000" s="9"/>
      <c r="AC5000" s="12"/>
      <c r="AD5000" s="12"/>
      <c r="AE5000" s="12"/>
    </row>
    <row r="5001" spans="4:31" x14ac:dyDescent="0.25">
      <c r="D5001" s="1"/>
      <c r="Y5001" s="8"/>
      <c r="Z5001" s="10"/>
      <c r="AA5001" s="9"/>
      <c r="AB5001" s="9"/>
      <c r="AC5001" s="12"/>
      <c r="AD5001" s="12"/>
      <c r="AE5001" s="12"/>
    </row>
    <row r="5002" spans="4:31" x14ac:dyDescent="0.25">
      <c r="D5002" s="1"/>
      <c r="Y5002" s="8"/>
      <c r="Z5002" s="10"/>
      <c r="AA5002" s="9"/>
      <c r="AB5002" s="9"/>
      <c r="AC5002" s="12"/>
      <c r="AD5002" s="12"/>
      <c r="AE5002" s="12"/>
    </row>
    <row r="5003" spans="4:31" x14ac:dyDescent="0.25">
      <c r="D5003" s="1"/>
      <c r="Y5003" s="8"/>
      <c r="Z5003" s="10"/>
      <c r="AA5003" s="9"/>
      <c r="AB5003" s="9"/>
      <c r="AC5003" s="12"/>
      <c r="AD5003" s="12"/>
      <c r="AE5003" s="12"/>
    </row>
    <row r="5004" spans="4:31" x14ac:dyDescent="0.25">
      <c r="D5004" s="1"/>
      <c r="Y5004" s="8"/>
      <c r="Z5004" s="10"/>
      <c r="AA5004" s="9"/>
      <c r="AB5004" s="9"/>
      <c r="AC5004" s="12"/>
      <c r="AD5004" s="12"/>
      <c r="AE5004" s="12"/>
    </row>
    <row r="5005" spans="4:31" x14ac:dyDescent="0.25">
      <c r="D5005" s="1"/>
      <c r="Y5005" s="8"/>
      <c r="Z5005" s="10"/>
      <c r="AA5005" s="9"/>
      <c r="AB5005" s="9"/>
      <c r="AC5005" s="12"/>
      <c r="AD5005" s="12"/>
      <c r="AE5005" s="12"/>
    </row>
    <row r="5006" spans="4:31" x14ac:dyDescent="0.25">
      <c r="D5006" s="1"/>
      <c r="Y5006" s="8"/>
      <c r="Z5006" s="10"/>
      <c r="AA5006" s="9"/>
      <c r="AB5006" s="9"/>
      <c r="AC5006" s="12"/>
      <c r="AD5006" s="12"/>
      <c r="AE5006" s="12"/>
    </row>
    <row r="5007" spans="4:31" x14ac:dyDescent="0.25">
      <c r="D5007" s="1"/>
      <c r="Y5007" s="8"/>
      <c r="Z5007" s="10"/>
      <c r="AA5007" s="9"/>
      <c r="AB5007" s="9"/>
      <c r="AC5007" s="12"/>
      <c r="AD5007" s="12"/>
      <c r="AE5007" s="12"/>
    </row>
    <row r="5008" spans="4:31" x14ac:dyDescent="0.25">
      <c r="D5008" s="1"/>
      <c r="Y5008" s="8"/>
      <c r="Z5008" s="10"/>
      <c r="AA5008" s="9"/>
      <c r="AB5008" s="9"/>
      <c r="AC5008" s="12"/>
      <c r="AD5008" s="12"/>
      <c r="AE5008" s="12"/>
    </row>
    <row r="5009" spans="4:31" x14ac:dyDescent="0.25">
      <c r="D5009" s="1"/>
      <c r="Y5009" s="8"/>
      <c r="Z5009" s="10"/>
      <c r="AA5009" s="9"/>
      <c r="AB5009" s="9"/>
      <c r="AC5009" s="12"/>
      <c r="AD5009" s="12"/>
      <c r="AE5009" s="12"/>
    </row>
    <row r="5010" spans="4:31" x14ac:dyDescent="0.25">
      <c r="D5010" s="1"/>
      <c r="Y5010" s="8"/>
      <c r="Z5010" s="10"/>
      <c r="AA5010" s="9"/>
      <c r="AB5010" s="9"/>
      <c r="AC5010" s="12"/>
      <c r="AD5010" s="12"/>
      <c r="AE5010" s="12"/>
    </row>
    <row r="5011" spans="4:31" x14ac:dyDescent="0.25">
      <c r="D5011" s="1"/>
      <c r="Y5011" s="8"/>
      <c r="Z5011" s="10"/>
      <c r="AA5011" s="9"/>
      <c r="AB5011" s="9"/>
      <c r="AC5011" s="12"/>
      <c r="AD5011" s="12"/>
      <c r="AE5011" s="12"/>
    </row>
    <row r="5012" spans="4:31" x14ac:dyDescent="0.25">
      <c r="D5012" s="1"/>
      <c r="Y5012" s="8"/>
      <c r="Z5012" s="10"/>
      <c r="AA5012" s="9"/>
      <c r="AB5012" s="9"/>
      <c r="AC5012" s="12"/>
      <c r="AD5012" s="12"/>
      <c r="AE5012" s="12"/>
    </row>
    <row r="5013" spans="4:31" x14ac:dyDescent="0.25">
      <c r="D5013" s="1"/>
      <c r="Y5013" s="8"/>
      <c r="Z5013" s="10"/>
      <c r="AA5013" s="9"/>
      <c r="AB5013" s="9"/>
      <c r="AC5013" s="12"/>
      <c r="AD5013" s="12"/>
      <c r="AE5013" s="12"/>
    </row>
    <row r="5014" spans="4:31" x14ac:dyDescent="0.25">
      <c r="D5014" s="1"/>
      <c r="Y5014" s="8"/>
      <c r="Z5014" s="10"/>
      <c r="AA5014" s="9"/>
      <c r="AB5014" s="9"/>
      <c r="AC5014" s="12"/>
      <c r="AD5014" s="12"/>
      <c r="AE5014" s="12"/>
    </row>
    <row r="5015" spans="4:31" x14ac:dyDescent="0.25">
      <c r="D5015" s="1"/>
      <c r="Y5015" s="8"/>
      <c r="Z5015" s="10"/>
      <c r="AA5015" s="9"/>
      <c r="AB5015" s="9"/>
      <c r="AC5015" s="12"/>
      <c r="AD5015" s="12"/>
      <c r="AE5015" s="12"/>
    </row>
    <row r="5016" spans="4:31" x14ac:dyDescent="0.25">
      <c r="D5016" s="1"/>
      <c r="Y5016" s="8"/>
      <c r="Z5016" s="10"/>
      <c r="AA5016" s="9"/>
      <c r="AB5016" s="9"/>
      <c r="AC5016" s="12"/>
      <c r="AD5016" s="12"/>
      <c r="AE5016" s="12"/>
    </row>
    <row r="5017" spans="4:31" x14ac:dyDescent="0.25">
      <c r="D5017" s="1"/>
      <c r="Y5017" s="8"/>
      <c r="Z5017" s="10"/>
      <c r="AA5017" s="9"/>
      <c r="AB5017" s="9"/>
      <c r="AC5017" s="12"/>
      <c r="AD5017" s="12"/>
      <c r="AE5017" s="12"/>
    </row>
    <row r="5018" spans="4:31" x14ac:dyDescent="0.25">
      <c r="D5018" s="1"/>
      <c r="Y5018" s="8"/>
      <c r="Z5018" s="10"/>
      <c r="AA5018" s="9"/>
      <c r="AB5018" s="9"/>
      <c r="AC5018" s="12"/>
      <c r="AD5018" s="12"/>
      <c r="AE5018" s="12"/>
    </row>
    <row r="5019" spans="4:31" x14ac:dyDescent="0.25">
      <c r="D5019" s="1"/>
      <c r="Y5019" s="8"/>
      <c r="Z5019" s="10"/>
      <c r="AA5019" s="9"/>
      <c r="AB5019" s="9"/>
      <c r="AC5019" s="12"/>
      <c r="AD5019" s="12"/>
      <c r="AE5019" s="12"/>
    </row>
    <row r="5020" spans="4:31" x14ac:dyDescent="0.25">
      <c r="D5020" s="1"/>
      <c r="Y5020" s="8"/>
      <c r="Z5020" s="10"/>
      <c r="AA5020" s="9"/>
      <c r="AB5020" s="9"/>
      <c r="AC5020" s="12"/>
      <c r="AD5020" s="12"/>
      <c r="AE5020" s="12"/>
    </row>
    <row r="5021" spans="4:31" x14ac:dyDescent="0.25">
      <c r="D5021" s="1"/>
      <c r="Y5021" s="8"/>
      <c r="Z5021" s="10"/>
      <c r="AA5021" s="9"/>
      <c r="AB5021" s="9"/>
      <c r="AC5021" s="12"/>
      <c r="AD5021" s="12"/>
      <c r="AE5021" s="12"/>
    </row>
    <row r="5022" spans="4:31" x14ac:dyDescent="0.25">
      <c r="D5022" s="1"/>
      <c r="Y5022" s="8"/>
      <c r="Z5022" s="10"/>
      <c r="AA5022" s="9"/>
      <c r="AB5022" s="9"/>
      <c r="AC5022" s="12"/>
      <c r="AD5022" s="12"/>
      <c r="AE5022" s="12"/>
    </row>
    <row r="5023" spans="4:31" x14ac:dyDescent="0.25">
      <c r="D5023" s="1"/>
      <c r="Y5023" s="8"/>
      <c r="Z5023" s="10"/>
      <c r="AA5023" s="9"/>
      <c r="AB5023" s="9"/>
      <c r="AC5023" s="12"/>
      <c r="AD5023" s="12"/>
      <c r="AE5023" s="12"/>
    </row>
    <row r="5024" spans="4:31" x14ac:dyDescent="0.25">
      <c r="D5024" s="1"/>
      <c r="Y5024" s="8"/>
      <c r="Z5024" s="10"/>
      <c r="AA5024" s="9"/>
      <c r="AB5024" s="9"/>
      <c r="AC5024" s="12"/>
      <c r="AD5024" s="12"/>
      <c r="AE5024" s="12"/>
    </row>
    <row r="5025" spans="4:31" x14ac:dyDescent="0.25">
      <c r="D5025" s="1"/>
      <c r="Y5025" s="8"/>
      <c r="Z5025" s="10"/>
      <c r="AA5025" s="9"/>
      <c r="AB5025" s="9"/>
      <c r="AC5025" s="12"/>
      <c r="AD5025" s="12"/>
      <c r="AE5025" s="12"/>
    </row>
    <row r="5026" spans="4:31" x14ac:dyDescent="0.25">
      <c r="D5026" s="1"/>
      <c r="Y5026" s="8"/>
      <c r="Z5026" s="10"/>
      <c r="AA5026" s="9"/>
      <c r="AB5026" s="9"/>
      <c r="AC5026" s="12"/>
      <c r="AD5026" s="12"/>
      <c r="AE5026" s="12"/>
    </row>
    <row r="5027" spans="4:31" x14ac:dyDescent="0.25">
      <c r="D5027" s="1"/>
      <c r="Y5027" s="8"/>
      <c r="Z5027" s="10"/>
      <c r="AA5027" s="9"/>
      <c r="AB5027" s="9"/>
      <c r="AC5027" s="12"/>
      <c r="AD5027" s="12"/>
      <c r="AE5027" s="12"/>
    </row>
    <row r="5028" spans="4:31" x14ac:dyDescent="0.25">
      <c r="D5028" s="1"/>
      <c r="Y5028" s="8"/>
      <c r="Z5028" s="10"/>
      <c r="AA5028" s="9"/>
      <c r="AB5028" s="9"/>
      <c r="AC5028" s="12"/>
      <c r="AD5028" s="12"/>
      <c r="AE5028" s="12"/>
    </row>
    <row r="5029" spans="4:31" x14ac:dyDescent="0.25">
      <c r="D5029" s="1"/>
      <c r="Y5029" s="8"/>
      <c r="Z5029" s="10"/>
      <c r="AA5029" s="9"/>
      <c r="AB5029" s="9"/>
      <c r="AC5029" s="12"/>
      <c r="AD5029" s="12"/>
      <c r="AE5029" s="12"/>
    </row>
    <row r="5030" spans="4:31" x14ac:dyDescent="0.25">
      <c r="D5030" s="1"/>
      <c r="Y5030" s="8"/>
      <c r="Z5030" s="10"/>
      <c r="AA5030" s="9"/>
      <c r="AB5030" s="9"/>
      <c r="AC5030" s="12"/>
      <c r="AD5030" s="12"/>
      <c r="AE5030" s="12"/>
    </row>
    <row r="5031" spans="4:31" x14ac:dyDescent="0.25">
      <c r="D5031" s="1"/>
      <c r="Y5031" s="8"/>
      <c r="Z5031" s="10"/>
      <c r="AA5031" s="9"/>
      <c r="AB5031" s="9"/>
      <c r="AC5031" s="12"/>
      <c r="AD5031" s="12"/>
      <c r="AE5031" s="12"/>
    </row>
    <row r="5032" spans="4:31" x14ac:dyDescent="0.25">
      <c r="D5032" s="1"/>
      <c r="Y5032" s="8"/>
      <c r="Z5032" s="10"/>
      <c r="AA5032" s="9"/>
      <c r="AB5032" s="9"/>
      <c r="AC5032" s="12"/>
      <c r="AD5032" s="12"/>
      <c r="AE5032" s="12"/>
    </row>
    <row r="5033" spans="4:31" x14ac:dyDescent="0.25">
      <c r="D5033" s="1"/>
      <c r="Y5033" s="8"/>
      <c r="Z5033" s="10"/>
      <c r="AA5033" s="9"/>
      <c r="AB5033" s="9"/>
      <c r="AC5033" s="12"/>
      <c r="AD5033" s="12"/>
      <c r="AE5033" s="12"/>
    </row>
    <row r="5034" spans="4:31" x14ac:dyDescent="0.25">
      <c r="D5034" s="1"/>
      <c r="Y5034" s="8"/>
      <c r="Z5034" s="10"/>
      <c r="AA5034" s="9"/>
      <c r="AB5034" s="9"/>
      <c r="AC5034" s="12"/>
      <c r="AD5034" s="12"/>
      <c r="AE5034" s="12"/>
    </row>
    <row r="5035" spans="4:31" x14ac:dyDescent="0.25">
      <c r="D5035" s="1"/>
      <c r="Y5035" s="8"/>
      <c r="Z5035" s="10"/>
      <c r="AA5035" s="9"/>
      <c r="AB5035" s="9"/>
      <c r="AC5035" s="12"/>
      <c r="AD5035" s="12"/>
      <c r="AE5035" s="12"/>
    </row>
    <row r="5036" spans="4:31" x14ac:dyDescent="0.25">
      <c r="D5036" s="1"/>
      <c r="Y5036" s="8"/>
      <c r="Z5036" s="10"/>
      <c r="AA5036" s="9"/>
      <c r="AB5036" s="9"/>
      <c r="AC5036" s="12"/>
      <c r="AD5036" s="12"/>
      <c r="AE5036" s="12"/>
    </row>
    <row r="5037" spans="4:31" x14ac:dyDescent="0.25">
      <c r="D5037" s="1"/>
      <c r="Y5037" s="8"/>
      <c r="Z5037" s="10"/>
      <c r="AA5037" s="9"/>
      <c r="AB5037" s="9"/>
      <c r="AC5037" s="12"/>
      <c r="AD5037" s="12"/>
      <c r="AE5037" s="12"/>
    </row>
    <row r="5038" spans="4:31" x14ac:dyDescent="0.25">
      <c r="D5038" s="1"/>
      <c r="Y5038" s="8"/>
      <c r="Z5038" s="10"/>
      <c r="AA5038" s="9"/>
      <c r="AB5038" s="9"/>
      <c r="AC5038" s="12"/>
      <c r="AD5038" s="12"/>
      <c r="AE5038" s="12"/>
    </row>
    <row r="5039" spans="4:31" x14ac:dyDescent="0.25">
      <c r="D5039" s="1"/>
      <c r="Y5039" s="8"/>
      <c r="Z5039" s="10"/>
      <c r="AA5039" s="9"/>
      <c r="AB5039" s="9"/>
      <c r="AC5039" s="12"/>
      <c r="AD5039" s="12"/>
      <c r="AE5039" s="12"/>
    </row>
    <row r="5040" spans="4:31" x14ac:dyDescent="0.25">
      <c r="D5040" s="1"/>
      <c r="Y5040" s="8"/>
      <c r="Z5040" s="10"/>
      <c r="AA5040" s="9"/>
      <c r="AB5040" s="9"/>
      <c r="AC5040" s="12"/>
      <c r="AD5040" s="12"/>
      <c r="AE5040" s="12"/>
    </row>
    <row r="5041" spans="4:31" x14ac:dyDescent="0.25">
      <c r="D5041" s="1"/>
      <c r="Y5041" s="8"/>
      <c r="Z5041" s="10"/>
      <c r="AA5041" s="9"/>
      <c r="AB5041" s="9"/>
      <c r="AC5041" s="12"/>
      <c r="AD5041" s="12"/>
      <c r="AE5041" s="12"/>
    </row>
    <row r="5042" spans="4:31" x14ac:dyDescent="0.25">
      <c r="D5042" s="1"/>
      <c r="Y5042" s="8"/>
      <c r="Z5042" s="10"/>
      <c r="AA5042" s="9"/>
      <c r="AB5042" s="9"/>
      <c r="AC5042" s="12"/>
      <c r="AD5042" s="12"/>
      <c r="AE5042" s="12"/>
    </row>
    <row r="5043" spans="4:31" x14ac:dyDescent="0.25">
      <c r="D5043" s="1"/>
      <c r="Y5043" s="8"/>
      <c r="Z5043" s="10"/>
      <c r="AA5043" s="9"/>
      <c r="AB5043" s="9"/>
      <c r="AC5043" s="12"/>
      <c r="AD5043" s="12"/>
      <c r="AE5043" s="12"/>
    </row>
    <row r="5044" spans="4:31" x14ac:dyDescent="0.25">
      <c r="D5044" s="1"/>
      <c r="Y5044" s="8"/>
      <c r="Z5044" s="10"/>
      <c r="AA5044" s="9"/>
      <c r="AB5044" s="9"/>
      <c r="AC5044" s="12"/>
      <c r="AD5044" s="12"/>
      <c r="AE5044" s="12"/>
    </row>
    <row r="5045" spans="4:31" x14ac:dyDescent="0.25">
      <c r="D5045" s="1"/>
      <c r="Y5045" s="8"/>
      <c r="Z5045" s="10"/>
      <c r="AA5045" s="9"/>
      <c r="AB5045" s="9"/>
      <c r="AC5045" s="12"/>
      <c r="AD5045" s="12"/>
      <c r="AE5045" s="12"/>
    </row>
    <row r="5046" spans="4:31" x14ac:dyDescent="0.25">
      <c r="D5046" s="1"/>
      <c r="Y5046" s="8"/>
      <c r="Z5046" s="10"/>
      <c r="AA5046" s="9"/>
      <c r="AB5046" s="9"/>
      <c r="AC5046" s="12"/>
      <c r="AD5046" s="12"/>
      <c r="AE5046" s="12"/>
    </row>
    <row r="5047" spans="4:31" x14ac:dyDescent="0.25">
      <c r="D5047" s="1"/>
      <c r="Y5047" s="8"/>
      <c r="Z5047" s="10"/>
      <c r="AA5047" s="9"/>
      <c r="AB5047" s="9"/>
      <c r="AC5047" s="12"/>
      <c r="AD5047" s="12"/>
      <c r="AE5047" s="12"/>
    </row>
    <row r="5048" spans="4:31" x14ac:dyDescent="0.25">
      <c r="D5048" s="1"/>
      <c r="Y5048" s="8"/>
      <c r="Z5048" s="10"/>
      <c r="AA5048" s="9"/>
      <c r="AB5048" s="9"/>
      <c r="AC5048" s="12"/>
      <c r="AD5048" s="12"/>
      <c r="AE5048" s="12"/>
    </row>
    <row r="5049" spans="4:31" x14ac:dyDescent="0.25">
      <c r="D5049" s="1"/>
      <c r="Y5049" s="8"/>
      <c r="Z5049" s="10"/>
      <c r="AA5049" s="9"/>
      <c r="AB5049" s="9"/>
      <c r="AC5049" s="12"/>
      <c r="AD5049" s="12"/>
      <c r="AE5049" s="12"/>
    </row>
    <row r="5050" spans="4:31" x14ac:dyDescent="0.25">
      <c r="D5050" s="1"/>
      <c r="Y5050" s="8"/>
      <c r="Z5050" s="10"/>
      <c r="AA5050" s="9"/>
      <c r="AB5050" s="9"/>
      <c r="AC5050" s="12"/>
      <c r="AD5050" s="12"/>
      <c r="AE5050" s="12"/>
    </row>
    <row r="5051" spans="4:31" x14ac:dyDescent="0.25">
      <c r="D5051" s="1"/>
      <c r="Y5051" s="8"/>
      <c r="Z5051" s="10"/>
      <c r="AA5051" s="9"/>
      <c r="AB5051" s="9"/>
      <c r="AC5051" s="12"/>
      <c r="AD5051" s="12"/>
      <c r="AE5051" s="12"/>
    </row>
    <row r="5052" spans="4:31" x14ac:dyDescent="0.25">
      <c r="D5052" s="1"/>
      <c r="Y5052" s="8"/>
      <c r="Z5052" s="10"/>
      <c r="AA5052" s="9"/>
      <c r="AB5052" s="9"/>
      <c r="AC5052" s="12"/>
      <c r="AD5052" s="12"/>
      <c r="AE5052" s="12"/>
    </row>
    <row r="5053" spans="4:31" x14ac:dyDescent="0.25">
      <c r="D5053" s="1"/>
      <c r="Y5053" s="8"/>
      <c r="Z5053" s="10"/>
      <c r="AA5053" s="9"/>
      <c r="AB5053" s="9"/>
      <c r="AC5053" s="12"/>
      <c r="AD5053" s="12"/>
      <c r="AE5053" s="12"/>
    </row>
    <row r="5054" spans="4:31" x14ac:dyDescent="0.25">
      <c r="D5054" s="1"/>
      <c r="Y5054" s="8"/>
      <c r="Z5054" s="10"/>
      <c r="AA5054" s="9"/>
      <c r="AB5054" s="9"/>
      <c r="AC5054" s="12"/>
      <c r="AD5054" s="12"/>
      <c r="AE5054" s="12"/>
    </row>
    <row r="5055" spans="4:31" x14ac:dyDescent="0.25">
      <c r="D5055" s="1"/>
      <c r="Y5055" s="8"/>
      <c r="Z5055" s="10"/>
      <c r="AA5055" s="9"/>
      <c r="AB5055" s="9"/>
      <c r="AC5055" s="12"/>
      <c r="AD5055" s="12"/>
      <c r="AE5055" s="12"/>
    </row>
    <row r="5056" spans="4:31" x14ac:dyDescent="0.25">
      <c r="D5056" s="1"/>
      <c r="Y5056" s="8"/>
      <c r="Z5056" s="10"/>
      <c r="AA5056" s="9"/>
      <c r="AB5056" s="9"/>
      <c r="AC5056" s="12"/>
      <c r="AD5056" s="12"/>
      <c r="AE5056" s="12"/>
    </row>
    <row r="5057" spans="4:31" x14ac:dyDescent="0.25">
      <c r="D5057" s="1"/>
      <c r="Y5057" s="8"/>
      <c r="Z5057" s="10"/>
      <c r="AA5057" s="9"/>
      <c r="AB5057" s="9"/>
      <c r="AC5057" s="12"/>
      <c r="AD5057" s="12"/>
      <c r="AE5057" s="12"/>
    </row>
    <row r="5058" spans="4:31" x14ac:dyDescent="0.25">
      <c r="D5058" s="1"/>
      <c r="Y5058" s="8"/>
      <c r="Z5058" s="10"/>
      <c r="AA5058" s="9"/>
      <c r="AB5058" s="9"/>
      <c r="AC5058" s="12"/>
      <c r="AD5058" s="12"/>
      <c r="AE5058" s="12"/>
    </row>
    <row r="5059" spans="4:31" x14ac:dyDescent="0.25">
      <c r="D5059" s="1"/>
      <c r="Y5059" s="8"/>
      <c r="Z5059" s="10"/>
      <c r="AA5059" s="9"/>
      <c r="AB5059" s="9"/>
      <c r="AC5059" s="12"/>
      <c r="AD5059" s="12"/>
      <c r="AE5059" s="12"/>
    </row>
    <row r="5060" spans="4:31" x14ac:dyDescent="0.25">
      <c r="D5060" s="1"/>
      <c r="Y5060" s="8"/>
      <c r="Z5060" s="10"/>
      <c r="AA5060" s="9"/>
      <c r="AB5060" s="9"/>
      <c r="AC5060" s="12"/>
      <c r="AD5060" s="12"/>
      <c r="AE5060" s="12"/>
    </row>
    <row r="5061" spans="4:31" x14ac:dyDescent="0.25">
      <c r="D5061" s="1"/>
      <c r="Y5061" s="8"/>
      <c r="Z5061" s="10"/>
      <c r="AA5061" s="9"/>
      <c r="AB5061" s="9"/>
      <c r="AC5061" s="12"/>
      <c r="AD5061" s="12"/>
      <c r="AE5061" s="12"/>
    </row>
    <row r="5062" spans="4:31" x14ac:dyDescent="0.25">
      <c r="D5062" s="1"/>
      <c r="Y5062" s="8"/>
      <c r="Z5062" s="10"/>
      <c r="AA5062" s="9"/>
      <c r="AB5062" s="9"/>
      <c r="AC5062" s="12"/>
      <c r="AD5062" s="12"/>
      <c r="AE5062" s="12"/>
    </row>
    <row r="5063" spans="4:31" x14ac:dyDescent="0.25">
      <c r="D5063" s="1"/>
      <c r="Y5063" s="8"/>
      <c r="Z5063" s="10"/>
      <c r="AA5063" s="9"/>
      <c r="AB5063" s="9"/>
      <c r="AC5063" s="12"/>
      <c r="AD5063" s="12"/>
      <c r="AE5063" s="12"/>
    </row>
    <row r="5064" spans="4:31" x14ac:dyDescent="0.25">
      <c r="D5064" s="1"/>
      <c r="Y5064" s="8"/>
      <c r="Z5064" s="10"/>
      <c r="AA5064" s="9"/>
      <c r="AB5064" s="9"/>
      <c r="AC5064" s="12"/>
      <c r="AD5064" s="12"/>
      <c r="AE5064" s="12"/>
    </row>
    <row r="5065" spans="4:31" x14ac:dyDescent="0.25">
      <c r="D5065" s="1"/>
      <c r="Y5065" s="8"/>
      <c r="Z5065" s="10"/>
      <c r="AA5065" s="9"/>
      <c r="AB5065" s="9"/>
      <c r="AC5065" s="12"/>
      <c r="AD5065" s="12"/>
      <c r="AE5065" s="12"/>
    </row>
    <row r="5066" spans="4:31" x14ac:dyDescent="0.25">
      <c r="D5066" s="1"/>
      <c r="Y5066" s="8"/>
      <c r="Z5066" s="10"/>
      <c r="AA5066" s="9"/>
      <c r="AB5066" s="9"/>
      <c r="AC5066" s="12"/>
      <c r="AD5066" s="12"/>
      <c r="AE5066" s="12"/>
    </row>
    <row r="5067" spans="4:31" x14ac:dyDescent="0.25">
      <c r="D5067" s="1"/>
      <c r="Y5067" s="8"/>
      <c r="Z5067" s="10"/>
      <c r="AA5067" s="9"/>
      <c r="AB5067" s="9"/>
      <c r="AC5067" s="12"/>
      <c r="AD5067" s="12"/>
      <c r="AE5067" s="12"/>
    </row>
    <row r="5068" spans="4:31" x14ac:dyDescent="0.25">
      <c r="D5068" s="1"/>
      <c r="Y5068" s="8"/>
      <c r="Z5068" s="10"/>
      <c r="AA5068" s="9"/>
      <c r="AB5068" s="9"/>
      <c r="AC5068" s="12"/>
      <c r="AD5068" s="12"/>
      <c r="AE5068" s="12"/>
    </row>
    <row r="5069" spans="4:31" x14ac:dyDescent="0.25">
      <c r="D5069" s="1"/>
      <c r="Y5069" s="8"/>
      <c r="Z5069" s="10"/>
      <c r="AA5069" s="9"/>
      <c r="AB5069" s="9"/>
      <c r="AC5069" s="12"/>
      <c r="AD5069" s="12"/>
      <c r="AE5069" s="12"/>
    </row>
    <row r="5070" spans="4:31" x14ac:dyDescent="0.25">
      <c r="D5070" s="1"/>
      <c r="Y5070" s="8"/>
      <c r="Z5070" s="10"/>
      <c r="AA5070" s="9"/>
      <c r="AB5070" s="9"/>
      <c r="AC5070" s="12"/>
      <c r="AD5070" s="12"/>
      <c r="AE5070" s="12"/>
    </row>
    <row r="5071" spans="4:31" x14ac:dyDescent="0.25">
      <c r="D5071" s="1"/>
      <c r="Y5071" s="8"/>
      <c r="Z5071" s="10"/>
      <c r="AA5071" s="9"/>
      <c r="AB5071" s="9"/>
      <c r="AC5071" s="12"/>
      <c r="AD5071" s="12"/>
      <c r="AE5071" s="12"/>
    </row>
    <row r="5072" spans="4:31" x14ac:dyDescent="0.25">
      <c r="D5072" s="1"/>
      <c r="Y5072" s="8"/>
      <c r="Z5072" s="10"/>
      <c r="AA5072" s="9"/>
      <c r="AB5072" s="9"/>
      <c r="AC5072" s="12"/>
      <c r="AD5072" s="12"/>
      <c r="AE5072" s="12"/>
    </row>
    <row r="5073" spans="4:31" x14ac:dyDescent="0.25">
      <c r="D5073" s="1"/>
      <c r="Y5073" s="8"/>
      <c r="Z5073" s="10"/>
      <c r="AA5073" s="9"/>
      <c r="AB5073" s="9"/>
      <c r="AC5073" s="12"/>
      <c r="AD5073" s="12"/>
      <c r="AE5073" s="12"/>
    </row>
    <row r="5074" spans="4:31" x14ac:dyDescent="0.25">
      <c r="D5074" s="1"/>
      <c r="Y5074" s="8"/>
      <c r="Z5074" s="10"/>
      <c r="AA5074" s="9"/>
      <c r="AB5074" s="9"/>
      <c r="AC5074" s="12"/>
      <c r="AD5074" s="12"/>
      <c r="AE5074" s="12"/>
    </row>
    <row r="5075" spans="4:31" x14ac:dyDescent="0.25">
      <c r="D5075" s="1"/>
      <c r="Y5075" s="8"/>
      <c r="Z5075" s="10"/>
      <c r="AA5075" s="9"/>
      <c r="AB5075" s="9"/>
      <c r="AC5075" s="12"/>
      <c r="AD5075" s="12"/>
      <c r="AE5075" s="12"/>
    </row>
    <row r="5076" spans="4:31" x14ac:dyDescent="0.25">
      <c r="D5076" s="1"/>
      <c r="Y5076" s="8"/>
      <c r="Z5076" s="10"/>
      <c r="AA5076" s="9"/>
      <c r="AB5076" s="9"/>
      <c r="AC5076" s="12"/>
      <c r="AD5076" s="12"/>
      <c r="AE5076" s="12"/>
    </row>
    <row r="5077" spans="4:31" x14ac:dyDescent="0.25">
      <c r="D5077" s="1"/>
      <c r="Y5077" s="8"/>
      <c r="Z5077" s="10"/>
      <c r="AA5077" s="9"/>
      <c r="AB5077" s="9"/>
      <c r="AC5077" s="12"/>
      <c r="AD5077" s="12"/>
      <c r="AE5077" s="12"/>
    </row>
    <row r="5078" spans="4:31" x14ac:dyDescent="0.25">
      <c r="D5078" s="1"/>
      <c r="Y5078" s="8"/>
      <c r="Z5078" s="10"/>
      <c r="AA5078" s="9"/>
      <c r="AB5078" s="9"/>
      <c r="AC5078" s="12"/>
      <c r="AD5078" s="12"/>
      <c r="AE5078" s="12"/>
    </row>
    <row r="5079" spans="4:31" x14ac:dyDescent="0.25">
      <c r="D5079" s="1"/>
      <c r="Y5079" s="8"/>
      <c r="Z5079" s="10"/>
      <c r="AA5079" s="9"/>
      <c r="AB5079" s="9"/>
      <c r="AC5079" s="12"/>
      <c r="AD5079" s="12"/>
      <c r="AE5079" s="12"/>
    </row>
    <row r="5080" spans="4:31" x14ac:dyDescent="0.25">
      <c r="D5080" s="1"/>
      <c r="Y5080" s="8"/>
      <c r="Z5080" s="10"/>
      <c r="AA5080" s="9"/>
      <c r="AB5080" s="9"/>
      <c r="AC5080" s="12"/>
      <c r="AD5080" s="12"/>
      <c r="AE5080" s="12"/>
    </row>
    <row r="5081" spans="4:31" x14ac:dyDescent="0.25">
      <c r="D5081" s="1"/>
      <c r="Y5081" s="8"/>
      <c r="Z5081" s="10"/>
      <c r="AA5081" s="9"/>
      <c r="AB5081" s="9"/>
      <c r="AC5081" s="12"/>
      <c r="AD5081" s="12"/>
      <c r="AE5081" s="12"/>
    </row>
    <row r="5082" spans="4:31" x14ac:dyDescent="0.25">
      <c r="D5082" s="1"/>
      <c r="Y5082" s="8"/>
      <c r="Z5082" s="10"/>
      <c r="AA5082" s="9"/>
      <c r="AB5082" s="9"/>
      <c r="AC5082" s="12"/>
      <c r="AD5082" s="12"/>
      <c r="AE5082" s="12"/>
    </row>
    <row r="5083" spans="4:31" x14ac:dyDescent="0.25">
      <c r="D5083" s="1"/>
      <c r="Y5083" s="8"/>
      <c r="Z5083" s="10"/>
      <c r="AA5083" s="9"/>
      <c r="AB5083" s="9"/>
      <c r="AC5083" s="12"/>
      <c r="AD5083" s="12"/>
      <c r="AE5083" s="12"/>
    </row>
    <row r="5084" spans="4:31" x14ac:dyDescent="0.25">
      <c r="D5084" s="1"/>
      <c r="Y5084" s="8"/>
      <c r="Z5084" s="10"/>
      <c r="AA5084" s="9"/>
      <c r="AB5084" s="9"/>
      <c r="AC5084" s="12"/>
      <c r="AD5084" s="12"/>
      <c r="AE5084" s="12"/>
    </row>
    <row r="5085" spans="4:31" x14ac:dyDescent="0.25">
      <c r="D5085" s="1"/>
      <c r="Y5085" s="8"/>
      <c r="Z5085" s="10"/>
      <c r="AA5085" s="9"/>
      <c r="AB5085" s="9"/>
      <c r="AC5085" s="12"/>
      <c r="AD5085" s="12"/>
      <c r="AE5085" s="12"/>
    </row>
    <row r="5086" spans="4:31" x14ac:dyDescent="0.25">
      <c r="D5086" s="1"/>
      <c r="Y5086" s="8"/>
      <c r="Z5086" s="10"/>
      <c r="AA5086" s="9"/>
      <c r="AB5086" s="9"/>
      <c r="AC5086" s="12"/>
      <c r="AD5086" s="12"/>
      <c r="AE5086" s="12"/>
    </row>
    <row r="5087" spans="4:31" x14ac:dyDescent="0.25">
      <c r="D5087" s="1"/>
      <c r="Y5087" s="8"/>
      <c r="Z5087" s="10"/>
      <c r="AA5087" s="9"/>
      <c r="AB5087" s="9"/>
      <c r="AC5087" s="12"/>
      <c r="AD5087" s="12"/>
      <c r="AE5087" s="12"/>
    </row>
    <row r="5088" spans="4:31" x14ac:dyDescent="0.25">
      <c r="D5088" s="1"/>
      <c r="Y5088" s="8"/>
      <c r="Z5088" s="10"/>
      <c r="AA5088" s="9"/>
      <c r="AB5088" s="9"/>
      <c r="AC5088" s="12"/>
      <c r="AD5088" s="12"/>
      <c r="AE5088" s="12"/>
    </row>
    <row r="5089" spans="4:31" x14ac:dyDescent="0.25">
      <c r="D5089" s="1"/>
      <c r="Y5089" s="8"/>
      <c r="Z5089" s="10"/>
      <c r="AA5089" s="9"/>
      <c r="AB5089" s="9"/>
      <c r="AC5089" s="12"/>
      <c r="AD5089" s="12"/>
      <c r="AE5089" s="12"/>
    </row>
    <row r="5090" spans="4:31" x14ac:dyDescent="0.25">
      <c r="D5090" s="1"/>
      <c r="Y5090" s="8"/>
      <c r="Z5090" s="10"/>
      <c r="AA5090" s="9"/>
      <c r="AB5090" s="9"/>
      <c r="AC5090" s="12"/>
      <c r="AD5090" s="12"/>
      <c r="AE5090" s="12"/>
    </row>
    <row r="5091" spans="4:31" x14ac:dyDescent="0.25">
      <c r="D5091" s="1"/>
      <c r="Y5091" s="8"/>
      <c r="Z5091" s="10"/>
      <c r="AA5091" s="9"/>
      <c r="AB5091" s="9"/>
      <c r="AC5091" s="12"/>
      <c r="AD5091" s="12"/>
      <c r="AE5091" s="12"/>
    </row>
    <row r="5092" spans="4:31" x14ac:dyDescent="0.25">
      <c r="D5092" s="1"/>
      <c r="Y5092" s="8"/>
      <c r="Z5092" s="10"/>
      <c r="AA5092" s="9"/>
      <c r="AB5092" s="9"/>
      <c r="AC5092" s="12"/>
      <c r="AD5092" s="12"/>
      <c r="AE5092" s="12"/>
    </row>
    <row r="5093" spans="4:31" x14ac:dyDescent="0.25">
      <c r="D5093" s="1"/>
      <c r="Y5093" s="8"/>
      <c r="Z5093" s="10"/>
      <c r="AA5093" s="9"/>
      <c r="AB5093" s="9"/>
      <c r="AC5093" s="12"/>
      <c r="AD5093" s="12"/>
      <c r="AE5093" s="12"/>
    </row>
    <row r="5094" spans="4:31" x14ac:dyDescent="0.25">
      <c r="D5094" s="1"/>
      <c r="Y5094" s="8"/>
      <c r="Z5094" s="10"/>
      <c r="AA5094" s="9"/>
      <c r="AB5094" s="9"/>
      <c r="AC5094" s="12"/>
      <c r="AD5094" s="12"/>
      <c r="AE5094" s="12"/>
    </row>
    <row r="5095" spans="4:31" x14ac:dyDescent="0.25">
      <c r="D5095" s="1"/>
      <c r="Y5095" s="8"/>
      <c r="Z5095" s="10"/>
      <c r="AA5095" s="9"/>
      <c r="AB5095" s="9"/>
      <c r="AC5095" s="12"/>
      <c r="AD5095" s="12"/>
      <c r="AE5095" s="12"/>
    </row>
    <row r="5096" spans="4:31" x14ac:dyDescent="0.25">
      <c r="D5096" s="1"/>
      <c r="Y5096" s="8"/>
      <c r="Z5096" s="10"/>
      <c r="AA5096" s="9"/>
      <c r="AB5096" s="9"/>
      <c r="AC5096" s="12"/>
      <c r="AD5096" s="12"/>
      <c r="AE5096" s="12"/>
    </row>
    <row r="5097" spans="4:31" x14ac:dyDescent="0.25">
      <c r="D5097" s="1"/>
      <c r="Y5097" s="8"/>
      <c r="Z5097" s="10"/>
      <c r="AA5097" s="9"/>
      <c r="AB5097" s="9"/>
      <c r="AC5097" s="12"/>
      <c r="AD5097" s="12"/>
      <c r="AE5097" s="12"/>
    </row>
    <row r="5098" spans="4:31" x14ac:dyDescent="0.25">
      <c r="D5098" s="1"/>
      <c r="Y5098" s="8"/>
      <c r="Z5098" s="10"/>
      <c r="AA5098" s="9"/>
      <c r="AB5098" s="9"/>
      <c r="AC5098" s="12"/>
      <c r="AD5098" s="12"/>
      <c r="AE5098" s="12"/>
    </row>
    <row r="5099" spans="4:31" x14ac:dyDescent="0.25">
      <c r="D5099" s="1"/>
      <c r="Y5099" s="8"/>
      <c r="Z5099" s="10"/>
      <c r="AA5099" s="9"/>
      <c r="AB5099" s="9"/>
      <c r="AC5099" s="12"/>
      <c r="AD5099" s="12"/>
      <c r="AE5099" s="12"/>
    </row>
    <row r="5100" spans="4:31" x14ac:dyDescent="0.25">
      <c r="D5100" s="1"/>
      <c r="Y5100" s="8"/>
      <c r="Z5100" s="10"/>
      <c r="AA5100" s="9"/>
      <c r="AB5100" s="9"/>
      <c r="AC5100" s="12"/>
      <c r="AD5100" s="12"/>
      <c r="AE5100" s="12"/>
    </row>
    <row r="5101" spans="4:31" x14ac:dyDescent="0.25">
      <c r="D5101" s="1"/>
      <c r="Y5101" s="8"/>
      <c r="Z5101" s="10"/>
      <c r="AA5101" s="9"/>
      <c r="AB5101" s="9"/>
      <c r="AC5101" s="12"/>
      <c r="AD5101" s="12"/>
      <c r="AE5101" s="12"/>
    </row>
    <row r="5102" spans="4:31" x14ac:dyDescent="0.25">
      <c r="D5102" s="1"/>
      <c r="Y5102" s="8"/>
      <c r="Z5102" s="10"/>
      <c r="AA5102" s="9"/>
      <c r="AB5102" s="9"/>
      <c r="AC5102" s="12"/>
      <c r="AD5102" s="12"/>
      <c r="AE5102" s="12"/>
    </row>
    <row r="5103" spans="4:31" x14ac:dyDescent="0.25">
      <c r="D5103" s="1"/>
      <c r="Y5103" s="8"/>
      <c r="Z5103" s="10"/>
      <c r="AA5103" s="9"/>
      <c r="AB5103" s="9"/>
      <c r="AC5103" s="12"/>
      <c r="AD5103" s="12"/>
      <c r="AE5103" s="12"/>
    </row>
    <row r="5104" spans="4:31" x14ac:dyDescent="0.25">
      <c r="D5104" s="1"/>
      <c r="Y5104" s="8"/>
      <c r="Z5104" s="10"/>
      <c r="AA5104" s="9"/>
      <c r="AB5104" s="9"/>
      <c r="AC5104" s="12"/>
      <c r="AD5104" s="12"/>
      <c r="AE5104" s="12"/>
    </row>
    <row r="5105" spans="4:31" x14ac:dyDescent="0.25">
      <c r="D5105" s="1"/>
      <c r="Y5105" s="8"/>
      <c r="Z5105" s="10"/>
      <c r="AA5105" s="9"/>
      <c r="AB5105" s="9"/>
      <c r="AC5105" s="12"/>
      <c r="AD5105" s="12"/>
      <c r="AE5105" s="12"/>
    </row>
    <row r="5106" spans="4:31" x14ac:dyDescent="0.25">
      <c r="D5106" s="1"/>
      <c r="Y5106" s="8"/>
      <c r="Z5106" s="10"/>
      <c r="AA5106" s="9"/>
      <c r="AB5106" s="9"/>
      <c r="AC5106" s="12"/>
      <c r="AD5106" s="12"/>
      <c r="AE5106" s="12"/>
    </row>
    <row r="5107" spans="4:31" x14ac:dyDescent="0.25">
      <c r="D5107" s="1"/>
      <c r="Y5107" s="8"/>
      <c r="Z5107" s="10"/>
      <c r="AA5107" s="9"/>
      <c r="AB5107" s="9"/>
      <c r="AC5107" s="12"/>
      <c r="AD5107" s="12"/>
      <c r="AE5107" s="12"/>
    </row>
    <row r="5108" spans="4:31" x14ac:dyDescent="0.25">
      <c r="D5108" s="1"/>
      <c r="Y5108" s="8"/>
      <c r="Z5108" s="10"/>
      <c r="AA5108" s="9"/>
      <c r="AB5108" s="9"/>
      <c r="AC5108" s="12"/>
      <c r="AD5108" s="12"/>
      <c r="AE5108" s="12"/>
    </row>
    <row r="5109" spans="4:31" x14ac:dyDescent="0.25">
      <c r="D5109" s="1"/>
      <c r="Y5109" s="8"/>
      <c r="Z5109" s="10"/>
      <c r="AA5109" s="9"/>
      <c r="AB5109" s="9"/>
      <c r="AC5109" s="12"/>
      <c r="AD5109" s="12"/>
      <c r="AE5109" s="12"/>
    </row>
    <row r="5110" spans="4:31" x14ac:dyDescent="0.25">
      <c r="D5110" s="1"/>
      <c r="Y5110" s="8"/>
      <c r="Z5110" s="10"/>
      <c r="AA5110" s="9"/>
      <c r="AB5110" s="9"/>
      <c r="AC5110" s="12"/>
      <c r="AD5110" s="12"/>
      <c r="AE5110" s="12"/>
    </row>
    <row r="5111" spans="4:31" x14ac:dyDescent="0.25">
      <c r="D5111" s="1"/>
      <c r="Y5111" s="8"/>
      <c r="Z5111" s="10"/>
      <c r="AA5111" s="9"/>
      <c r="AB5111" s="9"/>
      <c r="AC5111" s="12"/>
      <c r="AD5111" s="12"/>
      <c r="AE5111" s="12"/>
    </row>
    <row r="5112" spans="4:31" x14ac:dyDescent="0.25">
      <c r="D5112" s="1"/>
      <c r="Y5112" s="8"/>
      <c r="Z5112" s="10"/>
      <c r="AA5112" s="9"/>
      <c r="AB5112" s="9"/>
      <c r="AC5112" s="12"/>
      <c r="AD5112" s="12"/>
      <c r="AE5112" s="12"/>
    </row>
    <row r="5113" spans="4:31" x14ac:dyDescent="0.25">
      <c r="D5113" s="1"/>
      <c r="Y5113" s="8"/>
      <c r="Z5113" s="10"/>
      <c r="AA5113" s="9"/>
      <c r="AB5113" s="9"/>
      <c r="AC5113" s="12"/>
      <c r="AD5113" s="12"/>
      <c r="AE5113" s="12"/>
    </row>
    <row r="5114" spans="4:31" x14ac:dyDescent="0.25">
      <c r="D5114" s="1"/>
      <c r="Y5114" s="8"/>
      <c r="Z5114" s="10"/>
      <c r="AA5114" s="9"/>
      <c r="AB5114" s="9"/>
      <c r="AC5114" s="12"/>
      <c r="AD5114" s="12"/>
      <c r="AE5114" s="12"/>
    </row>
    <row r="5115" spans="4:31" x14ac:dyDescent="0.25">
      <c r="D5115" s="1"/>
      <c r="Y5115" s="8"/>
      <c r="Z5115" s="10"/>
      <c r="AA5115" s="9"/>
      <c r="AB5115" s="9"/>
      <c r="AC5115" s="12"/>
      <c r="AD5115" s="12"/>
      <c r="AE5115" s="12"/>
    </row>
    <row r="5116" spans="4:31" x14ac:dyDescent="0.25">
      <c r="D5116" s="1"/>
      <c r="Y5116" s="8"/>
      <c r="Z5116" s="10"/>
      <c r="AA5116" s="9"/>
      <c r="AB5116" s="9"/>
      <c r="AC5116" s="12"/>
      <c r="AD5116" s="12"/>
      <c r="AE5116" s="12"/>
    </row>
    <row r="5117" spans="4:31" x14ac:dyDescent="0.25">
      <c r="D5117" s="1"/>
      <c r="Y5117" s="8"/>
      <c r="Z5117" s="10"/>
      <c r="AA5117" s="9"/>
      <c r="AB5117" s="9"/>
      <c r="AC5117" s="12"/>
      <c r="AD5117" s="12"/>
      <c r="AE5117" s="12"/>
    </row>
    <row r="5118" spans="4:31" x14ac:dyDescent="0.25">
      <c r="D5118" s="1"/>
      <c r="Y5118" s="8"/>
      <c r="Z5118" s="10"/>
      <c r="AA5118" s="9"/>
      <c r="AB5118" s="9"/>
      <c r="AC5118" s="12"/>
      <c r="AD5118" s="12"/>
      <c r="AE5118" s="12"/>
    </row>
    <row r="5119" spans="4:31" x14ac:dyDescent="0.25">
      <c r="D5119" s="1"/>
      <c r="Y5119" s="8"/>
      <c r="Z5119" s="10"/>
      <c r="AA5119" s="9"/>
      <c r="AB5119" s="9"/>
      <c r="AC5119" s="12"/>
      <c r="AD5119" s="12"/>
      <c r="AE5119" s="12"/>
    </row>
    <row r="5120" spans="4:31" x14ac:dyDescent="0.25">
      <c r="D5120" s="1"/>
      <c r="Y5120" s="8"/>
      <c r="Z5120" s="10"/>
      <c r="AA5120" s="9"/>
      <c r="AB5120" s="9"/>
      <c r="AC5120" s="12"/>
      <c r="AD5120" s="12"/>
      <c r="AE5120" s="12"/>
    </row>
    <row r="5121" spans="4:31" x14ac:dyDescent="0.25">
      <c r="D5121" s="1"/>
      <c r="Y5121" s="8"/>
      <c r="Z5121" s="10"/>
      <c r="AA5121" s="9"/>
      <c r="AB5121" s="9"/>
      <c r="AC5121" s="12"/>
      <c r="AD5121" s="12"/>
      <c r="AE5121" s="12"/>
    </row>
    <row r="5122" spans="4:31" x14ac:dyDescent="0.25">
      <c r="D5122" s="1"/>
      <c r="Y5122" s="8"/>
      <c r="Z5122" s="10"/>
      <c r="AA5122" s="9"/>
      <c r="AB5122" s="9"/>
      <c r="AC5122" s="12"/>
      <c r="AD5122" s="12"/>
      <c r="AE5122" s="12"/>
    </row>
    <row r="5123" spans="4:31" x14ac:dyDescent="0.25">
      <c r="D5123" s="1"/>
      <c r="Y5123" s="8"/>
      <c r="Z5123" s="10"/>
      <c r="AA5123" s="9"/>
      <c r="AB5123" s="9"/>
      <c r="AC5123" s="12"/>
      <c r="AD5123" s="12"/>
      <c r="AE5123" s="12"/>
    </row>
    <row r="5124" spans="4:31" x14ac:dyDescent="0.25">
      <c r="D5124" s="1"/>
      <c r="Y5124" s="8"/>
      <c r="Z5124" s="10"/>
      <c r="AA5124" s="9"/>
      <c r="AB5124" s="9"/>
      <c r="AC5124" s="12"/>
      <c r="AD5124" s="12"/>
      <c r="AE5124" s="12"/>
    </row>
    <row r="5125" spans="4:31" x14ac:dyDescent="0.25">
      <c r="D5125" s="1"/>
      <c r="Y5125" s="8"/>
      <c r="Z5125" s="10"/>
      <c r="AA5125" s="9"/>
      <c r="AB5125" s="9"/>
      <c r="AC5125" s="12"/>
      <c r="AD5125" s="12"/>
      <c r="AE5125" s="12"/>
    </row>
    <row r="5126" spans="4:31" x14ac:dyDescent="0.25">
      <c r="D5126" s="1"/>
      <c r="Y5126" s="8"/>
      <c r="Z5126" s="10"/>
      <c r="AA5126" s="9"/>
      <c r="AB5126" s="9"/>
      <c r="AC5126" s="12"/>
      <c r="AD5126" s="12"/>
      <c r="AE5126" s="12"/>
    </row>
    <row r="5127" spans="4:31" x14ac:dyDescent="0.25">
      <c r="D5127" s="1"/>
      <c r="Y5127" s="8"/>
      <c r="Z5127" s="10"/>
      <c r="AA5127" s="9"/>
      <c r="AB5127" s="9"/>
      <c r="AC5127" s="12"/>
      <c r="AD5127" s="12"/>
      <c r="AE5127" s="12"/>
    </row>
    <row r="5128" spans="4:31" x14ac:dyDescent="0.25">
      <c r="D5128" s="1"/>
      <c r="Y5128" s="8"/>
      <c r="Z5128" s="10"/>
      <c r="AA5128" s="9"/>
      <c r="AB5128" s="9"/>
      <c r="AC5128" s="12"/>
      <c r="AD5128" s="12"/>
      <c r="AE5128" s="12"/>
    </row>
    <row r="5129" spans="4:31" x14ac:dyDescent="0.25">
      <c r="D5129" s="1"/>
      <c r="Y5129" s="8"/>
      <c r="Z5129" s="10"/>
      <c r="AA5129" s="9"/>
      <c r="AB5129" s="9"/>
      <c r="AC5129" s="12"/>
      <c r="AD5129" s="12"/>
      <c r="AE5129" s="12"/>
    </row>
    <row r="5130" spans="4:31" x14ac:dyDescent="0.25">
      <c r="D5130" s="1"/>
      <c r="Y5130" s="8"/>
      <c r="Z5130" s="10"/>
      <c r="AA5130" s="9"/>
      <c r="AB5130" s="9"/>
      <c r="AC5130" s="12"/>
      <c r="AD5130" s="12"/>
      <c r="AE5130" s="12"/>
    </row>
    <row r="5131" spans="4:31" x14ac:dyDescent="0.25">
      <c r="D5131" s="1"/>
      <c r="Y5131" s="8"/>
      <c r="Z5131" s="10"/>
      <c r="AA5131" s="9"/>
      <c r="AB5131" s="9"/>
      <c r="AC5131" s="12"/>
      <c r="AD5131" s="12"/>
      <c r="AE5131" s="12"/>
    </row>
    <row r="5132" spans="4:31" x14ac:dyDescent="0.25">
      <c r="D5132" s="1"/>
      <c r="Y5132" s="8"/>
      <c r="Z5132" s="10"/>
      <c r="AA5132" s="9"/>
      <c r="AB5132" s="9"/>
      <c r="AC5132" s="12"/>
      <c r="AD5132" s="12"/>
      <c r="AE5132" s="12"/>
    </row>
    <row r="5133" spans="4:31" x14ac:dyDescent="0.25">
      <c r="D5133" s="1"/>
      <c r="Y5133" s="8"/>
      <c r="Z5133" s="10"/>
      <c r="AA5133" s="9"/>
      <c r="AB5133" s="9"/>
      <c r="AC5133" s="12"/>
      <c r="AD5133" s="12"/>
      <c r="AE5133" s="12"/>
    </row>
    <row r="5134" spans="4:31" x14ac:dyDescent="0.25">
      <c r="D5134" s="1"/>
      <c r="Y5134" s="8"/>
      <c r="Z5134" s="10"/>
      <c r="AA5134" s="9"/>
      <c r="AB5134" s="9"/>
      <c r="AC5134" s="12"/>
      <c r="AD5134" s="12"/>
      <c r="AE5134" s="12"/>
    </row>
    <row r="5135" spans="4:31" x14ac:dyDescent="0.25">
      <c r="D5135" s="1"/>
      <c r="Y5135" s="8"/>
      <c r="Z5135" s="10"/>
      <c r="AA5135" s="9"/>
      <c r="AB5135" s="9"/>
      <c r="AC5135" s="12"/>
      <c r="AD5135" s="12"/>
      <c r="AE5135" s="12"/>
    </row>
    <row r="5136" spans="4:31" x14ac:dyDescent="0.25">
      <c r="D5136" s="1"/>
      <c r="Y5136" s="8"/>
      <c r="Z5136" s="10"/>
      <c r="AA5136" s="9"/>
      <c r="AB5136" s="9"/>
      <c r="AC5136" s="12"/>
      <c r="AD5136" s="12"/>
      <c r="AE5136" s="12"/>
    </row>
    <row r="5137" spans="4:31" x14ac:dyDescent="0.25">
      <c r="D5137" s="1"/>
      <c r="Y5137" s="8"/>
      <c r="Z5137" s="10"/>
      <c r="AA5137" s="9"/>
      <c r="AB5137" s="9"/>
      <c r="AC5137" s="12"/>
      <c r="AD5137" s="12"/>
      <c r="AE5137" s="12"/>
    </row>
    <row r="5138" spans="4:31" x14ac:dyDescent="0.25">
      <c r="D5138" s="1"/>
      <c r="Y5138" s="8"/>
      <c r="Z5138" s="10"/>
      <c r="AA5138" s="9"/>
      <c r="AB5138" s="9"/>
      <c r="AC5138" s="12"/>
      <c r="AD5138" s="12"/>
      <c r="AE5138" s="12"/>
    </row>
    <row r="5139" spans="4:31" x14ac:dyDescent="0.25">
      <c r="D5139" s="1"/>
      <c r="Y5139" s="8"/>
      <c r="Z5139" s="10"/>
      <c r="AA5139" s="9"/>
      <c r="AB5139" s="9"/>
      <c r="AC5139" s="12"/>
      <c r="AD5139" s="12"/>
      <c r="AE5139" s="12"/>
    </row>
    <row r="5140" spans="4:31" x14ac:dyDescent="0.25">
      <c r="D5140" s="1"/>
      <c r="Y5140" s="8"/>
      <c r="Z5140" s="10"/>
      <c r="AA5140" s="9"/>
      <c r="AB5140" s="9"/>
      <c r="AC5140" s="12"/>
      <c r="AD5140" s="12"/>
      <c r="AE5140" s="12"/>
    </row>
    <row r="5141" spans="4:31" x14ac:dyDescent="0.25">
      <c r="D5141" s="1"/>
      <c r="Y5141" s="8"/>
      <c r="Z5141" s="10"/>
      <c r="AA5141" s="9"/>
      <c r="AB5141" s="9"/>
      <c r="AC5141" s="12"/>
      <c r="AD5141" s="12"/>
      <c r="AE5141" s="12"/>
    </row>
    <row r="5142" spans="4:31" x14ac:dyDescent="0.25">
      <c r="D5142" s="1"/>
      <c r="Y5142" s="8"/>
      <c r="Z5142" s="10"/>
      <c r="AA5142" s="9"/>
      <c r="AB5142" s="9"/>
      <c r="AC5142" s="12"/>
      <c r="AD5142" s="12"/>
      <c r="AE5142" s="12"/>
    </row>
    <row r="5143" spans="4:31" x14ac:dyDescent="0.25">
      <c r="D5143" s="1"/>
      <c r="Y5143" s="8"/>
      <c r="Z5143" s="10"/>
      <c r="AA5143" s="9"/>
      <c r="AB5143" s="9"/>
      <c r="AC5143" s="12"/>
      <c r="AD5143" s="12"/>
      <c r="AE5143" s="12"/>
    </row>
    <row r="5144" spans="4:31" x14ac:dyDescent="0.25">
      <c r="D5144" s="1"/>
      <c r="Y5144" s="8"/>
      <c r="Z5144" s="10"/>
      <c r="AA5144" s="9"/>
      <c r="AB5144" s="9"/>
      <c r="AC5144" s="12"/>
      <c r="AD5144" s="12"/>
      <c r="AE5144" s="12"/>
    </row>
    <row r="5145" spans="4:31" x14ac:dyDescent="0.25">
      <c r="D5145" s="1"/>
      <c r="Y5145" s="8"/>
      <c r="Z5145" s="10"/>
      <c r="AA5145" s="9"/>
      <c r="AB5145" s="9"/>
      <c r="AC5145" s="12"/>
      <c r="AD5145" s="12"/>
      <c r="AE5145" s="12"/>
    </row>
    <row r="5146" spans="4:31" x14ac:dyDescent="0.25">
      <c r="D5146" s="1"/>
      <c r="Y5146" s="8"/>
      <c r="Z5146" s="10"/>
      <c r="AA5146" s="9"/>
      <c r="AB5146" s="9"/>
      <c r="AC5146" s="12"/>
      <c r="AD5146" s="12"/>
      <c r="AE5146" s="12"/>
    </row>
    <row r="5147" spans="4:31" x14ac:dyDescent="0.25">
      <c r="D5147" s="1"/>
      <c r="Y5147" s="8"/>
      <c r="Z5147" s="10"/>
      <c r="AA5147" s="9"/>
      <c r="AB5147" s="9"/>
      <c r="AC5147" s="12"/>
      <c r="AD5147" s="12"/>
      <c r="AE5147" s="12"/>
    </row>
    <row r="5148" spans="4:31" x14ac:dyDescent="0.25">
      <c r="D5148" s="1"/>
      <c r="Y5148" s="8"/>
      <c r="Z5148" s="10"/>
      <c r="AA5148" s="9"/>
      <c r="AB5148" s="9"/>
      <c r="AC5148" s="12"/>
      <c r="AD5148" s="12"/>
      <c r="AE5148" s="12"/>
    </row>
    <row r="5149" spans="4:31" x14ac:dyDescent="0.25">
      <c r="D5149" s="1"/>
      <c r="Y5149" s="8"/>
      <c r="Z5149" s="10"/>
      <c r="AA5149" s="9"/>
      <c r="AB5149" s="9"/>
      <c r="AC5149" s="12"/>
      <c r="AD5149" s="12"/>
      <c r="AE5149" s="12"/>
    </row>
    <row r="5150" spans="4:31" x14ac:dyDescent="0.25">
      <c r="D5150" s="1"/>
      <c r="Y5150" s="8"/>
      <c r="Z5150" s="10"/>
      <c r="AA5150" s="9"/>
      <c r="AB5150" s="9"/>
      <c r="AC5150" s="12"/>
      <c r="AD5150" s="12"/>
      <c r="AE5150" s="12"/>
    </row>
    <row r="5151" spans="4:31" x14ac:dyDescent="0.25">
      <c r="D5151" s="1"/>
      <c r="Y5151" s="8"/>
      <c r="Z5151" s="10"/>
      <c r="AA5151" s="9"/>
      <c r="AB5151" s="9"/>
      <c r="AC5151" s="12"/>
      <c r="AD5151" s="12"/>
      <c r="AE5151" s="12"/>
    </row>
    <row r="5152" spans="4:31" x14ac:dyDescent="0.25">
      <c r="D5152" s="1"/>
      <c r="Y5152" s="8"/>
      <c r="Z5152" s="10"/>
      <c r="AA5152" s="9"/>
      <c r="AB5152" s="9"/>
      <c r="AC5152" s="12"/>
      <c r="AD5152" s="12"/>
      <c r="AE5152" s="12"/>
    </row>
    <row r="5153" spans="4:31" x14ac:dyDescent="0.25">
      <c r="D5153" s="1"/>
      <c r="Y5153" s="8"/>
      <c r="Z5153" s="10"/>
      <c r="AA5153" s="9"/>
      <c r="AB5153" s="9"/>
      <c r="AC5153" s="12"/>
      <c r="AD5153" s="12"/>
      <c r="AE5153" s="12"/>
    </row>
    <row r="5154" spans="4:31" x14ac:dyDescent="0.25">
      <c r="D5154" s="1"/>
      <c r="Y5154" s="8"/>
      <c r="Z5154" s="10"/>
      <c r="AA5154" s="9"/>
      <c r="AB5154" s="9"/>
      <c r="AC5154" s="12"/>
      <c r="AD5154" s="12"/>
      <c r="AE5154" s="12"/>
    </row>
    <row r="5155" spans="4:31" x14ac:dyDescent="0.25">
      <c r="D5155" s="1"/>
      <c r="Y5155" s="8"/>
      <c r="Z5155" s="10"/>
      <c r="AA5155" s="9"/>
      <c r="AB5155" s="9"/>
      <c r="AC5155" s="12"/>
      <c r="AD5155" s="12"/>
      <c r="AE5155" s="12"/>
    </row>
    <row r="5156" spans="4:31" x14ac:dyDescent="0.25">
      <c r="D5156" s="1"/>
      <c r="Y5156" s="8"/>
      <c r="Z5156" s="10"/>
      <c r="AA5156" s="9"/>
      <c r="AB5156" s="9"/>
      <c r="AC5156" s="12"/>
      <c r="AD5156" s="12"/>
      <c r="AE5156" s="12"/>
    </row>
    <row r="5157" spans="4:31" x14ac:dyDescent="0.25">
      <c r="D5157" s="1"/>
      <c r="Y5157" s="8"/>
      <c r="Z5157" s="10"/>
      <c r="AA5157" s="9"/>
      <c r="AB5157" s="9"/>
      <c r="AC5157" s="12"/>
      <c r="AD5157" s="12"/>
      <c r="AE5157" s="12"/>
    </row>
    <row r="5158" spans="4:31" x14ac:dyDescent="0.25">
      <c r="D5158" s="1"/>
      <c r="Y5158" s="8"/>
      <c r="Z5158" s="10"/>
      <c r="AA5158" s="9"/>
      <c r="AB5158" s="9"/>
      <c r="AC5158" s="12"/>
      <c r="AD5158" s="12"/>
      <c r="AE5158" s="12"/>
    </row>
    <row r="5159" spans="4:31" x14ac:dyDescent="0.25">
      <c r="D5159" s="1"/>
      <c r="Y5159" s="8"/>
      <c r="Z5159" s="10"/>
      <c r="AA5159" s="9"/>
      <c r="AB5159" s="9"/>
      <c r="AC5159" s="12"/>
      <c r="AD5159" s="12"/>
      <c r="AE5159" s="12"/>
    </row>
    <row r="5160" spans="4:31" x14ac:dyDescent="0.25">
      <c r="D5160" s="1"/>
      <c r="Y5160" s="8"/>
      <c r="Z5160" s="10"/>
      <c r="AA5160" s="9"/>
      <c r="AB5160" s="9"/>
      <c r="AC5160" s="12"/>
      <c r="AD5160" s="12"/>
      <c r="AE5160" s="12"/>
    </row>
    <row r="5161" spans="4:31" x14ac:dyDescent="0.25">
      <c r="D5161" s="1"/>
      <c r="Y5161" s="8"/>
      <c r="Z5161" s="10"/>
      <c r="AA5161" s="9"/>
      <c r="AB5161" s="9"/>
      <c r="AC5161" s="12"/>
      <c r="AD5161" s="12"/>
      <c r="AE5161" s="12"/>
    </row>
    <row r="5162" spans="4:31" x14ac:dyDescent="0.25">
      <c r="D5162" s="1"/>
      <c r="Y5162" s="8"/>
      <c r="Z5162" s="10"/>
      <c r="AA5162" s="9"/>
      <c r="AB5162" s="9"/>
      <c r="AC5162" s="12"/>
      <c r="AD5162" s="12"/>
      <c r="AE5162" s="12"/>
    </row>
    <row r="5163" spans="4:31" x14ac:dyDescent="0.25">
      <c r="D5163" s="1"/>
      <c r="Y5163" s="8"/>
      <c r="Z5163" s="10"/>
      <c r="AA5163" s="9"/>
      <c r="AB5163" s="9"/>
      <c r="AC5163" s="12"/>
      <c r="AD5163" s="12"/>
      <c r="AE5163" s="12"/>
    </row>
    <row r="5164" spans="4:31" x14ac:dyDescent="0.25">
      <c r="D5164" s="1"/>
      <c r="Y5164" s="8"/>
      <c r="Z5164" s="10"/>
      <c r="AA5164" s="9"/>
      <c r="AB5164" s="9"/>
      <c r="AC5164" s="12"/>
      <c r="AD5164" s="12"/>
      <c r="AE5164" s="12"/>
    </row>
    <row r="5165" spans="4:31" x14ac:dyDescent="0.25">
      <c r="D5165" s="1"/>
      <c r="Y5165" s="8"/>
      <c r="Z5165" s="10"/>
      <c r="AA5165" s="9"/>
      <c r="AB5165" s="9"/>
      <c r="AC5165" s="12"/>
      <c r="AD5165" s="12"/>
      <c r="AE5165" s="12"/>
    </row>
    <row r="5166" spans="4:31" x14ac:dyDescent="0.25">
      <c r="D5166" s="1"/>
      <c r="Y5166" s="8"/>
      <c r="Z5166" s="10"/>
      <c r="AA5166" s="9"/>
      <c r="AB5166" s="9"/>
      <c r="AC5166" s="12"/>
      <c r="AD5166" s="12"/>
      <c r="AE5166" s="12"/>
    </row>
    <row r="5167" spans="4:31" x14ac:dyDescent="0.25">
      <c r="D5167" s="1"/>
      <c r="Y5167" s="8"/>
      <c r="Z5167" s="10"/>
      <c r="AA5167" s="9"/>
      <c r="AB5167" s="9"/>
      <c r="AC5167" s="12"/>
      <c r="AD5167" s="12"/>
      <c r="AE5167" s="12"/>
    </row>
    <row r="5168" spans="4:31" x14ac:dyDescent="0.25">
      <c r="D5168" s="1"/>
      <c r="Y5168" s="8"/>
      <c r="Z5168" s="10"/>
      <c r="AA5168" s="9"/>
      <c r="AB5168" s="9"/>
      <c r="AC5168" s="12"/>
      <c r="AD5168" s="12"/>
      <c r="AE5168" s="12"/>
    </row>
    <row r="5169" spans="4:31" x14ac:dyDescent="0.25">
      <c r="D5169" s="1"/>
      <c r="Y5169" s="8"/>
      <c r="Z5169" s="10"/>
      <c r="AA5169" s="9"/>
      <c r="AB5169" s="9"/>
      <c r="AC5169" s="12"/>
      <c r="AD5169" s="12"/>
      <c r="AE5169" s="12"/>
    </row>
    <row r="5170" spans="4:31" x14ac:dyDescent="0.25">
      <c r="D5170" s="1"/>
      <c r="Y5170" s="8"/>
      <c r="Z5170" s="10"/>
      <c r="AA5170" s="9"/>
      <c r="AB5170" s="9"/>
      <c r="AC5170" s="12"/>
      <c r="AD5170" s="12"/>
      <c r="AE5170" s="12"/>
    </row>
    <row r="5171" spans="4:31" x14ac:dyDescent="0.25">
      <c r="D5171" s="1"/>
      <c r="Y5171" s="8"/>
      <c r="Z5171" s="10"/>
      <c r="AA5171" s="9"/>
      <c r="AB5171" s="9"/>
      <c r="AC5171" s="12"/>
      <c r="AD5171" s="12"/>
      <c r="AE5171" s="12"/>
    </row>
    <row r="5172" spans="4:31" x14ac:dyDescent="0.25">
      <c r="D5172" s="1"/>
      <c r="Y5172" s="8"/>
      <c r="Z5172" s="10"/>
      <c r="AA5172" s="9"/>
      <c r="AB5172" s="9"/>
      <c r="AC5172" s="12"/>
      <c r="AD5172" s="12"/>
      <c r="AE5172" s="12"/>
    </row>
    <row r="5173" spans="4:31" x14ac:dyDescent="0.25">
      <c r="D5173" s="1"/>
      <c r="Y5173" s="8"/>
      <c r="Z5173" s="10"/>
      <c r="AA5173" s="9"/>
      <c r="AB5173" s="9"/>
      <c r="AC5173" s="12"/>
      <c r="AD5173" s="12"/>
      <c r="AE5173" s="12"/>
    </row>
    <row r="5174" spans="4:31" x14ac:dyDescent="0.25">
      <c r="D5174" s="1"/>
      <c r="Y5174" s="8"/>
      <c r="Z5174" s="10"/>
      <c r="AA5174" s="9"/>
      <c r="AB5174" s="9"/>
      <c r="AC5174" s="12"/>
      <c r="AD5174" s="12"/>
      <c r="AE5174" s="12"/>
    </row>
    <row r="5175" spans="4:31" x14ac:dyDescent="0.25">
      <c r="D5175" s="1"/>
      <c r="Y5175" s="8"/>
      <c r="Z5175" s="10"/>
      <c r="AA5175" s="9"/>
      <c r="AB5175" s="9"/>
      <c r="AC5175" s="12"/>
      <c r="AD5175" s="12"/>
      <c r="AE5175" s="12"/>
    </row>
    <row r="5176" spans="4:31" x14ac:dyDescent="0.25">
      <c r="D5176" s="1"/>
      <c r="Y5176" s="8"/>
      <c r="Z5176" s="10"/>
      <c r="AA5176" s="9"/>
      <c r="AB5176" s="9"/>
      <c r="AC5176" s="12"/>
      <c r="AD5176" s="12"/>
      <c r="AE5176" s="12"/>
    </row>
    <row r="5177" spans="4:31" x14ac:dyDescent="0.25">
      <c r="D5177" s="1"/>
      <c r="Y5177" s="8"/>
      <c r="Z5177" s="10"/>
      <c r="AA5177" s="9"/>
      <c r="AB5177" s="9"/>
      <c r="AC5177" s="12"/>
      <c r="AD5177" s="12"/>
      <c r="AE5177" s="12"/>
    </row>
    <row r="5178" spans="4:31" x14ac:dyDescent="0.25">
      <c r="D5178" s="1"/>
      <c r="Y5178" s="8"/>
      <c r="Z5178" s="10"/>
      <c r="AA5178" s="9"/>
      <c r="AB5178" s="9"/>
      <c r="AC5178" s="12"/>
      <c r="AD5178" s="12"/>
      <c r="AE5178" s="12"/>
    </row>
    <row r="5179" spans="4:31" x14ac:dyDescent="0.25">
      <c r="D5179" s="1"/>
      <c r="Y5179" s="8"/>
      <c r="Z5179" s="10"/>
      <c r="AA5179" s="9"/>
      <c r="AB5179" s="9"/>
      <c r="AC5179" s="12"/>
      <c r="AD5179" s="12"/>
      <c r="AE5179" s="12"/>
    </row>
    <row r="5180" spans="4:31" x14ac:dyDescent="0.25">
      <c r="D5180" s="1"/>
      <c r="Y5180" s="8"/>
      <c r="Z5180" s="10"/>
      <c r="AA5180" s="9"/>
      <c r="AB5180" s="9"/>
      <c r="AC5180" s="12"/>
      <c r="AD5180" s="12"/>
      <c r="AE5180" s="12"/>
    </row>
    <row r="5181" spans="4:31" x14ac:dyDescent="0.25">
      <c r="D5181" s="1"/>
      <c r="Y5181" s="8"/>
      <c r="Z5181" s="10"/>
      <c r="AA5181" s="9"/>
      <c r="AB5181" s="9"/>
      <c r="AC5181" s="12"/>
      <c r="AD5181" s="12"/>
      <c r="AE5181" s="12"/>
    </row>
    <row r="5182" spans="4:31" x14ac:dyDescent="0.25">
      <c r="D5182" s="1"/>
      <c r="Y5182" s="8"/>
      <c r="Z5182" s="10"/>
      <c r="AA5182" s="9"/>
      <c r="AB5182" s="9"/>
      <c r="AC5182" s="12"/>
      <c r="AD5182" s="12"/>
      <c r="AE5182" s="12"/>
    </row>
    <row r="5183" spans="4:31" x14ac:dyDescent="0.25">
      <c r="D5183" s="1"/>
      <c r="Y5183" s="8"/>
      <c r="Z5183" s="10"/>
      <c r="AA5183" s="9"/>
      <c r="AB5183" s="9"/>
      <c r="AC5183" s="12"/>
      <c r="AD5183" s="12"/>
      <c r="AE5183" s="12"/>
    </row>
    <row r="5184" spans="4:31" x14ac:dyDescent="0.25">
      <c r="D5184" s="1"/>
      <c r="Y5184" s="8"/>
      <c r="Z5184" s="10"/>
      <c r="AA5184" s="9"/>
      <c r="AB5184" s="9"/>
      <c r="AC5184" s="12"/>
      <c r="AD5184" s="12"/>
      <c r="AE5184" s="12"/>
    </row>
    <row r="5185" spans="4:31" x14ac:dyDescent="0.25">
      <c r="D5185" s="1"/>
      <c r="Y5185" s="8"/>
      <c r="Z5185" s="10"/>
      <c r="AA5185" s="9"/>
      <c r="AB5185" s="9"/>
      <c r="AC5185" s="12"/>
      <c r="AD5185" s="12"/>
      <c r="AE5185" s="12"/>
    </row>
    <row r="5186" spans="4:31" x14ac:dyDescent="0.25">
      <c r="D5186" s="1"/>
      <c r="Y5186" s="8"/>
      <c r="Z5186" s="10"/>
      <c r="AA5186" s="9"/>
      <c r="AB5186" s="9"/>
      <c r="AC5186" s="12"/>
      <c r="AD5186" s="12"/>
      <c r="AE5186" s="12"/>
    </row>
    <row r="5187" spans="4:31" x14ac:dyDescent="0.25">
      <c r="D5187" s="1"/>
      <c r="Y5187" s="8"/>
      <c r="Z5187" s="10"/>
      <c r="AA5187" s="9"/>
      <c r="AB5187" s="9"/>
      <c r="AC5187" s="12"/>
      <c r="AD5187" s="12"/>
      <c r="AE5187" s="12"/>
    </row>
    <row r="5188" spans="4:31" x14ac:dyDescent="0.25">
      <c r="D5188" s="1"/>
      <c r="Y5188" s="8"/>
      <c r="Z5188" s="10"/>
      <c r="AA5188" s="9"/>
      <c r="AB5188" s="9"/>
      <c r="AC5188" s="12"/>
      <c r="AD5188" s="12"/>
      <c r="AE5188" s="12"/>
    </row>
    <row r="5189" spans="4:31" x14ac:dyDescent="0.25">
      <c r="D5189" s="1"/>
      <c r="Y5189" s="8"/>
      <c r="Z5189" s="10"/>
      <c r="AA5189" s="9"/>
      <c r="AB5189" s="9"/>
      <c r="AC5189" s="12"/>
      <c r="AD5189" s="12"/>
      <c r="AE5189" s="12"/>
    </row>
    <row r="5190" spans="4:31" x14ac:dyDescent="0.25">
      <c r="D5190" s="1"/>
      <c r="Y5190" s="8"/>
      <c r="Z5190" s="10"/>
      <c r="AA5190" s="9"/>
      <c r="AB5190" s="9"/>
      <c r="AC5190" s="12"/>
      <c r="AD5190" s="12"/>
      <c r="AE5190" s="12"/>
    </row>
    <row r="5191" spans="4:31" x14ac:dyDescent="0.25">
      <c r="D5191" s="1"/>
      <c r="Y5191" s="8"/>
      <c r="Z5191" s="10"/>
      <c r="AA5191" s="9"/>
      <c r="AB5191" s="9"/>
      <c r="AC5191" s="12"/>
      <c r="AD5191" s="12"/>
      <c r="AE5191" s="12"/>
    </row>
    <row r="5192" spans="4:31" x14ac:dyDescent="0.25">
      <c r="D5192" s="1"/>
      <c r="Y5192" s="8"/>
      <c r="Z5192" s="10"/>
      <c r="AA5192" s="9"/>
      <c r="AB5192" s="9"/>
      <c r="AC5192" s="12"/>
      <c r="AD5192" s="12"/>
      <c r="AE5192" s="12"/>
    </row>
    <row r="5193" spans="4:31" x14ac:dyDescent="0.25">
      <c r="D5193" s="1"/>
      <c r="Y5193" s="8"/>
      <c r="Z5193" s="10"/>
      <c r="AA5193" s="9"/>
      <c r="AB5193" s="9"/>
      <c r="AC5193" s="12"/>
      <c r="AD5193" s="12"/>
      <c r="AE5193" s="12"/>
    </row>
    <row r="5194" spans="4:31" x14ac:dyDescent="0.25">
      <c r="D5194" s="1"/>
      <c r="Y5194" s="8"/>
      <c r="Z5194" s="10"/>
      <c r="AA5194" s="9"/>
      <c r="AB5194" s="9"/>
      <c r="AC5194" s="12"/>
      <c r="AD5194" s="12"/>
      <c r="AE5194" s="12"/>
    </row>
    <row r="5195" spans="4:31" x14ac:dyDescent="0.25">
      <c r="D5195" s="1"/>
      <c r="Y5195" s="8"/>
      <c r="Z5195" s="10"/>
      <c r="AA5195" s="9"/>
      <c r="AB5195" s="9"/>
      <c r="AC5195" s="12"/>
      <c r="AD5195" s="12"/>
      <c r="AE5195" s="12"/>
    </row>
    <row r="5196" spans="4:31" x14ac:dyDescent="0.25">
      <c r="D5196" s="1"/>
      <c r="Y5196" s="8"/>
      <c r="Z5196" s="10"/>
      <c r="AA5196" s="9"/>
      <c r="AB5196" s="9"/>
      <c r="AC5196" s="12"/>
      <c r="AD5196" s="12"/>
      <c r="AE5196" s="12"/>
    </row>
    <row r="5197" spans="4:31" x14ac:dyDescent="0.25">
      <c r="D5197" s="1"/>
      <c r="Y5197" s="8"/>
      <c r="Z5197" s="10"/>
      <c r="AA5197" s="9"/>
      <c r="AB5197" s="9"/>
      <c r="AC5197" s="12"/>
      <c r="AD5197" s="12"/>
      <c r="AE5197" s="12"/>
    </row>
    <row r="5198" spans="4:31" x14ac:dyDescent="0.25">
      <c r="D5198" s="1"/>
      <c r="Y5198" s="8"/>
      <c r="Z5198" s="10"/>
      <c r="AA5198" s="9"/>
      <c r="AB5198" s="9"/>
      <c r="AC5198" s="12"/>
      <c r="AD5198" s="12"/>
      <c r="AE5198" s="12"/>
    </row>
    <row r="5199" spans="4:31" x14ac:dyDescent="0.25">
      <c r="D5199" s="1"/>
      <c r="Y5199" s="8"/>
      <c r="Z5199" s="10"/>
      <c r="AA5199" s="9"/>
      <c r="AB5199" s="9"/>
      <c r="AC5199" s="12"/>
      <c r="AD5199" s="12"/>
      <c r="AE5199" s="12"/>
    </row>
    <row r="5200" spans="4:31" x14ac:dyDescent="0.25">
      <c r="D5200" s="1"/>
      <c r="Y5200" s="8"/>
      <c r="Z5200" s="10"/>
      <c r="AA5200" s="9"/>
      <c r="AB5200" s="9"/>
      <c r="AC5200" s="12"/>
      <c r="AD5200" s="12"/>
      <c r="AE5200" s="12"/>
    </row>
    <row r="5201" spans="4:31" x14ac:dyDescent="0.25">
      <c r="D5201" s="1"/>
      <c r="Y5201" s="8"/>
      <c r="Z5201" s="10"/>
      <c r="AA5201" s="9"/>
      <c r="AB5201" s="9"/>
      <c r="AC5201" s="12"/>
      <c r="AD5201" s="12"/>
      <c r="AE5201" s="12"/>
    </row>
    <row r="5202" spans="4:31" x14ac:dyDescent="0.25">
      <c r="D5202" s="1"/>
      <c r="Y5202" s="8"/>
      <c r="Z5202" s="10"/>
      <c r="AA5202" s="9"/>
      <c r="AB5202" s="9"/>
      <c r="AC5202" s="12"/>
      <c r="AD5202" s="12"/>
      <c r="AE5202" s="12"/>
    </row>
    <row r="5203" spans="4:31" x14ac:dyDescent="0.25">
      <c r="D5203" s="1"/>
      <c r="Y5203" s="8"/>
      <c r="Z5203" s="10"/>
      <c r="AA5203" s="9"/>
      <c r="AB5203" s="9"/>
      <c r="AC5203" s="12"/>
      <c r="AD5203" s="12"/>
      <c r="AE5203" s="12"/>
    </row>
    <row r="5204" spans="4:31" x14ac:dyDescent="0.25">
      <c r="D5204" s="1"/>
      <c r="Y5204" s="8"/>
      <c r="Z5204" s="10"/>
      <c r="AA5204" s="9"/>
      <c r="AB5204" s="9"/>
      <c r="AC5204" s="12"/>
      <c r="AD5204" s="12"/>
      <c r="AE5204" s="12"/>
    </row>
    <row r="5205" spans="4:31" x14ac:dyDescent="0.25">
      <c r="D5205" s="1"/>
      <c r="Y5205" s="8"/>
      <c r="Z5205" s="10"/>
      <c r="AA5205" s="9"/>
      <c r="AB5205" s="9"/>
      <c r="AC5205" s="12"/>
      <c r="AD5205" s="12"/>
      <c r="AE5205" s="12"/>
    </row>
    <row r="5206" spans="4:31" x14ac:dyDescent="0.25">
      <c r="D5206" s="1"/>
      <c r="Y5206" s="8"/>
      <c r="Z5206" s="10"/>
      <c r="AA5206" s="9"/>
      <c r="AB5206" s="9"/>
      <c r="AC5206" s="12"/>
      <c r="AD5206" s="12"/>
      <c r="AE5206" s="12"/>
    </row>
    <row r="5207" spans="4:31" x14ac:dyDescent="0.25">
      <c r="D5207" s="1"/>
      <c r="Y5207" s="8"/>
      <c r="Z5207" s="10"/>
      <c r="AA5207" s="9"/>
      <c r="AB5207" s="9"/>
      <c r="AC5207" s="12"/>
      <c r="AD5207" s="12"/>
      <c r="AE5207" s="12"/>
    </row>
    <row r="5208" spans="4:31" x14ac:dyDescent="0.25">
      <c r="D5208" s="1"/>
      <c r="Y5208" s="8"/>
      <c r="Z5208" s="10"/>
      <c r="AA5208" s="9"/>
      <c r="AB5208" s="9"/>
      <c r="AC5208" s="12"/>
      <c r="AD5208" s="12"/>
      <c r="AE5208" s="12"/>
    </row>
    <row r="5209" spans="4:31" x14ac:dyDescent="0.25">
      <c r="D5209" s="1"/>
      <c r="Y5209" s="8"/>
      <c r="Z5209" s="10"/>
      <c r="AA5209" s="9"/>
      <c r="AB5209" s="9"/>
      <c r="AC5209" s="12"/>
      <c r="AD5209" s="12"/>
      <c r="AE5209" s="12"/>
    </row>
    <row r="5210" spans="4:31" x14ac:dyDescent="0.25">
      <c r="D5210" s="1"/>
      <c r="Y5210" s="8"/>
      <c r="Z5210" s="10"/>
      <c r="AA5210" s="9"/>
      <c r="AB5210" s="9"/>
      <c r="AC5210" s="12"/>
      <c r="AD5210" s="12"/>
      <c r="AE5210" s="12"/>
    </row>
    <row r="5211" spans="4:31" x14ac:dyDescent="0.25">
      <c r="D5211" s="1"/>
      <c r="Y5211" s="8"/>
      <c r="Z5211" s="10"/>
      <c r="AA5211" s="9"/>
      <c r="AB5211" s="9"/>
      <c r="AC5211" s="12"/>
      <c r="AD5211" s="12"/>
      <c r="AE5211" s="12"/>
    </row>
    <row r="5212" spans="4:31" x14ac:dyDescent="0.25">
      <c r="D5212" s="1"/>
      <c r="Y5212" s="8"/>
      <c r="Z5212" s="10"/>
      <c r="AA5212" s="9"/>
      <c r="AB5212" s="9"/>
      <c r="AC5212" s="12"/>
      <c r="AD5212" s="12"/>
      <c r="AE5212" s="12"/>
    </row>
    <row r="5213" spans="4:31" x14ac:dyDescent="0.25">
      <c r="D5213" s="1"/>
      <c r="Y5213" s="8"/>
      <c r="Z5213" s="10"/>
      <c r="AA5213" s="9"/>
      <c r="AB5213" s="9"/>
      <c r="AC5213" s="12"/>
      <c r="AD5213" s="12"/>
      <c r="AE5213" s="12"/>
    </row>
    <row r="5214" spans="4:31" x14ac:dyDescent="0.25">
      <c r="D5214" s="1"/>
      <c r="Y5214" s="8"/>
      <c r="Z5214" s="10"/>
      <c r="AA5214" s="9"/>
      <c r="AB5214" s="9"/>
      <c r="AC5214" s="12"/>
      <c r="AD5214" s="12"/>
      <c r="AE5214" s="12"/>
    </row>
    <row r="5215" spans="4:31" x14ac:dyDescent="0.25">
      <c r="D5215" s="1"/>
      <c r="Y5215" s="8"/>
      <c r="Z5215" s="10"/>
      <c r="AA5215" s="9"/>
      <c r="AB5215" s="9"/>
      <c r="AC5215" s="12"/>
      <c r="AD5215" s="12"/>
      <c r="AE5215" s="12"/>
    </row>
    <row r="5216" spans="4:31" x14ac:dyDescent="0.25">
      <c r="D5216" s="1"/>
      <c r="Y5216" s="8"/>
      <c r="Z5216" s="10"/>
      <c r="AA5216" s="9"/>
      <c r="AB5216" s="9"/>
      <c r="AC5216" s="12"/>
      <c r="AD5216" s="12"/>
      <c r="AE5216" s="12"/>
    </row>
    <row r="5217" spans="4:31" x14ac:dyDescent="0.25">
      <c r="D5217" s="1"/>
      <c r="Y5217" s="8"/>
      <c r="Z5217" s="10"/>
      <c r="AA5217" s="9"/>
      <c r="AB5217" s="9"/>
      <c r="AC5217" s="12"/>
      <c r="AD5217" s="12"/>
      <c r="AE5217" s="12"/>
    </row>
    <row r="5218" spans="4:31" x14ac:dyDescent="0.25">
      <c r="D5218" s="1"/>
      <c r="Y5218" s="8"/>
      <c r="Z5218" s="10"/>
      <c r="AA5218" s="9"/>
      <c r="AB5218" s="9"/>
      <c r="AC5218" s="12"/>
      <c r="AD5218" s="12"/>
      <c r="AE5218" s="12"/>
    </row>
    <row r="5219" spans="4:31" x14ac:dyDescent="0.25">
      <c r="D5219" s="1"/>
      <c r="Y5219" s="8"/>
      <c r="Z5219" s="10"/>
      <c r="AA5219" s="9"/>
      <c r="AB5219" s="9"/>
      <c r="AC5219" s="12"/>
      <c r="AD5219" s="12"/>
      <c r="AE5219" s="12"/>
    </row>
    <row r="5220" spans="4:31" x14ac:dyDescent="0.25">
      <c r="D5220" s="1"/>
      <c r="Y5220" s="8"/>
      <c r="Z5220" s="10"/>
      <c r="AA5220" s="9"/>
      <c r="AB5220" s="9"/>
      <c r="AC5220" s="12"/>
      <c r="AD5220" s="12"/>
      <c r="AE5220" s="12"/>
    </row>
    <row r="5221" spans="4:31" x14ac:dyDescent="0.25">
      <c r="D5221" s="1"/>
      <c r="Y5221" s="8"/>
      <c r="Z5221" s="10"/>
      <c r="AA5221" s="9"/>
      <c r="AB5221" s="9"/>
      <c r="AC5221" s="12"/>
      <c r="AD5221" s="12"/>
      <c r="AE5221" s="12"/>
    </row>
    <row r="5222" spans="4:31" x14ac:dyDescent="0.25">
      <c r="D5222" s="1"/>
      <c r="Y5222" s="8"/>
      <c r="Z5222" s="10"/>
      <c r="AA5222" s="9"/>
      <c r="AB5222" s="9"/>
      <c r="AC5222" s="12"/>
      <c r="AD5222" s="12"/>
      <c r="AE5222" s="12"/>
    </row>
    <row r="5223" spans="4:31" x14ac:dyDescent="0.25">
      <c r="D5223" s="1"/>
      <c r="Y5223" s="8"/>
      <c r="Z5223" s="10"/>
      <c r="AA5223" s="9"/>
      <c r="AB5223" s="9"/>
      <c r="AC5223" s="12"/>
      <c r="AD5223" s="12"/>
      <c r="AE5223" s="12"/>
    </row>
    <row r="5224" spans="4:31" x14ac:dyDescent="0.25">
      <c r="D5224" s="1"/>
      <c r="Y5224" s="8"/>
      <c r="Z5224" s="10"/>
      <c r="AA5224" s="9"/>
      <c r="AB5224" s="9"/>
      <c r="AC5224" s="12"/>
      <c r="AD5224" s="12"/>
      <c r="AE5224" s="12"/>
    </row>
    <row r="5225" spans="4:31" x14ac:dyDescent="0.25">
      <c r="D5225" s="1"/>
      <c r="Y5225" s="8"/>
      <c r="Z5225" s="10"/>
      <c r="AA5225" s="9"/>
      <c r="AB5225" s="9"/>
      <c r="AC5225" s="12"/>
      <c r="AD5225" s="12"/>
      <c r="AE5225" s="12"/>
    </row>
    <row r="5226" spans="4:31" x14ac:dyDescent="0.25">
      <c r="D5226" s="1"/>
      <c r="Y5226" s="8"/>
      <c r="Z5226" s="10"/>
      <c r="AA5226" s="9"/>
      <c r="AB5226" s="9"/>
      <c r="AC5226" s="12"/>
      <c r="AD5226" s="12"/>
      <c r="AE5226" s="12"/>
    </row>
    <row r="5227" spans="4:31" x14ac:dyDescent="0.25">
      <c r="D5227" s="1"/>
      <c r="Y5227" s="8"/>
      <c r="Z5227" s="10"/>
      <c r="AA5227" s="9"/>
      <c r="AB5227" s="9"/>
      <c r="AC5227" s="12"/>
      <c r="AD5227" s="12"/>
      <c r="AE5227" s="12"/>
    </row>
    <row r="5228" spans="4:31" x14ac:dyDescent="0.25">
      <c r="D5228" s="1"/>
      <c r="Y5228" s="8"/>
      <c r="Z5228" s="10"/>
      <c r="AA5228" s="9"/>
      <c r="AB5228" s="9"/>
      <c r="AC5228" s="12"/>
      <c r="AD5228" s="12"/>
      <c r="AE5228" s="12"/>
    </row>
    <row r="5229" spans="4:31" x14ac:dyDescent="0.25">
      <c r="D5229" s="1"/>
      <c r="Y5229" s="8"/>
      <c r="Z5229" s="10"/>
      <c r="AA5229" s="9"/>
      <c r="AB5229" s="9"/>
      <c r="AC5229" s="12"/>
      <c r="AD5229" s="12"/>
      <c r="AE5229" s="12"/>
    </row>
    <row r="5230" spans="4:31" x14ac:dyDescent="0.25">
      <c r="D5230" s="1"/>
      <c r="Y5230" s="8"/>
      <c r="Z5230" s="10"/>
      <c r="AA5230" s="9"/>
      <c r="AB5230" s="9"/>
      <c r="AC5230" s="12"/>
      <c r="AD5230" s="12"/>
      <c r="AE5230" s="12"/>
    </row>
    <row r="5231" spans="4:31" x14ac:dyDescent="0.25">
      <c r="D5231" s="1"/>
      <c r="Y5231" s="8"/>
      <c r="Z5231" s="10"/>
      <c r="AA5231" s="9"/>
      <c r="AB5231" s="9"/>
      <c r="AC5231" s="12"/>
      <c r="AD5231" s="12"/>
      <c r="AE5231" s="12"/>
    </row>
    <row r="5232" spans="4:31" x14ac:dyDescent="0.25">
      <c r="D5232" s="1"/>
      <c r="Y5232" s="8"/>
      <c r="Z5232" s="10"/>
      <c r="AA5232" s="9"/>
      <c r="AB5232" s="9"/>
      <c r="AC5232" s="12"/>
      <c r="AD5232" s="12"/>
      <c r="AE5232" s="12"/>
    </row>
    <row r="5233" spans="4:31" x14ac:dyDescent="0.25">
      <c r="D5233" s="1"/>
      <c r="Y5233" s="8"/>
      <c r="Z5233" s="10"/>
      <c r="AA5233" s="9"/>
      <c r="AB5233" s="9"/>
      <c r="AC5233" s="12"/>
      <c r="AD5233" s="12"/>
      <c r="AE5233" s="12"/>
    </row>
    <row r="5234" spans="4:31" x14ac:dyDescent="0.25">
      <c r="D5234" s="1"/>
      <c r="Y5234" s="8"/>
      <c r="Z5234" s="10"/>
      <c r="AA5234" s="9"/>
      <c r="AB5234" s="9"/>
      <c r="AC5234" s="12"/>
      <c r="AD5234" s="12"/>
      <c r="AE5234" s="12"/>
    </row>
    <row r="5235" spans="4:31" x14ac:dyDescent="0.25">
      <c r="D5235" s="1"/>
      <c r="Y5235" s="8"/>
      <c r="Z5235" s="10"/>
      <c r="AA5235" s="9"/>
      <c r="AB5235" s="9"/>
      <c r="AC5235" s="12"/>
      <c r="AD5235" s="12"/>
      <c r="AE5235" s="12"/>
    </row>
    <row r="5236" spans="4:31" x14ac:dyDescent="0.25">
      <c r="D5236" s="1"/>
      <c r="Y5236" s="8"/>
      <c r="Z5236" s="10"/>
      <c r="AA5236" s="9"/>
      <c r="AB5236" s="9"/>
      <c r="AC5236" s="12"/>
      <c r="AD5236" s="12"/>
      <c r="AE5236" s="12"/>
    </row>
    <row r="5237" spans="4:31" x14ac:dyDescent="0.25">
      <c r="D5237" s="1"/>
      <c r="Y5237" s="8"/>
      <c r="Z5237" s="10"/>
      <c r="AA5237" s="9"/>
      <c r="AB5237" s="9"/>
      <c r="AC5237" s="12"/>
      <c r="AD5237" s="12"/>
      <c r="AE5237" s="12"/>
    </row>
    <row r="5238" spans="4:31" x14ac:dyDescent="0.25">
      <c r="D5238" s="1"/>
      <c r="Y5238" s="8"/>
      <c r="Z5238" s="10"/>
      <c r="AA5238" s="9"/>
      <c r="AB5238" s="9"/>
      <c r="AC5238" s="12"/>
      <c r="AD5238" s="12"/>
      <c r="AE5238" s="12"/>
    </row>
    <row r="5239" spans="4:31" x14ac:dyDescent="0.25">
      <c r="D5239" s="1"/>
      <c r="Y5239" s="8"/>
      <c r="Z5239" s="10"/>
      <c r="AA5239" s="9"/>
      <c r="AB5239" s="9"/>
      <c r="AC5239" s="12"/>
      <c r="AD5239" s="12"/>
      <c r="AE5239" s="12"/>
    </row>
    <row r="5240" spans="4:31" x14ac:dyDescent="0.25">
      <c r="D5240" s="1"/>
      <c r="Y5240" s="8"/>
      <c r="Z5240" s="10"/>
      <c r="AA5240" s="9"/>
      <c r="AB5240" s="9"/>
      <c r="AC5240" s="12"/>
      <c r="AD5240" s="12"/>
      <c r="AE5240" s="12"/>
    </row>
    <row r="5241" spans="4:31" x14ac:dyDescent="0.25">
      <c r="D5241" s="1"/>
      <c r="Y5241" s="8"/>
      <c r="Z5241" s="10"/>
      <c r="AA5241" s="9"/>
      <c r="AB5241" s="9"/>
      <c r="AC5241" s="12"/>
      <c r="AD5241" s="12"/>
      <c r="AE5241" s="12"/>
    </row>
    <row r="5242" spans="4:31" x14ac:dyDescent="0.25">
      <c r="D5242" s="1"/>
      <c r="Y5242" s="8"/>
      <c r="Z5242" s="10"/>
      <c r="AA5242" s="9"/>
      <c r="AB5242" s="9"/>
      <c r="AC5242" s="12"/>
      <c r="AD5242" s="12"/>
      <c r="AE5242" s="12"/>
    </row>
    <row r="5243" spans="4:31" x14ac:dyDescent="0.25">
      <c r="D5243" s="1"/>
      <c r="Y5243" s="8"/>
      <c r="Z5243" s="10"/>
      <c r="AA5243" s="9"/>
      <c r="AB5243" s="9"/>
      <c r="AC5243" s="12"/>
      <c r="AD5243" s="12"/>
      <c r="AE5243" s="12"/>
    </row>
    <row r="5244" spans="4:31" x14ac:dyDescent="0.25">
      <c r="D5244" s="1"/>
      <c r="Y5244" s="8"/>
      <c r="Z5244" s="10"/>
      <c r="AA5244" s="9"/>
      <c r="AB5244" s="9"/>
      <c r="AC5244" s="12"/>
      <c r="AD5244" s="12"/>
      <c r="AE5244" s="12"/>
    </row>
    <row r="5245" spans="4:31" x14ac:dyDescent="0.25">
      <c r="D5245" s="1"/>
      <c r="Y5245" s="8"/>
      <c r="Z5245" s="10"/>
      <c r="AA5245" s="9"/>
      <c r="AB5245" s="9"/>
      <c r="AC5245" s="12"/>
      <c r="AD5245" s="12"/>
      <c r="AE5245" s="12"/>
    </row>
    <row r="5246" spans="4:31" x14ac:dyDescent="0.25">
      <c r="D5246" s="1"/>
      <c r="Y5246" s="8"/>
      <c r="Z5246" s="10"/>
      <c r="AA5246" s="9"/>
      <c r="AB5246" s="9"/>
      <c r="AC5246" s="12"/>
      <c r="AD5246" s="12"/>
      <c r="AE5246" s="12"/>
    </row>
    <row r="5247" spans="4:31" x14ac:dyDescent="0.25">
      <c r="D5247" s="1"/>
      <c r="Y5247" s="8"/>
      <c r="Z5247" s="10"/>
      <c r="AA5247" s="9"/>
      <c r="AB5247" s="9"/>
      <c r="AC5247" s="12"/>
      <c r="AD5247" s="12"/>
      <c r="AE5247" s="12"/>
    </row>
    <row r="5248" spans="4:31" x14ac:dyDescent="0.25">
      <c r="D5248" s="1"/>
      <c r="Y5248" s="8"/>
      <c r="Z5248" s="10"/>
      <c r="AA5248" s="9"/>
      <c r="AB5248" s="9"/>
      <c r="AC5248" s="12"/>
      <c r="AD5248" s="12"/>
      <c r="AE5248" s="12"/>
    </row>
    <row r="5249" spans="4:31" x14ac:dyDescent="0.25">
      <c r="D5249" s="1"/>
      <c r="Y5249" s="8"/>
      <c r="Z5249" s="10"/>
      <c r="AA5249" s="9"/>
      <c r="AB5249" s="9"/>
      <c r="AC5249" s="12"/>
      <c r="AD5249" s="12"/>
      <c r="AE5249" s="12"/>
    </row>
    <row r="5250" spans="4:31" x14ac:dyDescent="0.25">
      <c r="D5250" s="1"/>
      <c r="Y5250" s="8"/>
      <c r="Z5250" s="10"/>
      <c r="AA5250" s="9"/>
      <c r="AB5250" s="9"/>
      <c r="AC5250" s="12"/>
      <c r="AD5250" s="12"/>
      <c r="AE5250" s="12"/>
    </row>
    <row r="5251" spans="4:31" x14ac:dyDescent="0.25">
      <c r="D5251" s="1"/>
      <c r="Y5251" s="8"/>
      <c r="Z5251" s="10"/>
      <c r="AA5251" s="9"/>
      <c r="AB5251" s="9"/>
      <c r="AC5251" s="12"/>
      <c r="AD5251" s="12"/>
      <c r="AE5251" s="12"/>
    </row>
    <row r="5252" spans="4:31" x14ac:dyDescent="0.25">
      <c r="D5252" s="1"/>
      <c r="Y5252" s="8"/>
      <c r="Z5252" s="10"/>
      <c r="AA5252" s="9"/>
      <c r="AB5252" s="9"/>
      <c r="AC5252" s="12"/>
      <c r="AD5252" s="12"/>
      <c r="AE5252" s="12"/>
    </row>
    <row r="5253" spans="4:31" x14ac:dyDescent="0.25">
      <c r="D5253" s="1"/>
      <c r="Y5253" s="8"/>
      <c r="Z5253" s="10"/>
      <c r="AA5253" s="9"/>
      <c r="AB5253" s="9"/>
      <c r="AC5253" s="12"/>
      <c r="AD5253" s="12"/>
      <c r="AE5253" s="12"/>
    </row>
    <row r="5254" spans="4:31" x14ac:dyDescent="0.25">
      <c r="D5254" s="1"/>
      <c r="Y5254" s="8"/>
      <c r="Z5254" s="10"/>
      <c r="AA5254" s="9"/>
      <c r="AB5254" s="9"/>
      <c r="AC5254" s="12"/>
      <c r="AD5254" s="12"/>
      <c r="AE5254" s="12"/>
    </row>
    <row r="5255" spans="4:31" x14ac:dyDescent="0.25">
      <c r="D5255" s="1"/>
      <c r="Y5255" s="8"/>
      <c r="Z5255" s="10"/>
      <c r="AA5255" s="9"/>
      <c r="AB5255" s="9"/>
      <c r="AC5255" s="12"/>
      <c r="AD5255" s="12"/>
      <c r="AE5255" s="12"/>
    </row>
    <row r="5256" spans="4:31" x14ac:dyDescent="0.25">
      <c r="D5256" s="1"/>
      <c r="Y5256" s="8"/>
      <c r="Z5256" s="10"/>
      <c r="AA5256" s="9"/>
      <c r="AB5256" s="9"/>
      <c r="AC5256" s="12"/>
      <c r="AD5256" s="12"/>
      <c r="AE5256" s="12"/>
    </row>
    <row r="5257" spans="4:31" x14ac:dyDescent="0.25">
      <c r="D5257" s="1"/>
      <c r="Y5257" s="8"/>
      <c r="Z5257" s="10"/>
      <c r="AA5257" s="9"/>
      <c r="AB5257" s="9"/>
      <c r="AC5257" s="12"/>
      <c r="AD5257" s="12"/>
      <c r="AE5257" s="12"/>
    </row>
    <row r="5258" spans="4:31" x14ac:dyDescent="0.25">
      <c r="D5258" s="1"/>
      <c r="Y5258" s="8"/>
      <c r="Z5258" s="10"/>
      <c r="AA5258" s="9"/>
      <c r="AB5258" s="9"/>
      <c r="AC5258" s="12"/>
      <c r="AD5258" s="12"/>
      <c r="AE5258" s="12"/>
    </row>
    <row r="5259" spans="4:31" x14ac:dyDescent="0.25">
      <c r="D5259" s="1"/>
      <c r="Y5259" s="8"/>
      <c r="Z5259" s="10"/>
      <c r="AA5259" s="9"/>
      <c r="AB5259" s="9"/>
      <c r="AC5259" s="12"/>
      <c r="AD5259" s="12"/>
      <c r="AE5259" s="12"/>
    </row>
    <row r="5260" spans="4:31" x14ac:dyDescent="0.25">
      <c r="D5260" s="1"/>
      <c r="Y5260" s="8"/>
      <c r="Z5260" s="10"/>
      <c r="AA5260" s="9"/>
      <c r="AB5260" s="9"/>
      <c r="AC5260" s="12"/>
      <c r="AD5260" s="12"/>
      <c r="AE5260" s="12"/>
    </row>
    <row r="5261" spans="4:31" x14ac:dyDescent="0.25">
      <c r="D5261" s="1"/>
      <c r="Y5261" s="8"/>
      <c r="Z5261" s="10"/>
      <c r="AA5261" s="9"/>
      <c r="AB5261" s="9"/>
      <c r="AC5261" s="12"/>
      <c r="AD5261" s="12"/>
      <c r="AE5261" s="12"/>
    </row>
    <row r="5262" spans="4:31" x14ac:dyDescent="0.25">
      <c r="D5262" s="1"/>
      <c r="Y5262" s="8"/>
      <c r="Z5262" s="10"/>
      <c r="AA5262" s="9"/>
      <c r="AB5262" s="9"/>
      <c r="AC5262" s="12"/>
      <c r="AD5262" s="12"/>
      <c r="AE5262" s="12"/>
    </row>
    <row r="5263" spans="4:31" x14ac:dyDescent="0.25">
      <c r="D5263" s="1"/>
      <c r="Y5263" s="8"/>
      <c r="Z5263" s="10"/>
      <c r="AA5263" s="9"/>
      <c r="AB5263" s="9"/>
      <c r="AC5263" s="12"/>
      <c r="AD5263" s="12"/>
      <c r="AE5263" s="12"/>
    </row>
    <row r="5264" spans="4:31" x14ac:dyDescent="0.25">
      <c r="D5264" s="1"/>
      <c r="Y5264" s="8"/>
      <c r="Z5264" s="10"/>
      <c r="AA5264" s="9"/>
      <c r="AB5264" s="9"/>
      <c r="AC5264" s="12"/>
      <c r="AD5264" s="12"/>
      <c r="AE5264" s="12"/>
    </row>
    <row r="5265" spans="4:31" x14ac:dyDescent="0.25">
      <c r="D5265" s="1"/>
      <c r="Y5265" s="8"/>
      <c r="Z5265" s="10"/>
      <c r="AA5265" s="9"/>
      <c r="AB5265" s="9"/>
      <c r="AC5265" s="12"/>
      <c r="AD5265" s="12"/>
      <c r="AE5265" s="12"/>
    </row>
    <row r="5266" spans="4:31" x14ac:dyDescent="0.25">
      <c r="D5266" s="1"/>
      <c r="Y5266" s="8"/>
      <c r="Z5266" s="10"/>
      <c r="AA5266" s="9"/>
      <c r="AB5266" s="9"/>
      <c r="AC5266" s="12"/>
      <c r="AD5266" s="12"/>
      <c r="AE5266" s="12"/>
    </row>
    <row r="5267" spans="4:31" x14ac:dyDescent="0.25">
      <c r="D5267" s="1"/>
      <c r="Y5267" s="8"/>
      <c r="Z5267" s="10"/>
      <c r="AA5267" s="9"/>
      <c r="AB5267" s="9"/>
      <c r="AC5267" s="12"/>
      <c r="AD5267" s="12"/>
      <c r="AE5267" s="12"/>
    </row>
    <row r="5268" spans="4:31" x14ac:dyDescent="0.25">
      <c r="D5268" s="1"/>
      <c r="Y5268" s="8"/>
      <c r="Z5268" s="10"/>
      <c r="AA5268" s="9"/>
      <c r="AB5268" s="9"/>
      <c r="AC5268" s="12"/>
      <c r="AD5268" s="12"/>
      <c r="AE5268" s="12"/>
    </row>
    <row r="5269" spans="4:31" x14ac:dyDescent="0.25">
      <c r="D5269" s="1"/>
      <c r="Y5269" s="8"/>
      <c r="Z5269" s="10"/>
      <c r="AA5269" s="9"/>
      <c r="AB5269" s="9"/>
      <c r="AC5269" s="12"/>
      <c r="AD5269" s="12"/>
      <c r="AE5269" s="12"/>
    </row>
    <row r="5270" spans="4:31" x14ac:dyDescent="0.25">
      <c r="D5270" s="1"/>
      <c r="Y5270" s="8"/>
      <c r="Z5270" s="10"/>
      <c r="AA5270" s="9"/>
      <c r="AB5270" s="9"/>
      <c r="AC5270" s="12"/>
      <c r="AD5270" s="12"/>
      <c r="AE5270" s="12"/>
    </row>
    <row r="5271" spans="4:31" x14ac:dyDescent="0.25">
      <c r="D5271" s="1"/>
      <c r="Y5271" s="8"/>
      <c r="Z5271" s="10"/>
      <c r="AA5271" s="9"/>
      <c r="AB5271" s="9"/>
      <c r="AC5271" s="12"/>
      <c r="AD5271" s="12"/>
      <c r="AE5271" s="12"/>
    </row>
    <row r="5272" spans="4:31" x14ac:dyDescent="0.25">
      <c r="D5272" s="1"/>
      <c r="Y5272" s="8"/>
      <c r="Z5272" s="10"/>
      <c r="AA5272" s="9"/>
      <c r="AB5272" s="9"/>
      <c r="AC5272" s="12"/>
      <c r="AD5272" s="12"/>
      <c r="AE5272" s="12"/>
    </row>
    <row r="5273" spans="4:31" x14ac:dyDescent="0.25">
      <c r="D5273" s="1"/>
      <c r="Y5273" s="8"/>
      <c r="Z5273" s="10"/>
      <c r="AA5273" s="9"/>
      <c r="AB5273" s="9"/>
      <c r="AC5273" s="12"/>
      <c r="AD5273" s="12"/>
      <c r="AE5273" s="12"/>
    </row>
    <row r="5274" spans="4:31" x14ac:dyDescent="0.25">
      <c r="D5274" s="1"/>
      <c r="Y5274" s="8"/>
      <c r="Z5274" s="10"/>
      <c r="AA5274" s="9"/>
      <c r="AB5274" s="9"/>
      <c r="AC5274" s="12"/>
      <c r="AD5274" s="12"/>
      <c r="AE5274" s="12"/>
    </row>
    <row r="5275" spans="4:31" x14ac:dyDescent="0.25">
      <c r="D5275" s="1"/>
      <c r="Y5275" s="8"/>
      <c r="Z5275" s="10"/>
      <c r="AA5275" s="9"/>
      <c r="AB5275" s="9"/>
      <c r="AC5275" s="12"/>
      <c r="AD5275" s="12"/>
      <c r="AE5275" s="12"/>
    </row>
    <row r="5276" spans="4:31" x14ac:dyDescent="0.25">
      <c r="D5276" s="1"/>
      <c r="Y5276" s="8"/>
      <c r="Z5276" s="10"/>
      <c r="AA5276" s="9"/>
      <c r="AB5276" s="9"/>
      <c r="AC5276" s="12"/>
      <c r="AD5276" s="12"/>
      <c r="AE5276" s="12"/>
    </row>
    <row r="5277" spans="4:31" x14ac:dyDescent="0.25">
      <c r="D5277" s="1"/>
      <c r="Y5277" s="8"/>
      <c r="Z5277" s="10"/>
      <c r="AA5277" s="9"/>
      <c r="AB5277" s="9"/>
      <c r="AC5277" s="12"/>
      <c r="AD5277" s="12"/>
      <c r="AE5277" s="12"/>
    </row>
    <row r="5278" spans="4:31" x14ac:dyDescent="0.25">
      <c r="D5278" s="1"/>
      <c r="Y5278" s="8"/>
      <c r="Z5278" s="10"/>
      <c r="AA5278" s="9"/>
      <c r="AB5278" s="9"/>
      <c r="AC5278" s="12"/>
      <c r="AD5278" s="12"/>
      <c r="AE5278" s="12"/>
    </row>
    <row r="5279" spans="4:31" x14ac:dyDescent="0.25">
      <c r="D5279" s="1"/>
      <c r="Y5279" s="8"/>
      <c r="Z5279" s="10"/>
      <c r="AA5279" s="9"/>
      <c r="AB5279" s="9"/>
      <c r="AC5279" s="12"/>
      <c r="AD5279" s="12"/>
      <c r="AE5279" s="12"/>
    </row>
    <row r="5280" spans="4:31" x14ac:dyDescent="0.25">
      <c r="D5280" s="1"/>
      <c r="Y5280" s="8"/>
      <c r="Z5280" s="10"/>
      <c r="AA5280" s="9"/>
      <c r="AB5280" s="9"/>
      <c r="AC5280" s="12"/>
      <c r="AD5280" s="12"/>
      <c r="AE5280" s="12"/>
    </row>
    <row r="5281" spans="4:31" x14ac:dyDescent="0.25">
      <c r="D5281" s="1"/>
      <c r="Y5281" s="8"/>
      <c r="Z5281" s="10"/>
      <c r="AA5281" s="9"/>
      <c r="AB5281" s="9"/>
      <c r="AC5281" s="12"/>
      <c r="AD5281" s="12"/>
      <c r="AE5281" s="12"/>
    </row>
    <row r="5282" spans="4:31" x14ac:dyDescent="0.25">
      <c r="D5282" s="1"/>
      <c r="Y5282" s="8"/>
      <c r="Z5282" s="10"/>
      <c r="AA5282" s="9"/>
      <c r="AB5282" s="9"/>
      <c r="AC5282" s="12"/>
      <c r="AD5282" s="12"/>
      <c r="AE5282" s="12"/>
    </row>
    <row r="5283" spans="4:31" x14ac:dyDescent="0.25">
      <c r="D5283" s="1"/>
      <c r="Y5283" s="8"/>
      <c r="Z5283" s="10"/>
      <c r="AA5283" s="9"/>
      <c r="AB5283" s="9"/>
      <c r="AC5283" s="12"/>
      <c r="AD5283" s="12"/>
      <c r="AE5283" s="12"/>
    </row>
    <row r="5284" spans="4:31" x14ac:dyDescent="0.25">
      <c r="D5284" s="1"/>
      <c r="Y5284" s="8"/>
      <c r="Z5284" s="10"/>
      <c r="AA5284" s="9"/>
      <c r="AB5284" s="9"/>
      <c r="AC5284" s="12"/>
      <c r="AD5284" s="12"/>
      <c r="AE5284" s="12"/>
    </row>
    <row r="5285" spans="4:31" x14ac:dyDescent="0.25">
      <c r="D5285" s="1"/>
      <c r="Y5285" s="8"/>
      <c r="Z5285" s="10"/>
      <c r="AA5285" s="9"/>
      <c r="AB5285" s="9"/>
      <c r="AC5285" s="12"/>
      <c r="AD5285" s="12"/>
      <c r="AE5285" s="12"/>
    </row>
    <row r="5286" spans="4:31" x14ac:dyDescent="0.25">
      <c r="D5286" s="1"/>
      <c r="Y5286" s="8"/>
      <c r="Z5286" s="10"/>
      <c r="AA5286" s="9"/>
      <c r="AB5286" s="9"/>
      <c r="AC5286" s="12"/>
      <c r="AD5286" s="12"/>
      <c r="AE5286" s="12"/>
    </row>
    <row r="5287" spans="4:31" x14ac:dyDescent="0.25">
      <c r="D5287" s="1"/>
      <c r="Y5287" s="8"/>
      <c r="Z5287" s="10"/>
      <c r="AA5287" s="9"/>
      <c r="AB5287" s="9"/>
      <c r="AC5287" s="12"/>
      <c r="AD5287" s="12"/>
      <c r="AE5287" s="12"/>
    </row>
    <row r="5288" spans="4:31" x14ac:dyDescent="0.25">
      <c r="D5288" s="1"/>
      <c r="Y5288" s="8"/>
      <c r="Z5288" s="10"/>
      <c r="AA5288" s="9"/>
      <c r="AB5288" s="9"/>
      <c r="AC5288" s="12"/>
      <c r="AD5288" s="12"/>
      <c r="AE5288" s="12"/>
    </row>
    <row r="5289" spans="4:31" x14ac:dyDescent="0.25">
      <c r="D5289" s="1"/>
      <c r="Y5289" s="8"/>
      <c r="Z5289" s="10"/>
      <c r="AA5289" s="9"/>
      <c r="AB5289" s="9"/>
      <c r="AC5289" s="12"/>
      <c r="AD5289" s="12"/>
      <c r="AE5289" s="12"/>
    </row>
    <row r="5290" spans="4:31" x14ac:dyDescent="0.25">
      <c r="D5290" s="1"/>
      <c r="Y5290" s="8"/>
      <c r="Z5290" s="10"/>
      <c r="AA5290" s="9"/>
      <c r="AB5290" s="9"/>
      <c r="AC5290" s="12"/>
      <c r="AD5290" s="12"/>
      <c r="AE5290" s="12"/>
    </row>
    <row r="5291" spans="4:31" x14ac:dyDescent="0.25">
      <c r="D5291" s="1"/>
      <c r="Y5291" s="8"/>
      <c r="Z5291" s="10"/>
      <c r="AA5291" s="9"/>
      <c r="AB5291" s="9"/>
      <c r="AC5291" s="12"/>
      <c r="AD5291" s="12"/>
      <c r="AE5291" s="12"/>
    </row>
    <row r="5292" spans="4:31" x14ac:dyDescent="0.25">
      <c r="D5292" s="1"/>
      <c r="Y5292" s="8"/>
      <c r="Z5292" s="10"/>
      <c r="AA5292" s="9"/>
      <c r="AB5292" s="9"/>
      <c r="AC5292" s="12"/>
      <c r="AD5292" s="12"/>
      <c r="AE5292" s="12"/>
    </row>
    <row r="5293" spans="4:31" x14ac:dyDescent="0.25">
      <c r="D5293" s="1"/>
      <c r="Y5293" s="8"/>
      <c r="Z5293" s="10"/>
      <c r="AA5293" s="9"/>
      <c r="AB5293" s="9"/>
      <c r="AC5293" s="12"/>
      <c r="AD5293" s="12"/>
      <c r="AE5293" s="12"/>
    </row>
    <row r="5294" spans="4:31" x14ac:dyDescent="0.25">
      <c r="D5294" s="1"/>
      <c r="Y5294" s="8"/>
      <c r="Z5294" s="10"/>
      <c r="AA5294" s="9"/>
      <c r="AB5294" s="9"/>
      <c r="AC5294" s="12"/>
      <c r="AD5294" s="12"/>
      <c r="AE5294" s="12"/>
    </row>
    <row r="5295" spans="4:31" x14ac:dyDescent="0.25">
      <c r="D5295" s="1"/>
      <c r="Y5295" s="8"/>
      <c r="Z5295" s="10"/>
      <c r="AA5295" s="9"/>
      <c r="AB5295" s="9"/>
      <c r="AC5295" s="12"/>
      <c r="AD5295" s="12"/>
      <c r="AE5295" s="12"/>
    </row>
    <row r="5296" spans="4:31" x14ac:dyDescent="0.25">
      <c r="D5296" s="1"/>
      <c r="Y5296" s="8"/>
      <c r="Z5296" s="10"/>
      <c r="AA5296" s="9"/>
      <c r="AB5296" s="9"/>
      <c r="AC5296" s="12"/>
      <c r="AD5296" s="12"/>
      <c r="AE5296" s="12"/>
    </row>
    <row r="5297" spans="4:31" x14ac:dyDescent="0.25">
      <c r="D5297" s="1"/>
      <c r="Y5297" s="8"/>
      <c r="Z5297" s="10"/>
      <c r="AA5297" s="9"/>
      <c r="AB5297" s="9"/>
      <c r="AC5297" s="12"/>
      <c r="AD5297" s="12"/>
      <c r="AE5297" s="12"/>
    </row>
    <row r="5298" spans="4:31" x14ac:dyDescent="0.25">
      <c r="D5298" s="1"/>
      <c r="Y5298" s="8"/>
      <c r="Z5298" s="10"/>
      <c r="AA5298" s="9"/>
      <c r="AB5298" s="9"/>
      <c r="AC5298" s="12"/>
      <c r="AD5298" s="12"/>
      <c r="AE5298" s="12"/>
    </row>
    <row r="5299" spans="4:31" x14ac:dyDescent="0.25">
      <c r="D5299" s="1"/>
      <c r="Y5299" s="8"/>
      <c r="Z5299" s="10"/>
      <c r="AA5299" s="9"/>
      <c r="AB5299" s="9"/>
      <c r="AC5299" s="12"/>
      <c r="AD5299" s="12"/>
      <c r="AE5299" s="12"/>
    </row>
    <row r="5300" spans="4:31" x14ac:dyDescent="0.25">
      <c r="D5300" s="1"/>
      <c r="Y5300" s="8"/>
      <c r="Z5300" s="10"/>
      <c r="AA5300" s="9"/>
      <c r="AB5300" s="9"/>
      <c r="AC5300" s="12"/>
      <c r="AD5300" s="12"/>
      <c r="AE5300" s="12"/>
    </row>
    <row r="5301" spans="4:31" x14ac:dyDescent="0.25">
      <c r="D5301" s="1"/>
      <c r="Y5301" s="8"/>
      <c r="Z5301" s="10"/>
      <c r="AA5301" s="9"/>
      <c r="AB5301" s="9"/>
      <c r="AC5301" s="12"/>
      <c r="AD5301" s="12"/>
      <c r="AE5301" s="12"/>
    </row>
    <row r="5302" spans="4:31" x14ac:dyDescent="0.25">
      <c r="D5302" s="1"/>
      <c r="Y5302" s="8"/>
      <c r="Z5302" s="10"/>
      <c r="AA5302" s="9"/>
      <c r="AB5302" s="9"/>
      <c r="AC5302" s="12"/>
      <c r="AD5302" s="12"/>
      <c r="AE5302" s="12"/>
    </row>
    <row r="5303" spans="4:31" x14ac:dyDescent="0.25">
      <c r="D5303" s="1"/>
      <c r="Y5303" s="8"/>
      <c r="Z5303" s="10"/>
      <c r="AA5303" s="9"/>
      <c r="AB5303" s="9"/>
      <c r="AC5303" s="12"/>
      <c r="AD5303" s="12"/>
      <c r="AE5303" s="12"/>
    </row>
    <row r="5304" spans="4:31" x14ac:dyDescent="0.25">
      <c r="D5304" s="1"/>
      <c r="Y5304" s="8"/>
      <c r="Z5304" s="10"/>
      <c r="AA5304" s="9"/>
      <c r="AB5304" s="9"/>
      <c r="AC5304" s="12"/>
      <c r="AD5304" s="12"/>
      <c r="AE5304" s="12"/>
    </row>
    <row r="5305" spans="4:31" x14ac:dyDescent="0.25">
      <c r="D5305" s="1"/>
      <c r="Y5305" s="8"/>
      <c r="Z5305" s="10"/>
      <c r="AA5305" s="9"/>
      <c r="AB5305" s="9"/>
      <c r="AC5305" s="12"/>
      <c r="AD5305" s="12"/>
      <c r="AE5305" s="12"/>
    </row>
    <row r="5306" spans="4:31" x14ac:dyDescent="0.25">
      <c r="D5306" s="1"/>
      <c r="Y5306" s="8"/>
      <c r="Z5306" s="10"/>
      <c r="AA5306" s="9"/>
      <c r="AB5306" s="9"/>
      <c r="AC5306" s="12"/>
      <c r="AD5306" s="12"/>
      <c r="AE5306" s="12"/>
    </row>
    <row r="5307" spans="4:31" x14ac:dyDescent="0.25">
      <c r="D5307" s="1"/>
      <c r="Y5307" s="8"/>
      <c r="Z5307" s="10"/>
      <c r="AA5307" s="9"/>
      <c r="AB5307" s="9"/>
      <c r="AC5307" s="12"/>
      <c r="AD5307" s="12"/>
      <c r="AE5307" s="12"/>
    </row>
    <row r="5308" spans="4:31" x14ac:dyDescent="0.25">
      <c r="D5308" s="1"/>
      <c r="Y5308" s="8"/>
      <c r="Z5308" s="10"/>
      <c r="AA5308" s="9"/>
      <c r="AB5308" s="9"/>
      <c r="AC5308" s="12"/>
      <c r="AD5308" s="12"/>
      <c r="AE5308" s="12"/>
    </row>
    <row r="5309" spans="4:31" x14ac:dyDescent="0.25">
      <c r="D5309" s="1"/>
      <c r="Y5309" s="8"/>
      <c r="Z5309" s="10"/>
      <c r="AA5309" s="9"/>
      <c r="AB5309" s="9"/>
      <c r="AC5309" s="12"/>
      <c r="AD5309" s="12"/>
      <c r="AE5309" s="12"/>
    </row>
    <row r="5310" spans="4:31" x14ac:dyDescent="0.25">
      <c r="D5310" s="1"/>
      <c r="Y5310" s="8"/>
      <c r="Z5310" s="10"/>
      <c r="AA5310" s="9"/>
      <c r="AB5310" s="9"/>
      <c r="AC5310" s="12"/>
      <c r="AD5310" s="12"/>
      <c r="AE5310" s="12"/>
    </row>
    <row r="5311" spans="4:31" x14ac:dyDescent="0.25">
      <c r="D5311" s="1"/>
      <c r="Y5311" s="8"/>
      <c r="Z5311" s="10"/>
      <c r="AA5311" s="9"/>
      <c r="AB5311" s="9"/>
      <c r="AC5311" s="12"/>
      <c r="AD5311" s="12"/>
      <c r="AE5311" s="12"/>
    </row>
    <row r="5312" spans="4:31" x14ac:dyDescent="0.25">
      <c r="D5312" s="1"/>
      <c r="Y5312" s="8"/>
      <c r="Z5312" s="10"/>
      <c r="AA5312" s="9"/>
      <c r="AB5312" s="9"/>
      <c r="AC5312" s="12"/>
      <c r="AD5312" s="12"/>
      <c r="AE5312" s="12"/>
    </row>
    <row r="5313" spans="4:31" x14ac:dyDescent="0.25">
      <c r="D5313" s="1"/>
      <c r="Y5313" s="8"/>
      <c r="Z5313" s="10"/>
      <c r="AA5313" s="9"/>
      <c r="AB5313" s="9"/>
      <c r="AC5313" s="12"/>
      <c r="AD5313" s="12"/>
      <c r="AE5313" s="12"/>
    </row>
    <row r="5314" spans="4:31" x14ac:dyDescent="0.25">
      <c r="D5314" s="1"/>
      <c r="Y5314" s="8"/>
      <c r="Z5314" s="10"/>
      <c r="AA5314" s="9"/>
      <c r="AB5314" s="9"/>
      <c r="AC5314" s="12"/>
      <c r="AD5314" s="12"/>
      <c r="AE5314" s="12"/>
    </row>
    <row r="5315" spans="4:31" x14ac:dyDescent="0.25">
      <c r="D5315" s="1"/>
      <c r="Y5315" s="8"/>
      <c r="Z5315" s="10"/>
      <c r="AA5315" s="9"/>
      <c r="AB5315" s="9"/>
      <c r="AC5315" s="12"/>
      <c r="AD5315" s="12"/>
      <c r="AE5315" s="12"/>
    </row>
    <row r="5316" spans="4:31" x14ac:dyDescent="0.25">
      <c r="D5316" s="1"/>
      <c r="Y5316" s="8"/>
      <c r="Z5316" s="10"/>
      <c r="AA5316" s="9"/>
      <c r="AB5316" s="9"/>
      <c r="AC5316" s="12"/>
      <c r="AD5316" s="12"/>
      <c r="AE5316" s="12"/>
    </row>
    <row r="5317" spans="4:31" x14ac:dyDescent="0.25">
      <c r="D5317" s="1"/>
      <c r="Y5317" s="8"/>
      <c r="Z5317" s="10"/>
      <c r="AA5317" s="9"/>
      <c r="AB5317" s="9"/>
      <c r="AC5317" s="12"/>
      <c r="AD5317" s="12"/>
      <c r="AE5317" s="12"/>
    </row>
    <row r="5318" spans="4:31" x14ac:dyDescent="0.25">
      <c r="D5318" s="1"/>
      <c r="Y5318" s="8"/>
      <c r="Z5318" s="10"/>
      <c r="AA5318" s="9"/>
      <c r="AB5318" s="9"/>
      <c r="AC5318" s="12"/>
      <c r="AD5318" s="12"/>
      <c r="AE5318" s="12"/>
    </row>
    <row r="5319" spans="4:31" x14ac:dyDescent="0.25">
      <c r="D5319" s="1"/>
      <c r="Y5319" s="8"/>
      <c r="Z5319" s="10"/>
      <c r="AA5319" s="9"/>
      <c r="AB5319" s="9"/>
      <c r="AC5319" s="12"/>
      <c r="AD5319" s="12"/>
      <c r="AE5319" s="12"/>
    </row>
    <row r="5320" spans="4:31" x14ac:dyDescent="0.25">
      <c r="D5320" s="1"/>
      <c r="Y5320" s="8"/>
      <c r="Z5320" s="10"/>
      <c r="AA5320" s="9"/>
      <c r="AB5320" s="9"/>
      <c r="AC5320" s="12"/>
      <c r="AD5320" s="12"/>
      <c r="AE5320" s="12"/>
    </row>
    <row r="5321" spans="4:31" x14ac:dyDescent="0.25">
      <c r="D5321" s="1"/>
      <c r="Y5321" s="8"/>
      <c r="Z5321" s="10"/>
      <c r="AA5321" s="9"/>
      <c r="AB5321" s="9"/>
      <c r="AC5321" s="12"/>
      <c r="AD5321" s="12"/>
      <c r="AE5321" s="12"/>
    </row>
    <row r="5322" spans="4:31" x14ac:dyDescent="0.25">
      <c r="D5322" s="1"/>
      <c r="Y5322" s="8"/>
      <c r="Z5322" s="10"/>
      <c r="AA5322" s="9"/>
      <c r="AB5322" s="9"/>
      <c r="AC5322" s="12"/>
      <c r="AD5322" s="12"/>
      <c r="AE5322" s="12"/>
    </row>
    <row r="5323" spans="4:31" x14ac:dyDescent="0.25">
      <c r="D5323" s="1"/>
      <c r="Y5323" s="8"/>
      <c r="Z5323" s="10"/>
      <c r="AA5323" s="9"/>
      <c r="AB5323" s="9"/>
      <c r="AC5323" s="12"/>
      <c r="AD5323" s="12"/>
      <c r="AE5323" s="12"/>
    </row>
    <row r="5324" spans="4:31" x14ac:dyDescent="0.25">
      <c r="D5324" s="1"/>
      <c r="Y5324" s="8"/>
      <c r="Z5324" s="10"/>
      <c r="AA5324" s="9"/>
      <c r="AB5324" s="9"/>
      <c r="AC5324" s="12"/>
      <c r="AD5324" s="12"/>
      <c r="AE5324" s="12"/>
    </row>
    <row r="5325" spans="4:31" x14ac:dyDescent="0.25">
      <c r="D5325" s="1"/>
      <c r="Y5325" s="8"/>
      <c r="Z5325" s="10"/>
      <c r="AA5325" s="9"/>
      <c r="AB5325" s="9"/>
      <c r="AC5325" s="12"/>
      <c r="AD5325" s="12"/>
      <c r="AE5325" s="12"/>
    </row>
    <row r="5326" spans="4:31" x14ac:dyDescent="0.25">
      <c r="D5326" s="1"/>
      <c r="Y5326" s="8"/>
      <c r="Z5326" s="10"/>
      <c r="AA5326" s="9"/>
      <c r="AB5326" s="9"/>
      <c r="AC5326" s="12"/>
      <c r="AD5326" s="12"/>
      <c r="AE5326" s="12"/>
    </row>
    <row r="5327" spans="4:31" x14ac:dyDescent="0.25">
      <c r="D5327" s="1"/>
      <c r="Y5327" s="8"/>
      <c r="Z5327" s="10"/>
      <c r="AA5327" s="9"/>
      <c r="AB5327" s="9"/>
      <c r="AC5327" s="12"/>
      <c r="AD5327" s="12"/>
      <c r="AE5327" s="12"/>
    </row>
    <row r="5328" spans="4:31" x14ac:dyDescent="0.25">
      <c r="D5328" s="1"/>
      <c r="Y5328" s="8"/>
      <c r="Z5328" s="10"/>
      <c r="AA5328" s="9"/>
      <c r="AB5328" s="9"/>
      <c r="AC5328" s="12"/>
      <c r="AD5328" s="12"/>
      <c r="AE5328" s="12"/>
    </row>
    <row r="5329" spans="4:31" x14ac:dyDescent="0.25">
      <c r="D5329" s="1"/>
      <c r="Y5329" s="8"/>
      <c r="Z5329" s="10"/>
      <c r="AA5329" s="9"/>
      <c r="AB5329" s="9"/>
      <c r="AC5329" s="12"/>
      <c r="AD5329" s="12"/>
      <c r="AE5329" s="12"/>
    </row>
    <row r="5330" spans="4:31" x14ac:dyDescent="0.25">
      <c r="D5330" s="1"/>
      <c r="Y5330" s="8"/>
      <c r="Z5330" s="10"/>
      <c r="AA5330" s="9"/>
      <c r="AB5330" s="9"/>
      <c r="AC5330" s="12"/>
      <c r="AD5330" s="12"/>
      <c r="AE5330" s="12"/>
    </row>
    <row r="5331" spans="4:31" x14ac:dyDescent="0.25">
      <c r="D5331" s="1"/>
      <c r="Y5331" s="8"/>
      <c r="Z5331" s="10"/>
      <c r="AA5331" s="9"/>
      <c r="AB5331" s="9"/>
      <c r="AC5331" s="12"/>
      <c r="AD5331" s="12"/>
      <c r="AE5331" s="12"/>
    </row>
    <row r="5332" spans="4:31" x14ac:dyDescent="0.25">
      <c r="D5332" s="1"/>
      <c r="Y5332" s="8"/>
      <c r="Z5332" s="10"/>
      <c r="AA5332" s="9"/>
      <c r="AB5332" s="9"/>
      <c r="AC5332" s="12"/>
      <c r="AD5332" s="12"/>
      <c r="AE5332" s="12"/>
    </row>
    <row r="5333" spans="4:31" x14ac:dyDescent="0.25">
      <c r="D5333" s="1"/>
      <c r="Y5333" s="8"/>
      <c r="Z5333" s="10"/>
      <c r="AA5333" s="9"/>
      <c r="AB5333" s="9"/>
      <c r="AC5333" s="12"/>
      <c r="AD5333" s="12"/>
      <c r="AE5333" s="12"/>
    </row>
    <row r="5334" spans="4:31" x14ac:dyDescent="0.25">
      <c r="D5334" s="1"/>
      <c r="Y5334" s="8"/>
      <c r="Z5334" s="10"/>
      <c r="AA5334" s="9"/>
      <c r="AB5334" s="9"/>
      <c r="AC5334" s="12"/>
      <c r="AD5334" s="12"/>
      <c r="AE5334" s="12"/>
    </row>
    <row r="5335" spans="4:31" x14ac:dyDescent="0.25">
      <c r="D5335" s="1"/>
      <c r="Y5335" s="8"/>
      <c r="Z5335" s="10"/>
      <c r="AA5335" s="9"/>
      <c r="AB5335" s="9"/>
      <c r="AC5335" s="12"/>
      <c r="AD5335" s="12"/>
      <c r="AE5335" s="12"/>
    </row>
    <row r="5336" spans="4:31" x14ac:dyDescent="0.25">
      <c r="D5336" s="1"/>
      <c r="Y5336" s="8"/>
      <c r="Z5336" s="10"/>
      <c r="AA5336" s="9"/>
      <c r="AB5336" s="9"/>
      <c r="AC5336" s="12"/>
      <c r="AD5336" s="12"/>
      <c r="AE5336" s="12"/>
    </row>
    <row r="5337" spans="4:31" x14ac:dyDescent="0.25">
      <c r="D5337" s="1"/>
      <c r="Y5337" s="8"/>
      <c r="Z5337" s="10"/>
      <c r="AA5337" s="9"/>
      <c r="AB5337" s="9"/>
      <c r="AC5337" s="12"/>
      <c r="AD5337" s="12"/>
      <c r="AE5337" s="12"/>
    </row>
    <row r="5338" spans="4:31" x14ac:dyDescent="0.25">
      <c r="D5338" s="1"/>
      <c r="Y5338" s="8"/>
      <c r="Z5338" s="10"/>
      <c r="AA5338" s="9"/>
      <c r="AB5338" s="9"/>
      <c r="AC5338" s="12"/>
      <c r="AD5338" s="12"/>
      <c r="AE5338" s="12"/>
    </row>
    <row r="5339" spans="4:31" x14ac:dyDescent="0.25">
      <c r="D5339" s="1"/>
      <c r="Y5339" s="8"/>
      <c r="Z5339" s="10"/>
      <c r="AA5339" s="9"/>
      <c r="AB5339" s="9"/>
      <c r="AC5339" s="12"/>
      <c r="AD5339" s="12"/>
      <c r="AE5339" s="12"/>
    </row>
    <row r="5340" spans="4:31" x14ac:dyDescent="0.25">
      <c r="D5340" s="1"/>
      <c r="Y5340" s="8"/>
      <c r="Z5340" s="10"/>
      <c r="AA5340" s="9"/>
      <c r="AB5340" s="9"/>
      <c r="AC5340" s="12"/>
      <c r="AD5340" s="12"/>
      <c r="AE5340" s="12"/>
    </row>
    <row r="5341" spans="4:31" x14ac:dyDescent="0.25">
      <c r="D5341" s="1"/>
      <c r="Y5341" s="8"/>
      <c r="Z5341" s="10"/>
      <c r="AA5341" s="9"/>
      <c r="AB5341" s="9"/>
      <c r="AC5341" s="12"/>
      <c r="AD5341" s="12"/>
      <c r="AE5341" s="12"/>
    </row>
    <row r="5342" spans="4:31" x14ac:dyDescent="0.25">
      <c r="D5342" s="1"/>
      <c r="Y5342" s="8"/>
      <c r="Z5342" s="10"/>
      <c r="AA5342" s="9"/>
      <c r="AB5342" s="9"/>
      <c r="AC5342" s="12"/>
      <c r="AD5342" s="12"/>
      <c r="AE5342" s="12"/>
    </row>
    <row r="5343" spans="4:31" x14ac:dyDescent="0.25">
      <c r="D5343" s="1"/>
      <c r="Y5343" s="8"/>
      <c r="Z5343" s="10"/>
      <c r="AA5343" s="9"/>
      <c r="AB5343" s="9"/>
      <c r="AC5343" s="12"/>
      <c r="AD5343" s="12"/>
      <c r="AE5343" s="12"/>
    </row>
    <row r="5344" spans="4:31" x14ac:dyDescent="0.25">
      <c r="D5344" s="1"/>
      <c r="Y5344" s="8"/>
      <c r="Z5344" s="10"/>
      <c r="AA5344" s="9"/>
      <c r="AB5344" s="9"/>
      <c r="AC5344" s="12"/>
      <c r="AD5344" s="12"/>
      <c r="AE5344" s="12"/>
    </row>
    <row r="5345" spans="4:31" x14ac:dyDescent="0.25">
      <c r="D5345" s="1"/>
      <c r="Y5345" s="8"/>
      <c r="Z5345" s="10"/>
      <c r="AA5345" s="9"/>
      <c r="AB5345" s="9"/>
      <c r="AC5345" s="12"/>
      <c r="AD5345" s="12"/>
      <c r="AE5345" s="12"/>
    </row>
    <row r="5346" spans="4:31" x14ac:dyDescent="0.25">
      <c r="D5346" s="1"/>
      <c r="Y5346" s="8"/>
      <c r="Z5346" s="10"/>
      <c r="AA5346" s="9"/>
      <c r="AB5346" s="9"/>
      <c r="AC5346" s="12"/>
      <c r="AD5346" s="12"/>
      <c r="AE5346" s="12"/>
    </row>
    <row r="5347" spans="4:31" x14ac:dyDescent="0.25">
      <c r="D5347" s="1"/>
      <c r="Y5347" s="8"/>
      <c r="Z5347" s="10"/>
      <c r="AA5347" s="9"/>
      <c r="AB5347" s="9"/>
      <c r="AC5347" s="12"/>
      <c r="AD5347" s="12"/>
      <c r="AE5347" s="12"/>
    </row>
    <row r="5348" spans="4:31" x14ac:dyDescent="0.25">
      <c r="D5348" s="1"/>
      <c r="Y5348" s="8"/>
      <c r="Z5348" s="10"/>
      <c r="AA5348" s="9"/>
      <c r="AB5348" s="9"/>
      <c r="AC5348" s="12"/>
      <c r="AD5348" s="12"/>
      <c r="AE5348" s="12"/>
    </row>
    <row r="5349" spans="4:31" x14ac:dyDescent="0.25">
      <c r="D5349" s="1"/>
      <c r="Y5349" s="8"/>
      <c r="Z5349" s="10"/>
      <c r="AA5349" s="9"/>
      <c r="AB5349" s="9"/>
      <c r="AC5349" s="12"/>
      <c r="AD5349" s="12"/>
      <c r="AE5349" s="12"/>
    </row>
    <row r="5350" spans="4:31" x14ac:dyDescent="0.25">
      <c r="D5350" s="1"/>
      <c r="Y5350" s="8"/>
      <c r="Z5350" s="10"/>
      <c r="AA5350" s="9"/>
      <c r="AB5350" s="9"/>
      <c r="AC5350" s="12"/>
      <c r="AD5350" s="12"/>
      <c r="AE5350" s="12"/>
    </row>
    <row r="5351" spans="4:31" x14ac:dyDescent="0.25">
      <c r="D5351" s="1"/>
      <c r="Y5351" s="8"/>
      <c r="Z5351" s="10"/>
      <c r="AA5351" s="9"/>
      <c r="AB5351" s="9"/>
      <c r="AC5351" s="12"/>
      <c r="AD5351" s="12"/>
      <c r="AE5351" s="12"/>
    </row>
    <row r="5352" spans="4:31" x14ac:dyDescent="0.25">
      <c r="D5352" s="1"/>
      <c r="Y5352" s="8"/>
      <c r="Z5352" s="10"/>
      <c r="AA5352" s="9"/>
      <c r="AB5352" s="9"/>
      <c r="AC5352" s="12"/>
      <c r="AD5352" s="12"/>
      <c r="AE5352" s="12"/>
    </row>
    <row r="5353" spans="4:31" x14ac:dyDescent="0.25">
      <c r="D5353" s="1"/>
      <c r="Y5353" s="8"/>
      <c r="Z5353" s="10"/>
      <c r="AA5353" s="9"/>
      <c r="AB5353" s="9"/>
      <c r="AC5353" s="12"/>
      <c r="AD5353" s="12"/>
      <c r="AE5353" s="12"/>
    </row>
    <row r="5354" spans="4:31" x14ac:dyDescent="0.25">
      <c r="D5354" s="1"/>
      <c r="Y5354" s="8"/>
      <c r="Z5354" s="10"/>
      <c r="AA5354" s="9"/>
      <c r="AB5354" s="9"/>
      <c r="AC5354" s="12"/>
      <c r="AD5354" s="12"/>
      <c r="AE5354" s="12"/>
    </row>
    <row r="5355" spans="4:31" x14ac:dyDescent="0.25">
      <c r="D5355" s="1"/>
      <c r="Y5355" s="8"/>
      <c r="Z5355" s="10"/>
      <c r="AA5355" s="9"/>
      <c r="AB5355" s="9"/>
      <c r="AC5355" s="12"/>
      <c r="AD5355" s="12"/>
      <c r="AE5355" s="12"/>
    </row>
    <row r="5356" spans="4:31" x14ac:dyDescent="0.25">
      <c r="D5356" s="1"/>
      <c r="Y5356" s="8"/>
      <c r="Z5356" s="10"/>
      <c r="AA5356" s="9"/>
      <c r="AB5356" s="9"/>
      <c r="AC5356" s="12"/>
      <c r="AD5356" s="12"/>
      <c r="AE5356" s="12"/>
    </row>
    <row r="5357" spans="4:31" x14ac:dyDescent="0.25">
      <c r="D5357" s="1"/>
      <c r="Y5357" s="8"/>
      <c r="Z5357" s="10"/>
      <c r="AA5357" s="9"/>
      <c r="AB5357" s="9"/>
      <c r="AC5357" s="12"/>
      <c r="AD5357" s="12"/>
      <c r="AE5357" s="12"/>
    </row>
    <row r="5358" spans="4:31" x14ac:dyDescent="0.25">
      <c r="D5358" s="1"/>
      <c r="Y5358" s="8"/>
      <c r="Z5358" s="10"/>
      <c r="AA5358" s="9"/>
      <c r="AB5358" s="9"/>
      <c r="AC5358" s="12"/>
      <c r="AD5358" s="12"/>
      <c r="AE5358" s="12"/>
    </row>
    <row r="5359" spans="4:31" x14ac:dyDescent="0.25">
      <c r="D5359" s="1"/>
      <c r="Y5359" s="8"/>
      <c r="Z5359" s="10"/>
      <c r="AA5359" s="9"/>
      <c r="AB5359" s="9"/>
      <c r="AC5359" s="12"/>
      <c r="AD5359" s="12"/>
      <c r="AE5359" s="12"/>
    </row>
    <row r="5360" spans="4:31" x14ac:dyDescent="0.25">
      <c r="D5360" s="1"/>
      <c r="Y5360" s="8"/>
      <c r="Z5360" s="10"/>
      <c r="AA5360" s="9"/>
      <c r="AB5360" s="9"/>
      <c r="AC5360" s="12"/>
      <c r="AD5360" s="12"/>
      <c r="AE5360" s="12"/>
    </row>
    <row r="5361" spans="4:31" x14ac:dyDescent="0.25">
      <c r="D5361" s="1"/>
      <c r="Y5361" s="8"/>
      <c r="Z5361" s="10"/>
      <c r="AA5361" s="9"/>
      <c r="AB5361" s="9"/>
      <c r="AC5361" s="12"/>
      <c r="AD5361" s="12"/>
      <c r="AE5361" s="12"/>
    </row>
    <row r="5362" spans="4:31" x14ac:dyDescent="0.25">
      <c r="D5362" s="1"/>
      <c r="Y5362" s="8"/>
      <c r="Z5362" s="10"/>
      <c r="AA5362" s="9"/>
      <c r="AB5362" s="9"/>
      <c r="AC5362" s="12"/>
      <c r="AD5362" s="12"/>
      <c r="AE5362" s="12"/>
    </row>
    <row r="5363" spans="4:31" x14ac:dyDescent="0.25">
      <c r="D5363" s="1"/>
      <c r="Y5363" s="8"/>
      <c r="Z5363" s="10"/>
      <c r="AA5363" s="9"/>
      <c r="AB5363" s="9"/>
      <c r="AC5363" s="12"/>
      <c r="AD5363" s="12"/>
      <c r="AE5363" s="12"/>
    </row>
    <row r="5364" spans="4:31" x14ac:dyDescent="0.25">
      <c r="D5364" s="1"/>
      <c r="Y5364" s="8"/>
      <c r="Z5364" s="10"/>
      <c r="AA5364" s="9"/>
      <c r="AB5364" s="9"/>
      <c r="AC5364" s="12"/>
      <c r="AD5364" s="12"/>
      <c r="AE5364" s="12"/>
    </row>
    <row r="5365" spans="4:31" x14ac:dyDescent="0.25">
      <c r="D5365" s="1"/>
      <c r="Y5365" s="8"/>
      <c r="Z5365" s="10"/>
      <c r="AA5365" s="9"/>
      <c r="AB5365" s="9"/>
      <c r="AC5365" s="12"/>
      <c r="AD5365" s="12"/>
      <c r="AE5365" s="12"/>
    </row>
    <row r="5366" spans="4:31" x14ac:dyDescent="0.25">
      <c r="D5366" s="1"/>
      <c r="Y5366" s="8"/>
      <c r="Z5366" s="10"/>
      <c r="AA5366" s="9"/>
      <c r="AB5366" s="9"/>
      <c r="AC5366" s="12"/>
      <c r="AD5366" s="12"/>
      <c r="AE5366" s="12"/>
    </row>
    <row r="5367" spans="4:31" x14ac:dyDescent="0.25">
      <c r="D5367" s="1"/>
      <c r="Y5367" s="8"/>
      <c r="Z5367" s="10"/>
      <c r="AA5367" s="9"/>
      <c r="AB5367" s="9"/>
      <c r="AC5367" s="12"/>
      <c r="AD5367" s="12"/>
      <c r="AE5367" s="12"/>
    </row>
    <row r="5368" spans="4:31" x14ac:dyDescent="0.25">
      <c r="D5368" s="1"/>
      <c r="Y5368" s="8"/>
      <c r="Z5368" s="10"/>
      <c r="AA5368" s="9"/>
      <c r="AB5368" s="9"/>
      <c r="AC5368" s="12"/>
      <c r="AD5368" s="12"/>
      <c r="AE5368" s="12"/>
    </row>
    <row r="5369" spans="4:31" x14ac:dyDescent="0.25">
      <c r="D5369" s="1"/>
      <c r="Y5369" s="8"/>
      <c r="Z5369" s="10"/>
      <c r="AA5369" s="9"/>
      <c r="AB5369" s="9"/>
      <c r="AC5369" s="12"/>
      <c r="AD5369" s="12"/>
      <c r="AE5369" s="12"/>
    </row>
    <row r="5370" spans="4:31" x14ac:dyDescent="0.25">
      <c r="D5370" s="1"/>
      <c r="Y5370" s="8"/>
      <c r="Z5370" s="10"/>
      <c r="AA5370" s="9"/>
      <c r="AB5370" s="9"/>
      <c r="AC5370" s="12"/>
      <c r="AD5370" s="12"/>
      <c r="AE5370" s="12"/>
    </row>
    <row r="5371" spans="4:31" x14ac:dyDescent="0.25">
      <c r="D5371" s="1"/>
      <c r="Y5371" s="8"/>
      <c r="Z5371" s="10"/>
      <c r="AA5371" s="9"/>
      <c r="AB5371" s="9"/>
      <c r="AC5371" s="12"/>
      <c r="AD5371" s="12"/>
      <c r="AE5371" s="12"/>
    </row>
    <row r="5372" spans="4:31" x14ac:dyDescent="0.25">
      <c r="D5372" s="1"/>
      <c r="Y5372" s="8"/>
      <c r="Z5372" s="10"/>
      <c r="AA5372" s="9"/>
      <c r="AB5372" s="9"/>
      <c r="AC5372" s="12"/>
      <c r="AD5372" s="12"/>
      <c r="AE5372" s="12"/>
    </row>
    <row r="5373" spans="4:31" x14ac:dyDescent="0.25">
      <c r="D5373" s="1"/>
      <c r="Y5373" s="8"/>
      <c r="Z5373" s="10"/>
      <c r="AA5373" s="9"/>
      <c r="AB5373" s="9"/>
      <c r="AC5373" s="12"/>
      <c r="AD5373" s="12"/>
      <c r="AE5373" s="12"/>
    </row>
    <row r="5374" spans="4:31" x14ac:dyDescent="0.25">
      <c r="D5374" s="1"/>
      <c r="Y5374" s="8"/>
      <c r="Z5374" s="10"/>
      <c r="AA5374" s="9"/>
      <c r="AB5374" s="9"/>
      <c r="AC5374" s="12"/>
      <c r="AD5374" s="12"/>
      <c r="AE5374" s="12"/>
    </row>
    <row r="5375" spans="4:31" x14ac:dyDescent="0.25">
      <c r="D5375" s="1"/>
      <c r="Y5375" s="8"/>
      <c r="Z5375" s="10"/>
      <c r="AA5375" s="9"/>
      <c r="AB5375" s="9"/>
      <c r="AC5375" s="12"/>
      <c r="AD5375" s="12"/>
      <c r="AE5375" s="12"/>
    </row>
    <row r="5376" spans="4:31" x14ac:dyDescent="0.25">
      <c r="D5376" s="1"/>
      <c r="Y5376" s="8"/>
      <c r="Z5376" s="10"/>
      <c r="AA5376" s="9"/>
      <c r="AB5376" s="9"/>
      <c r="AC5376" s="12"/>
      <c r="AD5376" s="12"/>
      <c r="AE5376" s="12"/>
    </row>
    <row r="5377" spans="4:31" x14ac:dyDescent="0.25">
      <c r="D5377" s="1"/>
      <c r="Y5377" s="8"/>
      <c r="Z5377" s="10"/>
      <c r="AA5377" s="9"/>
      <c r="AB5377" s="9"/>
      <c r="AC5377" s="12"/>
      <c r="AD5377" s="12"/>
      <c r="AE5377" s="12"/>
    </row>
    <row r="5378" spans="4:31" x14ac:dyDescent="0.25">
      <c r="D5378" s="1"/>
      <c r="Y5378" s="8"/>
      <c r="Z5378" s="10"/>
      <c r="AA5378" s="9"/>
      <c r="AB5378" s="9"/>
      <c r="AC5378" s="12"/>
      <c r="AD5378" s="12"/>
      <c r="AE5378" s="12"/>
    </row>
    <row r="5379" spans="4:31" x14ac:dyDescent="0.25">
      <c r="D5379" s="1"/>
      <c r="Y5379" s="8"/>
      <c r="Z5379" s="10"/>
      <c r="AA5379" s="9"/>
      <c r="AB5379" s="9"/>
      <c r="AC5379" s="12"/>
      <c r="AD5379" s="12"/>
      <c r="AE5379" s="12"/>
    </row>
    <row r="5380" spans="4:31" x14ac:dyDescent="0.25">
      <c r="D5380" s="1"/>
      <c r="Y5380" s="8"/>
      <c r="Z5380" s="10"/>
      <c r="AA5380" s="9"/>
      <c r="AB5380" s="9"/>
      <c r="AC5380" s="12"/>
      <c r="AD5380" s="12"/>
      <c r="AE5380" s="12"/>
    </row>
    <row r="5381" spans="4:31" x14ac:dyDescent="0.25">
      <c r="D5381" s="1"/>
      <c r="Y5381" s="8"/>
      <c r="Z5381" s="10"/>
      <c r="AA5381" s="9"/>
      <c r="AB5381" s="9"/>
      <c r="AC5381" s="12"/>
      <c r="AD5381" s="12"/>
      <c r="AE5381" s="12"/>
    </row>
    <row r="5382" spans="4:31" x14ac:dyDescent="0.25">
      <c r="D5382" s="1"/>
      <c r="Y5382" s="8"/>
      <c r="Z5382" s="10"/>
      <c r="AA5382" s="9"/>
      <c r="AB5382" s="9"/>
      <c r="AC5382" s="12"/>
      <c r="AD5382" s="12"/>
      <c r="AE5382" s="12"/>
    </row>
    <row r="5383" spans="4:31" x14ac:dyDescent="0.25">
      <c r="D5383" s="1"/>
      <c r="Y5383" s="8"/>
      <c r="Z5383" s="10"/>
      <c r="AA5383" s="9"/>
      <c r="AB5383" s="9"/>
      <c r="AC5383" s="12"/>
      <c r="AD5383" s="12"/>
      <c r="AE5383" s="12"/>
    </row>
    <row r="5384" spans="4:31" x14ac:dyDescent="0.25">
      <c r="D5384" s="1"/>
      <c r="Y5384" s="8"/>
      <c r="Z5384" s="10"/>
      <c r="AA5384" s="9"/>
      <c r="AB5384" s="9"/>
      <c r="AC5384" s="12"/>
      <c r="AD5384" s="12"/>
      <c r="AE5384" s="12"/>
    </row>
    <row r="5385" spans="4:31" x14ac:dyDescent="0.25">
      <c r="D5385" s="1"/>
      <c r="Y5385" s="8"/>
      <c r="Z5385" s="10"/>
      <c r="AA5385" s="9"/>
      <c r="AB5385" s="9"/>
      <c r="AC5385" s="12"/>
      <c r="AD5385" s="12"/>
      <c r="AE5385" s="12"/>
    </row>
    <row r="5386" spans="4:31" x14ac:dyDescent="0.25">
      <c r="D5386" s="1"/>
      <c r="Y5386" s="8"/>
      <c r="Z5386" s="10"/>
      <c r="AA5386" s="9"/>
      <c r="AB5386" s="9"/>
      <c r="AC5386" s="12"/>
      <c r="AD5386" s="12"/>
      <c r="AE5386" s="12"/>
    </row>
    <row r="5387" spans="4:31" x14ac:dyDescent="0.25">
      <c r="D5387" s="1"/>
      <c r="Y5387" s="8"/>
      <c r="Z5387" s="10"/>
      <c r="AA5387" s="9"/>
      <c r="AB5387" s="9"/>
      <c r="AC5387" s="12"/>
      <c r="AD5387" s="12"/>
      <c r="AE5387" s="12"/>
    </row>
    <row r="5388" spans="4:31" x14ac:dyDescent="0.25">
      <c r="D5388" s="1"/>
      <c r="Y5388" s="8"/>
      <c r="Z5388" s="10"/>
      <c r="AA5388" s="9"/>
      <c r="AB5388" s="9"/>
      <c r="AC5388" s="12"/>
      <c r="AD5388" s="12"/>
      <c r="AE5388" s="12"/>
    </row>
    <row r="5389" spans="4:31" x14ac:dyDescent="0.25">
      <c r="D5389" s="1"/>
      <c r="Y5389" s="8"/>
      <c r="Z5389" s="10"/>
      <c r="AA5389" s="9"/>
      <c r="AB5389" s="9"/>
      <c r="AC5389" s="12"/>
      <c r="AD5389" s="12"/>
      <c r="AE5389" s="12"/>
    </row>
    <row r="5390" spans="4:31" x14ac:dyDescent="0.25">
      <c r="D5390" s="1"/>
      <c r="Y5390" s="8"/>
      <c r="Z5390" s="10"/>
      <c r="AA5390" s="9"/>
      <c r="AB5390" s="9"/>
      <c r="AC5390" s="12"/>
      <c r="AD5390" s="12"/>
      <c r="AE5390" s="12"/>
    </row>
    <row r="5391" spans="4:31" x14ac:dyDescent="0.25">
      <c r="D5391" s="1"/>
      <c r="Y5391" s="8"/>
      <c r="Z5391" s="10"/>
      <c r="AA5391" s="9"/>
      <c r="AB5391" s="9"/>
      <c r="AC5391" s="12"/>
      <c r="AD5391" s="12"/>
      <c r="AE5391" s="12"/>
    </row>
    <row r="5392" spans="4:31" x14ac:dyDescent="0.25">
      <c r="D5392" s="1"/>
      <c r="Y5392" s="8"/>
      <c r="Z5392" s="10"/>
      <c r="AA5392" s="9"/>
      <c r="AB5392" s="9"/>
      <c r="AC5392" s="12"/>
      <c r="AD5392" s="12"/>
      <c r="AE5392" s="12"/>
    </row>
    <row r="5393" spans="4:31" x14ac:dyDescent="0.25">
      <c r="D5393" s="1"/>
      <c r="Y5393" s="8"/>
      <c r="Z5393" s="10"/>
      <c r="AA5393" s="9"/>
      <c r="AB5393" s="9"/>
      <c r="AC5393" s="12"/>
      <c r="AD5393" s="12"/>
      <c r="AE5393" s="12"/>
    </row>
    <row r="5394" spans="4:31" x14ac:dyDescent="0.25">
      <c r="D5394" s="1"/>
      <c r="Y5394" s="8"/>
      <c r="Z5394" s="10"/>
      <c r="AA5394" s="9"/>
      <c r="AB5394" s="9"/>
      <c r="AC5394" s="12"/>
      <c r="AD5394" s="12"/>
      <c r="AE5394" s="12"/>
    </row>
    <row r="5395" spans="4:31" x14ac:dyDescent="0.25">
      <c r="D5395" s="1"/>
      <c r="Y5395" s="8"/>
      <c r="Z5395" s="10"/>
      <c r="AA5395" s="9"/>
      <c r="AB5395" s="9"/>
      <c r="AC5395" s="12"/>
      <c r="AD5395" s="12"/>
      <c r="AE5395" s="12"/>
    </row>
    <row r="5396" spans="4:31" x14ac:dyDescent="0.25">
      <c r="D5396" s="1"/>
      <c r="Y5396" s="8"/>
      <c r="Z5396" s="10"/>
      <c r="AA5396" s="9"/>
      <c r="AB5396" s="9"/>
      <c r="AC5396" s="12"/>
      <c r="AD5396" s="12"/>
      <c r="AE5396" s="12"/>
    </row>
    <row r="5397" spans="4:31" x14ac:dyDescent="0.25">
      <c r="D5397" s="1"/>
      <c r="Y5397" s="8"/>
      <c r="Z5397" s="10"/>
      <c r="AA5397" s="9"/>
      <c r="AB5397" s="9"/>
      <c r="AC5397" s="12"/>
      <c r="AD5397" s="12"/>
      <c r="AE5397" s="12"/>
    </row>
    <row r="5398" spans="4:31" x14ac:dyDescent="0.25">
      <c r="D5398" s="1"/>
      <c r="Y5398" s="8"/>
      <c r="Z5398" s="10"/>
      <c r="AA5398" s="9"/>
      <c r="AB5398" s="9"/>
      <c r="AC5398" s="12"/>
      <c r="AD5398" s="12"/>
      <c r="AE5398" s="12"/>
    </row>
    <row r="5399" spans="4:31" x14ac:dyDescent="0.25">
      <c r="D5399" s="1"/>
      <c r="Y5399" s="8"/>
      <c r="Z5399" s="10"/>
      <c r="AA5399" s="9"/>
      <c r="AB5399" s="9"/>
      <c r="AC5399" s="12"/>
      <c r="AD5399" s="12"/>
      <c r="AE5399" s="12"/>
    </row>
    <row r="5400" spans="4:31" x14ac:dyDescent="0.25">
      <c r="D5400" s="1"/>
      <c r="Y5400" s="8"/>
      <c r="Z5400" s="10"/>
      <c r="AA5400" s="9"/>
      <c r="AB5400" s="9"/>
      <c r="AC5400" s="12"/>
      <c r="AD5400" s="12"/>
      <c r="AE5400" s="12"/>
    </row>
    <row r="5401" spans="4:31" x14ac:dyDescent="0.25">
      <c r="D5401" s="1"/>
      <c r="Y5401" s="8"/>
      <c r="Z5401" s="10"/>
      <c r="AA5401" s="9"/>
      <c r="AB5401" s="9"/>
      <c r="AC5401" s="12"/>
      <c r="AD5401" s="12"/>
      <c r="AE5401" s="12"/>
    </row>
    <row r="5402" spans="4:31" x14ac:dyDescent="0.25">
      <c r="D5402" s="1"/>
      <c r="Y5402" s="8"/>
      <c r="Z5402" s="10"/>
      <c r="AA5402" s="9"/>
      <c r="AB5402" s="9"/>
      <c r="AC5402" s="12"/>
      <c r="AD5402" s="12"/>
      <c r="AE5402" s="12"/>
    </row>
    <row r="5403" spans="4:31" x14ac:dyDescent="0.25">
      <c r="D5403" s="1"/>
      <c r="Y5403" s="8"/>
      <c r="Z5403" s="10"/>
      <c r="AA5403" s="9"/>
      <c r="AB5403" s="9"/>
      <c r="AC5403" s="12"/>
      <c r="AD5403" s="12"/>
      <c r="AE5403" s="12"/>
    </row>
    <row r="5404" spans="4:31" x14ac:dyDescent="0.25">
      <c r="D5404" s="1"/>
      <c r="Y5404" s="8"/>
      <c r="Z5404" s="10"/>
      <c r="AA5404" s="9"/>
      <c r="AB5404" s="9"/>
      <c r="AC5404" s="12"/>
      <c r="AD5404" s="12"/>
      <c r="AE5404" s="12"/>
    </row>
    <row r="5405" spans="4:31" x14ac:dyDescent="0.25">
      <c r="D5405" s="1"/>
      <c r="Y5405" s="8"/>
      <c r="Z5405" s="10"/>
      <c r="AA5405" s="9"/>
      <c r="AB5405" s="9"/>
      <c r="AC5405" s="12"/>
      <c r="AD5405" s="12"/>
      <c r="AE5405" s="12"/>
    </row>
    <row r="5406" spans="4:31" x14ac:dyDescent="0.25">
      <c r="D5406" s="1"/>
      <c r="Y5406" s="8"/>
      <c r="Z5406" s="10"/>
      <c r="AA5406" s="9"/>
      <c r="AB5406" s="9"/>
      <c r="AC5406" s="12"/>
      <c r="AD5406" s="12"/>
      <c r="AE5406" s="12"/>
    </row>
    <row r="5407" spans="4:31" x14ac:dyDescent="0.25">
      <c r="D5407" s="1"/>
      <c r="Y5407" s="8"/>
      <c r="Z5407" s="10"/>
      <c r="AA5407" s="9"/>
      <c r="AB5407" s="9"/>
      <c r="AC5407" s="12"/>
      <c r="AD5407" s="12"/>
      <c r="AE5407" s="12"/>
    </row>
    <row r="5408" spans="4:31" x14ac:dyDescent="0.25">
      <c r="D5408" s="1"/>
      <c r="Y5408" s="8"/>
      <c r="Z5408" s="10"/>
      <c r="AA5408" s="9"/>
      <c r="AB5408" s="9"/>
      <c r="AC5408" s="12"/>
      <c r="AD5408" s="12"/>
      <c r="AE5408" s="12"/>
    </row>
    <row r="5409" spans="4:31" x14ac:dyDescent="0.25">
      <c r="D5409" s="1"/>
      <c r="Y5409" s="8"/>
      <c r="Z5409" s="10"/>
      <c r="AA5409" s="9"/>
      <c r="AB5409" s="9"/>
      <c r="AC5409" s="12"/>
      <c r="AD5409" s="12"/>
      <c r="AE5409" s="12"/>
    </row>
    <row r="5410" spans="4:31" x14ac:dyDescent="0.25">
      <c r="D5410" s="1"/>
      <c r="Y5410" s="8"/>
      <c r="Z5410" s="10"/>
      <c r="AA5410" s="9"/>
      <c r="AB5410" s="9"/>
      <c r="AC5410" s="12"/>
      <c r="AD5410" s="12"/>
      <c r="AE5410" s="12"/>
    </row>
    <row r="5411" spans="4:31" x14ac:dyDescent="0.25">
      <c r="D5411" s="1"/>
      <c r="Y5411" s="8"/>
      <c r="Z5411" s="10"/>
      <c r="AA5411" s="9"/>
      <c r="AB5411" s="9"/>
      <c r="AC5411" s="12"/>
      <c r="AD5411" s="12"/>
      <c r="AE5411" s="12"/>
    </row>
    <row r="5412" spans="4:31" x14ac:dyDescent="0.25">
      <c r="D5412" s="1"/>
      <c r="Y5412" s="8"/>
      <c r="Z5412" s="10"/>
      <c r="AA5412" s="9"/>
      <c r="AB5412" s="9"/>
      <c r="AC5412" s="12"/>
      <c r="AD5412" s="12"/>
      <c r="AE5412" s="12"/>
    </row>
    <row r="5413" spans="4:31" x14ac:dyDescent="0.25">
      <c r="D5413" s="1"/>
      <c r="Y5413" s="8"/>
      <c r="Z5413" s="10"/>
      <c r="AA5413" s="9"/>
      <c r="AB5413" s="9"/>
      <c r="AC5413" s="12"/>
      <c r="AD5413" s="12"/>
      <c r="AE5413" s="12"/>
    </row>
    <row r="5414" spans="4:31" x14ac:dyDescent="0.25">
      <c r="D5414" s="1"/>
      <c r="Y5414" s="8"/>
      <c r="Z5414" s="10"/>
      <c r="AA5414" s="9"/>
      <c r="AB5414" s="9"/>
      <c r="AC5414" s="12"/>
      <c r="AD5414" s="12"/>
      <c r="AE5414" s="12"/>
    </row>
    <row r="5415" spans="4:31" x14ac:dyDescent="0.25">
      <c r="D5415" s="1"/>
      <c r="Y5415" s="8"/>
      <c r="Z5415" s="10"/>
      <c r="AA5415" s="9"/>
      <c r="AB5415" s="9"/>
      <c r="AC5415" s="12"/>
      <c r="AD5415" s="12"/>
      <c r="AE5415" s="12"/>
    </row>
    <row r="5416" spans="4:31" x14ac:dyDescent="0.25">
      <c r="D5416" s="1"/>
      <c r="Y5416" s="8"/>
      <c r="Z5416" s="10"/>
      <c r="AA5416" s="9"/>
      <c r="AB5416" s="9"/>
      <c r="AC5416" s="12"/>
      <c r="AD5416" s="12"/>
      <c r="AE5416" s="12"/>
    </row>
    <row r="5417" spans="4:31" x14ac:dyDescent="0.25">
      <c r="D5417" s="1"/>
      <c r="Y5417" s="8"/>
      <c r="Z5417" s="10"/>
      <c r="AA5417" s="9"/>
      <c r="AB5417" s="9"/>
      <c r="AC5417" s="12"/>
      <c r="AD5417" s="12"/>
      <c r="AE5417" s="12"/>
    </row>
    <row r="5418" spans="4:31" x14ac:dyDescent="0.25">
      <c r="D5418" s="1"/>
      <c r="Y5418" s="8"/>
      <c r="Z5418" s="10"/>
      <c r="AA5418" s="9"/>
      <c r="AB5418" s="9"/>
      <c r="AC5418" s="12"/>
      <c r="AD5418" s="12"/>
      <c r="AE5418" s="12"/>
    </row>
    <row r="5419" spans="4:31" x14ac:dyDescent="0.25">
      <c r="D5419" s="1"/>
      <c r="Y5419" s="8"/>
      <c r="Z5419" s="10"/>
      <c r="AA5419" s="9"/>
      <c r="AB5419" s="9"/>
      <c r="AC5419" s="12"/>
      <c r="AD5419" s="12"/>
      <c r="AE5419" s="12"/>
    </row>
    <row r="5420" spans="4:31" x14ac:dyDescent="0.25">
      <c r="D5420" s="1"/>
      <c r="Y5420" s="8"/>
      <c r="Z5420" s="10"/>
      <c r="AA5420" s="9"/>
      <c r="AB5420" s="9"/>
      <c r="AC5420" s="12"/>
      <c r="AD5420" s="12"/>
      <c r="AE5420" s="12"/>
    </row>
    <row r="5421" spans="4:31" x14ac:dyDescent="0.25">
      <c r="D5421" s="1"/>
      <c r="Y5421" s="8"/>
      <c r="Z5421" s="10"/>
      <c r="AA5421" s="9"/>
      <c r="AB5421" s="9"/>
      <c r="AC5421" s="12"/>
      <c r="AD5421" s="12"/>
      <c r="AE5421" s="12"/>
    </row>
    <row r="5422" spans="4:31" x14ac:dyDescent="0.25">
      <c r="D5422" s="1"/>
      <c r="Y5422" s="8"/>
      <c r="Z5422" s="10"/>
      <c r="AA5422" s="9"/>
      <c r="AB5422" s="9"/>
      <c r="AC5422" s="12"/>
      <c r="AD5422" s="12"/>
      <c r="AE5422" s="12"/>
    </row>
    <row r="5423" spans="4:31" x14ac:dyDescent="0.25">
      <c r="D5423" s="1"/>
      <c r="Y5423" s="8"/>
      <c r="Z5423" s="10"/>
      <c r="AA5423" s="9"/>
      <c r="AB5423" s="9"/>
      <c r="AC5423" s="12"/>
      <c r="AD5423" s="12"/>
      <c r="AE5423" s="12"/>
    </row>
    <row r="5424" spans="4:31" x14ac:dyDescent="0.25">
      <c r="D5424" s="1"/>
      <c r="Y5424" s="8"/>
      <c r="Z5424" s="10"/>
      <c r="AA5424" s="9"/>
      <c r="AB5424" s="9"/>
      <c r="AC5424" s="12"/>
      <c r="AD5424" s="12"/>
      <c r="AE5424" s="12"/>
    </row>
    <row r="5425" spans="4:31" x14ac:dyDescent="0.25">
      <c r="D5425" s="1"/>
      <c r="Y5425" s="8"/>
      <c r="Z5425" s="10"/>
      <c r="AA5425" s="9"/>
      <c r="AB5425" s="9"/>
      <c r="AC5425" s="12"/>
      <c r="AD5425" s="12"/>
      <c r="AE5425" s="12"/>
    </row>
    <row r="5426" spans="4:31" x14ac:dyDescent="0.25">
      <c r="D5426" s="1"/>
      <c r="Y5426" s="8"/>
      <c r="Z5426" s="10"/>
      <c r="AA5426" s="9"/>
      <c r="AB5426" s="9"/>
      <c r="AC5426" s="12"/>
      <c r="AD5426" s="12"/>
      <c r="AE5426" s="12"/>
    </row>
    <row r="5427" spans="4:31" x14ac:dyDescent="0.25">
      <c r="D5427" s="1"/>
      <c r="Y5427" s="8"/>
      <c r="Z5427" s="10"/>
      <c r="AA5427" s="9"/>
      <c r="AB5427" s="9"/>
      <c r="AC5427" s="12"/>
      <c r="AD5427" s="12"/>
      <c r="AE5427" s="12"/>
    </row>
    <row r="5428" spans="4:31" x14ac:dyDescent="0.25">
      <c r="D5428" s="1"/>
      <c r="Y5428" s="8"/>
      <c r="Z5428" s="10"/>
      <c r="AA5428" s="9"/>
      <c r="AB5428" s="9"/>
      <c r="AC5428" s="12"/>
      <c r="AD5428" s="12"/>
      <c r="AE5428" s="12"/>
    </row>
    <row r="5429" spans="4:31" x14ac:dyDescent="0.25">
      <c r="D5429" s="1"/>
      <c r="Y5429" s="8"/>
      <c r="Z5429" s="10"/>
      <c r="AA5429" s="9"/>
      <c r="AB5429" s="9"/>
      <c r="AC5429" s="12"/>
      <c r="AD5429" s="12"/>
      <c r="AE5429" s="12"/>
    </row>
    <row r="5430" spans="4:31" x14ac:dyDescent="0.25">
      <c r="D5430" s="1"/>
      <c r="Y5430" s="8"/>
      <c r="Z5430" s="10"/>
      <c r="AA5430" s="9"/>
      <c r="AB5430" s="9"/>
      <c r="AC5430" s="12"/>
      <c r="AD5430" s="12"/>
      <c r="AE5430" s="12"/>
    </row>
    <row r="5431" spans="4:31" x14ac:dyDescent="0.25">
      <c r="D5431" s="1"/>
      <c r="Y5431" s="8"/>
      <c r="Z5431" s="10"/>
      <c r="AA5431" s="9"/>
      <c r="AB5431" s="9"/>
      <c r="AC5431" s="12"/>
      <c r="AD5431" s="12"/>
      <c r="AE5431" s="12"/>
    </row>
    <row r="5432" spans="4:31" x14ac:dyDescent="0.25">
      <c r="D5432" s="1"/>
      <c r="Y5432" s="8"/>
      <c r="Z5432" s="10"/>
      <c r="AA5432" s="9"/>
      <c r="AB5432" s="9"/>
      <c r="AC5432" s="12"/>
      <c r="AD5432" s="12"/>
      <c r="AE5432" s="12"/>
    </row>
    <row r="5433" spans="4:31" x14ac:dyDescent="0.25">
      <c r="D5433" s="1"/>
      <c r="Y5433" s="8"/>
      <c r="Z5433" s="10"/>
      <c r="AA5433" s="9"/>
      <c r="AB5433" s="9"/>
      <c r="AC5433" s="12"/>
      <c r="AD5433" s="12"/>
      <c r="AE5433" s="12"/>
    </row>
    <row r="5434" spans="4:31" x14ac:dyDescent="0.25">
      <c r="D5434" s="1"/>
      <c r="Y5434" s="8"/>
      <c r="Z5434" s="10"/>
      <c r="AA5434" s="9"/>
      <c r="AB5434" s="9"/>
      <c r="AC5434" s="12"/>
      <c r="AD5434" s="12"/>
      <c r="AE5434" s="12"/>
    </row>
    <row r="5435" spans="4:31" x14ac:dyDescent="0.25">
      <c r="D5435" s="1"/>
      <c r="Y5435" s="8"/>
      <c r="Z5435" s="10"/>
      <c r="AA5435" s="9"/>
      <c r="AB5435" s="9"/>
      <c r="AC5435" s="12"/>
      <c r="AD5435" s="12"/>
      <c r="AE5435" s="12"/>
    </row>
    <row r="5436" spans="4:31" x14ac:dyDescent="0.25">
      <c r="D5436" s="1"/>
      <c r="Y5436" s="8"/>
      <c r="Z5436" s="10"/>
      <c r="AA5436" s="9"/>
      <c r="AB5436" s="9"/>
      <c r="AC5436" s="12"/>
      <c r="AD5436" s="12"/>
      <c r="AE5436" s="12"/>
    </row>
    <row r="5437" spans="4:31" x14ac:dyDescent="0.25">
      <c r="D5437" s="1"/>
      <c r="Y5437" s="8"/>
      <c r="Z5437" s="10"/>
      <c r="AA5437" s="9"/>
      <c r="AB5437" s="9"/>
      <c r="AC5437" s="12"/>
      <c r="AD5437" s="12"/>
      <c r="AE5437" s="12"/>
    </row>
    <row r="5438" spans="4:31" x14ac:dyDescent="0.25">
      <c r="D5438" s="1"/>
      <c r="Y5438" s="8"/>
      <c r="Z5438" s="10"/>
      <c r="AA5438" s="9"/>
      <c r="AB5438" s="9"/>
      <c r="AC5438" s="12"/>
      <c r="AD5438" s="12"/>
      <c r="AE5438" s="12"/>
    </row>
    <row r="5439" spans="4:31" x14ac:dyDescent="0.25">
      <c r="D5439" s="1"/>
      <c r="Y5439" s="8"/>
      <c r="Z5439" s="10"/>
      <c r="AA5439" s="9"/>
      <c r="AB5439" s="9"/>
      <c r="AC5439" s="12"/>
      <c r="AD5439" s="12"/>
      <c r="AE5439" s="12"/>
    </row>
    <row r="5440" spans="4:31" x14ac:dyDescent="0.25">
      <c r="D5440" s="1"/>
      <c r="Y5440" s="8"/>
      <c r="Z5440" s="10"/>
      <c r="AA5440" s="9"/>
      <c r="AB5440" s="9"/>
      <c r="AC5440" s="12"/>
      <c r="AD5440" s="12"/>
      <c r="AE5440" s="12"/>
    </row>
    <row r="5441" spans="4:31" x14ac:dyDescent="0.25">
      <c r="D5441" s="1"/>
      <c r="Y5441" s="8"/>
      <c r="Z5441" s="10"/>
      <c r="AA5441" s="9"/>
      <c r="AB5441" s="9"/>
      <c r="AC5441" s="12"/>
      <c r="AD5441" s="12"/>
      <c r="AE5441" s="12"/>
    </row>
    <row r="5442" spans="4:31" x14ac:dyDescent="0.25">
      <c r="D5442" s="1"/>
      <c r="Y5442" s="8"/>
      <c r="Z5442" s="10"/>
      <c r="AA5442" s="9"/>
      <c r="AB5442" s="9"/>
      <c r="AC5442" s="12"/>
      <c r="AD5442" s="12"/>
      <c r="AE5442" s="12"/>
    </row>
    <row r="5443" spans="4:31" x14ac:dyDescent="0.25">
      <c r="D5443" s="1"/>
      <c r="Y5443" s="8"/>
      <c r="Z5443" s="10"/>
      <c r="AA5443" s="9"/>
      <c r="AB5443" s="9"/>
      <c r="AC5443" s="12"/>
      <c r="AD5443" s="12"/>
      <c r="AE5443" s="12"/>
    </row>
    <row r="5444" spans="4:31" x14ac:dyDescent="0.25">
      <c r="D5444" s="1"/>
      <c r="Y5444" s="8"/>
      <c r="Z5444" s="10"/>
      <c r="AA5444" s="9"/>
      <c r="AB5444" s="9"/>
      <c r="AC5444" s="12"/>
      <c r="AD5444" s="12"/>
      <c r="AE5444" s="12"/>
    </row>
    <row r="5445" spans="4:31" x14ac:dyDescent="0.25">
      <c r="D5445" s="1"/>
      <c r="Y5445" s="8"/>
      <c r="Z5445" s="10"/>
      <c r="AA5445" s="9"/>
      <c r="AB5445" s="9"/>
      <c r="AC5445" s="12"/>
      <c r="AD5445" s="12"/>
      <c r="AE5445" s="12"/>
    </row>
    <row r="5446" spans="4:31" x14ac:dyDescent="0.25">
      <c r="D5446" s="1"/>
      <c r="Y5446" s="8"/>
      <c r="Z5446" s="10"/>
      <c r="AA5446" s="9"/>
      <c r="AB5446" s="9"/>
      <c r="AC5446" s="12"/>
      <c r="AD5446" s="12"/>
      <c r="AE5446" s="12"/>
    </row>
    <row r="5447" spans="4:31" x14ac:dyDescent="0.25">
      <c r="D5447" s="1"/>
      <c r="Y5447" s="8"/>
      <c r="Z5447" s="10"/>
      <c r="AA5447" s="9"/>
      <c r="AB5447" s="9"/>
      <c r="AC5447" s="12"/>
      <c r="AD5447" s="12"/>
      <c r="AE5447" s="12"/>
    </row>
    <row r="5448" spans="4:31" x14ac:dyDescent="0.25">
      <c r="D5448" s="1"/>
      <c r="Y5448" s="8"/>
      <c r="Z5448" s="10"/>
      <c r="AA5448" s="9"/>
      <c r="AB5448" s="9"/>
      <c r="AC5448" s="12"/>
      <c r="AD5448" s="12"/>
      <c r="AE5448" s="12"/>
    </row>
    <row r="5449" spans="4:31" x14ac:dyDescent="0.25">
      <c r="D5449" s="1"/>
      <c r="Y5449" s="8"/>
      <c r="Z5449" s="10"/>
      <c r="AA5449" s="9"/>
      <c r="AB5449" s="9"/>
      <c r="AC5449" s="12"/>
      <c r="AD5449" s="12"/>
      <c r="AE5449" s="12"/>
    </row>
    <row r="5450" spans="4:31" x14ac:dyDescent="0.25">
      <c r="D5450" s="1"/>
      <c r="Y5450" s="8"/>
      <c r="Z5450" s="10"/>
      <c r="AA5450" s="9"/>
      <c r="AB5450" s="9"/>
      <c r="AC5450" s="12"/>
      <c r="AD5450" s="12"/>
      <c r="AE5450" s="12"/>
    </row>
    <row r="5451" spans="4:31" x14ac:dyDescent="0.25">
      <c r="D5451" s="1"/>
      <c r="Y5451" s="8"/>
      <c r="Z5451" s="10"/>
      <c r="AA5451" s="9"/>
      <c r="AB5451" s="9"/>
      <c r="AC5451" s="12"/>
      <c r="AD5451" s="12"/>
      <c r="AE5451" s="12"/>
    </row>
    <row r="5452" spans="4:31" x14ac:dyDescent="0.25">
      <c r="D5452" s="1"/>
      <c r="Y5452" s="8"/>
      <c r="Z5452" s="10"/>
      <c r="AA5452" s="9"/>
      <c r="AB5452" s="9"/>
      <c r="AC5452" s="12"/>
      <c r="AD5452" s="12"/>
      <c r="AE5452" s="12"/>
    </row>
    <row r="5453" spans="4:31" x14ac:dyDescent="0.25">
      <c r="D5453" s="1"/>
      <c r="Y5453" s="8"/>
      <c r="Z5453" s="10"/>
      <c r="AA5453" s="9"/>
      <c r="AB5453" s="9"/>
      <c r="AC5453" s="12"/>
      <c r="AD5453" s="12"/>
      <c r="AE5453" s="12"/>
    </row>
    <row r="5454" spans="4:31" x14ac:dyDescent="0.25">
      <c r="D5454" s="1"/>
      <c r="Y5454" s="8"/>
      <c r="Z5454" s="10"/>
      <c r="AA5454" s="9"/>
      <c r="AB5454" s="9"/>
      <c r="AC5454" s="12"/>
      <c r="AD5454" s="12"/>
      <c r="AE5454" s="12"/>
    </row>
    <row r="5455" spans="4:31" x14ac:dyDescent="0.25">
      <c r="D5455" s="1"/>
      <c r="Y5455" s="8"/>
      <c r="Z5455" s="10"/>
      <c r="AA5455" s="9"/>
      <c r="AB5455" s="9"/>
      <c r="AC5455" s="12"/>
      <c r="AD5455" s="12"/>
      <c r="AE5455" s="12"/>
    </row>
    <row r="5456" spans="4:31" x14ac:dyDescent="0.25">
      <c r="D5456" s="1"/>
      <c r="Y5456" s="8"/>
      <c r="Z5456" s="10"/>
      <c r="AA5456" s="9"/>
      <c r="AB5456" s="9"/>
      <c r="AC5456" s="12"/>
      <c r="AD5456" s="12"/>
      <c r="AE5456" s="12"/>
    </row>
    <row r="5457" spans="4:31" x14ac:dyDescent="0.25">
      <c r="D5457" s="1"/>
      <c r="Y5457" s="8"/>
      <c r="Z5457" s="10"/>
      <c r="AA5457" s="9"/>
      <c r="AB5457" s="9"/>
      <c r="AC5457" s="12"/>
      <c r="AD5457" s="12"/>
      <c r="AE5457" s="12"/>
    </row>
    <row r="5458" spans="4:31" x14ac:dyDescent="0.25">
      <c r="D5458" s="1"/>
      <c r="Y5458" s="8"/>
      <c r="Z5458" s="10"/>
      <c r="AA5458" s="9"/>
      <c r="AB5458" s="9"/>
      <c r="AC5458" s="12"/>
      <c r="AD5458" s="12"/>
      <c r="AE5458" s="12"/>
    </row>
    <row r="5459" spans="4:31" x14ac:dyDescent="0.25">
      <c r="D5459" s="1"/>
      <c r="Y5459" s="8"/>
      <c r="Z5459" s="10"/>
      <c r="AA5459" s="9"/>
      <c r="AB5459" s="9"/>
      <c r="AC5459" s="12"/>
      <c r="AD5459" s="12"/>
      <c r="AE5459" s="12"/>
    </row>
    <row r="5460" spans="4:31" x14ac:dyDescent="0.25">
      <c r="D5460" s="1"/>
      <c r="Y5460" s="8"/>
      <c r="Z5460" s="10"/>
      <c r="AA5460" s="9"/>
      <c r="AB5460" s="9"/>
      <c r="AC5460" s="12"/>
      <c r="AD5460" s="12"/>
      <c r="AE5460" s="12"/>
    </row>
    <row r="5461" spans="4:31" x14ac:dyDescent="0.25">
      <c r="D5461" s="1"/>
      <c r="Y5461" s="8"/>
      <c r="Z5461" s="10"/>
      <c r="AA5461" s="9"/>
      <c r="AB5461" s="9"/>
      <c r="AC5461" s="12"/>
      <c r="AD5461" s="12"/>
      <c r="AE5461" s="12"/>
    </row>
    <row r="5462" spans="4:31" x14ac:dyDescent="0.25">
      <c r="D5462" s="1"/>
      <c r="Y5462" s="8"/>
      <c r="Z5462" s="10"/>
      <c r="AA5462" s="9"/>
      <c r="AB5462" s="9"/>
      <c r="AC5462" s="12"/>
      <c r="AD5462" s="12"/>
      <c r="AE5462" s="12"/>
    </row>
    <row r="5463" spans="4:31" x14ac:dyDescent="0.25">
      <c r="D5463" s="1"/>
      <c r="Y5463" s="8"/>
      <c r="Z5463" s="10"/>
      <c r="AA5463" s="9"/>
      <c r="AB5463" s="9"/>
      <c r="AC5463" s="12"/>
      <c r="AD5463" s="12"/>
      <c r="AE5463" s="12"/>
    </row>
    <row r="5464" spans="4:31" x14ac:dyDescent="0.25">
      <c r="D5464" s="1"/>
      <c r="Y5464" s="8"/>
      <c r="Z5464" s="10"/>
      <c r="AA5464" s="9"/>
      <c r="AB5464" s="9"/>
      <c r="AC5464" s="12"/>
      <c r="AD5464" s="12"/>
      <c r="AE5464" s="12"/>
    </row>
    <row r="5465" spans="4:31" x14ac:dyDescent="0.25">
      <c r="D5465" s="1"/>
      <c r="Y5465" s="8"/>
      <c r="Z5465" s="10"/>
      <c r="AA5465" s="9"/>
      <c r="AB5465" s="9"/>
      <c r="AC5465" s="12"/>
      <c r="AD5465" s="12"/>
      <c r="AE5465" s="12"/>
    </row>
    <row r="5466" spans="4:31" x14ac:dyDescent="0.25">
      <c r="D5466" s="1"/>
      <c r="Y5466" s="8"/>
      <c r="Z5466" s="10"/>
      <c r="AA5466" s="9"/>
      <c r="AB5466" s="9"/>
      <c r="AC5466" s="12"/>
      <c r="AD5466" s="12"/>
      <c r="AE5466" s="12"/>
    </row>
    <row r="5467" spans="4:31" x14ac:dyDescent="0.25">
      <c r="D5467" s="1"/>
      <c r="Y5467" s="8"/>
      <c r="Z5467" s="10"/>
      <c r="AA5467" s="9"/>
      <c r="AB5467" s="9"/>
      <c r="AC5467" s="12"/>
      <c r="AD5467" s="12"/>
      <c r="AE5467" s="12"/>
    </row>
    <row r="5468" spans="4:31" x14ac:dyDescent="0.25">
      <c r="D5468" s="1"/>
      <c r="Y5468" s="8"/>
      <c r="Z5468" s="10"/>
      <c r="AA5468" s="9"/>
      <c r="AB5468" s="9"/>
      <c r="AC5468" s="12"/>
      <c r="AD5468" s="12"/>
      <c r="AE5468" s="12"/>
    </row>
    <row r="5469" spans="4:31" x14ac:dyDescent="0.25">
      <c r="D5469" s="1"/>
      <c r="Y5469" s="8"/>
      <c r="Z5469" s="10"/>
      <c r="AA5469" s="9"/>
      <c r="AB5469" s="9"/>
      <c r="AC5469" s="12"/>
      <c r="AD5469" s="12"/>
      <c r="AE5469" s="12"/>
    </row>
    <row r="5470" spans="4:31" x14ac:dyDescent="0.25">
      <c r="D5470" s="1"/>
      <c r="Y5470" s="8"/>
      <c r="Z5470" s="10"/>
      <c r="AA5470" s="9"/>
      <c r="AB5470" s="9"/>
      <c r="AC5470" s="12"/>
      <c r="AD5470" s="12"/>
      <c r="AE5470" s="12"/>
    </row>
    <row r="5471" spans="4:31" x14ac:dyDescent="0.25">
      <c r="D5471" s="1"/>
      <c r="Y5471" s="8"/>
      <c r="Z5471" s="10"/>
      <c r="AA5471" s="9"/>
      <c r="AB5471" s="9"/>
      <c r="AC5471" s="12"/>
      <c r="AD5471" s="12"/>
      <c r="AE5471" s="12"/>
    </row>
    <row r="5472" spans="4:31" x14ac:dyDescent="0.25">
      <c r="D5472" s="1"/>
      <c r="Y5472" s="8"/>
      <c r="Z5472" s="10"/>
      <c r="AA5472" s="9"/>
      <c r="AB5472" s="9"/>
      <c r="AC5472" s="12"/>
      <c r="AD5472" s="12"/>
      <c r="AE5472" s="12"/>
    </row>
    <row r="5473" spans="4:31" x14ac:dyDescent="0.25">
      <c r="D5473" s="1"/>
      <c r="Y5473" s="8"/>
      <c r="Z5473" s="10"/>
      <c r="AA5473" s="9"/>
      <c r="AB5473" s="9"/>
      <c r="AC5473" s="12"/>
      <c r="AD5473" s="12"/>
      <c r="AE5473" s="12"/>
    </row>
    <row r="5474" spans="4:31" x14ac:dyDescent="0.25">
      <c r="D5474" s="1"/>
      <c r="Y5474" s="8"/>
      <c r="Z5474" s="10"/>
      <c r="AA5474" s="9"/>
      <c r="AB5474" s="9"/>
      <c r="AC5474" s="12"/>
      <c r="AD5474" s="12"/>
      <c r="AE5474" s="12"/>
    </row>
    <row r="5475" spans="4:31" x14ac:dyDescent="0.25">
      <c r="D5475" s="1"/>
      <c r="Y5475" s="8"/>
      <c r="Z5475" s="10"/>
      <c r="AA5475" s="9"/>
      <c r="AB5475" s="9"/>
      <c r="AC5475" s="12"/>
      <c r="AD5475" s="12"/>
      <c r="AE5475" s="12"/>
    </row>
    <row r="5476" spans="4:31" x14ac:dyDescent="0.25">
      <c r="D5476" s="1"/>
      <c r="Y5476" s="8"/>
      <c r="Z5476" s="10"/>
      <c r="AA5476" s="9"/>
      <c r="AB5476" s="9"/>
      <c r="AC5476" s="12"/>
      <c r="AD5476" s="12"/>
      <c r="AE5476" s="12"/>
    </row>
    <row r="5477" spans="4:31" x14ac:dyDescent="0.25">
      <c r="D5477" s="1"/>
      <c r="Y5477" s="8"/>
      <c r="Z5477" s="10"/>
      <c r="AA5477" s="9"/>
      <c r="AB5477" s="9"/>
      <c r="AC5477" s="12"/>
      <c r="AD5477" s="12"/>
      <c r="AE5477" s="12"/>
    </row>
    <row r="5478" spans="4:31" x14ac:dyDescent="0.25">
      <c r="D5478" s="1"/>
      <c r="Y5478" s="8"/>
      <c r="Z5478" s="10"/>
      <c r="AA5478" s="9"/>
      <c r="AB5478" s="9"/>
      <c r="AC5478" s="12"/>
      <c r="AD5478" s="12"/>
      <c r="AE5478" s="12"/>
    </row>
    <row r="5479" spans="4:31" x14ac:dyDescent="0.25">
      <c r="D5479" s="1"/>
      <c r="Y5479" s="8"/>
      <c r="Z5479" s="10"/>
      <c r="AA5479" s="9"/>
      <c r="AB5479" s="9"/>
      <c r="AC5479" s="12"/>
      <c r="AD5479" s="12"/>
      <c r="AE5479" s="12"/>
    </row>
    <row r="5480" spans="4:31" x14ac:dyDescent="0.25">
      <c r="D5480" s="1"/>
      <c r="Y5480" s="8"/>
      <c r="Z5480" s="10"/>
      <c r="AA5480" s="9"/>
      <c r="AB5480" s="9"/>
      <c r="AC5480" s="12"/>
      <c r="AD5480" s="12"/>
      <c r="AE5480" s="12"/>
    </row>
    <row r="5481" spans="4:31" x14ac:dyDescent="0.25">
      <c r="D5481" s="1"/>
      <c r="Y5481" s="8"/>
      <c r="Z5481" s="10"/>
      <c r="AA5481" s="9"/>
      <c r="AB5481" s="9"/>
      <c r="AC5481" s="12"/>
      <c r="AD5481" s="12"/>
      <c r="AE5481" s="12"/>
    </row>
    <row r="5482" spans="4:31" x14ac:dyDescent="0.25">
      <c r="D5482" s="1"/>
      <c r="Y5482" s="8"/>
      <c r="Z5482" s="10"/>
      <c r="AA5482" s="9"/>
      <c r="AB5482" s="9"/>
      <c r="AC5482" s="12"/>
      <c r="AD5482" s="12"/>
      <c r="AE5482" s="12"/>
    </row>
    <row r="5483" spans="4:31" x14ac:dyDescent="0.25">
      <c r="D5483" s="1"/>
      <c r="Y5483" s="8"/>
      <c r="Z5483" s="10"/>
      <c r="AA5483" s="9"/>
      <c r="AB5483" s="9"/>
      <c r="AC5483" s="12"/>
      <c r="AD5483" s="12"/>
      <c r="AE5483" s="12"/>
    </row>
    <row r="5484" spans="4:31" x14ac:dyDescent="0.25">
      <c r="D5484" s="1"/>
      <c r="Y5484" s="8"/>
      <c r="Z5484" s="10"/>
      <c r="AA5484" s="9"/>
      <c r="AB5484" s="9"/>
      <c r="AC5484" s="12"/>
      <c r="AD5484" s="12"/>
      <c r="AE5484" s="12"/>
    </row>
    <row r="5485" spans="4:31" x14ac:dyDescent="0.25">
      <c r="D5485" s="1"/>
      <c r="Y5485" s="8"/>
      <c r="Z5485" s="10"/>
      <c r="AA5485" s="9"/>
      <c r="AB5485" s="9"/>
      <c r="AC5485" s="12"/>
      <c r="AD5485" s="12"/>
      <c r="AE5485" s="12"/>
    </row>
    <row r="5486" spans="4:31" x14ac:dyDescent="0.25">
      <c r="D5486" s="1"/>
      <c r="Y5486" s="8"/>
      <c r="Z5486" s="10"/>
      <c r="AA5486" s="9"/>
      <c r="AB5486" s="9"/>
      <c r="AC5486" s="12"/>
      <c r="AD5486" s="12"/>
      <c r="AE5486" s="12"/>
    </row>
    <row r="5487" spans="4:31" x14ac:dyDescent="0.25">
      <c r="D5487" s="1"/>
      <c r="Y5487" s="8"/>
      <c r="Z5487" s="10"/>
      <c r="AA5487" s="9"/>
      <c r="AB5487" s="9"/>
      <c r="AC5487" s="12"/>
      <c r="AD5487" s="12"/>
      <c r="AE5487" s="12"/>
    </row>
    <row r="5488" spans="4:31" x14ac:dyDescent="0.25">
      <c r="D5488" s="1"/>
      <c r="Y5488" s="8"/>
      <c r="Z5488" s="10"/>
      <c r="AA5488" s="9"/>
      <c r="AB5488" s="9"/>
      <c r="AC5488" s="12"/>
      <c r="AD5488" s="12"/>
      <c r="AE5488" s="12"/>
    </row>
    <row r="5489" spans="4:31" x14ac:dyDescent="0.25">
      <c r="D5489" s="1"/>
      <c r="Y5489" s="8"/>
      <c r="Z5489" s="10"/>
      <c r="AA5489" s="9"/>
      <c r="AB5489" s="9"/>
      <c r="AC5489" s="12"/>
      <c r="AD5489" s="12"/>
      <c r="AE5489" s="12"/>
    </row>
    <row r="5490" spans="4:31" x14ac:dyDescent="0.25">
      <c r="D5490" s="1"/>
      <c r="Y5490" s="8"/>
      <c r="Z5490" s="10"/>
      <c r="AA5490" s="9"/>
      <c r="AB5490" s="9"/>
      <c r="AC5490" s="12"/>
      <c r="AD5490" s="12"/>
      <c r="AE5490" s="12"/>
    </row>
    <row r="5491" spans="4:31" x14ac:dyDescent="0.25">
      <c r="D5491" s="1"/>
      <c r="Y5491" s="8"/>
      <c r="Z5491" s="10"/>
      <c r="AA5491" s="9"/>
      <c r="AB5491" s="9"/>
      <c r="AC5491" s="12"/>
      <c r="AD5491" s="12"/>
      <c r="AE5491" s="12"/>
    </row>
    <row r="5492" spans="4:31" x14ac:dyDescent="0.25">
      <c r="D5492" s="1"/>
      <c r="Y5492" s="8"/>
      <c r="Z5492" s="10"/>
      <c r="AA5492" s="9"/>
      <c r="AB5492" s="9"/>
      <c r="AC5492" s="12"/>
      <c r="AD5492" s="12"/>
      <c r="AE5492" s="12"/>
    </row>
    <row r="5493" spans="4:31" x14ac:dyDescent="0.25">
      <c r="D5493" s="1"/>
      <c r="Y5493" s="8"/>
      <c r="Z5493" s="10"/>
      <c r="AA5493" s="9"/>
      <c r="AB5493" s="9"/>
      <c r="AC5493" s="12"/>
      <c r="AD5493" s="12"/>
      <c r="AE5493" s="12"/>
    </row>
    <row r="5494" spans="4:31" x14ac:dyDescent="0.25">
      <c r="D5494" s="1"/>
      <c r="Y5494" s="8"/>
      <c r="Z5494" s="10"/>
      <c r="AA5494" s="9"/>
      <c r="AB5494" s="9"/>
      <c r="AC5494" s="12"/>
      <c r="AD5494" s="12"/>
      <c r="AE5494" s="12"/>
    </row>
    <row r="5495" spans="4:31" x14ac:dyDescent="0.25">
      <c r="D5495" s="1"/>
      <c r="Y5495" s="8"/>
      <c r="Z5495" s="10"/>
      <c r="AA5495" s="9"/>
      <c r="AB5495" s="9"/>
      <c r="AC5495" s="12"/>
      <c r="AD5495" s="12"/>
      <c r="AE5495" s="12"/>
    </row>
    <row r="5496" spans="4:31" x14ac:dyDescent="0.25">
      <c r="D5496" s="1"/>
      <c r="Y5496" s="8"/>
      <c r="Z5496" s="10"/>
      <c r="AA5496" s="9"/>
      <c r="AB5496" s="9"/>
      <c r="AC5496" s="12"/>
      <c r="AD5496" s="12"/>
      <c r="AE5496" s="12"/>
    </row>
    <row r="5497" spans="4:31" x14ac:dyDescent="0.25">
      <c r="D5497" s="1"/>
      <c r="Y5497" s="8"/>
      <c r="Z5497" s="10"/>
      <c r="AA5497" s="9"/>
      <c r="AB5497" s="9"/>
      <c r="AC5497" s="12"/>
      <c r="AD5497" s="12"/>
      <c r="AE5497" s="12"/>
    </row>
    <row r="5498" spans="4:31" x14ac:dyDescent="0.25">
      <c r="D5498" s="1"/>
      <c r="Y5498" s="8"/>
      <c r="Z5498" s="10"/>
      <c r="AA5498" s="9"/>
      <c r="AB5498" s="9"/>
      <c r="AC5498" s="12"/>
      <c r="AD5498" s="12"/>
      <c r="AE5498" s="12"/>
    </row>
    <row r="5499" spans="4:31" x14ac:dyDescent="0.25">
      <c r="D5499" s="1"/>
      <c r="Y5499" s="8"/>
      <c r="Z5499" s="10"/>
      <c r="AA5499" s="9"/>
      <c r="AB5499" s="9"/>
      <c r="AC5499" s="12"/>
      <c r="AD5499" s="12"/>
      <c r="AE5499" s="12"/>
    </row>
    <row r="5500" spans="4:31" x14ac:dyDescent="0.25">
      <c r="D5500" s="1"/>
      <c r="Y5500" s="8"/>
      <c r="Z5500" s="10"/>
      <c r="AA5500" s="9"/>
      <c r="AB5500" s="9"/>
      <c r="AC5500" s="12"/>
      <c r="AD5500" s="12"/>
      <c r="AE5500" s="12"/>
    </row>
    <row r="5501" spans="4:31" x14ac:dyDescent="0.25">
      <c r="D5501" s="1"/>
      <c r="Y5501" s="8"/>
      <c r="Z5501" s="10"/>
      <c r="AA5501" s="9"/>
      <c r="AB5501" s="9"/>
      <c r="AC5501" s="12"/>
      <c r="AD5501" s="12"/>
      <c r="AE5501" s="12"/>
    </row>
    <row r="5502" spans="4:31" x14ac:dyDescent="0.25">
      <c r="D5502" s="1"/>
      <c r="Y5502" s="8"/>
      <c r="Z5502" s="10"/>
      <c r="AA5502" s="9"/>
      <c r="AB5502" s="9"/>
      <c r="AC5502" s="12"/>
      <c r="AD5502" s="12"/>
      <c r="AE5502" s="12"/>
    </row>
    <row r="5503" spans="4:31" x14ac:dyDescent="0.25">
      <c r="D5503" s="1"/>
      <c r="Y5503" s="8"/>
      <c r="Z5503" s="10"/>
      <c r="AA5503" s="9"/>
      <c r="AB5503" s="9"/>
      <c r="AC5503" s="12"/>
      <c r="AD5503" s="12"/>
      <c r="AE5503" s="12"/>
    </row>
    <row r="5504" spans="4:31" x14ac:dyDescent="0.25">
      <c r="D5504" s="1"/>
      <c r="Y5504" s="8"/>
      <c r="Z5504" s="10"/>
      <c r="AA5504" s="9"/>
      <c r="AB5504" s="9"/>
      <c r="AC5504" s="12"/>
      <c r="AD5504" s="12"/>
      <c r="AE5504" s="12"/>
    </row>
    <row r="5505" spans="4:31" x14ac:dyDescent="0.25">
      <c r="D5505" s="1"/>
      <c r="Y5505" s="8"/>
      <c r="Z5505" s="10"/>
      <c r="AA5505" s="9"/>
      <c r="AB5505" s="9"/>
      <c r="AC5505" s="12"/>
      <c r="AD5505" s="12"/>
      <c r="AE5505" s="12"/>
    </row>
    <row r="5506" spans="4:31" x14ac:dyDescent="0.25">
      <c r="D5506" s="1"/>
      <c r="Y5506" s="8"/>
      <c r="Z5506" s="10"/>
      <c r="AA5506" s="9"/>
      <c r="AB5506" s="9"/>
      <c r="AC5506" s="12"/>
      <c r="AD5506" s="12"/>
      <c r="AE5506" s="12"/>
    </row>
    <row r="5507" spans="4:31" x14ac:dyDescent="0.25">
      <c r="D5507" s="1"/>
      <c r="Y5507" s="8"/>
      <c r="Z5507" s="10"/>
      <c r="AA5507" s="9"/>
      <c r="AB5507" s="9"/>
      <c r="AC5507" s="12"/>
      <c r="AD5507" s="12"/>
      <c r="AE5507" s="12"/>
    </row>
    <row r="5508" spans="4:31" x14ac:dyDescent="0.25">
      <c r="D5508" s="1"/>
      <c r="Y5508" s="8"/>
      <c r="Z5508" s="10"/>
      <c r="AA5508" s="9"/>
      <c r="AB5508" s="9"/>
      <c r="AC5508" s="12"/>
      <c r="AD5508" s="12"/>
      <c r="AE5508" s="12"/>
    </row>
    <row r="5509" spans="4:31" x14ac:dyDescent="0.25">
      <c r="D5509" s="1"/>
      <c r="Y5509" s="8"/>
      <c r="Z5509" s="10"/>
      <c r="AA5509" s="9"/>
      <c r="AB5509" s="9"/>
      <c r="AC5509" s="12"/>
      <c r="AD5509" s="12"/>
      <c r="AE5509" s="12"/>
    </row>
    <row r="5510" spans="4:31" x14ac:dyDescent="0.25">
      <c r="D5510" s="1"/>
      <c r="Y5510" s="8"/>
      <c r="Z5510" s="10"/>
      <c r="AA5510" s="9"/>
      <c r="AB5510" s="9"/>
      <c r="AC5510" s="12"/>
      <c r="AD5510" s="12"/>
      <c r="AE5510" s="12"/>
    </row>
    <row r="5511" spans="4:31" x14ac:dyDescent="0.25">
      <c r="D5511" s="1"/>
      <c r="Y5511" s="8"/>
      <c r="Z5511" s="10"/>
      <c r="AA5511" s="9"/>
      <c r="AB5511" s="9"/>
      <c r="AC5511" s="12"/>
      <c r="AD5511" s="12"/>
      <c r="AE5511" s="12"/>
    </row>
    <row r="5512" spans="4:31" x14ac:dyDescent="0.25">
      <c r="D5512" s="1"/>
      <c r="Y5512" s="8"/>
      <c r="Z5512" s="10"/>
      <c r="AA5512" s="9"/>
      <c r="AB5512" s="9"/>
      <c r="AC5512" s="12"/>
      <c r="AD5512" s="12"/>
      <c r="AE5512" s="12"/>
    </row>
    <row r="5513" spans="4:31" x14ac:dyDescent="0.25">
      <c r="D5513" s="1"/>
      <c r="Y5513" s="8"/>
      <c r="Z5513" s="10"/>
      <c r="AA5513" s="9"/>
      <c r="AB5513" s="9"/>
      <c r="AC5513" s="12"/>
      <c r="AD5513" s="12"/>
      <c r="AE5513" s="12"/>
    </row>
    <row r="5514" spans="4:31" x14ac:dyDescent="0.25">
      <c r="D5514" s="1"/>
      <c r="Y5514" s="8"/>
      <c r="Z5514" s="10"/>
      <c r="AA5514" s="9"/>
      <c r="AB5514" s="9"/>
      <c r="AC5514" s="12"/>
      <c r="AD5514" s="12"/>
      <c r="AE5514" s="12"/>
    </row>
    <row r="5515" spans="4:31" x14ac:dyDescent="0.25">
      <c r="D5515" s="1"/>
      <c r="Y5515" s="8"/>
      <c r="Z5515" s="10"/>
      <c r="AA5515" s="9"/>
      <c r="AB5515" s="9"/>
      <c r="AC5515" s="12"/>
      <c r="AD5515" s="12"/>
      <c r="AE5515" s="12"/>
    </row>
    <row r="5516" spans="4:31" x14ac:dyDescent="0.25">
      <c r="D5516" s="1"/>
      <c r="Y5516" s="8"/>
      <c r="Z5516" s="10"/>
      <c r="AA5516" s="9"/>
      <c r="AB5516" s="9"/>
      <c r="AC5516" s="12"/>
      <c r="AD5516" s="12"/>
      <c r="AE5516" s="12"/>
    </row>
    <row r="5517" spans="4:31" x14ac:dyDescent="0.25">
      <c r="D5517" s="1"/>
      <c r="Y5517" s="8"/>
      <c r="Z5517" s="10"/>
      <c r="AA5517" s="9"/>
      <c r="AB5517" s="9"/>
      <c r="AC5517" s="12"/>
      <c r="AD5517" s="12"/>
      <c r="AE5517" s="12"/>
    </row>
    <row r="5518" spans="4:31" x14ac:dyDescent="0.25">
      <c r="D5518" s="1"/>
      <c r="Y5518" s="8"/>
      <c r="Z5518" s="10"/>
      <c r="AA5518" s="9"/>
      <c r="AB5518" s="9"/>
      <c r="AC5518" s="12"/>
      <c r="AD5518" s="12"/>
      <c r="AE5518" s="12"/>
    </row>
    <row r="5519" spans="4:31" x14ac:dyDescent="0.25">
      <c r="D5519" s="1"/>
      <c r="Y5519" s="8"/>
      <c r="Z5519" s="10"/>
      <c r="AA5519" s="9"/>
      <c r="AB5519" s="9"/>
      <c r="AC5519" s="12"/>
      <c r="AD5519" s="12"/>
      <c r="AE5519" s="12"/>
    </row>
    <row r="5520" spans="4:31" x14ac:dyDescent="0.25">
      <c r="D5520" s="1"/>
      <c r="Y5520" s="8"/>
      <c r="Z5520" s="10"/>
      <c r="AA5520" s="9"/>
      <c r="AB5520" s="9"/>
      <c r="AC5520" s="12"/>
      <c r="AD5520" s="12"/>
      <c r="AE5520" s="12"/>
    </row>
    <row r="5521" spans="4:31" x14ac:dyDescent="0.25">
      <c r="D5521" s="1"/>
      <c r="Y5521" s="8"/>
      <c r="Z5521" s="10"/>
      <c r="AA5521" s="9"/>
      <c r="AB5521" s="9"/>
      <c r="AC5521" s="12"/>
      <c r="AD5521" s="12"/>
      <c r="AE5521" s="12"/>
    </row>
    <row r="5522" spans="4:31" x14ac:dyDescent="0.25">
      <c r="D5522" s="1"/>
      <c r="Y5522" s="8"/>
      <c r="Z5522" s="10"/>
      <c r="AA5522" s="9"/>
      <c r="AB5522" s="9"/>
      <c r="AC5522" s="12"/>
      <c r="AD5522" s="12"/>
      <c r="AE5522" s="12"/>
    </row>
    <row r="5523" spans="4:31" x14ac:dyDescent="0.25">
      <c r="D5523" s="1"/>
      <c r="Y5523" s="8"/>
      <c r="Z5523" s="10"/>
      <c r="AA5523" s="9"/>
      <c r="AB5523" s="9"/>
      <c r="AC5523" s="12"/>
      <c r="AD5523" s="12"/>
      <c r="AE5523" s="12"/>
    </row>
    <row r="5524" spans="4:31" x14ac:dyDescent="0.25">
      <c r="D5524" s="1"/>
      <c r="Y5524" s="8"/>
      <c r="Z5524" s="10"/>
      <c r="AA5524" s="9"/>
      <c r="AB5524" s="9"/>
      <c r="AC5524" s="12"/>
      <c r="AD5524" s="12"/>
      <c r="AE5524" s="12"/>
    </row>
    <row r="5525" spans="4:31" x14ac:dyDescent="0.25">
      <c r="D5525" s="1"/>
      <c r="Y5525" s="8"/>
      <c r="Z5525" s="10"/>
      <c r="AA5525" s="9"/>
      <c r="AB5525" s="9"/>
      <c r="AC5525" s="12"/>
      <c r="AD5525" s="12"/>
      <c r="AE5525" s="12"/>
    </row>
    <row r="5526" spans="4:31" x14ac:dyDescent="0.25">
      <c r="D5526" s="1"/>
      <c r="Y5526" s="8"/>
      <c r="Z5526" s="10"/>
      <c r="AA5526" s="9"/>
      <c r="AB5526" s="9"/>
      <c r="AC5526" s="12"/>
      <c r="AD5526" s="12"/>
      <c r="AE5526" s="12"/>
    </row>
    <row r="5527" spans="4:31" x14ac:dyDescent="0.25">
      <c r="D5527" s="1"/>
      <c r="Y5527" s="8"/>
      <c r="Z5527" s="10"/>
      <c r="AA5527" s="9"/>
      <c r="AB5527" s="9"/>
      <c r="AC5527" s="12"/>
      <c r="AD5527" s="12"/>
      <c r="AE5527" s="12"/>
    </row>
    <row r="5528" spans="4:31" x14ac:dyDescent="0.25">
      <c r="D5528" s="1"/>
      <c r="Y5528" s="8"/>
      <c r="Z5528" s="10"/>
      <c r="AA5528" s="9"/>
      <c r="AB5528" s="9"/>
      <c r="AC5528" s="12"/>
      <c r="AD5528" s="12"/>
      <c r="AE5528" s="12"/>
    </row>
    <row r="5529" spans="4:31" x14ac:dyDescent="0.25">
      <c r="D5529" s="1"/>
      <c r="Y5529" s="8"/>
      <c r="Z5529" s="10"/>
      <c r="AA5529" s="9"/>
      <c r="AB5529" s="9"/>
      <c r="AC5529" s="12"/>
      <c r="AD5529" s="12"/>
      <c r="AE5529" s="12"/>
    </row>
    <row r="5530" spans="4:31" x14ac:dyDescent="0.25">
      <c r="D5530" s="1"/>
      <c r="Y5530" s="8"/>
      <c r="Z5530" s="10"/>
      <c r="AA5530" s="9"/>
      <c r="AB5530" s="9"/>
      <c r="AC5530" s="12"/>
      <c r="AD5530" s="12"/>
      <c r="AE5530" s="12"/>
    </row>
    <row r="5531" spans="4:31" x14ac:dyDescent="0.25">
      <c r="D5531" s="1"/>
      <c r="Y5531" s="8"/>
      <c r="Z5531" s="10"/>
      <c r="AA5531" s="9"/>
      <c r="AB5531" s="9"/>
      <c r="AC5531" s="12"/>
      <c r="AD5531" s="12"/>
      <c r="AE5531" s="12"/>
    </row>
    <row r="5532" spans="4:31" x14ac:dyDescent="0.25">
      <c r="D5532" s="1"/>
      <c r="Y5532" s="8"/>
      <c r="Z5532" s="10"/>
      <c r="AA5532" s="9"/>
      <c r="AB5532" s="9"/>
      <c r="AC5532" s="12"/>
      <c r="AD5532" s="12"/>
      <c r="AE5532" s="12"/>
    </row>
    <row r="5533" spans="4:31" x14ac:dyDescent="0.25">
      <c r="D5533" s="1"/>
      <c r="Y5533" s="8"/>
      <c r="Z5533" s="10"/>
      <c r="AA5533" s="9"/>
      <c r="AB5533" s="9"/>
      <c r="AC5533" s="12"/>
      <c r="AD5533" s="12"/>
      <c r="AE5533" s="12"/>
    </row>
    <row r="5534" spans="4:31" x14ac:dyDescent="0.25">
      <c r="D5534" s="1"/>
      <c r="Y5534" s="8"/>
      <c r="Z5534" s="10"/>
      <c r="AA5534" s="9"/>
      <c r="AB5534" s="9"/>
      <c r="AC5534" s="12"/>
      <c r="AD5534" s="12"/>
      <c r="AE5534" s="12"/>
    </row>
    <row r="5535" spans="4:31" x14ac:dyDescent="0.25">
      <c r="D5535" s="1"/>
      <c r="Y5535" s="8"/>
      <c r="Z5535" s="10"/>
      <c r="AA5535" s="9"/>
      <c r="AB5535" s="9"/>
      <c r="AC5535" s="12"/>
      <c r="AD5535" s="12"/>
      <c r="AE5535" s="12"/>
    </row>
    <row r="5536" spans="4:31" x14ac:dyDescent="0.25">
      <c r="D5536" s="1"/>
      <c r="Y5536" s="8"/>
      <c r="Z5536" s="10"/>
      <c r="AA5536" s="9"/>
      <c r="AB5536" s="9"/>
      <c r="AC5536" s="12"/>
      <c r="AD5536" s="12"/>
      <c r="AE5536" s="12"/>
    </row>
    <row r="5537" spans="4:31" x14ac:dyDescent="0.25">
      <c r="D5537" s="1"/>
      <c r="Y5537" s="8"/>
      <c r="Z5537" s="10"/>
      <c r="AA5537" s="9"/>
      <c r="AB5537" s="9"/>
      <c r="AC5537" s="12"/>
      <c r="AD5537" s="12"/>
      <c r="AE5537" s="12"/>
    </row>
    <row r="5538" spans="4:31" x14ac:dyDescent="0.25">
      <c r="D5538" s="1"/>
      <c r="Y5538" s="8"/>
      <c r="Z5538" s="10"/>
      <c r="AA5538" s="9"/>
      <c r="AB5538" s="9"/>
      <c r="AC5538" s="12"/>
      <c r="AD5538" s="12"/>
      <c r="AE5538" s="12"/>
    </row>
    <row r="5539" spans="4:31" x14ac:dyDescent="0.25">
      <c r="D5539" s="1"/>
      <c r="Y5539" s="8"/>
      <c r="Z5539" s="10"/>
      <c r="AA5539" s="9"/>
      <c r="AB5539" s="9"/>
      <c r="AC5539" s="12"/>
      <c r="AD5539" s="12"/>
      <c r="AE5539" s="12"/>
    </row>
    <row r="5540" spans="4:31" x14ac:dyDescent="0.25">
      <c r="D5540" s="1"/>
      <c r="Y5540" s="8"/>
      <c r="Z5540" s="10"/>
      <c r="AA5540" s="9"/>
      <c r="AB5540" s="9"/>
      <c r="AC5540" s="12"/>
      <c r="AD5540" s="12"/>
      <c r="AE5540" s="12"/>
    </row>
    <row r="5541" spans="4:31" x14ac:dyDescent="0.25">
      <c r="D5541" s="1"/>
      <c r="Y5541" s="8"/>
      <c r="Z5541" s="10"/>
      <c r="AA5541" s="9"/>
      <c r="AB5541" s="9"/>
      <c r="AC5541" s="12"/>
      <c r="AD5541" s="12"/>
      <c r="AE5541" s="12"/>
    </row>
    <row r="5542" spans="4:31" x14ac:dyDescent="0.25">
      <c r="D5542" s="1"/>
      <c r="Y5542" s="8"/>
      <c r="Z5542" s="10"/>
      <c r="AA5542" s="9"/>
      <c r="AB5542" s="9"/>
      <c r="AC5542" s="12"/>
      <c r="AD5542" s="12"/>
      <c r="AE5542" s="12"/>
    </row>
    <row r="5543" spans="4:31" x14ac:dyDescent="0.25">
      <c r="D5543" s="1"/>
      <c r="Y5543" s="8"/>
      <c r="Z5543" s="10"/>
      <c r="AA5543" s="9"/>
      <c r="AB5543" s="9"/>
      <c r="AC5543" s="12"/>
      <c r="AD5543" s="12"/>
      <c r="AE5543" s="12"/>
    </row>
    <row r="5544" spans="4:31" x14ac:dyDescent="0.25">
      <c r="D5544" s="1"/>
      <c r="Y5544" s="8"/>
      <c r="Z5544" s="10"/>
      <c r="AA5544" s="9"/>
      <c r="AB5544" s="9"/>
      <c r="AC5544" s="12"/>
      <c r="AD5544" s="12"/>
      <c r="AE5544" s="12"/>
    </row>
    <row r="5545" spans="4:31" x14ac:dyDescent="0.25">
      <c r="D5545" s="1"/>
      <c r="Y5545" s="8"/>
      <c r="Z5545" s="10"/>
      <c r="AA5545" s="9"/>
      <c r="AB5545" s="9"/>
      <c r="AC5545" s="12"/>
      <c r="AD5545" s="12"/>
      <c r="AE5545" s="12"/>
    </row>
  </sheetData>
  <mergeCells count="3">
    <mergeCell ref="AG2:AI2"/>
    <mergeCell ref="AL2:AN2"/>
    <mergeCell ref="AF21:AK21"/>
  </mergeCells>
  <pageMargins left="0.7" right="0.7" top="0.75" bottom="0.75" header="0.3" footer="0.3"/>
  <pageSetup orientation="portrait" horizontalDpi="1200" verticalDpi="1200"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D2EC1-BAFC-43E4-BDDE-7A8BFCE50F04}">
  <sheetPr>
    <tabColor theme="8" tint="0.39997558519241921"/>
  </sheetPr>
  <dimension ref="A1:AG159"/>
  <sheetViews>
    <sheetView zoomScaleNormal="100" workbookViewId="0">
      <selection activeCell="U11" sqref="U11"/>
    </sheetView>
  </sheetViews>
  <sheetFormatPr defaultRowHeight="15" x14ac:dyDescent="0.25"/>
  <cols>
    <col min="1" max="1" width="18.85546875" bestFit="1" customWidth="1"/>
    <col min="2" max="2" width="18.5703125" customWidth="1"/>
    <col min="3" max="3" width="9.85546875" customWidth="1"/>
    <col min="4" max="4" width="5.85546875" customWidth="1"/>
    <col min="5" max="16" width="5.7109375" customWidth="1"/>
    <col min="17" max="17" width="2.42578125" customWidth="1"/>
    <col min="18" max="18" width="9.5703125" bestFit="1" customWidth="1"/>
    <col min="19" max="19" width="10.5703125" bestFit="1" customWidth="1"/>
    <col min="20" max="20" width="1.42578125" style="132" customWidth="1"/>
    <col min="23" max="23" width="6.7109375" customWidth="1"/>
    <col min="32" max="32" width="7.85546875" customWidth="1"/>
    <col min="33" max="33" width="4.85546875" customWidth="1"/>
  </cols>
  <sheetData>
    <row r="1" spans="1:33" ht="19.5" thickBot="1" x14ac:dyDescent="0.35">
      <c r="A1" s="157">
        <f>'Individual Data'!S4</f>
        <v>2024</v>
      </c>
      <c r="G1" s="253" t="s">
        <v>778</v>
      </c>
      <c r="H1" s="253"/>
      <c r="I1" s="267">
        <f>SUM(D5:P6)</f>
        <v>15085.553455596983</v>
      </c>
      <c r="J1" s="253"/>
      <c r="P1" s="183">
        <f>I1+I81</f>
        <v>33211.365153247534</v>
      </c>
      <c r="Y1" s="253" t="s">
        <v>829</v>
      </c>
      <c r="Z1" s="253"/>
      <c r="AA1" s="253"/>
    </row>
    <row r="2" spans="1:33" ht="15" customHeight="1" x14ac:dyDescent="0.25">
      <c r="D2" s="253"/>
      <c r="E2" s="253"/>
      <c r="F2" s="253"/>
      <c r="G2" s="253"/>
      <c r="H2" s="253"/>
      <c r="I2" s="253"/>
      <c r="J2" s="253"/>
      <c r="K2" s="253"/>
      <c r="L2" s="253"/>
      <c r="M2" s="253"/>
      <c r="N2" s="253"/>
      <c r="O2" s="253"/>
      <c r="P2" s="253"/>
      <c r="U2" t="s">
        <v>697</v>
      </c>
      <c r="Z2" t="s">
        <v>661</v>
      </c>
      <c r="AA2" t="s">
        <v>662</v>
      </c>
      <c r="AC2" s="268" t="s">
        <v>797</v>
      </c>
      <c r="AD2" s="269"/>
      <c r="AE2" s="270"/>
    </row>
    <row r="3" spans="1:33" ht="15" customHeight="1" x14ac:dyDescent="0.25">
      <c r="A3" s="15"/>
      <c r="B3" s="14"/>
      <c r="D3" s="11"/>
      <c r="E3" s="11"/>
      <c r="F3" s="11"/>
      <c r="G3" s="11"/>
      <c r="H3" s="11"/>
      <c r="I3" s="11"/>
      <c r="J3" s="11"/>
      <c r="K3" s="11"/>
      <c r="L3" s="11"/>
      <c r="M3" s="11"/>
      <c r="N3" s="11"/>
      <c r="O3" s="11"/>
      <c r="P3" s="11"/>
      <c r="R3" s="253" t="s">
        <v>778</v>
      </c>
      <c r="S3" s="253"/>
      <c r="U3">
        <f>A1</f>
        <v>2024</v>
      </c>
      <c r="Y3" t="s">
        <v>677</v>
      </c>
      <c r="Z3" s="133">
        <f>'Individual Data'!AI4</f>
        <v>2.4E-2</v>
      </c>
      <c r="AA3" s="133">
        <f>'Individual Data'!AH4</f>
        <v>7.3999999999999996E-2</v>
      </c>
      <c r="AC3" s="271"/>
      <c r="AD3" s="272"/>
      <c r="AE3" s="273"/>
    </row>
    <row r="4" spans="1:33" x14ac:dyDescent="0.25">
      <c r="A4" s="15"/>
      <c r="B4" s="14"/>
      <c r="D4" s="11"/>
      <c r="E4" s="11"/>
      <c r="F4" s="11"/>
      <c r="G4" s="11"/>
      <c r="H4" s="11"/>
      <c r="I4" s="11"/>
      <c r="J4" s="11"/>
      <c r="K4" s="11"/>
      <c r="L4" s="11"/>
      <c r="M4" s="11"/>
      <c r="N4" s="11"/>
      <c r="O4" s="11"/>
      <c r="P4" s="11"/>
      <c r="R4" s="267">
        <f>R6+S6</f>
        <v>15085.553455596992</v>
      </c>
      <c r="S4" s="253"/>
      <c r="U4" t="s">
        <v>1975</v>
      </c>
      <c r="Y4" t="s">
        <v>676</v>
      </c>
      <c r="Z4" s="133">
        <f>'Individual Data'!AI5</f>
        <v>0.33</v>
      </c>
      <c r="AA4" s="133">
        <f>'Individual Data'!AH5</f>
        <v>0.28999999999999998</v>
      </c>
      <c r="AB4" s="24"/>
      <c r="AC4" s="271"/>
      <c r="AD4" s="272"/>
      <c r="AE4" s="273"/>
    </row>
    <row r="5" spans="1:33" ht="15.75" thickBot="1" x14ac:dyDescent="0.3">
      <c r="A5" s="15"/>
      <c r="B5" s="14"/>
      <c r="D5" s="11"/>
      <c r="E5" s="11"/>
      <c r="F5" s="11"/>
      <c r="G5" s="11"/>
      <c r="H5" s="11"/>
      <c r="I5" s="11"/>
      <c r="J5" s="11"/>
      <c r="K5" s="11"/>
      <c r="L5" s="11"/>
      <c r="M5" s="11"/>
      <c r="N5" s="11"/>
      <c r="O5" s="11"/>
      <c r="P5" s="11"/>
      <c r="U5" s="11">
        <f>R4+R84</f>
        <v>33211.365153247541</v>
      </c>
      <c r="Y5" s="24">
        <f>SUM(Y8:Y75)</f>
        <v>15085.553455596993</v>
      </c>
      <c r="Z5" s="24">
        <f>SUM(Z8:Z75)</f>
        <v>13989.691276973304</v>
      </c>
      <c r="AA5" s="24">
        <f>SUM(AA8:AA75)</f>
        <v>4136.1204206772445</v>
      </c>
      <c r="AC5" s="26">
        <f>SUM(AC8:AC75)</f>
        <v>14101.369344402865</v>
      </c>
      <c r="AD5" s="24">
        <f>SUM(AD8:AD75)</f>
        <v>13167.924230044711</v>
      </c>
      <c r="AE5" s="27">
        <f>SUM(AE8:AE75)</f>
        <v>3688.2321480811252</v>
      </c>
    </row>
    <row r="6" spans="1:33" x14ac:dyDescent="0.25">
      <c r="B6" s="14" t="s">
        <v>14</v>
      </c>
      <c r="C6" t="s">
        <v>784</v>
      </c>
      <c r="D6" s="11">
        <f t="shared" ref="D6:P6" si="0">SUM(D8:D77)</f>
        <v>0</v>
      </c>
      <c r="E6" s="11">
        <f t="shared" si="0"/>
        <v>0</v>
      </c>
      <c r="F6" s="11">
        <f t="shared" si="0"/>
        <v>16.753414340817248</v>
      </c>
      <c r="G6" s="11">
        <f t="shared" si="0"/>
        <v>82.947539848240325</v>
      </c>
      <c r="H6" s="11">
        <f t="shared" si="0"/>
        <v>390.59529560009065</v>
      </c>
      <c r="I6" s="11">
        <f t="shared" si="0"/>
        <v>1612.7352551279048</v>
      </c>
      <c r="J6" s="11">
        <f t="shared" si="0"/>
        <v>4087.4112137599291</v>
      </c>
      <c r="K6" s="11">
        <f t="shared" si="0"/>
        <v>5290.8987471350483</v>
      </c>
      <c r="L6" s="11">
        <f t="shared" si="0"/>
        <v>2845.0286464334358</v>
      </c>
      <c r="M6" s="11">
        <f t="shared" si="0"/>
        <v>725.6554105977126</v>
      </c>
      <c r="N6" s="11">
        <f t="shared" si="0"/>
        <v>33.52793275380553</v>
      </c>
      <c r="O6" s="11">
        <f t="shared" si="0"/>
        <v>0</v>
      </c>
      <c r="P6" s="11">
        <f t="shared" si="0"/>
        <v>0</v>
      </c>
      <c r="R6" s="37">
        <f>SUM(R8:R75)</f>
        <v>16.753414340817248</v>
      </c>
      <c r="S6" s="38">
        <f>SUM(S8:S75)</f>
        <v>15068.800041256174</v>
      </c>
      <c r="Z6" s="24">
        <f>Y5+Z5+AA5</f>
        <v>33211.365153247541</v>
      </c>
      <c r="AC6" s="39"/>
      <c r="AD6" s="24">
        <f>AC5+AD5+AE5</f>
        <v>30957.525722528702</v>
      </c>
      <c r="AE6" s="40"/>
    </row>
    <row r="7" spans="1:33" x14ac:dyDescent="0.25">
      <c r="B7" s="15" t="s">
        <v>679</v>
      </c>
      <c r="C7" s="15" t="s">
        <v>5</v>
      </c>
      <c r="D7" s="21">
        <v>42</v>
      </c>
      <c r="E7" s="21">
        <v>47</v>
      </c>
      <c r="F7" s="21">
        <v>52</v>
      </c>
      <c r="G7" s="20">
        <v>57</v>
      </c>
      <c r="H7" s="20">
        <v>62</v>
      </c>
      <c r="I7" s="20">
        <v>67</v>
      </c>
      <c r="J7" s="20">
        <v>72</v>
      </c>
      <c r="K7" s="20">
        <v>77</v>
      </c>
      <c r="L7" s="20">
        <v>82</v>
      </c>
      <c r="M7" s="20">
        <v>87</v>
      </c>
      <c r="N7" s="20">
        <v>92</v>
      </c>
      <c r="O7" s="20">
        <v>99</v>
      </c>
      <c r="P7" s="20">
        <v>100</v>
      </c>
      <c r="R7" s="39" t="s">
        <v>793</v>
      </c>
      <c r="S7" s="40" t="s">
        <v>794</v>
      </c>
      <c r="U7" t="s">
        <v>696</v>
      </c>
      <c r="V7" t="s">
        <v>770</v>
      </c>
      <c r="W7" t="s">
        <v>773</v>
      </c>
      <c r="X7" t="s">
        <v>771</v>
      </c>
      <c r="Y7" t="s">
        <v>664</v>
      </c>
      <c r="Z7" t="s">
        <v>776</v>
      </c>
      <c r="AA7" t="s">
        <v>681</v>
      </c>
      <c r="AB7" t="s">
        <v>796</v>
      </c>
      <c r="AC7" s="39" t="s">
        <v>664</v>
      </c>
      <c r="AD7" t="s">
        <v>776</v>
      </c>
      <c r="AE7" s="40" t="s">
        <v>681</v>
      </c>
    </row>
    <row r="8" spans="1:33" x14ac:dyDescent="0.25">
      <c r="A8" s="14" t="s">
        <v>171</v>
      </c>
      <c r="B8" t="s">
        <v>888</v>
      </c>
      <c r="C8">
        <v>5</v>
      </c>
      <c r="D8" s="11">
        <f>SUMIFS('Individual Data'!$AC$7:$AC$5545,'Individual Data'!$V$7:$V$5545,'Hat by PBT'!$B8,'Individual Data'!$Z$7:$Z$5545,'Hat by PBT'!D$7,'Individual Data'!$R$7:$R$5545,'Hat by PBT'!$C8,'Individual Data'!$N$7:$N$5545,'Hat by PBT'!$B$6)</f>
        <v>0</v>
      </c>
      <c r="E8" s="11">
        <f>SUMIFS('Individual Data'!$AC$7:$AC$5545,'Individual Data'!$V$7:$V$5545,'Hat by PBT'!$B8,'Individual Data'!$Z$7:$Z$5545,'Hat by PBT'!E$7,'Individual Data'!$R$7:$R$5545,'Hat by PBT'!$C8,'Individual Data'!$N$7:$N$5545,'Hat by PBT'!$B$6)</f>
        <v>0</v>
      </c>
      <c r="F8" s="11">
        <f>SUMIFS('Individual Data'!$AC$7:$AC$5545,'Individual Data'!$V$7:$V$5545,'Hat by PBT'!$B8,'Individual Data'!$Z$7:$Z$5545,'Hat by PBT'!F$7,'Individual Data'!$R$7:$R$5545,'Hat by PBT'!$C8,'Individual Data'!$N$7:$N$5545,'Hat by PBT'!$B$6)</f>
        <v>0</v>
      </c>
      <c r="G8" s="11">
        <f>SUMIFS('Individual Data'!$AC$7:$AC$5545,'Individual Data'!$V$7:$V$5545,'Hat by PBT'!$B8,'Individual Data'!$Z$7:$Z$5545,'Hat by PBT'!G$7,'Individual Data'!$R$7:$R$5545,'Hat by PBT'!$C8,'Individual Data'!$N$7:$N$5545,'Hat by PBT'!$B$6)</f>
        <v>0</v>
      </c>
      <c r="H8" s="11">
        <f>SUMIFS('Individual Data'!$AC$7:$AC$5545,'Individual Data'!$V$7:$V$5545,'Hat by PBT'!$B8,'Individual Data'!$Z$7:$Z$5545,'Hat by PBT'!H$7,'Individual Data'!$R$7:$R$5545,'Hat by PBT'!$C8,'Individual Data'!$N$7:$N$5545,'Hat by PBT'!$B$6)</f>
        <v>0</v>
      </c>
      <c r="I8" s="11">
        <f>SUMIFS('Individual Data'!$AC$7:$AC$5545,'Individual Data'!$V$7:$V$5545,'Hat by PBT'!$B8,'Individual Data'!$Z$7:$Z$5545,'Hat by PBT'!I$7,'Individual Data'!$R$7:$R$5545,'Hat by PBT'!$C8,'Individual Data'!$N$7:$N$5545,'Hat by PBT'!$B$6)</f>
        <v>0</v>
      </c>
      <c r="J8" s="11">
        <f>SUMIFS('Individual Data'!$AC$7:$AC$5545,'Individual Data'!$V$7:$V$5545,'Hat by PBT'!$B8,'Individual Data'!$Z$7:$Z$5545,'Hat by PBT'!J$7,'Individual Data'!$R$7:$R$5545,'Hat by PBT'!$C8,'Individual Data'!$N$7:$N$5545,'Hat by PBT'!$B$6)</f>
        <v>15.83299526135953</v>
      </c>
      <c r="K8" s="11">
        <f>SUMIFS('Individual Data'!$AC$7:$AC$5545,'Individual Data'!$V$7:$V$5545,'Hat by PBT'!$B8,'Individual Data'!$Z$7:$Z$5545,'Hat by PBT'!K$7,'Individual Data'!$R$7:$R$5545,'Hat by PBT'!$C8,'Individual Data'!$N$7:$N$5545,'Hat by PBT'!$B$6)</f>
        <v>130.26672337441624</v>
      </c>
      <c r="L8" s="11">
        <f>SUMIFS('Individual Data'!$AC$7:$AC$5545,'Individual Data'!$V$7:$V$5545,'Hat by PBT'!$B8,'Individual Data'!$Z$7:$Z$5545,'Hat by PBT'!L$7,'Individual Data'!$R$7:$R$5545,'Hat by PBT'!$C8,'Individual Data'!$N$7:$N$5545,'Hat by PBT'!$B$6)</f>
        <v>113.00475255883154</v>
      </c>
      <c r="M8" s="11">
        <f>SUMIFS('Individual Data'!$AC$7:$AC$5545,'Individual Data'!$V$7:$V$5545,'Hat by PBT'!$B8,'Individual Data'!$Z$7:$Z$5545,'Hat by PBT'!M$7,'Individual Data'!$R$7:$R$5545,'Hat by PBT'!$C8,'Individual Data'!$N$7:$N$5545,'Hat by PBT'!$B$6)</f>
        <v>33.645185118147701</v>
      </c>
      <c r="N8" s="11">
        <f>SUMIFS('Individual Data'!$AC$7:$AC$5545,'Individual Data'!$V$7:$V$5545,'Hat by PBT'!$B8,'Individual Data'!$Z$7:$Z$5545,'Hat by PBT'!N$7,'Individual Data'!$R$7:$R$5545,'Hat by PBT'!$C8,'Individual Data'!$N$7:$N$5545,'Hat by PBT'!$B$6)</f>
        <v>0</v>
      </c>
      <c r="O8" s="11">
        <f>SUMIFS('Individual Data'!$AC$7:$AC$5545,'Individual Data'!$V$7:$V$5545,'Hat by PBT'!$B8,'Individual Data'!$Z$7:$Z$5545,'Hat by PBT'!O$7,'Individual Data'!$R$7:$R$5545,'Hat by PBT'!$C8,'Individual Data'!$N$7:$N$5545,'Hat by PBT'!$B$6)</f>
        <v>0</v>
      </c>
      <c r="P8" s="11">
        <f>SUMIFS('Individual Data'!$AC$7:$AC$5545,'Individual Data'!$V$7:$V$5545,'Hat by PBT'!$B8,'Individual Data'!$Z$7:$Z$5545,'Hat by PBT'!P$7,'Individual Data'!$R$7:$R$5545,'Hat by PBT'!$C8,'Individual Data'!$N$7:$N$5545,'Hat by PBT'!$B$6)</f>
        <v>0</v>
      </c>
      <c r="R8" s="26">
        <f>SUM(D8:F8)</f>
        <v>0</v>
      </c>
      <c r="S8" s="27">
        <f>SUM(G8:P8)</f>
        <v>292.74965631275501</v>
      </c>
      <c r="U8">
        <f t="shared" ref="U8:U37" si="1">$U$3-C8</f>
        <v>2019</v>
      </c>
      <c r="V8" s="130" t="str">
        <f t="shared" ref="V8:V37" si="2">B8</f>
        <v>BCA1</v>
      </c>
      <c r="W8" s="130" t="s">
        <v>774</v>
      </c>
      <c r="X8" s="130">
        <f>SUMIFS('cwt rel info'!$A$6:$A$317,'cwt rel info'!$D$6:$D$317,'Hat by PBT'!U8,'cwt rel info'!$E$6:$E$317,'Hat by PBT'!V8)</f>
        <v>220197</v>
      </c>
      <c r="Y8" s="131">
        <f>R8+S8</f>
        <v>292.74965631275501</v>
      </c>
      <c r="Z8" s="131">
        <f t="shared" ref="Z8:Z13" si="3">S88</f>
        <v>127.625523422058</v>
      </c>
      <c r="AA8" s="131">
        <f t="shared" ref="AA8:AA13" si="4">R88</f>
        <v>0</v>
      </c>
      <c r="AB8" s="130" t="str">
        <f>VLOOKUP(V8,'Individual Data'!$V$6:$AD$5545,9,FALSE)</f>
        <v>Abv</v>
      </c>
      <c r="AC8" s="28">
        <f>IF(AB8="blw",Y8*(1-$Z$4),Y8*(1-$Z$3))</f>
        <v>285.72366456124888</v>
      </c>
      <c r="AD8" s="11">
        <f>IF(AB8="blw",Z8*(1-$Z$4),Z8*(1-$Z$3))</f>
        <v>124.56251085992859</v>
      </c>
      <c r="AE8" s="127">
        <f>IF(AB8="blw",AA8*(1-$AA$4),AA8*(1-$AA$3))</f>
        <v>0</v>
      </c>
      <c r="AG8" s="11"/>
    </row>
    <row r="9" spans="1:33" x14ac:dyDescent="0.25">
      <c r="A9" s="14" t="s">
        <v>171</v>
      </c>
      <c r="B9" t="s">
        <v>941</v>
      </c>
      <c r="C9">
        <v>5</v>
      </c>
      <c r="D9" s="11">
        <f>SUMIFS('Individual Data'!$AC$7:$AC$5545,'Individual Data'!$V$7:$V$5545,'Hat by PBT'!$B9,'Individual Data'!$Z$7:$Z$5545,'Hat by PBT'!D$7,'Individual Data'!$R$7:$R$5545,'Hat by PBT'!$C9,'Individual Data'!$N$7:$N$5545,'Hat by PBT'!$B$6)</f>
        <v>0</v>
      </c>
      <c r="E9" s="11">
        <f>SUMIFS('Individual Data'!$AC$7:$AC$5545,'Individual Data'!$V$7:$V$5545,'Hat by PBT'!$B9,'Individual Data'!$Z$7:$Z$5545,'Hat by PBT'!E$7,'Individual Data'!$R$7:$R$5545,'Hat by PBT'!$C9,'Individual Data'!$N$7:$N$5545,'Hat by PBT'!$B$6)</f>
        <v>0</v>
      </c>
      <c r="F9" s="11">
        <f>SUMIFS('Individual Data'!$AC$7:$AC$5545,'Individual Data'!$V$7:$V$5545,'Hat by PBT'!$B9,'Individual Data'!$Z$7:$Z$5545,'Hat by PBT'!F$7,'Individual Data'!$R$7:$R$5545,'Hat by PBT'!$C9,'Individual Data'!$N$7:$N$5545,'Hat by PBT'!$B$6)</f>
        <v>0</v>
      </c>
      <c r="G9" s="11">
        <f>SUMIFS('Individual Data'!$AC$7:$AC$5545,'Individual Data'!$V$7:$V$5545,'Hat by PBT'!$B9,'Individual Data'!$Z$7:$Z$5545,'Hat by PBT'!G$7,'Individual Data'!$R$7:$R$5545,'Hat by PBT'!$C9,'Individual Data'!$N$7:$N$5545,'Hat by PBT'!$B$6)</f>
        <v>0</v>
      </c>
      <c r="H9" s="11">
        <f>SUMIFS('Individual Data'!$AC$7:$AC$5545,'Individual Data'!$V$7:$V$5545,'Hat by PBT'!$B9,'Individual Data'!$Z$7:$Z$5545,'Hat by PBT'!H$7,'Individual Data'!$R$7:$R$5545,'Hat by PBT'!$C9,'Individual Data'!$N$7:$N$5545,'Hat by PBT'!$B$6)</f>
        <v>0</v>
      </c>
      <c r="I9" s="11">
        <f>SUMIFS('Individual Data'!$AC$7:$AC$5545,'Individual Data'!$V$7:$V$5545,'Hat by PBT'!$B9,'Individual Data'!$Z$7:$Z$5545,'Hat by PBT'!I$7,'Individual Data'!$R$7:$R$5545,'Hat by PBT'!$C9,'Individual Data'!$N$7:$N$5545,'Hat by PBT'!$B$6)</f>
        <v>16.822592559073851</v>
      </c>
      <c r="J9" s="11">
        <f>SUMIFS('Individual Data'!$AC$7:$AC$5545,'Individual Data'!$V$7:$V$5545,'Hat by PBT'!$B9,'Individual Data'!$Z$7:$Z$5545,'Hat by PBT'!J$7,'Individual Data'!$R$7:$R$5545,'Hat by PBT'!$C9,'Individual Data'!$N$7:$N$5545,'Hat by PBT'!$B$6)</f>
        <v>51.030790036723936</v>
      </c>
      <c r="K9" s="11">
        <f>SUMIFS('Individual Data'!$AC$7:$AC$5545,'Individual Data'!$V$7:$V$5545,'Hat by PBT'!$B9,'Individual Data'!$Z$7:$Z$5545,'Hat by PBT'!K$7,'Individual Data'!$R$7:$R$5545,'Hat by PBT'!$C9,'Individual Data'!$N$7:$N$5545,'Hat by PBT'!$B$6)</f>
        <v>48.955761061611412</v>
      </c>
      <c r="L9" s="11">
        <f>SUMIFS('Individual Data'!$AC$7:$AC$5545,'Individual Data'!$V$7:$V$5545,'Hat by PBT'!$B9,'Individual Data'!$Z$7:$Z$5545,'Hat by PBT'!L$7,'Individual Data'!$R$7:$R$5545,'Hat by PBT'!$C9,'Individual Data'!$N$7:$N$5545,'Hat by PBT'!$B$6)</f>
        <v>0</v>
      </c>
      <c r="M9" s="11">
        <f>SUMIFS('Individual Data'!$AC$7:$AC$5545,'Individual Data'!$V$7:$V$5545,'Hat by PBT'!$B9,'Individual Data'!$Z$7:$Z$5545,'Hat by PBT'!M$7,'Individual Data'!$R$7:$R$5545,'Hat by PBT'!$C9,'Individual Data'!$N$7:$N$5545,'Hat by PBT'!$B$6)</f>
        <v>0</v>
      </c>
      <c r="N9" s="11">
        <f>SUMIFS('Individual Data'!$AC$7:$AC$5545,'Individual Data'!$V$7:$V$5545,'Hat by PBT'!$B9,'Individual Data'!$Z$7:$Z$5545,'Hat by PBT'!N$7,'Individual Data'!$R$7:$R$5545,'Hat by PBT'!$C9,'Individual Data'!$N$7:$N$5545,'Hat by PBT'!$B$6)</f>
        <v>0</v>
      </c>
      <c r="O9" s="11">
        <f>SUMIFS('Individual Data'!$AC$7:$AC$5545,'Individual Data'!$V$7:$V$5545,'Hat by PBT'!$B9,'Individual Data'!$Z$7:$Z$5545,'Hat by PBT'!O$7,'Individual Data'!$R$7:$R$5545,'Hat by PBT'!$C9,'Individual Data'!$N$7:$N$5545,'Hat by PBT'!$B$6)</f>
        <v>0</v>
      </c>
      <c r="P9" s="11">
        <f>SUMIFS('Individual Data'!$AC$7:$AC$5545,'Individual Data'!$V$7:$V$5545,'Hat by PBT'!$B9,'Individual Data'!$Z$7:$Z$5545,'Hat by PBT'!P$7,'Individual Data'!$R$7:$R$5545,'Hat by PBT'!$C9,'Individual Data'!$N$7:$N$5545,'Hat by PBT'!$B$6)</f>
        <v>0</v>
      </c>
      <c r="R9" s="26">
        <f t="shared" ref="R9:R70" si="5">SUM(D9:F9)</f>
        <v>0</v>
      </c>
      <c r="S9" s="27">
        <f t="shared" ref="S9:S70" si="6">SUM(G9:P9)</f>
        <v>116.80914365740919</v>
      </c>
      <c r="U9">
        <f>$U$3-C9</f>
        <v>2019</v>
      </c>
      <c r="V9" t="str">
        <f t="shared" si="2"/>
        <v>BCA2</v>
      </c>
      <c r="W9" t="s">
        <v>774</v>
      </c>
      <c r="X9" s="130">
        <f>SUMIFS('cwt rel info'!$A$6:$A$317,'cwt rel info'!$D$6:$D$317,'Hat by PBT'!U9,'cwt rel info'!$E$6:$E$317,'Hat by PBT'!V9)</f>
        <v>220198</v>
      </c>
      <c r="Y9" s="24">
        <f t="shared" ref="Y9:Y59" si="7">R9+S9</f>
        <v>116.80914365740919</v>
      </c>
      <c r="Z9" s="24">
        <f t="shared" si="3"/>
        <v>33.645185118147701</v>
      </c>
      <c r="AA9" s="24">
        <f t="shared" si="4"/>
        <v>0</v>
      </c>
      <c r="AB9" s="130" t="str">
        <f>VLOOKUP(V9,'Individual Data'!$V$6:$AD$5545,9,FALSE)</f>
        <v>Abv</v>
      </c>
      <c r="AC9" s="28">
        <f>IF(AB9="blw",Y9*(1-$Z$4),Y9*(1-$Z$3))</f>
        <v>114.00572420963137</v>
      </c>
      <c r="AD9" s="11">
        <f t="shared" ref="AD9:AD59" si="8">IF(AB9="blw",Z9*(1-$Z$4),Z9*(1-$Z$3))</f>
        <v>32.837700675312156</v>
      </c>
      <c r="AE9" s="127">
        <f t="shared" ref="AE9:AE59" si="9">IF(AB9="blw",AA9*(1-$AA$4),AA9*(1-$AA$3))</f>
        <v>0</v>
      </c>
      <c r="AG9" s="11"/>
    </row>
    <row r="10" spans="1:33" x14ac:dyDescent="0.25">
      <c r="A10" s="14" t="s">
        <v>171</v>
      </c>
      <c r="B10" t="s">
        <v>892</v>
      </c>
      <c r="C10">
        <v>5</v>
      </c>
      <c r="D10" s="11">
        <f>SUMIFS('Individual Data'!$AC$7:$AC$5545,'Individual Data'!$V$7:$V$5545,'Hat by PBT'!$B10,'Individual Data'!$Z$7:$Z$5545,'Hat by PBT'!D$7,'Individual Data'!$R$7:$R$5545,'Hat by PBT'!$C10,'Individual Data'!$N$7:$N$5545,'Hat by PBT'!$B$6)</f>
        <v>0</v>
      </c>
      <c r="E10" s="11">
        <f>SUMIFS('Individual Data'!$AC$7:$AC$5545,'Individual Data'!$V$7:$V$5545,'Hat by PBT'!$B10,'Individual Data'!$Z$7:$Z$5545,'Hat by PBT'!E$7,'Individual Data'!$R$7:$R$5545,'Hat by PBT'!$C10,'Individual Data'!$N$7:$N$5545,'Hat by PBT'!$B$6)</f>
        <v>0</v>
      </c>
      <c r="F10" s="11">
        <f>SUMIFS('Individual Data'!$AC$7:$AC$5545,'Individual Data'!$V$7:$V$5545,'Hat by PBT'!$B10,'Individual Data'!$Z$7:$Z$5545,'Hat by PBT'!F$7,'Individual Data'!$R$7:$R$5545,'Hat by PBT'!$C10,'Individual Data'!$N$7:$N$5545,'Hat by PBT'!$B$6)</f>
        <v>0</v>
      </c>
      <c r="G10" s="11">
        <f>SUMIFS('Individual Data'!$AC$7:$AC$5545,'Individual Data'!$V$7:$V$5545,'Hat by PBT'!$B10,'Individual Data'!$Z$7:$Z$5545,'Hat by PBT'!G$7,'Individual Data'!$R$7:$R$5545,'Hat by PBT'!$C10,'Individual Data'!$N$7:$N$5545,'Hat by PBT'!$B$6)</f>
        <v>0</v>
      </c>
      <c r="H10" s="11">
        <f>SUMIFS('Individual Data'!$AC$7:$AC$5545,'Individual Data'!$V$7:$V$5545,'Hat by PBT'!$B10,'Individual Data'!$Z$7:$Z$5545,'Hat by PBT'!H$7,'Individual Data'!$R$7:$R$5545,'Hat by PBT'!$C10,'Individual Data'!$N$7:$N$5545,'Hat by PBT'!$B$6)</f>
        <v>0</v>
      </c>
      <c r="I10" s="11">
        <f>SUMIFS('Individual Data'!$AC$7:$AC$5545,'Individual Data'!$V$7:$V$5545,'Hat by PBT'!$B10,'Individual Data'!$Z$7:$Z$5545,'Hat by PBT'!I$7,'Individual Data'!$R$7:$R$5545,'Hat by PBT'!$C10,'Individual Data'!$N$7:$N$5545,'Hat by PBT'!$B$6)</f>
        <v>0</v>
      </c>
      <c r="J10" s="11">
        <f>SUMIFS('Individual Data'!$AC$7:$AC$5545,'Individual Data'!$V$7:$V$5545,'Hat by PBT'!$B10,'Individual Data'!$Z$7:$Z$5545,'Hat by PBT'!J$7,'Individual Data'!$R$7:$R$5545,'Hat by PBT'!$C10,'Individual Data'!$N$7:$N$5545,'Hat by PBT'!$B$6)</f>
        <v>64.499853860575897</v>
      </c>
      <c r="K10" s="11">
        <f>SUMIFS('Individual Data'!$AC$7:$AC$5545,'Individual Data'!$V$7:$V$5545,'Hat by PBT'!$B10,'Individual Data'!$Z$7:$Z$5545,'Hat by PBT'!K$7,'Individual Data'!$R$7:$R$5545,'Hat by PBT'!$C10,'Individual Data'!$N$7:$N$5545,'Hat by PBT'!$B$6)</f>
        <v>183.53650153420224</v>
      </c>
      <c r="L10" s="11">
        <f>SUMIFS('Individual Data'!$AC$7:$AC$5545,'Individual Data'!$V$7:$V$5545,'Hat by PBT'!$B10,'Individual Data'!$Z$7:$Z$5545,'Hat by PBT'!L$7,'Individual Data'!$R$7:$R$5545,'Hat by PBT'!$C10,'Individual Data'!$N$7:$N$5545,'Hat by PBT'!$B$6)</f>
        <v>115.44123424757584</v>
      </c>
      <c r="M10" s="11">
        <f>SUMIFS('Individual Data'!$AC$7:$AC$5545,'Individual Data'!$V$7:$V$5545,'Hat by PBT'!$B10,'Individual Data'!$Z$7:$Z$5545,'Hat by PBT'!M$7,'Individual Data'!$R$7:$R$5545,'Hat by PBT'!$C10,'Individual Data'!$N$7:$N$5545,'Hat by PBT'!$B$6)</f>
        <v>61.432467454041543</v>
      </c>
      <c r="N10" s="11">
        <f>SUMIFS('Individual Data'!$AC$7:$AC$5545,'Individual Data'!$V$7:$V$5545,'Hat by PBT'!$B10,'Individual Data'!$Z$7:$Z$5545,'Hat by PBT'!N$7,'Individual Data'!$R$7:$R$5545,'Hat by PBT'!$C10,'Individual Data'!$N$7:$N$5545,'Hat by PBT'!$B$6)</f>
        <v>0</v>
      </c>
      <c r="O10" s="11">
        <f>SUMIFS('Individual Data'!$AC$7:$AC$5545,'Individual Data'!$V$7:$V$5545,'Hat by PBT'!$B10,'Individual Data'!$Z$7:$Z$5545,'Hat by PBT'!O$7,'Individual Data'!$R$7:$R$5545,'Hat by PBT'!$C10,'Individual Data'!$N$7:$N$5545,'Hat by PBT'!$B$6)</f>
        <v>0</v>
      </c>
      <c r="P10" s="11">
        <f>SUMIFS('Individual Data'!$AC$7:$AC$5545,'Individual Data'!$V$7:$V$5545,'Hat by PBT'!$B10,'Individual Data'!$Z$7:$Z$5545,'Hat by PBT'!P$7,'Individual Data'!$R$7:$R$5545,'Hat by PBT'!$C10,'Individual Data'!$N$7:$N$5545,'Hat by PBT'!$B$6)</f>
        <v>0</v>
      </c>
      <c r="R10" s="26">
        <f t="shared" si="5"/>
        <v>0</v>
      </c>
      <c r="S10" s="27">
        <f t="shared" si="6"/>
        <v>424.91005709639552</v>
      </c>
      <c r="U10">
        <f t="shared" si="1"/>
        <v>2019</v>
      </c>
      <c r="V10" t="str">
        <f t="shared" si="2"/>
        <v>CJA1</v>
      </c>
      <c r="W10" t="s">
        <v>774</v>
      </c>
      <c r="X10" s="130">
        <f>SUMIFS('cwt rel info'!$A$6:$A$317,'cwt rel info'!$D$6:$D$317,'Hat by PBT'!U10,'cwt rel info'!$E$6:$E$317,'Hat by PBT'!V10)</f>
        <v>220195</v>
      </c>
      <c r="Y10" s="24">
        <f>R10+S10</f>
        <v>424.91005709639552</v>
      </c>
      <c r="Z10" s="24">
        <f t="shared" si="3"/>
        <v>82.5868964523888</v>
      </c>
      <c r="AA10" s="24">
        <f t="shared" si="4"/>
        <v>0</v>
      </c>
      <c r="AB10" s="130" t="str">
        <f>VLOOKUP(V10,'Individual Data'!$V$6:$AD$5545,9,FALSE)</f>
        <v>Abv</v>
      </c>
      <c r="AC10" s="28">
        <f>IF(AB10="blw",Y10*(1-$Z$4),Y10*(1-$Z$3))</f>
        <v>414.71221572608204</v>
      </c>
      <c r="AD10" s="11">
        <f t="shared" si="8"/>
        <v>80.604810937531468</v>
      </c>
      <c r="AE10" s="127">
        <f t="shared" si="9"/>
        <v>0</v>
      </c>
      <c r="AG10" s="11"/>
    </row>
    <row r="11" spans="1:33" x14ac:dyDescent="0.25">
      <c r="A11" s="14" t="s">
        <v>171</v>
      </c>
      <c r="B11" t="s">
        <v>919</v>
      </c>
      <c r="C11">
        <v>5</v>
      </c>
      <c r="D11" s="11">
        <f>SUMIFS('Individual Data'!$AC$7:$AC$5545,'Individual Data'!$V$7:$V$5545,'Hat by PBT'!$B11,'Individual Data'!$Z$7:$Z$5545,'Hat by PBT'!D$7,'Individual Data'!$R$7:$R$5545,'Hat by PBT'!$C11,'Individual Data'!$N$7:$N$5545,'Hat by PBT'!$B$6)</f>
        <v>0</v>
      </c>
      <c r="E11" s="11">
        <f>SUMIFS('Individual Data'!$AC$7:$AC$5545,'Individual Data'!$V$7:$V$5545,'Hat by PBT'!$B11,'Individual Data'!$Z$7:$Z$5545,'Hat by PBT'!E$7,'Individual Data'!$R$7:$R$5545,'Hat by PBT'!$C11,'Individual Data'!$N$7:$N$5545,'Hat by PBT'!$B$6)</f>
        <v>0</v>
      </c>
      <c r="F11" s="11">
        <f>SUMIFS('Individual Data'!$AC$7:$AC$5545,'Individual Data'!$V$7:$V$5545,'Hat by PBT'!$B11,'Individual Data'!$Z$7:$Z$5545,'Hat by PBT'!F$7,'Individual Data'!$R$7:$R$5545,'Hat by PBT'!$C11,'Individual Data'!$N$7:$N$5545,'Hat by PBT'!$B$6)</f>
        <v>0</v>
      </c>
      <c r="G11" s="11">
        <f>SUMIFS('Individual Data'!$AC$7:$AC$5545,'Individual Data'!$V$7:$V$5545,'Hat by PBT'!$B11,'Individual Data'!$Z$7:$Z$5545,'Hat by PBT'!G$7,'Individual Data'!$R$7:$R$5545,'Hat by PBT'!$C11,'Individual Data'!$N$7:$N$5545,'Hat by PBT'!$B$6)</f>
        <v>0</v>
      </c>
      <c r="H11" s="11">
        <f>SUMIFS('Individual Data'!$AC$7:$AC$5545,'Individual Data'!$V$7:$V$5545,'Hat by PBT'!$B11,'Individual Data'!$Z$7:$Z$5545,'Hat by PBT'!H$7,'Individual Data'!$R$7:$R$5545,'Hat by PBT'!$C11,'Individual Data'!$N$7:$N$5545,'Hat by PBT'!$B$6)</f>
        <v>0</v>
      </c>
      <c r="I11" s="11">
        <f>SUMIFS('Individual Data'!$AC$7:$AC$5545,'Individual Data'!$V$7:$V$5545,'Hat by PBT'!$B11,'Individual Data'!$Z$7:$Z$5545,'Hat by PBT'!I$7,'Individual Data'!$R$7:$R$5545,'Hat by PBT'!$C11,'Individual Data'!$N$7:$N$5545,'Hat by PBT'!$B$6)</f>
        <v>0</v>
      </c>
      <c r="J11" s="11">
        <f>SUMIFS('Individual Data'!$AC$7:$AC$5545,'Individual Data'!$V$7:$V$5545,'Hat by PBT'!$B11,'Individual Data'!$Z$7:$Z$5545,'Hat by PBT'!J$7,'Individual Data'!$R$7:$R$5545,'Hat by PBT'!$C11,'Individual Data'!$N$7:$N$5545,'Hat by PBT'!$B$6)</f>
        <v>0</v>
      </c>
      <c r="K11" s="11">
        <f>SUMIFS('Individual Data'!$AC$7:$AC$5545,'Individual Data'!$V$7:$V$5545,'Hat by PBT'!$B11,'Individual Data'!$Z$7:$Z$5545,'Hat by PBT'!K$7,'Individual Data'!$R$7:$R$5545,'Hat by PBT'!$C11,'Individual Data'!$N$7:$N$5545,'Hat by PBT'!$B$6)</f>
        <v>84.112962795369256</v>
      </c>
      <c r="L11" s="11">
        <f>SUMIFS('Individual Data'!$AC$7:$AC$5545,'Individual Data'!$V$7:$V$5545,'Hat by PBT'!$B11,'Individual Data'!$Z$7:$Z$5545,'Hat by PBT'!L$7,'Individual Data'!$R$7:$R$5545,'Hat by PBT'!$C11,'Individual Data'!$N$7:$N$5545,'Hat by PBT'!$B$6)</f>
        <v>115.81058575917851</v>
      </c>
      <c r="M11" s="11">
        <f>SUMIFS('Individual Data'!$AC$7:$AC$5545,'Individual Data'!$V$7:$V$5545,'Hat by PBT'!$B11,'Individual Data'!$Z$7:$Z$5545,'Hat by PBT'!M$7,'Individual Data'!$R$7:$R$5545,'Hat by PBT'!$C11,'Individual Data'!$N$7:$N$5545,'Hat by PBT'!$B$6)</f>
        <v>0</v>
      </c>
      <c r="N11" s="11">
        <f>SUMIFS('Individual Data'!$AC$7:$AC$5545,'Individual Data'!$V$7:$V$5545,'Hat by PBT'!$B11,'Individual Data'!$Z$7:$Z$5545,'Hat by PBT'!N$7,'Individual Data'!$R$7:$R$5545,'Hat by PBT'!$C11,'Individual Data'!$N$7:$N$5545,'Hat by PBT'!$B$6)</f>
        <v>0</v>
      </c>
      <c r="O11" s="11">
        <f>SUMIFS('Individual Data'!$AC$7:$AC$5545,'Individual Data'!$V$7:$V$5545,'Hat by PBT'!$B11,'Individual Data'!$Z$7:$Z$5545,'Hat by PBT'!O$7,'Individual Data'!$R$7:$R$5545,'Hat by PBT'!$C11,'Individual Data'!$N$7:$N$5545,'Hat by PBT'!$B$6)</f>
        <v>0</v>
      </c>
      <c r="P11" s="11">
        <f>SUMIFS('Individual Data'!$AC$7:$AC$5545,'Individual Data'!$V$7:$V$5545,'Hat by PBT'!$B11,'Individual Data'!$Z$7:$Z$5545,'Hat by PBT'!P$7,'Individual Data'!$R$7:$R$5545,'Hat by PBT'!$C11,'Individual Data'!$N$7:$N$5545,'Hat by PBT'!$B$6)</f>
        <v>0</v>
      </c>
      <c r="R11" s="26">
        <f t="shared" si="5"/>
        <v>0</v>
      </c>
      <c r="S11" s="27">
        <f t="shared" si="6"/>
        <v>199.92354855454778</v>
      </c>
      <c r="U11">
        <f t="shared" si="1"/>
        <v>2019</v>
      </c>
      <c r="V11" t="str">
        <f t="shared" si="2"/>
        <v>CJA2</v>
      </c>
      <c r="W11" t="s">
        <v>774</v>
      </c>
      <c r="X11" s="130">
        <f>SUMIFS('cwt rel info'!$A$6:$A$317,'cwt rel info'!$D$6:$D$317,'Hat by PBT'!U11,'cwt rel info'!$E$6:$E$317,'Hat by PBT'!V11)</f>
        <v>220196</v>
      </c>
      <c r="Y11" s="24">
        <f t="shared" si="7"/>
        <v>199.92354855454778</v>
      </c>
      <c r="Z11" s="24">
        <f t="shared" si="3"/>
        <v>32.228576817785026</v>
      </c>
      <c r="AA11" s="24">
        <f t="shared" si="4"/>
        <v>0</v>
      </c>
      <c r="AB11" s="130" t="str">
        <f>VLOOKUP(V11,'Individual Data'!$V$6:$AD$5545,9,FALSE)</f>
        <v>Abv</v>
      </c>
      <c r="AC11" s="28">
        <f t="shared" ref="AC11" si="10">IF(AB11="blw",Y11*(1-$Z$4),Y11*(1-$Z$3))</f>
        <v>195.12538338923864</v>
      </c>
      <c r="AD11" s="11">
        <f t="shared" si="8"/>
        <v>31.455090974158185</v>
      </c>
      <c r="AE11" s="127">
        <f t="shared" si="9"/>
        <v>0</v>
      </c>
      <c r="AG11" s="11"/>
    </row>
    <row r="12" spans="1:33" x14ac:dyDescent="0.25">
      <c r="A12" s="14" t="s">
        <v>171</v>
      </c>
      <c r="B12" t="s">
        <v>740</v>
      </c>
      <c r="C12">
        <v>5</v>
      </c>
      <c r="D12" s="11">
        <f>SUMIFS('Individual Data'!$AC$7:$AC$5545,'Individual Data'!$V$7:$V$5545,'Hat by PBT'!$B12,'Individual Data'!$Z$7:$Z$5545,'Hat by PBT'!D$7,'Individual Data'!$R$7:$R$5545,'Hat by PBT'!$C12,'Individual Data'!$N$7:$N$5545,'Hat by PBT'!$B$6)</f>
        <v>0</v>
      </c>
      <c r="E12" s="11">
        <f>SUMIFS('Individual Data'!$AC$7:$AC$5545,'Individual Data'!$V$7:$V$5545,'Hat by PBT'!$B12,'Individual Data'!$Z$7:$Z$5545,'Hat by PBT'!E$7,'Individual Data'!$R$7:$R$5545,'Hat by PBT'!$C12,'Individual Data'!$N$7:$N$5545,'Hat by PBT'!$B$6)</f>
        <v>0</v>
      </c>
      <c r="F12" s="11">
        <f>SUMIFS('Individual Data'!$AC$7:$AC$5545,'Individual Data'!$V$7:$V$5545,'Hat by PBT'!$B12,'Individual Data'!$Z$7:$Z$5545,'Hat by PBT'!F$7,'Individual Data'!$R$7:$R$5545,'Hat by PBT'!$C12,'Individual Data'!$N$7:$N$5545,'Hat by PBT'!$B$6)</f>
        <v>0</v>
      </c>
      <c r="G12" s="11">
        <f>SUMIFS('Individual Data'!$AC$7:$AC$5545,'Individual Data'!$V$7:$V$5545,'Hat by PBT'!$B12,'Individual Data'!$Z$7:$Z$5545,'Hat by PBT'!G$7,'Individual Data'!$R$7:$R$5545,'Hat by PBT'!$C12,'Individual Data'!$N$7:$N$5545,'Hat by PBT'!$B$6)</f>
        <v>0</v>
      </c>
      <c r="H12" s="11">
        <f>SUMIFS('Individual Data'!$AC$7:$AC$5545,'Individual Data'!$V$7:$V$5545,'Hat by PBT'!$B12,'Individual Data'!$Z$7:$Z$5545,'Hat by PBT'!H$7,'Individual Data'!$R$7:$R$5545,'Hat by PBT'!$C12,'Individual Data'!$N$7:$N$5545,'Hat by PBT'!$B$6)</f>
        <v>0</v>
      </c>
      <c r="I12" s="11">
        <f>SUMIFS('Individual Data'!$AC$7:$AC$5545,'Individual Data'!$V$7:$V$5545,'Hat by PBT'!$B12,'Individual Data'!$Z$7:$Z$5545,'Hat by PBT'!I$7,'Individual Data'!$R$7:$R$5545,'Hat by PBT'!$C12,'Individual Data'!$N$7:$N$5545,'Hat by PBT'!$B$6)</f>
        <v>0</v>
      </c>
      <c r="J12" s="11">
        <f>SUMIFS('Individual Data'!$AC$7:$AC$5545,'Individual Data'!$V$7:$V$5545,'Hat by PBT'!$B12,'Individual Data'!$Z$7:$Z$5545,'Hat by PBT'!J$7,'Individual Data'!$R$7:$R$5545,'Hat by PBT'!$C12,'Individual Data'!$N$7:$N$5545,'Hat by PBT'!$B$6)</f>
        <v>0</v>
      </c>
      <c r="K12" s="11">
        <f>SUMIFS('Individual Data'!$AC$7:$AC$5545,'Individual Data'!$V$7:$V$5545,'Hat by PBT'!$B12,'Individual Data'!$Z$7:$Z$5545,'Hat by PBT'!K$7,'Individual Data'!$R$7:$R$5545,'Hat by PBT'!$C12,'Individual Data'!$N$7:$N$5545,'Hat by PBT'!$B$6)</f>
        <v>0</v>
      </c>
      <c r="L12" s="11">
        <f>SUMIFS('Individual Data'!$AC$7:$AC$5545,'Individual Data'!$V$7:$V$5545,'Hat by PBT'!$B12,'Individual Data'!$Z$7:$Z$5545,'Hat by PBT'!L$7,'Individual Data'!$R$7:$R$5545,'Hat by PBT'!$C12,'Individual Data'!$N$7:$N$5545,'Hat by PBT'!$B$6)</f>
        <v>16.822592559073851</v>
      </c>
      <c r="M12" s="11">
        <f>SUMIFS('Individual Data'!$AC$7:$AC$5545,'Individual Data'!$V$7:$V$5545,'Hat by PBT'!$B12,'Individual Data'!$Z$7:$Z$5545,'Hat by PBT'!M$7,'Individual Data'!$R$7:$R$5545,'Hat by PBT'!$C12,'Individual Data'!$N$7:$N$5545,'Hat by PBT'!$B$6)</f>
        <v>16.822592559073851</v>
      </c>
      <c r="N12" s="11">
        <f>SUMIFS('Individual Data'!$AC$7:$AC$5545,'Individual Data'!$V$7:$V$5545,'Hat by PBT'!$B12,'Individual Data'!$Z$7:$Z$5545,'Hat by PBT'!N$7,'Individual Data'!$R$7:$R$5545,'Hat by PBT'!$C12,'Individual Data'!$N$7:$N$5545,'Hat by PBT'!$B$6)</f>
        <v>0</v>
      </c>
      <c r="O12" s="11">
        <f>SUMIFS('Individual Data'!$AC$7:$AC$5545,'Individual Data'!$V$7:$V$5545,'Hat by PBT'!$B12,'Individual Data'!$Z$7:$Z$5545,'Hat by PBT'!O$7,'Individual Data'!$R$7:$R$5545,'Hat by PBT'!$C12,'Individual Data'!$N$7:$N$5545,'Hat by PBT'!$B$6)</f>
        <v>0</v>
      </c>
      <c r="P12" s="11">
        <f>SUMIFS('Individual Data'!$AC$7:$AC$5545,'Individual Data'!$V$7:$V$5545,'Hat by PBT'!$B12,'Individual Data'!$Z$7:$Z$5545,'Hat by PBT'!P$7,'Individual Data'!$R$7:$R$5545,'Hat by PBT'!$C12,'Individual Data'!$N$7:$N$5545,'Hat by PBT'!$B$6)</f>
        <v>0</v>
      </c>
      <c r="R12" s="26">
        <f t="shared" si="5"/>
        <v>0</v>
      </c>
      <c r="S12" s="27">
        <f t="shared" si="6"/>
        <v>33.645185118147701</v>
      </c>
      <c r="U12">
        <f t="shared" si="1"/>
        <v>2019</v>
      </c>
      <c r="V12" t="str">
        <f t="shared" si="2"/>
        <v>GRR</v>
      </c>
      <c r="W12" t="s">
        <v>774</v>
      </c>
      <c r="X12" s="130">
        <f>SUMIFS('cwt rel info'!$A$6:$A$317,'cwt rel info'!$D$6:$D$317,'Hat by PBT'!U12,'cwt rel info'!$E$6:$E$317,'Hat by PBT'!V12)</f>
        <v>637759</v>
      </c>
      <c r="Y12" s="24">
        <f t="shared" si="7"/>
        <v>33.645185118147701</v>
      </c>
      <c r="Z12" s="24">
        <f t="shared" si="3"/>
        <v>48.955761061611412</v>
      </c>
      <c r="AA12" s="24">
        <f t="shared" si="4"/>
        <v>0</v>
      </c>
      <c r="AB12" s="130" t="str">
        <f>VLOOKUP(V12,'Individual Data'!$V$6:$AD$5545,9,FALSE)</f>
        <v>Abv</v>
      </c>
      <c r="AC12" s="28">
        <f>IF(AB12="blw",Y12*(1-$Z$4),Y12*(1-$Z$3))</f>
        <v>32.837700675312156</v>
      </c>
      <c r="AD12" s="11">
        <f t="shared" si="8"/>
        <v>47.780822796132739</v>
      </c>
      <c r="AE12" s="127">
        <f t="shared" si="9"/>
        <v>0</v>
      </c>
      <c r="AG12" s="9"/>
    </row>
    <row r="13" spans="1:33" x14ac:dyDescent="0.25">
      <c r="A13" s="14" t="s">
        <v>171</v>
      </c>
      <c r="B13" t="s">
        <v>886</v>
      </c>
      <c r="C13">
        <v>5</v>
      </c>
      <c r="D13" s="11">
        <f>SUMIFS('Individual Data'!$AC$7:$AC$5545,'Individual Data'!$V$7:$V$5545,'Hat by PBT'!$B13,'Individual Data'!$Z$7:$Z$5545,'Hat by PBT'!D$7,'Individual Data'!$R$7:$R$5545,'Hat by PBT'!$C13,'Individual Data'!$N$7:$N$5545,'Hat by PBT'!$B$6)</f>
        <v>0</v>
      </c>
      <c r="E13" s="11">
        <f>SUMIFS('Individual Data'!$AC$7:$AC$5545,'Individual Data'!$V$7:$V$5545,'Hat by PBT'!$B13,'Individual Data'!$Z$7:$Z$5545,'Hat by PBT'!E$7,'Individual Data'!$R$7:$R$5545,'Hat by PBT'!$C13,'Individual Data'!$N$7:$N$5545,'Hat by PBT'!$B$6)</f>
        <v>0</v>
      </c>
      <c r="F13" s="11">
        <f>SUMIFS('Individual Data'!$AC$7:$AC$5545,'Individual Data'!$V$7:$V$5545,'Hat by PBT'!$B13,'Individual Data'!$Z$7:$Z$5545,'Hat by PBT'!F$7,'Individual Data'!$R$7:$R$5545,'Hat by PBT'!$C13,'Individual Data'!$N$7:$N$5545,'Hat by PBT'!$B$6)</f>
        <v>0</v>
      </c>
      <c r="G13" s="11">
        <f>SUMIFS('Individual Data'!$AC$7:$AC$5545,'Individual Data'!$V$7:$V$5545,'Hat by PBT'!$B13,'Individual Data'!$Z$7:$Z$5545,'Hat by PBT'!G$7,'Individual Data'!$R$7:$R$5545,'Hat by PBT'!$C13,'Individual Data'!$N$7:$N$5545,'Hat by PBT'!$B$6)</f>
        <v>0</v>
      </c>
      <c r="H13" s="11">
        <f>SUMIFS('Individual Data'!$AC$7:$AC$5545,'Individual Data'!$V$7:$V$5545,'Hat by PBT'!$B13,'Individual Data'!$Z$7:$Z$5545,'Hat by PBT'!H$7,'Individual Data'!$R$7:$R$5545,'Hat by PBT'!$C13,'Individual Data'!$N$7:$N$5545,'Hat by PBT'!$B$6)</f>
        <v>0</v>
      </c>
      <c r="I13" s="11">
        <f>SUMIFS('Individual Data'!$AC$7:$AC$5545,'Individual Data'!$V$7:$V$5545,'Hat by PBT'!$B13,'Individual Data'!$Z$7:$Z$5545,'Hat by PBT'!I$7,'Individual Data'!$R$7:$R$5545,'Hat by PBT'!$C13,'Individual Data'!$N$7:$N$5545,'Hat by PBT'!$B$6)</f>
        <v>0</v>
      </c>
      <c r="J13" s="11">
        <f>SUMIFS('Individual Data'!$AC$7:$AC$5545,'Individual Data'!$V$7:$V$5545,'Hat by PBT'!$B13,'Individual Data'!$Z$7:$Z$5545,'Hat by PBT'!J$7,'Individual Data'!$R$7:$R$5545,'Hat by PBT'!$C13,'Individual Data'!$N$7:$N$5545,'Hat by PBT'!$B$6)</f>
        <v>32.249926930287948</v>
      </c>
      <c r="K13" s="11">
        <f>SUMIFS('Individual Data'!$AC$7:$AC$5545,'Individual Data'!$V$7:$V$5545,'Hat by PBT'!$B13,'Individual Data'!$Z$7:$Z$5545,'Hat by PBT'!K$7,'Individual Data'!$R$7:$R$5545,'Hat by PBT'!$C13,'Individual Data'!$N$7:$N$5545,'Hat by PBT'!$B$6)</f>
        <v>246.62031742766885</v>
      </c>
      <c r="L13" s="11">
        <f>SUMIFS('Individual Data'!$AC$7:$AC$5545,'Individual Data'!$V$7:$V$5545,'Hat by PBT'!$B13,'Individual Data'!$Z$7:$Z$5545,'Hat by PBT'!L$7,'Individual Data'!$R$7:$R$5545,'Hat by PBT'!$C13,'Individual Data'!$N$7:$N$5545,'Hat by PBT'!$B$6)</f>
        <v>194.72108967305758</v>
      </c>
      <c r="M13" s="11">
        <f>SUMIFS('Individual Data'!$AC$7:$AC$5545,'Individual Data'!$V$7:$V$5545,'Hat by PBT'!$B13,'Individual Data'!$Z$7:$Z$5545,'Hat by PBT'!M$7,'Individual Data'!$R$7:$R$5545,'Hat by PBT'!$C13,'Individual Data'!$N$7:$N$5545,'Hat by PBT'!$B$6)</f>
        <v>143.40263230847282</v>
      </c>
      <c r="N13" s="11">
        <f>SUMIFS('Individual Data'!$AC$7:$AC$5545,'Individual Data'!$V$7:$V$5545,'Hat by PBT'!$B13,'Individual Data'!$Z$7:$Z$5545,'Hat by PBT'!N$7,'Individual Data'!$R$7:$R$5545,'Hat by PBT'!$C13,'Individual Data'!$N$7:$N$5545,'Hat by PBT'!$B$6)</f>
        <v>0</v>
      </c>
      <c r="O13" s="11">
        <f>SUMIFS('Individual Data'!$AC$7:$AC$5545,'Individual Data'!$V$7:$V$5545,'Hat by PBT'!$B13,'Individual Data'!$Z$7:$Z$5545,'Hat by PBT'!O$7,'Individual Data'!$R$7:$R$5545,'Hat by PBT'!$C13,'Individual Data'!$N$7:$N$5545,'Hat by PBT'!$B$6)</f>
        <v>0</v>
      </c>
      <c r="P13" s="11">
        <f>SUMIFS('Individual Data'!$AC$7:$AC$5545,'Individual Data'!$V$7:$V$5545,'Hat by PBT'!$B13,'Individual Data'!$Z$7:$Z$5545,'Hat by PBT'!P$7,'Individual Data'!$R$7:$R$5545,'Hat by PBT'!$C13,'Individual Data'!$N$7:$N$5545,'Hat by PBT'!$B$6)</f>
        <v>0</v>
      </c>
      <c r="R13" s="26">
        <f t="shared" si="5"/>
        <v>0</v>
      </c>
      <c r="S13" s="27">
        <f t="shared" si="6"/>
        <v>616.9939663394872</v>
      </c>
      <c r="U13">
        <f>$U$3-C13</f>
        <v>2019</v>
      </c>
      <c r="V13" s="130" t="str">
        <f t="shared" si="2"/>
        <v>IPCSR</v>
      </c>
      <c r="W13" s="130" t="s">
        <v>774</v>
      </c>
      <c r="X13" s="130">
        <f>SUMIFS('cwt rel info'!$A$6:$A$317,'cwt rel info'!$D$6:$D$317,'Hat by PBT'!U13,'cwt rel info'!$E$6:$E$317,'Hat by PBT'!V13)</f>
        <v>91459</v>
      </c>
      <c r="Y13" s="131">
        <f t="shared" si="7"/>
        <v>616.9939663394872</v>
      </c>
      <c r="Z13" s="131">
        <f t="shared" si="3"/>
        <v>81.860760932919462</v>
      </c>
      <c r="AA13" s="131">
        <f t="shared" si="4"/>
        <v>0</v>
      </c>
      <c r="AB13" s="130" t="str">
        <f>VLOOKUP(V13,'Individual Data'!$V$6:$AD$5545,9,FALSE)</f>
        <v>Abv</v>
      </c>
      <c r="AC13" s="28">
        <f t="shared" ref="AC13" si="11">IF(AB13="blw",Y13*(1-$Z$4),Y13*(1-$Z$3))</f>
        <v>602.18611114733949</v>
      </c>
      <c r="AD13" s="11">
        <f t="shared" si="8"/>
        <v>79.896102670529388</v>
      </c>
      <c r="AE13" s="127">
        <f>IF(AB13="blw",AA13*(1-$AA$4),AA13*(1-$AA$3))</f>
        <v>0</v>
      </c>
      <c r="AG13" s="11"/>
    </row>
    <row r="14" spans="1:33" x14ac:dyDescent="0.25">
      <c r="A14" s="14" t="s">
        <v>171</v>
      </c>
      <c r="B14" t="s">
        <v>893</v>
      </c>
      <c r="C14">
        <v>5</v>
      </c>
      <c r="D14" s="11">
        <f>SUMIFS('Individual Data'!$AC$7:$AC$5545,'Individual Data'!$V$7:$V$5545,'Hat by PBT'!$B14,'Individual Data'!$Z$7:$Z$5545,'Hat by PBT'!D$7,'Individual Data'!$R$7:$R$5545,'Hat by PBT'!$C14,'Individual Data'!$N$7:$N$5545,'Hat by PBT'!$B$6)</f>
        <v>0</v>
      </c>
      <c r="E14" s="11">
        <f>SUMIFS('Individual Data'!$AC$7:$AC$5545,'Individual Data'!$V$7:$V$5545,'Hat by PBT'!$B14,'Individual Data'!$Z$7:$Z$5545,'Hat by PBT'!E$7,'Individual Data'!$R$7:$R$5545,'Hat by PBT'!$C14,'Individual Data'!$N$7:$N$5545,'Hat by PBT'!$B$6)</f>
        <v>0</v>
      </c>
      <c r="F14" s="11">
        <f>SUMIFS('Individual Data'!$AC$7:$AC$5545,'Individual Data'!$V$7:$V$5545,'Hat by PBT'!$B14,'Individual Data'!$Z$7:$Z$5545,'Hat by PBT'!F$7,'Individual Data'!$R$7:$R$5545,'Hat by PBT'!$C14,'Individual Data'!$N$7:$N$5545,'Hat by PBT'!$B$6)</f>
        <v>0</v>
      </c>
      <c r="G14" s="11">
        <f>SUMIFS('Individual Data'!$AC$7:$AC$5545,'Individual Data'!$V$7:$V$5545,'Hat by PBT'!$B14,'Individual Data'!$Z$7:$Z$5545,'Hat by PBT'!G$7,'Individual Data'!$R$7:$R$5545,'Hat by PBT'!$C14,'Individual Data'!$N$7:$N$5545,'Hat by PBT'!$B$6)</f>
        <v>0</v>
      </c>
      <c r="H14" s="11">
        <f>SUMIFS('Individual Data'!$AC$7:$AC$5545,'Individual Data'!$V$7:$V$5545,'Hat by PBT'!$B14,'Individual Data'!$Z$7:$Z$5545,'Hat by PBT'!H$7,'Individual Data'!$R$7:$R$5545,'Hat by PBT'!$C14,'Individual Data'!$N$7:$N$5545,'Hat by PBT'!$B$6)</f>
        <v>0</v>
      </c>
      <c r="I14" s="11">
        <f>SUMIFS('Individual Data'!$AC$7:$AC$5545,'Individual Data'!$V$7:$V$5545,'Hat by PBT'!$B14,'Individual Data'!$Z$7:$Z$5545,'Hat by PBT'!I$7,'Individual Data'!$R$7:$R$5545,'Hat by PBT'!$C14,'Individual Data'!$N$7:$N$5545,'Hat by PBT'!$B$6)</f>
        <v>17.15208806307546</v>
      </c>
      <c r="J14" s="11">
        <f>SUMIFS('Individual Data'!$AC$7:$AC$5545,'Individual Data'!$V$7:$V$5545,'Hat by PBT'!$B14,'Individual Data'!$Z$7:$Z$5545,'Hat by PBT'!J$7,'Individual Data'!$R$7:$R$5545,'Hat by PBT'!$C14,'Individual Data'!$N$7:$N$5545,'Hat by PBT'!$B$6)</f>
        <v>101.63610592094543</v>
      </c>
      <c r="K14" s="11">
        <f>SUMIFS('Individual Data'!$AC$7:$AC$5545,'Individual Data'!$V$7:$V$5545,'Hat by PBT'!$B14,'Individual Data'!$Z$7:$Z$5545,'Hat by PBT'!K$7,'Individual Data'!$R$7:$R$5545,'Hat by PBT'!$C14,'Individual Data'!$N$7:$N$5545,'Hat by PBT'!$B$6)</f>
        <v>228.39672462731278</v>
      </c>
      <c r="L14" s="11">
        <f>SUMIFS('Individual Data'!$AC$7:$AC$5545,'Individual Data'!$V$7:$V$5545,'Hat by PBT'!$B14,'Individual Data'!$Z$7:$Z$5545,'Hat by PBT'!L$7,'Individual Data'!$R$7:$R$5545,'Hat by PBT'!$C14,'Individual Data'!$N$7:$N$5545,'Hat by PBT'!$B$6)</f>
        <v>218.2340934505938</v>
      </c>
      <c r="M14" s="11">
        <f>SUMIFS('Individual Data'!$AC$7:$AC$5545,'Individual Data'!$V$7:$V$5545,'Hat by PBT'!$B14,'Individual Data'!$Z$7:$Z$5545,'Hat by PBT'!M$7,'Individual Data'!$R$7:$R$5545,'Hat by PBT'!$C14,'Individual Data'!$N$7:$N$5545,'Hat by PBT'!$B$6)</f>
        <v>66.107849124686879</v>
      </c>
      <c r="N14" s="11">
        <f>SUMIFS('Individual Data'!$AC$7:$AC$5545,'Individual Data'!$V$7:$V$5545,'Hat by PBT'!$B14,'Individual Data'!$Z$7:$Z$5545,'Hat by PBT'!N$7,'Individual Data'!$R$7:$R$5545,'Hat by PBT'!$C14,'Individual Data'!$N$7:$N$5545,'Hat by PBT'!$B$6)</f>
        <v>0</v>
      </c>
      <c r="O14" s="11">
        <f>SUMIFS('Individual Data'!$AC$7:$AC$5545,'Individual Data'!$V$7:$V$5545,'Hat by PBT'!$B14,'Individual Data'!$Z$7:$Z$5545,'Hat by PBT'!O$7,'Individual Data'!$R$7:$R$5545,'Hat by PBT'!$C14,'Individual Data'!$N$7:$N$5545,'Hat by PBT'!$B$6)</f>
        <v>0</v>
      </c>
      <c r="P14" s="11">
        <f>SUMIFS('Individual Data'!$AC$7:$AC$5545,'Individual Data'!$V$7:$V$5545,'Hat by PBT'!$B14,'Individual Data'!$Z$7:$Z$5545,'Hat by PBT'!P$7,'Individual Data'!$R$7:$R$5545,'Hat by PBT'!$C14,'Individual Data'!$N$7:$N$5545,'Hat by PBT'!$B$6)</f>
        <v>0</v>
      </c>
      <c r="R14" s="26">
        <f t="shared" si="5"/>
        <v>0</v>
      </c>
      <c r="S14" s="27">
        <f t="shared" si="6"/>
        <v>631.52686118661427</v>
      </c>
      <c r="U14">
        <f t="shared" si="1"/>
        <v>2019</v>
      </c>
      <c r="V14" s="130" t="str">
        <f t="shared" si="2"/>
        <v>LFSO</v>
      </c>
      <c r="W14" s="130" t="s">
        <v>774</v>
      </c>
      <c r="X14" s="130">
        <f>SUMIFS('cwt rel info'!$A$6:$A$317,'cwt rel info'!$D$6:$D$317,'Hat by PBT'!U14,'cwt rel info'!$E$6:$E$317,'Hat by PBT'!V14)</f>
        <v>637758</v>
      </c>
      <c r="Y14" s="131">
        <f t="shared" si="7"/>
        <v>631.52686118661427</v>
      </c>
      <c r="Z14" s="131">
        <f t="shared" ref="Z14:Z23" si="12">S95</f>
        <v>260.63591873414993</v>
      </c>
      <c r="AA14" s="131">
        <f t="shared" ref="AA14:AA23" si="13">R95</f>
        <v>0</v>
      </c>
      <c r="AB14" s="130" t="str">
        <f>VLOOKUP(V14,'Individual Data'!$V$6:$AD$5545,9,FALSE)</f>
        <v>Abv</v>
      </c>
      <c r="AC14" s="28">
        <f>IF(AB14="blw",Y14*(1-$Z$4),Y14*(1-$Z$3))</f>
        <v>616.37021651813552</v>
      </c>
      <c r="AD14" s="11">
        <f t="shared" si="8"/>
        <v>254.38065668453032</v>
      </c>
      <c r="AE14" s="127">
        <f t="shared" si="9"/>
        <v>0</v>
      </c>
      <c r="AG14" s="11"/>
    </row>
    <row r="15" spans="1:33" x14ac:dyDescent="0.25">
      <c r="A15" s="14" t="s">
        <v>171</v>
      </c>
      <c r="B15" t="s">
        <v>949</v>
      </c>
      <c r="C15">
        <v>5</v>
      </c>
      <c r="D15" s="11">
        <f>SUMIFS('Individual Data'!$AC$7:$AC$5545,'Individual Data'!$V$7:$V$5545,'Hat by PBT'!$B15,'Individual Data'!$Z$7:$Z$5545,'Hat by PBT'!D$7,'Individual Data'!$R$7:$R$5545,'Hat by PBT'!$C15,'Individual Data'!$N$7:$N$5545,'Hat by PBT'!$B$6)</f>
        <v>0</v>
      </c>
      <c r="E15" s="11">
        <f>SUMIFS('Individual Data'!$AC$7:$AC$5545,'Individual Data'!$V$7:$V$5545,'Hat by PBT'!$B15,'Individual Data'!$Z$7:$Z$5545,'Hat by PBT'!E$7,'Individual Data'!$R$7:$R$5545,'Hat by PBT'!$C15,'Individual Data'!$N$7:$N$5545,'Hat by PBT'!$B$6)</f>
        <v>0</v>
      </c>
      <c r="F15" s="11">
        <f>SUMIFS('Individual Data'!$AC$7:$AC$5545,'Individual Data'!$V$7:$V$5545,'Hat by PBT'!$B15,'Individual Data'!$Z$7:$Z$5545,'Hat by PBT'!F$7,'Individual Data'!$R$7:$R$5545,'Hat by PBT'!$C15,'Individual Data'!$N$7:$N$5545,'Hat by PBT'!$B$6)</f>
        <v>0</v>
      </c>
      <c r="G15" s="11">
        <f>SUMIFS('Individual Data'!$AC$7:$AC$5545,'Individual Data'!$V$7:$V$5545,'Hat by PBT'!$B15,'Individual Data'!$Z$7:$Z$5545,'Hat by PBT'!G$7,'Individual Data'!$R$7:$R$5545,'Hat by PBT'!$C15,'Individual Data'!$N$7:$N$5545,'Hat by PBT'!$B$6)</f>
        <v>17.15208806307546</v>
      </c>
      <c r="H15" s="11">
        <f>SUMIFS('Individual Data'!$AC$7:$AC$5545,'Individual Data'!$V$7:$V$5545,'Hat by PBT'!$B15,'Individual Data'!$Z$7:$Z$5545,'Hat by PBT'!H$7,'Individual Data'!$R$7:$R$5545,'Hat by PBT'!$C15,'Individual Data'!$N$7:$N$5545,'Hat by PBT'!$B$6)</f>
        <v>34.262550538844224</v>
      </c>
      <c r="I15" s="11">
        <f>SUMIFS('Individual Data'!$AC$7:$AC$5545,'Individual Data'!$V$7:$V$5545,'Hat by PBT'!$B15,'Individual Data'!$Z$7:$Z$5545,'Hat by PBT'!I$7,'Individual Data'!$R$7:$R$5545,'Hat by PBT'!$C15,'Individual Data'!$N$7:$N$5545,'Hat by PBT'!$B$6)</f>
        <v>66.699056797085319</v>
      </c>
      <c r="J15" s="11">
        <f>SUMIFS('Individual Data'!$AC$7:$AC$5545,'Individual Data'!$V$7:$V$5545,'Hat by PBT'!$B15,'Individual Data'!$Z$7:$Z$5545,'Hat by PBT'!J$7,'Individual Data'!$R$7:$R$5545,'Hat by PBT'!$C15,'Individual Data'!$N$7:$N$5545,'Hat by PBT'!$B$6)</f>
        <v>166.87111617566839</v>
      </c>
      <c r="K15" s="11">
        <f>SUMIFS('Individual Data'!$AC$7:$AC$5545,'Individual Data'!$V$7:$V$5545,'Hat by PBT'!$B15,'Individual Data'!$Z$7:$Z$5545,'Hat by PBT'!K$7,'Individual Data'!$R$7:$R$5545,'Hat by PBT'!$C15,'Individual Data'!$N$7:$N$5545,'Hat by PBT'!$B$6)</f>
        <v>279.30501418286383</v>
      </c>
      <c r="L15" s="11">
        <f>SUMIFS('Individual Data'!$AC$7:$AC$5545,'Individual Data'!$V$7:$V$5545,'Hat by PBT'!$B15,'Individual Data'!$Z$7:$Z$5545,'Hat by PBT'!L$7,'Individual Data'!$R$7:$R$5545,'Hat by PBT'!$C15,'Individual Data'!$N$7:$N$5545,'Hat by PBT'!$B$6)</f>
        <v>67.290370236295402</v>
      </c>
      <c r="M15" s="11">
        <f>SUMIFS('Individual Data'!$AC$7:$AC$5545,'Individual Data'!$V$7:$V$5545,'Hat by PBT'!$B15,'Individual Data'!$Z$7:$Z$5545,'Hat by PBT'!M$7,'Individual Data'!$R$7:$R$5545,'Hat by PBT'!$C15,'Individual Data'!$N$7:$N$5545,'Hat by PBT'!$B$6)</f>
        <v>15.310575943463711</v>
      </c>
      <c r="N15" s="11">
        <f>SUMIFS('Individual Data'!$AC$7:$AC$5545,'Individual Data'!$V$7:$V$5545,'Hat by PBT'!$B15,'Individual Data'!$Z$7:$Z$5545,'Hat by PBT'!N$7,'Individual Data'!$R$7:$R$5545,'Hat by PBT'!$C15,'Individual Data'!$N$7:$N$5545,'Hat by PBT'!$B$6)</f>
        <v>0</v>
      </c>
      <c r="O15" s="11">
        <f>SUMIFS('Individual Data'!$AC$7:$AC$5545,'Individual Data'!$V$7:$V$5545,'Hat by PBT'!$B15,'Individual Data'!$Z$7:$Z$5545,'Hat by PBT'!O$7,'Individual Data'!$R$7:$R$5545,'Hat by PBT'!$C15,'Individual Data'!$N$7:$N$5545,'Hat by PBT'!$B$6)</f>
        <v>0</v>
      </c>
      <c r="P15" s="11">
        <f>SUMIFS('Individual Data'!$AC$7:$AC$5545,'Individual Data'!$V$7:$V$5545,'Hat by PBT'!$B15,'Individual Data'!$Z$7:$Z$5545,'Hat by PBT'!P$7,'Individual Data'!$R$7:$R$5545,'Hat by PBT'!$C15,'Individual Data'!$N$7:$N$5545,'Hat by PBT'!$B$6)</f>
        <v>0</v>
      </c>
      <c r="R15" s="26">
        <f t="shared" si="5"/>
        <v>0</v>
      </c>
      <c r="S15" s="27">
        <f t="shared" si="6"/>
        <v>646.89077193729634</v>
      </c>
      <c r="U15">
        <f t="shared" si="1"/>
        <v>2019</v>
      </c>
      <c r="V15" t="str">
        <f t="shared" si="2"/>
        <v>LFYO</v>
      </c>
      <c r="W15" t="s">
        <v>774</v>
      </c>
      <c r="X15" s="130">
        <f>SUMIFS('cwt rel info'!$A$6:$A$317,'cwt rel info'!$D$6:$D$317,'Hat by PBT'!U15,'cwt rel info'!$E$6:$E$317,'Hat by PBT'!V15)</f>
        <v>637762</v>
      </c>
      <c r="Y15" s="24">
        <f t="shared" si="7"/>
        <v>646.89077193729634</v>
      </c>
      <c r="Z15" s="24">
        <f t="shared" si="12"/>
        <v>248.45799073350179</v>
      </c>
      <c r="AA15" s="24">
        <f t="shared" si="13"/>
        <v>0</v>
      </c>
      <c r="AB15" s="130" t="str">
        <f>VLOOKUP(V15,'Individual Data'!$V$6:$AD$5545,9,FALSE)</f>
        <v>blw</v>
      </c>
      <c r="AC15" s="28">
        <f t="shared" ref="AC15" si="14">IF(AB15="blw",Y15*(1-$Z$4),Y15*(1-$Z$3))</f>
        <v>433.41681719798851</v>
      </c>
      <c r="AD15" s="11">
        <f t="shared" si="8"/>
        <v>166.46685379144617</v>
      </c>
      <c r="AE15" s="127">
        <f t="shared" si="9"/>
        <v>0</v>
      </c>
      <c r="AG15" s="11"/>
    </row>
    <row r="16" spans="1:33" x14ac:dyDescent="0.25">
      <c r="A16" s="14" t="s">
        <v>171</v>
      </c>
      <c r="B16" t="s">
        <v>889</v>
      </c>
      <c r="C16">
        <v>5</v>
      </c>
      <c r="D16" s="11">
        <f>SUMIFS('Individual Data'!$AC$7:$AC$5545,'Individual Data'!$V$7:$V$5545,'Hat by PBT'!$B16,'Individual Data'!$Z$7:$Z$5545,'Hat by PBT'!D$7,'Individual Data'!$R$7:$R$5545,'Hat by PBT'!$C16,'Individual Data'!$N$7:$N$5545,'Hat by PBT'!$B$6)</f>
        <v>0</v>
      </c>
      <c r="E16" s="11">
        <f>SUMIFS('Individual Data'!$AC$7:$AC$5545,'Individual Data'!$V$7:$V$5545,'Hat by PBT'!$B16,'Individual Data'!$Z$7:$Z$5545,'Hat by PBT'!E$7,'Individual Data'!$R$7:$R$5545,'Hat by PBT'!$C16,'Individual Data'!$N$7:$N$5545,'Hat by PBT'!$B$6)</f>
        <v>0</v>
      </c>
      <c r="F16" s="11">
        <f>SUMIFS('Individual Data'!$AC$7:$AC$5545,'Individual Data'!$V$7:$V$5545,'Hat by PBT'!$B16,'Individual Data'!$Z$7:$Z$5545,'Hat by PBT'!F$7,'Individual Data'!$R$7:$R$5545,'Hat by PBT'!$C16,'Individual Data'!$N$7:$N$5545,'Hat by PBT'!$B$6)</f>
        <v>0</v>
      </c>
      <c r="G16" s="11">
        <f>SUMIFS('Individual Data'!$AC$7:$AC$5545,'Individual Data'!$V$7:$V$5545,'Hat by PBT'!$B16,'Individual Data'!$Z$7:$Z$5545,'Hat by PBT'!G$7,'Individual Data'!$R$7:$R$5545,'Hat by PBT'!$C16,'Individual Data'!$N$7:$N$5545,'Hat by PBT'!$B$6)</f>
        <v>0</v>
      </c>
      <c r="H16" s="11">
        <f>SUMIFS('Individual Data'!$AC$7:$AC$5545,'Individual Data'!$V$7:$V$5545,'Hat by PBT'!$B16,'Individual Data'!$Z$7:$Z$5545,'Hat by PBT'!H$7,'Individual Data'!$R$7:$R$5545,'Hat by PBT'!$C16,'Individual Data'!$N$7:$N$5545,'Hat by PBT'!$B$6)</f>
        <v>0</v>
      </c>
      <c r="I16" s="11">
        <f>SUMIFS('Individual Data'!$AC$7:$AC$5545,'Individual Data'!$V$7:$V$5545,'Hat by PBT'!$B16,'Individual Data'!$Z$7:$Z$5545,'Hat by PBT'!I$7,'Individual Data'!$R$7:$R$5545,'Hat by PBT'!$C16,'Individual Data'!$N$7:$N$5545,'Hat by PBT'!$B$6)</f>
        <v>0</v>
      </c>
      <c r="J16" s="11">
        <f>SUMIFS('Individual Data'!$AC$7:$AC$5545,'Individual Data'!$V$7:$V$5545,'Hat by PBT'!$B16,'Individual Data'!$Z$7:$Z$5545,'Hat by PBT'!J$7,'Individual Data'!$R$7:$R$5545,'Hat by PBT'!$C16,'Individual Data'!$N$7:$N$5545,'Hat by PBT'!$B$6)</f>
        <v>33.878701973648475</v>
      </c>
      <c r="K16" s="11">
        <f>SUMIFS('Individual Data'!$AC$7:$AC$5545,'Individual Data'!$V$7:$V$5545,'Hat by PBT'!$B16,'Individual Data'!$Z$7:$Z$5545,'Hat by PBT'!K$7,'Individual Data'!$R$7:$R$5545,'Hat by PBT'!$C16,'Individual Data'!$N$7:$N$5545,'Hat by PBT'!$B$6)</f>
        <v>62.754320389464979</v>
      </c>
      <c r="L16" s="11">
        <f>SUMIFS('Individual Data'!$AC$7:$AC$5545,'Individual Data'!$V$7:$V$5545,'Hat by PBT'!$B16,'Individual Data'!$Z$7:$Z$5545,'Hat by PBT'!L$7,'Individual Data'!$R$7:$R$5545,'Hat by PBT'!$C16,'Individual Data'!$N$7:$N$5545,'Hat by PBT'!$B$6)</f>
        <v>50.507633684822608</v>
      </c>
      <c r="M16" s="11">
        <f>SUMIFS('Individual Data'!$AC$7:$AC$5545,'Individual Data'!$V$7:$V$5545,'Hat by PBT'!$B16,'Individual Data'!$Z$7:$Z$5545,'Hat by PBT'!M$7,'Individual Data'!$R$7:$R$5545,'Hat by PBT'!$C16,'Individual Data'!$N$7:$N$5545,'Hat by PBT'!$B$6)</f>
        <v>31.692550857396416</v>
      </c>
      <c r="N16" s="11">
        <f>SUMIFS('Individual Data'!$AC$7:$AC$5545,'Individual Data'!$V$7:$V$5545,'Hat by PBT'!$B16,'Individual Data'!$Z$7:$Z$5545,'Hat by PBT'!N$7,'Individual Data'!$R$7:$R$5545,'Hat by PBT'!$C16,'Individual Data'!$N$7:$N$5545,'Hat by PBT'!$B$6)</f>
        <v>16.822592559073851</v>
      </c>
      <c r="O16" s="11">
        <f>SUMIFS('Individual Data'!$AC$7:$AC$5545,'Individual Data'!$V$7:$V$5545,'Hat by PBT'!$B16,'Individual Data'!$Z$7:$Z$5545,'Hat by PBT'!O$7,'Individual Data'!$R$7:$R$5545,'Hat by PBT'!$C16,'Individual Data'!$N$7:$N$5545,'Hat by PBT'!$B$6)</f>
        <v>0</v>
      </c>
      <c r="P16" s="11">
        <f>SUMIFS('Individual Data'!$AC$7:$AC$5545,'Individual Data'!$V$7:$V$5545,'Hat by PBT'!$B16,'Individual Data'!$Z$7:$Z$5545,'Hat by PBT'!P$7,'Individual Data'!$R$7:$R$5545,'Hat by PBT'!$C16,'Individual Data'!$N$7:$N$5545,'Hat by PBT'!$B$6)</f>
        <v>0</v>
      </c>
      <c r="R16" s="26">
        <f t="shared" si="5"/>
        <v>0</v>
      </c>
      <c r="S16" s="27">
        <f t="shared" si="6"/>
        <v>195.65579946440633</v>
      </c>
      <c r="U16">
        <f t="shared" si="1"/>
        <v>2019</v>
      </c>
      <c r="V16" t="str">
        <f t="shared" si="2"/>
        <v>PLA1</v>
      </c>
      <c r="W16" t="s">
        <v>774</v>
      </c>
      <c r="X16" s="130">
        <f>SUMIFS('cwt rel info'!$A$6:$A$317,'cwt rel info'!$D$6:$D$317,'Hat by PBT'!U16,'cwt rel info'!$E$6:$E$317,'Hat by PBT'!V16)</f>
        <v>220199</v>
      </c>
      <c r="Y16" s="24">
        <f t="shared" si="7"/>
        <v>195.65579946440633</v>
      </c>
      <c r="Z16" s="24">
        <f t="shared" si="12"/>
        <v>78.472604389300159</v>
      </c>
      <c r="AA16" s="24">
        <f t="shared" si="13"/>
        <v>0</v>
      </c>
      <c r="AB16" s="130" t="str">
        <f>VLOOKUP(V16,'Individual Data'!$V$6:$AD$5545,9,FALSE)</f>
        <v>Abv</v>
      </c>
      <c r="AC16" s="28">
        <f t="shared" ref="AC16" si="15">IF(AB16="blw",Y16*(1-$Z$4),Y16*(1-$Z$3))</f>
        <v>190.96006027726057</v>
      </c>
      <c r="AD16" s="11">
        <f t="shared" si="8"/>
        <v>76.589261883956951</v>
      </c>
      <c r="AE16" s="127">
        <f t="shared" si="9"/>
        <v>0</v>
      </c>
      <c r="AG16" s="11"/>
    </row>
    <row r="17" spans="1:33" x14ac:dyDescent="0.25">
      <c r="A17" s="15" t="s">
        <v>171</v>
      </c>
      <c r="B17" t="s">
        <v>945</v>
      </c>
      <c r="C17">
        <v>5</v>
      </c>
      <c r="D17" s="11">
        <f>SUMIFS('Individual Data'!$AC$7:$AC$5545,'Individual Data'!$V$7:$V$5545,'Hat by PBT'!$B17,'Individual Data'!$Z$7:$Z$5545,'Hat by PBT'!D$7,'Individual Data'!$R$7:$R$5545,'Hat by PBT'!$C17,'Individual Data'!$N$7:$N$5545,'Hat by PBT'!$B$6)</f>
        <v>0</v>
      </c>
      <c r="E17" s="11">
        <f>SUMIFS('Individual Data'!$AC$7:$AC$5545,'Individual Data'!$V$7:$V$5545,'Hat by PBT'!$B17,'Individual Data'!$Z$7:$Z$5545,'Hat by PBT'!E$7,'Individual Data'!$R$7:$R$5545,'Hat by PBT'!$C17,'Individual Data'!$N$7:$N$5545,'Hat by PBT'!$B$6)</f>
        <v>0</v>
      </c>
      <c r="F17" s="11">
        <f>SUMIFS('Individual Data'!$AC$7:$AC$5545,'Individual Data'!$V$7:$V$5545,'Hat by PBT'!$B17,'Individual Data'!$Z$7:$Z$5545,'Hat by PBT'!F$7,'Individual Data'!$R$7:$R$5545,'Hat by PBT'!$C17,'Individual Data'!$N$7:$N$5545,'Hat by PBT'!$B$6)</f>
        <v>0</v>
      </c>
      <c r="G17" s="11">
        <f>SUMIFS('Individual Data'!$AC$7:$AC$5545,'Individual Data'!$V$7:$V$5545,'Hat by PBT'!$B17,'Individual Data'!$Z$7:$Z$5545,'Hat by PBT'!G$7,'Individual Data'!$R$7:$R$5545,'Hat by PBT'!$C17,'Individual Data'!$N$7:$N$5545,'Hat by PBT'!$B$6)</f>
        <v>0</v>
      </c>
      <c r="H17" s="11">
        <f>SUMIFS('Individual Data'!$AC$7:$AC$5545,'Individual Data'!$V$7:$V$5545,'Hat by PBT'!$B17,'Individual Data'!$Z$7:$Z$5545,'Hat by PBT'!H$7,'Individual Data'!$R$7:$R$5545,'Hat by PBT'!$C17,'Individual Data'!$N$7:$N$5545,'Hat by PBT'!$B$6)</f>
        <v>0</v>
      </c>
      <c r="I17" s="11">
        <f>SUMIFS('Individual Data'!$AC$7:$AC$5545,'Individual Data'!$V$7:$V$5545,'Hat by PBT'!$B17,'Individual Data'!$Z$7:$Z$5545,'Hat by PBT'!I$7,'Individual Data'!$R$7:$R$5545,'Hat by PBT'!$C17,'Individual Data'!$N$7:$N$5545,'Hat by PBT'!$B$6)</f>
        <v>0</v>
      </c>
      <c r="J17" s="11">
        <f>SUMIFS('Individual Data'!$AC$7:$AC$5545,'Individual Data'!$V$7:$V$5545,'Hat by PBT'!$B17,'Individual Data'!$Z$7:$Z$5545,'Hat by PBT'!J$7,'Individual Data'!$R$7:$R$5545,'Hat by PBT'!$C17,'Individual Data'!$N$7:$N$5545,'Hat by PBT'!$B$6)</f>
        <v>16.939350986824238</v>
      </c>
      <c r="K17" s="11">
        <f>SUMIFS('Individual Data'!$AC$7:$AC$5545,'Individual Data'!$V$7:$V$5545,'Hat by PBT'!$B17,'Individual Data'!$Z$7:$Z$5545,'Hat by PBT'!K$7,'Individual Data'!$R$7:$R$5545,'Hat by PBT'!$C17,'Individual Data'!$N$7:$N$5545,'Hat by PBT'!$B$6)</f>
        <v>32.133168502537558</v>
      </c>
      <c r="L17" s="11">
        <f>SUMIFS('Individual Data'!$AC$7:$AC$5545,'Individual Data'!$V$7:$V$5545,'Hat by PBT'!$B17,'Individual Data'!$Z$7:$Z$5545,'Hat by PBT'!L$7,'Individual Data'!$R$7:$R$5545,'Hat by PBT'!$C17,'Individual Data'!$N$7:$N$5545,'Hat by PBT'!$B$6)</f>
        <v>0</v>
      </c>
      <c r="M17" s="11">
        <f>SUMIFS('Individual Data'!$AC$7:$AC$5545,'Individual Data'!$V$7:$V$5545,'Hat by PBT'!$B17,'Individual Data'!$Z$7:$Z$5545,'Hat by PBT'!M$7,'Individual Data'!$R$7:$R$5545,'Hat by PBT'!$C17,'Individual Data'!$N$7:$N$5545,'Hat by PBT'!$B$6)</f>
        <v>16.822592559073851</v>
      </c>
      <c r="N17" s="11">
        <f>SUMIFS('Individual Data'!$AC$7:$AC$5545,'Individual Data'!$V$7:$V$5545,'Hat by PBT'!$B17,'Individual Data'!$Z$7:$Z$5545,'Hat by PBT'!N$7,'Individual Data'!$R$7:$R$5545,'Hat by PBT'!$C17,'Individual Data'!$N$7:$N$5545,'Hat by PBT'!$B$6)</f>
        <v>0</v>
      </c>
      <c r="O17" s="11">
        <f>SUMIFS('Individual Data'!$AC$7:$AC$5545,'Individual Data'!$V$7:$V$5545,'Hat by PBT'!$B17,'Individual Data'!$Z$7:$Z$5545,'Hat by PBT'!O$7,'Individual Data'!$R$7:$R$5545,'Hat by PBT'!$C17,'Individual Data'!$N$7:$N$5545,'Hat by PBT'!$B$6)</f>
        <v>0</v>
      </c>
      <c r="P17" s="11">
        <f>SUMIFS('Individual Data'!$AC$7:$AC$5545,'Individual Data'!$V$7:$V$5545,'Hat by PBT'!$B17,'Individual Data'!$Z$7:$Z$5545,'Hat by PBT'!P$7,'Individual Data'!$R$7:$R$5545,'Hat by PBT'!$C17,'Individual Data'!$N$7:$N$5545,'Hat by PBT'!$B$6)</f>
        <v>0</v>
      </c>
      <c r="R17" s="26">
        <f t="shared" si="5"/>
        <v>0</v>
      </c>
      <c r="S17" s="27">
        <f t="shared" si="6"/>
        <v>65.895112048435649</v>
      </c>
      <c r="U17">
        <f t="shared" si="1"/>
        <v>2019</v>
      </c>
      <c r="V17" t="str">
        <f t="shared" si="2"/>
        <v>PLA2</v>
      </c>
      <c r="W17" t="s">
        <v>774</v>
      </c>
      <c r="X17" s="130">
        <f>SUMIFS('cwt rel info'!$A$6:$A$317,'cwt rel info'!$D$6:$D$317,'Hat by PBT'!U17,'cwt rel info'!$E$6:$E$317,'Hat by PBT'!V17)</f>
        <v>220282</v>
      </c>
      <c r="Y17" s="24">
        <f t="shared" si="7"/>
        <v>65.895112048435649</v>
      </c>
      <c r="Z17" s="24">
        <f t="shared" si="12"/>
        <v>47.962509490910193</v>
      </c>
      <c r="AA17" s="24">
        <f t="shared" si="13"/>
        <v>0</v>
      </c>
      <c r="AB17" s="130" t="str">
        <f>VLOOKUP(V17,'Individual Data'!$V$6:$AD$5545,9,FALSE)</f>
        <v>Abv</v>
      </c>
      <c r="AC17" s="28">
        <f t="shared" ref="AC17" si="16">IF(AB17="blw",Y17*(1-$Z$4),Y17*(1-$Z$3))</f>
        <v>64.313629359273193</v>
      </c>
      <c r="AD17" s="11">
        <f t="shared" si="8"/>
        <v>46.811409263128347</v>
      </c>
      <c r="AE17" s="127">
        <f t="shared" si="9"/>
        <v>0</v>
      </c>
      <c r="AG17" s="11"/>
    </row>
    <row r="18" spans="1:33" x14ac:dyDescent="0.25">
      <c r="A18" s="14" t="s">
        <v>295</v>
      </c>
      <c r="B18" t="s">
        <v>888</v>
      </c>
      <c r="C18">
        <v>4</v>
      </c>
      <c r="D18" s="11">
        <f>SUMIFS('Individual Data'!$AC$7:$AC$5545,'Individual Data'!$V$7:$V$5545,'Hat by PBT'!$B18,'Individual Data'!$Z$7:$Z$5545,'Hat by PBT'!D$7,'Individual Data'!$R$7:$R$5545,'Hat by PBT'!$C18,'Individual Data'!$N$7:$N$5545,'Hat by PBT'!$B$6)</f>
        <v>0</v>
      </c>
      <c r="E18" s="11">
        <f>SUMIFS('Individual Data'!$AC$7:$AC$5545,'Individual Data'!$V$7:$V$5545,'Hat by PBT'!$B18,'Individual Data'!$Z$7:$Z$5545,'Hat by PBT'!E$7,'Individual Data'!$R$7:$R$5545,'Hat by PBT'!$C18,'Individual Data'!$N$7:$N$5545,'Hat by PBT'!$B$6)</f>
        <v>0</v>
      </c>
      <c r="F18" s="11">
        <f>SUMIFS('Individual Data'!$AC$7:$AC$5545,'Individual Data'!$V$7:$V$5545,'Hat by PBT'!$B18,'Individual Data'!$Z$7:$Z$5545,'Hat by PBT'!F$7,'Individual Data'!$R$7:$R$5545,'Hat by PBT'!$C18,'Individual Data'!$N$7:$N$5545,'Hat by PBT'!$B$6)</f>
        <v>0</v>
      </c>
      <c r="G18" s="11">
        <f>SUMIFS('Individual Data'!$AC$7:$AC$5545,'Individual Data'!$V$7:$V$5545,'Hat by PBT'!$B18,'Individual Data'!$Z$7:$Z$5545,'Hat by PBT'!G$7,'Individual Data'!$R$7:$R$5545,'Hat by PBT'!$C18,'Individual Data'!$N$7:$N$5545,'Hat by PBT'!$B$6)</f>
        <v>0</v>
      </c>
      <c r="H18" s="11">
        <f>SUMIFS('Individual Data'!$AC$7:$AC$5545,'Individual Data'!$V$7:$V$5545,'Hat by PBT'!$B18,'Individual Data'!$Z$7:$Z$5545,'Hat by PBT'!H$7,'Individual Data'!$R$7:$R$5545,'Hat by PBT'!$C18,'Individual Data'!$N$7:$N$5545,'Hat by PBT'!$B$6)</f>
        <v>17.015877225212044</v>
      </c>
      <c r="I18" s="11">
        <f>SUMIFS('Individual Data'!$AC$7:$AC$5545,'Individual Data'!$V$7:$V$5545,'Hat by PBT'!$B18,'Individual Data'!$Z$7:$Z$5545,'Hat by PBT'!I$7,'Individual Data'!$R$7:$R$5545,'Hat by PBT'!$C18,'Individual Data'!$N$7:$N$5545,'Hat by PBT'!$B$6)</f>
        <v>95.547068562460282</v>
      </c>
      <c r="J18" s="11">
        <f>SUMIFS('Individual Data'!$AC$7:$AC$5545,'Individual Data'!$V$7:$V$5545,'Hat by PBT'!$B18,'Individual Data'!$Z$7:$Z$5545,'Hat by PBT'!J$7,'Individual Data'!$R$7:$R$5545,'Hat by PBT'!$C18,'Individual Data'!$N$7:$N$5545,'Hat by PBT'!$B$6)</f>
        <v>138.20662679249784</v>
      </c>
      <c r="K18" s="11">
        <f>SUMIFS('Individual Data'!$AC$7:$AC$5545,'Individual Data'!$V$7:$V$5545,'Hat by PBT'!$B18,'Individual Data'!$Z$7:$Z$5545,'Hat by PBT'!K$7,'Individual Data'!$R$7:$R$5545,'Hat by PBT'!$C18,'Individual Data'!$N$7:$N$5545,'Hat by PBT'!$B$6)</f>
        <v>294.48863788084032</v>
      </c>
      <c r="L18" s="11">
        <f>SUMIFS('Individual Data'!$AC$7:$AC$5545,'Individual Data'!$V$7:$V$5545,'Hat by PBT'!$B18,'Individual Data'!$Z$7:$Z$5545,'Hat by PBT'!L$7,'Individual Data'!$R$7:$R$5545,'Hat by PBT'!$C18,'Individual Data'!$N$7:$N$5545,'Hat by PBT'!$B$6)</f>
        <v>114.51755202863275</v>
      </c>
      <c r="M18" s="11">
        <f>SUMIFS('Individual Data'!$AC$7:$AC$5545,'Individual Data'!$V$7:$V$5545,'Hat by PBT'!$B18,'Individual Data'!$Z$7:$Z$5545,'Hat by PBT'!M$7,'Individual Data'!$R$7:$R$5545,'Hat by PBT'!$C18,'Individual Data'!$N$7:$N$5545,'Hat by PBT'!$B$6)</f>
        <v>16.728007308517132</v>
      </c>
      <c r="N18" s="11">
        <f>SUMIFS('Individual Data'!$AC$7:$AC$5545,'Individual Data'!$V$7:$V$5545,'Hat by PBT'!$B18,'Individual Data'!$Z$7:$Z$5545,'Hat by PBT'!N$7,'Individual Data'!$R$7:$R$5545,'Hat by PBT'!$C18,'Individual Data'!$N$7:$N$5545,'Hat by PBT'!$B$6)</f>
        <v>0</v>
      </c>
      <c r="O18" s="11">
        <f>SUMIFS('Individual Data'!$AC$7:$AC$5545,'Individual Data'!$V$7:$V$5545,'Hat by PBT'!$B18,'Individual Data'!$Z$7:$Z$5545,'Hat by PBT'!O$7,'Individual Data'!$R$7:$R$5545,'Hat by PBT'!$C18,'Individual Data'!$N$7:$N$5545,'Hat by PBT'!$B$6)</f>
        <v>0</v>
      </c>
      <c r="P18" s="11">
        <f>SUMIFS('Individual Data'!$AC$7:$AC$5545,'Individual Data'!$V$7:$V$5545,'Hat by PBT'!$B18,'Individual Data'!$Z$7:$Z$5545,'Hat by PBT'!P$7,'Individual Data'!$R$7:$R$5545,'Hat by PBT'!$C18,'Individual Data'!$N$7:$N$5545,'Hat by PBT'!$B$6)</f>
        <v>0</v>
      </c>
      <c r="R18" s="26">
        <f t="shared" si="5"/>
        <v>0</v>
      </c>
      <c r="S18" s="27">
        <f t="shared" si="6"/>
        <v>676.50376979816042</v>
      </c>
      <c r="U18">
        <f t="shared" si="1"/>
        <v>2020</v>
      </c>
      <c r="V18" t="str">
        <f t="shared" si="2"/>
        <v>BCA1</v>
      </c>
      <c r="W18" t="s">
        <v>774</v>
      </c>
      <c r="X18" s="130">
        <f>SUMIFS('cwt rel info'!$A$6:$A$317,'cwt rel info'!$D$6:$D$317,'Hat by PBT'!U18,'cwt rel info'!$E$6:$E$317,'Hat by PBT'!V18)</f>
        <v>220291</v>
      </c>
      <c r="Y18" s="24">
        <f t="shared" si="7"/>
        <v>676.50376979816042</v>
      </c>
      <c r="Z18" s="24">
        <f t="shared" si="12"/>
        <v>477.57438887057344</v>
      </c>
      <c r="AA18" s="24">
        <f t="shared" si="13"/>
        <v>0</v>
      </c>
      <c r="AB18" s="130" t="str">
        <f>VLOOKUP(V18,'Individual Data'!$V$6:$AD$5545,9,FALSE)</f>
        <v>Abv</v>
      </c>
      <c r="AC18" s="28">
        <f t="shared" ref="AC18" si="17">IF(AB18="blw",Y18*(1-$Z$4),Y18*(1-$Z$3))</f>
        <v>660.26767932300459</v>
      </c>
      <c r="AD18" s="11">
        <f t="shared" si="8"/>
        <v>466.11260353767966</v>
      </c>
      <c r="AE18" s="127">
        <f t="shared" si="9"/>
        <v>0</v>
      </c>
      <c r="AG18" s="11"/>
    </row>
    <row r="19" spans="1:33" x14ac:dyDescent="0.25">
      <c r="A19" s="14" t="s">
        <v>295</v>
      </c>
      <c r="B19" t="s">
        <v>941</v>
      </c>
      <c r="C19">
        <v>4</v>
      </c>
      <c r="D19" s="11">
        <f>SUMIFS('Individual Data'!$AC$7:$AC$5545,'Individual Data'!$V$7:$V$5545,'Hat by PBT'!$B19,'Individual Data'!$Z$7:$Z$5545,'Hat by PBT'!D$7,'Individual Data'!$R$7:$R$5545,'Hat by PBT'!$C19,'Individual Data'!$N$7:$N$5545,'Hat by PBT'!$B$6)</f>
        <v>0</v>
      </c>
      <c r="E19" s="11">
        <f>SUMIFS('Individual Data'!$AC$7:$AC$5545,'Individual Data'!$V$7:$V$5545,'Hat by PBT'!$B19,'Individual Data'!$Z$7:$Z$5545,'Hat by PBT'!E$7,'Individual Data'!$R$7:$R$5545,'Hat by PBT'!$C19,'Individual Data'!$N$7:$N$5545,'Hat by PBT'!$B$6)</f>
        <v>0</v>
      </c>
      <c r="F19" s="11">
        <f>SUMIFS('Individual Data'!$AC$7:$AC$5545,'Individual Data'!$V$7:$V$5545,'Hat by PBT'!$B19,'Individual Data'!$Z$7:$Z$5545,'Hat by PBT'!F$7,'Individual Data'!$R$7:$R$5545,'Hat by PBT'!$C19,'Individual Data'!$N$7:$N$5545,'Hat by PBT'!$B$6)</f>
        <v>0</v>
      </c>
      <c r="G19" s="11">
        <f>SUMIFS('Individual Data'!$AC$7:$AC$5545,'Individual Data'!$V$7:$V$5545,'Hat by PBT'!$B19,'Individual Data'!$Z$7:$Z$5545,'Hat by PBT'!G$7,'Individual Data'!$R$7:$R$5545,'Hat by PBT'!$C19,'Individual Data'!$N$7:$N$5545,'Hat by PBT'!$B$6)</f>
        <v>0</v>
      </c>
      <c r="H19" s="11">
        <f>SUMIFS('Individual Data'!$AC$7:$AC$5545,'Individual Data'!$V$7:$V$5545,'Hat by PBT'!$B19,'Individual Data'!$Z$7:$Z$5545,'Hat by PBT'!H$7,'Individual Data'!$R$7:$R$5545,'Hat by PBT'!$C19,'Individual Data'!$N$7:$N$5545,'Hat by PBT'!$B$6)</f>
        <v>0</v>
      </c>
      <c r="I19" s="11">
        <f>SUMIFS('Individual Data'!$AC$7:$AC$5545,'Individual Data'!$V$7:$V$5545,'Hat by PBT'!$B19,'Individual Data'!$Z$7:$Z$5545,'Hat by PBT'!I$7,'Individual Data'!$R$7:$R$5545,'Hat by PBT'!$C19,'Individual Data'!$N$7:$N$5545,'Hat by PBT'!$B$6)</f>
        <v>0</v>
      </c>
      <c r="J19" s="11">
        <f>SUMIFS('Individual Data'!$AC$7:$AC$5545,'Individual Data'!$V$7:$V$5545,'Hat by PBT'!$B19,'Individual Data'!$Z$7:$Z$5545,'Hat by PBT'!J$7,'Individual Data'!$R$7:$R$5545,'Hat by PBT'!$C19,'Individual Data'!$N$7:$N$5545,'Hat by PBT'!$B$6)</f>
        <v>64.325299254947595</v>
      </c>
      <c r="K19" s="11">
        <f>SUMIFS('Individual Data'!$AC$7:$AC$5545,'Individual Data'!$V$7:$V$5545,'Hat by PBT'!$B19,'Individual Data'!$Z$7:$Z$5545,'Hat by PBT'!K$7,'Individual Data'!$R$7:$R$5545,'Hat by PBT'!$C19,'Individual Data'!$N$7:$N$5545,'Hat by PBT'!$B$6)</f>
        <v>82.033044779704824</v>
      </c>
      <c r="L19" s="11">
        <f>SUMIFS('Individual Data'!$AC$7:$AC$5545,'Individual Data'!$V$7:$V$5545,'Hat by PBT'!$B19,'Individual Data'!$Z$7:$Z$5545,'Hat by PBT'!L$7,'Individual Data'!$R$7:$R$5545,'Hat by PBT'!$C19,'Individual Data'!$N$7:$N$5545,'Hat by PBT'!$B$6)</f>
        <v>47.413644183441257</v>
      </c>
      <c r="M19" s="11">
        <f>SUMIFS('Individual Data'!$AC$7:$AC$5545,'Individual Data'!$V$7:$V$5545,'Hat by PBT'!$B19,'Individual Data'!$Z$7:$Z$5545,'Hat by PBT'!M$7,'Individual Data'!$R$7:$R$5545,'Hat by PBT'!$C19,'Individual Data'!$N$7:$N$5545,'Hat by PBT'!$B$6)</f>
        <v>33.456014617034263</v>
      </c>
      <c r="N19" s="11">
        <f>SUMIFS('Individual Data'!$AC$7:$AC$5545,'Individual Data'!$V$7:$V$5545,'Hat by PBT'!$B19,'Individual Data'!$Z$7:$Z$5545,'Hat by PBT'!N$7,'Individual Data'!$R$7:$R$5545,'Hat by PBT'!$C19,'Individual Data'!$N$7:$N$5545,'Hat by PBT'!$B$6)</f>
        <v>0</v>
      </c>
      <c r="O19" s="11">
        <f>SUMIFS('Individual Data'!$AC$7:$AC$5545,'Individual Data'!$V$7:$V$5545,'Hat by PBT'!$B19,'Individual Data'!$Z$7:$Z$5545,'Hat by PBT'!O$7,'Individual Data'!$R$7:$R$5545,'Hat by PBT'!$C19,'Individual Data'!$N$7:$N$5545,'Hat by PBT'!$B$6)</f>
        <v>0</v>
      </c>
      <c r="P19" s="11">
        <f>SUMIFS('Individual Data'!$AC$7:$AC$5545,'Individual Data'!$V$7:$V$5545,'Hat by PBT'!$B19,'Individual Data'!$Z$7:$Z$5545,'Hat by PBT'!P$7,'Individual Data'!$R$7:$R$5545,'Hat by PBT'!$C19,'Individual Data'!$N$7:$N$5545,'Hat by PBT'!$B$6)</f>
        <v>0</v>
      </c>
      <c r="R19" s="26">
        <f t="shared" si="5"/>
        <v>0</v>
      </c>
      <c r="S19" s="27">
        <f t="shared" si="6"/>
        <v>227.22800283512794</v>
      </c>
      <c r="U19">
        <f t="shared" si="1"/>
        <v>2020</v>
      </c>
      <c r="V19" t="str">
        <f t="shared" si="2"/>
        <v>BCA2</v>
      </c>
      <c r="W19" t="s">
        <v>774</v>
      </c>
      <c r="X19" s="130">
        <f>SUMIFS('cwt rel info'!$A$6:$A$317,'cwt rel info'!$D$6:$D$317,'Hat by PBT'!U19,'cwt rel info'!$E$6:$E$317,'Hat by PBT'!V19)</f>
        <v>220292</v>
      </c>
      <c r="Y19" s="24">
        <f t="shared" si="7"/>
        <v>227.22800283512794</v>
      </c>
      <c r="Z19" s="24">
        <f t="shared" si="12"/>
        <v>125.27404326941411</v>
      </c>
      <c r="AA19" s="24">
        <f t="shared" si="13"/>
        <v>0</v>
      </c>
      <c r="AB19" s="130" t="str">
        <f>VLOOKUP(V19,'Individual Data'!$V$6:$AD$5545,9,FALSE)</f>
        <v>Abv</v>
      </c>
      <c r="AC19" s="28">
        <f t="shared" ref="AC19" si="18">IF(AB19="blw",Y19*(1-$Z$4),Y19*(1-$Z$3))</f>
        <v>221.77453076708485</v>
      </c>
      <c r="AD19" s="11">
        <f t="shared" si="8"/>
        <v>122.26746623094817</v>
      </c>
      <c r="AE19" s="127">
        <f t="shared" si="9"/>
        <v>0</v>
      </c>
      <c r="AG19" s="11"/>
    </row>
    <row r="20" spans="1:33" x14ac:dyDescent="0.25">
      <c r="A20" s="14" t="s">
        <v>295</v>
      </c>
      <c r="B20" t="s">
        <v>892</v>
      </c>
      <c r="C20">
        <v>4</v>
      </c>
      <c r="D20" s="11">
        <f>SUMIFS('Individual Data'!$AC$7:$AC$5545,'Individual Data'!$V$7:$V$5545,'Hat by PBT'!$B20,'Individual Data'!$Z$7:$Z$5545,'Hat by PBT'!D$7,'Individual Data'!$R$7:$R$5545,'Hat by PBT'!$C20,'Individual Data'!$N$7:$N$5545,'Hat by PBT'!$B$6)</f>
        <v>0</v>
      </c>
      <c r="E20" s="11">
        <f>SUMIFS('Individual Data'!$AC$7:$AC$5545,'Individual Data'!$V$7:$V$5545,'Hat by PBT'!$B20,'Individual Data'!$Z$7:$Z$5545,'Hat by PBT'!E$7,'Individual Data'!$R$7:$R$5545,'Hat by PBT'!$C20,'Individual Data'!$N$7:$N$5545,'Hat by PBT'!$B$6)</f>
        <v>0</v>
      </c>
      <c r="F20" s="11">
        <f>SUMIFS('Individual Data'!$AC$7:$AC$5545,'Individual Data'!$V$7:$V$5545,'Hat by PBT'!$B20,'Individual Data'!$Z$7:$Z$5545,'Hat by PBT'!F$7,'Individual Data'!$R$7:$R$5545,'Hat by PBT'!$C20,'Individual Data'!$N$7:$N$5545,'Hat by PBT'!$B$6)</f>
        <v>0</v>
      </c>
      <c r="G20" s="11">
        <f>SUMIFS('Individual Data'!$AC$7:$AC$5545,'Individual Data'!$V$7:$V$5545,'Hat by PBT'!$B20,'Individual Data'!$Z$7:$Z$5545,'Hat by PBT'!G$7,'Individual Data'!$R$7:$R$5545,'Hat by PBT'!$C20,'Individual Data'!$N$7:$N$5545,'Hat by PBT'!$B$6)</f>
        <v>0</v>
      </c>
      <c r="H20" s="11">
        <f>SUMIFS('Individual Data'!$AC$7:$AC$5545,'Individual Data'!$V$7:$V$5545,'Hat by PBT'!$B20,'Individual Data'!$Z$7:$Z$5545,'Hat by PBT'!H$7,'Individual Data'!$R$7:$R$5545,'Hat by PBT'!$C20,'Individual Data'!$N$7:$N$5545,'Hat by PBT'!$B$6)</f>
        <v>0</v>
      </c>
      <c r="I20" s="11">
        <f>SUMIFS('Individual Data'!$AC$7:$AC$5545,'Individual Data'!$V$7:$V$5545,'Hat by PBT'!$B20,'Individual Data'!$Z$7:$Z$5545,'Hat by PBT'!I$7,'Individual Data'!$R$7:$R$5545,'Hat by PBT'!$C20,'Individual Data'!$N$7:$N$5545,'Hat by PBT'!$B$6)</f>
        <v>95.547068562460282</v>
      </c>
      <c r="J20" s="11">
        <f>SUMIFS('Individual Data'!$AC$7:$AC$5545,'Individual Data'!$V$7:$V$5545,'Hat by PBT'!$B20,'Individual Data'!$Z$7:$Z$5545,'Hat by PBT'!J$7,'Individual Data'!$R$7:$R$5545,'Hat by PBT'!$C20,'Individual Data'!$N$7:$N$5545,'Hat by PBT'!$B$6)</f>
        <v>289.52590025149215</v>
      </c>
      <c r="K20" s="11">
        <f>SUMIFS('Individual Data'!$AC$7:$AC$5545,'Individual Data'!$V$7:$V$5545,'Hat by PBT'!$B20,'Individual Data'!$Z$7:$Z$5545,'Hat by PBT'!K$7,'Individual Data'!$R$7:$R$5545,'Hat by PBT'!$C20,'Individual Data'!$N$7:$N$5545,'Hat by PBT'!$B$6)</f>
        <v>592.5485538108486</v>
      </c>
      <c r="L20" s="11">
        <f>SUMIFS('Individual Data'!$AC$7:$AC$5545,'Individual Data'!$V$7:$V$5545,'Hat by PBT'!$B20,'Individual Data'!$Z$7:$Z$5545,'Hat by PBT'!L$7,'Individual Data'!$R$7:$R$5545,'Hat by PBT'!$C20,'Individual Data'!$N$7:$N$5545,'Hat by PBT'!$B$6)</f>
        <v>115.43515963892662</v>
      </c>
      <c r="M20" s="11">
        <f>SUMIFS('Individual Data'!$AC$7:$AC$5545,'Individual Data'!$V$7:$V$5545,'Hat by PBT'!$B20,'Individual Data'!$Z$7:$Z$5545,'Hat by PBT'!M$7,'Individual Data'!$R$7:$R$5545,'Hat by PBT'!$C20,'Individual Data'!$N$7:$N$5545,'Hat by PBT'!$B$6)</f>
        <v>46.970038399789715</v>
      </c>
      <c r="N20" s="11">
        <f>SUMIFS('Individual Data'!$AC$7:$AC$5545,'Individual Data'!$V$7:$V$5545,'Hat by PBT'!$B20,'Individual Data'!$Z$7:$Z$5545,'Hat by PBT'!N$7,'Individual Data'!$R$7:$R$5545,'Hat by PBT'!$C20,'Individual Data'!$N$7:$N$5545,'Hat by PBT'!$B$6)</f>
        <v>0</v>
      </c>
      <c r="O20" s="11">
        <f>SUMIFS('Individual Data'!$AC$7:$AC$5545,'Individual Data'!$V$7:$V$5545,'Hat by PBT'!$B20,'Individual Data'!$Z$7:$Z$5545,'Hat by PBT'!O$7,'Individual Data'!$R$7:$R$5545,'Hat by PBT'!$C20,'Individual Data'!$N$7:$N$5545,'Hat by PBT'!$B$6)</f>
        <v>0</v>
      </c>
      <c r="P20" s="11">
        <f>SUMIFS('Individual Data'!$AC$7:$AC$5545,'Individual Data'!$V$7:$V$5545,'Hat by PBT'!$B20,'Individual Data'!$Z$7:$Z$5545,'Hat by PBT'!P$7,'Individual Data'!$R$7:$R$5545,'Hat by PBT'!$C20,'Individual Data'!$N$7:$N$5545,'Hat by PBT'!$B$6)</f>
        <v>0</v>
      </c>
      <c r="R20" s="26">
        <f t="shared" si="5"/>
        <v>0</v>
      </c>
      <c r="S20" s="27">
        <f t="shared" si="6"/>
        <v>1140.0267206635174</v>
      </c>
      <c r="U20">
        <f t="shared" si="1"/>
        <v>2020</v>
      </c>
      <c r="V20" t="str">
        <f t="shared" si="2"/>
        <v>CJA1</v>
      </c>
      <c r="W20" t="s">
        <v>774</v>
      </c>
      <c r="X20" s="130">
        <f>SUMIFS('cwt rel info'!$A$6:$A$317,'cwt rel info'!$D$6:$D$317,'Hat by PBT'!U20,'cwt rel info'!$E$6:$E$317,'Hat by PBT'!V20)</f>
        <v>220289</v>
      </c>
      <c r="Y20" s="24">
        <f t="shared" si="7"/>
        <v>1140.0267206635174</v>
      </c>
      <c r="Z20" s="24">
        <f t="shared" si="12"/>
        <v>710.36401655962061</v>
      </c>
      <c r="AA20" s="24">
        <f t="shared" si="13"/>
        <v>0</v>
      </c>
      <c r="AB20" s="130" t="str">
        <f>VLOOKUP(V20,'Individual Data'!$V$6:$AD$5545,9,FALSE)</f>
        <v>Abv</v>
      </c>
      <c r="AC20" s="28">
        <f t="shared" ref="AC20" si="19">IF(AB20="blw",Y20*(1-$Z$4),Y20*(1-$Z$3))</f>
        <v>1112.6660793675928</v>
      </c>
      <c r="AD20" s="11">
        <f t="shared" si="8"/>
        <v>693.31528016218965</v>
      </c>
      <c r="AE20" s="127">
        <f t="shared" si="9"/>
        <v>0</v>
      </c>
      <c r="AG20" s="11"/>
    </row>
    <row r="21" spans="1:33" x14ac:dyDescent="0.25">
      <c r="A21" s="14" t="s">
        <v>295</v>
      </c>
      <c r="B21" t="s">
        <v>919</v>
      </c>
      <c r="C21">
        <v>4</v>
      </c>
      <c r="D21" s="11">
        <f>SUMIFS('Individual Data'!$AC$7:$AC$5545,'Individual Data'!$V$7:$V$5545,'Hat by PBT'!$B21,'Individual Data'!$Z$7:$Z$5545,'Hat by PBT'!D$7,'Individual Data'!$R$7:$R$5545,'Hat by PBT'!$C21,'Individual Data'!$N$7:$N$5545,'Hat by PBT'!$B$6)</f>
        <v>0</v>
      </c>
      <c r="E21" s="11">
        <f>SUMIFS('Individual Data'!$AC$7:$AC$5545,'Individual Data'!$V$7:$V$5545,'Hat by PBT'!$B21,'Individual Data'!$Z$7:$Z$5545,'Hat by PBT'!E$7,'Individual Data'!$R$7:$R$5545,'Hat by PBT'!$C21,'Individual Data'!$N$7:$N$5545,'Hat by PBT'!$B$6)</f>
        <v>0</v>
      </c>
      <c r="F21" s="11">
        <f>SUMIFS('Individual Data'!$AC$7:$AC$5545,'Individual Data'!$V$7:$V$5545,'Hat by PBT'!$B21,'Individual Data'!$Z$7:$Z$5545,'Hat by PBT'!F$7,'Individual Data'!$R$7:$R$5545,'Hat by PBT'!$C21,'Individual Data'!$N$7:$N$5545,'Hat by PBT'!$B$6)</f>
        <v>0</v>
      </c>
      <c r="G21" s="11">
        <f>SUMIFS('Individual Data'!$AC$7:$AC$5545,'Individual Data'!$V$7:$V$5545,'Hat by PBT'!$B21,'Individual Data'!$Z$7:$Z$5545,'Hat by PBT'!G$7,'Individual Data'!$R$7:$R$5545,'Hat by PBT'!$C21,'Individual Data'!$N$7:$N$5545,'Hat by PBT'!$B$6)</f>
        <v>0</v>
      </c>
      <c r="H21" s="11">
        <f>SUMIFS('Individual Data'!$AC$7:$AC$5545,'Individual Data'!$V$7:$V$5545,'Hat by PBT'!$B21,'Individual Data'!$Z$7:$Z$5545,'Hat by PBT'!H$7,'Individual Data'!$R$7:$R$5545,'Hat by PBT'!$C21,'Individual Data'!$N$7:$N$5545,'Hat by PBT'!$B$6)</f>
        <v>0</v>
      </c>
      <c r="I21" s="11">
        <f>SUMIFS('Individual Data'!$AC$7:$AC$5545,'Individual Data'!$V$7:$V$5545,'Hat by PBT'!$B21,'Individual Data'!$Z$7:$Z$5545,'Hat by PBT'!I$7,'Individual Data'!$R$7:$R$5545,'Hat by PBT'!$C21,'Individual Data'!$N$7:$N$5545,'Hat by PBT'!$B$6)</f>
        <v>0</v>
      </c>
      <c r="J21" s="11">
        <f>SUMIFS('Individual Data'!$AC$7:$AC$5545,'Individual Data'!$V$7:$V$5545,'Hat by PBT'!$B21,'Individual Data'!$Z$7:$Z$5545,'Hat by PBT'!J$7,'Individual Data'!$R$7:$R$5545,'Hat by PBT'!$C21,'Individual Data'!$N$7:$N$5545,'Hat by PBT'!$B$6)</f>
        <v>65.655312754438853</v>
      </c>
      <c r="K21" s="11">
        <f>SUMIFS('Individual Data'!$AC$7:$AC$5545,'Individual Data'!$V$7:$V$5545,'Hat by PBT'!$B21,'Individual Data'!$Z$7:$Z$5545,'Hat by PBT'!K$7,'Individual Data'!$R$7:$R$5545,'Hat by PBT'!$C21,'Individual Data'!$N$7:$N$5545,'Hat by PBT'!$B$6)</f>
        <v>98.423127889126064</v>
      </c>
      <c r="L21" s="11">
        <f>SUMIFS('Individual Data'!$AC$7:$AC$5545,'Individual Data'!$V$7:$V$5545,'Hat by PBT'!$B21,'Individual Data'!$Z$7:$Z$5545,'Hat by PBT'!L$7,'Individual Data'!$R$7:$R$5545,'Hat by PBT'!$C21,'Individual Data'!$N$7:$N$5545,'Hat by PBT'!$B$6)</f>
        <v>0</v>
      </c>
      <c r="M21" s="11">
        <f>SUMIFS('Individual Data'!$AC$7:$AC$5545,'Individual Data'!$V$7:$V$5545,'Hat by PBT'!$B21,'Individual Data'!$Z$7:$Z$5545,'Hat by PBT'!M$7,'Individual Data'!$R$7:$R$5545,'Hat by PBT'!$C21,'Individual Data'!$N$7:$N$5545,'Hat by PBT'!$B$6)</f>
        <v>0</v>
      </c>
      <c r="N21" s="11">
        <f>SUMIFS('Individual Data'!$AC$7:$AC$5545,'Individual Data'!$V$7:$V$5545,'Hat by PBT'!$B21,'Individual Data'!$Z$7:$Z$5545,'Hat by PBT'!N$7,'Individual Data'!$R$7:$R$5545,'Hat by PBT'!$C21,'Individual Data'!$N$7:$N$5545,'Hat by PBT'!$B$6)</f>
        <v>0</v>
      </c>
      <c r="O21" s="11">
        <f>SUMIFS('Individual Data'!$AC$7:$AC$5545,'Individual Data'!$V$7:$V$5545,'Hat by PBT'!$B21,'Individual Data'!$Z$7:$Z$5545,'Hat by PBT'!O$7,'Individual Data'!$R$7:$R$5545,'Hat by PBT'!$C21,'Individual Data'!$N$7:$N$5545,'Hat by PBT'!$B$6)</f>
        <v>0</v>
      </c>
      <c r="P21" s="11">
        <f>SUMIFS('Individual Data'!$AC$7:$AC$5545,'Individual Data'!$V$7:$V$5545,'Hat by PBT'!$B21,'Individual Data'!$Z$7:$Z$5545,'Hat by PBT'!P$7,'Individual Data'!$R$7:$R$5545,'Hat by PBT'!$C21,'Individual Data'!$N$7:$N$5545,'Hat by PBT'!$B$6)</f>
        <v>0</v>
      </c>
      <c r="R21" s="26">
        <f t="shared" si="5"/>
        <v>0</v>
      </c>
      <c r="S21" s="27">
        <f t="shared" si="6"/>
        <v>164.07844064356493</v>
      </c>
      <c r="U21">
        <f t="shared" si="1"/>
        <v>2020</v>
      </c>
      <c r="V21" t="str">
        <f t="shared" si="2"/>
        <v>CJA2</v>
      </c>
      <c r="W21" t="s">
        <v>774</v>
      </c>
      <c r="X21" s="130">
        <f>SUMIFS('cwt rel info'!$A$6:$A$317,'cwt rel info'!$D$6:$D$317,'Hat by PBT'!U21,'cwt rel info'!$E$6:$E$317,'Hat by PBT'!V21)</f>
        <v>220290</v>
      </c>
      <c r="Y21" s="24">
        <f t="shared" si="7"/>
        <v>164.07844064356493</v>
      </c>
      <c r="Z21" s="24">
        <f t="shared" si="12"/>
        <v>47.126890287308981</v>
      </c>
      <c r="AA21" s="24">
        <f t="shared" si="13"/>
        <v>0</v>
      </c>
      <c r="AB21" s="130" t="str">
        <f>VLOOKUP(V21,'Individual Data'!$V$6:$AD$5545,9,FALSE)</f>
        <v>Abv</v>
      </c>
      <c r="AC21" s="28">
        <f t="shared" ref="AC21" si="20">IF(AB21="blw",Y21*(1-$Z$4),Y21*(1-$Z$3))</f>
        <v>160.14055806811936</v>
      </c>
      <c r="AD21" s="11">
        <f t="shared" si="8"/>
        <v>45.995844920413568</v>
      </c>
      <c r="AE21" s="127">
        <f t="shared" si="9"/>
        <v>0</v>
      </c>
      <c r="AG21" s="11"/>
    </row>
    <row r="22" spans="1:33" x14ac:dyDescent="0.25">
      <c r="A22" s="14" t="s">
        <v>295</v>
      </c>
      <c r="B22" t="s">
        <v>740</v>
      </c>
      <c r="C22">
        <v>4</v>
      </c>
      <c r="D22" s="11">
        <f>SUMIFS('Individual Data'!$AC$7:$AC$5545,'Individual Data'!$V$7:$V$5545,'Hat by PBT'!$B22,'Individual Data'!$Z$7:$Z$5545,'Hat by PBT'!D$7,'Individual Data'!$R$7:$R$5545,'Hat by PBT'!$C22,'Individual Data'!$N$7:$N$5545,'Hat by PBT'!$B$6)</f>
        <v>0</v>
      </c>
      <c r="E22" s="11">
        <f>SUMIFS('Individual Data'!$AC$7:$AC$5545,'Individual Data'!$V$7:$V$5545,'Hat by PBT'!$B22,'Individual Data'!$Z$7:$Z$5545,'Hat by PBT'!E$7,'Individual Data'!$R$7:$R$5545,'Hat by PBT'!$C22,'Individual Data'!$N$7:$N$5545,'Hat by PBT'!$B$6)</f>
        <v>0</v>
      </c>
      <c r="F22" s="11">
        <f>SUMIFS('Individual Data'!$AC$7:$AC$5545,'Individual Data'!$V$7:$V$5545,'Hat by PBT'!$B22,'Individual Data'!$Z$7:$Z$5545,'Hat by PBT'!F$7,'Individual Data'!$R$7:$R$5545,'Hat by PBT'!$C22,'Individual Data'!$N$7:$N$5545,'Hat by PBT'!$B$6)</f>
        <v>0</v>
      </c>
      <c r="G22" s="11">
        <f>SUMIFS('Individual Data'!$AC$7:$AC$5545,'Individual Data'!$V$7:$V$5545,'Hat by PBT'!$B22,'Individual Data'!$Z$7:$Z$5545,'Hat by PBT'!G$7,'Individual Data'!$R$7:$R$5545,'Hat by PBT'!$C22,'Individual Data'!$N$7:$N$5545,'Hat by PBT'!$B$6)</f>
        <v>0</v>
      </c>
      <c r="H22" s="11">
        <f>SUMIFS('Individual Data'!$AC$7:$AC$5545,'Individual Data'!$V$7:$V$5545,'Hat by PBT'!$B22,'Individual Data'!$Z$7:$Z$5545,'Hat by PBT'!H$7,'Individual Data'!$R$7:$R$5545,'Hat by PBT'!$C22,'Individual Data'!$N$7:$N$5545,'Hat by PBT'!$B$6)</f>
        <v>0</v>
      </c>
      <c r="I22" s="11">
        <f>SUMIFS('Individual Data'!$AC$7:$AC$5545,'Individual Data'!$V$7:$V$5545,'Hat by PBT'!$B22,'Individual Data'!$Z$7:$Z$5545,'Hat by PBT'!I$7,'Individual Data'!$R$7:$R$5545,'Hat by PBT'!$C22,'Individual Data'!$N$7:$N$5545,'Hat by PBT'!$B$6)</f>
        <v>31.849022854153425</v>
      </c>
      <c r="J22" s="11">
        <f>SUMIFS('Individual Data'!$AC$7:$AC$5545,'Individual Data'!$V$7:$V$5545,'Hat by PBT'!$B22,'Individual Data'!$Z$7:$Z$5545,'Hat by PBT'!J$7,'Individual Data'!$R$7:$R$5545,'Hat by PBT'!$C22,'Individual Data'!$N$7:$N$5545,'Hat by PBT'!$B$6)</f>
        <v>148.54912793628517</v>
      </c>
      <c r="K22" s="11">
        <f>SUMIFS('Individual Data'!$AC$7:$AC$5545,'Individual Data'!$V$7:$V$5545,'Hat by PBT'!$B22,'Individual Data'!$Z$7:$Z$5545,'Hat by PBT'!K$7,'Individual Data'!$R$7:$R$5545,'Hat by PBT'!$C22,'Individual Data'!$N$7:$N$5545,'Hat by PBT'!$B$6)</f>
        <v>95.434427162761651</v>
      </c>
      <c r="L22" s="11">
        <f>SUMIFS('Individual Data'!$AC$7:$AC$5545,'Individual Data'!$V$7:$V$5545,'Hat by PBT'!$B22,'Individual Data'!$Z$7:$Z$5545,'Hat by PBT'!L$7,'Individual Data'!$R$7:$R$5545,'Hat by PBT'!$C22,'Individual Data'!$N$7:$N$5545,'Hat by PBT'!$B$6)</f>
        <v>48.706932171283576</v>
      </c>
      <c r="M22" s="11">
        <f>SUMIFS('Individual Data'!$AC$7:$AC$5545,'Individual Data'!$V$7:$V$5545,'Hat by PBT'!$B22,'Individual Data'!$Z$7:$Z$5545,'Hat by PBT'!M$7,'Individual Data'!$R$7:$R$5545,'Hat by PBT'!$C22,'Individual Data'!$N$7:$N$5545,'Hat by PBT'!$B$6)</f>
        <v>45.363046636908877</v>
      </c>
      <c r="N22" s="11">
        <f>SUMIFS('Individual Data'!$AC$7:$AC$5545,'Individual Data'!$V$7:$V$5545,'Hat by PBT'!$B22,'Individual Data'!$Z$7:$Z$5545,'Hat by PBT'!N$7,'Individual Data'!$R$7:$R$5545,'Hat by PBT'!$C22,'Individual Data'!$N$7:$N$5545,'Hat by PBT'!$B$6)</f>
        <v>0</v>
      </c>
      <c r="O22" s="11">
        <f>SUMIFS('Individual Data'!$AC$7:$AC$5545,'Individual Data'!$V$7:$V$5545,'Hat by PBT'!$B22,'Individual Data'!$Z$7:$Z$5545,'Hat by PBT'!O$7,'Individual Data'!$R$7:$R$5545,'Hat by PBT'!$C22,'Individual Data'!$N$7:$N$5545,'Hat by PBT'!$B$6)</f>
        <v>0</v>
      </c>
      <c r="P22" s="11">
        <f>SUMIFS('Individual Data'!$AC$7:$AC$5545,'Individual Data'!$V$7:$V$5545,'Hat by PBT'!$B22,'Individual Data'!$Z$7:$Z$5545,'Hat by PBT'!P$7,'Individual Data'!$R$7:$R$5545,'Hat by PBT'!$C22,'Individual Data'!$N$7:$N$5545,'Hat by PBT'!$B$6)</f>
        <v>0</v>
      </c>
      <c r="R22" s="26">
        <f t="shared" si="5"/>
        <v>0</v>
      </c>
      <c r="S22" s="27">
        <f t="shared" si="6"/>
        <v>369.9025567613927</v>
      </c>
      <c r="U22">
        <f t="shared" si="1"/>
        <v>2020</v>
      </c>
      <c r="V22" s="130" t="str">
        <f t="shared" si="2"/>
        <v>GRR</v>
      </c>
      <c r="W22" s="130" t="s">
        <v>774</v>
      </c>
      <c r="X22" s="130">
        <f>SUMIFS('cwt rel info'!$A$6:$A$317,'cwt rel info'!$D$6:$D$317,'Hat by PBT'!U22,'cwt rel info'!$E$6:$E$317,'Hat by PBT'!V22)</f>
        <v>637941</v>
      </c>
      <c r="Y22" s="131">
        <f t="shared" si="7"/>
        <v>369.9025567613927</v>
      </c>
      <c r="Z22" s="131">
        <f t="shared" si="12"/>
        <v>249.87608544665414</v>
      </c>
      <c r="AA22" s="131">
        <f t="shared" si="13"/>
        <v>0</v>
      </c>
      <c r="AB22" s="130" t="str">
        <f>VLOOKUP(V22,'Individual Data'!$V$6:$AD$5545,9,FALSE)</f>
        <v>Abv</v>
      </c>
      <c r="AC22" s="28">
        <f t="shared" ref="AC22" si="21">IF(AB22="blw",Y22*(1-$Z$4),Y22*(1-$Z$3))</f>
        <v>361.02489539911926</v>
      </c>
      <c r="AD22" s="11">
        <f t="shared" si="8"/>
        <v>243.87905939593443</v>
      </c>
      <c r="AE22" s="127">
        <f t="shared" si="9"/>
        <v>0</v>
      </c>
      <c r="AG22" s="11"/>
    </row>
    <row r="23" spans="1:33" x14ac:dyDescent="0.25">
      <c r="A23" s="14" t="s">
        <v>295</v>
      </c>
      <c r="B23" t="s">
        <v>886</v>
      </c>
      <c r="C23">
        <v>4</v>
      </c>
      <c r="D23" s="11">
        <f>SUMIFS('Individual Data'!$AC$7:$AC$5545,'Individual Data'!$V$7:$V$5545,'Hat by PBT'!$B23,'Individual Data'!$Z$7:$Z$5545,'Hat by PBT'!D$7,'Individual Data'!$R$7:$R$5545,'Hat by PBT'!$C23,'Individual Data'!$N$7:$N$5545,'Hat by PBT'!$B$6)</f>
        <v>0</v>
      </c>
      <c r="E23" s="11">
        <f>SUMIFS('Individual Data'!$AC$7:$AC$5545,'Individual Data'!$V$7:$V$5545,'Hat by PBT'!$B23,'Individual Data'!$Z$7:$Z$5545,'Hat by PBT'!E$7,'Individual Data'!$R$7:$R$5545,'Hat by PBT'!$C23,'Individual Data'!$N$7:$N$5545,'Hat by PBT'!$B$6)</f>
        <v>0</v>
      </c>
      <c r="F23" s="11">
        <f>SUMIFS('Individual Data'!$AC$7:$AC$5545,'Individual Data'!$V$7:$V$5545,'Hat by PBT'!$B23,'Individual Data'!$Z$7:$Z$5545,'Hat by PBT'!F$7,'Individual Data'!$R$7:$R$5545,'Hat by PBT'!$C23,'Individual Data'!$N$7:$N$5545,'Hat by PBT'!$B$6)</f>
        <v>0</v>
      </c>
      <c r="G23" s="11">
        <f>SUMIFS('Individual Data'!$AC$7:$AC$5545,'Individual Data'!$V$7:$V$5545,'Hat by PBT'!$B23,'Individual Data'!$Z$7:$Z$5545,'Hat by PBT'!G$7,'Individual Data'!$R$7:$R$5545,'Hat by PBT'!$C23,'Individual Data'!$N$7:$N$5545,'Hat by PBT'!$B$6)</f>
        <v>0</v>
      </c>
      <c r="H23" s="11">
        <f>SUMIFS('Individual Data'!$AC$7:$AC$5545,'Individual Data'!$V$7:$V$5545,'Hat by PBT'!$B23,'Individual Data'!$Z$7:$Z$5545,'Hat by PBT'!H$7,'Individual Data'!$R$7:$R$5545,'Hat by PBT'!$C23,'Individual Data'!$N$7:$N$5545,'Hat by PBT'!$B$6)</f>
        <v>0</v>
      </c>
      <c r="I23" s="11">
        <f>SUMIFS('Individual Data'!$AC$7:$AC$5545,'Individual Data'!$V$7:$V$5545,'Hat by PBT'!$B23,'Individual Data'!$Z$7:$Z$5545,'Hat by PBT'!I$7,'Individual Data'!$R$7:$R$5545,'Hat by PBT'!$C23,'Individual Data'!$N$7:$N$5545,'Hat by PBT'!$B$6)</f>
        <v>33.456014617034263</v>
      </c>
      <c r="J23" s="11">
        <f>SUMIFS('Individual Data'!$AC$7:$AC$5545,'Individual Data'!$V$7:$V$5545,'Hat by PBT'!$B23,'Individual Data'!$Z$7:$Z$5545,'Hat by PBT'!J$7,'Individual Data'!$R$7:$R$5545,'Hat by PBT'!$C23,'Individual Data'!$N$7:$N$5545,'Hat by PBT'!$B$6)</f>
        <v>435.8474227822793</v>
      </c>
      <c r="K23" s="11">
        <f>SUMIFS('Individual Data'!$AC$7:$AC$5545,'Individual Data'!$V$7:$V$5545,'Hat by PBT'!$B23,'Individual Data'!$Z$7:$Z$5545,'Hat by PBT'!K$7,'Individual Data'!$R$7:$R$5545,'Hat by PBT'!$C23,'Individual Data'!$N$7:$N$5545,'Hat by PBT'!$B$6)</f>
        <v>629.21855195364458</v>
      </c>
      <c r="L23" s="11">
        <f>SUMIFS('Individual Data'!$AC$7:$AC$5545,'Individual Data'!$V$7:$V$5545,'Hat by PBT'!$B23,'Individual Data'!$Z$7:$Z$5545,'Hat by PBT'!L$7,'Individual Data'!$R$7:$R$5545,'Hat by PBT'!$C23,'Individual Data'!$N$7:$N$5545,'Hat by PBT'!$B$6)</f>
        <v>288.72933259702552</v>
      </c>
      <c r="M23" s="11">
        <f>SUMIFS('Individual Data'!$AC$7:$AC$5545,'Individual Data'!$V$7:$V$5545,'Hat by PBT'!$B23,'Individual Data'!$Z$7:$Z$5545,'Hat by PBT'!M$7,'Individual Data'!$R$7:$R$5545,'Hat by PBT'!$C23,'Individual Data'!$N$7:$N$5545,'Hat by PBT'!$B$6)</f>
        <v>16.728007308517132</v>
      </c>
      <c r="N23" s="11">
        <f>SUMIFS('Individual Data'!$AC$7:$AC$5545,'Individual Data'!$V$7:$V$5545,'Hat by PBT'!$B23,'Individual Data'!$Z$7:$Z$5545,'Hat by PBT'!N$7,'Individual Data'!$R$7:$R$5545,'Hat by PBT'!$C23,'Individual Data'!$N$7:$N$5545,'Hat by PBT'!$B$6)</f>
        <v>0</v>
      </c>
      <c r="O23" s="11">
        <f>SUMIFS('Individual Data'!$AC$7:$AC$5545,'Individual Data'!$V$7:$V$5545,'Hat by PBT'!$B23,'Individual Data'!$Z$7:$Z$5545,'Hat by PBT'!O$7,'Individual Data'!$R$7:$R$5545,'Hat by PBT'!$C23,'Individual Data'!$N$7:$N$5545,'Hat by PBT'!$B$6)</f>
        <v>0</v>
      </c>
      <c r="P23" s="11">
        <f>SUMIFS('Individual Data'!$AC$7:$AC$5545,'Individual Data'!$V$7:$V$5545,'Hat by PBT'!$B23,'Individual Data'!$Z$7:$Z$5545,'Hat by PBT'!P$7,'Individual Data'!$R$7:$R$5545,'Hat by PBT'!$C23,'Individual Data'!$N$7:$N$5545,'Hat by PBT'!$B$6)</f>
        <v>0</v>
      </c>
      <c r="R23" s="26">
        <f t="shared" si="5"/>
        <v>0</v>
      </c>
      <c r="S23" s="27">
        <f t="shared" si="6"/>
        <v>1403.9793292585009</v>
      </c>
      <c r="U23">
        <f t="shared" si="1"/>
        <v>2020</v>
      </c>
      <c r="V23" s="130" t="str">
        <f t="shared" si="2"/>
        <v>IPCSR</v>
      </c>
      <c r="W23" s="130" t="s">
        <v>774</v>
      </c>
      <c r="X23" s="130">
        <f>SUMIFS('cwt rel info'!$A$6:$A$317,'cwt rel info'!$D$6:$D$317,'Hat by PBT'!U23,'cwt rel info'!$E$6:$E$317,'Hat by PBT'!V23)</f>
        <v>91579</v>
      </c>
      <c r="Y23" s="131">
        <f t="shared" si="7"/>
        <v>1403.9793292585009</v>
      </c>
      <c r="Z23" s="131">
        <f t="shared" si="12"/>
        <v>703.58202954398018</v>
      </c>
      <c r="AA23" s="131">
        <f t="shared" si="13"/>
        <v>0</v>
      </c>
      <c r="AB23" s="130" t="str">
        <f>VLOOKUP(V23,'Individual Data'!$V$6:$AD$5545,9,FALSE)</f>
        <v>Abv</v>
      </c>
      <c r="AC23" s="28">
        <f t="shared" ref="AC23" si="22">IF(AB23="blw",Y23*(1-$Z$4),Y23*(1-$Z$3))</f>
        <v>1370.2838253562968</v>
      </c>
      <c r="AD23" s="11">
        <f t="shared" si="8"/>
        <v>686.69606083492465</v>
      </c>
      <c r="AE23" s="127">
        <f t="shared" si="9"/>
        <v>0</v>
      </c>
      <c r="AG23" s="11"/>
    </row>
    <row r="24" spans="1:33" x14ac:dyDescent="0.25">
      <c r="A24" s="14" t="s">
        <v>295</v>
      </c>
      <c r="B24" t="s">
        <v>893</v>
      </c>
      <c r="C24">
        <v>4</v>
      </c>
      <c r="D24" s="11">
        <f>SUMIFS('Individual Data'!$AC$7:$AC$5545,'Individual Data'!$V$7:$V$5545,'Hat by PBT'!$B24,'Individual Data'!$Z$7:$Z$5545,'Hat by PBT'!D$7,'Individual Data'!$R$7:$R$5545,'Hat by PBT'!$C24,'Individual Data'!$N$7:$N$5545,'Hat by PBT'!$B$6)</f>
        <v>0</v>
      </c>
      <c r="E24" s="11">
        <f>SUMIFS('Individual Data'!$AC$7:$AC$5545,'Individual Data'!$V$7:$V$5545,'Hat by PBT'!$B24,'Individual Data'!$Z$7:$Z$5545,'Hat by PBT'!E$7,'Individual Data'!$R$7:$R$5545,'Hat by PBT'!$C24,'Individual Data'!$N$7:$N$5545,'Hat by PBT'!$B$6)</f>
        <v>0</v>
      </c>
      <c r="F24" s="11">
        <f>SUMIFS('Individual Data'!$AC$7:$AC$5545,'Individual Data'!$V$7:$V$5545,'Hat by PBT'!$B24,'Individual Data'!$Z$7:$Z$5545,'Hat by PBT'!F$7,'Individual Data'!$R$7:$R$5545,'Hat by PBT'!$C24,'Individual Data'!$N$7:$N$5545,'Hat by PBT'!$B$6)</f>
        <v>0</v>
      </c>
      <c r="G24" s="11">
        <f>SUMIFS('Individual Data'!$AC$7:$AC$5545,'Individual Data'!$V$7:$V$5545,'Hat by PBT'!$B24,'Individual Data'!$Z$7:$Z$5545,'Hat by PBT'!G$7,'Individual Data'!$R$7:$R$5545,'Hat by PBT'!$C24,'Individual Data'!$N$7:$N$5545,'Hat by PBT'!$B$6)</f>
        <v>0</v>
      </c>
      <c r="H24" s="11">
        <f>SUMIFS('Individual Data'!$AC$7:$AC$5545,'Individual Data'!$V$7:$V$5545,'Hat by PBT'!$B24,'Individual Data'!$Z$7:$Z$5545,'Hat by PBT'!H$7,'Individual Data'!$R$7:$R$5545,'Hat by PBT'!$C24,'Individual Data'!$N$7:$N$5545,'Hat by PBT'!$B$6)</f>
        <v>0</v>
      </c>
      <c r="I24" s="11">
        <f>SUMIFS('Individual Data'!$AC$7:$AC$5545,'Individual Data'!$V$7:$V$5545,'Hat by PBT'!$B24,'Individual Data'!$Z$7:$Z$5545,'Hat by PBT'!I$7,'Individual Data'!$R$7:$R$5545,'Hat by PBT'!$C24,'Individual Data'!$N$7:$N$5545,'Hat by PBT'!$B$6)</f>
        <v>15.121015545636293</v>
      </c>
      <c r="J24" s="11">
        <f>SUMIFS('Individual Data'!$AC$7:$AC$5545,'Individual Data'!$V$7:$V$5545,'Hat by PBT'!$B24,'Individual Data'!$Z$7:$Z$5545,'Hat by PBT'!J$7,'Individual Data'!$R$7:$R$5545,'Hat by PBT'!$C24,'Individual Data'!$N$7:$N$5545,'Hat by PBT'!$B$6)</f>
        <v>366.19036147538583</v>
      </c>
      <c r="K24" s="11">
        <f>SUMIFS('Individual Data'!$AC$7:$AC$5545,'Individual Data'!$V$7:$V$5545,'Hat by PBT'!$B24,'Individual Data'!$Z$7:$Z$5545,'Hat by PBT'!K$7,'Individual Data'!$R$7:$R$5545,'Hat by PBT'!$C24,'Individual Data'!$N$7:$N$5545,'Hat by PBT'!$B$6)</f>
        <v>667.86022305957067</v>
      </c>
      <c r="L24" s="11">
        <f>SUMIFS('Individual Data'!$AC$7:$AC$5545,'Individual Data'!$V$7:$V$5545,'Hat by PBT'!$B24,'Individual Data'!$Z$7:$Z$5545,'Hat by PBT'!L$7,'Individual Data'!$R$7:$R$5545,'Hat by PBT'!$C24,'Individual Data'!$N$7:$N$5545,'Hat by PBT'!$B$6)</f>
        <v>263.03304590704516</v>
      </c>
      <c r="M24" s="11">
        <f>SUMIFS('Individual Data'!$AC$7:$AC$5545,'Individual Data'!$V$7:$V$5545,'Hat by PBT'!$B24,'Individual Data'!$Z$7:$Z$5545,'Hat by PBT'!M$7,'Individual Data'!$R$7:$R$5545,'Hat by PBT'!$C24,'Individual Data'!$N$7:$N$5545,'Hat by PBT'!$B$6)</f>
        <v>15.121015545636293</v>
      </c>
      <c r="N24" s="11">
        <f>SUMIFS('Individual Data'!$AC$7:$AC$5545,'Individual Data'!$V$7:$V$5545,'Hat by PBT'!$B24,'Individual Data'!$Z$7:$Z$5545,'Hat by PBT'!N$7,'Individual Data'!$R$7:$R$5545,'Hat by PBT'!$C24,'Individual Data'!$N$7:$N$5545,'Hat by PBT'!$B$6)</f>
        <v>0</v>
      </c>
      <c r="O24" s="11">
        <f>SUMIFS('Individual Data'!$AC$7:$AC$5545,'Individual Data'!$V$7:$V$5545,'Hat by PBT'!$B24,'Individual Data'!$Z$7:$Z$5545,'Hat by PBT'!O$7,'Individual Data'!$R$7:$R$5545,'Hat by PBT'!$C24,'Individual Data'!$N$7:$N$5545,'Hat by PBT'!$B$6)</f>
        <v>0</v>
      </c>
      <c r="P24" s="11">
        <f>SUMIFS('Individual Data'!$AC$7:$AC$5545,'Individual Data'!$V$7:$V$5545,'Hat by PBT'!$B24,'Individual Data'!$Z$7:$Z$5545,'Hat by PBT'!P$7,'Individual Data'!$R$7:$R$5545,'Hat by PBT'!$C24,'Individual Data'!$N$7:$N$5545,'Hat by PBT'!$B$6)</f>
        <v>0</v>
      </c>
      <c r="R24" s="26">
        <f t="shared" si="5"/>
        <v>0</v>
      </c>
      <c r="S24" s="27">
        <f t="shared" si="6"/>
        <v>1327.3256615332741</v>
      </c>
      <c r="U24">
        <f t="shared" si="1"/>
        <v>2020</v>
      </c>
      <c r="V24" t="str">
        <f t="shared" si="2"/>
        <v>LFSO</v>
      </c>
      <c r="W24" t="s">
        <v>774</v>
      </c>
      <c r="X24" s="130">
        <f>SUMIFS('cwt rel info'!$A$6:$A$317,'cwt rel info'!$D$6:$D$317,'Hat by PBT'!U24,'cwt rel info'!$E$6:$E$317,'Hat by PBT'!V24)</f>
        <v>637940</v>
      </c>
      <c r="Y24" s="24">
        <f t="shared" si="7"/>
        <v>1327.3256615332741</v>
      </c>
      <c r="Z24" s="24">
        <f t="shared" ref="Z24:Z59" si="23">S106</f>
        <v>574.48471385026994</v>
      </c>
      <c r="AA24" s="24">
        <f t="shared" ref="AA24:AA59" si="24">R106</f>
        <v>0</v>
      </c>
      <c r="AB24" s="130" t="str">
        <f>VLOOKUP(V24,'Individual Data'!$V$6:$AD$5545,9,FALSE)</f>
        <v>Abv</v>
      </c>
      <c r="AC24" s="28">
        <f t="shared" ref="AC24" si="25">IF(AB24="blw",Y24*(1-$Z$4),Y24*(1-$Z$3))</f>
        <v>1295.4698456564754</v>
      </c>
      <c r="AD24" s="11">
        <f t="shared" si="8"/>
        <v>560.6970807178634</v>
      </c>
      <c r="AE24" s="127">
        <f t="shared" si="9"/>
        <v>0</v>
      </c>
      <c r="AG24" s="11"/>
    </row>
    <row r="25" spans="1:33" x14ac:dyDescent="0.25">
      <c r="A25" s="14" t="s">
        <v>295</v>
      </c>
      <c r="B25" t="s">
        <v>949</v>
      </c>
      <c r="C25">
        <v>4</v>
      </c>
      <c r="D25" s="11">
        <f>SUMIFS('Individual Data'!$AC$7:$AC$5545,'Individual Data'!$V$7:$V$5545,'Hat by PBT'!$B25,'Individual Data'!$Z$7:$Z$5545,'Hat by PBT'!D$7,'Individual Data'!$R$7:$R$5545,'Hat by PBT'!$C25,'Individual Data'!$N$7:$N$5545,'Hat by PBT'!$B$6)</f>
        <v>0</v>
      </c>
      <c r="E25" s="11">
        <f>SUMIFS('Individual Data'!$AC$7:$AC$5545,'Individual Data'!$V$7:$V$5545,'Hat by PBT'!$B25,'Individual Data'!$Z$7:$Z$5545,'Hat by PBT'!E$7,'Individual Data'!$R$7:$R$5545,'Hat by PBT'!$C25,'Individual Data'!$N$7:$N$5545,'Hat by PBT'!$B$6)</f>
        <v>0</v>
      </c>
      <c r="F25" s="11">
        <f>SUMIFS('Individual Data'!$AC$7:$AC$5545,'Individual Data'!$V$7:$V$5545,'Hat by PBT'!$B25,'Individual Data'!$Z$7:$Z$5545,'Hat by PBT'!F$7,'Individual Data'!$R$7:$R$5545,'Hat by PBT'!$C25,'Individual Data'!$N$7:$N$5545,'Hat by PBT'!$B$6)</f>
        <v>0</v>
      </c>
      <c r="G25" s="11">
        <f>SUMIFS('Individual Data'!$AC$7:$AC$5545,'Individual Data'!$V$7:$V$5545,'Hat by PBT'!$B25,'Individual Data'!$Z$7:$Z$5545,'Hat by PBT'!G$7,'Individual Data'!$R$7:$R$5545,'Hat by PBT'!$C25,'Individual Data'!$N$7:$N$5545,'Hat by PBT'!$B$6)</f>
        <v>0</v>
      </c>
      <c r="H25" s="11">
        <f>SUMIFS('Individual Data'!$AC$7:$AC$5545,'Individual Data'!$V$7:$V$5545,'Hat by PBT'!$B25,'Individual Data'!$Z$7:$Z$5545,'Hat by PBT'!H$7,'Individual Data'!$R$7:$R$5545,'Hat by PBT'!$C25,'Individual Data'!$N$7:$N$5545,'Hat by PBT'!$B$6)</f>
        <v>51.047631675636133</v>
      </c>
      <c r="I25" s="11">
        <f>SUMIFS('Individual Data'!$AC$7:$AC$5545,'Individual Data'!$V$7:$V$5545,'Hat by PBT'!$B25,'Individual Data'!$Z$7:$Z$5545,'Hat by PBT'!I$7,'Individual Data'!$R$7:$R$5545,'Hat by PBT'!$C25,'Individual Data'!$N$7:$N$5545,'Hat by PBT'!$B$6)</f>
        <v>166.04876169983896</v>
      </c>
      <c r="J25" s="11">
        <f>SUMIFS('Individual Data'!$AC$7:$AC$5545,'Individual Data'!$V$7:$V$5545,'Hat by PBT'!$B25,'Individual Data'!$Z$7:$Z$5545,'Hat by PBT'!J$7,'Individual Data'!$R$7:$R$5545,'Hat by PBT'!$C25,'Individual Data'!$N$7:$N$5545,'Hat by PBT'!$B$6)</f>
        <v>484.36264357905645</v>
      </c>
      <c r="K25" s="11">
        <f>SUMIFS('Individual Data'!$AC$7:$AC$5545,'Individual Data'!$V$7:$V$5545,'Hat by PBT'!$B25,'Individual Data'!$Z$7:$Z$5545,'Hat by PBT'!K$7,'Individual Data'!$R$7:$R$5545,'Hat by PBT'!$C25,'Individual Data'!$N$7:$N$5545,'Hat by PBT'!$B$6)</f>
        <v>194.6838010282307</v>
      </c>
      <c r="L25" s="11">
        <f>SUMIFS('Individual Data'!$AC$7:$AC$5545,'Individual Data'!$V$7:$V$5545,'Hat by PBT'!$B25,'Individual Data'!$Z$7:$Z$5545,'Hat by PBT'!L$7,'Individual Data'!$R$7:$R$5545,'Hat by PBT'!$C25,'Individual Data'!$N$7:$N$5545,'Hat by PBT'!$B$6)</f>
        <v>15.434719320674812</v>
      </c>
      <c r="M25" s="11">
        <f>SUMIFS('Individual Data'!$AC$7:$AC$5545,'Individual Data'!$V$7:$V$5545,'Hat by PBT'!$B25,'Individual Data'!$Z$7:$Z$5545,'Hat by PBT'!M$7,'Individual Data'!$R$7:$R$5545,'Hat by PBT'!$C25,'Individual Data'!$N$7:$N$5545,'Hat by PBT'!$B$6)</f>
        <v>0</v>
      </c>
      <c r="N25" s="11">
        <f>SUMIFS('Individual Data'!$AC$7:$AC$5545,'Individual Data'!$V$7:$V$5545,'Hat by PBT'!$B25,'Individual Data'!$Z$7:$Z$5545,'Hat by PBT'!N$7,'Individual Data'!$R$7:$R$5545,'Hat by PBT'!$C25,'Individual Data'!$N$7:$N$5545,'Hat by PBT'!$B$6)</f>
        <v>0</v>
      </c>
      <c r="O25" s="11">
        <f>SUMIFS('Individual Data'!$AC$7:$AC$5545,'Individual Data'!$V$7:$V$5545,'Hat by PBT'!$B25,'Individual Data'!$Z$7:$Z$5545,'Hat by PBT'!O$7,'Individual Data'!$R$7:$R$5545,'Hat by PBT'!$C25,'Individual Data'!$N$7:$N$5545,'Hat by PBT'!$B$6)</f>
        <v>0</v>
      </c>
      <c r="P25" s="11">
        <f>SUMIFS('Individual Data'!$AC$7:$AC$5545,'Individual Data'!$V$7:$V$5545,'Hat by PBT'!$B25,'Individual Data'!$Z$7:$Z$5545,'Hat by PBT'!P$7,'Individual Data'!$R$7:$R$5545,'Hat by PBT'!$C25,'Individual Data'!$N$7:$N$5545,'Hat by PBT'!$B$6)</f>
        <v>0</v>
      </c>
      <c r="R25" s="26">
        <f t="shared" si="5"/>
        <v>0</v>
      </c>
      <c r="S25" s="27">
        <f t="shared" si="6"/>
        <v>911.57755730343706</v>
      </c>
      <c r="U25">
        <f t="shared" si="1"/>
        <v>2020</v>
      </c>
      <c r="V25" t="str">
        <f t="shared" si="2"/>
        <v>LFYO</v>
      </c>
      <c r="W25" t="s">
        <v>774</v>
      </c>
      <c r="X25" s="130">
        <f>SUMIFS('cwt rel info'!$A$6:$A$317,'cwt rel info'!$D$6:$D$317,'Hat by PBT'!U25,'cwt rel info'!$E$6:$E$317,'Hat by PBT'!V25)</f>
        <v>637944</v>
      </c>
      <c r="Y25" s="24">
        <f t="shared" si="7"/>
        <v>911.57755730343706</v>
      </c>
      <c r="Z25" s="24">
        <f t="shared" si="23"/>
        <v>653.18516516624425</v>
      </c>
      <c r="AA25" s="24">
        <f t="shared" si="24"/>
        <v>0</v>
      </c>
      <c r="AB25" s="130" t="str">
        <f>VLOOKUP(V25,'Individual Data'!$V$6:$AD$5545,9,FALSE)</f>
        <v>blw</v>
      </c>
      <c r="AC25" s="28">
        <f t="shared" ref="AC25" si="26">IF(AB25="blw",Y25*(1-$Z$4),Y25*(1-$Z$3))</f>
        <v>610.75696339330273</v>
      </c>
      <c r="AD25" s="11">
        <f t="shared" si="8"/>
        <v>437.63406066138361</v>
      </c>
      <c r="AE25" s="127">
        <f t="shared" si="9"/>
        <v>0</v>
      </c>
      <c r="AG25" s="11"/>
    </row>
    <row r="26" spans="1:33" x14ac:dyDescent="0.25">
      <c r="A26" s="14" t="s">
        <v>295</v>
      </c>
      <c r="B26" t="s">
        <v>889</v>
      </c>
      <c r="C26">
        <v>4</v>
      </c>
      <c r="D26" s="11">
        <f>SUMIFS('Individual Data'!$AC$7:$AC$5545,'Individual Data'!$V$7:$V$5545,'Hat by PBT'!$B26,'Individual Data'!$Z$7:$Z$5545,'Hat by PBT'!D$7,'Individual Data'!$R$7:$R$5545,'Hat by PBT'!$C26,'Individual Data'!$N$7:$N$5545,'Hat by PBT'!$B$6)</f>
        <v>0</v>
      </c>
      <c r="E26" s="11">
        <f>SUMIFS('Individual Data'!$AC$7:$AC$5545,'Individual Data'!$V$7:$V$5545,'Hat by PBT'!$B26,'Individual Data'!$Z$7:$Z$5545,'Hat by PBT'!E$7,'Individual Data'!$R$7:$R$5545,'Hat by PBT'!$C26,'Individual Data'!$N$7:$N$5545,'Hat by PBT'!$B$6)</f>
        <v>0</v>
      </c>
      <c r="F26" s="11">
        <f>SUMIFS('Individual Data'!$AC$7:$AC$5545,'Individual Data'!$V$7:$V$5545,'Hat by PBT'!$B26,'Individual Data'!$Z$7:$Z$5545,'Hat by PBT'!F$7,'Individual Data'!$R$7:$R$5545,'Hat by PBT'!$C26,'Individual Data'!$N$7:$N$5545,'Hat by PBT'!$B$6)</f>
        <v>0</v>
      </c>
      <c r="G26" s="11">
        <f>SUMIFS('Individual Data'!$AC$7:$AC$5545,'Individual Data'!$V$7:$V$5545,'Hat by PBT'!$B26,'Individual Data'!$Z$7:$Z$5545,'Hat by PBT'!G$7,'Individual Data'!$R$7:$R$5545,'Hat by PBT'!$C26,'Individual Data'!$N$7:$N$5545,'Hat by PBT'!$B$6)</f>
        <v>0</v>
      </c>
      <c r="H26" s="11">
        <f>SUMIFS('Individual Data'!$AC$7:$AC$5545,'Individual Data'!$V$7:$V$5545,'Hat by PBT'!$B26,'Individual Data'!$Z$7:$Z$5545,'Hat by PBT'!H$7,'Individual Data'!$R$7:$R$5545,'Hat by PBT'!$C26,'Individual Data'!$N$7:$N$5545,'Hat by PBT'!$B$6)</f>
        <v>0</v>
      </c>
      <c r="I26" s="11">
        <f>SUMIFS('Individual Data'!$AC$7:$AC$5545,'Individual Data'!$V$7:$V$5545,'Hat by PBT'!$B26,'Individual Data'!$Z$7:$Z$5545,'Hat by PBT'!I$7,'Individual Data'!$R$7:$R$5545,'Hat by PBT'!$C26,'Individual Data'!$N$7:$N$5545,'Hat by PBT'!$B$6)</f>
        <v>62.091053945426012</v>
      </c>
      <c r="J26" s="11">
        <f>SUMIFS('Individual Data'!$AC$7:$AC$5545,'Individual Data'!$V$7:$V$5545,'Hat by PBT'!$B26,'Individual Data'!$Z$7:$Z$5545,'Hat by PBT'!J$7,'Individual Data'!$R$7:$R$5545,'Hat by PBT'!$C26,'Individual Data'!$N$7:$N$5545,'Hat by PBT'!$B$6)</f>
        <v>77.722564609952656</v>
      </c>
      <c r="K26" s="11">
        <f>SUMIFS('Individual Data'!$AC$7:$AC$5545,'Individual Data'!$V$7:$V$5545,'Hat by PBT'!$B26,'Individual Data'!$Z$7:$Z$5545,'Hat by PBT'!K$7,'Individual Data'!$R$7:$R$5545,'Hat by PBT'!$C26,'Individual Data'!$N$7:$N$5545,'Hat by PBT'!$B$6)</f>
        <v>291.16201295537996</v>
      </c>
      <c r="L26" s="11">
        <f>SUMIFS('Individual Data'!$AC$7:$AC$5545,'Individual Data'!$V$7:$V$5545,'Hat by PBT'!$B26,'Individual Data'!$Z$7:$Z$5545,'Hat by PBT'!L$7,'Individual Data'!$R$7:$R$5545,'Hat by PBT'!$C26,'Individual Data'!$N$7:$N$5545,'Hat by PBT'!$B$6)</f>
        <v>141.31524809533246</v>
      </c>
      <c r="M26" s="11">
        <f>SUMIFS('Individual Data'!$AC$7:$AC$5545,'Individual Data'!$V$7:$V$5545,'Hat by PBT'!$B26,'Individual Data'!$Z$7:$Z$5545,'Hat by PBT'!M$7,'Individual Data'!$R$7:$R$5545,'Hat by PBT'!$C26,'Individual Data'!$N$7:$N$5545,'Hat by PBT'!$B$6)</f>
        <v>29.103430547478588</v>
      </c>
      <c r="N26" s="11">
        <f>SUMIFS('Individual Data'!$AC$7:$AC$5545,'Individual Data'!$V$7:$V$5545,'Hat by PBT'!$B26,'Individual Data'!$Z$7:$Z$5545,'Hat by PBT'!N$7,'Individual Data'!$R$7:$R$5545,'Hat by PBT'!$C26,'Individual Data'!$N$7:$N$5545,'Hat by PBT'!$B$6)</f>
        <v>0</v>
      </c>
      <c r="O26" s="11">
        <f>SUMIFS('Individual Data'!$AC$7:$AC$5545,'Individual Data'!$V$7:$V$5545,'Hat by PBT'!$B26,'Individual Data'!$Z$7:$Z$5545,'Hat by PBT'!O$7,'Individual Data'!$R$7:$R$5545,'Hat by PBT'!$C26,'Individual Data'!$N$7:$N$5545,'Hat by PBT'!$B$6)</f>
        <v>0</v>
      </c>
      <c r="P26" s="11">
        <f>SUMIFS('Individual Data'!$AC$7:$AC$5545,'Individual Data'!$V$7:$V$5545,'Hat by PBT'!$B26,'Individual Data'!$Z$7:$Z$5545,'Hat by PBT'!P$7,'Individual Data'!$R$7:$R$5545,'Hat by PBT'!$C26,'Individual Data'!$N$7:$N$5545,'Hat by PBT'!$B$6)</f>
        <v>0</v>
      </c>
      <c r="R26" s="26">
        <f t="shared" si="5"/>
        <v>0</v>
      </c>
      <c r="S26" s="27">
        <f t="shared" si="6"/>
        <v>601.39431015356968</v>
      </c>
      <c r="U26">
        <f t="shared" si="1"/>
        <v>2020</v>
      </c>
      <c r="V26" t="str">
        <f t="shared" si="2"/>
        <v>PLA1</v>
      </c>
      <c r="W26" t="s">
        <v>774</v>
      </c>
      <c r="X26" s="130">
        <f>SUMIFS('cwt rel info'!$A$6:$A$317,'cwt rel info'!$D$6:$D$317,'Hat by PBT'!U26,'cwt rel info'!$E$6:$E$317,'Hat by PBT'!V26)</f>
        <v>220293</v>
      </c>
      <c r="Y26" s="24">
        <f t="shared" si="7"/>
        <v>601.39431015356968</v>
      </c>
      <c r="Z26" s="24">
        <f t="shared" si="23"/>
        <v>269.67818256724337</v>
      </c>
      <c r="AA26" s="24">
        <f t="shared" si="24"/>
        <v>0</v>
      </c>
      <c r="AB26" s="130" t="str">
        <f>VLOOKUP(V26,'Individual Data'!$V$6:$AD$5545,9,FALSE)</f>
        <v>Abv</v>
      </c>
      <c r="AC26" s="28">
        <f t="shared" ref="AC26" si="27">IF(AB26="blw",Y26*(1-$Z$4),Y26*(1-$Z$3))</f>
        <v>586.96084670988398</v>
      </c>
      <c r="AD26" s="11">
        <f t="shared" si="8"/>
        <v>263.20590618562954</v>
      </c>
      <c r="AE26" s="127">
        <f t="shared" si="9"/>
        <v>0</v>
      </c>
      <c r="AG26" s="11"/>
    </row>
    <row r="27" spans="1:33" x14ac:dyDescent="0.25">
      <c r="A27" s="15" t="s">
        <v>295</v>
      </c>
      <c r="B27" t="s">
        <v>945</v>
      </c>
      <c r="C27">
        <v>4</v>
      </c>
      <c r="D27" s="11">
        <f>SUMIFS('Individual Data'!$AC$7:$AC$5545,'Individual Data'!$V$7:$V$5545,'Hat by PBT'!$B27,'Individual Data'!$Z$7:$Z$5545,'Hat by PBT'!D$7,'Individual Data'!$R$7:$R$5545,'Hat by PBT'!$C27,'Individual Data'!$N$7:$N$5545,'Hat by PBT'!$B$6)</f>
        <v>0</v>
      </c>
      <c r="E27" s="11">
        <f>SUMIFS('Individual Data'!$AC$7:$AC$5545,'Individual Data'!$V$7:$V$5545,'Hat by PBT'!$B27,'Individual Data'!$Z$7:$Z$5545,'Hat by PBT'!E$7,'Individual Data'!$R$7:$R$5545,'Hat by PBT'!$C27,'Individual Data'!$N$7:$N$5545,'Hat by PBT'!$B$6)</f>
        <v>0</v>
      </c>
      <c r="F27" s="11">
        <f>SUMIFS('Individual Data'!$AC$7:$AC$5545,'Individual Data'!$V$7:$V$5545,'Hat by PBT'!$B27,'Individual Data'!$Z$7:$Z$5545,'Hat by PBT'!F$7,'Individual Data'!$R$7:$R$5545,'Hat by PBT'!$C27,'Individual Data'!$N$7:$N$5545,'Hat by PBT'!$B$6)</f>
        <v>0</v>
      </c>
      <c r="G27" s="11">
        <f>SUMIFS('Individual Data'!$AC$7:$AC$5545,'Individual Data'!$V$7:$V$5545,'Hat by PBT'!$B27,'Individual Data'!$Z$7:$Z$5545,'Hat by PBT'!G$7,'Individual Data'!$R$7:$R$5545,'Hat by PBT'!$C27,'Individual Data'!$N$7:$N$5545,'Hat by PBT'!$B$6)</f>
        <v>0</v>
      </c>
      <c r="H27" s="11">
        <f>SUMIFS('Individual Data'!$AC$7:$AC$5545,'Individual Data'!$V$7:$V$5545,'Hat by PBT'!$B27,'Individual Data'!$Z$7:$Z$5545,'Hat by PBT'!H$7,'Individual Data'!$R$7:$R$5545,'Hat by PBT'!$C27,'Individual Data'!$N$7:$N$5545,'Hat by PBT'!$B$6)</f>
        <v>0</v>
      </c>
      <c r="I27" s="11">
        <f>SUMIFS('Individual Data'!$AC$7:$AC$5545,'Individual Data'!$V$7:$V$5545,'Hat by PBT'!$B27,'Individual Data'!$Z$7:$Z$5545,'Hat by PBT'!I$7,'Individual Data'!$R$7:$R$5545,'Hat by PBT'!$C27,'Individual Data'!$N$7:$N$5545,'Hat by PBT'!$B$6)</f>
        <v>0</v>
      </c>
      <c r="J27" s="11">
        <f>SUMIFS('Individual Data'!$AC$7:$AC$5545,'Individual Data'!$V$7:$V$5545,'Hat by PBT'!$B27,'Individual Data'!$Z$7:$Z$5545,'Hat by PBT'!J$7,'Individual Data'!$R$7:$R$5545,'Hat by PBT'!$C27,'Individual Data'!$N$7:$N$5545,'Hat by PBT'!$B$6)</f>
        <v>81.170064991215114</v>
      </c>
      <c r="K27" s="11">
        <f>SUMIFS('Individual Data'!$AC$7:$AC$5545,'Individual Data'!$V$7:$V$5545,'Hat by PBT'!$B27,'Individual Data'!$Z$7:$Z$5545,'Hat by PBT'!K$7,'Individual Data'!$R$7:$R$5545,'Hat by PBT'!$C27,'Individual Data'!$N$7:$N$5545,'Hat by PBT'!$B$6)</f>
        <v>80.801733394372434</v>
      </c>
      <c r="L27" s="11">
        <f>SUMIFS('Individual Data'!$AC$7:$AC$5545,'Individual Data'!$V$7:$V$5545,'Hat by PBT'!$B27,'Individual Data'!$Z$7:$Z$5545,'Hat by PBT'!L$7,'Individual Data'!$R$7:$R$5545,'Hat by PBT'!$C27,'Individual Data'!$N$7:$N$5545,'Hat by PBT'!$B$6)</f>
        <v>48.890733937709072</v>
      </c>
      <c r="M27" s="11">
        <f>SUMIFS('Individual Data'!$AC$7:$AC$5545,'Individual Data'!$V$7:$V$5545,'Hat by PBT'!$B27,'Individual Data'!$Z$7:$Z$5545,'Hat by PBT'!M$7,'Individual Data'!$R$7:$R$5545,'Hat by PBT'!$C27,'Individual Data'!$N$7:$N$5545,'Hat by PBT'!$B$6)</f>
        <v>14.551715273739294</v>
      </c>
      <c r="N27" s="11">
        <f>SUMIFS('Individual Data'!$AC$7:$AC$5545,'Individual Data'!$V$7:$V$5545,'Hat by PBT'!$B27,'Individual Data'!$Z$7:$Z$5545,'Hat by PBT'!N$7,'Individual Data'!$R$7:$R$5545,'Hat by PBT'!$C27,'Individual Data'!$N$7:$N$5545,'Hat by PBT'!$B$6)</f>
        <v>0</v>
      </c>
      <c r="O27" s="11">
        <f>SUMIFS('Individual Data'!$AC$7:$AC$5545,'Individual Data'!$V$7:$V$5545,'Hat by PBT'!$B27,'Individual Data'!$Z$7:$Z$5545,'Hat by PBT'!O$7,'Individual Data'!$R$7:$R$5545,'Hat by PBT'!$C27,'Individual Data'!$N$7:$N$5545,'Hat by PBT'!$B$6)</f>
        <v>0</v>
      </c>
      <c r="P27" s="11">
        <f>SUMIFS('Individual Data'!$AC$7:$AC$5545,'Individual Data'!$V$7:$V$5545,'Hat by PBT'!$B27,'Individual Data'!$Z$7:$Z$5545,'Hat by PBT'!P$7,'Individual Data'!$R$7:$R$5545,'Hat by PBT'!$C27,'Individual Data'!$N$7:$N$5545,'Hat by PBT'!$B$6)</f>
        <v>0</v>
      </c>
      <c r="R27" s="26">
        <f t="shared" si="5"/>
        <v>0</v>
      </c>
      <c r="S27" s="27">
        <f t="shared" si="6"/>
        <v>225.41424759703588</v>
      </c>
      <c r="U27">
        <f t="shared" si="1"/>
        <v>2020</v>
      </c>
      <c r="V27" t="str">
        <f t="shared" si="2"/>
        <v>PLA2</v>
      </c>
      <c r="W27" t="s">
        <v>774</v>
      </c>
      <c r="X27" s="130">
        <f>SUMIFS('cwt rel info'!$A$6:$A$317,'cwt rel info'!$D$6:$D$317,'Hat by PBT'!U27,'cwt rel info'!$E$6:$E$317,'Hat by PBT'!V27)</f>
        <v>220294</v>
      </c>
      <c r="Y27" s="24">
        <f t="shared" si="7"/>
        <v>225.41424759703588</v>
      </c>
      <c r="Z27" s="24">
        <f t="shared" si="23"/>
        <v>190.23965079964194</v>
      </c>
      <c r="AA27" s="24">
        <f t="shared" si="24"/>
        <v>16.728007308517132</v>
      </c>
      <c r="AB27" s="130" t="str">
        <f>VLOOKUP(V27,'Individual Data'!$V$6:$AD$5545,9,FALSE)</f>
        <v>Abv</v>
      </c>
      <c r="AC27" s="28">
        <f t="shared" ref="AC27" si="28">IF(AB27="blw",Y27*(1-$Z$4),Y27*(1-$Z$3))</f>
        <v>220.00430565470703</v>
      </c>
      <c r="AD27" s="11">
        <f t="shared" si="8"/>
        <v>185.67389918045052</v>
      </c>
      <c r="AE27" s="127">
        <f t="shared" si="9"/>
        <v>15.490134767686865</v>
      </c>
      <c r="AG27" s="11"/>
    </row>
    <row r="28" spans="1:33" x14ac:dyDescent="0.25">
      <c r="A28" s="14" t="s">
        <v>940</v>
      </c>
      <c r="B28" t="s">
        <v>888</v>
      </c>
      <c r="C28">
        <v>3</v>
      </c>
      <c r="D28" s="11">
        <f>SUMIFS('Individual Data'!$AC$7:$AC$5545,'Individual Data'!$V$7:$V$5545,'Hat by PBT'!$B28,'Individual Data'!$Z$7:$Z$5545,'Hat by PBT'!D$7,'Individual Data'!$R$7:$R$5545,'Hat by PBT'!$C28,'Individual Data'!$N$7:$N$5545,'Hat by PBT'!$B$6)</f>
        <v>0</v>
      </c>
      <c r="E28" s="11">
        <f>SUMIFS('Individual Data'!$AC$7:$AC$5545,'Individual Data'!$V$7:$V$5545,'Hat by PBT'!$B28,'Individual Data'!$Z$7:$Z$5545,'Hat by PBT'!E$7,'Individual Data'!$R$7:$R$5545,'Hat by PBT'!$C28,'Individual Data'!$N$7:$N$5545,'Hat by PBT'!$B$6)</f>
        <v>0</v>
      </c>
      <c r="F28" s="11">
        <f>SUMIFS('Individual Data'!$AC$7:$AC$5545,'Individual Data'!$V$7:$V$5545,'Hat by PBT'!$B28,'Individual Data'!$Z$7:$Z$5545,'Hat by PBT'!F$7,'Individual Data'!$R$7:$R$5545,'Hat by PBT'!$C28,'Individual Data'!$N$7:$N$5545,'Hat by PBT'!$B$6)</f>
        <v>16.753414340817248</v>
      </c>
      <c r="G28" s="11">
        <f>SUMIFS('Individual Data'!$AC$7:$AC$5545,'Individual Data'!$V$7:$V$5545,'Hat by PBT'!$B28,'Individual Data'!$Z$7:$Z$5545,'Hat by PBT'!G$7,'Individual Data'!$R$7:$R$5545,'Hat by PBT'!$C28,'Individual Data'!$N$7:$N$5545,'Hat by PBT'!$B$6)</f>
        <v>0</v>
      </c>
      <c r="H28" s="11">
        <f>SUMIFS('Individual Data'!$AC$7:$AC$5545,'Individual Data'!$V$7:$V$5545,'Hat by PBT'!$B28,'Individual Data'!$Z$7:$Z$5545,'Hat by PBT'!H$7,'Individual Data'!$R$7:$R$5545,'Hat by PBT'!$C28,'Individual Data'!$N$7:$N$5545,'Hat by PBT'!$B$6)</f>
        <v>34.082568515024327</v>
      </c>
      <c r="I28" s="11">
        <f>SUMIFS('Individual Data'!$AC$7:$AC$5545,'Individual Data'!$V$7:$V$5545,'Hat by PBT'!$B28,'Individual Data'!$Z$7:$Z$5545,'Hat by PBT'!I$7,'Individual Data'!$R$7:$R$5545,'Hat by PBT'!$C28,'Individual Data'!$N$7:$N$5545,'Hat by PBT'!$B$6)</f>
        <v>48.678763024039597</v>
      </c>
      <c r="J28" s="11">
        <f>SUMIFS('Individual Data'!$AC$7:$AC$5545,'Individual Data'!$V$7:$V$5545,'Hat by PBT'!$B28,'Individual Data'!$Z$7:$Z$5545,'Hat by PBT'!J$7,'Individual Data'!$R$7:$R$5545,'Hat by PBT'!$C28,'Individual Data'!$N$7:$N$5545,'Hat by PBT'!$B$6)</f>
        <v>65.782452648108006</v>
      </c>
      <c r="K28" s="11">
        <f>SUMIFS('Individual Data'!$AC$7:$AC$5545,'Individual Data'!$V$7:$V$5545,'Hat by PBT'!$B28,'Individual Data'!$Z$7:$Z$5545,'Hat by PBT'!K$7,'Individual Data'!$R$7:$R$5545,'Hat by PBT'!$C28,'Individual Data'!$N$7:$N$5545,'Hat by PBT'!$B$6)</f>
        <v>16.753414340817248</v>
      </c>
      <c r="L28" s="11">
        <f>SUMIFS('Individual Data'!$AC$7:$AC$5545,'Individual Data'!$V$7:$V$5545,'Hat by PBT'!$B28,'Individual Data'!$Z$7:$Z$5545,'Hat by PBT'!L$7,'Individual Data'!$R$7:$R$5545,'Hat by PBT'!$C28,'Individual Data'!$N$7:$N$5545,'Hat by PBT'!$B$6)</f>
        <v>0</v>
      </c>
      <c r="M28" s="11">
        <f>SUMIFS('Individual Data'!$AC$7:$AC$5545,'Individual Data'!$V$7:$V$5545,'Hat by PBT'!$B28,'Individual Data'!$Z$7:$Z$5545,'Hat by PBT'!M$7,'Individual Data'!$R$7:$R$5545,'Hat by PBT'!$C28,'Individual Data'!$N$7:$N$5545,'Hat by PBT'!$B$6)</f>
        <v>0</v>
      </c>
      <c r="N28" s="11">
        <f>SUMIFS('Individual Data'!$AC$7:$AC$5545,'Individual Data'!$V$7:$V$5545,'Hat by PBT'!$B28,'Individual Data'!$Z$7:$Z$5545,'Hat by PBT'!N$7,'Individual Data'!$R$7:$R$5545,'Hat by PBT'!$C28,'Individual Data'!$N$7:$N$5545,'Hat by PBT'!$B$6)</f>
        <v>0</v>
      </c>
      <c r="O28" s="11">
        <f>SUMIFS('Individual Data'!$AC$7:$AC$5545,'Individual Data'!$V$7:$V$5545,'Hat by PBT'!$B28,'Individual Data'!$Z$7:$Z$5545,'Hat by PBT'!O$7,'Individual Data'!$R$7:$R$5545,'Hat by PBT'!$C28,'Individual Data'!$N$7:$N$5545,'Hat by PBT'!$B$6)</f>
        <v>0</v>
      </c>
      <c r="P28" s="11">
        <f>SUMIFS('Individual Data'!$AC$7:$AC$5545,'Individual Data'!$V$7:$V$5545,'Hat by PBT'!$B28,'Individual Data'!$Z$7:$Z$5545,'Hat by PBT'!P$7,'Individual Data'!$R$7:$R$5545,'Hat by PBT'!$C28,'Individual Data'!$N$7:$N$5545,'Hat by PBT'!$B$6)</f>
        <v>0</v>
      </c>
      <c r="R28" s="26">
        <f t="shared" si="5"/>
        <v>16.753414340817248</v>
      </c>
      <c r="S28" s="27">
        <f t="shared" si="6"/>
        <v>165.29719852798917</v>
      </c>
      <c r="U28">
        <f t="shared" si="1"/>
        <v>2021</v>
      </c>
      <c r="V28" t="str">
        <f t="shared" si="2"/>
        <v>BCA1</v>
      </c>
      <c r="W28" t="s">
        <v>774</v>
      </c>
      <c r="X28" s="130">
        <f>SUMIFS('cwt rel info'!$A$6:$A$317,'cwt rel info'!$D$6:$D$317,'Hat by PBT'!U28,'cwt rel info'!$E$6:$E$317,'Hat by PBT'!V28)</f>
        <v>220407</v>
      </c>
      <c r="Y28" s="24">
        <f t="shared" si="7"/>
        <v>182.05061286880641</v>
      </c>
      <c r="Z28" s="24">
        <f t="shared" si="23"/>
        <v>732.06413873806821</v>
      </c>
      <c r="AA28" s="24">
        <f t="shared" si="24"/>
        <v>0</v>
      </c>
      <c r="AB28" s="130" t="str">
        <f>VLOOKUP(V28,'Individual Data'!$V$6:$AD$5545,9,FALSE)</f>
        <v>Abv</v>
      </c>
      <c r="AC28" s="28">
        <f t="shared" ref="AC28" si="29">IF(AB28="blw",Y28*(1-$Z$4),Y28*(1-$Z$3))</f>
        <v>177.68139815995505</v>
      </c>
      <c r="AD28" s="11">
        <f t="shared" si="8"/>
        <v>714.49459940835459</v>
      </c>
      <c r="AE28" s="127">
        <f t="shared" si="9"/>
        <v>0</v>
      </c>
      <c r="AG28" s="11"/>
    </row>
    <row r="29" spans="1:33" x14ac:dyDescent="0.25">
      <c r="A29" s="14" t="s">
        <v>940</v>
      </c>
      <c r="B29" t="s">
        <v>941</v>
      </c>
      <c r="C29">
        <v>3</v>
      </c>
      <c r="D29" s="11">
        <f>SUMIFS('Individual Data'!$AC$7:$AC$5545,'Individual Data'!$V$7:$V$5545,'Hat by PBT'!$B29,'Individual Data'!$Z$7:$Z$5545,'Hat by PBT'!D$7,'Individual Data'!$R$7:$R$5545,'Hat by PBT'!$C29,'Individual Data'!$N$7:$N$5545,'Hat by PBT'!$B$6)</f>
        <v>0</v>
      </c>
      <c r="E29" s="11">
        <f>SUMIFS('Individual Data'!$AC$7:$AC$5545,'Individual Data'!$V$7:$V$5545,'Hat by PBT'!$B29,'Individual Data'!$Z$7:$Z$5545,'Hat by PBT'!E$7,'Individual Data'!$R$7:$R$5545,'Hat by PBT'!$C29,'Individual Data'!$N$7:$N$5545,'Hat by PBT'!$B$6)</f>
        <v>0</v>
      </c>
      <c r="F29" s="11">
        <f>SUMIFS('Individual Data'!$AC$7:$AC$5545,'Individual Data'!$V$7:$V$5545,'Hat by PBT'!$B29,'Individual Data'!$Z$7:$Z$5545,'Hat by PBT'!F$7,'Individual Data'!$R$7:$R$5545,'Hat by PBT'!$C29,'Individual Data'!$N$7:$N$5545,'Hat by PBT'!$B$6)</f>
        <v>0</v>
      </c>
      <c r="G29" s="11">
        <f>SUMIFS('Individual Data'!$AC$7:$AC$5545,'Individual Data'!$V$7:$V$5545,'Hat by PBT'!$B29,'Individual Data'!$Z$7:$Z$5545,'Hat by PBT'!G$7,'Individual Data'!$R$7:$R$5545,'Hat by PBT'!$C29,'Individual Data'!$N$7:$N$5545,'Hat by PBT'!$B$6)</f>
        <v>0</v>
      </c>
      <c r="H29" s="11">
        <f>SUMIFS('Individual Data'!$AC$7:$AC$5545,'Individual Data'!$V$7:$V$5545,'Hat by PBT'!$B29,'Individual Data'!$Z$7:$Z$5545,'Hat by PBT'!H$7,'Individual Data'!$R$7:$R$5545,'Hat by PBT'!$C29,'Individual Data'!$N$7:$N$5545,'Hat by PBT'!$B$6)</f>
        <v>34.082568515024327</v>
      </c>
      <c r="I29" s="11">
        <f>SUMIFS('Individual Data'!$AC$7:$AC$5545,'Individual Data'!$V$7:$V$5545,'Hat by PBT'!$B29,'Individual Data'!$Z$7:$Z$5545,'Hat by PBT'!I$7,'Individual Data'!$R$7:$R$5545,'Hat by PBT'!$C29,'Individual Data'!$N$7:$N$5545,'Hat by PBT'!$B$6)</f>
        <v>15.171934342405097</v>
      </c>
      <c r="J29" s="11">
        <f>SUMIFS('Individual Data'!$AC$7:$AC$5545,'Individual Data'!$V$7:$V$5545,'Hat by PBT'!$B29,'Individual Data'!$Z$7:$Z$5545,'Hat by PBT'!J$7,'Individual Data'!$R$7:$R$5545,'Hat by PBT'!$C29,'Individual Data'!$N$7:$N$5545,'Hat by PBT'!$B$6)</f>
        <v>0</v>
      </c>
      <c r="K29" s="11">
        <f>SUMIFS('Individual Data'!$AC$7:$AC$5545,'Individual Data'!$V$7:$V$5545,'Hat by PBT'!$B29,'Individual Data'!$Z$7:$Z$5545,'Hat by PBT'!K$7,'Individual Data'!$R$7:$R$5545,'Hat by PBT'!$C29,'Individual Data'!$N$7:$N$5545,'Hat by PBT'!$B$6)</f>
        <v>0</v>
      </c>
      <c r="L29" s="11">
        <f>SUMIFS('Individual Data'!$AC$7:$AC$5545,'Individual Data'!$V$7:$V$5545,'Hat by PBT'!$B29,'Individual Data'!$Z$7:$Z$5545,'Hat by PBT'!L$7,'Individual Data'!$R$7:$R$5545,'Hat by PBT'!$C29,'Individual Data'!$N$7:$N$5545,'Hat by PBT'!$B$6)</f>
        <v>0</v>
      </c>
      <c r="M29" s="11">
        <f>SUMIFS('Individual Data'!$AC$7:$AC$5545,'Individual Data'!$V$7:$V$5545,'Hat by PBT'!$B29,'Individual Data'!$Z$7:$Z$5545,'Hat by PBT'!M$7,'Individual Data'!$R$7:$R$5545,'Hat by PBT'!$C29,'Individual Data'!$N$7:$N$5545,'Hat by PBT'!$B$6)</f>
        <v>0</v>
      </c>
      <c r="N29" s="11">
        <f>SUMIFS('Individual Data'!$AC$7:$AC$5545,'Individual Data'!$V$7:$V$5545,'Hat by PBT'!$B29,'Individual Data'!$Z$7:$Z$5545,'Hat by PBT'!N$7,'Individual Data'!$R$7:$R$5545,'Hat by PBT'!$C29,'Individual Data'!$N$7:$N$5545,'Hat by PBT'!$B$6)</f>
        <v>0</v>
      </c>
      <c r="O29" s="11">
        <f>SUMIFS('Individual Data'!$AC$7:$AC$5545,'Individual Data'!$V$7:$V$5545,'Hat by PBT'!$B29,'Individual Data'!$Z$7:$Z$5545,'Hat by PBT'!O$7,'Individual Data'!$R$7:$R$5545,'Hat by PBT'!$C29,'Individual Data'!$N$7:$N$5545,'Hat by PBT'!$B$6)</f>
        <v>0</v>
      </c>
      <c r="P29" s="11">
        <f>SUMIFS('Individual Data'!$AC$7:$AC$5545,'Individual Data'!$V$7:$V$5545,'Hat by PBT'!$B29,'Individual Data'!$Z$7:$Z$5545,'Hat by PBT'!P$7,'Individual Data'!$R$7:$R$5545,'Hat by PBT'!$C29,'Individual Data'!$N$7:$N$5545,'Hat by PBT'!$B$6)</f>
        <v>0</v>
      </c>
      <c r="R29" s="26">
        <f t="shared" si="5"/>
        <v>0</v>
      </c>
      <c r="S29" s="27">
        <f t="shared" si="6"/>
        <v>49.254502857429422</v>
      </c>
      <c r="U29">
        <f t="shared" si="1"/>
        <v>2021</v>
      </c>
      <c r="V29" t="str">
        <f t="shared" si="2"/>
        <v>BCA2</v>
      </c>
      <c r="W29" t="s">
        <v>774</v>
      </c>
      <c r="X29" s="130">
        <f>SUMIFS('cwt rel info'!$A$6:$A$317,'cwt rel info'!$D$6:$D$317,'Hat by PBT'!U29,'cwt rel info'!$E$6:$E$317,'Hat by PBT'!V29)</f>
        <v>220408</v>
      </c>
      <c r="Y29" s="24">
        <f t="shared" si="7"/>
        <v>49.254502857429422</v>
      </c>
      <c r="Z29" s="24">
        <f t="shared" si="23"/>
        <v>391.65527241902083</v>
      </c>
      <c r="AA29" s="24">
        <f t="shared" si="24"/>
        <v>16.753414340817248</v>
      </c>
      <c r="AB29" s="130" t="str">
        <f>VLOOKUP(V29,'Individual Data'!$V$6:$AD$5545,9,FALSE)</f>
        <v>Abv</v>
      </c>
      <c r="AC29" s="28">
        <f t="shared" ref="AC29" si="30">IF(AB29="blw",Y29*(1-$Z$4),Y29*(1-$Z$3))</f>
        <v>48.072394788851113</v>
      </c>
      <c r="AD29" s="11">
        <f t="shared" si="8"/>
        <v>382.25554588096435</v>
      </c>
      <c r="AE29" s="127">
        <f t="shared" si="9"/>
        <v>15.513661679596773</v>
      </c>
      <c r="AG29" s="11"/>
    </row>
    <row r="30" spans="1:33" x14ac:dyDescent="0.25">
      <c r="A30" s="14" t="s">
        <v>940</v>
      </c>
      <c r="B30" t="s">
        <v>892</v>
      </c>
      <c r="C30">
        <v>3</v>
      </c>
      <c r="D30" s="11">
        <f>SUMIFS('Individual Data'!$AC$7:$AC$5545,'Individual Data'!$V$7:$V$5545,'Hat by PBT'!$B30,'Individual Data'!$Z$7:$Z$5545,'Hat by PBT'!D$7,'Individual Data'!$R$7:$R$5545,'Hat by PBT'!$C30,'Individual Data'!$N$7:$N$5545,'Hat by PBT'!$B$6)</f>
        <v>0</v>
      </c>
      <c r="E30" s="11">
        <f>SUMIFS('Individual Data'!$AC$7:$AC$5545,'Individual Data'!$V$7:$V$5545,'Hat by PBT'!$B30,'Individual Data'!$Z$7:$Z$5545,'Hat by PBT'!E$7,'Individual Data'!$R$7:$R$5545,'Hat by PBT'!$C30,'Individual Data'!$N$7:$N$5545,'Hat by PBT'!$B$6)</f>
        <v>0</v>
      </c>
      <c r="F30" s="11">
        <f>SUMIFS('Individual Data'!$AC$7:$AC$5545,'Individual Data'!$V$7:$V$5545,'Hat by PBT'!$B30,'Individual Data'!$Z$7:$Z$5545,'Hat by PBT'!F$7,'Individual Data'!$R$7:$R$5545,'Hat by PBT'!$C30,'Individual Data'!$N$7:$N$5545,'Hat by PBT'!$B$6)</f>
        <v>0</v>
      </c>
      <c r="G30" s="11">
        <f>SUMIFS('Individual Data'!$AC$7:$AC$5545,'Individual Data'!$V$7:$V$5545,'Hat by PBT'!$B30,'Individual Data'!$Z$7:$Z$5545,'Hat by PBT'!G$7,'Individual Data'!$R$7:$R$5545,'Hat by PBT'!$C30,'Individual Data'!$N$7:$N$5545,'Hat by PBT'!$B$6)</f>
        <v>0</v>
      </c>
      <c r="H30" s="11">
        <f>SUMIFS('Individual Data'!$AC$7:$AC$5545,'Individual Data'!$V$7:$V$5545,'Hat by PBT'!$B30,'Individual Data'!$Z$7:$Z$5545,'Hat by PBT'!H$7,'Individual Data'!$R$7:$R$5545,'Hat by PBT'!$C30,'Individual Data'!$N$7:$N$5545,'Hat by PBT'!$B$6)</f>
        <v>17.041284257512164</v>
      </c>
      <c r="I30" s="11">
        <f>SUMIFS('Individual Data'!$AC$7:$AC$5545,'Individual Data'!$V$7:$V$5545,'Hat by PBT'!$B30,'Individual Data'!$Z$7:$Z$5545,'Hat by PBT'!I$7,'Individual Data'!$R$7:$R$5545,'Hat by PBT'!$C30,'Individual Data'!$N$7:$N$5545,'Hat by PBT'!$B$6)</f>
        <v>33.506828681634495</v>
      </c>
      <c r="J30" s="11">
        <f>SUMIFS('Individual Data'!$AC$7:$AC$5545,'Individual Data'!$V$7:$V$5545,'Hat by PBT'!$B30,'Individual Data'!$Z$7:$Z$5545,'Hat by PBT'!J$7,'Individual Data'!$R$7:$R$5545,'Hat by PBT'!$C30,'Individual Data'!$N$7:$N$5545,'Hat by PBT'!$B$6)</f>
        <v>82.89914140923328</v>
      </c>
      <c r="K30" s="11">
        <f>SUMIFS('Individual Data'!$AC$7:$AC$5545,'Individual Data'!$V$7:$V$5545,'Hat by PBT'!$B30,'Individual Data'!$Z$7:$Z$5545,'Hat by PBT'!K$7,'Individual Data'!$R$7:$R$5545,'Hat by PBT'!$C30,'Individual Data'!$N$7:$N$5545,'Hat by PBT'!$B$6)</f>
        <v>15.171934342405097</v>
      </c>
      <c r="L30" s="11">
        <f>SUMIFS('Individual Data'!$AC$7:$AC$5545,'Individual Data'!$V$7:$V$5545,'Hat by PBT'!$B30,'Individual Data'!$Z$7:$Z$5545,'Hat by PBT'!L$7,'Individual Data'!$R$7:$R$5545,'Hat by PBT'!$C30,'Individual Data'!$N$7:$N$5545,'Hat by PBT'!$B$6)</f>
        <v>0</v>
      </c>
      <c r="M30" s="11">
        <f>SUMIFS('Individual Data'!$AC$7:$AC$5545,'Individual Data'!$V$7:$V$5545,'Hat by PBT'!$B30,'Individual Data'!$Z$7:$Z$5545,'Hat by PBT'!M$7,'Individual Data'!$R$7:$R$5545,'Hat by PBT'!$C30,'Individual Data'!$N$7:$N$5545,'Hat by PBT'!$B$6)</f>
        <v>0</v>
      </c>
      <c r="N30" s="11">
        <f>SUMIFS('Individual Data'!$AC$7:$AC$5545,'Individual Data'!$V$7:$V$5545,'Hat by PBT'!$B30,'Individual Data'!$Z$7:$Z$5545,'Hat by PBT'!N$7,'Individual Data'!$R$7:$R$5545,'Hat by PBT'!$C30,'Individual Data'!$N$7:$N$5545,'Hat by PBT'!$B$6)</f>
        <v>0</v>
      </c>
      <c r="O30" s="11">
        <f>SUMIFS('Individual Data'!$AC$7:$AC$5545,'Individual Data'!$V$7:$V$5545,'Hat by PBT'!$B30,'Individual Data'!$Z$7:$Z$5545,'Hat by PBT'!O$7,'Individual Data'!$R$7:$R$5545,'Hat by PBT'!$C30,'Individual Data'!$N$7:$N$5545,'Hat by PBT'!$B$6)</f>
        <v>0</v>
      </c>
      <c r="P30" s="11">
        <f>SUMIFS('Individual Data'!$AC$7:$AC$5545,'Individual Data'!$V$7:$V$5545,'Hat by PBT'!$B30,'Individual Data'!$Z$7:$Z$5545,'Hat by PBT'!P$7,'Individual Data'!$R$7:$R$5545,'Hat by PBT'!$C30,'Individual Data'!$N$7:$N$5545,'Hat by PBT'!$B$6)</f>
        <v>0</v>
      </c>
      <c r="R30" s="26">
        <f t="shared" si="5"/>
        <v>0</v>
      </c>
      <c r="S30" s="27">
        <f t="shared" si="6"/>
        <v>148.61918869078505</v>
      </c>
      <c r="U30">
        <f t="shared" si="1"/>
        <v>2021</v>
      </c>
      <c r="V30" t="str">
        <f t="shared" si="2"/>
        <v>CJA1</v>
      </c>
      <c r="W30" t="s">
        <v>774</v>
      </c>
      <c r="X30" s="130">
        <f>SUMIFS('cwt rel info'!$A$6:$A$317,'cwt rel info'!$D$6:$D$317,'Hat by PBT'!U30,'cwt rel info'!$E$6:$E$317,'Hat by PBT'!V30)</f>
        <v>220405</v>
      </c>
      <c r="Y30" s="24">
        <f t="shared" si="7"/>
        <v>148.61918869078505</v>
      </c>
      <c r="Z30" s="24">
        <f t="shared" si="23"/>
        <v>812.17528200472248</v>
      </c>
      <c r="AA30" s="24">
        <f t="shared" si="24"/>
        <v>0</v>
      </c>
      <c r="AB30" s="130" t="str">
        <f>VLOOKUP(V30,'Individual Data'!$V$6:$AD$5545,9,FALSE)</f>
        <v>Abv</v>
      </c>
      <c r="AC30" s="28">
        <f t="shared" ref="AC30" si="31">IF(AB30="blw",Y30*(1-$Z$4),Y30*(1-$Z$3))</f>
        <v>145.05232816220621</v>
      </c>
      <c r="AD30" s="11">
        <f t="shared" si="8"/>
        <v>792.68307523660917</v>
      </c>
      <c r="AE30" s="127">
        <f t="shared" si="9"/>
        <v>0</v>
      </c>
      <c r="AG30" s="11"/>
    </row>
    <row r="31" spans="1:33" x14ac:dyDescent="0.25">
      <c r="A31" s="14" t="s">
        <v>940</v>
      </c>
      <c r="B31" t="s">
        <v>919</v>
      </c>
      <c r="C31">
        <v>3</v>
      </c>
      <c r="D31" s="11">
        <f>SUMIFS('Individual Data'!$AC$7:$AC$5545,'Individual Data'!$V$7:$V$5545,'Hat by PBT'!$B31,'Individual Data'!$Z$7:$Z$5545,'Hat by PBT'!D$7,'Individual Data'!$R$7:$R$5545,'Hat by PBT'!$C31,'Individual Data'!$N$7:$N$5545,'Hat by PBT'!$B$6)</f>
        <v>0</v>
      </c>
      <c r="E31" s="11">
        <f>SUMIFS('Individual Data'!$AC$7:$AC$5545,'Individual Data'!$V$7:$V$5545,'Hat by PBT'!$B31,'Individual Data'!$Z$7:$Z$5545,'Hat by PBT'!E$7,'Individual Data'!$R$7:$R$5545,'Hat by PBT'!$C31,'Individual Data'!$N$7:$N$5545,'Hat by PBT'!$B$6)</f>
        <v>0</v>
      </c>
      <c r="F31" s="11">
        <f>SUMIFS('Individual Data'!$AC$7:$AC$5545,'Individual Data'!$V$7:$V$5545,'Hat by PBT'!$B31,'Individual Data'!$Z$7:$Z$5545,'Hat by PBT'!F$7,'Individual Data'!$R$7:$R$5545,'Hat by PBT'!$C31,'Individual Data'!$N$7:$N$5545,'Hat by PBT'!$B$6)</f>
        <v>0</v>
      </c>
      <c r="G31" s="11">
        <f>SUMIFS('Individual Data'!$AC$7:$AC$5545,'Individual Data'!$V$7:$V$5545,'Hat by PBT'!$B31,'Individual Data'!$Z$7:$Z$5545,'Hat by PBT'!G$7,'Individual Data'!$R$7:$R$5545,'Hat by PBT'!$C31,'Individual Data'!$N$7:$N$5545,'Hat by PBT'!$B$6)</f>
        <v>0</v>
      </c>
      <c r="H31" s="11">
        <f>SUMIFS('Individual Data'!$AC$7:$AC$5545,'Individual Data'!$V$7:$V$5545,'Hat by PBT'!$B31,'Individual Data'!$Z$7:$Z$5545,'Hat by PBT'!H$7,'Individual Data'!$R$7:$R$5545,'Hat by PBT'!$C31,'Individual Data'!$N$7:$N$5545,'Hat by PBT'!$B$6)</f>
        <v>34.082568515024327</v>
      </c>
      <c r="I31" s="11">
        <f>SUMIFS('Individual Data'!$AC$7:$AC$5545,'Individual Data'!$V$7:$V$5545,'Hat by PBT'!$B31,'Individual Data'!$Z$7:$Z$5545,'Hat by PBT'!I$7,'Individual Data'!$R$7:$R$5545,'Hat by PBT'!$C31,'Individual Data'!$N$7:$N$5545,'Hat by PBT'!$B$6)</f>
        <v>67.01365736326899</v>
      </c>
      <c r="J31" s="11">
        <f>SUMIFS('Individual Data'!$AC$7:$AC$5545,'Individual Data'!$V$7:$V$5545,'Hat by PBT'!$B31,'Individual Data'!$Z$7:$Z$5545,'Hat by PBT'!J$7,'Individual Data'!$R$7:$R$5545,'Hat by PBT'!$C31,'Individual Data'!$N$7:$N$5545,'Hat by PBT'!$B$6)</f>
        <v>0</v>
      </c>
      <c r="K31" s="11">
        <f>SUMIFS('Individual Data'!$AC$7:$AC$5545,'Individual Data'!$V$7:$V$5545,'Hat by PBT'!$B31,'Individual Data'!$Z$7:$Z$5545,'Hat by PBT'!K$7,'Individual Data'!$R$7:$R$5545,'Hat by PBT'!$C31,'Individual Data'!$N$7:$N$5545,'Hat by PBT'!$B$6)</f>
        <v>0</v>
      </c>
      <c r="L31" s="11">
        <f>SUMIFS('Individual Data'!$AC$7:$AC$5545,'Individual Data'!$V$7:$V$5545,'Hat by PBT'!$B31,'Individual Data'!$Z$7:$Z$5545,'Hat by PBT'!L$7,'Individual Data'!$R$7:$R$5545,'Hat by PBT'!$C31,'Individual Data'!$N$7:$N$5545,'Hat by PBT'!$B$6)</f>
        <v>0</v>
      </c>
      <c r="M31" s="11">
        <f>SUMIFS('Individual Data'!$AC$7:$AC$5545,'Individual Data'!$V$7:$V$5545,'Hat by PBT'!$B31,'Individual Data'!$Z$7:$Z$5545,'Hat by PBT'!M$7,'Individual Data'!$R$7:$R$5545,'Hat by PBT'!$C31,'Individual Data'!$N$7:$N$5545,'Hat by PBT'!$B$6)</f>
        <v>0</v>
      </c>
      <c r="N31" s="11">
        <f>SUMIFS('Individual Data'!$AC$7:$AC$5545,'Individual Data'!$V$7:$V$5545,'Hat by PBT'!$B31,'Individual Data'!$Z$7:$Z$5545,'Hat by PBT'!N$7,'Individual Data'!$R$7:$R$5545,'Hat by PBT'!$C31,'Individual Data'!$N$7:$N$5545,'Hat by PBT'!$B$6)</f>
        <v>0</v>
      </c>
      <c r="O31" s="11">
        <f>SUMIFS('Individual Data'!$AC$7:$AC$5545,'Individual Data'!$V$7:$V$5545,'Hat by PBT'!$B31,'Individual Data'!$Z$7:$Z$5545,'Hat by PBT'!O$7,'Individual Data'!$R$7:$R$5545,'Hat by PBT'!$C31,'Individual Data'!$N$7:$N$5545,'Hat by PBT'!$B$6)</f>
        <v>0</v>
      </c>
      <c r="P31" s="11">
        <f>SUMIFS('Individual Data'!$AC$7:$AC$5545,'Individual Data'!$V$7:$V$5545,'Hat by PBT'!$B31,'Individual Data'!$Z$7:$Z$5545,'Hat by PBT'!P$7,'Individual Data'!$R$7:$R$5545,'Hat by PBT'!$C31,'Individual Data'!$N$7:$N$5545,'Hat by PBT'!$B$6)</f>
        <v>0</v>
      </c>
      <c r="R31" s="26">
        <f t="shared" si="5"/>
        <v>0</v>
      </c>
      <c r="S31" s="27">
        <f t="shared" si="6"/>
        <v>101.09622587829332</v>
      </c>
      <c r="U31">
        <f t="shared" si="1"/>
        <v>2021</v>
      </c>
      <c r="V31" t="str">
        <f t="shared" si="2"/>
        <v>CJA2</v>
      </c>
      <c r="W31" t="s">
        <v>774</v>
      </c>
      <c r="X31" s="130">
        <f>SUMIFS('cwt rel info'!$A$6:$A$317,'cwt rel info'!$D$6:$D$317,'Hat by PBT'!U31,'cwt rel info'!$E$6:$E$317,'Hat by PBT'!V31)</f>
        <v>220406</v>
      </c>
      <c r="Y31" s="24">
        <f t="shared" si="7"/>
        <v>101.09622587829332</v>
      </c>
      <c r="Z31" s="24">
        <f t="shared" si="23"/>
        <v>297.14340148082169</v>
      </c>
      <c r="AA31" s="24">
        <f t="shared" si="24"/>
        <v>33.936435787566829</v>
      </c>
      <c r="AB31" s="130" t="str">
        <f>VLOOKUP(V31,'Individual Data'!$V$6:$AD$5545,9,FALSE)</f>
        <v>Abv</v>
      </c>
      <c r="AC31" s="28">
        <f t="shared" ref="AC31" si="32">IF(AB31="blw",Y31*(1-$Z$4),Y31*(1-$Z$3))</f>
        <v>98.669916457214285</v>
      </c>
      <c r="AD31" s="11">
        <f t="shared" si="8"/>
        <v>290.01195984528198</v>
      </c>
      <c r="AE31" s="127">
        <f t="shared" si="9"/>
        <v>31.425139539286885</v>
      </c>
      <c r="AG31" s="11"/>
    </row>
    <row r="32" spans="1:33" x14ac:dyDescent="0.25">
      <c r="A32" s="14" t="s">
        <v>940</v>
      </c>
      <c r="B32" t="s">
        <v>886</v>
      </c>
      <c r="C32">
        <v>3</v>
      </c>
      <c r="D32" s="11">
        <f>SUMIFS('Individual Data'!$AC$7:$AC$5545,'Individual Data'!$V$7:$V$5545,'Hat by PBT'!$B32,'Individual Data'!$Z$7:$Z$5545,'Hat by PBT'!D$7,'Individual Data'!$R$7:$R$5545,'Hat by PBT'!$C32,'Individual Data'!$N$7:$N$5545,'Hat by PBT'!$B$6)</f>
        <v>0</v>
      </c>
      <c r="E32" s="11">
        <f>SUMIFS('Individual Data'!$AC$7:$AC$5545,'Individual Data'!$V$7:$V$5545,'Hat by PBT'!$B32,'Individual Data'!$Z$7:$Z$5545,'Hat by PBT'!E$7,'Individual Data'!$R$7:$R$5545,'Hat by PBT'!$C32,'Individual Data'!$N$7:$N$5545,'Hat by PBT'!$B$6)</f>
        <v>0</v>
      </c>
      <c r="F32" s="11">
        <f>SUMIFS('Individual Data'!$AC$7:$AC$5545,'Individual Data'!$V$7:$V$5545,'Hat by PBT'!$B32,'Individual Data'!$Z$7:$Z$5545,'Hat by PBT'!F$7,'Individual Data'!$R$7:$R$5545,'Hat by PBT'!$C32,'Individual Data'!$N$7:$N$5545,'Hat by PBT'!$B$6)</f>
        <v>0</v>
      </c>
      <c r="G32" s="11">
        <f>SUMIFS('Individual Data'!$AC$7:$AC$5545,'Individual Data'!$V$7:$V$5545,'Hat by PBT'!$B32,'Individual Data'!$Z$7:$Z$5545,'Hat by PBT'!G$7,'Individual Data'!$R$7:$R$5545,'Hat by PBT'!$C32,'Individual Data'!$N$7:$N$5545,'Hat by PBT'!$B$6)</f>
        <v>0</v>
      </c>
      <c r="H32" s="11">
        <f>SUMIFS('Individual Data'!$AC$7:$AC$5545,'Individual Data'!$V$7:$V$5545,'Hat by PBT'!$B32,'Individual Data'!$Z$7:$Z$5545,'Hat by PBT'!H$7,'Individual Data'!$R$7:$R$5545,'Hat by PBT'!$C32,'Individual Data'!$N$7:$N$5545,'Hat by PBT'!$B$6)</f>
        <v>17.041284257512164</v>
      </c>
      <c r="I32" s="11">
        <f>SUMIFS('Individual Data'!$AC$7:$AC$5545,'Individual Data'!$V$7:$V$5545,'Hat by PBT'!$B32,'Individual Data'!$Z$7:$Z$5545,'Hat by PBT'!I$7,'Individual Data'!$R$7:$R$5545,'Hat by PBT'!$C32,'Individual Data'!$N$7:$N$5545,'Hat by PBT'!$B$6)</f>
        <v>217.7943864306242</v>
      </c>
      <c r="J32" s="11">
        <f>SUMIFS('Individual Data'!$AC$7:$AC$5545,'Individual Data'!$V$7:$V$5545,'Hat by PBT'!$B32,'Individual Data'!$Z$7:$Z$5545,'Hat by PBT'!J$7,'Individual Data'!$R$7:$R$5545,'Hat by PBT'!$C32,'Individual Data'!$N$7:$N$5545,'Hat by PBT'!$B$6)</f>
        <v>332.30874009286504</v>
      </c>
      <c r="K32" s="11">
        <f>SUMIFS('Individual Data'!$AC$7:$AC$5545,'Individual Data'!$V$7:$V$5545,'Hat by PBT'!$B32,'Individual Data'!$Z$7:$Z$5545,'Hat by PBT'!K$7,'Individual Data'!$R$7:$R$5545,'Hat by PBT'!$C32,'Individual Data'!$N$7:$N$5545,'Hat by PBT'!$B$6)</f>
        <v>48.678763024039597</v>
      </c>
      <c r="L32" s="11">
        <f>SUMIFS('Individual Data'!$AC$7:$AC$5545,'Individual Data'!$V$7:$V$5545,'Hat by PBT'!$B32,'Individual Data'!$Z$7:$Z$5545,'Hat by PBT'!L$7,'Individual Data'!$R$7:$R$5545,'Hat by PBT'!$C32,'Individual Data'!$N$7:$N$5545,'Hat by PBT'!$B$6)</f>
        <v>0</v>
      </c>
      <c r="M32" s="11">
        <f>SUMIFS('Individual Data'!$AC$7:$AC$5545,'Individual Data'!$V$7:$V$5545,'Hat by PBT'!$B32,'Individual Data'!$Z$7:$Z$5545,'Hat by PBT'!M$7,'Individual Data'!$R$7:$R$5545,'Hat by PBT'!$C32,'Individual Data'!$N$7:$N$5545,'Hat by PBT'!$B$6)</f>
        <v>0</v>
      </c>
      <c r="N32" s="11">
        <f>SUMIFS('Individual Data'!$AC$7:$AC$5545,'Individual Data'!$V$7:$V$5545,'Hat by PBT'!$B32,'Individual Data'!$Z$7:$Z$5545,'Hat by PBT'!N$7,'Individual Data'!$R$7:$R$5545,'Hat by PBT'!$C32,'Individual Data'!$N$7:$N$5545,'Hat by PBT'!$B$6)</f>
        <v>0</v>
      </c>
      <c r="O32" s="11">
        <f>SUMIFS('Individual Data'!$AC$7:$AC$5545,'Individual Data'!$V$7:$V$5545,'Hat by PBT'!$B32,'Individual Data'!$Z$7:$Z$5545,'Hat by PBT'!O$7,'Individual Data'!$R$7:$R$5545,'Hat by PBT'!$C32,'Individual Data'!$N$7:$N$5545,'Hat by PBT'!$B$6)</f>
        <v>0</v>
      </c>
      <c r="P32" s="11">
        <f>SUMIFS('Individual Data'!$AC$7:$AC$5545,'Individual Data'!$V$7:$V$5545,'Hat by PBT'!$B32,'Individual Data'!$Z$7:$Z$5545,'Hat by PBT'!P$7,'Individual Data'!$R$7:$R$5545,'Hat by PBT'!$C32,'Individual Data'!$N$7:$N$5545,'Hat by PBT'!$B$6)</f>
        <v>0</v>
      </c>
      <c r="R32" s="26">
        <f t="shared" si="5"/>
        <v>0</v>
      </c>
      <c r="S32" s="27">
        <f t="shared" si="6"/>
        <v>615.82317380504105</v>
      </c>
      <c r="U32">
        <f t="shared" si="1"/>
        <v>2021</v>
      </c>
      <c r="V32" s="130" t="str">
        <f t="shared" si="2"/>
        <v>IPCSR</v>
      </c>
      <c r="W32" s="130" t="s">
        <v>774</v>
      </c>
      <c r="X32" s="130">
        <f>SUMIFS('cwt rel info'!$A$6:$A$317,'cwt rel info'!$D$6:$D$317,'Hat by PBT'!U32,'cwt rel info'!$E$6:$E$317,'Hat by PBT'!V32)</f>
        <v>92064</v>
      </c>
      <c r="Y32" s="131">
        <f t="shared" si="7"/>
        <v>615.82317380504105</v>
      </c>
      <c r="Z32" s="131">
        <f t="shared" si="23"/>
        <v>1296.4404440072337</v>
      </c>
      <c r="AA32" s="131">
        <f t="shared" si="24"/>
        <v>0</v>
      </c>
      <c r="AB32" s="130" t="str">
        <f>VLOOKUP(V32,'Individual Data'!$V$6:$AD$5545,9,FALSE)</f>
        <v>Abv</v>
      </c>
      <c r="AC32" s="28">
        <f t="shared" ref="AC32" si="33">IF(AB32="blw",Y32*(1-$Z$4),Y32*(1-$Z$3))</f>
        <v>601.04341763372008</v>
      </c>
      <c r="AD32" s="11">
        <f t="shared" si="8"/>
        <v>1265.3258733510602</v>
      </c>
      <c r="AE32" s="127">
        <f t="shared" si="9"/>
        <v>0</v>
      </c>
      <c r="AG32" s="11"/>
    </row>
    <row r="33" spans="1:33" x14ac:dyDescent="0.25">
      <c r="A33" s="14" t="s">
        <v>940</v>
      </c>
      <c r="B33" t="s">
        <v>893</v>
      </c>
      <c r="C33">
        <v>3</v>
      </c>
      <c r="D33" s="11">
        <f>SUMIFS('Individual Data'!$AC$7:$AC$5545,'Individual Data'!$V$7:$V$5545,'Hat by PBT'!$B33,'Individual Data'!$Z$7:$Z$5545,'Hat by PBT'!D$7,'Individual Data'!$R$7:$R$5545,'Hat by PBT'!$C33,'Individual Data'!$N$7:$N$5545,'Hat by PBT'!$B$6)</f>
        <v>0</v>
      </c>
      <c r="E33" s="11">
        <f>SUMIFS('Individual Data'!$AC$7:$AC$5545,'Individual Data'!$V$7:$V$5545,'Hat by PBT'!$B33,'Individual Data'!$Z$7:$Z$5545,'Hat by PBT'!E$7,'Individual Data'!$R$7:$R$5545,'Hat by PBT'!$C33,'Individual Data'!$N$7:$N$5545,'Hat by PBT'!$B$6)</f>
        <v>0</v>
      </c>
      <c r="F33" s="11">
        <f>SUMIFS('Individual Data'!$AC$7:$AC$5545,'Individual Data'!$V$7:$V$5545,'Hat by PBT'!$B33,'Individual Data'!$Z$7:$Z$5545,'Hat by PBT'!F$7,'Individual Data'!$R$7:$R$5545,'Hat by PBT'!$C33,'Individual Data'!$N$7:$N$5545,'Hat by PBT'!$B$6)</f>
        <v>0</v>
      </c>
      <c r="G33" s="11">
        <f>SUMIFS('Individual Data'!$AC$7:$AC$5545,'Individual Data'!$V$7:$V$5545,'Hat by PBT'!$B33,'Individual Data'!$Z$7:$Z$5545,'Hat by PBT'!G$7,'Individual Data'!$R$7:$R$5545,'Hat by PBT'!$C33,'Individual Data'!$N$7:$N$5545,'Hat by PBT'!$B$6)</f>
        <v>31.925348683222346</v>
      </c>
      <c r="H33" s="11">
        <f>SUMIFS('Individual Data'!$AC$7:$AC$5545,'Individual Data'!$V$7:$V$5545,'Hat by PBT'!$B33,'Individual Data'!$Z$7:$Z$5545,'Hat by PBT'!H$7,'Individual Data'!$R$7:$R$5545,'Hat by PBT'!$C33,'Individual Data'!$N$7:$N$5545,'Hat by PBT'!$B$6)</f>
        <v>51.123852772536495</v>
      </c>
      <c r="I33" s="11">
        <f>SUMIFS('Individual Data'!$AC$7:$AC$5545,'Individual Data'!$V$7:$V$5545,'Hat by PBT'!$B33,'Individual Data'!$Z$7:$Z$5545,'Hat by PBT'!I$7,'Individual Data'!$R$7:$R$5545,'Hat by PBT'!$C33,'Individual Data'!$N$7:$N$5545,'Hat by PBT'!$B$6)</f>
        <v>149.56252348925111</v>
      </c>
      <c r="J33" s="11">
        <f>SUMIFS('Individual Data'!$AC$7:$AC$5545,'Individual Data'!$V$7:$V$5545,'Hat by PBT'!$B33,'Individual Data'!$Z$7:$Z$5545,'Hat by PBT'!J$7,'Individual Data'!$R$7:$R$5545,'Hat by PBT'!$C33,'Individual Data'!$N$7:$N$5545,'Hat by PBT'!$B$6)</f>
        <v>167.98955322974442</v>
      </c>
      <c r="K33" s="11">
        <f>SUMIFS('Individual Data'!$AC$7:$AC$5545,'Individual Data'!$V$7:$V$5545,'Hat by PBT'!$B33,'Individual Data'!$Z$7:$Z$5545,'Hat by PBT'!K$7,'Individual Data'!$R$7:$R$5545,'Hat by PBT'!$C33,'Individual Data'!$N$7:$N$5545,'Hat by PBT'!$B$6)</f>
        <v>31.925348683222346</v>
      </c>
      <c r="L33" s="11">
        <f>SUMIFS('Individual Data'!$AC$7:$AC$5545,'Individual Data'!$V$7:$V$5545,'Hat by PBT'!$B33,'Individual Data'!$Z$7:$Z$5545,'Hat by PBT'!L$7,'Individual Data'!$R$7:$R$5545,'Hat by PBT'!$C33,'Individual Data'!$N$7:$N$5545,'Hat by PBT'!$B$6)</f>
        <v>16.753414340817248</v>
      </c>
      <c r="M33" s="11">
        <f>SUMIFS('Individual Data'!$AC$7:$AC$5545,'Individual Data'!$V$7:$V$5545,'Hat by PBT'!$B33,'Individual Data'!$Z$7:$Z$5545,'Hat by PBT'!M$7,'Individual Data'!$R$7:$R$5545,'Hat by PBT'!$C33,'Individual Data'!$N$7:$N$5545,'Hat by PBT'!$B$6)</f>
        <v>0</v>
      </c>
      <c r="N33" s="11">
        <f>SUMIFS('Individual Data'!$AC$7:$AC$5545,'Individual Data'!$V$7:$V$5545,'Hat by PBT'!$B33,'Individual Data'!$Z$7:$Z$5545,'Hat by PBT'!N$7,'Individual Data'!$R$7:$R$5545,'Hat by PBT'!$C33,'Individual Data'!$N$7:$N$5545,'Hat by PBT'!$B$6)</f>
        <v>0</v>
      </c>
      <c r="O33" s="11">
        <f>SUMIFS('Individual Data'!$AC$7:$AC$5545,'Individual Data'!$V$7:$V$5545,'Hat by PBT'!$B33,'Individual Data'!$Z$7:$Z$5545,'Hat by PBT'!O$7,'Individual Data'!$R$7:$R$5545,'Hat by PBT'!$C33,'Individual Data'!$N$7:$N$5545,'Hat by PBT'!$B$6)</f>
        <v>0</v>
      </c>
      <c r="P33" s="11">
        <f>SUMIFS('Individual Data'!$AC$7:$AC$5545,'Individual Data'!$V$7:$V$5545,'Hat by PBT'!$B33,'Individual Data'!$Z$7:$Z$5545,'Hat by PBT'!P$7,'Individual Data'!$R$7:$R$5545,'Hat by PBT'!$C33,'Individual Data'!$N$7:$N$5545,'Hat by PBT'!$B$6)</f>
        <v>0</v>
      </c>
      <c r="R33" s="26">
        <f t="shared" si="5"/>
        <v>0</v>
      </c>
      <c r="S33" s="27">
        <f t="shared" si="6"/>
        <v>449.28004119879398</v>
      </c>
      <c r="U33">
        <f t="shared" si="1"/>
        <v>2021</v>
      </c>
      <c r="V33" s="130" t="str">
        <f t="shared" si="2"/>
        <v>LFSO</v>
      </c>
      <c r="W33" s="130" t="s">
        <v>774</v>
      </c>
      <c r="X33" s="130">
        <f>SUMIFS('cwt rel info'!$A$6:$A$317,'cwt rel info'!$D$6:$D$317,'Hat by PBT'!U33,'cwt rel info'!$E$6:$E$317,'Hat by PBT'!V33)</f>
        <v>638056</v>
      </c>
      <c r="Y33" s="131">
        <f t="shared" si="7"/>
        <v>449.28004119879398</v>
      </c>
      <c r="Z33" s="131">
        <f t="shared" si="23"/>
        <v>1154.8728977255548</v>
      </c>
      <c r="AA33" s="131">
        <f t="shared" si="24"/>
        <v>16.753414340817248</v>
      </c>
      <c r="AB33" s="130" t="str">
        <f>VLOOKUP(V33,'Individual Data'!$V$6:$AD$5545,9,FALSE)</f>
        <v>Abv</v>
      </c>
      <c r="AC33" s="28">
        <f t="shared" ref="AC33" si="34">IF(AB33="blw",Y33*(1-$Z$4),Y33*(1-$Z$3))</f>
        <v>438.49732021002291</v>
      </c>
      <c r="AD33" s="11">
        <f t="shared" si="8"/>
        <v>1127.1559481801414</v>
      </c>
      <c r="AE33" s="127">
        <f t="shared" si="9"/>
        <v>15.513661679596773</v>
      </c>
      <c r="AG33" s="11"/>
    </row>
    <row r="34" spans="1:33" x14ac:dyDescent="0.25">
      <c r="A34" s="14" t="s">
        <v>940</v>
      </c>
      <c r="B34" t="s">
        <v>949</v>
      </c>
      <c r="C34">
        <v>3</v>
      </c>
      <c r="D34" s="11">
        <f>SUMIFS('Individual Data'!$AC$7:$AC$5545,'Individual Data'!$V$7:$V$5545,'Hat by PBT'!$B34,'Individual Data'!$Z$7:$Z$5545,'Hat by PBT'!D$7,'Individual Data'!$R$7:$R$5545,'Hat by PBT'!$C34,'Individual Data'!$N$7:$N$5545,'Hat by PBT'!$B$6)</f>
        <v>0</v>
      </c>
      <c r="E34" s="11">
        <f>SUMIFS('Individual Data'!$AC$7:$AC$5545,'Individual Data'!$V$7:$V$5545,'Hat by PBT'!$B34,'Individual Data'!$Z$7:$Z$5545,'Hat by PBT'!E$7,'Individual Data'!$R$7:$R$5545,'Hat by PBT'!$C34,'Individual Data'!$N$7:$N$5545,'Hat by PBT'!$B$6)</f>
        <v>0</v>
      </c>
      <c r="F34" s="11">
        <f>SUMIFS('Individual Data'!$AC$7:$AC$5545,'Individual Data'!$V$7:$V$5545,'Hat by PBT'!$B34,'Individual Data'!$Z$7:$Z$5545,'Hat by PBT'!F$7,'Individual Data'!$R$7:$R$5545,'Hat by PBT'!$C34,'Individual Data'!$N$7:$N$5545,'Hat by PBT'!$B$6)</f>
        <v>0</v>
      </c>
      <c r="G34" s="11">
        <f>SUMIFS('Individual Data'!$AC$7:$AC$5545,'Individual Data'!$V$7:$V$5545,'Hat by PBT'!$B34,'Individual Data'!$Z$7:$Z$5545,'Hat by PBT'!G$7,'Individual Data'!$R$7:$R$5545,'Hat by PBT'!$C34,'Individual Data'!$N$7:$N$5545,'Hat by PBT'!$B$6)</f>
        <v>33.870103101942526</v>
      </c>
      <c r="H34" s="11">
        <f>SUMIFS('Individual Data'!$AC$7:$AC$5545,'Individual Data'!$V$7:$V$5545,'Hat by PBT'!$B34,'Individual Data'!$Z$7:$Z$5545,'Hat by PBT'!H$7,'Individual Data'!$R$7:$R$5545,'Hat by PBT'!$C34,'Individual Data'!$N$7:$N$5545,'Hat by PBT'!$B$6)</f>
        <v>34.082568515024327</v>
      </c>
      <c r="I34" s="11">
        <f>SUMIFS('Individual Data'!$AC$7:$AC$5545,'Individual Data'!$V$7:$V$5545,'Hat by PBT'!$B34,'Individual Data'!$Z$7:$Z$5545,'Hat by PBT'!I$7,'Individual Data'!$R$7:$R$5545,'Hat by PBT'!$C34,'Individual Data'!$N$7:$N$5545,'Hat by PBT'!$B$6)</f>
        <v>33.870103101942526</v>
      </c>
      <c r="J34" s="11">
        <f>SUMIFS('Individual Data'!$AC$7:$AC$5545,'Individual Data'!$V$7:$V$5545,'Hat by PBT'!$B34,'Individual Data'!$Z$7:$Z$5545,'Hat by PBT'!J$7,'Individual Data'!$R$7:$R$5545,'Hat by PBT'!$C34,'Individual Data'!$N$7:$N$5545,'Hat by PBT'!$B$6)</f>
        <v>0</v>
      </c>
      <c r="K34" s="11">
        <f>SUMIFS('Individual Data'!$AC$7:$AC$5545,'Individual Data'!$V$7:$V$5545,'Hat by PBT'!$B34,'Individual Data'!$Z$7:$Z$5545,'Hat by PBT'!K$7,'Individual Data'!$R$7:$R$5545,'Hat by PBT'!$C34,'Individual Data'!$N$7:$N$5545,'Hat by PBT'!$B$6)</f>
        <v>0</v>
      </c>
      <c r="L34" s="11">
        <f>SUMIFS('Individual Data'!$AC$7:$AC$5545,'Individual Data'!$V$7:$V$5545,'Hat by PBT'!$B34,'Individual Data'!$Z$7:$Z$5545,'Hat by PBT'!L$7,'Individual Data'!$R$7:$R$5545,'Hat by PBT'!$C34,'Individual Data'!$N$7:$N$5545,'Hat by PBT'!$B$6)</f>
        <v>0</v>
      </c>
      <c r="M34" s="11">
        <f>SUMIFS('Individual Data'!$AC$7:$AC$5545,'Individual Data'!$V$7:$V$5545,'Hat by PBT'!$B34,'Individual Data'!$Z$7:$Z$5545,'Hat by PBT'!M$7,'Individual Data'!$R$7:$R$5545,'Hat by PBT'!$C34,'Individual Data'!$N$7:$N$5545,'Hat by PBT'!$B$6)</f>
        <v>0</v>
      </c>
      <c r="N34" s="11">
        <f>SUMIFS('Individual Data'!$AC$7:$AC$5545,'Individual Data'!$V$7:$V$5545,'Hat by PBT'!$B34,'Individual Data'!$Z$7:$Z$5545,'Hat by PBT'!N$7,'Individual Data'!$R$7:$R$5545,'Hat by PBT'!$C34,'Individual Data'!$N$7:$N$5545,'Hat by PBT'!$B$6)</f>
        <v>0</v>
      </c>
      <c r="O34" s="11">
        <f>SUMIFS('Individual Data'!$AC$7:$AC$5545,'Individual Data'!$V$7:$V$5545,'Hat by PBT'!$B34,'Individual Data'!$Z$7:$Z$5545,'Hat by PBT'!O$7,'Individual Data'!$R$7:$R$5545,'Hat by PBT'!$C34,'Individual Data'!$N$7:$N$5545,'Hat by PBT'!$B$6)</f>
        <v>0</v>
      </c>
      <c r="P34" s="11">
        <f>SUMIFS('Individual Data'!$AC$7:$AC$5545,'Individual Data'!$V$7:$V$5545,'Hat by PBT'!$B34,'Individual Data'!$Z$7:$Z$5545,'Hat by PBT'!P$7,'Individual Data'!$R$7:$R$5545,'Hat by PBT'!$C34,'Individual Data'!$N$7:$N$5545,'Hat by PBT'!$B$6)</f>
        <v>0</v>
      </c>
      <c r="R34" s="26">
        <f t="shared" si="5"/>
        <v>0</v>
      </c>
      <c r="S34" s="27">
        <f t="shared" si="6"/>
        <v>101.82277471890939</v>
      </c>
      <c r="U34">
        <f t="shared" si="1"/>
        <v>2021</v>
      </c>
      <c r="V34" t="str">
        <f t="shared" si="2"/>
        <v>LFYO</v>
      </c>
      <c r="W34" t="s">
        <v>774</v>
      </c>
      <c r="X34" s="130">
        <f>SUMIFS('cwt rel info'!$A$6:$A$317,'cwt rel info'!$D$6:$D$317,'Hat by PBT'!U34,'cwt rel info'!$E$6:$E$317,'Hat by PBT'!V34)</f>
        <v>638417</v>
      </c>
      <c r="Y34" s="24">
        <f t="shared" si="7"/>
        <v>101.82277471890939</v>
      </c>
      <c r="Z34" s="24">
        <f t="shared" si="23"/>
        <v>222.3200956532458</v>
      </c>
      <c r="AA34" s="24">
        <f t="shared" si="24"/>
        <v>184.15917543180973</v>
      </c>
      <c r="AB34" s="130" t="str">
        <f>VLOOKUP(V34,'Individual Data'!$V$6:$AD$5545,9,FALSE)</f>
        <v>blw</v>
      </c>
      <c r="AC34" s="28">
        <f t="shared" ref="AC34" si="35">IF(AB34="blw",Y34*(1-$Z$4),Y34*(1-$Z$3))</f>
        <v>68.221259061669286</v>
      </c>
      <c r="AD34" s="11">
        <f t="shared" si="8"/>
        <v>148.95446408767467</v>
      </c>
      <c r="AE34" s="127">
        <f t="shared" si="9"/>
        <v>130.7530145565849</v>
      </c>
      <c r="AG34" s="11"/>
    </row>
    <row r="35" spans="1:33" x14ac:dyDescent="0.25">
      <c r="A35" s="14" t="s">
        <v>940</v>
      </c>
      <c r="B35" t="s">
        <v>889</v>
      </c>
      <c r="C35">
        <v>3</v>
      </c>
      <c r="D35" s="11">
        <f>SUMIFS('Individual Data'!$AC$7:$AC$5545,'Individual Data'!$V$7:$V$5545,'Hat by PBT'!$B35,'Individual Data'!$Z$7:$Z$5545,'Hat by PBT'!D$7,'Individual Data'!$R$7:$R$5545,'Hat by PBT'!$C35,'Individual Data'!$N$7:$N$5545,'Hat by PBT'!$B$6)</f>
        <v>0</v>
      </c>
      <c r="E35" s="11">
        <f>SUMIFS('Individual Data'!$AC$7:$AC$5545,'Individual Data'!$V$7:$V$5545,'Hat by PBT'!$B35,'Individual Data'!$Z$7:$Z$5545,'Hat by PBT'!E$7,'Individual Data'!$R$7:$R$5545,'Hat by PBT'!$C35,'Individual Data'!$N$7:$N$5545,'Hat by PBT'!$B$6)</f>
        <v>0</v>
      </c>
      <c r="F35" s="11">
        <f>SUMIFS('Individual Data'!$AC$7:$AC$5545,'Individual Data'!$V$7:$V$5545,'Hat by PBT'!$B35,'Individual Data'!$Z$7:$Z$5545,'Hat by PBT'!F$7,'Individual Data'!$R$7:$R$5545,'Hat by PBT'!$C35,'Individual Data'!$N$7:$N$5545,'Hat by PBT'!$B$6)</f>
        <v>0</v>
      </c>
      <c r="G35" s="11">
        <f>SUMIFS('Individual Data'!$AC$7:$AC$5545,'Individual Data'!$V$7:$V$5545,'Hat by PBT'!$B35,'Individual Data'!$Z$7:$Z$5545,'Hat by PBT'!G$7,'Individual Data'!$R$7:$R$5545,'Hat by PBT'!$C35,'Individual Data'!$N$7:$N$5545,'Hat by PBT'!$B$6)</f>
        <v>0</v>
      </c>
      <c r="H35" s="11">
        <f>SUMIFS('Individual Data'!$AC$7:$AC$5545,'Individual Data'!$V$7:$V$5545,'Hat by PBT'!$B35,'Individual Data'!$Z$7:$Z$5545,'Hat by PBT'!H$7,'Individual Data'!$R$7:$R$5545,'Hat by PBT'!$C35,'Individual Data'!$N$7:$N$5545,'Hat by PBT'!$B$6)</f>
        <v>17.041284257512164</v>
      </c>
      <c r="I35" s="11">
        <f>SUMIFS('Individual Data'!$AC$7:$AC$5545,'Individual Data'!$V$7:$V$5545,'Hat by PBT'!$B35,'Individual Data'!$Z$7:$Z$5545,'Hat by PBT'!I$7,'Individual Data'!$R$7:$R$5545,'Hat by PBT'!$C35,'Individual Data'!$N$7:$N$5545,'Hat by PBT'!$B$6)</f>
        <v>177.96163775534112</v>
      </c>
      <c r="J35" s="11">
        <f>SUMIFS('Individual Data'!$AC$7:$AC$5545,'Individual Data'!$V$7:$V$5545,'Hat by PBT'!$B35,'Individual Data'!$Z$7:$Z$5545,'Hat by PBT'!J$7,'Individual Data'!$R$7:$R$5545,'Hat by PBT'!$C35,'Individual Data'!$N$7:$N$5545,'Hat by PBT'!$B$6)</f>
        <v>192.25264266583642</v>
      </c>
      <c r="K35" s="11">
        <f>SUMIFS('Individual Data'!$AC$7:$AC$5545,'Individual Data'!$V$7:$V$5545,'Hat by PBT'!$B35,'Individual Data'!$Z$7:$Z$5545,'Hat by PBT'!K$7,'Individual Data'!$R$7:$R$5545,'Hat by PBT'!$C35,'Individual Data'!$N$7:$N$5545,'Hat by PBT'!$B$6)</f>
        <v>0</v>
      </c>
      <c r="L35" s="11">
        <f>SUMIFS('Individual Data'!$AC$7:$AC$5545,'Individual Data'!$V$7:$V$5545,'Hat by PBT'!$B35,'Individual Data'!$Z$7:$Z$5545,'Hat by PBT'!L$7,'Individual Data'!$R$7:$R$5545,'Hat by PBT'!$C35,'Individual Data'!$N$7:$N$5545,'Hat by PBT'!$B$6)</f>
        <v>0</v>
      </c>
      <c r="M35" s="11">
        <f>SUMIFS('Individual Data'!$AC$7:$AC$5545,'Individual Data'!$V$7:$V$5545,'Hat by PBT'!$B35,'Individual Data'!$Z$7:$Z$5545,'Hat by PBT'!M$7,'Individual Data'!$R$7:$R$5545,'Hat by PBT'!$C35,'Individual Data'!$N$7:$N$5545,'Hat by PBT'!$B$6)</f>
        <v>0</v>
      </c>
      <c r="N35" s="11">
        <f>SUMIFS('Individual Data'!$AC$7:$AC$5545,'Individual Data'!$V$7:$V$5545,'Hat by PBT'!$B35,'Individual Data'!$Z$7:$Z$5545,'Hat by PBT'!N$7,'Individual Data'!$R$7:$R$5545,'Hat by PBT'!$C35,'Individual Data'!$N$7:$N$5545,'Hat by PBT'!$B$6)</f>
        <v>0</v>
      </c>
      <c r="O35" s="11">
        <f>SUMIFS('Individual Data'!$AC$7:$AC$5545,'Individual Data'!$V$7:$V$5545,'Hat by PBT'!$B35,'Individual Data'!$Z$7:$Z$5545,'Hat by PBT'!O$7,'Individual Data'!$R$7:$R$5545,'Hat by PBT'!$C35,'Individual Data'!$N$7:$N$5545,'Hat by PBT'!$B$6)</f>
        <v>0</v>
      </c>
      <c r="P35" s="11">
        <f>SUMIFS('Individual Data'!$AC$7:$AC$5545,'Individual Data'!$V$7:$V$5545,'Hat by PBT'!$B35,'Individual Data'!$Z$7:$Z$5545,'Hat by PBT'!P$7,'Individual Data'!$R$7:$R$5545,'Hat by PBT'!$C35,'Individual Data'!$N$7:$N$5545,'Hat by PBT'!$B$6)</f>
        <v>0</v>
      </c>
      <c r="R35" s="26">
        <f t="shared" si="5"/>
        <v>0</v>
      </c>
      <c r="S35" s="27">
        <f t="shared" si="6"/>
        <v>387.25556467868967</v>
      </c>
      <c r="U35">
        <f t="shared" si="1"/>
        <v>2021</v>
      </c>
      <c r="V35" t="str">
        <f t="shared" si="2"/>
        <v>PLA1</v>
      </c>
      <c r="W35" t="s">
        <v>774</v>
      </c>
      <c r="X35" s="130">
        <f>SUMIFS('cwt rel info'!$A$6:$A$317,'cwt rel info'!$D$6:$D$317,'Hat by PBT'!U35,'cwt rel info'!$E$6:$E$317,'Hat by PBT'!V35)</f>
        <v>220403</v>
      </c>
      <c r="Y35" s="24">
        <f t="shared" si="7"/>
        <v>387.25556467868967</v>
      </c>
      <c r="Z35" s="24">
        <f t="shared" si="23"/>
        <v>821.54135816304722</v>
      </c>
      <c r="AA35" s="24">
        <f t="shared" si="24"/>
        <v>63.850697366444692</v>
      </c>
      <c r="AB35" s="130" t="str">
        <f>VLOOKUP(V35,'Individual Data'!$V$6:$AD$5545,9,FALSE)</f>
        <v>Abv</v>
      </c>
      <c r="AC35" s="28">
        <f t="shared" ref="AC35" si="36">IF(AB35="blw",Y35*(1-$Z$4),Y35*(1-$Z$3))</f>
        <v>377.96143112640112</v>
      </c>
      <c r="AD35" s="11">
        <f t="shared" si="8"/>
        <v>801.82436556713412</v>
      </c>
      <c r="AE35" s="127">
        <f t="shared" si="9"/>
        <v>59.125745761327785</v>
      </c>
      <c r="AG35" s="11"/>
    </row>
    <row r="36" spans="1:33" x14ac:dyDescent="0.25">
      <c r="A36" s="15" t="s">
        <v>940</v>
      </c>
      <c r="B36" t="s">
        <v>945</v>
      </c>
      <c r="C36">
        <v>3</v>
      </c>
      <c r="D36" s="11">
        <f>SUMIFS('Individual Data'!$AC$7:$AC$5545,'Individual Data'!$V$7:$V$5545,'Hat by PBT'!$B36,'Individual Data'!$Z$7:$Z$5545,'Hat by PBT'!D$7,'Individual Data'!$R$7:$R$5545,'Hat by PBT'!$C36,'Individual Data'!$N$7:$N$5545,'Hat by PBT'!$B$6)</f>
        <v>0</v>
      </c>
      <c r="E36" s="11">
        <f>SUMIFS('Individual Data'!$AC$7:$AC$5545,'Individual Data'!$V$7:$V$5545,'Hat by PBT'!$B36,'Individual Data'!$Z$7:$Z$5545,'Hat by PBT'!E$7,'Individual Data'!$R$7:$R$5545,'Hat by PBT'!$C36,'Individual Data'!$N$7:$N$5545,'Hat by PBT'!$B$6)</f>
        <v>0</v>
      </c>
      <c r="F36" s="11">
        <f>SUMIFS('Individual Data'!$AC$7:$AC$5545,'Individual Data'!$V$7:$V$5545,'Hat by PBT'!$B36,'Individual Data'!$Z$7:$Z$5545,'Hat by PBT'!F$7,'Individual Data'!$R$7:$R$5545,'Hat by PBT'!$C36,'Individual Data'!$N$7:$N$5545,'Hat by PBT'!$B$6)</f>
        <v>0</v>
      </c>
      <c r="G36" s="11">
        <f>SUMIFS('Individual Data'!$AC$7:$AC$5545,'Individual Data'!$V$7:$V$5545,'Hat by PBT'!$B36,'Individual Data'!$Z$7:$Z$5545,'Hat by PBT'!G$7,'Individual Data'!$R$7:$R$5545,'Hat by PBT'!$C36,'Individual Data'!$N$7:$N$5545,'Hat by PBT'!$B$6)</f>
        <v>0</v>
      </c>
      <c r="H36" s="11">
        <f>SUMIFS('Individual Data'!$AC$7:$AC$5545,'Individual Data'!$V$7:$V$5545,'Hat by PBT'!$B36,'Individual Data'!$Z$7:$Z$5545,'Hat by PBT'!H$7,'Individual Data'!$R$7:$R$5545,'Hat by PBT'!$C36,'Individual Data'!$N$7:$N$5545,'Hat by PBT'!$B$6)</f>
        <v>32.213218599917262</v>
      </c>
      <c r="I36" s="11">
        <f>SUMIFS('Individual Data'!$AC$7:$AC$5545,'Individual Data'!$V$7:$V$5545,'Hat by PBT'!$B36,'Individual Data'!$Z$7:$Z$5545,'Hat by PBT'!I$7,'Individual Data'!$R$7:$R$5545,'Hat by PBT'!$C36,'Individual Data'!$N$7:$N$5545,'Hat by PBT'!$B$6)</f>
        <v>83.767071704086234</v>
      </c>
      <c r="J36" s="11">
        <f>SUMIFS('Individual Data'!$AC$7:$AC$5545,'Individual Data'!$V$7:$V$5545,'Hat by PBT'!$B36,'Individual Data'!$Z$7:$Z$5545,'Hat by PBT'!J$7,'Individual Data'!$R$7:$R$5545,'Hat by PBT'!$C36,'Individual Data'!$N$7:$N$5545,'Hat by PBT'!$B$6)</f>
        <v>82.652625416675647</v>
      </c>
      <c r="K36" s="11">
        <f>SUMIFS('Individual Data'!$AC$7:$AC$5545,'Individual Data'!$V$7:$V$5545,'Hat by PBT'!$B36,'Individual Data'!$Z$7:$Z$5545,'Hat by PBT'!K$7,'Individual Data'!$R$7:$R$5545,'Hat by PBT'!$C36,'Individual Data'!$N$7:$N$5545,'Hat by PBT'!$B$6)</f>
        <v>0</v>
      </c>
      <c r="L36" s="11">
        <f>SUMIFS('Individual Data'!$AC$7:$AC$5545,'Individual Data'!$V$7:$V$5545,'Hat by PBT'!$B36,'Individual Data'!$Z$7:$Z$5545,'Hat by PBT'!L$7,'Individual Data'!$R$7:$R$5545,'Hat by PBT'!$C36,'Individual Data'!$N$7:$N$5545,'Hat by PBT'!$B$6)</f>
        <v>0</v>
      </c>
      <c r="M36" s="11">
        <f>SUMIFS('Individual Data'!$AC$7:$AC$5545,'Individual Data'!$V$7:$V$5545,'Hat by PBT'!$B36,'Individual Data'!$Z$7:$Z$5545,'Hat by PBT'!M$7,'Individual Data'!$R$7:$R$5545,'Hat by PBT'!$C36,'Individual Data'!$N$7:$N$5545,'Hat by PBT'!$B$6)</f>
        <v>0</v>
      </c>
      <c r="N36" s="11">
        <f>SUMIFS('Individual Data'!$AC$7:$AC$5545,'Individual Data'!$V$7:$V$5545,'Hat by PBT'!$B36,'Individual Data'!$Z$7:$Z$5545,'Hat by PBT'!N$7,'Individual Data'!$R$7:$R$5545,'Hat by PBT'!$C36,'Individual Data'!$N$7:$N$5545,'Hat by PBT'!$B$6)</f>
        <v>0</v>
      </c>
      <c r="O36" s="11">
        <f>SUMIFS('Individual Data'!$AC$7:$AC$5545,'Individual Data'!$V$7:$V$5545,'Hat by PBT'!$B36,'Individual Data'!$Z$7:$Z$5545,'Hat by PBT'!O$7,'Individual Data'!$R$7:$R$5545,'Hat by PBT'!$C36,'Individual Data'!$N$7:$N$5545,'Hat by PBT'!$B$6)</f>
        <v>0</v>
      </c>
      <c r="P36" s="11">
        <f>SUMIFS('Individual Data'!$AC$7:$AC$5545,'Individual Data'!$V$7:$V$5545,'Hat by PBT'!$B36,'Individual Data'!$Z$7:$Z$5545,'Hat by PBT'!P$7,'Individual Data'!$R$7:$R$5545,'Hat by PBT'!$C36,'Individual Data'!$N$7:$N$5545,'Hat by PBT'!$B$6)</f>
        <v>0</v>
      </c>
      <c r="R36" s="26">
        <f t="shared" si="5"/>
        <v>0</v>
      </c>
      <c r="S36" s="27">
        <f t="shared" si="6"/>
        <v>198.63291572067914</v>
      </c>
      <c r="U36">
        <f t="shared" si="1"/>
        <v>2021</v>
      </c>
      <c r="V36" t="str">
        <f t="shared" si="2"/>
        <v>PLA2</v>
      </c>
      <c r="W36" t="s">
        <v>774</v>
      </c>
      <c r="X36" s="130">
        <f>SUMIFS('cwt rel info'!$A$6:$A$317,'cwt rel info'!$D$6:$D$317,'Hat by PBT'!U36,'cwt rel info'!$E$6:$E$317,'Hat by PBT'!V36)</f>
        <v>220404</v>
      </c>
      <c r="Y36" s="24">
        <f t="shared" si="7"/>
        <v>198.63291572067914</v>
      </c>
      <c r="Z36" s="24">
        <f t="shared" si="23"/>
        <v>200.43048396633725</v>
      </c>
      <c r="AA36" s="24">
        <f t="shared" si="24"/>
        <v>16.753414340817248</v>
      </c>
      <c r="AB36" s="130" t="str">
        <f>VLOOKUP(V36,'Individual Data'!$V$6:$AD$5545,9,FALSE)</f>
        <v>Abv</v>
      </c>
      <c r="AC36" s="28">
        <f t="shared" ref="AC36" si="37">IF(AB36="blw",Y36*(1-$Z$4),Y36*(1-$Z$3))</f>
        <v>193.86572574338282</v>
      </c>
      <c r="AD36" s="11">
        <f t="shared" si="8"/>
        <v>195.62015235114515</v>
      </c>
      <c r="AE36" s="127">
        <f t="shared" si="9"/>
        <v>15.513661679596773</v>
      </c>
      <c r="AG36" s="11"/>
    </row>
    <row r="37" spans="1:33" x14ac:dyDescent="0.25">
      <c r="A37" s="14" t="s">
        <v>178</v>
      </c>
      <c r="B37" t="s">
        <v>742</v>
      </c>
      <c r="C37">
        <v>5</v>
      </c>
      <c r="D37" s="11">
        <f>SUMIFS('Individual Data'!$AC$7:$AC$5545,'Individual Data'!$V$7:$V$5545,'Hat by PBT'!$B37,'Individual Data'!$Z$7:$Z$5545,'Hat by PBT'!D$7,'Individual Data'!$R$7:$R$5545,'Hat by PBT'!$C37,'Individual Data'!$N$7:$N$5545,'Hat by PBT'!$B$6)</f>
        <v>0</v>
      </c>
      <c r="E37" s="11">
        <f>SUMIFS('Individual Data'!$AC$7:$AC$5545,'Individual Data'!$V$7:$V$5545,'Hat by PBT'!$B37,'Individual Data'!$Z$7:$Z$5545,'Hat by PBT'!E$7,'Individual Data'!$R$7:$R$5545,'Hat by PBT'!$C37,'Individual Data'!$N$7:$N$5545,'Hat by PBT'!$B$6)</f>
        <v>0</v>
      </c>
      <c r="F37" s="11">
        <f>SUMIFS('Individual Data'!$AC$7:$AC$5545,'Individual Data'!$V$7:$V$5545,'Hat by PBT'!$B37,'Individual Data'!$Z$7:$Z$5545,'Hat by PBT'!F$7,'Individual Data'!$R$7:$R$5545,'Hat by PBT'!$C37,'Individual Data'!$N$7:$N$5545,'Hat by PBT'!$B$6)</f>
        <v>0</v>
      </c>
      <c r="G37" s="11">
        <f>SUMIFS('Individual Data'!$AC$7:$AC$5545,'Individual Data'!$V$7:$V$5545,'Hat by PBT'!$B37,'Individual Data'!$Z$7:$Z$5545,'Hat by PBT'!G$7,'Individual Data'!$R$7:$R$5545,'Hat by PBT'!$C37,'Individual Data'!$N$7:$N$5545,'Hat by PBT'!$B$6)</f>
        <v>0</v>
      </c>
      <c r="H37" s="11">
        <f>SUMIFS('Individual Data'!$AC$7:$AC$5545,'Individual Data'!$V$7:$V$5545,'Hat by PBT'!$B37,'Individual Data'!$Z$7:$Z$5545,'Hat by PBT'!H$7,'Individual Data'!$R$7:$R$5545,'Hat by PBT'!$C37,'Individual Data'!$N$7:$N$5545,'Hat by PBT'!$B$6)</f>
        <v>0</v>
      </c>
      <c r="I37" s="11">
        <f>SUMIFS('Individual Data'!$AC$7:$AC$5545,'Individual Data'!$V$7:$V$5545,'Hat by PBT'!$B37,'Individual Data'!$Z$7:$Z$5545,'Hat by PBT'!I$7,'Individual Data'!$R$7:$R$5545,'Hat by PBT'!$C37,'Individual Data'!$N$7:$N$5545,'Hat by PBT'!$B$6)</f>
        <v>0</v>
      </c>
      <c r="J37" s="11">
        <f>SUMIFS('Individual Data'!$AC$7:$AC$5545,'Individual Data'!$V$7:$V$5545,'Hat by PBT'!$B37,'Individual Data'!$Z$7:$Z$5545,'Hat by PBT'!J$7,'Individual Data'!$R$7:$R$5545,'Hat by PBT'!$C37,'Individual Data'!$N$7:$N$5545,'Hat by PBT'!$B$6)</f>
        <v>0</v>
      </c>
      <c r="K37" s="11">
        <f>SUMIFS('Individual Data'!$AC$7:$AC$5545,'Individual Data'!$V$7:$V$5545,'Hat by PBT'!$B37,'Individual Data'!$Z$7:$Z$5545,'Hat by PBT'!K$7,'Individual Data'!$R$7:$R$5545,'Hat by PBT'!$C37,'Individual Data'!$N$7:$N$5545,'Hat by PBT'!$B$6)</f>
        <v>0</v>
      </c>
      <c r="L37" s="11">
        <f>SUMIFS('Individual Data'!$AC$7:$AC$5545,'Individual Data'!$V$7:$V$5545,'Hat by PBT'!$B37,'Individual Data'!$Z$7:$Z$5545,'Hat by PBT'!L$7,'Individual Data'!$R$7:$R$5545,'Hat by PBT'!$C37,'Individual Data'!$N$7:$N$5545,'Hat by PBT'!$B$6)</f>
        <v>15.389291655351965</v>
      </c>
      <c r="M37" s="11">
        <f>SUMIFS('Individual Data'!$AC$7:$AC$5545,'Individual Data'!$V$7:$V$5545,'Hat by PBT'!$B37,'Individual Data'!$Z$7:$Z$5545,'Hat by PBT'!M$7,'Individual Data'!$R$7:$R$5545,'Hat by PBT'!$C37,'Individual Data'!$N$7:$N$5545,'Hat by PBT'!$B$6)</f>
        <v>14.475449145487847</v>
      </c>
      <c r="N37" s="11">
        <f>SUMIFS('Individual Data'!$AC$7:$AC$5545,'Individual Data'!$V$7:$V$5545,'Hat by PBT'!$B37,'Individual Data'!$Z$7:$Z$5545,'Hat by PBT'!N$7,'Individual Data'!$R$7:$R$5545,'Hat by PBT'!$C37,'Individual Data'!$N$7:$N$5545,'Hat by PBT'!$B$6)</f>
        <v>0</v>
      </c>
      <c r="O37" s="11">
        <f>SUMIFS('Individual Data'!$AC$7:$AC$5545,'Individual Data'!$V$7:$V$5545,'Hat by PBT'!$B37,'Individual Data'!$Z$7:$Z$5545,'Hat by PBT'!O$7,'Individual Data'!$R$7:$R$5545,'Hat by PBT'!$C37,'Individual Data'!$N$7:$N$5545,'Hat by PBT'!$B$6)</f>
        <v>0</v>
      </c>
      <c r="P37" s="11">
        <f>SUMIFS('Individual Data'!$AC$7:$AC$5545,'Individual Data'!$V$7:$V$5545,'Hat by PBT'!$B37,'Individual Data'!$Z$7:$Z$5545,'Hat by PBT'!P$7,'Individual Data'!$R$7:$R$5545,'Hat by PBT'!$C37,'Individual Data'!$N$7:$N$5545,'Hat by PBT'!$B$6)</f>
        <v>0</v>
      </c>
      <c r="R37" s="26">
        <f t="shared" si="5"/>
        <v>0</v>
      </c>
      <c r="S37" s="27">
        <f t="shared" si="6"/>
        <v>29.864740800839812</v>
      </c>
      <c r="U37">
        <f t="shared" si="1"/>
        <v>2019</v>
      </c>
      <c r="V37" t="str">
        <f t="shared" si="2"/>
        <v>CFA</v>
      </c>
      <c r="W37" t="s">
        <v>774</v>
      </c>
      <c r="X37" s="130">
        <f>SUMIFS('cwt rel info'!$A$6:$A$317,'cwt rel info'!$D$6:$D$317,'Hat by PBT'!U37,'cwt rel info'!$E$6:$E$317,'Hat by PBT'!V37)</f>
        <v>220276</v>
      </c>
      <c r="Y37" s="24">
        <f t="shared" si="7"/>
        <v>29.864740800839812</v>
      </c>
      <c r="Z37" s="24">
        <f t="shared" si="23"/>
        <v>16.705340194731683</v>
      </c>
      <c r="AA37" s="24">
        <f t="shared" si="24"/>
        <v>0</v>
      </c>
      <c r="AB37" s="130" t="str">
        <f>VLOOKUP(V37,'Individual Data'!$V$6:$AD$5545,9,FALSE)</f>
        <v>Abv</v>
      </c>
      <c r="AC37" s="28">
        <f t="shared" ref="AC37" si="38">IF(AB37="blw",Y37*(1-$Z$4),Y37*(1-$Z$3))</f>
        <v>29.147987021619656</v>
      </c>
      <c r="AD37" s="11">
        <f t="shared" si="8"/>
        <v>16.304412030058121</v>
      </c>
      <c r="AE37" s="127">
        <f t="shared" si="9"/>
        <v>0</v>
      </c>
      <c r="AG37" s="11"/>
    </row>
    <row r="38" spans="1:33" x14ac:dyDescent="0.25">
      <c r="A38" s="14" t="s">
        <v>178</v>
      </c>
      <c r="B38" t="s">
        <v>743</v>
      </c>
      <c r="C38">
        <v>5</v>
      </c>
      <c r="D38" s="11">
        <f>SUMIFS('Individual Data'!$AC$7:$AC$5545,'Individual Data'!$V$7:$V$5545,'Hat by PBT'!$B38,'Individual Data'!$Z$7:$Z$5545,'Hat by PBT'!D$7,'Individual Data'!$R$7:$R$5545,'Hat by PBT'!$C38,'Individual Data'!$N$7:$N$5545,'Hat by PBT'!$B$6)</f>
        <v>0</v>
      </c>
      <c r="E38" s="11">
        <f>SUMIFS('Individual Data'!$AC$7:$AC$5545,'Individual Data'!$V$7:$V$5545,'Hat by PBT'!$B38,'Individual Data'!$Z$7:$Z$5545,'Hat by PBT'!E$7,'Individual Data'!$R$7:$R$5545,'Hat by PBT'!$C38,'Individual Data'!$N$7:$N$5545,'Hat by PBT'!$B$6)</f>
        <v>0</v>
      </c>
      <c r="F38" s="11">
        <f>SUMIFS('Individual Data'!$AC$7:$AC$5545,'Individual Data'!$V$7:$V$5545,'Hat by PBT'!$B38,'Individual Data'!$Z$7:$Z$5545,'Hat by PBT'!F$7,'Individual Data'!$R$7:$R$5545,'Hat by PBT'!$C38,'Individual Data'!$N$7:$N$5545,'Hat by PBT'!$B$6)</f>
        <v>0</v>
      </c>
      <c r="G38" s="11">
        <f>SUMIFS('Individual Data'!$AC$7:$AC$5545,'Individual Data'!$V$7:$V$5545,'Hat by PBT'!$B38,'Individual Data'!$Z$7:$Z$5545,'Hat by PBT'!G$7,'Individual Data'!$R$7:$R$5545,'Hat by PBT'!$C38,'Individual Data'!$N$7:$N$5545,'Hat by PBT'!$B$6)</f>
        <v>0</v>
      </c>
      <c r="H38" s="11">
        <f>SUMIFS('Individual Data'!$AC$7:$AC$5545,'Individual Data'!$V$7:$V$5545,'Hat by PBT'!$B38,'Individual Data'!$Z$7:$Z$5545,'Hat by PBT'!H$7,'Individual Data'!$R$7:$R$5545,'Hat by PBT'!$C38,'Individual Data'!$N$7:$N$5545,'Hat by PBT'!$B$6)</f>
        <v>0</v>
      </c>
      <c r="I38" s="11">
        <f>SUMIFS('Individual Data'!$AC$7:$AC$5545,'Individual Data'!$V$7:$V$5545,'Hat by PBT'!$B38,'Individual Data'!$Z$7:$Z$5545,'Hat by PBT'!I$7,'Individual Data'!$R$7:$R$5545,'Hat by PBT'!$C38,'Individual Data'!$N$7:$N$5545,'Hat by PBT'!$B$6)</f>
        <v>0</v>
      </c>
      <c r="J38" s="11">
        <f>SUMIFS('Individual Data'!$AC$7:$AC$5545,'Individual Data'!$V$7:$V$5545,'Hat by PBT'!$B38,'Individual Data'!$Z$7:$Z$5545,'Hat by PBT'!J$7,'Individual Data'!$R$7:$R$5545,'Hat by PBT'!$C38,'Individual Data'!$N$7:$N$5545,'Hat by PBT'!$B$6)</f>
        <v>0</v>
      </c>
      <c r="K38" s="11">
        <f>SUMIFS('Individual Data'!$AC$7:$AC$5545,'Individual Data'!$V$7:$V$5545,'Hat by PBT'!$B38,'Individual Data'!$Z$7:$Z$5545,'Hat by PBT'!K$7,'Individual Data'!$R$7:$R$5545,'Hat by PBT'!$C38,'Individual Data'!$N$7:$N$5545,'Hat by PBT'!$B$6)</f>
        <v>0</v>
      </c>
      <c r="L38" s="11">
        <f>SUMIFS('Individual Data'!$AC$7:$AC$5545,'Individual Data'!$V$7:$V$5545,'Hat by PBT'!$B38,'Individual Data'!$Z$7:$Z$5545,'Hat by PBT'!L$7,'Individual Data'!$R$7:$R$5545,'Hat by PBT'!$C38,'Individual Data'!$N$7:$N$5545,'Hat by PBT'!$B$6)</f>
        <v>0</v>
      </c>
      <c r="M38" s="11">
        <f>SUMIFS('Individual Data'!$AC$7:$AC$5545,'Individual Data'!$V$7:$V$5545,'Hat by PBT'!$B38,'Individual Data'!$Z$7:$Z$5545,'Hat by PBT'!M$7,'Individual Data'!$R$7:$R$5545,'Hat by PBT'!$C38,'Individual Data'!$N$7:$N$5545,'Hat by PBT'!$B$6)</f>
        <v>15.075587880313446</v>
      </c>
      <c r="N38" s="11">
        <f>SUMIFS('Individual Data'!$AC$7:$AC$5545,'Individual Data'!$V$7:$V$5545,'Hat by PBT'!$B38,'Individual Data'!$Z$7:$Z$5545,'Hat by PBT'!N$7,'Individual Data'!$R$7:$R$5545,'Hat by PBT'!$C38,'Individual Data'!$N$7:$N$5545,'Hat by PBT'!$B$6)</f>
        <v>0</v>
      </c>
      <c r="O38" s="11">
        <f>SUMIFS('Individual Data'!$AC$7:$AC$5545,'Individual Data'!$V$7:$V$5545,'Hat by PBT'!$B38,'Individual Data'!$Z$7:$Z$5545,'Hat by PBT'!O$7,'Individual Data'!$R$7:$R$5545,'Hat by PBT'!$C38,'Individual Data'!$N$7:$N$5545,'Hat by PBT'!$B$6)</f>
        <v>0</v>
      </c>
      <c r="P38" s="11">
        <f>SUMIFS('Individual Data'!$AC$7:$AC$5545,'Individual Data'!$V$7:$V$5545,'Hat by PBT'!$B38,'Individual Data'!$Z$7:$Z$5545,'Hat by PBT'!P$7,'Individual Data'!$R$7:$R$5545,'Hat by PBT'!$C38,'Individual Data'!$N$7:$N$5545,'Hat by PBT'!$B$6)</f>
        <v>0</v>
      </c>
      <c r="R38" s="26">
        <f t="shared" si="5"/>
        <v>0</v>
      </c>
      <c r="S38" s="27">
        <f t="shared" si="6"/>
        <v>15.075587880313446</v>
      </c>
      <c r="U38">
        <f t="shared" ref="U38:U69" si="39">$U$3-C38</f>
        <v>2019</v>
      </c>
      <c r="V38" t="str">
        <f t="shared" ref="V38:V69" si="40">B38</f>
        <v>LGA</v>
      </c>
      <c r="W38" t="s">
        <v>774</v>
      </c>
      <c r="X38" s="130">
        <f>SUMIFS('cwt rel info'!$A$6:$A$317,'cwt rel info'!$D$6:$D$317,'Hat by PBT'!U38,'cwt rel info'!$E$6:$E$317,'Hat by PBT'!V38)</f>
        <v>220275</v>
      </c>
      <c r="Y38" s="24">
        <f t="shared" si="7"/>
        <v>15.075587880313446</v>
      </c>
      <c r="Z38" s="24">
        <f t="shared" si="23"/>
        <v>31.780928075045129</v>
      </c>
      <c r="AA38" s="24">
        <f t="shared" si="24"/>
        <v>0</v>
      </c>
      <c r="AB38" s="130" t="str">
        <f>VLOOKUP(V38,'Individual Data'!$V$6:$AD$5545,9,FALSE)</f>
        <v>Abv</v>
      </c>
      <c r="AC38" s="28">
        <f t="shared" ref="AC38" si="41">IF(AB38="blw",Y38*(1-$Z$4),Y38*(1-$Z$3))</f>
        <v>14.713773771185922</v>
      </c>
      <c r="AD38" s="11">
        <f t="shared" si="8"/>
        <v>31.018185801244044</v>
      </c>
      <c r="AE38" s="127">
        <f t="shared" si="9"/>
        <v>0</v>
      </c>
      <c r="AG38" s="11"/>
    </row>
    <row r="39" spans="1:33" x14ac:dyDescent="0.25">
      <c r="A39" s="14" t="s">
        <v>178</v>
      </c>
      <c r="B39" t="s">
        <v>741</v>
      </c>
      <c r="C39">
        <v>5</v>
      </c>
      <c r="D39" s="11">
        <f>SUMIFS('Individual Data'!$AC$7:$AC$5545,'Individual Data'!$V$7:$V$5545,'Hat by PBT'!$B39,'Individual Data'!$Z$7:$Z$5545,'Hat by PBT'!D$7,'Individual Data'!$R$7:$R$5545,'Hat by PBT'!$C39,'Individual Data'!$N$7:$N$5545,'Hat by PBT'!$B$6)</f>
        <v>0</v>
      </c>
      <c r="E39" s="11">
        <f>SUMIFS('Individual Data'!$AC$7:$AC$5545,'Individual Data'!$V$7:$V$5545,'Hat by PBT'!$B39,'Individual Data'!$Z$7:$Z$5545,'Hat by PBT'!E$7,'Individual Data'!$R$7:$R$5545,'Hat by PBT'!$C39,'Individual Data'!$N$7:$N$5545,'Hat by PBT'!$B$6)</f>
        <v>0</v>
      </c>
      <c r="F39" s="11">
        <f>SUMIFS('Individual Data'!$AC$7:$AC$5545,'Individual Data'!$V$7:$V$5545,'Hat by PBT'!$B39,'Individual Data'!$Z$7:$Z$5545,'Hat by PBT'!F$7,'Individual Data'!$R$7:$R$5545,'Hat by PBT'!$C39,'Individual Data'!$N$7:$N$5545,'Hat by PBT'!$B$6)</f>
        <v>0</v>
      </c>
      <c r="G39" s="11">
        <f>SUMIFS('Individual Data'!$AC$7:$AC$5545,'Individual Data'!$V$7:$V$5545,'Hat by PBT'!$B39,'Individual Data'!$Z$7:$Z$5545,'Hat by PBT'!G$7,'Individual Data'!$R$7:$R$5545,'Hat by PBT'!$C39,'Individual Data'!$N$7:$N$5545,'Hat by PBT'!$B$6)</f>
        <v>0</v>
      </c>
      <c r="H39" s="11">
        <f>SUMIFS('Individual Data'!$AC$7:$AC$5545,'Individual Data'!$V$7:$V$5545,'Hat by PBT'!$B39,'Individual Data'!$Z$7:$Z$5545,'Hat by PBT'!H$7,'Individual Data'!$R$7:$R$5545,'Hat by PBT'!$C39,'Individual Data'!$N$7:$N$5545,'Hat by PBT'!$B$6)</f>
        <v>0</v>
      </c>
      <c r="I39" s="11">
        <f>SUMIFS('Individual Data'!$AC$7:$AC$5545,'Individual Data'!$V$7:$V$5545,'Hat by PBT'!$B39,'Individual Data'!$Z$7:$Z$5545,'Hat by PBT'!I$7,'Individual Data'!$R$7:$R$5545,'Hat by PBT'!$C39,'Individual Data'!$N$7:$N$5545,'Hat by PBT'!$B$6)</f>
        <v>0</v>
      </c>
      <c r="J39" s="11">
        <f>SUMIFS('Individual Data'!$AC$7:$AC$5545,'Individual Data'!$V$7:$V$5545,'Hat by PBT'!$B39,'Individual Data'!$Z$7:$Z$5545,'Hat by PBT'!J$7,'Individual Data'!$R$7:$R$5545,'Hat by PBT'!$C39,'Individual Data'!$N$7:$N$5545,'Hat by PBT'!$B$6)</f>
        <v>16.82209862248207</v>
      </c>
      <c r="K39" s="11">
        <f>SUMIFS('Individual Data'!$AC$7:$AC$5545,'Individual Data'!$V$7:$V$5545,'Hat by PBT'!$B39,'Individual Data'!$Z$7:$Z$5545,'Hat by PBT'!K$7,'Individual Data'!$R$7:$R$5545,'Hat by PBT'!$C39,'Individual Data'!$N$7:$N$5545,'Hat by PBT'!$B$6)</f>
        <v>16.705340194731683</v>
      </c>
      <c r="L39" s="11">
        <f>SUMIFS('Individual Data'!$AC$7:$AC$5545,'Individual Data'!$V$7:$V$5545,'Hat by PBT'!$B39,'Individual Data'!$Z$7:$Z$5545,'Hat by PBT'!L$7,'Individual Data'!$R$7:$R$5545,'Hat by PBT'!$C39,'Individual Data'!$N$7:$N$5545,'Hat by PBT'!$B$6)</f>
        <v>48.562571263923836</v>
      </c>
      <c r="M39" s="11">
        <f>SUMIFS('Individual Data'!$AC$7:$AC$5545,'Individual Data'!$V$7:$V$5545,'Hat by PBT'!$B39,'Individual Data'!$Z$7:$Z$5545,'Hat by PBT'!M$7,'Individual Data'!$R$7:$R$5545,'Hat by PBT'!$C39,'Individual Data'!$N$7:$N$5545,'Hat by PBT'!$B$6)</f>
        <v>0</v>
      </c>
      <c r="N39" s="11">
        <f>SUMIFS('Individual Data'!$AC$7:$AC$5545,'Individual Data'!$V$7:$V$5545,'Hat by PBT'!$B39,'Individual Data'!$Z$7:$Z$5545,'Hat by PBT'!N$7,'Individual Data'!$R$7:$R$5545,'Hat by PBT'!$C39,'Individual Data'!$N$7:$N$5545,'Hat by PBT'!$B$6)</f>
        <v>16.705340194731683</v>
      </c>
      <c r="O39" s="11">
        <f>SUMIFS('Individual Data'!$AC$7:$AC$5545,'Individual Data'!$V$7:$V$5545,'Hat by PBT'!$B39,'Individual Data'!$Z$7:$Z$5545,'Hat by PBT'!O$7,'Individual Data'!$R$7:$R$5545,'Hat by PBT'!$C39,'Individual Data'!$N$7:$N$5545,'Hat by PBT'!$B$6)</f>
        <v>0</v>
      </c>
      <c r="P39" s="11">
        <f>SUMIFS('Individual Data'!$AC$7:$AC$5545,'Individual Data'!$V$7:$V$5545,'Hat by PBT'!$B39,'Individual Data'!$Z$7:$Z$5545,'Hat by PBT'!P$7,'Individual Data'!$R$7:$R$5545,'Hat by PBT'!$C39,'Individual Data'!$N$7:$N$5545,'Hat by PBT'!$B$6)</f>
        <v>0</v>
      </c>
      <c r="R39" s="26">
        <f t="shared" si="5"/>
        <v>0</v>
      </c>
      <c r="S39" s="27">
        <f t="shared" si="6"/>
        <v>98.795350275869282</v>
      </c>
      <c r="U39">
        <f t="shared" si="39"/>
        <v>2019</v>
      </c>
      <c r="V39" t="str">
        <f t="shared" si="40"/>
        <v>NLVA</v>
      </c>
      <c r="W39" t="s">
        <v>774</v>
      </c>
      <c r="X39" s="130">
        <f>SUMIFS('cwt rel info'!$A$6:$A$317,'cwt rel info'!$D$6:$D$317,'Hat by PBT'!U39,'cwt rel info'!$E$6:$E$317,'Hat by PBT'!V39)</f>
        <v>220277</v>
      </c>
      <c r="Y39" s="24">
        <f t="shared" si="7"/>
        <v>98.795350275869282</v>
      </c>
      <c r="Z39" s="24">
        <f t="shared" si="23"/>
        <v>49.007503534302337</v>
      </c>
      <c r="AA39" s="24">
        <f t="shared" si="24"/>
        <v>0</v>
      </c>
      <c r="AB39" s="130" t="str">
        <f>VLOOKUP(V39,'Individual Data'!$V$6:$AD$5545,9,FALSE)</f>
        <v>Abv</v>
      </c>
      <c r="AC39" s="28">
        <f t="shared" ref="AC39" si="42">IF(AB39="blw",Y39*(1-$Z$4),Y39*(1-$Z$3))</f>
        <v>96.424261869248411</v>
      </c>
      <c r="AD39" s="11">
        <f t="shared" si="8"/>
        <v>47.831323449479079</v>
      </c>
      <c r="AE39" s="127">
        <f t="shared" si="9"/>
        <v>0</v>
      </c>
      <c r="AG39" s="11"/>
    </row>
    <row r="40" spans="1:33" x14ac:dyDescent="0.25">
      <c r="A40" s="15" t="s">
        <v>178</v>
      </c>
      <c r="B40" t="s">
        <v>658</v>
      </c>
      <c r="C40">
        <v>5</v>
      </c>
      <c r="D40" s="11">
        <f>SUMIFS('Individual Data'!$AC$7:$AC$5545,'Individual Data'!$V$7:$V$5545,'Hat by PBT'!$B40,'Individual Data'!$Z$7:$Z$5545,'Hat by PBT'!D$7,'Individual Data'!$R$7:$R$5545,'Hat by PBT'!$C40,'Individual Data'!$N$7:$N$5545,'Hat by PBT'!$B$6)</f>
        <v>0</v>
      </c>
      <c r="E40" s="11">
        <f>SUMIFS('Individual Data'!$AC$7:$AC$5545,'Individual Data'!$V$7:$V$5545,'Hat by PBT'!$B40,'Individual Data'!$Z$7:$Z$5545,'Hat by PBT'!E$7,'Individual Data'!$R$7:$R$5545,'Hat by PBT'!$C40,'Individual Data'!$N$7:$N$5545,'Hat by PBT'!$B$6)</f>
        <v>0</v>
      </c>
      <c r="F40" s="11">
        <f>SUMIFS('Individual Data'!$AC$7:$AC$5545,'Individual Data'!$V$7:$V$5545,'Hat by PBT'!$B40,'Individual Data'!$Z$7:$Z$5545,'Hat by PBT'!F$7,'Individual Data'!$R$7:$R$5545,'Hat by PBT'!$C40,'Individual Data'!$N$7:$N$5545,'Hat by PBT'!$B$6)</f>
        <v>0</v>
      </c>
      <c r="G40" s="11">
        <f>SUMIFS('Individual Data'!$AC$7:$AC$5545,'Individual Data'!$V$7:$V$5545,'Hat by PBT'!$B40,'Individual Data'!$Z$7:$Z$5545,'Hat by PBT'!G$7,'Individual Data'!$R$7:$R$5545,'Hat by PBT'!$C40,'Individual Data'!$N$7:$N$5545,'Hat by PBT'!$B$6)</f>
        <v>0</v>
      </c>
      <c r="H40" s="11">
        <f>SUMIFS('Individual Data'!$AC$7:$AC$5545,'Individual Data'!$V$7:$V$5545,'Hat by PBT'!$B40,'Individual Data'!$Z$7:$Z$5545,'Hat by PBT'!H$7,'Individual Data'!$R$7:$R$5545,'Hat by PBT'!$C40,'Individual Data'!$N$7:$N$5545,'Hat by PBT'!$B$6)</f>
        <v>0</v>
      </c>
      <c r="I40" s="11">
        <f>SUMIFS('Individual Data'!$AC$7:$AC$5545,'Individual Data'!$V$7:$V$5545,'Hat by PBT'!$B40,'Individual Data'!$Z$7:$Z$5545,'Hat by PBT'!I$7,'Individual Data'!$R$7:$R$5545,'Hat by PBT'!$C40,'Individual Data'!$N$7:$N$5545,'Hat by PBT'!$B$6)</f>
        <v>0</v>
      </c>
      <c r="J40" s="11">
        <f>SUMIFS('Individual Data'!$AC$7:$AC$5545,'Individual Data'!$V$7:$V$5545,'Hat by PBT'!$B40,'Individual Data'!$Z$7:$Z$5545,'Hat by PBT'!J$7,'Individual Data'!$R$7:$R$5545,'Hat by PBT'!$C40,'Individual Data'!$N$7:$N$5545,'Hat by PBT'!$B$6)</f>
        <v>0</v>
      </c>
      <c r="K40" s="11">
        <f>SUMIFS('Individual Data'!$AC$7:$AC$5545,'Individual Data'!$V$7:$V$5545,'Hat by PBT'!$B40,'Individual Data'!$Z$7:$Z$5545,'Hat by PBT'!K$7,'Individual Data'!$R$7:$R$5545,'Hat by PBT'!$C40,'Individual Data'!$N$7:$N$5545,'Hat by PBT'!$B$6)</f>
        <v>50.116020584195049</v>
      </c>
      <c r="L40" s="11">
        <f>SUMIFS('Individual Data'!$AC$7:$AC$5545,'Individual Data'!$V$7:$V$5545,'Hat by PBT'!$B40,'Individual Data'!$Z$7:$Z$5545,'Hat by PBT'!L$7,'Individual Data'!$R$7:$R$5545,'Hat by PBT'!$C40,'Individual Data'!$N$7:$N$5545,'Hat by PBT'!$B$6)</f>
        <v>149.63585940991069</v>
      </c>
      <c r="M40" s="11">
        <f>SUMIFS('Individual Data'!$AC$7:$AC$5545,'Individual Data'!$V$7:$V$5545,'Hat by PBT'!$B40,'Individual Data'!$Z$7:$Z$5545,'Hat by PBT'!M$7,'Individual Data'!$R$7:$R$5545,'Hat by PBT'!$C40,'Individual Data'!$N$7:$N$5545,'Hat by PBT'!$B$6)</f>
        <v>0</v>
      </c>
      <c r="N40" s="11">
        <f>SUMIFS('Individual Data'!$AC$7:$AC$5545,'Individual Data'!$V$7:$V$5545,'Hat by PBT'!$B40,'Individual Data'!$Z$7:$Z$5545,'Hat by PBT'!N$7,'Individual Data'!$R$7:$R$5545,'Hat by PBT'!$C40,'Individual Data'!$N$7:$N$5545,'Hat by PBT'!$B$6)</f>
        <v>0</v>
      </c>
      <c r="O40" s="11">
        <f>SUMIFS('Individual Data'!$AC$7:$AC$5545,'Individual Data'!$V$7:$V$5545,'Hat by PBT'!$B40,'Individual Data'!$Z$7:$Z$5545,'Hat by PBT'!O$7,'Individual Data'!$R$7:$R$5545,'Hat by PBT'!$C40,'Individual Data'!$N$7:$N$5545,'Hat by PBT'!$B$6)</f>
        <v>0</v>
      </c>
      <c r="P40" s="11">
        <f>SUMIFS('Individual Data'!$AC$7:$AC$5545,'Individual Data'!$V$7:$V$5545,'Hat by PBT'!$B40,'Individual Data'!$Z$7:$Z$5545,'Hat by PBT'!P$7,'Individual Data'!$R$7:$R$5545,'Hat by PBT'!$C40,'Individual Data'!$N$7:$N$5545,'Hat by PBT'!$B$6)</f>
        <v>0</v>
      </c>
      <c r="R40" s="26">
        <f t="shared" si="5"/>
        <v>0</v>
      </c>
      <c r="S40" s="27">
        <f t="shared" si="6"/>
        <v>199.75187999410574</v>
      </c>
      <c r="U40">
        <f t="shared" si="39"/>
        <v>2019</v>
      </c>
      <c r="V40" t="str">
        <f t="shared" si="40"/>
        <v>NPTH</v>
      </c>
      <c r="W40" t="s">
        <v>774</v>
      </c>
      <c r="X40" s="130">
        <f>SUMIFS('cwt rel info'!$A$6:$A$317,'cwt rel info'!$D$6:$D$317,'Hat by PBT'!U40,'cwt rel info'!$E$6:$E$317,'Hat by PBT'!V40)</f>
        <v>220273</v>
      </c>
      <c r="Y40" s="24">
        <f t="shared" si="7"/>
        <v>199.75187999410574</v>
      </c>
      <c r="Z40" s="24">
        <f t="shared" si="23"/>
        <v>78.996687985628171</v>
      </c>
      <c r="AA40" s="24">
        <f t="shared" si="24"/>
        <v>0</v>
      </c>
      <c r="AB40" s="130" t="str">
        <f>VLOOKUP(V40,'Individual Data'!$V$6:$AD$5545,9,FALSE)</f>
        <v>Abv</v>
      </c>
      <c r="AC40" s="28">
        <f t="shared" ref="AC40" si="43">IF(AB40="blw",Y40*(1-$Z$4),Y40*(1-$Z$3))</f>
        <v>194.9578348742472</v>
      </c>
      <c r="AD40" s="11">
        <f t="shared" si="8"/>
        <v>77.100767473973093</v>
      </c>
      <c r="AE40" s="127">
        <f t="shared" si="9"/>
        <v>0</v>
      </c>
      <c r="AG40" s="11"/>
    </row>
    <row r="41" spans="1:33" x14ac:dyDescent="0.25">
      <c r="A41" s="14" t="s">
        <v>476</v>
      </c>
      <c r="B41" t="s">
        <v>742</v>
      </c>
      <c r="C41">
        <v>4</v>
      </c>
      <c r="D41" s="11">
        <f>SUMIFS('Individual Data'!$AC$7:$AC$5545,'Individual Data'!$V$7:$V$5545,'Hat by PBT'!$B41,'Individual Data'!$Z$7:$Z$5545,'Hat by PBT'!D$7,'Individual Data'!$R$7:$R$5545,'Hat by PBT'!$C41,'Individual Data'!$N$7:$N$5545,'Hat by PBT'!$B$6)</f>
        <v>0</v>
      </c>
      <c r="E41" s="11">
        <f>SUMIFS('Individual Data'!$AC$7:$AC$5545,'Individual Data'!$V$7:$V$5545,'Hat by PBT'!$B41,'Individual Data'!$Z$7:$Z$5545,'Hat by PBT'!E$7,'Individual Data'!$R$7:$R$5545,'Hat by PBT'!$C41,'Individual Data'!$N$7:$N$5545,'Hat by PBT'!$B$6)</f>
        <v>0</v>
      </c>
      <c r="F41" s="11">
        <f>SUMIFS('Individual Data'!$AC$7:$AC$5545,'Individual Data'!$V$7:$V$5545,'Hat by PBT'!$B41,'Individual Data'!$Z$7:$Z$5545,'Hat by PBT'!F$7,'Individual Data'!$R$7:$R$5545,'Hat by PBT'!$C41,'Individual Data'!$N$7:$N$5545,'Hat by PBT'!$B$6)</f>
        <v>0</v>
      </c>
      <c r="G41" s="11">
        <f>SUMIFS('Individual Data'!$AC$7:$AC$5545,'Individual Data'!$V$7:$V$5545,'Hat by PBT'!$B41,'Individual Data'!$Z$7:$Z$5545,'Hat by PBT'!G$7,'Individual Data'!$R$7:$R$5545,'Hat by PBT'!$C41,'Individual Data'!$N$7:$N$5545,'Hat by PBT'!$B$6)</f>
        <v>0</v>
      </c>
      <c r="H41" s="11">
        <f>SUMIFS('Individual Data'!$AC$7:$AC$5545,'Individual Data'!$V$7:$V$5545,'Hat by PBT'!$B41,'Individual Data'!$Z$7:$Z$5545,'Hat by PBT'!H$7,'Individual Data'!$R$7:$R$5545,'Hat by PBT'!$C41,'Individual Data'!$N$7:$N$5545,'Hat by PBT'!$B$6)</f>
        <v>0</v>
      </c>
      <c r="I41" s="11">
        <f>SUMIFS('Individual Data'!$AC$7:$AC$5545,'Individual Data'!$V$7:$V$5545,'Hat by PBT'!$B41,'Individual Data'!$Z$7:$Z$5545,'Hat by PBT'!I$7,'Individual Data'!$R$7:$R$5545,'Hat by PBT'!$C41,'Individual Data'!$N$7:$N$5545,'Hat by PBT'!$B$6)</f>
        <v>0</v>
      </c>
      <c r="J41" s="11">
        <f>SUMIFS('Individual Data'!$AC$7:$AC$5545,'Individual Data'!$V$7:$V$5545,'Hat by PBT'!$B41,'Individual Data'!$Z$7:$Z$5545,'Hat by PBT'!J$7,'Individual Data'!$R$7:$R$5545,'Hat by PBT'!$C41,'Individual Data'!$N$7:$N$5545,'Hat by PBT'!$B$6)</f>
        <v>84.241562082615303</v>
      </c>
      <c r="K41" s="11">
        <f>SUMIFS('Individual Data'!$AC$7:$AC$5545,'Individual Data'!$V$7:$V$5545,'Hat by PBT'!$B41,'Individual Data'!$Z$7:$Z$5545,'Hat by PBT'!K$7,'Individual Data'!$R$7:$R$5545,'Hat by PBT'!$C41,'Individual Data'!$N$7:$N$5545,'Hat by PBT'!$B$6)</f>
        <v>148.98055543635641</v>
      </c>
      <c r="L41" s="11">
        <f>SUMIFS('Individual Data'!$AC$7:$AC$5545,'Individual Data'!$V$7:$V$5545,'Hat by PBT'!$B41,'Individual Data'!$Z$7:$Z$5545,'Hat by PBT'!L$7,'Individual Data'!$R$7:$R$5545,'Hat by PBT'!$C41,'Individual Data'!$N$7:$N$5545,'Hat by PBT'!$B$6)</f>
        <v>83.131524252659062</v>
      </c>
      <c r="M41" s="11">
        <f>SUMIFS('Individual Data'!$AC$7:$AC$5545,'Individual Data'!$V$7:$V$5545,'Hat by PBT'!$B41,'Individual Data'!$Z$7:$Z$5545,'Hat by PBT'!M$7,'Individual Data'!$R$7:$R$5545,'Hat by PBT'!$C41,'Individual Data'!$N$7:$N$5545,'Hat by PBT'!$B$6)</f>
        <v>0</v>
      </c>
      <c r="N41" s="11">
        <f>SUMIFS('Individual Data'!$AC$7:$AC$5545,'Individual Data'!$V$7:$V$5545,'Hat by PBT'!$B41,'Individual Data'!$Z$7:$Z$5545,'Hat by PBT'!N$7,'Individual Data'!$R$7:$R$5545,'Hat by PBT'!$C41,'Individual Data'!$N$7:$N$5545,'Hat by PBT'!$B$6)</f>
        <v>0</v>
      </c>
      <c r="O41" s="11">
        <f>SUMIFS('Individual Data'!$AC$7:$AC$5545,'Individual Data'!$V$7:$V$5545,'Hat by PBT'!$B41,'Individual Data'!$Z$7:$Z$5545,'Hat by PBT'!O$7,'Individual Data'!$R$7:$R$5545,'Hat by PBT'!$C41,'Individual Data'!$N$7:$N$5545,'Hat by PBT'!$B$6)</f>
        <v>0</v>
      </c>
      <c r="P41" s="11">
        <f>SUMIFS('Individual Data'!$AC$7:$AC$5545,'Individual Data'!$V$7:$V$5545,'Hat by PBT'!$B41,'Individual Data'!$Z$7:$Z$5545,'Hat by PBT'!P$7,'Individual Data'!$R$7:$R$5545,'Hat by PBT'!$C41,'Individual Data'!$N$7:$N$5545,'Hat by PBT'!$B$6)</f>
        <v>0</v>
      </c>
      <c r="R41" s="26">
        <f t="shared" si="5"/>
        <v>0</v>
      </c>
      <c r="S41" s="27">
        <f t="shared" si="6"/>
        <v>316.35364177163081</v>
      </c>
      <c r="U41">
        <f t="shared" si="39"/>
        <v>2020</v>
      </c>
      <c r="V41" t="str">
        <f t="shared" si="40"/>
        <v>CFA</v>
      </c>
      <c r="W41" t="s">
        <v>774</v>
      </c>
      <c r="X41" s="130">
        <f>SUMIFS('cwt rel info'!$A$6:$A$317,'cwt rel info'!$D$6:$D$317,'Hat by PBT'!U41,'cwt rel info'!$E$6:$E$317,'Hat by PBT'!V41)</f>
        <v>220278</v>
      </c>
      <c r="Y41" s="24">
        <f t="shared" si="7"/>
        <v>316.35364177163081</v>
      </c>
      <c r="Z41" s="24">
        <f t="shared" si="23"/>
        <v>159.662074790536</v>
      </c>
      <c r="AA41" s="24">
        <f t="shared" si="24"/>
        <v>0</v>
      </c>
      <c r="AB41" s="130" t="str">
        <f>VLOOKUP(V41,'Individual Data'!$V$6:$AD$5545,9,FALSE)</f>
        <v>Abv</v>
      </c>
      <c r="AC41" s="28">
        <f t="shared" ref="AC41" si="44">IF(AB41="blw",Y41*(1-$Z$4),Y41*(1-$Z$3))</f>
        <v>308.76115436911164</v>
      </c>
      <c r="AD41" s="11">
        <f t="shared" si="8"/>
        <v>155.83018499556312</v>
      </c>
      <c r="AE41" s="127">
        <f t="shared" si="9"/>
        <v>0</v>
      </c>
      <c r="AG41" s="11"/>
    </row>
    <row r="42" spans="1:33" x14ac:dyDescent="0.25">
      <c r="A42" s="14" t="s">
        <v>476</v>
      </c>
      <c r="B42" t="s">
        <v>743</v>
      </c>
      <c r="C42">
        <v>4</v>
      </c>
      <c r="D42" s="11">
        <f>SUMIFS('Individual Data'!$AC$7:$AC$5545,'Individual Data'!$V$7:$V$5545,'Hat by PBT'!$B42,'Individual Data'!$Z$7:$Z$5545,'Hat by PBT'!D$7,'Individual Data'!$R$7:$R$5545,'Hat by PBT'!$C42,'Individual Data'!$N$7:$N$5545,'Hat by PBT'!$B$6)</f>
        <v>0</v>
      </c>
      <c r="E42" s="11">
        <f>SUMIFS('Individual Data'!$AC$7:$AC$5545,'Individual Data'!$V$7:$V$5545,'Hat by PBT'!$B42,'Individual Data'!$Z$7:$Z$5545,'Hat by PBT'!E$7,'Individual Data'!$R$7:$R$5545,'Hat by PBT'!$C42,'Individual Data'!$N$7:$N$5545,'Hat by PBT'!$B$6)</f>
        <v>0</v>
      </c>
      <c r="F42" s="11">
        <f>SUMIFS('Individual Data'!$AC$7:$AC$5545,'Individual Data'!$V$7:$V$5545,'Hat by PBT'!$B42,'Individual Data'!$Z$7:$Z$5545,'Hat by PBT'!F$7,'Individual Data'!$R$7:$R$5545,'Hat by PBT'!$C42,'Individual Data'!$N$7:$N$5545,'Hat by PBT'!$B$6)</f>
        <v>0</v>
      </c>
      <c r="G42" s="11">
        <f>SUMIFS('Individual Data'!$AC$7:$AC$5545,'Individual Data'!$V$7:$V$5545,'Hat by PBT'!$B42,'Individual Data'!$Z$7:$Z$5545,'Hat by PBT'!G$7,'Individual Data'!$R$7:$R$5545,'Hat by PBT'!$C42,'Individual Data'!$N$7:$N$5545,'Hat by PBT'!$B$6)</f>
        <v>0</v>
      </c>
      <c r="H42" s="11">
        <f>SUMIFS('Individual Data'!$AC$7:$AC$5545,'Individual Data'!$V$7:$V$5545,'Hat by PBT'!$B42,'Individual Data'!$Z$7:$Z$5545,'Hat by PBT'!H$7,'Individual Data'!$R$7:$R$5545,'Hat by PBT'!$C42,'Individual Data'!$N$7:$N$5545,'Hat by PBT'!$B$6)</f>
        <v>0</v>
      </c>
      <c r="I42" s="11">
        <f>SUMIFS('Individual Data'!$AC$7:$AC$5545,'Individual Data'!$V$7:$V$5545,'Hat by PBT'!$B42,'Individual Data'!$Z$7:$Z$5545,'Hat by PBT'!I$7,'Individual Data'!$R$7:$R$5545,'Hat by PBT'!$C42,'Individual Data'!$N$7:$N$5545,'Hat by PBT'!$B$6)</f>
        <v>0</v>
      </c>
      <c r="J42" s="11">
        <f>SUMIFS('Individual Data'!$AC$7:$AC$5545,'Individual Data'!$V$7:$V$5545,'Hat by PBT'!$B42,'Individual Data'!$Z$7:$Z$5545,'Hat by PBT'!J$7,'Individual Data'!$R$7:$R$5545,'Hat by PBT'!$C42,'Individual Data'!$N$7:$N$5545,'Hat by PBT'!$B$6)</f>
        <v>79.479557338452011</v>
      </c>
      <c r="K42" s="11">
        <f>SUMIFS('Individual Data'!$AC$7:$AC$5545,'Individual Data'!$V$7:$V$5545,'Hat by PBT'!$B42,'Individual Data'!$Z$7:$Z$5545,'Hat by PBT'!K$7,'Individual Data'!$R$7:$R$5545,'Hat by PBT'!$C42,'Individual Data'!$N$7:$N$5545,'Hat by PBT'!$B$6)</f>
        <v>179.02829276135731</v>
      </c>
      <c r="L42" s="11">
        <f>SUMIFS('Individual Data'!$AC$7:$AC$5545,'Individual Data'!$V$7:$V$5545,'Hat by PBT'!$B42,'Individual Data'!$Z$7:$Z$5545,'Hat by PBT'!L$7,'Individual Data'!$R$7:$R$5545,'Hat by PBT'!$C42,'Individual Data'!$N$7:$N$5545,'Hat by PBT'!$B$6)</f>
        <v>113.07628262832986</v>
      </c>
      <c r="M42" s="11">
        <f>SUMIFS('Individual Data'!$AC$7:$AC$5545,'Individual Data'!$V$7:$V$5545,'Hat by PBT'!$B42,'Individual Data'!$Z$7:$Z$5545,'Hat by PBT'!M$7,'Individual Data'!$R$7:$R$5545,'Hat by PBT'!$C42,'Individual Data'!$N$7:$N$5545,'Hat by PBT'!$B$6)</f>
        <v>31.295202478791573</v>
      </c>
      <c r="N42" s="11">
        <f>SUMIFS('Individual Data'!$AC$7:$AC$5545,'Individual Data'!$V$7:$V$5545,'Hat by PBT'!$B42,'Individual Data'!$Z$7:$Z$5545,'Hat by PBT'!N$7,'Individual Data'!$R$7:$R$5545,'Hat by PBT'!$C42,'Individual Data'!$N$7:$N$5545,'Hat by PBT'!$B$6)</f>
        <v>0</v>
      </c>
      <c r="O42" s="11">
        <f>SUMIFS('Individual Data'!$AC$7:$AC$5545,'Individual Data'!$V$7:$V$5545,'Hat by PBT'!$B42,'Individual Data'!$Z$7:$Z$5545,'Hat by PBT'!O$7,'Individual Data'!$R$7:$R$5545,'Hat by PBT'!$C42,'Individual Data'!$N$7:$N$5545,'Hat by PBT'!$B$6)</f>
        <v>0</v>
      </c>
      <c r="P42" s="11">
        <f>SUMIFS('Individual Data'!$AC$7:$AC$5545,'Individual Data'!$V$7:$V$5545,'Hat by PBT'!$B42,'Individual Data'!$Z$7:$Z$5545,'Hat by PBT'!P$7,'Individual Data'!$R$7:$R$5545,'Hat by PBT'!$C42,'Individual Data'!$N$7:$N$5545,'Hat by PBT'!$B$6)</f>
        <v>0</v>
      </c>
      <c r="R42" s="26">
        <f t="shared" si="5"/>
        <v>0</v>
      </c>
      <c r="S42" s="27">
        <f t="shared" si="6"/>
        <v>402.87933520693076</v>
      </c>
      <c r="U42">
        <f t="shared" si="39"/>
        <v>2020</v>
      </c>
      <c r="V42" t="str">
        <f t="shared" si="40"/>
        <v>LGA</v>
      </c>
      <c r="W42" t="s">
        <v>774</v>
      </c>
      <c r="X42" s="130">
        <f>SUMIFS('cwt rel info'!$A$6:$A$317,'cwt rel info'!$D$6:$D$317,'Hat by PBT'!U42,'cwt rel info'!$E$6:$E$317,'Hat by PBT'!V42)</f>
        <v>220279</v>
      </c>
      <c r="Y42" s="24">
        <f t="shared" si="7"/>
        <v>402.87933520693076</v>
      </c>
      <c r="Z42" s="24">
        <f t="shared" si="23"/>
        <v>204.64029402336263</v>
      </c>
      <c r="AA42" s="24">
        <f t="shared" si="24"/>
        <v>0</v>
      </c>
      <c r="AB42" s="130" t="str">
        <f>VLOOKUP(V42,'Individual Data'!$V$6:$AD$5545,9,FALSE)</f>
        <v>Abv</v>
      </c>
      <c r="AC42" s="28">
        <f t="shared" ref="AC42" si="45">IF(AB42="blw",Y42*(1-$Z$4),Y42*(1-$Z$3))</f>
        <v>393.21023116196443</v>
      </c>
      <c r="AD42" s="11">
        <f t="shared" si="8"/>
        <v>199.72892696680191</v>
      </c>
      <c r="AE42" s="127">
        <f t="shared" si="9"/>
        <v>0</v>
      </c>
      <c r="AG42" s="11"/>
    </row>
    <row r="43" spans="1:33" x14ac:dyDescent="0.25">
      <c r="A43" s="14" t="s">
        <v>476</v>
      </c>
      <c r="B43" t="s">
        <v>741</v>
      </c>
      <c r="C43">
        <v>4</v>
      </c>
      <c r="D43" s="11">
        <f>SUMIFS('Individual Data'!$AC$7:$AC$5545,'Individual Data'!$V$7:$V$5545,'Hat by PBT'!$B43,'Individual Data'!$Z$7:$Z$5545,'Hat by PBT'!D$7,'Individual Data'!$R$7:$R$5545,'Hat by PBT'!$C43,'Individual Data'!$N$7:$N$5545,'Hat by PBT'!$B$6)</f>
        <v>0</v>
      </c>
      <c r="E43" s="11">
        <f>SUMIFS('Individual Data'!$AC$7:$AC$5545,'Individual Data'!$V$7:$V$5545,'Hat by PBT'!$B43,'Individual Data'!$Z$7:$Z$5545,'Hat by PBT'!E$7,'Individual Data'!$R$7:$R$5545,'Hat by PBT'!$C43,'Individual Data'!$N$7:$N$5545,'Hat by PBT'!$B$6)</f>
        <v>0</v>
      </c>
      <c r="F43" s="11">
        <f>SUMIFS('Individual Data'!$AC$7:$AC$5545,'Individual Data'!$V$7:$V$5545,'Hat by PBT'!$B43,'Individual Data'!$Z$7:$Z$5545,'Hat by PBT'!F$7,'Individual Data'!$R$7:$R$5545,'Hat by PBT'!$C43,'Individual Data'!$N$7:$N$5545,'Hat by PBT'!$B$6)</f>
        <v>0</v>
      </c>
      <c r="G43" s="11">
        <f>SUMIFS('Individual Data'!$AC$7:$AC$5545,'Individual Data'!$V$7:$V$5545,'Hat by PBT'!$B43,'Individual Data'!$Z$7:$Z$5545,'Hat by PBT'!G$7,'Individual Data'!$R$7:$R$5545,'Hat by PBT'!$C43,'Individual Data'!$N$7:$N$5545,'Hat by PBT'!$B$6)</f>
        <v>0</v>
      </c>
      <c r="H43" s="11">
        <f>SUMIFS('Individual Data'!$AC$7:$AC$5545,'Individual Data'!$V$7:$V$5545,'Hat by PBT'!$B43,'Individual Data'!$Z$7:$Z$5545,'Hat by PBT'!H$7,'Individual Data'!$R$7:$R$5545,'Hat by PBT'!$C43,'Individual Data'!$N$7:$N$5545,'Hat by PBT'!$B$6)</f>
        <v>0</v>
      </c>
      <c r="I43" s="11">
        <f>SUMIFS('Individual Data'!$AC$7:$AC$5545,'Individual Data'!$V$7:$V$5545,'Hat by PBT'!$B43,'Individual Data'!$Z$7:$Z$5545,'Hat by PBT'!I$7,'Individual Data'!$R$7:$R$5545,'Hat by PBT'!$C43,'Individual Data'!$N$7:$N$5545,'Hat by PBT'!$B$6)</f>
        <v>16.731553988772674</v>
      </c>
      <c r="J43" s="11">
        <f>SUMIFS('Individual Data'!$AC$7:$AC$5545,'Individual Data'!$V$7:$V$5545,'Hat by PBT'!$B43,'Individual Data'!$Z$7:$Z$5545,'Hat by PBT'!J$7,'Individual Data'!$R$7:$R$5545,'Hat by PBT'!$C43,'Individual Data'!$N$7:$N$5545,'Hat by PBT'!$B$6)</f>
        <v>0</v>
      </c>
      <c r="K43" s="11">
        <f>SUMIFS('Individual Data'!$AC$7:$AC$5545,'Individual Data'!$V$7:$V$5545,'Hat by PBT'!$B43,'Individual Data'!$Z$7:$Z$5545,'Hat by PBT'!K$7,'Individual Data'!$R$7:$R$5545,'Hat by PBT'!$C43,'Individual Data'!$N$7:$N$5545,'Hat by PBT'!$B$6)</f>
        <v>95.579032544843074</v>
      </c>
      <c r="L43" s="11">
        <f>SUMIFS('Individual Data'!$AC$7:$AC$5545,'Individual Data'!$V$7:$V$5545,'Hat by PBT'!$B43,'Individual Data'!$Z$7:$Z$5545,'Hat by PBT'!L$7,'Individual Data'!$R$7:$R$5545,'Hat by PBT'!$C43,'Individual Data'!$N$7:$N$5545,'Hat by PBT'!$B$6)</f>
        <v>163.27094459464789</v>
      </c>
      <c r="M43" s="11">
        <f>SUMIFS('Individual Data'!$AC$7:$AC$5545,'Individual Data'!$V$7:$V$5545,'Hat by PBT'!$B43,'Individual Data'!$Z$7:$Z$5545,'Hat by PBT'!M$7,'Individual Data'!$R$7:$R$5545,'Hat by PBT'!$C43,'Individual Data'!$N$7:$N$5545,'Hat by PBT'!$B$6)</f>
        <v>46.987801041122708</v>
      </c>
      <c r="N43" s="11">
        <f>SUMIFS('Individual Data'!$AC$7:$AC$5545,'Individual Data'!$V$7:$V$5545,'Hat by PBT'!$B43,'Individual Data'!$Z$7:$Z$5545,'Hat by PBT'!N$7,'Individual Data'!$R$7:$R$5545,'Hat by PBT'!$C43,'Individual Data'!$N$7:$N$5545,'Hat by PBT'!$B$6)</f>
        <v>0</v>
      </c>
      <c r="O43" s="11">
        <f>SUMIFS('Individual Data'!$AC$7:$AC$5545,'Individual Data'!$V$7:$V$5545,'Hat by PBT'!$B43,'Individual Data'!$Z$7:$Z$5545,'Hat by PBT'!O$7,'Individual Data'!$R$7:$R$5545,'Hat by PBT'!$C43,'Individual Data'!$N$7:$N$5545,'Hat by PBT'!$B$6)</f>
        <v>0</v>
      </c>
      <c r="P43" s="11">
        <f>SUMIFS('Individual Data'!$AC$7:$AC$5545,'Individual Data'!$V$7:$V$5545,'Hat by PBT'!$B43,'Individual Data'!$Z$7:$Z$5545,'Hat by PBT'!P$7,'Individual Data'!$R$7:$R$5545,'Hat by PBT'!$C43,'Individual Data'!$N$7:$N$5545,'Hat by PBT'!$B$6)</f>
        <v>0</v>
      </c>
      <c r="R43" s="26">
        <f t="shared" si="5"/>
        <v>0</v>
      </c>
      <c r="S43" s="27">
        <f t="shared" si="6"/>
        <v>322.56933216938637</v>
      </c>
      <c r="U43">
        <f t="shared" si="39"/>
        <v>2020</v>
      </c>
      <c r="V43" t="str">
        <f t="shared" si="40"/>
        <v>NLVA</v>
      </c>
      <c r="W43" t="s">
        <v>774</v>
      </c>
      <c r="X43" s="130">
        <f>SUMIFS('cwt rel info'!$A$6:$A$317,'cwt rel info'!$D$6:$D$317,'Hat by PBT'!U43,'cwt rel info'!$E$6:$E$317,'Hat by PBT'!V43)</f>
        <v>220280</v>
      </c>
      <c r="Y43" s="24">
        <f t="shared" si="7"/>
        <v>322.56933216938637</v>
      </c>
      <c r="Z43" s="24">
        <f t="shared" si="23"/>
        <v>266.80096150922969</v>
      </c>
      <c r="AA43" s="24">
        <f t="shared" si="24"/>
        <v>0</v>
      </c>
      <c r="AB43" s="130" t="str">
        <f>VLOOKUP(V43,'Individual Data'!$V$6:$AD$5545,9,FALSE)</f>
        <v>Abv</v>
      </c>
      <c r="AC43" s="28">
        <f t="shared" ref="AC43" si="46">IF(AB43="blw",Y43*(1-$Z$4),Y43*(1-$Z$3))</f>
        <v>314.82766819732109</v>
      </c>
      <c r="AD43" s="11">
        <f t="shared" si="8"/>
        <v>260.39773843300816</v>
      </c>
      <c r="AE43" s="127">
        <f t="shared" si="9"/>
        <v>0</v>
      </c>
      <c r="AG43" s="11"/>
    </row>
    <row r="44" spans="1:33" x14ac:dyDescent="0.25">
      <c r="A44" s="15" t="s">
        <v>476</v>
      </c>
      <c r="B44" t="s">
        <v>658</v>
      </c>
      <c r="C44">
        <v>4</v>
      </c>
      <c r="D44" s="11">
        <f>SUMIFS('Individual Data'!$AC$7:$AC$5545,'Individual Data'!$V$7:$V$5545,'Hat by PBT'!$B44,'Individual Data'!$Z$7:$Z$5545,'Hat by PBT'!D$7,'Individual Data'!$R$7:$R$5545,'Hat by PBT'!$C44,'Individual Data'!$N$7:$N$5545,'Hat by PBT'!$B$6)</f>
        <v>0</v>
      </c>
      <c r="E44" s="11">
        <f>SUMIFS('Individual Data'!$AC$7:$AC$5545,'Individual Data'!$V$7:$V$5545,'Hat by PBT'!$B44,'Individual Data'!$Z$7:$Z$5545,'Hat by PBT'!E$7,'Individual Data'!$R$7:$R$5545,'Hat by PBT'!$C44,'Individual Data'!$N$7:$N$5545,'Hat by PBT'!$B$6)</f>
        <v>0</v>
      </c>
      <c r="F44" s="11">
        <f>SUMIFS('Individual Data'!$AC$7:$AC$5545,'Individual Data'!$V$7:$V$5545,'Hat by PBT'!$B44,'Individual Data'!$Z$7:$Z$5545,'Hat by PBT'!F$7,'Individual Data'!$R$7:$R$5545,'Hat by PBT'!$C44,'Individual Data'!$N$7:$N$5545,'Hat by PBT'!$B$6)</f>
        <v>0</v>
      </c>
      <c r="G44" s="11">
        <f>SUMIFS('Individual Data'!$AC$7:$AC$5545,'Individual Data'!$V$7:$V$5545,'Hat by PBT'!$B44,'Individual Data'!$Z$7:$Z$5545,'Hat by PBT'!G$7,'Individual Data'!$R$7:$R$5545,'Hat by PBT'!$C44,'Individual Data'!$N$7:$N$5545,'Hat by PBT'!$B$6)</f>
        <v>0</v>
      </c>
      <c r="H44" s="11">
        <f>SUMIFS('Individual Data'!$AC$7:$AC$5545,'Individual Data'!$V$7:$V$5545,'Hat by PBT'!$B44,'Individual Data'!$Z$7:$Z$5545,'Hat by PBT'!H$7,'Individual Data'!$R$7:$R$5545,'Hat by PBT'!$C44,'Individual Data'!$N$7:$N$5545,'Hat by PBT'!$B$6)</f>
        <v>0</v>
      </c>
      <c r="I44" s="11">
        <f>SUMIFS('Individual Data'!$AC$7:$AC$5545,'Individual Data'!$V$7:$V$5545,'Hat by PBT'!$B44,'Individual Data'!$Z$7:$Z$5545,'Hat by PBT'!I$7,'Individual Data'!$R$7:$R$5545,'Hat by PBT'!$C44,'Individual Data'!$N$7:$N$5545,'Hat by PBT'!$B$6)</f>
        <v>0</v>
      </c>
      <c r="J44" s="11">
        <f>SUMIFS('Individual Data'!$AC$7:$AC$5545,'Individual Data'!$V$7:$V$5545,'Hat by PBT'!$B44,'Individual Data'!$Z$7:$Z$5545,'Hat by PBT'!J$7,'Individual Data'!$R$7:$R$5545,'Hat by PBT'!$C44,'Individual Data'!$N$7:$N$5545,'Hat by PBT'!$B$6)</f>
        <v>178.70787116759894</v>
      </c>
      <c r="K44" s="11">
        <f>SUMIFS('Individual Data'!$AC$7:$AC$5545,'Individual Data'!$V$7:$V$5545,'Hat by PBT'!$B44,'Individual Data'!$Z$7:$Z$5545,'Hat by PBT'!K$7,'Individual Data'!$R$7:$R$5545,'Hat by PBT'!$C44,'Individual Data'!$N$7:$N$5545,'Hat by PBT'!$B$6)</f>
        <v>247.55793917904566</v>
      </c>
      <c r="L44" s="11">
        <f>SUMIFS('Individual Data'!$AC$7:$AC$5545,'Individual Data'!$V$7:$V$5545,'Hat by PBT'!$B44,'Individual Data'!$Z$7:$Z$5545,'Hat by PBT'!L$7,'Individual Data'!$R$7:$R$5545,'Hat by PBT'!$C44,'Individual Data'!$N$7:$N$5545,'Hat by PBT'!$B$6)</f>
        <v>161.98121790708876</v>
      </c>
      <c r="M44" s="11">
        <f>SUMIFS('Individual Data'!$AC$7:$AC$5545,'Individual Data'!$V$7:$V$5545,'Hat by PBT'!$B44,'Individual Data'!$Z$7:$Z$5545,'Hat by PBT'!M$7,'Individual Data'!$R$7:$R$5545,'Hat by PBT'!$C44,'Individual Data'!$N$7:$N$5545,'Hat by PBT'!$B$6)</f>
        <v>14.563648490018899</v>
      </c>
      <c r="N44" s="11">
        <f>SUMIFS('Individual Data'!$AC$7:$AC$5545,'Individual Data'!$V$7:$V$5545,'Hat by PBT'!$B44,'Individual Data'!$Z$7:$Z$5545,'Hat by PBT'!N$7,'Individual Data'!$R$7:$R$5545,'Hat by PBT'!$C44,'Individual Data'!$N$7:$N$5545,'Hat by PBT'!$B$6)</f>
        <v>0</v>
      </c>
      <c r="O44" s="11">
        <f>SUMIFS('Individual Data'!$AC$7:$AC$5545,'Individual Data'!$V$7:$V$5545,'Hat by PBT'!$B44,'Individual Data'!$Z$7:$Z$5545,'Hat by PBT'!O$7,'Individual Data'!$R$7:$R$5545,'Hat by PBT'!$C44,'Individual Data'!$N$7:$N$5545,'Hat by PBT'!$B$6)</f>
        <v>0</v>
      </c>
      <c r="P44" s="11">
        <f>SUMIFS('Individual Data'!$AC$7:$AC$5545,'Individual Data'!$V$7:$V$5545,'Hat by PBT'!$B44,'Individual Data'!$Z$7:$Z$5545,'Hat by PBT'!P$7,'Individual Data'!$R$7:$R$5545,'Hat by PBT'!$C44,'Individual Data'!$N$7:$N$5545,'Hat by PBT'!$B$6)</f>
        <v>0</v>
      </c>
      <c r="R44" s="26">
        <f t="shared" si="5"/>
        <v>0</v>
      </c>
      <c r="S44" s="27">
        <f t="shared" si="6"/>
        <v>602.8106767437522</v>
      </c>
      <c r="U44">
        <f t="shared" si="39"/>
        <v>2020</v>
      </c>
      <c r="V44" t="str">
        <f t="shared" si="40"/>
        <v>NPTH</v>
      </c>
      <c r="W44" t="s">
        <v>774</v>
      </c>
      <c r="X44" s="130">
        <f>SUMIFS('cwt rel info'!$A$6:$A$317,'cwt rel info'!$D$6:$D$317,'Hat by PBT'!U44,'cwt rel info'!$E$6:$E$317,'Hat by PBT'!V44)</f>
        <v>220274</v>
      </c>
      <c r="Y44" s="24">
        <f t="shared" si="7"/>
        <v>602.8106767437522</v>
      </c>
      <c r="Z44" s="24">
        <f t="shared" si="23"/>
        <v>392.08643804237215</v>
      </c>
      <c r="AA44" s="24">
        <f t="shared" si="24"/>
        <v>0</v>
      </c>
      <c r="AB44" s="130" t="str">
        <f>VLOOKUP(V44,'Individual Data'!$V$6:$AD$5545,9,FALSE)</f>
        <v>Abv</v>
      </c>
      <c r="AC44" s="28">
        <f t="shared" ref="AC44" si="47">IF(AB44="blw",Y44*(1-$Z$4),Y44*(1-$Z$3))</f>
        <v>588.34322050190212</v>
      </c>
      <c r="AD44" s="11">
        <f t="shared" si="8"/>
        <v>382.67636352935523</v>
      </c>
      <c r="AE44" s="127">
        <f t="shared" si="9"/>
        <v>0</v>
      </c>
      <c r="AG44" s="11"/>
    </row>
    <row r="45" spans="1:33" x14ac:dyDescent="0.25">
      <c r="A45" s="14" t="s">
        <v>1610</v>
      </c>
      <c r="B45" t="s">
        <v>742</v>
      </c>
      <c r="C45">
        <v>3</v>
      </c>
      <c r="D45" s="11">
        <f>SUMIFS('Individual Data'!$AC$7:$AC$5545,'Individual Data'!$V$7:$V$5545,'Hat by PBT'!$B45,'Individual Data'!$Z$7:$Z$5545,'Hat by PBT'!D$7,'Individual Data'!$R$7:$R$5545,'Hat by PBT'!$C45,'Individual Data'!$N$7:$N$5545,'Hat by PBT'!$B$6)</f>
        <v>0</v>
      </c>
      <c r="E45" s="11">
        <f>SUMIFS('Individual Data'!$AC$7:$AC$5545,'Individual Data'!$V$7:$V$5545,'Hat by PBT'!$B45,'Individual Data'!$Z$7:$Z$5545,'Hat by PBT'!E$7,'Individual Data'!$R$7:$R$5545,'Hat by PBT'!$C45,'Individual Data'!$N$7:$N$5545,'Hat by PBT'!$B$6)</f>
        <v>0</v>
      </c>
      <c r="F45" s="11">
        <f>SUMIFS('Individual Data'!$AC$7:$AC$5545,'Individual Data'!$V$7:$V$5545,'Hat by PBT'!$B45,'Individual Data'!$Z$7:$Z$5545,'Hat by PBT'!F$7,'Individual Data'!$R$7:$R$5545,'Hat by PBT'!$C45,'Individual Data'!$N$7:$N$5545,'Hat by PBT'!$B$6)</f>
        <v>0</v>
      </c>
      <c r="G45" s="11">
        <f>SUMIFS('Individual Data'!$AC$7:$AC$5545,'Individual Data'!$V$7:$V$5545,'Hat by PBT'!$B45,'Individual Data'!$Z$7:$Z$5545,'Hat by PBT'!G$7,'Individual Data'!$R$7:$R$5545,'Hat by PBT'!$C45,'Individual Data'!$N$7:$N$5545,'Hat by PBT'!$B$6)</f>
        <v>0</v>
      </c>
      <c r="H45" s="11">
        <f>SUMIFS('Individual Data'!$AC$7:$AC$5545,'Individual Data'!$V$7:$V$5545,'Hat by PBT'!$B45,'Individual Data'!$Z$7:$Z$5545,'Hat by PBT'!H$7,'Individual Data'!$R$7:$R$5545,'Hat by PBT'!$C45,'Individual Data'!$N$7:$N$5545,'Hat by PBT'!$B$6)</f>
        <v>0</v>
      </c>
      <c r="I45" s="11">
        <f>SUMIFS('Individual Data'!$AC$7:$AC$5545,'Individual Data'!$V$7:$V$5545,'Hat by PBT'!$B45,'Individual Data'!$Z$7:$Z$5545,'Hat by PBT'!I$7,'Individual Data'!$R$7:$R$5545,'Hat by PBT'!$C45,'Individual Data'!$N$7:$N$5545,'Hat by PBT'!$B$6)</f>
        <v>0</v>
      </c>
      <c r="J45" s="11">
        <f>SUMIFS('Individual Data'!$AC$7:$AC$5545,'Individual Data'!$V$7:$V$5545,'Hat by PBT'!$B45,'Individual Data'!$Z$7:$Z$5545,'Hat by PBT'!J$7,'Individual Data'!$R$7:$R$5545,'Hat by PBT'!$C45,'Individual Data'!$N$7:$N$5545,'Hat by PBT'!$B$6)</f>
        <v>16.86643290969997</v>
      </c>
      <c r="K45" s="11">
        <f>SUMIFS('Individual Data'!$AC$7:$AC$5545,'Individual Data'!$V$7:$V$5545,'Hat by PBT'!$B45,'Individual Data'!$Z$7:$Z$5545,'Hat by PBT'!K$7,'Individual Data'!$R$7:$R$5545,'Hat by PBT'!$C45,'Individual Data'!$N$7:$N$5545,'Hat by PBT'!$B$6)</f>
        <v>0</v>
      </c>
      <c r="L45" s="11">
        <f>SUMIFS('Individual Data'!$AC$7:$AC$5545,'Individual Data'!$V$7:$V$5545,'Hat by PBT'!$B45,'Individual Data'!$Z$7:$Z$5545,'Hat by PBT'!L$7,'Individual Data'!$R$7:$R$5545,'Hat by PBT'!$C45,'Individual Data'!$N$7:$N$5545,'Hat by PBT'!$B$6)</f>
        <v>0</v>
      </c>
      <c r="M45" s="11">
        <f>SUMIFS('Individual Data'!$AC$7:$AC$5545,'Individual Data'!$V$7:$V$5545,'Hat by PBT'!$B45,'Individual Data'!$Z$7:$Z$5545,'Hat by PBT'!M$7,'Individual Data'!$R$7:$R$5545,'Hat by PBT'!$C45,'Individual Data'!$N$7:$N$5545,'Hat by PBT'!$B$6)</f>
        <v>0</v>
      </c>
      <c r="N45" s="11">
        <f>SUMIFS('Individual Data'!$AC$7:$AC$5545,'Individual Data'!$V$7:$V$5545,'Hat by PBT'!$B45,'Individual Data'!$Z$7:$Z$5545,'Hat by PBT'!N$7,'Individual Data'!$R$7:$R$5545,'Hat by PBT'!$C45,'Individual Data'!$N$7:$N$5545,'Hat by PBT'!$B$6)</f>
        <v>0</v>
      </c>
      <c r="O45" s="11">
        <f>SUMIFS('Individual Data'!$AC$7:$AC$5545,'Individual Data'!$V$7:$V$5545,'Hat by PBT'!$B45,'Individual Data'!$Z$7:$Z$5545,'Hat by PBT'!O$7,'Individual Data'!$R$7:$R$5545,'Hat by PBT'!$C45,'Individual Data'!$N$7:$N$5545,'Hat by PBT'!$B$6)</f>
        <v>0</v>
      </c>
      <c r="P45" s="11">
        <f>SUMIFS('Individual Data'!$AC$7:$AC$5545,'Individual Data'!$V$7:$V$5545,'Hat by PBT'!$B45,'Individual Data'!$Z$7:$Z$5545,'Hat by PBT'!P$7,'Individual Data'!$R$7:$R$5545,'Hat by PBT'!$C45,'Individual Data'!$N$7:$N$5545,'Hat by PBT'!$B$6)</f>
        <v>0</v>
      </c>
      <c r="R45" s="26">
        <f t="shared" si="5"/>
        <v>0</v>
      </c>
      <c r="S45" s="27">
        <f t="shared" si="6"/>
        <v>16.86643290969997</v>
      </c>
      <c r="U45">
        <f t="shared" si="39"/>
        <v>2021</v>
      </c>
      <c r="V45" t="str">
        <f t="shared" si="40"/>
        <v>CFA</v>
      </c>
      <c r="W45" t="s">
        <v>774</v>
      </c>
      <c r="X45" s="130">
        <f>SUMIFS('cwt rel info'!$A$6:$A$317,'cwt rel info'!$D$6:$D$317,'Hat by PBT'!U45,'cwt rel info'!$E$6:$E$317,'Hat by PBT'!V45)</f>
        <v>220287</v>
      </c>
      <c r="Y45" s="24">
        <f t="shared" si="7"/>
        <v>16.86643290969997</v>
      </c>
      <c r="Z45" s="24">
        <f t="shared" si="23"/>
        <v>99.628862242183004</v>
      </c>
      <c r="AA45" s="24">
        <f t="shared" si="24"/>
        <v>0</v>
      </c>
      <c r="AB45" s="130" t="str">
        <f>VLOOKUP(V45,'Individual Data'!$V$6:$AD$5545,9,FALSE)</f>
        <v>Abv</v>
      </c>
      <c r="AC45" s="28">
        <f t="shared" ref="AC45" si="48">IF(AB45="blw",Y45*(1-$Z$4),Y45*(1-$Z$3))</f>
        <v>16.461638519867172</v>
      </c>
      <c r="AD45" s="11">
        <f t="shared" si="8"/>
        <v>97.237769548370608</v>
      </c>
      <c r="AE45" s="127">
        <f t="shared" si="9"/>
        <v>0</v>
      </c>
      <c r="AG45" s="11"/>
    </row>
    <row r="46" spans="1:33" x14ac:dyDescent="0.25">
      <c r="A46" s="14" t="s">
        <v>1610</v>
      </c>
      <c r="B46" t="s">
        <v>743</v>
      </c>
      <c r="C46">
        <v>3</v>
      </c>
      <c r="D46" s="11">
        <f>SUMIFS('Individual Data'!$AC$7:$AC$5545,'Individual Data'!$V$7:$V$5545,'Hat by PBT'!$B46,'Individual Data'!$Z$7:$Z$5545,'Hat by PBT'!D$7,'Individual Data'!$R$7:$R$5545,'Hat by PBT'!$C46,'Individual Data'!$N$7:$N$5545,'Hat by PBT'!$B$6)</f>
        <v>0</v>
      </c>
      <c r="E46" s="11">
        <f>SUMIFS('Individual Data'!$AC$7:$AC$5545,'Individual Data'!$V$7:$V$5545,'Hat by PBT'!$B46,'Individual Data'!$Z$7:$Z$5545,'Hat by PBT'!E$7,'Individual Data'!$R$7:$R$5545,'Hat by PBT'!$C46,'Individual Data'!$N$7:$N$5545,'Hat by PBT'!$B$6)</f>
        <v>0</v>
      </c>
      <c r="F46" s="11">
        <f>SUMIFS('Individual Data'!$AC$7:$AC$5545,'Individual Data'!$V$7:$V$5545,'Hat by PBT'!$B46,'Individual Data'!$Z$7:$Z$5545,'Hat by PBT'!F$7,'Individual Data'!$R$7:$R$5545,'Hat by PBT'!$C46,'Individual Data'!$N$7:$N$5545,'Hat by PBT'!$B$6)</f>
        <v>0</v>
      </c>
      <c r="G46" s="11">
        <f>SUMIFS('Individual Data'!$AC$7:$AC$5545,'Individual Data'!$V$7:$V$5545,'Hat by PBT'!$B46,'Individual Data'!$Z$7:$Z$5545,'Hat by PBT'!G$7,'Individual Data'!$R$7:$R$5545,'Hat by PBT'!$C46,'Individual Data'!$N$7:$N$5545,'Hat by PBT'!$B$6)</f>
        <v>0</v>
      </c>
      <c r="H46" s="11">
        <f>SUMIFS('Individual Data'!$AC$7:$AC$5545,'Individual Data'!$V$7:$V$5545,'Hat by PBT'!$B46,'Individual Data'!$Z$7:$Z$5545,'Hat by PBT'!H$7,'Individual Data'!$R$7:$R$5545,'Hat by PBT'!$C46,'Individual Data'!$N$7:$N$5545,'Hat by PBT'!$B$6)</f>
        <v>0</v>
      </c>
      <c r="I46" s="11">
        <f>SUMIFS('Individual Data'!$AC$7:$AC$5545,'Individual Data'!$V$7:$V$5545,'Hat by PBT'!$B46,'Individual Data'!$Z$7:$Z$5545,'Hat by PBT'!I$7,'Individual Data'!$R$7:$R$5545,'Hat by PBT'!$C46,'Individual Data'!$N$7:$N$5545,'Hat by PBT'!$B$6)</f>
        <v>33.499348963899166</v>
      </c>
      <c r="J46" s="11">
        <f>SUMIFS('Individual Data'!$AC$7:$AC$5545,'Individual Data'!$V$7:$V$5545,'Hat by PBT'!$B46,'Individual Data'!$Z$7:$Z$5545,'Hat by PBT'!J$7,'Individual Data'!$R$7:$R$5545,'Hat by PBT'!$C46,'Individual Data'!$N$7:$N$5545,'Hat by PBT'!$B$6)</f>
        <v>16.86643290969997</v>
      </c>
      <c r="K46" s="11">
        <f>SUMIFS('Individual Data'!$AC$7:$AC$5545,'Individual Data'!$V$7:$V$5545,'Hat by PBT'!$B46,'Individual Data'!$Z$7:$Z$5545,'Hat by PBT'!K$7,'Individual Data'!$R$7:$R$5545,'Hat by PBT'!$C46,'Individual Data'!$N$7:$N$5545,'Hat by PBT'!$B$6)</f>
        <v>0</v>
      </c>
      <c r="L46" s="11">
        <f>SUMIFS('Individual Data'!$AC$7:$AC$5545,'Individual Data'!$V$7:$V$5545,'Hat by PBT'!$B46,'Individual Data'!$Z$7:$Z$5545,'Hat by PBT'!L$7,'Individual Data'!$R$7:$R$5545,'Hat by PBT'!$C46,'Individual Data'!$N$7:$N$5545,'Hat by PBT'!$B$6)</f>
        <v>0</v>
      </c>
      <c r="M46" s="11">
        <f>SUMIFS('Individual Data'!$AC$7:$AC$5545,'Individual Data'!$V$7:$V$5545,'Hat by PBT'!$B46,'Individual Data'!$Z$7:$Z$5545,'Hat by PBT'!M$7,'Individual Data'!$R$7:$R$5545,'Hat by PBT'!$C46,'Individual Data'!$N$7:$N$5545,'Hat by PBT'!$B$6)</f>
        <v>0</v>
      </c>
      <c r="N46" s="11">
        <f>SUMIFS('Individual Data'!$AC$7:$AC$5545,'Individual Data'!$V$7:$V$5545,'Hat by PBT'!$B46,'Individual Data'!$Z$7:$Z$5545,'Hat by PBT'!N$7,'Individual Data'!$R$7:$R$5545,'Hat by PBT'!$C46,'Individual Data'!$N$7:$N$5545,'Hat by PBT'!$B$6)</f>
        <v>0</v>
      </c>
      <c r="O46" s="11">
        <f>SUMIFS('Individual Data'!$AC$7:$AC$5545,'Individual Data'!$V$7:$V$5545,'Hat by PBT'!$B46,'Individual Data'!$Z$7:$Z$5545,'Hat by PBT'!O$7,'Individual Data'!$R$7:$R$5545,'Hat by PBT'!$C46,'Individual Data'!$N$7:$N$5545,'Hat by PBT'!$B$6)</f>
        <v>0</v>
      </c>
      <c r="P46" s="11">
        <f>SUMIFS('Individual Data'!$AC$7:$AC$5545,'Individual Data'!$V$7:$V$5545,'Hat by PBT'!$B46,'Individual Data'!$Z$7:$Z$5545,'Hat by PBT'!P$7,'Individual Data'!$R$7:$R$5545,'Hat by PBT'!$C46,'Individual Data'!$N$7:$N$5545,'Hat by PBT'!$B$6)</f>
        <v>0</v>
      </c>
      <c r="R46" s="26">
        <f t="shared" si="5"/>
        <v>0</v>
      </c>
      <c r="S46" s="27">
        <f t="shared" si="6"/>
        <v>50.365781873599133</v>
      </c>
      <c r="U46">
        <f t="shared" si="39"/>
        <v>2021</v>
      </c>
      <c r="V46" t="str">
        <f t="shared" si="40"/>
        <v>LGA</v>
      </c>
      <c r="W46" t="s">
        <v>774</v>
      </c>
      <c r="X46" s="130">
        <f>SUMIFS('cwt rel info'!$A$6:$A$317,'cwt rel info'!$D$6:$D$317,'Hat by PBT'!U46,'cwt rel info'!$E$6:$E$317,'Hat by PBT'!V46)</f>
        <v>220288</v>
      </c>
      <c r="Y46" s="24">
        <f t="shared" si="7"/>
        <v>50.365781873599133</v>
      </c>
      <c r="Z46" s="24">
        <f t="shared" si="23"/>
        <v>81.372289380441444</v>
      </c>
      <c r="AA46" s="24">
        <f t="shared" si="24"/>
        <v>0</v>
      </c>
      <c r="AB46" s="130" t="str">
        <f>VLOOKUP(V46,'Individual Data'!$V$6:$AD$5545,9,FALSE)</f>
        <v>Abv</v>
      </c>
      <c r="AC46" s="28">
        <f t="shared" ref="AC46" si="49">IF(AB46="blw",Y46*(1-$Z$4),Y46*(1-$Z$3))</f>
        <v>49.15700310863275</v>
      </c>
      <c r="AD46" s="11">
        <f t="shared" si="8"/>
        <v>79.419354435310851</v>
      </c>
      <c r="AE46" s="127">
        <f t="shared" si="9"/>
        <v>0</v>
      </c>
      <c r="AG46" s="11"/>
    </row>
    <row r="47" spans="1:33" x14ac:dyDescent="0.25">
      <c r="A47" s="14" t="s">
        <v>1610</v>
      </c>
      <c r="B47" t="s">
        <v>741</v>
      </c>
      <c r="C47">
        <v>3</v>
      </c>
      <c r="D47" s="11">
        <f>SUMIFS('Individual Data'!$AC$7:$AC$5545,'Individual Data'!$V$7:$V$5545,'Hat by PBT'!$B47,'Individual Data'!$Z$7:$Z$5545,'Hat by PBT'!D$7,'Individual Data'!$R$7:$R$5545,'Hat by PBT'!$C47,'Individual Data'!$N$7:$N$5545,'Hat by PBT'!$B$6)</f>
        <v>0</v>
      </c>
      <c r="E47" s="11">
        <f>SUMIFS('Individual Data'!$AC$7:$AC$5545,'Individual Data'!$V$7:$V$5545,'Hat by PBT'!$B47,'Individual Data'!$Z$7:$Z$5545,'Hat by PBT'!E$7,'Individual Data'!$R$7:$R$5545,'Hat by PBT'!$C47,'Individual Data'!$N$7:$N$5545,'Hat by PBT'!$B$6)</f>
        <v>0</v>
      </c>
      <c r="F47" s="11">
        <f>SUMIFS('Individual Data'!$AC$7:$AC$5545,'Individual Data'!$V$7:$V$5545,'Hat by PBT'!$B47,'Individual Data'!$Z$7:$Z$5545,'Hat by PBT'!F$7,'Individual Data'!$R$7:$R$5545,'Hat by PBT'!$C47,'Individual Data'!$N$7:$N$5545,'Hat by PBT'!$B$6)</f>
        <v>0</v>
      </c>
      <c r="G47" s="11">
        <f>SUMIFS('Individual Data'!$AC$7:$AC$5545,'Individual Data'!$V$7:$V$5545,'Hat by PBT'!$B47,'Individual Data'!$Z$7:$Z$5545,'Hat by PBT'!G$7,'Individual Data'!$R$7:$R$5545,'Hat by PBT'!$C47,'Individual Data'!$N$7:$N$5545,'Hat by PBT'!$B$6)</f>
        <v>0</v>
      </c>
      <c r="H47" s="11">
        <f>SUMIFS('Individual Data'!$AC$7:$AC$5545,'Individual Data'!$V$7:$V$5545,'Hat by PBT'!$B47,'Individual Data'!$Z$7:$Z$5545,'Hat by PBT'!H$7,'Individual Data'!$R$7:$R$5545,'Hat by PBT'!$C47,'Individual Data'!$N$7:$N$5545,'Hat by PBT'!$B$6)</f>
        <v>0</v>
      </c>
      <c r="I47" s="11">
        <f>SUMIFS('Individual Data'!$AC$7:$AC$5545,'Individual Data'!$V$7:$V$5545,'Hat by PBT'!$B47,'Individual Data'!$Z$7:$Z$5545,'Hat by PBT'!I$7,'Individual Data'!$R$7:$R$5545,'Hat by PBT'!$C47,'Individual Data'!$N$7:$N$5545,'Hat by PBT'!$B$6)</f>
        <v>33.499348963899166</v>
      </c>
      <c r="J47" s="11">
        <f>SUMIFS('Individual Data'!$AC$7:$AC$5545,'Individual Data'!$V$7:$V$5545,'Hat by PBT'!$B47,'Individual Data'!$Z$7:$Z$5545,'Hat by PBT'!J$7,'Individual Data'!$R$7:$R$5545,'Hat by PBT'!$C47,'Individual Data'!$N$7:$N$5545,'Hat by PBT'!$B$6)</f>
        <v>0</v>
      </c>
      <c r="K47" s="11">
        <f>SUMIFS('Individual Data'!$AC$7:$AC$5545,'Individual Data'!$V$7:$V$5545,'Hat by PBT'!$B47,'Individual Data'!$Z$7:$Z$5545,'Hat by PBT'!K$7,'Individual Data'!$R$7:$R$5545,'Hat by PBT'!$C47,'Individual Data'!$N$7:$N$5545,'Hat by PBT'!$B$6)</f>
        <v>0</v>
      </c>
      <c r="L47" s="11">
        <f>SUMIFS('Individual Data'!$AC$7:$AC$5545,'Individual Data'!$V$7:$V$5545,'Hat by PBT'!$B47,'Individual Data'!$Z$7:$Z$5545,'Hat by PBT'!L$7,'Individual Data'!$R$7:$R$5545,'Hat by PBT'!$C47,'Individual Data'!$N$7:$N$5545,'Hat by PBT'!$B$6)</f>
        <v>0</v>
      </c>
      <c r="M47" s="11">
        <f>SUMIFS('Individual Data'!$AC$7:$AC$5545,'Individual Data'!$V$7:$V$5545,'Hat by PBT'!$B47,'Individual Data'!$Z$7:$Z$5545,'Hat by PBT'!M$7,'Individual Data'!$R$7:$R$5545,'Hat by PBT'!$C47,'Individual Data'!$N$7:$N$5545,'Hat by PBT'!$B$6)</f>
        <v>0</v>
      </c>
      <c r="N47" s="11">
        <f>SUMIFS('Individual Data'!$AC$7:$AC$5545,'Individual Data'!$V$7:$V$5545,'Hat by PBT'!$B47,'Individual Data'!$Z$7:$Z$5545,'Hat by PBT'!N$7,'Individual Data'!$R$7:$R$5545,'Hat by PBT'!$C47,'Individual Data'!$N$7:$N$5545,'Hat by PBT'!$B$6)</f>
        <v>0</v>
      </c>
      <c r="O47" s="11">
        <f>SUMIFS('Individual Data'!$AC$7:$AC$5545,'Individual Data'!$V$7:$V$5545,'Hat by PBT'!$B47,'Individual Data'!$Z$7:$Z$5545,'Hat by PBT'!O$7,'Individual Data'!$R$7:$R$5545,'Hat by PBT'!$C47,'Individual Data'!$N$7:$N$5545,'Hat by PBT'!$B$6)</f>
        <v>0</v>
      </c>
      <c r="P47" s="11">
        <f>SUMIFS('Individual Data'!$AC$7:$AC$5545,'Individual Data'!$V$7:$V$5545,'Hat by PBT'!$B47,'Individual Data'!$Z$7:$Z$5545,'Hat by PBT'!P$7,'Individual Data'!$R$7:$R$5545,'Hat by PBT'!$C47,'Individual Data'!$N$7:$N$5545,'Hat by PBT'!$B$6)</f>
        <v>0</v>
      </c>
      <c r="R47" s="26">
        <f t="shared" si="5"/>
        <v>0</v>
      </c>
      <c r="S47" s="27">
        <f t="shared" si="6"/>
        <v>33.499348963899166</v>
      </c>
      <c r="U47">
        <f t="shared" si="39"/>
        <v>2021</v>
      </c>
      <c r="V47" t="str">
        <f t="shared" si="40"/>
        <v>NLVA</v>
      </c>
      <c r="W47" t="s">
        <v>774</v>
      </c>
      <c r="X47" s="130">
        <f>SUMIFS('cwt rel info'!$A$6:$A$317,'cwt rel info'!$D$6:$D$317,'Hat by PBT'!U47,'cwt rel info'!$E$6:$E$317,'Hat by PBT'!V47)</f>
        <v>220286</v>
      </c>
      <c r="Y47" s="24">
        <f t="shared" si="7"/>
        <v>33.499348963899166</v>
      </c>
      <c r="Z47" s="24">
        <f t="shared" si="23"/>
        <v>148.81342124532333</v>
      </c>
      <c r="AA47" s="24">
        <f t="shared" si="24"/>
        <v>18.751918257079492</v>
      </c>
      <c r="AB47" s="130" t="str">
        <f>VLOOKUP(V47,'Individual Data'!$V$6:$AD$5545,9,FALSE)</f>
        <v>Abv</v>
      </c>
      <c r="AC47" s="28">
        <f t="shared" ref="AC47" si="50">IF(AB47="blw",Y47*(1-$Z$4),Y47*(1-$Z$3))</f>
        <v>32.695364588765585</v>
      </c>
      <c r="AD47" s="11">
        <f t="shared" si="8"/>
        <v>145.24189913543557</v>
      </c>
      <c r="AE47" s="127">
        <f t="shared" si="9"/>
        <v>17.364276306055611</v>
      </c>
      <c r="AF47">
        <f>AE47/AA47</f>
        <v>0.92600000000000016</v>
      </c>
      <c r="AG47" s="11"/>
    </row>
    <row r="48" spans="1:33" x14ac:dyDescent="0.25">
      <c r="A48" s="15" t="s">
        <v>1610</v>
      </c>
      <c r="B48" t="s">
        <v>658</v>
      </c>
      <c r="C48">
        <v>3</v>
      </c>
      <c r="D48" s="11">
        <f>SUMIFS('Individual Data'!$AC$7:$AC$5545,'Individual Data'!$V$7:$V$5545,'Hat by PBT'!$B48,'Individual Data'!$Z$7:$Z$5545,'Hat by PBT'!D$7,'Individual Data'!$R$7:$R$5545,'Hat by PBT'!$C48,'Individual Data'!$N$7:$N$5545,'Hat by PBT'!$B$6)</f>
        <v>0</v>
      </c>
      <c r="E48" s="11">
        <f>SUMIFS('Individual Data'!$AC$7:$AC$5545,'Individual Data'!$V$7:$V$5545,'Hat by PBT'!$B48,'Individual Data'!$Z$7:$Z$5545,'Hat by PBT'!E$7,'Individual Data'!$R$7:$R$5545,'Hat by PBT'!$C48,'Individual Data'!$N$7:$N$5545,'Hat by PBT'!$B$6)</f>
        <v>0</v>
      </c>
      <c r="F48" s="11">
        <f>SUMIFS('Individual Data'!$AC$7:$AC$5545,'Individual Data'!$V$7:$V$5545,'Hat by PBT'!$B48,'Individual Data'!$Z$7:$Z$5545,'Hat by PBT'!F$7,'Individual Data'!$R$7:$R$5545,'Hat by PBT'!$C48,'Individual Data'!$N$7:$N$5545,'Hat by PBT'!$B$6)</f>
        <v>0</v>
      </c>
      <c r="G48" s="11">
        <f>SUMIFS('Individual Data'!$AC$7:$AC$5545,'Individual Data'!$V$7:$V$5545,'Hat by PBT'!$B48,'Individual Data'!$Z$7:$Z$5545,'Hat by PBT'!G$7,'Individual Data'!$R$7:$R$5545,'Hat by PBT'!$C48,'Individual Data'!$N$7:$N$5545,'Hat by PBT'!$B$6)</f>
        <v>0</v>
      </c>
      <c r="H48" s="11">
        <f>SUMIFS('Individual Data'!$AC$7:$AC$5545,'Individual Data'!$V$7:$V$5545,'Hat by PBT'!$B48,'Individual Data'!$Z$7:$Z$5545,'Hat by PBT'!H$7,'Individual Data'!$R$7:$R$5545,'Hat by PBT'!$C48,'Individual Data'!$N$7:$N$5545,'Hat by PBT'!$B$6)</f>
        <v>0</v>
      </c>
      <c r="I48" s="11">
        <f>SUMIFS('Individual Data'!$AC$7:$AC$5545,'Individual Data'!$V$7:$V$5545,'Hat by PBT'!$B48,'Individual Data'!$Z$7:$Z$5545,'Hat by PBT'!I$7,'Individual Data'!$R$7:$R$5545,'Hat by PBT'!$C48,'Individual Data'!$N$7:$N$5545,'Hat by PBT'!$B$6)</f>
        <v>33.499348963899166</v>
      </c>
      <c r="J48" s="11">
        <f>SUMIFS('Individual Data'!$AC$7:$AC$5545,'Individual Data'!$V$7:$V$5545,'Hat by PBT'!$B48,'Individual Data'!$Z$7:$Z$5545,'Hat by PBT'!J$7,'Individual Data'!$R$7:$R$5545,'Hat by PBT'!$C48,'Individual Data'!$N$7:$N$5545,'Hat by PBT'!$B$6)</f>
        <v>0</v>
      </c>
      <c r="K48" s="11">
        <f>SUMIFS('Individual Data'!$AC$7:$AC$5545,'Individual Data'!$V$7:$V$5545,'Hat by PBT'!$B48,'Individual Data'!$Z$7:$Z$5545,'Hat by PBT'!K$7,'Individual Data'!$R$7:$R$5545,'Hat by PBT'!$C48,'Individual Data'!$N$7:$N$5545,'Hat by PBT'!$B$6)</f>
        <v>0</v>
      </c>
      <c r="L48" s="11">
        <f>SUMIFS('Individual Data'!$AC$7:$AC$5545,'Individual Data'!$V$7:$V$5545,'Hat by PBT'!$B48,'Individual Data'!$Z$7:$Z$5545,'Hat by PBT'!L$7,'Individual Data'!$R$7:$R$5545,'Hat by PBT'!$C48,'Individual Data'!$N$7:$N$5545,'Hat by PBT'!$B$6)</f>
        <v>0</v>
      </c>
      <c r="M48" s="11">
        <f>SUMIFS('Individual Data'!$AC$7:$AC$5545,'Individual Data'!$V$7:$V$5545,'Hat by PBT'!$B48,'Individual Data'!$Z$7:$Z$5545,'Hat by PBT'!M$7,'Individual Data'!$R$7:$R$5545,'Hat by PBT'!$C48,'Individual Data'!$N$7:$N$5545,'Hat by PBT'!$B$6)</f>
        <v>0</v>
      </c>
      <c r="N48" s="11">
        <f>SUMIFS('Individual Data'!$AC$7:$AC$5545,'Individual Data'!$V$7:$V$5545,'Hat by PBT'!$B48,'Individual Data'!$Z$7:$Z$5545,'Hat by PBT'!N$7,'Individual Data'!$R$7:$R$5545,'Hat by PBT'!$C48,'Individual Data'!$N$7:$N$5545,'Hat by PBT'!$B$6)</f>
        <v>0</v>
      </c>
      <c r="O48" s="11">
        <f>SUMIFS('Individual Data'!$AC$7:$AC$5545,'Individual Data'!$V$7:$V$5545,'Hat by PBT'!$B48,'Individual Data'!$Z$7:$Z$5545,'Hat by PBT'!O$7,'Individual Data'!$R$7:$R$5545,'Hat by PBT'!$C48,'Individual Data'!$N$7:$N$5545,'Hat by PBT'!$B$6)</f>
        <v>0</v>
      </c>
      <c r="P48" s="11">
        <f>SUMIFS('Individual Data'!$AC$7:$AC$5545,'Individual Data'!$V$7:$V$5545,'Hat by PBT'!$B48,'Individual Data'!$Z$7:$Z$5545,'Hat by PBT'!P$7,'Individual Data'!$R$7:$R$5545,'Hat by PBT'!$C48,'Individual Data'!$N$7:$N$5545,'Hat by PBT'!$B$6)</f>
        <v>0</v>
      </c>
      <c r="R48" s="26">
        <f t="shared" si="5"/>
        <v>0</v>
      </c>
      <c r="S48" s="27">
        <f t="shared" si="6"/>
        <v>33.499348963899166</v>
      </c>
      <c r="U48">
        <f t="shared" si="39"/>
        <v>2021</v>
      </c>
      <c r="V48" t="str">
        <f t="shared" si="40"/>
        <v>NPTH</v>
      </c>
      <c r="W48" t="s">
        <v>774</v>
      </c>
      <c r="X48" s="130">
        <f>SUMIFS('cwt rel info'!$A$6:$A$317,'cwt rel info'!$D$6:$D$317,'Hat by PBT'!U48,'cwt rel info'!$E$6:$E$317,'Hat by PBT'!V48)</f>
        <v>220285</v>
      </c>
      <c r="Y48" s="24">
        <f t="shared" si="7"/>
        <v>33.499348963899166</v>
      </c>
      <c r="Z48" s="24">
        <f t="shared" si="23"/>
        <v>62.667154957685625</v>
      </c>
      <c r="AA48" s="24">
        <f t="shared" si="24"/>
        <v>0</v>
      </c>
      <c r="AB48" s="130" t="str">
        <f>VLOOKUP(V48,'Individual Data'!$V$6:$AD$5545,9,FALSE)</f>
        <v>Abv</v>
      </c>
      <c r="AC48" s="28">
        <f t="shared" ref="AC48" si="51">IF(AB48="blw",Y48*(1-$Z$4),Y48*(1-$Z$3))</f>
        <v>32.695364588765585</v>
      </c>
      <c r="AD48" s="11">
        <f t="shared" si="8"/>
        <v>61.163143238701167</v>
      </c>
      <c r="AE48" s="127">
        <f t="shared" si="9"/>
        <v>0</v>
      </c>
      <c r="AG48" s="11"/>
    </row>
    <row r="49" spans="1:33" x14ac:dyDescent="0.25">
      <c r="A49" s="15" t="s">
        <v>406</v>
      </c>
      <c r="B49" t="s">
        <v>1318</v>
      </c>
      <c r="C49">
        <v>5</v>
      </c>
      <c r="D49" s="11">
        <f>SUMIFS('Individual Data'!$AC$7:$AC$5545,'Individual Data'!$V$7:$V$5545,'Hat by PBT'!$B49,'Individual Data'!$Z$7:$Z$5545,'Hat by PBT'!D$7,'Individual Data'!$R$7:$R$5545,'Hat by PBT'!$C49,'Individual Data'!$N$7:$N$5545,'Hat by PBT'!$B$6)</f>
        <v>0</v>
      </c>
      <c r="E49" s="11">
        <f>SUMIFS('Individual Data'!$AC$7:$AC$5545,'Individual Data'!$V$7:$V$5545,'Hat by PBT'!$B49,'Individual Data'!$Z$7:$Z$5545,'Hat by PBT'!E$7,'Individual Data'!$R$7:$R$5545,'Hat by PBT'!$C49,'Individual Data'!$N$7:$N$5545,'Hat by PBT'!$B$6)</f>
        <v>0</v>
      </c>
      <c r="F49" s="11">
        <f>SUMIFS('Individual Data'!$AC$7:$AC$5545,'Individual Data'!$V$7:$V$5545,'Hat by PBT'!$B49,'Individual Data'!$Z$7:$Z$5545,'Hat by PBT'!F$7,'Individual Data'!$R$7:$R$5545,'Hat by PBT'!$C49,'Individual Data'!$N$7:$N$5545,'Hat by PBT'!$B$6)</f>
        <v>0</v>
      </c>
      <c r="G49" s="11">
        <f>SUMIFS('Individual Data'!$AC$7:$AC$5545,'Individual Data'!$V$7:$V$5545,'Hat by PBT'!$B49,'Individual Data'!$Z$7:$Z$5545,'Hat by PBT'!G$7,'Individual Data'!$R$7:$R$5545,'Hat by PBT'!$C49,'Individual Data'!$N$7:$N$5545,'Hat by PBT'!$B$6)</f>
        <v>0</v>
      </c>
      <c r="H49" s="11">
        <f>SUMIFS('Individual Data'!$AC$7:$AC$5545,'Individual Data'!$V$7:$V$5545,'Hat by PBT'!$B49,'Individual Data'!$Z$7:$Z$5545,'Hat by PBT'!H$7,'Individual Data'!$R$7:$R$5545,'Hat by PBT'!$C49,'Individual Data'!$N$7:$N$5545,'Hat by PBT'!$B$6)</f>
        <v>0</v>
      </c>
      <c r="I49" s="11">
        <f>SUMIFS('Individual Data'!$AC$7:$AC$5545,'Individual Data'!$V$7:$V$5545,'Hat by PBT'!$B49,'Individual Data'!$Z$7:$Z$5545,'Hat by PBT'!I$7,'Individual Data'!$R$7:$R$5545,'Hat by PBT'!$C49,'Individual Data'!$N$7:$N$5545,'Hat by PBT'!$B$6)</f>
        <v>16.696455168305032</v>
      </c>
      <c r="J49" s="11">
        <f>SUMIFS('Individual Data'!$AC$7:$AC$5545,'Individual Data'!$V$7:$V$5545,'Hat by PBT'!$B49,'Individual Data'!$Z$7:$Z$5545,'Hat by PBT'!J$7,'Individual Data'!$R$7:$R$5545,'Hat by PBT'!$C49,'Individual Data'!$N$7:$N$5545,'Hat by PBT'!$B$6)</f>
        <v>16.813213596055423</v>
      </c>
      <c r="K49" s="11">
        <f>SUMIFS('Individual Data'!$AC$7:$AC$5545,'Individual Data'!$V$7:$V$5545,'Hat by PBT'!$B49,'Individual Data'!$Z$7:$Z$5545,'Hat by PBT'!K$7,'Individual Data'!$R$7:$R$5545,'Hat by PBT'!$C49,'Individual Data'!$N$7:$N$5545,'Hat by PBT'!$B$6)</f>
        <v>0</v>
      </c>
      <c r="L49" s="11">
        <f>SUMIFS('Individual Data'!$AC$7:$AC$5545,'Individual Data'!$V$7:$V$5545,'Hat by PBT'!$B49,'Individual Data'!$Z$7:$Z$5545,'Hat by PBT'!L$7,'Individual Data'!$R$7:$R$5545,'Hat by PBT'!$C49,'Individual Data'!$N$7:$N$5545,'Hat by PBT'!$B$6)</f>
        <v>17.087542087542086</v>
      </c>
      <c r="M49" s="11">
        <f>SUMIFS('Individual Data'!$AC$7:$AC$5545,'Individual Data'!$V$7:$V$5545,'Hat by PBT'!$B49,'Individual Data'!$Z$7:$Z$5545,'Hat by PBT'!M$7,'Individual Data'!$R$7:$R$5545,'Hat by PBT'!$C49,'Individual Data'!$N$7:$N$5545,'Hat by PBT'!$B$6)</f>
        <v>0</v>
      </c>
      <c r="N49" s="11">
        <f>SUMIFS('Individual Data'!$AC$7:$AC$5545,'Individual Data'!$V$7:$V$5545,'Hat by PBT'!$B49,'Individual Data'!$Z$7:$Z$5545,'Hat by PBT'!N$7,'Individual Data'!$R$7:$R$5545,'Hat by PBT'!$C49,'Individual Data'!$N$7:$N$5545,'Hat by PBT'!$B$6)</f>
        <v>0</v>
      </c>
      <c r="O49" s="11">
        <f>SUMIFS('Individual Data'!$AC$7:$AC$5545,'Individual Data'!$V$7:$V$5545,'Hat by PBT'!$B49,'Individual Data'!$Z$7:$Z$5545,'Hat by PBT'!O$7,'Individual Data'!$R$7:$R$5545,'Hat by PBT'!$C49,'Individual Data'!$N$7:$N$5545,'Hat by PBT'!$B$6)</f>
        <v>0</v>
      </c>
      <c r="P49" s="11">
        <f>SUMIFS('Individual Data'!$AC$7:$AC$5545,'Individual Data'!$V$7:$V$5545,'Hat by PBT'!$B49,'Individual Data'!$Z$7:$Z$5545,'Hat by PBT'!P$7,'Individual Data'!$R$7:$R$5545,'Hat by PBT'!$C49,'Individual Data'!$N$7:$N$5545,'Hat by PBT'!$B$6)</f>
        <v>0</v>
      </c>
      <c r="R49" s="26">
        <f t="shared" si="5"/>
        <v>0</v>
      </c>
      <c r="S49" s="27">
        <f t="shared" si="6"/>
        <v>50.597210851902545</v>
      </c>
      <c r="U49">
        <f t="shared" si="39"/>
        <v>2019</v>
      </c>
      <c r="V49" t="str">
        <f t="shared" si="40"/>
        <v>LWSH</v>
      </c>
      <c r="W49" t="s">
        <v>775</v>
      </c>
      <c r="X49" s="130">
        <f>SUMIFS('cwt rel info'!$A$6:$A$317,'cwt rel info'!$D$6:$D$317,'Hat by PBT'!U49,'cwt rel info'!$E$6:$E$317,'Hat by PBT'!V49)</f>
        <v>0</v>
      </c>
      <c r="Y49" s="24">
        <f t="shared" si="7"/>
        <v>50.597210851902545</v>
      </c>
      <c r="Z49" s="24">
        <f t="shared" si="23"/>
        <v>16.793527582074251</v>
      </c>
      <c r="AA49" s="24">
        <f t="shared" si="24"/>
        <v>0</v>
      </c>
      <c r="AB49" s="130" t="str">
        <f>VLOOKUP(V49,'Individual Data'!$V$6:$AD$5545,9,FALSE)</f>
        <v>Abv</v>
      </c>
      <c r="AC49" s="28">
        <f t="shared" ref="AC49" si="52">IF(AB49="blw",Y49*(1-$Z$4),Y49*(1-$Z$3))</f>
        <v>49.382877791456885</v>
      </c>
      <c r="AD49" s="11">
        <f t="shared" si="8"/>
        <v>16.390482920104468</v>
      </c>
      <c r="AE49" s="127">
        <f t="shared" si="9"/>
        <v>0</v>
      </c>
      <c r="AG49" s="11"/>
    </row>
    <row r="50" spans="1:33" x14ac:dyDescent="0.25">
      <c r="A50" s="15" t="s">
        <v>479</v>
      </c>
      <c r="B50" t="s">
        <v>9062</v>
      </c>
      <c r="C50">
        <v>5</v>
      </c>
      <c r="D50" s="11">
        <f>SUMIFS('Individual Data'!$AC$7:$AC$5545,'Individual Data'!$V$7:$V$5545,'Hat by PBT'!$B50,'Individual Data'!$Z$7:$Z$5545,'Hat by PBT'!D$7,'Individual Data'!$R$7:$R$5545,'Hat by PBT'!$C50,'Individual Data'!$N$7:$N$5545,'Hat by PBT'!$B$6)</f>
        <v>0</v>
      </c>
      <c r="E50" s="11">
        <f>SUMIFS('Individual Data'!$AC$7:$AC$5545,'Individual Data'!$V$7:$V$5545,'Hat by PBT'!$B50,'Individual Data'!$Z$7:$Z$5545,'Hat by PBT'!E$7,'Individual Data'!$R$7:$R$5545,'Hat by PBT'!$C50,'Individual Data'!$N$7:$N$5545,'Hat by PBT'!$B$6)</f>
        <v>0</v>
      </c>
      <c r="F50" s="11">
        <f>SUMIFS('Individual Data'!$AC$7:$AC$5545,'Individual Data'!$V$7:$V$5545,'Hat by PBT'!$B50,'Individual Data'!$Z$7:$Z$5545,'Hat by PBT'!F$7,'Individual Data'!$R$7:$R$5545,'Hat by PBT'!$C50,'Individual Data'!$N$7:$N$5545,'Hat by PBT'!$B$6)</f>
        <v>0</v>
      </c>
      <c r="G50" s="11">
        <f>SUMIFS('Individual Data'!$AC$7:$AC$5545,'Individual Data'!$V$7:$V$5545,'Hat by PBT'!$B50,'Individual Data'!$Z$7:$Z$5545,'Hat by PBT'!G$7,'Individual Data'!$R$7:$R$5545,'Hat by PBT'!$C50,'Individual Data'!$N$7:$N$5545,'Hat by PBT'!$B$6)</f>
        <v>0</v>
      </c>
      <c r="H50" s="11">
        <f>SUMIFS('Individual Data'!$AC$7:$AC$5545,'Individual Data'!$V$7:$V$5545,'Hat by PBT'!$B50,'Individual Data'!$Z$7:$Z$5545,'Hat by PBT'!H$7,'Individual Data'!$R$7:$R$5545,'Hat by PBT'!$C50,'Individual Data'!$N$7:$N$5545,'Hat by PBT'!$B$6)</f>
        <v>0</v>
      </c>
      <c r="I50" s="11">
        <f>SUMIFS('Individual Data'!$AC$7:$AC$5545,'Individual Data'!$V$7:$V$5545,'Hat by PBT'!$B50,'Individual Data'!$Z$7:$Z$5545,'Hat by PBT'!I$7,'Individual Data'!$R$7:$R$5545,'Hat by PBT'!$C50,'Individual Data'!$N$7:$N$5545,'Hat by PBT'!$B$6)</f>
        <v>0</v>
      </c>
      <c r="J50" s="11">
        <f>SUMIFS('Individual Data'!$AC$7:$AC$5545,'Individual Data'!$V$7:$V$5545,'Hat by PBT'!$B50,'Individual Data'!$Z$7:$Z$5545,'Hat by PBT'!J$7,'Individual Data'!$R$7:$R$5545,'Hat by PBT'!$C50,'Individual Data'!$N$7:$N$5545,'Hat by PBT'!$B$6)</f>
        <v>33.866956666688068</v>
      </c>
      <c r="K50" s="11">
        <f>SUMIFS('Individual Data'!$AC$7:$AC$5545,'Individual Data'!$V$7:$V$5545,'Hat by PBT'!$B50,'Individual Data'!$Z$7:$Z$5545,'Hat by PBT'!K$7,'Individual Data'!$R$7:$R$5545,'Hat by PBT'!$C50,'Individual Data'!$N$7:$N$5545,'Hat by PBT'!$B$6)</f>
        <v>50.450159716780945</v>
      </c>
      <c r="L50" s="11">
        <f>SUMIFS('Individual Data'!$AC$7:$AC$5545,'Individual Data'!$V$7:$V$5545,'Hat by PBT'!$B50,'Individual Data'!$Z$7:$Z$5545,'Hat by PBT'!L$7,'Individual Data'!$R$7:$R$5545,'Hat by PBT'!$C50,'Individual Data'!$N$7:$N$5545,'Hat by PBT'!$B$6)</f>
        <v>50.782522768912635</v>
      </c>
      <c r="M50" s="11">
        <f>SUMIFS('Individual Data'!$AC$7:$AC$5545,'Individual Data'!$V$7:$V$5545,'Hat by PBT'!$B50,'Individual Data'!$Z$7:$Z$5545,'Hat by PBT'!M$7,'Individual Data'!$R$7:$R$5545,'Hat by PBT'!$C50,'Individual Data'!$N$7:$N$5545,'Hat by PBT'!$B$6)</f>
        <v>0</v>
      </c>
      <c r="N50" s="11">
        <f>SUMIFS('Individual Data'!$AC$7:$AC$5545,'Individual Data'!$V$7:$V$5545,'Hat by PBT'!$B50,'Individual Data'!$Z$7:$Z$5545,'Hat by PBT'!N$7,'Individual Data'!$R$7:$R$5545,'Hat by PBT'!$C50,'Individual Data'!$N$7:$N$5545,'Hat by PBT'!$B$6)</f>
        <v>0</v>
      </c>
      <c r="O50" s="11">
        <f>SUMIFS('Individual Data'!$AC$7:$AC$5545,'Individual Data'!$V$7:$V$5545,'Hat by PBT'!$B50,'Individual Data'!$Z$7:$Z$5545,'Hat by PBT'!O$7,'Individual Data'!$R$7:$R$5545,'Hat by PBT'!$C50,'Individual Data'!$N$7:$N$5545,'Hat by PBT'!$B$6)</f>
        <v>0</v>
      </c>
      <c r="P50" s="11">
        <f>SUMIFS('Individual Data'!$AC$7:$AC$5545,'Individual Data'!$V$7:$V$5545,'Hat by PBT'!$B50,'Individual Data'!$Z$7:$Z$5545,'Hat by PBT'!P$7,'Individual Data'!$R$7:$R$5545,'Hat by PBT'!$C50,'Individual Data'!$N$7:$N$5545,'Hat by PBT'!$B$6)</f>
        <v>0</v>
      </c>
      <c r="R50" s="26">
        <f t="shared" si="5"/>
        <v>0</v>
      </c>
      <c r="S50" s="27">
        <f t="shared" si="6"/>
        <v>135.09963915238166</v>
      </c>
      <c r="U50">
        <f t="shared" si="39"/>
        <v>2019</v>
      </c>
      <c r="V50" t="str">
        <f t="shared" si="40"/>
        <v>PRFH</v>
      </c>
      <c r="W50" t="s">
        <v>775</v>
      </c>
      <c r="X50" s="130">
        <f>SUMIFS('cwt rel info'!$A$6:$A$317,'cwt rel info'!$D$6:$D$317,'Hat by PBT'!U50,'cwt rel info'!$E$6:$E$317,'Hat by PBT'!V50)</f>
        <v>0</v>
      </c>
      <c r="Y50" s="24">
        <f t="shared" si="7"/>
        <v>135.09963915238166</v>
      </c>
      <c r="Z50" s="24">
        <f t="shared" si="23"/>
        <v>84.417419258795164</v>
      </c>
      <c r="AA50" s="24">
        <f t="shared" si="24"/>
        <v>0</v>
      </c>
      <c r="AB50" s="130" t="str">
        <f>VLOOKUP(V50,'Individual Data'!$V$6:$AD$5545,9,FALSE)</f>
        <v>blw</v>
      </c>
      <c r="AC50" s="28">
        <f t="shared" ref="AC50" si="53">IF(AB50="blw",Y50*(1-$Z$4),Y50*(1-$Z$3))</f>
        <v>90.516758232095697</v>
      </c>
      <c r="AD50" s="11">
        <f t="shared" si="8"/>
        <v>56.559670903392757</v>
      </c>
      <c r="AE50" s="127">
        <f t="shared" si="9"/>
        <v>0</v>
      </c>
      <c r="AG50" s="11"/>
    </row>
    <row r="51" spans="1:33" x14ac:dyDescent="0.25">
      <c r="A51" s="15" t="s">
        <v>367</v>
      </c>
      <c r="B51" t="s">
        <v>9063</v>
      </c>
      <c r="C51">
        <v>5</v>
      </c>
      <c r="D51" s="11">
        <f>SUMIFS('Individual Data'!$AC$7:$AC$5545,'Individual Data'!$V$7:$V$5545,'Hat by PBT'!$B51,'Individual Data'!$Z$7:$Z$5545,'Hat by PBT'!D$7,'Individual Data'!$R$7:$R$5545,'Hat by PBT'!$C51,'Individual Data'!$N$7:$N$5545,'Hat by PBT'!$B$6)</f>
        <v>0</v>
      </c>
      <c r="E51" s="11">
        <f>SUMIFS('Individual Data'!$AC$7:$AC$5545,'Individual Data'!$V$7:$V$5545,'Hat by PBT'!$B51,'Individual Data'!$Z$7:$Z$5545,'Hat by PBT'!E$7,'Individual Data'!$R$7:$R$5545,'Hat by PBT'!$C51,'Individual Data'!$N$7:$N$5545,'Hat by PBT'!$B$6)</f>
        <v>0</v>
      </c>
      <c r="F51" s="11">
        <f>SUMIFS('Individual Data'!$AC$7:$AC$5545,'Individual Data'!$V$7:$V$5545,'Hat by PBT'!$B51,'Individual Data'!$Z$7:$Z$5545,'Hat by PBT'!F$7,'Individual Data'!$R$7:$R$5545,'Hat by PBT'!$C51,'Individual Data'!$N$7:$N$5545,'Hat by PBT'!$B$6)</f>
        <v>0</v>
      </c>
      <c r="G51" s="11">
        <f>SUMIFS('Individual Data'!$AC$7:$AC$5545,'Individual Data'!$V$7:$V$5545,'Hat by PBT'!$B51,'Individual Data'!$Z$7:$Z$5545,'Hat by PBT'!G$7,'Individual Data'!$R$7:$R$5545,'Hat by PBT'!$C51,'Individual Data'!$N$7:$N$5545,'Hat by PBT'!$B$6)</f>
        <v>0</v>
      </c>
      <c r="H51" s="11">
        <f>SUMIFS('Individual Data'!$AC$7:$AC$5545,'Individual Data'!$V$7:$V$5545,'Hat by PBT'!$B51,'Individual Data'!$Z$7:$Z$5545,'Hat by PBT'!H$7,'Individual Data'!$R$7:$R$5545,'Hat by PBT'!$C51,'Individual Data'!$N$7:$N$5545,'Hat by PBT'!$B$6)</f>
        <v>0</v>
      </c>
      <c r="I51" s="11">
        <f>SUMIFS('Individual Data'!$AC$7:$AC$5545,'Individual Data'!$V$7:$V$5545,'Hat by PBT'!$B51,'Individual Data'!$Z$7:$Z$5545,'Hat by PBT'!I$7,'Individual Data'!$R$7:$R$5545,'Hat by PBT'!$C51,'Individual Data'!$N$7:$N$5545,'Hat by PBT'!$B$6)</f>
        <v>0</v>
      </c>
      <c r="J51" s="11">
        <f>SUMIFS('Individual Data'!$AC$7:$AC$5545,'Individual Data'!$V$7:$V$5545,'Hat by PBT'!$B51,'Individual Data'!$Z$7:$Z$5545,'Hat by PBT'!J$7,'Individual Data'!$R$7:$R$5545,'Hat by PBT'!$C51,'Individual Data'!$N$7:$N$5545,'Hat by PBT'!$B$6)</f>
        <v>0</v>
      </c>
      <c r="K51" s="11">
        <f>SUMIFS('Individual Data'!$AC$7:$AC$5545,'Individual Data'!$V$7:$V$5545,'Hat by PBT'!$B51,'Individual Data'!$Z$7:$Z$5545,'Hat by PBT'!K$7,'Individual Data'!$R$7:$R$5545,'Hat by PBT'!$C51,'Individual Data'!$N$7:$N$5545,'Hat by PBT'!$B$6)</f>
        <v>33.642261650979023</v>
      </c>
      <c r="L51" s="11">
        <f>SUMIFS('Individual Data'!$AC$7:$AC$5545,'Individual Data'!$V$7:$V$5545,'Hat by PBT'!$B51,'Individual Data'!$Z$7:$Z$5545,'Hat by PBT'!L$7,'Individual Data'!$R$7:$R$5545,'Hat by PBT'!$C51,'Individual Data'!$N$7:$N$5545,'Hat by PBT'!$B$6)</f>
        <v>32.772690302749993</v>
      </c>
      <c r="M51" s="11">
        <f>SUMIFS('Individual Data'!$AC$7:$AC$5545,'Individual Data'!$V$7:$V$5545,'Hat by PBT'!$B51,'Individual Data'!$Z$7:$Z$5545,'Hat by PBT'!M$7,'Individual Data'!$R$7:$R$5545,'Hat by PBT'!$C51,'Individual Data'!$N$7:$N$5545,'Hat by PBT'!$B$6)</f>
        <v>0</v>
      </c>
      <c r="N51" s="11">
        <f>SUMIFS('Individual Data'!$AC$7:$AC$5545,'Individual Data'!$V$7:$V$5545,'Hat by PBT'!$B51,'Individual Data'!$Z$7:$Z$5545,'Hat by PBT'!N$7,'Individual Data'!$R$7:$R$5545,'Hat by PBT'!$C51,'Individual Data'!$N$7:$N$5545,'Hat by PBT'!$B$6)</f>
        <v>0</v>
      </c>
      <c r="O51" s="11">
        <f>SUMIFS('Individual Data'!$AC$7:$AC$5545,'Individual Data'!$V$7:$V$5545,'Hat by PBT'!$B51,'Individual Data'!$Z$7:$Z$5545,'Hat by PBT'!O$7,'Individual Data'!$R$7:$R$5545,'Hat by PBT'!$C51,'Individual Data'!$N$7:$N$5545,'Hat by PBT'!$B$6)</f>
        <v>0</v>
      </c>
      <c r="P51" s="11">
        <f>SUMIFS('Individual Data'!$AC$7:$AC$5545,'Individual Data'!$V$7:$V$5545,'Hat by PBT'!$B51,'Individual Data'!$Z$7:$Z$5545,'Hat by PBT'!P$7,'Individual Data'!$R$7:$R$5545,'Hat by PBT'!$C51,'Individual Data'!$N$7:$N$5545,'Hat by PBT'!$B$6)</f>
        <v>0</v>
      </c>
      <c r="R51" s="26">
        <f t="shared" si="5"/>
        <v>0</v>
      </c>
      <c r="S51" s="27">
        <f t="shared" si="6"/>
        <v>66.414951953729016</v>
      </c>
      <c r="U51">
        <f t="shared" si="39"/>
        <v>2019</v>
      </c>
      <c r="V51" t="str">
        <f t="shared" si="40"/>
        <v>RSFH</v>
      </c>
      <c r="W51" t="s">
        <v>775</v>
      </c>
      <c r="X51" s="130">
        <f>SUMIFS('cwt rel info'!$A$6:$A$317,'cwt rel info'!$D$6:$D$317,'Hat by PBT'!U51,'cwt rel info'!$E$6:$E$317,'Hat by PBT'!V51)</f>
        <v>0</v>
      </c>
      <c r="Y51" s="24">
        <f t="shared" si="7"/>
        <v>66.414951953729016</v>
      </c>
      <c r="Z51" s="24">
        <f t="shared" si="23"/>
        <v>16.916539140736973</v>
      </c>
      <c r="AA51" s="24">
        <f t="shared" si="24"/>
        <v>0</v>
      </c>
      <c r="AB51" s="130" t="str">
        <f>VLOOKUP(V51,'Individual Data'!$V$6:$AD$5545,9,FALSE)</f>
        <v>blw</v>
      </c>
      <c r="AC51" s="28">
        <f t="shared" ref="AC51" si="54">IF(AB51="blw",Y51*(1-$Z$4),Y51*(1-$Z$3))</f>
        <v>44.498017808998434</v>
      </c>
      <c r="AD51" s="11">
        <f t="shared" si="8"/>
        <v>11.334081224293771</v>
      </c>
      <c r="AE51" s="127">
        <f t="shared" si="9"/>
        <v>0</v>
      </c>
      <c r="AG51" s="11"/>
    </row>
    <row r="52" spans="1:33" x14ac:dyDescent="0.25">
      <c r="A52" s="15" t="s">
        <v>1371</v>
      </c>
      <c r="B52" t="s">
        <v>9064</v>
      </c>
      <c r="C52">
        <v>5</v>
      </c>
      <c r="D52" s="11">
        <f>SUMIFS('Individual Data'!$AC$7:$AC$5545,'Individual Data'!$V$7:$V$5545,'Hat by PBT'!$B52,'Individual Data'!$Z$7:$Z$5545,'Hat by PBT'!D$7,'Individual Data'!$R$7:$R$5545,'Hat by PBT'!$C52,'Individual Data'!$N$7:$N$5545,'Hat by PBT'!$B$6)</f>
        <v>0</v>
      </c>
      <c r="E52" s="11">
        <f>SUMIFS('Individual Data'!$AC$7:$AC$5545,'Individual Data'!$V$7:$V$5545,'Hat by PBT'!$B52,'Individual Data'!$Z$7:$Z$5545,'Hat by PBT'!E$7,'Individual Data'!$R$7:$R$5545,'Hat by PBT'!$C52,'Individual Data'!$N$7:$N$5545,'Hat by PBT'!$B$6)</f>
        <v>0</v>
      </c>
      <c r="F52" s="11">
        <f>SUMIFS('Individual Data'!$AC$7:$AC$5545,'Individual Data'!$V$7:$V$5545,'Hat by PBT'!$B52,'Individual Data'!$Z$7:$Z$5545,'Hat by PBT'!F$7,'Individual Data'!$R$7:$R$5545,'Hat by PBT'!$C52,'Individual Data'!$N$7:$N$5545,'Hat by PBT'!$B$6)</f>
        <v>0</v>
      </c>
      <c r="G52" s="11">
        <f>SUMIFS('Individual Data'!$AC$7:$AC$5545,'Individual Data'!$V$7:$V$5545,'Hat by PBT'!$B52,'Individual Data'!$Z$7:$Z$5545,'Hat by PBT'!G$7,'Individual Data'!$R$7:$R$5545,'Hat by PBT'!$C52,'Individual Data'!$N$7:$N$5545,'Hat by PBT'!$B$6)</f>
        <v>0</v>
      </c>
      <c r="H52" s="11">
        <f>SUMIFS('Individual Data'!$AC$7:$AC$5545,'Individual Data'!$V$7:$V$5545,'Hat by PBT'!$B52,'Individual Data'!$Z$7:$Z$5545,'Hat by PBT'!H$7,'Individual Data'!$R$7:$R$5545,'Hat by PBT'!$C52,'Individual Data'!$N$7:$N$5545,'Hat by PBT'!$B$6)</f>
        <v>0</v>
      </c>
      <c r="I52" s="11">
        <f>SUMIFS('Individual Data'!$AC$7:$AC$5545,'Individual Data'!$V$7:$V$5545,'Hat by PBT'!$B52,'Individual Data'!$Z$7:$Z$5545,'Hat by PBT'!I$7,'Individual Data'!$R$7:$R$5545,'Hat by PBT'!$C52,'Individual Data'!$N$7:$N$5545,'Hat by PBT'!$B$6)</f>
        <v>0</v>
      </c>
      <c r="J52" s="11">
        <f>SUMIFS('Individual Data'!$AC$7:$AC$5545,'Individual Data'!$V$7:$V$5545,'Hat by PBT'!$B52,'Individual Data'!$Z$7:$Z$5545,'Hat by PBT'!J$7,'Individual Data'!$R$7:$R$5545,'Hat by PBT'!$C52,'Individual Data'!$N$7:$N$5545,'Hat by PBT'!$B$6)</f>
        <v>16.813213596055423</v>
      </c>
      <c r="K52" s="11">
        <f>SUMIFS('Individual Data'!$AC$7:$AC$5545,'Individual Data'!$V$7:$V$5545,'Hat by PBT'!$B52,'Individual Data'!$Z$7:$Z$5545,'Hat by PBT'!K$7,'Individual Data'!$R$7:$R$5545,'Hat by PBT'!$C52,'Individual Data'!$N$7:$N$5545,'Hat by PBT'!$B$6)</f>
        <v>0</v>
      </c>
      <c r="L52" s="11">
        <f>SUMIFS('Individual Data'!$AC$7:$AC$5545,'Individual Data'!$V$7:$V$5545,'Hat by PBT'!$B52,'Individual Data'!$Z$7:$Z$5545,'Hat by PBT'!L$7,'Individual Data'!$R$7:$R$5545,'Hat by PBT'!$C52,'Individual Data'!$N$7:$N$5545,'Hat by PBT'!$B$6)</f>
        <v>0</v>
      </c>
      <c r="M52" s="11">
        <f>SUMIFS('Individual Data'!$AC$7:$AC$5545,'Individual Data'!$V$7:$V$5545,'Hat by PBT'!$B52,'Individual Data'!$Z$7:$Z$5545,'Hat by PBT'!M$7,'Individual Data'!$R$7:$R$5545,'Hat by PBT'!$C52,'Individual Data'!$N$7:$N$5545,'Hat by PBT'!$B$6)</f>
        <v>0</v>
      </c>
      <c r="N52" s="11">
        <f>SUMIFS('Individual Data'!$AC$7:$AC$5545,'Individual Data'!$V$7:$V$5545,'Hat by PBT'!$B52,'Individual Data'!$Z$7:$Z$5545,'Hat by PBT'!N$7,'Individual Data'!$R$7:$R$5545,'Hat by PBT'!$C52,'Individual Data'!$N$7:$N$5545,'Hat by PBT'!$B$6)</f>
        <v>0</v>
      </c>
      <c r="O52" s="11">
        <f>SUMIFS('Individual Data'!$AC$7:$AC$5545,'Individual Data'!$V$7:$V$5545,'Hat by PBT'!$B52,'Individual Data'!$Z$7:$Z$5545,'Hat by PBT'!O$7,'Individual Data'!$R$7:$R$5545,'Hat by PBT'!$C52,'Individual Data'!$N$7:$N$5545,'Hat by PBT'!$B$6)</f>
        <v>0</v>
      </c>
      <c r="P52" s="11">
        <f>SUMIFS('Individual Data'!$AC$7:$AC$5545,'Individual Data'!$V$7:$V$5545,'Hat by PBT'!$B52,'Individual Data'!$Z$7:$Z$5545,'Hat by PBT'!P$7,'Individual Data'!$R$7:$R$5545,'Hat by PBT'!$C52,'Individual Data'!$N$7:$N$5545,'Hat by PBT'!$B$6)</f>
        <v>0</v>
      </c>
      <c r="R52" s="26">
        <f t="shared" si="5"/>
        <v>0</v>
      </c>
      <c r="S52" s="27">
        <f t="shared" si="6"/>
        <v>16.813213596055423</v>
      </c>
      <c r="U52">
        <f t="shared" si="39"/>
        <v>2019</v>
      </c>
      <c r="V52" t="str">
        <f t="shared" si="40"/>
        <v>UMFH</v>
      </c>
      <c r="W52" t="s">
        <v>775</v>
      </c>
      <c r="X52" s="130">
        <f>SUMIFS('cwt rel info'!$A$6:$A$317,'cwt rel info'!$D$6:$D$317,'Hat by PBT'!U52,'cwt rel info'!$E$6:$E$317,'Hat by PBT'!V52)</f>
        <v>0</v>
      </c>
      <c r="Y52" s="24">
        <f t="shared" si="7"/>
        <v>16.813213596055423</v>
      </c>
      <c r="Z52" s="24">
        <f t="shared" si="23"/>
        <v>0</v>
      </c>
      <c r="AA52" s="24">
        <f t="shared" si="24"/>
        <v>0</v>
      </c>
      <c r="AB52" s="130" t="str">
        <f>VLOOKUP(V52,'Individual Data'!$V$6:$AD$5545,9,FALSE)</f>
        <v>blw</v>
      </c>
      <c r="AC52" s="28">
        <f t="shared" ref="AC52" si="55">IF(AB52="blw",Y52*(1-$Z$4),Y52*(1-$Z$3))</f>
        <v>11.264853109357132</v>
      </c>
      <c r="AD52" s="11">
        <f t="shared" si="8"/>
        <v>0</v>
      </c>
      <c r="AE52" s="127">
        <f t="shared" si="9"/>
        <v>0</v>
      </c>
      <c r="AG52" s="11"/>
    </row>
    <row r="53" spans="1:33" x14ac:dyDescent="0.25">
      <c r="A53" s="15" t="s">
        <v>1317</v>
      </c>
      <c r="B53" t="s">
        <v>1318</v>
      </c>
      <c r="C53">
        <v>4</v>
      </c>
      <c r="D53" s="11">
        <f>SUMIFS('Individual Data'!$AC$7:$AC$5545,'Individual Data'!$V$7:$V$5545,'Hat by PBT'!$B53,'Individual Data'!$Z$7:$Z$5545,'Hat by PBT'!D$7,'Individual Data'!$R$7:$R$5545,'Hat by PBT'!$C53,'Individual Data'!$N$7:$N$5545,'Hat by PBT'!$B$6)</f>
        <v>0</v>
      </c>
      <c r="E53" s="11">
        <f>SUMIFS('Individual Data'!$AC$7:$AC$5545,'Individual Data'!$V$7:$V$5545,'Hat by PBT'!$B53,'Individual Data'!$Z$7:$Z$5545,'Hat by PBT'!E$7,'Individual Data'!$R$7:$R$5545,'Hat by PBT'!$C53,'Individual Data'!$N$7:$N$5545,'Hat by PBT'!$B$6)</f>
        <v>0</v>
      </c>
      <c r="F53" s="11">
        <f>SUMIFS('Individual Data'!$AC$7:$AC$5545,'Individual Data'!$V$7:$V$5545,'Hat by PBT'!$B53,'Individual Data'!$Z$7:$Z$5545,'Hat by PBT'!F$7,'Individual Data'!$R$7:$R$5545,'Hat by PBT'!$C53,'Individual Data'!$N$7:$N$5545,'Hat by PBT'!$B$6)</f>
        <v>0</v>
      </c>
      <c r="G53" s="11">
        <f>SUMIFS('Individual Data'!$AC$7:$AC$5545,'Individual Data'!$V$7:$V$5545,'Hat by PBT'!$B53,'Individual Data'!$Z$7:$Z$5545,'Hat by PBT'!G$7,'Individual Data'!$R$7:$R$5545,'Hat by PBT'!$C53,'Individual Data'!$N$7:$N$5545,'Hat by PBT'!$B$6)</f>
        <v>0</v>
      </c>
      <c r="H53" s="11">
        <f>SUMIFS('Individual Data'!$AC$7:$AC$5545,'Individual Data'!$V$7:$V$5545,'Hat by PBT'!$B53,'Individual Data'!$Z$7:$Z$5545,'Hat by PBT'!H$7,'Individual Data'!$R$7:$R$5545,'Hat by PBT'!$C53,'Individual Data'!$N$7:$N$5545,'Hat by PBT'!$B$6)</f>
        <v>0</v>
      </c>
      <c r="I53" s="11">
        <f>SUMIFS('Individual Data'!$AC$7:$AC$5545,'Individual Data'!$V$7:$V$5545,'Hat by PBT'!$B53,'Individual Data'!$Z$7:$Z$5545,'Hat by PBT'!I$7,'Individual Data'!$R$7:$R$5545,'Hat by PBT'!$C53,'Individual Data'!$N$7:$N$5545,'Hat by PBT'!$B$6)</f>
        <v>16.713076073902442</v>
      </c>
      <c r="J53" s="11">
        <f>SUMIFS('Individual Data'!$AC$7:$AC$5545,'Individual Data'!$V$7:$V$5545,'Hat by PBT'!$B53,'Individual Data'!$Z$7:$Z$5545,'Hat by PBT'!J$7,'Individual Data'!$R$7:$R$5545,'Hat by PBT'!$C53,'Individual Data'!$N$7:$N$5545,'Hat by PBT'!$B$6)</f>
        <v>16.829834501652829</v>
      </c>
      <c r="K53" s="11">
        <f>SUMIFS('Individual Data'!$AC$7:$AC$5545,'Individual Data'!$V$7:$V$5545,'Hat by PBT'!$B53,'Individual Data'!$Z$7:$Z$5545,'Hat by PBT'!K$7,'Individual Data'!$R$7:$R$5545,'Hat by PBT'!$C53,'Individual Data'!$N$7:$N$5545,'Hat by PBT'!$B$6)</f>
        <v>0</v>
      </c>
      <c r="L53" s="11">
        <f>SUMIFS('Individual Data'!$AC$7:$AC$5545,'Individual Data'!$V$7:$V$5545,'Hat by PBT'!$B53,'Individual Data'!$Z$7:$Z$5545,'Hat by PBT'!L$7,'Individual Data'!$R$7:$R$5545,'Hat by PBT'!$C53,'Individual Data'!$N$7:$N$5545,'Hat by PBT'!$B$6)</f>
        <v>0</v>
      </c>
      <c r="M53" s="11">
        <f>SUMIFS('Individual Data'!$AC$7:$AC$5545,'Individual Data'!$V$7:$V$5545,'Hat by PBT'!$B53,'Individual Data'!$Z$7:$Z$5545,'Hat by PBT'!M$7,'Individual Data'!$R$7:$R$5545,'Hat by PBT'!$C53,'Individual Data'!$N$7:$N$5545,'Hat by PBT'!$B$6)</f>
        <v>0</v>
      </c>
      <c r="N53" s="11">
        <f>SUMIFS('Individual Data'!$AC$7:$AC$5545,'Individual Data'!$V$7:$V$5545,'Hat by PBT'!$B53,'Individual Data'!$Z$7:$Z$5545,'Hat by PBT'!N$7,'Individual Data'!$R$7:$R$5545,'Hat by PBT'!$C53,'Individual Data'!$N$7:$N$5545,'Hat by PBT'!$B$6)</f>
        <v>0</v>
      </c>
      <c r="O53" s="11">
        <f>SUMIFS('Individual Data'!$AC$7:$AC$5545,'Individual Data'!$V$7:$V$5545,'Hat by PBT'!$B53,'Individual Data'!$Z$7:$Z$5545,'Hat by PBT'!O$7,'Individual Data'!$R$7:$R$5545,'Hat by PBT'!$C53,'Individual Data'!$N$7:$N$5545,'Hat by PBT'!$B$6)</f>
        <v>0</v>
      </c>
      <c r="P53" s="11">
        <f>SUMIFS('Individual Data'!$AC$7:$AC$5545,'Individual Data'!$V$7:$V$5545,'Hat by PBT'!$B53,'Individual Data'!$Z$7:$Z$5545,'Hat by PBT'!P$7,'Individual Data'!$R$7:$R$5545,'Hat by PBT'!$C53,'Individual Data'!$N$7:$N$5545,'Hat by PBT'!$B$6)</f>
        <v>0</v>
      </c>
      <c r="R53" s="26">
        <f t="shared" si="5"/>
        <v>0</v>
      </c>
      <c r="S53" s="27">
        <f t="shared" si="6"/>
        <v>33.542910575555268</v>
      </c>
      <c r="U53">
        <f t="shared" si="39"/>
        <v>2020</v>
      </c>
      <c r="V53" t="str">
        <f t="shared" si="40"/>
        <v>LWSH</v>
      </c>
      <c r="W53" t="s">
        <v>775</v>
      </c>
      <c r="X53" s="130">
        <f>SUMIFS('cwt rel info'!$A$6:$A$317,'cwt rel info'!$D$6:$D$317,'Hat by PBT'!U53,'cwt rel info'!$E$6:$E$317,'Hat by PBT'!V53)</f>
        <v>0</v>
      </c>
      <c r="Y53" s="24">
        <f t="shared" si="7"/>
        <v>33.542910575555268</v>
      </c>
      <c r="Z53" s="24">
        <f t="shared" si="23"/>
        <v>167.41864978328854</v>
      </c>
      <c r="AA53" s="24">
        <f t="shared" si="24"/>
        <v>0</v>
      </c>
      <c r="AB53" s="130" t="str">
        <f>VLOOKUP(V53,'Individual Data'!$V$6:$AD$5545,9,FALSE)</f>
        <v>Abv</v>
      </c>
      <c r="AC53" s="28">
        <f t="shared" ref="AC53" si="56">IF(AB53="blw",Y53*(1-$Z$4),Y53*(1-$Z$3))</f>
        <v>32.737880721741938</v>
      </c>
      <c r="AD53" s="11">
        <f t="shared" si="8"/>
        <v>163.40060218848961</v>
      </c>
      <c r="AE53" s="127">
        <f t="shared" si="9"/>
        <v>0</v>
      </c>
      <c r="AG53" s="11"/>
    </row>
    <row r="54" spans="1:33" x14ac:dyDescent="0.25">
      <c r="A54" s="15" t="s">
        <v>1512</v>
      </c>
      <c r="B54" t="s">
        <v>9064</v>
      </c>
      <c r="C54">
        <v>4</v>
      </c>
      <c r="D54" s="11">
        <f>SUMIFS('Individual Data'!$AC$7:$AC$5545,'Individual Data'!$V$7:$V$5545,'Hat by PBT'!$B54,'Individual Data'!$Z$7:$Z$5545,'Hat by PBT'!D$7,'Individual Data'!$R$7:$R$5545,'Hat by PBT'!$C54,'Individual Data'!$N$7:$N$5545,'Hat by PBT'!$B$6)</f>
        <v>0</v>
      </c>
      <c r="E54" s="11">
        <f>SUMIFS('Individual Data'!$AC$7:$AC$5545,'Individual Data'!$V$7:$V$5545,'Hat by PBT'!$B54,'Individual Data'!$Z$7:$Z$5545,'Hat by PBT'!E$7,'Individual Data'!$R$7:$R$5545,'Hat by PBT'!$C54,'Individual Data'!$N$7:$N$5545,'Hat by PBT'!$B$6)</f>
        <v>0</v>
      </c>
      <c r="F54" s="11">
        <f>SUMIFS('Individual Data'!$AC$7:$AC$5545,'Individual Data'!$V$7:$V$5545,'Hat by PBT'!$B54,'Individual Data'!$Z$7:$Z$5545,'Hat by PBT'!F$7,'Individual Data'!$R$7:$R$5545,'Hat by PBT'!$C54,'Individual Data'!$N$7:$N$5545,'Hat by PBT'!$B$6)</f>
        <v>0</v>
      </c>
      <c r="G54" s="11">
        <f>SUMIFS('Individual Data'!$AC$7:$AC$5545,'Individual Data'!$V$7:$V$5545,'Hat by PBT'!$B54,'Individual Data'!$Z$7:$Z$5545,'Hat by PBT'!G$7,'Individual Data'!$R$7:$R$5545,'Hat by PBT'!$C54,'Individual Data'!$N$7:$N$5545,'Hat by PBT'!$B$6)</f>
        <v>0</v>
      </c>
      <c r="H54" s="11">
        <f>SUMIFS('Individual Data'!$AC$7:$AC$5545,'Individual Data'!$V$7:$V$5545,'Hat by PBT'!$B54,'Individual Data'!$Z$7:$Z$5545,'Hat by PBT'!H$7,'Individual Data'!$R$7:$R$5545,'Hat by PBT'!$C54,'Individual Data'!$N$7:$N$5545,'Hat by PBT'!$B$6)</f>
        <v>0</v>
      </c>
      <c r="I54" s="11">
        <f>SUMIFS('Individual Data'!$AC$7:$AC$5545,'Individual Data'!$V$7:$V$5545,'Hat by PBT'!$B54,'Individual Data'!$Z$7:$Z$5545,'Hat by PBT'!I$7,'Individual Data'!$R$7:$R$5545,'Hat by PBT'!$C54,'Individual Data'!$N$7:$N$5545,'Hat by PBT'!$B$6)</f>
        <v>0</v>
      </c>
      <c r="J54" s="11">
        <f>SUMIFS('Individual Data'!$AC$7:$AC$5545,'Individual Data'!$V$7:$V$5545,'Hat by PBT'!$B54,'Individual Data'!$Z$7:$Z$5545,'Hat by PBT'!J$7,'Individual Data'!$R$7:$R$5545,'Hat by PBT'!$C54,'Individual Data'!$N$7:$N$5545,'Hat by PBT'!$B$6)</f>
        <v>0</v>
      </c>
      <c r="K54" s="11">
        <f>SUMIFS('Individual Data'!$AC$7:$AC$5545,'Individual Data'!$V$7:$V$5545,'Hat by PBT'!$B54,'Individual Data'!$Z$7:$Z$5545,'Hat by PBT'!K$7,'Individual Data'!$R$7:$R$5545,'Hat by PBT'!$C54,'Individual Data'!$N$7:$N$5545,'Hat by PBT'!$B$6)</f>
        <v>17.064871785714335</v>
      </c>
      <c r="L54" s="11">
        <f>SUMIFS('Individual Data'!$AC$7:$AC$5545,'Individual Data'!$V$7:$V$5545,'Hat by PBT'!$B54,'Individual Data'!$Z$7:$Z$5545,'Hat by PBT'!L$7,'Individual Data'!$R$7:$R$5545,'Hat by PBT'!$C54,'Individual Data'!$N$7:$N$5545,'Hat by PBT'!$B$6)</f>
        <v>17.27606517200141</v>
      </c>
      <c r="M54" s="11">
        <f>SUMIFS('Individual Data'!$AC$7:$AC$5545,'Individual Data'!$V$7:$V$5545,'Hat by PBT'!$B54,'Individual Data'!$Z$7:$Z$5545,'Hat by PBT'!M$7,'Individual Data'!$R$7:$R$5545,'Hat by PBT'!$C54,'Individual Data'!$N$7:$N$5545,'Hat by PBT'!$B$6)</f>
        <v>0</v>
      </c>
      <c r="N54" s="11">
        <f>SUMIFS('Individual Data'!$AC$7:$AC$5545,'Individual Data'!$V$7:$V$5545,'Hat by PBT'!$B54,'Individual Data'!$Z$7:$Z$5545,'Hat by PBT'!N$7,'Individual Data'!$R$7:$R$5545,'Hat by PBT'!$C54,'Individual Data'!$N$7:$N$5545,'Hat by PBT'!$B$6)</f>
        <v>0</v>
      </c>
      <c r="O54" s="11">
        <f>SUMIFS('Individual Data'!$AC$7:$AC$5545,'Individual Data'!$V$7:$V$5545,'Hat by PBT'!$B54,'Individual Data'!$Z$7:$Z$5545,'Hat by PBT'!O$7,'Individual Data'!$R$7:$R$5545,'Hat by PBT'!$C54,'Individual Data'!$N$7:$N$5545,'Hat by PBT'!$B$6)</f>
        <v>0</v>
      </c>
      <c r="P54" s="11">
        <f>SUMIFS('Individual Data'!$AC$7:$AC$5545,'Individual Data'!$V$7:$V$5545,'Hat by PBT'!$B54,'Individual Data'!$Z$7:$Z$5545,'Hat by PBT'!P$7,'Individual Data'!$R$7:$R$5545,'Hat by PBT'!$C54,'Individual Data'!$N$7:$N$5545,'Hat by PBT'!$B$6)</f>
        <v>0</v>
      </c>
      <c r="R54" s="26">
        <f t="shared" si="5"/>
        <v>0</v>
      </c>
      <c r="S54" s="27">
        <f t="shared" si="6"/>
        <v>34.340936957715741</v>
      </c>
      <c r="U54">
        <f t="shared" si="39"/>
        <v>2020</v>
      </c>
      <c r="V54" t="str">
        <f t="shared" si="40"/>
        <v>UMFH</v>
      </c>
      <c r="W54" t="s">
        <v>775</v>
      </c>
      <c r="X54" s="130">
        <f>SUMIFS('cwt rel info'!$A$6:$A$317,'cwt rel info'!$D$6:$D$317,'Hat by PBT'!U54,'cwt rel info'!$E$6:$E$317,'Hat by PBT'!V54)</f>
        <v>0</v>
      </c>
      <c r="Y54" s="24">
        <f t="shared" si="7"/>
        <v>34.340936957715741</v>
      </c>
      <c r="Z54" s="24">
        <f t="shared" si="23"/>
        <v>51.385431987637915</v>
      </c>
      <c r="AA54" s="24">
        <f t="shared" si="24"/>
        <v>0</v>
      </c>
      <c r="AB54" s="130" t="str">
        <f>VLOOKUP(V54,'Individual Data'!$V$6:$AD$5545,9,FALSE)</f>
        <v>blw</v>
      </c>
      <c r="AC54" s="28">
        <f t="shared" ref="AC54" si="57">IF(AB54="blw",Y54*(1-$Z$4),Y54*(1-$Z$3))</f>
        <v>23.008427761669545</v>
      </c>
      <c r="AD54" s="11">
        <f t="shared" si="8"/>
        <v>34.428239431717401</v>
      </c>
      <c r="AE54" s="127">
        <f t="shared" si="9"/>
        <v>0</v>
      </c>
      <c r="AG54" s="11"/>
    </row>
    <row r="55" spans="1:33" x14ac:dyDescent="0.25">
      <c r="A55" s="15" t="s">
        <v>1729</v>
      </c>
      <c r="B55" t="s">
        <v>9063</v>
      </c>
      <c r="C55">
        <v>3</v>
      </c>
      <c r="D55" s="11">
        <f>SUMIFS('Individual Data'!$AC$7:$AC$5545,'Individual Data'!$V$7:$V$5545,'Hat by PBT'!$B55,'Individual Data'!$Z$7:$Z$5545,'Hat by PBT'!D$7,'Individual Data'!$R$7:$R$5545,'Hat by PBT'!$C55,'Individual Data'!$N$7:$N$5545,'Hat by PBT'!$B$6)</f>
        <v>0</v>
      </c>
      <c r="E55" s="11">
        <f>SUMIFS('Individual Data'!$AC$7:$AC$5545,'Individual Data'!$V$7:$V$5545,'Hat by PBT'!$B55,'Individual Data'!$Z$7:$Z$5545,'Hat by PBT'!E$7,'Individual Data'!$R$7:$R$5545,'Hat by PBT'!$C55,'Individual Data'!$N$7:$N$5545,'Hat by PBT'!$B$6)</f>
        <v>0</v>
      </c>
      <c r="F55" s="11">
        <f>SUMIFS('Individual Data'!$AC$7:$AC$5545,'Individual Data'!$V$7:$V$5545,'Hat by PBT'!$B55,'Individual Data'!$Z$7:$Z$5545,'Hat by PBT'!F$7,'Individual Data'!$R$7:$R$5545,'Hat by PBT'!$C55,'Individual Data'!$N$7:$N$5545,'Hat by PBT'!$B$6)</f>
        <v>0</v>
      </c>
      <c r="G55" s="11">
        <f>SUMIFS('Individual Data'!$AC$7:$AC$5545,'Individual Data'!$V$7:$V$5545,'Hat by PBT'!$B55,'Individual Data'!$Z$7:$Z$5545,'Hat by PBT'!G$7,'Individual Data'!$R$7:$R$5545,'Hat by PBT'!$C55,'Individual Data'!$N$7:$N$5545,'Hat by PBT'!$B$6)</f>
        <v>0</v>
      </c>
      <c r="H55" s="11">
        <f>SUMIFS('Individual Data'!$AC$7:$AC$5545,'Individual Data'!$V$7:$V$5545,'Hat by PBT'!$B55,'Individual Data'!$Z$7:$Z$5545,'Hat by PBT'!H$7,'Individual Data'!$R$7:$R$5545,'Hat by PBT'!$C55,'Individual Data'!$N$7:$N$5545,'Hat by PBT'!$B$6)</f>
        <v>0</v>
      </c>
      <c r="I55" s="11">
        <f>SUMIFS('Individual Data'!$AC$7:$AC$5545,'Individual Data'!$V$7:$V$5545,'Hat by PBT'!$B55,'Individual Data'!$Z$7:$Z$5545,'Hat by PBT'!I$7,'Individual Data'!$R$7:$R$5545,'Hat by PBT'!$C55,'Individual Data'!$N$7:$N$5545,'Hat by PBT'!$B$6)</f>
        <v>0</v>
      </c>
      <c r="J55" s="11">
        <f>SUMIFS('Individual Data'!$AC$7:$AC$5545,'Individual Data'!$V$7:$V$5545,'Hat by PBT'!$B55,'Individual Data'!$Z$7:$Z$5545,'Hat by PBT'!J$7,'Individual Data'!$R$7:$R$5545,'Hat by PBT'!$C55,'Individual Data'!$N$7:$N$5545,'Hat by PBT'!$B$6)</f>
        <v>0</v>
      </c>
      <c r="K55" s="11">
        <f>SUMIFS('Individual Data'!$AC$7:$AC$5545,'Individual Data'!$V$7:$V$5545,'Hat by PBT'!$B55,'Individual Data'!$Z$7:$Z$5545,'Hat by PBT'!K$7,'Individual Data'!$R$7:$R$5545,'Hat by PBT'!$C55,'Individual Data'!$N$7:$N$5545,'Hat by PBT'!$B$6)</f>
        <v>0</v>
      </c>
      <c r="L55" s="11">
        <f>SUMIFS('Individual Data'!$AC$7:$AC$5545,'Individual Data'!$V$7:$V$5545,'Hat by PBT'!$B55,'Individual Data'!$Z$7:$Z$5545,'Hat by PBT'!L$7,'Individual Data'!$R$7:$R$5545,'Hat by PBT'!$C55,'Individual Data'!$N$7:$N$5545,'Hat by PBT'!$B$6)</f>
        <v>0</v>
      </c>
      <c r="M55" s="11">
        <f>SUMIFS('Individual Data'!$AC$7:$AC$5545,'Individual Data'!$V$7:$V$5545,'Hat by PBT'!$B55,'Individual Data'!$Z$7:$Z$5545,'Hat by PBT'!M$7,'Individual Data'!$R$7:$R$5545,'Hat by PBT'!$C55,'Individual Data'!$N$7:$N$5545,'Hat by PBT'!$B$6)</f>
        <v>0</v>
      </c>
      <c r="N55" s="11">
        <f>SUMIFS('Individual Data'!$AC$7:$AC$5545,'Individual Data'!$V$7:$V$5545,'Hat by PBT'!$B55,'Individual Data'!$Z$7:$Z$5545,'Hat by PBT'!N$7,'Individual Data'!$R$7:$R$5545,'Hat by PBT'!$C55,'Individual Data'!$N$7:$N$5545,'Hat by PBT'!$B$6)</f>
        <v>0</v>
      </c>
      <c r="O55" s="11">
        <f>SUMIFS('Individual Data'!$AC$7:$AC$5545,'Individual Data'!$V$7:$V$5545,'Hat by PBT'!$B55,'Individual Data'!$Z$7:$Z$5545,'Hat by PBT'!O$7,'Individual Data'!$R$7:$R$5545,'Hat by PBT'!$C55,'Individual Data'!$N$7:$N$5545,'Hat by PBT'!$B$6)</f>
        <v>0</v>
      </c>
      <c r="P55" s="11">
        <f>SUMIFS('Individual Data'!$AC$7:$AC$5545,'Individual Data'!$V$7:$V$5545,'Hat by PBT'!$B55,'Individual Data'!$Z$7:$Z$5545,'Hat by PBT'!P$7,'Individual Data'!$R$7:$R$5545,'Hat by PBT'!$C55,'Individual Data'!$N$7:$N$5545,'Hat by PBT'!$B$6)</f>
        <v>0</v>
      </c>
      <c r="R55" s="26">
        <f t="shared" si="5"/>
        <v>0</v>
      </c>
      <c r="S55" s="27">
        <f t="shared" si="6"/>
        <v>0</v>
      </c>
      <c r="U55">
        <f t="shared" si="39"/>
        <v>2021</v>
      </c>
      <c r="V55" t="str">
        <f t="shared" si="40"/>
        <v>RSFH</v>
      </c>
      <c r="W55" t="s">
        <v>775</v>
      </c>
      <c r="X55" s="130">
        <f>SUMIFS('cwt rel info'!$A$6:$A$317,'cwt rel info'!$D$6:$D$317,'Hat by PBT'!U55,'cwt rel info'!$E$6:$E$317,'Hat by PBT'!V55)</f>
        <v>0</v>
      </c>
      <c r="Y55" s="24">
        <f t="shared" si="7"/>
        <v>0</v>
      </c>
      <c r="Z55" s="24">
        <f t="shared" si="23"/>
        <v>53.068747805497097</v>
      </c>
      <c r="AA55" s="24">
        <f t="shared" si="24"/>
        <v>0</v>
      </c>
      <c r="AB55" s="130" t="str">
        <f>VLOOKUP(V55,'Individual Data'!$V$6:$AD$5545,9,FALSE)</f>
        <v>blw</v>
      </c>
      <c r="AC55" s="28">
        <f t="shared" ref="AC55" si="58">IF(AB55="blw",Y55*(1-$Z$4),Y55*(1-$Z$3))</f>
        <v>0</v>
      </c>
      <c r="AD55" s="11">
        <f t="shared" si="8"/>
        <v>35.55606102968305</v>
      </c>
      <c r="AE55" s="127">
        <f t="shared" si="9"/>
        <v>0</v>
      </c>
      <c r="AG55" s="11"/>
    </row>
    <row r="56" spans="1:33" x14ac:dyDescent="0.25">
      <c r="A56" s="15" t="s">
        <v>1799</v>
      </c>
      <c r="B56" t="s">
        <v>9064</v>
      </c>
      <c r="C56">
        <v>3</v>
      </c>
      <c r="D56" s="11">
        <f>SUMIFS('Individual Data'!$AC$7:$AC$5545,'Individual Data'!$V$7:$V$5545,'Hat by PBT'!$B56,'Individual Data'!$Z$7:$Z$5545,'Hat by PBT'!D$7,'Individual Data'!$R$7:$R$5545,'Hat by PBT'!$C56,'Individual Data'!$N$7:$N$5545,'Hat by PBT'!$B$6)</f>
        <v>0</v>
      </c>
      <c r="E56" s="11">
        <f>SUMIFS('Individual Data'!$AC$7:$AC$5545,'Individual Data'!$V$7:$V$5545,'Hat by PBT'!$B56,'Individual Data'!$Z$7:$Z$5545,'Hat by PBT'!E$7,'Individual Data'!$R$7:$R$5545,'Hat by PBT'!$C56,'Individual Data'!$N$7:$N$5545,'Hat by PBT'!$B$6)</f>
        <v>0</v>
      </c>
      <c r="F56" s="11">
        <f>SUMIFS('Individual Data'!$AC$7:$AC$5545,'Individual Data'!$V$7:$V$5545,'Hat by PBT'!$B56,'Individual Data'!$Z$7:$Z$5545,'Hat by PBT'!F$7,'Individual Data'!$R$7:$R$5545,'Hat by PBT'!$C56,'Individual Data'!$N$7:$N$5545,'Hat by PBT'!$B$6)</f>
        <v>0</v>
      </c>
      <c r="G56" s="11">
        <f>SUMIFS('Individual Data'!$AC$7:$AC$5545,'Individual Data'!$V$7:$V$5545,'Hat by PBT'!$B56,'Individual Data'!$Z$7:$Z$5545,'Hat by PBT'!G$7,'Individual Data'!$R$7:$R$5545,'Hat by PBT'!$C56,'Individual Data'!$N$7:$N$5545,'Hat by PBT'!$B$6)</f>
        <v>0</v>
      </c>
      <c r="H56" s="11">
        <f>SUMIFS('Individual Data'!$AC$7:$AC$5545,'Individual Data'!$V$7:$V$5545,'Hat by PBT'!$B56,'Individual Data'!$Z$7:$Z$5545,'Hat by PBT'!H$7,'Individual Data'!$R$7:$R$5545,'Hat by PBT'!$C56,'Individual Data'!$N$7:$N$5545,'Hat by PBT'!$B$6)</f>
        <v>17.478037955310683</v>
      </c>
      <c r="I56" s="11">
        <f>SUMIFS('Individual Data'!$AC$7:$AC$5545,'Individual Data'!$V$7:$V$5545,'Hat by PBT'!$B56,'Individual Data'!$Z$7:$Z$5545,'Hat by PBT'!I$7,'Individual Data'!$R$7:$R$5545,'Hat by PBT'!$C56,'Individual Data'!$N$7:$N$5545,'Hat by PBT'!$B$6)</f>
        <v>17.478037955310683</v>
      </c>
      <c r="J56" s="11">
        <f>SUMIFS('Individual Data'!$AC$7:$AC$5545,'Individual Data'!$V$7:$V$5545,'Hat by PBT'!$B56,'Individual Data'!$Z$7:$Z$5545,'Hat by PBT'!J$7,'Individual Data'!$R$7:$R$5545,'Hat by PBT'!$C56,'Individual Data'!$N$7:$N$5545,'Hat by PBT'!$B$6)</f>
        <v>17.576330575221213</v>
      </c>
      <c r="K56" s="11">
        <f>SUMIFS('Individual Data'!$AC$7:$AC$5545,'Individual Data'!$V$7:$V$5545,'Hat by PBT'!$B56,'Individual Data'!$Z$7:$Z$5545,'Hat by PBT'!K$7,'Individual Data'!$R$7:$R$5545,'Hat by PBT'!$C56,'Individual Data'!$N$7:$N$5545,'Hat by PBT'!$B$6)</f>
        <v>0</v>
      </c>
      <c r="L56" s="11">
        <f>SUMIFS('Individual Data'!$AC$7:$AC$5545,'Individual Data'!$V$7:$V$5545,'Hat by PBT'!$B56,'Individual Data'!$Z$7:$Z$5545,'Hat by PBT'!L$7,'Individual Data'!$R$7:$R$5545,'Hat by PBT'!$C56,'Individual Data'!$N$7:$N$5545,'Hat by PBT'!$B$6)</f>
        <v>0</v>
      </c>
      <c r="M56" s="11">
        <f>SUMIFS('Individual Data'!$AC$7:$AC$5545,'Individual Data'!$V$7:$V$5545,'Hat by PBT'!$B56,'Individual Data'!$Z$7:$Z$5545,'Hat by PBT'!M$7,'Individual Data'!$R$7:$R$5545,'Hat by PBT'!$C56,'Individual Data'!$N$7:$N$5545,'Hat by PBT'!$B$6)</f>
        <v>0</v>
      </c>
      <c r="N56" s="11">
        <f>SUMIFS('Individual Data'!$AC$7:$AC$5545,'Individual Data'!$V$7:$V$5545,'Hat by PBT'!$B56,'Individual Data'!$Z$7:$Z$5545,'Hat by PBT'!N$7,'Individual Data'!$R$7:$R$5545,'Hat by PBT'!$C56,'Individual Data'!$N$7:$N$5545,'Hat by PBT'!$B$6)</f>
        <v>0</v>
      </c>
      <c r="O56" s="11">
        <f>SUMIFS('Individual Data'!$AC$7:$AC$5545,'Individual Data'!$V$7:$V$5545,'Hat by PBT'!$B56,'Individual Data'!$Z$7:$Z$5545,'Hat by PBT'!O$7,'Individual Data'!$R$7:$R$5545,'Hat by PBT'!$C56,'Individual Data'!$N$7:$N$5545,'Hat by PBT'!$B$6)</f>
        <v>0</v>
      </c>
      <c r="P56" s="11">
        <f>SUMIFS('Individual Data'!$AC$7:$AC$5545,'Individual Data'!$V$7:$V$5545,'Hat by PBT'!$B56,'Individual Data'!$Z$7:$Z$5545,'Hat by PBT'!P$7,'Individual Data'!$R$7:$R$5545,'Hat by PBT'!$C56,'Individual Data'!$N$7:$N$5545,'Hat by PBT'!$B$6)</f>
        <v>0</v>
      </c>
      <c r="R56" s="26">
        <f t="shared" si="5"/>
        <v>0</v>
      </c>
      <c r="S56" s="27">
        <f t="shared" si="6"/>
        <v>52.532406485842579</v>
      </c>
      <c r="U56">
        <f t="shared" si="39"/>
        <v>2021</v>
      </c>
      <c r="V56" t="str">
        <f t="shared" si="40"/>
        <v>UMFH</v>
      </c>
      <c r="W56" t="s">
        <v>775</v>
      </c>
      <c r="X56" s="130">
        <f>SUMIFS('cwt rel info'!$A$6:$A$317,'cwt rel info'!$D$6:$D$317,'Hat by PBT'!U56,'cwt rel info'!$E$6:$E$317,'Hat by PBT'!V56)</f>
        <v>0</v>
      </c>
      <c r="Y56" s="24">
        <f t="shared" si="7"/>
        <v>52.532406485842579</v>
      </c>
      <c r="Z56" s="24">
        <f t="shared" si="23"/>
        <v>123.39494689349014</v>
      </c>
      <c r="AA56" s="24">
        <f t="shared" si="24"/>
        <v>17.478037955310683</v>
      </c>
      <c r="AB56" s="130" t="str">
        <f>VLOOKUP(V56,'Individual Data'!$V$6:$AD$5545,9,FALSE)</f>
        <v>blw</v>
      </c>
      <c r="AC56" s="28">
        <f t="shared" ref="AC56" si="59">IF(AB56="blw",Y56*(1-$Z$4),Y56*(1-$Z$3))</f>
        <v>35.196712345514527</v>
      </c>
      <c r="AD56" s="11">
        <f t="shared" si="8"/>
        <v>82.674614418638384</v>
      </c>
      <c r="AE56" s="127">
        <f t="shared" si="9"/>
        <v>12.409406948270584</v>
      </c>
      <c r="AG56" s="11"/>
    </row>
    <row r="57" spans="1:33" x14ac:dyDescent="0.25">
      <c r="A57" s="14" t="s">
        <v>7200</v>
      </c>
      <c r="B57" t="s">
        <v>888</v>
      </c>
      <c r="C57">
        <v>2</v>
      </c>
      <c r="D57" s="11">
        <f>SUMIFS('Individual Data'!$AC$7:$AC$5545,'Individual Data'!$V$7:$V$5545,'Hat by PBT'!$B57,'Individual Data'!$Z$7:$Z$5545,'Hat by PBT'!D$7,'Individual Data'!$R$7:$R$5545,'Hat by PBT'!$C57,'Individual Data'!$N$7:$N$5545,'Hat by PBT'!$B$6)</f>
        <v>0</v>
      </c>
      <c r="E57" s="11">
        <f>SUMIFS('Individual Data'!$AC$7:$AC$5545,'Individual Data'!$V$7:$V$5545,'Hat by PBT'!$B57,'Individual Data'!$Z$7:$Z$5545,'Hat by PBT'!E$7,'Individual Data'!$R$7:$R$5545,'Hat by PBT'!$C57,'Individual Data'!$N$7:$N$5545,'Hat by PBT'!$B$6)</f>
        <v>0</v>
      </c>
      <c r="F57" s="11">
        <f>SUMIFS('Individual Data'!$AC$7:$AC$5545,'Individual Data'!$V$7:$V$5545,'Hat by PBT'!$B57,'Individual Data'!$Z$7:$Z$5545,'Hat by PBT'!F$7,'Individual Data'!$R$7:$R$5545,'Hat by PBT'!$C57,'Individual Data'!$N$7:$N$5545,'Hat by PBT'!$B$6)</f>
        <v>0</v>
      </c>
      <c r="G57" s="11">
        <f>SUMIFS('Individual Data'!$AC$7:$AC$5545,'Individual Data'!$V$7:$V$5545,'Hat by PBT'!$B57,'Individual Data'!$Z$7:$Z$5545,'Hat by PBT'!G$7,'Individual Data'!$R$7:$R$5545,'Hat by PBT'!$C57,'Individual Data'!$N$7:$N$5545,'Hat by PBT'!$B$6)</f>
        <v>0</v>
      </c>
      <c r="H57" s="11">
        <f>SUMIFS('Individual Data'!$AC$7:$AC$5545,'Individual Data'!$V$7:$V$5545,'Hat by PBT'!$B57,'Individual Data'!$Z$7:$Z$5545,'Hat by PBT'!H$7,'Individual Data'!$R$7:$R$5545,'Hat by PBT'!$C57,'Individual Data'!$N$7:$N$5545,'Hat by PBT'!$B$6)</f>
        <v>0</v>
      </c>
      <c r="I57" s="11">
        <f>SUMIFS('Individual Data'!$AC$7:$AC$5545,'Individual Data'!$V$7:$V$5545,'Hat by PBT'!$B57,'Individual Data'!$Z$7:$Z$5545,'Hat by PBT'!I$7,'Individual Data'!$R$7:$R$5545,'Hat by PBT'!$C57,'Individual Data'!$N$7:$N$5545,'Hat by PBT'!$B$6)</f>
        <v>0</v>
      </c>
      <c r="J57" s="11">
        <f>SUMIFS('Individual Data'!$AC$7:$AC$5545,'Individual Data'!$V$7:$V$5545,'Hat by PBT'!$B57,'Individual Data'!$Z$7:$Z$5545,'Hat by PBT'!J$7,'Individual Data'!$R$7:$R$5545,'Hat by PBT'!$C57,'Individual Data'!$N$7:$N$5545,'Hat by PBT'!$B$6)</f>
        <v>0</v>
      </c>
      <c r="K57" s="11">
        <f>SUMIFS('Individual Data'!$AC$7:$AC$5545,'Individual Data'!$V$7:$V$5545,'Hat by PBT'!$B57,'Individual Data'!$Z$7:$Z$5545,'Hat by PBT'!K$7,'Individual Data'!$R$7:$R$5545,'Hat by PBT'!$C57,'Individual Data'!$N$7:$N$5545,'Hat by PBT'!$B$6)</f>
        <v>0</v>
      </c>
      <c r="L57" s="11">
        <f>SUMIFS('Individual Data'!$AC$7:$AC$5545,'Individual Data'!$V$7:$V$5545,'Hat by PBT'!$B57,'Individual Data'!$Z$7:$Z$5545,'Hat by PBT'!L$7,'Individual Data'!$R$7:$R$5545,'Hat by PBT'!$C57,'Individual Data'!$N$7:$N$5545,'Hat by PBT'!$B$6)</f>
        <v>0</v>
      </c>
      <c r="M57" s="11">
        <f>SUMIFS('Individual Data'!$AC$7:$AC$5545,'Individual Data'!$V$7:$V$5545,'Hat by PBT'!$B57,'Individual Data'!$Z$7:$Z$5545,'Hat by PBT'!M$7,'Individual Data'!$R$7:$R$5545,'Hat by PBT'!$C57,'Individual Data'!$N$7:$N$5545,'Hat by PBT'!$B$6)</f>
        <v>0</v>
      </c>
      <c r="N57" s="11">
        <f>SUMIFS('Individual Data'!$AC$7:$AC$5545,'Individual Data'!$V$7:$V$5545,'Hat by PBT'!$B57,'Individual Data'!$Z$7:$Z$5545,'Hat by PBT'!N$7,'Individual Data'!$R$7:$R$5545,'Hat by PBT'!$C57,'Individual Data'!$N$7:$N$5545,'Hat by PBT'!$B$6)</f>
        <v>0</v>
      </c>
      <c r="O57" s="11">
        <f>SUMIFS('Individual Data'!$AC$7:$AC$5545,'Individual Data'!$V$7:$V$5545,'Hat by PBT'!$B57,'Individual Data'!$Z$7:$Z$5545,'Hat by PBT'!O$7,'Individual Data'!$R$7:$R$5545,'Hat by PBT'!$C57,'Individual Data'!$N$7:$N$5545,'Hat by PBT'!$B$6)</f>
        <v>0</v>
      </c>
      <c r="P57" s="11">
        <f>SUMIFS('Individual Data'!$AC$7:$AC$5545,'Individual Data'!$V$7:$V$5545,'Hat by PBT'!$B57,'Individual Data'!$Z$7:$Z$5545,'Hat by PBT'!P$7,'Individual Data'!$R$7:$R$5545,'Hat by PBT'!$C57,'Individual Data'!$N$7:$N$5545,'Hat by PBT'!$B$6)</f>
        <v>0</v>
      </c>
      <c r="R57" s="26">
        <f t="shared" si="5"/>
        <v>0</v>
      </c>
      <c r="S57" s="27">
        <f t="shared" si="6"/>
        <v>0</v>
      </c>
      <c r="U57">
        <f t="shared" si="39"/>
        <v>2022</v>
      </c>
      <c r="V57" t="str">
        <f t="shared" si="40"/>
        <v>BCA1</v>
      </c>
      <c r="W57" t="s">
        <v>774</v>
      </c>
      <c r="X57" s="130">
        <f>SUMIFS('cwt rel info'!$A$6:$A$317,'cwt rel info'!$D$6:$D$317,'Hat by PBT'!U57,'cwt rel info'!$E$6:$E$317,'Hat by PBT'!V57)</f>
        <v>220039</v>
      </c>
      <c r="Y57" s="24">
        <f t="shared" si="7"/>
        <v>0</v>
      </c>
      <c r="Z57" s="24">
        <f t="shared" si="23"/>
        <v>130.83135175812441</v>
      </c>
      <c r="AA57" s="24">
        <f t="shared" si="24"/>
        <v>299.37471804032441</v>
      </c>
      <c r="AB57" s="130" t="str">
        <f>VLOOKUP(V57,'Individual Data'!$V$6:$AD$5545,9,FALSE)</f>
        <v>Abv</v>
      </c>
      <c r="AC57" s="11">
        <f t="shared" ref="AC57" si="60">IF(AB57="blw",Y57*(1-$Z$4),Y57*(1-$Z$3))</f>
        <v>0</v>
      </c>
      <c r="AD57" s="11">
        <f t="shared" si="8"/>
        <v>127.69139931592943</v>
      </c>
      <c r="AE57" s="11">
        <f t="shared" si="9"/>
        <v>277.22098890534039</v>
      </c>
      <c r="AG57" s="11"/>
    </row>
    <row r="58" spans="1:33" x14ac:dyDescent="0.25">
      <c r="A58" s="14" t="s">
        <v>7200</v>
      </c>
      <c r="B58" t="s">
        <v>941</v>
      </c>
      <c r="C58">
        <v>2</v>
      </c>
      <c r="D58" s="11">
        <f>SUMIFS('Individual Data'!$AC$7:$AC$5545,'Individual Data'!$V$7:$V$5545,'Hat by PBT'!$B58,'Individual Data'!$Z$7:$Z$5545,'Hat by PBT'!D$7,'Individual Data'!$R$7:$R$5545,'Hat by PBT'!$C58,'Individual Data'!$N$7:$N$5545,'Hat by PBT'!$B$6)</f>
        <v>0</v>
      </c>
      <c r="E58" s="11">
        <f>SUMIFS('Individual Data'!$AC$7:$AC$5545,'Individual Data'!$V$7:$V$5545,'Hat by PBT'!$B58,'Individual Data'!$Z$7:$Z$5545,'Hat by PBT'!E$7,'Individual Data'!$R$7:$R$5545,'Hat by PBT'!$C58,'Individual Data'!$N$7:$N$5545,'Hat by PBT'!$B$6)</f>
        <v>0</v>
      </c>
      <c r="F58" s="11">
        <f>SUMIFS('Individual Data'!$AC$7:$AC$5545,'Individual Data'!$V$7:$V$5545,'Hat by PBT'!$B58,'Individual Data'!$Z$7:$Z$5545,'Hat by PBT'!F$7,'Individual Data'!$R$7:$R$5545,'Hat by PBT'!$C58,'Individual Data'!$N$7:$N$5545,'Hat by PBT'!$B$6)</f>
        <v>0</v>
      </c>
      <c r="G58" s="11">
        <f>SUMIFS('Individual Data'!$AC$7:$AC$5545,'Individual Data'!$V$7:$V$5545,'Hat by PBT'!$B58,'Individual Data'!$Z$7:$Z$5545,'Hat by PBT'!G$7,'Individual Data'!$R$7:$R$5545,'Hat by PBT'!$C58,'Individual Data'!$N$7:$N$5545,'Hat by PBT'!$B$6)</f>
        <v>0</v>
      </c>
      <c r="H58" s="11">
        <f>SUMIFS('Individual Data'!$AC$7:$AC$5545,'Individual Data'!$V$7:$V$5545,'Hat by PBT'!$B58,'Individual Data'!$Z$7:$Z$5545,'Hat by PBT'!H$7,'Individual Data'!$R$7:$R$5545,'Hat by PBT'!$C58,'Individual Data'!$N$7:$N$5545,'Hat by PBT'!$B$6)</f>
        <v>0</v>
      </c>
      <c r="I58" s="11">
        <f>SUMIFS('Individual Data'!$AC$7:$AC$5545,'Individual Data'!$V$7:$V$5545,'Hat by PBT'!$B58,'Individual Data'!$Z$7:$Z$5545,'Hat by PBT'!I$7,'Individual Data'!$R$7:$R$5545,'Hat by PBT'!$C58,'Individual Data'!$N$7:$N$5545,'Hat by PBT'!$B$6)</f>
        <v>0</v>
      </c>
      <c r="J58" s="11">
        <f>SUMIFS('Individual Data'!$AC$7:$AC$5545,'Individual Data'!$V$7:$V$5545,'Hat by PBT'!$B58,'Individual Data'!$Z$7:$Z$5545,'Hat by PBT'!J$7,'Individual Data'!$R$7:$R$5545,'Hat by PBT'!$C58,'Individual Data'!$N$7:$N$5545,'Hat by PBT'!$B$6)</f>
        <v>0</v>
      </c>
      <c r="K58" s="11">
        <f>SUMIFS('Individual Data'!$AC$7:$AC$5545,'Individual Data'!$V$7:$V$5545,'Hat by PBT'!$B58,'Individual Data'!$Z$7:$Z$5545,'Hat by PBT'!K$7,'Individual Data'!$R$7:$R$5545,'Hat by PBT'!$C58,'Individual Data'!$N$7:$N$5545,'Hat by PBT'!$B$6)</f>
        <v>0</v>
      </c>
      <c r="L58" s="11">
        <f>SUMIFS('Individual Data'!$AC$7:$AC$5545,'Individual Data'!$V$7:$V$5545,'Hat by PBT'!$B58,'Individual Data'!$Z$7:$Z$5545,'Hat by PBT'!L$7,'Individual Data'!$R$7:$R$5545,'Hat by PBT'!$C58,'Individual Data'!$N$7:$N$5545,'Hat by PBT'!$B$6)</f>
        <v>0</v>
      </c>
      <c r="M58" s="11">
        <f>SUMIFS('Individual Data'!$AC$7:$AC$5545,'Individual Data'!$V$7:$V$5545,'Hat by PBT'!$B58,'Individual Data'!$Z$7:$Z$5545,'Hat by PBT'!M$7,'Individual Data'!$R$7:$R$5545,'Hat by PBT'!$C58,'Individual Data'!$N$7:$N$5545,'Hat by PBT'!$B$6)</f>
        <v>0</v>
      </c>
      <c r="N58" s="11">
        <f>SUMIFS('Individual Data'!$AC$7:$AC$5545,'Individual Data'!$V$7:$V$5545,'Hat by PBT'!$B58,'Individual Data'!$Z$7:$Z$5545,'Hat by PBT'!N$7,'Individual Data'!$R$7:$R$5545,'Hat by PBT'!$C58,'Individual Data'!$N$7:$N$5545,'Hat by PBT'!$B$6)</f>
        <v>0</v>
      </c>
      <c r="O58" s="11">
        <f>SUMIFS('Individual Data'!$AC$7:$AC$5545,'Individual Data'!$V$7:$V$5545,'Hat by PBT'!$B58,'Individual Data'!$Z$7:$Z$5545,'Hat by PBT'!O$7,'Individual Data'!$R$7:$R$5545,'Hat by PBT'!$C58,'Individual Data'!$N$7:$N$5545,'Hat by PBT'!$B$6)</f>
        <v>0</v>
      </c>
      <c r="P58" s="11">
        <f>SUMIFS('Individual Data'!$AC$7:$AC$5545,'Individual Data'!$V$7:$V$5545,'Hat by PBT'!$B58,'Individual Data'!$Z$7:$Z$5545,'Hat by PBT'!P$7,'Individual Data'!$R$7:$R$5545,'Hat by PBT'!$C58,'Individual Data'!$N$7:$N$5545,'Hat by PBT'!$B$6)</f>
        <v>0</v>
      </c>
      <c r="R58" s="26">
        <f t="shared" si="5"/>
        <v>0</v>
      </c>
      <c r="S58" s="27">
        <f t="shared" si="6"/>
        <v>0</v>
      </c>
      <c r="U58">
        <f t="shared" si="39"/>
        <v>2022</v>
      </c>
      <c r="V58" t="str">
        <f t="shared" si="40"/>
        <v>BCA2</v>
      </c>
      <c r="W58" t="s">
        <v>774</v>
      </c>
      <c r="X58" s="130">
        <f>SUMIFS('cwt rel info'!$A$6:$A$317,'cwt rel info'!$D$6:$D$317,'Hat by PBT'!U58,'cwt rel info'!$E$6:$E$317,'Hat by PBT'!V58)</f>
        <v>220036</v>
      </c>
      <c r="Y58" s="24">
        <f t="shared" si="7"/>
        <v>0</v>
      </c>
      <c r="Z58" s="24">
        <f t="shared" si="23"/>
        <v>51.838659927778089</v>
      </c>
      <c r="AA58" s="24">
        <f t="shared" si="24"/>
        <v>48.696280035220887</v>
      </c>
      <c r="AB58" s="130" t="str">
        <f>VLOOKUP(V58,'Individual Data'!$V$6:$AD$5545,9,FALSE)</f>
        <v>Abv</v>
      </c>
      <c r="AC58" s="11">
        <f t="shared" ref="AC58" si="61">IF(AB58="blw",Y58*(1-$Z$4),Y58*(1-$Z$3))</f>
        <v>0</v>
      </c>
      <c r="AD58" s="11">
        <f t="shared" si="8"/>
        <v>50.594532089511411</v>
      </c>
      <c r="AE58" s="11">
        <f t="shared" si="9"/>
        <v>45.092755312614543</v>
      </c>
      <c r="AG58" s="11"/>
    </row>
    <row r="59" spans="1:33" x14ac:dyDescent="0.25">
      <c r="A59" s="14" t="s">
        <v>7200</v>
      </c>
      <c r="B59" t="s">
        <v>892</v>
      </c>
      <c r="C59">
        <v>2</v>
      </c>
      <c r="D59" s="11">
        <f>SUMIFS('Individual Data'!$AC$7:$AC$5545,'Individual Data'!$V$7:$V$5545,'Hat by PBT'!$B59,'Individual Data'!$Z$7:$Z$5545,'Hat by PBT'!D$7,'Individual Data'!$R$7:$R$5545,'Hat by PBT'!$C59,'Individual Data'!$N$7:$N$5545,'Hat by PBT'!$B$6)</f>
        <v>0</v>
      </c>
      <c r="E59" s="11">
        <f>SUMIFS('Individual Data'!$AC$7:$AC$5545,'Individual Data'!$V$7:$V$5545,'Hat by PBT'!$B59,'Individual Data'!$Z$7:$Z$5545,'Hat by PBT'!E$7,'Individual Data'!$R$7:$R$5545,'Hat by PBT'!$C59,'Individual Data'!$N$7:$N$5545,'Hat by PBT'!$B$6)</f>
        <v>0</v>
      </c>
      <c r="F59" s="11">
        <f>SUMIFS('Individual Data'!$AC$7:$AC$5545,'Individual Data'!$V$7:$V$5545,'Hat by PBT'!$B59,'Individual Data'!$Z$7:$Z$5545,'Hat by PBT'!F$7,'Individual Data'!$R$7:$R$5545,'Hat by PBT'!$C59,'Individual Data'!$N$7:$N$5545,'Hat by PBT'!$B$6)</f>
        <v>0</v>
      </c>
      <c r="G59" s="11">
        <f>SUMIFS('Individual Data'!$AC$7:$AC$5545,'Individual Data'!$V$7:$V$5545,'Hat by PBT'!$B59,'Individual Data'!$Z$7:$Z$5545,'Hat by PBT'!G$7,'Individual Data'!$R$7:$R$5545,'Hat by PBT'!$C59,'Individual Data'!$N$7:$N$5545,'Hat by PBT'!$B$6)</f>
        <v>0</v>
      </c>
      <c r="H59" s="11">
        <f>SUMIFS('Individual Data'!$AC$7:$AC$5545,'Individual Data'!$V$7:$V$5545,'Hat by PBT'!$B59,'Individual Data'!$Z$7:$Z$5545,'Hat by PBT'!H$7,'Individual Data'!$R$7:$R$5545,'Hat by PBT'!$C59,'Individual Data'!$N$7:$N$5545,'Hat by PBT'!$B$6)</f>
        <v>0</v>
      </c>
      <c r="I59" s="11">
        <f>SUMIFS('Individual Data'!$AC$7:$AC$5545,'Individual Data'!$V$7:$V$5545,'Hat by PBT'!$B59,'Individual Data'!$Z$7:$Z$5545,'Hat by PBT'!I$7,'Individual Data'!$R$7:$R$5545,'Hat by PBT'!$C59,'Individual Data'!$N$7:$N$5545,'Hat by PBT'!$B$6)</f>
        <v>0</v>
      </c>
      <c r="J59" s="11">
        <f>SUMIFS('Individual Data'!$AC$7:$AC$5545,'Individual Data'!$V$7:$V$5545,'Hat by PBT'!$B59,'Individual Data'!$Z$7:$Z$5545,'Hat by PBT'!J$7,'Individual Data'!$R$7:$R$5545,'Hat by PBT'!$C59,'Individual Data'!$N$7:$N$5545,'Hat by PBT'!$B$6)</f>
        <v>0</v>
      </c>
      <c r="K59" s="11">
        <f>SUMIFS('Individual Data'!$AC$7:$AC$5545,'Individual Data'!$V$7:$V$5545,'Hat by PBT'!$B59,'Individual Data'!$Z$7:$Z$5545,'Hat by PBT'!K$7,'Individual Data'!$R$7:$R$5545,'Hat by PBT'!$C59,'Individual Data'!$N$7:$N$5545,'Hat by PBT'!$B$6)</f>
        <v>0</v>
      </c>
      <c r="L59" s="11">
        <f>SUMIFS('Individual Data'!$AC$7:$AC$5545,'Individual Data'!$V$7:$V$5545,'Hat by PBT'!$B59,'Individual Data'!$Z$7:$Z$5545,'Hat by PBT'!L$7,'Individual Data'!$R$7:$R$5545,'Hat by PBT'!$C59,'Individual Data'!$N$7:$N$5545,'Hat by PBT'!$B$6)</f>
        <v>0</v>
      </c>
      <c r="M59" s="11">
        <f>SUMIFS('Individual Data'!$AC$7:$AC$5545,'Individual Data'!$V$7:$V$5545,'Hat by PBT'!$B59,'Individual Data'!$Z$7:$Z$5545,'Hat by PBT'!M$7,'Individual Data'!$R$7:$R$5545,'Hat by PBT'!$C59,'Individual Data'!$N$7:$N$5545,'Hat by PBT'!$B$6)</f>
        <v>0</v>
      </c>
      <c r="N59" s="11">
        <f>SUMIFS('Individual Data'!$AC$7:$AC$5545,'Individual Data'!$V$7:$V$5545,'Hat by PBT'!$B59,'Individual Data'!$Z$7:$Z$5545,'Hat by PBT'!N$7,'Individual Data'!$R$7:$R$5545,'Hat by PBT'!$C59,'Individual Data'!$N$7:$N$5545,'Hat by PBT'!$B$6)</f>
        <v>0</v>
      </c>
      <c r="O59" s="11">
        <f>SUMIFS('Individual Data'!$AC$7:$AC$5545,'Individual Data'!$V$7:$V$5545,'Hat by PBT'!$B59,'Individual Data'!$Z$7:$Z$5545,'Hat by PBT'!O$7,'Individual Data'!$R$7:$R$5545,'Hat by PBT'!$C59,'Individual Data'!$N$7:$N$5545,'Hat by PBT'!$B$6)</f>
        <v>0</v>
      </c>
      <c r="P59" s="11">
        <f>SUMIFS('Individual Data'!$AC$7:$AC$5545,'Individual Data'!$V$7:$V$5545,'Hat by PBT'!$B59,'Individual Data'!$Z$7:$Z$5545,'Hat by PBT'!P$7,'Individual Data'!$R$7:$R$5545,'Hat by PBT'!$C59,'Individual Data'!$N$7:$N$5545,'Hat by PBT'!$B$6)</f>
        <v>0</v>
      </c>
      <c r="R59" s="26">
        <f t="shared" si="5"/>
        <v>0</v>
      </c>
      <c r="S59" s="27">
        <f t="shared" si="6"/>
        <v>0</v>
      </c>
      <c r="U59">
        <f t="shared" si="39"/>
        <v>2022</v>
      </c>
      <c r="V59" t="str">
        <f t="shared" si="40"/>
        <v>CJA1</v>
      </c>
      <c r="W59" t="s">
        <v>774</v>
      </c>
      <c r="X59" s="130">
        <f>SUMIFS('cwt rel info'!$A$6:$A$317,'cwt rel info'!$D$6:$D$317,'Hat by PBT'!U59,'cwt rel info'!$E$6:$E$317,'Hat by PBT'!V59)</f>
        <v>220034</v>
      </c>
      <c r="Y59" s="24">
        <f t="shared" si="7"/>
        <v>0</v>
      </c>
      <c r="Z59" s="24">
        <f t="shared" si="23"/>
        <v>49.211026127581093</v>
      </c>
      <c r="AA59" s="24">
        <f t="shared" si="24"/>
        <v>372.64480712453599</v>
      </c>
      <c r="AB59" s="130" t="str">
        <f>VLOOKUP(V59,'Individual Data'!$V$6:$AD$5545,9,FALSE)</f>
        <v>Abv</v>
      </c>
      <c r="AC59" s="11">
        <f t="shared" ref="AC59" si="62">IF(AB59="blw",Y59*(1-$Z$4),Y59*(1-$Z$3))</f>
        <v>0</v>
      </c>
      <c r="AD59" s="11">
        <f t="shared" si="8"/>
        <v>48.029961500519143</v>
      </c>
      <c r="AE59" s="11">
        <f t="shared" si="9"/>
        <v>345.06909139732034</v>
      </c>
      <c r="AG59" s="11"/>
    </row>
    <row r="60" spans="1:33" x14ac:dyDescent="0.25">
      <c r="A60" s="14" t="s">
        <v>7200</v>
      </c>
      <c r="B60" t="s">
        <v>919</v>
      </c>
      <c r="C60">
        <v>2</v>
      </c>
      <c r="D60" s="11">
        <f>SUMIFS('Individual Data'!$AC$7:$AC$5545,'Individual Data'!$V$7:$V$5545,'Hat by PBT'!$B60,'Individual Data'!$Z$7:$Z$5545,'Hat by PBT'!D$7,'Individual Data'!$R$7:$R$5545,'Hat by PBT'!$C60,'Individual Data'!$N$7:$N$5545,'Hat by PBT'!$B$6)</f>
        <v>0</v>
      </c>
      <c r="E60" s="11">
        <f>SUMIFS('Individual Data'!$AC$7:$AC$5545,'Individual Data'!$V$7:$V$5545,'Hat by PBT'!$B60,'Individual Data'!$Z$7:$Z$5545,'Hat by PBT'!E$7,'Individual Data'!$R$7:$R$5545,'Hat by PBT'!$C60,'Individual Data'!$N$7:$N$5545,'Hat by PBT'!$B$6)</f>
        <v>0</v>
      </c>
      <c r="F60" s="11">
        <f>SUMIFS('Individual Data'!$AC$7:$AC$5545,'Individual Data'!$V$7:$V$5545,'Hat by PBT'!$B60,'Individual Data'!$Z$7:$Z$5545,'Hat by PBT'!F$7,'Individual Data'!$R$7:$R$5545,'Hat by PBT'!$C60,'Individual Data'!$N$7:$N$5545,'Hat by PBT'!$B$6)</f>
        <v>0</v>
      </c>
      <c r="G60" s="11">
        <f>SUMIFS('Individual Data'!$AC$7:$AC$5545,'Individual Data'!$V$7:$V$5545,'Hat by PBT'!$B60,'Individual Data'!$Z$7:$Z$5545,'Hat by PBT'!G$7,'Individual Data'!$R$7:$R$5545,'Hat by PBT'!$C60,'Individual Data'!$N$7:$N$5545,'Hat by PBT'!$B$6)</f>
        <v>0</v>
      </c>
      <c r="H60" s="11">
        <f>SUMIFS('Individual Data'!$AC$7:$AC$5545,'Individual Data'!$V$7:$V$5545,'Hat by PBT'!$B60,'Individual Data'!$Z$7:$Z$5545,'Hat by PBT'!H$7,'Individual Data'!$R$7:$R$5545,'Hat by PBT'!$C60,'Individual Data'!$N$7:$N$5545,'Hat by PBT'!$B$6)</f>
        <v>0</v>
      </c>
      <c r="I60" s="11">
        <f>SUMIFS('Individual Data'!$AC$7:$AC$5545,'Individual Data'!$V$7:$V$5545,'Hat by PBT'!$B60,'Individual Data'!$Z$7:$Z$5545,'Hat by PBT'!I$7,'Individual Data'!$R$7:$R$5545,'Hat by PBT'!$C60,'Individual Data'!$N$7:$N$5545,'Hat by PBT'!$B$6)</f>
        <v>0</v>
      </c>
      <c r="J60" s="11">
        <f>SUMIFS('Individual Data'!$AC$7:$AC$5545,'Individual Data'!$V$7:$V$5545,'Hat by PBT'!$B60,'Individual Data'!$Z$7:$Z$5545,'Hat by PBT'!J$7,'Individual Data'!$R$7:$R$5545,'Hat by PBT'!$C60,'Individual Data'!$N$7:$N$5545,'Hat by PBT'!$B$6)</f>
        <v>0</v>
      </c>
      <c r="K60" s="11">
        <f>SUMIFS('Individual Data'!$AC$7:$AC$5545,'Individual Data'!$V$7:$V$5545,'Hat by PBT'!$B60,'Individual Data'!$Z$7:$Z$5545,'Hat by PBT'!K$7,'Individual Data'!$R$7:$R$5545,'Hat by PBT'!$C60,'Individual Data'!$N$7:$N$5545,'Hat by PBT'!$B$6)</f>
        <v>0</v>
      </c>
      <c r="L60" s="11">
        <f>SUMIFS('Individual Data'!$AC$7:$AC$5545,'Individual Data'!$V$7:$V$5545,'Hat by PBT'!$B60,'Individual Data'!$Z$7:$Z$5545,'Hat by PBT'!L$7,'Individual Data'!$R$7:$R$5545,'Hat by PBT'!$C60,'Individual Data'!$N$7:$N$5545,'Hat by PBT'!$B$6)</f>
        <v>0</v>
      </c>
      <c r="M60" s="11">
        <f>SUMIFS('Individual Data'!$AC$7:$AC$5545,'Individual Data'!$V$7:$V$5545,'Hat by PBT'!$B60,'Individual Data'!$Z$7:$Z$5545,'Hat by PBT'!M$7,'Individual Data'!$R$7:$R$5545,'Hat by PBT'!$C60,'Individual Data'!$N$7:$N$5545,'Hat by PBT'!$B$6)</f>
        <v>0</v>
      </c>
      <c r="N60" s="11">
        <f>SUMIFS('Individual Data'!$AC$7:$AC$5545,'Individual Data'!$V$7:$V$5545,'Hat by PBT'!$B60,'Individual Data'!$Z$7:$Z$5545,'Hat by PBT'!N$7,'Individual Data'!$R$7:$R$5545,'Hat by PBT'!$C60,'Individual Data'!$N$7:$N$5545,'Hat by PBT'!$B$6)</f>
        <v>0</v>
      </c>
      <c r="O60" s="11">
        <f>SUMIFS('Individual Data'!$AC$7:$AC$5545,'Individual Data'!$V$7:$V$5545,'Hat by PBT'!$B60,'Individual Data'!$Z$7:$Z$5545,'Hat by PBT'!O$7,'Individual Data'!$R$7:$R$5545,'Hat by PBT'!$C60,'Individual Data'!$N$7:$N$5545,'Hat by PBT'!$B$6)</f>
        <v>0</v>
      </c>
      <c r="P60" s="11">
        <f>SUMIFS('Individual Data'!$AC$7:$AC$5545,'Individual Data'!$V$7:$V$5545,'Hat by PBT'!$B60,'Individual Data'!$Z$7:$Z$5545,'Hat by PBT'!P$7,'Individual Data'!$R$7:$R$5545,'Hat by PBT'!$C60,'Individual Data'!$N$7:$N$5545,'Hat by PBT'!$B$6)</f>
        <v>0</v>
      </c>
      <c r="R60" s="26">
        <f t="shared" si="5"/>
        <v>0</v>
      </c>
      <c r="S60" s="27">
        <f t="shared" si="6"/>
        <v>0</v>
      </c>
      <c r="U60">
        <f t="shared" si="39"/>
        <v>2022</v>
      </c>
      <c r="V60" t="str">
        <f t="shared" si="40"/>
        <v>CJA2</v>
      </c>
      <c r="W60" t="s">
        <v>774</v>
      </c>
      <c r="X60" s="130">
        <f>SUMIFS('cwt rel info'!$A$6:$A$317,'cwt rel info'!$D$6:$D$317,'Hat by PBT'!U60,'cwt rel info'!$E$6:$E$317,'Hat by PBT'!V60)</f>
        <v>220035</v>
      </c>
      <c r="Y60" s="24">
        <f t="shared" ref="Y60:Y74" si="63">R60+S60</f>
        <v>0</v>
      </c>
      <c r="Z60" s="24">
        <f t="shared" ref="Z60:Z75" si="64">S142</f>
        <v>17.279553309259363</v>
      </c>
      <c r="AA60" s="24">
        <f t="shared" ref="AA60:AA75" si="65">R142</f>
        <v>248.04501776570891</v>
      </c>
      <c r="AB60" s="130" t="str">
        <f>VLOOKUP(V60,'Individual Data'!$V$6:$AD$5545,9,FALSE)</f>
        <v>Abv</v>
      </c>
      <c r="AC60" s="11">
        <f t="shared" ref="AC60:AC75" si="66">IF(AB60="blw",Y60*(1-$Z$4),Y60*(1-$Z$3))</f>
        <v>0</v>
      </c>
      <c r="AD60" s="11">
        <f t="shared" ref="AD60:AD75" si="67">IF(AB60="blw",Z60*(1-$Z$4),Z60*(1-$Z$3))</f>
        <v>16.864844029837137</v>
      </c>
      <c r="AE60" s="11">
        <f t="shared" ref="AE60:AE75" si="68">IF(AB60="blw",AA60*(1-$AA$4),AA60*(1-$AA$3))</f>
        <v>229.68968645104647</v>
      </c>
    </row>
    <row r="61" spans="1:33" x14ac:dyDescent="0.25">
      <c r="A61" s="14" t="s">
        <v>7200</v>
      </c>
      <c r="B61" t="s">
        <v>740</v>
      </c>
      <c r="C61">
        <v>2</v>
      </c>
      <c r="D61" s="11">
        <f>SUMIFS('Individual Data'!$AC$7:$AC$5545,'Individual Data'!$V$7:$V$5545,'Hat by PBT'!$B61,'Individual Data'!$Z$7:$Z$5545,'Hat by PBT'!D$7,'Individual Data'!$R$7:$R$5545,'Hat by PBT'!$C61,'Individual Data'!$N$7:$N$5545,'Hat by PBT'!$B$6)</f>
        <v>0</v>
      </c>
      <c r="E61" s="11">
        <f>SUMIFS('Individual Data'!$AC$7:$AC$5545,'Individual Data'!$V$7:$V$5545,'Hat by PBT'!$B61,'Individual Data'!$Z$7:$Z$5545,'Hat by PBT'!E$7,'Individual Data'!$R$7:$R$5545,'Hat by PBT'!$C61,'Individual Data'!$N$7:$N$5545,'Hat by PBT'!$B$6)</f>
        <v>0</v>
      </c>
      <c r="F61" s="11">
        <f>SUMIFS('Individual Data'!$AC$7:$AC$5545,'Individual Data'!$V$7:$V$5545,'Hat by PBT'!$B61,'Individual Data'!$Z$7:$Z$5545,'Hat by PBT'!F$7,'Individual Data'!$R$7:$R$5545,'Hat by PBT'!$C61,'Individual Data'!$N$7:$N$5545,'Hat by PBT'!$B$6)</f>
        <v>0</v>
      </c>
      <c r="G61" s="11">
        <f>SUMIFS('Individual Data'!$AC$7:$AC$5545,'Individual Data'!$V$7:$V$5545,'Hat by PBT'!$B61,'Individual Data'!$Z$7:$Z$5545,'Hat by PBT'!G$7,'Individual Data'!$R$7:$R$5545,'Hat by PBT'!$C61,'Individual Data'!$N$7:$N$5545,'Hat by PBT'!$B$6)</f>
        <v>0</v>
      </c>
      <c r="H61" s="11">
        <f>SUMIFS('Individual Data'!$AC$7:$AC$5545,'Individual Data'!$V$7:$V$5545,'Hat by PBT'!$B61,'Individual Data'!$Z$7:$Z$5545,'Hat by PBT'!H$7,'Individual Data'!$R$7:$R$5545,'Hat by PBT'!$C61,'Individual Data'!$N$7:$N$5545,'Hat by PBT'!$B$6)</f>
        <v>0</v>
      </c>
      <c r="I61" s="11">
        <f>SUMIFS('Individual Data'!$AC$7:$AC$5545,'Individual Data'!$V$7:$V$5545,'Hat by PBT'!$B61,'Individual Data'!$Z$7:$Z$5545,'Hat by PBT'!I$7,'Individual Data'!$R$7:$R$5545,'Hat by PBT'!$C61,'Individual Data'!$N$7:$N$5545,'Hat by PBT'!$B$6)</f>
        <v>0</v>
      </c>
      <c r="J61" s="11">
        <f>SUMIFS('Individual Data'!$AC$7:$AC$5545,'Individual Data'!$V$7:$V$5545,'Hat by PBT'!$B61,'Individual Data'!$Z$7:$Z$5545,'Hat by PBT'!J$7,'Individual Data'!$R$7:$R$5545,'Hat by PBT'!$C61,'Individual Data'!$N$7:$N$5545,'Hat by PBT'!$B$6)</f>
        <v>0</v>
      </c>
      <c r="K61" s="11">
        <f>SUMIFS('Individual Data'!$AC$7:$AC$5545,'Individual Data'!$V$7:$V$5545,'Hat by PBT'!$B61,'Individual Data'!$Z$7:$Z$5545,'Hat by PBT'!K$7,'Individual Data'!$R$7:$R$5545,'Hat by PBT'!$C61,'Individual Data'!$N$7:$N$5545,'Hat by PBT'!$B$6)</f>
        <v>0</v>
      </c>
      <c r="L61" s="11">
        <f>SUMIFS('Individual Data'!$AC$7:$AC$5545,'Individual Data'!$V$7:$V$5545,'Hat by PBT'!$B61,'Individual Data'!$Z$7:$Z$5545,'Hat by PBT'!L$7,'Individual Data'!$R$7:$R$5545,'Hat by PBT'!$C61,'Individual Data'!$N$7:$N$5545,'Hat by PBT'!$B$6)</f>
        <v>0</v>
      </c>
      <c r="M61" s="11">
        <f>SUMIFS('Individual Data'!$AC$7:$AC$5545,'Individual Data'!$V$7:$V$5545,'Hat by PBT'!$B61,'Individual Data'!$Z$7:$Z$5545,'Hat by PBT'!M$7,'Individual Data'!$R$7:$R$5545,'Hat by PBT'!$C61,'Individual Data'!$N$7:$N$5545,'Hat by PBT'!$B$6)</f>
        <v>0</v>
      </c>
      <c r="N61" s="11">
        <f>SUMIFS('Individual Data'!$AC$7:$AC$5545,'Individual Data'!$V$7:$V$5545,'Hat by PBT'!$B61,'Individual Data'!$Z$7:$Z$5545,'Hat by PBT'!N$7,'Individual Data'!$R$7:$R$5545,'Hat by PBT'!$C61,'Individual Data'!$N$7:$N$5545,'Hat by PBT'!$B$6)</f>
        <v>0</v>
      </c>
      <c r="O61" s="11">
        <f>SUMIFS('Individual Data'!$AC$7:$AC$5545,'Individual Data'!$V$7:$V$5545,'Hat by PBT'!$B61,'Individual Data'!$Z$7:$Z$5545,'Hat by PBT'!O$7,'Individual Data'!$R$7:$R$5545,'Hat by PBT'!$C61,'Individual Data'!$N$7:$N$5545,'Hat by PBT'!$B$6)</f>
        <v>0</v>
      </c>
      <c r="P61" s="11">
        <f>SUMIFS('Individual Data'!$AC$7:$AC$5545,'Individual Data'!$V$7:$V$5545,'Hat by PBT'!$B61,'Individual Data'!$Z$7:$Z$5545,'Hat by PBT'!P$7,'Individual Data'!$R$7:$R$5545,'Hat by PBT'!$C61,'Individual Data'!$N$7:$N$5545,'Hat by PBT'!$B$6)</f>
        <v>0</v>
      </c>
      <c r="R61" s="26">
        <f t="shared" si="5"/>
        <v>0</v>
      </c>
      <c r="S61" s="27">
        <f t="shared" si="6"/>
        <v>0</v>
      </c>
      <c r="U61">
        <f t="shared" si="39"/>
        <v>2022</v>
      </c>
      <c r="V61" t="str">
        <f t="shared" si="40"/>
        <v>GRR</v>
      </c>
      <c r="W61" t="s">
        <v>774</v>
      </c>
      <c r="X61" s="130">
        <f>SUMIFS('cwt rel info'!$A$6:$A$317,'cwt rel info'!$D$6:$D$317,'Hat by PBT'!U61,'cwt rel info'!$E$6:$E$317,'Hat by PBT'!V61)</f>
        <v>638057</v>
      </c>
      <c r="Y61" s="24">
        <f t="shared" si="63"/>
        <v>0</v>
      </c>
      <c r="Z61" s="24">
        <f t="shared" si="64"/>
        <v>15.180701864721234</v>
      </c>
      <c r="AA61" s="24">
        <f t="shared" si="65"/>
        <v>213.56434092010431</v>
      </c>
      <c r="AB61" s="130" t="str">
        <f>VLOOKUP(V61,'Individual Data'!$V$6:$AD$5545,9,FALSE)</f>
        <v>Abv</v>
      </c>
      <c r="AC61" s="11">
        <f t="shared" si="66"/>
        <v>0</v>
      </c>
      <c r="AD61" s="11">
        <f t="shared" si="67"/>
        <v>14.816365019967924</v>
      </c>
      <c r="AE61" s="11">
        <f t="shared" si="68"/>
        <v>197.76057969201659</v>
      </c>
    </row>
    <row r="62" spans="1:33" x14ac:dyDescent="0.25">
      <c r="A62" s="14" t="s">
        <v>7200</v>
      </c>
      <c r="B62" t="s">
        <v>886</v>
      </c>
      <c r="C62">
        <v>2</v>
      </c>
      <c r="D62" s="11">
        <f>SUMIFS('Individual Data'!$AC$7:$AC$5545,'Individual Data'!$V$7:$V$5545,'Hat by PBT'!$B62,'Individual Data'!$Z$7:$Z$5545,'Hat by PBT'!D$7,'Individual Data'!$R$7:$R$5545,'Hat by PBT'!$C62,'Individual Data'!$N$7:$N$5545,'Hat by PBT'!$B$6)</f>
        <v>0</v>
      </c>
      <c r="E62" s="11">
        <f>SUMIFS('Individual Data'!$AC$7:$AC$5545,'Individual Data'!$V$7:$V$5545,'Hat by PBT'!$B62,'Individual Data'!$Z$7:$Z$5545,'Hat by PBT'!E$7,'Individual Data'!$R$7:$R$5545,'Hat by PBT'!$C62,'Individual Data'!$N$7:$N$5545,'Hat by PBT'!$B$6)</f>
        <v>0</v>
      </c>
      <c r="F62" s="11">
        <f>SUMIFS('Individual Data'!$AC$7:$AC$5545,'Individual Data'!$V$7:$V$5545,'Hat by PBT'!$B62,'Individual Data'!$Z$7:$Z$5545,'Hat by PBT'!F$7,'Individual Data'!$R$7:$R$5545,'Hat by PBT'!$C62,'Individual Data'!$N$7:$N$5545,'Hat by PBT'!$B$6)</f>
        <v>0</v>
      </c>
      <c r="G62" s="11">
        <f>SUMIFS('Individual Data'!$AC$7:$AC$5545,'Individual Data'!$V$7:$V$5545,'Hat by PBT'!$B62,'Individual Data'!$Z$7:$Z$5545,'Hat by PBT'!G$7,'Individual Data'!$R$7:$R$5545,'Hat by PBT'!$C62,'Individual Data'!$N$7:$N$5545,'Hat by PBT'!$B$6)</f>
        <v>0</v>
      </c>
      <c r="H62" s="11">
        <f>SUMIFS('Individual Data'!$AC$7:$AC$5545,'Individual Data'!$V$7:$V$5545,'Hat by PBT'!$B62,'Individual Data'!$Z$7:$Z$5545,'Hat by PBT'!H$7,'Individual Data'!$R$7:$R$5545,'Hat by PBT'!$C62,'Individual Data'!$N$7:$N$5545,'Hat by PBT'!$B$6)</f>
        <v>0</v>
      </c>
      <c r="I62" s="11">
        <f>SUMIFS('Individual Data'!$AC$7:$AC$5545,'Individual Data'!$V$7:$V$5545,'Hat by PBT'!$B62,'Individual Data'!$Z$7:$Z$5545,'Hat by PBT'!I$7,'Individual Data'!$R$7:$R$5545,'Hat by PBT'!$C62,'Individual Data'!$N$7:$N$5545,'Hat by PBT'!$B$6)</f>
        <v>0</v>
      </c>
      <c r="J62" s="11">
        <f>SUMIFS('Individual Data'!$AC$7:$AC$5545,'Individual Data'!$V$7:$V$5545,'Hat by PBT'!$B62,'Individual Data'!$Z$7:$Z$5545,'Hat by PBT'!J$7,'Individual Data'!$R$7:$R$5545,'Hat by PBT'!$C62,'Individual Data'!$N$7:$N$5545,'Hat by PBT'!$B$6)</f>
        <v>0</v>
      </c>
      <c r="K62" s="11">
        <f>SUMIFS('Individual Data'!$AC$7:$AC$5545,'Individual Data'!$V$7:$V$5545,'Hat by PBT'!$B62,'Individual Data'!$Z$7:$Z$5545,'Hat by PBT'!K$7,'Individual Data'!$R$7:$R$5545,'Hat by PBT'!$C62,'Individual Data'!$N$7:$N$5545,'Hat by PBT'!$B$6)</f>
        <v>0</v>
      </c>
      <c r="L62" s="11">
        <f>SUMIFS('Individual Data'!$AC$7:$AC$5545,'Individual Data'!$V$7:$V$5545,'Hat by PBT'!$B62,'Individual Data'!$Z$7:$Z$5545,'Hat by PBT'!L$7,'Individual Data'!$R$7:$R$5545,'Hat by PBT'!$C62,'Individual Data'!$N$7:$N$5545,'Hat by PBT'!$B$6)</f>
        <v>0</v>
      </c>
      <c r="M62" s="11">
        <f>SUMIFS('Individual Data'!$AC$7:$AC$5545,'Individual Data'!$V$7:$V$5545,'Hat by PBT'!$B62,'Individual Data'!$Z$7:$Z$5545,'Hat by PBT'!M$7,'Individual Data'!$R$7:$R$5545,'Hat by PBT'!$C62,'Individual Data'!$N$7:$N$5545,'Hat by PBT'!$B$6)</f>
        <v>0</v>
      </c>
      <c r="N62" s="11">
        <f>SUMIFS('Individual Data'!$AC$7:$AC$5545,'Individual Data'!$V$7:$V$5545,'Hat by PBT'!$B62,'Individual Data'!$Z$7:$Z$5545,'Hat by PBT'!N$7,'Individual Data'!$R$7:$R$5545,'Hat by PBT'!$C62,'Individual Data'!$N$7:$N$5545,'Hat by PBT'!$B$6)</f>
        <v>0</v>
      </c>
      <c r="O62" s="11">
        <f>SUMIFS('Individual Data'!$AC$7:$AC$5545,'Individual Data'!$V$7:$V$5545,'Hat by PBT'!$B62,'Individual Data'!$Z$7:$Z$5545,'Hat by PBT'!O$7,'Individual Data'!$R$7:$R$5545,'Hat by PBT'!$C62,'Individual Data'!$N$7:$N$5545,'Hat by PBT'!$B$6)</f>
        <v>0</v>
      </c>
      <c r="P62" s="11">
        <f>SUMIFS('Individual Data'!$AC$7:$AC$5545,'Individual Data'!$V$7:$V$5545,'Hat by PBT'!$B62,'Individual Data'!$Z$7:$Z$5545,'Hat by PBT'!P$7,'Individual Data'!$R$7:$R$5545,'Hat by PBT'!$C62,'Individual Data'!$N$7:$N$5545,'Hat by PBT'!$B$6)</f>
        <v>0</v>
      </c>
      <c r="R62" s="26">
        <f t="shared" si="5"/>
        <v>0</v>
      </c>
      <c r="S62" s="27">
        <f t="shared" si="6"/>
        <v>0</v>
      </c>
      <c r="U62">
        <f t="shared" si="39"/>
        <v>2022</v>
      </c>
      <c r="V62" t="str">
        <f t="shared" si="40"/>
        <v>IPCSR</v>
      </c>
      <c r="W62" t="s">
        <v>774</v>
      </c>
      <c r="X62" s="130">
        <f>SUMIFS('cwt rel info'!$A$6:$A$317,'cwt rel info'!$D$6:$D$317,'Hat by PBT'!U62,'cwt rel info'!$E$6:$E$317,'Hat by PBT'!V62)</f>
        <v>90011</v>
      </c>
      <c r="Y62" s="24">
        <f t="shared" si="63"/>
        <v>0</v>
      </c>
      <c r="Z62" s="24">
        <f t="shared" si="64"/>
        <v>199.56406197580833</v>
      </c>
      <c r="AA62" s="24">
        <f t="shared" si="65"/>
        <v>899.62379704860382</v>
      </c>
      <c r="AB62" s="130" t="str">
        <f>VLOOKUP(V62,'Individual Data'!$V$6:$AD$5545,9,FALSE)</f>
        <v>Abv</v>
      </c>
      <c r="AC62" s="11">
        <f t="shared" si="66"/>
        <v>0</v>
      </c>
      <c r="AD62" s="11">
        <f t="shared" si="67"/>
        <v>194.77452448838892</v>
      </c>
      <c r="AE62" s="11">
        <f t="shared" si="68"/>
        <v>833.05163606700717</v>
      </c>
    </row>
    <row r="63" spans="1:33" x14ac:dyDescent="0.25">
      <c r="A63" s="14" t="s">
        <v>7200</v>
      </c>
      <c r="B63" t="s">
        <v>893</v>
      </c>
      <c r="C63">
        <v>2</v>
      </c>
      <c r="D63" s="11">
        <f>SUMIFS('Individual Data'!$AC$7:$AC$5545,'Individual Data'!$V$7:$V$5545,'Hat by PBT'!$B63,'Individual Data'!$Z$7:$Z$5545,'Hat by PBT'!D$7,'Individual Data'!$R$7:$R$5545,'Hat by PBT'!$C63,'Individual Data'!$N$7:$N$5545,'Hat by PBT'!$B$6)</f>
        <v>0</v>
      </c>
      <c r="E63" s="11">
        <f>SUMIFS('Individual Data'!$AC$7:$AC$5545,'Individual Data'!$V$7:$V$5545,'Hat by PBT'!$B63,'Individual Data'!$Z$7:$Z$5545,'Hat by PBT'!E$7,'Individual Data'!$R$7:$R$5545,'Hat by PBT'!$C63,'Individual Data'!$N$7:$N$5545,'Hat by PBT'!$B$6)</f>
        <v>0</v>
      </c>
      <c r="F63" s="11">
        <f>SUMIFS('Individual Data'!$AC$7:$AC$5545,'Individual Data'!$V$7:$V$5545,'Hat by PBT'!$B63,'Individual Data'!$Z$7:$Z$5545,'Hat by PBT'!F$7,'Individual Data'!$R$7:$R$5545,'Hat by PBT'!$C63,'Individual Data'!$N$7:$N$5545,'Hat by PBT'!$B$6)</f>
        <v>0</v>
      </c>
      <c r="G63" s="11">
        <f>SUMIFS('Individual Data'!$AC$7:$AC$5545,'Individual Data'!$V$7:$V$5545,'Hat by PBT'!$B63,'Individual Data'!$Z$7:$Z$5545,'Hat by PBT'!G$7,'Individual Data'!$R$7:$R$5545,'Hat by PBT'!$C63,'Individual Data'!$N$7:$N$5545,'Hat by PBT'!$B$6)</f>
        <v>0</v>
      </c>
      <c r="H63" s="11">
        <f>SUMIFS('Individual Data'!$AC$7:$AC$5545,'Individual Data'!$V$7:$V$5545,'Hat by PBT'!$B63,'Individual Data'!$Z$7:$Z$5545,'Hat by PBT'!H$7,'Individual Data'!$R$7:$R$5545,'Hat by PBT'!$C63,'Individual Data'!$N$7:$N$5545,'Hat by PBT'!$B$6)</f>
        <v>0</v>
      </c>
      <c r="I63" s="11">
        <f>SUMIFS('Individual Data'!$AC$7:$AC$5545,'Individual Data'!$V$7:$V$5545,'Hat by PBT'!$B63,'Individual Data'!$Z$7:$Z$5545,'Hat by PBT'!I$7,'Individual Data'!$R$7:$R$5545,'Hat by PBT'!$C63,'Individual Data'!$N$7:$N$5545,'Hat by PBT'!$B$6)</f>
        <v>0</v>
      </c>
      <c r="J63" s="11">
        <f>SUMIFS('Individual Data'!$AC$7:$AC$5545,'Individual Data'!$V$7:$V$5545,'Hat by PBT'!$B63,'Individual Data'!$Z$7:$Z$5545,'Hat by PBT'!J$7,'Individual Data'!$R$7:$R$5545,'Hat by PBT'!$C63,'Individual Data'!$N$7:$N$5545,'Hat by PBT'!$B$6)</f>
        <v>0</v>
      </c>
      <c r="K63" s="11">
        <f>SUMIFS('Individual Data'!$AC$7:$AC$5545,'Individual Data'!$V$7:$V$5545,'Hat by PBT'!$B63,'Individual Data'!$Z$7:$Z$5545,'Hat by PBT'!K$7,'Individual Data'!$R$7:$R$5545,'Hat by PBT'!$C63,'Individual Data'!$N$7:$N$5545,'Hat by PBT'!$B$6)</f>
        <v>0</v>
      </c>
      <c r="L63" s="11">
        <f>SUMIFS('Individual Data'!$AC$7:$AC$5545,'Individual Data'!$V$7:$V$5545,'Hat by PBT'!$B63,'Individual Data'!$Z$7:$Z$5545,'Hat by PBT'!L$7,'Individual Data'!$R$7:$R$5545,'Hat by PBT'!$C63,'Individual Data'!$N$7:$N$5545,'Hat by PBT'!$B$6)</f>
        <v>0</v>
      </c>
      <c r="M63" s="11">
        <f>SUMIFS('Individual Data'!$AC$7:$AC$5545,'Individual Data'!$V$7:$V$5545,'Hat by PBT'!$B63,'Individual Data'!$Z$7:$Z$5545,'Hat by PBT'!M$7,'Individual Data'!$R$7:$R$5545,'Hat by PBT'!$C63,'Individual Data'!$N$7:$N$5545,'Hat by PBT'!$B$6)</f>
        <v>0</v>
      </c>
      <c r="N63" s="11">
        <f>SUMIFS('Individual Data'!$AC$7:$AC$5545,'Individual Data'!$V$7:$V$5545,'Hat by PBT'!$B63,'Individual Data'!$Z$7:$Z$5545,'Hat by PBT'!N$7,'Individual Data'!$R$7:$R$5545,'Hat by PBT'!$C63,'Individual Data'!$N$7:$N$5545,'Hat by PBT'!$B$6)</f>
        <v>0</v>
      </c>
      <c r="O63" s="11">
        <f>SUMIFS('Individual Data'!$AC$7:$AC$5545,'Individual Data'!$V$7:$V$5545,'Hat by PBT'!$B63,'Individual Data'!$Z$7:$Z$5545,'Hat by PBT'!O$7,'Individual Data'!$R$7:$R$5545,'Hat by PBT'!$C63,'Individual Data'!$N$7:$N$5545,'Hat by PBT'!$B$6)</f>
        <v>0</v>
      </c>
      <c r="P63" s="11">
        <f>SUMIFS('Individual Data'!$AC$7:$AC$5545,'Individual Data'!$V$7:$V$5545,'Hat by PBT'!$B63,'Individual Data'!$Z$7:$Z$5545,'Hat by PBT'!P$7,'Individual Data'!$R$7:$R$5545,'Hat by PBT'!$C63,'Individual Data'!$N$7:$N$5545,'Hat by PBT'!$B$6)</f>
        <v>0</v>
      </c>
      <c r="R63" s="26">
        <f t="shared" si="5"/>
        <v>0</v>
      </c>
      <c r="S63" s="27">
        <f t="shared" si="6"/>
        <v>0</v>
      </c>
      <c r="U63">
        <f t="shared" si="39"/>
        <v>2022</v>
      </c>
      <c r="V63" t="str">
        <f t="shared" si="40"/>
        <v>LFSO</v>
      </c>
      <c r="W63" t="s">
        <v>774</v>
      </c>
      <c r="X63" s="130">
        <f>SUMIFS('cwt rel info'!$A$6:$A$317,'cwt rel info'!$D$6:$D$317,'Hat by PBT'!U63,'cwt rel info'!$E$6:$E$317,'Hat by PBT'!V63)</f>
        <v>220038</v>
      </c>
      <c r="Y63" s="24">
        <f t="shared" si="63"/>
        <v>0</v>
      </c>
      <c r="Z63" s="24">
        <f t="shared" si="64"/>
        <v>85.984362909030821</v>
      </c>
      <c r="AA63" s="24">
        <f t="shared" si="65"/>
        <v>523.13888059426972</v>
      </c>
      <c r="AB63" s="130" t="str">
        <f>VLOOKUP(V63,'Individual Data'!$V$6:$AD$5545,9,FALSE)</f>
        <v>Abv</v>
      </c>
      <c r="AC63" s="11">
        <f t="shared" si="66"/>
        <v>0</v>
      </c>
      <c r="AD63" s="11">
        <f t="shared" si="67"/>
        <v>83.920738199214085</v>
      </c>
      <c r="AE63" s="11">
        <f t="shared" si="68"/>
        <v>484.42660343029377</v>
      </c>
    </row>
    <row r="64" spans="1:33" x14ac:dyDescent="0.25">
      <c r="A64" s="14" t="s">
        <v>7200</v>
      </c>
      <c r="B64" t="s">
        <v>949</v>
      </c>
      <c r="C64">
        <v>2</v>
      </c>
      <c r="D64" s="11">
        <f>SUMIFS('Individual Data'!$AC$7:$AC$5545,'Individual Data'!$V$7:$V$5545,'Hat by PBT'!$B64,'Individual Data'!$Z$7:$Z$5545,'Hat by PBT'!D$7,'Individual Data'!$R$7:$R$5545,'Hat by PBT'!$C64,'Individual Data'!$N$7:$N$5545,'Hat by PBT'!$B$6)</f>
        <v>0</v>
      </c>
      <c r="E64" s="11">
        <f>SUMIFS('Individual Data'!$AC$7:$AC$5545,'Individual Data'!$V$7:$V$5545,'Hat by PBT'!$B64,'Individual Data'!$Z$7:$Z$5545,'Hat by PBT'!E$7,'Individual Data'!$R$7:$R$5545,'Hat by PBT'!$C64,'Individual Data'!$N$7:$N$5545,'Hat by PBT'!$B$6)</f>
        <v>0</v>
      </c>
      <c r="F64" s="11">
        <f>SUMIFS('Individual Data'!$AC$7:$AC$5545,'Individual Data'!$V$7:$V$5545,'Hat by PBT'!$B64,'Individual Data'!$Z$7:$Z$5545,'Hat by PBT'!F$7,'Individual Data'!$R$7:$R$5545,'Hat by PBT'!$C64,'Individual Data'!$N$7:$N$5545,'Hat by PBT'!$B$6)</f>
        <v>0</v>
      </c>
      <c r="G64" s="11">
        <f>SUMIFS('Individual Data'!$AC$7:$AC$5545,'Individual Data'!$V$7:$V$5545,'Hat by PBT'!$B64,'Individual Data'!$Z$7:$Z$5545,'Hat by PBT'!G$7,'Individual Data'!$R$7:$R$5545,'Hat by PBT'!$C64,'Individual Data'!$N$7:$N$5545,'Hat by PBT'!$B$6)</f>
        <v>0</v>
      </c>
      <c r="H64" s="11">
        <f>SUMIFS('Individual Data'!$AC$7:$AC$5545,'Individual Data'!$V$7:$V$5545,'Hat by PBT'!$B64,'Individual Data'!$Z$7:$Z$5545,'Hat by PBT'!H$7,'Individual Data'!$R$7:$R$5545,'Hat by PBT'!$C64,'Individual Data'!$N$7:$N$5545,'Hat by PBT'!$B$6)</f>
        <v>0</v>
      </c>
      <c r="I64" s="11">
        <f>SUMIFS('Individual Data'!$AC$7:$AC$5545,'Individual Data'!$V$7:$V$5545,'Hat by PBT'!$B64,'Individual Data'!$Z$7:$Z$5545,'Hat by PBT'!I$7,'Individual Data'!$R$7:$R$5545,'Hat by PBT'!$C64,'Individual Data'!$N$7:$N$5545,'Hat by PBT'!$B$6)</f>
        <v>0</v>
      </c>
      <c r="J64" s="11">
        <f>SUMIFS('Individual Data'!$AC$7:$AC$5545,'Individual Data'!$V$7:$V$5545,'Hat by PBT'!$B64,'Individual Data'!$Z$7:$Z$5545,'Hat by PBT'!J$7,'Individual Data'!$R$7:$R$5545,'Hat by PBT'!$C64,'Individual Data'!$N$7:$N$5545,'Hat by PBT'!$B$6)</f>
        <v>0</v>
      </c>
      <c r="K64" s="11">
        <f>SUMIFS('Individual Data'!$AC$7:$AC$5545,'Individual Data'!$V$7:$V$5545,'Hat by PBT'!$B64,'Individual Data'!$Z$7:$Z$5545,'Hat by PBT'!K$7,'Individual Data'!$R$7:$R$5545,'Hat by PBT'!$C64,'Individual Data'!$N$7:$N$5545,'Hat by PBT'!$B$6)</f>
        <v>0</v>
      </c>
      <c r="L64" s="11">
        <f>SUMIFS('Individual Data'!$AC$7:$AC$5545,'Individual Data'!$V$7:$V$5545,'Hat by PBT'!$B64,'Individual Data'!$Z$7:$Z$5545,'Hat by PBT'!L$7,'Individual Data'!$R$7:$R$5545,'Hat by PBT'!$C64,'Individual Data'!$N$7:$N$5545,'Hat by PBT'!$B$6)</f>
        <v>0</v>
      </c>
      <c r="M64" s="11">
        <f>SUMIFS('Individual Data'!$AC$7:$AC$5545,'Individual Data'!$V$7:$V$5545,'Hat by PBT'!$B64,'Individual Data'!$Z$7:$Z$5545,'Hat by PBT'!M$7,'Individual Data'!$R$7:$R$5545,'Hat by PBT'!$C64,'Individual Data'!$N$7:$N$5545,'Hat by PBT'!$B$6)</f>
        <v>0</v>
      </c>
      <c r="N64" s="11">
        <f>SUMIFS('Individual Data'!$AC$7:$AC$5545,'Individual Data'!$V$7:$V$5545,'Hat by PBT'!$B64,'Individual Data'!$Z$7:$Z$5545,'Hat by PBT'!N$7,'Individual Data'!$R$7:$R$5545,'Hat by PBT'!$C64,'Individual Data'!$N$7:$N$5545,'Hat by PBT'!$B$6)</f>
        <v>0</v>
      </c>
      <c r="O64" s="11">
        <f>SUMIFS('Individual Data'!$AC$7:$AC$5545,'Individual Data'!$V$7:$V$5545,'Hat by PBT'!$B64,'Individual Data'!$Z$7:$Z$5545,'Hat by PBT'!O$7,'Individual Data'!$R$7:$R$5545,'Hat by PBT'!$C64,'Individual Data'!$N$7:$N$5545,'Hat by PBT'!$B$6)</f>
        <v>0</v>
      </c>
      <c r="P64" s="11">
        <f>SUMIFS('Individual Data'!$AC$7:$AC$5545,'Individual Data'!$V$7:$V$5545,'Hat by PBT'!$B64,'Individual Data'!$Z$7:$Z$5545,'Hat by PBT'!P$7,'Individual Data'!$R$7:$R$5545,'Hat by PBT'!$C64,'Individual Data'!$N$7:$N$5545,'Hat by PBT'!$B$6)</f>
        <v>0</v>
      </c>
      <c r="R64" s="26">
        <f t="shared" si="5"/>
        <v>0</v>
      </c>
      <c r="S64" s="27">
        <f t="shared" si="6"/>
        <v>0</v>
      </c>
      <c r="U64">
        <f t="shared" si="39"/>
        <v>2022</v>
      </c>
      <c r="V64" t="str">
        <f t="shared" si="40"/>
        <v>LFYO</v>
      </c>
      <c r="W64" t="s">
        <v>774</v>
      </c>
      <c r="X64" s="130">
        <f>SUMIFS('cwt rel info'!$A$6:$A$317,'cwt rel info'!$D$6:$D$317,'Hat by PBT'!U64,'cwt rel info'!$E$6:$E$317,'Hat by PBT'!V64)</f>
        <v>638078</v>
      </c>
      <c r="Y64" s="24">
        <f t="shared" si="63"/>
        <v>0</v>
      </c>
      <c r="Z64" s="24">
        <f t="shared" si="64"/>
        <v>0</v>
      </c>
      <c r="AA64" s="24">
        <f t="shared" si="65"/>
        <v>370.47705129388396</v>
      </c>
      <c r="AB64" s="130" t="str">
        <f>VLOOKUP(V64,'Individual Data'!$V$6:$AD$5545,9,FALSE)</f>
        <v>blw</v>
      </c>
      <c r="AC64" s="11">
        <f t="shared" si="66"/>
        <v>0</v>
      </c>
      <c r="AD64" s="11">
        <f t="shared" si="67"/>
        <v>0</v>
      </c>
      <c r="AE64" s="11">
        <f t="shared" si="68"/>
        <v>263.03870641865763</v>
      </c>
    </row>
    <row r="65" spans="1:31" x14ac:dyDescent="0.25">
      <c r="A65" s="14" t="s">
        <v>7200</v>
      </c>
      <c r="B65" t="s">
        <v>889</v>
      </c>
      <c r="C65">
        <v>2</v>
      </c>
      <c r="D65" s="11">
        <f>SUMIFS('Individual Data'!$AC$7:$AC$5545,'Individual Data'!$V$7:$V$5545,'Hat by PBT'!$B65,'Individual Data'!$Z$7:$Z$5545,'Hat by PBT'!D$7,'Individual Data'!$R$7:$R$5545,'Hat by PBT'!$C65,'Individual Data'!$N$7:$N$5545,'Hat by PBT'!$B$6)</f>
        <v>0</v>
      </c>
      <c r="E65" s="11">
        <f>SUMIFS('Individual Data'!$AC$7:$AC$5545,'Individual Data'!$V$7:$V$5545,'Hat by PBT'!$B65,'Individual Data'!$Z$7:$Z$5545,'Hat by PBT'!E$7,'Individual Data'!$R$7:$R$5545,'Hat by PBT'!$C65,'Individual Data'!$N$7:$N$5545,'Hat by PBT'!$B$6)</f>
        <v>0</v>
      </c>
      <c r="F65" s="11">
        <f>SUMIFS('Individual Data'!$AC$7:$AC$5545,'Individual Data'!$V$7:$V$5545,'Hat by PBT'!$B65,'Individual Data'!$Z$7:$Z$5545,'Hat by PBT'!F$7,'Individual Data'!$R$7:$R$5545,'Hat by PBT'!$C65,'Individual Data'!$N$7:$N$5545,'Hat by PBT'!$B$6)</f>
        <v>0</v>
      </c>
      <c r="G65" s="11">
        <f>SUMIFS('Individual Data'!$AC$7:$AC$5545,'Individual Data'!$V$7:$V$5545,'Hat by PBT'!$B65,'Individual Data'!$Z$7:$Z$5545,'Hat by PBT'!G$7,'Individual Data'!$R$7:$R$5545,'Hat by PBT'!$C65,'Individual Data'!$N$7:$N$5545,'Hat by PBT'!$B$6)</f>
        <v>0</v>
      </c>
      <c r="H65" s="11">
        <f>SUMIFS('Individual Data'!$AC$7:$AC$5545,'Individual Data'!$V$7:$V$5545,'Hat by PBT'!$B65,'Individual Data'!$Z$7:$Z$5545,'Hat by PBT'!H$7,'Individual Data'!$R$7:$R$5545,'Hat by PBT'!$C65,'Individual Data'!$N$7:$N$5545,'Hat by PBT'!$B$6)</f>
        <v>0</v>
      </c>
      <c r="I65" s="11">
        <f>SUMIFS('Individual Data'!$AC$7:$AC$5545,'Individual Data'!$V$7:$V$5545,'Hat by PBT'!$B65,'Individual Data'!$Z$7:$Z$5545,'Hat by PBT'!I$7,'Individual Data'!$R$7:$R$5545,'Hat by PBT'!$C65,'Individual Data'!$N$7:$N$5545,'Hat by PBT'!$B$6)</f>
        <v>0</v>
      </c>
      <c r="J65" s="11">
        <f>SUMIFS('Individual Data'!$AC$7:$AC$5545,'Individual Data'!$V$7:$V$5545,'Hat by PBT'!$B65,'Individual Data'!$Z$7:$Z$5545,'Hat by PBT'!J$7,'Individual Data'!$R$7:$R$5545,'Hat by PBT'!$C65,'Individual Data'!$N$7:$N$5545,'Hat by PBT'!$B$6)</f>
        <v>0</v>
      </c>
      <c r="K65" s="11">
        <f>SUMIFS('Individual Data'!$AC$7:$AC$5545,'Individual Data'!$V$7:$V$5545,'Hat by PBT'!$B65,'Individual Data'!$Z$7:$Z$5545,'Hat by PBT'!K$7,'Individual Data'!$R$7:$R$5545,'Hat by PBT'!$C65,'Individual Data'!$N$7:$N$5545,'Hat by PBT'!$B$6)</f>
        <v>0</v>
      </c>
      <c r="L65" s="11">
        <f>SUMIFS('Individual Data'!$AC$7:$AC$5545,'Individual Data'!$V$7:$V$5545,'Hat by PBT'!$B65,'Individual Data'!$Z$7:$Z$5545,'Hat by PBT'!L$7,'Individual Data'!$R$7:$R$5545,'Hat by PBT'!$C65,'Individual Data'!$N$7:$N$5545,'Hat by PBT'!$B$6)</f>
        <v>0</v>
      </c>
      <c r="M65" s="11">
        <f>SUMIFS('Individual Data'!$AC$7:$AC$5545,'Individual Data'!$V$7:$V$5545,'Hat by PBT'!$B65,'Individual Data'!$Z$7:$Z$5545,'Hat by PBT'!M$7,'Individual Data'!$R$7:$R$5545,'Hat by PBT'!$C65,'Individual Data'!$N$7:$N$5545,'Hat by PBT'!$B$6)</f>
        <v>0</v>
      </c>
      <c r="N65" s="11">
        <f>SUMIFS('Individual Data'!$AC$7:$AC$5545,'Individual Data'!$V$7:$V$5545,'Hat by PBT'!$B65,'Individual Data'!$Z$7:$Z$5545,'Hat by PBT'!N$7,'Individual Data'!$R$7:$R$5545,'Hat by PBT'!$C65,'Individual Data'!$N$7:$N$5545,'Hat by PBT'!$B$6)</f>
        <v>0</v>
      </c>
      <c r="O65" s="11">
        <f>SUMIFS('Individual Data'!$AC$7:$AC$5545,'Individual Data'!$V$7:$V$5545,'Hat by PBT'!$B65,'Individual Data'!$Z$7:$Z$5545,'Hat by PBT'!O$7,'Individual Data'!$R$7:$R$5545,'Hat by PBT'!$C65,'Individual Data'!$N$7:$N$5545,'Hat by PBT'!$B$6)</f>
        <v>0</v>
      </c>
      <c r="P65" s="11">
        <f>SUMIFS('Individual Data'!$AC$7:$AC$5545,'Individual Data'!$V$7:$V$5545,'Hat by PBT'!$B65,'Individual Data'!$Z$7:$Z$5545,'Hat by PBT'!P$7,'Individual Data'!$R$7:$R$5545,'Hat by PBT'!$C65,'Individual Data'!$N$7:$N$5545,'Hat by PBT'!$B$6)</f>
        <v>0</v>
      </c>
      <c r="R65" s="26">
        <f t="shared" si="5"/>
        <v>0</v>
      </c>
      <c r="S65" s="27">
        <f t="shared" si="6"/>
        <v>0</v>
      </c>
      <c r="U65">
        <f t="shared" si="39"/>
        <v>2022</v>
      </c>
      <c r="V65" t="str">
        <f t="shared" si="40"/>
        <v>PLA1</v>
      </c>
      <c r="W65" t="s">
        <v>774</v>
      </c>
      <c r="X65" s="130">
        <f>SUMIFS('cwt rel info'!$A$6:$A$317,'cwt rel info'!$D$6:$D$317,'Hat by PBT'!U65,'cwt rel info'!$E$6:$E$317,'Hat by PBT'!V65)</f>
        <v>220037</v>
      </c>
      <c r="Y65" s="24">
        <f t="shared" si="63"/>
        <v>0</v>
      </c>
      <c r="Z65" s="24">
        <f t="shared" si="64"/>
        <v>51.548790914439458</v>
      </c>
      <c r="AA65" s="24">
        <f t="shared" si="65"/>
        <v>263.83770817585378</v>
      </c>
      <c r="AB65" s="130" t="str">
        <f>VLOOKUP(V65,'Individual Data'!$V$6:$AD$5545,9,FALSE)</f>
        <v>Abv</v>
      </c>
      <c r="AC65" s="11">
        <f t="shared" si="66"/>
        <v>0</v>
      </c>
      <c r="AD65" s="11">
        <f t="shared" si="67"/>
        <v>50.31161993249291</v>
      </c>
      <c r="AE65" s="11">
        <f t="shared" si="68"/>
        <v>244.31371777084061</v>
      </c>
    </row>
    <row r="66" spans="1:31" x14ac:dyDescent="0.25">
      <c r="A66" s="15" t="s">
        <v>7200</v>
      </c>
      <c r="B66" t="s">
        <v>945</v>
      </c>
      <c r="C66">
        <v>2</v>
      </c>
      <c r="D66" s="11">
        <f>SUMIFS('Individual Data'!$AC$7:$AC$5545,'Individual Data'!$V$7:$V$5545,'Hat by PBT'!$B66,'Individual Data'!$Z$7:$Z$5545,'Hat by PBT'!D$7,'Individual Data'!$R$7:$R$5545,'Hat by PBT'!$C66,'Individual Data'!$N$7:$N$5545,'Hat by PBT'!$B$6)</f>
        <v>0</v>
      </c>
      <c r="E66" s="11">
        <f>SUMIFS('Individual Data'!$AC$7:$AC$5545,'Individual Data'!$V$7:$V$5545,'Hat by PBT'!$B66,'Individual Data'!$Z$7:$Z$5545,'Hat by PBT'!E$7,'Individual Data'!$R$7:$R$5545,'Hat by PBT'!$C66,'Individual Data'!$N$7:$N$5545,'Hat by PBT'!$B$6)</f>
        <v>0</v>
      </c>
      <c r="F66" s="11">
        <f>SUMIFS('Individual Data'!$AC$7:$AC$5545,'Individual Data'!$V$7:$V$5545,'Hat by PBT'!$B66,'Individual Data'!$Z$7:$Z$5545,'Hat by PBT'!F$7,'Individual Data'!$R$7:$R$5545,'Hat by PBT'!$C66,'Individual Data'!$N$7:$N$5545,'Hat by PBT'!$B$6)</f>
        <v>0</v>
      </c>
      <c r="G66" s="11">
        <f>SUMIFS('Individual Data'!$AC$7:$AC$5545,'Individual Data'!$V$7:$V$5545,'Hat by PBT'!$B66,'Individual Data'!$Z$7:$Z$5545,'Hat by PBT'!G$7,'Individual Data'!$R$7:$R$5545,'Hat by PBT'!$C66,'Individual Data'!$N$7:$N$5545,'Hat by PBT'!$B$6)</f>
        <v>0</v>
      </c>
      <c r="H66" s="11">
        <f>SUMIFS('Individual Data'!$AC$7:$AC$5545,'Individual Data'!$V$7:$V$5545,'Hat by PBT'!$B66,'Individual Data'!$Z$7:$Z$5545,'Hat by PBT'!H$7,'Individual Data'!$R$7:$R$5545,'Hat by PBT'!$C66,'Individual Data'!$N$7:$N$5545,'Hat by PBT'!$B$6)</f>
        <v>0</v>
      </c>
      <c r="I66" s="11">
        <f>SUMIFS('Individual Data'!$AC$7:$AC$5545,'Individual Data'!$V$7:$V$5545,'Hat by PBT'!$B66,'Individual Data'!$Z$7:$Z$5545,'Hat by PBT'!I$7,'Individual Data'!$R$7:$R$5545,'Hat by PBT'!$C66,'Individual Data'!$N$7:$N$5545,'Hat by PBT'!$B$6)</f>
        <v>0</v>
      </c>
      <c r="J66" s="11">
        <f>SUMIFS('Individual Data'!$AC$7:$AC$5545,'Individual Data'!$V$7:$V$5545,'Hat by PBT'!$B66,'Individual Data'!$Z$7:$Z$5545,'Hat by PBT'!J$7,'Individual Data'!$R$7:$R$5545,'Hat by PBT'!$C66,'Individual Data'!$N$7:$N$5545,'Hat by PBT'!$B$6)</f>
        <v>0</v>
      </c>
      <c r="K66" s="11">
        <f>SUMIFS('Individual Data'!$AC$7:$AC$5545,'Individual Data'!$V$7:$V$5545,'Hat by PBT'!$B66,'Individual Data'!$Z$7:$Z$5545,'Hat by PBT'!K$7,'Individual Data'!$R$7:$R$5545,'Hat by PBT'!$C66,'Individual Data'!$N$7:$N$5545,'Hat by PBT'!$B$6)</f>
        <v>0</v>
      </c>
      <c r="L66" s="11">
        <f>SUMIFS('Individual Data'!$AC$7:$AC$5545,'Individual Data'!$V$7:$V$5545,'Hat by PBT'!$B66,'Individual Data'!$Z$7:$Z$5545,'Hat by PBT'!L$7,'Individual Data'!$R$7:$R$5545,'Hat by PBT'!$C66,'Individual Data'!$N$7:$N$5545,'Hat by PBT'!$B$6)</f>
        <v>0</v>
      </c>
      <c r="M66" s="11">
        <f>SUMIFS('Individual Data'!$AC$7:$AC$5545,'Individual Data'!$V$7:$V$5545,'Hat by PBT'!$B66,'Individual Data'!$Z$7:$Z$5545,'Hat by PBT'!M$7,'Individual Data'!$R$7:$R$5545,'Hat by PBT'!$C66,'Individual Data'!$N$7:$N$5545,'Hat by PBT'!$B$6)</f>
        <v>0</v>
      </c>
      <c r="N66" s="11">
        <f>SUMIFS('Individual Data'!$AC$7:$AC$5545,'Individual Data'!$V$7:$V$5545,'Hat by PBT'!$B66,'Individual Data'!$Z$7:$Z$5545,'Hat by PBT'!N$7,'Individual Data'!$R$7:$R$5545,'Hat by PBT'!$C66,'Individual Data'!$N$7:$N$5545,'Hat by PBT'!$B$6)</f>
        <v>0</v>
      </c>
      <c r="O66" s="11">
        <f>SUMIFS('Individual Data'!$AC$7:$AC$5545,'Individual Data'!$V$7:$V$5545,'Hat by PBT'!$B66,'Individual Data'!$Z$7:$Z$5545,'Hat by PBT'!O$7,'Individual Data'!$R$7:$R$5545,'Hat by PBT'!$C66,'Individual Data'!$N$7:$N$5545,'Hat by PBT'!$B$6)</f>
        <v>0</v>
      </c>
      <c r="P66" s="11">
        <f>SUMIFS('Individual Data'!$AC$7:$AC$5545,'Individual Data'!$V$7:$V$5545,'Hat by PBT'!$B66,'Individual Data'!$Z$7:$Z$5545,'Hat by PBT'!P$7,'Individual Data'!$R$7:$R$5545,'Hat by PBT'!$C66,'Individual Data'!$N$7:$N$5545,'Hat by PBT'!$B$6)</f>
        <v>0</v>
      </c>
      <c r="R66" s="26">
        <f t="shared" si="5"/>
        <v>0</v>
      </c>
      <c r="S66" s="27">
        <f t="shared" si="6"/>
        <v>0</v>
      </c>
      <c r="U66">
        <f t="shared" si="39"/>
        <v>2022</v>
      </c>
      <c r="V66" t="str">
        <f t="shared" si="40"/>
        <v>PLA2</v>
      </c>
      <c r="W66" t="s">
        <v>774</v>
      </c>
      <c r="X66" s="130">
        <f>SUMIFS('cwt rel info'!$A$6:$A$317,'cwt rel info'!$D$6:$D$317,'Hat by PBT'!U66,'cwt rel info'!$E$6:$E$317,'Hat by PBT'!V66)</f>
        <v>220037</v>
      </c>
      <c r="Y66" s="24">
        <f t="shared" si="63"/>
        <v>0</v>
      </c>
      <c r="Z66" s="24">
        <f t="shared" si="64"/>
        <v>0</v>
      </c>
      <c r="AA66" s="24">
        <f t="shared" si="65"/>
        <v>213.48113473033951</v>
      </c>
      <c r="AB66" s="130" t="str">
        <f>VLOOKUP(V66,'Individual Data'!$V$6:$AD$5545,9,FALSE)</f>
        <v>Abv</v>
      </c>
      <c r="AC66" s="11">
        <f t="shared" si="66"/>
        <v>0</v>
      </c>
      <c r="AD66" s="11">
        <f t="shared" si="67"/>
        <v>0</v>
      </c>
      <c r="AE66" s="11">
        <f t="shared" si="68"/>
        <v>197.68353076029439</v>
      </c>
    </row>
    <row r="67" spans="1:31" x14ac:dyDescent="0.25">
      <c r="A67" s="15" t="s">
        <v>7225</v>
      </c>
      <c r="B67" t="s">
        <v>9065</v>
      </c>
      <c r="C67">
        <v>5</v>
      </c>
      <c r="D67" s="11">
        <f>SUMIFS('Individual Data'!$AC$7:$AC$5545,'Individual Data'!$V$7:$V$5545,'Hat by PBT'!$B67,'Individual Data'!$Z$7:$Z$5545,'Hat by PBT'!D$7,'Individual Data'!$R$7:$R$5545,'Hat by PBT'!$C67,'Individual Data'!$N$7:$N$5545,'Hat by PBT'!$B$6)</f>
        <v>0</v>
      </c>
      <c r="E67" s="11">
        <f>SUMIFS('Individual Data'!$AC$7:$AC$5545,'Individual Data'!$V$7:$V$5545,'Hat by PBT'!$B67,'Individual Data'!$Z$7:$Z$5545,'Hat by PBT'!E$7,'Individual Data'!$R$7:$R$5545,'Hat by PBT'!$C67,'Individual Data'!$N$7:$N$5545,'Hat by PBT'!$B$6)</f>
        <v>0</v>
      </c>
      <c r="F67" s="11">
        <f>SUMIFS('Individual Data'!$AC$7:$AC$5545,'Individual Data'!$V$7:$V$5545,'Hat by PBT'!$B67,'Individual Data'!$Z$7:$Z$5545,'Hat by PBT'!F$7,'Individual Data'!$R$7:$R$5545,'Hat by PBT'!$C67,'Individual Data'!$N$7:$N$5545,'Hat by PBT'!$B$6)</f>
        <v>0</v>
      </c>
      <c r="G67" s="11">
        <f>SUMIFS('Individual Data'!$AC$7:$AC$5545,'Individual Data'!$V$7:$V$5545,'Hat by PBT'!$B67,'Individual Data'!$Z$7:$Z$5545,'Hat by PBT'!G$7,'Individual Data'!$R$7:$R$5545,'Hat by PBT'!$C67,'Individual Data'!$N$7:$N$5545,'Hat by PBT'!$B$6)</f>
        <v>0</v>
      </c>
      <c r="H67" s="11">
        <f>SUMIFS('Individual Data'!$AC$7:$AC$5545,'Individual Data'!$V$7:$V$5545,'Hat by PBT'!$B67,'Individual Data'!$Z$7:$Z$5545,'Hat by PBT'!H$7,'Individual Data'!$R$7:$R$5545,'Hat by PBT'!$C67,'Individual Data'!$N$7:$N$5545,'Hat by PBT'!$B$6)</f>
        <v>0</v>
      </c>
      <c r="I67" s="11">
        <f>SUMIFS('Individual Data'!$AC$7:$AC$5545,'Individual Data'!$V$7:$V$5545,'Hat by PBT'!$B67,'Individual Data'!$Z$7:$Z$5545,'Hat by PBT'!I$7,'Individual Data'!$R$7:$R$5545,'Hat by PBT'!$C67,'Individual Data'!$N$7:$N$5545,'Hat by PBT'!$B$6)</f>
        <v>0</v>
      </c>
      <c r="J67" s="11">
        <f>SUMIFS('Individual Data'!$AC$7:$AC$5545,'Individual Data'!$V$7:$V$5545,'Hat by PBT'!$B67,'Individual Data'!$Z$7:$Z$5545,'Hat by PBT'!J$7,'Individual Data'!$R$7:$R$5545,'Hat by PBT'!$C67,'Individual Data'!$N$7:$N$5545,'Hat by PBT'!$B$6)</f>
        <v>0</v>
      </c>
      <c r="K67" s="11">
        <f>SUMIFS('Individual Data'!$AC$7:$AC$5545,'Individual Data'!$V$7:$V$5545,'Hat by PBT'!$B67,'Individual Data'!$Z$7:$Z$5545,'Hat by PBT'!K$7,'Individual Data'!$R$7:$R$5545,'Hat by PBT'!$C67,'Individual Data'!$N$7:$N$5545,'Hat by PBT'!$B$6)</f>
        <v>16.509205080633652</v>
      </c>
      <c r="L67" s="11">
        <f>SUMIFS('Individual Data'!$AC$7:$AC$5545,'Individual Data'!$V$7:$V$5545,'Hat by PBT'!$B67,'Individual Data'!$Z$7:$Z$5545,'Hat by PBT'!L$7,'Individual Data'!$R$7:$R$5545,'Hat by PBT'!$C67,'Individual Data'!$N$7:$N$5545,'Hat by PBT'!$B$6)</f>
        <v>0</v>
      </c>
      <c r="M67" s="11">
        <f>SUMIFS('Individual Data'!$AC$7:$AC$5545,'Individual Data'!$V$7:$V$5545,'Hat by PBT'!$B67,'Individual Data'!$Z$7:$Z$5545,'Hat by PBT'!M$7,'Individual Data'!$R$7:$R$5545,'Hat by PBT'!$C67,'Individual Data'!$N$7:$N$5545,'Hat by PBT'!$B$6)</f>
        <v>0</v>
      </c>
      <c r="N67" s="11">
        <f>SUMIFS('Individual Data'!$AC$7:$AC$5545,'Individual Data'!$V$7:$V$5545,'Hat by PBT'!$B67,'Individual Data'!$Z$7:$Z$5545,'Hat by PBT'!N$7,'Individual Data'!$R$7:$R$5545,'Hat by PBT'!$C67,'Individual Data'!$N$7:$N$5545,'Hat by PBT'!$B$6)</f>
        <v>0</v>
      </c>
      <c r="O67" s="11">
        <f>SUMIFS('Individual Data'!$AC$7:$AC$5545,'Individual Data'!$V$7:$V$5545,'Hat by PBT'!$B67,'Individual Data'!$Z$7:$Z$5545,'Hat by PBT'!O$7,'Individual Data'!$R$7:$R$5545,'Hat by PBT'!$C67,'Individual Data'!$N$7:$N$5545,'Hat by PBT'!$B$6)</f>
        <v>0</v>
      </c>
      <c r="P67" s="11">
        <f>SUMIFS('Individual Data'!$AC$7:$AC$5545,'Individual Data'!$V$7:$V$5545,'Hat by PBT'!$B67,'Individual Data'!$Z$7:$Z$5545,'Hat by PBT'!P$7,'Individual Data'!$R$7:$R$5545,'Hat by PBT'!$C67,'Individual Data'!$N$7:$N$5545,'Hat by PBT'!$B$6)</f>
        <v>0</v>
      </c>
      <c r="R67" s="26">
        <f t="shared" si="5"/>
        <v>0</v>
      </c>
      <c r="S67" s="27">
        <f t="shared" si="6"/>
        <v>16.509205080633652</v>
      </c>
      <c r="U67">
        <f t="shared" si="39"/>
        <v>2019</v>
      </c>
      <c r="V67" t="str">
        <f t="shared" si="40"/>
        <v>WFHsu</v>
      </c>
      <c r="W67" t="s">
        <v>775</v>
      </c>
      <c r="X67" s="130">
        <f>SUMIFS('cwt rel info'!$A$6:$A$317,'cwt rel info'!$D$6:$D$317,'Hat by PBT'!U67,'cwt rel info'!$E$6:$E$317,'Hat by PBT'!V67)</f>
        <v>0</v>
      </c>
      <c r="Y67" s="24">
        <f t="shared" si="63"/>
        <v>16.509205080633652</v>
      </c>
      <c r="Z67" s="24">
        <f t="shared" si="64"/>
        <v>0</v>
      </c>
      <c r="AA67" s="24">
        <f t="shared" si="65"/>
        <v>0</v>
      </c>
      <c r="AB67" s="130" t="str">
        <f>VLOOKUP(V67,'Individual Data'!$V$6:$AD$5545,9,FALSE)</f>
        <v>blw</v>
      </c>
      <c r="AC67" s="11">
        <f t="shared" si="66"/>
        <v>11.061167404024546</v>
      </c>
      <c r="AD67" s="11">
        <f t="shared" si="67"/>
        <v>0</v>
      </c>
      <c r="AE67" s="11">
        <f t="shared" si="68"/>
        <v>0</v>
      </c>
    </row>
    <row r="68" spans="1:31" x14ac:dyDescent="0.25">
      <c r="A68" s="14" t="s">
        <v>7371</v>
      </c>
      <c r="B68" t="s">
        <v>742</v>
      </c>
      <c r="C68">
        <v>2</v>
      </c>
      <c r="D68" s="11">
        <f>SUMIFS('Individual Data'!$AC$7:$AC$5545,'Individual Data'!$V$7:$V$5545,'Hat by PBT'!$B68,'Individual Data'!$Z$7:$Z$5545,'Hat by PBT'!D$7,'Individual Data'!$R$7:$R$5545,'Hat by PBT'!$C68,'Individual Data'!$N$7:$N$5545,'Hat by PBT'!$B$6)</f>
        <v>0</v>
      </c>
      <c r="E68" s="11">
        <f>SUMIFS('Individual Data'!$AC$7:$AC$5545,'Individual Data'!$V$7:$V$5545,'Hat by PBT'!$B68,'Individual Data'!$Z$7:$Z$5545,'Hat by PBT'!E$7,'Individual Data'!$R$7:$R$5545,'Hat by PBT'!$C68,'Individual Data'!$N$7:$N$5545,'Hat by PBT'!$B$6)</f>
        <v>0</v>
      </c>
      <c r="F68" s="11">
        <f>SUMIFS('Individual Data'!$AC$7:$AC$5545,'Individual Data'!$V$7:$V$5545,'Hat by PBT'!$B68,'Individual Data'!$Z$7:$Z$5545,'Hat by PBT'!F$7,'Individual Data'!$R$7:$R$5545,'Hat by PBT'!$C68,'Individual Data'!$N$7:$N$5545,'Hat by PBT'!$B$6)</f>
        <v>0</v>
      </c>
      <c r="G68" s="11">
        <f>SUMIFS('Individual Data'!$AC$7:$AC$5545,'Individual Data'!$V$7:$V$5545,'Hat by PBT'!$B68,'Individual Data'!$Z$7:$Z$5545,'Hat by PBT'!G$7,'Individual Data'!$R$7:$R$5545,'Hat by PBT'!$C68,'Individual Data'!$N$7:$N$5545,'Hat by PBT'!$B$6)</f>
        <v>0</v>
      </c>
      <c r="H68" s="11">
        <f>SUMIFS('Individual Data'!$AC$7:$AC$5545,'Individual Data'!$V$7:$V$5545,'Hat by PBT'!$B68,'Individual Data'!$Z$7:$Z$5545,'Hat by PBT'!H$7,'Individual Data'!$R$7:$R$5545,'Hat by PBT'!$C68,'Individual Data'!$N$7:$N$5545,'Hat by PBT'!$B$6)</f>
        <v>0</v>
      </c>
      <c r="I68" s="11">
        <f>SUMIFS('Individual Data'!$AC$7:$AC$5545,'Individual Data'!$V$7:$V$5545,'Hat by PBT'!$B68,'Individual Data'!$Z$7:$Z$5545,'Hat by PBT'!I$7,'Individual Data'!$R$7:$R$5545,'Hat by PBT'!$C68,'Individual Data'!$N$7:$N$5545,'Hat by PBT'!$B$6)</f>
        <v>0</v>
      </c>
      <c r="J68" s="11">
        <f>SUMIFS('Individual Data'!$AC$7:$AC$5545,'Individual Data'!$V$7:$V$5545,'Hat by PBT'!$B68,'Individual Data'!$Z$7:$Z$5545,'Hat by PBT'!J$7,'Individual Data'!$R$7:$R$5545,'Hat by PBT'!$C68,'Individual Data'!$N$7:$N$5545,'Hat by PBT'!$B$6)</f>
        <v>0</v>
      </c>
      <c r="K68" s="11">
        <f>SUMIFS('Individual Data'!$AC$7:$AC$5545,'Individual Data'!$V$7:$V$5545,'Hat by PBT'!$B68,'Individual Data'!$Z$7:$Z$5545,'Hat by PBT'!K$7,'Individual Data'!$R$7:$R$5545,'Hat by PBT'!$C68,'Individual Data'!$N$7:$N$5545,'Hat by PBT'!$B$6)</f>
        <v>0</v>
      </c>
      <c r="L68" s="11">
        <f>SUMIFS('Individual Data'!$AC$7:$AC$5545,'Individual Data'!$V$7:$V$5545,'Hat by PBT'!$B68,'Individual Data'!$Z$7:$Z$5545,'Hat by PBT'!L$7,'Individual Data'!$R$7:$R$5545,'Hat by PBT'!$C68,'Individual Data'!$N$7:$N$5545,'Hat by PBT'!$B$6)</f>
        <v>0</v>
      </c>
      <c r="M68" s="11">
        <f>SUMIFS('Individual Data'!$AC$7:$AC$5545,'Individual Data'!$V$7:$V$5545,'Hat by PBT'!$B68,'Individual Data'!$Z$7:$Z$5545,'Hat by PBT'!M$7,'Individual Data'!$R$7:$R$5545,'Hat by PBT'!$C68,'Individual Data'!$N$7:$N$5545,'Hat by PBT'!$B$6)</f>
        <v>0</v>
      </c>
      <c r="N68" s="11">
        <f>SUMIFS('Individual Data'!$AC$7:$AC$5545,'Individual Data'!$V$7:$V$5545,'Hat by PBT'!$B68,'Individual Data'!$Z$7:$Z$5545,'Hat by PBT'!N$7,'Individual Data'!$R$7:$R$5545,'Hat by PBT'!$C68,'Individual Data'!$N$7:$N$5545,'Hat by PBT'!$B$6)</f>
        <v>0</v>
      </c>
      <c r="O68" s="11">
        <f>SUMIFS('Individual Data'!$AC$7:$AC$5545,'Individual Data'!$V$7:$V$5545,'Hat by PBT'!$B68,'Individual Data'!$Z$7:$Z$5545,'Hat by PBT'!O$7,'Individual Data'!$R$7:$R$5545,'Hat by PBT'!$C68,'Individual Data'!$N$7:$N$5545,'Hat by PBT'!$B$6)</f>
        <v>0</v>
      </c>
      <c r="P68" s="11">
        <f>SUMIFS('Individual Data'!$AC$7:$AC$5545,'Individual Data'!$V$7:$V$5545,'Hat by PBT'!$B68,'Individual Data'!$Z$7:$Z$5545,'Hat by PBT'!P$7,'Individual Data'!$R$7:$R$5545,'Hat by PBT'!$C68,'Individual Data'!$N$7:$N$5545,'Hat by PBT'!$B$6)</f>
        <v>0</v>
      </c>
      <c r="R68" s="26">
        <f t="shared" si="5"/>
        <v>0</v>
      </c>
      <c r="S68" s="27">
        <f t="shared" si="6"/>
        <v>0</v>
      </c>
      <c r="U68">
        <f t="shared" si="39"/>
        <v>2022</v>
      </c>
      <c r="V68" t="str">
        <f t="shared" si="40"/>
        <v>CFA</v>
      </c>
      <c r="W68" t="s">
        <v>775</v>
      </c>
      <c r="X68" s="130">
        <f>SUMIFS('cwt rel info'!$A$6:$A$317,'cwt rel info'!$D$6:$D$317,'Hat by PBT'!U68,'cwt rel info'!$E$6:$E$317,'Hat by PBT'!V68)</f>
        <v>220414</v>
      </c>
      <c r="Y68" s="24">
        <f t="shared" si="63"/>
        <v>0</v>
      </c>
      <c r="Z68" s="24">
        <f t="shared" si="64"/>
        <v>0</v>
      </c>
      <c r="AA68" s="24">
        <f t="shared" si="65"/>
        <v>48.167497679562018</v>
      </c>
      <c r="AB68" s="130" t="str">
        <f>VLOOKUP(V68,'Individual Data'!$V$6:$AD$5545,9,FALSE)</f>
        <v>Abv</v>
      </c>
      <c r="AC68" s="11">
        <f t="shared" si="66"/>
        <v>0</v>
      </c>
      <c r="AD68" s="11">
        <f t="shared" si="67"/>
        <v>0</v>
      </c>
      <c r="AE68" s="11">
        <f t="shared" si="68"/>
        <v>44.603102851274429</v>
      </c>
    </row>
    <row r="69" spans="1:31" x14ac:dyDescent="0.25">
      <c r="A69" s="14" t="s">
        <v>7371</v>
      </c>
      <c r="B69" t="s">
        <v>743</v>
      </c>
      <c r="C69">
        <v>2</v>
      </c>
      <c r="D69" s="11">
        <f>SUMIFS('Individual Data'!$AC$7:$AC$5545,'Individual Data'!$V$7:$V$5545,'Hat by PBT'!$B69,'Individual Data'!$Z$7:$Z$5545,'Hat by PBT'!D$7,'Individual Data'!$R$7:$R$5545,'Hat by PBT'!$C69,'Individual Data'!$N$7:$N$5545,'Hat by PBT'!$B$6)</f>
        <v>0</v>
      </c>
      <c r="E69" s="11">
        <f>SUMIFS('Individual Data'!$AC$7:$AC$5545,'Individual Data'!$V$7:$V$5545,'Hat by PBT'!$B69,'Individual Data'!$Z$7:$Z$5545,'Hat by PBT'!E$7,'Individual Data'!$R$7:$R$5545,'Hat by PBT'!$C69,'Individual Data'!$N$7:$N$5545,'Hat by PBT'!$B$6)</f>
        <v>0</v>
      </c>
      <c r="F69" s="11">
        <f>SUMIFS('Individual Data'!$AC$7:$AC$5545,'Individual Data'!$V$7:$V$5545,'Hat by PBT'!$B69,'Individual Data'!$Z$7:$Z$5545,'Hat by PBT'!F$7,'Individual Data'!$R$7:$R$5545,'Hat by PBT'!$C69,'Individual Data'!$N$7:$N$5545,'Hat by PBT'!$B$6)</f>
        <v>0</v>
      </c>
      <c r="G69" s="11">
        <f>SUMIFS('Individual Data'!$AC$7:$AC$5545,'Individual Data'!$V$7:$V$5545,'Hat by PBT'!$B69,'Individual Data'!$Z$7:$Z$5545,'Hat by PBT'!G$7,'Individual Data'!$R$7:$R$5545,'Hat by PBT'!$C69,'Individual Data'!$N$7:$N$5545,'Hat by PBT'!$B$6)</f>
        <v>0</v>
      </c>
      <c r="H69" s="11">
        <f>SUMIFS('Individual Data'!$AC$7:$AC$5545,'Individual Data'!$V$7:$V$5545,'Hat by PBT'!$B69,'Individual Data'!$Z$7:$Z$5545,'Hat by PBT'!H$7,'Individual Data'!$R$7:$R$5545,'Hat by PBT'!$C69,'Individual Data'!$N$7:$N$5545,'Hat by PBT'!$B$6)</f>
        <v>0</v>
      </c>
      <c r="I69" s="11">
        <f>SUMIFS('Individual Data'!$AC$7:$AC$5545,'Individual Data'!$V$7:$V$5545,'Hat by PBT'!$B69,'Individual Data'!$Z$7:$Z$5545,'Hat by PBT'!I$7,'Individual Data'!$R$7:$R$5545,'Hat by PBT'!$C69,'Individual Data'!$N$7:$N$5545,'Hat by PBT'!$B$6)</f>
        <v>0</v>
      </c>
      <c r="J69" s="11">
        <f>SUMIFS('Individual Data'!$AC$7:$AC$5545,'Individual Data'!$V$7:$V$5545,'Hat by PBT'!$B69,'Individual Data'!$Z$7:$Z$5545,'Hat by PBT'!J$7,'Individual Data'!$R$7:$R$5545,'Hat by PBT'!$C69,'Individual Data'!$N$7:$N$5545,'Hat by PBT'!$B$6)</f>
        <v>0</v>
      </c>
      <c r="K69" s="11">
        <f>SUMIFS('Individual Data'!$AC$7:$AC$5545,'Individual Data'!$V$7:$V$5545,'Hat by PBT'!$B69,'Individual Data'!$Z$7:$Z$5545,'Hat by PBT'!K$7,'Individual Data'!$R$7:$R$5545,'Hat by PBT'!$C69,'Individual Data'!$N$7:$N$5545,'Hat by PBT'!$B$6)</f>
        <v>0</v>
      </c>
      <c r="L69" s="11">
        <f>SUMIFS('Individual Data'!$AC$7:$AC$5545,'Individual Data'!$V$7:$V$5545,'Hat by PBT'!$B69,'Individual Data'!$Z$7:$Z$5545,'Hat by PBT'!L$7,'Individual Data'!$R$7:$R$5545,'Hat by PBT'!$C69,'Individual Data'!$N$7:$N$5545,'Hat by PBT'!$B$6)</f>
        <v>0</v>
      </c>
      <c r="M69" s="11">
        <f>SUMIFS('Individual Data'!$AC$7:$AC$5545,'Individual Data'!$V$7:$V$5545,'Hat by PBT'!$B69,'Individual Data'!$Z$7:$Z$5545,'Hat by PBT'!M$7,'Individual Data'!$R$7:$R$5545,'Hat by PBT'!$C69,'Individual Data'!$N$7:$N$5545,'Hat by PBT'!$B$6)</f>
        <v>0</v>
      </c>
      <c r="N69" s="11">
        <f>SUMIFS('Individual Data'!$AC$7:$AC$5545,'Individual Data'!$V$7:$V$5545,'Hat by PBT'!$B69,'Individual Data'!$Z$7:$Z$5545,'Hat by PBT'!N$7,'Individual Data'!$R$7:$R$5545,'Hat by PBT'!$C69,'Individual Data'!$N$7:$N$5545,'Hat by PBT'!$B$6)</f>
        <v>0</v>
      </c>
      <c r="O69" s="11">
        <f>SUMIFS('Individual Data'!$AC$7:$AC$5545,'Individual Data'!$V$7:$V$5545,'Hat by PBT'!$B69,'Individual Data'!$Z$7:$Z$5545,'Hat by PBT'!O$7,'Individual Data'!$R$7:$R$5545,'Hat by PBT'!$C69,'Individual Data'!$N$7:$N$5545,'Hat by PBT'!$B$6)</f>
        <v>0</v>
      </c>
      <c r="P69" s="11">
        <f>SUMIFS('Individual Data'!$AC$7:$AC$5545,'Individual Data'!$V$7:$V$5545,'Hat by PBT'!$B69,'Individual Data'!$Z$7:$Z$5545,'Hat by PBT'!P$7,'Individual Data'!$R$7:$R$5545,'Hat by PBT'!$C69,'Individual Data'!$N$7:$N$5545,'Hat by PBT'!$B$6)</f>
        <v>0</v>
      </c>
      <c r="R69" s="26">
        <f t="shared" si="5"/>
        <v>0</v>
      </c>
      <c r="S69" s="27">
        <f t="shared" si="6"/>
        <v>0</v>
      </c>
      <c r="U69">
        <f t="shared" si="39"/>
        <v>2022</v>
      </c>
      <c r="V69" t="str">
        <f t="shared" si="40"/>
        <v>LGA</v>
      </c>
      <c r="W69" t="s">
        <v>775</v>
      </c>
      <c r="X69" s="130">
        <f>SUMIFS('cwt rel info'!$A$6:$A$317,'cwt rel info'!$D$6:$D$317,'Hat by PBT'!U69,'cwt rel info'!$E$6:$E$317,'Hat by PBT'!V69)</f>
        <v>220415</v>
      </c>
      <c r="Y69" s="24">
        <f t="shared" si="63"/>
        <v>0</v>
      </c>
      <c r="Z69" s="24">
        <f t="shared" si="64"/>
        <v>0</v>
      </c>
      <c r="AA69" s="24">
        <f t="shared" si="65"/>
        <v>64.238120183619657</v>
      </c>
      <c r="AB69" s="130" t="str">
        <f>VLOOKUP(V69,'Individual Data'!$V$6:$AD$5545,9,FALSE)</f>
        <v>Abv</v>
      </c>
      <c r="AC69" s="11">
        <f t="shared" si="66"/>
        <v>0</v>
      </c>
      <c r="AD69" s="11">
        <f t="shared" si="67"/>
        <v>0</v>
      </c>
      <c r="AE69" s="11">
        <f t="shared" si="68"/>
        <v>59.484499290031806</v>
      </c>
    </row>
    <row r="70" spans="1:31" x14ac:dyDescent="0.25">
      <c r="A70" s="15" t="s">
        <v>7371</v>
      </c>
      <c r="B70" t="s">
        <v>741</v>
      </c>
      <c r="C70">
        <v>2</v>
      </c>
      <c r="D70" s="11">
        <f>SUMIFS('Individual Data'!$AC$7:$AC$5545,'Individual Data'!$V$7:$V$5545,'Hat by PBT'!$B70,'Individual Data'!$Z$7:$Z$5545,'Hat by PBT'!D$7,'Individual Data'!$R$7:$R$5545,'Hat by PBT'!$C70,'Individual Data'!$N$7:$N$5545,'Hat by PBT'!$B$6)</f>
        <v>0</v>
      </c>
      <c r="E70" s="11">
        <f>SUMIFS('Individual Data'!$AC$7:$AC$5545,'Individual Data'!$V$7:$V$5545,'Hat by PBT'!$B70,'Individual Data'!$Z$7:$Z$5545,'Hat by PBT'!E$7,'Individual Data'!$R$7:$R$5545,'Hat by PBT'!$C70,'Individual Data'!$N$7:$N$5545,'Hat by PBT'!$B$6)</f>
        <v>0</v>
      </c>
      <c r="F70" s="11">
        <f>SUMIFS('Individual Data'!$AC$7:$AC$5545,'Individual Data'!$V$7:$V$5545,'Hat by PBT'!$B70,'Individual Data'!$Z$7:$Z$5545,'Hat by PBT'!F$7,'Individual Data'!$R$7:$R$5545,'Hat by PBT'!$C70,'Individual Data'!$N$7:$N$5545,'Hat by PBT'!$B$6)</f>
        <v>0</v>
      </c>
      <c r="G70" s="11">
        <f>SUMIFS('Individual Data'!$AC$7:$AC$5545,'Individual Data'!$V$7:$V$5545,'Hat by PBT'!$B70,'Individual Data'!$Z$7:$Z$5545,'Hat by PBT'!G$7,'Individual Data'!$R$7:$R$5545,'Hat by PBT'!$C70,'Individual Data'!$N$7:$N$5545,'Hat by PBT'!$B$6)</f>
        <v>0</v>
      </c>
      <c r="H70" s="11">
        <f>SUMIFS('Individual Data'!$AC$7:$AC$5545,'Individual Data'!$V$7:$V$5545,'Hat by PBT'!$B70,'Individual Data'!$Z$7:$Z$5545,'Hat by PBT'!H$7,'Individual Data'!$R$7:$R$5545,'Hat by PBT'!$C70,'Individual Data'!$N$7:$N$5545,'Hat by PBT'!$B$6)</f>
        <v>0</v>
      </c>
      <c r="I70" s="11">
        <f>SUMIFS('Individual Data'!$AC$7:$AC$5545,'Individual Data'!$V$7:$V$5545,'Hat by PBT'!$B70,'Individual Data'!$Z$7:$Z$5545,'Hat by PBT'!I$7,'Individual Data'!$R$7:$R$5545,'Hat by PBT'!$C70,'Individual Data'!$N$7:$N$5545,'Hat by PBT'!$B$6)</f>
        <v>0</v>
      </c>
      <c r="J70" s="11">
        <f>SUMIFS('Individual Data'!$AC$7:$AC$5545,'Individual Data'!$V$7:$V$5545,'Hat by PBT'!$B70,'Individual Data'!$Z$7:$Z$5545,'Hat by PBT'!J$7,'Individual Data'!$R$7:$R$5545,'Hat by PBT'!$C70,'Individual Data'!$N$7:$N$5545,'Hat by PBT'!$B$6)</f>
        <v>0</v>
      </c>
      <c r="K70" s="11">
        <f>SUMIFS('Individual Data'!$AC$7:$AC$5545,'Individual Data'!$V$7:$V$5545,'Hat by PBT'!$B70,'Individual Data'!$Z$7:$Z$5545,'Hat by PBT'!K$7,'Individual Data'!$R$7:$R$5545,'Hat by PBT'!$C70,'Individual Data'!$N$7:$N$5545,'Hat by PBT'!$B$6)</f>
        <v>0</v>
      </c>
      <c r="L70" s="11">
        <f>SUMIFS('Individual Data'!$AC$7:$AC$5545,'Individual Data'!$V$7:$V$5545,'Hat by PBT'!$B70,'Individual Data'!$Z$7:$Z$5545,'Hat by PBT'!L$7,'Individual Data'!$R$7:$R$5545,'Hat by PBT'!$C70,'Individual Data'!$N$7:$N$5545,'Hat by PBT'!$B$6)</f>
        <v>0</v>
      </c>
      <c r="M70" s="11">
        <f>SUMIFS('Individual Data'!$AC$7:$AC$5545,'Individual Data'!$V$7:$V$5545,'Hat by PBT'!$B70,'Individual Data'!$Z$7:$Z$5545,'Hat by PBT'!M$7,'Individual Data'!$R$7:$R$5545,'Hat by PBT'!$C70,'Individual Data'!$N$7:$N$5545,'Hat by PBT'!$B$6)</f>
        <v>0</v>
      </c>
      <c r="N70" s="11">
        <f>SUMIFS('Individual Data'!$AC$7:$AC$5545,'Individual Data'!$V$7:$V$5545,'Hat by PBT'!$B70,'Individual Data'!$Z$7:$Z$5545,'Hat by PBT'!N$7,'Individual Data'!$R$7:$R$5545,'Hat by PBT'!$C70,'Individual Data'!$N$7:$N$5545,'Hat by PBT'!$B$6)</f>
        <v>0</v>
      </c>
      <c r="O70" s="11">
        <f>SUMIFS('Individual Data'!$AC$7:$AC$5545,'Individual Data'!$V$7:$V$5545,'Hat by PBT'!$B70,'Individual Data'!$Z$7:$Z$5545,'Hat by PBT'!O$7,'Individual Data'!$R$7:$R$5545,'Hat by PBT'!$C70,'Individual Data'!$N$7:$N$5545,'Hat by PBT'!$B$6)</f>
        <v>0</v>
      </c>
      <c r="P70" s="11">
        <f>SUMIFS('Individual Data'!$AC$7:$AC$5545,'Individual Data'!$V$7:$V$5545,'Hat by PBT'!$B70,'Individual Data'!$Z$7:$Z$5545,'Hat by PBT'!P$7,'Individual Data'!$R$7:$R$5545,'Hat by PBT'!$C70,'Individual Data'!$N$7:$N$5545,'Hat by PBT'!$B$6)</f>
        <v>0</v>
      </c>
      <c r="R70" s="26">
        <f t="shared" si="5"/>
        <v>0</v>
      </c>
      <c r="S70" s="27">
        <f t="shared" si="6"/>
        <v>0</v>
      </c>
      <c r="U70">
        <f t="shared" ref="U70:U75" si="69">$U$3-C70</f>
        <v>2022</v>
      </c>
      <c r="V70" t="str">
        <f t="shared" ref="V70:V75" si="70">B70</f>
        <v>NLVA</v>
      </c>
      <c r="W70" t="s">
        <v>775</v>
      </c>
      <c r="X70" s="130">
        <f>SUMIFS('cwt rel info'!$A$6:$A$317,'cwt rel info'!$D$6:$D$317,'Hat by PBT'!U70,'cwt rel info'!$E$6:$E$317,'Hat by PBT'!V70)</f>
        <v>220413</v>
      </c>
      <c r="Y70" s="24">
        <f t="shared" si="63"/>
        <v>0</v>
      </c>
      <c r="Z70" s="24">
        <f t="shared" si="64"/>
        <v>17.279553309259363</v>
      </c>
      <c r="AA70" s="24">
        <f t="shared" si="65"/>
        <v>50.273367255749477</v>
      </c>
      <c r="AB70" s="130" t="str">
        <f>VLOOKUP(V70,'Individual Data'!$V$6:$AD$5545,9,FALSE)</f>
        <v>Abv</v>
      </c>
      <c r="AC70" s="11">
        <f t="shared" si="66"/>
        <v>0</v>
      </c>
      <c r="AD70" s="11">
        <f t="shared" si="67"/>
        <v>16.864844029837137</v>
      </c>
      <c r="AE70" s="11">
        <f t="shared" si="68"/>
        <v>46.55313807882402</v>
      </c>
    </row>
    <row r="71" spans="1:31" x14ac:dyDescent="0.25">
      <c r="A71" s="15" t="s">
        <v>1972</v>
      </c>
      <c r="B71" t="s">
        <v>1318</v>
      </c>
      <c r="C71">
        <v>3</v>
      </c>
      <c r="D71" s="11">
        <f>SUMIFS('Individual Data'!$AC$7:$AC$5545,'Individual Data'!$V$7:$V$5545,'Hat by PBT'!$B71,'Individual Data'!$Z$7:$Z$5545,'Hat by PBT'!D$7,'Individual Data'!$R$7:$R$5545,'Hat by PBT'!$C71,'Individual Data'!$N$7:$N$5545,'Hat by PBT'!$B$6)</f>
        <v>0</v>
      </c>
      <c r="E71" s="11">
        <f>SUMIFS('Individual Data'!$AC$7:$AC$5545,'Individual Data'!$V$7:$V$5545,'Hat by PBT'!$B71,'Individual Data'!$Z$7:$Z$5545,'Hat by PBT'!E$7,'Individual Data'!$R$7:$R$5545,'Hat by PBT'!$C71,'Individual Data'!$N$7:$N$5545,'Hat by PBT'!$B$6)</f>
        <v>0</v>
      </c>
      <c r="F71" s="11">
        <f>SUMIFS('Individual Data'!$AC$7:$AC$5545,'Individual Data'!$V$7:$V$5545,'Hat by PBT'!$B71,'Individual Data'!$Z$7:$Z$5545,'Hat by PBT'!F$7,'Individual Data'!$R$7:$R$5545,'Hat by PBT'!$C71,'Individual Data'!$N$7:$N$5545,'Hat by PBT'!$B$6)</f>
        <v>0</v>
      </c>
      <c r="G71" s="11">
        <f>SUMIFS('Individual Data'!$AC$7:$AC$5545,'Individual Data'!$V$7:$V$5545,'Hat by PBT'!$B71,'Individual Data'!$Z$7:$Z$5545,'Hat by PBT'!G$7,'Individual Data'!$R$7:$R$5545,'Hat by PBT'!$C71,'Individual Data'!$N$7:$N$5545,'Hat by PBT'!$B$6)</f>
        <v>0</v>
      </c>
      <c r="H71" s="11">
        <f>SUMIFS('Individual Data'!$AC$7:$AC$5545,'Individual Data'!$V$7:$V$5545,'Hat by PBT'!$B71,'Individual Data'!$Z$7:$Z$5545,'Hat by PBT'!H$7,'Individual Data'!$R$7:$R$5545,'Hat by PBT'!$C71,'Individual Data'!$N$7:$N$5545,'Hat by PBT'!$B$6)</f>
        <v>0</v>
      </c>
      <c r="I71" s="11">
        <f>SUMIFS('Individual Data'!$AC$7:$AC$5545,'Individual Data'!$V$7:$V$5545,'Hat by PBT'!$B71,'Individual Data'!$Z$7:$Z$5545,'Hat by PBT'!I$7,'Individual Data'!$R$7:$R$5545,'Hat by PBT'!$C71,'Individual Data'!$N$7:$N$5545,'Hat by PBT'!$B$6)</f>
        <v>0</v>
      </c>
      <c r="J71" s="11">
        <f>SUMIFS('Individual Data'!$AC$7:$AC$5545,'Individual Data'!$V$7:$V$5545,'Hat by PBT'!$B71,'Individual Data'!$Z$7:$Z$5545,'Hat by PBT'!J$7,'Individual Data'!$R$7:$R$5545,'Hat by PBT'!$C71,'Individual Data'!$N$7:$N$5545,'Hat by PBT'!$B$6)</f>
        <v>0</v>
      </c>
      <c r="K71" s="11">
        <f>SUMIFS('Individual Data'!$AC$7:$AC$5545,'Individual Data'!$V$7:$V$5545,'Hat by PBT'!$B71,'Individual Data'!$Z$7:$Z$5545,'Hat by PBT'!K$7,'Individual Data'!$R$7:$R$5545,'Hat by PBT'!$C71,'Individual Data'!$N$7:$N$5545,'Hat by PBT'!$B$6)</f>
        <v>0</v>
      </c>
      <c r="L71" s="11">
        <f>SUMIFS('Individual Data'!$AC$7:$AC$5545,'Individual Data'!$V$7:$V$5545,'Hat by PBT'!$B71,'Individual Data'!$Z$7:$Z$5545,'Hat by PBT'!L$7,'Individual Data'!$R$7:$R$5545,'Hat by PBT'!$C71,'Individual Data'!$N$7:$N$5545,'Hat by PBT'!$B$6)</f>
        <v>0</v>
      </c>
      <c r="M71" s="11">
        <f>SUMIFS('Individual Data'!$AC$7:$AC$5545,'Individual Data'!$V$7:$V$5545,'Hat by PBT'!$B71,'Individual Data'!$Z$7:$Z$5545,'Hat by PBT'!M$7,'Individual Data'!$R$7:$R$5545,'Hat by PBT'!$C71,'Individual Data'!$N$7:$N$5545,'Hat by PBT'!$B$6)</f>
        <v>0</v>
      </c>
      <c r="N71" s="11">
        <f>SUMIFS('Individual Data'!$AC$7:$AC$5545,'Individual Data'!$V$7:$V$5545,'Hat by PBT'!$B71,'Individual Data'!$Z$7:$Z$5545,'Hat by PBT'!N$7,'Individual Data'!$R$7:$R$5545,'Hat by PBT'!$C71,'Individual Data'!$N$7:$N$5545,'Hat by PBT'!$B$6)</f>
        <v>0</v>
      </c>
      <c r="O71" s="11">
        <f>SUMIFS('Individual Data'!$AC$7:$AC$5545,'Individual Data'!$V$7:$V$5545,'Hat by PBT'!$B71,'Individual Data'!$Z$7:$Z$5545,'Hat by PBT'!O$7,'Individual Data'!$R$7:$R$5545,'Hat by PBT'!$C71,'Individual Data'!$N$7:$N$5545,'Hat by PBT'!$B$6)</f>
        <v>0</v>
      </c>
      <c r="P71" s="11">
        <f>SUMIFS('Individual Data'!$AC$7:$AC$5545,'Individual Data'!$V$7:$V$5545,'Hat by PBT'!$B71,'Individual Data'!$Z$7:$Z$5545,'Hat by PBT'!P$7,'Individual Data'!$R$7:$R$5545,'Hat by PBT'!$C71,'Individual Data'!$N$7:$N$5545,'Hat by PBT'!$B$6)</f>
        <v>0</v>
      </c>
      <c r="R71" s="26">
        <f t="shared" ref="R71:R75" si="71">SUM(D71:F71)</f>
        <v>0</v>
      </c>
      <c r="S71" s="27">
        <f t="shared" ref="S71:S75" si="72">SUM(G71:P71)</f>
        <v>0</v>
      </c>
      <c r="U71">
        <f t="shared" si="69"/>
        <v>2021</v>
      </c>
      <c r="V71" t="str">
        <f t="shared" si="70"/>
        <v>LWSH</v>
      </c>
      <c r="W71" t="s">
        <v>775</v>
      </c>
      <c r="X71" s="130">
        <f>SUMIFS('cwt rel info'!$A$6:$A$317,'cwt rel info'!$D$6:$D$317,'Hat by PBT'!U71,'cwt rel info'!$E$6:$E$317,'Hat by PBT'!V71)</f>
        <v>0</v>
      </c>
      <c r="Y71" s="24">
        <f t="shared" si="63"/>
        <v>0</v>
      </c>
      <c r="Z71" s="24">
        <f t="shared" si="64"/>
        <v>140.70060117661961</v>
      </c>
      <c r="AA71" s="24">
        <f t="shared" si="65"/>
        <v>33.835922632721164</v>
      </c>
      <c r="AB71" s="130" t="str">
        <f>VLOOKUP(V71,'Individual Data'!$V$6:$AD$5545,9,FALSE)</f>
        <v>Abv</v>
      </c>
      <c r="AC71" s="11">
        <f t="shared" si="66"/>
        <v>0</v>
      </c>
      <c r="AD71" s="11">
        <f t="shared" si="67"/>
        <v>137.32378674838074</v>
      </c>
      <c r="AE71" s="11">
        <f t="shared" si="68"/>
        <v>31.332064357899799</v>
      </c>
    </row>
    <row r="72" spans="1:31" x14ac:dyDescent="0.25">
      <c r="A72" s="15" t="s">
        <v>7906</v>
      </c>
      <c r="B72" t="s">
        <v>9062</v>
      </c>
      <c r="C72">
        <v>3</v>
      </c>
      <c r="D72" s="11">
        <f>SUMIFS('Individual Data'!$AC$7:$AC$5545,'Individual Data'!$V$7:$V$5545,'Hat by PBT'!$B72,'Individual Data'!$Z$7:$Z$5545,'Hat by PBT'!D$7,'Individual Data'!$R$7:$R$5545,'Hat by PBT'!$C72,'Individual Data'!$N$7:$N$5545,'Hat by PBT'!$B$6)</f>
        <v>0</v>
      </c>
      <c r="E72" s="11">
        <f>SUMIFS('Individual Data'!$AC$7:$AC$5545,'Individual Data'!$V$7:$V$5545,'Hat by PBT'!$B72,'Individual Data'!$Z$7:$Z$5545,'Hat by PBT'!E$7,'Individual Data'!$R$7:$R$5545,'Hat by PBT'!$C72,'Individual Data'!$N$7:$N$5545,'Hat by PBT'!$B$6)</f>
        <v>0</v>
      </c>
      <c r="F72" s="11">
        <f>SUMIFS('Individual Data'!$AC$7:$AC$5545,'Individual Data'!$V$7:$V$5545,'Hat by PBT'!$B72,'Individual Data'!$Z$7:$Z$5545,'Hat by PBT'!F$7,'Individual Data'!$R$7:$R$5545,'Hat by PBT'!$C72,'Individual Data'!$N$7:$N$5545,'Hat by PBT'!$B$6)</f>
        <v>0</v>
      </c>
      <c r="G72" s="11">
        <f>SUMIFS('Individual Data'!$AC$7:$AC$5545,'Individual Data'!$V$7:$V$5545,'Hat by PBT'!$B72,'Individual Data'!$Z$7:$Z$5545,'Hat by PBT'!G$7,'Individual Data'!$R$7:$R$5545,'Hat by PBT'!$C72,'Individual Data'!$N$7:$N$5545,'Hat by PBT'!$B$6)</f>
        <v>0</v>
      </c>
      <c r="H72" s="11">
        <f>SUMIFS('Individual Data'!$AC$7:$AC$5545,'Individual Data'!$V$7:$V$5545,'Hat by PBT'!$B72,'Individual Data'!$Z$7:$Z$5545,'Hat by PBT'!H$7,'Individual Data'!$R$7:$R$5545,'Hat by PBT'!$C72,'Individual Data'!$N$7:$N$5545,'Hat by PBT'!$B$6)</f>
        <v>0</v>
      </c>
      <c r="I72" s="11">
        <f>SUMIFS('Individual Data'!$AC$7:$AC$5545,'Individual Data'!$V$7:$V$5545,'Hat by PBT'!$B72,'Individual Data'!$Z$7:$Z$5545,'Hat by PBT'!I$7,'Individual Data'!$R$7:$R$5545,'Hat by PBT'!$C72,'Individual Data'!$N$7:$N$5545,'Hat by PBT'!$B$6)</f>
        <v>0</v>
      </c>
      <c r="J72" s="11">
        <f>SUMIFS('Individual Data'!$AC$7:$AC$5545,'Individual Data'!$V$7:$V$5545,'Hat by PBT'!$B72,'Individual Data'!$Z$7:$Z$5545,'Hat by PBT'!J$7,'Individual Data'!$R$7:$R$5545,'Hat by PBT'!$C72,'Individual Data'!$N$7:$N$5545,'Hat by PBT'!$B$6)</f>
        <v>0</v>
      </c>
      <c r="K72" s="11">
        <f>SUMIFS('Individual Data'!$AC$7:$AC$5545,'Individual Data'!$V$7:$V$5545,'Hat by PBT'!$B72,'Individual Data'!$Z$7:$Z$5545,'Hat by PBT'!K$7,'Individual Data'!$R$7:$R$5545,'Hat by PBT'!$C72,'Individual Data'!$N$7:$N$5545,'Hat by PBT'!$B$6)</f>
        <v>0</v>
      </c>
      <c r="L72" s="11">
        <f>SUMIFS('Individual Data'!$AC$7:$AC$5545,'Individual Data'!$V$7:$V$5545,'Hat by PBT'!$B72,'Individual Data'!$Z$7:$Z$5545,'Hat by PBT'!L$7,'Individual Data'!$R$7:$R$5545,'Hat by PBT'!$C72,'Individual Data'!$N$7:$N$5545,'Hat by PBT'!$B$6)</f>
        <v>0</v>
      </c>
      <c r="M72" s="11">
        <f>SUMIFS('Individual Data'!$AC$7:$AC$5545,'Individual Data'!$V$7:$V$5545,'Hat by PBT'!$B72,'Individual Data'!$Z$7:$Z$5545,'Hat by PBT'!M$7,'Individual Data'!$R$7:$R$5545,'Hat by PBT'!$C72,'Individual Data'!$N$7:$N$5545,'Hat by PBT'!$B$6)</f>
        <v>0</v>
      </c>
      <c r="N72" s="11">
        <f>SUMIFS('Individual Data'!$AC$7:$AC$5545,'Individual Data'!$V$7:$V$5545,'Hat by PBT'!$B72,'Individual Data'!$Z$7:$Z$5545,'Hat by PBT'!N$7,'Individual Data'!$R$7:$R$5545,'Hat by PBT'!$C72,'Individual Data'!$N$7:$N$5545,'Hat by PBT'!$B$6)</f>
        <v>0</v>
      </c>
      <c r="O72" s="11">
        <f>SUMIFS('Individual Data'!$AC$7:$AC$5545,'Individual Data'!$V$7:$V$5545,'Hat by PBT'!$B72,'Individual Data'!$Z$7:$Z$5545,'Hat by PBT'!O$7,'Individual Data'!$R$7:$R$5545,'Hat by PBT'!$C72,'Individual Data'!$N$7:$N$5545,'Hat by PBT'!$B$6)</f>
        <v>0</v>
      </c>
      <c r="P72" s="11">
        <f>SUMIFS('Individual Data'!$AC$7:$AC$5545,'Individual Data'!$V$7:$V$5545,'Hat by PBT'!$B72,'Individual Data'!$Z$7:$Z$5545,'Hat by PBT'!P$7,'Individual Data'!$R$7:$R$5545,'Hat by PBT'!$C72,'Individual Data'!$N$7:$N$5545,'Hat by PBT'!$B$6)</f>
        <v>0</v>
      </c>
      <c r="R72" s="26">
        <f t="shared" si="71"/>
        <v>0</v>
      </c>
      <c r="S72" s="27">
        <f t="shared" si="72"/>
        <v>0</v>
      </c>
      <c r="U72">
        <f t="shared" si="69"/>
        <v>2021</v>
      </c>
      <c r="V72" t="str">
        <f t="shared" si="70"/>
        <v>PRFH</v>
      </c>
      <c r="W72" t="s">
        <v>775</v>
      </c>
      <c r="X72" s="130">
        <f>SUMIFS('cwt rel info'!$A$6:$A$317,'cwt rel info'!$D$6:$D$317,'Hat by PBT'!U72,'cwt rel info'!$E$6:$E$317,'Hat by PBT'!V72)</f>
        <v>0</v>
      </c>
      <c r="Y72" s="24">
        <f t="shared" si="63"/>
        <v>0</v>
      </c>
      <c r="Z72" s="24">
        <f t="shared" si="64"/>
        <v>118.08169186277429</v>
      </c>
      <c r="AA72" s="24">
        <f t="shared" si="65"/>
        <v>0</v>
      </c>
      <c r="AB72" s="130" t="str">
        <f>VLOOKUP(V72,'Individual Data'!$V$6:$AD$5545,9,FALSE)</f>
        <v>blw</v>
      </c>
      <c r="AC72" s="11">
        <f t="shared" si="66"/>
        <v>0</v>
      </c>
      <c r="AD72" s="11">
        <f t="shared" si="67"/>
        <v>79.114733548058766</v>
      </c>
      <c r="AE72" s="11">
        <f t="shared" si="68"/>
        <v>0</v>
      </c>
    </row>
    <row r="73" spans="1:31" x14ac:dyDescent="0.25">
      <c r="A73" s="15" t="s">
        <v>1973</v>
      </c>
      <c r="B73" t="s">
        <v>9063</v>
      </c>
      <c r="C73">
        <v>4</v>
      </c>
      <c r="D73" s="11">
        <f>SUMIFS('Individual Data'!$AC$7:$AC$5545,'Individual Data'!$V$7:$V$5545,'Hat by PBT'!$B73,'Individual Data'!$Z$7:$Z$5545,'Hat by PBT'!D$7,'Individual Data'!$R$7:$R$5545,'Hat by PBT'!$C73,'Individual Data'!$N$7:$N$5545,'Hat by PBT'!$B$6)</f>
        <v>0</v>
      </c>
      <c r="E73" s="11">
        <f>SUMIFS('Individual Data'!$AC$7:$AC$5545,'Individual Data'!$V$7:$V$5545,'Hat by PBT'!$B73,'Individual Data'!$Z$7:$Z$5545,'Hat by PBT'!E$7,'Individual Data'!$R$7:$R$5545,'Hat by PBT'!$C73,'Individual Data'!$N$7:$N$5545,'Hat by PBT'!$B$6)</f>
        <v>0</v>
      </c>
      <c r="F73" s="11">
        <f>SUMIFS('Individual Data'!$AC$7:$AC$5545,'Individual Data'!$V$7:$V$5545,'Hat by PBT'!$B73,'Individual Data'!$Z$7:$Z$5545,'Hat by PBT'!F$7,'Individual Data'!$R$7:$R$5545,'Hat by PBT'!$C73,'Individual Data'!$N$7:$N$5545,'Hat by PBT'!$B$6)</f>
        <v>0</v>
      </c>
      <c r="G73" s="11">
        <f>SUMIFS('Individual Data'!$AC$7:$AC$5545,'Individual Data'!$V$7:$V$5545,'Hat by PBT'!$B73,'Individual Data'!$Z$7:$Z$5545,'Hat by PBT'!G$7,'Individual Data'!$R$7:$R$5545,'Hat by PBT'!$C73,'Individual Data'!$N$7:$N$5545,'Hat by PBT'!$B$6)</f>
        <v>0</v>
      </c>
      <c r="H73" s="11">
        <f>SUMIFS('Individual Data'!$AC$7:$AC$5545,'Individual Data'!$V$7:$V$5545,'Hat by PBT'!$B73,'Individual Data'!$Z$7:$Z$5545,'Hat by PBT'!H$7,'Individual Data'!$R$7:$R$5545,'Hat by PBT'!$C73,'Individual Data'!$N$7:$N$5545,'Hat by PBT'!$B$6)</f>
        <v>0</v>
      </c>
      <c r="I73" s="11">
        <f>SUMIFS('Individual Data'!$AC$7:$AC$5545,'Individual Data'!$V$7:$V$5545,'Hat by PBT'!$B73,'Individual Data'!$Z$7:$Z$5545,'Hat by PBT'!I$7,'Individual Data'!$R$7:$R$5545,'Hat by PBT'!$C73,'Individual Data'!$N$7:$N$5545,'Hat by PBT'!$B$6)</f>
        <v>16.957435951079258</v>
      </c>
      <c r="J73" s="11">
        <f>SUMIFS('Individual Data'!$AC$7:$AC$5545,'Individual Data'!$V$7:$V$5545,'Hat by PBT'!$B73,'Individual Data'!$Z$7:$Z$5545,'Hat by PBT'!J$7,'Individual Data'!$R$7:$R$5545,'Hat by PBT'!$C73,'Individual Data'!$N$7:$N$5545,'Hat by PBT'!$B$6)</f>
        <v>34.148388757659291</v>
      </c>
      <c r="K73" s="11">
        <f>SUMIFS('Individual Data'!$AC$7:$AC$5545,'Individual Data'!$V$7:$V$5545,'Hat by PBT'!$B73,'Individual Data'!$Z$7:$Z$5545,'Hat by PBT'!K$7,'Individual Data'!$R$7:$R$5545,'Hat by PBT'!$C73,'Individual Data'!$N$7:$N$5545,'Hat by PBT'!$B$6)</f>
        <v>0</v>
      </c>
      <c r="L73" s="11">
        <f>SUMIFS('Individual Data'!$AC$7:$AC$5545,'Individual Data'!$V$7:$V$5545,'Hat by PBT'!$B73,'Individual Data'!$Z$7:$Z$5545,'Hat by PBT'!L$7,'Individual Data'!$R$7:$R$5545,'Hat by PBT'!$C73,'Individual Data'!$N$7:$N$5545,'Hat by PBT'!$B$6)</f>
        <v>0</v>
      </c>
      <c r="M73" s="11">
        <f>SUMIFS('Individual Data'!$AC$7:$AC$5545,'Individual Data'!$V$7:$V$5545,'Hat by PBT'!$B73,'Individual Data'!$Z$7:$Z$5545,'Hat by PBT'!M$7,'Individual Data'!$R$7:$R$5545,'Hat by PBT'!$C73,'Individual Data'!$N$7:$N$5545,'Hat by PBT'!$B$6)</f>
        <v>0</v>
      </c>
      <c r="N73" s="11">
        <f>SUMIFS('Individual Data'!$AC$7:$AC$5545,'Individual Data'!$V$7:$V$5545,'Hat by PBT'!$B73,'Individual Data'!$Z$7:$Z$5545,'Hat by PBT'!N$7,'Individual Data'!$R$7:$R$5545,'Hat by PBT'!$C73,'Individual Data'!$N$7:$N$5545,'Hat by PBT'!$B$6)</f>
        <v>0</v>
      </c>
      <c r="O73" s="11">
        <f>SUMIFS('Individual Data'!$AC$7:$AC$5545,'Individual Data'!$V$7:$V$5545,'Hat by PBT'!$B73,'Individual Data'!$Z$7:$Z$5545,'Hat by PBT'!O$7,'Individual Data'!$R$7:$R$5545,'Hat by PBT'!$C73,'Individual Data'!$N$7:$N$5545,'Hat by PBT'!$B$6)</f>
        <v>0</v>
      </c>
      <c r="P73" s="11">
        <f>SUMIFS('Individual Data'!$AC$7:$AC$5545,'Individual Data'!$V$7:$V$5545,'Hat by PBT'!$B73,'Individual Data'!$Z$7:$Z$5545,'Hat by PBT'!P$7,'Individual Data'!$R$7:$R$5545,'Hat by PBT'!$C73,'Individual Data'!$N$7:$N$5545,'Hat by PBT'!$B$6)</f>
        <v>0</v>
      </c>
      <c r="R73" s="26">
        <f t="shared" si="71"/>
        <v>0</v>
      </c>
      <c r="S73" s="27">
        <f t="shared" si="72"/>
        <v>51.105824708738552</v>
      </c>
      <c r="U73">
        <f t="shared" si="69"/>
        <v>2020</v>
      </c>
      <c r="V73" t="str">
        <f t="shared" si="70"/>
        <v>RSFH</v>
      </c>
      <c r="W73" t="s">
        <v>775</v>
      </c>
      <c r="X73" s="130">
        <f>SUMIFS('cwt rel info'!$A$6:$A$317,'cwt rel info'!$D$6:$D$317,'Hat by PBT'!U73,'cwt rel info'!$E$6:$E$317,'Hat by PBT'!V73)</f>
        <v>0</v>
      </c>
      <c r="Y73" s="24">
        <f t="shared" si="63"/>
        <v>51.105824708738552</v>
      </c>
      <c r="Z73" s="24">
        <f t="shared" si="64"/>
        <v>17.054508364848473</v>
      </c>
      <c r="AA73" s="24">
        <f t="shared" si="65"/>
        <v>0</v>
      </c>
      <c r="AB73" s="130" t="str">
        <f>VLOOKUP(V73,'Individual Data'!$V$6:$AD$5545,9,FALSE)</f>
        <v>blw</v>
      </c>
      <c r="AC73" s="11">
        <f t="shared" si="66"/>
        <v>34.240902554854827</v>
      </c>
      <c r="AD73" s="11">
        <f t="shared" si="67"/>
        <v>11.426520604448475</v>
      </c>
      <c r="AE73" s="11">
        <f t="shared" si="68"/>
        <v>0</v>
      </c>
    </row>
    <row r="74" spans="1:31" x14ac:dyDescent="0.25">
      <c r="A74" s="15" t="s">
        <v>8753</v>
      </c>
      <c r="B74" t="s">
        <v>9062</v>
      </c>
      <c r="C74">
        <v>2</v>
      </c>
      <c r="D74" s="11">
        <f>SUMIFS('Individual Data'!$AC$7:$AC$5545,'Individual Data'!$V$7:$V$5545,'Hat by PBT'!$B74,'Individual Data'!$Z$7:$Z$5545,'Hat by PBT'!D$7,'Individual Data'!$R$7:$R$5545,'Hat by PBT'!$C74,'Individual Data'!$N$7:$N$5545,'Hat by PBT'!$B$6)</f>
        <v>0</v>
      </c>
      <c r="E74" s="11">
        <f>SUMIFS('Individual Data'!$AC$7:$AC$5545,'Individual Data'!$V$7:$V$5545,'Hat by PBT'!$B74,'Individual Data'!$Z$7:$Z$5545,'Hat by PBT'!E$7,'Individual Data'!$R$7:$R$5545,'Hat by PBT'!$C74,'Individual Data'!$N$7:$N$5545,'Hat by PBT'!$B$6)</f>
        <v>0</v>
      </c>
      <c r="F74" s="11">
        <f>SUMIFS('Individual Data'!$AC$7:$AC$5545,'Individual Data'!$V$7:$V$5545,'Hat by PBT'!$B74,'Individual Data'!$Z$7:$Z$5545,'Hat by PBT'!F$7,'Individual Data'!$R$7:$R$5545,'Hat by PBT'!$C74,'Individual Data'!$N$7:$N$5545,'Hat by PBT'!$B$6)</f>
        <v>0</v>
      </c>
      <c r="G74" s="11">
        <f>SUMIFS('Individual Data'!$AC$7:$AC$5545,'Individual Data'!$V$7:$V$5545,'Hat by PBT'!$B74,'Individual Data'!$Z$7:$Z$5545,'Hat by PBT'!G$7,'Individual Data'!$R$7:$R$5545,'Hat by PBT'!$C74,'Individual Data'!$N$7:$N$5545,'Hat by PBT'!$B$6)</f>
        <v>0</v>
      </c>
      <c r="H74" s="11">
        <f>SUMIFS('Individual Data'!$AC$7:$AC$5545,'Individual Data'!$V$7:$V$5545,'Hat by PBT'!$B74,'Individual Data'!$Z$7:$Z$5545,'Hat by PBT'!H$7,'Individual Data'!$R$7:$R$5545,'Hat by PBT'!$C74,'Individual Data'!$N$7:$N$5545,'Hat by PBT'!$B$6)</f>
        <v>0</v>
      </c>
      <c r="I74" s="11">
        <f>SUMIFS('Individual Data'!$AC$7:$AC$5545,'Individual Data'!$V$7:$V$5545,'Hat by PBT'!$B74,'Individual Data'!$Z$7:$Z$5545,'Hat by PBT'!I$7,'Individual Data'!$R$7:$R$5545,'Hat by PBT'!$C74,'Individual Data'!$N$7:$N$5545,'Hat by PBT'!$B$6)</f>
        <v>0</v>
      </c>
      <c r="J74" s="11">
        <f>SUMIFS('Individual Data'!$AC$7:$AC$5545,'Individual Data'!$V$7:$V$5545,'Hat by PBT'!$B74,'Individual Data'!$Z$7:$Z$5545,'Hat by PBT'!J$7,'Individual Data'!$R$7:$R$5545,'Hat by PBT'!$C74,'Individual Data'!$N$7:$N$5545,'Hat by PBT'!$B$6)</f>
        <v>0</v>
      </c>
      <c r="K74" s="11">
        <f>SUMIFS('Individual Data'!$AC$7:$AC$5545,'Individual Data'!$V$7:$V$5545,'Hat by PBT'!$B74,'Individual Data'!$Z$7:$Z$5545,'Hat by PBT'!K$7,'Individual Data'!$R$7:$R$5545,'Hat by PBT'!$C74,'Individual Data'!$N$7:$N$5545,'Hat by PBT'!$B$6)</f>
        <v>0</v>
      </c>
      <c r="L74" s="11">
        <f>SUMIFS('Individual Data'!$AC$7:$AC$5545,'Individual Data'!$V$7:$V$5545,'Hat by PBT'!$B74,'Individual Data'!$Z$7:$Z$5545,'Hat by PBT'!L$7,'Individual Data'!$R$7:$R$5545,'Hat by PBT'!$C74,'Individual Data'!$N$7:$N$5545,'Hat by PBT'!$B$6)</f>
        <v>0</v>
      </c>
      <c r="M74" s="11">
        <f>SUMIFS('Individual Data'!$AC$7:$AC$5545,'Individual Data'!$V$7:$V$5545,'Hat by PBT'!$B74,'Individual Data'!$Z$7:$Z$5545,'Hat by PBT'!M$7,'Individual Data'!$R$7:$R$5545,'Hat by PBT'!$C74,'Individual Data'!$N$7:$N$5545,'Hat by PBT'!$B$6)</f>
        <v>0</v>
      </c>
      <c r="N74" s="11">
        <f>SUMIFS('Individual Data'!$AC$7:$AC$5545,'Individual Data'!$V$7:$V$5545,'Hat by PBT'!$B74,'Individual Data'!$Z$7:$Z$5545,'Hat by PBT'!N$7,'Individual Data'!$R$7:$R$5545,'Hat by PBT'!$C74,'Individual Data'!$N$7:$N$5545,'Hat by PBT'!$B$6)</f>
        <v>0</v>
      </c>
      <c r="O74" s="11">
        <f>SUMIFS('Individual Data'!$AC$7:$AC$5545,'Individual Data'!$V$7:$V$5545,'Hat by PBT'!$B74,'Individual Data'!$Z$7:$Z$5545,'Hat by PBT'!O$7,'Individual Data'!$R$7:$R$5545,'Hat by PBT'!$C74,'Individual Data'!$N$7:$N$5545,'Hat by PBT'!$B$6)</f>
        <v>0</v>
      </c>
      <c r="P74" s="11">
        <f>SUMIFS('Individual Data'!$AC$7:$AC$5545,'Individual Data'!$V$7:$V$5545,'Hat by PBT'!$B74,'Individual Data'!$Z$7:$Z$5545,'Hat by PBT'!P$7,'Individual Data'!$R$7:$R$5545,'Hat by PBT'!$C74,'Individual Data'!$N$7:$N$5545,'Hat by PBT'!$B$6)</f>
        <v>0</v>
      </c>
      <c r="R74" s="26">
        <f t="shared" si="71"/>
        <v>0</v>
      </c>
      <c r="S74" s="27">
        <f t="shared" si="72"/>
        <v>0</v>
      </c>
      <c r="U74">
        <f t="shared" si="69"/>
        <v>2022</v>
      </c>
      <c r="V74" t="str">
        <f t="shared" si="70"/>
        <v>PRFH</v>
      </c>
      <c r="W74" t="s">
        <v>775</v>
      </c>
      <c r="X74" s="130">
        <f>SUMIFS('cwt rel info'!$A$6:$A$317,'cwt rel info'!$D$6:$D$317,'Hat by PBT'!U74,'cwt rel info'!$E$6:$E$317,'Hat by PBT'!V74)</f>
        <v>0</v>
      </c>
      <c r="Y74" s="24">
        <f t="shared" si="63"/>
        <v>0</v>
      </c>
      <c r="Z74" s="24">
        <f t="shared" si="64"/>
        <v>0</v>
      </c>
      <c r="AA74" s="24">
        <f t="shared" si="65"/>
        <v>84.43833469863965</v>
      </c>
      <c r="AB74" s="130" t="str">
        <f>VLOOKUP(V74,'Individual Data'!$V$6:$AD$5545,9,FALSE)</f>
        <v>blw</v>
      </c>
      <c r="AC74" s="11">
        <f t="shared" si="66"/>
        <v>0</v>
      </c>
      <c r="AD74" s="11">
        <f t="shared" si="67"/>
        <v>0</v>
      </c>
      <c r="AE74" s="11">
        <f t="shared" si="68"/>
        <v>59.951217636034151</v>
      </c>
    </row>
    <row r="75" spans="1:31" x14ac:dyDescent="0.25">
      <c r="A75" s="15" t="s">
        <v>8911</v>
      </c>
      <c r="B75" t="s">
        <v>1318</v>
      </c>
      <c r="C75">
        <v>2</v>
      </c>
      <c r="D75" s="11">
        <f>SUMIFS('Individual Data'!$AC$7:$AC$5545,'Individual Data'!$V$7:$V$5545,'Hat by PBT'!$B75,'Individual Data'!$Z$7:$Z$5545,'Hat by PBT'!D$7,'Individual Data'!$R$7:$R$5545,'Hat by PBT'!$C75,'Individual Data'!$N$7:$N$5545,'Hat by PBT'!$B$6)</f>
        <v>0</v>
      </c>
      <c r="E75" s="11">
        <f>SUMIFS('Individual Data'!$AC$7:$AC$5545,'Individual Data'!$V$7:$V$5545,'Hat by PBT'!$B75,'Individual Data'!$Z$7:$Z$5545,'Hat by PBT'!E$7,'Individual Data'!$R$7:$R$5545,'Hat by PBT'!$C75,'Individual Data'!$N$7:$N$5545,'Hat by PBT'!$B$6)</f>
        <v>0</v>
      </c>
      <c r="F75" s="11">
        <f>SUMIFS('Individual Data'!$AC$7:$AC$5545,'Individual Data'!$V$7:$V$5545,'Hat by PBT'!$B75,'Individual Data'!$Z$7:$Z$5545,'Hat by PBT'!F$7,'Individual Data'!$R$7:$R$5545,'Hat by PBT'!$C75,'Individual Data'!$N$7:$N$5545,'Hat by PBT'!$B$6)</f>
        <v>0</v>
      </c>
      <c r="G75" s="11">
        <f>SUMIFS('Individual Data'!$AC$7:$AC$5545,'Individual Data'!$V$7:$V$5545,'Hat by PBT'!$B75,'Individual Data'!$Z$7:$Z$5545,'Hat by PBT'!G$7,'Individual Data'!$R$7:$R$5545,'Hat by PBT'!$C75,'Individual Data'!$N$7:$N$5545,'Hat by PBT'!$B$6)</f>
        <v>0</v>
      </c>
      <c r="H75" s="11">
        <f>SUMIFS('Individual Data'!$AC$7:$AC$5545,'Individual Data'!$V$7:$V$5545,'Hat by PBT'!$B75,'Individual Data'!$Z$7:$Z$5545,'Hat by PBT'!H$7,'Individual Data'!$R$7:$R$5545,'Hat by PBT'!$C75,'Individual Data'!$N$7:$N$5545,'Hat by PBT'!$B$6)</f>
        <v>0</v>
      </c>
      <c r="I75" s="11">
        <f>SUMIFS('Individual Data'!$AC$7:$AC$5545,'Individual Data'!$V$7:$V$5545,'Hat by PBT'!$B75,'Individual Data'!$Z$7:$Z$5545,'Hat by PBT'!I$7,'Individual Data'!$R$7:$R$5545,'Hat by PBT'!$C75,'Individual Data'!$N$7:$N$5545,'Hat by PBT'!$B$6)</f>
        <v>0</v>
      </c>
      <c r="J75" s="11">
        <f>SUMIFS('Individual Data'!$AC$7:$AC$5545,'Individual Data'!$V$7:$V$5545,'Hat by PBT'!$B75,'Individual Data'!$Z$7:$Z$5545,'Hat by PBT'!J$7,'Individual Data'!$R$7:$R$5545,'Hat by PBT'!$C75,'Individual Data'!$N$7:$N$5545,'Hat by PBT'!$B$6)</f>
        <v>0</v>
      </c>
      <c r="K75" s="11">
        <f>SUMIFS('Individual Data'!$AC$7:$AC$5545,'Individual Data'!$V$7:$V$5545,'Hat by PBT'!$B75,'Individual Data'!$Z$7:$Z$5545,'Hat by PBT'!K$7,'Individual Data'!$R$7:$R$5545,'Hat by PBT'!$C75,'Individual Data'!$N$7:$N$5545,'Hat by PBT'!$B$6)</f>
        <v>0</v>
      </c>
      <c r="L75" s="11">
        <f>SUMIFS('Individual Data'!$AC$7:$AC$5545,'Individual Data'!$V$7:$V$5545,'Hat by PBT'!$B75,'Individual Data'!$Z$7:$Z$5545,'Hat by PBT'!L$7,'Individual Data'!$R$7:$R$5545,'Hat by PBT'!$C75,'Individual Data'!$N$7:$N$5545,'Hat by PBT'!$B$6)</f>
        <v>0</v>
      </c>
      <c r="M75" s="11">
        <f>SUMIFS('Individual Data'!$AC$7:$AC$5545,'Individual Data'!$V$7:$V$5545,'Hat by PBT'!$B75,'Individual Data'!$Z$7:$Z$5545,'Hat by PBT'!M$7,'Individual Data'!$R$7:$R$5545,'Hat by PBT'!$C75,'Individual Data'!$N$7:$N$5545,'Hat by PBT'!$B$6)</f>
        <v>0</v>
      </c>
      <c r="N75" s="11">
        <f>SUMIFS('Individual Data'!$AC$7:$AC$5545,'Individual Data'!$V$7:$V$5545,'Hat by PBT'!$B75,'Individual Data'!$Z$7:$Z$5545,'Hat by PBT'!N$7,'Individual Data'!$R$7:$R$5545,'Hat by PBT'!$C75,'Individual Data'!$N$7:$N$5545,'Hat by PBT'!$B$6)</f>
        <v>0</v>
      </c>
      <c r="O75" s="11">
        <f>SUMIFS('Individual Data'!$AC$7:$AC$5545,'Individual Data'!$V$7:$V$5545,'Hat by PBT'!$B75,'Individual Data'!$Z$7:$Z$5545,'Hat by PBT'!O$7,'Individual Data'!$R$7:$R$5545,'Hat by PBT'!$C75,'Individual Data'!$N$7:$N$5545,'Hat by PBT'!$B$6)</f>
        <v>0</v>
      </c>
      <c r="P75" s="11">
        <f>SUMIFS('Individual Data'!$AC$7:$AC$5545,'Individual Data'!$V$7:$V$5545,'Hat by PBT'!$B75,'Individual Data'!$Z$7:$Z$5545,'Hat by PBT'!P$7,'Individual Data'!$R$7:$R$5545,'Hat by PBT'!$C75,'Individual Data'!$N$7:$N$5545,'Hat by PBT'!$B$6)</f>
        <v>0</v>
      </c>
      <c r="R75" s="26">
        <f t="shared" si="71"/>
        <v>0</v>
      </c>
      <c r="S75" s="27">
        <f t="shared" si="72"/>
        <v>0</v>
      </c>
      <c r="U75">
        <f t="shared" si="69"/>
        <v>2022</v>
      </c>
      <c r="V75" t="str">
        <f t="shared" si="70"/>
        <v>LWSH</v>
      </c>
      <c r="W75" t="s">
        <v>775</v>
      </c>
      <c r="X75" s="130">
        <f>SUMIFS('cwt rel info'!$A$6:$A$317,'cwt rel info'!$D$6:$D$317,'Hat by PBT'!U75,'cwt rel info'!$E$6:$E$317,'Hat by PBT'!V75)</f>
        <v>0</v>
      </c>
      <c r="Y75" s="24">
        <f>R75+S75</f>
        <v>0</v>
      </c>
      <c r="Z75" s="24">
        <f t="shared" si="64"/>
        <v>17.11892736892737</v>
      </c>
      <c r="AA75" s="24">
        <f t="shared" si="65"/>
        <v>17.11892736892737</v>
      </c>
      <c r="AB75" s="130" t="str">
        <f>VLOOKUP(V75,'Individual Data'!$V$6:$AD$5545,9,FALSE)</f>
        <v>Abv</v>
      </c>
      <c r="AC75" s="11">
        <f t="shared" si="66"/>
        <v>0</v>
      </c>
      <c r="AD75" s="11">
        <f t="shared" si="67"/>
        <v>16.708073112073112</v>
      </c>
      <c r="AE75" s="11">
        <f t="shared" si="68"/>
        <v>15.852126743626744</v>
      </c>
    </row>
    <row r="76" spans="1:31" x14ac:dyDescent="0.25">
      <c r="A76" t="s">
        <v>11</v>
      </c>
      <c r="B76" t="s">
        <v>883</v>
      </c>
      <c r="C76" t="s">
        <v>8</v>
      </c>
      <c r="D76" s="11">
        <f>SUMIFS('Individual Data'!$AC$7:$AC$5545,'Individual Data'!$V$7:$V$5545,'Hat by PBT'!$B76,'Individual Data'!$Z$7:$Z$5545,'Hat by PBT'!D$7,'Individual Data'!$R$7:$R$5545,'Hat by PBT'!$C76,'Individual Data'!$N$7:$N$5545,'Hat by PBT'!$B$6)</f>
        <v>0</v>
      </c>
      <c r="E76" s="11">
        <f>SUMIFS('Individual Data'!$AC$7:$AC$5545,'Individual Data'!$V$7:$V$5545,'Hat by PBT'!$B76,'Individual Data'!$Z$7:$Z$5545,'Hat by PBT'!E$7,'Individual Data'!$R$7:$R$5545,'Hat by PBT'!$C76,'Individual Data'!$N$7:$N$5545,'Hat by PBT'!$B$6)</f>
        <v>0</v>
      </c>
      <c r="F76" s="11">
        <f>SUMIFS('Individual Data'!$AC$7:$AC$5545,'Individual Data'!$V$7:$V$5545,'Hat by PBT'!$B76,'Individual Data'!$Z$7:$Z$5545,'Hat by PBT'!F$7,'Individual Data'!$R$7:$R$5545,'Hat by PBT'!$C76,'Individual Data'!$N$7:$N$5545,'Hat by PBT'!$B$6)</f>
        <v>0</v>
      </c>
      <c r="G76" s="11">
        <f>SUMIFS('Individual Data'!$AC$7:$AC$5545,'Individual Data'!$V$7:$V$5545,'Hat by PBT'!$B76,'Individual Data'!$Z$7:$Z$5545,'Hat by PBT'!G$7,'Individual Data'!$R$7:$R$5545,'Hat by PBT'!$C76,'Individual Data'!$N$7:$N$5545,'Hat by PBT'!$B$6)</f>
        <v>0</v>
      </c>
      <c r="H76" s="11">
        <f>SUMIFS('Individual Data'!$AC$7:$AC$5545,'Individual Data'!$V$7:$V$5545,'Hat by PBT'!$B76,'Individual Data'!$Z$7:$Z$5545,'Hat by PBT'!H$7,'Individual Data'!$R$7:$R$5545,'Hat by PBT'!$C76,'Individual Data'!$N$7:$N$5545,'Hat by PBT'!$B$6)</f>
        <v>0</v>
      </c>
      <c r="I76" s="11">
        <f>SUMIFS('Individual Data'!$AC$7:$AC$5545,'Individual Data'!$V$7:$V$5545,'Hat by PBT'!$B76,'Individual Data'!$Z$7:$Z$5545,'Hat by PBT'!I$7,'Individual Data'!$R$7:$R$5545,'Hat by PBT'!$C76,'Individual Data'!$N$7:$N$5545,'Hat by PBT'!$B$6)</f>
        <v>0</v>
      </c>
      <c r="J76" s="11">
        <f>SUMIFS('Individual Data'!$AC$7:$AC$5545,'Individual Data'!$V$7:$V$5545,'Hat by PBT'!$B76,'Individual Data'!$Z$7:$Z$5545,'Hat by PBT'!J$7,'Individual Data'!$R$7:$R$5545,'Hat by PBT'!$C76,'Individual Data'!$N$7:$N$5545,'Hat by PBT'!$B$6)</f>
        <v>0</v>
      </c>
      <c r="K76" s="11">
        <f>SUMIFS('Individual Data'!$AC$7:$AC$5545,'Individual Data'!$V$7:$V$5545,'Hat by PBT'!$B76,'Individual Data'!$Z$7:$Z$5545,'Hat by PBT'!K$7,'Individual Data'!$R$7:$R$5545,'Hat by PBT'!$C76,'Individual Data'!$N$7:$N$5545,'Hat by PBT'!$B$6)</f>
        <v>0</v>
      </c>
      <c r="L76" s="11">
        <f>SUMIFS('Individual Data'!$AC$7:$AC$5545,'Individual Data'!$V$7:$V$5545,'Hat by PBT'!$B76,'Individual Data'!$Z$7:$Z$5545,'Hat by PBT'!L$7,'Individual Data'!$R$7:$R$5545,'Hat by PBT'!$C76,'Individual Data'!$N$7:$N$5545,'Hat by PBT'!$B$6)</f>
        <v>0</v>
      </c>
      <c r="M76" s="11">
        <f>SUMIFS('Individual Data'!$AC$7:$AC$5545,'Individual Data'!$V$7:$V$5545,'Hat by PBT'!$B76,'Individual Data'!$Z$7:$Z$5545,'Hat by PBT'!M$7,'Individual Data'!$R$7:$R$5545,'Hat by PBT'!$C76,'Individual Data'!$N$7:$N$5545,'Hat by PBT'!$B$6)</f>
        <v>0</v>
      </c>
      <c r="N76" s="11">
        <f>SUMIFS('Individual Data'!$AC$7:$AC$5545,'Individual Data'!$V$7:$V$5545,'Hat by PBT'!$B76,'Individual Data'!$Z$7:$Z$5545,'Hat by PBT'!N$7,'Individual Data'!$R$7:$R$5545,'Hat by PBT'!$C76,'Individual Data'!$N$7:$N$5545,'Hat by PBT'!$B$6)</f>
        <v>0</v>
      </c>
      <c r="O76" s="11">
        <f>SUMIFS('Individual Data'!$AC$7:$AC$5545,'Individual Data'!$V$7:$V$5545,'Hat by PBT'!$B76,'Individual Data'!$Z$7:$Z$5545,'Hat by PBT'!O$7,'Individual Data'!$R$7:$R$5545,'Hat by PBT'!$C76,'Individual Data'!$N$7:$N$5545,'Hat by PBT'!$B$6)</f>
        <v>0</v>
      </c>
      <c r="P76" s="11">
        <f>SUMIFS('Individual Data'!$AC$7:$AC$5545,'Individual Data'!$V$7:$V$5545,'Hat by PBT'!$B76,'Individual Data'!$Z$7:$Z$5545,'Hat by PBT'!P$7,'Individual Data'!$R$7:$R$5545,'Hat by PBT'!$C76,'Individual Data'!$N$7:$N$5545,'Hat by PBT'!$B$6)</f>
        <v>0</v>
      </c>
      <c r="R76" s="26">
        <f>SUM(D76:F76)</f>
        <v>0</v>
      </c>
      <c r="S76" s="27">
        <f>SUM(G76:P76)</f>
        <v>0</v>
      </c>
    </row>
    <row r="77" spans="1:31" x14ac:dyDescent="0.25">
      <c r="A77" t="s">
        <v>11</v>
      </c>
      <c r="B77" t="s">
        <v>678</v>
      </c>
      <c r="C77" t="s">
        <v>8</v>
      </c>
      <c r="D77" s="11">
        <f>SUMIFS('Individual Data'!$AC$7:$AC$5545,'Individual Data'!$V$7:$V$5545,'Hat by PBT'!$B77,'Individual Data'!$Z$7:$Z$5545,'Hat by PBT'!D$7,'Individual Data'!$R$7:$R$5545,'Hat by PBT'!$C77,'Individual Data'!$N$7:$N$5545,'Hat by PBT'!$B$6)</f>
        <v>0</v>
      </c>
      <c r="E77" s="11">
        <f>SUMIFS('Individual Data'!$AC$7:$AC$5545,'Individual Data'!$V$7:$V$5545,'Hat by PBT'!$B77,'Individual Data'!$Z$7:$Z$5545,'Hat by PBT'!E$7,'Individual Data'!$R$7:$R$5545,'Hat by PBT'!$C77,'Individual Data'!$N$7:$N$5545,'Hat by PBT'!$B$6)</f>
        <v>0</v>
      </c>
      <c r="F77" s="11">
        <f>SUMIFS('Individual Data'!$AC$7:$AC$5545,'Individual Data'!$V$7:$V$5545,'Hat by PBT'!$B77,'Individual Data'!$Z$7:$Z$5545,'Hat by PBT'!F$7,'Individual Data'!$R$7:$R$5545,'Hat by PBT'!$C77,'Individual Data'!$N$7:$N$5545,'Hat by PBT'!$B$6)</f>
        <v>0</v>
      </c>
      <c r="G77" s="11">
        <f>SUMIFS('Individual Data'!$AC$7:$AC$5545,'Individual Data'!$V$7:$V$5545,'Hat by PBT'!$B77,'Individual Data'!$Z$7:$Z$5545,'Hat by PBT'!G$7,'Individual Data'!$R$7:$R$5545,'Hat by PBT'!$C77,'Individual Data'!$N$7:$N$5545,'Hat by PBT'!$B$6)</f>
        <v>0</v>
      </c>
      <c r="H77" s="11">
        <f>SUMIFS('Individual Data'!$AC$7:$AC$5545,'Individual Data'!$V$7:$V$5545,'Hat by PBT'!$B77,'Individual Data'!$Z$7:$Z$5545,'Hat by PBT'!H$7,'Individual Data'!$R$7:$R$5545,'Hat by PBT'!$C77,'Individual Data'!$N$7:$N$5545,'Hat by PBT'!$B$6)</f>
        <v>0</v>
      </c>
      <c r="I77" s="11">
        <f>SUMIFS('Individual Data'!$AC$7:$AC$5545,'Individual Data'!$V$7:$V$5545,'Hat by PBT'!$B77,'Individual Data'!$Z$7:$Z$5545,'Hat by PBT'!I$7,'Individual Data'!$R$7:$R$5545,'Hat by PBT'!$C77,'Individual Data'!$N$7:$N$5545,'Hat by PBT'!$B$6)</f>
        <v>0</v>
      </c>
      <c r="J77" s="11">
        <f>SUMIFS('Individual Data'!$AC$7:$AC$5545,'Individual Data'!$V$7:$V$5545,'Hat by PBT'!$B77,'Individual Data'!$Z$7:$Z$5545,'Hat by PBT'!J$7,'Individual Data'!$R$7:$R$5545,'Hat by PBT'!$C77,'Individual Data'!$N$7:$N$5545,'Hat by PBT'!$B$6)</f>
        <v>0</v>
      </c>
      <c r="K77" s="11">
        <f>SUMIFS('Individual Data'!$AC$7:$AC$5545,'Individual Data'!$V$7:$V$5545,'Hat by PBT'!$B77,'Individual Data'!$Z$7:$Z$5545,'Hat by PBT'!K$7,'Individual Data'!$R$7:$R$5545,'Hat by PBT'!$C77,'Individual Data'!$N$7:$N$5545,'Hat by PBT'!$B$6)</f>
        <v>0</v>
      </c>
      <c r="L77" s="11">
        <f>SUMIFS('Individual Data'!$AC$7:$AC$5545,'Individual Data'!$V$7:$V$5545,'Hat by PBT'!$B77,'Individual Data'!$Z$7:$Z$5545,'Hat by PBT'!L$7,'Individual Data'!$R$7:$R$5545,'Hat by PBT'!$C77,'Individual Data'!$N$7:$N$5545,'Hat by PBT'!$B$6)</f>
        <v>0</v>
      </c>
      <c r="M77" s="11">
        <f>SUMIFS('Individual Data'!$AC$7:$AC$5545,'Individual Data'!$V$7:$V$5545,'Hat by PBT'!$B77,'Individual Data'!$Z$7:$Z$5545,'Hat by PBT'!M$7,'Individual Data'!$R$7:$R$5545,'Hat by PBT'!$C77,'Individual Data'!$N$7:$N$5545,'Hat by PBT'!$B$6)</f>
        <v>0</v>
      </c>
      <c r="N77" s="11">
        <f>SUMIFS('Individual Data'!$AC$7:$AC$5545,'Individual Data'!$V$7:$V$5545,'Hat by PBT'!$B77,'Individual Data'!$Z$7:$Z$5545,'Hat by PBT'!N$7,'Individual Data'!$R$7:$R$5545,'Hat by PBT'!$C77,'Individual Data'!$N$7:$N$5545,'Hat by PBT'!$B$6)</f>
        <v>0</v>
      </c>
      <c r="O77" s="11">
        <f>SUMIFS('Individual Data'!$AC$7:$AC$5545,'Individual Data'!$V$7:$V$5545,'Hat by PBT'!$B77,'Individual Data'!$Z$7:$Z$5545,'Hat by PBT'!O$7,'Individual Data'!$R$7:$R$5545,'Hat by PBT'!$C77,'Individual Data'!$N$7:$N$5545,'Hat by PBT'!$B$6)</f>
        <v>0</v>
      </c>
      <c r="P77" s="11">
        <f>SUMIFS('Individual Data'!$AC$7:$AC$5545,'Individual Data'!$V$7:$V$5545,'Hat by PBT'!$B77,'Individual Data'!$Z$7:$Z$5545,'Hat by PBT'!P$7,'Individual Data'!$R$7:$R$5545,'Hat by PBT'!$C77,'Individual Data'!$N$7:$N$5545,'Hat by PBT'!$B$6)</f>
        <v>0</v>
      </c>
      <c r="R77" s="26">
        <f t="shared" ref="R77" si="73">SUM(D77:F77)</f>
        <v>0</v>
      </c>
      <c r="S77" s="27">
        <f t="shared" ref="S77" si="74">SUM(G77:P77)</f>
        <v>0</v>
      </c>
    </row>
    <row r="78" spans="1:31" x14ac:dyDescent="0.25">
      <c r="A78" s="14"/>
      <c r="B78" s="14"/>
      <c r="C78" s="11">
        <f>SUM(D76:P77)+SUM(D158:P159)</f>
        <v>0</v>
      </c>
      <c r="D78" s="11"/>
      <c r="E78" s="11"/>
      <c r="F78" s="11"/>
      <c r="G78" s="11"/>
      <c r="H78" s="11"/>
      <c r="I78" s="11"/>
      <c r="J78" s="11"/>
      <c r="K78" s="11"/>
      <c r="L78" s="11"/>
      <c r="M78" s="11"/>
      <c r="N78" s="11"/>
      <c r="O78" s="11"/>
      <c r="P78" s="11"/>
      <c r="R78" s="24"/>
      <c r="S78" s="24"/>
    </row>
    <row r="79" spans="1:31" x14ac:dyDescent="0.25">
      <c r="A79" s="14"/>
      <c r="B79" s="14"/>
      <c r="C79">
        <v>9503</v>
      </c>
      <c r="D79" s="11"/>
      <c r="E79" s="11"/>
      <c r="F79" s="11"/>
      <c r="G79" s="11"/>
      <c r="H79" s="11"/>
      <c r="I79" s="11"/>
      <c r="J79" s="11"/>
      <c r="K79" s="11"/>
      <c r="L79" s="11"/>
      <c r="M79" s="11"/>
      <c r="N79" s="11"/>
      <c r="O79" s="11"/>
      <c r="P79" s="11"/>
      <c r="R79" s="24"/>
      <c r="S79" s="24"/>
    </row>
    <row r="80" spans="1:31" s="132" customFormat="1" ht="13.5" customHeight="1" x14ac:dyDescent="0.25"/>
    <row r="81" spans="1:33" x14ac:dyDescent="0.25">
      <c r="A81" s="14"/>
      <c r="G81" s="253" t="s">
        <v>778</v>
      </c>
      <c r="H81" s="253"/>
      <c r="I81" s="267">
        <f>SUM(D85:P86)</f>
        <v>18125.811697650552</v>
      </c>
      <c r="J81" s="253"/>
      <c r="AG81" s="274"/>
    </row>
    <row r="82" spans="1:33" ht="15" customHeight="1" x14ac:dyDescent="0.25">
      <c r="AG82" s="274"/>
    </row>
    <row r="83" spans="1:33" ht="15" customHeight="1" x14ac:dyDescent="0.25">
      <c r="A83" s="15"/>
      <c r="B83" s="14"/>
      <c r="D83" s="11"/>
      <c r="E83" s="11"/>
      <c r="F83" s="11"/>
      <c r="G83" s="11"/>
      <c r="H83" s="11"/>
      <c r="I83" s="11"/>
      <c r="J83" s="11"/>
      <c r="K83" s="11"/>
      <c r="L83" s="11"/>
      <c r="M83" s="11"/>
      <c r="N83" s="11"/>
      <c r="O83" s="11"/>
      <c r="P83" s="11"/>
      <c r="R83" s="253" t="s">
        <v>778</v>
      </c>
      <c r="S83" s="253"/>
      <c r="AG83" s="274"/>
    </row>
    <row r="84" spans="1:33" x14ac:dyDescent="0.25">
      <c r="A84" s="15"/>
      <c r="B84" s="14"/>
      <c r="D84" s="11"/>
      <c r="E84" s="11"/>
      <c r="F84" s="11"/>
      <c r="G84" s="11"/>
      <c r="H84" s="11"/>
      <c r="I84" s="11"/>
      <c r="J84" s="11"/>
      <c r="K84" s="11"/>
      <c r="L84" s="11"/>
      <c r="M84" s="11"/>
      <c r="N84" s="11"/>
      <c r="O84" s="11"/>
      <c r="P84" s="11"/>
      <c r="R84" s="267">
        <f>R86+S86</f>
        <v>18125.811697650548</v>
      </c>
      <c r="S84" s="253"/>
      <c r="AG84" s="274"/>
    </row>
    <row r="85" spans="1:33" ht="15.75" thickBot="1" x14ac:dyDescent="0.3">
      <c r="A85" s="15"/>
      <c r="B85" s="14"/>
      <c r="D85" s="11"/>
      <c r="E85" s="11"/>
      <c r="F85" s="11"/>
      <c r="G85" s="11"/>
      <c r="H85" s="11"/>
      <c r="I85" s="11"/>
      <c r="J85" s="11"/>
      <c r="K85" s="11"/>
      <c r="L85" s="11"/>
      <c r="M85" s="11"/>
      <c r="N85" s="11"/>
      <c r="O85" s="11"/>
      <c r="P85" s="11"/>
    </row>
    <row r="86" spans="1:33" x14ac:dyDescent="0.25">
      <c r="B86" s="14" t="s">
        <v>6</v>
      </c>
      <c r="C86" t="s">
        <v>784</v>
      </c>
      <c r="D86" s="11">
        <f>SUM(D88:D159)</f>
        <v>849.70560323713846</v>
      </c>
      <c r="E86" s="11">
        <f t="shared" ref="E86:P86" si="75">SUM(E88:E159)</f>
        <v>1577.7027003103981</v>
      </c>
      <c r="F86" s="11">
        <f t="shared" si="75"/>
        <v>1708.7121171297085</v>
      </c>
      <c r="G86" s="11">
        <f t="shared" si="75"/>
        <v>1205.055452842493</v>
      </c>
      <c r="H86" s="11">
        <f t="shared" si="75"/>
        <v>2438.8759704889821</v>
      </c>
      <c r="I86" s="11">
        <f t="shared" si="75"/>
        <v>3871.0412010286323</v>
      </c>
      <c r="J86" s="11">
        <f t="shared" si="75"/>
        <v>2580.0738490828367</v>
      </c>
      <c r="K86" s="11">
        <f t="shared" si="75"/>
        <v>1718.2160193718541</v>
      </c>
      <c r="L86" s="11">
        <f t="shared" si="75"/>
        <v>1093.835920032396</v>
      </c>
      <c r="M86" s="11">
        <f t="shared" si="75"/>
        <v>719.83037202924527</v>
      </c>
      <c r="N86" s="11">
        <f t="shared" si="75"/>
        <v>270.31648603190985</v>
      </c>
      <c r="O86" s="11">
        <f t="shared" si="75"/>
        <v>75.717998756440636</v>
      </c>
      <c r="P86" s="11">
        <f t="shared" si="75"/>
        <v>16.728007308517132</v>
      </c>
      <c r="R86" s="37">
        <f>SUM(R88:R157)</f>
        <v>4136.1204206772445</v>
      </c>
      <c r="S86" s="37">
        <f>SUM(S88:S157)</f>
        <v>13989.691276973304</v>
      </c>
    </row>
    <row r="87" spans="1:33" x14ac:dyDescent="0.25">
      <c r="B87" s="15" t="s">
        <v>679</v>
      </c>
      <c r="C87" s="15" t="s">
        <v>5</v>
      </c>
      <c r="D87" s="21">
        <v>42</v>
      </c>
      <c r="E87" s="21">
        <v>47</v>
      </c>
      <c r="F87" s="21">
        <v>52</v>
      </c>
      <c r="G87" s="20">
        <v>57</v>
      </c>
      <c r="H87" s="20">
        <v>62</v>
      </c>
      <c r="I87" s="20">
        <v>67</v>
      </c>
      <c r="J87" s="20">
        <v>72</v>
      </c>
      <c r="K87" s="20">
        <v>77</v>
      </c>
      <c r="L87" s="20">
        <v>82</v>
      </c>
      <c r="M87" s="20">
        <v>87</v>
      </c>
      <c r="N87" s="20">
        <v>92</v>
      </c>
      <c r="O87" s="20">
        <v>99</v>
      </c>
      <c r="P87" s="20">
        <v>100</v>
      </c>
      <c r="R87" s="39" t="s">
        <v>795</v>
      </c>
      <c r="S87" s="40" t="s">
        <v>776</v>
      </c>
    </row>
    <row r="88" spans="1:33" x14ac:dyDescent="0.25">
      <c r="A88" s="14" t="s">
        <v>171</v>
      </c>
      <c r="B88" t="s">
        <v>888</v>
      </c>
      <c r="C88">
        <v>5</v>
      </c>
      <c r="D88" s="11">
        <f>SUMIFS('Individual Data'!$AC$7:$AC$5545,'Individual Data'!$V$7:$V$5545,'Hat by PBT'!$B88,'Individual Data'!$Z$7:$Z$5545,'Hat by PBT'!D$87,'Individual Data'!$R$7:$R$5545,'Hat by PBT'!$C88,'Individual Data'!$N$7:$N$5545,'Hat by PBT'!$B$86)</f>
        <v>0</v>
      </c>
      <c r="E88" s="11">
        <f>SUMIFS('Individual Data'!$AC$7:$AC$5545,'Individual Data'!$V$7:$V$5545,'Hat by PBT'!$B88,'Individual Data'!$Z$7:$Z$5545,'Hat by PBT'!E$87,'Individual Data'!$R$7:$R$5545,'Hat by PBT'!$C88,'Individual Data'!$N$7:$N$5545,'Hat by PBT'!$B$86)</f>
        <v>0</v>
      </c>
      <c r="F88" s="11">
        <f>SUMIFS('Individual Data'!$AC$7:$AC$5545,'Individual Data'!$V$7:$V$5545,'Hat by PBT'!$B88,'Individual Data'!$Z$7:$Z$5545,'Hat by PBT'!F$87,'Individual Data'!$R$7:$R$5545,'Hat by PBT'!$C88,'Individual Data'!$N$7:$N$5545,'Hat by PBT'!$B$86)</f>
        <v>0</v>
      </c>
      <c r="G88" s="11">
        <f>SUMIFS('Individual Data'!$AC$7:$AC$5545,'Individual Data'!$V$7:$V$5545,'Hat by PBT'!$B88,'Individual Data'!$Z$7:$Z$5545,'Hat by PBT'!G$87,'Individual Data'!$R$7:$R$5545,'Hat by PBT'!$C88,'Individual Data'!$N$7:$N$5545,'Hat by PBT'!$B$86)</f>
        <v>0</v>
      </c>
      <c r="H88" s="11">
        <f>SUMIFS('Individual Data'!$AC$7:$AC$5545,'Individual Data'!$V$7:$V$5545,'Hat by PBT'!$B88,'Individual Data'!$Z$7:$Z$5545,'Hat by PBT'!H$87,'Individual Data'!$R$7:$R$5545,'Hat by PBT'!$C88,'Individual Data'!$N$7:$N$5545,'Hat by PBT'!$B$86)</f>
        <v>0</v>
      </c>
      <c r="I88" s="11">
        <f>SUMIFS('Individual Data'!$AC$7:$AC$5545,'Individual Data'!$V$7:$V$5545,'Hat by PBT'!$B88,'Individual Data'!$Z$7:$Z$5545,'Hat by PBT'!I$87,'Individual Data'!$R$7:$R$5545,'Hat by PBT'!$C88,'Individual Data'!$N$7:$N$5545,'Hat by PBT'!$B$86)</f>
        <v>16.073754502118771</v>
      </c>
      <c r="J88" s="11">
        <f>SUMIFS('Individual Data'!$AC$7:$AC$5545,'Individual Data'!$V$7:$V$5545,'Hat by PBT'!$B88,'Individual Data'!$Z$7:$Z$5545,'Hat by PBT'!J$87,'Individual Data'!$R$7:$R$5545,'Hat by PBT'!$C88,'Individual Data'!$N$7:$N$5545,'Hat by PBT'!$B$86)</f>
        <v>15.73473879422002</v>
      </c>
      <c r="K88" s="11">
        <f>SUMIFS('Individual Data'!$AC$7:$AC$5545,'Individual Data'!$V$7:$V$5545,'Hat by PBT'!$B88,'Individual Data'!$Z$7:$Z$5545,'Hat by PBT'!K$87,'Individual Data'!$R$7:$R$5545,'Hat by PBT'!$C88,'Individual Data'!$N$7:$N$5545,'Hat by PBT'!$B$86)</f>
        <v>78.994437566645345</v>
      </c>
      <c r="L88" s="11">
        <f>SUMIFS('Individual Data'!$AC$7:$AC$5545,'Individual Data'!$V$7:$V$5545,'Hat by PBT'!$B88,'Individual Data'!$Z$7:$Z$5545,'Hat by PBT'!L$87,'Individual Data'!$R$7:$R$5545,'Hat by PBT'!$C88,'Individual Data'!$N$7:$N$5545,'Hat by PBT'!$B$86)</f>
        <v>0</v>
      </c>
      <c r="M88" s="11">
        <f>SUMIFS('Individual Data'!$AC$7:$AC$5545,'Individual Data'!$V$7:$V$5545,'Hat by PBT'!$B88,'Individual Data'!$Z$7:$Z$5545,'Hat by PBT'!M$87,'Individual Data'!$R$7:$R$5545,'Hat by PBT'!$C88,'Individual Data'!$N$7:$N$5545,'Hat by PBT'!$B$86)</f>
        <v>16.822592559073851</v>
      </c>
      <c r="N88" s="11">
        <f>SUMIFS('Individual Data'!$AC$7:$AC$5545,'Individual Data'!$V$7:$V$5545,'Hat by PBT'!$B88,'Individual Data'!$Z$7:$Z$5545,'Hat by PBT'!N$87,'Individual Data'!$R$7:$R$5545,'Hat by PBT'!$C88,'Individual Data'!$N$7:$N$5545,'Hat by PBT'!$B$86)</f>
        <v>0</v>
      </c>
      <c r="O88" s="11">
        <f>SUMIFS('Individual Data'!$AC$7:$AC$5545,'Individual Data'!$V$7:$V$5545,'Hat by PBT'!$B88,'Individual Data'!$Z$7:$Z$5545,'Hat by PBT'!O$87,'Individual Data'!$R$7:$R$5545,'Hat by PBT'!$C88,'Individual Data'!$N$7:$N$5545,'Hat by PBT'!$B$86)</f>
        <v>0</v>
      </c>
      <c r="P88" s="11">
        <f>SUMIFS('Individual Data'!$AC$7:$AC$5545,'Individual Data'!$V$7:$V$5545,'Hat by PBT'!$B88,'Individual Data'!$Z$7:$Z$5545,'Hat by PBT'!P$87,'Individual Data'!$R$7:$R$5545,'Hat by PBT'!$C88,'Individual Data'!$N$7:$N$5545,'Hat by PBT'!$B$86)</f>
        <v>0</v>
      </c>
      <c r="R88" s="26">
        <f>SUM(D88:F88)</f>
        <v>0</v>
      </c>
      <c r="S88" s="27">
        <f>SUM(G88:P88)</f>
        <v>127.625523422058</v>
      </c>
      <c r="AG88" s="11"/>
    </row>
    <row r="89" spans="1:33" x14ac:dyDescent="0.25">
      <c r="A89" s="14" t="s">
        <v>171</v>
      </c>
      <c r="B89" t="s">
        <v>941</v>
      </c>
      <c r="C89">
        <v>5</v>
      </c>
      <c r="D89" s="11">
        <f>SUMIFS('Individual Data'!$AC$7:$AC$5545,'Individual Data'!$V$7:$V$5545,'Hat by PBT'!$B89,'Individual Data'!$Z$7:$Z$5545,'Hat by PBT'!D$87,'Individual Data'!$R$7:$R$5545,'Hat by PBT'!$C89,'Individual Data'!$N$7:$N$5545,'Hat by PBT'!$B$86)</f>
        <v>0</v>
      </c>
      <c r="E89" s="11">
        <f>SUMIFS('Individual Data'!$AC$7:$AC$5545,'Individual Data'!$V$7:$V$5545,'Hat by PBT'!$B89,'Individual Data'!$Z$7:$Z$5545,'Hat by PBT'!E$87,'Individual Data'!$R$7:$R$5545,'Hat by PBT'!$C89,'Individual Data'!$N$7:$N$5545,'Hat by PBT'!$B$86)</f>
        <v>0</v>
      </c>
      <c r="F89" s="11">
        <f>SUMIFS('Individual Data'!$AC$7:$AC$5545,'Individual Data'!$V$7:$V$5545,'Hat by PBT'!$B89,'Individual Data'!$Z$7:$Z$5545,'Hat by PBT'!F$87,'Individual Data'!$R$7:$R$5545,'Hat by PBT'!$C89,'Individual Data'!$N$7:$N$5545,'Hat by PBT'!$B$86)</f>
        <v>0</v>
      </c>
      <c r="G89" s="11">
        <f>SUMIFS('Individual Data'!$AC$7:$AC$5545,'Individual Data'!$V$7:$V$5545,'Hat by PBT'!$B89,'Individual Data'!$Z$7:$Z$5545,'Hat by PBT'!G$87,'Individual Data'!$R$7:$R$5545,'Hat by PBT'!$C89,'Individual Data'!$N$7:$N$5545,'Hat by PBT'!$B$86)</f>
        <v>0</v>
      </c>
      <c r="H89" s="11">
        <f>SUMIFS('Individual Data'!$AC$7:$AC$5545,'Individual Data'!$V$7:$V$5545,'Hat by PBT'!$B89,'Individual Data'!$Z$7:$Z$5545,'Hat by PBT'!H$87,'Individual Data'!$R$7:$R$5545,'Hat by PBT'!$C89,'Individual Data'!$N$7:$N$5545,'Hat by PBT'!$B$86)</f>
        <v>0</v>
      </c>
      <c r="I89" s="11">
        <f>SUMIFS('Individual Data'!$AC$7:$AC$5545,'Individual Data'!$V$7:$V$5545,'Hat by PBT'!$B89,'Individual Data'!$Z$7:$Z$5545,'Hat by PBT'!I$87,'Individual Data'!$R$7:$R$5545,'Hat by PBT'!$C89,'Individual Data'!$N$7:$N$5545,'Hat by PBT'!$B$86)</f>
        <v>16.822592559073851</v>
      </c>
      <c r="J89" s="11">
        <f>SUMIFS('Individual Data'!$AC$7:$AC$5545,'Individual Data'!$V$7:$V$5545,'Hat by PBT'!$B89,'Individual Data'!$Z$7:$Z$5545,'Hat by PBT'!J$87,'Individual Data'!$R$7:$R$5545,'Hat by PBT'!$C89,'Individual Data'!$N$7:$N$5545,'Hat by PBT'!$B$86)</f>
        <v>0</v>
      </c>
      <c r="K89" s="11">
        <f>SUMIFS('Individual Data'!$AC$7:$AC$5545,'Individual Data'!$V$7:$V$5545,'Hat by PBT'!$B89,'Individual Data'!$Z$7:$Z$5545,'Hat by PBT'!K$87,'Individual Data'!$R$7:$R$5545,'Hat by PBT'!$C89,'Individual Data'!$N$7:$N$5545,'Hat by PBT'!$B$86)</f>
        <v>0</v>
      </c>
      <c r="L89" s="11">
        <f>SUMIFS('Individual Data'!$AC$7:$AC$5545,'Individual Data'!$V$7:$V$5545,'Hat by PBT'!$B89,'Individual Data'!$Z$7:$Z$5545,'Hat by PBT'!L$87,'Individual Data'!$R$7:$R$5545,'Hat by PBT'!$C89,'Individual Data'!$N$7:$N$5545,'Hat by PBT'!$B$86)</f>
        <v>16.822592559073851</v>
      </c>
      <c r="M89" s="11">
        <f>SUMIFS('Individual Data'!$AC$7:$AC$5545,'Individual Data'!$V$7:$V$5545,'Hat by PBT'!$B89,'Individual Data'!$Z$7:$Z$5545,'Hat by PBT'!M$87,'Individual Data'!$R$7:$R$5545,'Hat by PBT'!$C89,'Individual Data'!$N$7:$N$5545,'Hat by PBT'!$B$86)</f>
        <v>0</v>
      </c>
      <c r="N89" s="11">
        <f>SUMIFS('Individual Data'!$AC$7:$AC$5545,'Individual Data'!$V$7:$V$5545,'Hat by PBT'!$B89,'Individual Data'!$Z$7:$Z$5545,'Hat by PBT'!N$87,'Individual Data'!$R$7:$R$5545,'Hat by PBT'!$C89,'Individual Data'!$N$7:$N$5545,'Hat by PBT'!$B$86)</f>
        <v>0</v>
      </c>
      <c r="O89" s="11">
        <f>SUMIFS('Individual Data'!$AC$7:$AC$5545,'Individual Data'!$V$7:$V$5545,'Hat by PBT'!$B89,'Individual Data'!$Z$7:$Z$5545,'Hat by PBT'!O$87,'Individual Data'!$R$7:$R$5545,'Hat by PBT'!$C89,'Individual Data'!$N$7:$N$5545,'Hat by PBT'!$B$86)</f>
        <v>0</v>
      </c>
      <c r="P89" s="11">
        <f>SUMIFS('Individual Data'!$AC$7:$AC$5545,'Individual Data'!$V$7:$V$5545,'Hat by PBT'!$B89,'Individual Data'!$Z$7:$Z$5545,'Hat by PBT'!P$87,'Individual Data'!$R$7:$R$5545,'Hat by PBT'!$C89,'Individual Data'!$N$7:$N$5545,'Hat by PBT'!$B$86)</f>
        <v>0</v>
      </c>
      <c r="R89" s="26">
        <f t="shared" ref="R89:R152" si="76">SUM(D89:F89)</f>
        <v>0</v>
      </c>
      <c r="S89" s="27">
        <f t="shared" ref="S89:S152" si="77">SUM(G89:P89)</f>
        <v>33.645185118147701</v>
      </c>
      <c r="AG89" s="11"/>
    </row>
    <row r="90" spans="1:33" x14ac:dyDescent="0.25">
      <c r="A90" s="14" t="s">
        <v>171</v>
      </c>
      <c r="B90" t="s">
        <v>892</v>
      </c>
      <c r="C90">
        <v>5</v>
      </c>
      <c r="D90" s="11">
        <f>SUMIFS('Individual Data'!$AC$7:$AC$5545,'Individual Data'!$V$7:$V$5545,'Hat by PBT'!$B90,'Individual Data'!$Z$7:$Z$5545,'Hat by PBT'!D$87,'Individual Data'!$R$7:$R$5545,'Hat by PBT'!$C90,'Individual Data'!$N$7:$N$5545,'Hat by PBT'!$B$86)</f>
        <v>0</v>
      </c>
      <c r="E90" s="11">
        <f>SUMIFS('Individual Data'!$AC$7:$AC$5545,'Individual Data'!$V$7:$V$5545,'Hat by PBT'!$B90,'Individual Data'!$Z$7:$Z$5545,'Hat by PBT'!E$87,'Individual Data'!$R$7:$R$5545,'Hat by PBT'!$C90,'Individual Data'!$N$7:$N$5545,'Hat by PBT'!$B$86)</f>
        <v>0</v>
      </c>
      <c r="F90" s="11">
        <f>SUMIFS('Individual Data'!$AC$7:$AC$5545,'Individual Data'!$V$7:$V$5545,'Hat by PBT'!$B90,'Individual Data'!$Z$7:$Z$5545,'Hat by PBT'!F$87,'Individual Data'!$R$7:$R$5545,'Hat by PBT'!$C90,'Individual Data'!$N$7:$N$5545,'Hat by PBT'!$B$86)</f>
        <v>0</v>
      </c>
      <c r="G90" s="11">
        <f>SUMIFS('Individual Data'!$AC$7:$AC$5545,'Individual Data'!$V$7:$V$5545,'Hat by PBT'!$B90,'Individual Data'!$Z$7:$Z$5545,'Hat by PBT'!G$87,'Individual Data'!$R$7:$R$5545,'Hat by PBT'!$C90,'Individual Data'!$N$7:$N$5545,'Hat by PBT'!$B$86)</f>
        <v>0</v>
      </c>
      <c r="H90" s="11">
        <f>SUMIFS('Individual Data'!$AC$7:$AC$5545,'Individual Data'!$V$7:$V$5545,'Hat by PBT'!$B90,'Individual Data'!$Z$7:$Z$5545,'Hat by PBT'!H$87,'Individual Data'!$R$7:$R$5545,'Hat by PBT'!$C90,'Individual Data'!$N$7:$N$5545,'Hat by PBT'!$B$86)</f>
        <v>0</v>
      </c>
      <c r="I90" s="11">
        <f>SUMIFS('Individual Data'!$AC$7:$AC$5545,'Individual Data'!$V$7:$V$5545,'Hat by PBT'!$B90,'Individual Data'!$Z$7:$Z$5545,'Hat by PBT'!I$87,'Individual Data'!$R$7:$R$5545,'Hat by PBT'!$C90,'Individual Data'!$N$7:$N$5545,'Hat by PBT'!$B$86)</f>
        <v>0</v>
      </c>
      <c r="J90" s="11">
        <f>SUMIFS('Individual Data'!$AC$7:$AC$5545,'Individual Data'!$V$7:$V$5545,'Hat by PBT'!$B90,'Individual Data'!$Z$7:$Z$5545,'Hat by PBT'!J$87,'Individual Data'!$R$7:$R$5545,'Hat by PBT'!$C90,'Individual Data'!$N$7:$N$5545,'Hat by PBT'!$B$86)</f>
        <v>0</v>
      </c>
      <c r="K90" s="11">
        <f>SUMIFS('Individual Data'!$AC$7:$AC$5545,'Individual Data'!$V$7:$V$5545,'Hat by PBT'!$B90,'Individual Data'!$Z$7:$Z$5545,'Hat by PBT'!K$87,'Individual Data'!$R$7:$R$5545,'Hat by PBT'!$C90,'Individual Data'!$N$7:$N$5545,'Hat by PBT'!$B$86)</f>
        <v>16.919664972843069</v>
      </c>
      <c r="L90" s="11">
        <f>SUMIFS('Individual Data'!$AC$7:$AC$5545,'Individual Data'!$V$7:$V$5545,'Hat by PBT'!$B90,'Individual Data'!$Z$7:$Z$5545,'Hat by PBT'!L$87,'Individual Data'!$R$7:$R$5545,'Hat by PBT'!$C90,'Individual Data'!$N$7:$N$5545,'Hat by PBT'!$B$86)</f>
        <v>33.974680622149307</v>
      </c>
      <c r="M90" s="11">
        <f>SUMIFS('Individual Data'!$AC$7:$AC$5545,'Individual Data'!$V$7:$V$5545,'Hat by PBT'!$B90,'Individual Data'!$Z$7:$Z$5545,'Hat by PBT'!M$87,'Individual Data'!$R$7:$R$5545,'Hat by PBT'!$C90,'Individual Data'!$N$7:$N$5545,'Hat by PBT'!$B$86)</f>
        <v>14.869958298322565</v>
      </c>
      <c r="N90" s="11">
        <f>SUMIFS('Individual Data'!$AC$7:$AC$5545,'Individual Data'!$V$7:$V$5545,'Hat by PBT'!$B90,'Individual Data'!$Z$7:$Z$5545,'Hat by PBT'!N$87,'Individual Data'!$R$7:$R$5545,'Hat by PBT'!$C90,'Individual Data'!$N$7:$N$5545,'Hat by PBT'!$B$86)</f>
        <v>16.822592559073851</v>
      </c>
      <c r="O90" s="11">
        <f>SUMIFS('Individual Data'!$AC$7:$AC$5545,'Individual Data'!$V$7:$V$5545,'Hat by PBT'!$B90,'Individual Data'!$Z$7:$Z$5545,'Hat by PBT'!O$87,'Individual Data'!$R$7:$R$5545,'Hat by PBT'!$C90,'Individual Data'!$N$7:$N$5545,'Hat by PBT'!$B$86)</f>
        <v>0</v>
      </c>
      <c r="P90" s="11">
        <f>SUMIFS('Individual Data'!$AC$7:$AC$5545,'Individual Data'!$V$7:$V$5545,'Hat by PBT'!$B90,'Individual Data'!$Z$7:$Z$5545,'Hat by PBT'!P$87,'Individual Data'!$R$7:$R$5545,'Hat by PBT'!$C90,'Individual Data'!$N$7:$N$5545,'Hat by PBT'!$B$86)</f>
        <v>0</v>
      </c>
      <c r="R90" s="26">
        <f t="shared" si="76"/>
        <v>0</v>
      </c>
      <c r="S90" s="27">
        <f t="shared" si="77"/>
        <v>82.5868964523888</v>
      </c>
      <c r="AG90" s="11"/>
    </row>
    <row r="91" spans="1:33" x14ac:dyDescent="0.25">
      <c r="A91" s="14" t="s">
        <v>171</v>
      </c>
      <c r="B91" t="s">
        <v>919</v>
      </c>
      <c r="C91">
        <v>5</v>
      </c>
      <c r="D91" s="11">
        <f>SUMIFS('Individual Data'!$AC$7:$AC$5545,'Individual Data'!$V$7:$V$5545,'Hat by PBT'!$B91,'Individual Data'!$Z$7:$Z$5545,'Hat by PBT'!D$87,'Individual Data'!$R$7:$R$5545,'Hat by PBT'!$C91,'Individual Data'!$N$7:$N$5545,'Hat by PBT'!$B$86)</f>
        <v>0</v>
      </c>
      <c r="E91" s="11">
        <f>SUMIFS('Individual Data'!$AC$7:$AC$5545,'Individual Data'!$V$7:$V$5545,'Hat by PBT'!$B91,'Individual Data'!$Z$7:$Z$5545,'Hat by PBT'!E$87,'Individual Data'!$R$7:$R$5545,'Hat by PBT'!$C91,'Individual Data'!$N$7:$N$5545,'Hat by PBT'!$B$86)</f>
        <v>0</v>
      </c>
      <c r="F91" s="11">
        <f>SUMIFS('Individual Data'!$AC$7:$AC$5545,'Individual Data'!$V$7:$V$5545,'Hat by PBT'!$B91,'Individual Data'!$Z$7:$Z$5545,'Hat by PBT'!F$87,'Individual Data'!$R$7:$R$5545,'Hat by PBT'!$C91,'Individual Data'!$N$7:$N$5545,'Hat by PBT'!$B$86)</f>
        <v>0</v>
      </c>
      <c r="G91" s="11">
        <f>SUMIFS('Individual Data'!$AC$7:$AC$5545,'Individual Data'!$V$7:$V$5545,'Hat by PBT'!$B91,'Individual Data'!$Z$7:$Z$5545,'Hat by PBT'!G$87,'Individual Data'!$R$7:$R$5545,'Hat by PBT'!$C91,'Individual Data'!$N$7:$N$5545,'Hat by PBT'!$B$86)</f>
        <v>0</v>
      </c>
      <c r="H91" s="11">
        <f>SUMIFS('Individual Data'!$AC$7:$AC$5545,'Individual Data'!$V$7:$V$5545,'Hat by PBT'!$B91,'Individual Data'!$Z$7:$Z$5545,'Hat by PBT'!H$87,'Individual Data'!$R$7:$R$5545,'Hat by PBT'!$C91,'Individual Data'!$N$7:$N$5545,'Hat by PBT'!$B$86)</f>
        <v>0</v>
      </c>
      <c r="I91" s="11">
        <f>SUMIFS('Individual Data'!$AC$7:$AC$5545,'Individual Data'!$V$7:$V$5545,'Hat by PBT'!$B91,'Individual Data'!$Z$7:$Z$5545,'Hat by PBT'!I$87,'Individual Data'!$R$7:$R$5545,'Hat by PBT'!$C91,'Individual Data'!$N$7:$N$5545,'Hat by PBT'!$B$86)</f>
        <v>0</v>
      </c>
      <c r="J91" s="11">
        <f>SUMIFS('Individual Data'!$AC$7:$AC$5545,'Individual Data'!$V$7:$V$5545,'Hat by PBT'!$B91,'Individual Data'!$Z$7:$Z$5545,'Hat by PBT'!J$87,'Individual Data'!$R$7:$R$5545,'Hat by PBT'!$C91,'Individual Data'!$N$7:$N$5545,'Hat by PBT'!$B$86)</f>
        <v>16.918000874321311</v>
      </c>
      <c r="K91" s="11">
        <f>SUMIFS('Individual Data'!$AC$7:$AC$5545,'Individual Data'!$V$7:$V$5545,'Hat by PBT'!$B91,'Individual Data'!$Z$7:$Z$5545,'Hat by PBT'!K$87,'Individual Data'!$R$7:$R$5545,'Hat by PBT'!$C91,'Individual Data'!$N$7:$N$5545,'Hat by PBT'!$B$86)</f>
        <v>0</v>
      </c>
      <c r="L91" s="11">
        <f>SUMIFS('Individual Data'!$AC$7:$AC$5545,'Individual Data'!$V$7:$V$5545,'Hat by PBT'!$B91,'Individual Data'!$Z$7:$Z$5545,'Hat by PBT'!L$87,'Individual Data'!$R$7:$R$5545,'Hat by PBT'!$C91,'Individual Data'!$N$7:$N$5545,'Hat by PBT'!$B$86)</f>
        <v>15.310575943463711</v>
      </c>
      <c r="M91" s="11">
        <f>SUMIFS('Individual Data'!$AC$7:$AC$5545,'Individual Data'!$V$7:$V$5545,'Hat by PBT'!$B91,'Individual Data'!$Z$7:$Z$5545,'Hat by PBT'!M$87,'Individual Data'!$R$7:$R$5545,'Hat by PBT'!$C91,'Individual Data'!$N$7:$N$5545,'Hat by PBT'!$B$86)</f>
        <v>0</v>
      </c>
      <c r="N91" s="11">
        <f>SUMIFS('Individual Data'!$AC$7:$AC$5545,'Individual Data'!$V$7:$V$5545,'Hat by PBT'!$B91,'Individual Data'!$Z$7:$Z$5545,'Hat by PBT'!N$87,'Individual Data'!$R$7:$R$5545,'Hat by PBT'!$C91,'Individual Data'!$N$7:$N$5545,'Hat by PBT'!$B$86)</f>
        <v>0</v>
      </c>
      <c r="O91" s="11">
        <f>SUMIFS('Individual Data'!$AC$7:$AC$5545,'Individual Data'!$V$7:$V$5545,'Hat by PBT'!$B91,'Individual Data'!$Z$7:$Z$5545,'Hat by PBT'!O$87,'Individual Data'!$R$7:$R$5545,'Hat by PBT'!$C91,'Individual Data'!$N$7:$N$5545,'Hat by PBT'!$B$86)</f>
        <v>0</v>
      </c>
      <c r="P91" s="11">
        <f>SUMIFS('Individual Data'!$AC$7:$AC$5545,'Individual Data'!$V$7:$V$5545,'Hat by PBT'!$B91,'Individual Data'!$Z$7:$Z$5545,'Hat by PBT'!P$87,'Individual Data'!$R$7:$R$5545,'Hat by PBT'!$C91,'Individual Data'!$N$7:$N$5545,'Hat by PBT'!$B$86)</f>
        <v>0</v>
      </c>
      <c r="R91" s="26">
        <f t="shared" si="76"/>
        <v>0</v>
      </c>
      <c r="S91" s="27">
        <f t="shared" si="77"/>
        <v>32.228576817785026</v>
      </c>
      <c r="AG91" s="11"/>
    </row>
    <row r="92" spans="1:33" x14ac:dyDescent="0.25">
      <c r="A92" s="14" t="s">
        <v>171</v>
      </c>
      <c r="B92" t="s">
        <v>740</v>
      </c>
      <c r="C92">
        <v>5</v>
      </c>
      <c r="D92" s="11">
        <f>SUMIFS('Individual Data'!$AC$7:$AC$5545,'Individual Data'!$V$7:$V$5545,'Hat by PBT'!$B92,'Individual Data'!$Z$7:$Z$5545,'Hat by PBT'!D$87,'Individual Data'!$R$7:$R$5545,'Hat by PBT'!$C92,'Individual Data'!$N$7:$N$5545,'Hat by PBT'!$B$86)</f>
        <v>0</v>
      </c>
      <c r="E92" s="11">
        <f>SUMIFS('Individual Data'!$AC$7:$AC$5545,'Individual Data'!$V$7:$V$5545,'Hat by PBT'!$B92,'Individual Data'!$Z$7:$Z$5545,'Hat by PBT'!E$87,'Individual Data'!$R$7:$R$5545,'Hat by PBT'!$C92,'Individual Data'!$N$7:$N$5545,'Hat by PBT'!$B$86)</f>
        <v>0</v>
      </c>
      <c r="F92" s="11">
        <f>SUMIFS('Individual Data'!$AC$7:$AC$5545,'Individual Data'!$V$7:$V$5545,'Hat by PBT'!$B92,'Individual Data'!$Z$7:$Z$5545,'Hat by PBT'!F$87,'Individual Data'!$R$7:$R$5545,'Hat by PBT'!$C92,'Individual Data'!$N$7:$N$5545,'Hat by PBT'!$B$86)</f>
        <v>0</v>
      </c>
      <c r="G92" s="11">
        <f>SUMIFS('Individual Data'!$AC$7:$AC$5545,'Individual Data'!$V$7:$V$5545,'Hat by PBT'!$B92,'Individual Data'!$Z$7:$Z$5545,'Hat by PBT'!G$87,'Individual Data'!$R$7:$R$5545,'Hat by PBT'!$C92,'Individual Data'!$N$7:$N$5545,'Hat by PBT'!$B$86)</f>
        <v>0</v>
      </c>
      <c r="H92" s="11">
        <f>SUMIFS('Individual Data'!$AC$7:$AC$5545,'Individual Data'!$V$7:$V$5545,'Hat by PBT'!$B92,'Individual Data'!$Z$7:$Z$5545,'Hat by PBT'!H$87,'Individual Data'!$R$7:$R$5545,'Hat by PBT'!$C92,'Individual Data'!$N$7:$N$5545,'Hat by PBT'!$B$86)</f>
        <v>0</v>
      </c>
      <c r="I92" s="11">
        <f>SUMIFS('Individual Data'!$AC$7:$AC$5545,'Individual Data'!$V$7:$V$5545,'Hat by PBT'!$B92,'Individual Data'!$Z$7:$Z$5545,'Hat by PBT'!I$87,'Individual Data'!$R$7:$R$5545,'Hat by PBT'!$C92,'Individual Data'!$N$7:$N$5545,'Hat by PBT'!$B$86)</f>
        <v>16.822592559073851</v>
      </c>
      <c r="J92" s="11">
        <f>SUMIFS('Individual Data'!$AC$7:$AC$5545,'Individual Data'!$V$7:$V$5545,'Hat by PBT'!$B92,'Individual Data'!$Z$7:$Z$5545,'Hat by PBT'!J$87,'Individual Data'!$R$7:$R$5545,'Hat by PBT'!$C92,'Individual Data'!$N$7:$N$5545,'Hat by PBT'!$B$86)</f>
        <v>0</v>
      </c>
      <c r="K92" s="11">
        <f>SUMIFS('Individual Data'!$AC$7:$AC$5545,'Individual Data'!$V$7:$V$5545,'Hat by PBT'!$B92,'Individual Data'!$Z$7:$Z$5545,'Hat by PBT'!K$87,'Individual Data'!$R$7:$R$5545,'Hat by PBT'!$C92,'Individual Data'!$N$7:$N$5545,'Hat by PBT'!$B$86)</f>
        <v>0</v>
      </c>
      <c r="L92" s="11">
        <f>SUMIFS('Individual Data'!$AC$7:$AC$5545,'Individual Data'!$V$7:$V$5545,'Hat by PBT'!$B92,'Individual Data'!$Z$7:$Z$5545,'Hat by PBT'!L$87,'Individual Data'!$R$7:$R$5545,'Hat by PBT'!$C92,'Individual Data'!$N$7:$N$5545,'Hat by PBT'!$B$86)</f>
        <v>0</v>
      </c>
      <c r="M92" s="11">
        <f>SUMIFS('Individual Data'!$AC$7:$AC$5545,'Individual Data'!$V$7:$V$5545,'Hat by PBT'!$B92,'Individual Data'!$Z$7:$Z$5545,'Hat by PBT'!M$87,'Individual Data'!$R$7:$R$5545,'Hat by PBT'!$C92,'Individual Data'!$N$7:$N$5545,'Hat by PBT'!$B$86)</f>
        <v>16.822592559073851</v>
      </c>
      <c r="N92" s="11">
        <f>SUMIFS('Individual Data'!$AC$7:$AC$5545,'Individual Data'!$V$7:$V$5545,'Hat by PBT'!$B92,'Individual Data'!$Z$7:$Z$5545,'Hat by PBT'!N$87,'Individual Data'!$R$7:$R$5545,'Hat by PBT'!$C92,'Individual Data'!$N$7:$N$5545,'Hat by PBT'!$B$86)</f>
        <v>0</v>
      </c>
      <c r="O92" s="11">
        <f>SUMIFS('Individual Data'!$AC$7:$AC$5545,'Individual Data'!$V$7:$V$5545,'Hat by PBT'!$B92,'Individual Data'!$Z$7:$Z$5545,'Hat by PBT'!O$87,'Individual Data'!$R$7:$R$5545,'Hat by PBT'!$C92,'Individual Data'!$N$7:$N$5545,'Hat by PBT'!$B$86)</f>
        <v>15.310575943463711</v>
      </c>
      <c r="P92" s="11">
        <f>SUMIFS('Individual Data'!$AC$7:$AC$5545,'Individual Data'!$V$7:$V$5545,'Hat by PBT'!$B92,'Individual Data'!$Z$7:$Z$5545,'Hat by PBT'!P$87,'Individual Data'!$R$7:$R$5545,'Hat by PBT'!$C92,'Individual Data'!$N$7:$N$5545,'Hat by PBT'!$B$86)</f>
        <v>0</v>
      </c>
      <c r="R92" s="26">
        <f t="shared" si="76"/>
        <v>0</v>
      </c>
      <c r="S92" s="27">
        <f t="shared" si="77"/>
        <v>48.955761061611412</v>
      </c>
      <c r="AG92" s="11"/>
    </row>
    <row r="93" spans="1:33" x14ac:dyDescent="0.25">
      <c r="A93" s="14" t="s">
        <v>171</v>
      </c>
      <c r="B93" t="s">
        <v>886</v>
      </c>
      <c r="C93">
        <v>5</v>
      </c>
      <c r="D93" s="11">
        <f>SUMIFS('Individual Data'!$AC$7:$AC$5545,'Individual Data'!$V$7:$V$5545,'Hat by PBT'!$B93,'Individual Data'!$Z$7:$Z$5545,'Hat by PBT'!D$87,'Individual Data'!$R$7:$R$5545,'Hat by PBT'!$C93,'Individual Data'!$N$7:$N$5545,'Hat by PBT'!$B$86)</f>
        <v>0</v>
      </c>
      <c r="E93" s="11">
        <f>SUMIFS('Individual Data'!$AC$7:$AC$5545,'Individual Data'!$V$7:$V$5545,'Hat by PBT'!$B93,'Individual Data'!$Z$7:$Z$5545,'Hat by PBT'!E$87,'Individual Data'!$R$7:$R$5545,'Hat by PBT'!$C93,'Individual Data'!$N$7:$N$5545,'Hat by PBT'!$B$86)</f>
        <v>0</v>
      </c>
      <c r="F93" s="11">
        <f>SUMIFS('Individual Data'!$AC$7:$AC$5545,'Individual Data'!$V$7:$V$5545,'Hat by PBT'!$B93,'Individual Data'!$Z$7:$Z$5545,'Hat by PBT'!F$87,'Individual Data'!$R$7:$R$5545,'Hat by PBT'!$C93,'Individual Data'!$N$7:$N$5545,'Hat by PBT'!$B$86)</f>
        <v>0</v>
      </c>
      <c r="G93" s="11">
        <f>SUMIFS('Individual Data'!$AC$7:$AC$5545,'Individual Data'!$V$7:$V$5545,'Hat by PBT'!$B93,'Individual Data'!$Z$7:$Z$5545,'Hat by PBT'!G$87,'Individual Data'!$R$7:$R$5545,'Hat by PBT'!$C93,'Individual Data'!$N$7:$N$5545,'Hat by PBT'!$B$86)</f>
        <v>0</v>
      </c>
      <c r="H93" s="11">
        <f>SUMIFS('Individual Data'!$AC$7:$AC$5545,'Individual Data'!$V$7:$V$5545,'Hat by PBT'!$B93,'Individual Data'!$Z$7:$Z$5545,'Hat by PBT'!H$87,'Individual Data'!$R$7:$R$5545,'Hat by PBT'!$C93,'Individual Data'!$N$7:$N$5545,'Hat by PBT'!$B$86)</f>
        <v>0</v>
      </c>
      <c r="I93" s="11">
        <f>SUMIFS('Individual Data'!$AC$7:$AC$5545,'Individual Data'!$V$7:$V$5545,'Hat by PBT'!$B93,'Individual Data'!$Z$7:$Z$5545,'Hat by PBT'!I$87,'Individual Data'!$R$7:$R$5545,'Hat by PBT'!$C93,'Individual Data'!$N$7:$N$5545,'Hat by PBT'!$B$86)</f>
        <v>0</v>
      </c>
      <c r="J93" s="11">
        <f>SUMIFS('Individual Data'!$AC$7:$AC$5545,'Individual Data'!$V$7:$V$5545,'Hat by PBT'!$B93,'Individual Data'!$Z$7:$Z$5545,'Hat by PBT'!J$87,'Individual Data'!$R$7:$R$5545,'Hat by PBT'!$C93,'Individual Data'!$N$7:$N$5545,'Hat by PBT'!$B$86)</f>
        <v>49.570740542862637</v>
      </c>
      <c r="K93" s="11">
        <f>SUMIFS('Individual Data'!$AC$7:$AC$5545,'Individual Data'!$V$7:$V$5545,'Hat by PBT'!$B93,'Individual Data'!$Z$7:$Z$5545,'Hat by PBT'!K$87,'Individual Data'!$R$7:$R$5545,'Hat by PBT'!$C93,'Individual Data'!$N$7:$N$5545,'Hat by PBT'!$B$86)</f>
        <v>15.46742783098297</v>
      </c>
      <c r="L93" s="11">
        <f>SUMIFS('Individual Data'!$AC$7:$AC$5545,'Individual Data'!$V$7:$V$5545,'Hat by PBT'!$B93,'Individual Data'!$Z$7:$Z$5545,'Hat by PBT'!L$87,'Individual Data'!$R$7:$R$5545,'Hat by PBT'!$C93,'Individual Data'!$N$7:$N$5545,'Hat by PBT'!$B$86)</f>
        <v>16.822592559073851</v>
      </c>
      <c r="M93" s="11">
        <f>SUMIFS('Individual Data'!$AC$7:$AC$5545,'Individual Data'!$V$7:$V$5545,'Hat by PBT'!$B93,'Individual Data'!$Z$7:$Z$5545,'Hat by PBT'!M$87,'Individual Data'!$R$7:$R$5545,'Hat by PBT'!$C93,'Individual Data'!$N$7:$N$5545,'Hat by PBT'!$B$86)</f>
        <v>0</v>
      </c>
      <c r="N93" s="11">
        <f>SUMIFS('Individual Data'!$AC$7:$AC$5545,'Individual Data'!$V$7:$V$5545,'Hat by PBT'!$B93,'Individual Data'!$Z$7:$Z$5545,'Hat by PBT'!N$87,'Individual Data'!$R$7:$R$5545,'Hat by PBT'!$C93,'Individual Data'!$N$7:$N$5545,'Hat by PBT'!$B$86)</f>
        <v>0</v>
      </c>
      <c r="O93" s="11">
        <f>SUMIFS('Individual Data'!$AC$7:$AC$5545,'Individual Data'!$V$7:$V$5545,'Hat by PBT'!$B93,'Individual Data'!$Z$7:$Z$5545,'Hat by PBT'!O$87,'Individual Data'!$R$7:$R$5545,'Hat by PBT'!$C93,'Individual Data'!$N$7:$N$5545,'Hat by PBT'!$B$86)</f>
        <v>0</v>
      </c>
      <c r="P93" s="11">
        <f>SUMIFS('Individual Data'!$AC$7:$AC$5545,'Individual Data'!$V$7:$V$5545,'Hat by PBT'!$B93,'Individual Data'!$Z$7:$Z$5545,'Hat by PBT'!P$87,'Individual Data'!$R$7:$R$5545,'Hat by PBT'!$C93,'Individual Data'!$N$7:$N$5545,'Hat by PBT'!$B$86)</f>
        <v>0</v>
      </c>
      <c r="R93" s="26">
        <f t="shared" si="76"/>
        <v>0</v>
      </c>
      <c r="S93" s="27">
        <f t="shared" si="77"/>
        <v>81.860760932919462</v>
      </c>
      <c r="AG93" s="11"/>
    </row>
    <row r="94" spans="1:33" x14ac:dyDescent="0.25">
      <c r="A94" s="14" t="s">
        <v>171</v>
      </c>
      <c r="B94" t="s">
        <v>924</v>
      </c>
      <c r="C94">
        <v>5</v>
      </c>
      <c r="D94" s="11">
        <f>SUMIFS('Individual Data'!$AC$7:$AC$5545,'Individual Data'!$V$7:$V$5545,'Hat by PBT'!$B94,'Individual Data'!$Z$7:$Z$5545,'Hat by PBT'!D$87,'Individual Data'!$R$7:$R$5545,'Hat by PBT'!$C94,'Individual Data'!$N$7:$N$5545,'Hat by PBT'!$B$86)</f>
        <v>0</v>
      </c>
      <c r="E94" s="11">
        <f>SUMIFS('Individual Data'!$AC$7:$AC$5545,'Individual Data'!$V$7:$V$5545,'Hat by PBT'!$B94,'Individual Data'!$Z$7:$Z$5545,'Hat by PBT'!E$87,'Individual Data'!$R$7:$R$5545,'Hat by PBT'!$C94,'Individual Data'!$N$7:$N$5545,'Hat by PBT'!$B$86)</f>
        <v>0</v>
      </c>
      <c r="F94" s="11">
        <f>SUMIFS('Individual Data'!$AC$7:$AC$5545,'Individual Data'!$V$7:$V$5545,'Hat by PBT'!$B94,'Individual Data'!$Z$7:$Z$5545,'Hat by PBT'!F$87,'Individual Data'!$R$7:$R$5545,'Hat by PBT'!$C94,'Individual Data'!$N$7:$N$5545,'Hat by PBT'!$B$86)</f>
        <v>0</v>
      </c>
      <c r="G94" s="11">
        <f>SUMIFS('Individual Data'!$AC$7:$AC$5545,'Individual Data'!$V$7:$V$5545,'Hat by PBT'!$B94,'Individual Data'!$Z$7:$Z$5545,'Hat by PBT'!G$87,'Individual Data'!$R$7:$R$5545,'Hat by PBT'!$C94,'Individual Data'!$N$7:$N$5545,'Hat by PBT'!$B$86)</f>
        <v>0</v>
      </c>
      <c r="H94" s="11">
        <f>SUMIFS('Individual Data'!$AC$7:$AC$5545,'Individual Data'!$V$7:$V$5545,'Hat by PBT'!$B94,'Individual Data'!$Z$7:$Z$5545,'Hat by PBT'!H$87,'Individual Data'!$R$7:$R$5545,'Hat by PBT'!$C94,'Individual Data'!$N$7:$N$5545,'Hat by PBT'!$B$86)</f>
        <v>0</v>
      </c>
      <c r="I94" s="11">
        <f>SUMIFS('Individual Data'!$AC$7:$AC$5545,'Individual Data'!$V$7:$V$5545,'Hat by PBT'!$B94,'Individual Data'!$Z$7:$Z$5545,'Hat by PBT'!I$87,'Individual Data'!$R$7:$R$5545,'Hat by PBT'!$C94,'Individual Data'!$N$7:$N$5545,'Hat by PBT'!$B$86)</f>
        <v>0</v>
      </c>
      <c r="J94" s="11">
        <f>SUMIFS('Individual Data'!$AC$7:$AC$5545,'Individual Data'!$V$7:$V$5545,'Hat by PBT'!$B94,'Individual Data'!$Z$7:$Z$5545,'Hat by PBT'!J$87,'Individual Data'!$R$7:$R$5545,'Hat by PBT'!$C94,'Individual Data'!$N$7:$N$5545,'Hat by PBT'!$B$86)</f>
        <v>0</v>
      </c>
      <c r="K94" s="11">
        <f>SUMIFS('Individual Data'!$AC$7:$AC$5545,'Individual Data'!$V$7:$V$5545,'Hat by PBT'!$B94,'Individual Data'!$Z$7:$Z$5545,'Hat by PBT'!K$87,'Individual Data'!$R$7:$R$5545,'Hat by PBT'!$C94,'Individual Data'!$N$7:$N$5545,'Hat by PBT'!$B$86)</f>
        <v>0</v>
      </c>
      <c r="L94" s="11">
        <f>SUMIFS('Individual Data'!$AC$7:$AC$5545,'Individual Data'!$V$7:$V$5545,'Hat by PBT'!$B94,'Individual Data'!$Z$7:$Z$5545,'Hat by PBT'!L$87,'Individual Data'!$R$7:$R$5545,'Hat by PBT'!$C94,'Individual Data'!$N$7:$N$5545,'Hat by PBT'!$B$86)</f>
        <v>0</v>
      </c>
      <c r="M94" s="11">
        <f>SUMIFS('Individual Data'!$AC$7:$AC$5545,'Individual Data'!$V$7:$V$5545,'Hat by PBT'!$B94,'Individual Data'!$Z$7:$Z$5545,'Hat by PBT'!M$87,'Individual Data'!$R$7:$R$5545,'Hat by PBT'!$C94,'Individual Data'!$N$7:$N$5545,'Hat by PBT'!$B$86)</f>
        <v>0</v>
      </c>
      <c r="N94" s="11">
        <f>SUMIFS('Individual Data'!$AC$7:$AC$5545,'Individual Data'!$V$7:$V$5545,'Hat by PBT'!$B94,'Individual Data'!$Z$7:$Z$5545,'Hat by PBT'!N$87,'Individual Data'!$R$7:$R$5545,'Hat by PBT'!$C94,'Individual Data'!$N$7:$N$5545,'Hat by PBT'!$B$86)</f>
        <v>0</v>
      </c>
      <c r="O94" s="11">
        <f>SUMIFS('Individual Data'!$AC$7:$AC$5545,'Individual Data'!$V$7:$V$5545,'Hat by PBT'!$B94,'Individual Data'!$Z$7:$Z$5545,'Hat by PBT'!O$87,'Individual Data'!$R$7:$R$5545,'Hat by PBT'!$C94,'Individual Data'!$N$7:$N$5545,'Hat by PBT'!$B$86)</f>
        <v>0</v>
      </c>
      <c r="P94" s="11">
        <f>SUMIFS('Individual Data'!$AC$7:$AC$5545,'Individual Data'!$V$7:$V$5545,'Hat by PBT'!$B94,'Individual Data'!$Z$7:$Z$5545,'Hat by PBT'!P$87,'Individual Data'!$R$7:$R$5545,'Hat by PBT'!$C94,'Individual Data'!$N$7:$N$5545,'Hat by PBT'!$B$86)</f>
        <v>0</v>
      </c>
      <c r="R94" s="26">
        <f t="shared" si="76"/>
        <v>0</v>
      </c>
      <c r="S94" s="27">
        <f t="shared" si="77"/>
        <v>0</v>
      </c>
      <c r="AG94" s="11"/>
    </row>
    <row r="95" spans="1:33" x14ac:dyDescent="0.25">
      <c r="A95" s="14" t="s">
        <v>171</v>
      </c>
      <c r="B95" t="s">
        <v>893</v>
      </c>
      <c r="C95">
        <v>5</v>
      </c>
      <c r="D95" s="11">
        <f>SUMIFS('Individual Data'!$AC$7:$AC$5545,'Individual Data'!$V$7:$V$5545,'Hat by PBT'!$B95,'Individual Data'!$Z$7:$Z$5545,'Hat by PBT'!D$87,'Individual Data'!$R$7:$R$5545,'Hat by PBT'!$C95,'Individual Data'!$N$7:$N$5545,'Hat by PBT'!$B$86)</f>
        <v>0</v>
      </c>
      <c r="E95" s="11">
        <f>SUMIFS('Individual Data'!$AC$7:$AC$5545,'Individual Data'!$V$7:$V$5545,'Hat by PBT'!$B95,'Individual Data'!$Z$7:$Z$5545,'Hat by PBT'!E$87,'Individual Data'!$R$7:$R$5545,'Hat by PBT'!$C95,'Individual Data'!$N$7:$N$5545,'Hat by PBT'!$B$86)</f>
        <v>0</v>
      </c>
      <c r="F95" s="11">
        <f>SUMIFS('Individual Data'!$AC$7:$AC$5545,'Individual Data'!$V$7:$V$5545,'Hat by PBT'!$B95,'Individual Data'!$Z$7:$Z$5545,'Hat by PBT'!F$87,'Individual Data'!$R$7:$R$5545,'Hat by PBT'!$C95,'Individual Data'!$N$7:$N$5545,'Hat by PBT'!$B$86)</f>
        <v>0</v>
      </c>
      <c r="G95" s="11">
        <f>SUMIFS('Individual Data'!$AC$7:$AC$5545,'Individual Data'!$V$7:$V$5545,'Hat by PBT'!$B95,'Individual Data'!$Z$7:$Z$5545,'Hat by PBT'!G$87,'Individual Data'!$R$7:$R$5545,'Hat by PBT'!$C95,'Individual Data'!$N$7:$N$5545,'Hat by PBT'!$B$86)</f>
        <v>0</v>
      </c>
      <c r="H95" s="11">
        <f>SUMIFS('Individual Data'!$AC$7:$AC$5545,'Individual Data'!$V$7:$V$5545,'Hat by PBT'!$B95,'Individual Data'!$Z$7:$Z$5545,'Hat by PBT'!H$87,'Individual Data'!$R$7:$R$5545,'Hat by PBT'!$C95,'Individual Data'!$N$7:$N$5545,'Hat by PBT'!$B$86)</f>
        <v>0</v>
      </c>
      <c r="I95" s="11">
        <f>SUMIFS('Individual Data'!$AC$7:$AC$5545,'Individual Data'!$V$7:$V$5545,'Hat by PBT'!$B95,'Individual Data'!$Z$7:$Z$5545,'Hat by PBT'!I$87,'Individual Data'!$R$7:$R$5545,'Hat by PBT'!$C95,'Individual Data'!$N$7:$N$5545,'Hat by PBT'!$B$86)</f>
        <v>16.822592559073851</v>
      </c>
      <c r="J95" s="11">
        <f>SUMIFS('Individual Data'!$AC$7:$AC$5545,'Individual Data'!$V$7:$V$5545,'Hat by PBT'!$B95,'Individual Data'!$Z$7:$Z$5545,'Hat by PBT'!J$87,'Individual Data'!$R$7:$R$5545,'Hat by PBT'!$C95,'Individual Data'!$N$7:$N$5545,'Hat by PBT'!$B$86)</f>
        <v>0</v>
      </c>
      <c r="K95" s="11">
        <f>SUMIFS('Individual Data'!$AC$7:$AC$5545,'Individual Data'!$V$7:$V$5545,'Hat by PBT'!$B95,'Individual Data'!$Z$7:$Z$5545,'Hat by PBT'!K$87,'Individual Data'!$R$7:$R$5545,'Hat by PBT'!$C95,'Individual Data'!$N$7:$N$5545,'Hat by PBT'!$B$86)</f>
        <v>65.44409305798726</v>
      </c>
      <c r="L95" s="11">
        <f>SUMIFS('Individual Data'!$AC$7:$AC$5545,'Individual Data'!$V$7:$V$5545,'Hat by PBT'!$B95,'Individual Data'!$Z$7:$Z$5545,'Hat by PBT'!L$87,'Individual Data'!$R$7:$R$5545,'Hat by PBT'!$C95,'Individual Data'!$N$7:$N$5545,'Hat by PBT'!$B$86)</f>
        <v>49.205777781610735</v>
      </c>
      <c r="M95" s="11">
        <f>SUMIFS('Individual Data'!$AC$7:$AC$5545,'Individual Data'!$V$7:$V$5545,'Hat by PBT'!$B95,'Individual Data'!$Z$7:$Z$5545,'Hat by PBT'!M$87,'Individual Data'!$R$7:$R$5545,'Hat by PBT'!$C95,'Individual Data'!$N$7:$N$5545,'Hat by PBT'!$B$86)</f>
        <v>112.34086277640425</v>
      </c>
      <c r="N95" s="11">
        <f>SUMIFS('Individual Data'!$AC$7:$AC$5545,'Individual Data'!$V$7:$V$5545,'Hat by PBT'!$B95,'Individual Data'!$Z$7:$Z$5545,'Hat by PBT'!N$87,'Individual Data'!$R$7:$R$5545,'Hat by PBT'!$C95,'Individual Data'!$N$7:$N$5545,'Hat by PBT'!$B$86)</f>
        <v>16.822592559073851</v>
      </c>
      <c r="O95" s="11">
        <f>SUMIFS('Individual Data'!$AC$7:$AC$5545,'Individual Data'!$V$7:$V$5545,'Hat by PBT'!$B95,'Individual Data'!$Z$7:$Z$5545,'Hat by PBT'!O$87,'Individual Data'!$R$7:$R$5545,'Hat by PBT'!$C95,'Individual Data'!$N$7:$N$5545,'Hat by PBT'!$B$86)</f>
        <v>0</v>
      </c>
      <c r="P95" s="11">
        <f>SUMIFS('Individual Data'!$AC$7:$AC$5545,'Individual Data'!$V$7:$V$5545,'Hat by PBT'!$B95,'Individual Data'!$Z$7:$Z$5545,'Hat by PBT'!P$87,'Individual Data'!$R$7:$R$5545,'Hat by PBT'!$C95,'Individual Data'!$N$7:$N$5545,'Hat by PBT'!$B$86)</f>
        <v>0</v>
      </c>
      <c r="R95" s="26">
        <f t="shared" si="76"/>
        <v>0</v>
      </c>
      <c r="S95" s="27">
        <f t="shared" si="77"/>
        <v>260.63591873414993</v>
      </c>
      <c r="AG95" s="11"/>
    </row>
    <row r="96" spans="1:33" x14ac:dyDescent="0.25">
      <c r="A96" s="14" t="s">
        <v>171</v>
      </c>
      <c r="B96" t="s">
        <v>949</v>
      </c>
      <c r="C96">
        <v>5</v>
      </c>
      <c r="D96" s="11">
        <f>SUMIFS('Individual Data'!$AC$7:$AC$5545,'Individual Data'!$V$7:$V$5545,'Hat by PBT'!$B96,'Individual Data'!$Z$7:$Z$5545,'Hat by PBT'!D$87,'Individual Data'!$R$7:$R$5545,'Hat by PBT'!$C96,'Individual Data'!$N$7:$N$5545,'Hat by PBT'!$B$86)</f>
        <v>0</v>
      </c>
      <c r="E96" s="11">
        <f>SUMIFS('Individual Data'!$AC$7:$AC$5545,'Individual Data'!$V$7:$V$5545,'Hat by PBT'!$B96,'Individual Data'!$Z$7:$Z$5545,'Hat by PBT'!E$87,'Individual Data'!$R$7:$R$5545,'Hat by PBT'!$C96,'Individual Data'!$N$7:$N$5545,'Hat by PBT'!$B$86)</f>
        <v>0</v>
      </c>
      <c r="F96" s="11">
        <f>SUMIFS('Individual Data'!$AC$7:$AC$5545,'Individual Data'!$V$7:$V$5545,'Hat by PBT'!$B96,'Individual Data'!$Z$7:$Z$5545,'Hat by PBT'!F$87,'Individual Data'!$R$7:$R$5545,'Hat by PBT'!$C96,'Individual Data'!$N$7:$N$5545,'Hat by PBT'!$B$86)</f>
        <v>0</v>
      </c>
      <c r="G96" s="11">
        <f>SUMIFS('Individual Data'!$AC$7:$AC$5545,'Individual Data'!$V$7:$V$5545,'Hat by PBT'!$B96,'Individual Data'!$Z$7:$Z$5545,'Hat by PBT'!G$87,'Individual Data'!$R$7:$R$5545,'Hat by PBT'!$C96,'Individual Data'!$N$7:$N$5545,'Hat by PBT'!$B$86)</f>
        <v>0</v>
      </c>
      <c r="H96" s="11">
        <f>SUMIFS('Individual Data'!$AC$7:$AC$5545,'Individual Data'!$V$7:$V$5545,'Hat by PBT'!$B96,'Individual Data'!$Z$7:$Z$5545,'Hat by PBT'!H$87,'Individual Data'!$R$7:$R$5545,'Hat by PBT'!$C96,'Individual Data'!$N$7:$N$5545,'Hat by PBT'!$B$86)</f>
        <v>33.082100913296514</v>
      </c>
      <c r="I96" s="11">
        <f>SUMIFS('Individual Data'!$AC$7:$AC$5545,'Individual Data'!$V$7:$V$5545,'Hat by PBT'!$B96,'Individual Data'!$Z$7:$Z$5545,'Hat by PBT'!I$87,'Individual Data'!$R$7:$R$5545,'Hat by PBT'!$C96,'Individual Data'!$N$7:$N$5545,'Hat by PBT'!$B$86)</f>
        <v>50.467777677221548</v>
      </c>
      <c r="J96" s="11">
        <f>SUMIFS('Individual Data'!$AC$7:$AC$5545,'Individual Data'!$V$7:$V$5545,'Hat by PBT'!$B96,'Individual Data'!$Z$7:$Z$5545,'Hat by PBT'!J$87,'Individual Data'!$R$7:$R$5545,'Hat by PBT'!$C96,'Individual Data'!$N$7:$N$5545,'Hat by PBT'!$B$86)</f>
        <v>66.488741417183945</v>
      </c>
      <c r="K96" s="11">
        <f>SUMIFS('Individual Data'!$AC$7:$AC$5545,'Individual Data'!$V$7:$V$5545,'Hat by PBT'!$B96,'Individual Data'!$Z$7:$Z$5545,'Hat by PBT'!K$87,'Individual Data'!$R$7:$R$5545,'Hat by PBT'!$C96,'Individual Data'!$N$7:$N$5545,'Hat by PBT'!$B$86)</f>
        <v>64.774185607652072</v>
      </c>
      <c r="L96" s="11">
        <f>SUMIFS('Individual Data'!$AC$7:$AC$5545,'Individual Data'!$V$7:$V$5545,'Hat by PBT'!$B96,'Individual Data'!$Z$7:$Z$5545,'Hat by PBT'!L$87,'Individual Data'!$R$7:$R$5545,'Hat by PBT'!$C96,'Individual Data'!$N$7:$N$5545,'Hat by PBT'!$B$86)</f>
        <v>16.822592559073851</v>
      </c>
      <c r="M96" s="11">
        <f>SUMIFS('Individual Data'!$AC$7:$AC$5545,'Individual Data'!$V$7:$V$5545,'Hat by PBT'!$B96,'Individual Data'!$Z$7:$Z$5545,'Hat by PBT'!M$87,'Individual Data'!$R$7:$R$5545,'Hat by PBT'!$C96,'Individual Data'!$N$7:$N$5545,'Hat by PBT'!$B$86)</f>
        <v>16.822592559073851</v>
      </c>
      <c r="N96" s="11">
        <f>SUMIFS('Individual Data'!$AC$7:$AC$5545,'Individual Data'!$V$7:$V$5545,'Hat by PBT'!$B96,'Individual Data'!$Z$7:$Z$5545,'Hat by PBT'!N$87,'Individual Data'!$R$7:$R$5545,'Hat by PBT'!$C96,'Individual Data'!$N$7:$N$5545,'Hat by PBT'!$B$86)</f>
        <v>0</v>
      </c>
      <c r="O96" s="11">
        <f>SUMIFS('Individual Data'!$AC$7:$AC$5545,'Individual Data'!$V$7:$V$5545,'Hat by PBT'!$B96,'Individual Data'!$Z$7:$Z$5545,'Hat by PBT'!O$87,'Individual Data'!$R$7:$R$5545,'Hat by PBT'!$C96,'Individual Data'!$N$7:$N$5545,'Hat by PBT'!$B$86)</f>
        <v>0</v>
      </c>
      <c r="P96" s="11">
        <f>SUMIFS('Individual Data'!$AC$7:$AC$5545,'Individual Data'!$V$7:$V$5545,'Hat by PBT'!$B96,'Individual Data'!$Z$7:$Z$5545,'Hat by PBT'!P$87,'Individual Data'!$R$7:$R$5545,'Hat by PBT'!$C96,'Individual Data'!$N$7:$N$5545,'Hat by PBT'!$B$86)</f>
        <v>0</v>
      </c>
      <c r="R96" s="26">
        <f t="shared" si="76"/>
        <v>0</v>
      </c>
      <c r="S96" s="27">
        <f t="shared" si="77"/>
        <v>248.45799073350179</v>
      </c>
      <c r="AG96" s="11"/>
    </row>
    <row r="97" spans="1:33" x14ac:dyDescent="0.25">
      <c r="A97" s="14" t="s">
        <v>171</v>
      </c>
      <c r="B97" t="s">
        <v>889</v>
      </c>
      <c r="C97">
        <v>5</v>
      </c>
      <c r="D97" s="11">
        <f>SUMIFS('Individual Data'!$AC$7:$AC$5545,'Individual Data'!$V$7:$V$5545,'Hat by PBT'!$B97,'Individual Data'!$Z$7:$Z$5545,'Hat by PBT'!D$87,'Individual Data'!$R$7:$R$5545,'Hat by PBT'!$C97,'Individual Data'!$N$7:$N$5545,'Hat by PBT'!$B$86)</f>
        <v>0</v>
      </c>
      <c r="E97" s="11">
        <f>SUMIFS('Individual Data'!$AC$7:$AC$5545,'Individual Data'!$V$7:$V$5545,'Hat by PBT'!$B97,'Individual Data'!$Z$7:$Z$5545,'Hat by PBT'!E$87,'Individual Data'!$R$7:$R$5545,'Hat by PBT'!$C97,'Individual Data'!$N$7:$N$5545,'Hat by PBT'!$B$86)</f>
        <v>0</v>
      </c>
      <c r="F97" s="11">
        <f>SUMIFS('Individual Data'!$AC$7:$AC$5545,'Individual Data'!$V$7:$V$5545,'Hat by PBT'!$B97,'Individual Data'!$Z$7:$Z$5545,'Hat by PBT'!F$87,'Individual Data'!$R$7:$R$5545,'Hat by PBT'!$C97,'Individual Data'!$N$7:$N$5545,'Hat by PBT'!$B$86)</f>
        <v>0</v>
      </c>
      <c r="G97" s="11">
        <f>SUMIFS('Individual Data'!$AC$7:$AC$5545,'Individual Data'!$V$7:$V$5545,'Hat by PBT'!$B97,'Individual Data'!$Z$7:$Z$5545,'Hat by PBT'!G$87,'Individual Data'!$R$7:$R$5545,'Hat by PBT'!$C97,'Individual Data'!$N$7:$N$5545,'Hat by PBT'!$B$86)</f>
        <v>0</v>
      </c>
      <c r="H97" s="11">
        <f>SUMIFS('Individual Data'!$AC$7:$AC$5545,'Individual Data'!$V$7:$V$5545,'Hat by PBT'!$B97,'Individual Data'!$Z$7:$Z$5545,'Hat by PBT'!H$87,'Individual Data'!$R$7:$R$5545,'Hat by PBT'!$C97,'Individual Data'!$N$7:$N$5545,'Hat by PBT'!$B$86)</f>
        <v>0</v>
      </c>
      <c r="I97" s="11">
        <f>SUMIFS('Individual Data'!$AC$7:$AC$5545,'Individual Data'!$V$7:$V$5545,'Hat by PBT'!$B97,'Individual Data'!$Z$7:$Z$5545,'Hat by PBT'!I$87,'Individual Data'!$R$7:$R$5545,'Hat by PBT'!$C97,'Individual Data'!$N$7:$N$5545,'Hat by PBT'!$B$86)</f>
        <v>0</v>
      </c>
      <c r="J97" s="11">
        <f>SUMIFS('Individual Data'!$AC$7:$AC$5545,'Individual Data'!$V$7:$V$5545,'Hat by PBT'!$B97,'Individual Data'!$Z$7:$Z$5545,'Hat by PBT'!J$87,'Individual Data'!$R$7:$R$5545,'Hat by PBT'!$C97,'Individual Data'!$N$7:$N$5545,'Hat by PBT'!$B$86)</f>
        <v>31.469477588440039</v>
      </c>
      <c r="K97" s="11">
        <f>SUMIFS('Individual Data'!$AC$7:$AC$5545,'Individual Data'!$V$7:$V$5545,'Hat by PBT'!$B97,'Individual Data'!$Z$7:$Z$5545,'Hat by PBT'!K$87,'Individual Data'!$R$7:$R$5545,'Hat by PBT'!$C97,'Individual Data'!$N$7:$N$5545,'Hat by PBT'!$B$86)</f>
        <v>0</v>
      </c>
      <c r="L97" s="11">
        <f>SUMIFS('Individual Data'!$AC$7:$AC$5545,'Individual Data'!$V$7:$V$5545,'Hat by PBT'!$B97,'Individual Data'!$Z$7:$Z$5545,'Hat by PBT'!L$87,'Individual Data'!$R$7:$R$5545,'Hat by PBT'!$C97,'Individual Data'!$N$7:$N$5545,'Hat by PBT'!$B$86)</f>
        <v>0</v>
      </c>
      <c r="M97" s="11">
        <f>SUMIFS('Individual Data'!$AC$7:$AC$5545,'Individual Data'!$V$7:$V$5545,'Hat by PBT'!$B97,'Individual Data'!$Z$7:$Z$5545,'Hat by PBT'!M$87,'Individual Data'!$R$7:$R$5545,'Hat by PBT'!$C97,'Individual Data'!$N$7:$N$5545,'Hat by PBT'!$B$86)</f>
        <v>14.869958298322565</v>
      </c>
      <c r="N97" s="11">
        <f>SUMIFS('Individual Data'!$AC$7:$AC$5545,'Individual Data'!$V$7:$V$5545,'Hat by PBT'!$B97,'Individual Data'!$Z$7:$Z$5545,'Hat by PBT'!N$87,'Individual Data'!$R$7:$R$5545,'Hat by PBT'!$C97,'Individual Data'!$N$7:$N$5545,'Hat by PBT'!$B$86)</f>
        <v>32.133168502537558</v>
      </c>
      <c r="O97" s="11">
        <f>SUMIFS('Individual Data'!$AC$7:$AC$5545,'Individual Data'!$V$7:$V$5545,'Hat by PBT'!$B97,'Individual Data'!$Z$7:$Z$5545,'Hat by PBT'!O$87,'Individual Data'!$R$7:$R$5545,'Hat by PBT'!$C97,'Individual Data'!$N$7:$N$5545,'Hat by PBT'!$B$86)</f>
        <v>0</v>
      </c>
      <c r="P97" s="11">
        <f>SUMIFS('Individual Data'!$AC$7:$AC$5545,'Individual Data'!$V$7:$V$5545,'Hat by PBT'!$B97,'Individual Data'!$Z$7:$Z$5545,'Hat by PBT'!P$87,'Individual Data'!$R$7:$R$5545,'Hat by PBT'!$C97,'Individual Data'!$N$7:$N$5545,'Hat by PBT'!$B$86)</f>
        <v>0</v>
      </c>
      <c r="R97" s="26">
        <f t="shared" si="76"/>
        <v>0</v>
      </c>
      <c r="S97" s="27">
        <f t="shared" si="77"/>
        <v>78.472604389300159</v>
      </c>
      <c r="AG97" s="11"/>
    </row>
    <row r="98" spans="1:33" x14ac:dyDescent="0.25">
      <c r="A98" s="15" t="s">
        <v>171</v>
      </c>
      <c r="B98" t="s">
        <v>945</v>
      </c>
      <c r="C98">
        <v>5</v>
      </c>
      <c r="D98" s="11">
        <f>SUMIFS('Individual Data'!$AC$7:$AC$5545,'Individual Data'!$V$7:$V$5545,'Hat by PBT'!$B98,'Individual Data'!$Z$7:$Z$5545,'Hat by PBT'!D$87,'Individual Data'!$R$7:$R$5545,'Hat by PBT'!$C98,'Individual Data'!$N$7:$N$5545,'Hat by PBT'!$B$86)</f>
        <v>0</v>
      </c>
      <c r="E98" s="11">
        <f>SUMIFS('Individual Data'!$AC$7:$AC$5545,'Individual Data'!$V$7:$V$5545,'Hat by PBT'!$B98,'Individual Data'!$Z$7:$Z$5545,'Hat by PBT'!E$87,'Individual Data'!$R$7:$R$5545,'Hat by PBT'!$C98,'Individual Data'!$N$7:$N$5545,'Hat by PBT'!$B$86)</f>
        <v>0</v>
      </c>
      <c r="F98" s="11">
        <f>SUMIFS('Individual Data'!$AC$7:$AC$5545,'Individual Data'!$V$7:$V$5545,'Hat by PBT'!$B98,'Individual Data'!$Z$7:$Z$5545,'Hat by PBT'!F$87,'Individual Data'!$R$7:$R$5545,'Hat by PBT'!$C98,'Individual Data'!$N$7:$N$5545,'Hat by PBT'!$B$86)</f>
        <v>0</v>
      </c>
      <c r="G98" s="11">
        <f>SUMIFS('Individual Data'!$AC$7:$AC$5545,'Individual Data'!$V$7:$V$5545,'Hat by PBT'!$B98,'Individual Data'!$Z$7:$Z$5545,'Hat by PBT'!G$87,'Individual Data'!$R$7:$R$5545,'Hat by PBT'!$C98,'Individual Data'!$N$7:$N$5545,'Hat by PBT'!$B$86)</f>
        <v>0</v>
      </c>
      <c r="H98" s="11">
        <f>SUMIFS('Individual Data'!$AC$7:$AC$5545,'Individual Data'!$V$7:$V$5545,'Hat by PBT'!$B98,'Individual Data'!$Z$7:$Z$5545,'Hat by PBT'!H$87,'Individual Data'!$R$7:$R$5545,'Hat by PBT'!$C98,'Individual Data'!$N$7:$N$5545,'Hat by PBT'!$B$86)</f>
        <v>0</v>
      </c>
      <c r="I98" s="11">
        <f>SUMIFS('Individual Data'!$AC$7:$AC$5545,'Individual Data'!$V$7:$V$5545,'Hat by PBT'!$B98,'Individual Data'!$Z$7:$Z$5545,'Hat by PBT'!I$87,'Individual Data'!$R$7:$R$5545,'Hat by PBT'!$C98,'Individual Data'!$N$7:$N$5545,'Hat by PBT'!$B$86)</f>
        <v>0</v>
      </c>
      <c r="J98" s="11">
        <f>SUMIFS('Individual Data'!$AC$7:$AC$5545,'Individual Data'!$V$7:$V$5545,'Hat by PBT'!$B98,'Individual Data'!$Z$7:$Z$5545,'Hat by PBT'!J$87,'Individual Data'!$R$7:$R$5545,'Hat by PBT'!$C98,'Individual Data'!$N$7:$N$5545,'Hat by PBT'!$B$86)</f>
        <v>0</v>
      </c>
      <c r="K98" s="11">
        <f>SUMIFS('Individual Data'!$AC$7:$AC$5545,'Individual Data'!$V$7:$V$5545,'Hat by PBT'!$B98,'Individual Data'!$Z$7:$Z$5545,'Hat by PBT'!K$87,'Individual Data'!$R$7:$R$5545,'Hat by PBT'!$C98,'Individual Data'!$N$7:$N$5545,'Hat by PBT'!$B$86)</f>
        <v>31.139916931836339</v>
      </c>
      <c r="L98" s="11">
        <f>SUMIFS('Individual Data'!$AC$7:$AC$5545,'Individual Data'!$V$7:$V$5545,'Hat by PBT'!$B98,'Individual Data'!$Z$7:$Z$5545,'Hat by PBT'!L$87,'Individual Data'!$R$7:$R$5545,'Hat by PBT'!$C98,'Individual Data'!$N$7:$N$5545,'Hat by PBT'!$B$86)</f>
        <v>16.822592559073851</v>
      </c>
      <c r="M98" s="11">
        <f>SUMIFS('Individual Data'!$AC$7:$AC$5545,'Individual Data'!$V$7:$V$5545,'Hat by PBT'!$B98,'Individual Data'!$Z$7:$Z$5545,'Hat by PBT'!M$87,'Individual Data'!$R$7:$R$5545,'Hat by PBT'!$C98,'Individual Data'!$N$7:$N$5545,'Hat by PBT'!$B$86)</f>
        <v>0</v>
      </c>
      <c r="N98" s="11">
        <f>SUMIFS('Individual Data'!$AC$7:$AC$5545,'Individual Data'!$V$7:$V$5545,'Hat by PBT'!$B98,'Individual Data'!$Z$7:$Z$5545,'Hat by PBT'!N$87,'Individual Data'!$R$7:$R$5545,'Hat by PBT'!$C98,'Individual Data'!$N$7:$N$5545,'Hat by PBT'!$B$86)</f>
        <v>0</v>
      </c>
      <c r="O98" s="11">
        <f>SUMIFS('Individual Data'!$AC$7:$AC$5545,'Individual Data'!$V$7:$V$5545,'Hat by PBT'!$B98,'Individual Data'!$Z$7:$Z$5545,'Hat by PBT'!O$87,'Individual Data'!$R$7:$R$5545,'Hat by PBT'!$C98,'Individual Data'!$N$7:$N$5545,'Hat by PBT'!$B$86)</f>
        <v>0</v>
      </c>
      <c r="P98" s="11">
        <f>SUMIFS('Individual Data'!$AC$7:$AC$5545,'Individual Data'!$V$7:$V$5545,'Hat by PBT'!$B98,'Individual Data'!$Z$7:$Z$5545,'Hat by PBT'!P$87,'Individual Data'!$R$7:$R$5545,'Hat by PBT'!$C98,'Individual Data'!$N$7:$N$5545,'Hat by PBT'!$B$86)</f>
        <v>0</v>
      </c>
      <c r="R98" s="26">
        <f t="shared" si="76"/>
        <v>0</v>
      </c>
      <c r="S98" s="27">
        <f t="shared" si="77"/>
        <v>47.962509490910193</v>
      </c>
      <c r="AG98" s="11"/>
    </row>
    <row r="99" spans="1:33" x14ac:dyDescent="0.25">
      <c r="A99" s="14" t="s">
        <v>295</v>
      </c>
      <c r="B99" t="s">
        <v>888</v>
      </c>
      <c r="C99">
        <v>4</v>
      </c>
      <c r="D99" s="11">
        <f>SUMIFS('Individual Data'!$AC$7:$AC$5545,'Individual Data'!$V$7:$V$5545,'Hat by PBT'!$B99,'Individual Data'!$Z$7:$Z$5545,'Hat by PBT'!D$87,'Individual Data'!$R$7:$R$5545,'Hat by PBT'!$C99,'Individual Data'!$N$7:$N$5545,'Hat by PBT'!$B$86)</f>
        <v>0</v>
      </c>
      <c r="E99" s="11">
        <f>SUMIFS('Individual Data'!$AC$7:$AC$5545,'Individual Data'!$V$7:$V$5545,'Hat by PBT'!$B99,'Individual Data'!$Z$7:$Z$5545,'Hat by PBT'!E$87,'Individual Data'!$R$7:$R$5545,'Hat by PBT'!$C99,'Individual Data'!$N$7:$N$5545,'Hat by PBT'!$B$86)</f>
        <v>0</v>
      </c>
      <c r="F99" s="11">
        <f>SUMIFS('Individual Data'!$AC$7:$AC$5545,'Individual Data'!$V$7:$V$5545,'Hat by PBT'!$B99,'Individual Data'!$Z$7:$Z$5545,'Hat by PBT'!F$87,'Individual Data'!$R$7:$R$5545,'Hat by PBT'!$C99,'Individual Data'!$N$7:$N$5545,'Hat by PBT'!$B$86)</f>
        <v>0</v>
      </c>
      <c r="G99" s="11">
        <f>SUMIFS('Individual Data'!$AC$7:$AC$5545,'Individual Data'!$V$7:$V$5545,'Hat by PBT'!$B99,'Individual Data'!$Z$7:$Z$5545,'Hat by PBT'!G$87,'Individual Data'!$R$7:$R$5545,'Hat by PBT'!$C99,'Individual Data'!$N$7:$N$5545,'Hat by PBT'!$B$86)</f>
        <v>0</v>
      </c>
      <c r="H99" s="11">
        <f>SUMIFS('Individual Data'!$AC$7:$AC$5545,'Individual Data'!$V$7:$V$5545,'Hat by PBT'!$B99,'Individual Data'!$Z$7:$Z$5545,'Hat by PBT'!H$87,'Individual Data'!$R$7:$R$5545,'Hat by PBT'!$C99,'Individual Data'!$N$7:$N$5545,'Hat by PBT'!$B$86)</f>
        <v>31.676105491448681</v>
      </c>
      <c r="I99" s="11">
        <f>SUMIFS('Individual Data'!$AC$7:$AC$5545,'Individual Data'!$V$7:$V$5545,'Hat by PBT'!$B99,'Individual Data'!$Z$7:$Z$5545,'Hat by PBT'!I$87,'Individual Data'!$R$7:$R$5545,'Hat by PBT'!$C99,'Individual Data'!$N$7:$N$5545,'Hat by PBT'!$B$86)</f>
        <v>81.060548948723195</v>
      </c>
      <c r="J99" s="11">
        <f>SUMIFS('Individual Data'!$AC$7:$AC$5545,'Individual Data'!$V$7:$V$5545,'Hat by PBT'!$B99,'Individual Data'!$Z$7:$Z$5545,'Hat by PBT'!J$87,'Individual Data'!$R$7:$R$5545,'Hat by PBT'!$C99,'Individual Data'!$N$7:$N$5545,'Hat by PBT'!$B$86)</f>
        <v>160.56473287341399</v>
      </c>
      <c r="K99" s="11">
        <f>SUMIFS('Individual Data'!$AC$7:$AC$5545,'Individual Data'!$V$7:$V$5545,'Hat by PBT'!$B99,'Individual Data'!$Z$7:$Z$5545,'Hat by PBT'!K$87,'Individual Data'!$R$7:$R$5545,'Hat by PBT'!$C99,'Individual Data'!$N$7:$N$5545,'Hat by PBT'!$B$86)</f>
        <v>113.28667847484114</v>
      </c>
      <c r="L99" s="11">
        <f>SUMIFS('Individual Data'!$AC$7:$AC$5545,'Individual Data'!$V$7:$V$5545,'Hat by PBT'!$B99,'Individual Data'!$Z$7:$Z$5545,'Hat by PBT'!L$87,'Individual Data'!$R$7:$R$5545,'Hat by PBT'!$C99,'Individual Data'!$N$7:$N$5545,'Hat by PBT'!$B$86)</f>
        <v>46.761876989031578</v>
      </c>
      <c r="M99" s="11">
        <f>SUMIFS('Individual Data'!$AC$7:$AC$5545,'Individual Data'!$V$7:$V$5545,'Hat by PBT'!$B99,'Individual Data'!$Z$7:$Z$5545,'Hat by PBT'!M$87,'Individual Data'!$R$7:$R$5545,'Hat by PBT'!$C99,'Individual Data'!$N$7:$N$5545,'Hat by PBT'!$B$86)</f>
        <v>44.224446093114878</v>
      </c>
      <c r="N99" s="11">
        <f>SUMIFS('Individual Data'!$AC$7:$AC$5545,'Individual Data'!$V$7:$V$5545,'Hat by PBT'!$B99,'Individual Data'!$Z$7:$Z$5545,'Hat by PBT'!N$87,'Individual Data'!$R$7:$R$5545,'Hat by PBT'!$C99,'Individual Data'!$N$7:$N$5545,'Hat by PBT'!$B$86)</f>
        <v>0</v>
      </c>
      <c r="O99" s="11">
        <f>SUMIFS('Individual Data'!$AC$7:$AC$5545,'Individual Data'!$V$7:$V$5545,'Hat by PBT'!$B99,'Individual Data'!$Z$7:$Z$5545,'Hat by PBT'!O$87,'Individual Data'!$R$7:$R$5545,'Hat by PBT'!$C99,'Individual Data'!$N$7:$N$5545,'Hat by PBT'!$B$86)</f>
        <v>0</v>
      </c>
      <c r="P99" s="11">
        <f>SUMIFS('Individual Data'!$AC$7:$AC$5545,'Individual Data'!$V$7:$V$5545,'Hat by PBT'!$B99,'Individual Data'!$Z$7:$Z$5545,'Hat by PBT'!P$87,'Individual Data'!$R$7:$R$5545,'Hat by PBT'!$C99,'Individual Data'!$N$7:$N$5545,'Hat by PBT'!$B$86)</f>
        <v>0</v>
      </c>
      <c r="R99" s="26">
        <f t="shared" si="76"/>
        <v>0</v>
      </c>
      <c r="S99" s="27">
        <f t="shared" si="77"/>
        <v>477.57438887057344</v>
      </c>
      <c r="AG99" s="11"/>
    </row>
    <row r="100" spans="1:33" x14ac:dyDescent="0.25">
      <c r="A100" s="14" t="s">
        <v>295</v>
      </c>
      <c r="B100" t="s">
        <v>941</v>
      </c>
      <c r="C100">
        <v>4</v>
      </c>
      <c r="D100" s="11">
        <f>SUMIFS('Individual Data'!$AC$7:$AC$5545,'Individual Data'!$V$7:$V$5545,'Hat by PBT'!$B100,'Individual Data'!$Z$7:$Z$5545,'Hat by PBT'!D$87,'Individual Data'!$R$7:$R$5545,'Hat by PBT'!$C100,'Individual Data'!$N$7:$N$5545,'Hat by PBT'!$B$86)</f>
        <v>0</v>
      </c>
      <c r="E100" s="11">
        <f>SUMIFS('Individual Data'!$AC$7:$AC$5545,'Individual Data'!$V$7:$V$5545,'Hat by PBT'!$B100,'Individual Data'!$Z$7:$Z$5545,'Hat by PBT'!E$87,'Individual Data'!$R$7:$R$5545,'Hat by PBT'!$C100,'Individual Data'!$N$7:$N$5545,'Hat by PBT'!$B$86)</f>
        <v>0</v>
      </c>
      <c r="F100" s="11">
        <f>SUMIFS('Individual Data'!$AC$7:$AC$5545,'Individual Data'!$V$7:$V$5545,'Hat by PBT'!$B100,'Individual Data'!$Z$7:$Z$5545,'Hat by PBT'!F$87,'Individual Data'!$R$7:$R$5545,'Hat by PBT'!$C100,'Individual Data'!$N$7:$N$5545,'Hat by PBT'!$B$86)</f>
        <v>0</v>
      </c>
      <c r="G100" s="11">
        <f>SUMIFS('Individual Data'!$AC$7:$AC$5545,'Individual Data'!$V$7:$V$5545,'Hat by PBT'!$B100,'Individual Data'!$Z$7:$Z$5545,'Hat by PBT'!G$87,'Individual Data'!$R$7:$R$5545,'Hat by PBT'!$C100,'Individual Data'!$N$7:$N$5545,'Hat by PBT'!$B$86)</f>
        <v>0</v>
      </c>
      <c r="H100" s="11">
        <f>SUMIFS('Individual Data'!$AC$7:$AC$5545,'Individual Data'!$V$7:$V$5545,'Hat by PBT'!$B100,'Individual Data'!$Z$7:$Z$5545,'Hat by PBT'!H$87,'Individual Data'!$R$7:$R$5545,'Hat by PBT'!$C100,'Individual Data'!$N$7:$N$5545,'Hat by PBT'!$B$86)</f>
        <v>16.959902519188034</v>
      </c>
      <c r="I100" s="11">
        <f>SUMIFS('Individual Data'!$AC$7:$AC$5545,'Individual Data'!$V$7:$V$5545,'Hat by PBT'!$B100,'Individual Data'!$Z$7:$Z$5545,'Hat by PBT'!I$87,'Individual Data'!$R$7:$R$5545,'Hat by PBT'!$C100,'Individual Data'!$N$7:$N$5545,'Hat by PBT'!$B$86)</f>
        <v>16.728007308517132</v>
      </c>
      <c r="J100" s="11">
        <f>SUMIFS('Individual Data'!$AC$7:$AC$5545,'Individual Data'!$V$7:$V$5545,'Hat by PBT'!$B100,'Individual Data'!$Z$7:$Z$5545,'Hat by PBT'!J$87,'Individual Data'!$R$7:$R$5545,'Hat by PBT'!$C100,'Individual Data'!$N$7:$N$5545,'Hat by PBT'!$B$86)</f>
        <v>46.635535189177808</v>
      </c>
      <c r="K100" s="11">
        <f>SUMIFS('Individual Data'!$AC$7:$AC$5545,'Individual Data'!$V$7:$V$5545,'Hat by PBT'!$B100,'Individual Data'!$Z$7:$Z$5545,'Hat by PBT'!K$87,'Individual Data'!$R$7:$R$5545,'Hat by PBT'!$C100,'Individual Data'!$N$7:$N$5545,'Hat by PBT'!$B$86)</f>
        <v>15.277867433155553</v>
      </c>
      <c r="L100" s="11">
        <f>SUMIFS('Individual Data'!$AC$7:$AC$5545,'Individual Data'!$V$7:$V$5545,'Hat by PBT'!$B100,'Individual Data'!$Z$7:$Z$5545,'Hat by PBT'!L$87,'Individual Data'!$R$7:$R$5545,'Hat by PBT'!$C100,'Individual Data'!$N$7:$N$5545,'Hat by PBT'!$B$86)</f>
        <v>0</v>
      </c>
      <c r="M100" s="11">
        <f>SUMIFS('Individual Data'!$AC$7:$AC$5545,'Individual Data'!$V$7:$V$5545,'Hat by PBT'!$B100,'Individual Data'!$Z$7:$Z$5545,'Hat by PBT'!M$87,'Individual Data'!$R$7:$R$5545,'Hat by PBT'!$C100,'Individual Data'!$N$7:$N$5545,'Hat by PBT'!$B$86)</f>
        <v>29.672730819375587</v>
      </c>
      <c r="N100" s="11">
        <f>SUMIFS('Individual Data'!$AC$7:$AC$5545,'Individual Data'!$V$7:$V$5545,'Hat by PBT'!$B100,'Individual Data'!$Z$7:$Z$5545,'Hat by PBT'!N$87,'Individual Data'!$R$7:$R$5545,'Hat by PBT'!$C100,'Individual Data'!$N$7:$N$5545,'Hat by PBT'!$B$86)</f>
        <v>0</v>
      </c>
      <c r="O100" s="11">
        <f>SUMIFS('Individual Data'!$AC$7:$AC$5545,'Individual Data'!$V$7:$V$5545,'Hat by PBT'!$B100,'Individual Data'!$Z$7:$Z$5545,'Hat by PBT'!O$87,'Individual Data'!$R$7:$R$5545,'Hat by PBT'!$C100,'Individual Data'!$N$7:$N$5545,'Hat by PBT'!$B$86)</f>
        <v>0</v>
      </c>
      <c r="P100" s="11">
        <f>SUMIFS('Individual Data'!$AC$7:$AC$5545,'Individual Data'!$V$7:$V$5545,'Hat by PBT'!$B100,'Individual Data'!$Z$7:$Z$5545,'Hat by PBT'!P$87,'Individual Data'!$R$7:$R$5545,'Hat by PBT'!$C100,'Individual Data'!$N$7:$N$5545,'Hat by PBT'!$B$86)</f>
        <v>0</v>
      </c>
      <c r="R100" s="26">
        <f t="shared" si="76"/>
        <v>0</v>
      </c>
      <c r="S100" s="27">
        <f t="shared" si="77"/>
        <v>125.27404326941411</v>
      </c>
      <c r="AG100" s="11"/>
    </row>
    <row r="101" spans="1:33" x14ac:dyDescent="0.25">
      <c r="A101" s="14" t="s">
        <v>295</v>
      </c>
      <c r="B101" t="s">
        <v>892</v>
      </c>
      <c r="C101">
        <v>4</v>
      </c>
      <c r="D101" s="11">
        <f>SUMIFS('Individual Data'!$AC$7:$AC$5545,'Individual Data'!$V$7:$V$5545,'Hat by PBT'!$B101,'Individual Data'!$Z$7:$Z$5545,'Hat by PBT'!D$87,'Individual Data'!$R$7:$R$5545,'Hat by PBT'!$C101,'Individual Data'!$N$7:$N$5545,'Hat by PBT'!$B$86)</f>
        <v>0</v>
      </c>
      <c r="E101" s="11">
        <f>SUMIFS('Individual Data'!$AC$7:$AC$5545,'Individual Data'!$V$7:$V$5545,'Hat by PBT'!$B101,'Individual Data'!$Z$7:$Z$5545,'Hat by PBT'!E$87,'Individual Data'!$R$7:$R$5545,'Hat by PBT'!$C101,'Individual Data'!$N$7:$N$5545,'Hat by PBT'!$B$86)</f>
        <v>0</v>
      </c>
      <c r="F101" s="11">
        <f>SUMIFS('Individual Data'!$AC$7:$AC$5545,'Individual Data'!$V$7:$V$5545,'Hat by PBT'!$B101,'Individual Data'!$Z$7:$Z$5545,'Hat by PBT'!F$87,'Individual Data'!$R$7:$R$5545,'Hat by PBT'!$C101,'Individual Data'!$N$7:$N$5545,'Hat by PBT'!$B$86)</f>
        <v>0</v>
      </c>
      <c r="G101" s="11">
        <f>SUMIFS('Individual Data'!$AC$7:$AC$5545,'Individual Data'!$V$7:$V$5545,'Hat by PBT'!$B101,'Individual Data'!$Z$7:$Z$5545,'Hat by PBT'!G$87,'Individual Data'!$R$7:$R$5545,'Hat by PBT'!$C101,'Individual Data'!$N$7:$N$5545,'Hat by PBT'!$B$86)</f>
        <v>0</v>
      </c>
      <c r="H101" s="11">
        <f>SUMIFS('Individual Data'!$AC$7:$AC$5545,'Individual Data'!$V$7:$V$5545,'Hat by PBT'!$B101,'Individual Data'!$Z$7:$Z$5545,'Hat by PBT'!H$87,'Individual Data'!$R$7:$R$5545,'Hat by PBT'!$C101,'Individual Data'!$N$7:$N$5545,'Hat by PBT'!$B$86)</f>
        <v>32.797955264912375</v>
      </c>
      <c r="I101" s="11">
        <f>SUMIFS('Individual Data'!$AC$7:$AC$5545,'Individual Data'!$V$7:$V$5545,'Hat by PBT'!$B101,'Individual Data'!$Z$7:$Z$5545,'Hat by PBT'!I$87,'Individual Data'!$R$7:$R$5545,'Hat by PBT'!$C101,'Individual Data'!$N$7:$N$5545,'Hat by PBT'!$B$86)</f>
        <v>112.27507587097742</v>
      </c>
      <c r="J101" s="11">
        <f>SUMIFS('Individual Data'!$AC$7:$AC$5545,'Individual Data'!$V$7:$V$5545,'Hat by PBT'!$B101,'Individual Data'!$Z$7:$Z$5545,'Hat by PBT'!J$87,'Individual Data'!$R$7:$R$5545,'Hat by PBT'!$C101,'Individual Data'!$N$7:$N$5545,'Hat by PBT'!$B$86)</f>
        <v>130.75261330800075</v>
      </c>
      <c r="K101" s="11">
        <f>SUMIFS('Individual Data'!$AC$7:$AC$5545,'Individual Data'!$V$7:$V$5545,'Hat by PBT'!$B101,'Individual Data'!$Z$7:$Z$5545,'Hat by PBT'!K$87,'Individual Data'!$R$7:$R$5545,'Hat by PBT'!$C101,'Individual Data'!$N$7:$N$5545,'Hat by PBT'!$B$86)</f>
        <v>189.75239428373342</v>
      </c>
      <c r="L101" s="11">
        <f>SUMIFS('Individual Data'!$AC$7:$AC$5545,'Individual Data'!$V$7:$V$5545,'Hat by PBT'!$B101,'Individual Data'!$Z$7:$Z$5545,'Hat by PBT'!L$87,'Individual Data'!$R$7:$R$5545,'Hat by PBT'!$C101,'Individual Data'!$N$7:$N$5545,'Hat by PBT'!$B$86)</f>
        <v>153.59149333909207</v>
      </c>
      <c r="M101" s="11">
        <f>SUMIFS('Individual Data'!$AC$7:$AC$5545,'Individual Data'!$V$7:$V$5545,'Hat by PBT'!$B101,'Individual Data'!$Z$7:$Z$5545,'Hat by PBT'!M$87,'Individual Data'!$R$7:$R$5545,'Hat by PBT'!$C101,'Individual Data'!$N$7:$N$5545,'Hat by PBT'!$B$86)</f>
        <v>76.07346894726831</v>
      </c>
      <c r="N101" s="11">
        <f>SUMIFS('Individual Data'!$AC$7:$AC$5545,'Individual Data'!$V$7:$V$5545,'Hat by PBT'!$B101,'Individual Data'!$Z$7:$Z$5545,'Hat by PBT'!N$87,'Individual Data'!$R$7:$R$5545,'Hat by PBT'!$C101,'Individual Data'!$N$7:$N$5545,'Hat by PBT'!$B$86)</f>
        <v>15.121015545636293</v>
      </c>
      <c r="O101" s="11">
        <f>SUMIFS('Individual Data'!$AC$7:$AC$5545,'Individual Data'!$V$7:$V$5545,'Hat by PBT'!$B101,'Individual Data'!$Z$7:$Z$5545,'Hat by PBT'!O$87,'Individual Data'!$R$7:$R$5545,'Hat by PBT'!$C101,'Individual Data'!$N$7:$N$5545,'Hat by PBT'!$B$86)</f>
        <v>0</v>
      </c>
      <c r="P101" s="11">
        <f>SUMIFS('Individual Data'!$AC$7:$AC$5545,'Individual Data'!$V$7:$V$5545,'Hat by PBT'!$B101,'Individual Data'!$Z$7:$Z$5545,'Hat by PBT'!P$87,'Individual Data'!$R$7:$R$5545,'Hat by PBT'!$C101,'Individual Data'!$N$7:$N$5545,'Hat by PBT'!$B$86)</f>
        <v>0</v>
      </c>
      <c r="R101" s="26">
        <f t="shared" si="76"/>
        <v>0</v>
      </c>
      <c r="S101" s="27">
        <f t="shared" si="77"/>
        <v>710.36401655962061</v>
      </c>
      <c r="AG101" s="11"/>
    </row>
    <row r="102" spans="1:33" x14ac:dyDescent="0.25">
      <c r="A102" s="14" t="s">
        <v>295</v>
      </c>
      <c r="B102" t="s">
        <v>919</v>
      </c>
      <c r="C102">
        <v>4</v>
      </c>
      <c r="D102" s="11">
        <f>SUMIFS('Individual Data'!$AC$7:$AC$5545,'Individual Data'!$V$7:$V$5545,'Hat by PBT'!$B102,'Individual Data'!$Z$7:$Z$5545,'Hat by PBT'!D$87,'Individual Data'!$R$7:$R$5545,'Hat by PBT'!$C102,'Individual Data'!$N$7:$N$5545,'Hat by PBT'!$B$86)</f>
        <v>0</v>
      </c>
      <c r="E102" s="11">
        <f>SUMIFS('Individual Data'!$AC$7:$AC$5545,'Individual Data'!$V$7:$V$5545,'Hat by PBT'!$B102,'Individual Data'!$Z$7:$Z$5545,'Hat by PBT'!E$87,'Individual Data'!$R$7:$R$5545,'Hat by PBT'!$C102,'Individual Data'!$N$7:$N$5545,'Hat by PBT'!$B$86)</f>
        <v>0</v>
      </c>
      <c r="F102" s="11">
        <f>SUMIFS('Individual Data'!$AC$7:$AC$5545,'Individual Data'!$V$7:$V$5545,'Hat by PBT'!$B102,'Individual Data'!$Z$7:$Z$5545,'Hat by PBT'!F$87,'Individual Data'!$R$7:$R$5545,'Hat by PBT'!$C102,'Individual Data'!$N$7:$N$5545,'Hat by PBT'!$B$86)</f>
        <v>0</v>
      </c>
      <c r="G102" s="11">
        <f>SUMIFS('Individual Data'!$AC$7:$AC$5545,'Individual Data'!$V$7:$V$5545,'Hat by PBT'!$B102,'Individual Data'!$Z$7:$Z$5545,'Hat by PBT'!G$87,'Individual Data'!$R$7:$R$5545,'Hat by PBT'!$C102,'Individual Data'!$N$7:$N$5545,'Hat by PBT'!$B$86)</f>
        <v>0</v>
      </c>
      <c r="H102" s="11">
        <f>SUMIFS('Individual Data'!$AC$7:$AC$5545,'Individual Data'!$V$7:$V$5545,'Hat by PBT'!$B102,'Individual Data'!$Z$7:$Z$5545,'Hat by PBT'!H$87,'Individual Data'!$R$7:$R$5545,'Hat by PBT'!$C102,'Individual Data'!$N$7:$N$5545,'Hat by PBT'!$B$86)</f>
        <v>0</v>
      </c>
      <c r="I102" s="11">
        <f>SUMIFS('Individual Data'!$AC$7:$AC$5545,'Individual Data'!$V$7:$V$5545,'Hat by PBT'!$B102,'Individual Data'!$Z$7:$Z$5545,'Hat by PBT'!I$87,'Individual Data'!$R$7:$R$5545,'Hat by PBT'!$C102,'Individual Data'!$N$7:$N$5545,'Hat by PBT'!$B$86)</f>
        <v>15.121015545636293</v>
      </c>
      <c r="J102" s="11">
        <f>SUMIFS('Individual Data'!$AC$7:$AC$5545,'Individual Data'!$V$7:$V$5545,'Hat by PBT'!$B102,'Individual Data'!$Z$7:$Z$5545,'Hat by PBT'!J$87,'Individual Data'!$R$7:$R$5545,'Hat by PBT'!$C102,'Individual Data'!$N$7:$N$5545,'Hat by PBT'!$B$86)</f>
        <v>0</v>
      </c>
      <c r="K102" s="11">
        <f>SUMIFS('Individual Data'!$AC$7:$AC$5545,'Individual Data'!$V$7:$V$5545,'Hat by PBT'!$B102,'Individual Data'!$Z$7:$Z$5545,'Hat by PBT'!K$87,'Individual Data'!$R$7:$R$5545,'Hat by PBT'!$C102,'Individual Data'!$N$7:$N$5545,'Hat by PBT'!$B$86)</f>
        <v>15.277867433155553</v>
      </c>
      <c r="L102" s="11">
        <f>SUMIFS('Individual Data'!$AC$7:$AC$5545,'Individual Data'!$V$7:$V$5545,'Hat by PBT'!$B102,'Individual Data'!$Z$7:$Z$5545,'Hat by PBT'!L$87,'Individual Data'!$R$7:$R$5545,'Hat by PBT'!$C102,'Individual Data'!$N$7:$N$5545,'Hat by PBT'!$B$86)</f>
        <v>16.728007308517132</v>
      </c>
      <c r="M102" s="11">
        <f>SUMIFS('Individual Data'!$AC$7:$AC$5545,'Individual Data'!$V$7:$V$5545,'Hat by PBT'!$B102,'Individual Data'!$Z$7:$Z$5545,'Hat by PBT'!M$87,'Individual Data'!$R$7:$R$5545,'Hat by PBT'!$C102,'Individual Data'!$N$7:$N$5545,'Hat by PBT'!$B$86)</f>
        <v>0</v>
      </c>
      <c r="N102" s="11">
        <f>SUMIFS('Individual Data'!$AC$7:$AC$5545,'Individual Data'!$V$7:$V$5545,'Hat by PBT'!$B102,'Individual Data'!$Z$7:$Z$5545,'Hat by PBT'!N$87,'Individual Data'!$R$7:$R$5545,'Hat by PBT'!$C102,'Individual Data'!$N$7:$N$5545,'Hat by PBT'!$B$86)</f>
        <v>0</v>
      </c>
      <c r="O102" s="11">
        <f>SUMIFS('Individual Data'!$AC$7:$AC$5545,'Individual Data'!$V$7:$V$5545,'Hat by PBT'!$B102,'Individual Data'!$Z$7:$Z$5545,'Hat by PBT'!O$87,'Individual Data'!$R$7:$R$5545,'Hat by PBT'!$C102,'Individual Data'!$N$7:$N$5545,'Hat by PBT'!$B$86)</f>
        <v>0</v>
      </c>
      <c r="P102" s="11">
        <f>SUMIFS('Individual Data'!$AC$7:$AC$5545,'Individual Data'!$V$7:$V$5545,'Hat by PBT'!$B102,'Individual Data'!$Z$7:$Z$5545,'Hat by PBT'!P$87,'Individual Data'!$R$7:$R$5545,'Hat by PBT'!$C102,'Individual Data'!$N$7:$N$5545,'Hat by PBT'!$B$86)</f>
        <v>0</v>
      </c>
      <c r="R102" s="26">
        <f t="shared" si="76"/>
        <v>0</v>
      </c>
      <c r="S102" s="27">
        <f t="shared" si="77"/>
        <v>47.126890287308981</v>
      </c>
      <c r="AG102" s="11"/>
    </row>
    <row r="103" spans="1:33" x14ac:dyDescent="0.25">
      <c r="A103" s="14" t="s">
        <v>295</v>
      </c>
      <c r="B103" t="s">
        <v>740</v>
      </c>
      <c r="C103">
        <v>4</v>
      </c>
      <c r="D103" s="11">
        <f>SUMIFS('Individual Data'!$AC$7:$AC$5545,'Individual Data'!$V$7:$V$5545,'Hat by PBT'!$B103,'Individual Data'!$Z$7:$Z$5545,'Hat by PBT'!D$87,'Individual Data'!$R$7:$R$5545,'Hat by PBT'!$C103,'Individual Data'!$N$7:$N$5545,'Hat by PBT'!$B$86)</f>
        <v>0</v>
      </c>
      <c r="E103" s="11">
        <f>SUMIFS('Individual Data'!$AC$7:$AC$5545,'Individual Data'!$V$7:$V$5545,'Hat by PBT'!$B103,'Individual Data'!$Z$7:$Z$5545,'Hat by PBT'!E$87,'Individual Data'!$R$7:$R$5545,'Hat by PBT'!$C103,'Individual Data'!$N$7:$N$5545,'Hat by PBT'!$B$86)</f>
        <v>0</v>
      </c>
      <c r="F103" s="11">
        <f>SUMIFS('Individual Data'!$AC$7:$AC$5545,'Individual Data'!$V$7:$V$5545,'Hat by PBT'!$B103,'Individual Data'!$Z$7:$Z$5545,'Hat by PBT'!F$87,'Individual Data'!$R$7:$R$5545,'Hat by PBT'!$C103,'Individual Data'!$N$7:$N$5545,'Hat by PBT'!$B$86)</f>
        <v>0</v>
      </c>
      <c r="G103" s="11">
        <f>SUMIFS('Individual Data'!$AC$7:$AC$5545,'Individual Data'!$V$7:$V$5545,'Hat by PBT'!$B103,'Individual Data'!$Z$7:$Z$5545,'Hat by PBT'!G$87,'Individual Data'!$R$7:$R$5545,'Hat by PBT'!$C103,'Individual Data'!$N$7:$N$5545,'Hat by PBT'!$B$86)</f>
        <v>0</v>
      </c>
      <c r="H103" s="11">
        <f>SUMIFS('Individual Data'!$AC$7:$AC$5545,'Individual Data'!$V$7:$V$5545,'Hat by PBT'!$B103,'Individual Data'!$Z$7:$Z$5545,'Hat by PBT'!H$87,'Individual Data'!$R$7:$R$5545,'Hat by PBT'!$C103,'Individual Data'!$N$7:$N$5545,'Hat by PBT'!$B$86)</f>
        <v>0</v>
      </c>
      <c r="I103" s="11">
        <f>SUMIFS('Individual Data'!$AC$7:$AC$5545,'Individual Data'!$V$7:$V$5545,'Hat by PBT'!$B103,'Individual Data'!$Z$7:$Z$5545,'Hat by PBT'!I$87,'Individual Data'!$R$7:$R$5545,'Hat by PBT'!$C103,'Individual Data'!$N$7:$N$5545,'Hat by PBT'!$B$86)</f>
        <v>62.725549877325221</v>
      </c>
      <c r="J103" s="11">
        <f>SUMIFS('Individual Data'!$AC$7:$AC$5545,'Individual Data'!$V$7:$V$5545,'Hat by PBT'!$B103,'Individual Data'!$Z$7:$Z$5545,'Hat by PBT'!J$87,'Individual Data'!$R$7:$R$5545,'Hat by PBT'!$C103,'Individual Data'!$N$7:$N$5545,'Hat by PBT'!$B$86)</f>
        <v>49.192009643921779</v>
      </c>
      <c r="K103" s="11">
        <f>SUMIFS('Individual Data'!$AC$7:$AC$5545,'Individual Data'!$V$7:$V$5545,'Hat by PBT'!$B103,'Individual Data'!$Z$7:$Z$5545,'Hat by PBT'!K$87,'Individual Data'!$R$7:$R$5545,'Hat by PBT'!$C103,'Individual Data'!$N$7:$N$5545,'Hat by PBT'!$B$86)</f>
        <v>45.833602299466662</v>
      </c>
      <c r="L103" s="11">
        <f>SUMIFS('Individual Data'!$AC$7:$AC$5545,'Individual Data'!$V$7:$V$5545,'Hat by PBT'!$B103,'Individual Data'!$Z$7:$Z$5545,'Hat by PBT'!L$87,'Individual Data'!$R$7:$R$5545,'Hat by PBT'!$C103,'Individual Data'!$N$7:$N$5545,'Hat by PBT'!$B$86)</f>
        <v>92.124923625940468</v>
      </c>
      <c r="M103" s="11">
        <f>SUMIFS('Individual Data'!$AC$7:$AC$5545,'Individual Data'!$V$7:$V$5545,'Hat by PBT'!$B103,'Individual Data'!$Z$7:$Z$5545,'Hat by PBT'!M$87,'Individual Data'!$R$7:$R$5545,'Hat by PBT'!$C103,'Individual Data'!$N$7:$N$5545,'Hat by PBT'!$B$86)</f>
        <v>0</v>
      </c>
      <c r="N103" s="11">
        <f>SUMIFS('Individual Data'!$AC$7:$AC$5545,'Individual Data'!$V$7:$V$5545,'Hat by PBT'!$B103,'Individual Data'!$Z$7:$Z$5545,'Hat by PBT'!N$87,'Individual Data'!$R$7:$R$5545,'Hat by PBT'!$C103,'Individual Data'!$N$7:$N$5545,'Hat by PBT'!$B$86)</f>
        <v>0</v>
      </c>
      <c r="O103" s="11">
        <f>SUMIFS('Individual Data'!$AC$7:$AC$5545,'Individual Data'!$V$7:$V$5545,'Hat by PBT'!$B103,'Individual Data'!$Z$7:$Z$5545,'Hat by PBT'!O$87,'Individual Data'!$R$7:$R$5545,'Hat by PBT'!$C103,'Individual Data'!$N$7:$N$5545,'Hat by PBT'!$B$86)</f>
        <v>0</v>
      </c>
      <c r="P103" s="11">
        <f>SUMIFS('Individual Data'!$AC$7:$AC$5545,'Individual Data'!$V$7:$V$5545,'Hat by PBT'!$B103,'Individual Data'!$Z$7:$Z$5545,'Hat by PBT'!P$87,'Individual Data'!$R$7:$R$5545,'Hat by PBT'!$C103,'Individual Data'!$N$7:$N$5545,'Hat by PBT'!$B$86)</f>
        <v>0</v>
      </c>
      <c r="R103" s="26">
        <f t="shared" si="76"/>
        <v>0</v>
      </c>
      <c r="S103" s="27">
        <f t="shared" si="77"/>
        <v>249.87608544665414</v>
      </c>
      <c r="AG103" s="11"/>
    </row>
    <row r="104" spans="1:33" x14ac:dyDescent="0.25">
      <c r="A104" s="14" t="s">
        <v>295</v>
      </c>
      <c r="B104" t="s">
        <v>886</v>
      </c>
      <c r="C104">
        <v>4</v>
      </c>
      <c r="D104" s="11">
        <f>SUMIFS('Individual Data'!$AC$7:$AC$5545,'Individual Data'!$V$7:$V$5545,'Hat by PBT'!$B104,'Individual Data'!$Z$7:$Z$5545,'Hat by PBT'!D$87,'Individual Data'!$R$7:$R$5545,'Hat by PBT'!$C104,'Individual Data'!$N$7:$N$5545,'Hat by PBT'!$B$86)</f>
        <v>0</v>
      </c>
      <c r="E104" s="11">
        <f>SUMIFS('Individual Data'!$AC$7:$AC$5545,'Individual Data'!$V$7:$V$5545,'Hat by PBT'!$B104,'Individual Data'!$Z$7:$Z$5545,'Hat by PBT'!E$87,'Individual Data'!$R$7:$R$5545,'Hat by PBT'!$C104,'Individual Data'!$N$7:$N$5545,'Hat by PBT'!$B$86)</f>
        <v>0</v>
      </c>
      <c r="F104" s="11">
        <f>SUMIFS('Individual Data'!$AC$7:$AC$5545,'Individual Data'!$V$7:$V$5545,'Hat by PBT'!$B104,'Individual Data'!$Z$7:$Z$5545,'Hat by PBT'!F$87,'Individual Data'!$R$7:$R$5545,'Hat by PBT'!$C104,'Individual Data'!$N$7:$N$5545,'Hat by PBT'!$B$86)</f>
        <v>0</v>
      </c>
      <c r="G104" s="11">
        <f>SUMIFS('Individual Data'!$AC$7:$AC$5545,'Individual Data'!$V$7:$V$5545,'Hat by PBT'!$B104,'Individual Data'!$Z$7:$Z$5545,'Hat by PBT'!G$87,'Individual Data'!$R$7:$R$5545,'Hat by PBT'!$C104,'Individual Data'!$N$7:$N$5545,'Hat by PBT'!$B$86)</f>
        <v>0</v>
      </c>
      <c r="H104" s="11">
        <f>SUMIFS('Individual Data'!$AC$7:$AC$5545,'Individual Data'!$V$7:$V$5545,'Hat by PBT'!$B104,'Individual Data'!$Z$7:$Z$5545,'Hat by PBT'!H$87,'Individual Data'!$R$7:$R$5545,'Hat by PBT'!$C104,'Individual Data'!$N$7:$N$5545,'Hat by PBT'!$B$86)</f>
        <v>16.959902519188034</v>
      </c>
      <c r="I104" s="11">
        <f>SUMIFS('Individual Data'!$AC$7:$AC$5545,'Individual Data'!$V$7:$V$5545,'Hat by PBT'!$B104,'Individual Data'!$Z$7:$Z$5545,'Hat by PBT'!I$87,'Individual Data'!$R$7:$R$5545,'Hat by PBT'!$C104,'Individual Data'!$N$7:$N$5545,'Hat by PBT'!$B$86)</f>
        <v>94.574572731478654</v>
      </c>
      <c r="J104" s="11">
        <f>SUMIFS('Individual Data'!$AC$7:$AC$5545,'Individual Data'!$V$7:$V$5545,'Hat by PBT'!$B104,'Individual Data'!$Z$7:$Z$5545,'Hat by PBT'!J$87,'Individual Data'!$R$7:$R$5545,'Hat by PBT'!$C104,'Individual Data'!$N$7:$N$5545,'Hat by PBT'!$B$86)</f>
        <v>246.3423521870084</v>
      </c>
      <c r="K104" s="11">
        <f>SUMIFS('Individual Data'!$AC$7:$AC$5545,'Individual Data'!$V$7:$V$5545,'Hat by PBT'!$B104,'Individual Data'!$Z$7:$Z$5545,'Hat by PBT'!K$87,'Individual Data'!$R$7:$R$5545,'Hat by PBT'!$C104,'Individual Data'!$N$7:$N$5545,'Hat by PBT'!$B$86)</f>
        <v>143.68965605492315</v>
      </c>
      <c r="L104" s="11">
        <f>SUMIFS('Individual Data'!$AC$7:$AC$5545,'Individual Data'!$V$7:$V$5545,'Hat by PBT'!$B104,'Individual Data'!$Z$7:$Z$5545,'Hat by PBT'!L$87,'Individual Data'!$R$7:$R$5545,'Hat by PBT'!$C104,'Individual Data'!$N$7:$N$5545,'Hat by PBT'!$B$86)</f>
        <v>108.64476952369947</v>
      </c>
      <c r="M104" s="11">
        <f>SUMIFS('Individual Data'!$AC$7:$AC$5545,'Individual Data'!$V$7:$V$5545,'Hat by PBT'!$B104,'Individual Data'!$Z$7:$Z$5545,'Hat by PBT'!M$87,'Individual Data'!$R$7:$R$5545,'Hat by PBT'!$C104,'Individual Data'!$N$7:$N$5545,'Hat by PBT'!$B$86)</f>
        <v>61.52175367352902</v>
      </c>
      <c r="N104" s="11">
        <f>SUMIFS('Individual Data'!$AC$7:$AC$5545,'Individual Data'!$V$7:$V$5545,'Hat by PBT'!$B104,'Individual Data'!$Z$7:$Z$5545,'Hat by PBT'!N$87,'Individual Data'!$R$7:$R$5545,'Hat by PBT'!$C104,'Individual Data'!$N$7:$N$5545,'Hat by PBT'!$B$86)</f>
        <v>31.849022854153425</v>
      </c>
      <c r="O104" s="11">
        <f>SUMIFS('Individual Data'!$AC$7:$AC$5545,'Individual Data'!$V$7:$V$5545,'Hat by PBT'!$B104,'Individual Data'!$Z$7:$Z$5545,'Hat by PBT'!O$87,'Individual Data'!$R$7:$R$5545,'Hat by PBT'!$C104,'Individual Data'!$N$7:$N$5545,'Hat by PBT'!$B$86)</f>
        <v>0</v>
      </c>
      <c r="P104" s="11">
        <f>SUMIFS('Individual Data'!$AC$7:$AC$5545,'Individual Data'!$V$7:$V$5545,'Hat by PBT'!$B104,'Individual Data'!$Z$7:$Z$5545,'Hat by PBT'!P$87,'Individual Data'!$R$7:$R$5545,'Hat by PBT'!$C104,'Individual Data'!$N$7:$N$5545,'Hat by PBT'!$B$86)</f>
        <v>0</v>
      </c>
      <c r="R104" s="26">
        <f t="shared" si="76"/>
        <v>0</v>
      </c>
      <c r="S104" s="27">
        <f t="shared" si="77"/>
        <v>703.58202954398018</v>
      </c>
      <c r="AG104" s="11"/>
    </row>
    <row r="105" spans="1:33" x14ac:dyDescent="0.25">
      <c r="A105" s="14" t="s">
        <v>295</v>
      </c>
      <c r="B105" t="s">
        <v>924</v>
      </c>
      <c r="C105">
        <v>4</v>
      </c>
      <c r="D105" s="11">
        <f>SUMIFS('Individual Data'!$AC$7:$AC$5545,'Individual Data'!$V$7:$V$5545,'Hat by PBT'!$B105,'Individual Data'!$Z$7:$Z$5545,'Hat by PBT'!D$87,'Individual Data'!$R$7:$R$5545,'Hat by PBT'!$C105,'Individual Data'!$N$7:$N$5545,'Hat by PBT'!$B$86)</f>
        <v>0</v>
      </c>
      <c r="E105" s="11">
        <f>SUMIFS('Individual Data'!$AC$7:$AC$5545,'Individual Data'!$V$7:$V$5545,'Hat by PBT'!$B105,'Individual Data'!$Z$7:$Z$5545,'Hat by PBT'!E$87,'Individual Data'!$R$7:$R$5545,'Hat by PBT'!$C105,'Individual Data'!$N$7:$N$5545,'Hat by PBT'!$B$86)</f>
        <v>0</v>
      </c>
      <c r="F105" s="11">
        <f>SUMIFS('Individual Data'!$AC$7:$AC$5545,'Individual Data'!$V$7:$V$5545,'Hat by PBT'!$B105,'Individual Data'!$Z$7:$Z$5545,'Hat by PBT'!F$87,'Individual Data'!$R$7:$R$5545,'Hat by PBT'!$C105,'Individual Data'!$N$7:$N$5545,'Hat by PBT'!$B$86)</f>
        <v>0</v>
      </c>
      <c r="G105" s="11">
        <f>SUMIFS('Individual Data'!$AC$7:$AC$5545,'Individual Data'!$V$7:$V$5545,'Hat by PBT'!$B105,'Individual Data'!$Z$7:$Z$5545,'Hat by PBT'!G$87,'Individual Data'!$R$7:$R$5545,'Hat by PBT'!$C105,'Individual Data'!$N$7:$N$5545,'Hat by PBT'!$B$86)</f>
        <v>0</v>
      </c>
      <c r="H105" s="11">
        <f>SUMIFS('Individual Data'!$AC$7:$AC$5545,'Individual Data'!$V$7:$V$5545,'Hat by PBT'!$B105,'Individual Data'!$Z$7:$Z$5545,'Hat by PBT'!H$87,'Individual Data'!$R$7:$R$5545,'Hat by PBT'!$C105,'Individual Data'!$N$7:$N$5545,'Hat by PBT'!$B$86)</f>
        <v>0</v>
      </c>
      <c r="I105" s="11">
        <f>SUMIFS('Individual Data'!$AC$7:$AC$5545,'Individual Data'!$V$7:$V$5545,'Hat by PBT'!$B105,'Individual Data'!$Z$7:$Z$5545,'Hat by PBT'!I$87,'Individual Data'!$R$7:$R$5545,'Hat by PBT'!$C105,'Individual Data'!$N$7:$N$5545,'Hat by PBT'!$B$86)</f>
        <v>0</v>
      </c>
      <c r="J105" s="11">
        <f>SUMIFS('Individual Data'!$AC$7:$AC$5545,'Individual Data'!$V$7:$V$5545,'Hat by PBT'!$B105,'Individual Data'!$Z$7:$Z$5545,'Hat by PBT'!J$87,'Individual Data'!$R$7:$R$5545,'Hat by PBT'!$C105,'Individual Data'!$N$7:$N$5545,'Hat by PBT'!$B$86)</f>
        <v>0</v>
      </c>
      <c r="K105" s="11">
        <f>SUMIFS('Individual Data'!$AC$7:$AC$5545,'Individual Data'!$V$7:$V$5545,'Hat by PBT'!$B105,'Individual Data'!$Z$7:$Z$5545,'Hat by PBT'!K$87,'Individual Data'!$R$7:$R$5545,'Hat by PBT'!$C105,'Individual Data'!$N$7:$N$5545,'Hat by PBT'!$B$86)</f>
        <v>0</v>
      </c>
      <c r="L105" s="11">
        <f>SUMIFS('Individual Data'!$AC$7:$AC$5545,'Individual Data'!$V$7:$V$5545,'Hat by PBT'!$B105,'Individual Data'!$Z$7:$Z$5545,'Hat by PBT'!L$87,'Individual Data'!$R$7:$R$5545,'Hat by PBT'!$C105,'Individual Data'!$N$7:$N$5545,'Hat by PBT'!$B$86)</f>
        <v>0</v>
      </c>
      <c r="M105" s="11">
        <f>SUMIFS('Individual Data'!$AC$7:$AC$5545,'Individual Data'!$V$7:$V$5545,'Hat by PBT'!$B105,'Individual Data'!$Z$7:$Z$5545,'Hat by PBT'!M$87,'Individual Data'!$R$7:$R$5545,'Hat by PBT'!$C105,'Individual Data'!$N$7:$N$5545,'Hat by PBT'!$B$86)</f>
        <v>0</v>
      </c>
      <c r="N105" s="11">
        <f>SUMIFS('Individual Data'!$AC$7:$AC$5545,'Individual Data'!$V$7:$V$5545,'Hat by PBT'!$B105,'Individual Data'!$Z$7:$Z$5545,'Hat by PBT'!N$87,'Individual Data'!$R$7:$R$5545,'Hat by PBT'!$C105,'Individual Data'!$N$7:$N$5545,'Hat by PBT'!$B$86)</f>
        <v>0</v>
      </c>
      <c r="O105" s="11">
        <f>SUMIFS('Individual Data'!$AC$7:$AC$5545,'Individual Data'!$V$7:$V$5545,'Hat by PBT'!$B105,'Individual Data'!$Z$7:$Z$5545,'Hat by PBT'!O$87,'Individual Data'!$R$7:$R$5545,'Hat by PBT'!$C105,'Individual Data'!$N$7:$N$5545,'Hat by PBT'!$B$86)</f>
        <v>0</v>
      </c>
      <c r="P105" s="11">
        <f>SUMIFS('Individual Data'!$AC$7:$AC$5545,'Individual Data'!$V$7:$V$5545,'Hat by PBT'!$B105,'Individual Data'!$Z$7:$Z$5545,'Hat by PBT'!P$87,'Individual Data'!$R$7:$R$5545,'Hat by PBT'!$C105,'Individual Data'!$N$7:$N$5545,'Hat by PBT'!$B$86)</f>
        <v>0</v>
      </c>
      <c r="R105" s="26">
        <f t="shared" si="76"/>
        <v>0</v>
      </c>
      <c r="S105" s="27">
        <f t="shared" si="77"/>
        <v>0</v>
      </c>
      <c r="AG105" s="11"/>
    </row>
    <row r="106" spans="1:33" x14ac:dyDescent="0.25">
      <c r="A106" s="14" t="s">
        <v>295</v>
      </c>
      <c r="B106" t="s">
        <v>893</v>
      </c>
      <c r="C106">
        <v>4</v>
      </c>
      <c r="D106" s="11">
        <f>SUMIFS('Individual Data'!$AC$7:$AC$5545,'Individual Data'!$V$7:$V$5545,'Hat by PBT'!$B106,'Individual Data'!$Z$7:$Z$5545,'Hat by PBT'!D$87,'Individual Data'!$R$7:$R$5545,'Hat by PBT'!$C106,'Individual Data'!$N$7:$N$5545,'Hat by PBT'!$B$86)</f>
        <v>0</v>
      </c>
      <c r="E106" s="11">
        <f>SUMIFS('Individual Data'!$AC$7:$AC$5545,'Individual Data'!$V$7:$V$5545,'Hat by PBT'!$B106,'Individual Data'!$Z$7:$Z$5545,'Hat by PBT'!E$87,'Individual Data'!$R$7:$R$5545,'Hat by PBT'!$C106,'Individual Data'!$N$7:$N$5545,'Hat by PBT'!$B$86)</f>
        <v>0</v>
      </c>
      <c r="F106" s="11">
        <f>SUMIFS('Individual Data'!$AC$7:$AC$5545,'Individual Data'!$V$7:$V$5545,'Hat by PBT'!$B106,'Individual Data'!$Z$7:$Z$5545,'Hat by PBT'!F$87,'Individual Data'!$R$7:$R$5545,'Hat by PBT'!$C106,'Individual Data'!$N$7:$N$5545,'Hat by PBT'!$B$86)</f>
        <v>0</v>
      </c>
      <c r="G106" s="11">
        <f>SUMIFS('Individual Data'!$AC$7:$AC$5545,'Individual Data'!$V$7:$V$5545,'Hat by PBT'!$B106,'Individual Data'!$Z$7:$Z$5545,'Hat by PBT'!G$87,'Individual Data'!$R$7:$R$5545,'Hat by PBT'!$C106,'Individual Data'!$N$7:$N$5545,'Hat by PBT'!$B$86)</f>
        <v>0</v>
      </c>
      <c r="H106" s="11">
        <f>SUMIFS('Individual Data'!$AC$7:$AC$5545,'Individual Data'!$V$7:$V$5545,'Hat by PBT'!$B106,'Individual Data'!$Z$7:$Z$5545,'Hat by PBT'!H$87,'Individual Data'!$R$7:$R$5545,'Hat by PBT'!$C106,'Individual Data'!$N$7:$N$5545,'Hat by PBT'!$B$86)</f>
        <v>36.199532966196386</v>
      </c>
      <c r="I106" s="11">
        <f>SUMIFS('Individual Data'!$AC$7:$AC$5545,'Individual Data'!$V$7:$V$5545,'Hat by PBT'!$B106,'Individual Data'!$Z$7:$Z$5545,'Hat by PBT'!I$87,'Individual Data'!$R$7:$R$5545,'Hat by PBT'!$C106,'Individual Data'!$N$7:$N$5545,'Hat by PBT'!$B$86)</f>
        <v>48.577030162670553</v>
      </c>
      <c r="J106" s="11">
        <f>SUMIFS('Individual Data'!$AC$7:$AC$5545,'Individual Data'!$V$7:$V$5545,'Hat by PBT'!$B106,'Individual Data'!$Z$7:$Z$5545,'Hat by PBT'!J$87,'Individual Data'!$R$7:$R$5545,'Hat by PBT'!$C106,'Individual Data'!$N$7:$N$5545,'Hat by PBT'!$B$86)</f>
        <v>114.31150165163567</v>
      </c>
      <c r="K106" s="11">
        <f>SUMIFS('Individual Data'!$AC$7:$AC$5545,'Individual Data'!$V$7:$V$5545,'Hat by PBT'!$B106,'Individual Data'!$Z$7:$Z$5545,'Hat by PBT'!K$87,'Individual Data'!$R$7:$R$5545,'Hat by PBT'!$C106,'Individual Data'!$N$7:$N$5545,'Hat by PBT'!$B$86)</f>
        <v>197.81653572760229</v>
      </c>
      <c r="L106" s="11">
        <f>SUMIFS('Individual Data'!$AC$7:$AC$5545,'Individual Data'!$V$7:$V$5545,'Hat by PBT'!$B106,'Individual Data'!$Z$7:$Z$5545,'Hat by PBT'!L$87,'Individual Data'!$R$7:$R$5545,'Hat by PBT'!$C106,'Individual Data'!$N$7:$N$5545,'Hat by PBT'!$B$86)</f>
        <v>97.154060325341121</v>
      </c>
      <c r="M106" s="11">
        <f>SUMIFS('Individual Data'!$AC$7:$AC$5545,'Individual Data'!$V$7:$V$5545,'Hat by PBT'!$B106,'Individual Data'!$Z$7:$Z$5545,'Hat by PBT'!M$87,'Individual Data'!$R$7:$R$5545,'Hat by PBT'!$C106,'Individual Data'!$N$7:$N$5545,'Hat by PBT'!$B$86)</f>
        <v>48.577030162670553</v>
      </c>
      <c r="N106" s="11">
        <f>SUMIFS('Individual Data'!$AC$7:$AC$5545,'Individual Data'!$V$7:$V$5545,'Hat by PBT'!$B106,'Individual Data'!$Z$7:$Z$5545,'Hat by PBT'!N$87,'Individual Data'!$R$7:$R$5545,'Hat by PBT'!$C106,'Individual Data'!$N$7:$N$5545,'Hat by PBT'!$B$86)</f>
        <v>31.849022854153425</v>
      </c>
      <c r="O106" s="11">
        <f>SUMIFS('Individual Data'!$AC$7:$AC$5545,'Individual Data'!$V$7:$V$5545,'Hat by PBT'!$B106,'Individual Data'!$Z$7:$Z$5545,'Hat by PBT'!O$87,'Individual Data'!$R$7:$R$5545,'Hat by PBT'!$C106,'Individual Data'!$N$7:$N$5545,'Hat by PBT'!$B$86)</f>
        <v>0</v>
      </c>
      <c r="P106" s="11">
        <f>SUMIFS('Individual Data'!$AC$7:$AC$5545,'Individual Data'!$V$7:$V$5545,'Hat by PBT'!$B106,'Individual Data'!$Z$7:$Z$5545,'Hat by PBT'!P$87,'Individual Data'!$R$7:$R$5545,'Hat by PBT'!$C106,'Individual Data'!$N$7:$N$5545,'Hat by PBT'!$B$86)</f>
        <v>0</v>
      </c>
      <c r="R106" s="26">
        <f t="shared" si="76"/>
        <v>0</v>
      </c>
      <c r="S106" s="27">
        <f t="shared" si="77"/>
        <v>574.48471385026994</v>
      </c>
      <c r="AG106" s="11"/>
    </row>
    <row r="107" spans="1:33" x14ac:dyDescent="0.25">
      <c r="A107" s="14" t="s">
        <v>295</v>
      </c>
      <c r="B107" t="s">
        <v>949</v>
      </c>
      <c r="C107">
        <v>4</v>
      </c>
      <c r="D107" s="11">
        <f>SUMIFS('Individual Data'!$AC$7:$AC$5545,'Individual Data'!$V$7:$V$5545,'Hat by PBT'!$B107,'Individual Data'!$Z$7:$Z$5545,'Hat by PBT'!D$87,'Individual Data'!$R$7:$R$5545,'Hat by PBT'!$C107,'Individual Data'!$N$7:$N$5545,'Hat by PBT'!$B$86)</f>
        <v>0</v>
      </c>
      <c r="E107" s="11">
        <f>SUMIFS('Individual Data'!$AC$7:$AC$5545,'Individual Data'!$V$7:$V$5545,'Hat by PBT'!$B107,'Individual Data'!$Z$7:$Z$5545,'Hat by PBT'!E$87,'Individual Data'!$R$7:$R$5545,'Hat by PBT'!$C107,'Individual Data'!$N$7:$N$5545,'Hat by PBT'!$B$86)</f>
        <v>0</v>
      </c>
      <c r="F107" s="11">
        <f>SUMIFS('Individual Data'!$AC$7:$AC$5545,'Individual Data'!$V$7:$V$5545,'Hat by PBT'!$B107,'Individual Data'!$Z$7:$Z$5545,'Hat by PBT'!F$87,'Individual Data'!$R$7:$R$5545,'Hat by PBT'!$C107,'Individual Data'!$N$7:$N$5545,'Hat by PBT'!$B$86)</f>
        <v>0</v>
      </c>
      <c r="G107" s="11">
        <f>SUMIFS('Individual Data'!$AC$7:$AC$5545,'Individual Data'!$V$7:$V$5545,'Hat by PBT'!$B107,'Individual Data'!$Z$7:$Z$5545,'Hat by PBT'!G$87,'Individual Data'!$R$7:$R$5545,'Hat by PBT'!$C107,'Individual Data'!$N$7:$N$5545,'Hat by PBT'!$B$86)</f>
        <v>68.85300228364558</v>
      </c>
      <c r="H107" s="11">
        <f>SUMIFS('Individual Data'!$AC$7:$AC$5545,'Individual Data'!$V$7:$V$5545,'Hat by PBT'!$B107,'Individual Data'!$Z$7:$Z$5545,'Hat by PBT'!H$87,'Individual Data'!$R$7:$R$5545,'Hat by PBT'!$C107,'Individual Data'!$N$7:$N$5545,'Hat by PBT'!$B$86)</f>
        <v>119.87719578867286</v>
      </c>
      <c r="I107" s="11">
        <f>SUMIFS('Individual Data'!$AC$7:$AC$5545,'Individual Data'!$V$7:$V$5545,'Hat by PBT'!$B107,'Individual Data'!$Z$7:$Z$5545,'Hat by PBT'!I$87,'Individual Data'!$R$7:$R$5545,'Hat by PBT'!$C107,'Individual Data'!$N$7:$N$5545,'Hat by PBT'!$B$86)</f>
        <v>163.72808966032721</v>
      </c>
      <c r="J107" s="11">
        <f>SUMIFS('Individual Data'!$AC$7:$AC$5545,'Individual Data'!$V$7:$V$5545,'Hat by PBT'!$B107,'Individual Data'!$Z$7:$Z$5545,'Hat by PBT'!J$87,'Individual Data'!$R$7:$R$5545,'Hat by PBT'!$C107,'Individual Data'!$N$7:$N$5545,'Hat by PBT'!$B$86)</f>
        <v>202.68928812813209</v>
      </c>
      <c r="K107" s="11">
        <f>SUMIFS('Individual Data'!$AC$7:$AC$5545,'Individual Data'!$V$7:$V$5545,'Hat by PBT'!$B107,'Individual Data'!$Z$7:$Z$5545,'Hat by PBT'!K$87,'Individual Data'!$R$7:$R$5545,'Hat by PBT'!$C107,'Individual Data'!$N$7:$N$5545,'Hat by PBT'!$B$86)</f>
        <v>64.205894310883792</v>
      </c>
      <c r="L107" s="11">
        <f>SUMIFS('Individual Data'!$AC$7:$AC$5545,'Individual Data'!$V$7:$V$5545,'Hat by PBT'!$B107,'Individual Data'!$Z$7:$Z$5545,'Hat by PBT'!L$87,'Individual Data'!$R$7:$R$5545,'Hat by PBT'!$C107,'Individual Data'!$N$7:$N$5545,'Hat by PBT'!$B$86)</f>
        <v>16.728007308517132</v>
      </c>
      <c r="M107" s="11">
        <f>SUMIFS('Individual Data'!$AC$7:$AC$5545,'Individual Data'!$V$7:$V$5545,'Hat by PBT'!$B107,'Individual Data'!$Z$7:$Z$5545,'Hat by PBT'!M$87,'Individual Data'!$R$7:$R$5545,'Hat by PBT'!$C107,'Individual Data'!$N$7:$N$5545,'Hat by PBT'!$B$86)</f>
        <v>17.103687686065587</v>
      </c>
      <c r="N107" s="11">
        <f>SUMIFS('Individual Data'!$AC$7:$AC$5545,'Individual Data'!$V$7:$V$5545,'Hat by PBT'!$B107,'Individual Data'!$Z$7:$Z$5545,'Hat by PBT'!N$87,'Individual Data'!$R$7:$R$5545,'Hat by PBT'!$C107,'Individual Data'!$N$7:$N$5545,'Hat by PBT'!$B$86)</f>
        <v>0</v>
      </c>
      <c r="O107" s="11">
        <f>SUMIFS('Individual Data'!$AC$7:$AC$5545,'Individual Data'!$V$7:$V$5545,'Hat by PBT'!$B107,'Individual Data'!$Z$7:$Z$5545,'Hat by PBT'!O$87,'Individual Data'!$R$7:$R$5545,'Hat by PBT'!$C107,'Individual Data'!$N$7:$N$5545,'Hat by PBT'!$B$86)</f>
        <v>0</v>
      </c>
      <c r="P107" s="11">
        <f>SUMIFS('Individual Data'!$AC$7:$AC$5545,'Individual Data'!$V$7:$V$5545,'Hat by PBT'!$B107,'Individual Data'!$Z$7:$Z$5545,'Hat by PBT'!P$87,'Individual Data'!$R$7:$R$5545,'Hat by PBT'!$C107,'Individual Data'!$N$7:$N$5545,'Hat by PBT'!$B$86)</f>
        <v>0</v>
      </c>
      <c r="R107" s="26">
        <f t="shared" si="76"/>
        <v>0</v>
      </c>
      <c r="S107" s="27">
        <f t="shared" si="77"/>
        <v>653.18516516624425</v>
      </c>
      <c r="AG107" s="11"/>
    </row>
    <row r="108" spans="1:33" x14ac:dyDescent="0.25">
      <c r="A108" s="14" t="s">
        <v>295</v>
      </c>
      <c r="B108" t="s">
        <v>889</v>
      </c>
      <c r="C108">
        <v>4</v>
      </c>
      <c r="D108" s="11">
        <f>SUMIFS('Individual Data'!$AC$7:$AC$5545,'Individual Data'!$V$7:$V$5545,'Hat by PBT'!$B108,'Individual Data'!$Z$7:$Z$5545,'Hat by PBT'!D$87,'Individual Data'!$R$7:$R$5545,'Hat by PBT'!$C108,'Individual Data'!$N$7:$N$5545,'Hat by PBT'!$B$86)</f>
        <v>0</v>
      </c>
      <c r="E108" s="11">
        <f>SUMIFS('Individual Data'!$AC$7:$AC$5545,'Individual Data'!$V$7:$V$5545,'Hat by PBT'!$B108,'Individual Data'!$Z$7:$Z$5545,'Hat by PBT'!E$87,'Individual Data'!$R$7:$R$5545,'Hat by PBT'!$C108,'Individual Data'!$N$7:$N$5545,'Hat by PBT'!$B$86)</f>
        <v>0</v>
      </c>
      <c r="F108" s="11">
        <f>SUMIFS('Individual Data'!$AC$7:$AC$5545,'Individual Data'!$V$7:$V$5545,'Hat by PBT'!$B108,'Individual Data'!$Z$7:$Z$5545,'Hat by PBT'!F$87,'Individual Data'!$R$7:$R$5545,'Hat by PBT'!$C108,'Individual Data'!$N$7:$N$5545,'Hat by PBT'!$B$86)</f>
        <v>0</v>
      </c>
      <c r="G108" s="11">
        <f>SUMIFS('Individual Data'!$AC$7:$AC$5545,'Individual Data'!$V$7:$V$5545,'Hat by PBT'!$B108,'Individual Data'!$Z$7:$Z$5545,'Hat by PBT'!G$87,'Individual Data'!$R$7:$R$5545,'Hat by PBT'!$C108,'Individual Data'!$N$7:$N$5545,'Hat by PBT'!$B$86)</f>
        <v>0</v>
      </c>
      <c r="H108" s="11">
        <f>SUMIFS('Individual Data'!$AC$7:$AC$5545,'Individual Data'!$V$7:$V$5545,'Hat by PBT'!$B108,'Individual Data'!$Z$7:$Z$5545,'Hat by PBT'!H$87,'Individual Data'!$R$7:$R$5545,'Hat by PBT'!$C108,'Individual Data'!$N$7:$N$5545,'Hat by PBT'!$B$86)</f>
        <v>0</v>
      </c>
      <c r="I108" s="11">
        <f>SUMIFS('Individual Data'!$AC$7:$AC$5545,'Individual Data'!$V$7:$V$5545,'Hat by PBT'!$B108,'Individual Data'!$Z$7:$Z$5545,'Hat by PBT'!I$87,'Individual Data'!$R$7:$R$5545,'Hat by PBT'!$C108,'Individual Data'!$N$7:$N$5545,'Hat by PBT'!$B$86)</f>
        <v>16.728007308517132</v>
      </c>
      <c r="J108" s="11">
        <f>SUMIFS('Individual Data'!$AC$7:$AC$5545,'Individual Data'!$V$7:$V$5545,'Hat by PBT'!$B108,'Individual Data'!$Z$7:$Z$5545,'Hat by PBT'!J$87,'Individual Data'!$R$7:$R$5545,'Hat by PBT'!$C108,'Individual Data'!$N$7:$N$5545,'Hat by PBT'!$B$86)</f>
        <v>80.151041111533488</v>
      </c>
      <c r="K108" s="11">
        <f>SUMIFS('Individual Data'!$AC$7:$AC$5545,'Individual Data'!$V$7:$V$5545,'Hat by PBT'!$B108,'Individual Data'!$Z$7:$Z$5545,'Hat by PBT'!K$87,'Individual Data'!$R$7:$R$5545,'Hat by PBT'!$C108,'Individual Data'!$N$7:$N$5545,'Hat by PBT'!$B$86)</f>
        <v>79.636519030268445</v>
      </c>
      <c r="L108" s="11">
        <f>SUMIFS('Individual Data'!$AC$7:$AC$5545,'Individual Data'!$V$7:$V$5545,'Hat by PBT'!$B108,'Individual Data'!$Z$7:$Z$5545,'Hat by PBT'!L$87,'Individual Data'!$R$7:$R$5545,'Hat by PBT'!$C108,'Individual Data'!$N$7:$N$5545,'Hat by PBT'!$B$86)</f>
        <v>31.640861443395288</v>
      </c>
      <c r="M108" s="11">
        <f>SUMIFS('Individual Data'!$AC$7:$AC$5545,'Individual Data'!$V$7:$V$5545,'Hat by PBT'!$B108,'Individual Data'!$Z$7:$Z$5545,'Hat by PBT'!M$87,'Individual Data'!$R$7:$R$5545,'Hat by PBT'!$C108,'Individual Data'!$N$7:$N$5545,'Hat by PBT'!$B$86)</f>
        <v>44.793746365011884</v>
      </c>
      <c r="N108" s="11">
        <f>SUMIFS('Individual Data'!$AC$7:$AC$5545,'Individual Data'!$V$7:$V$5545,'Hat by PBT'!$B108,'Individual Data'!$Z$7:$Z$5545,'Hat by PBT'!N$87,'Individual Data'!$R$7:$R$5545,'Hat by PBT'!$C108,'Individual Data'!$N$7:$N$5545,'Hat by PBT'!$B$86)</f>
        <v>0</v>
      </c>
      <c r="O108" s="11">
        <f>SUMIFS('Individual Data'!$AC$7:$AC$5545,'Individual Data'!$V$7:$V$5545,'Hat by PBT'!$B108,'Individual Data'!$Z$7:$Z$5545,'Hat by PBT'!O$87,'Individual Data'!$R$7:$R$5545,'Hat by PBT'!$C108,'Individual Data'!$N$7:$N$5545,'Hat by PBT'!$B$86)</f>
        <v>0</v>
      </c>
      <c r="P108" s="11">
        <f>SUMIFS('Individual Data'!$AC$7:$AC$5545,'Individual Data'!$V$7:$V$5545,'Hat by PBT'!$B108,'Individual Data'!$Z$7:$Z$5545,'Hat by PBT'!P$87,'Individual Data'!$R$7:$R$5545,'Hat by PBT'!$C108,'Individual Data'!$N$7:$N$5545,'Hat by PBT'!$B$86)</f>
        <v>16.728007308517132</v>
      </c>
      <c r="R108" s="26">
        <f t="shared" si="76"/>
        <v>0</v>
      </c>
      <c r="S108" s="27">
        <f t="shared" si="77"/>
        <v>269.67818256724337</v>
      </c>
      <c r="AG108" s="11"/>
    </row>
    <row r="109" spans="1:33" x14ac:dyDescent="0.25">
      <c r="A109" s="15" t="s">
        <v>295</v>
      </c>
      <c r="B109" t="s">
        <v>945</v>
      </c>
      <c r="C109">
        <v>4</v>
      </c>
      <c r="D109" s="11">
        <f>SUMIFS('Individual Data'!$AC$7:$AC$5545,'Individual Data'!$V$7:$V$5545,'Hat by PBT'!$B109,'Individual Data'!$Z$7:$Z$5545,'Hat by PBT'!D$87,'Individual Data'!$R$7:$R$5545,'Hat by PBT'!$C109,'Individual Data'!$N$7:$N$5545,'Hat by PBT'!$B$86)</f>
        <v>0</v>
      </c>
      <c r="E109" s="11">
        <f>SUMIFS('Individual Data'!$AC$7:$AC$5545,'Individual Data'!$V$7:$V$5545,'Hat by PBT'!$B109,'Individual Data'!$Z$7:$Z$5545,'Hat by PBT'!E$87,'Individual Data'!$R$7:$R$5545,'Hat by PBT'!$C109,'Individual Data'!$N$7:$N$5545,'Hat by PBT'!$B$86)</f>
        <v>0</v>
      </c>
      <c r="F109" s="11">
        <f>SUMIFS('Individual Data'!$AC$7:$AC$5545,'Individual Data'!$V$7:$V$5545,'Hat by PBT'!$B109,'Individual Data'!$Z$7:$Z$5545,'Hat by PBT'!F$87,'Individual Data'!$R$7:$R$5545,'Hat by PBT'!$C109,'Individual Data'!$N$7:$N$5545,'Hat by PBT'!$B$86)</f>
        <v>16.728007308517132</v>
      </c>
      <c r="G109" s="11">
        <f>SUMIFS('Individual Data'!$AC$7:$AC$5545,'Individual Data'!$V$7:$V$5545,'Hat by PBT'!$B109,'Individual Data'!$Z$7:$Z$5545,'Hat by PBT'!G$87,'Individual Data'!$R$7:$R$5545,'Hat by PBT'!$C109,'Individual Data'!$N$7:$N$5545,'Hat by PBT'!$B$86)</f>
        <v>0</v>
      </c>
      <c r="H109" s="11">
        <f>SUMIFS('Individual Data'!$AC$7:$AC$5545,'Individual Data'!$V$7:$V$5545,'Hat by PBT'!$B109,'Individual Data'!$Z$7:$Z$5545,'Hat by PBT'!H$87,'Individual Data'!$R$7:$R$5545,'Hat by PBT'!$C109,'Individual Data'!$N$7:$N$5545,'Hat by PBT'!$B$86)</f>
        <v>0</v>
      </c>
      <c r="I109" s="11">
        <f>SUMIFS('Individual Data'!$AC$7:$AC$5545,'Individual Data'!$V$7:$V$5545,'Hat by PBT'!$B109,'Individual Data'!$Z$7:$Z$5545,'Hat by PBT'!I$87,'Individual Data'!$R$7:$R$5545,'Hat by PBT'!$C109,'Individual Data'!$N$7:$N$5545,'Hat by PBT'!$B$86)</f>
        <v>15.121015545636293</v>
      </c>
      <c r="J109" s="11">
        <f>SUMIFS('Individual Data'!$AC$7:$AC$5545,'Individual Data'!$V$7:$V$5545,'Hat by PBT'!$B109,'Individual Data'!$Z$7:$Z$5545,'Hat by PBT'!J$87,'Individual Data'!$R$7:$R$5545,'Hat by PBT'!$C109,'Individual Data'!$N$7:$N$5545,'Hat by PBT'!$B$86)</f>
        <v>63.841254780341892</v>
      </c>
      <c r="K109" s="11">
        <f>SUMIFS('Individual Data'!$AC$7:$AC$5545,'Individual Data'!$V$7:$V$5545,'Hat by PBT'!$B109,'Individual Data'!$Z$7:$Z$5545,'Hat by PBT'!K$87,'Individual Data'!$R$7:$R$5545,'Hat by PBT'!$C109,'Individual Data'!$N$7:$N$5545,'Hat by PBT'!$B$86)</f>
        <v>79.636519030268445</v>
      </c>
      <c r="L109" s="11">
        <f>SUMIFS('Individual Data'!$AC$7:$AC$5545,'Individual Data'!$V$7:$V$5545,'Hat by PBT'!$B109,'Individual Data'!$Z$7:$Z$5545,'Hat by PBT'!L$87,'Individual Data'!$R$7:$R$5545,'Hat by PBT'!$C109,'Individual Data'!$N$7:$N$5545,'Hat by PBT'!$B$86)</f>
        <v>31.640861443395288</v>
      </c>
      <c r="M109" s="11">
        <f>SUMIFS('Individual Data'!$AC$7:$AC$5545,'Individual Data'!$V$7:$V$5545,'Hat by PBT'!$B109,'Individual Data'!$Z$7:$Z$5545,'Hat by PBT'!M$87,'Individual Data'!$R$7:$R$5545,'Hat by PBT'!$C109,'Individual Data'!$N$7:$N$5545,'Hat by PBT'!$B$86)</f>
        <v>0</v>
      </c>
      <c r="N109" s="11">
        <f>SUMIFS('Individual Data'!$AC$7:$AC$5545,'Individual Data'!$V$7:$V$5545,'Hat by PBT'!$B109,'Individual Data'!$Z$7:$Z$5545,'Hat by PBT'!N$87,'Individual Data'!$R$7:$R$5545,'Hat by PBT'!$C109,'Individual Data'!$N$7:$N$5545,'Hat by PBT'!$B$86)</f>
        <v>0</v>
      </c>
      <c r="O109" s="11">
        <f>SUMIFS('Individual Data'!$AC$7:$AC$5545,'Individual Data'!$V$7:$V$5545,'Hat by PBT'!$B109,'Individual Data'!$Z$7:$Z$5545,'Hat by PBT'!O$87,'Individual Data'!$R$7:$R$5545,'Hat by PBT'!$C109,'Individual Data'!$N$7:$N$5545,'Hat by PBT'!$B$86)</f>
        <v>0</v>
      </c>
      <c r="P109" s="11">
        <f>SUMIFS('Individual Data'!$AC$7:$AC$5545,'Individual Data'!$V$7:$V$5545,'Hat by PBT'!$B109,'Individual Data'!$Z$7:$Z$5545,'Hat by PBT'!P$87,'Individual Data'!$R$7:$R$5545,'Hat by PBT'!$C109,'Individual Data'!$N$7:$N$5545,'Hat by PBT'!$B$86)</f>
        <v>0</v>
      </c>
      <c r="R109" s="26">
        <f t="shared" si="76"/>
        <v>16.728007308517132</v>
      </c>
      <c r="S109" s="27">
        <f t="shared" si="77"/>
        <v>190.23965079964194</v>
      </c>
      <c r="AG109" s="11"/>
    </row>
    <row r="110" spans="1:33" x14ac:dyDescent="0.25">
      <c r="A110" s="14" t="s">
        <v>940</v>
      </c>
      <c r="B110" t="s">
        <v>888</v>
      </c>
      <c r="C110">
        <v>3</v>
      </c>
      <c r="D110" s="11">
        <f>SUMIFS('Individual Data'!$AC$7:$AC$5545,'Individual Data'!$V$7:$V$5545,'Hat by PBT'!$B110,'Individual Data'!$Z$7:$Z$5545,'Hat by PBT'!D$87,'Individual Data'!$R$7:$R$5545,'Hat by PBT'!$C110,'Individual Data'!$N$7:$N$5545,'Hat by PBT'!$B$86)</f>
        <v>0</v>
      </c>
      <c r="E110" s="11">
        <f>SUMIFS('Individual Data'!$AC$7:$AC$5545,'Individual Data'!$V$7:$V$5545,'Hat by PBT'!$B110,'Individual Data'!$Z$7:$Z$5545,'Hat by PBT'!E$87,'Individual Data'!$R$7:$R$5545,'Hat by PBT'!$C110,'Individual Data'!$N$7:$N$5545,'Hat by PBT'!$B$86)</f>
        <v>0</v>
      </c>
      <c r="F110" s="11">
        <f>SUMIFS('Individual Data'!$AC$7:$AC$5545,'Individual Data'!$V$7:$V$5545,'Hat by PBT'!$B110,'Individual Data'!$Z$7:$Z$5545,'Hat by PBT'!F$87,'Individual Data'!$R$7:$R$5545,'Hat by PBT'!$C110,'Individual Data'!$N$7:$N$5545,'Hat by PBT'!$B$86)</f>
        <v>0</v>
      </c>
      <c r="G110" s="11">
        <f>SUMIFS('Individual Data'!$AC$7:$AC$5545,'Individual Data'!$V$7:$V$5545,'Hat by PBT'!$B110,'Individual Data'!$Z$7:$Z$5545,'Hat by PBT'!G$87,'Individual Data'!$R$7:$R$5545,'Hat by PBT'!$C110,'Individual Data'!$N$7:$N$5545,'Hat by PBT'!$B$86)</f>
        <v>69.100714259307125</v>
      </c>
      <c r="H110" s="11">
        <f>SUMIFS('Individual Data'!$AC$7:$AC$5545,'Individual Data'!$V$7:$V$5545,'Hat by PBT'!$B110,'Individual Data'!$Z$7:$Z$5545,'Hat by PBT'!H$87,'Individual Data'!$R$7:$R$5545,'Hat by PBT'!$C110,'Individual Data'!$N$7:$N$5545,'Hat by PBT'!$B$86)</f>
        <v>229.02362964887405</v>
      </c>
      <c r="I110" s="11">
        <f>SUMIFS('Individual Data'!$AC$7:$AC$5545,'Individual Data'!$V$7:$V$5545,'Hat by PBT'!$B110,'Individual Data'!$Z$7:$Z$5545,'Hat by PBT'!I$87,'Individual Data'!$R$7:$R$5545,'Hat by PBT'!$C110,'Individual Data'!$N$7:$N$5545,'Hat by PBT'!$B$86)</f>
        <v>307.00115656101934</v>
      </c>
      <c r="J110" s="11">
        <f>SUMIFS('Individual Data'!$AC$7:$AC$5545,'Individual Data'!$V$7:$V$5545,'Hat by PBT'!$B110,'Individual Data'!$Z$7:$Z$5545,'Hat by PBT'!J$87,'Individual Data'!$R$7:$R$5545,'Hat by PBT'!$C110,'Individual Data'!$N$7:$N$5545,'Hat by PBT'!$B$86)</f>
        <v>79.65008150060504</v>
      </c>
      <c r="K110" s="11">
        <f>SUMIFS('Individual Data'!$AC$7:$AC$5545,'Individual Data'!$V$7:$V$5545,'Hat by PBT'!$B110,'Individual Data'!$Z$7:$Z$5545,'Hat by PBT'!K$87,'Individual Data'!$R$7:$R$5545,'Hat by PBT'!$C110,'Individual Data'!$N$7:$N$5545,'Hat by PBT'!$B$86)</f>
        <v>32.290217732120581</v>
      </c>
      <c r="L110" s="11">
        <f>SUMIFS('Individual Data'!$AC$7:$AC$5545,'Individual Data'!$V$7:$V$5545,'Hat by PBT'!$B110,'Individual Data'!$Z$7:$Z$5545,'Hat by PBT'!L$87,'Individual Data'!$R$7:$R$5545,'Hat by PBT'!$C110,'Individual Data'!$N$7:$N$5545,'Hat by PBT'!$B$86)</f>
        <v>14.998339036142173</v>
      </c>
      <c r="M110" s="11">
        <f>SUMIFS('Individual Data'!$AC$7:$AC$5545,'Individual Data'!$V$7:$V$5545,'Hat by PBT'!$B110,'Individual Data'!$Z$7:$Z$5545,'Hat by PBT'!M$87,'Individual Data'!$R$7:$R$5545,'Hat by PBT'!$C110,'Individual Data'!$N$7:$N$5545,'Hat by PBT'!$B$86)</f>
        <v>0</v>
      </c>
      <c r="N110" s="11">
        <f>SUMIFS('Individual Data'!$AC$7:$AC$5545,'Individual Data'!$V$7:$V$5545,'Hat by PBT'!$B110,'Individual Data'!$Z$7:$Z$5545,'Hat by PBT'!N$87,'Individual Data'!$R$7:$R$5545,'Hat by PBT'!$C110,'Individual Data'!$N$7:$N$5545,'Hat by PBT'!$B$86)</f>
        <v>0</v>
      </c>
      <c r="O110" s="11">
        <f>SUMIFS('Individual Data'!$AC$7:$AC$5545,'Individual Data'!$V$7:$V$5545,'Hat by PBT'!$B110,'Individual Data'!$Z$7:$Z$5545,'Hat by PBT'!O$87,'Individual Data'!$R$7:$R$5545,'Hat by PBT'!$C110,'Individual Data'!$N$7:$N$5545,'Hat by PBT'!$B$86)</f>
        <v>0</v>
      </c>
      <c r="P110" s="11">
        <f>SUMIFS('Individual Data'!$AC$7:$AC$5545,'Individual Data'!$V$7:$V$5545,'Hat by PBT'!$B110,'Individual Data'!$Z$7:$Z$5545,'Hat by PBT'!P$87,'Individual Data'!$R$7:$R$5545,'Hat by PBT'!$C110,'Individual Data'!$N$7:$N$5545,'Hat by PBT'!$B$86)</f>
        <v>0</v>
      </c>
      <c r="R110" s="26">
        <f t="shared" si="76"/>
        <v>0</v>
      </c>
      <c r="S110" s="27">
        <f t="shared" si="77"/>
        <v>732.06413873806821</v>
      </c>
      <c r="AG110" s="11"/>
    </row>
    <row r="111" spans="1:33" x14ac:dyDescent="0.25">
      <c r="A111" s="14" t="s">
        <v>940</v>
      </c>
      <c r="B111" t="s">
        <v>941</v>
      </c>
      <c r="C111">
        <v>3</v>
      </c>
      <c r="D111" s="11">
        <f>SUMIFS('Individual Data'!$AC$7:$AC$5545,'Individual Data'!$V$7:$V$5545,'Hat by PBT'!$B111,'Individual Data'!$Z$7:$Z$5545,'Hat by PBT'!D$87,'Individual Data'!$R$7:$R$5545,'Hat by PBT'!$C111,'Individual Data'!$N$7:$N$5545,'Hat by PBT'!$B$86)</f>
        <v>0</v>
      </c>
      <c r="E111" s="11">
        <f>SUMIFS('Individual Data'!$AC$7:$AC$5545,'Individual Data'!$V$7:$V$5545,'Hat by PBT'!$B111,'Individual Data'!$Z$7:$Z$5545,'Hat by PBT'!E$87,'Individual Data'!$R$7:$R$5545,'Hat by PBT'!$C111,'Individual Data'!$N$7:$N$5545,'Hat by PBT'!$B$86)</f>
        <v>0</v>
      </c>
      <c r="F111" s="11">
        <f>SUMIFS('Individual Data'!$AC$7:$AC$5545,'Individual Data'!$V$7:$V$5545,'Hat by PBT'!$B111,'Individual Data'!$Z$7:$Z$5545,'Hat by PBT'!F$87,'Individual Data'!$R$7:$R$5545,'Hat by PBT'!$C111,'Individual Data'!$N$7:$N$5545,'Hat by PBT'!$B$86)</f>
        <v>16.753414340817248</v>
      </c>
      <c r="G111" s="11">
        <f>SUMIFS('Individual Data'!$AC$7:$AC$5545,'Individual Data'!$V$7:$V$5545,'Hat by PBT'!$B111,'Individual Data'!$Z$7:$Z$5545,'Hat by PBT'!G$87,'Individual Data'!$R$7:$R$5545,'Hat by PBT'!$C111,'Individual Data'!$N$7:$N$5545,'Hat by PBT'!$B$86)</f>
        <v>0</v>
      </c>
      <c r="H111" s="11">
        <f>SUMIFS('Individual Data'!$AC$7:$AC$5545,'Individual Data'!$V$7:$V$5545,'Hat by PBT'!$B111,'Individual Data'!$Z$7:$Z$5545,'Hat by PBT'!H$87,'Individual Data'!$R$7:$R$5545,'Hat by PBT'!$C111,'Individual Data'!$N$7:$N$5545,'Hat by PBT'!$B$86)</f>
        <v>165.31231012040664</v>
      </c>
      <c r="I111" s="11">
        <f>SUMIFS('Individual Data'!$AC$7:$AC$5545,'Individual Data'!$V$7:$V$5545,'Hat by PBT'!$B111,'Individual Data'!$Z$7:$Z$5545,'Hat by PBT'!I$87,'Individual Data'!$R$7:$R$5545,'Hat by PBT'!$C111,'Individual Data'!$N$7:$N$5545,'Hat by PBT'!$B$86)</f>
        <v>177.04921979332337</v>
      </c>
      <c r="J111" s="11">
        <f>SUMIFS('Individual Data'!$AC$7:$AC$5545,'Individual Data'!$V$7:$V$5545,'Hat by PBT'!$B111,'Individual Data'!$Z$7:$Z$5545,'Hat by PBT'!J$87,'Individual Data'!$R$7:$R$5545,'Hat by PBT'!$C111,'Individual Data'!$N$7:$N$5545,'Hat by PBT'!$B$86)</f>
        <v>49.293742505290815</v>
      </c>
      <c r="K111" s="11">
        <f>SUMIFS('Individual Data'!$AC$7:$AC$5545,'Individual Data'!$V$7:$V$5545,'Hat by PBT'!$B111,'Individual Data'!$Z$7:$Z$5545,'Hat by PBT'!K$87,'Individual Data'!$R$7:$R$5545,'Hat by PBT'!$C111,'Individual Data'!$N$7:$N$5545,'Hat by PBT'!$B$86)</f>
        <v>0</v>
      </c>
      <c r="L111" s="11">
        <f>SUMIFS('Individual Data'!$AC$7:$AC$5545,'Individual Data'!$V$7:$V$5545,'Hat by PBT'!$B111,'Individual Data'!$Z$7:$Z$5545,'Hat by PBT'!L$87,'Individual Data'!$R$7:$R$5545,'Hat by PBT'!$C111,'Individual Data'!$N$7:$N$5545,'Hat by PBT'!$B$86)</f>
        <v>0</v>
      </c>
      <c r="M111" s="11">
        <f>SUMIFS('Individual Data'!$AC$7:$AC$5545,'Individual Data'!$V$7:$V$5545,'Hat by PBT'!$B111,'Individual Data'!$Z$7:$Z$5545,'Hat by PBT'!M$87,'Individual Data'!$R$7:$R$5545,'Hat by PBT'!$C111,'Individual Data'!$N$7:$N$5545,'Hat by PBT'!$B$86)</f>
        <v>0</v>
      </c>
      <c r="N111" s="11">
        <f>SUMIFS('Individual Data'!$AC$7:$AC$5545,'Individual Data'!$V$7:$V$5545,'Hat by PBT'!$B111,'Individual Data'!$Z$7:$Z$5545,'Hat by PBT'!N$87,'Individual Data'!$R$7:$R$5545,'Hat by PBT'!$C111,'Individual Data'!$N$7:$N$5545,'Hat by PBT'!$B$86)</f>
        <v>0</v>
      </c>
      <c r="O111" s="11">
        <f>SUMIFS('Individual Data'!$AC$7:$AC$5545,'Individual Data'!$V$7:$V$5545,'Hat by PBT'!$B111,'Individual Data'!$Z$7:$Z$5545,'Hat by PBT'!O$87,'Individual Data'!$R$7:$R$5545,'Hat by PBT'!$C111,'Individual Data'!$N$7:$N$5545,'Hat by PBT'!$B$86)</f>
        <v>0</v>
      </c>
      <c r="P111" s="11">
        <f>SUMIFS('Individual Data'!$AC$7:$AC$5545,'Individual Data'!$V$7:$V$5545,'Hat by PBT'!$B111,'Individual Data'!$Z$7:$Z$5545,'Hat by PBT'!P$87,'Individual Data'!$R$7:$R$5545,'Hat by PBT'!$C111,'Individual Data'!$N$7:$N$5545,'Hat by PBT'!$B$86)</f>
        <v>0</v>
      </c>
      <c r="R111" s="26">
        <f t="shared" si="76"/>
        <v>16.753414340817248</v>
      </c>
      <c r="S111" s="27">
        <f t="shared" si="77"/>
        <v>391.65527241902083</v>
      </c>
      <c r="AG111" s="11"/>
    </row>
    <row r="112" spans="1:33" x14ac:dyDescent="0.25">
      <c r="A112" s="14" t="s">
        <v>940</v>
      </c>
      <c r="B112" t="s">
        <v>892</v>
      </c>
      <c r="C112">
        <v>3</v>
      </c>
      <c r="D112" s="11">
        <f>SUMIFS('Individual Data'!$AC$7:$AC$5545,'Individual Data'!$V$7:$V$5545,'Hat by PBT'!$B112,'Individual Data'!$Z$7:$Z$5545,'Hat by PBT'!D$87,'Individual Data'!$R$7:$R$5545,'Hat by PBT'!$C112,'Individual Data'!$N$7:$N$5545,'Hat by PBT'!$B$86)</f>
        <v>0</v>
      </c>
      <c r="E112" s="11">
        <f>SUMIFS('Individual Data'!$AC$7:$AC$5545,'Individual Data'!$V$7:$V$5545,'Hat by PBT'!$B112,'Individual Data'!$Z$7:$Z$5545,'Hat by PBT'!E$87,'Individual Data'!$R$7:$R$5545,'Hat by PBT'!$C112,'Individual Data'!$N$7:$N$5545,'Hat by PBT'!$B$86)</f>
        <v>0</v>
      </c>
      <c r="F112" s="11">
        <f>SUMIFS('Individual Data'!$AC$7:$AC$5545,'Individual Data'!$V$7:$V$5545,'Hat by PBT'!$B112,'Individual Data'!$Z$7:$Z$5545,'Hat by PBT'!F$87,'Individual Data'!$R$7:$R$5545,'Hat by PBT'!$C112,'Individual Data'!$N$7:$N$5545,'Hat by PBT'!$B$86)</f>
        <v>0</v>
      </c>
      <c r="G112" s="11">
        <f>SUMIFS('Individual Data'!$AC$7:$AC$5545,'Individual Data'!$V$7:$V$5545,'Hat by PBT'!$B112,'Individual Data'!$Z$7:$Z$5545,'Hat by PBT'!G$87,'Individual Data'!$R$7:$R$5545,'Hat by PBT'!$C112,'Individual Data'!$N$7:$N$5545,'Hat by PBT'!$B$86)</f>
        <v>49.722291472058657</v>
      </c>
      <c r="H112" s="11">
        <f>SUMIFS('Individual Data'!$AC$7:$AC$5545,'Individual Data'!$V$7:$V$5545,'Hat by PBT'!$B112,'Individual Data'!$Z$7:$Z$5545,'Hat by PBT'!H$87,'Individual Data'!$R$7:$R$5545,'Hat by PBT'!$C112,'Individual Data'!$N$7:$N$5545,'Hat by PBT'!$B$86)</f>
        <v>177.60140091892509</v>
      </c>
      <c r="I112" s="11">
        <f>SUMIFS('Individual Data'!$AC$7:$AC$5545,'Individual Data'!$V$7:$V$5545,'Hat by PBT'!$B112,'Individual Data'!$Z$7:$Z$5545,'Hat by PBT'!I$87,'Individual Data'!$R$7:$R$5545,'Hat by PBT'!$C112,'Individual Data'!$N$7:$N$5545,'Hat by PBT'!$B$86)</f>
        <v>405.94016260751062</v>
      </c>
      <c r="J112" s="11">
        <f>SUMIFS('Individual Data'!$AC$7:$AC$5545,'Individual Data'!$V$7:$V$5545,'Hat by PBT'!$B112,'Individual Data'!$Z$7:$Z$5545,'Hat by PBT'!J$87,'Individual Data'!$R$7:$R$5545,'Hat by PBT'!$C112,'Individual Data'!$N$7:$N$5545,'Hat by PBT'!$B$86)</f>
        <v>131.44927493170243</v>
      </c>
      <c r="K112" s="11">
        <f>SUMIFS('Individual Data'!$AC$7:$AC$5545,'Individual Data'!$V$7:$V$5545,'Hat by PBT'!$B112,'Individual Data'!$Z$7:$Z$5545,'Hat by PBT'!K$87,'Individual Data'!$R$7:$R$5545,'Hat by PBT'!$C112,'Individual Data'!$N$7:$N$5545,'Hat by PBT'!$B$86)</f>
        <v>32.290217732120581</v>
      </c>
      <c r="L112" s="11">
        <f>SUMIFS('Individual Data'!$AC$7:$AC$5545,'Individual Data'!$V$7:$V$5545,'Hat by PBT'!$B112,'Individual Data'!$Z$7:$Z$5545,'Hat by PBT'!L$87,'Individual Data'!$R$7:$R$5545,'Hat by PBT'!$C112,'Individual Data'!$N$7:$N$5545,'Hat by PBT'!$B$86)</f>
        <v>15.1719343424051</v>
      </c>
      <c r="M112" s="11">
        <f>SUMIFS('Individual Data'!$AC$7:$AC$5545,'Individual Data'!$V$7:$V$5545,'Hat by PBT'!$B112,'Individual Data'!$Z$7:$Z$5545,'Hat by PBT'!M$87,'Individual Data'!$R$7:$R$5545,'Hat by PBT'!$C112,'Individual Data'!$N$7:$N$5545,'Hat by PBT'!$B$86)</f>
        <v>0</v>
      </c>
      <c r="N112" s="11">
        <f>SUMIFS('Individual Data'!$AC$7:$AC$5545,'Individual Data'!$V$7:$V$5545,'Hat by PBT'!$B112,'Individual Data'!$Z$7:$Z$5545,'Hat by PBT'!N$87,'Individual Data'!$R$7:$R$5545,'Hat by PBT'!$C112,'Individual Data'!$N$7:$N$5545,'Hat by PBT'!$B$86)</f>
        <v>0</v>
      </c>
      <c r="O112" s="11">
        <f>SUMIFS('Individual Data'!$AC$7:$AC$5545,'Individual Data'!$V$7:$V$5545,'Hat by PBT'!$B112,'Individual Data'!$Z$7:$Z$5545,'Hat by PBT'!O$87,'Individual Data'!$R$7:$R$5545,'Hat by PBT'!$C112,'Individual Data'!$N$7:$N$5545,'Hat by PBT'!$B$86)</f>
        <v>0</v>
      </c>
      <c r="P112" s="11">
        <f>SUMIFS('Individual Data'!$AC$7:$AC$5545,'Individual Data'!$V$7:$V$5545,'Hat by PBT'!$B112,'Individual Data'!$Z$7:$Z$5545,'Hat by PBT'!P$87,'Individual Data'!$R$7:$R$5545,'Hat by PBT'!$C112,'Individual Data'!$N$7:$N$5545,'Hat by PBT'!$B$86)</f>
        <v>0</v>
      </c>
      <c r="R112" s="26">
        <f t="shared" si="76"/>
        <v>0</v>
      </c>
      <c r="S112" s="27">
        <f t="shared" si="77"/>
        <v>812.17528200472248</v>
      </c>
      <c r="AG112" s="11"/>
    </row>
    <row r="113" spans="1:33" x14ac:dyDescent="0.25">
      <c r="A113" s="14" t="s">
        <v>940</v>
      </c>
      <c r="B113" t="s">
        <v>919</v>
      </c>
      <c r="C113">
        <v>3</v>
      </c>
      <c r="D113" s="11">
        <f>SUMIFS('Individual Data'!$AC$7:$AC$5545,'Individual Data'!$V$7:$V$5545,'Hat by PBT'!$B113,'Individual Data'!$Z$7:$Z$5545,'Hat by PBT'!D$87,'Individual Data'!$R$7:$R$5545,'Hat by PBT'!$C113,'Individual Data'!$N$7:$N$5545,'Hat by PBT'!$B$86)</f>
        <v>0</v>
      </c>
      <c r="E113" s="11">
        <f>SUMIFS('Individual Data'!$AC$7:$AC$5545,'Individual Data'!$V$7:$V$5545,'Hat by PBT'!$B113,'Individual Data'!$Z$7:$Z$5545,'Hat by PBT'!E$87,'Individual Data'!$R$7:$R$5545,'Hat by PBT'!$C113,'Individual Data'!$N$7:$N$5545,'Hat by PBT'!$B$86)</f>
        <v>0</v>
      </c>
      <c r="F113" s="11">
        <f>SUMIFS('Individual Data'!$AC$7:$AC$5545,'Individual Data'!$V$7:$V$5545,'Hat by PBT'!$B113,'Individual Data'!$Z$7:$Z$5545,'Hat by PBT'!F$87,'Individual Data'!$R$7:$R$5545,'Hat by PBT'!$C113,'Individual Data'!$N$7:$N$5545,'Hat by PBT'!$B$86)</f>
        <v>33.936435787566829</v>
      </c>
      <c r="G113" s="11">
        <f>SUMIFS('Individual Data'!$AC$7:$AC$5545,'Individual Data'!$V$7:$V$5545,'Hat by PBT'!$B113,'Individual Data'!$Z$7:$Z$5545,'Hat by PBT'!G$87,'Individual Data'!$R$7:$R$5545,'Hat by PBT'!$C113,'Individual Data'!$N$7:$N$5545,'Hat by PBT'!$B$86)</f>
        <v>17.275178564826781</v>
      </c>
      <c r="H113" s="11">
        <f>SUMIFS('Individual Data'!$AC$7:$AC$5545,'Individual Data'!$V$7:$V$5545,'Hat by PBT'!$B113,'Individual Data'!$Z$7:$Z$5545,'Hat by PBT'!H$87,'Individual Data'!$R$7:$R$5545,'Hat by PBT'!$C113,'Individual Data'!$N$7:$N$5545,'Hat by PBT'!$B$86)</f>
        <v>98.467409923449054</v>
      </c>
      <c r="I113" s="11">
        <f>SUMIFS('Individual Data'!$AC$7:$AC$5545,'Individual Data'!$V$7:$V$5545,'Hat by PBT'!$B113,'Individual Data'!$Z$7:$Z$5545,'Hat by PBT'!I$87,'Individual Data'!$R$7:$R$5545,'Hat by PBT'!$C113,'Individual Data'!$N$7:$N$5545,'Hat by PBT'!$B$86)</f>
        <v>148.95589314331977</v>
      </c>
      <c r="J113" s="11">
        <f>SUMIFS('Individual Data'!$AC$7:$AC$5545,'Individual Data'!$V$7:$V$5545,'Hat by PBT'!$B113,'Individual Data'!$Z$7:$Z$5545,'Hat by PBT'!J$87,'Individual Data'!$R$7:$R$5545,'Hat by PBT'!$C113,'Individual Data'!$N$7:$N$5545,'Hat by PBT'!$B$86)</f>
        <v>32.44491984922611</v>
      </c>
      <c r="K113" s="11">
        <f>SUMIFS('Individual Data'!$AC$7:$AC$5545,'Individual Data'!$V$7:$V$5545,'Hat by PBT'!$B113,'Individual Data'!$Z$7:$Z$5545,'Hat by PBT'!K$87,'Individual Data'!$R$7:$R$5545,'Hat by PBT'!$C113,'Individual Data'!$N$7:$N$5545,'Hat by PBT'!$B$86)</f>
        <v>0</v>
      </c>
      <c r="L113" s="11">
        <f>SUMIFS('Individual Data'!$AC$7:$AC$5545,'Individual Data'!$V$7:$V$5545,'Hat by PBT'!$B113,'Individual Data'!$Z$7:$Z$5545,'Hat by PBT'!L$87,'Individual Data'!$R$7:$R$5545,'Hat by PBT'!$C113,'Individual Data'!$N$7:$N$5545,'Hat by PBT'!$B$86)</f>
        <v>0</v>
      </c>
      <c r="M113" s="11">
        <f>SUMIFS('Individual Data'!$AC$7:$AC$5545,'Individual Data'!$V$7:$V$5545,'Hat by PBT'!$B113,'Individual Data'!$Z$7:$Z$5545,'Hat by PBT'!M$87,'Individual Data'!$R$7:$R$5545,'Hat by PBT'!$C113,'Individual Data'!$N$7:$N$5545,'Hat by PBT'!$B$86)</f>
        <v>0</v>
      </c>
      <c r="N113" s="11">
        <f>SUMIFS('Individual Data'!$AC$7:$AC$5545,'Individual Data'!$V$7:$V$5545,'Hat by PBT'!$B113,'Individual Data'!$Z$7:$Z$5545,'Hat by PBT'!N$87,'Individual Data'!$R$7:$R$5545,'Hat by PBT'!$C113,'Individual Data'!$N$7:$N$5545,'Hat by PBT'!$B$86)</f>
        <v>0</v>
      </c>
      <c r="O113" s="11">
        <f>SUMIFS('Individual Data'!$AC$7:$AC$5545,'Individual Data'!$V$7:$V$5545,'Hat by PBT'!$B113,'Individual Data'!$Z$7:$Z$5545,'Hat by PBT'!O$87,'Individual Data'!$R$7:$R$5545,'Hat by PBT'!$C113,'Individual Data'!$N$7:$N$5545,'Hat by PBT'!$B$86)</f>
        <v>0</v>
      </c>
      <c r="P113" s="11">
        <f>SUMIFS('Individual Data'!$AC$7:$AC$5545,'Individual Data'!$V$7:$V$5545,'Hat by PBT'!$B113,'Individual Data'!$Z$7:$Z$5545,'Hat by PBT'!P$87,'Individual Data'!$R$7:$R$5545,'Hat by PBT'!$C113,'Individual Data'!$N$7:$N$5545,'Hat by PBT'!$B$86)</f>
        <v>0</v>
      </c>
      <c r="R113" s="26">
        <f t="shared" si="76"/>
        <v>33.936435787566829</v>
      </c>
      <c r="S113" s="27">
        <f t="shared" si="77"/>
        <v>297.14340148082169</v>
      </c>
      <c r="AG113" s="11"/>
    </row>
    <row r="114" spans="1:33" x14ac:dyDescent="0.25">
      <c r="A114" s="14" t="s">
        <v>940</v>
      </c>
      <c r="B114" t="s">
        <v>886</v>
      </c>
      <c r="C114">
        <v>3</v>
      </c>
      <c r="D114" s="11">
        <f>SUMIFS('Individual Data'!$AC$7:$AC$5545,'Individual Data'!$V$7:$V$5545,'Hat by PBT'!$B114,'Individual Data'!$Z$7:$Z$5545,'Hat by PBT'!D$87,'Individual Data'!$R$7:$R$5545,'Hat by PBT'!$C114,'Individual Data'!$N$7:$N$5545,'Hat by PBT'!$B$86)</f>
        <v>0</v>
      </c>
      <c r="E114" s="11">
        <f>SUMIFS('Individual Data'!$AC$7:$AC$5545,'Individual Data'!$V$7:$V$5545,'Hat by PBT'!$B114,'Individual Data'!$Z$7:$Z$5545,'Hat by PBT'!E$87,'Individual Data'!$R$7:$R$5545,'Hat by PBT'!$C114,'Individual Data'!$N$7:$N$5545,'Hat by PBT'!$B$86)</f>
        <v>0</v>
      </c>
      <c r="F114" s="11">
        <f>SUMIFS('Individual Data'!$AC$7:$AC$5545,'Individual Data'!$V$7:$V$5545,'Hat by PBT'!$B114,'Individual Data'!$Z$7:$Z$5545,'Hat by PBT'!F$87,'Individual Data'!$R$7:$R$5545,'Hat by PBT'!$C114,'Individual Data'!$N$7:$N$5545,'Hat by PBT'!$B$86)</f>
        <v>0</v>
      </c>
      <c r="G114" s="11">
        <f>SUMIFS('Individual Data'!$AC$7:$AC$5545,'Individual Data'!$V$7:$V$5545,'Hat by PBT'!$B114,'Individual Data'!$Z$7:$Z$5545,'Hat by PBT'!G$87,'Individual Data'!$R$7:$R$5545,'Hat by PBT'!$C114,'Individual Data'!$N$7:$N$5545,'Hat by PBT'!$B$86)</f>
        <v>110.41002884167904</v>
      </c>
      <c r="H114" s="11">
        <f>SUMIFS('Individual Data'!$AC$7:$AC$5545,'Individual Data'!$V$7:$V$5545,'Hat by PBT'!$B114,'Individual Data'!$Z$7:$Z$5545,'Hat by PBT'!H$87,'Individual Data'!$R$7:$R$5545,'Hat by PBT'!$C114,'Individual Data'!$N$7:$N$5545,'Hat by PBT'!$B$86)</f>
        <v>361.30622531680473</v>
      </c>
      <c r="I114" s="11">
        <f>SUMIFS('Individual Data'!$AC$7:$AC$5545,'Individual Data'!$V$7:$V$5545,'Hat by PBT'!$B114,'Individual Data'!$Z$7:$Z$5545,'Hat by PBT'!I$87,'Individual Data'!$R$7:$R$5545,'Hat by PBT'!$C114,'Individual Data'!$N$7:$N$5545,'Hat by PBT'!$B$86)</f>
        <v>560.55291370808459</v>
      </c>
      <c r="J114" s="11">
        <f>SUMIFS('Individual Data'!$AC$7:$AC$5545,'Individual Data'!$V$7:$V$5545,'Hat by PBT'!$B114,'Individual Data'!$Z$7:$Z$5545,'Hat by PBT'!J$87,'Individual Data'!$R$7:$R$5545,'Hat by PBT'!$C114,'Individual Data'!$N$7:$N$5545,'Hat by PBT'!$B$86)</f>
        <v>132.70200039460573</v>
      </c>
      <c r="K114" s="11">
        <f>SUMIFS('Individual Data'!$AC$7:$AC$5545,'Individual Data'!$V$7:$V$5545,'Hat by PBT'!$B114,'Individual Data'!$Z$7:$Z$5545,'Hat by PBT'!K$87,'Individual Data'!$R$7:$R$5545,'Hat by PBT'!$C114,'Individual Data'!$N$7:$N$5545,'Hat by PBT'!$B$86)</f>
        <v>81.20903272360809</v>
      </c>
      <c r="L114" s="11">
        <f>SUMIFS('Individual Data'!$AC$7:$AC$5545,'Individual Data'!$V$7:$V$5545,'Hat by PBT'!$B114,'Individual Data'!$Z$7:$Z$5545,'Hat by PBT'!L$87,'Individual Data'!$R$7:$R$5545,'Hat by PBT'!$C114,'Individual Data'!$N$7:$N$5545,'Hat by PBT'!$B$86)</f>
        <v>33.506828681634495</v>
      </c>
      <c r="M114" s="11">
        <f>SUMIFS('Individual Data'!$AC$7:$AC$5545,'Individual Data'!$V$7:$V$5545,'Hat by PBT'!$B114,'Individual Data'!$Z$7:$Z$5545,'Hat by PBT'!M$87,'Individual Data'!$R$7:$R$5545,'Hat by PBT'!$C114,'Individual Data'!$N$7:$N$5545,'Hat by PBT'!$B$86)</f>
        <v>16.753414340817248</v>
      </c>
      <c r="N114" s="11">
        <f>SUMIFS('Individual Data'!$AC$7:$AC$5545,'Individual Data'!$V$7:$V$5545,'Hat by PBT'!$B114,'Individual Data'!$Z$7:$Z$5545,'Hat by PBT'!N$87,'Individual Data'!$R$7:$R$5545,'Hat by PBT'!$C114,'Individual Data'!$N$7:$N$5545,'Hat by PBT'!$B$86)</f>
        <v>0</v>
      </c>
      <c r="O114" s="11">
        <f>SUMIFS('Individual Data'!$AC$7:$AC$5545,'Individual Data'!$V$7:$V$5545,'Hat by PBT'!$B114,'Individual Data'!$Z$7:$Z$5545,'Hat by PBT'!O$87,'Individual Data'!$R$7:$R$5545,'Hat by PBT'!$C114,'Individual Data'!$N$7:$N$5545,'Hat by PBT'!$B$86)</f>
        <v>0</v>
      </c>
      <c r="P114" s="11">
        <f>SUMIFS('Individual Data'!$AC$7:$AC$5545,'Individual Data'!$V$7:$V$5545,'Hat by PBT'!$B114,'Individual Data'!$Z$7:$Z$5545,'Hat by PBT'!P$87,'Individual Data'!$R$7:$R$5545,'Hat by PBT'!$C114,'Individual Data'!$N$7:$N$5545,'Hat by PBT'!$B$86)</f>
        <v>0</v>
      </c>
      <c r="R114" s="26">
        <f t="shared" si="76"/>
        <v>0</v>
      </c>
      <c r="S114" s="27">
        <f t="shared" si="77"/>
        <v>1296.4404440072337</v>
      </c>
      <c r="AG114" s="11"/>
    </row>
    <row r="115" spans="1:33" x14ac:dyDescent="0.25">
      <c r="A115" s="14" t="s">
        <v>940</v>
      </c>
      <c r="B115" t="s">
        <v>893</v>
      </c>
      <c r="C115">
        <v>3</v>
      </c>
      <c r="D115" s="11">
        <f>SUMIFS('Individual Data'!$AC$7:$AC$5545,'Individual Data'!$V$7:$V$5545,'Hat by PBT'!$B115,'Individual Data'!$Z$7:$Z$5545,'Hat by PBT'!D$87,'Individual Data'!$R$7:$R$5545,'Hat by PBT'!$C115,'Individual Data'!$N$7:$N$5545,'Hat by PBT'!$B$86)</f>
        <v>0</v>
      </c>
      <c r="E115" s="11">
        <f>SUMIFS('Individual Data'!$AC$7:$AC$5545,'Individual Data'!$V$7:$V$5545,'Hat by PBT'!$B115,'Individual Data'!$Z$7:$Z$5545,'Hat by PBT'!E$87,'Individual Data'!$R$7:$R$5545,'Hat by PBT'!$C115,'Individual Data'!$N$7:$N$5545,'Hat by PBT'!$B$86)</f>
        <v>0</v>
      </c>
      <c r="F115" s="11">
        <f>SUMIFS('Individual Data'!$AC$7:$AC$5545,'Individual Data'!$V$7:$V$5545,'Hat by PBT'!$B115,'Individual Data'!$Z$7:$Z$5545,'Hat by PBT'!F$87,'Individual Data'!$R$7:$R$5545,'Hat by PBT'!$C115,'Individual Data'!$N$7:$N$5545,'Hat by PBT'!$B$86)</f>
        <v>16.753414340817248</v>
      </c>
      <c r="G115" s="11">
        <f>SUMIFS('Individual Data'!$AC$7:$AC$5545,'Individual Data'!$V$7:$V$5545,'Hat by PBT'!$B115,'Individual Data'!$Z$7:$Z$5545,'Hat by PBT'!G$87,'Individual Data'!$R$7:$R$5545,'Hat by PBT'!$C115,'Individual Data'!$N$7:$N$5545,'Hat by PBT'!$B$86)</f>
        <v>118.12978176026247</v>
      </c>
      <c r="H115" s="11">
        <f>SUMIFS('Individual Data'!$AC$7:$AC$5545,'Individual Data'!$V$7:$V$5545,'Hat by PBT'!$B115,'Individual Data'!$Z$7:$Z$5545,'Hat by PBT'!H$87,'Individual Data'!$R$7:$R$5545,'Hat by PBT'!$C115,'Individual Data'!$N$7:$N$5545,'Hat by PBT'!$B$86)</f>
        <v>291.01144289256331</v>
      </c>
      <c r="I115" s="11">
        <f>SUMIFS('Individual Data'!$AC$7:$AC$5545,'Individual Data'!$V$7:$V$5545,'Hat by PBT'!$B115,'Individual Data'!$Z$7:$Z$5545,'Hat by PBT'!I$87,'Individual Data'!$R$7:$R$5545,'Hat by PBT'!$C115,'Individual Data'!$N$7:$N$5545,'Hat by PBT'!$B$86)</f>
        <v>432.83811026645833</v>
      </c>
      <c r="J115" s="11">
        <f>SUMIFS('Individual Data'!$AC$7:$AC$5545,'Individual Data'!$V$7:$V$5545,'Hat by PBT'!$B115,'Individual Data'!$Z$7:$Z$5545,'Hat by PBT'!J$87,'Individual Data'!$R$7:$R$5545,'Hat by PBT'!$C115,'Individual Data'!$N$7:$N$5545,'Hat by PBT'!$B$86)</f>
        <v>280.60334507415007</v>
      </c>
      <c r="K115" s="11">
        <f>SUMIFS('Individual Data'!$AC$7:$AC$5545,'Individual Data'!$V$7:$V$5545,'Hat by PBT'!$B115,'Individual Data'!$Z$7:$Z$5545,'Hat by PBT'!K$87,'Individual Data'!$R$7:$R$5545,'Hat by PBT'!$C115,'Individual Data'!$N$7:$N$5545,'Hat by PBT'!$B$86)</f>
        <v>32.290217732120581</v>
      </c>
      <c r="L115" s="11">
        <f>SUMIFS('Individual Data'!$AC$7:$AC$5545,'Individual Data'!$V$7:$V$5545,'Hat by PBT'!$B115,'Individual Data'!$Z$7:$Z$5545,'Hat by PBT'!L$87,'Individual Data'!$R$7:$R$5545,'Hat by PBT'!$C115,'Individual Data'!$N$7:$N$5545,'Hat by PBT'!$B$86)</f>
        <v>0</v>
      </c>
      <c r="M115" s="11">
        <f>SUMIFS('Individual Data'!$AC$7:$AC$5545,'Individual Data'!$V$7:$V$5545,'Hat by PBT'!$B115,'Individual Data'!$Z$7:$Z$5545,'Hat by PBT'!M$87,'Individual Data'!$R$7:$R$5545,'Hat by PBT'!$C115,'Individual Data'!$N$7:$N$5545,'Hat by PBT'!$B$86)</f>
        <v>0</v>
      </c>
      <c r="N115" s="11">
        <f>SUMIFS('Individual Data'!$AC$7:$AC$5545,'Individual Data'!$V$7:$V$5545,'Hat by PBT'!$B115,'Individual Data'!$Z$7:$Z$5545,'Hat by PBT'!N$87,'Individual Data'!$R$7:$R$5545,'Hat by PBT'!$C115,'Individual Data'!$N$7:$N$5545,'Hat by PBT'!$B$86)</f>
        <v>0</v>
      </c>
      <c r="O115" s="11">
        <f>SUMIFS('Individual Data'!$AC$7:$AC$5545,'Individual Data'!$V$7:$V$5545,'Hat by PBT'!$B115,'Individual Data'!$Z$7:$Z$5545,'Hat by PBT'!O$87,'Individual Data'!$R$7:$R$5545,'Hat by PBT'!$C115,'Individual Data'!$N$7:$N$5545,'Hat by PBT'!$B$86)</f>
        <v>0</v>
      </c>
      <c r="P115" s="11">
        <f>SUMIFS('Individual Data'!$AC$7:$AC$5545,'Individual Data'!$V$7:$V$5545,'Hat by PBT'!$B115,'Individual Data'!$Z$7:$Z$5545,'Hat by PBT'!P$87,'Individual Data'!$R$7:$R$5545,'Hat by PBT'!$C115,'Individual Data'!$N$7:$N$5545,'Hat by PBT'!$B$86)</f>
        <v>0</v>
      </c>
      <c r="R115" s="26">
        <f t="shared" si="76"/>
        <v>16.753414340817248</v>
      </c>
      <c r="S115" s="27">
        <f t="shared" si="77"/>
        <v>1154.8728977255548</v>
      </c>
      <c r="AG115" s="11"/>
    </row>
    <row r="116" spans="1:33" x14ac:dyDescent="0.25">
      <c r="A116" s="14" t="s">
        <v>940</v>
      </c>
      <c r="B116" t="s">
        <v>949</v>
      </c>
      <c r="C116">
        <v>3</v>
      </c>
      <c r="D116" s="11">
        <f>SUMIFS('Individual Data'!$AC$7:$AC$5545,'Individual Data'!$V$7:$V$5545,'Hat by PBT'!$B116,'Individual Data'!$Z$7:$Z$5545,'Hat by PBT'!D$87,'Individual Data'!$R$7:$R$5545,'Hat by PBT'!$C116,'Individual Data'!$N$7:$N$5545,'Hat by PBT'!$B$86)</f>
        <v>0</v>
      </c>
      <c r="E116" s="11">
        <f>SUMIFS('Individual Data'!$AC$7:$AC$5545,'Individual Data'!$V$7:$V$5545,'Hat by PBT'!$B116,'Individual Data'!$Z$7:$Z$5545,'Hat by PBT'!E$87,'Individual Data'!$R$7:$R$5545,'Hat by PBT'!$C116,'Individual Data'!$N$7:$N$5545,'Hat by PBT'!$B$86)</f>
        <v>15.171934342405097</v>
      </c>
      <c r="F116" s="11">
        <f>SUMIFS('Individual Data'!$AC$7:$AC$5545,'Individual Data'!$V$7:$V$5545,'Hat by PBT'!$B116,'Individual Data'!$Z$7:$Z$5545,'Hat by PBT'!F$87,'Individual Data'!$R$7:$R$5545,'Hat by PBT'!$C116,'Individual Data'!$N$7:$N$5545,'Hat by PBT'!$B$86)</f>
        <v>168.98724108940462</v>
      </c>
      <c r="G116" s="11">
        <f>SUMIFS('Individual Data'!$AC$7:$AC$5545,'Individual Data'!$V$7:$V$5545,'Hat by PBT'!$B116,'Individual Data'!$Z$7:$Z$5545,'Hat by PBT'!G$87,'Individual Data'!$R$7:$R$5545,'Hat by PBT'!$C116,'Individual Data'!$N$7:$N$5545,'Hat by PBT'!$B$86)</f>
        <v>154.84264786863503</v>
      </c>
      <c r="H116" s="11">
        <f>SUMIFS('Individual Data'!$AC$7:$AC$5545,'Individual Data'!$V$7:$V$5545,'Hat by PBT'!$B116,'Individual Data'!$Z$7:$Z$5545,'Hat by PBT'!H$87,'Individual Data'!$R$7:$R$5545,'Hat by PBT'!$C116,'Individual Data'!$N$7:$N$5545,'Hat by PBT'!$B$86)</f>
        <v>33.9706191029763</v>
      </c>
      <c r="I116" s="11">
        <f>SUMIFS('Individual Data'!$AC$7:$AC$5545,'Individual Data'!$V$7:$V$5545,'Hat by PBT'!$B116,'Individual Data'!$Z$7:$Z$5545,'Hat by PBT'!I$87,'Individual Data'!$R$7:$R$5545,'Hat by PBT'!$C116,'Individual Data'!$N$7:$N$5545,'Hat by PBT'!$B$86)</f>
        <v>33.506828681634495</v>
      </c>
      <c r="J116" s="11">
        <f>SUMIFS('Individual Data'!$AC$7:$AC$5545,'Individual Data'!$V$7:$V$5545,'Hat by PBT'!$B116,'Individual Data'!$Z$7:$Z$5545,'Hat by PBT'!J$87,'Individual Data'!$R$7:$R$5545,'Hat by PBT'!$C116,'Individual Data'!$N$7:$N$5545,'Hat by PBT'!$B$86)</f>
        <v>0</v>
      </c>
      <c r="K116" s="11">
        <f>SUMIFS('Individual Data'!$AC$7:$AC$5545,'Individual Data'!$V$7:$V$5545,'Hat by PBT'!$B116,'Individual Data'!$Z$7:$Z$5545,'Hat by PBT'!K$87,'Individual Data'!$R$7:$R$5545,'Hat by PBT'!$C116,'Individual Data'!$N$7:$N$5545,'Hat by PBT'!$B$86)</f>
        <v>0</v>
      </c>
      <c r="L116" s="11">
        <f>SUMIFS('Individual Data'!$AC$7:$AC$5545,'Individual Data'!$V$7:$V$5545,'Hat by PBT'!$B116,'Individual Data'!$Z$7:$Z$5545,'Hat by PBT'!L$87,'Individual Data'!$R$7:$R$5545,'Hat by PBT'!$C116,'Individual Data'!$N$7:$N$5545,'Hat by PBT'!$B$86)</f>
        <v>0</v>
      </c>
      <c r="M116" s="11">
        <f>SUMIFS('Individual Data'!$AC$7:$AC$5545,'Individual Data'!$V$7:$V$5545,'Hat by PBT'!$B116,'Individual Data'!$Z$7:$Z$5545,'Hat by PBT'!M$87,'Individual Data'!$R$7:$R$5545,'Hat by PBT'!$C116,'Individual Data'!$N$7:$N$5545,'Hat by PBT'!$B$86)</f>
        <v>0</v>
      </c>
      <c r="N116" s="11">
        <f>SUMIFS('Individual Data'!$AC$7:$AC$5545,'Individual Data'!$V$7:$V$5545,'Hat by PBT'!$B116,'Individual Data'!$Z$7:$Z$5545,'Hat by PBT'!N$87,'Individual Data'!$R$7:$R$5545,'Hat by PBT'!$C116,'Individual Data'!$N$7:$N$5545,'Hat by PBT'!$B$86)</f>
        <v>0</v>
      </c>
      <c r="O116" s="11">
        <f>SUMIFS('Individual Data'!$AC$7:$AC$5545,'Individual Data'!$V$7:$V$5545,'Hat by PBT'!$B116,'Individual Data'!$Z$7:$Z$5545,'Hat by PBT'!O$87,'Individual Data'!$R$7:$R$5545,'Hat by PBT'!$C116,'Individual Data'!$N$7:$N$5545,'Hat by PBT'!$B$86)</f>
        <v>0</v>
      </c>
      <c r="P116" s="11">
        <f>SUMIFS('Individual Data'!$AC$7:$AC$5545,'Individual Data'!$V$7:$V$5545,'Hat by PBT'!$B116,'Individual Data'!$Z$7:$Z$5545,'Hat by PBT'!P$87,'Individual Data'!$R$7:$R$5545,'Hat by PBT'!$C116,'Individual Data'!$N$7:$N$5545,'Hat by PBT'!$B$86)</f>
        <v>0</v>
      </c>
      <c r="R116" s="26">
        <f t="shared" si="76"/>
        <v>184.15917543180973</v>
      </c>
      <c r="S116" s="27">
        <f t="shared" si="77"/>
        <v>222.3200956532458</v>
      </c>
      <c r="AG116" s="11"/>
    </row>
    <row r="117" spans="1:33" x14ac:dyDescent="0.25">
      <c r="A117" s="14" t="s">
        <v>940</v>
      </c>
      <c r="B117" t="s">
        <v>889</v>
      </c>
      <c r="C117">
        <v>3</v>
      </c>
      <c r="D117" s="11">
        <f>SUMIFS('Individual Data'!$AC$7:$AC$5545,'Individual Data'!$V$7:$V$5545,'Hat by PBT'!$B117,'Individual Data'!$Z$7:$Z$5545,'Hat by PBT'!D$87,'Individual Data'!$R$7:$R$5545,'Hat by PBT'!$C117,'Individual Data'!$N$7:$N$5545,'Hat by PBT'!$B$86)</f>
        <v>0</v>
      </c>
      <c r="E117" s="11">
        <f>SUMIFS('Individual Data'!$AC$7:$AC$5545,'Individual Data'!$V$7:$V$5545,'Hat by PBT'!$B117,'Individual Data'!$Z$7:$Z$5545,'Hat by PBT'!E$87,'Individual Data'!$R$7:$R$5545,'Hat by PBT'!$C117,'Individual Data'!$N$7:$N$5545,'Hat by PBT'!$B$86)</f>
        <v>16.753414340817248</v>
      </c>
      <c r="F117" s="11">
        <f>SUMIFS('Individual Data'!$AC$7:$AC$5545,'Individual Data'!$V$7:$V$5545,'Hat by PBT'!$B117,'Individual Data'!$Z$7:$Z$5545,'Hat by PBT'!F$87,'Individual Data'!$R$7:$R$5545,'Hat by PBT'!$C117,'Individual Data'!$N$7:$N$5545,'Hat by PBT'!$B$86)</f>
        <v>47.097283025627448</v>
      </c>
      <c r="G117" s="11">
        <f>SUMIFS('Individual Data'!$AC$7:$AC$5545,'Individual Data'!$V$7:$V$5545,'Hat by PBT'!$B117,'Individual Data'!$Z$7:$Z$5545,'Hat by PBT'!G$87,'Individual Data'!$R$7:$R$5545,'Hat by PBT'!$C117,'Individual Data'!$N$7:$N$5545,'Hat by PBT'!$B$86)</f>
        <v>49.187557304656877</v>
      </c>
      <c r="H117" s="11">
        <f>SUMIFS('Individual Data'!$AC$7:$AC$5545,'Individual Data'!$V$7:$V$5545,'Hat by PBT'!$B117,'Individual Data'!$Z$7:$Z$5545,'Hat by PBT'!H$87,'Individual Data'!$R$7:$R$5545,'Hat by PBT'!$C117,'Individual Data'!$N$7:$N$5545,'Hat by PBT'!$B$86)</f>
        <v>194.74214382890807</v>
      </c>
      <c r="I117" s="11">
        <f>SUMIFS('Individual Data'!$AC$7:$AC$5545,'Individual Data'!$V$7:$V$5545,'Hat by PBT'!$B117,'Individual Data'!$Z$7:$Z$5545,'Hat by PBT'!I$87,'Individual Data'!$R$7:$R$5545,'Hat by PBT'!$C117,'Individual Data'!$N$7:$N$5545,'Hat by PBT'!$B$86)</f>
        <v>430.99044775537476</v>
      </c>
      <c r="J117" s="11">
        <f>SUMIFS('Individual Data'!$AC$7:$AC$5545,'Individual Data'!$V$7:$V$5545,'Hat by PBT'!$B117,'Individual Data'!$Z$7:$Z$5545,'Hat by PBT'!J$87,'Individual Data'!$R$7:$R$5545,'Hat by PBT'!$C117,'Individual Data'!$N$7:$N$5545,'Hat by PBT'!$B$86)</f>
        <v>131.44927493170243</v>
      </c>
      <c r="K117" s="11">
        <f>SUMIFS('Individual Data'!$AC$7:$AC$5545,'Individual Data'!$V$7:$V$5545,'Hat by PBT'!$B117,'Individual Data'!$Z$7:$Z$5545,'Hat by PBT'!K$87,'Individual Data'!$R$7:$R$5545,'Hat by PBT'!$C117,'Individual Data'!$N$7:$N$5545,'Hat by PBT'!$B$86)</f>
        <v>0</v>
      </c>
      <c r="L117" s="11">
        <f>SUMIFS('Individual Data'!$AC$7:$AC$5545,'Individual Data'!$V$7:$V$5545,'Hat by PBT'!$B117,'Individual Data'!$Z$7:$Z$5545,'Hat by PBT'!L$87,'Individual Data'!$R$7:$R$5545,'Hat by PBT'!$C117,'Individual Data'!$N$7:$N$5545,'Hat by PBT'!$B$86)</f>
        <v>0</v>
      </c>
      <c r="M117" s="11">
        <f>SUMIFS('Individual Data'!$AC$7:$AC$5545,'Individual Data'!$V$7:$V$5545,'Hat by PBT'!$B117,'Individual Data'!$Z$7:$Z$5545,'Hat by PBT'!M$87,'Individual Data'!$R$7:$R$5545,'Hat by PBT'!$C117,'Individual Data'!$N$7:$N$5545,'Hat by PBT'!$B$86)</f>
        <v>15.1719343424051</v>
      </c>
      <c r="N117" s="11">
        <f>SUMIFS('Individual Data'!$AC$7:$AC$5545,'Individual Data'!$V$7:$V$5545,'Hat by PBT'!$B117,'Individual Data'!$Z$7:$Z$5545,'Hat by PBT'!N$87,'Individual Data'!$R$7:$R$5545,'Hat by PBT'!$C117,'Individual Data'!$N$7:$N$5545,'Hat by PBT'!$B$86)</f>
        <v>0</v>
      </c>
      <c r="O117" s="11">
        <f>SUMIFS('Individual Data'!$AC$7:$AC$5545,'Individual Data'!$V$7:$V$5545,'Hat by PBT'!$B117,'Individual Data'!$Z$7:$Z$5545,'Hat by PBT'!O$87,'Individual Data'!$R$7:$R$5545,'Hat by PBT'!$C117,'Individual Data'!$N$7:$N$5545,'Hat by PBT'!$B$86)</f>
        <v>0</v>
      </c>
      <c r="P117" s="11">
        <f>SUMIFS('Individual Data'!$AC$7:$AC$5545,'Individual Data'!$V$7:$V$5545,'Hat by PBT'!$B117,'Individual Data'!$Z$7:$Z$5545,'Hat by PBT'!P$87,'Individual Data'!$R$7:$R$5545,'Hat by PBT'!$C117,'Individual Data'!$N$7:$N$5545,'Hat by PBT'!$B$86)</f>
        <v>0</v>
      </c>
      <c r="R117" s="26">
        <f t="shared" si="76"/>
        <v>63.850697366444692</v>
      </c>
      <c r="S117" s="27">
        <f t="shared" si="77"/>
        <v>821.54135816304722</v>
      </c>
      <c r="AG117" s="11"/>
    </row>
    <row r="118" spans="1:33" x14ac:dyDescent="0.25">
      <c r="A118" s="15" t="s">
        <v>940</v>
      </c>
      <c r="B118" t="s">
        <v>945</v>
      </c>
      <c r="C118">
        <v>3</v>
      </c>
      <c r="D118" s="11">
        <f>SUMIFS('Individual Data'!$AC$7:$AC$5545,'Individual Data'!$V$7:$V$5545,'Hat by PBT'!$B118,'Individual Data'!$Z$7:$Z$5545,'Hat by PBT'!D$87,'Individual Data'!$R$7:$R$5545,'Hat by PBT'!$C118,'Individual Data'!$N$7:$N$5545,'Hat by PBT'!$B$86)</f>
        <v>0</v>
      </c>
      <c r="E118" s="11">
        <f>SUMIFS('Individual Data'!$AC$7:$AC$5545,'Individual Data'!$V$7:$V$5545,'Hat by PBT'!$B118,'Individual Data'!$Z$7:$Z$5545,'Hat by PBT'!E$87,'Individual Data'!$R$7:$R$5545,'Hat by PBT'!$C118,'Individual Data'!$N$7:$N$5545,'Hat by PBT'!$B$86)</f>
        <v>0</v>
      </c>
      <c r="F118" s="11">
        <f>SUMIFS('Individual Data'!$AC$7:$AC$5545,'Individual Data'!$V$7:$V$5545,'Hat by PBT'!$B118,'Individual Data'!$Z$7:$Z$5545,'Hat by PBT'!F$87,'Individual Data'!$R$7:$R$5545,'Hat by PBT'!$C118,'Individual Data'!$N$7:$N$5545,'Hat by PBT'!$B$86)</f>
        <v>16.753414340817248</v>
      </c>
      <c r="G118" s="11">
        <f>SUMIFS('Individual Data'!$AC$7:$AC$5545,'Individual Data'!$V$7:$V$5545,'Hat by PBT'!$B118,'Individual Data'!$Z$7:$Z$5545,'Hat by PBT'!G$87,'Individual Data'!$R$7:$R$5545,'Hat by PBT'!$C118,'Individual Data'!$N$7:$N$5545,'Hat by PBT'!$B$86)</f>
        <v>0</v>
      </c>
      <c r="H118" s="11">
        <f>SUMIFS('Individual Data'!$AC$7:$AC$5545,'Individual Data'!$V$7:$V$5545,'Hat by PBT'!$B118,'Individual Data'!$Z$7:$Z$5545,'Hat by PBT'!H$87,'Individual Data'!$R$7:$R$5545,'Hat by PBT'!$C118,'Individual Data'!$N$7:$N$5545,'Hat by PBT'!$B$86)</f>
        <v>99.719181290938877</v>
      </c>
      <c r="I118" s="11">
        <f>SUMIFS('Individual Data'!$AC$7:$AC$5545,'Individual Data'!$V$7:$V$5545,'Hat by PBT'!$B118,'Individual Data'!$Z$7:$Z$5545,'Hat by PBT'!I$87,'Individual Data'!$R$7:$R$5545,'Hat by PBT'!$C118,'Individual Data'!$N$7:$N$5545,'Hat by PBT'!$B$86)</f>
        <v>67.01365736326899</v>
      </c>
      <c r="J118" s="11">
        <f>SUMIFS('Individual Data'!$AC$7:$AC$5545,'Individual Data'!$V$7:$V$5545,'Hat by PBT'!$B118,'Individual Data'!$Z$7:$Z$5545,'Hat by PBT'!J$87,'Individual Data'!$R$7:$R$5545,'Hat by PBT'!$C118,'Individual Data'!$N$7:$N$5545,'Hat by PBT'!$B$86)</f>
        <v>33.69764531212941</v>
      </c>
      <c r="K118" s="11">
        <f>SUMIFS('Individual Data'!$AC$7:$AC$5545,'Individual Data'!$V$7:$V$5545,'Hat by PBT'!$B118,'Individual Data'!$Z$7:$Z$5545,'Hat by PBT'!K$87,'Individual Data'!$R$7:$R$5545,'Hat by PBT'!$C118,'Individual Data'!$N$7:$N$5545,'Hat by PBT'!$B$86)</f>
        <v>0</v>
      </c>
      <c r="L118" s="11">
        <f>SUMIFS('Individual Data'!$AC$7:$AC$5545,'Individual Data'!$V$7:$V$5545,'Hat by PBT'!$B118,'Individual Data'!$Z$7:$Z$5545,'Hat by PBT'!L$87,'Individual Data'!$R$7:$R$5545,'Hat by PBT'!$C118,'Individual Data'!$N$7:$N$5545,'Hat by PBT'!$B$86)</f>
        <v>0</v>
      </c>
      <c r="M118" s="11">
        <f>SUMIFS('Individual Data'!$AC$7:$AC$5545,'Individual Data'!$V$7:$V$5545,'Hat by PBT'!$B118,'Individual Data'!$Z$7:$Z$5545,'Hat by PBT'!M$87,'Individual Data'!$R$7:$R$5545,'Hat by PBT'!$C118,'Individual Data'!$N$7:$N$5545,'Hat by PBT'!$B$86)</f>
        <v>0</v>
      </c>
      <c r="N118" s="11">
        <f>SUMIFS('Individual Data'!$AC$7:$AC$5545,'Individual Data'!$V$7:$V$5545,'Hat by PBT'!$B118,'Individual Data'!$Z$7:$Z$5545,'Hat by PBT'!N$87,'Individual Data'!$R$7:$R$5545,'Hat by PBT'!$C118,'Individual Data'!$N$7:$N$5545,'Hat by PBT'!$B$86)</f>
        <v>0</v>
      </c>
      <c r="O118" s="11">
        <f>SUMIFS('Individual Data'!$AC$7:$AC$5545,'Individual Data'!$V$7:$V$5545,'Hat by PBT'!$B118,'Individual Data'!$Z$7:$Z$5545,'Hat by PBT'!O$87,'Individual Data'!$R$7:$R$5545,'Hat by PBT'!$C118,'Individual Data'!$N$7:$N$5545,'Hat by PBT'!$B$86)</f>
        <v>0</v>
      </c>
      <c r="P118" s="11">
        <f>SUMIFS('Individual Data'!$AC$7:$AC$5545,'Individual Data'!$V$7:$V$5545,'Hat by PBT'!$B118,'Individual Data'!$Z$7:$Z$5545,'Hat by PBT'!P$87,'Individual Data'!$R$7:$R$5545,'Hat by PBT'!$C118,'Individual Data'!$N$7:$N$5545,'Hat by PBT'!$B$86)</f>
        <v>0</v>
      </c>
      <c r="R118" s="26">
        <f t="shared" si="76"/>
        <v>16.753414340817248</v>
      </c>
      <c r="S118" s="27">
        <f t="shared" si="77"/>
        <v>200.43048396633725</v>
      </c>
      <c r="AG118" s="11"/>
    </row>
    <row r="119" spans="1:33" x14ac:dyDescent="0.25">
      <c r="A119" s="14" t="s">
        <v>178</v>
      </c>
      <c r="B119" t="s">
        <v>742</v>
      </c>
      <c r="C119">
        <v>5</v>
      </c>
      <c r="D119" s="11">
        <f>SUMIFS('Individual Data'!$AC$7:$AC$5545,'Individual Data'!$V$7:$V$5545,'Hat by PBT'!$B119,'Individual Data'!$Z$7:$Z$5545,'Hat by PBT'!D$87,'Individual Data'!$R$7:$R$5545,'Hat by PBT'!$C119,'Individual Data'!$N$7:$N$5545,'Hat by PBT'!$B$86)</f>
        <v>0</v>
      </c>
      <c r="E119" s="11">
        <f>SUMIFS('Individual Data'!$AC$7:$AC$5545,'Individual Data'!$V$7:$V$5545,'Hat by PBT'!$B119,'Individual Data'!$Z$7:$Z$5545,'Hat by PBT'!E$87,'Individual Data'!$R$7:$R$5545,'Hat by PBT'!$C119,'Individual Data'!$N$7:$N$5545,'Hat by PBT'!$B$86)</f>
        <v>0</v>
      </c>
      <c r="F119" s="11">
        <f>SUMIFS('Individual Data'!$AC$7:$AC$5545,'Individual Data'!$V$7:$V$5545,'Hat by PBT'!$B119,'Individual Data'!$Z$7:$Z$5545,'Hat by PBT'!F$87,'Individual Data'!$R$7:$R$5545,'Hat by PBT'!$C119,'Individual Data'!$N$7:$N$5545,'Hat by PBT'!$B$86)</f>
        <v>0</v>
      </c>
      <c r="G119" s="11">
        <f>SUMIFS('Individual Data'!$AC$7:$AC$5545,'Individual Data'!$V$7:$V$5545,'Hat by PBT'!$B119,'Individual Data'!$Z$7:$Z$5545,'Hat by PBT'!G$87,'Individual Data'!$R$7:$R$5545,'Hat by PBT'!$C119,'Individual Data'!$N$7:$N$5545,'Hat by PBT'!$B$86)</f>
        <v>0</v>
      </c>
      <c r="H119" s="11">
        <f>SUMIFS('Individual Data'!$AC$7:$AC$5545,'Individual Data'!$V$7:$V$5545,'Hat by PBT'!$B119,'Individual Data'!$Z$7:$Z$5545,'Hat by PBT'!H$87,'Individual Data'!$R$7:$R$5545,'Hat by PBT'!$C119,'Individual Data'!$N$7:$N$5545,'Hat by PBT'!$B$86)</f>
        <v>0</v>
      </c>
      <c r="I119" s="11">
        <f>SUMIFS('Individual Data'!$AC$7:$AC$5545,'Individual Data'!$V$7:$V$5545,'Hat by PBT'!$B119,'Individual Data'!$Z$7:$Z$5545,'Hat by PBT'!I$87,'Individual Data'!$R$7:$R$5545,'Hat by PBT'!$C119,'Individual Data'!$N$7:$N$5545,'Hat by PBT'!$B$86)</f>
        <v>0</v>
      </c>
      <c r="J119" s="11">
        <f>SUMIFS('Individual Data'!$AC$7:$AC$5545,'Individual Data'!$V$7:$V$5545,'Hat by PBT'!$B119,'Individual Data'!$Z$7:$Z$5545,'Hat by PBT'!J$87,'Individual Data'!$R$7:$R$5545,'Hat by PBT'!$C119,'Individual Data'!$N$7:$N$5545,'Hat by PBT'!$B$86)</f>
        <v>0</v>
      </c>
      <c r="K119" s="11">
        <f>SUMIFS('Individual Data'!$AC$7:$AC$5545,'Individual Data'!$V$7:$V$5545,'Hat by PBT'!$B119,'Individual Data'!$Z$7:$Z$5545,'Hat by PBT'!K$87,'Individual Data'!$R$7:$R$5545,'Hat by PBT'!$C119,'Individual Data'!$N$7:$N$5545,'Hat by PBT'!$B$86)</f>
        <v>0</v>
      </c>
      <c r="L119" s="11">
        <f>SUMIFS('Individual Data'!$AC$7:$AC$5545,'Individual Data'!$V$7:$V$5545,'Hat by PBT'!$B119,'Individual Data'!$Z$7:$Z$5545,'Hat by PBT'!L$87,'Individual Data'!$R$7:$R$5545,'Hat by PBT'!$C119,'Individual Data'!$N$7:$N$5545,'Hat by PBT'!$B$86)</f>
        <v>0</v>
      </c>
      <c r="M119" s="11">
        <f>SUMIFS('Individual Data'!$AC$7:$AC$5545,'Individual Data'!$V$7:$V$5545,'Hat by PBT'!$B119,'Individual Data'!$Z$7:$Z$5545,'Hat by PBT'!M$87,'Individual Data'!$R$7:$R$5545,'Hat by PBT'!$C119,'Individual Data'!$N$7:$N$5545,'Hat by PBT'!$B$86)</f>
        <v>0</v>
      </c>
      <c r="N119" s="11">
        <f>SUMIFS('Individual Data'!$AC$7:$AC$5545,'Individual Data'!$V$7:$V$5545,'Hat by PBT'!$B119,'Individual Data'!$Z$7:$Z$5545,'Hat by PBT'!N$87,'Individual Data'!$R$7:$R$5545,'Hat by PBT'!$C119,'Individual Data'!$N$7:$N$5545,'Hat by PBT'!$B$86)</f>
        <v>16.705340194731683</v>
      </c>
      <c r="O119" s="11">
        <f>SUMIFS('Individual Data'!$AC$7:$AC$5545,'Individual Data'!$V$7:$V$5545,'Hat by PBT'!$B119,'Individual Data'!$Z$7:$Z$5545,'Hat by PBT'!O$87,'Individual Data'!$R$7:$R$5545,'Hat by PBT'!$C119,'Individual Data'!$N$7:$N$5545,'Hat by PBT'!$B$86)</f>
        <v>0</v>
      </c>
      <c r="P119" s="11">
        <f>SUMIFS('Individual Data'!$AC$7:$AC$5545,'Individual Data'!$V$7:$V$5545,'Hat by PBT'!$B119,'Individual Data'!$Z$7:$Z$5545,'Hat by PBT'!P$87,'Individual Data'!$R$7:$R$5545,'Hat by PBT'!$C119,'Individual Data'!$N$7:$N$5545,'Hat by PBT'!$B$86)</f>
        <v>0</v>
      </c>
      <c r="R119" s="26">
        <f t="shared" si="76"/>
        <v>0</v>
      </c>
      <c r="S119" s="27">
        <f t="shared" si="77"/>
        <v>16.705340194731683</v>
      </c>
      <c r="AG119" s="11"/>
    </row>
    <row r="120" spans="1:33" x14ac:dyDescent="0.25">
      <c r="A120" s="14" t="s">
        <v>178</v>
      </c>
      <c r="B120" t="s">
        <v>743</v>
      </c>
      <c r="C120">
        <v>5</v>
      </c>
      <c r="D120" s="11">
        <f>SUMIFS('Individual Data'!$AC$7:$AC$5545,'Individual Data'!$V$7:$V$5545,'Hat by PBT'!$B120,'Individual Data'!$Z$7:$Z$5545,'Hat by PBT'!D$87,'Individual Data'!$R$7:$R$5545,'Hat by PBT'!$C120,'Individual Data'!$N$7:$N$5545,'Hat by PBT'!$B$86)</f>
        <v>0</v>
      </c>
      <c r="E120" s="11">
        <f>SUMIFS('Individual Data'!$AC$7:$AC$5545,'Individual Data'!$V$7:$V$5545,'Hat by PBT'!$B120,'Individual Data'!$Z$7:$Z$5545,'Hat by PBT'!E$87,'Individual Data'!$R$7:$R$5545,'Hat by PBT'!$C120,'Individual Data'!$N$7:$N$5545,'Hat by PBT'!$B$86)</f>
        <v>0</v>
      </c>
      <c r="F120" s="11">
        <f>SUMIFS('Individual Data'!$AC$7:$AC$5545,'Individual Data'!$V$7:$V$5545,'Hat by PBT'!$B120,'Individual Data'!$Z$7:$Z$5545,'Hat by PBT'!F$87,'Individual Data'!$R$7:$R$5545,'Hat by PBT'!$C120,'Individual Data'!$N$7:$N$5545,'Hat by PBT'!$B$86)</f>
        <v>0</v>
      </c>
      <c r="G120" s="11">
        <f>SUMIFS('Individual Data'!$AC$7:$AC$5545,'Individual Data'!$V$7:$V$5545,'Hat by PBT'!$B120,'Individual Data'!$Z$7:$Z$5545,'Hat by PBT'!G$87,'Individual Data'!$R$7:$R$5545,'Hat by PBT'!$C120,'Individual Data'!$N$7:$N$5545,'Hat by PBT'!$B$86)</f>
        <v>0</v>
      </c>
      <c r="H120" s="11">
        <f>SUMIFS('Individual Data'!$AC$7:$AC$5545,'Individual Data'!$V$7:$V$5545,'Hat by PBT'!$B120,'Individual Data'!$Z$7:$Z$5545,'Hat by PBT'!H$87,'Individual Data'!$R$7:$R$5545,'Hat by PBT'!$C120,'Individual Data'!$N$7:$N$5545,'Hat by PBT'!$B$86)</f>
        <v>0</v>
      </c>
      <c r="I120" s="11">
        <f>SUMIFS('Individual Data'!$AC$7:$AC$5545,'Individual Data'!$V$7:$V$5545,'Hat by PBT'!$B120,'Individual Data'!$Z$7:$Z$5545,'Hat by PBT'!I$87,'Individual Data'!$R$7:$R$5545,'Hat by PBT'!$C120,'Individual Data'!$N$7:$N$5545,'Hat by PBT'!$B$86)</f>
        <v>0</v>
      </c>
      <c r="J120" s="11">
        <f>SUMIFS('Individual Data'!$AC$7:$AC$5545,'Individual Data'!$V$7:$V$5545,'Hat by PBT'!$B120,'Individual Data'!$Z$7:$Z$5545,'Hat by PBT'!J$87,'Individual Data'!$R$7:$R$5545,'Hat by PBT'!$C120,'Individual Data'!$N$7:$N$5545,'Hat by PBT'!$B$86)</f>
        <v>0</v>
      </c>
      <c r="K120" s="11">
        <f>SUMIFS('Individual Data'!$AC$7:$AC$5545,'Individual Data'!$V$7:$V$5545,'Hat by PBT'!$B120,'Individual Data'!$Z$7:$Z$5545,'Hat by PBT'!K$87,'Individual Data'!$R$7:$R$5545,'Hat by PBT'!$C120,'Individual Data'!$N$7:$N$5545,'Hat by PBT'!$B$86)</f>
        <v>0</v>
      </c>
      <c r="L120" s="11">
        <f>SUMIFS('Individual Data'!$AC$7:$AC$5545,'Individual Data'!$V$7:$V$5545,'Hat by PBT'!$B120,'Individual Data'!$Z$7:$Z$5545,'Hat by PBT'!L$87,'Individual Data'!$R$7:$R$5545,'Hat by PBT'!$C120,'Individual Data'!$N$7:$N$5545,'Hat by PBT'!$B$86)</f>
        <v>16.705340194731683</v>
      </c>
      <c r="M120" s="11">
        <f>SUMIFS('Individual Data'!$AC$7:$AC$5545,'Individual Data'!$V$7:$V$5545,'Hat by PBT'!$B120,'Individual Data'!$Z$7:$Z$5545,'Hat by PBT'!M$87,'Individual Data'!$R$7:$R$5545,'Hat by PBT'!$C120,'Individual Data'!$N$7:$N$5545,'Hat by PBT'!$B$86)</f>
        <v>0</v>
      </c>
      <c r="N120" s="11">
        <f>SUMIFS('Individual Data'!$AC$7:$AC$5545,'Individual Data'!$V$7:$V$5545,'Hat by PBT'!$B120,'Individual Data'!$Z$7:$Z$5545,'Hat by PBT'!N$87,'Individual Data'!$R$7:$R$5545,'Hat by PBT'!$C120,'Individual Data'!$N$7:$N$5545,'Hat by PBT'!$B$86)</f>
        <v>0</v>
      </c>
      <c r="O120" s="11">
        <f>SUMIFS('Individual Data'!$AC$7:$AC$5545,'Individual Data'!$V$7:$V$5545,'Hat by PBT'!$B120,'Individual Data'!$Z$7:$Z$5545,'Hat by PBT'!O$87,'Individual Data'!$R$7:$R$5545,'Hat by PBT'!$C120,'Individual Data'!$N$7:$N$5545,'Hat by PBT'!$B$86)</f>
        <v>15.075587880313446</v>
      </c>
      <c r="P120" s="11">
        <f>SUMIFS('Individual Data'!$AC$7:$AC$5545,'Individual Data'!$V$7:$V$5545,'Hat by PBT'!$B120,'Individual Data'!$Z$7:$Z$5545,'Hat by PBT'!P$87,'Individual Data'!$R$7:$R$5545,'Hat by PBT'!$C120,'Individual Data'!$N$7:$N$5545,'Hat by PBT'!$B$86)</f>
        <v>0</v>
      </c>
      <c r="R120" s="26">
        <f t="shared" si="76"/>
        <v>0</v>
      </c>
      <c r="S120" s="27">
        <f t="shared" si="77"/>
        <v>31.780928075045129</v>
      </c>
      <c r="AG120" s="11"/>
    </row>
    <row r="121" spans="1:33" x14ac:dyDescent="0.25">
      <c r="A121" s="14" t="s">
        <v>178</v>
      </c>
      <c r="B121" t="s">
        <v>741</v>
      </c>
      <c r="C121">
        <v>5</v>
      </c>
      <c r="D121" s="11">
        <f>SUMIFS('Individual Data'!$AC$7:$AC$5545,'Individual Data'!$V$7:$V$5545,'Hat by PBT'!$B121,'Individual Data'!$Z$7:$Z$5545,'Hat by PBT'!D$87,'Individual Data'!$R$7:$R$5545,'Hat by PBT'!$C121,'Individual Data'!$N$7:$N$5545,'Hat by PBT'!$B$86)</f>
        <v>0</v>
      </c>
      <c r="E121" s="11">
        <f>SUMIFS('Individual Data'!$AC$7:$AC$5545,'Individual Data'!$V$7:$V$5545,'Hat by PBT'!$B121,'Individual Data'!$Z$7:$Z$5545,'Hat by PBT'!E$87,'Individual Data'!$R$7:$R$5545,'Hat by PBT'!$C121,'Individual Data'!$N$7:$N$5545,'Hat by PBT'!$B$86)</f>
        <v>0</v>
      </c>
      <c r="F121" s="11">
        <f>SUMIFS('Individual Data'!$AC$7:$AC$5545,'Individual Data'!$V$7:$V$5545,'Hat by PBT'!$B121,'Individual Data'!$Z$7:$Z$5545,'Hat by PBT'!F$87,'Individual Data'!$R$7:$R$5545,'Hat by PBT'!$C121,'Individual Data'!$N$7:$N$5545,'Hat by PBT'!$B$86)</f>
        <v>0</v>
      </c>
      <c r="G121" s="11">
        <f>SUMIFS('Individual Data'!$AC$7:$AC$5545,'Individual Data'!$V$7:$V$5545,'Hat by PBT'!$B121,'Individual Data'!$Z$7:$Z$5545,'Hat by PBT'!G$87,'Individual Data'!$R$7:$R$5545,'Hat by PBT'!$C121,'Individual Data'!$N$7:$N$5545,'Hat by PBT'!$B$86)</f>
        <v>0</v>
      </c>
      <c r="H121" s="11">
        <f>SUMIFS('Individual Data'!$AC$7:$AC$5545,'Individual Data'!$V$7:$V$5545,'Hat by PBT'!$B121,'Individual Data'!$Z$7:$Z$5545,'Hat by PBT'!H$87,'Individual Data'!$R$7:$R$5545,'Hat by PBT'!$C121,'Individual Data'!$N$7:$N$5545,'Hat by PBT'!$B$86)</f>
        <v>0</v>
      </c>
      <c r="I121" s="11">
        <f>SUMIFS('Individual Data'!$AC$7:$AC$5545,'Individual Data'!$V$7:$V$5545,'Hat by PBT'!$B121,'Individual Data'!$Z$7:$Z$5545,'Hat by PBT'!I$87,'Individual Data'!$R$7:$R$5545,'Hat by PBT'!$C121,'Individual Data'!$N$7:$N$5545,'Hat by PBT'!$B$86)</f>
        <v>0</v>
      </c>
      <c r="J121" s="11">
        <f>SUMIFS('Individual Data'!$AC$7:$AC$5545,'Individual Data'!$V$7:$V$5545,'Hat by PBT'!$B121,'Individual Data'!$Z$7:$Z$5545,'Hat by PBT'!J$87,'Individual Data'!$R$7:$R$5545,'Hat by PBT'!$C121,'Individual Data'!$N$7:$N$5545,'Hat by PBT'!$B$86)</f>
        <v>15.499750731069755</v>
      </c>
      <c r="K121" s="11">
        <f>SUMIFS('Individual Data'!$AC$7:$AC$5545,'Individual Data'!$V$7:$V$5545,'Hat by PBT'!$B121,'Individual Data'!$Z$7:$Z$5545,'Hat by PBT'!K$87,'Individual Data'!$R$7:$R$5545,'Hat by PBT'!$C121,'Individual Data'!$N$7:$N$5545,'Hat by PBT'!$B$86)</f>
        <v>16.802412608500898</v>
      </c>
      <c r="L121" s="11">
        <f>SUMIFS('Individual Data'!$AC$7:$AC$5545,'Individual Data'!$V$7:$V$5545,'Hat by PBT'!$B121,'Individual Data'!$Z$7:$Z$5545,'Hat by PBT'!L$87,'Individual Data'!$R$7:$R$5545,'Hat by PBT'!$C121,'Individual Data'!$N$7:$N$5545,'Hat by PBT'!$B$86)</f>
        <v>0</v>
      </c>
      <c r="M121" s="11">
        <f>SUMIFS('Individual Data'!$AC$7:$AC$5545,'Individual Data'!$V$7:$V$5545,'Hat by PBT'!$B121,'Individual Data'!$Z$7:$Z$5545,'Hat by PBT'!M$87,'Individual Data'!$R$7:$R$5545,'Hat by PBT'!$C121,'Individual Data'!$N$7:$N$5545,'Hat by PBT'!$B$86)</f>
        <v>16.705340194731683</v>
      </c>
      <c r="N121" s="11">
        <f>SUMIFS('Individual Data'!$AC$7:$AC$5545,'Individual Data'!$V$7:$V$5545,'Hat by PBT'!$B121,'Individual Data'!$Z$7:$Z$5545,'Hat by PBT'!N$87,'Individual Data'!$R$7:$R$5545,'Hat by PBT'!$C121,'Individual Data'!$N$7:$N$5545,'Hat by PBT'!$B$86)</f>
        <v>0</v>
      </c>
      <c r="O121" s="11">
        <f>SUMIFS('Individual Data'!$AC$7:$AC$5545,'Individual Data'!$V$7:$V$5545,'Hat by PBT'!$B121,'Individual Data'!$Z$7:$Z$5545,'Hat by PBT'!O$87,'Individual Data'!$R$7:$R$5545,'Hat by PBT'!$C121,'Individual Data'!$N$7:$N$5545,'Hat by PBT'!$B$86)</f>
        <v>0</v>
      </c>
      <c r="P121" s="11">
        <f>SUMIFS('Individual Data'!$AC$7:$AC$5545,'Individual Data'!$V$7:$V$5545,'Hat by PBT'!$B121,'Individual Data'!$Z$7:$Z$5545,'Hat by PBT'!P$87,'Individual Data'!$R$7:$R$5545,'Hat by PBT'!$C121,'Individual Data'!$N$7:$N$5545,'Hat by PBT'!$B$86)</f>
        <v>0</v>
      </c>
      <c r="R121" s="26">
        <f t="shared" si="76"/>
        <v>0</v>
      </c>
      <c r="S121" s="27">
        <f t="shared" si="77"/>
        <v>49.007503534302337</v>
      </c>
      <c r="AG121" s="11"/>
    </row>
    <row r="122" spans="1:33" x14ac:dyDescent="0.25">
      <c r="A122" s="15" t="s">
        <v>178</v>
      </c>
      <c r="B122" t="s">
        <v>658</v>
      </c>
      <c r="C122">
        <v>5</v>
      </c>
      <c r="D122" s="11">
        <f>SUMIFS('Individual Data'!$AC$7:$AC$5545,'Individual Data'!$V$7:$V$5545,'Hat by PBT'!$B122,'Individual Data'!$Z$7:$Z$5545,'Hat by PBT'!D$87,'Individual Data'!$R$7:$R$5545,'Hat by PBT'!$C122,'Individual Data'!$N$7:$N$5545,'Hat by PBT'!$B$86)</f>
        <v>0</v>
      </c>
      <c r="E122" s="11">
        <f>SUMIFS('Individual Data'!$AC$7:$AC$5545,'Individual Data'!$V$7:$V$5545,'Hat by PBT'!$B122,'Individual Data'!$Z$7:$Z$5545,'Hat by PBT'!E$87,'Individual Data'!$R$7:$R$5545,'Hat by PBT'!$C122,'Individual Data'!$N$7:$N$5545,'Hat by PBT'!$B$86)</f>
        <v>0</v>
      </c>
      <c r="F122" s="11">
        <f>SUMIFS('Individual Data'!$AC$7:$AC$5545,'Individual Data'!$V$7:$V$5545,'Hat by PBT'!$B122,'Individual Data'!$Z$7:$Z$5545,'Hat by PBT'!F$87,'Individual Data'!$R$7:$R$5545,'Hat by PBT'!$C122,'Individual Data'!$N$7:$N$5545,'Hat by PBT'!$B$86)</f>
        <v>0</v>
      </c>
      <c r="G122" s="11">
        <f>SUMIFS('Individual Data'!$AC$7:$AC$5545,'Individual Data'!$V$7:$V$5545,'Hat by PBT'!$B122,'Individual Data'!$Z$7:$Z$5545,'Hat by PBT'!G$87,'Individual Data'!$R$7:$R$5545,'Hat by PBT'!$C122,'Individual Data'!$N$7:$N$5545,'Hat by PBT'!$B$86)</f>
        <v>0</v>
      </c>
      <c r="H122" s="11">
        <f>SUMIFS('Individual Data'!$AC$7:$AC$5545,'Individual Data'!$V$7:$V$5545,'Hat by PBT'!$B122,'Individual Data'!$Z$7:$Z$5545,'Hat by PBT'!H$87,'Individual Data'!$R$7:$R$5545,'Hat by PBT'!$C122,'Individual Data'!$N$7:$N$5545,'Hat by PBT'!$B$86)</f>
        <v>0</v>
      </c>
      <c r="I122" s="11">
        <f>SUMIFS('Individual Data'!$AC$7:$AC$5545,'Individual Data'!$V$7:$V$5545,'Hat by PBT'!$B122,'Individual Data'!$Z$7:$Z$5545,'Hat by PBT'!I$87,'Individual Data'!$R$7:$R$5545,'Hat by PBT'!$C122,'Individual Data'!$N$7:$N$5545,'Hat by PBT'!$B$86)</f>
        <v>0</v>
      </c>
      <c r="J122" s="11">
        <f>SUMIFS('Individual Data'!$AC$7:$AC$5545,'Individual Data'!$V$7:$V$5545,'Hat by PBT'!$B122,'Individual Data'!$Z$7:$Z$5545,'Hat by PBT'!J$87,'Individual Data'!$R$7:$R$5545,'Hat by PBT'!$C122,'Individual Data'!$N$7:$N$5545,'Hat by PBT'!$B$86)</f>
        <v>0</v>
      </c>
      <c r="K122" s="11">
        <f>SUMIFS('Individual Data'!$AC$7:$AC$5545,'Individual Data'!$V$7:$V$5545,'Hat by PBT'!$B122,'Individual Data'!$Z$7:$Z$5545,'Hat by PBT'!K$87,'Individual Data'!$R$7:$R$5545,'Hat by PBT'!$C122,'Individual Data'!$N$7:$N$5545,'Hat by PBT'!$B$86)</f>
        <v>30.510419715851356</v>
      </c>
      <c r="L122" s="11">
        <f>SUMIFS('Individual Data'!$AC$7:$AC$5545,'Individual Data'!$V$7:$V$5545,'Hat by PBT'!$B122,'Individual Data'!$Z$7:$Z$5545,'Hat by PBT'!L$87,'Individual Data'!$R$7:$R$5545,'Hat by PBT'!$C122,'Individual Data'!$N$7:$N$5545,'Hat by PBT'!$B$86)</f>
        <v>0</v>
      </c>
      <c r="M122" s="11">
        <f>SUMIFS('Individual Data'!$AC$7:$AC$5545,'Individual Data'!$V$7:$V$5545,'Hat by PBT'!$B122,'Individual Data'!$Z$7:$Z$5545,'Hat by PBT'!M$87,'Individual Data'!$R$7:$R$5545,'Hat by PBT'!$C122,'Individual Data'!$N$7:$N$5545,'Hat by PBT'!$B$86)</f>
        <v>33.410680389463366</v>
      </c>
      <c r="N122" s="11">
        <f>SUMIFS('Individual Data'!$AC$7:$AC$5545,'Individual Data'!$V$7:$V$5545,'Hat by PBT'!$B122,'Individual Data'!$Z$7:$Z$5545,'Hat by PBT'!N$87,'Individual Data'!$R$7:$R$5545,'Hat by PBT'!$C122,'Individual Data'!$N$7:$N$5545,'Hat by PBT'!$B$86)</f>
        <v>0</v>
      </c>
      <c r="O122" s="11">
        <f>SUMIFS('Individual Data'!$AC$7:$AC$5545,'Individual Data'!$V$7:$V$5545,'Hat by PBT'!$B122,'Individual Data'!$Z$7:$Z$5545,'Hat by PBT'!O$87,'Individual Data'!$R$7:$R$5545,'Hat by PBT'!$C122,'Individual Data'!$N$7:$N$5545,'Hat by PBT'!$B$86)</f>
        <v>15.075587880313446</v>
      </c>
      <c r="P122" s="11">
        <f>SUMIFS('Individual Data'!$AC$7:$AC$5545,'Individual Data'!$V$7:$V$5545,'Hat by PBT'!$B122,'Individual Data'!$Z$7:$Z$5545,'Hat by PBT'!P$87,'Individual Data'!$R$7:$R$5545,'Hat by PBT'!$C122,'Individual Data'!$N$7:$N$5545,'Hat by PBT'!$B$86)</f>
        <v>0</v>
      </c>
      <c r="R122" s="26">
        <f t="shared" si="76"/>
        <v>0</v>
      </c>
      <c r="S122" s="27">
        <f t="shared" si="77"/>
        <v>78.996687985628171</v>
      </c>
      <c r="AG122" s="11"/>
    </row>
    <row r="123" spans="1:33" x14ac:dyDescent="0.25">
      <c r="A123" s="14" t="s">
        <v>476</v>
      </c>
      <c r="B123" t="s">
        <v>742</v>
      </c>
      <c r="C123">
        <v>4</v>
      </c>
      <c r="D123" s="11">
        <f>SUMIFS('Individual Data'!$AC$7:$AC$5545,'Individual Data'!$V$7:$V$5545,'Hat by PBT'!$B123,'Individual Data'!$Z$7:$Z$5545,'Hat by PBT'!D$87,'Individual Data'!$R$7:$R$5545,'Hat by PBT'!$C123,'Individual Data'!$N$7:$N$5545,'Hat by PBT'!$B$86)</f>
        <v>0</v>
      </c>
      <c r="E123" s="11">
        <f>SUMIFS('Individual Data'!$AC$7:$AC$5545,'Individual Data'!$V$7:$V$5545,'Hat by PBT'!$B123,'Individual Data'!$Z$7:$Z$5545,'Hat by PBT'!E$87,'Individual Data'!$R$7:$R$5545,'Hat by PBT'!$C123,'Individual Data'!$N$7:$N$5545,'Hat by PBT'!$B$86)</f>
        <v>0</v>
      </c>
      <c r="F123" s="11">
        <f>SUMIFS('Individual Data'!$AC$7:$AC$5545,'Individual Data'!$V$7:$V$5545,'Hat by PBT'!$B123,'Individual Data'!$Z$7:$Z$5545,'Hat by PBT'!F$87,'Individual Data'!$R$7:$R$5545,'Hat by PBT'!$C123,'Individual Data'!$N$7:$N$5545,'Hat by PBT'!$B$86)</f>
        <v>0</v>
      </c>
      <c r="G123" s="11">
        <f>SUMIFS('Individual Data'!$AC$7:$AC$5545,'Individual Data'!$V$7:$V$5545,'Hat by PBT'!$B123,'Individual Data'!$Z$7:$Z$5545,'Hat by PBT'!G$87,'Individual Data'!$R$7:$R$5545,'Hat by PBT'!$C123,'Individual Data'!$N$7:$N$5545,'Hat by PBT'!$B$86)</f>
        <v>15.128123526175017</v>
      </c>
      <c r="H123" s="11">
        <f>SUMIFS('Individual Data'!$AC$7:$AC$5545,'Individual Data'!$V$7:$V$5545,'Hat by PBT'!$B123,'Individual Data'!$Z$7:$Z$5545,'Hat by PBT'!H$87,'Individual Data'!$R$7:$R$5545,'Hat by PBT'!$C123,'Individual Data'!$N$7:$N$5545,'Hat by PBT'!$B$86)</f>
        <v>16.963449199443577</v>
      </c>
      <c r="I123" s="11">
        <f>SUMIFS('Individual Data'!$AC$7:$AC$5545,'Individual Data'!$V$7:$V$5545,'Hat by PBT'!$B123,'Individual Data'!$Z$7:$Z$5545,'Hat by PBT'!I$87,'Individual Data'!$R$7:$R$5545,'Hat by PBT'!$C123,'Individual Data'!$N$7:$N$5545,'Hat by PBT'!$B$86)</f>
        <v>33.463107977545349</v>
      </c>
      <c r="J123" s="11">
        <f>SUMIFS('Individual Data'!$AC$7:$AC$5545,'Individual Data'!$V$7:$V$5545,'Hat by PBT'!$B123,'Individual Data'!$Z$7:$Z$5545,'Hat by PBT'!J$87,'Individual Data'!$R$7:$R$5545,'Hat by PBT'!$C123,'Individual Data'!$N$7:$N$5545,'Hat by PBT'!$B$86)</f>
        <v>0</v>
      </c>
      <c r="K123" s="11">
        <f>SUMIFS('Individual Data'!$AC$7:$AC$5545,'Individual Data'!$V$7:$V$5545,'Hat by PBT'!$B123,'Individual Data'!$Z$7:$Z$5545,'Hat by PBT'!K$87,'Individual Data'!$R$7:$R$5545,'Hat by PBT'!$C123,'Individual Data'!$N$7:$N$5545,'Hat by PBT'!$B$86)</f>
        <v>32.194805695091596</v>
      </c>
      <c r="L123" s="11">
        <f>SUMIFS('Individual Data'!$AC$7:$AC$5545,'Individual Data'!$V$7:$V$5545,'Hat by PBT'!$B123,'Individual Data'!$Z$7:$Z$5545,'Hat by PBT'!L$87,'Individual Data'!$R$7:$R$5545,'Hat by PBT'!$C123,'Individual Data'!$N$7:$N$5545,'Hat by PBT'!$B$86)</f>
        <v>30.052910877332778</v>
      </c>
      <c r="M123" s="11">
        <f>SUMIFS('Individual Data'!$AC$7:$AC$5545,'Individual Data'!$V$7:$V$5545,'Hat by PBT'!$B123,'Individual Data'!$Z$7:$Z$5545,'Hat by PBT'!M$87,'Individual Data'!$R$7:$R$5545,'Hat by PBT'!$C123,'Individual Data'!$N$7:$N$5545,'Hat by PBT'!$B$86)</f>
        <v>15.128123526175017</v>
      </c>
      <c r="N123" s="11">
        <f>SUMIFS('Individual Data'!$AC$7:$AC$5545,'Individual Data'!$V$7:$V$5545,'Hat by PBT'!$B123,'Individual Data'!$Z$7:$Z$5545,'Hat by PBT'!N$87,'Individual Data'!$R$7:$R$5545,'Hat by PBT'!$C123,'Individual Data'!$N$7:$N$5545,'Hat by PBT'!$B$86)</f>
        <v>16.731553988772674</v>
      </c>
      <c r="O123" s="11">
        <f>SUMIFS('Individual Data'!$AC$7:$AC$5545,'Individual Data'!$V$7:$V$5545,'Hat by PBT'!$B123,'Individual Data'!$Z$7:$Z$5545,'Hat by PBT'!O$87,'Individual Data'!$R$7:$R$5545,'Hat by PBT'!$C123,'Individual Data'!$N$7:$N$5545,'Hat by PBT'!$B$86)</f>
        <v>0</v>
      </c>
      <c r="P123" s="11">
        <f>SUMIFS('Individual Data'!$AC$7:$AC$5545,'Individual Data'!$V$7:$V$5545,'Hat by PBT'!$B123,'Individual Data'!$Z$7:$Z$5545,'Hat by PBT'!P$87,'Individual Data'!$R$7:$R$5545,'Hat by PBT'!$C123,'Individual Data'!$N$7:$N$5545,'Hat by PBT'!$B$86)</f>
        <v>0</v>
      </c>
      <c r="R123" s="26">
        <f t="shared" si="76"/>
        <v>0</v>
      </c>
      <c r="S123" s="27">
        <f t="shared" si="77"/>
        <v>159.662074790536</v>
      </c>
      <c r="AG123" s="11"/>
    </row>
    <row r="124" spans="1:33" x14ac:dyDescent="0.25">
      <c r="A124" s="14" t="s">
        <v>476</v>
      </c>
      <c r="B124" t="s">
        <v>743</v>
      </c>
      <c r="C124">
        <v>4</v>
      </c>
      <c r="D124" s="11">
        <f>SUMIFS('Individual Data'!$AC$7:$AC$5545,'Individual Data'!$V$7:$V$5545,'Hat by PBT'!$B124,'Individual Data'!$Z$7:$Z$5545,'Hat by PBT'!D$87,'Individual Data'!$R$7:$R$5545,'Hat by PBT'!$C124,'Individual Data'!$N$7:$N$5545,'Hat by PBT'!$B$86)</f>
        <v>0</v>
      </c>
      <c r="E124" s="11">
        <f>SUMIFS('Individual Data'!$AC$7:$AC$5545,'Individual Data'!$V$7:$V$5545,'Hat by PBT'!$B124,'Individual Data'!$Z$7:$Z$5545,'Hat by PBT'!E$87,'Individual Data'!$R$7:$R$5545,'Hat by PBT'!$C124,'Individual Data'!$N$7:$N$5545,'Hat by PBT'!$B$86)</f>
        <v>0</v>
      </c>
      <c r="F124" s="11">
        <f>SUMIFS('Individual Data'!$AC$7:$AC$5545,'Individual Data'!$V$7:$V$5545,'Hat by PBT'!$B124,'Individual Data'!$Z$7:$Z$5545,'Hat by PBT'!F$87,'Individual Data'!$R$7:$R$5545,'Hat by PBT'!$C124,'Individual Data'!$N$7:$N$5545,'Hat by PBT'!$B$86)</f>
        <v>0</v>
      </c>
      <c r="G124" s="11">
        <f>SUMIFS('Individual Data'!$AC$7:$AC$5545,'Individual Data'!$V$7:$V$5545,'Hat by PBT'!$B124,'Individual Data'!$Z$7:$Z$5545,'Hat by PBT'!G$87,'Individual Data'!$R$7:$R$5545,'Hat by PBT'!$C124,'Individual Data'!$N$7:$N$5545,'Hat by PBT'!$B$86)</f>
        <v>0</v>
      </c>
      <c r="H124" s="11">
        <f>SUMIFS('Individual Data'!$AC$7:$AC$5545,'Individual Data'!$V$7:$V$5545,'Hat by PBT'!$B124,'Individual Data'!$Z$7:$Z$5545,'Hat by PBT'!H$87,'Individual Data'!$R$7:$R$5545,'Hat by PBT'!$C124,'Individual Data'!$N$7:$N$5545,'Hat by PBT'!$B$86)</f>
        <v>0</v>
      </c>
      <c r="I124" s="11">
        <f>SUMIFS('Individual Data'!$AC$7:$AC$5545,'Individual Data'!$V$7:$V$5545,'Hat by PBT'!$B124,'Individual Data'!$Z$7:$Z$5545,'Hat by PBT'!I$87,'Individual Data'!$R$7:$R$5545,'Hat by PBT'!$C124,'Individual Data'!$N$7:$N$5545,'Hat by PBT'!$B$86)</f>
        <v>0</v>
      </c>
      <c r="J124" s="11">
        <f>SUMIFS('Individual Data'!$AC$7:$AC$5545,'Individual Data'!$V$7:$V$5545,'Hat by PBT'!$B124,'Individual Data'!$Z$7:$Z$5545,'Hat by PBT'!J$87,'Individual Data'!$R$7:$R$5545,'Hat by PBT'!$C124,'Individual Data'!$N$7:$N$5545,'Hat by PBT'!$B$86)</f>
        <v>49.206210984971598</v>
      </c>
      <c r="K124" s="11">
        <f>SUMIFS('Individual Data'!$AC$7:$AC$5545,'Individual Data'!$V$7:$V$5545,'Hat by PBT'!$B124,'Individual Data'!$Z$7:$Z$5545,'Hat by PBT'!K$87,'Individual Data'!$R$7:$R$5545,'Hat by PBT'!$C124,'Individual Data'!$N$7:$N$5545,'Hat by PBT'!$B$86)</f>
        <v>30.569950827388553</v>
      </c>
      <c r="L124" s="11">
        <f>SUMIFS('Individual Data'!$AC$7:$AC$5545,'Individual Data'!$V$7:$V$5545,'Hat by PBT'!$B124,'Individual Data'!$Z$7:$Z$5545,'Hat by PBT'!L$87,'Individual Data'!$R$7:$R$5545,'Hat by PBT'!$C124,'Individual Data'!$N$7:$N$5545,'Hat by PBT'!$B$86)</f>
        <v>29.849574702315515</v>
      </c>
      <c r="M124" s="11">
        <f>SUMIFS('Individual Data'!$AC$7:$AC$5545,'Individual Data'!$V$7:$V$5545,'Hat by PBT'!$B124,'Individual Data'!$Z$7:$Z$5545,'Hat by PBT'!M$87,'Individual Data'!$R$7:$R$5545,'Hat by PBT'!$C124,'Individual Data'!$N$7:$N$5545,'Hat by PBT'!$B$86)</f>
        <v>48.591231503720365</v>
      </c>
      <c r="N124" s="11">
        <f>SUMIFS('Individual Data'!$AC$7:$AC$5545,'Individual Data'!$V$7:$V$5545,'Hat by PBT'!$B124,'Individual Data'!$Z$7:$Z$5545,'Hat by PBT'!N$87,'Individual Data'!$R$7:$R$5545,'Hat by PBT'!$C124,'Individual Data'!$N$7:$N$5545,'Hat by PBT'!$B$86)</f>
        <v>31.295202478791573</v>
      </c>
      <c r="O124" s="11">
        <f>SUMIFS('Individual Data'!$AC$7:$AC$5545,'Individual Data'!$V$7:$V$5545,'Hat by PBT'!$B124,'Individual Data'!$Z$7:$Z$5545,'Hat by PBT'!O$87,'Individual Data'!$R$7:$R$5545,'Hat by PBT'!$C124,'Individual Data'!$N$7:$N$5545,'Hat by PBT'!$B$86)</f>
        <v>15.128123526175017</v>
      </c>
      <c r="P124" s="11">
        <f>SUMIFS('Individual Data'!$AC$7:$AC$5545,'Individual Data'!$V$7:$V$5545,'Hat by PBT'!$B124,'Individual Data'!$Z$7:$Z$5545,'Hat by PBT'!P$87,'Individual Data'!$R$7:$R$5545,'Hat by PBT'!$C124,'Individual Data'!$N$7:$N$5545,'Hat by PBT'!$B$86)</f>
        <v>0</v>
      </c>
      <c r="R124" s="26">
        <f t="shared" si="76"/>
        <v>0</v>
      </c>
      <c r="S124" s="27">
        <f t="shared" si="77"/>
        <v>204.64029402336263</v>
      </c>
      <c r="AG124" s="11"/>
    </row>
    <row r="125" spans="1:33" x14ac:dyDescent="0.25">
      <c r="A125" s="14" t="s">
        <v>476</v>
      </c>
      <c r="B125" t="s">
        <v>741</v>
      </c>
      <c r="C125">
        <v>4</v>
      </c>
      <c r="D125" s="11">
        <f>SUMIFS('Individual Data'!$AC$7:$AC$5545,'Individual Data'!$V$7:$V$5545,'Hat by PBT'!$B125,'Individual Data'!$Z$7:$Z$5545,'Hat by PBT'!D$87,'Individual Data'!$R$7:$R$5545,'Hat by PBT'!$C125,'Individual Data'!$N$7:$N$5545,'Hat by PBT'!$B$86)</f>
        <v>0</v>
      </c>
      <c r="E125" s="11">
        <f>SUMIFS('Individual Data'!$AC$7:$AC$5545,'Individual Data'!$V$7:$V$5545,'Hat by PBT'!$B125,'Individual Data'!$Z$7:$Z$5545,'Hat by PBT'!E$87,'Individual Data'!$R$7:$R$5545,'Hat by PBT'!$C125,'Individual Data'!$N$7:$N$5545,'Hat by PBT'!$B$86)</f>
        <v>0</v>
      </c>
      <c r="F125" s="11">
        <f>SUMIFS('Individual Data'!$AC$7:$AC$5545,'Individual Data'!$V$7:$V$5545,'Hat by PBT'!$B125,'Individual Data'!$Z$7:$Z$5545,'Hat by PBT'!F$87,'Individual Data'!$R$7:$R$5545,'Hat by PBT'!$C125,'Individual Data'!$N$7:$N$5545,'Hat by PBT'!$B$86)</f>
        <v>0</v>
      </c>
      <c r="G125" s="11">
        <f>SUMIFS('Individual Data'!$AC$7:$AC$5545,'Individual Data'!$V$7:$V$5545,'Hat by PBT'!$B125,'Individual Data'!$Z$7:$Z$5545,'Hat by PBT'!G$87,'Individual Data'!$R$7:$R$5545,'Hat by PBT'!$C125,'Individual Data'!$N$7:$N$5545,'Hat by PBT'!$B$86)</f>
        <v>0</v>
      </c>
      <c r="H125" s="11">
        <f>SUMIFS('Individual Data'!$AC$7:$AC$5545,'Individual Data'!$V$7:$V$5545,'Hat by PBT'!$B125,'Individual Data'!$Z$7:$Z$5545,'Hat by PBT'!H$87,'Individual Data'!$R$7:$R$5545,'Hat by PBT'!$C125,'Individual Data'!$N$7:$N$5545,'Hat by PBT'!$B$86)</f>
        <v>32.808609925706641</v>
      </c>
      <c r="I125" s="11">
        <f>SUMIFS('Individual Data'!$AC$7:$AC$5545,'Individual Data'!$V$7:$V$5545,'Hat by PBT'!$B125,'Individual Data'!$Z$7:$Z$5545,'Hat by PBT'!I$87,'Individual Data'!$R$7:$R$5545,'Hat by PBT'!$C125,'Individual Data'!$N$7:$N$5545,'Hat by PBT'!$B$86)</f>
        <v>33.463107977545349</v>
      </c>
      <c r="J125" s="11">
        <f>SUMIFS('Individual Data'!$AC$7:$AC$5545,'Individual Data'!$V$7:$V$5545,'Hat by PBT'!$B125,'Individual Data'!$Z$7:$Z$5545,'Hat by PBT'!J$87,'Individual Data'!$R$7:$R$5545,'Hat by PBT'!$C125,'Individual Data'!$N$7:$N$5545,'Hat by PBT'!$B$86)</f>
        <v>49.206210984971598</v>
      </c>
      <c r="K125" s="11">
        <f>SUMIFS('Individual Data'!$AC$7:$AC$5545,'Individual Data'!$V$7:$V$5545,'Hat by PBT'!$B125,'Individual Data'!$Z$7:$Z$5545,'Hat by PBT'!K$87,'Individual Data'!$R$7:$R$5545,'Hat by PBT'!$C125,'Individual Data'!$N$7:$N$5545,'Hat by PBT'!$B$86)</f>
        <v>32.194805695091596</v>
      </c>
      <c r="L125" s="11">
        <f>SUMIFS('Individual Data'!$AC$7:$AC$5545,'Individual Data'!$V$7:$V$5545,'Hat by PBT'!$B125,'Individual Data'!$Z$7:$Z$5545,'Hat by PBT'!L$87,'Individual Data'!$R$7:$R$5545,'Hat by PBT'!$C125,'Individual Data'!$N$7:$N$5545,'Hat by PBT'!$B$86)</f>
        <v>45.181034403507795</v>
      </c>
      <c r="M125" s="11">
        <f>SUMIFS('Individual Data'!$AC$7:$AC$5545,'Individual Data'!$V$7:$V$5545,'Hat by PBT'!$B125,'Individual Data'!$Z$7:$Z$5545,'Hat by PBT'!M$87,'Individual Data'!$R$7:$R$5545,'Hat by PBT'!$C125,'Individual Data'!$N$7:$N$5545,'Hat by PBT'!$B$86)</f>
        <v>44.255420506212815</v>
      </c>
      <c r="N125" s="11">
        <f>SUMIFS('Individual Data'!$AC$7:$AC$5545,'Individual Data'!$V$7:$V$5545,'Hat by PBT'!$B125,'Individual Data'!$Z$7:$Z$5545,'Hat by PBT'!N$87,'Individual Data'!$R$7:$R$5545,'Hat by PBT'!$C125,'Individual Data'!$N$7:$N$5545,'Hat by PBT'!$B$86)</f>
        <v>29.691772016193916</v>
      </c>
      <c r="O125" s="11">
        <f>SUMIFS('Individual Data'!$AC$7:$AC$5545,'Individual Data'!$V$7:$V$5545,'Hat by PBT'!$B125,'Individual Data'!$Z$7:$Z$5545,'Hat by PBT'!O$87,'Individual Data'!$R$7:$R$5545,'Hat by PBT'!$C125,'Individual Data'!$N$7:$N$5545,'Hat by PBT'!$B$86)</f>
        <v>0</v>
      </c>
      <c r="P125" s="11">
        <f>SUMIFS('Individual Data'!$AC$7:$AC$5545,'Individual Data'!$V$7:$V$5545,'Hat by PBT'!$B125,'Individual Data'!$Z$7:$Z$5545,'Hat by PBT'!P$87,'Individual Data'!$R$7:$R$5545,'Hat by PBT'!$C125,'Individual Data'!$N$7:$N$5545,'Hat by PBT'!$B$86)</f>
        <v>0</v>
      </c>
      <c r="R125" s="26">
        <f t="shared" si="76"/>
        <v>0</v>
      </c>
      <c r="S125" s="27">
        <f t="shared" si="77"/>
        <v>266.80096150922969</v>
      </c>
      <c r="AG125" s="11"/>
    </row>
    <row r="126" spans="1:33" x14ac:dyDescent="0.25">
      <c r="A126" s="15" t="s">
        <v>476</v>
      </c>
      <c r="B126" t="s">
        <v>658</v>
      </c>
      <c r="C126">
        <v>4</v>
      </c>
      <c r="D126" s="11">
        <f>SUMIFS('Individual Data'!$AC$7:$AC$5545,'Individual Data'!$V$7:$V$5545,'Hat by PBT'!$B126,'Individual Data'!$Z$7:$Z$5545,'Hat by PBT'!D$87,'Individual Data'!$R$7:$R$5545,'Hat by PBT'!$C126,'Individual Data'!$N$7:$N$5545,'Hat by PBT'!$B$86)</f>
        <v>0</v>
      </c>
      <c r="E126" s="11">
        <f>SUMIFS('Individual Data'!$AC$7:$AC$5545,'Individual Data'!$V$7:$V$5545,'Hat by PBT'!$B126,'Individual Data'!$Z$7:$Z$5545,'Hat by PBT'!E$87,'Individual Data'!$R$7:$R$5545,'Hat by PBT'!$C126,'Individual Data'!$N$7:$N$5545,'Hat by PBT'!$B$86)</f>
        <v>0</v>
      </c>
      <c r="F126" s="11">
        <f>SUMIFS('Individual Data'!$AC$7:$AC$5545,'Individual Data'!$V$7:$V$5545,'Hat by PBT'!$B126,'Individual Data'!$Z$7:$Z$5545,'Hat by PBT'!F$87,'Individual Data'!$R$7:$R$5545,'Hat by PBT'!$C126,'Individual Data'!$N$7:$N$5545,'Hat by PBT'!$B$86)</f>
        <v>0</v>
      </c>
      <c r="G126" s="11">
        <f>SUMIFS('Individual Data'!$AC$7:$AC$5545,'Individual Data'!$V$7:$V$5545,'Hat by PBT'!$B126,'Individual Data'!$Z$7:$Z$5545,'Hat by PBT'!G$87,'Individual Data'!$R$7:$R$5545,'Hat by PBT'!$C126,'Individual Data'!$N$7:$N$5545,'Hat by PBT'!$B$86)</f>
        <v>0</v>
      </c>
      <c r="H126" s="11">
        <f>SUMIFS('Individual Data'!$AC$7:$AC$5545,'Individual Data'!$V$7:$V$5545,'Hat by PBT'!$B126,'Individual Data'!$Z$7:$Z$5545,'Hat by PBT'!H$87,'Individual Data'!$R$7:$R$5545,'Hat by PBT'!$C126,'Individual Data'!$N$7:$N$5545,'Hat by PBT'!$B$86)</f>
        <v>16.963449199443577</v>
      </c>
      <c r="I126" s="11">
        <f>SUMIFS('Individual Data'!$AC$7:$AC$5545,'Individual Data'!$V$7:$V$5545,'Hat by PBT'!$B126,'Individual Data'!$Z$7:$Z$5545,'Hat by PBT'!I$87,'Individual Data'!$R$7:$R$5545,'Hat by PBT'!$C126,'Individual Data'!$N$7:$N$5545,'Hat by PBT'!$B$86)</f>
        <v>16.731553988772674</v>
      </c>
      <c r="J126" s="11">
        <f>SUMIFS('Individual Data'!$AC$7:$AC$5545,'Individual Data'!$V$7:$V$5545,'Hat by PBT'!$B126,'Individual Data'!$Z$7:$Z$5545,'Hat by PBT'!J$87,'Individual Data'!$R$7:$R$5545,'Hat by PBT'!$C126,'Individual Data'!$N$7:$N$5545,'Hat by PBT'!$B$86)</f>
        <v>116.90118940419251</v>
      </c>
      <c r="K126" s="11">
        <f>SUMIFS('Individual Data'!$AC$7:$AC$5545,'Individual Data'!$V$7:$V$5545,'Hat by PBT'!$B126,'Individual Data'!$Z$7:$Z$5545,'Hat by PBT'!K$87,'Individual Data'!$R$7:$R$5545,'Hat by PBT'!$C126,'Individual Data'!$N$7:$N$5545,'Hat by PBT'!$B$86)</f>
        <v>97.884456437556111</v>
      </c>
      <c r="L126" s="11">
        <f>SUMIFS('Individual Data'!$AC$7:$AC$5545,'Individual Data'!$V$7:$V$5545,'Hat by PBT'!$B126,'Individual Data'!$Z$7:$Z$5545,'Hat by PBT'!L$87,'Individual Data'!$R$7:$R$5545,'Hat by PBT'!$C126,'Individual Data'!$N$7:$N$5545,'Hat by PBT'!$B$86)</f>
        <v>97.182463007440731</v>
      </c>
      <c r="M126" s="11">
        <f>SUMIFS('Individual Data'!$AC$7:$AC$5545,'Individual Data'!$V$7:$V$5545,'Hat by PBT'!$B126,'Individual Data'!$Z$7:$Z$5545,'Hat by PBT'!M$87,'Individual Data'!$R$7:$R$5545,'Hat by PBT'!$C126,'Individual Data'!$N$7:$N$5545,'Hat by PBT'!$B$86)</f>
        <v>0</v>
      </c>
      <c r="N126" s="11">
        <f>SUMIFS('Individual Data'!$AC$7:$AC$5545,'Individual Data'!$V$7:$V$5545,'Hat by PBT'!$B126,'Individual Data'!$Z$7:$Z$5545,'Hat by PBT'!N$87,'Individual Data'!$R$7:$R$5545,'Hat by PBT'!$C126,'Individual Data'!$N$7:$N$5545,'Hat by PBT'!$B$86)</f>
        <v>31.295202478791573</v>
      </c>
      <c r="O126" s="11">
        <f>SUMIFS('Individual Data'!$AC$7:$AC$5545,'Individual Data'!$V$7:$V$5545,'Hat by PBT'!$B126,'Individual Data'!$Z$7:$Z$5545,'Hat by PBT'!O$87,'Individual Data'!$R$7:$R$5545,'Hat by PBT'!$C126,'Individual Data'!$N$7:$N$5545,'Hat by PBT'!$B$86)</f>
        <v>15.128123526175017</v>
      </c>
      <c r="P126" s="11">
        <f>SUMIFS('Individual Data'!$AC$7:$AC$5545,'Individual Data'!$V$7:$V$5545,'Hat by PBT'!$B126,'Individual Data'!$Z$7:$Z$5545,'Hat by PBT'!P$87,'Individual Data'!$R$7:$R$5545,'Hat by PBT'!$C126,'Individual Data'!$N$7:$N$5545,'Hat by PBT'!$B$86)</f>
        <v>0</v>
      </c>
      <c r="R126" s="26">
        <f t="shared" si="76"/>
        <v>0</v>
      </c>
      <c r="S126" s="27">
        <f t="shared" si="77"/>
        <v>392.08643804237215</v>
      </c>
      <c r="AG126" s="11"/>
    </row>
    <row r="127" spans="1:33" x14ac:dyDescent="0.25">
      <c r="A127" s="14" t="s">
        <v>1610</v>
      </c>
      <c r="B127" t="s">
        <v>742</v>
      </c>
      <c r="C127">
        <v>3</v>
      </c>
      <c r="D127" s="11">
        <f>SUMIFS('Individual Data'!$AC$7:$AC$5545,'Individual Data'!$V$7:$V$5545,'Hat by PBT'!$B127,'Individual Data'!$Z$7:$Z$5545,'Hat by PBT'!D$87,'Individual Data'!$R$7:$R$5545,'Hat by PBT'!$C127,'Individual Data'!$N$7:$N$5545,'Hat by PBT'!$B$86)</f>
        <v>0</v>
      </c>
      <c r="E127" s="11">
        <f>SUMIFS('Individual Data'!$AC$7:$AC$5545,'Individual Data'!$V$7:$V$5545,'Hat by PBT'!$B127,'Individual Data'!$Z$7:$Z$5545,'Hat by PBT'!E$87,'Individual Data'!$R$7:$R$5545,'Hat by PBT'!$C127,'Individual Data'!$N$7:$N$5545,'Hat by PBT'!$B$86)</f>
        <v>0</v>
      </c>
      <c r="F127" s="11">
        <f>SUMIFS('Individual Data'!$AC$7:$AC$5545,'Individual Data'!$V$7:$V$5545,'Hat by PBT'!$B127,'Individual Data'!$Z$7:$Z$5545,'Hat by PBT'!F$87,'Individual Data'!$R$7:$R$5545,'Hat by PBT'!$C127,'Individual Data'!$N$7:$N$5545,'Hat by PBT'!$B$86)</f>
        <v>0</v>
      </c>
      <c r="G127" s="11">
        <f>SUMIFS('Individual Data'!$AC$7:$AC$5545,'Individual Data'!$V$7:$V$5545,'Hat by PBT'!$B127,'Individual Data'!$Z$7:$Z$5545,'Hat by PBT'!G$87,'Individual Data'!$R$7:$R$5545,'Hat by PBT'!$C127,'Individual Data'!$N$7:$N$5545,'Hat by PBT'!$B$86)</f>
        <v>0</v>
      </c>
      <c r="H127" s="11">
        <f>SUMIFS('Individual Data'!$AC$7:$AC$5545,'Individual Data'!$V$7:$V$5545,'Hat by PBT'!$B127,'Individual Data'!$Z$7:$Z$5545,'Hat by PBT'!H$87,'Individual Data'!$R$7:$R$5545,'Hat by PBT'!$C127,'Individual Data'!$N$7:$N$5545,'Hat by PBT'!$B$86)</f>
        <v>33.963139385240972</v>
      </c>
      <c r="I127" s="11">
        <f>SUMIFS('Individual Data'!$AC$7:$AC$5545,'Individual Data'!$V$7:$V$5545,'Hat by PBT'!$B127,'Individual Data'!$Z$7:$Z$5545,'Hat by PBT'!I$87,'Individual Data'!$R$7:$R$5545,'Hat by PBT'!$C127,'Individual Data'!$N$7:$N$5545,'Hat by PBT'!$B$86)</f>
        <v>33.499348963899166</v>
      </c>
      <c r="J127" s="11">
        <f>SUMIFS('Individual Data'!$AC$7:$AC$5545,'Individual Data'!$V$7:$V$5545,'Hat by PBT'!$B127,'Individual Data'!$Z$7:$Z$5545,'Hat by PBT'!J$87,'Individual Data'!$R$7:$R$5545,'Hat by PBT'!$C127,'Individual Data'!$N$7:$N$5545,'Hat by PBT'!$B$86)</f>
        <v>16.84508279719704</v>
      </c>
      <c r="K127" s="11">
        <f>SUMIFS('Individual Data'!$AC$7:$AC$5545,'Individual Data'!$V$7:$V$5545,'Hat by PBT'!$B127,'Individual Data'!$Z$7:$Z$5545,'Hat by PBT'!K$87,'Individual Data'!$R$7:$R$5545,'Hat by PBT'!$C127,'Individual Data'!$N$7:$N$5545,'Hat by PBT'!$B$86)</f>
        <v>15.321291095845837</v>
      </c>
      <c r="L127" s="11">
        <f>SUMIFS('Individual Data'!$AC$7:$AC$5545,'Individual Data'!$V$7:$V$5545,'Hat by PBT'!$B127,'Individual Data'!$Z$7:$Z$5545,'Hat by PBT'!L$87,'Individual Data'!$R$7:$R$5545,'Hat by PBT'!$C127,'Individual Data'!$N$7:$N$5545,'Hat by PBT'!$B$86)</f>
        <v>0</v>
      </c>
      <c r="M127" s="11">
        <f>SUMIFS('Individual Data'!$AC$7:$AC$5545,'Individual Data'!$V$7:$V$5545,'Hat by PBT'!$B127,'Individual Data'!$Z$7:$Z$5545,'Hat by PBT'!M$87,'Individual Data'!$R$7:$R$5545,'Hat by PBT'!$C127,'Individual Data'!$N$7:$N$5545,'Hat by PBT'!$B$86)</f>
        <v>0</v>
      </c>
      <c r="N127" s="11">
        <f>SUMIFS('Individual Data'!$AC$7:$AC$5545,'Individual Data'!$V$7:$V$5545,'Hat by PBT'!$B127,'Individual Data'!$Z$7:$Z$5545,'Hat by PBT'!N$87,'Individual Data'!$R$7:$R$5545,'Hat by PBT'!$C127,'Individual Data'!$N$7:$N$5545,'Hat by PBT'!$B$86)</f>
        <v>0</v>
      </c>
      <c r="O127" s="11">
        <f>SUMIFS('Individual Data'!$AC$7:$AC$5545,'Individual Data'!$V$7:$V$5545,'Hat by PBT'!$B127,'Individual Data'!$Z$7:$Z$5545,'Hat by PBT'!O$87,'Individual Data'!$R$7:$R$5545,'Hat by PBT'!$C127,'Individual Data'!$N$7:$N$5545,'Hat by PBT'!$B$86)</f>
        <v>0</v>
      </c>
      <c r="P127" s="11">
        <f>SUMIFS('Individual Data'!$AC$7:$AC$5545,'Individual Data'!$V$7:$V$5545,'Hat by PBT'!$B127,'Individual Data'!$Z$7:$Z$5545,'Hat by PBT'!P$87,'Individual Data'!$R$7:$R$5545,'Hat by PBT'!$C127,'Individual Data'!$N$7:$N$5545,'Hat by PBT'!$B$86)</f>
        <v>0</v>
      </c>
      <c r="R127" s="26">
        <f t="shared" si="76"/>
        <v>0</v>
      </c>
      <c r="S127" s="27">
        <f t="shared" si="77"/>
        <v>99.628862242183004</v>
      </c>
      <c r="AG127" s="11"/>
    </row>
    <row r="128" spans="1:33" x14ac:dyDescent="0.25">
      <c r="A128" s="14" t="s">
        <v>1610</v>
      </c>
      <c r="B128" t="s">
        <v>743</v>
      </c>
      <c r="C128">
        <v>3</v>
      </c>
      <c r="D128" s="11">
        <f>SUMIFS('Individual Data'!$AC$7:$AC$5545,'Individual Data'!$V$7:$V$5545,'Hat by PBT'!$B128,'Individual Data'!$Z$7:$Z$5545,'Hat by PBT'!D$87,'Individual Data'!$R$7:$R$5545,'Hat by PBT'!$C128,'Individual Data'!$N$7:$N$5545,'Hat by PBT'!$B$86)</f>
        <v>0</v>
      </c>
      <c r="E128" s="11">
        <f>SUMIFS('Individual Data'!$AC$7:$AC$5545,'Individual Data'!$V$7:$V$5545,'Hat by PBT'!$B128,'Individual Data'!$Z$7:$Z$5545,'Hat by PBT'!E$87,'Individual Data'!$R$7:$R$5545,'Hat by PBT'!$C128,'Individual Data'!$N$7:$N$5545,'Hat by PBT'!$B$86)</f>
        <v>0</v>
      </c>
      <c r="F128" s="11">
        <f>SUMIFS('Individual Data'!$AC$7:$AC$5545,'Individual Data'!$V$7:$V$5545,'Hat by PBT'!$B128,'Individual Data'!$Z$7:$Z$5545,'Hat by PBT'!F$87,'Individual Data'!$R$7:$R$5545,'Hat by PBT'!$C128,'Individual Data'!$N$7:$N$5545,'Hat by PBT'!$B$86)</f>
        <v>0</v>
      </c>
      <c r="G128" s="11">
        <f>SUMIFS('Individual Data'!$AC$7:$AC$5545,'Individual Data'!$V$7:$V$5545,'Hat by PBT'!$B128,'Individual Data'!$Z$7:$Z$5545,'Hat by PBT'!G$87,'Individual Data'!$R$7:$R$5545,'Hat by PBT'!$C128,'Individual Data'!$N$7:$N$5545,'Hat by PBT'!$B$86)</f>
        <v>17.271438705959117</v>
      </c>
      <c r="H128" s="11">
        <f>SUMIFS('Individual Data'!$AC$7:$AC$5545,'Individual Data'!$V$7:$V$5545,'Hat by PBT'!$B128,'Individual Data'!$Z$7:$Z$5545,'Hat by PBT'!H$87,'Individual Data'!$R$7:$R$5545,'Hat by PBT'!$C128,'Individual Data'!$N$7:$N$5545,'Hat by PBT'!$B$86)</f>
        <v>30.506093395335704</v>
      </c>
      <c r="I128" s="11">
        <f>SUMIFS('Individual Data'!$AC$7:$AC$5545,'Individual Data'!$V$7:$V$5545,'Hat by PBT'!$B128,'Individual Data'!$Z$7:$Z$5545,'Hat by PBT'!I$87,'Individual Data'!$R$7:$R$5545,'Hat by PBT'!$C128,'Individual Data'!$N$7:$N$5545,'Hat by PBT'!$B$86)</f>
        <v>16.749674481949583</v>
      </c>
      <c r="J128" s="11">
        <f>SUMIFS('Individual Data'!$AC$7:$AC$5545,'Individual Data'!$V$7:$V$5545,'Hat by PBT'!$B128,'Individual Data'!$Z$7:$Z$5545,'Hat by PBT'!J$87,'Individual Data'!$R$7:$R$5545,'Hat by PBT'!$C128,'Individual Data'!$N$7:$N$5545,'Hat by PBT'!$B$86)</f>
        <v>16.84508279719704</v>
      </c>
      <c r="K128" s="11">
        <f>SUMIFS('Individual Data'!$AC$7:$AC$5545,'Individual Data'!$V$7:$V$5545,'Hat by PBT'!$B128,'Individual Data'!$Z$7:$Z$5545,'Hat by PBT'!K$87,'Individual Data'!$R$7:$R$5545,'Hat by PBT'!$C128,'Individual Data'!$N$7:$N$5545,'Hat by PBT'!$B$86)</f>
        <v>0</v>
      </c>
      <c r="L128" s="11">
        <f>SUMIFS('Individual Data'!$AC$7:$AC$5545,'Individual Data'!$V$7:$V$5545,'Hat by PBT'!$B128,'Individual Data'!$Z$7:$Z$5545,'Hat by PBT'!L$87,'Individual Data'!$R$7:$R$5545,'Hat by PBT'!$C128,'Individual Data'!$N$7:$N$5545,'Hat by PBT'!$B$86)</f>
        <v>0</v>
      </c>
      <c r="M128" s="11">
        <f>SUMIFS('Individual Data'!$AC$7:$AC$5545,'Individual Data'!$V$7:$V$5545,'Hat by PBT'!$B128,'Individual Data'!$Z$7:$Z$5545,'Hat by PBT'!M$87,'Individual Data'!$R$7:$R$5545,'Hat by PBT'!$C128,'Individual Data'!$N$7:$N$5545,'Hat by PBT'!$B$86)</f>
        <v>0</v>
      </c>
      <c r="N128" s="11">
        <f>SUMIFS('Individual Data'!$AC$7:$AC$5545,'Individual Data'!$V$7:$V$5545,'Hat by PBT'!$B128,'Individual Data'!$Z$7:$Z$5545,'Hat by PBT'!N$87,'Individual Data'!$R$7:$R$5545,'Hat by PBT'!$C128,'Individual Data'!$N$7:$N$5545,'Hat by PBT'!$B$86)</f>
        <v>0</v>
      </c>
      <c r="O128" s="11">
        <f>SUMIFS('Individual Data'!$AC$7:$AC$5545,'Individual Data'!$V$7:$V$5545,'Hat by PBT'!$B128,'Individual Data'!$Z$7:$Z$5545,'Hat by PBT'!O$87,'Individual Data'!$R$7:$R$5545,'Hat by PBT'!$C128,'Individual Data'!$N$7:$N$5545,'Hat by PBT'!$B$86)</f>
        <v>0</v>
      </c>
      <c r="P128" s="11">
        <f>SUMIFS('Individual Data'!$AC$7:$AC$5545,'Individual Data'!$V$7:$V$5545,'Hat by PBT'!$B128,'Individual Data'!$Z$7:$Z$5545,'Hat by PBT'!P$87,'Individual Data'!$R$7:$R$5545,'Hat by PBT'!$C128,'Individual Data'!$N$7:$N$5545,'Hat by PBT'!$B$86)</f>
        <v>0</v>
      </c>
      <c r="R128" s="26">
        <f t="shared" si="76"/>
        <v>0</v>
      </c>
      <c r="S128" s="27">
        <f t="shared" si="77"/>
        <v>81.372289380441444</v>
      </c>
      <c r="AG128" s="11"/>
    </row>
    <row r="129" spans="1:33" x14ac:dyDescent="0.25">
      <c r="A129" s="14" t="s">
        <v>1610</v>
      </c>
      <c r="B129" t="s">
        <v>741</v>
      </c>
      <c r="C129">
        <v>3</v>
      </c>
      <c r="D129" s="11">
        <f>SUMIFS('Individual Data'!$AC$7:$AC$5545,'Individual Data'!$V$7:$V$5545,'Hat by PBT'!$B129,'Individual Data'!$Z$7:$Z$5545,'Hat by PBT'!D$87,'Individual Data'!$R$7:$R$5545,'Hat by PBT'!$C129,'Individual Data'!$N$7:$N$5545,'Hat by PBT'!$B$86)</f>
        <v>0</v>
      </c>
      <c r="E129" s="11">
        <f>SUMIFS('Individual Data'!$AC$7:$AC$5545,'Individual Data'!$V$7:$V$5545,'Hat by PBT'!$B129,'Individual Data'!$Z$7:$Z$5545,'Hat by PBT'!E$87,'Individual Data'!$R$7:$R$5545,'Hat by PBT'!$C129,'Individual Data'!$N$7:$N$5545,'Hat by PBT'!$B$86)</f>
        <v>0</v>
      </c>
      <c r="F129" s="11">
        <f>SUMIFS('Individual Data'!$AC$7:$AC$5545,'Individual Data'!$V$7:$V$5545,'Hat by PBT'!$B129,'Individual Data'!$Z$7:$Z$5545,'Hat by PBT'!F$87,'Individual Data'!$R$7:$R$5545,'Hat by PBT'!$C129,'Individual Data'!$N$7:$N$5545,'Hat by PBT'!$B$86)</f>
        <v>18.751918257079492</v>
      </c>
      <c r="G129" s="11">
        <f>SUMIFS('Individual Data'!$AC$7:$AC$5545,'Individual Data'!$V$7:$V$5545,'Hat by PBT'!$B129,'Individual Data'!$Z$7:$Z$5545,'Hat by PBT'!G$87,'Individual Data'!$R$7:$R$5545,'Hat by PBT'!$C129,'Individual Data'!$N$7:$N$5545,'Hat by PBT'!$B$86)</f>
        <v>0</v>
      </c>
      <c r="H129" s="11">
        <f>SUMIFS('Individual Data'!$AC$7:$AC$5545,'Individual Data'!$V$7:$V$5545,'Hat by PBT'!$B129,'Individual Data'!$Z$7:$Z$5545,'Hat by PBT'!H$87,'Individual Data'!$R$7:$R$5545,'Hat by PBT'!$C129,'Individual Data'!$N$7:$N$5545,'Hat by PBT'!$B$86)</f>
        <v>32.86304610103511</v>
      </c>
      <c r="I129" s="11">
        <f>SUMIFS('Individual Data'!$AC$7:$AC$5545,'Individual Data'!$V$7:$V$5545,'Hat by PBT'!$B129,'Individual Data'!$Z$7:$Z$5545,'Hat by PBT'!I$87,'Individual Data'!$R$7:$R$5545,'Hat by PBT'!$C129,'Individual Data'!$N$7:$N$5545,'Hat by PBT'!$B$86)</f>
        <v>65.413462654175333</v>
      </c>
      <c r="J129" s="11">
        <f>SUMIFS('Individual Data'!$AC$7:$AC$5545,'Individual Data'!$V$7:$V$5545,'Hat by PBT'!$B129,'Individual Data'!$Z$7:$Z$5545,'Hat by PBT'!J$87,'Individual Data'!$R$7:$R$5545,'Hat by PBT'!$C129,'Individual Data'!$N$7:$N$5545,'Hat by PBT'!$B$86)</f>
        <v>33.690165594394081</v>
      </c>
      <c r="K129" s="11">
        <f>SUMIFS('Individual Data'!$AC$7:$AC$5545,'Individual Data'!$V$7:$V$5545,'Hat by PBT'!$B129,'Individual Data'!$Z$7:$Z$5545,'Hat by PBT'!K$87,'Individual Data'!$R$7:$R$5545,'Hat by PBT'!$C129,'Individual Data'!$N$7:$N$5545,'Hat by PBT'!$B$86)</f>
        <v>16.846746895718798</v>
      </c>
      <c r="L129" s="11">
        <f>SUMIFS('Individual Data'!$AC$7:$AC$5545,'Individual Data'!$V$7:$V$5545,'Hat by PBT'!$B129,'Individual Data'!$Z$7:$Z$5545,'Hat by PBT'!L$87,'Individual Data'!$R$7:$R$5545,'Hat by PBT'!$C129,'Individual Data'!$N$7:$N$5545,'Hat by PBT'!$B$86)</f>
        <v>0</v>
      </c>
      <c r="M129" s="11">
        <f>SUMIFS('Individual Data'!$AC$7:$AC$5545,'Individual Data'!$V$7:$V$5545,'Hat by PBT'!$B129,'Individual Data'!$Z$7:$Z$5545,'Hat by PBT'!M$87,'Individual Data'!$R$7:$R$5545,'Hat by PBT'!$C129,'Individual Data'!$N$7:$N$5545,'Hat by PBT'!$B$86)</f>
        <v>0</v>
      </c>
      <c r="N129" s="11">
        <f>SUMIFS('Individual Data'!$AC$7:$AC$5545,'Individual Data'!$V$7:$V$5545,'Hat by PBT'!$B129,'Individual Data'!$Z$7:$Z$5545,'Hat by PBT'!N$87,'Individual Data'!$R$7:$R$5545,'Hat by PBT'!$C129,'Individual Data'!$N$7:$N$5545,'Hat by PBT'!$B$86)</f>
        <v>0</v>
      </c>
      <c r="O129" s="11">
        <f>SUMIFS('Individual Data'!$AC$7:$AC$5545,'Individual Data'!$V$7:$V$5545,'Hat by PBT'!$B129,'Individual Data'!$Z$7:$Z$5545,'Hat by PBT'!O$87,'Individual Data'!$R$7:$R$5545,'Hat by PBT'!$C129,'Individual Data'!$N$7:$N$5545,'Hat by PBT'!$B$86)</f>
        <v>0</v>
      </c>
      <c r="P129" s="11">
        <f>SUMIFS('Individual Data'!$AC$7:$AC$5545,'Individual Data'!$V$7:$V$5545,'Hat by PBT'!$B129,'Individual Data'!$Z$7:$Z$5545,'Hat by PBT'!P$87,'Individual Data'!$R$7:$R$5545,'Hat by PBT'!$C129,'Individual Data'!$N$7:$N$5545,'Hat by PBT'!$B$86)</f>
        <v>0</v>
      </c>
      <c r="R129" s="26">
        <f t="shared" si="76"/>
        <v>18.751918257079492</v>
      </c>
      <c r="S129" s="27">
        <f t="shared" si="77"/>
        <v>148.81342124532333</v>
      </c>
      <c r="AG129" s="11"/>
    </row>
    <row r="130" spans="1:33" x14ac:dyDescent="0.25">
      <c r="A130" s="15" t="s">
        <v>1610</v>
      </c>
      <c r="B130" t="s">
        <v>658</v>
      </c>
      <c r="C130">
        <v>3</v>
      </c>
      <c r="D130" s="11">
        <f>SUMIFS('Individual Data'!$AC$7:$AC$5545,'Individual Data'!$V$7:$V$5545,'Hat by PBT'!$B130,'Individual Data'!$Z$7:$Z$5545,'Hat by PBT'!D$87,'Individual Data'!$R$7:$R$5545,'Hat by PBT'!$C130,'Individual Data'!$N$7:$N$5545,'Hat by PBT'!$B$86)</f>
        <v>0</v>
      </c>
      <c r="E130" s="11">
        <f>SUMIFS('Individual Data'!$AC$7:$AC$5545,'Individual Data'!$V$7:$V$5545,'Hat by PBT'!$B130,'Individual Data'!$Z$7:$Z$5545,'Hat by PBT'!E$87,'Individual Data'!$R$7:$R$5545,'Hat by PBT'!$C130,'Individual Data'!$N$7:$N$5545,'Hat by PBT'!$B$86)</f>
        <v>0</v>
      </c>
      <c r="F130" s="11">
        <f>SUMIFS('Individual Data'!$AC$7:$AC$5545,'Individual Data'!$V$7:$V$5545,'Hat by PBT'!$B130,'Individual Data'!$Z$7:$Z$5545,'Hat by PBT'!F$87,'Individual Data'!$R$7:$R$5545,'Hat by PBT'!$C130,'Individual Data'!$N$7:$N$5545,'Hat by PBT'!$B$86)</f>
        <v>0</v>
      </c>
      <c r="G130" s="11">
        <f>SUMIFS('Individual Data'!$AC$7:$AC$5545,'Individual Data'!$V$7:$V$5545,'Hat by PBT'!$B130,'Individual Data'!$Z$7:$Z$5545,'Hat by PBT'!G$87,'Individual Data'!$R$7:$R$5545,'Hat by PBT'!$C130,'Individual Data'!$N$7:$N$5545,'Hat by PBT'!$B$86)</f>
        <v>0</v>
      </c>
      <c r="H130" s="11">
        <f>SUMIFS('Individual Data'!$AC$7:$AC$5545,'Individual Data'!$V$7:$V$5545,'Hat by PBT'!$B130,'Individual Data'!$Z$7:$Z$5545,'Hat by PBT'!H$87,'Individual Data'!$R$7:$R$5545,'Hat by PBT'!$C130,'Individual Data'!$N$7:$N$5545,'Hat by PBT'!$B$86)</f>
        <v>0</v>
      </c>
      <c r="I130" s="11">
        <f>SUMIFS('Individual Data'!$AC$7:$AC$5545,'Individual Data'!$V$7:$V$5545,'Hat by PBT'!$B130,'Individual Data'!$Z$7:$Z$5545,'Hat by PBT'!I$87,'Individual Data'!$R$7:$R$5545,'Hat by PBT'!$C130,'Individual Data'!$N$7:$N$5545,'Hat by PBT'!$B$86)</f>
        <v>47.078552898602737</v>
      </c>
      <c r="J130" s="11">
        <f>SUMIFS('Individual Data'!$AC$7:$AC$5545,'Individual Data'!$V$7:$V$5545,'Hat by PBT'!$B130,'Individual Data'!$Z$7:$Z$5545,'Hat by PBT'!J$87,'Individual Data'!$R$7:$R$5545,'Hat by PBT'!$C130,'Individual Data'!$N$7:$N$5545,'Hat by PBT'!$B$86)</f>
        <v>15.588602059082886</v>
      </c>
      <c r="K130" s="11">
        <f>SUMIFS('Individual Data'!$AC$7:$AC$5545,'Individual Data'!$V$7:$V$5545,'Hat by PBT'!$B130,'Individual Data'!$Z$7:$Z$5545,'Hat by PBT'!K$87,'Individual Data'!$R$7:$R$5545,'Hat by PBT'!$C130,'Individual Data'!$N$7:$N$5545,'Hat by PBT'!$B$86)</f>
        <v>0</v>
      </c>
      <c r="L130" s="11">
        <f>SUMIFS('Individual Data'!$AC$7:$AC$5545,'Individual Data'!$V$7:$V$5545,'Hat by PBT'!$B130,'Individual Data'!$Z$7:$Z$5545,'Hat by PBT'!L$87,'Individual Data'!$R$7:$R$5545,'Hat by PBT'!$C130,'Individual Data'!$N$7:$N$5545,'Hat by PBT'!$B$86)</f>
        <v>0</v>
      </c>
      <c r="M130" s="11">
        <f>SUMIFS('Individual Data'!$AC$7:$AC$5545,'Individual Data'!$V$7:$V$5545,'Hat by PBT'!$B130,'Individual Data'!$Z$7:$Z$5545,'Hat by PBT'!M$87,'Individual Data'!$R$7:$R$5545,'Hat by PBT'!$C130,'Individual Data'!$N$7:$N$5545,'Hat by PBT'!$B$86)</f>
        <v>0</v>
      </c>
      <c r="N130" s="11">
        <f>SUMIFS('Individual Data'!$AC$7:$AC$5545,'Individual Data'!$V$7:$V$5545,'Hat by PBT'!$B130,'Individual Data'!$Z$7:$Z$5545,'Hat by PBT'!N$87,'Individual Data'!$R$7:$R$5545,'Hat by PBT'!$C130,'Individual Data'!$N$7:$N$5545,'Hat by PBT'!$B$86)</f>
        <v>0</v>
      </c>
      <c r="O130" s="11">
        <f>SUMIFS('Individual Data'!$AC$7:$AC$5545,'Individual Data'!$V$7:$V$5545,'Hat by PBT'!$B130,'Individual Data'!$Z$7:$Z$5545,'Hat by PBT'!O$87,'Individual Data'!$R$7:$R$5545,'Hat by PBT'!$C130,'Individual Data'!$N$7:$N$5545,'Hat by PBT'!$B$86)</f>
        <v>0</v>
      </c>
      <c r="P130" s="11">
        <f>SUMIFS('Individual Data'!$AC$7:$AC$5545,'Individual Data'!$V$7:$V$5545,'Hat by PBT'!$B130,'Individual Data'!$Z$7:$Z$5545,'Hat by PBT'!P$87,'Individual Data'!$R$7:$R$5545,'Hat by PBT'!$C130,'Individual Data'!$N$7:$N$5545,'Hat by PBT'!$B$86)</f>
        <v>0</v>
      </c>
      <c r="R130" s="26">
        <f t="shared" si="76"/>
        <v>0</v>
      </c>
      <c r="S130" s="27">
        <f t="shared" si="77"/>
        <v>62.667154957685625</v>
      </c>
      <c r="AG130" s="11"/>
    </row>
    <row r="131" spans="1:33" x14ac:dyDescent="0.25">
      <c r="A131" s="15" t="s">
        <v>406</v>
      </c>
      <c r="B131" t="s">
        <v>1318</v>
      </c>
      <c r="C131">
        <v>5</v>
      </c>
      <c r="D131" s="11">
        <f>SUMIFS('Individual Data'!$AC$7:$AC$5545,'Individual Data'!$V$7:$V$5545,'Hat by PBT'!$B131,'Individual Data'!$Z$7:$Z$5545,'Hat by PBT'!D$87,'Individual Data'!$R$7:$R$5545,'Hat by PBT'!$C131,'Individual Data'!$N$7:$N$5545,'Hat by PBT'!$B$86)</f>
        <v>0</v>
      </c>
      <c r="E131" s="11">
        <f>SUMIFS('Individual Data'!$AC$7:$AC$5545,'Individual Data'!$V$7:$V$5545,'Hat by PBT'!$B131,'Individual Data'!$Z$7:$Z$5545,'Hat by PBT'!E$87,'Individual Data'!$R$7:$R$5545,'Hat by PBT'!$C131,'Individual Data'!$N$7:$N$5545,'Hat by PBT'!$B$86)</f>
        <v>0</v>
      </c>
      <c r="F131" s="11">
        <f>SUMIFS('Individual Data'!$AC$7:$AC$5545,'Individual Data'!$V$7:$V$5545,'Hat by PBT'!$B131,'Individual Data'!$Z$7:$Z$5545,'Hat by PBT'!F$87,'Individual Data'!$R$7:$R$5545,'Hat by PBT'!$C131,'Individual Data'!$N$7:$N$5545,'Hat by PBT'!$B$86)</f>
        <v>0</v>
      </c>
      <c r="G131" s="11">
        <f>SUMIFS('Individual Data'!$AC$7:$AC$5545,'Individual Data'!$V$7:$V$5545,'Hat by PBT'!$B131,'Individual Data'!$Z$7:$Z$5545,'Hat by PBT'!G$87,'Individual Data'!$R$7:$R$5545,'Hat by PBT'!$C131,'Individual Data'!$N$7:$N$5545,'Hat by PBT'!$B$86)</f>
        <v>0</v>
      </c>
      <c r="H131" s="11">
        <f>SUMIFS('Individual Data'!$AC$7:$AC$5545,'Individual Data'!$V$7:$V$5545,'Hat by PBT'!$B131,'Individual Data'!$Z$7:$Z$5545,'Hat by PBT'!H$87,'Individual Data'!$R$7:$R$5545,'Hat by PBT'!$C131,'Individual Data'!$N$7:$N$5545,'Hat by PBT'!$B$86)</f>
        <v>0</v>
      </c>
      <c r="I131" s="11">
        <f>SUMIFS('Individual Data'!$AC$7:$AC$5545,'Individual Data'!$V$7:$V$5545,'Hat by PBT'!$B131,'Individual Data'!$Z$7:$Z$5545,'Hat by PBT'!I$87,'Individual Data'!$R$7:$R$5545,'Hat by PBT'!$C131,'Individual Data'!$N$7:$N$5545,'Hat by PBT'!$B$86)</f>
        <v>0</v>
      </c>
      <c r="J131" s="11">
        <f>SUMIFS('Individual Data'!$AC$7:$AC$5545,'Individual Data'!$V$7:$V$5545,'Hat by PBT'!$B131,'Individual Data'!$Z$7:$Z$5545,'Hat by PBT'!J$87,'Individual Data'!$R$7:$R$5545,'Hat by PBT'!$C131,'Individual Data'!$N$7:$N$5545,'Hat by PBT'!$B$86)</f>
        <v>0</v>
      </c>
      <c r="K131" s="11">
        <f>SUMIFS('Individual Data'!$AC$7:$AC$5545,'Individual Data'!$V$7:$V$5545,'Hat by PBT'!$B131,'Individual Data'!$Z$7:$Z$5545,'Hat by PBT'!K$87,'Individual Data'!$R$7:$R$5545,'Hat by PBT'!$C131,'Individual Data'!$N$7:$N$5545,'Hat by PBT'!$B$86)</f>
        <v>16.793527582074251</v>
      </c>
      <c r="L131" s="11">
        <f>SUMIFS('Individual Data'!$AC$7:$AC$5545,'Individual Data'!$V$7:$V$5545,'Hat by PBT'!$B131,'Individual Data'!$Z$7:$Z$5545,'Hat by PBT'!L$87,'Individual Data'!$R$7:$R$5545,'Hat by PBT'!$C131,'Individual Data'!$N$7:$N$5545,'Hat by PBT'!$B$86)</f>
        <v>0</v>
      </c>
      <c r="M131" s="11">
        <f>SUMIFS('Individual Data'!$AC$7:$AC$5545,'Individual Data'!$V$7:$V$5545,'Hat by PBT'!$B131,'Individual Data'!$Z$7:$Z$5545,'Hat by PBT'!M$87,'Individual Data'!$R$7:$R$5545,'Hat by PBT'!$C131,'Individual Data'!$N$7:$N$5545,'Hat by PBT'!$B$86)</f>
        <v>0</v>
      </c>
      <c r="N131" s="11">
        <f>SUMIFS('Individual Data'!$AC$7:$AC$5545,'Individual Data'!$V$7:$V$5545,'Hat by PBT'!$B131,'Individual Data'!$Z$7:$Z$5545,'Hat by PBT'!N$87,'Individual Data'!$R$7:$R$5545,'Hat by PBT'!$C131,'Individual Data'!$N$7:$N$5545,'Hat by PBT'!$B$86)</f>
        <v>0</v>
      </c>
      <c r="O131" s="11">
        <f>SUMIFS('Individual Data'!$AC$7:$AC$5545,'Individual Data'!$V$7:$V$5545,'Hat by PBT'!$B131,'Individual Data'!$Z$7:$Z$5545,'Hat by PBT'!O$87,'Individual Data'!$R$7:$R$5545,'Hat by PBT'!$C131,'Individual Data'!$N$7:$N$5545,'Hat by PBT'!$B$86)</f>
        <v>0</v>
      </c>
      <c r="P131" s="11">
        <f>SUMIFS('Individual Data'!$AC$7:$AC$5545,'Individual Data'!$V$7:$V$5545,'Hat by PBT'!$B131,'Individual Data'!$Z$7:$Z$5545,'Hat by PBT'!P$87,'Individual Data'!$R$7:$R$5545,'Hat by PBT'!$C131,'Individual Data'!$N$7:$N$5545,'Hat by PBT'!$B$86)</f>
        <v>0</v>
      </c>
      <c r="R131" s="26">
        <f t="shared" si="76"/>
        <v>0</v>
      </c>
      <c r="S131" s="27">
        <f t="shared" si="77"/>
        <v>16.793527582074251</v>
      </c>
      <c r="AG131" s="11"/>
    </row>
    <row r="132" spans="1:33" x14ac:dyDescent="0.25">
      <c r="A132" s="15" t="s">
        <v>479</v>
      </c>
      <c r="B132" t="s">
        <v>9062</v>
      </c>
      <c r="C132">
        <v>5</v>
      </c>
      <c r="D132" s="11">
        <f>SUMIFS('Individual Data'!$AC$7:$AC$5545,'Individual Data'!$V$7:$V$5545,'Hat by PBT'!$B132,'Individual Data'!$Z$7:$Z$5545,'Hat by PBT'!D$87,'Individual Data'!$R$7:$R$5545,'Hat by PBT'!$C132,'Individual Data'!$N$7:$N$5545,'Hat by PBT'!$B$86)</f>
        <v>0</v>
      </c>
      <c r="E132" s="11">
        <f>SUMIFS('Individual Data'!$AC$7:$AC$5545,'Individual Data'!$V$7:$V$5545,'Hat by PBT'!$B132,'Individual Data'!$Z$7:$Z$5545,'Hat by PBT'!E$87,'Individual Data'!$R$7:$R$5545,'Hat by PBT'!$C132,'Individual Data'!$N$7:$N$5545,'Hat by PBT'!$B$86)</f>
        <v>0</v>
      </c>
      <c r="F132" s="11">
        <f>SUMIFS('Individual Data'!$AC$7:$AC$5545,'Individual Data'!$V$7:$V$5545,'Hat by PBT'!$B132,'Individual Data'!$Z$7:$Z$5545,'Hat by PBT'!F$87,'Individual Data'!$R$7:$R$5545,'Hat by PBT'!$C132,'Individual Data'!$N$7:$N$5545,'Hat by PBT'!$B$86)</f>
        <v>0</v>
      </c>
      <c r="G132" s="11">
        <f>SUMIFS('Individual Data'!$AC$7:$AC$5545,'Individual Data'!$V$7:$V$5545,'Hat by PBT'!$B132,'Individual Data'!$Z$7:$Z$5545,'Hat by PBT'!G$87,'Individual Data'!$R$7:$R$5545,'Hat by PBT'!$C132,'Individual Data'!$N$7:$N$5545,'Hat by PBT'!$B$86)</f>
        <v>0</v>
      </c>
      <c r="H132" s="11">
        <f>SUMIFS('Individual Data'!$AC$7:$AC$5545,'Individual Data'!$V$7:$V$5545,'Hat by PBT'!$B132,'Individual Data'!$Z$7:$Z$5545,'Hat by PBT'!H$87,'Individual Data'!$R$7:$R$5545,'Hat by PBT'!$C132,'Individual Data'!$N$7:$N$5545,'Hat by PBT'!$B$86)</f>
        <v>0</v>
      </c>
      <c r="I132" s="11">
        <f>SUMIFS('Individual Data'!$AC$7:$AC$5545,'Individual Data'!$V$7:$V$5545,'Hat by PBT'!$B132,'Individual Data'!$Z$7:$Z$5545,'Hat by PBT'!I$87,'Individual Data'!$R$7:$R$5545,'Hat by PBT'!$C132,'Individual Data'!$N$7:$N$5545,'Hat by PBT'!$B$86)</f>
        <v>0</v>
      </c>
      <c r="J132" s="11">
        <f>SUMIFS('Individual Data'!$AC$7:$AC$5545,'Individual Data'!$V$7:$V$5545,'Hat by PBT'!$B132,'Individual Data'!$Z$7:$Z$5545,'Hat by PBT'!J$87,'Individual Data'!$R$7:$R$5545,'Hat by PBT'!$C132,'Individual Data'!$N$7:$N$5545,'Hat by PBT'!$B$86)</f>
        <v>35.485173019194953</v>
      </c>
      <c r="K132" s="11">
        <f>SUMIFS('Individual Data'!$AC$7:$AC$5545,'Individual Data'!$V$7:$V$5545,'Hat by PBT'!$B132,'Individual Data'!$Z$7:$Z$5545,'Hat by PBT'!K$87,'Individual Data'!$R$7:$R$5545,'Hat by PBT'!$C132,'Individual Data'!$N$7:$N$5545,'Hat by PBT'!$B$86)</f>
        <v>0</v>
      </c>
      <c r="L132" s="11">
        <f>SUMIFS('Individual Data'!$AC$7:$AC$5545,'Individual Data'!$V$7:$V$5545,'Hat by PBT'!$B132,'Individual Data'!$Z$7:$Z$5545,'Hat by PBT'!L$87,'Individual Data'!$R$7:$R$5545,'Hat by PBT'!$C132,'Individual Data'!$N$7:$N$5545,'Hat by PBT'!$B$86)</f>
        <v>33.633439811187294</v>
      </c>
      <c r="M132" s="11">
        <f>SUMIFS('Individual Data'!$AC$7:$AC$5545,'Individual Data'!$V$7:$V$5545,'Hat by PBT'!$B132,'Individual Data'!$Z$7:$Z$5545,'Hat by PBT'!M$87,'Individual Data'!$R$7:$R$5545,'Hat by PBT'!$C132,'Individual Data'!$N$7:$N$5545,'Hat by PBT'!$B$86)</f>
        <v>15.298806428412915</v>
      </c>
      <c r="N132" s="11">
        <f>SUMIFS('Individual Data'!$AC$7:$AC$5545,'Individual Data'!$V$7:$V$5545,'Hat by PBT'!$B132,'Individual Data'!$Z$7:$Z$5545,'Hat by PBT'!N$87,'Individual Data'!$R$7:$R$5545,'Hat by PBT'!$C132,'Individual Data'!$N$7:$N$5545,'Hat by PBT'!$B$86)</f>
        <v>0</v>
      </c>
      <c r="O132" s="11">
        <f>SUMIFS('Individual Data'!$AC$7:$AC$5545,'Individual Data'!$V$7:$V$5545,'Hat by PBT'!$B132,'Individual Data'!$Z$7:$Z$5545,'Hat by PBT'!O$87,'Individual Data'!$R$7:$R$5545,'Hat by PBT'!$C132,'Individual Data'!$N$7:$N$5545,'Hat by PBT'!$B$86)</f>
        <v>0</v>
      </c>
      <c r="P132" s="11">
        <f>SUMIFS('Individual Data'!$AC$7:$AC$5545,'Individual Data'!$V$7:$V$5545,'Hat by PBT'!$B132,'Individual Data'!$Z$7:$Z$5545,'Hat by PBT'!P$87,'Individual Data'!$R$7:$R$5545,'Hat by PBT'!$C132,'Individual Data'!$N$7:$N$5545,'Hat by PBT'!$B$86)</f>
        <v>0</v>
      </c>
      <c r="R132" s="26">
        <f t="shared" si="76"/>
        <v>0</v>
      </c>
      <c r="S132" s="27">
        <f t="shared" si="77"/>
        <v>84.417419258795164</v>
      </c>
      <c r="AG132" s="11"/>
    </row>
    <row r="133" spans="1:33" x14ac:dyDescent="0.25">
      <c r="A133" s="15" t="s">
        <v>367</v>
      </c>
      <c r="B133" t="s">
        <v>9063</v>
      </c>
      <c r="C133">
        <v>5</v>
      </c>
      <c r="D133" s="11">
        <f>SUMIFS('Individual Data'!$AC$7:$AC$5545,'Individual Data'!$V$7:$V$5545,'Hat by PBT'!$B133,'Individual Data'!$Z$7:$Z$5545,'Hat by PBT'!D$87,'Individual Data'!$R$7:$R$5545,'Hat by PBT'!$C133,'Individual Data'!$N$7:$N$5545,'Hat by PBT'!$B$86)</f>
        <v>0</v>
      </c>
      <c r="E133" s="11">
        <f>SUMIFS('Individual Data'!$AC$7:$AC$5545,'Individual Data'!$V$7:$V$5545,'Hat by PBT'!$B133,'Individual Data'!$Z$7:$Z$5545,'Hat by PBT'!E$87,'Individual Data'!$R$7:$R$5545,'Hat by PBT'!$C133,'Individual Data'!$N$7:$N$5545,'Hat by PBT'!$B$86)</f>
        <v>0</v>
      </c>
      <c r="F133" s="11">
        <f>SUMIFS('Individual Data'!$AC$7:$AC$5545,'Individual Data'!$V$7:$V$5545,'Hat by PBT'!$B133,'Individual Data'!$Z$7:$Z$5545,'Hat by PBT'!F$87,'Individual Data'!$R$7:$R$5545,'Hat by PBT'!$C133,'Individual Data'!$N$7:$N$5545,'Hat by PBT'!$B$86)</f>
        <v>0</v>
      </c>
      <c r="G133" s="11">
        <f>SUMIFS('Individual Data'!$AC$7:$AC$5545,'Individual Data'!$V$7:$V$5545,'Hat by PBT'!$B133,'Individual Data'!$Z$7:$Z$5545,'Hat by PBT'!G$87,'Individual Data'!$R$7:$R$5545,'Hat by PBT'!$C133,'Individual Data'!$N$7:$N$5545,'Hat by PBT'!$B$86)</f>
        <v>0</v>
      </c>
      <c r="H133" s="11">
        <f>SUMIFS('Individual Data'!$AC$7:$AC$5545,'Individual Data'!$V$7:$V$5545,'Hat by PBT'!$B133,'Individual Data'!$Z$7:$Z$5545,'Hat by PBT'!H$87,'Individual Data'!$R$7:$R$5545,'Hat by PBT'!$C133,'Individual Data'!$N$7:$N$5545,'Hat by PBT'!$B$86)</f>
        <v>0</v>
      </c>
      <c r="I133" s="11">
        <f>SUMIFS('Individual Data'!$AC$7:$AC$5545,'Individual Data'!$V$7:$V$5545,'Hat by PBT'!$B133,'Individual Data'!$Z$7:$Z$5545,'Hat by PBT'!I$87,'Individual Data'!$R$7:$R$5545,'Hat by PBT'!$C133,'Individual Data'!$N$7:$N$5545,'Hat by PBT'!$B$86)</f>
        <v>0</v>
      </c>
      <c r="J133" s="11">
        <f>SUMIFS('Individual Data'!$AC$7:$AC$5545,'Individual Data'!$V$7:$V$5545,'Hat by PBT'!$B133,'Individual Data'!$Z$7:$Z$5545,'Hat by PBT'!J$87,'Individual Data'!$R$7:$R$5545,'Hat by PBT'!$C133,'Individual Data'!$N$7:$N$5545,'Hat by PBT'!$B$86)</f>
        <v>16.916539140736973</v>
      </c>
      <c r="K133" s="11">
        <f>SUMIFS('Individual Data'!$AC$7:$AC$5545,'Individual Data'!$V$7:$V$5545,'Hat by PBT'!$B133,'Individual Data'!$Z$7:$Z$5545,'Hat by PBT'!K$87,'Individual Data'!$R$7:$R$5545,'Hat by PBT'!$C133,'Individual Data'!$N$7:$N$5545,'Hat by PBT'!$B$86)</f>
        <v>0</v>
      </c>
      <c r="L133" s="11">
        <f>SUMIFS('Individual Data'!$AC$7:$AC$5545,'Individual Data'!$V$7:$V$5545,'Hat by PBT'!$B133,'Individual Data'!$Z$7:$Z$5545,'Hat by PBT'!L$87,'Individual Data'!$R$7:$R$5545,'Hat by PBT'!$C133,'Individual Data'!$N$7:$N$5545,'Hat by PBT'!$B$86)</f>
        <v>0</v>
      </c>
      <c r="M133" s="11">
        <f>SUMIFS('Individual Data'!$AC$7:$AC$5545,'Individual Data'!$V$7:$V$5545,'Hat by PBT'!$B133,'Individual Data'!$Z$7:$Z$5545,'Hat by PBT'!M$87,'Individual Data'!$R$7:$R$5545,'Hat by PBT'!$C133,'Individual Data'!$N$7:$N$5545,'Hat by PBT'!$B$86)</f>
        <v>0</v>
      </c>
      <c r="N133" s="11">
        <f>SUMIFS('Individual Data'!$AC$7:$AC$5545,'Individual Data'!$V$7:$V$5545,'Hat by PBT'!$B133,'Individual Data'!$Z$7:$Z$5545,'Hat by PBT'!N$87,'Individual Data'!$R$7:$R$5545,'Hat by PBT'!$C133,'Individual Data'!$N$7:$N$5545,'Hat by PBT'!$B$86)</f>
        <v>0</v>
      </c>
      <c r="O133" s="11">
        <f>SUMIFS('Individual Data'!$AC$7:$AC$5545,'Individual Data'!$V$7:$V$5545,'Hat by PBT'!$B133,'Individual Data'!$Z$7:$Z$5545,'Hat by PBT'!O$87,'Individual Data'!$R$7:$R$5545,'Hat by PBT'!$C133,'Individual Data'!$N$7:$N$5545,'Hat by PBT'!$B$86)</f>
        <v>0</v>
      </c>
      <c r="P133" s="11">
        <f>SUMIFS('Individual Data'!$AC$7:$AC$5545,'Individual Data'!$V$7:$V$5545,'Hat by PBT'!$B133,'Individual Data'!$Z$7:$Z$5545,'Hat by PBT'!P$87,'Individual Data'!$R$7:$R$5545,'Hat by PBT'!$C133,'Individual Data'!$N$7:$N$5545,'Hat by PBT'!$B$86)</f>
        <v>0</v>
      </c>
      <c r="R133" s="26">
        <f t="shared" si="76"/>
        <v>0</v>
      </c>
      <c r="S133" s="27">
        <f t="shared" si="77"/>
        <v>16.916539140736973</v>
      </c>
      <c r="AG133" s="11"/>
    </row>
    <row r="134" spans="1:33" x14ac:dyDescent="0.25">
      <c r="A134" s="15" t="s">
        <v>1371</v>
      </c>
      <c r="B134" t="s">
        <v>9064</v>
      </c>
      <c r="C134">
        <v>5</v>
      </c>
      <c r="D134" s="11">
        <f>SUMIFS('Individual Data'!$AC$7:$AC$5545,'Individual Data'!$V$7:$V$5545,'Hat by PBT'!$B134,'Individual Data'!$Z$7:$Z$5545,'Hat by PBT'!D$87,'Individual Data'!$R$7:$R$5545,'Hat by PBT'!$C134,'Individual Data'!$N$7:$N$5545,'Hat by PBT'!$B$86)</f>
        <v>0</v>
      </c>
      <c r="E134" s="11">
        <f>SUMIFS('Individual Data'!$AC$7:$AC$5545,'Individual Data'!$V$7:$V$5545,'Hat by PBT'!$B134,'Individual Data'!$Z$7:$Z$5545,'Hat by PBT'!E$87,'Individual Data'!$R$7:$R$5545,'Hat by PBT'!$C134,'Individual Data'!$N$7:$N$5545,'Hat by PBT'!$B$86)</f>
        <v>0</v>
      </c>
      <c r="F134" s="11">
        <f>SUMIFS('Individual Data'!$AC$7:$AC$5545,'Individual Data'!$V$7:$V$5545,'Hat by PBT'!$B134,'Individual Data'!$Z$7:$Z$5545,'Hat by PBT'!F$87,'Individual Data'!$R$7:$R$5545,'Hat by PBT'!$C134,'Individual Data'!$N$7:$N$5545,'Hat by PBT'!$B$86)</f>
        <v>0</v>
      </c>
      <c r="G134" s="11">
        <f>SUMIFS('Individual Data'!$AC$7:$AC$5545,'Individual Data'!$V$7:$V$5545,'Hat by PBT'!$B134,'Individual Data'!$Z$7:$Z$5545,'Hat by PBT'!G$87,'Individual Data'!$R$7:$R$5545,'Hat by PBT'!$C134,'Individual Data'!$N$7:$N$5545,'Hat by PBT'!$B$86)</f>
        <v>0</v>
      </c>
      <c r="H134" s="11">
        <f>SUMIFS('Individual Data'!$AC$7:$AC$5545,'Individual Data'!$V$7:$V$5545,'Hat by PBT'!$B134,'Individual Data'!$Z$7:$Z$5545,'Hat by PBT'!H$87,'Individual Data'!$R$7:$R$5545,'Hat by PBT'!$C134,'Individual Data'!$N$7:$N$5545,'Hat by PBT'!$B$86)</f>
        <v>0</v>
      </c>
      <c r="I134" s="11">
        <f>SUMIFS('Individual Data'!$AC$7:$AC$5545,'Individual Data'!$V$7:$V$5545,'Hat by PBT'!$B134,'Individual Data'!$Z$7:$Z$5545,'Hat by PBT'!I$87,'Individual Data'!$R$7:$R$5545,'Hat by PBT'!$C134,'Individual Data'!$N$7:$N$5545,'Hat by PBT'!$B$86)</f>
        <v>0</v>
      </c>
      <c r="J134" s="11">
        <f>SUMIFS('Individual Data'!$AC$7:$AC$5545,'Individual Data'!$V$7:$V$5545,'Hat by PBT'!$B134,'Individual Data'!$Z$7:$Z$5545,'Hat by PBT'!J$87,'Individual Data'!$R$7:$R$5545,'Hat by PBT'!$C134,'Individual Data'!$N$7:$N$5545,'Hat by PBT'!$B$86)</f>
        <v>0</v>
      </c>
      <c r="K134" s="11">
        <f>SUMIFS('Individual Data'!$AC$7:$AC$5545,'Individual Data'!$V$7:$V$5545,'Hat by PBT'!$B134,'Individual Data'!$Z$7:$Z$5545,'Hat by PBT'!K$87,'Individual Data'!$R$7:$R$5545,'Hat by PBT'!$C134,'Individual Data'!$N$7:$N$5545,'Hat by PBT'!$B$86)</f>
        <v>0</v>
      </c>
      <c r="L134" s="11">
        <f>SUMIFS('Individual Data'!$AC$7:$AC$5545,'Individual Data'!$V$7:$V$5545,'Hat by PBT'!$B134,'Individual Data'!$Z$7:$Z$5545,'Hat by PBT'!L$87,'Individual Data'!$R$7:$R$5545,'Hat by PBT'!$C134,'Individual Data'!$N$7:$N$5545,'Hat by PBT'!$B$86)</f>
        <v>0</v>
      </c>
      <c r="M134" s="11">
        <f>SUMIFS('Individual Data'!$AC$7:$AC$5545,'Individual Data'!$V$7:$V$5545,'Hat by PBT'!$B134,'Individual Data'!$Z$7:$Z$5545,'Hat by PBT'!M$87,'Individual Data'!$R$7:$R$5545,'Hat by PBT'!$C134,'Individual Data'!$N$7:$N$5545,'Hat by PBT'!$B$86)</f>
        <v>0</v>
      </c>
      <c r="N134" s="11">
        <f>SUMIFS('Individual Data'!$AC$7:$AC$5545,'Individual Data'!$V$7:$V$5545,'Hat by PBT'!$B134,'Individual Data'!$Z$7:$Z$5545,'Hat by PBT'!N$87,'Individual Data'!$R$7:$R$5545,'Hat by PBT'!$C134,'Individual Data'!$N$7:$N$5545,'Hat by PBT'!$B$86)</f>
        <v>0</v>
      </c>
      <c r="O134" s="11">
        <f>SUMIFS('Individual Data'!$AC$7:$AC$5545,'Individual Data'!$V$7:$V$5545,'Hat by PBT'!$B134,'Individual Data'!$Z$7:$Z$5545,'Hat by PBT'!O$87,'Individual Data'!$R$7:$R$5545,'Hat by PBT'!$C134,'Individual Data'!$N$7:$N$5545,'Hat by PBT'!$B$86)</f>
        <v>0</v>
      </c>
      <c r="P134" s="11">
        <f>SUMIFS('Individual Data'!$AC$7:$AC$5545,'Individual Data'!$V$7:$V$5545,'Hat by PBT'!$B134,'Individual Data'!$Z$7:$Z$5545,'Hat by PBT'!P$87,'Individual Data'!$R$7:$R$5545,'Hat by PBT'!$C134,'Individual Data'!$N$7:$N$5545,'Hat by PBT'!$B$86)</f>
        <v>0</v>
      </c>
      <c r="R134" s="26">
        <f t="shared" si="76"/>
        <v>0</v>
      </c>
      <c r="S134" s="27">
        <f t="shared" si="77"/>
        <v>0</v>
      </c>
      <c r="AG134" s="11"/>
    </row>
    <row r="135" spans="1:33" x14ac:dyDescent="0.25">
      <c r="A135" s="15" t="s">
        <v>1317</v>
      </c>
      <c r="B135" t="s">
        <v>1318</v>
      </c>
      <c r="C135">
        <v>4</v>
      </c>
      <c r="D135" s="11">
        <f>SUMIFS('Individual Data'!$AC$7:$AC$5545,'Individual Data'!$V$7:$V$5545,'Hat by PBT'!$B135,'Individual Data'!$Z$7:$Z$5545,'Hat by PBT'!D$87,'Individual Data'!$R$7:$R$5545,'Hat by PBT'!$C135,'Individual Data'!$N$7:$N$5545,'Hat by PBT'!$B$86)</f>
        <v>0</v>
      </c>
      <c r="E135" s="11">
        <f>SUMIFS('Individual Data'!$AC$7:$AC$5545,'Individual Data'!$V$7:$V$5545,'Hat by PBT'!$B135,'Individual Data'!$Z$7:$Z$5545,'Hat by PBT'!E$87,'Individual Data'!$R$7:$R$5545,'Hat by PBT'!$C135,'Individual Data'!$N$7:$N$5545,'Hat by PBT'!$B$86)</f>
        <v>0</v>
      </c>
      <c r="F135" s="11">
        <f>SUMIFS('Individual Data'!$AC$7:$AC$5545,'Individual Data'!$V$7:$V$5545,'Hat by PBT'!$B135,'Individual Data'!$Z$7:$Z$5545,'Hat by PBT'!F$87,'Individual Data'!$R$7:$R$5545,'Hat by PBT'!$C135,'Individual Data'!$N$7:$N$5545,'Hat by PBT'!$B$86)</f>
        <v>0</v>
      </c>
      <c r="G135" s="11">
        <f>SUMIFS('Individual Data'!$AC$7:$AC$5545,'Individual Data'!$V$7:$V$5545,'Hat by PBT'!$B135,'Individual Data'!$Z$7:$Z$5545,'Hat by PBT'!G$87,'Individual Data'!$R$7:$R$5545,'Hat by PBT'!$C135,'Individual Data'!$N$7:$N$5545,'Hat by PBT'!$B$86)</f>
        <v>0</v>
      </c>
      <c r="H135" s="11">
        <f>SUMIFS('Individual Data'!$AC$7:$AC$5545,'Individual Data'!$V$7:$V$5545,'Hat by PBT'!$B135,'Individual Data'!$Z$7:$Z$5545,'Hat by PBT'!H$87,'Individual Data'!$R$7:$R$5545,'Hat by PBT'!$C135,'Individual Data'!$N$7:$N$5545,'Hat by PBT'!$B$86)</f>
        <v>0</v>
      </c>
      <c r="I135" s="11">
        <f>SUMIFS('Individual Data'!$AC$7:$AC$5545,'Individual Data'!$V$7:$V$5545,'Hat by PBT'!$B135,'Individual Data'!$Z$7:$Z$5545,'Hat by PBT'!I$87,'Individual Data'!$R$7:$R$5545,'Hat by PBT'!$C135,'Individual Data'!$N$7:$N$5545,'Hat by PBT'!$B$86)</f>
        <v>116.9915325173171</v>
      </c>
      <c r="J135" s="11">
        <f>SUMIFS('Individual Data'!$AC$7:$AC$5545,'Individual Data'!$V$7:$V$5545,'Hat by PBT'!$B135,'Individual Data'!$Z$7:$Z$5545,'Hat by PBT'!J$87,'Individual Data'!$R$7:$R$5545,'Hat by PBT'!$C135,'Individual Data'!$N$7:$N$5545,'Hat by PBT'!$B$86)</f>
        <v>33.6169687782998</v>
      </c>
      <c r="K135" s="11">
        <f>SUMIFS('Individual Data'!$AC$7:$AC$5545,'Individual Data'!$V$7:$V$5545,'Hat by PBT'!$B135,'Individual Data'!$Z$7:$Z$5545,'Hat by PBT'!K$87,'Individual Data'!$R$7:$R$5545,'Hat by PBT'!$C135,'Individual Data'!$N$7:$N$5545,'Hat by PBT'!$B$86)</f>
        <v>16.810148487671658</v>
      </c>
      <c r="L135" s="11">
        <f>SUMIFS('Individual Data'!$AC$7:$AC$5545,'Individual Data'!$V$7:$V$5545,'Hat by PBT'!$B135,'Individual Data'!$Z$7:$Z$5545,'Hat by PBT'!L$87,'Individual Data'!$R$7:$R$5545,'Hat by PBT'!$C135,'Individual Data'!$N$7:$N$5545,'Hat by PBT'!$B$86)</f>
        <v>0</v>
      </c>
      <c r="M135" s="11">
        <f>SUMIFS('Individual Data'!$AC$7:$AC$5545,'Individual Data'!$V$7:$V$5545,'Hat by PBT'!$B135,'Individual Data'!$Z$7:$Z$5545,'Hat by PBT'!M$87,'Individual Data'!$R$7:$R$5545,'Hat by PBT'!$C135,'Individual Data'!$N$7:$N$5545,'Hat by PBT'!$B$86)</f>
        <v>0</v>
      </c>
      <c r="N135" s="11">
        <f>SUMIFS('Individual Data'!$AC$7:$AC$5545,'Individual Data'!$V$7:$V$5545,'Hat by PBT'!$B135,'Individual Data'!$Z$7:$Z$5545,'Hat by PBT'!N$87,'Individual Data'!$R$7:$R$5545,'Hat by PBT'!$C135,'Individual Data'!$N$7:$N$5545,'Hat by PBT'!$B$86)</f>
        <v>0</v>
      </c>
      <c r="O135" s="11">
        <f>SUMIFS('Individual Data'!$AC$7:$AC$5545,'Individual Data'!$V$7:$V$5545,'Hat by PBT'!$B135,'Individual Data'!$Z$7:$Z$5545,'Hat by PBT'!O$87,'Individual Data'!$R$7:$R$5545,'Hat by PBT'!$C135,'Individual Data'!$N$7:$N$5545,'Hat by PBT'!$B$86)</f>
        <v>0</v>
      </c>
      <c r="P135" s="11">
        <f>SUMIFS('Individual Data'!$AC$7:$AC$5545,'Individual Data'!$V$7:$V$5545,'Hat by PBT'!$B135,'Individual Data'!$Z$7:$Z$5545,'Hat by PBT'!P$87,'Individual Data'!$R$7:$R$5545,'Hat by PBT'!$C135,'Individual Data'!$N$7:$N$5545,'Hat by PBT'!$B$86)</f>
        <v>0</v>
      </c>
      <c r="R135" s="26">
        <f t="shared" si="76"/>
        <v>0</v>
      </c>
      <c r="S135" s="27">
        <f t="shared" si="77"/>
        <v>167.41864978328854</v>
      </c>
      <c r="AG135" s="11"/>
    </row>
    <row r="136" spans="1:33" x14ac:dyDescent="0.25">
      <c r="A136" s="15" t="s">
        <v>1512</v>
      </c>
      <c r="B136" t="s">
        <v>9064</v>
      </c>
      <c r="C136">
        <v>4</v>
      </c>
      <c r="D136" s="11">
        <f>SUMIFS('Individual Data'!$AC$7:$AC$5545,'Individual Data'!$V$7:$V$5545,'Hat by PBT'!$B136,'Individual Data'!$Z$7:$Z$5545,'Hat by PBT'!D$87,'Individual Data'!$R$7:$R$5545,'Hat by PBT'!$C136,'Individual Data'!$N$7:$N$5545,'Hat by PBT'!$B$86)</f>
        <v>0</v>
      </c>
      <c r="E136" s="11">
        <f>SUMIFS('Individual Data'!$AC$7:$AC$5545,'Individual Data'!$V$7:$V$5545,'Hat by PBT'!$B136,'Individual Data'!$Z$7:$Z$5545,'Hat by PBT'!E$87,'Individual Data'!$R$7:$R$5545,'Hat by PBT'!$C136,'Individual Data'!$N$7:$N$5545,'Hat by PBT'!$B$86)</f>
        <v>0</v>
      </c>
      <c r="F136" s="11">
        <f>SUMIFS('Individual Data'!$AC$7:$AC$5545,'Individual Data'!$V$7:$V$5545,'Hat by PBT'!$B136,'Individual Data'!$Z$7:$Z$5545,'Hat by PBT'!F$87,'Individual Data'!$R$7:$R$5545,'Hat by PBT'!$C136,'Individual Data'!$N$7:$N$5545,'Hat by PBT'!$B$86)</f>
        <v>0</v>
      </c>
      <c r="G136" s="11">
        <f>SUMIFS('Individual Data'!$AC$7:$AC$5545,'Individual Data'!$V$7:$V$5545,'Hat by PBT'!$B136,'Individual Data'!$Z$7:$Z$5545,'Hat by PBT'!G$87,'Individual Data'!$R$7:$R$5545,'Hat by PBT'!$C136,'Individual Data'!$N$7:$N$5545,'Hat by PBT'!$B$86)</f>
        <v>0</v>
      </c>
      <c r="H136" s="11">
        <f>SUMIFS('Individual Data'!$AC$7:$AC$5545,'Individual Data'!$V$7:$V$5545,'Hat by PBT'!$B136,'Individual Data'!$Z$7:$Z$5545,'Hat by PBT'!H$87,'Individual Data'!$R$7:$R$5545,'Hat by PBT'!$C136,'Individual Data'!$N$7:$N$5545,'Hat by PBT'!$B$86)</f>
        <v>0</v>
      </c>
      <c r="I136" s="11">
        <f>SUMIFS('Individual Data'!$AC$7:$AC$5545,'Individual Data'!$V$7:$V$5545,'Hat by PBT'!$B136,'Individual Data'!$Z$7:$Z$5545,'Hat by PBT'!I$87,'Individual Data'!$R$7:$R$5545,'Hat by PBT'!$C136,'Individual Data'!$N$7:$N$5545,'Hat by PBT'!$B$86)</f>
        <v>17.064871785714335</v>
      </c>
      <c r="J136" s="11">
        <f>SUMIFS('Individual Data'!$AC$7:$AC$5545,'Individual Data'!$V$7:$V$5545,'Hat by PBT'!$B136,'Individual Data'!$Z$7:$Z$5545,'Hat by PBT'!J$87,'Individual Data'!$R$7:$R$5545,'Hat by PBT'!$C136,'Individual Data'!$N$7:$N$5545,'Hat by PBT'!$B$86)</f>
        <v>34.320560201923584</v>
      </c>
      <c r="K136" s="11">
        <f>SUMIFS('Individual Data'!$AC$7:$AC$5545,'Individual Data'!$V$7:$V$5545,'Hat by PBT'!$B136,'Individual Data'!$Z$7:$Z$5545,'Hat by PBT'!K$87,'Individual Data'!$R$7:$R$5545,'Hat by PBT'!$C136,'Individual Data'!$N$7:$N$5545,'Hat by PBT'!$B$86)</f>
        <v>0</v>
      </c>
      <c r="L136" s="11">
        <f>SUMIFS('Individual Data'!$AC$7:$AC$5545,'Individual Data'!$V$7:$V$5545,'Hat by PBT'!$B136,'Individual Data'!$Z$7:$Z$5545,'Hat by PBT'!L$87,'Individual Data'!$R$7:$R$5545,'Hat by PBT'!$C136,'Individual Data'!$N$7:$N$5545,'Hat by PBT'!$B$86)</f>
        <v>0</v>
      </c>
      <c r="M136" s="11">
        <f>SUMIFS('Individual Data'!$AC$7:$AC$5545,'Individual Data'!$V$7:$V$5545,'Hat by PBT'!$B136,'Individual Data'!$Z$7:$Z$5545,'Hat by PBT'!M$87,'Individual Data'!$R$7:$R$5545,'Hat by PBT'!$C136,'Individual Data'!$N$7:$N$5545,'Hat by PBT'!$B$86)</f>
        <v>0</v>
      </c>
      <c r="N136" s="11">
        <f>SUMIFS('Individual Data'!$AC$7:$AC$5545,'Individual Data'!$V$7:$V$5545,'Hat by PBT'!$B136,'Individual Data'!$Z$7:$Z$5545,'Hat by PBT'!N$87,'Individual Data'!$R$7:$R$5545,'Hat by PBT'!$C136,'Individual Data'!$N$7:$N$5545,'Hat by PBT'!$B$86)</f>
        <v>0</v>
      </c>
      <c r="O136" s="11">
        <f>SUMIFS('Individual Data'!$AC$7:$AC$5545,'Individual Data'!$V$7:$V$5545,'Hat by PBT'!$B136,'Individual Data'!$Z$7:$Z$5545,'Hat by PBT'!O$87,'Individual Data'!$R$7:$R$5545,'Hat by PBT'!$C136,'Individual Data'!$N$7:$N$5545,'Hat by PBT'!$B$86)</f>
        <v>0</v>
      </c>
      <c r="P136" s="11">
        <f>SUMIFS('Individual Data'!$AC$7:$AC$5545,'Individual Data'!$V$7:$V$5545,'Hat by PBT'!$B136,'Individual Data'!$Z$7:$Z$5545,'Hat by PBT'!P$87,'Individual Data'!$R$7:$R$5545,'Hat by PBT'!$C136,'Individual Data'!$N$7:$N$5545,'Hat by PBT'!$B$86)</f>
        <v>0</v>
      </c>
      <c r="R136" s="26">
        <f t="shared" si="76"/>
        <v>0</v>
      </c>
      <c r="S136" s="27">
        <f t="shared" si="77"/>
        <v>51.385431987637915</v>
      </c>
      <c r="AG136" s="11"/>
    </row>
    <row r="137" spans="1:33" x14ac:dyDescent="0.25">
      <c r="A137" s="15" t="s">
        <v>1729</v>
      </c>
      <c r="B137" t="s">
        <v>9063</v>
      </c>
      <c r="C137">
        <v>3</v>
      </c>
      <c r="D137" s="11">
        <f>SUMIFS('Individual Data'!$AC$7:$AC$5545,'Individual Data'!$V$7:$V$5545,'Hat by PBT'!$B137,'Individual Data'!$Z$7:$Z$5545,'Hat by PBT'!D$87,'Individual Data'!$R$7:$R$5545,'Hat by PBT'!$C137,'Individual Data'!$N$7:$N$5545,'Hat by PBT'!$B$86)</f>
        <v>0</v>
      </c>
      <c r="E137" s="11">
        <f>SUMIFS('Individual Data'!$AC$7:$AC$5545,'Individual Data'!$V$7:$V$5545,'Hat by PBT'!$B137,'Individual Data'!$Z$7:$Z$5545,'Hat by PBT'!E$87,'Individual Data'!$R$7:$R$5545,'Hat by PBT'!$C137,'Individual Data'!$N$7:$N$5545,'Hat by PBT'!$B$86)</f>
        <v>0</v>
      </c>
      <c r="F137" s="11">
        <f>SUMIFS('Individual Data'!$AC$7:$AC$5545,'Individual Data'!$V$7:$V$5545,'Hat by PBT'!$B137,'Individual Data'!$Z$7:$Z$5545,'Hat by PBT'!F$87,'Individual Data'!$R$7:$R$5545,'Hat by PBT'!$C137,'Individual Data'!$N$7:$N$5545,'Hat by PBT'!$B$86)</f>
        <v>0</v>
      </c>
      <c r="G137" s="11">
        <f>SUMIFS('Individual Data'!$AC$7:$AC$5545,'Individual Data'!$V$7:$V$5545,'Hat by PBT'!$B137,'Individual Data'!$Z$7:$Z$5545,'Hat by PBT'!G$87,'Individual Data'!$R$7:$R$5545,'Hat by PBT'!$C137,'Individual Data'!$N$7:$N$5545,'Hat by PBT'!$B$86)</f>
        <v>17.567612109371723</v>
      </c>
      <c r="H137" s="11">
        <f>SUMIFS('Individual Data'!$AC$7:$AC$5545,'Individual Data'!$V$7:$V$5545,'Hat by PBT'!$B137,'Individual Data'!$Z$7:$Z$5545,'Hat by PBT'!H$87,'Individual Data'!$R$7:$R$5545,'Hat by PBT'!$C137,'Individual Data'!$N$7:$N$5545,'Hat by PBT'!$B$86)</f>
        <v>17.866515453398137</v>
      </c>
      <c r="I137" s="11">
        <f>SUMIFS('Individual Data'!$AC$7:$AC$5545,'Individual Data'!$V$7:$V$5545,'Hat by PBT'!$B137,'Individual Data'!$Z$7:$Z$5545,'Hat by PBT'!I$87,'Individual Data'!$R$7:$R$5545,'Hat by PBT'!$C137,'Individual Data'!$N$7:$N$5545,'Hat by PBT'!$B$86)</f>
        <v>17.634620242727234</v>
      </c>
      <c r="J137" s="11">
        <f>SUMIFS('Individual Data'!$AC$7:$AC$5545,'Individual Data'!$V$7:$V$5545,'Hat by PBT'!$B137,'Individual Data'!$Z$7:$Z$5545,'Hat by PBT'!J$87,'Individual Data'!$R$7:$R$5545,'Hat by PBT'!$C137,'Individual Data'!$N$7:$N$5545,'Hat by PBT'!$B$86)</f>
        <v>0</v>
      </c>
      <c r="K137" s="11">
        <f>SUMIFS('Individual Data'!$AC$7:$AC$5545,'Individual Data'!$V$7:$V$5545,'Hat by PBT'!$B137,'Individual Data'!$Z$7:$Z$5545,'Hat by PBT'!K$87,'Individual Data'!$R$7:$R$5545,'Hat by PBT'!$C137,'Individual Data'!$N$7:$N$5545,'Hat by PBT'!$B$86)</f>
        <v>0</v>
      </c>
      <c r="L137" s="11">
        <f>SUMIFS('Individual Data'!$AC$7:$AC$5545,'Individual Data'!$V$7:$V$5545,'Hat by PBT'!$B137,'Individual Data'!$Z$7:$Z$5545,'Hat by PBT'!L$87,'Individual Data'!$R$7:$R$5545,'Hat by PBT'!$C137,'Individual Data'!$N$7:$N$5545,'Hat by PBT'!$B$86)</f>
        <v>0</v>
      </c>
      <c r="M137" s="11">
        <f>SUMIFS('Individual Data'!$AC$7:$AC$5545,'Individual Data'!$V$7:$V$5545,'Hat by PBT'!$B137,'Individual Data'!$Z$7:$Z$5545,'Hat by PBT'!M$87,'Individual Data'!$R$7:$R$5545,'Hat by PBT'!$C137,'Individual Data'!$N$7:$N$5545,'Hat by PBT'!$B$86)</f>
        <v>0</v>
      </c>
      <c r="N137" s="11">
        <f>SUMIFS('Individual Data'!$AC$7:$AC$5545,'Individual Data'!$V$7:$V$5545,'Hat by PBT'!$B137,'Individual Data'!$Z$7:$Z$5545,'Hat by PBT'!N$87,'Individual Data'!$R$7:$R$5545,'Hat by PBT'!$C137,'Individual Data'!$N$7:$N$5545,'Hat by PBT'!$B$86)</f>
        <v>0</v>
      </c>
      <c r="O137" s="11">
        <f>SUMIFS('Individual Data'!$AC$7:$AC$5545,'Individual Data'!$V$7:$V$5545,'Hat by PBT'!$B137,'Individual Data'!$Z$7:$Z$5545,'Hat by PBT'!O$87,'Individual Data'!$R$7:$R$5545,'Hat by PBT'!$C137,'Individual Data'!$N$7:$N$5545,'Hat by PBT'!$B$86)</f>
        <v>0</v>
      </c>
      <c r="P137" s="11">
        <f>SUMIFS('Individual Data'!$AC$7:$AC$5545,'Individual Data'!$V$7:$V$5545,'Hat by PBT'!$B137,'Individual Data'!$Z$7:$Z$5545,'Hat by PBT'!P$87,'Individual Data'!$R$7:$R$5545,'Hat by PBT'!$C137,'Individual Data'!$N$7:$N$5545,'Hat by PBT'!$B$86)</f>
        <v>0</v>
      </c>
      <c r="R137" s="26">
        <f t="shared" si="76"/>
        <v>0</v>
      </c>
      <c r="S137" s="27">
        <f t="shared" si="77"/>
        <v>53.068747805497097</v>
      </c>
      <c r="AG137" s="11"/>
    </row>
    <row r="138" spans="1:33" x14ac:dyDescent="0.25">
      <c r="A138" s="15" t="s">
        <v>1799</v>
      </c>
      <c r="B138" t="s">
        <v>9064</v>
      </c>
      <c r="C138">
        <v>3</v>
      </c>
      <c r="D138" s="11">
        <f>SUMIFS('Individual Data'!$AC$7:$AC$5545,'Individual Data'!$V$7:$V$5545,'Hat by PBT'!$B138,'Individual Data'!$Z$7:$Z$5545,'Hat by PBT'!D$87,'Individual Data'!$R$7:$R$5545,'Hat by PBT'!$C138,'Individual Data'!$N$7:$N$5545,'Hat by PBT'!$B$86)</f>
        <v>17.478037955310683</v>
      </c>
      <c r="E138" s="11">
        <f>SUMIFS('Individual Data'!$AC$7:$AC$5545,'Individual Data'!$V$7:$V$5545,'Hat by PBT'!$B138,'Individual Data'!$Z$7:$Z$5545,'Hat by PBT'!E$87,'Individual Data'!$R$7:$R$5545,'Hat by PBT'!$C138,'Individual Data'!$N$7:$N$5545,'Hat by PBT'!$B$86)</f>
        <v>0</v>
      </c>
      <c r="F138" s="11">
        <f>SUMIFS('Individual Data'!$AC$7:$AC$5545,'Individual Data'!$V$7:$V$5545,'Hat by PBT'!$B138,'Individual Data'!$Z$7:$Z$5545,'Hat by PBT'!F$87,'Individual Data'!$R$7:$R$5545,'Hat by PBT'!$C138,'Individual Data'!$N$7:$N$5545,'Hat by PBT'!$B$86)</f>
        <v>0</v>
      </c>
      <c r="G138" s="11">
        <f>SUMIFS('Individual Data'!$AC$7:$AC$5545,'Individual Data'!$V$7:$V$5545,'Hat by PBT'!$B138,'Individual Data'!$Z$7:$Z$5545,'Hat by PBT'!G$87,'Individual Data'!$R$7:$R$5545,'Hat by PBT'!$C138,'Individual Data'!$N$7:$N$5545,'Hat by PBT'!$B$86)</f>
        <v>17.478037955310683</v>
      </c>
      <c r="H138" s="11">
        <f>SUMIFS('Individual Data'!$AC$7:$AC$5545,'Individual Data'!$V$7:$V$5545,'Hat by PBT'!$B138,'Individual Data'!$Z$7:$Z$5545,'Hat by PBT'!H$87,'Individual Data'!$R$7:$R$5545,'Hat by PBT'!$C138,'Individual Data'!$N$7:$N$5545,'Hat by PBT'!$B$86)</f>
        <v>88.457336790708638</v>
      </c>
      <c r="I138" s="11">
        <f>SUMIFS('Individual Data'!$AC$7:$AC$5545,'Individual Data'!$V$7:$V$5545,'Hat by PBT'!$B138,'Individual Data'!$Z$7:$Z$5545,'Hat by PBT'!I$87,'Individual Data'!$R$7:$R$5545,'Hat by PBT'!$C138,'Individual Data'!$N$7:$N$5545,'Hat by PBT'!$B$86)</f>
        <v>17.459572147470826</v>
      </c>
      <c r="J138" s="11">
        <f>SUMIFS('Individual Data'!$AC$7:$AC$5545,'Individual Data'!$V$7:$V$5545,'Hat by PBT'!$B138,'Individual Data'!$Z$7:$Z$5545,'Hat by PBT'!J$87,'Individual Data'!$R$7:$R$5545,'Hat by PBT'!$C138,'Individual Data'!$N$7:$N$5545,'Hat by PBT'!$B$86)</f>
        <v>0</v>
      </c>
      <c r="K138" s="11">
        <f>SUMIFS('Individual Data'!$AC$7:$AC$5545,'Individual Data'!$V$7:$V$5545,'Hat by PBT'!$B138,'Individual Data'!$Z$7:$Z$5545,'Hat by PBT'!K$87,'Individual Data'!$R$7:$R$5545,'Hat by PBT'!$C138,'Individual Data'!$N$7:$N$5545,'Hat by PBT'!$B$86)</f>
        <v>0</v>
      </c>
      <c r="L138" s="11">
        <f>SUMIFS('Individual Data'!$AC$7:$AC$5545,'Individual Data'!$V$7:$V$5545,'Hat by PBT'!$B138,'Individual Data'!$Z$7:$Z$5545,'Hat by PBT'!L$87,'Individual Data'!$R$7:$R$5545,'Hat by PBT'!$C138,'Individual Data'!$N$7:$N$5545,'Hat by PBT'!$B$86)</f>
        <v>0</v>
      </c>
      <c r="M138" s="11">
        <f>SUMIFS('Individual Data'!$AC$7:$AC$5545,'Individual Data'!$V$7:$V$5545,'Hat by PBT'!$B138,'Individual Data'!$Z$7:$Z$5545,'Hat by PBT'!M$87,'Individual Data'!$R$7:$R$5545,'Hat by PBT'!$C138,'Individual Data'!$N$7:$N$5545,'Hat by PBT'!$B$86)</f>
        <v>0</v>
      </c>
      <c r="N138" s="11">
        <f>SUMIFS('Individual Data'!$AC$7:$AC$5545,'Individual Data'!$V$7:$V$5545,'Hat by PBT'!$B138,'Individual Data'!$Z$7:$Z$5545,'Hat by PBT'!N$87,'Individual Data'!$R$7:$R$5545,'Hat by PBT'!$C138,'Individual Data'!$N$7:$N$5545,'Hat by PBT'!$B$86)</f>
        <v>0</v>
      </c>
      <c r="O138" s="11">
        <f>SUMIFS('Individual Data'!$AC$7:$AC$5545,'Individual Data'!$V$7:$V$5545,'Hat by PBT'!$B138,'Individual Data'!$Z$7:$Z$5545,'Hat by PBT'!O$87,'Individual Data'!$R$7:$R$5545,'Hat by PBT'!$C138,'Individual Data'!$N$7:$N$5545,'Hat by PBT'!$B$86)</f>
        <v>0</v>
      </c>
      <c r="P138" s="11">
        <f>SUMIFS('Individual Data'!$AC$7:$AC$5545,'Individual Data'!$V$7:$V$5545,'Hat by PBT'!$B138,'Individual Data'!$Z$7:$Z$5545,'Hat by PBT'!P$87,'Individual Data'!$R$7:$R$5545,'Hat by PBT'!$C138,'Individual Data'!$N$7:$N$5545,'Hat by PBT'!$B$86)</f>
        <v>0</v>
      </c>
      <c r="R138" s="26">
        <f t="shared" si="76"/>
        <v>17.478037955310683</v>
      </c>
      <c r="S138" s="27">
        <f t="shared" si="77"/>
        <v>123.39494689349014</v>
      </c>
      <c r="AG138" s="11"/>
    </row>
    <row r="139" spans="1:33" x14ac:dyDescent="0.25">
      <c r="A139" s="14" t="s">
        <v>7200</v>
      </c>
      <c r="B139" t="s">
        <v>888</v>
      </c>
      <c r="C139">
        <v>2</v>
      </c>
      <c r="D139" s="11">
        <f>SUMIFS('Individual Data'!$AC$7:$AC$5545,'Individual Data'!$V$7:$V$5545,'Hat by PBT'!$B139,'Individual Data'!$Z$7:$Z$5545,'Hat by PBT'!D$87,'Individual Data'!$R$7:$R$5545,'Hat by PBT'!$C139,'Individual Data'!$N$7:$N$5545,'Hat by PBT'!$B$86)</f>
        <v>16.757789085249826</v>
      </c>
      <c r="E139" s="11">
        <f>SUMIFS('Individual Data'!$AC$7:$AC$5545,'Individual Data'!$V$7:$V$5545,'Hat by PBT'!$B139,'Individual Data'!$Z$7:$Z$5545,'Hat by PBT'!E$87,'Individual Data'!$R$7:$R$5545,'Hat by PBT'!$C139,'Individual Data'!$N$7:$N$5545,'Hat by PBT'!$B$86)</f>
        <v>146.08884010566265</v>
      </c>
      <c r="F139" s="11">
        <f>SUMIFS('Individual Data'!$AC$7:$AC$5545,'Individual Data'!$V$7:$V$5545,'Hat by PBT'!$B139,'Individual Data'!$Z$7:$Z$5545,'Hat by PBT'!F$87,'Individual Data'!$R$7:$R$5545,'Hat by PBT'!$C139,'Individual Data'!$N$7:$N$5545,'Hat by PBT'!$B$86)</f>
        <v>136.52808884941192</v>
      </c>
      <c r="G139" s="11">
        <f>SUMIFS('Individual Data'!$AC$7:$AC$5545,'Individual Data'!$V$7:$V$5545,'Hat by PBT'!$B139,'Individual Data'!$Z$7:$Z$5545,'Hat by PBT'!G$87,'Individual Data'!$R$7:$R$5545,'Hat by PBT'!$C139,'Individual Data'!$N$7:$N$5545,'Hat by PBT'!$B$86)</f>
        <v>96.851983166282935</v>
      </c>
      <c r="H139" s="11">
        <f>SUMIFS('Individual Data'!$AC$7:$AC$5545,'Individual Data'!$V$7:$V$5545,'Hat by PBT'!$B139,'Individual Data'!$Z$7:$Z$5545,'Hat by PBT'!H$87,'Individual Data'!$R$7:$R$5545,'Hat by PBT'!$C139,'Individual Data'!$N$7:$N$5545,'Hat by PBT'!$B$86)</f>
        <v>33.979368591841464</v>
      </c>
      <c r="I139" s="11">
        <f>SUMIFS('Individual Data'!$AC$7:$AC$5545,'Individual Data'!$V$7:$V$5545,'Hat by PBT'!$B139,'Individual Data'!$Z$7:$Z$5545,'Hat by PBT'!I$87,'Individual Data'!$R$7:$R$5545,'Hat by PBT'!$C139,'Individual Data'!$N$7:$N$5545,'Hat by PBT'!$B$86)</f>
        <v>0</v>
      </c>
      <c r="J139" s="11">
        <f>SUMIFS('Individual Data'!$AC$7:$AC$5545,'Individual Data'!$V$7:$V$5545,'Hat by PBT'!$B139,'Individual Data'!$Z$7:$Z$5545,'Hat by PBT'!J$87,'Individual Data'!$R$7:$R$5545,'Hat by PBT'!$C139,'Individual Data'!$N$7:$N$5545,'Hat by PBT'!$B$86)</f>
        <v>0</v>
      </c>
      <c r="K139" s="11">
        <f>SUMIFS('Individual Data'!$AC$7:$AC$5545,'Individual Data'!$V$7:$V$5545,'Hat by PBT'!$B139,'Individual Data'!$Z$7:$Z$5545,'Hat by PBT'!K$87,'Individual Data'!$R$7:$R$5545,'Hat by PBT'!$C139,'Individual Data'!$N$7:$N$5545,'Hat by PBT'!$B$86)</f>
        <v>0</v>
      </c>
      <c r="L139" s="11">
        <f>SUMIFS('Individual Data'!$AC$7:$AC$5545,'Individual Data'!$V$7:$V$5545,'Hat by PBT'!$B139,'Individual Data'!$Z$7:$Z$5545,'Hat by PBT'!L$87,'Individual Data'!$R$7:$R$5545,'Hat by PBT'!$C139,'Individual Data'!$N$7:$N$5545,'Hat by PBT'!$B$86)</f>
        <v>0</v>
      </c>
      <c r="M139" s="11">
        <f>SUMIFS('Individual Data'!$AC$7:$AC$5545,'Individual Data'!$V$7:$V$5545,'Hat by PBT'!$B139,'Individual Data'!$Z$7:$Z$5545,'Hat by PBT'!M$87,'Individual Data'!$R$7:$R$5545,'Hat by PBT'!$C139,'Individual Data'!$N$7:$N$5545,'Hat by PBT'!$B$86)</f>
        <v>0</v>
      </c>
      <c r="N139" s="11">
        <f>SUMIFS('Individual Data'!$AC$7:$AC$5545,'Individual Data'!$V$7:$V$5545,'Hat by PBT'!$B139,'Individual Data'!$Z$7:$Z$5545,'Hat by PBT'!N$87,'Individual Data'!$R$7:$R$5545,'Hat by PBT'!$C139,'Individual Data'!$N$7:$N$5545,'Hat by PBT'!$B$86)</f>
        <v>0</v>
      </c>
      <c r="O139" s="11">
        <f>SUMIFS('Individual Data'!$AC$7:$AC$5545,'Individual Data'!$V$7:$V$5545,'Hat by PBT'!$B139,'Individual Data'!$Z$7:$Z$5545,'Hat by PBT'!O$87,'Individual Data'!$R$7:$R$5545,'Hat by PBT'!$C139,'Individual Data'!$N$7:$N$5545,'Hat by PBT'!$B$86)</f>
        <v>0</v>
      </c>
      <c r="P139" s="11">
        <f>SUMIFS('Individual Data'!$AC$7:$AC$5545,'Individual Data'!$V$7:$V$5545,'Hat by PBT'!$B139,'Individual Data'!$Z$7:$Z$5545,'Hat by PBT'!P$87,'Individual Data'!$R$7:$R$5545,'Hat by PBT'!$C139,'Individual Data'!$N$7:$N$5545,'Hat by PBT'!$B$86)</f>
        <v>0</v>
      </c>
      <c r="R139" s="26">
        <f t="shared" si="76"/>
        <v>299.37471804032441</v>
      </c>
      <c r="S139" s="27">
        <f t="shared" si="77"/>
        <v>130.83135175812441</v>
      </c>
      <c r="AG139" s="11"/>
    </row>
    <row r="140" spans="1:33" x14ac:dyDescent="0.25">
      <c r="A140" s="14" t="s">
        <v>7200</v>
      </c>
      <c r="B140" t="s">
        <v>941</v>
      </c>
      <c r="C140">
        <v>2</v>
      </c>
      <c r="D140" s="11">
        <f>SUMIFS('Individual Data'!$AC$7:$AC$5545,'Individual Data'!$V$7:$V$5545,'Hat by PBT'!$B140,'Individual Data'!$Z$7:$Z$5545,'Hat by PBT'!D$87,'Individual Data'!$R$7:$R$5545,'Hat by PBT'!$C140,'Individual Data'!$N$7:$N$5545,'Hat by PBT'!$B$86)</f>
        <v>0</v>
      </c>
      <c r="E140" s="11">
        <f>SUMIFS('Individual Data'!$AC$7:$AC$5545,'Individual Data'!$V$7:$V$5545,'Hat by PBT'!$B140,'Individual Data'!$Z$7:$Z$5545,'Hat by PBT'!E$87,'Individual Data'!$R$7:$R$5545,'Hat by PBT'!$C140,'Individual Data'!$N$7:$N$5545,'Hat by PBT'!$B$86)</f>
        <v>16.757789085249826</v>
      </c>
      <c r="F140" s="11">
        <f>SUMIFS('Individual Data'!$AC$7:$AC$5545,'Individual Data'!$V$7:$V$5545,'Hat by PBT'!$B140,'Individual Data'!$Z$7:$Z$5545,'Hat by PBT'!F$87,'Individual Data'!$R$7:$R$5545,'Hat by PBT'!$C140,'Individual Data'!$N$7:$N$5545,'Hat by PBT'!$B$86)</f>
        <v>31.938490949971062</v>
      </c>
      <c r="G140" s="11">
        <f>SUMIFS('Individual Data'!$AC$7:$AC$5545,'Individual Data'!$V$7:$V$5545,'Hat by PBT'!$B140,'Individual Data'!$Z$7:$Z$5545,'Hat by PBT'!G$87,'Individual Data'!$R$7:$R$5545,'Hat by PBT'!$C140,'Individual Data'!$N$7:$N$5545,'Hat by PBT'!$B$86)</f>
        <v>51.838659927778089</v>
      </c>
      <c r="H140" s="11">
        <f>SUMIFS('Individual Data'!$AC$7:$AC$5545,'Individual Data'!$V$7:$V$5545,'Hat by PBT'!$B140,'Individual Data'!$Z$7:$Z$5545,'Hat by PBT'!H$87,'Individual Data'!$R$7:$R$5545,'Hat by PBT'!$C140,'Individual Data'!$N$7:$N$5545,'Hat by PBT'!$B$86)</f>
        <v>0</v>
      </c>
      <c r="I140" s="11">
        <f>SUMIFS('Individual Data'!$AC$7:$AC$5545,'Individual Data'!$V$7:$V$5545,'Hat by PBT'!$B140,'Individual Data'!$Z$7:$Z$5545,'Hat by PBT'!I$87,'Individual Data'!$R$7:$R$5545,'Hat by PBT'!$C140,'Individual Data'!$N$7:$N$5545,'Hat by PBT'!$B$86)</f>
        <v>0</v>
      </c>
      <c r="J140" s="11">
        <f>SUMIFS('Individual Data'!$AC$7:$AC$5545,'Individual Data'!$V$7:$V$5545,'Hat by PBT'!$B140,'Individual Data'!$Z$7:$Z$5545,'Hat by PBT'!J$87,'Individual Data'!$R$7:$R$5545,'Hat by PBT'!$C140,'Individual Data'!$N$7:$N$5545,'Hat by PBT'!$B$86)</f>
        <v>0</v>
      </c>
      <c r="K140" s="11">
        <f>SUMIFS('Individual Data'!$AC$7:$AC$5545,'Individual Data'!$V$7:$V$5545,'Hat by PBT'!$B140,'Individual Data'!$Z$7:$Z$5545,'Hat by PBT'!K$87,'Individual Data'!$R$7:$R$5545,'Hat by PBT'!$C140,'Individual Data'!$N$7:$N$5545,'Hat by PBT'!$B$86)</f>
        <v>0</v>
      </c>
      <c r="L140" s="11">
        <f>SUMIFS('Individual Data'!$AC$7:$AC$5545,'Individual Data'!$V$7:$V$5545,'Hat by PBT'!$B140,'Individual Data'!$Z$7:$Z$5545,'Hat by PBT'!L$87,'Individual Data'!$R$7:$R$5545,'Hat by PBT'!$C140,'Individual Data'!$N$7:$N$5545,'Hat by PBT'!$B$86)</f>
        <v>0</v>
      </c>
      <c r="M140" s="11">
        <f>SUMIFS('Individual Data'!$AC$7:$AC$5545,'Individual Data'!$V$7:$V$5545,'Hat by PBT'!$B140,'Individual Data'!$Z$7:$Z$5545,'Hat by PBT'!M$87,'Individual Data'!$R$7:$R$5545,'Hat by PBT'!$C140,'Individual Data'!$N$7:$N$5545,'Hat by PBT'!$B$86)</f>
        <v>0</v>
      </c>
      <c r="N140" s="11">
        <f>SUMIFS('Individual Data'!$AC$7:$AC$5545,'Individual Data'!$V$7:$V$5545,'Hat by PBT'!$B140,'Individual Data'!$Z$7:$Z$5545,'Hat by PBT'!N$87,'Individual Data'!$R$7:$R$5545,'Hat by PBT'!$C140,'Individual Data'!$N$7:$N$5545,'Hat by PBT'!$B$86)</f>
        <v>0</v>
      </c>
      <c r="O140" s="11">
        <f>SUMIFS('Individual Data'!$AC$7:$AC$5545,'Individual Data'!$V$7:$V$5545,'Hat by PBT'!$B140,'Individual Data'!$Z$7:$Z$5545,'Hat by PBT'!O$87,'Individual Data'!$R$7:$R$5545,'Hat by PBT'!$C140,'Individual Data'!$N$7:$N$5545,'Hat by PBT'!$B$86)</f>
        <v>0</v>
      </c>
      <c r="P140" s="11">
        <f>SUMIFS('Individual Data'!$AC$7:$AC$5545,'Individual Data'!$V$7:$V$5545,'Hat by PBT'!$B140,'Individual Data'!$Z$7:$Z$5545,'Hat by PBT'!P$87,'Individual Data'!$R$7:$R$5545,'Hat by PBT'!$C140,'Individual Data'!$N$7:$N$5545,'Hat by PBT'!$B$86)</f>
        <v>0</v>
      </c>
      <c r="R140" s="26">
        <f t="shared" si="76"/>
        <v>48.696280035220887</v>
      </c>
      <c r="S140" s="27">
        <f t="shared" si="77"/>
        <v>51.838659927778089</v>
      </c>
      <c r="AG140" s="11"/>
    </row>
    <row r="141" spans="1:33" x14ac:dyDescent="0.25">
      <c r="A141" s="14" t="s">
        <v>7200</v>
      </c>
      <c r="B141" t="s">
        <v>892</v>
      </c>
      <c r="C141">
        <v>2</v>
      </c>
      <c r="D141" s="11">
        <f>SUMIFS('Individual Data'!$AC$7:$AC$5545,'Individual Data'!$V$7:$V$5545,'Hat by PBT'!$B141,'Individual Data'!$Z$7:$Z$5545,'Hat by PBT'!D$87,'Individual Data'!$R$7:$R$5545,'Hat by PBT'!$C141,'Individual Data'!$N$7:$N$5545,'Hat by PBT'!$B$86)</f>
        <v>15.180701864721234</v>
      </c>
      <c r="E141" s="11">
        <f>SUMIFS('Individual Data'!$AC$7:$AC$5545,'Individual Data'!$V$7:$V$5545,'Hat by PBT'!$B141,'Individual Data'!$Z$7:$Z$5545,'Hat by PBT'!E$87,'Individual Data'!$R$7:$R$5545,'Hat by PBT'!$C141,'Individual Data'!$N$7:$N$5545,'Hat by PBT'!$B$86)</f>
        <v>209.79817793362349</v>
      </c>
      <c r="F141" s="11">
        <f>SUMIFS('Individual Data'!$AC$7:$AC$5545,'Individual Data'!$V$7:$V$5545,'Hat by PBT'!$B141,'Individual Data'!$Z$7:$Z$5545,'Hat by PBT'!F$87,'Individual Data'!$R$7:$R$5545,'Hat by PBT'!$C141,'Individual Data'!$N$7:$N$5545,'Hat by PBT'!$B$86)</f>
        <v>147.66592732619125</v>
      </c>
      <c r="G141" s="11">
        <f>SUMIFS('Individual Data'!$AC$7:$AC$5545,'Individual Data'!$V$7:$V$5545,'Hat by PBT'!$B141,'Individual Data'!$Z$7:$Z$5545,'Hat by PBT'!G$87,'Individual Data'!$R$7:$R$5545,'Hat by PBT'!$C141,'Individual Data'!$N$7:$N$5545,'Hat by PBT'!$B$86)</f>
        <v>49.211026127581093</v>
      </c>
      <c r="H141" s="11">
        <f>SUMIFS('Individual Data'!$AC$7:$AC$5545,'Individual Data'!$V$7:$V$5545,'Hat by PBT'!$B141,'Individual Data'!$Z$7:$Z$5545,'Hat by PBT'!H$87,'Individual Data'!$R$7:$R$5545,'Hat by PBT'!$C141,'Individual Data'!$N$7:$N$5545,'Hat by PBT'!$B$86)</f>
        <v>0</v>
      </c>
      <c r="I141" s="11">
        <f>SUMIFS('Individual Data'!$AC$7:$AC$5545,'Individual Data'!$V$7:$V$5545,'Hat by PBT'!$B141,'Individual Data'!$Z$7:$Z$5545,'Hat by PBT'!I$87,'Individual Data'!$R$7:$R$5545,'Hat by PBT'!$C141,'Individual Data'!$N$7:$N$5545,'Hat by PBT'!$B$86)</f>
        <v>0</v>
      </c>
      <c r="J141" s="11">
        <f>SUMIFS('Individual Data'!$AC$7:$AC$5545,'Individual Data'!$V$7:$V$5545,'Hat by PBT'!$B141,'Individual Data'!$Z$7:$Z$5545,'Hat by PBT'!J$87,'Individual Data'!$R$7:$R$5545,'Hat by PBT'!$C141,'Individual Data'!$N$7:$N$5545,'Hat by PBT'!$B$86)</f>
        <v>0</v>
      </c>
      <c r="K141" s="11">
        <f>SUMIFS('Individual Data'!$AC$7:$AC$5545,'Individual Data'!$V$7:$V$5545,'Hat by PBT'!$B141,'Individual Data'!$Z$7:$Z$5545,'Hat by PBT'!K$87,'Individual Data'!$R$7:$R$5545,'Hat by PBT'!$C141,'Individual Data'!$N$7:$N$5545,'Hat by PBT'!$B$86)</f>
        <v>0</v>
      </c>
      <c r="L141" s="11">
        <f>SUMIFS('Individual Data'!$AC$7:$AC$5545,'Individual Data'!$V$7:$V$5545,'Hat by PBT'!$B141,'Individual Data'!$Z$7:$Z$5545,'Hat by PBT'!L$87,'Individual Data'!$R$7:$R$5545,'Hat by PBT'!$C141,'Individual Data'!$N$7:$N$5545,'Hat by PBT'!$B$86)</f>
        <v>0</v>
      </c>
      <c r="M141" s="11">
        <f>SUMIFS('Individual Data'!$AC$7:$AC$5545,'Individual Data'!$V$7:$V$5545,'Hat by PBT'!$B141,'Individual Data'!$Z$7:$Z$5545,'Hat by PBT'!M$87,'Individual Data'!$R$7:$R$5545,'Hat by PBT'!$C141,'Individual Data'!$N$7:$N$5545,'Hat by PBT'!$B$86)</f>
        <v>0</v>
      </c>
      <c r="N141" s="11">
        <f>SUMIFS('Individual Data'!$AC$7:$AC$5545,'Individual Data'!$V$7:$V$5545,'Hat by PBT'!$B141,'Individual Data'!$Z$7:$Z$5545,'Hat by PBT'!N$87,'Individual Data'!$R$7:$R$5545,'Hat by PBT'!$C141,'Individual Data'!$N$7:$N$5545,'Hat by PBT'!$B$86)</f>
        <v>0</v>
      </c>
      <c r="O141" s="11">
        <f>SUMIFS('Individual Data'!$AC$7:$AC$5545,'Individual Data'!$V$7:$V$5545,'Hat by PBT'!$B141,'Individual Data'!$Z$7:$Z$5545,'Hat by PBT'!O$87,'Individual Data'!$R$7:$R$5545,'Hat by PBT'!$C141,'Individual Data'!$N$7:$N$5545,'Hat by PBT'!$B$86)</f>
        <v>0</v>
      </c>
      <c r="P141" s="11">
        <f>SUMIFS('Individual Data'!$AC$7:$AC$5545,'Individual Data'!$V$7:$V$5545,'Hat by PBT'!$B141,'Individual Data'!$Z$7:$Z$5545,'Hat by PBT'!P$87,'Individual Data'!$R$7:$R$5545,'Hat by PBT'!$C141,'Individual Data'!$N$7:$N$5545,'Hat by PBT'!$B$86)</f>
        <v>0</v>
      </c>
      <c r="R141" s="26">
        <f t="shared" si="76"/>
        <v>372.64480712453599</v>
      </c>
      <c r="S141" s="27">
        <f t="shared" si="77"/>
        <v>49.211026127581093</v>
      </c>
      <c r="AG141" s="11"/>
    </row>
    <row r="142" spans="1:33" x14ac:dyDescent="0.25">
      <c r="A142" s="14" t="s">
        <v>7200</v>
      </c>
      <c r="B142" t="s">
        <v>919</v>
      </c>
      <c r="C142">
        <v>2</v>
      </c>
      <c r="D142" s="11">
        <f>SUMIFS('Individual Data'!$AC$7:$AC$5545,'Individual Data'!$V$7:$V$5545,'Hat by PBT'!$B142,'Individual Data'!$Z$7:$Z$5545,'Hat by PBT'!D$87,'Individual Data'!$R$7:$R$5545,'Hat by PBT'!$C142,'Individual Data'!$N$7:$N$5545,'Hat by PBT'!$B$86)</f>
        <v>83.788945426249128</v>
      </c>
      <c r="E142" s="11">
        <f>SUMIFS('Individual Data'!$AC$7:$AC$5545,'Individual Data'!$V$7:$V$5545,'Hat by PBT'!$B142,'Individual Data'!$Z$7:$Z$5545,'Hat by PBT'!E$87,'Individual Data'!$R$7:$R$5545,'Hat by PBT'!$C142,'Individual Data'!$N$7:$N$5545,'Hat by PBT'!$B$86)</f>
        <v>147.49828325420992</v>
      </c>
      <c r="F142" s="11">
        <f>SUMIFS('Individual Data'!$AC$7:$AC$5545,'Individual Data'!$V$7:$V$5545,'Hat by PBT'!$B142,'Individual Data'!$Z$7:$Z$5545,'Hat by PBT'!F$87,'Individual Data'!$R$7:$R$5545,'Hat by PBT'!$C142,'Individual Data'!$N$7:$N$5545,'Hat by PBT'!$B$86)</f>
        <v>16.757789085249826</v>
      </c>
      <c r="G142" s="11">
        <f>SUMIFS('Individual Data'!$AC$7:$AC$5545,'Individual Data'!$V$7:$V$5545,'Hat by PBT'!$B142,'Individual Data'!$Z$7:$Z$5545,'Hat by PBT'!G$87,'Individual Data'!$R$7:$R$5545,'Hat by PBT'!$C142,'Individual Data'!$N$7:$N$5545,'Hat by PBT'!$B$86)</f>
        <v>17.279553309259363</v>
      </c>
      <c r="H142" s="11">
        <f>SUMIFS('Individual Data'!$AC$7:$AC$5545,'Individual Data'!$V$7:$V$5545,'Hat by PBT'!$B142,'Individual Data'!$Z$7:$Z$5545,'Hat by PBT'!H$87,'Individual Data'!$R$7:$R$5545,'Hat by PBT'!$C142,'Individual Data'!$N$7:$N$5545,'Hat by PBT'!$B$86)</f>
        <v>0</v>
      </c>
      <c r="I142" s="11">
        <f>SUMIFS('Individual Data'!$AC$7:$AC$5545,'Individual Data'!$V$7:$V$5545,'Hat by PBT'!$B142,'Individual Data'!$Z$7:$Z$5545,'Hat by PBT'!I$87,'Individual Data'!$R$7:$R$5545,'Hat by PBT'!$C142,'Individual Data'!$N$7:$N$5545,'Hat by PBT'!$B$86)</f>
        <v>0</v>
      </c>
      <c r="J142" s="11">
        <f>SUMIFS('Individual Data'!$AC$7:$AC$5545,'Individual Data'!$V$7:$V$5545,'Hat by PBT'!$B142,'Individual Data'!$Z$7:$Z$5545,'Hat by PBT'!J$87,'Individual Data'!$R$7:$R$5545,'Hat by PBT'!$C142,'Individual Data'!$N$7:$N$5545,'Hat by PBT'!$B$86)</f>
        <v>0</v>
      </c>
      <c r="K142" s="11">
        <f>SUMIFS('Individual Data'!$AC$7:$AC$5545,'Individual Data'!$V$7:$V$5545,'Hat by PBT'!$B142,'Individual Data'!$Z$7:$Z$5545,'Hat by PBT'!K$87,'Individual Data'!$R$7:$R$5545,'Hat by PBT'!$C142,'Individual Data'!$N$7:$N$5545,'Hat by PBT'!$B$86)</f>
        <v>0</v>
      </c>
      <c r="L142" s="11">
        <f>SUMIFS('Individual Data'!$AC$7:$AC$5545,'Individual Data'!$V$7:$V$5545,'Hat by PBT'!$B142,'Individual Data'!$Z$7:$Z$5545,'Hat by PBT'!L$87,'Individual Data'!$R$7:$R$5545,'Hat by PBT'!$C142,'Individual Data'!$N$7:$N$5545,'Hat by PBT'!$B$86)</f>
        <v>0</v>
      </c>
      <c r="M142" s="11">
        <f>SUMIFS('Individual Data'!$AC$7:$AC$5545,'Individual Data'!$V$7:$V$5545,'Hat by PBT'!$B142,'Individual Data'!$Z$7:$Z$5545,'Hat by PBT'!M$87,'Individual Data'!$R$7:$R$5545,'Hat by PBT'!$C142,'Individual Data'!$N$7:$N$5545,'Hat by PBT'!$B$86)</f>
        <v>0</v>
      </c>
      <c r="N142" s="11">
        <f>SUMIFS('Individual Data'!$AC$7:$AC$5545,'Individual Data'!$V$7:$V$5545,'Hat by PBT'!$B142,'Individual Data'!$Z$7:$Z$5545,'Hat by PBT'!N$87,'Individual Data'!$R$7:$R$5545,'Hat by PBT'!$C142,'Individual Data'!$N$7:$N$5545,'Hat by PBT'!$B$86)</f>
        <v>0</v>
      </c>
      <c r="O142" s="11">
        <f>SUMIFS('Individual Data'!$AC$7:$AC$5545,'Individual Data'!$V$7:$V$5545,'Hat by PBT'!$B142,'Individual Data'!$Z$7:$Z$5545,'Hat by PBT'!O$87,'Individual Data'!$R$7:$R$5545,'Hat by PBT'!$C142,'Individual Data'!$N$7:$N$5545,'Hat by PBT'!$B$86)</f>
        <v>0</v>
      </c>
      <c r="P142" s="11">
        <f>SUMIFS('Individual Data'!$AC$7:$AC$5545,'Individual Data'!$V$7:$V$5545,'Hat by PBT'!$B142,'Individual Data'!$Z$7:$Z$5545,'Hat by PBT'!P$87,'Individual Data'!$R$7:$R$5545,'Hat by PBT'!$C142,'Individual Data'!$N$7:$N$5545,'Hat by PBT'!$B$86)</f>
        <v>0</v>
      </c>
      <c r="R142" s="26">
        <f t="shared" si="76"/>
        <v>248.04501776570891</v>
      </c>
      <c r="S142" s="27">
        <f t="shared" si="77"/>
        <v>17.279553309259363</v>
      </c>
    </row>
    <row r="143" spans="1:33" x14ac:dyDescent="0.25">
      <c r="A143" s="14" t="s">
        <v>7200</v>
      </c>
      <c r="B143" t="s">
        <v>740</v>
      </c>
      <c r="C143">
        <v>2</v>
      </c>
      <c r="D143" s="11">
        <f>SUMIFS('Individual Data'!$AC$7:$AC$5545,'Individual Data'!$V$7:$V$5545,'Hat by PBT'!$B143,'Individual Data'!$Z$7:$Z$5545,'Hat by PBT'!D$87,'Individual Data'!$R$7:$R$5545,'Hat by PBT'!$C143,'Individual Data'!$N$7:$N$5545,'Hat by PBT'!$B$86)</f>
        <v>31.938490949971062</v>
      </c>
      <c r="E143" s="11">
        <f>SUMIFS('Individual Data'!$AC$7:$AC$5545,'Individual Data'!$V$7:$V$5545,'Hat by PBT'!$B143,'Individual Data'!$Z$7:$Z$5545,'Hat by PBT'!E$87,'Individual Data'!$R$7:$R$5545,'Hat by PBT'!$C143,'Individual Data'!$N$7:$N$5545,'Hat by PBT'!$B$86)</f>
        <v>114.1503491556916</v>
      </c>
      <c r="F143" s="11">
        <f>SUMIFS('Individual Data'!$AC$7:$AC$5545,'Individual Data'!$V$7:$V$5545,'Hat by PBT'!$B143,'Individual Data'!$Z$7:$Z$5545,'Hat by PBT'!F$87,'Individual Data'!$R$7:$R$5545,'Hat by PBT'!$C143,'Individual Data'!$N$7:$N$5545,'Hat by PBT'!$B$86)</f>
        <v>67.475500814441659</v>
      </c>
      <c r="G143" s="11">
        <f>SUMIFS('Individual Data'!$AC$7:$AC$5545,'Individual Data'!$V$7:$V$5545,'Hat by PBT'!$B143,'Individual Data'!$Z$7:$Z$5545,'Hat by PBT'!G$87,'Individual Data'!$R$7:$R$5545,'Hat by PBT'!$C143,'Individual Data'!$N$7:$N$5545,'Hat by PBT'!$B$86)</f>
        <v>15.180701864721234</v>
      </c>
      <c r="H143" s="11">
        <f>SUMIFS('Individual Data'!$AC$7:$AC$5545,'Individual Data'!$V$7:$V$5545,'Hat by PBT'!$B143,'Individual Data'!$Z$7:$Z$5545,'Hat by PBT'!H$87,'Individual Data'!$R$7:$R$5545,'Hat by PBT'!$C143,'Individual Data'!$N$7:$N$5545,'Hat by PBT'!$B$86)</f>
        <v>0</v>
      </c>
      <c r="I143" s="11">
        <f>SUMIFS('Individual Data'!$AC$7:$AC$5545,'Individual Data'!$V$7:$V$5545,'Hat by PBT'!$B143,'Individual Data'!$Z$7:$Z$5545,'Hat by PBT'!I$87,'Individual Data'!$R$7:$R$5545,'Hat by PBT'!$C143,'Individual Data'!$N$7:$N$5545,'Hat by PBT'!$B$86)</f>
        <v>0</v>
      </c>
      <c r="J143" s="11">
        <f>SUMIFS('Individual Data'!$AC$7:$AC$5545,'Individual Data'!$V$7:$V$5545,'Hat by PBT'!$B143,'Individual Data'!$Z$7:$Z$5545,'Hat by PBT'!J$87,'Individual Data'!$R$7:$R$5545,'Hat by PBT'!$C143,'Individual Data'!$N$7:$N$5545,'Hat by PBT'!$B$86)</f>
        <v>0</v>
      </c>
      <c r="K143" s="11">
        <f>SUMIFS('Individual Data'!$AC$7:$AC$5545,'Individual Data'!$V$7:$V$5545,'Hat by PBT'!$B143,'Individual Data'!$Z$7:$Z$5545,'Hat by PBT'!K$87,'Individual Data'!$R$7:$R$5545,'Hat by PBT'!$C143,'Individual Data'!$N$7:$N$5545,'Hat by PBT'!$B$86)</f>
        <v>0</v>
      </c>
      <c r="L143" s="11">
        <f>SUMIFS('Individual Data'!$AC$7:$AC$5545,'Individual Data'!$V$7:$V$5545,'Hat by PBT'!$B143,'Individual Data'!$Z$7:$Z$5545,'Hat by PBT'!L$87,'Individual Data'!$R$7:$R$5545,'Hat by PBT'!$C143,'Individual Data'!$N$7:$N$5545,'Hat by PBT'!$B$86)</f>
        <v>0</v>
      </c>
      <c r="M143" s="11">
        <f>SUMIFS('Individual Data'!$AC$7:$AC$5545,'Individual Data'!$V$7:$V$5545,'Hat by PBT'!$B143,'Individual Data'!$Z$7:$Z$5545,'Hat by PBT'!M$87,'Individual Data'!$R$7:$R$5545,'Hat by PBT'!$C143,'Individual Data'!$N$7:$N$5545,'Hat by PBT'!$B$86)</f>
        <v>0</v>
      </c>
      <c r="N143" s="11">
        <f>SUMIFS('Individual Data'!$AC$7:$AC$5545,'Individual Data'!$V$7:$V$5545,'Hat by PBT'!$B143,'Individual Data'!$Z$7:$Z$5545,'Hat by PBT'!N$87,'Individual Data'!$R$7:$R$5545,'Hat by PBT'!$C143,'Individual Data'!$N$7:$N$5545,'Hat by PBT'!$B$86)</f>
        <v>0</v>
      </c>
      <c r="O143" s="11">
        <f>SUMIFS('Individual Data'!$AC$7:$AC$5545,'Individual Data'!$V$7:$V$5545,'Hat by PBT'!$B143,'Individual Data'!$Z$7:$Z$5545,'Hat by PBT'!O$87,'Individual Data'!$R$7:$R$5545,'Hat by PBT'!$C143,'Individual Data'!$N$7:$N$5545,'Hat by PBT'!$B$86)</f>
        <v>0</v>
      </c>
      <c r="P143" s="11">
        <f>SUMIFS('Individual Data'!$AC$7:$AC$5545,'Individual Data'!$V$7:$V$5545,'Hat by PBT'!$B143,'Individual Data'!$Z$7:$Z$5545,'Hat by PBT'!P$87,'Individual Data'!$R$7:$R$5545,'Hat by PBT'!$C143,'Individual Data'!$N$7:$N$5545,'Hat by PBT'!$B$86)</f>
        <v>0</v>
      </c>
      <c r="R143" s="26">
        <f t="shared" si="76"/>
        <v>213.56434092010431</v>
      </c>
      <c r="S143" s="27">
        <f t="shared" si="77"/>
        <v>15.180701864721234</v>
      </c>
    </row>
    <row r="144" spans="1:33" x14ac:dyDescent="0.25">
      <c r="A144" s="14" t="s">
        <v>7200</v>
      </c>
      <c r="B144" t="s">
        <v>886</v>
      </c>
      <c r="C144">
        <v>2</v>
      </c>
      <c r="D144" s="11">
        <f>SUMIFS('Individual Data'!$AC$7:$AC$5545,'Individual Data'!$V$7:$V$5545,'Hat by PBT'!$B144,'Individual Data'!$Z$7:$Z$5545,'Hat by PBT'!D$87,'Individual Data'!$R$7:$R$5545,'Hat by PBT'!$C144,'Individual Data'!$N$7:$N$5545,'Hat by PBT'!$B$86)</f>
        <v>100.54673451149895</v>
      </c>
      <c r="E144" s="11">
        <f>SUMIFS('Individual Data'!$AC$7:$AC$5545,'Individual Data'!$V$7:$V$5545,'Hat by PBT'!$B144,'Individual Data'!$Z$7:$Z$5545,'Hat by PBT'!E$87,'Individual Data'!$R$7:$R$5545,'Hat by PBT'!$C144,'Individual Data'!$N$7:$N$5545,'Hat by PBT'!$B$86)</f>
        <v>304.19494778854153</v>
      </c>
      <c r="F144" s="11">
        <f>SUMIFS('Individual Data'!$AC$7:$AC$5545,'Individual Data'!$V$7:$V$5545,'Hat by PBT'!$B144,'Individual Data'!$Z$7:$Z$5545,'Hat by PBT'!F$87,'Individual Data'!$R$7:$R$5545,'Hat by PBT'!$C144,'Individual Data'!$N$7:$N$5545,'Hat by PBT'!$B$86)</f>
        <v>494.88211474856331</v>
      </c>
      <c r="G144" s="11">
        <f>SUMIFS('Individual Data'!$AC$7:$AC$5545,'Individual Data'!$V$7:$V$5545,'Hat by PBT'!$B144,'Individual Data'!$Z$7:$Z$5545,'Hat by PBT'!G$87,'Individual Data'!$R$7:$R$5545,'Hat by PBT'!$C144,'Individual Data'!$N$7:$N$5545,'Hat by PBT'!$B$86)</f>
        <v>149.05879950938791</v>
      </c>
      <c r="H144" s="11">
        <f>SUMIFS('Individual Data'!$AC$7:$AC$5545,'Individual Data'!$V$7:$V$5545,'Hat by PBT'!$B144,'Individual Data'!$Z$7:$Z$5545,'Hat by PBT'!H$87,'Individual Data'!$R$7:$R$5545,'Hat by PBT'!$C144,'Individual Data'!$N$7:$N$5545,'Hat by PBT'!$B$86)</f>
        <v>16.989684295920732</v>
      </c>
      <c r="I144" s="11">
        <f>SUMIFS('Individual Data'!$AC$7:$AC$5545,'Individual Data'!$V$7:$V$5545,'Hat by PBT'!$B144,'Individual Data'!$Z$7:$Z$5545,'Hat by PBT'!I$87,'Individual Data'!$R$7:$R$5545,'Hat by PBT'!$C144,'Individual Data'!$N$7:$N$5545,'Hat by PBT'!$B$86)</f>
        <v>16.757789085249826</v>
      </c>
      <c r="J144" s="11">
        <f>SUMIFS('Individual Data'!$AC$7:$AC$5545,'Individual Data'!$V$7:$V$5545,'Hat by PBT'!$B144,'Individual Data'!$Z$7:$Z$5545,'Hat by PBT'!J$87,'Individual Data'!$R$7:$R$5545,'Hat by PBT'!$C144,'Individual Data'!$N$7:$N$5545,'Hat by PBT'!$B$86)</f>
        <v>0</v>
      </c>
      <c r="K144" s="11">
        <f>SUMIFS('Individual Data'!$AC$7:$AC$5545,'Individual Data'!$V$7:$V$5545,'Hat by PBT'!$B144,'Individual Data'!$Z$7:$Z$5545,'Hat by PBT'!K$87,'Individual Data'!$R$7:$R$5545,'Hat by PBT'!$C144,'Individual Data'!$N$7:$N$5545,'Hat by PBT'!$B$86)</f>
        <v>0</v>
      </c>
      <c r="L144" s="11">
        <f>SUMIFS('Individual Data'!$AC$7:$AC$5545,'Individual Data'!$V$7:$V$5545,'Hat by PBT'!$B144,'Individual Data'!$Z$7:$Z$5545,'Hat by PBT'!L$87,'Individual Data'!$R$7:$R$5545,'Hat by PBT'!$C144,'Individual Data'!$N$7:$N$5545,'Hat by PBT'!$B$86)</f>
        <v>16.757789085249826</v>
      </c>
      <c r="M144" s="11">
        <f>SUMIFS('Individual Data'!$AC$7:$AC$5545,'Individual Data'!$V$7:$V$5545,'Hat by PBT'!$B144,'Individual Data'!$Z$7:$Z$5545,'Hat by PBT'!M$87,'Individual Data'!$R$7:$R$5545,'Hat by PBT'!$C144,'Individual Data'!$N$7:$N$5545,'Hat by PBT'!$B$86)</f>
        <v>0</v>
      </c>
      <c r="N144" s="11">
        <f>SUMIFS('Individual Data'!$AC$7:$AC$5545,'Individual Data'!$V$7:$V$5545,'Hat by PBT'!$B144,'Individual Data'!$Z$7:$Z$5545,'Hat by PBT'!N$87,'Individual Data'!$R$7:$R$5545,'Hat by PBT'!$C144,'Individual Data'!$N$7:$N$5545,'Hat by PBT'!$B$86)</f>
        <v>0</v>
      </c>
      <c r="O144" s="11">
        <f>SUMIFS('Individual Data'!$AC$7:$AC$5545,'Individual Data'!$V$7:$V$5545,'Hat by PBT'!$B144,'Individual Data'!$Z$7:$Z$5545,'Hat by PBT'!O$87,'Individual Data'!$R$7:$R$5545,'Hat by PBT'!$C144,'Individual Data'!$N$7:$N$5545,'Hat by PBT'!$B$86)</f>
        <v>0</v>
      </c>
      <c r="P144" s="11">
        <f>SUMIFS('Individual Data'!$AC$7:$AC$5545,'Individual Data'!$V$7:$V$5545,'Hat by PBT'!$B144,'Individual Data'!$Z$7:$Z$5545,'Hat by PBT'!P$87,'Individual Data'!$R$7:$R$5545,'Hat by PBT'!$C144,'Individual Data'!$N$7:$N$5545,'Hat by PBT'!$B$86)</f>
        <v>0</v>
      </c>
      <c r="R144" s="26">
        <f t="shared" si="76"/>
        <v>899.62379704860382</v>
      </c>
      <c r="S144" s="27">
        <f t="shared" si="77"/>
        <v>199.56406197580833</v>
      </c>
    </row>
    <row r="145" spans="1:19" x14ac:dyDescent="0.25">
      <c r="A145" s="14" t="s">
        <v>7200</v>
      </c>
      <c r="B145" t="s">
        <v>893</v>
      </c>
      <c r="C145">
        <v>2</v>
      </c>
      <c r="D145" s="11">
        <f>SUMIFS('Individual Data'!$AC$7:$AC$5545,'Individual Data'!$V$7:$V$5545,'Hat by PBT'!$B145,'Individual Data'!$Z$7:$Z$5545,'Hat by PBT'!D$87,'Individual Data'!$R$7:$R$5545,'Hat by PBT'!$C145,'Individual Data'!$N$7:$N$5545,'Hat by PBT'!$B$86)</f>
        <v>65.454069120470706</v>
      </c>
      <c r="E145" s="11">
        <f>SUMIFS('Individual Data'!$AC$7:$AC$5545,'Individual Data'!$V$7:$V$5545,'Hat by PBT'!$B145,'Individual Data'!$Z$7:$Z$5545,'Hat by PBT'!E$87,'Individual Data'!$R$7:$R$5545,'Hat by PBT'!$C145,'Individual Data'!$N$7:$N$5545,'Hat by PBT'!$B$86)</f>
        <v>262.53855304923798</v>
      </c>
      <c r="F145" s="11">
        <f>SUMIFS('Individual Data'!$AC$7:$AC$5545,'Individual Data'!$V$7:$V$5545,'Hat by PBT'!$B145,'Individual Data'!$Z$7:$Z$5545,'Hat by PBT'!F$87,'Individual Data'!$R$7:$R$5545,'Hat by PBT'!$C145,'Individual Data'!$N$7:$N$5545,'Hat by PBT'!$B$86)</f>
        <v>195.1462584245611</v>
      </c>
      <c r="G145" s="11">
        <f>SUMIFS('Individual Data'!$AC$7:$AC$5545,'Individual Data'!$V$7:$V$5545,'Hat by PBT'!$B145,'Individual Data'!$Z$7:$Z$5545,'Hat by PBT'!G$87,'Individual Data'!$R$7:$R$5545,'Hat by PBT'!$C145,'Individual Data'!$N$7:$N$5545,'Hat by PBT'!$B$86)</f>
        <v>34.559106618518726</v>
      </c>
      <c r="H145" s="11">
        <f>SUMIFS('Individual Data'!$AC$7:$AC$5545,'Individual Data'!$V$7:$V$5545,'Hat by PBT'!$B145,'Individual Data'!$Z$7:$Z$5545,'Hat by PBT'!H$87,'Individual Data'!$R$7:$R$5545,'Hat by PBT'!$C145,'Individual Data'!$N$7:$N$5545,'Hat by PBT'!$B$86)</f>
        <v>36.244554425790867</v>
      </c>
      <c r="I145" s="11">
        <f>SUMIFS('Individual Data'!$AC$7:$AC$5545,'Individual Data'!$V$7:$V$5545,'Hat by PBT'!$B145,'Individual Data'!$Z$7:$Z$5545,'Hat by PBT'!I$87,'Individual Data'!$R$7:$R$5545,'Hat by PBT'!$C145,'Individual Data'!$N$7:$N$5545,'Hat by PBT'!$B$86)</f>
        <v>15.180701864721234</v>
      </c>
      <c r="J145" s="11">
        <f>SUMIFS('Individual Data'!$AC$7:$AC$5545,'Individual Data'!$V$7:$V$5545,'Hat by PBT'!$B145,'Individual Data'!$Z$7:$Z$5545,'Hat by PBT'!J$87,'Individual Data'!$R$7:$R$5545,'Hat by PBT'!$C145,'Individual Data'!$N$7:$N$5545,'Hat by PBT'!$B$86)</f>
        <v>0</v>
      </c>
      <c r="K145" s="11">
        <f>SUMIFS('Individual Data'!$AC$7:$AC$5545,'Individual Data'!$V$7:$V$5545,'Hat by PBT'!$B145,'Individual Data'!$Z$7:$Z$5545,'Hat by PBT'!K$87,'Individual Data'!$R$7:$R$5545,'Hat by PBT'!$C145,'Individual Data'!$N$7:$N$5545,'Hat by PBT'!$B$86)</f>
        <v>0</v>
      </c>
      <c r="L145" s="11">
        <f>SUMIFS('Individual Data'!$AC$7:$AC$5545,'Individual Data'!$V$7:$V$5545,'Hat by PBT'!$B145,'Individual Data'!$Z$7:$Z$5545,'Hat by PBT'!L$87,'Individual Data'!$R$7:$R$5545,'Hat by PBT'!$C145,'Individual Data'!$N$7:$N$5545,'Hat by PBT'!$B$86)</f>
        <v>0</v>
      </c>
      <c r="M145" s="11">
        <f>SUMIFS('Individual Data'!$AC$7:$AC$5545,'Individual Data'!$V$7:$V$5545,'Hat by PBT'!$B145,'Individual Data'!$Z$7:$Z$5545,'Hat by PBT'!M$87,'Individual Data'!$R$7:$R$5545,'Hat by PBT'!$C145,'Individual Data'!$N$7:$N$5545,'Hat by PBT'!$B$86)</f>
        <v>0</v>
      </c>
      <c r="N145" s="11">
        <f>SUMIFS('Individual Data'!$AC$7:$AC$5545,'Individual Data'!$V$7:$V$5545,'Hat by PBT'!$B145,'Individual Data'!$Z$7:$Z$5545,'Hat by PBT'!N$87,'Individual Data'!$R$7:$R$5545,'Hat by PBT'!$C145,'Individual Data'!$N$7:$N$5545,'Hat by PBT'!$B$86)</f>
        <v>0</v>
      </c>
      <c r="O145" s="11">
        <f>SUMIFS('Individual Data'!$AC$7:$AC$5545,'Individual Data'!$V$7:$V$5545,'Hat by PBT'!$B145,'Individual Data'!$Z$7:$Z$5545,'Hat by PBT'!O$87,'Individual Data'!$R$7:$R$5545,'Hat by PBT'!$C145,'Individual Data'!$N$7:$N$5545,'Hat by PBT'!$B$86)</f>
        <v>0</v>
      </c>
      <c r="P145" s="11">
        <f>SUMIFS('Individual Data'!$AC$7:$AC$5545,'Individual Data'!$V$7:$V$5545,'Hat by PBT'!$B145,'Individual Data'!$Z$7:$Z$5545,'Hat by PBT'!P$87,'Individual Data'!$R$7:$R$5545,'Hat by PBT'!$C145,'Individual Data'!$N$7:$N$5545,'Hat by PBT'!$B$86)</f>
        <v>0</v>
      </c>
      <c r="R145" s="26">
        <f t="shared" si="76"/>
        <v>523.13888059426972</v>
      </c>
      <c r="S145" s="27">
        <f t="shared" si="77"/>
        <v>85.984362909030821</v>
      </c>
    </row>
    <row r="146" spans="1:19" x14ac:dyDescent="0.25">
      <c r="A146" s="14" t="s">
        <v>7200</v>
      </c>
      <c r="B146" t="s">
        <v>949</v>
      </c>
      <c r="C146">
        <v>2</v>
      </c>
      <c r="D146" s="11">
        <f>SUMIFS('Individual Data'!$AC$7:$AC$5545,'Individual Data'!$V$7:$V$5545,'Hat by PBT'!$B146,'Individual Data'!$Z$7:$Z$5545,'Hat by PBT'!D$87,'Individual Data'!$R$7:$R$5545,'Hat by PBT'!$C146,'Individual Data'!$N$7:$N$5545,'Hat by PBT'!$B$86)</f>
        <v>370.47705129388396</v>
      </c>
      <c r="E146" s="11">
        <f>SUMIFS('Individual Data'!$AC$7:$AC$5545,'Individual Data'!$V$7:$V$5545,'Hat by PBT'!$B146,'Individual Data'!$Z$7:$Z$5545,'Hat by PBT'!E$87,'Individual Data'!$R$7:$R$5545,'Hat by PBT'!$C146,'Individual Data'!$N$7:$N$5545,'Hat by PBT'!$B$86)</f>
        <v>0</v>
      </c>
      <c r="F146" s="11">
        <f>SUMIFS('Individual Data'!$AC$7:$AC$5545,'Individual Data'!$V$7:$V$5545,'Hat by PBT'!$B146,'Individual Data'!$Z$7:$Z$5545,'Hat by PBT'!F$87,'Individual Data'!$R$7:$R$5545,'Hat by PBT'!$C146,'Individual Data'!$N$7:$N$5545,'Hat by PBT'!$B$86)</f>
        <v>0</v>
      </c>
      <c r="G146" s="11">
        <f>SUMIFS('Individual Data'!$AC$7:$AC$5545,'Individual Data'!$V$7:$V$5545,'Hat by PBT'!$B146,'Individual Data'!$Z$7:$Z$5545,'Hat by PBT'!G$87,'Individual Data'!$R$7:$R$5545,'Hat by PBT'!$C146,'Individual Data'!$N$7:$N$5545,'Hat by PBT'!$B$86)</f>
        <v>0</v>
      </c>
      <c r="H146" s="11">
        <f>SUMIFS('Individual Data'!$AC$7:$AC$5545,'Individual Data'!$V$7:$V$5545,'Hat by PBT'!$B146,'Individual Data'!$Z$7:$Z$5545,'Hat by PBT'!H$87,'Individual Data'!$R$7:$R$5545,'Hat by PBT'!$C146,'Individual Data'!$N$7:$N$5545,'Hat by PBT'!$B$86)</f>
        <v>0</v>
      </c>
      <c r="I146" s="11">
        <f>SUMIFS('Individual Data'!$AC$7:$AC$5545,'Individual Data'!$V$7:$V$5545,'Hat by PBT'!$B146,'Individual Data'!$Z$7:$Z$5545,'Hat by PBT'!I$87,'Individual Data'!$R$7:$R$5545,'Hat by PBT'!$C146,'Individual Data'!$N$7:$N$5545,'Hat by PBT'!$B$86)</f>
        <v>0</v>
      </c>
      <c r="J146" s="11">
        <f>SUMIFS('Individual Data'!$AC$7:$AC$5545,'Individual Data'!$V$7:$V$5545,'Hat by PBT'!$B146,'Individual Data'!$Z$7:$Z$5545,'Hat by PBT'!J$87,'Individual Data'!$R$7:$R$5545,'Hat by PBT'!$C146,'Individual Data'!$N$7:$N$5545,'Hat by PBT'!$B$86)</f>
        <v>0</v>
      </c>
      <c r="K146" s="11">
        <f>SUMIFS('Individual Data'!$AC$7:$AC$5545,'Individual Data'!$V$7:$V$5545,'Hat by PBT'!$B146,'Individual Data'!$Z$7:$Z$5545,'Hat by PBT'!K$87,'Individual Data'!$R$7:$R$5545,'Hat by PBT'!$C146,'Individual Data'!$N$7:$N$5545,'Hat by PBT'!$B$86)</f>
        <v>0</v>
      </c>
      <c r="L146" s="11">
        <f>SUMIFS('Individual Data'!$AC$7:$AC$5545,'Individual Data'!$V$7:$V$5545,'Hat by PBT'!$B146,'Individual Data'!$Z$7:$Z$5545,'Hat by PBT'!L$87,'Individual Data'!$R$7:$R$5545,'Hat by PBT'!$C146,'Individual Data'!$N$7:$N$5545,'Hat by PBT'!$B$86)</f>
        <v>0</v>
      </c>
      <c r="M146" s="11">
        <f>SUMIFS('Individual Data'!$AC$7:$AC$5545,'Individual Data'!$V$7:$V$5545,'Hat by PBT'!$B146,'Individual Data'!$Z$7:$Z$5545,'Hat by PBT'!M$87,'Individual Data'!$R$7:$R$5545,'Hat by PBT'!$C146,'Individual Data'!$N$7:$N$5545,'Hat by PBT'!$B$86)</f>
        <v>0</v>
      </c>
      <c r="N146" s="11">
        <f>SUMIFS('Individual Data'!$AC$7:$AC$5545,'Individual Data'!$V$7:$V$5545,'Hat by PBT'!$B146,'Individual Data'!$Z$7:$Z$5545,'Hat by PBT'!N$87,'Individual Data'!$R$7:$R$5545,'Hat by PBT'!$C146,'Individual Data'!$N$7:$N$5545,'Hat by PBT'!$B$86)</f>
        <v>0</v>
      </c>
      <c r="O146" s="11">
        <f>SUMIFS('Individual Data'!$AC$7:$AC$5545,'Individual Data'!$V$7:$V$5545,'Hat by PBT'!$B146,'Individual Data'!$Z$7:$Z$5545,'Hat by PBT'!O$87,'Individual Data'!$R$7:$R$5545,'Hat by PBT'!$C146,'Individual Data'!$N$7:$N$5545,'Hat by PBT'!$B$86)</f>
        <v>0</v>
      </c>
      <c r="P146" s="11">
        <f>SUMIFS('Individual Data'!$AC$7:$AC$5545,'Individual Data'!$V$7:$V$5545,'Hat by PBT'!$B146,'Individual Data'!$Z$7:$Z$5545,'Hat by PBT'!P$87,'Individual Data'!$R$7:$R$5545,'Hat by PBT'!$C146,'Individual Data'!$N$7:$N$5545,'Hat by PBT'!$B$86)</f>
        <v>0</v>
      </c>
      <c r="R146" s="26">
        <f t="shared" si="76"/>
        <v>370.47705129388396</v>
      </c>
      <c r="S146" s="27">
        <f t="shared" si="77"/>
        <v>0</v>
      </c>
    </row>
    <row r="147" spans="1:19" x14ac:dyDescent="0.25">
      <c r="A147" s="14" t="s">
        <v>7200</v>
      </c>
      <c r="B147" t="s">
        <v>889</v>
      </c>
      <c r="C147">
        <v>2</v>
      </c>
      <c r="D147" s="11">
        <f>SUMIFS('Individual Data'!$AC$7:$AC$5545,'Individual Data'!$V$7:$V$5545,'Hat by PBT'!$B147,'Individual Data'!$Z$7:$Z$5545,'Hat by PBT'!D$87,'Individual Data'!$R$7:$R$5545,'Hat by PBT'!$C147,'Individual Data'!$N$7:$N$5545,'Hat by PBT'!$B$86)</f>
        <v>0</v>
      </c>
      <c r="E147" s="11">
        <f>SUMIFS('Individual Data'!$AC$7:$AC$5545,'Individual Data'!$V$7:$V$5545,'Hat by PBT'!$B147,'Individual Data'!$Z$7:$Z$5545,'Hat by PBT'!E$87,'Individual Data'!$R$7:$R$5545,'Hat by PBT'!$C147,'Individual Data'!$N$7:$N$5545,'Hat by PBT'!$B$86)</f>
        <v>114.1503491556916</v>
      </c>
      <c r="F147" s="11">
        <f>SUMIFS('Individual Data'!$AC$7:$AC$5545,'Individual Data'!$V$7:$V$5545,'Hat by PBT'!$B147,'Individual Data'!$Z$7:$Z$5545,'Hat by PBT'!F$87,'Individual Data'!$R$7:$R$5545,'Hat by PBT'!$C147,'Individual Data'!$N$7:$N$5545,'Hat by PBT'!$B$86)</f>
        <v>149.68735902016221</v>
      </c>
      <c r="G147" s="11">
        <f>SUMIFS('Individual Data'!$AC$7:$AC$5545,'Individual Data'!$V$7:$V$5545,'Hat by PBT'!$B147,'Individual Data'!$Z$7:$Z$5545,'Hat by PBT'!G$87,'Individual Data'!$R$7:$R$5545,'Hat by PBT'!$C147,'Individual Data'!$N$7:$N$5545,'Hat by PBT'!$B$86)</f>
        <v>34.559106618518726</v>
      </c>
      <c r="H147" s="11">
        <f>SUMIFS('Individual Data'!$AC$7:$AC$5545,'Individual Data'!$V$7:$V$5545,'Hat by PBT'!$B147,'Individual Data'!$Z$7:$Z$5545,'Hat by PBT'!H$87,'Individual Data'!$R$7:$R$5545,'Hat by PBT'!$C147,'Individual Data'!$N$7:$N$5545,'Hat by PBT'!$B$86)</f>
        <v>16.989684295920732</v>
      </c>
      <c r="I147" s="11">
        <f>SUMIFS('Individual Data'!$AC$7:$AC$5545,'Individual Data'!$V$7:$V$5545,'Hat by PBT'!$B147,'Individual Data'!$Z$7:$Z$5545,'Hat by PBT'!I$87,'Individual Data'!$R$7:$R$5545,'Hat by PBT'!$C147,'Individual Data'!$N$7:$N$5545,'Hat by PBT'!$B$86)</f>
        <v>0</v>
      </c>
      <c r="J147" s="11">
        <f>SUMIFS('Individual Data'!$AC$7:$AC$5545,'Individual Data'!$V$7:$V$5545,'Hat by PBT'!$B147,'Individual Data'!$Z$7:$Z$5545,'Hat by PBT'!J$87,'Individual Data'!$R$7:$R$5545,'Hat by PBT'!$C147,'Individual Data'!$N$7:$N$5545,'Hat by PBT'!$B$86)</f>
        <v>0</v>
      </c>
      <c r="K147" s="11">
        <f>SUMIFS('Individual Data'!$AC$7:$AC$5545,'Individual Data'!$V$7:$V$5545,'Hat by PBT'!$B147,'Individual Data'!$Z$7:$Z$5545,'Hat by PBT'!K$87,'Individual Data'!$R$7:$R$5545,'Hat by PBT'!$C147,'Individual Data'!$N$7:$N$5545,'Hat by PBT'!$B$86)</f>
        <v>0</v>
      </c>
      <c r="L147" s="11">
        <f>SUMIFS('Individual Data'!$AC$7:$AC$5545,'Individual Data'!$V$7:$V$5545,'Hat by PBT'!$B147,'Individual Data'!$Z$7:$Z$5545,'Hat by PBT'!L$87,'Individual Data'!$R$7:$R$5545,'Hat by PBT'!$C147,'Individual Data'!$N$7:$N$5545,'Hat by PBT'!$B$86)</f>
        <v>0</v>
      </c>
      <c r="M147" s="11">
        <f>SUMIFS('Individual Data'!$AC$7:$AC$5545,'Individual Data'!$V$7:$V$5545,'Hat by PBT'!$B147,'Individual Data'!$Z$7:$Z$5545,'Hat by PBT'!M$87,'Individual Data'!$R$7:$R$5545,'Hat by PBT'!$C147,'Individual Data'!$N$7:$N$5545,'Hat by PBT'!$B$86)</f>
        <v>0</v>
      </c>
      <c r="N147" s="11">
        <f>SUMIFS('Individual Data'!$AC$7:$AC$5545,'Individual Data'!$V$7:$V$5545,'Hat by PBT'!$B147,'Individual Data'!$Z$7:$Z$5545,'Hat by PBT'!N$87,'Individual Data'!$R$7:$R$5545,'Hat by PBT'!$C147,'Individual Data'!$N$7:$N$5545,'Hat by PBT'!$B$86)</f>
        <v>0</v>
      </c>
      <c r="O147" s="11">
        <f>SUMIFS('Individual Data'!$AC$7:$AC$5545,'Individual Data'!$V$7:$V$5545,'Hat by PBT'!$B147,'Individual Data'!$Z$7:$Z$5545,'Hat by PBT'!O$87,'Individual Data'!$R$7:$R$5545,'Hat by PBT'!$C147,'Individual Data'!$N$7:$N$5545,'Hat by PBT'!$B$86)</f>
        <v>0</v>
      </c>
      <c r="P147" s="11">
        <f>SUMIFS('Individual Data'!$AC$7:$AC$5545,'Individual Data'!$V$7:$V$5545,'Hat by PBT'!$B147,'Individual Data'!$Z$7:$Z$5545,'Hat by PBT'!P$87,'Individual Data'!$R$7:$R$5545,'Hat by PBT'!$C147,'Individual Data'!$N$7:$N$5545,'Hat by PBT'!$B$86)</f>
        <v>0</v>
      </c>
      <c r="R147" s="26">
        <f t="shared" si="76"/>
        <v>263.83770817585378</v>
      </c>
      <c r="S147" s="27">
        <f t="shared" si="77"/>
        <v>51.548790914439458</v>
      </c>
    </row>
    <row r="148" spans="1:19" x14ac:dyDescent="0.25">
      <c r="A148" s="15" t="s">
        <v>7200</v>
      </c>
      <c r="B148" t="s">
        <v>945</v>
      </c>
      <c r="C148">
        <v>2</v>
      </c>
      <c r="D148" s="11">
        <f>SUMIFS('Individual Data'!$AC$7:$AC$5545,'Individual Data'!$V$7:$V$5545,'Hat by PBT'!$B148,'Individual Data'!$Z$7:$Z$5545,'Hat by PBT'!D$87,'Individual Data'!$R$7:$R$5545,'Hat by PBT'!$C148,'Individual Data'!$N$7:$N$5545,'Hat by PBT'!$B$86)</f>
        <v>50.634505539427025</v>
      </c>
      <c r="E148" s="11">
        <f>SUMIFS('Individual Data'!$AC$7:$AC$5545,'Individual Data'!$V$7:$V$5545,'Hat by PBT'!$B148,'Individual Data'!$Z$7:$Z$5545,'Hat by PBT'!E$87,'Individual Data'!$R$7:$R$5545,'Hat by PBT'!$C148,'Individual Data'!$N$7:$N$5545,'Hat by PBT'!$B$86)</f>
        <v>114.1503491556916</v>
      </c>
      <c r="F148" s="11">
        <f>SUMIFS('Individual Data'!$AC$7:$AC$5545,'Individual Data'!$V$7:$V$5545,'Hat by PBT'!$B148,'Individual Data'!$Z$7:$Z$5545,'Hat by PBT'!F$87,'Individual Data'!$R$7:$R$5545,'Hat by PBT'!$C148,'Individual Data'!$N$7:$N$5545,'Hat by PBT'!$B$86)</f>
        <v>48.696280035220887</v>
      </c>
      <c r="G148" s="11">
        <f>SUMIFS('Individual Data'!$AC$7:$AC$5545,'Individual Data'!$V$7:$V$5545,'Hat by PBT'!$B148,'Individual Data'!$Z$7:$Z$5545,'Hat by PBT'!G$87,'Individual Data'!$R$7:$R$5545,'Hat by PBT'!$C148,'Individual Data'!$N$7:$N$5545,'Hat by PBT'!$B$86)</f>
        <v>0</v>
      </c>
      <c r="H148" s="11">
        <f>SUMIFS('Individual Data'!$AC$7:$AC$5545,'Individual Data'!$V$7:$V$5545,'Hat by PBT'!$B148,'Individual Data'!$Z$7:$Z$5545,'Hat by PBT'!H$87,'Individual Data'!$R$7:$R$5545,'Hat by PBT'!$C148,'Individual Data'!$N$7:$N$5545,'Hat by PBT'!$B$86)</f>
        <v>0</v>
      </c>
      <c r="I148" s="11">
        <f>SUMIFS('Individual Data'!$AC$7:$AC$5545,'Individual Data'!$V$7:$V$5545,'Hat by PBT'!$B148,'Individual Data'!$Z$7:$Z$5545,'Hat by PBT'!I$87,'Individual Data'!$R$7:$R$5545,'Hat by PBT'!$C148,'Individual Data'!$N$7:$N$5545,'Hat by PBT'!$B$86)</f>
        <v>0</v>
      </c>
      <c r="J148" s="11">
        <f>SUMIFS('Individual Data'!$AC$7:$AC$5545,'Individual Data'!$V$7:$V$5545,'Hat by PBT'!$B148,'Individual Data'!$Z$7:$Z$5545,'Hat by PBT'!J$87,'Individual Data'!$R$7:$R$5545,'Hat by PBT'!$C148,'Individual Data'!$N$7:$N$5545,'Hat by PBT'!$B$86)</f>
        <v>0</v>
      </c>
      <c r="K148" s="11">
        <f>SUMIFS('Individual Data'!$AC$7:$AC$5545,'Individual Data'!$V$7:$V$5545,'Hat by PBT'!$B148,'Individual Data'!$Z$7:$Z$5545,'Hat by PBT'!K$87,'Individual Data'!$R$7:$R$5545,'Hat by PBT'!$C148,'Individual Data'!$N$7:$N$5545,'Hat by PBT'!$B$86)</f>
        <v>0</v>
      </c>
      <c r="L148" s="11">
        <f>SUMIFS('Individual Data'!$AC$7:$AC$5545,'Individual Data'!$V$7:$V$5545,'Hat by PBT'!$B148,'Individual Data'!$Z$7:$Z$5545,'Hat by PBT'!L$87,'Individual Data'!$R$7:$R$5545,'Hat by PBT'!$C148,'Individual Data'!$N$7:$N$5545,'Hat by PBT'!$B$86)</f>
        <v>0</v>
      </c>
      <c r="M148" s="11">
        <f>SUMIFS('Individual Data'!$AC$7:$AC$5545,'Individual Data'!$V$7:$V$5545,'Hat by PBT'!$B148,'Individual Data'!$Z$7:$Z$5545,'Hat by PBT'!M$87,'Individual Data'!$R$7:$R$5545,'Hat by PBT'!$C148,'Individual Data'!$N$7:$N$5545,'Hat by PBT'!$B$86)</f>
        <v>0</v>
      </c>
      <c r="N148" s="11">
        <f>SUMIFS('Individual Data'!$AC$7:$AC$5545,'Individual Data'!$V$7:$V$5545,'Hat by PBT'!$B148,'Individual Data'!$Z$7:$Z$5545,'Hat by PBT'!N$87,'Individual Data'!$R$7:$R$5545,'Hat by PBT'!$C148,'Individual Data'!$N$7:$N$5545,'Hat by PBT'!$B$86)</f>
        <v>0</v>
      </c>
      <c r="O148" s="11">
        <f>SUMIFS('Individual Data'!$AC$7:$AC$5545,'Individual Data'!$V$7:$V$5545,'Hat by PBT'!$B148,'Individual Data'!$Z$7:$Z$5545,'Hat by PBT'!O$87,'Individual Data'!$R$7:$R$5545,'Hat by PBT'!$C148,'Individual Data'!$N$7:$N$5545,'Hat by PBT'!$B$86)</f>
        <v>0</v>
      </c>
      <c r="P148" s="11">
        <f>SUMIFS('Individual Data'!$AC$7:$AC$5545,'Individual Data'!$V$7:$V$5545,'Hat by PBT'!$B148,'Individual Data'!$Z$7:$Z$5545,'Hat by PBT'!P$87,'Individual Data'!$R$7:$R$5545,'Hat by PBT'!$C148,'Individual Data'!$N$7:$N$5545,'Hat by PBT'!$B$86)</f>
        <v>0</v>
      </c>
      <c r="R148" s="26">
        <f t="shared" si="76"/>
        <v>213.48113473033951</v>
      </c>
      <c r="S148" s="27">
        <f t="shared" si="77"/>
        <v>0</v>
      </c>
    </row>
    <row r="149" spans="1:19" x14ac:dyDescent="0.25">
      <c r="A149" s="15" t="s">
        <v>7225</v>
      </c>
      <c r="B149" t="s">
        <v>9065</v>
      </c>
      <c r="C149">
        <v>5</v>
      </c>
      <c r="D149" s="11">
        <f>SUMIFS('Individual Data'!$AC$7:$AC$5545,'Individual Data'!$V$7:$V$5545,'Hat by PBT'!$B149,'Individual Data'!$Z$7:$Z$5545,'Hat by PBT'!D$87,'Individual Data'!$R$7:$R$5545,'Hat by PBT'!$C149,'Individual Data'!$N$7:$N$5545,'Hat by PBT'!$B$86)</f>
        <v>0</v>
      </c>
      <c r="E149" s="11">
        <f>SUMIFS('Individual Data'!$AC$7:$AC$5545,'Individual Data'!$V$7:$V$5545,'Hat by PBT'!$B149,'Individual Data'!$Z$7:$Z$5545,'Hat by PBT'!E$87,'Individual Data'!$R$7:$R$5545,'Hat by PBT'!$C149,'Individual Data'!$N$7:$N$5545,'Hat by PBT'!$B$86)</f>
        <v>0</v>
      </c>
      <c r="F149" s="11">
        <f>SUMIFS('Individual Data'!$AC$7:$AC$5545,'Individual Data'!$V$7:$V$5545,'Hat by PBT'!$B149,'Individual Data'!$Z$7:$Z$5545,'Hat by PBT'!F$87,'Individual Data'!$R$7:$R$5545,'Hat by PBT'!$C149,'Individual Data'!$N$7:$N$5545,'Hat by PBT'!$B$86)</f>
        <v>0</v>
      </c>
      <c r="G149" s="11">
        <f>SUMIFS('Individual Data'!$AC$7:$AC$5545,'Individual Data'!$V$7:$V$5545,'Hat by PBT'!$B149,'Individual Data'!$Z$7:$Z$5545,'Hat by PBT'!G$87,'Individual Data'!$R$7:$R$5545,'Hat by PBT'!$C149,'Individual Data'!$N$7:$N$5545,'Hat by PBT'!$B$86)</f>
        <v>0</v>
      </c>
      <c r="H149" s="11">
        <f>SUMIFS('Individual Data'!$AC$7:$AC$5545,'Individual Data'!$V$7:$V$5545,'Hat by PBT'!$B149,'Individual Data'!$Z$7:$Z$5545,'Hat by PBT'!H$87,'Individual Data'!$R$7:$R$5545,'Hat by PBT'!$C149,'Individual Data'!$N$7:$N$5545,'Hat by PBT'!$B$86)</f>
        <v>0</v>
      </c>
      <c r="I149" s="11">
        <f>SUMIFS('Individual Data'!$AC$7:$AC$5545,'Individual Data'!$V$7:$V$5545,'Hat by PBT'!$B149,'Individual Data'!$Z$7:$Z$5545,'Hat by PBT'!I$87,'Individual Data'!$R$7:$R$5545,'Hat by PBT'!$C149,'Individual Data'!$N$7:$N$5545,'Hat by PBT'!$B$86)</f>
        <v>0</v>
      </c>
      <c r="J149" s="11">
        <f>SUMIFS('Individual Data'!$AC$7:$AC$5545,'Individual Data'!$V$7:$V$5545,'Hat by PBT'!$B149,'Individual Data'!$Z$7:$Z$5545,'Hat by PBT'!J$87,'Individual Data'!$R$7:$R$5545,'Hat by PBT'!$C149,'Individual Data'!$N$7:$N$5545,'Hat by PBT'!$B$86)</f>
        <v>0</v>
      </c>
      <c r="K149" s="11">
        <f>SUMIFS('Individual Data'!$AC$7:$AC$5545,'Individual Data'!$V$7:$V$5545,'Hat by PBT'!$B149,'Individual Data'!$Z$7:$Z$5545,'Hat by PBT'!K$87,'Individual Data'!$R$7:$R$5545,'Hat by PBT'!$C149,'Individual Data'!$N$7:$N$5545,'Hat by PBT'!$B$86)</f>
        <v>0</v>
      </c>
      <c r="L149" s="11">
        <f>SUMIFS('Individual Data'!$AC$7:$AC$5545,'Individual Data'!$V$7:$V$5545,'Hat by PBT'!$B149,'Individual Data'!$Z$7:$Z$5545,'Hat by PBT'!L$87,'Individual Data'!$R$7:$R$5545,'Hat by PBT'!$C149,'Individual Data'!$N$7:$N$5545,'Hat by PBT'!$B$86)</f>
        <v>0</v>
      </c>
      <c r="M149" s="11">
        <f>SUMIFS('Individual Data'!$AC$7:$AC$5545,'Individual Data'!$V$7:$V$5545,'Hat by PBT'!$B149,'Individual Data'!$Z$7:$Z$5545,'Hat by PBT'!M$87,'Individual Data'!$R$7:$R$5545,'Hat by PBT'!$C149,'Individual Data'!$N$7:$N$5545,'Hat by PBT'!$B$86)</f>
        <v>0</v>
      </c>
      <c r="N149" s="11">
        <f>SUMIFS('Individual Data'!$AC$7:$AC$5545,'Individual Data'!$V$7:$V$5545,'Hat by PBT'!$B149,'Individual Data'!$Z$7:$Z$5545,'Hat by PBT'!N$87,'Individual Data'!$R$7:$R$5545,'Hat by PBT'!$C149,'Individual Data'!$N$7:$N$5545,'Hat by PBT'!$B$86)</f>
        <v>0</v>
      </c>
      <c r="O149" s="11">
        <f>SUMIFS('Individual Data'!$AC$7:$AC$5545,'Individual Data'!$V$7:$V$5545,'Hat by PBT'!$B149,'Individual Data'!$Z$7:$Z$5545,'Hat by PBT'!O$87,'Individual Data'!$R$7:$R$5545,'Hat by PBT'!$C149,'Individual Data'!$N$7:$N$5545,'Hat by PBT'!$B$86)</f>
        <v>0</v>
      </c>
      <c r="P149" s="11">
        <f>SUMIFS('Individual Data'!$AC$7:$AC$5545,'Individual Data'!$V$7:$V$5545,'Hat by PBT'!$B149,'Individual Data'!$Z$7:$Z$5545,'Hat by PBT'!P$87,'Individual Data'!$R$7:$R$5545,'Hat by PBT'!$C149,'Individual Data'!$N$7:$N$5545,'Hat by PBT'!$B$86)</f>
        <v>0</v>
      </c>
      <c r="R149" s="26">
        <f t="shared" si="76"/>
        <v>0</v>
      </c>
      <c r="S149" s="27">
        <f t="shared" si="77"/>
        <v>0</v>
      </c>
    </row>
    <row r="150" spans="1:19" x14ac:dyDescent="0.25">
      <c r="A150" s="14" t="s">
        <v>7371</v>
      </c>
      <c r="B150" t="s">
        <v>742</v>
      </c>
      <c r="C150">
        <v>2</v>
      </c>
      <c r="D150" s="11">
        <f>SUMIFS('Individual Data'!$AC$7:$AC$5545,'Individual Data'!$V$7:$V$5545,'Hat by PBT'!$B150,'Individual Data'!$Z$7:$Z$5545,'Hat by PBT'!D$87,'Individual Data'!$R$7:$R$5545,'Hat by PBT'!$C150,'Individual Data'!$N$7:$N$5545,'Hat by PBT'!$B$86)</f>
        <v>14.651919509062367</v>
      </c>
      <c r="E150" s="11">
        <f>SUMIFS('Individual Data'!$AC$7:$AC$5545,'Individual Data'!$V$7:$V$5545,'Hat by PBT'!$B150,'Individual Data'!$Z$7:$Z$5545,'Hat by PBT'!E$87,'Individual Data'!$R$7:$R$5545,'Hat by PBT'!$C150,'Individual Data'!$N$7:$N$5545,'Hat by PBT'!$B$86)</f>
        <v>33.515578170499651</v>
      </c>
      <c r="F150" s="11">
        <f>SUMIFS('Individual Data'!$AC$7:$AC$5545,'Individual Data'!$V$7:$V$5545,'Hat by PBT'!$B150,'Individual Data'!$Z$7:$Z$5545,'Hat by PBT'!F$87,'Individual Data'!$R$7:$R$5545,'Hat by PBT'!$C150,'Individual Data'!$N$7:$N$5545,'Hat by PBT'!$B$86)</f>
        <v>0</v>
      </c>
      <c r="G150" s="11">
        <f>SUMIFS('Individual Data'!$AC$7:$AC$5545,'Individual Data'!$V$7:$V$5545,'Hat by PBT'!$B150,'Individual Data'!$Z$7:$Z$5545,'Hat by PBT'!G$87,'Individual Data'!$R$7:$R$5545,'Hat by PBT'!$C150,'Individual Data'!$N$7:$N$5545,'Hat by PBT'!$B$86)</f>
        <v>0</v>
      </c>
      <c r="H150" s="11">
        <f>SUMIFS('Individual Data'!$AC$7:$AC$5545,'Individual Data'!$V$7:$V$5545,'Hat by PBT'!$B150,'Individual Data'!$Z$7:$Z$5545,'Hat by PBT'!H$87,'Individual Data'!$R$7:$R$5545,'Hat by PBT'!$C150,'Individual Data'!$N$7:$N$5545,'Hat by PBT'!$B$86)</f>
        <v>0</v>
      </c>
      <c r="I150" s="11">
        <f>SUMIFS('Individual Data'!$AC$7:$AC$5545,'Individual Data'!$V$7:$V$5545,'Hat by PBT'!$B150,'Individual Data'!$Z$7:$Z$5545,'Hat by PBT'!I$87,'Individual Data'!$R$7:$R$5545,'Hat by PBT'!$C150,'Individual Data'!$N$7:$N$5545,'Hat by PBT'!$B$86)</f>
        <v>0</v>
      </c>
      <c r="J150" s="11">
        <f>SUMIFS('Individual Data'!$AC$7:$AC$5545,'Individual Data'!$V$7:$V$5545,'Hat by PBT'!$B150,'Individual Data'!$Z$7:$Z$5545,'Hat by PBT'!J$87,'Individual Data'!$R$7:$R$5545,'Hat by PBT'!$C150,'Individual Data'!$N$7:$N$5545,'Hat by PBT'!$B$86)</f>
        <v>0</v>
      </c>
      <c r="K150" s="11">
        <f>SUMIFS('Individual Data'!$AC$7:$AC$5545,'Individual Data'!$V$7:$V$5545,'Hat by PBT'!$B150,'Individual Data'!$Z$7:$Z$5545,'Hat by PBT'!K$87,'Individual Data'!$R$7:$R$5545,'Hat by PBT'!$C150,'Individual Data'!$N$7:$N$5545,'Hat by PBT'!$B$86)</f>
        <v>0</v>
      </c>
      <c r="L150" s="11">
        <f>SUMIFS('Individual Data'!$AC$7:$AC$5545,'Individual Data'!$V$7:$V$5545,'Hat by PBT'!$B150,'Individual Data'!$Z$7:$Z$5545,'Hat by PBT'!L$87,'Individual Data'!$R$7:$R$5545,'Hat by PBT'!$C150,'Individual Data'!$N$7:$N$5545,'Hat by PBT'!$B$86)</f>
        <v>0</v>
      </c>
      <c r="M150" s="11">
        <f>SUMIFS('Individual Data'!$AC$7:$AC$5545,'Individual Data'!$V$7:$V$5545,'Hat by PBT'!$B150,'Individual Data'!$Z$7:$Z$5545,'Hat by PBT'!M$87,'Individual Data'!$R$7:$R$5545,'Hat by PBT'!$C150,'Individual Data'!$N$7:$N$5545,'Hat by PBT'!$B$86)</f>
        <v>0</v>
      </c>
      <c r="N150" s="11">
        <f>SUMIFS('Individual Data'!$AC$7:$AC$5545,'Individual Data'!$V$7:$V$5545,'Hat by PBT'!$B150,'Individual Data'!$Z$7:$Z$5545,'Hat by PBT'!N$87,'Individual Data'!$R$7:$R$5545,'Hat by PBT'!$C150,'Individual Data'!$N$7:$N$5545,'Hat by PBT'!$B$86)</f>
        <v>0</v>
      </c>
      <c r="O150" s="11">
        <f>SUMIFS('Individual Data'!$AC$7:$AC$5545,'Individual Data'!$V$7:$V$5545,'Hat by PBT'!$B150,'Individual Data'!$Z$7:$Z$5545,'Hat by PBT'!O$87,'Individual Data'!$R$7:$R$5545,'Hat by PBT'!$C150,'Individual Data'!$N$7:$N$5545,'Hat by PBT'!$B$86)</f>
        <v>0</v>
      </c>
      <c r="P150" s="11">
        <f>SUMIFS('Individual Data'!$AC$7:$AC$5545,'Individual Data'!$V$7:$V$5545,'Hat by PBT'!$B150,'Individual Data'!$Z$7:$Z$5545,'Hat by PBT'!P$87,'Individual Data'!$R$7:$R$5545,'Hat by PBT'!$C150,'Individual Data'!$N$7:$N$5545,'Hat by PBT'!$B$86)</f>
        <v>0</v>
      </c>
      <c r="R150" s="26">
        <f t="shared" si="76"/>
        <v>48.167497679562018</v>
      </c>
      <c r="S150" s="27">
        <f t="shared" si="77"/>
        <v>0</v>
      </c>
    </row>
    <row r="151" spans="1:19" x14ac:dyDescent="0.25">
      <c r="A151" s="14" t="s">
        <v>7371</v>
      </c>
      <c r="B151" t="s">
        <v>743</v>
      </c>
      <c r="C151">
        <v>2</v>
      </c>
      <c r="D151" s="11">
        <f>SUMIFS('Individual Data'!$AC$7:$AC$5545,'Individual Data'!$V$7:$V$5545,'Hat by PBT'!$B151,'Individual Data'!$Z$7:$Z$5545,'Hat by PBT'!D$87,'Individual Data'!$R$7:$R$5545,'Hat by PBT'!$C151,'Individual Data'!$N$7:$N$5545,'Hat by PBT'!$B$86)</f>
        <v>15.180701864721234</v>
      </c>
      <c r="E151" s="11">
        <f>SUMIFS('Individual Data'!$AC$7:$AC$5545,'Individual Data'!$V$7:$V$5545,'Hat by PBT'!$B151,'Individual Data'!$Z$7:$Z$5545,'Hat by PBT'!E$87,'Individual Data'!$R$7:$R$5545,'Hat by PBT'!$C151,'Individual Data'!$N$7:$N$5545,'Hat by PBT'!$B$86)</f>
        <v>49.057418318898428</v>
      </c>
      <c r="F151" s="11">
        <f>SUMIFS('Individual Data'!$AC$7:$AC$5545,'Individual Data'!$V$7:$V$5545,'Hat by PBT'!$B151,'Individual Data'!$Z$7:$Z$5545,'Hat by PBT'!F$87,'Individual Data'!$R$7:$R$5545,'Hat by PBT'!$C151,'Individual Data'!$N$7:$N$5545,'Hat by PBT'!$B$86)</f>
        <v>0</v>
      </c>
      <c r="G151" s="11">
        <f>SUMIFS('Individual Data'!$AC$7:$AC$5545,'Individual Data'!$V$7:$V$5545,'Hat by PBT'!$B151,'Individual Data'!$Z$7:$Z$5545,'Hat by PBT'!G$87,'Individual Data'!$R$7:$R$5545,'Hat by PBT'!$C151,'Individual Data'!$N$7:$N$5545,'Hat by PBT'!$B$86)</f>
        <v>0</v>
      </c>
      <c r="H151" s="11">
        <f>SUMIFS('Individual Data'!$AC$7:$AC$5545,'Individual Data'!$V$7:$V$5545,'Hat by PBT'!$B151,'Individual Data'!$Z$7:$Z$5545,'Hat by PBT'!H$87,'Individual Data'!$R$7:$R$5545,'Hat by PBT'!$C151,'Individual Data'!$N$7:$N$5545,'Hat by PBT'!$B$86)</f>
        <v>0</v>
      </c>
      <c r="I151" s="11">
        <f>SUMIFS('Individual Data'!$AC$7:$AC$5545,'Individual Data'!$V$7:$V$5545,'Hat by PBT'!$B151,'Individual Data'!$Z$7:$Z$5545,'Hat by PBT'!I$87,'Individual Data'!$R$7:$R$5545,'Hat by PBT'!$C151,'Individual Data'!$N$7:$N$5545,'Hat by PBT'!$B$86)</f>
        <v>0</v>
      </c>
      <c r="J151" s="11">
        <f>SUMIFS('Individual Data'!$AC$7:$AC$5545,'Individual Data'!$V$7:$V$5545,'Hat by PBT'!$B151,'Individual Data'!$Z$7:$Z$5545,'Hat by PBT'!J$87,'Individual Data'!$R$7:$R$5545,'Hat by PBT'!$C151,'Individual Data'!$N$7:$N$5545,'Hat by PBT'!$B$86)</f>
        <v>0</v>
      </c>
      <c r="K151" s="11">
        <f>SUMIFS('Individual Data'!$AC$7:$AC$5545,'Individual Data'!$V$7:$V$5545,'Hat by PBT'!$B151,'Individual Data'!$Z$7:$Z$5545,'Hat by PBT'!K$87,'Individual Data'!$R$7:$R$5545,'Hat by PBT'!$C151,'Individual Data'!$N$7:$N$5545,'Hat by PBT'!$B$86)</f>
        <v>0</v>
      </c>
      <c r="L151" s="11">
        <f>SUMIFS('Individual Data'!$AC$7:$AC$5545,'Individual Data'!$V$7:$V$5545,'Hat by PBT'!$B151,'Individual Data'!$Z$7:$Z$5545,'Hat by PBT'!L$87,'Individual Data'!$R$7:$R$5545,'Hat by PBT'!$C151,'Individual Data'!$N$7:$N$5545,'Hat by PBT'!$B$86)</f>
        <v>0</v>
      </c>
      <c r="M151" s="11">
        <f>SUMIFS('Individual Data'!$AC$7:$AC$5545,'Individual Data'!$V$7:$V$5545,'Hat by PBT'!$B151,'Individual Data'!$Z$7:$Z$5545,'Hat by PBT'!M$87,'Individual Data'!$R$7:$R$5545,'Hat by PBT'!$C151,'Individual Data'!$N$7:$N$5545,'Hat by PBT'!$B$86)</f>
        <v>0</v>
      </c>
      <c r="N151" s="11">
        <f>SUMIFS('Individual Data'!$AC$7:$AC$5545,'Individual Data'!$V$7:$V$5545,'Hat by PBT'!$B151,'Individual Data'!$Z$7:$Z$5545,'Hat by PBT'!N$87,'Individual Data'!$R$7:$R$5545,'Hat by PBT'!$C151,'Individual Data'!$N$7:$N$5545,'Hat by PBT'!$B$86)</f>
        <v>0</v>
      </c>
      <c r="O151" s="11">
        <f>SUMIFS('Individual Data'!$AC$7:$AC$5545,'Individual Data'!$V$7:$V$5545,'Hat by PBT'!$B151,'Individual Data'!$Z$7:$Z$5545,'Hat by PBT'!O$87,'Individual Data'!$R$7:$R$5545,'Hat by PBT'!$C151,'Individual Data'!$N$7:$N$5545,'Hat by PBT'!$B$86)</f>
        <v>0</v>
      </c>
      <c r="P151" s="11">
        <f>SUMIFS('Individual Data'!$AC$7:$AC$5545,'Individual Data'!$V$7:$V$5545,'Hat by PBT'!$B151,'Individual Data'!$Z$7:$Z$5545,'Hat by PBT'!P$87,'Individual Data'!$R$7:$R$5545,'Hat by PBT'!$C151,'Individual Data'!$N$7:$N$5545,'Hat by PBT'!$B$86)</f>
        <v>0</v>
      </c>
      <c r="R151" s="26">
        <f t="shared" si="76"/>
        <v>64.238120183619657</v>
      </c>
      <c r="S151" s="27">
        <f t="shared" si="77"/>
        <v>0</v>
      </c>
    </row>
    <row r="152" spans="1:19" x14ac:dyDescent="0.25">
      <c r="A152" s="15" t="s">
        <v>7371</v>
      </c>
      <c r="B152" t="s">
        <v>741</v>
      </c>
      <c r="C152">
        <v>2</v>
      </c>
      <c r="D152" s="11">
        <f>SUMIFS('Individual Data'!$AC$7:$AC$5545,'Individual Data'!$V$7:$V$5545,'Hat by PBT'!$B152,'Individual Data'!$Z$7:$Z$5545,'Hat by PBT'!D$87,'Individual Data'!$R$7:$R$5545,'Hat by PBT'!$C152,'Individual Data'!$N$7:$N$5545,'Hat by PBT'!$B$86)</f>
        <v>0</v>
      </c>
      <c r="E152" s="11">
        <f>SUMIFS('Individual Data'!$AC$7:$AC$5545,'Individual Data'!$V$7:$V$5545,'Hat by PBT'!$B152,'Individual Data'!$Z$7:$Z$5545,'Hat by PBT'!E$87,'Individual Data'!$R$7:$R$5545,'Hat by PBT'!$C152,'Individual Data'!$N$7:$N$5545,'Hat by PBT'!$B$86)</f>
        <v>16.757789085249826</v>
      </c>
      <c r="F152" s="11">
        <f>SUMIFS('Individual Data'!$AC$7:$AC$5545,'Individual Data'!$V$7:$V$5545,'Hat by PBT'!$B152,'Individual Data'!$Z$7:$Z$5545,'Hat by PBT'!F$87,'Individual Data'!$R$7:$R$5545,'Hat by PBT'!$C152,'Individual Data'!$N$7:$N$5545,'Hat by PBT'!$B$86)</f>
        <v>33.515578170499651</v>
      </c>
      <c r="G152" s="11">
        <f>SUMIFS('Individual Data'!$AC$7:$AC$5545,'Individual Data'!$V$7:$V$5545,'Hat by PBT'!$B152,'Individual Data'!$Z$7:$Z$5545,'Hat by PBT'!G$87,'Individual Data'!$R$7:$R$5545,'Hat by PBT'!$C152,'Individual Data'!$N$7:$N$5545,'Hat by PBT'!$B$86)</f>
        <v>17.279553309259363</v>
      </c>
      <c r="H152" s="11">
        <f>SUMIFS('Individual Data'!$AC$7:$AC$5545,'Individual Data'!$V$7:$V$5545,'Hat by PBT'!$B152,'Individual Data'!$Z$7:$Z$5545,'Hat by PBT'!H$87,'Individual Data'!$R$7:$R$5545,'Hat by PBT'!$C152,'Individual Data'!$N$7:$N$5545,'Hat by PBT'!$B$86)</f>
        <v>0</v>
      </c>
      <c r="I152" s="11">
        <f>SUMIFS('Individual Data'!$AC$7:$AC$5545,'Individual Data'!$V$7:$V$5545,'Hat by PBT'!$B152,'Individual Data'!$Z$7:$Z$5545,'Hat by PBT'!I$87,'Individual Data'!$R$7:$R$5545,'Hat by PBT'!$C152,'Individual Data'!$N$7:$N$5545,'Hat by PBT'!$B$86)</f>
        <v>0</v>
      </c>
      <c r="J152" s="11">
        <f>SUMIFS('Individual Data'!$AC$7:$AC$5545,'Individual Data'!$V$7:$V$5545,'Hat by PBT'!$B152,'Individual Data'!$Z$7:$Z$5545,'Hat by PBT'!J$87,'Individual Data'!$R$7:$R$5545,'Hat by PBT'!$C152,'Individual Data'!$N$7:$N$5545,'Hat by PBT'!$B$86)</f>
        <v>0</v>
      </c>
      <c r="K152" s="11">
        <f>SUMIFS('Individual Data'!$AC$7:$AC$5545,'Individual Data'!$V$7:$V$5545,'Hat by PBT'!$B152,'Individual Data'!$Z$7:$Z$5545,'Hat by PBT'!K$87,'Individual Data'!$R$7:$R$5545,'Hat by PBT'!$C152,'Individual Data'!$N$7:$N$5545,'Hat by PBT'!$B$86)</f>
        <v>0</v>
      </c>
      <c r="L152" s="11">
        <f>SUMIFS('Individual Data'!$AC$7:$AC$5545,'Individual Data'!$V$7:$V$5545,'Hat by PBT'!$B152,'Individual Data'!$Z$7:$Z$5545,'Hat by PBT'!L$87,'Individual Data'!$R$7:$R$5545,'Hat by PBT'!$C152,'Individual Data'!$N$7:$N$5545,'Hat by PBT'!$B$86)</f>
        <v>0</v>
      </c>
      <c r="M152" s="11">
        <f>SUMIFS('Individual Data'!$AC$7:$AC$5545,'Individual Data'!$V$7:$V$5545,'Hat by PBT'!$B152,'Individual Data'!$Z$7:$Z$5545,'Hat by PBT'!M$87,'Individual Data'!$R$7:$R$5545,'Hat by PBT'!$C152,'Individual Data'!$N$7:$N$5545,'Hat by PBT'!$B$86)</f>
        <v>0</v>
      </c>
      <c r="N152" s="11">
        <f>SUMIFS('Individual Data'!$AC$7:$AC$5545,'Individual Data'!$V$7:$V$5545,'Hat by PBT'!$B152,'Individual Data'!$Z$7:$Z$5545,'Hat by PBT'!N$87,'Individual Data'!$R$7:$R$5545,'Hat by PBT'!$C152,'Individual Data'!$N$7:$N$5545,'Hat by PBT'!$B$86)</f>
        <v>0</v>
      </c>
      <c r="O152" s="11">
        <f>SUMIFS('Individual Data'!$AC$7:$AC$5545,'Individual Data'!$V$7:$V$5545,'Hat by PBT'!$B152,'Individual Data'!$Z$7:$Z$5545,'Hat by PBT'!O$87,'Individual Data'!$R$7:$R$5545,'Hat by PBT'!$C152,'Individual Data'!$N$7:$N$5545,'Hat by PBT'!$B$86)</f>
        <v>0</v>
      </c>
      <c r="P152" s="11">
        <f>SUMIFS('Individual Data'!$AC$7:$AC$5545,'Individual Data'!$V$7:$V$5545,'Hat by PBT'!$B152,'Individual Data'!$Z$7:$Z$5545,'Hat by PBT'!P$87,'Individual Data'!$R$7:$R$5545,'Hat by PBT'!$C152,'Individual Data'!$N$7:$N$5545,'Hat by PBT'!$B$86)</f>
        <v>0</v>
      </c>
      <c r="R152" s="26">
        <f t="shared" si="76"/>
        <v>50.273367255749477</v>
      </c>
      <c r="S152" s="27">
        <f t="shared" si="77"/>
        <v>17.279553309259363</v>
      </c>
    </row>
    <row r="153" spans="1:19" x14ac:dyDescent="0.25">
      <c r="A153" s="15" t="s">
        <v>1972</v>
      </c>
      <c r="B153" t="s">
        <v>1318</v>
      </c>
      <c r="C153">
        <v>3</v>
      </c>
      <c r="D153" s="11">
        <f>SUMIFS('Individual Data'!$AC$7:$AC$5545,'Individual Data'!$V$7:$V$5545,'Hat by PBT'!$B153,'Individual Data'!$Z$7:$Z$5545,'Hat by PBT'!D$87,'Individual Data'!$R$7:$R$5545,'Hat by PBT'!$C153,'Individual Data'!$N$7:$N$5545,'Hat by PBT'!$B$86)</f>
        <v>0</v>
      </c>
      <c r="E153" s="11">
        <f>SUMIFS('Individual Data'!$AC$7:$AC$5545,'Individual Data'!$V$7:$V$5545,'Hat by PBT'!$B153,'Individual Data'!$Z$7:$Z$5545,'Hat by PBT'!E$87,'Individual Data'!$R$7:$R$5545,'Hat by PBT'!$C153,'Individual Data'!$N$7:$N$5545,'Hat by PBT'!$B$86)</f>
        <v>0</v>
      </c>
      <c r="F153" s="11">
        <f>SUMIFS('Individual Data'!$AC$7:$AC$5545,'Individual Data'!$V$7:$V$5545,'Hat by PBT'!$B153,'Individual Data'!$Z$7:$Z$5545,'Hat by PBT'!F$87,'Individual Data'!$R$7:$R$5545,'Hat by PBT'!$C153,'Individual Data'!$N$7:$N$5545,'Hat by PBT'!$B$86)</f>
        <v>33.835922632721164</v>
      </c>
      <c r="G153" s="11">
        <f>SUMIFS('Individual Data'!$AC$7:$AC$5545,'Individual Data'!$V$7:$V$5545,'Hat by PBT'!$B153,'Individual Data'!$Z$7:$Z$5545,'Hat by PBT'!G$87,'Individual Data'!$R$7:$R$5545,'Hat by PBT'!$C153,'Individual Data'!$N$7:$N$5545,'Hat by PBT'!$B$86)</f>
        <v>0</v>
      </c>
      <c r="H153" s="11">
        <f>SUMIFS('Individual Data'!$AC$7:$AC$5545,'Individual Data'!$V$7:$V$5545,'Hat by PBT'!$B153,'Individual Data'!$Z$7:$Z$5545,'Hat by PBT'!H$87,'Individual Data'!$R$7:$R$5545,'Hat by PBT'!$C153,'Individual Data'!$N$7:$N$5545,'Hat by PBT'!$B$86)</f>
        <v>125.57398092244701</v>
      </c>
      <c r="I153" s="11">
        <f>SUMIFS('Individual Data'!$AC$7:$AC$5545,'Individual Data'!$V$7:$V$5545,'Hat by PBT'!$B153,'Individual Data'!$Z$7:$Z$5545,'Hat by PBT'!I$87,'Individual Data'!$R$7:$R$5545,'Hat by PBT'!$C153,'Individual Data'!$N$7:$N$5545,'Hat by PBT'!$B$86)</f>
        <v>15.126620254172614</v>
      </c>
      <c r="J153" s="11">
        <f>SUMIFS('Individual Data'!$AC$7:$AC$5545,'Individual Data'!$V$7:$V$5545,'Hat by PBT'!$B153,'Individual Data'!$Z$7:$Z$5545,'Hat by PBT'!J$87,'Individual Data'!$R$7:$R$5545,'Hat by PBT'!$C153,'Individual Data'!$N$7:$N$5545,'Hat by PBT'!$B$86)</f>
        <v>0</v>
      </c>
      <c r="K153" s="11">
        <f>SUMIFS('Individual Data'!$AC$7:$AC$5545,'Individual Data'!$V$7:$V$5545,'Hat by PBT'!$B153,'Individual Data'!$Z$7:$Z$5545,'Hat by PBT'!K$87,'Individual Data'!$R$7:$R$5545,'Hat by PBT'!$C153,'Individual Data'!$N$7:$N$5545,'Hat by PBT'!$B$86)</f>
        <v>0</v>
      </c>
      <c r="L153" s="11">
        <f>SUMIFS('Individual Data'!$AC$7:$AC$5545,'Individual Data'!$V$7:$V$5545,'Hat by PBT'!$B153,'Individual Data'!$Z$7:$Z$5545,'Hat by PBT'!L$87,'Individual Data'!$R$7:$R$5545,'Hat by PBT'!$C153,'Individual Data'!$N$7:$N$5545,'Hat by PBT'!$B$86)</f>
        <v>0</v>
      </c>
      <c r="M153" s="11">
        <f>SUMIFS('Individual Data'!$AC$7:$AC$5545,'Individual Data'!$V$7:$V$5545,'Hat by PBT'!$B153,'Individual Data'!$Z$7:$Z$5545,'Hat by PBT'!M$87,'Individual Data'!$R$7:$R$5545,'Hat by PBT'!$C153,'Individual Data'!$N$7:$N$5545,'Hat by PBT'!$B$86)</f>
        <v>0</v>
      </c>
      <c r="N153" s="11">
        <f>SUMIFS('Individual Data'!$AC$7:$AC$5545,'Individual Data'!$V$7:$V$5545,'Hat by PBT'!$B153,'Individual Data'!$Z$7:$Z$5545,'Hat by PBT'!N$87,'Individual Data'!$R$7:$R$5545,'Hat by PBT'!$C153,'Individual Data'!$N$7:$N$5545,'Hat by PBT'!$B$86)</f>
        <v>0</v>
      </c>
      <c r="O153" s="11">
        <f>SUMIFS('Individual Data'!$AC$7:$AC$5545,'Individual Data'!$V$7:$V$5545,'Hat by PBT'!$B153,'Individual Data'!$Z$7:$Z$5545,'Hat by PBT'!O$87,'Individual Data'!$R$7:$R$5545,'Hat by PBT'!$C153,'Individual Data'!$N$7:$N$5545,'Hat by PBT'!$B$86)</f>
        <v>0</v>
      </c>
      <c r="P153" s="11">
        <f>SUMIFS('Individual Data'!$AC$7:$AC$5545,'Individual Data'!$V$7:$V$5545,'Hat by PBT'!$B153,'Individual Data'!$Z$7:$Z$5545,'Hat by PBT'!P$87,'Individual Data'!$R$7:$R$5545,'Hat by PBT'!$C153,'Individual Data'!$N$7:$N$5545,'Hat by PBT'!$B$86)</f>
        <v>0</v>
      </c>
      <c r="R153" s="26">
        <f t="shared" ref="R153:R159" si="78">SUM(D153:F153)</f>
        <v>33.835922632721164</v>
      </c>
      <c r="S153" s="27">
        <f t="shared" ref="S153:S159" si="79">SUM(G153:P153)</f>
        <v>140.70060117661961</v>
      </c>
    </row>
    <row r="154" spans="1:19" x14ac:dyDescent="0.25">
      <c r="A154" s="15" t="s">
        <v>7906</v>
      </c>
      <c r="B154" t="s">
        <v>9062</v>
      </c>
      <c r="C154">
        <v>3</v>
      </c>
      <c r="D154" s="11">
        <f>SUMIFS('Individual Data'!$AC$7:$AC$5545,'Individual Data'!$V$7:$V$5545,'Hat by PBT'!$B154,'Individual Data'!$Z$7:$Z$5545,'Hat by PBT'!D$87,'Individual Data'!$R$7:$R$5545,'Hat by PBT'!$C154,'Individual Data'!$N$7:$N$5545,'Hat by PBT'!$B$86)</f>
        <v>0</v>
      </c>
      <c r="E154" s="11">
        <f>SUMIFS('Individual Data'!$AC$7:$AC$5545,'Individual Data'!$V$7:$V$5545,'Hat by PBT'!$B154,'Individual Data'!$Z$7:$Z$5545,'Hat by PBT'!E$87,'Individual Data'!$R$7:$R$5545,'Hat by PBT'!$C154,'Individual Data'!$N$7:$N$5545,'Hat by PBT'!$B$86)</f>
        <v>0</v>
      </c>
      <c r="F154" s="11">
        <f>SUMIFS('Individual Data'!$AC$7:$AC$5545,'Individual Data'!$V$7:$V$5545,'Hat by PBT'!$B154,'Individual Data'!$Z$7:$Z$5545,'Hat by PBT'!F$87,'Individual Data'!$R$7:$R$5545,'Hat by PBT'!$C154,'Individual Data'!$N$7:$N$5545,'Hat by PBT'!$B$86)</f>
        <v>0</v>
      </c>
      <c r="G154" s="11">
        <f>SUMIFS('Individual Data'!$AC$7:$AC$5545,'Individual Data'!$V$7:$V$5545,'Hat by PBT'!$B154,'Individual Data'!$Z$7:$Z$5545,'Hat by PBT'!G$87,'Individual Data'!$R$7:$R$5545,'Hat by PBT'!$C154,'Individual Data'!$N$7:$N$5545,'Hat by PBT'!$B$86)</f>
        <v>17.15162037037037</v>
      </c>
      <c r="H154" s="11">
        <f>SUMIFS('Individual Data'!$AC$7:$AC$5545,'Individual Data'!$V$7:$V$5545,'Hat by PBT'!$B154,'Individual Data'!$Z$7:$Z$5545,'Hat by PBT'!H$87,'Individual Data'!$R$7:$R$5545,'Hat by PBT'!$C154,'Individual Data'!$N$7:$N$5545,'Hat by PBT'!$B$86)</f>
        <v>0</v>
      </c>
      <c r="I154" s="11">
        <f>SUMIFS('Individual Data'!$AC$7:$AC$5545,'Individual Data'!$V$7:$V$5545,'Hat by PBT'!$B154,'Individual Data'!$Z$7:$Z$5545,'Hat by PBT'!I$87,'Individual Data'!$R$7:$R$5545,'Hat by PBT'!$C154,'Individual Data'!$N$7:$N$5545,'Hat by PBT'!$B$86)</f>
        <v>100.93007149240393</v>
      </c>
      <c r="J154" s="11">
        <f>SUMIFS('Individual Data'!$AC$7:$AC$5545,'Individual Data'!$V$7:$V$5545,'Hat by PBT'!$B154,'Individual Data'!$Z$7:$Z$5545,'Hat by PBT'!J$87,'Individual Data'!$R$7:$R$5545,'Hat by PBT'!$C154,'Individual Data'!$N$7:$N$5545,'Hat by PBT'!$B$86)</f>
        <v>0</v>
      </c>
      <c r="K154" s="11">
        <f>SUMIFS('Individual Data'!$AC$7:$AC$5545,'Individual Data'!$V$7:$V$5545,'Hat by PBT'!$B154,'Individual Data'!$Z$7:$Z$5545,'Hat by PBT'!K$87,'Individual Data'!$R$7:$R$5545,'Hat by PBT'!$C154,'Individual Data'!$N$7:$N$5545,'Hat by PBT'!$B$86)</f>
        <v>0</v>
      </c>
      <c r="L154" s="11">
        <f>SUMIFS('Individual Data'!$AC$7:$AC$5545,'Individual Data'!$V$7:$V$5545,'Hat by PBT'!$B154,'Individual Data'!$Z$7:$Z$5545,'Hat by PBT'!L$87,'Individual Data'!$R$7:$R$5545,'Hat by PBT'!$C154,'Individual Data'!$N$7:$N$5545,'Hat by PBT'!$B$86)</f>
        <v>0</v>
      </c>
      <c r="M154" s="11">
        <f>SUMIFS('Individual Data'!$AC$7:$AC$5545,'Individual Data'!$V$7:$V$5545,'Hat by PBT'!$B154,'Individual Data'!$Z$7:$Z$5545,'Hat by PBT'!M$87,'Individual Data'!$R$7:$R$5545,'Hat by PBT'!$C154,'Individual Data'!$N$7:$N$5545,'Hat by PBT'!$B$86)</f>
        <v>0</v>
      </c>
      <c r="N154" s="11">
        <f>SUMIFS('Individual Data'!$AC$7:$AC$5545,'Individual Data'!$V$7:$V$5545,'Hat by PBT'!$B154,'Individual Data'!$Z$7:$Z$5545,'Hat by PBT'!N$87,'Individual Data'!$R$7:$R$5545,'Hat by PBT'!$C154,'Individual Data'!$N$7:$N$5545,'Hat by PBT'!$B$86)</f>
        <v>0</v>
      </c>
      <c r="O154" s="11">
        <f>SUMIFS('Individual Data'!$AC$7:$AC$5545,'Individual Data'!$V$7:$V$5545,'Hat by PBT'!$B154,'Individual Data'!$Z$7:$Z$5545,'Hat by PBT'!O$87,'Individual Data'!$R$7:$R$5545,'Hat by PBT'!$C154,'Individual Data'!$N$7:$N$5545,'Hat by PBT'!$B$86)</f>
        <v>0</v>
      </c>
      <c r="P154" s="11">
        <f>SUMIFS('Individual Data'!$AC$7:$AC$5545,'Individual Data'!$V$7:$V$5545,'Hat by PBT'!$B154,'Individual Data'!$Z$7:$Z$5545,'Hat by PBT'!P$87,'Individual Data'!$R$7:$R$5545,'Hat by PBT'!$C154,'Individual Data'!$N$7:$N$5545,'Hat by PBT'!$B$86)</f>
        <v>0</v>
      </c>
      <c r="R154" s="26">
        <f t="shared" si="78"/>
        <v>0</v>
      </c>
      <c r="S154" s="27">
        <f t="shared" si="79"/>
        <v>118.08169186277429</v>
      </c>
    </row>
    <row r="155" spans="1:19" x14ac:dyDescent="0.25">
      <c r="A155" s="15" t="s">
        <v>1973</v>
      </c>
      <c r="B155" t="s">
        <v>9063</v>
      </c>
      <c r="C155">
        <v>4</v>
      </c>
      <c r="D155" s="11">
        <f>SUMIFS('Individual Data'!$AC$7:$AC$5545,'Individual Data'!$V$7:$V$5545,'Hat by PBT'!$B155,'Individual Data'!$Z$7:$Z$5545,'Hat by PBT'!D$87,'Individual Data'!$R$7:$R$5545,'Hat by PBT'!$C155,'Individual Data'!$N$7:$N$5545,'Hat by PBT'!$B$86)</f>
        <v>0</v>
      </c>
      <c r="E155" s="11">
        <f>SUMIFS('Individual Data'!$AC$7:$AC$5545,'Individual Data'!$V$7:$V$5545,'Hat by PBT'!$B155,'Individual Data'!$Z$7:$Z$5545,'Hat by PBT'!E$87,'Individual Data'!$R$7:$R$5545,'Hat by PBT'!$C155,'Individual Data'!$N$7:$N$5545,'Hat by PBT'!$B$86)</f>
        <v>0</v>
      </c>
      <c r="F155" s="11">
        <f>SUMIFS('Individual Data'!$AC$7:$AC$5545,'Individual Data'!$V$7:$V$5545,'Hat by PBT'!$B155,'Individual Data'!$Z$7:$Z$5545,'Hat by PBT'!F$87,'Individual Data'!$R$7:$R$5545,'Hat by PBT'!$C155,'Individual Data'!$N$7:$N$5545,'Hat by PBT'!$B$86)</f>
        <v>0</v>
      </c>
      <c r="G155" s="11">
        <f>SUMIFS('Individual Data'!$AC$7:$AC$5545,'Individual Data'!$V$7:$V$5545,'Hat by PBT'!$B155,'Individual Data'!$Z$7:$Z$5545,'Hat by PBT'!G$87,'Individual Data'!$R$7:$R$5545,'Hat by PBT'!$C155,'Individual Data'!$N$7:$N$5545,'Hat by PBT'!$B$86)</f>
        <v>0</v>
      </c>
      <c r="H155" s="11">
        <f>SUMIFS('Individual Data'!$AC$7:$AC$5545,'Individual Data'!$V$7:$V$5545,'Hat by PBT'!$B155,'Individual Data'!$Z$7:$Z$5545,'Hat by PBT'!H$87,'Individual Data'!$R$7:$R$5545,'Hat by PBT'!$C155,'Individual Data'!$N$7:$N$5545,'Hat by PBT'!$B$86)</f>
        <v>0</v>
      </c>
      <c r="I155" s="11">
        <f>SUMIFS('Individual Data'!$AC$7:$AC$5545,'Individual Data'!$V$7:$V$5545,'Hat by PBT'!$B155,'Individual Data'!$Z$7:$Z$5545,'Hat by PBT'!I$87,'Individual Data'!$R$7:$R$5545,'Hat by PBT'!$C155,'Individual Data'!$N$7:$N$5545,'Hat by PBT'!$B$86)</f>
        <v>0</v>
      </c>
      <c r="J155" s="11">
        <f>SUMIFS('Individual Data'!$AC$7:$AC$5545,'Individual Data'!$V$7:$V$5545,'Hat by PBT'!$B155,'Individual Data'!$Z$7:$Z$5545,'Hat by PBT'!J$87,'Individual Data'!$R$7:$R$5545,'Hat by PBT'!$C155,'Individual Data'!$N$7:$N$5545,'Hat by PBT'!$B$86)</f>
        <v>0</v>
      </c>
      <c r="K155" s="11">
        <f>SUMIFS('Individual Data'!$AC$7:$AC$5545,'Individual Data'!$V$7:$V$5545,'Hat by PBT'!$B155,'Individual Data'!$Z$7:$Z$5545,'Hat by PBT'!K$87,'Individual Data'!$R$7:$R$5545,'Hat by PBT'!$C155,'Individual Data'!$N$7:$N$5545,'Hat by PBT'!$B$86)</f>
        <v>17.054508364848473</v>
      </c>
      <c r="L155" s="11">
        <f>SUMIFS('Individual Data'!$AC$7:$AC$5545,'Individual Data'!$V$7:$V$5545,'Hat by PBT'!$B155,'Individual Data'!$Z$7:$Z$5545,'Hat by PBT'!L$87,'Individual Data'!$R$7:$R$5545,'Hat by PBT'!$C155,'Individual Data'!$N$7:$N$5545,'Hat by PBT'!$B$86)</f>
        <v>0</v>
      </c>
      <c r="M155" s="11">
        <f>SUMIFS('Individual Data'!$AC$7:$AC$5545,'Individual Data'!$V$7:$V$5545,'Hat by PBT'!$B155,'Individual Data'!$Z$7:$Z$5545,'Hat by PBT'!M$87,'Individual Data'!$R$7:$R$5545,'Hat by PBT'!$C155,'Individual Data'!$N$7:$N$5545,'Hat by PBT'!$B$86)</f>
        <v>0</v>
      </c>
      <c r="N155" s="11">
        <f>SUMIFS('Individual Data'!$AC$7:$AC$5545,'Individual Data'!$V$7:$V$5545,'Hat by PBT'!$B155,'Individual Data'!$Z$7:$Z$5545,'Hat by PBT'!N$87,'Individual Data'!$R$7:$R$5545,'Hat by PBT'!$C155,'Individual Data'!$N$7:$N$5545,'Hat by PBT'!$B$86)</f>
        <v>0</v>
      </c>
      <c r="O155" s="11">
        <f>SUMIFS('Individual Data'!$AC$7:$AC$5545,'Individual Data'!$V$7:$V$5545,'Hat by PBT'!$B155,'Individual Data'!$Z$7:$Z$5545,'Hat by PBT'!O$87,'Individual Data'!$R$7:$R$5545,'Hat by PBT'!$C155,'Individual Data'!$N$7:$N$5545,'Hat by PBT'!$B$86)</f>
        <v>0</v>
      </c>
      <c r="P155" s="11">
        <f>SUMIFS('Individual Data'!$AC$7:$AC$5545,'Individual Data'!$V$7:$V$5545,'Hat by PBT'!$B155,'Individual Data'!$Z$7:$Z$5545,'Hat by PBT'!P$87,'Individual Data'!$R$7:$R$5545,'Hat by PBT'!$C155,'Individual Data'!$N$7:$N$5545,'Hat by PBT'!$B$86)</f>
        <v>0</v>
      </c>
      <c r="R155" s="26">
        <f t="shared" si="78"/>
        <v>0</v>
      </c>
      <c r="S155" s="27">
        <f t="shared" si="79"/>
        <v>17.054508364848473</v>
      </c>
    </row>
    <row r="156" spans="1:19" x14ac:dyDescent="0.25">
      <c r="A156" s="15" t="s">
        <v>8753</v>
      </c>
      <c r="B156" t="s">
        <v>9062</v>
      </c>
      <c r="C156">
        <v>2</v>
      </c>
      <c r="D156" s="11">
        <f>SUMIFS('Individual Data'!$AC$7:$AC$5545,'Individual Data'!$V$7:$V$5545,'Hat by PBT'!$B156,'Individual Data'!$Z$7:$Z$5545,'Hat by PBT'!D$87,'Individual Data'!$R$7:$R$5545,'Hat by PBT'!$C156,'Individual Data'!$N$7:$N$5545,'Hat by PBT'!$B$86)</f>
        <v>67.616656116572329</v>
      </c>
      <c r="E156" s="11">
        <f>SUMIFS('Individual Data'!$AC$7:$AC$5545,'Individual Data'!$V$7:$V$5545,'Hat by PBT'!$B156,'Individual Data'!$Z$7:$Z$5545,'Hat by PBT'!E$87,'Individual Data'!$R$7:$R$5545,'Hat by PBT'!$C156,'Individual Data'!$N$7:$N$5545,'Hat by PBT'!$B$86)</f>
        <v>0</v>
      </c>
      <c r="F156" s="11">
        <f>SUMIFS('Individual Data'!$AC$7:$AC$5545,'Individual Data'!$V$7:$V$5545,'Hat by PBT'!$B156,'Individual Data'!$Z$7:$Z$5545,'Hat by PBT'!F$87,'Individual Data'!$R$7:$R$5545,'Hat by PBT'!$C156,'Individual Data'!$N$7:$N$5545,'Hat by PBT'!$B$86)</f>
        <v>16.821678582067321</v>
      </c>
      <c r="G156" s="11">
        <f>SUMIFS('Individual Data'!$AC$7:$AC$5545,'Individual Data'!$V$7:$V$5545,'Hat by PBT'!$B156,'Individual Data'!$Z$7:$Z$5545,'Hat by PBT'!G$87,'Individual Data'!$R$7:$R$5545,'Hat by PBT'!$C156,'Individual Data'!$N$7:$N$5545,'Hat by PBT'!$B$86)</f>
        <v>0</v>
      </c>
      <c r="H156" s="11">
        <f>SUMIFS('Individual Data'!$AC$7:$AC$5545,'Individual Data'!$V$7:$V$5545,'Hat by PBT'!$B156,'Individual Data'!$Z$7:$Z$5545,'Hat by PBT'!H$87,'Individual Data'!$R$7:$R$5545,'Hat by PBT'!$C156,'Individual Data'!$N$7:$N$5545,'Hat by PBT'!$B$86)</f>
        <v>0</v>
      </c>
      <c r="I156" s="11">
        <f>SUMIFS('Individual Data'!$AC$7:$AC$5545,'Individual Data'!$V$7:$V$5545,'Hat by PBT'!$B156,'Individual Data'!$Z$7:$Z$5545,'Hat by PBT'!I$87,'Individual Data'!$R$7:$R$5545,'Hat by PBT'!$C156,'Individual Data'!$N$7:$N$5545,'Hat by PBT'!$B$86)</f>
        <v>0</v>
      </c>
      <c r="J156" s="11">
        <f>SUMIFS('Individual Data'!$AC$7:$AC$5545,'Individual Data'!$V$7:$V$5545,'Hat by PBT'!$B156,'Individual Data'!$Z$7:$Z$5545,'Hat by PBT'!J$87,'Individual Data'!$R$7:$R$5545,'Hat by PBT'!$C156,'Individual Data'!$N$7:$N$5545,'Hat by PBT'!$B$86)</f>
        <v>0</v>
      </c>
      <c r="K156" s="11">
        <f>SUMIFS('Individual Data'!$AC$7:$AC$5545,'Individual Data'!$V$7:$V$5545,'Hat by PBT'!$B156,'Individual Data'!$Z$7:$Z$5545,'Hat by PBT'!K$87,'Individual Data'!$R$7:$R$5545,'Hat by PBT'!$C156,'Individual Data'!$N$7:$N$5545,'Hat by PBT'!$B$86)</f>
        <v>0</v>
      </c>
      <c r="L156" s="11">
        <f>SUMIFS('Individual Data'!$AC$7:$AC$5545,'Individual Data'!$V$7:$V$5545,'Hat by PBT'!$B156,'Individual Data'!$Z$7:$Z$5545,'Hat by PBT'!L$87,'Individual Data'!$R$7:$R$5545,'Hat by PBT'!$C156,'Individual Data'!$N$7:$N$5545,'Hat by PBT'!$B$86)</f>
        <v>0</v>
      </c>
      <c r="M156" s="11">
        <f>SUMIFS('Individual Data'!$AC$7:$AC$5545,'Individual Data'!$V$7:$V$5545,'Hat by PBT'!$B156,'Individual Data'!$Z$7:$Z$5545,'Hat by PBT'!M$87,'Individual Data'!$R$7:$R$5545,'Hat by PBT'!$C156,'Individual Data'!$N$7:$N$5545,'Hat by PBT'!$B$86)</f>
        <v>0</v>
      </c>
      <c r="N156" s="11">
        <f>SUMIFS('Individual Data'!$AC$7:$AC$5545,'Individual Data'!$V$7:$V$5545,'Hat by PBT'!$B156,'Individual Data'!$Z$7:$Z$5545,'Hat by PBT'!N$87,'Individual Data'!$R$7:$R$5545,'Hat by PBT'!$C156,'Individual Data'!$N$7:$N$5545,'Hat by PBT'!$B$86)</f>
        <v>0</v>
      </c>
      <c r="O156" s="11">
        <f>SUMIFS('Individual Data'!$AC$7:$AC$5545,'Individual Data'!$V$7:$V$5545,'Hat by PBT'!$B156,'Individual Data'!$Z$7:$Z$5545,'Hat by PBT'!O$87,'Individual Data'!$R$7:$R$5545,'Hat by PBT'!$C156,'Individual Data'!$N$7:$N$5545,'Hat by PBT'!$B$86)</f>
        <v>0</v>
      </c>
      <c r="P156" s="11">
        <f>SUMIFS('Individual Data'!$AC$7:$AC$5545,'Individual Data'!$V$7:$V$5545,'Hat by PBT'!$B156,'Individual Data'!$Z$7:$Z$5545,'Hat by PBT'!P$87,'Individual Data'!$R$7:$R$5545,'Hat by PBT'!$C156,'Individual Data'!$N$7:$N$5545,'Hat by PBT'!$B$86)</f>
        <v>0</v>
      </c>
      <c r="R156" s="26">
        <f t="shared" si="78"/>
        <v>84.43833469863965</v>
      </c>
      <c r="S156" s="27">
        <f t="shared" si="79"/>
        <v>0</v>
      </c>
    </row>
    <row r="157" spans="1:19" x14ac:dyDescent="0.25">
      <c r="A157" s="15" t="s">
        <v>8911</v>
      </c>
      <c r="B157" t="s">
        <v>1318</v>
      </c>
      <c r="C157">
        <v>2</v>
      </c>
      <c r="D157" s="11">
        <f>SUMIFS('Individual Data'!$AC$7:$AC$5545,'Individual Data'!$V$7:$V$5545,'Hat by PBT'!$B157,'Individual Data'!$Z$7:$Z$5545,'Hat by PBT'!D$87,'Individual Data'!$R$7:$R$5545,'Hat by PBT'!$C157,'Individual Data'!$N$7:$N$5545,'Hat by PBT'!$B$86)</f>
        <v>0</v>
      </c>
      <c r="E157" s="11">
        <f>SUMIFS('Individual Data'!$AC$7:$AC$5545,'Individual Data'!$V$7:$V$5545,'Hat by PBT'!$B157,'Individual Data'!$Z$7:$Z$5545,'Hat by PBT'!E$87,'Individual Data'!$R$7:$R$5545,'Hat by PBT'!$C157,'Individual Data'!$N$7:$N$5545,'Hat by PBT'!$B$86)</f>
        <v>17.11892736892737</v>
      </c>
      <c r="F157" s="11">
        <f>SUMIFS('Individual Data'!$AC$7:$AC$5545,'Individual Data'!$V$7:$V$5545,'Hat by PBT'!$B157,'Individual Data'!$Z$7:$Z$5545,'Hat by PBT'!F$87,'Individual Data'!$R$7:$R$5545,'Hat by PBT'!$C157,'Individual Data'!$N$7:$N$5545,'Hat by PBT'!$B$86)</f>
        <v>0</v>
      </c>
      <c r="G157" s="11">
        <f>SUMIFS('Individual Data'!$AC$7:$AC$5545,'Individual Data'!$V$7:$V$5545,'Hat by PBT'!$B157,'Individual Data'!$Z$7:$Z$5545,'Hat by PBT'!G$87,'Individual Data'!$R$7:$R$5545,'Hat by PBT'!$C157,'Individual Data'!$N$7:$N$5545,'Hat by PBT'!$B$86)</f>
        <v>17.11892736892737</v>
      </c>
      <c r="H157" s="11">
        <f>SUMIFS('Individual Data'!$AC$7:$AC$5545,'Individual Data'!$V$7:$V$5545,'Hat by PBT'!$B157,'Individual Data'!$Z$7:$Z$5545,'Hat by PBT'!H$87,'Individual Data'!$R$7:$R$5545,'Hat by PBT'!$C157,'Individual Data'!$N$7:$N$5545,'Hat by PBT'!$B$86)</f>
        <v>0</v>
      </c>
      <c r="I157" s="11">
        <f>SUMIFS('Individual Data'!$AC$7:$AC$5545,'Individual Data'!$V$7:$V$5545,'Hat by PBT'!$B157,'Individual Data'!$Z$7:$Z$5545,'Hat by PBT'!I$87,'Individual Data'!$R$7:$R$5545,'Hat by PBT'!$C157,'Individual Data'!$N$7:$N$5545,'Hat by PBT'!$B$86)</f>
        <v>0</v>
      </c>
      <c r="J157" s="11">
        <f>SUMIFS('Individual Data'!$AC$7:$AC$5545,'Individual Data'!$V$7:$V$5545,'Hat by PBT'!$B157,'Individual Data'!$Z$7:$Z$5545,'Hat by PBT'!J$87,'Individual Data'!$R$7:$R$5545,'Hat by PBT'!$C157,'Individual Data'!$N$7:$N$5545,'Hat by PBT'!$B$86)</f>
        <v>0</v>
      </c>
      <c r="K157" s="11">
        <f>SUMIFS('Individual Data'!$AC$7:$AC$5545,'Individual Data'!$V$7:$V$5545,'Hat by PBT'!$B157,'Individual Data'!$Z$7:$Z$5545,'Hat by PBT'!K$87,'Individual Data'!$R$7:$R$5545,'Hat by PBT'!$C157,'Individual Data'!$N$7:$N$5545,'Hat by PBT'!$B$86)</f>
        <v>0</v>
      </c>
      <c r="L157" s="11">
        <f>SUMIFS('Individual Data'!$AC$7:$AC$5545,'Individual Data'!$V$7:$V$5545,'Hat by PBT'!$B157,'Individual Data'!$Z$7:$Z$5545,'Hat by PBT'!L$87,'Individual Data'!$R$7:$R$5545,'Hat by PBT'!$C157,'Individual Data'!$N$7:$N$5545,'Hat by PBT'!$B$86)</f>
        <v>0</v>
      </c>
      <c r="M157" s="11">
        <f>SUMIFS('Individual Data'!$AC$7:$AC$5545,'Individual Data'!$V$7:$V$5545,'Hat by PBT'!$B157,'Individual Data'!$Z$7:$Z$5545,'Hat by PBT'!M$87,'Individual Data'!$R$7:$R$5545,'Hat by PBT'!$C157,'Individual Data'!$N$7:$N$5545,'Hat by PBT'!$B$86)</f>
        <v>0</v>
      </c>
      <c r="N157" s="11">
        <f>SUMIFS('Individual Data'!$AC$7:$AC$5545,'Individual Data'!$V$7:$V$5545,'Hat by PBT'!$B157,'Individual Data'!$Z$7:$Z$5545,'Hat by PBT'!N$87,'Individual Data'!$R$7:$R$5545,'Hat by PBT'!$C157,'Individual Data'!$N$7:$N$5545,'Hat by PBT'!$B$86)</f>
        <v>0</v>
      </c>
      <c r="O157" s="11">
        <f>SUMIFS('Individual Data'!$AC$7:$AC$5545,'Individual Data'!$V$7:$V$5545,'Hat by PBT'!$B157,'Individual Data'!$Z$7:$Z$5545,'Hat by PBT'!O$87,'Individual Data'!$R$7:$R$5545,'Hat by PBT'!$C157,'Individual Data'!$N$7:$N$5545,'Hat by PBT'!$B$86)</f>
        <v>0</v>
      </c>
      <c r="P157" s="11">
        <f>SUMIFS('Individual Data'!$AC$7:$AC$5545,'Individual Data'!$V$7:$V$5545,'Hat by PBT'!$B157,'Individual Data'!$Z$7:$Z$5545,'Hat by PBT'!P$87,'Individual Data'!$R$7:$R$5545,'Hat by PBT'!$C157,'Individual Data'!$N$7:$N$5545,'Hat by PBT'!$B$86)</f>
        <v>0</v>
      </c>
      <c r="R157" s="26">
        <f t="shared" si="78"/>
        <v>17.11892736892737</v>
      </c>
      <c r="S157" s="27">
        <f t="shared" si="79"/>
        <v>17.11892736892737</v>
      </c>
    </row>
    <row r="158" spans="1:19" x14ac:dyDescent="0.25">
      <c r="A158" t="s">
        <v>11</v>
      </c>
      <c r="B158" t="s">
        <v>11</v>
      </c>
      <c r="C158" t="s">
        <v>8</v>
      </c>
      <c r="D158" s="11">
        <f>SUMIFS('Individual Data'!$AC$7:$AC$5545,'Individual Data'!$V$7:$V$5545,'Hat by PBT'!$B158,'Individual Data'!$Z$7:$Z$5545,'Hat by PBT'!D$87,'Individual Data'!$R$7:$R$5545,'Hat by PBT'!$C158,'Individual Data'!$N$7:$N$5545,'Hat by PBT'!$B$86)</f>
        <v>0</v>
      </c>
      <c r="E158" s="11">
        <f>SUMIFS('Individual Data'!$AC$7:$AC$5545,'Individual Data'!$V$7:$V$5545,'Hat by PBT'!$B158,'Individual Data'!$Z$7:$Z$5545,'Hat by PBT'!E$87,'Individual Data'!$R$7:$R$5545,'Hat by PBT'!$C158,'Individual Data'!$N$7:$N$5545,'Hat by PBT'!$B$86)</f>
        <v>0</v>
      </c>
      <c r="F158" s="11">
        <f>SUMIFS('Individual Data'!$AC$7:$AC$5545,'Individual Data'!$V$7:$V$5545,'Hat by PBT'!$B158,'Individual Data'!$Z$7:$Z$5545,'Hat by PBT'!F$87,'Individual Data'!$R$7:$R$5545,'Hat by PBT'!$C158,'Individual Data'!$N$7:$N$5545,'Hat by PBT'!$B$86)</f>
        <v>0</v>
      </c>
      <c r="G158" s="11">
        <f>SUMIFS('Individual Data'!$AC$7:$AC$5545,'Individual Data'!$V$7:$V$5545,'Hat by PBT'!$B158,'Individual Data'!$Z$7:$Z$5545,'Hat by PBT'!G$87,'Individual Data'!$R$7:$R$5545,'Hat by PBT'!$C158,'Individual Data'!$N$7:$N$5545,'Hat by PBT'!$B$86)</f>
        <v>0</v>
      </c>
      <c r="H158" s="11">
        <f>SUMIFS('Individual Data'!$AC$7:$AC$5545,'Individual Data'!$V$7:$V$5545,'Hat by PBT'!$B158,'Individual Data'!$Z$7:$Z$5545,'Hat by PBT'!H$87,'Individual Data'!$R$7:$R$5545,'Hat by PBT'!$C158,'Individual Data'!$N$7:$N$5545,'Hat by PBT'!$B$86)</f>
        <v>0</v>
      </c>
      <c r="I158" s="11">
        <f>SUMIFS('Individual Data'!$AC$7:$AC$5545,'Individual Data'!$V$7:$V$5545,'Hat by PBT'!$B158,'Individual Data'!$Z$7:$Z$5545,'Hat by PBT'!I$87,'Individual Data'!$R$7:$R$5545,'Hat by PBT'!$C158,'Individual Data'!$N$7:$N$5545,'Hat by PBT'!$B$86)</f>
        <v>0</v>
      </c>
      <c r="J158" s="11">
        <f>SUMIFS('Individual Data'!$AC$7:$AC$5545,'Individual Data'!$V$7:$V$5545,'Hat by PBT'!$B158,'Individual Data'!$Z$7:$Z$5545,'Hat by PBT'!J$87,'Individual Data'!$R$7:$R$5545,'Hat by PBT'!$C158,'Individual Data'!$N$7:$N$5545,'Hat by PBT'!$B$86)</f>
        <v>0</v>
      </c>
      <c r="K158" s="11">
        <f>SUMIFS('Individual Data'!$AC$7:$AC$5545,'Individual Data'!$V$7:$V$5545,'Hat by PBT'!$B158,'Individual Data'!$Z$7:$Z$5545,'Hat by PBT'!K$87,'Individual Data'!$R$7:$R$5545,'Hat by PBT'!$C158,'Individual Data'!$N$7:$N$5545,'Hat by PBT'!$B$86)</f>
        <v>0</v>
      </c>
      <c r="L158" s="11">
        <f>SUMIFS('Individual Data'!$AC$7:$AC$5545,'Individual Data'!$V$7:$V$5545,'Hat by PBT'!$B158,'Individual Data'!$Z$7:$Z$5545,'Hat by PBT'!L$87,'Individual Data'!$R$7:$R$5545,'Hat by PBT'!$C158,'Individual Data'!$N$7:$N$5545,'Hat by PBT'!$B$86)</f>
        <v>0</v>
      </c>
      <c r="M158" s="11">
        <f>SUMIFS('Individual Data'!$AC$7:$AC$5545,'Individual Data'!$V$7:$V$5545,'Hat by PBT'!$B158,'Individual Data'!$Z$7:$Z$5545,'Hat by PBT'!M$87,'Individual Data'!$R$7:$R$5545,'Hat by PBT'!$C158,'Individual Data'!$N$7:$N$5545,'Hat by PBT'!$B$86)</f>
        <v>0</v>
      </c>
      <c r="N158" s="11">
        <f>SUMIFS('Individual Data'!$AC$7:$AC$5545,'Individual Data'!$V$7:$V$5545,'Hat by PBT'!$B158,'Individual Data'!$Z$7:$Z$5545,'Hat by PBT'!N$87,'Individual Data'!$R$7:$R$5545,'Hat by PBT'!$C158,'Individual Data'!$N$7:$N$5545,'Hat by PBT'!$B$86)</f>
        <v>0</v>
      </c>
      <c r="O158" s="11">
        <f>SUMIFS('Individual Data'!$AC$7:$AC$5545,'Individual Data'!$V$7:$V$5545,'Hat by PBT'!$B158,'Individual Data'!$Z$7:$Z$5545,'Hat by PBT'!O$87,'Individual Data'!$R$7:$R$5545,'Hat by PBT'!$C158,'Individual Data'!$N$7:$N$5545,'Hat by PBT'!$B$86)</f>
        <v>0</v>
      </c>
      <c r="P158" s="11">
        <f>SUMIFS('Individual Data'!$AC$7:$AC$5545,'Individual Data'!$V$7:$V$5545,'Hat by PBT'!$B158,'Individual Data'!$Z$7:$Z$5545,'Hat by PBT'!P$87,'Individual Data'!$R$7:$R$5545,'Hat by PBT'!$C158,'Individual Data'!$N$7:$N$5545,'Hat by PBT'!$B$86)</f>
        <v>0</v>
      </c>
      <c r="R158" s="26">
        <f t="shared" si="78"/>
        <v>0</v>
      </c>
      <c r="S158" s="27">
        <f t="shared" si="79"/>
        <v>0</v>
      </c>
    </row>
    <row r="159" spans="1:19" x14ac:dyDescent="0.25">
      <c r="A159" t="s">
        <v>11</v>
      </c>
      <c r="B159" t="s">
        <v>678</v>
      </c>
      <c r="C159" t="s">
        <v>8</v>
      </c>
      <c r="D159" s="11">
        <f>SUMIFS('Individual Data'!$AC$7:$AC$5545,'Individual Data'!$V$7:$V$5545,'Hat by PBT'!$B159,'Individual Data'!$Z$7:$Z$5545,'Hat by PBT'!D$87,'Individual Data'!$R$7:$R$5545,'Hat by PBT'!$C159,'Individual Data'!$N$7:$N$5545,'Hat by PBT'!$B$86)</f>
        <v>0</v>
      </c>
      <c r="E159" s="11">
        <f>SUMIFS('Individual Data'!$AC$7:$AC$5545,'Individual Data'!$V$7:$V$5545,'Hat by PBT'!$B159,'Individual Data'!$Z$7:$Z$5545,'Hat by PBT'!E$87,'Individual Data'!$R$7:$R$5545,'Hat by PBT'!$C159,'Individual Data'!$N$7:$N$5545,'Hat by PBT'!$B$86)</f>
        <v>0</v>
      </c>
      <c r="F159" s="11">
        <f>SUMIFS('Individual Data'!$AC$7:$AC$5545,'Individual Data'!$V$7:$V$5545,'Hat by PBT'!$B159,'Individual Data'!$Z$7:$Z$5545,'Hat by PBT'!F$87,'Individual Data'!$R$7:$R$5545,'Hat by PBT'!$C159,'Individual Data'!$N$7:$N$5545,'Hat by PBT'!$B$86)</f>
        <v>0</v>
      </c>
      <c r="G159" s="11">
        <f>SUMIFS('Individual Data'!$AC$7:$AC$5545,'Individual Data'!$V$7:$V$5545,'Hat by PBT'!$B159,'Individual Data'!$Z$7:$Z$5545,'Hat by PBT'!G$87,'Individual Data'!$R$7:$R$5545,'Hat by PBT'!$C159,'Individual Data'!$N$7:$N$5545,'Hat by PBT'!$B$86)</f>
        <v>0</v>
      </c>
      <c r="H159" s="11">
        <f>SUMIFS('Individual Data'!$AC$7:$AC$5545,'Individual Data'!$V$7:$V$5545,'Hat by PBT'!$B159,'Individual Data'!$Z$7:$Z$5545,'Hat by PBT'!H$87,'Individual Data'!$R$7:$R$5545,'Hat by PBT'!$C159,'Individual Data'!$N$7:$N$5545,'Hat by PBT'!$B$86)</f>
        <v>0</v>
      </c>
      <c r="I159" s="11">
        <f>SUMIFS('Individual Data'!$AC$7:$AC$5545,'Individual Data'!$V$7:$V$5545,'Hat by PBT'!$B159,'Individual Data'!$Z$7:$Z$5545,'Hat by PBT'!I$87,'Individual Data'!$R$7:$R$5545,'Hat by PBT'!$C159,'Individual Data'!$N$7:$N$5545,'Hat by PBT'!$B$86)</f>
        <v>0</v>
      </c>
      <c r="J159" s="11">
        <f>SUMIFS('Individual Data'!$AC$7:$AC$5545,'Individual Data'!$V$7:$V$5545,'Hat by PBT'!$B159,'Individual Data'!$Z$7:$Z$5545,'Hat by PBT'!J$87,'Individual Data'!$R$7:$R$5545,'Hat by PBT'!$C159,'Individual Data'!$N$7:$N$5545,'Hat by PBT'!$B$86)</f>
        <v>0</v>
      </c>
      <c r="K159" s="11">
        <f>SUMIFS('Individual Data'!$AC$7:$AC$5545,'Individual Data'!$V$7:$V$5545,'Hat by PBT'!$B159,'Individual Data'!$Z$7:$Z$5545,'Hat by PBT'!K$87,'Individual Data'!$R$7:$R$5545,'Hat by PBT'!$C159,'Individual Data'!$N$7:$N$5545,'Hat by PBT'!$B$86)</f>
        <v>0</v>
      </c>
      <c r="L159" s="11">
        <f>SUMIFS('Individual Data'!$AC$7:$AC$5545,'Individual Data'!$V$7:$V$5545,'Hat by PBT'!$B159,'Individual Data'!$Z$7:$Z$5545,'Hat by PBT'!L$87,'Individual Data'!$R$7:$R$5545,'Hat by PBT'!$C159,'Individual Data'!$N$7:$N$5545,'Hat by PBT'!$B$86)</f>
        <v>0</v>
      </c>
      <c r="M159" s="11">
        <f>SUMIFS('Individual Data'!$AC$7:$AC$5545,'Individual Data'!$V$7:$V$5545,'Hat by PBT'!$B159,'Individual Data'!$Z$7:$Z$5545,'Hat by PBT'!M$87,'Individual Data'!$R$7:$R$5545,'Hat by PBT'!$C159,'Individual Data'!$N$7:$N$5545,'Hat by PBT'!$B$86)</f>
        <v>0</v>
      </c>
      <c r="N159" s="11">
        <f>SUMIFS('Individual Data'!$AC$7:$AC$5545,'Individual Data'!$V$7:$V$5545,'Hat by PBT'!$B159,'Individual Data'!$Z$7:$Z$5545,'Hat by PBT'!N$87,'Individual Data'!$R$7:$R$5545,'Hat by PBT'!$C159,'Individual Data'!$N$7:$N$5545,'Hat by PBT'!$B$86)</f>
        <v>0</v>
      </c>
      <c r="O159" s="11">
        <f>SUMIFS('Individual Data'!$AC$7:$AC$5545,'Individual Data'!$V$7:$V$5545,'Hat by PBT'!$B159,'Individual Data'!$Z$7:$Z$5545,'Hat by PBT'!O$87,'Individual Data'!$R$7:$R$5545,'Hat by PBT'!$C159,'Individual Data'!$N$7:$N$5545,'Hat by PBT'!$B$86)</f>
        <v>0</v>
      </c>
      <c r="P159" s="11">
        <f>SUMIFS('Individual Data'!$AC$7:$AC$5545,'Individual Data'!$V$7:$V$5545,'Hat by PBT'!$B159,'Individual Data'!$Z$7:$Z$5545,'Hat by PBT'!P$87,'Individual Data'!$R$7:$R$5545,'Hat by PBT'!$C159,'Individual Data'!$N$7:$N$5545,'Hat by PBT'!$B$86)</f>
        <v>0</v>
      </c>
      <c r="R159" s="26">
        <f t="shared" si="78"/>
        <v>0</v>
      </c>
      <c r="S159" s="27">
        <f t="shared" si="79"/>
        <v>0</v>
      </c>
    </row>
  </sheetData>
  <mergeCells count="12">
    <mergeCell ref="G81:H81"/>
    <mergeCell ref="I81:J81"/>
    <mergeCell ref="R83:S83"/>
    <mergeCell ref="AG81:AG84"/>
    <mergeCell ref="R84:S84"/>
    <mergeCell ref="D2:P2"/>
    <mergeCell ref="I1:J1"/>
    <mergeCell ref="G1:H1"/>
    <mergeCell ref="AC2:AE4"/>
    <mergeCell ref="Y1:AA1"/>
    <mergeCell ref="R3:S3"/>
    <mergeCell ref="R4:S4"/>
  </mergeCells>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3CEE3-B33F-4B12-A387-B7BBA9433EC8}">
  <sheetPr>
    <tabColor theme="8" tint="0.39997558519241921"/>
  </sheetPr>
  <dimension ref="B2:BM68"/>
  <sheetViews>
    <sheetView topLeftCell="AF1" workbookViewId="0">
      <selection activeCell="BA31" sqref="BA31"/>
    </sheetView>
  </sheetViews>
  <sheetFormatPr defaultRowHeight="15" x14ac:dyDescent="0.25"/>
  <cols>
    <col min="2" max="2" width="4" bestFit="1" customWidth="1"/>
    <col min="3" max="3" width="4.140625" bestFit="1" customWidth="1"/>
    <col min="4" max="4" width="5" bestFit="1" customWidth="1"/>
    <col min="5" max="5" width="6.85546875" customWidth="1"/>
    <col min="6" max="15" width="5.85546875" customWidth="1"/>
    <col min="16" max="16" width="3.42578125" customWidth="1"/>
    <col min="17" max="27" width="5.85546875" customWidth="1"/>
    <col min="28" max="28" width="13" customWidth="1"/>
    <col min="29" max="29" width="10" customWidth="1"/>
    <col min="30" max="30" width="6.85546875" customWidth="1"/>
    <col min="31" max="31" width="6.5703125" customWidth="1"/>
    <col min="32" max="32" width="3.85546875" customWidth="1"/>
    <col min="33" max="42" width="5" customWidth="1"/>
    <col min="43" max="52" width="5.42578125" customWidth="1"/>
    <col min="54" max="54" width="7.28515625" bestFit="1" customWidth="1"/>
    <col min="55" max="56" width="5.28515625" customWidth="1"/>
  </cols>
  <sheetData>
    <row r="2" spans="2:65" ht="15" customHeight="1" x14ac:dyDescent="0.25">
      <c r="AC2" t="s">
        <v>778</v>
      </c>
      <c r="AD2" s="24">
        <f>SUM(AD6:AD18)</f>
        <v>3278.6175629953418</v>
      </c>
      <c r="AE2" s="24">
        <f>SUM(AE6:AE18)</f>
        <v>3946.9733652698887</v>
      </c>
    </row>
    <row r="3" spans="2:65" ht="15" customHeight="1" x14ac:dyDescent="0.25">
      <c r="E3" s="253" t="s">
        <v>1982</v>
      </c>
      <c r="F3" s="253"/>
      <c r="G3" s="253"/>
      <c r="H3" s="253"/>
      <c r="I3" s="253"/>
      <c r="J3" s="253"/>
      <c r="K3" s="253"/>
      <c r="L3" s="253"/>
      <c r="M3" s="253"/>
      <c r="N3" s="253"/>
      <c r="O3" s="253"/>
      <c r="AD3" s="283">
        <f>AD2+AE2</f>
        <v>7225.5909282652301</v>
      </c>
      <c r="AE3" s="283"/>
      <c r="AF3" s="24"/>
      <c r="AG3" s="275" t="s">
        <v>691</v>
      </c>
      <c r="AH3" s="275"/>
      <c r="AI3" s="275"/>
      <c r="AJ3" s="275"/>
      <c r="AK3" s="275"/>
      <c r="AL3" s="275"/>
      <c r="AM3" s="275"/>
      <c r="AN3" s="275"/>
      <c r="AO3" s="275"/>
      <c r="AP3" s="275"/>
      <c r="AQ3" s="275" t="s">
        <v>691</v>
      </c>
      <c r="AR3" s="275"/>
      <c r="AS3" s="275"/>
      <c r="AT3" s="275"/>
      <c r="AU3" s="275"/>
      <c r="AV3" s="275"/>
      <c r="AW3" s="275"/>
      <c r="AX3" s="275"/>
      <c r="AY3" s="275"/>
      <c r="AZ3" s="275"/>
      <c r="BB3" s="253" t="s">
        <v>684</v>
      </c>
      <c r="BC3" s="253"/>
      <c r="BD3" s="253"/>
    </row>
    <row r="4" spans="2:65" ht="17.25" customHeight="1" x14ac:dyDescent="0.25">
      <c r="Q4" s="253" t="s">
        <v>664</v>
      </c>
      <c r="R4" s="253"/>
      <c r="S4" s="253"/>
      <c r="T4" s="253"/>
      <c r="U4" s="253"/>
      <c r="V4" s="253"/>
      <c r="W4" s="253"/>
      <c r="X4" s="253"/>
      <c r="Y4" s="253"/>
      <c r="Z4" s="253"/>
      <c r="AD4" s="279" t="s">
        <v>690</v>
      </c>
      <c r="AE4" s="279"/>
      <c r="AG4" s="276" t="s">
        <v>685</v>
      </c>
      <c r="AH4" s="277"/>
      <c r="AI4" s="277"/>
      <c r="AJ4" s="277"/>
      <c r="AK4" s="277"/>
      <c r="AL4" s="277"/>
      <c r="AM4" s="277"/>
      <c r="AN4" s="277"/>
      <c r="AO4" s="277"/>
      <c r="AP4" s="278"/>
      <c r="AQ4" s="276" t="s">
        <v>686</v>
      </c>
      <c r="AR4" s="277"/>
      <c r="AS4" s="277"/>
      <c r="AT4" s="277"/>
      <c r="AU4" s="277"/>
      <c r="AV4" s="277"/>
      <c r="AW4" s="277"/>
      <c r="AX4" s="277"/>
      <c r="AY4" s="277"/>
      <c r="AZ4" s="278"/>
      <c r="BB4" t="s">
        <v>781</v>
      </c>
      <c r="BD4" s="11">
        <f>SUM(BB6:BD10)</f>
        <v>7225.5909282652292</v>
      </c>
    </row>
    <row r="5" spans="2:65" x14ac:dyDescent="0.25">
      <c r="B5" t="s">
        <v>666</v>
      </c>
      <c r="C5" t="s">
        <v>667</v>
      </c>
      <c r="D5" t="s">
        <v>668</v>
      </c>
      <c r="E5" t="s">
        <v>655</v>
      </c>
      <c r="F5">
        <v>0.1</v>
      </c>
      <c r="G5">
        <v>0.2</v>
      </c>
      <c r="H5">
        <v>0.3</v>
      </c>
      <c r="I5">
        <v>0.4</v>
      </c>
      <c r="J5">
        <v>0.5</v>
      </c>
      <c r="K5">
        <v>1</v>
      </c>
      <c r="L5">
        <v>1.1000000000000001</v>
      </c>
      <c r="M5">
        <v>1.2</v>
      </c>
      <c r="N5">
        <v>1.3</v>
      </c>
      <c r="O5">
        <v>1.4</v>
      </c>
      <c r="Q5">
        <v>0.1</v>
      </c>
      <c r="R5">
        <v>0.2</v>
      </c>
      <c r="S5">
        <v>0.3</v>
      </c>
      <c r="T5">
        <v>0.4</v>
      </c>
      <c r="U5">
        <v>0.5</v>
      </c>
      <c r="V5">
        <v>1</v>
      </c>
      <c r="W5">
        <v>1.1000000000000001</v>
      </c>
      <c r="X5">
        <v>1.2</v>
      </c>
      <c r="Y5">
        <v>1.3</v>
      </c>
      <c r="Z5">
        <v>1.4</v>
      </c>
      <c r="AB5" t="s">
        <v>679</v>
      </c>
      <c r="AC5" t="s">
        <v>655</v>
      </c>
      <c r="AD5" t="s">
        <v>14</v>
      </c>
      <c r="AE5" t="s">
        <v>6</v>
      </c>
      <c r="AG5" s="30">
        <v>0.1</v>
      </c>
      <c r="AH5">
        <v>0.2</v>
      </c>
      <c r="AI5">
        <v>0.3</v>
      </c>
      <c r="AJ5">
        <v>0.4</v>
      </c>
      <c r="AK5">
        <v>0.5</v>
      </c>
      <c r="AL5">
        <v>1</v>
      </c>
      <c r="AM5">
        <v>1.1000000000000001</v>
      </c>
      <c r="AN5">
        <v>1.2</v>
      </c>
      <c r="AO5">
        <v>1.3</v>
      </c>
      <c r="AP5" s="117">
        <v>1.4</v>
      </c>
      <c r="AQ5" s="30">
        <v>0.1</v>
      </c>
      <c r="AR5">
        <v>0.2</v>
      </c>
      <c r="AS5">
        <v>0.3</v>
      </c>
      <c r="AT5">
        <v>0.4</v>
      </c>
      <c r="AU5">
        <v>0.5</v>
      </c>
      <c r="AV5">
        <v>1</v>
      </c>
      <c r="AW5">
        <v>1.1000000000000001</v>
      </c>
      <c r="AX5">
        <v>1.2</v>
      </c>
      <c r="AY5">
        <v>1.3</v>
      </c>
      <c r="AZ5" s="117">
        <v>1.4</v>
      </c>
      <c r="BB5" t="s">
        <v>780</v>
      </c>
      <c r="BC5" t="s">
        <v>665</v>
      </c>
      <c r="BD5" t="s">
        <v>662</v>
      </c>
      <c r="BG5" t="s">
        <v>664</v>
      </c>
      <c r="BH5" t="s">
        <v>790</v>
      </c>
      <c r="BI5" t="s">
        <v>662</v>
      </c>
    </row>
    <row r="6" spans="2:65" x14ac:dyDescent="0.25">
      <c r="B6" t="s">
        <v>669</v>
      </c>
      <c r="C6" t="s">
        <v>670</v>
      </c>
      <c r="D6" t="s">
        <v>671</v>
      </c>
      <c r="E6">
        <v>42</v>
      </c>
      <c r="Q6" s="129" t="str">
        <f>IFERROR(F6/SUM($F6:$O6),"0")</f>
        <v>0</v>
      </c>
      <c r="R6" s="129" t="str">
        <f t="shared" ref="R6:Z6" si="0">IFERROR(G6/SUM($F6:$O6),"0")</f>
        <v>0</v>
      </c>
      <c r="S6" s="129" t="str">
        <f t="shared" si="0"/>
        <v>0</v>
      </c>
      <c r="T6" s="129" t="str">
        <f t="shared" si="0"/>
        <v>0</v>
      </c>
      <c r="U6" s="129" t="str">
        <f t="shared" si="0"/>
        <v>0</v>
      </c>
      <c r="V6" s="129" t="str">
        <f t="shared" si="0"/>
        <v>0</v>
      </c>
      <c r="W6" s="129" t="str">
        <f t="shared" si="0"/>
        <v>0</v>
      </c>
      <c r="X6" s="129" t="str">
        <f t="shared" si="0"/>
        <v>0</v>
      </c>
      <c r="Y6" s="129" t="str">
        <f t="shared" si="0"/>
        <v>0</v>
      </c>
      <c r="Z6" s="129" t="str">
        <f t="shared" si="0"/>
        <v>0</v>
      </c>
      <c r="AB6" t="s">
        <v>11</v>
      </c>
      <c r="AC6" s="11">
        <v>42</v>
      </c>
      <c r="AD6" s="11">
        <f>SUMIFS('Individual Data'!$AC$7:$AC$2565,'Individual Data'!$V$7:$V$2565,"NA",'Individual Data'!$N$7:$N$2565,AD$5,'Individual Data'!$I$7:$I$2565,"AI",'Individual Data'!$Z$7:$Z$2565,$AC6)</f>
        <v>0</v>
      </c>
      <c r="AE6" s="11">
        <f>SUMIFS('Individual Data'!$AC$7:$AC$2565,'Individual Data'!$V$7:$V$2565,"NA",'Individual Data'!$N$7:$N$2565,AE$5,'Individual Data'!$I$7:$I$2565,"AI",'Individual Data'!$Z$7:$Z$2565,$AC6)</f>
        <v>161.41550427131139</v>
      </c>
      <c r="AG6" s="32">
        <f>IFERROR(Q6*$AD6,0)</f>
        <v>0</v>
      </c>
      <c r="AH6" s="11">
        <f>IFERROR(R6*$AD6,0)</f>
        <v>0</v>
      </c>
      <c r="AI6" s="11">
        <f t="shared" ref="AI6:AP6" si="1">IFERROR(S6*$AD6,0)</f>
        <v>0</v>
      </c>
      <c r="AJ6" s="11">
        <f t="shared" si="1"/>
        <v>0</v>
      </c>
      <c r="AK6" s="11">
        <f t="shared" si="1"/>
        <v>0</v>
      </c>
      <c r="AL6" s="11">
        <f t="shared" si="1"/>
        <v>0</v>
      </c>
      <c r="AM6" s="11">
        <f t="shared" si="1"/>
        <v>0</v>
      </c>
      <c r="AN6" s="11">
        <f t="shared" si="1"/>
        <v>0</v>
      </c>
      <c r="AO6" s="11">
        <f t="shared" si="1"/>
        <v>0</v>
      </c>
      <c r="AP6" s="33">
        <f t="shared" si="1"/>
        <v>0</v>
      </c>
      <c r="AQ6" s="32">
        <f t="shared" ref="AQ6:AQ18" si="2">IFERROR($AE6*Q21,0)</f>
        <v>161.41550427131139</v>
      </c>
      <c r="AR6" s="11">
        <f t="shared" ref="AR6:AR18" si="3">IFERROR($AE6*R21,0)</f>
        <v>0</v>
      </c>
      <c r="AS6" s="11">
        <f t="shared" ref="AS6:AS18" si="4">IFERROR($AE6*S21,0)</f>
        <v>0</v>
      </c>
      <c r="AT6" s="11">
        <f t="shared" ref="AT6:AT18" si="5">IFERROR($AE6*T21,0)</f>
        <v>0</v>
      </c>
      <c r="AU6" s="11">
        <f t="shared" ref="AU6:AU18" si="6">IFERROR($AE6*U21,0)</f>
        <v>0</v>
      </c>
      <c r="AV6" s="11">
        <f t="shared" ref="AV6:AV18" si="7">IFERROR($AE6*V21,0)</f>
        <v>0</v>
      </c>
      <c r="AW6" s="11">
        <f t="shared" ref="AW6:AW18" si="8">IFERROR($AE6*W21,0)</f>
        <v>0</v>
      </c>
      <c r="AX6" s="11">
        <f t="shared" ref="AX6:AX18" si="9">IFERROR($AE6*X21,0)</f>
        <v>0</v>
      </c>
      <c r="AY6" s="11">
        <f t="shared" ref="AY6:AY18" si="10">IFERROR($AE6*Y21,0)</f>
        <v>0</v>
      </c>
      <c r="AZ6" s="11">
        <f t="shared" ref="AZ6:AZ18" si="11">IFERROR($AE6*Z21,0)</f>
        <v>0</v>
      </c>
      <c r="BA6">
        <v>2</v>
      </c>
      <c r="BB6" s="11">
        <f>SUM(AG6:AG18)+SUM(AL6:AL18)</f>
        <v>0</v>
      </c>
      <c r="BC6" s="11">
        <f>SUM(AQ9:AQ18)+SUM(AV9:AV18)</f>
        <v>45.920493125243894</v>
      </c>
      <c r="BD6" s="11">
        <f>SUM(AQ6:AQ8)+SUM(AV6:AV8)</f>
        <v>375.58745740905954</v>
      </c>
      <c r="BF6" t="s">
        <v>799</v>
      </c>
      <c r="BG6" s="11">
        <f>SUM(AG6:AG18)</f>
        <v>0</v>
      </c>
      <c r="BH6" s="11">
        <f>SUM(AQ9:AQ18)</f>
        <v>45.920493125243894</v>
      </c>
      <c r="BI6" s="11">
        <f>SUM(AQ6:AQ8)</f>
        <v>375.58745740905954</v>
      </c>
    </row>
    <row r="7" spans="2:65" x14ac:dyDescent="0.25">
      <c r="B7" t="s">
        <v>669</v>
      </c>
      <c r="C7" t="s">
        <v>670</v>
      </c>
      <c r="D7" t="s">
        <v>671</v>
      </c>
      <c r="E7">
        <v>47</v>
      </c>
      <c r="Q7" s="129" t="str">
        <f t="shared" ref="Q7:Q11" si="12">IFERROR(F7/SUM($F7:$O7),"0")</f>
        <v>0</v>
      </c>
      <c r="R7" s="129" t="str">
        <f t="shared" ref="R7:R11" si="13">IFERROR(G7/SUM($F7:$O7),"0")</f>
        <v>0</v>
      </c>
      <c r="S7" s="129" t="str">
        <f t="shared" ref="S7:S11" si="14">IFERROR(H7/SUM($F7:$O7),"0")</f>
        <v>0</v>
      </c>
      <c r="T7" s="129" t="str">
        <f t="shared" ref="T7:T11" si="15">IFERROR(I7/SUM($F7:$O7),"0")</f>
        <v>0</v>
      </c>
      <c r="U7" s="129" t="str">
        <f t="shared" ref="U7:U11" si="16">IFERROR(J7/SUM($F7:$O7),"0")</f>
        <v>0</v>
      </c>
      <c r="V7" s="129" t="str">
        <f t="shared" ref="V7:V11" si="17">IFERROR(K7/SUM($F7:$O7),"0")</f>
        <v>0</v>
      </c>
      <c r="W7" s="129" t="str">
        <f t="shared" ref="W7:W11" si="18">IFERROR(L7/SUM($F7:$O7),"0")</f>
        <v>0</v>
      </c>
      <c r="X7" s="129" t="str">
        <f t="shared" ref="X7:X11" si="19">IFERROR(M7/SUM($F7:$O7),"0")</f>
        <v>0</v>
      </c>
      <c r="Y7" s="129" t="str">
        <f t="shared" ref="Y7:Y11" si="20">IFERROR(N7/SUM($F7:$O7),"0")</f>
        <v>0</v>
      </c>
      <c r="Z7" s="129" t="str">
        <f t="shared" ref="Z7:Z11" si="21">IFERROR(O7/SUM($F7:$O7),"0")</f>
        <v>0</v>
      </c>
      <c r="AB7" t="s">
        <v>11</v>
      </c>
      <c r="AC7" s="11">
        <v>47</v>
      </c>
      <c r="AD7" s="11">
        <f>SUMIFS('Individual Data'!$AC$7:$AC$2565,'Individual Data'!$V$7:$V$2565,"NA",'Individual Data'!$N$7:$N$2565,AD$5,'Individual Data'!$I$7:$I$2565,"AI",'Individual Data'!$Z$7:$Z$2565,$AC7)</f>
        <v>0</v>
      </c>
      <c r="AE7" s="11">
        <f>SUMIFS('Individual Data'!$AC$7:$AC$2565,'Individual Data'!$V$7:$V$2565,"NA",'Individual Data'!$N$7:$N$2565,AE$5,'Individual Data'!$I$7:$I$2565,"AI",'Individual Data'!$Z$7:$Z$2565,$AC7)</f>
        <v>162.19661024473908</v>
      </c>
      <c r="AG7" s="32">
        <f t="shared" ref="AG7:AG18" si="22">IFERROR(Q7*$AD7,0)</f>
        <v>0</v>
      </c>
      <c r="AH7" s="11">
        <f t="shared" ref="AH7:AH18" si="23">IFERROR(R7*$AD7,0)</f>
        <v>0</v>
      </c>
      <c r="AI7" s="11">
        <f t="shared" ref="AI7:AI18" si="24">IFERROR(S7*$AD7,0)</f>
        <v>0</v>
      </c>
      <c r="AJ7" s="11">
        <f t="shared" ref="AJ7:AJ18" si="25">IFERROR(T7*$AD7,0)</f>
        <v>0</v>
      </c>
      <c r="AK7" s="11">
        <f t="shared" ref="AK7:AK18" si="26">IFERROR(U7*$AD7,0)</f>
        <v>0</v>
      </c>
      <c r="AL7" s="11">
        <f t="shared" ref="AL7:AL18" si="27">IFERROR(V7*$AD7,0)</f>
        <v>0</v>
      </c>
      <c r="AM7" s="11">
        <f t="shared" ref="AM7:AM18" si="28">IFERROR(W7*$AD7,0)</f>
        <v>0</v>
      </c>
      <c r="AN7" s="11">
        <f t="shared" ref="AN7:AN18" si="29">IFERROR(X7*$AD7,0)</f>
        <v>0</v>
      </c>
      <c r="AO7" s="11">
        <f t="shared" ref="AO7:AO18" si="30">IFERROR(Y7*$AD7,0)</f>
        <v>0</v>
      </c>
      <c r="AP7" s="33">
        <f t="shared" ref="AP7:AP18" si="31">IFERROR(Z7*$AD7,0)</f>
        <v>0</v>
      </c>
      <c r="AQ7" s="32">
        <f t="shared" si="2"/>
        <v>145.97694922026517</v>
      </c>
      <c r="AR7" s="11">
        <f t="shared" si="3"/>
        <v>0</v>
      </c>
      <c r="AS7" s="11">
        <f t="shared" si="4"/>
        <v>0</v>
      </c>
      <c r="AT7" s="11">
        <f t="shared" si="5"/>
        <v>0</v>
      </c>
      <c r="AU7" s="11">
        <f t="shared" si="6"/>
        <v>0</v>
      </c>
      <c r="AV7" s="11">
        <f t="shared" si="7"/>
        <v>0</v>
      </c>
      <c r="AW7" s="11">
        <f t="shared" si="8"/>
        <v>16.219661024473908</v>
      </c>
      <c r="AX7" s="11">
        <f t="shared" si="9"/>
        <v>0</v>
      </c>
      <c r="AY7" s="11">
        <f t="shared" si="10"/>
        <v>0</v>
      </c>
      <c r="AZ7" s="33">
        <f t="shared" si="11"/>
        <v>0</v>
      </c>
      <c r="BA7">
        <v>3</v>
      </c>
      <c r="BB7" s="11">
        <f>SUM(AH6:AH18)+SUM(AM6:AM18)</f>
        <v>156.74034341724249</v>
      </c>
      <c r="BC7" s="11">
        <f>SUM(AR9:AR18)+SUM(AW9:AW18)</f>
        <v>1368.6571232976078</v>
      </c>
      <c r="BD7" s="11">
        <f>SUM(AR6:AR8)+SUM(AW6:AW8)</f>
        <v>84.414664941956829</v>
      </c>
      <c r="BF7" t="s">
        <v>800</v>
      </c>
      <c r="BG7" s="11">
        <f>SUM(AH6:AH18)</f>
        <v>156.74034341724249</v>
      </c>
      <c r="BH7" s="11">
        <f>SUM(AR9:AR18)</f>
        <v>1299.776383609742</v>
      </c>
      <c r="BI7" s="11">
        <f>SUM(AR6:AR8)</f>
        <v>22.731667972494307</v>
      </c>
    </row>
    <row r="8" spans="2:65" x14ac:dyDescent="0.25">
      <c r="B8" t="s">
        <v>669</v>
      </c>
      <c r="C8" t="s">
        <v>670</v>
      </c>
      <c r="D8" t="s">
        <v>671</v>
      </c>
      <c r="E8">
        <v>52</v>
      </c>
      <c r="Q8" s="129" t="str">
        <f t="shared" si="12"/>
        <v>0</v>
      </c>
      <c r="R8" s="129" t="str">
        <f t="shared" si="13"/>
        <v>0</v>
      </c>
      <c r="S8" s="129" t="str">
        <f t="shared" si="14"/>
        <v>0</v>
      </c>
      <c r="T8" s="129" t="str">
        <f t="shared" si="15"/>
        <v>0</v>
      </c>
      <c r="U8" s="129" t="str">
        <f t="shared" si="16"/>
        <v>0</v>
      </c>
      <c r="V8" s="129" t="str">
        <f t="shared" si="17"/>
        <v>0</v>
      </c>
      <c r="W8" s="129" t="str">
        <f t="shared" si="18"/>
        <v>0</v>
      </c>
      <c r="X8" s="129" t="str">
        <f t="shared" si="19"/>
        <v>0</v>
      </c>
      <c r="Y8" s="129" t="str">
        <f t="shared" si="20"/>
        <v>0</v>
      </c>
      <c r="Z8" s="129" t="str">
        <f t="shared" si="21"/>
        <v>0</v>
      </c>
      <c r="AB8" t="s">
        <v>11</v>
      </c>
      <c r="AC8" s="11">
        <v>52</v>
      </c>
      <c r="AD8" s="11">
        <f>SUMIFS('Individual Data'!$AC$7:$AC$2565,'Individual Data'!$V$7:$V$2565,"NA",'Individual Data'!$N$7:$N$2565,AD$5,'Individual Data'!$I$7:$I$2565,"AI",'Individual Data'!$Z$7:$Z$2565,$AC8)</f>
        <v>0</v>
      </c>
      <c r="AE8" s="11">
        <f>SUMIFS('Individual Data'!$AC$7:$AC$2565,'Individual Data'!$V$7:$V$2565,"NA",'Individual Data'!$N$7:$N$2565,AE$5,'Individual Data'!$I$7:$I$2565,"AI",'Individual Data'!$Z$7:$Z$2565,$AC8)</f>
        <v>159.12167580746015</v>
      </c>
      <c r="AG8" s="32">
        <f t="shared" si="22"/>
        <v>0</v>
      </c>
      <c r="AH8" s="11">
        <f>IFERROR(R8*$AD8,0)</f>
        <v>0</v>
      </c>
      <c r="AI8" s="11">
        <f t="shared" si="24"/>
        <v>0</v>
      </c>
      <c r="AJ8" s="11">
        <f t="shared" si="25"/>
        <v>0</v>
      </c>
      <c r="AK8" s="11">
        <f t="shared" si="26"/>
        <v>0</v>
      </c>
      <c r="AL8" s="11">
        <f t="shared" si="27"/>
        <v>0</v>
      </c>
      <c r="AM8" s="11">
        <f t="shared" si="28"/>
        <v>0</v>
      </c>
      <c r="AN8" s="11">
        <f t="shared" si="29"/>
        <v>0</v>
      </c>
      <c r="AO8" s="11">
        <f t="shared" si="30"/>
        <v>0</v>
      </c>
      <c r="AP8" s="33">
        <f t="shared" si="31"/>
        <v>0</v>
      </c>
      <c r="AQ8" s="32">
        <f t="shared" si="2"/>
        <v>68.195003917482921</v>
      </c>
      <c r="AR8" s="11">
        <f t="shared" si="3"/>
        <v>22.731667972494307</v>
      </c>
      <c r="AS8" s="11">
        <f t="shared" si="4"/>
        <v>22.731667972494307</v>
      </c>
      <c r="AT8" s="11">
        <f t="shared" si="5"/>
        <v>0</v>
      </c>
      <c r="AU8" s="11">
        <f t="shared" si="6"/>
        <v>0</v>
      </c>
      <c r="AV8" s="11">
        <f t="shared" si="7"/>
        <v>0</v>
      </c>
      <c r="AW8" s="11">
        <f t="shared" si="8"/>
        <v>45.463335944988614</v>
      </c>
      <c r="AX8" s="11">
        <f t="shared" si="9"/>
        <v>0</v>
      </c>
      <c r="AY8" s="11">
        <f t="shared" si="10"/>
        <v>0</v>
      </c>
      <c r="AZ8" s="33">
        <f t="shared" si="11"/>
        <v>0</v>
      </c>
      <c r="BA8">
        <v>4</v>
      </c>
      <c r="BB8" s="11">
        <f>SUM(AI6:AI18)+SUM(AN6:AN18)</f>
        <v>2086.834602514612</v>
      </c>
      <c r="BC8" s="11">
        <f>SUM(AS9:AS18)+SUM(AX9:AX18)</f>
        <v>1775.6517164483869</v>
      </c>
      <c r="BD8" s="11">
        <f>SUM(AS6:AS8)+SUM(AX6:AX8)</f>
        <v>22.731667972494307</v>
      </c>
      <c r="BF8" t="s">
        <v>801</v>
      </c>
      <c r="BG8" s="11">
        <f>SUM(AI6:AI18)</f>
        <v>1987.9094489403901</v>
      </c>
      <c r="BH8" s="11">
        <f>SUM(AS9:AS18)</f>
        <v>1665.814346215041</v>
      </c>
      <c r="BI8" s="11">
        <f>SUM(AS6:AS8)</f>
        <v>22.731667972494307</v>
      </c>
    </row>
    <row r="9" spans="2:65" x14ac:dyDescent="0.25">
      <c r="B9" t="s">
        <v>669</v>
      </c>
      <c r="C9" t="s">
        <v>670</v>
      </c>
      <c r="D9" t="s">
        <v>671</v>
      </c>
      <c r="E9">
        <v>57</v>
      </c>
      <c r="Q9" s="129" t="str">
        <f t="shared" si="12"/>
        <v>0</v>
      </c>
      <c r="R9" s="129" t="str">
        <f t="shared" si="13"/>
        <v>0</v>
      </c>
      <c r="S9" s="129" t="str">
        <f t="shared" si="14"/>
        <v>0</v>
      </c>
      <c r="T9" s="129" t="str">
        <f t="shared" si="15"/>
        <v>0</v>
      </c>
      <c r="U9" s="129" t="str">
        <f t="shared" si="16"/>
        <v>0</v>
      </c>
      <c r="V9" s="129" t="str">
        <f t="shared" si="17"/>
        <v>0</v>
      </c>
      <c r="W9" s="129" t="str">
        <f t="shared" si="18"/>
        <v>0</v>
      </c>
      <c r="X9" s="129" t="str">
        <f t="shared" si="19"/>
        <v>0</v>
      </c>
      <c r="Y9" s="129" t="str">
        <f t="shared" si="20"/>
        <v>0</v>
      </c>
      <c r="Z9" s="129" t="str">
        <f t="shared" si="21"/>
        <v>0</v>
      </c>
      <c r="AB9" t="s">
        <v>11</v>
      </c>
      <c r="AC9" s="11">
        <v>57</v>
      </c>
      <c r="AD9" s="11">
        <f>SUMIFS('Individual Data'!$AC$7:$AC$2565,'Individual Data'!$V$7:$V$2565,"NA",'Individual Data'!$N$7:$N$2565,AD$5,'Individual Data'!$I$7:$I$2565,"AI",'Individual Data'!$Z$7:$Z$2565,$AC9)</f>
        <v>0</v>
      </c>
      <c r="AE9" s="11">
        <f>SUMIFS('Individual Data'!$AC$7:$AC$2565,'Individual Data'!$V$7:$V$2565,"NA",'Individual Data'!$N$7:$N$2565,AE$5,'Individual Data'!$I$7:$I$2565,"AI",'Individual Data'!$Z$7:$Z$2565,$AC9)</f>
        <v>298.4832053140853</v>
      </c>
      <c r="AG9" s="32">
        <f t="shared" si="22"/>
        <v>0</v>
      </c>
      <c r="AH9" s="11">
        <f t="shared" si="23"/>
        <v>0</v>
      </c>
      <c r="AI9" s="11">
        <f t="shared" si="24"/>
        <v>0</v>
      </c>
      <c r="AJ9" s="11">
        <f t="shared" si="25"/>
        <v>0</v>
      </c>
      <c r="AK9" s="11">
        <f t="shared" si="26"/>
        <v>0</v>
      </c>
      <c r="AL9" s="11">
        <f t="shared" si="27"/>
        <v>0</v>
      </c>
      <c r="AM9" s="11">
        <f t="shared" si="28"/>
        <v>0</v>
      </c>
      <c r="AN9" s="11">
        <f t="shared" si="29"/>
        <v>0</v>
      </c>
      <c r="AO9" s="11">
        <f t="shared" si="30"/>
        <v>0</v>
      </c>
      <c r="AP9" s="33">
        <f t="shared" si="31"/>
        <v>0</v>
      </c>
      <c r="AQ9" s="32">
        <f t="shared" si="2"/>
        <v>45.920493125243894</v>
      </c>
      <c r="AR9" s="11">
        <f t="shared" si="3"/>
        <v>183.68197250097558</v>
      </c>
      <c r="AS9" s="11">
        <f t="shared" si="4"/>
        <v>0</v>
      </c>
      <c r="AT9" s="11">
        <f t="shared" si="5"/>
        <v>0</v>
      </c>
      <c r="AU9" s="11">
        <f t="shared" si="6"/>
        <v>0</v>
      </c>
      <c r="AV9" s="11">
        <f t="shared" si="7"/>
        <v>0</v>
      </c>
      <c r="AW9" s="11">
        <f t="shared" si="8"/>
        <v>68.880739687865841</v>
      </c>
      <c r="AX9" s="11">
        <f t="shared" si="9"/>
        <v>0</v>
      </c>
      <c r="AY9" s="11">
        <f t="shared" si="10"/>
        <v>0</v>
      </c>
      <c r="AZ9" s="33">
        <f t="shared" si="11"/>
        <v>0</v>
      </c>
      <c r="BA9">
        <v>5</v>
      </c>
      <c r="BB9" s="11">
        <f>SUM(AJ6:AJ18)+SUM(AO6:AO18)</f>
        <v>1035.0426170634878</v>
      </c>
      <c r="BC9" s="11">
        <f>SUM(AT9:AT18)+SUM(AY9:AY18)</f>
        <v>274.01024207513854</v>
      </c>
      <c r="BD9" s="11">
        <f>SUM(AT6:AT8)+SUM(AY6:AY8)</f>
        <v>0</v>
      </c>
      <c r="BF9" t="s">
        <v>802</v>
      </c>
      <c r="BG9" s="11">
        <f>SUM(AJ6:AJ18)</f>
        <v>865.73485913231241</v>
      </c>
      <c r="BH9" s="11">
        <f>SUM(AT9:AT18)</f>
        <v>274.01024207513854</v>
      </c>
      <c r="BI9" s="11">
        <f>SUM(AT6:AT8)</f>
        <v>0</v>
      </c>
    </row>
    <row r="10" spans="2:65" x14ac:dyDescent="0.25">
      <c r="B10" t="s">
        <v>669</v>
      </c>
      <c r="C10" t="s">
        <v>670</v>
      </c>
      <c r="D10" t="s">
        <v>671</v>
      </c>
      <c r="E10">
        <v>62</v>
      </c>
      <c r="Q10" s="129" t="str">
        <f t="shared" si="12"/>
        <v>0</v>
      </c>
      <c r="R10" s="129" t="str">
        <f t="shared" si="13"/>
        <v>0</v>
      </c>
      <c r="S10" s="129" t="str">
        <f t="shared" si="14"/>
        <v>0</v>
      </c>
      <c r="T10" s="129" t="str">
        <f t="shared" si="15"/>
        <v>0</v>
      </c>
      <c r="U10" s="129" t="str">
        <f t="shared" si="16"/>
        <v>0</v>
      </c>
      <c r="V10" s="129" t="str">
        <f t="shared" si="17"/>
        <v>0</v>
      </c>
      <c r="W10" s="129" t="str">
        <f t="shared" si="18"/>
        <v>0</v>
      </c>
      <c r="X10" s="129" t="str">
        <f t="shared" si="19"/>
        <v>0</v>
      </c>
      <c r="Y10" s="129" t="str">
        <f t="shared" si="20"/>
        <v>0</v>
      </c>
      <c r="Z10" s="129" t="str">
        <f t="shared" si="21"/>
        <v>0</v>
      </c>
      <c r="AB10" t="s">
        <v>11</v>
      </c>
      <c r="AC10" s="11">
        <v>62</v>
      </c>
      <c r="AD10" s="11">
        <f>SUMIFS('Individual Data'!$AC$7:$AC$2565,'Individual Data'!$V$7:$V$2565,"NA",'Individual Data'!$N$7:$N$2565,AD$5,'Individual Data'!$I$7:$I$2565,"AI",'Individual Data'!$Z$7:$Z$2565,$AC10)</f>
        <v>0</v>
      </c>
      <c r="AE10" s="11">
        <f>SUMIFS('Individual Data'!$AC$7:$AC$2565,'Individual Data'!$V$7:$V$2565,"NA",'Individual Data'!$N$7:$N$2565,AE$5,'Individual Data'!$I$7:$I$2565,"AI",'Individual Data'!$Z$7:$Z$2565,$AC10)</f>
        <v>435.66735894940234</v>
      </c>
      <c r="AG10" s="32">
        <f t="shared" si="22"/>
        <v>0</v>
      </c>
      <c r="AH10" s="11">
        <f t="shared" si="23"/>
        <v>0</v>
      </c>
      <c r="AI10" s="11">
        <f t="shared" si="24"/>
        <v>0</v>
      </c>
      <c r="AJ10" s="11">
        <f t="shared" si="25"/>
        <v>0</v>
      </c>
      <c r="AK10" s="11">
        <f t="shared" si="26"/>
        <v>0</v>
      </c>
      <c r="AL10" s="11">
        <f t="shared" si="27"/>
        <v>0</v>
      </c>
      <c r="AM10" s="11">
        <f t="shared" si="28"/>
        <v>0</v>
      </c>
      <c r="AN10" s="11">
        <f t="shared" si="29"/>
        <v>0</v>
      </c>
      <c r="AO10" s="11">
        <f t="shared" si="30"/>
        <v>0</v>
      </c>
      <c r="AP10" s="33">
        <f t="shared" si="31"/>
        <v>0</v>
      </c>
      <c r="AQ10" s="32">
        <f t="shared" si="2"/>
        <v>0</v>
      </c>
      <c r="AR10" s="11">
        <f t="shared" si="3"/>
        <v>331.93703539002081</v>
      </c>
      <c r="AS10" s="11">
        <f t="shared" si="4"/>
        <v>103.7303235593815</v>
      </c>
      <c r="AT10" s="11">
        <f t="shared" si="5"/>
        <v>0</v>
      </c>
      <c r="AU10" s="11">
        <f t="shared" si="6"/>
        <v>0</v>
      </c>
      <c r="AV10" s="11">
        <f t="shared" si="7"/>
        <v>0</v>
      </c>
      <c r="AW10" s="11">
        <f t="shared" si="8"/>
        <v>0</v>
      </c>
      <c r="AX10" s="11">
        <f t="shared" si="9"/>
        <v>0</v>
      </c>
      <c r="AY10" s="11">
        <f t="shared" si="10"/>
        <v>0</v>
      </c>
      <c r="AZ10" s="33">
        <f t="shared" si="11"/>
        <v>0</v>
      </c>
      <c r="BA10">
        <v>6</v>
      </c>
      <c r="BB10" s="11">
        <f>SUM(AK6:AK18)+SUM(AP6:AP18)</f>
        <v>0</v>
      </c>
      <c r="BC10" s="11">
        <f>SUM(AU9:AU18)+SUM(AZ9:AZ18)</f>
        <v>0</v>
      </c>
      <c r="BD10" s="11">
        <f>SUM(AU6:AU8)+SUM(AZ6:AZ8)</f>
        <v>0</v>
      </c>
      <c r="BF10" t="s">
        <v>803</v>
      </c>
      <c r="BG10" s="11">
        <f>SUM(AK6:AK18)</f>
        <v>0</v>
      </c>
      <c r="BH10" s="11">
        <f>SUM(AU9:AU18)</f>
        <v>0</v>
      </c>
      <c r="BI10" s="11">
        <f>SUM(AU6:AU8)</f>
        <v>0</v>
      </c>
    </row>
    <row r="11" spans="2:65" x14ac:dyDescent="0.25">
      <c r="B11" t="s">
        <v>669</v>
      </c>
      <c r="C11" t="s">
        <v>670</v>
      </c>
      <c r="D11" t="s">
        <v>671</v>
      </c>
      <c r="E11">
        <v>67</v>
      </c>
      <c r="G11">
        <v>1</v>
      </c>
      <c r="H11">
        <v>2</v>
      </c>
      <c r="Q11" s="129">
        <f t="shared" si="12"/>
        <v>0</v>
      </c>
      <c r="R11" s="129">
        <f t="shared" si="13"/>
        <v>0.33333333333333331</v>
      </c>
      <c r="S11" s="129">
        <f t="shared" si="14"/>
        <v>0.66666666666666663</v>
      </c>
      <c r="T11" s="129">
        <f t="shared" si="15"/>
        <v>0</v>
      </c>
      <c r="U11" s="129">
        <f t="shared" si="16"/>
        <v>0</v>
      </c>
      <c r="V11" s="129">
        <f t="shared" si="17"/>
        <v>0</v>
      </c>
      <c r="W11" s="129">
        <f t="shared" si="18"/>
        <v>0</v>
      </c>
      <c r="X11" s="129">
        <f t="shared" si="19"/>
        <v>0</v>
      </c>
      <c r="Y11" s="129">
        <f t="shared" si="20"/>
        <v>0</v>
      </c>
      <c r="Z11" s="129">
        <f t="shared" si="21"/>
        <v>0</v>
      </c>
      <c r="AB11" t="s">
        <v>11</v>
      </c>
      <c r="AC11" s="11">
        <v>67</v>
      </c>
      <c r="AD11" s="11">
        <f>SUMIFS('Individual Data'!$AC$7:$AC$2565,'Individual Data'!$V$7:$V$2565,"NA",'Individual Data'!$N$7:$N$2565,AD$5,'Individual Data'!$I$7:$I$2565,"AI",'Individual Data'!$Z$7:$Z$2565,$AC11)</f>
        <v>46.190339974550596</v>
      </c>
      <c r="AE11" s="11">
        <f>SUMIFS('Individual Data'!$AC$7:$AC$2565,'Individual Data'!$V$7:$V$2565,"NA",'Individual Data'!$N$7:$N$2565,AE$5,'Individual Data'!$I$7:$I$2565,"AI",'Individual Data'!$Z$7:$Z$2565,$AC11)</f>
        <v>855.84723434392049</v>
      </c>
      <c r="AG11" s="32">
        <f t="shared" si="22"/>
        <v>0</v>
      </c>
      <c r="AH11" s="11">
        <f t="shared" si="23"/>
        <v>15.396779991516865</v>
      </c>
      <c r="AI11" s="11">
        <f t="shared" si="24"/>
        <v>30.793559983033731</v>
      </c>
      <c r="AJ11" s="11">
        <f t="shared" si="25"/>
        <v>0</v>
      </c>
      <c r="AK11" s="11">
        <f t="shared" si="26"/>
        <v>0</v>
      </c>
      <c r="AL11" s="11">
        <f t="shared" si="27"/>
        <v>0</v>
      </c>
      <c r="AM11" s="11">
        <f t="shared" si="28"/>
        <v>0</v>
      </c>
      <c r="AN11" s="11">
        <f t="shared" si="29"/>
        <v>0</v>
      </c>
      <c r="AO11" s="11">
        <f t="shared" si="30"/>
        <v>0</v>
      </c>
      <c r="AP11" s="33">
        <f t="shared" si="31"/>
        <v>0</v>
      </c>
      <c r="AQ11" s="32">
        <f t="shared" si="2"/>
        <v>0</v>
      </c>
      <c r="AR11" s="11">
        <f t="shared" si="3"/>
        <v>405.40132153133072</v>
      </c>
      <c r="AS11" s="11">
        <f t="shared" si="4"/>
        <v>337.83443460944233</v>
      </c>
      <c r="AT11" s="11">
        <f t="shared" si="5"/>
        <v>45.044591281258974</v>
      </c>
      <c r="AU11" s="11">
        <f t="shared" si="6"/>
        <v>0</v>
      </c>
      <c r="AV11" s="11">
        <f t="shared" si="7"/>
        <v>0</v>
      </c>
      <c r="AW11" s="11">
        <f t="shared" si="8"/>
        <v>0</v>
      </c>
      <c r="AX11" s="11">
        <f t="shared" si="9"/>
        <v>67.566886921888454</v>
      </c>
      <c r="AY11" s="11">
        <f t="shared" si="10"/>
        <v>0</v>
      </c>
      <c r="AZ11" s="33">
        <f t="shared" si="11"/>
        <v>0</v>
      </c>
      <c r="BB11" s="11">
        <f>SUM(BB6:BB10)</f>
        <v>3278.6175629953423</v>
      </c>
      <c r="BC11" s="11">
        <f t="shared" ref="BC11:BD11" si="32">SUM(BC6:BC10)</f>
        <v>3464.2395749463772</v>
      </c>
      <c r="BD11" s="11">
        <f t="shared" si="32"/>
        <v>482.73379032351068</v>
      </c>
      <c r="BF11" t="s">
        <v>804</v>
      </c>
      <c r="BG11" s="11">
        <f>SUM(AL6:AL18)</f>
        <v>0</v>
      </c>
      <c r="BH11" s="11">
        <f>SUM(AV9:AV18)</f>
        <v>0</v>
      </c>
      <c r="BI11" s="11">
        <f>SUM(AV6:AV8)</f>
        <v>0</v>
      </c>
    </row>
    <row r="12" spans="2:65" x14ac:dyDescent="0.25">
      <c r="B12" t="s">
        <v>669</v>
      </c>
      <c r="C12" t="s">
        <v>670</v>
      </c>
      <c r="D12" t="s">
        <v>671</v>
      </c>
      <c r="E12">
        <v>72</v>
      </c>
      <c r="G12">
        <v>2</v>
      </c>
      <c r="H12">
        <v>24</v>
      </c>
      <c r="I12">
        <v>2</v>
      </c>
      <c r="M12">
        <v>2</v>
      </c>
      <c r="N12">
        <v>1</v>
      </c>
      <c r="Q12" s="129">
        <f t="shared" ref="Q12:Q16" si="33">IFERROR(F12/SUM($F12:$O12),"0")</f>
        <v>0</v>
      </c>
      <c r="R12" s="129">
        <f t="shared" ref="R12:R16" si="34">IFERROR(G12/SUM($F12:$O12),"0")</f>
        <v>6.4516129032258063E-2</v>
      </c>
      <c r="S12" s="129">
        <f t="shared" ref="S12:S16" si="35">IFERROR(H12/SUM($F12:$O12),"0")</f>
        <v>0.77419354838709675</v>
      </c>
      <c r="T12" s="129">
        <f t="shared" ref="T12:T16" si="36">IFERROR(I12/SUM($F12:$O12),"0")</f>
        <v>6.4516129032258063E-2</v>
      </c>
      <c r="U12" s="129">
        <f t="shared" ref="U12:U16" si="37">IFERROR(J12/SUM($F12:$O12),"0")</f>
        <v>0</v>
      </c>
      <c r="V12" s="129">
        <f t="shared" ref="V12:V16" si="38">IFERROR(K12/SUM($F12:$O12),"0")</f>
        <v>0</v>
      </c>
      <c r="W12" s="129">
        <f t="shared" ref="W12:W16" si="39">IFERROR(L12/SUM($F12:$O12),"0")</f>
        <v>0</v>
      </c>
      <c r="X12" s="129">
        <f t="shared" ref="X12:X16" si="40">IFERROR(M12/SUM($F12:$O12),"0")</f>
        <v>6.4516129032258063E-2</v>
      </c>
      <c r="Y12" s="129">
        <f t="shared" ref="Y12:Y16" si="41">IFERROR(N12/SUM($F12:$O12),"0")</f>
        <v>3.2258064516129031E-2</v>
      </c>
      <c r="Z12" s="129">
        <f t="shared" ref="Z12:Z16" si="42">IFERROR(O12/SUM($F12:$O12),"0")</f>
        <v>0</v>
      </c>
      <c r="AB12" t="s">
        <v>11</v>
      </c>
      <c r="AC12" s="11">
        <v>72</v>
      </c>
      <c r="AD12" s="11">
        <f>SUMIFS('Individual Data'!$AC$7:$AC$2565,'Individual Data'!$V$7:$V$2565,"NA",'Individual Data'!$N$7:$N$2565,AD$5,'Individual Data'!$I$7:$I$2565,"AI",'Individual Data'!$Z$7:$Z$2565,$AC12)</f>
        <v>547.11185135297706</v>
      </c>
      <c r="AE12" s="11">
        <f>SUMIFS('Individual Data'!$AC$7:$AC$2565,'Individual Data'!$V$7:$V$2565,"NA",'Individual Data'!$N$7:$N$2565,AE$5,'Individual Data'!$I$7:$I$2565,"AI",'Individual Data'!$Z$7:$Z$2565,$AC12)</f>
        <v>763.98155963121212</v>
      </c>
      <c r="AG12" s="32">
        <f t="shared" si="22"/>
        <v>0</v>
      </c>
      <c r="AH12" s="11">
        <f t="shared" si="23"/>
        <v>35.297538796966258</v>
      </c>
      <c r="AI12" s="11">
        <f t="shared" si="24"/>
        <v>423.57046556359512</v>
      </c>
      <c r="AJ12" s="11">
        <f t="shared" si="25"/>
        <v>35.297538796966258</v>
      </c>
      <c r="AK12" s="11">
        <f t="shared" si="26"/>
        <v>0</v>
      </c>
      <c r="AL12" s="11">
        <f t="shared" si="27"/>
        <v>0</v>
      </c>
      <c r="AM12" s="11">
        <f t="shared" si="28"/>
        <v>0</v>
      </c>
      <c r="AN12" s="11">
        <f t="shared" si="29"/>
        <v>35.297538796966258</v>
      </c>
      <c r="AO12" s="11">
        <f t="shared" si="30"/>
        <v>17.648769398483129</v>
      </c>
      <c r="AP12" s="33">
        <f t="shared" si="31"/>
        <v>0</v>
      </c>
      <c r="AQ12" s="32">
        <f t="shared" si="2"/>
        <v>0</v>
      </c>
      <c r="AR12" s="11">
        <f>IFERROR($AE12*R27,0)</f>
        <v>248.29400688014394</v>
      </c>
      <c r="AS12" s="11">
        <f t="shared" si="4"/>
        <v>496.58801376028788</v>
      </c>
      <c r="AT12" s="11">
        <f t="shared" si="5"/>
        <v>0</v>
      </c>
      <c r="AU12" s="11">
        <f t="shared" si="6"/>
        <v>0</v>
      </c>
      <c r="AV12" s="11">
        <f t="shared" si="7"/>
        <v>0</v>
      </c>
      <c r="AW12" s="11">
        <f t="shared" si="8"/>
        <v>0</v>
      </c>
      <c r="AX12" s="11">
        <f t="shared" si="9"/>
        <v>19.099538990780303</v>
      </c>
      <c r="AY12" s="11">
        <f t="shared" si="10"/>
        <v>0</v>
      </c>
      <c r="AZ12" s="33">
        <f t="shared" si="11"/>
        <v>0</v>
      </c>
      <c r="BF12" t="s">
        <v>805</v>
      </c>
      <c r="BG12" s="11">
        <f>SUM(AM6:AM18)</f>
        <v>0</v>
      </c>
      <c r="BH12" s="11">
        <f>SUM(AW9:AW18)</f>
        <v>68.880739687865841</v>
      </c>
      <c r="BI12" s="11">
        <f>SUM(AW6:AW8)</f>
        <v>61.682996969462522</v>
      </c>
      <c r="BM12" s="11"/>
    </row>
    <row r="13" spans="2:65" x14ac:dyDescent="0.25">
      <c r="B13" t="s">
        <v>669</v>
      </c>
      <c r="C13" t="s">
        <v>670</v>
      </c>
      <c r="D13" t="s">
        <v>671</v>
      </c>
      <c r="E13">
        <v>77</v>
      </c>
      <c r="G13">
        <v>5</v>
      </c>
      <c r="H13">
        <v>33</v>
      </c>
      <c r="I13">
        <v>7</v>
      </c>
      <c r="M13">
        <v>3</v>
      </c>
      <c r="N13">
        <v>1</v>
      </c>
      <c r="Q13" s="129">
        <f t="shared" si="33"/>
        <v>0</v>
      </c>
      <c r="R13" s="129">
        <f t="shared" si="34"/>
        <v>0.10204081632653061</v>
      </c>
      <c r="S13" s="129">
        <f t="shared" si="35"/>
        <v>0.67346938775510201</v>
      </c>
      <c r="T13" s="129">
        <f t="shared" si="36"/>
        <v>0.14285714285714285</v>
      </c>
      <c r="U13" s="129">
        <f t="shared" si="37"/>
        <v>0</v>
      </c>
      <c r="V13" s="129">
        <f t="shared" si="38"/>
        <v>0</v>
      </c>
      <c r="W13" s="129">
        <f t="shared" si="39"/>
        <v>0</v>
      </c>
      <c r="X13" s="129">
        <f t="shared" si="40"/>
        <v>6.1224489795918366E-2</v>
      </c>
      <c r="Y13" s="129">
        <f t="shared" si="41"/>
        <v>2.0408163265306121E-2</v>
      </c>
      <c r="Z13" s="129">
        <f t="shared" si="42"/>
        <v>0</v>
      </c>
      <c r="AB13" t="s">
        <v>11</v>
      </c>
      <c r="AC13" s="11">
        <v>77</v>
      </c>
      <c r="AD13" s="11">
        <f>SUMIFS('Individual Data'!$AC$7:$AC$2565,'Individual Data'!$V$7:$V$2565,"NA",'Individual Data'!$N$7:$N$2565,AD$5,'Individual Data'!$I$7:$I$2565,"AI",'Individual Data'!$Z$7:$Z$2565,$AC13)</f>
        <v>1039.2510413618418</v>
      </c>
      <c r="AE13" s="11">
        <f>SUMIFS('Individual Data'!$AC$7:$AC$2565,'Individual Data'!$V$7:$V$2565,"NA",'Individual Data'!$N$7:$N$2565,AE$5,'Individual Data'!$I$7:$I$2565,"AI",'Individual Data'!$Z$7:$Z$2565,$AC13)</f>
        <v>526.32434603099716</v>
      </c>
      <c r="AG13" s="32">
        <f t="shared" si="22"/>
        <v>0</v>
      </c>
      <c r="AH13" s="11">
        <f t="shared" si="23"/>
        <v>106.04602462875937</v>
      </c>
      <c r="AI13" s="11">
        <f t="shared" si="24"/>
        <v>699.90376254981174</v>
      </c>
      <c r="AJ13" s="11">
        <f t="shared" si="25"/>
        <v>148.46443448026309</v>
      </c>
      <c r="AK13" s="11">
        <f t="shared" si="26"/>
        <v>0</v>
      </c>
      <c r="AL13" s="11">
        <f t="shared" si="27"/>
        <v>0</v>
      </c>
      <c r="AM13" s="11">
        <f t="shared" si="28"/>
        <v>0</v>
      </c>
      <c r="AN13" s="11">
        <f t="shared" si="29"/>
        <v>63.627614777255616</v>
      </c>
      <c r="AO13" s="11">
        <f t="shared" si="30"/>
        <v>21.20920492575187</v>
      </c>
      <c r="AP13" s="33">
        <f t="shared" si="31"/>
        <v>0</v>
      </c>
      <c r="AQ13" s="32">
        <f t="shared" si="2"/>
        <v>0</v>
      </c>
      <c r="AR13" s="11">
        <f t="shared" si="3"/>
        <v>110.80512548020992</v>
      </c>
      <c r="AS13" s="11">
        <f t="shared" si="4"/>
        <v>332.41537644062976</v>
      </c>
      <c r="AT13" s="11">
        <f t="shared" si="5"/>
        <v>83.103844110157439</v>
      </c>
      <c r="AU13" s="11">
        <f t="shared" si="6"/>
        <v>0</v>
      </c>
      <c r="AV13" s="11">
        <f t="shared" si="7"/>
        <v>0</v>
      </c>
      <c r="AW13" s="11">
        <f t="shared" si="8"/>
        <v>0</v>
      </c>
      <c r="AX13" s="11">
        <f t="shared" si="9"/>
        <v>0</v>
      </c>
      <c r="AY13" s="11">
        <f t="shared" si="10"/>
        <v>0</v>
      </c>
      <c r="AZ13" s="33">
        <f t="shared" si="11"/>
        <v>0</v>
      </c>
      <c r="BF13" t="s">
        <v>806</v>
      </c>
      <c r="BG13" s="11">
        <f>SUM(AN6:AN18)</f>
        <v>98.925153574221866</v>
      </c>
      <c r="BH13" s="11">
        <f>SUM(AX9:AX18)</f>
        <v>109.83737023334577</v>
      </c>
      <c r="BI13" s="11">
        <f>SUM(AX6:AX8)</f>
        <v>0</v>
      </c>
    </row>
    <row r="14" spans="2:65" x14ac:dyDescent="0.25">
      <c r="B14" t="s">
        <v>669</v>
      </c>
      <c r="C14" t="s">
        <v>670</v>
      </c>
      <c r="D14" t="s">
        <v>671</v>
      </c>
      <c r="E14">
        <v>82</v>
      </c>
      <c r="H14">
        <v>26</v>
      </c>
      <c r="I14">
        <v>19</v>
      </c>
      <c r="N14">
        <v>4</v>
      </c>
      <c r="Q14" s="129">
        <f t="shared" si="33"/>
        <v>0</v>
      </c>
      <c r="R14" s="129">
        <f t="shared" si="34"/>
        <v>0</v>
      </c>
      <c r="S14" s="129">
        <f t="shared" si="35"/>
        <v>0.53061224489795922</v>
      </c>
      <c r="T14" s="129">
        <f t="shared" si="36"/>
        <v>0.38775510204081631</v>
      </c>
      <c r="U14" s="129">
        <f t="shared" si="37"/>
        <v>0</v>
      </c>
      <c r="V14" s="129">
        <f t="shared" si="38"/>
        <v>0</v>
      </c>
      <c r="W14" s="129">
        <f t="shared" si="39"/>
        <v>0</v>
      </c>
      <c r="X14" s="129">
        <f t="shared" si="40"/>
        <v>0</v>
      </c>
      <c r="Y14" s="129">
        <f t="shared" si="41"/>
        <v>8.1632653061224483E-2</v>
      </c>
      <c r="Z14" s="129">
        <f t="shared" si="42"/>
        <v>0</v>
      </c>
      <c r="AB14" t="s">
        <v>11</v>
      </c>
      <c r="AC14" s="11">
        <v>82</v>
      </c>
      <c r="AD14" s="11">
        <f>SUMIFS('Individual Data'!$AC$7:$AC$2565,'Individual Data'!$V$7:$V$2565,"NA",'Individual Data'!$N$7:$N$2565,AD$5,'Individual Data'!$I$7:$I$2565,"AI",'Individual Data'!$Z$7:$Z$2565,$AC14)</f>
        <v>1091.5087970075792</v>
      </c>
      <c r="AE14" s="11">
        <f>SUMIFS('Individual Data'!$AC$7:$AC$2565,'Individual Data'!$V$7:$V$2565,"NA",'Individual Data'!$N$7:$N$2565,AE$5,'Individual Data'!$I$7:$I$2565,"AI",'Individual Data'!$Z$7:$Z$2565,$AC14)</f>
        <v>216.22614009767224</v>
      </c>
      <c r="AG14" s="32">
        <f t="shared" si="22"/>
        <v>0</v>
      </c>
      <c r="AH14" s="11">
        <f t="shared" si="23"/>
        <v>0</v>
      </c>
      <c r="AI14" s="11">
        <f>IFERROR(S14*$AD14,0)</f>
        <v>579.16793310606249</v>
      </c>
      <c r="AJ14" s="11">
        <f t="shared" si="25"/>
        <v>423.23810496212252</v>
      </c>
      <c r="AK14" s="11">
        <f t="shared" si="26"/>
        <v>0</v>
      </c>
      <c r="AL14" s="11">
        <f t="shared" si="27"/>
        <v>0</v>
      </c>
      <c r="AM14" s="11">
        <f t="shared" si="28"/>
        <v>0</v>
      </c>
      <c r="AN14" s="11">
        <f t="shared" si="29"/>
        <v>0</v>
      </c>
      <c r="AO14" s="11">
        <f t="shared" si="30"/>
        <v>89.102758939394221</v>
      </c>
      <c r="AP14" s="33">
        <f t="shared" si="31"/>
        <v>0</v>
      </c>
      <c r="AQ14" s="32">
        <f t="shared" si="2"/>
        <v>0</v>
      </c>
      <c r="AR14" s="11">
        <f t="shared" si="3"/>
        <v>19.656921827061115</v>
      </c>
      <c r="AS14" s="11">
        <f t="shared" si="4"/>
        <v>137.5984527894278</v>
      </c>
      <c r="AT14" s="11">
        <f t="shared" si="5"/>
        <v>58.970765481183335</v>
      </c>
      <c r="AU14" s="11">
        <f t="shared" si="6"/>
        <v>0</v>
      </c>
      <c r="AV14" s="11">
        <f t="shared" si="7"/>
        <v>0</v>
      </c>
      <c r="AW14" s="11">
        <f t="shared" si="8"/>
        <v>0</v>
      </c>
      <c r="AX14" s="11">
        <f t="shared" si="9"/>
        <v>0</v>
      </c>
      <c r="AY14" s="11">
        <f t="shared" si="10"/>
        <v>0</v>
      </c>
      <c r="AZ14" s="33">
        <f t="shared" si="11"/>
        <v>0</v>
      </c>
      <c r="BF14" t="s">
        <v>807</v>
      </c>
      <c r="BG14" s="11">
        <f>SUM(AO6:AO18)</f>
        <v>169.30775793117527</v>
      </c>
      <c r="BH14" s="11">
        <f>SUM(AY9:AY18)</f>
        <v>0</v>
      </c>
      <c r="BI14" s="11">
        <f>SUM(AY6:AY8)</f>
        <v>0</v>
      </c>
    </row>
    <row r="15" spans="2:65" x14ac:dyDescent="0.25">
      <c r="B15" t="s">
        <v>669</v>
      </c>
      <c r="C15" t="s">
        <v>670</v>
      </c>
      <c r="D15" t="s">
        <v>671</v>
      </c>
      <c r="E15">
        <v>87</v>
      </c>
      <c r="H15">
        <v>9</v>
      </c>
      <c r="I15">
        <v>11</v>
      </c>
      <c r="N15">
        <v>1</v>
      </c>
      <c r="Q15" s="129">
        <f t="shared" si="33"/>
        <v>0</v>
      </c>
      <c r="R15" s="129">
        <f t="shared" si="34"/>
        <v>0</v>
      </c>
      <c r="S15" s="129">
        <f t="shared" si="35"/>
        <v>0.42857142857142855</v>
      </c>
      <c r="T15" s="129">
        <f t="shared" si="36"/>
        <v>0.52380952380952384</v>
      </c>
      <c r="U15" s="129">
        <f t="shared" si="37"/>
        <v>0</v>
      </c>
      <c r="V15" s="129">
        <f t="shared" si="38"/>
        <v>0</v>
      </c>
      <c r="W15" s="129">
        <f t="shared" si="39"/>
        <v>0</v>
      </c>
      <c r="X15" s="129">
        <f t="shared" si="40"/>
        <v>0</v>
      </c>
      <c r="Y15" s="129">
        <f t="shared" si="41"/>
        <v>4.7619047619047616E-2</v>
      </c>
      <c r="Z15" s="129">
        <f t="shared" si="42"/>
        <v>0</v>
      </c>
      <c r="AB15" t="s">
        <v>11</v>
      </c>
      <c r="AC15" s="11">
        <v>87</v>
      </c>
      <c r="AD15" s="11">
        <f>SUMIFS('Individual Data'!$AC$7:$AC$2565,'Individual Data'!$V$7:$V$2565,"NA",'Individual Data'!$N$7:$N$2565,AD$5,'Individual Data'!$I$7:$I$2565,"AI",'Individual Data'!$Z$7:$Z$2565,$AC15)</f>
        <v>456.51428807337027</v>
      </c>
      <c r="AE15" s="11">
        <f>SUMIFS('Individual Data'!$AC$7:$AC$2565,'Individual Data'!$V$7:$V$2565,"NA",'Individual Data'!$N$7:$N$2565,AE$5,'Individual Data'!$I$7:$I$2565,"AI",'Individual Data'!$Z$7:$Z$2565,$AC15)</f>
        <v>140.98713953629209</v>
      </c>
      <c r="AG15" s="32">
        <f t="shared" si="22"/>
        <v>0</v>
      </c>
      <c r="AH15" s="11">
        <f t="shared" si="23"/>
        <v>0</v>
      </c>
      <c r="AI15" s="11">
        <f t="shared" si="24"/>
        <v>195.64898060287297</v>
      </c>
      <c r="AJ15" s="11">
        <f t="shared" si="25"/>
        <v>239.12653184795587</v>
      </c>
      <c r="AK15" s="11">
        <f t="shared" si="26"/>
        <v>0</v>
      </c>
      <c r="AL15" s="11">
        <f t="shared" si="27"/>
        <v>0</v>
      </c>
      <c r="AM15" s="11">
        <f t="shared" si="28"/>
        <v>0</v>
      </c>
      <c r="AN15" s="11">
        <f t="shared" si="29"/>
        <v>0</v>
      </c>
      <c r="AO15" s="11">
        <f t="shared" si="30"/>
        <v>21.738775622541439</v>
      </c>
      <c r="AP15" s="33">
        <f t="shared" si="31"/>
        <v>0</v>
      </c>
      <c r="AQ15" s="32">
        <f t="shared" si="2"/>
        <v>0</v>
      </c>
      <c r="AR15" s="11">
        <f t="shared" si="3"/>
        <v>0</v>
      </c>
      <c r="AS15" s="11">
        <f t="shared" si="4"/>
        <v>140.98713953629209</v>
      </c>
      <c r="AT15" s="11">
        <f t="shared" si="5"/>
        <v>0</v>
      </c>
      <c r="AU15" s="11">
        <f t="shared" si="6"/>
        <v>0</v>
      </c>
      <c r="AV15" s="11">
        <f t="shared" si="7"/>
        <v>0</v>
      </c>
      <c r="AW15" s="11">
        <f t="shared" si="8"/>
        <v>0</v>
      </c>
      <c r="AX15" s="11">
        <f t="shared" si="9"/>
        <v>0</v>
      </c>
      <c r="AY15" s="11">
        <f t="shared" si="10"/>
        <v>0</v>
      </c>
      <c r="AZ15" s="33">
        <f t="shared" si="11"/>
        <v>0</v>
      </c>
      <c r="BF15" t="s">
        <v>808</v>
      </c>
      <c r="BG15" s="11">
        <f>SUM(AP6:AP18)</f>
        <v>0</v>
      </c>
      <c r="BH15" s="11">
        <f>SUM(AZ9:AZ18)</f>
        <v>0</v>
      </c>
      <c r="BI15" s="11">
        <f>SUM(AZ6:AZ8)</f>
        <v>0</v>
      </c>
    </row>
    <row r="16" spans="2:65" x14ac:dyDescent="0.25">
      <c r="B16" t="s">
        <v>669</v>
      </c>
      <c r="C16" t="s">
        <v>670</v>
      </c>
      <c r="D16" t="s">
        <v>671</v>
      </c>
      <c r="E16">
        <v>92</v>
      </c>
      <c r="H16">
        <v>3</v>
      </c>
      <c r="I16">
        <v>1</v>
      </c>
      <c r="N16">
        <v>1</v>
      </c>
      <c r="Q16" s="129">
        <f t="shared" si="33"/>
        <v>0</v>
      </c>
      <c r="R16" s="129">
        <f t="shared" si="34"/>
        <v>0</v>
      </c>
      <c r="S16" s="129">
        <f t="shared" si="35"/>
        <v>0.6</v>
      </c>
      <c r="T16" s="129">
        <f t="shared" si="36"/>
        <v>0.2</v>
      </c>
      <c r="U16" s="129">
        <f t="shared" si="37"/>
        <v>0</v>
      </c>
      <c r="V16" s="129">
        <f t="shared" si="38"/>
        <v>0</v>
      </c>
      <c r="W16" s="129">
        <f t="shared" si="39"/>
        <v>0</v>
      </c>
      <c r="X16" s="129">
        <f t="shared" si="40"/>
        <v>0</v>
      </c>
      <c r="Y16" s="129">
        <f t="shared" si="41"/>
        <v>0.2</v>
      </c>
      <c r="Z16" s="129">
        <f t="shared" si="42"/>
        <v>0</v>
      </c>
      <c r="AB16" t="s">
        <v>11</v>
      </c>
      <c r="AC16" s="11">
        <v>92</v>
      </c>
      <c r="AD16" s="11">
        <f>SUMIFS('Individual Data'!$AC$7:$AC$2565,'Individual Data'!$V$7:$V$2565,"NA",'Individual Data'!$N$7:$N$2565,AD$5,'Individual Data'!$I$7:$I$2565,"AI",'Individual Data'!$Z$7:$Z$2565,$AC16)</f>
        <v>98.041245225023019</v>
      </c>
      <c r="AE16" s="11">
        <f>SUMIFS('Individual Data'!$AC$7:$AC$2565,'Individual Data'!$V$7:$V$2565,"NA",'Individual Data'!$N$7:$N$2565,AE$5,'Individual Data'!$I$7:$I$2565,"AI",'Individual Data'!$Z$7:$Z$2565,$AC16)</f>
        <v>162.19661024473908</v>
      </c>
      <c r="AG16" s="32">
        <f t="shared" si="22"/>
        <v>0</v>
      </c>
      <c r="AH16" s="11">
        <f t="shared" si="23"/>
        <v>0</v>
      </c>
      <c r="AI16" s="11">
        <f t="shared" si="24"/>
        <v>58.824747135013808</v>
      </c>
      <c r="AJ16" s="11">
        <f t="shared" si="25"/>
        <v>19.608249045004605</v>
      </c>
      <c r="AK16" s="11">
        <f t="shared" si="26"/>
        <v>0</v>
      </c>
      <c r="AL16" s="11">
        <f t="shared" si="27"/>
        <v>0</v>
      </c>
      <c r="AM16" s="11">
        <f t="shared" si="28"/>
        <v>0</v>
      </c>
      <c r="AN16" s="11">
        <f t="shared" si="29"/>
        <v>0</v>
      </c>
      <c r="AO16" s="11">
        <f t="shared" si="30"/>
        <v>19.608249045004605</v>
      </c>
      <c r="AP16" s="33">
        <f t="shared" si="31"/>
        <v>0</v>
      </c>
      <c r="AQ16" s="32">
        <f t="shared" si="2"/>
        <v>0</v>
      </c>
      <c r="AR16" s="11">
        <f t="shared" si="3"/>
        <v>0</v>
      </c>
      <c r="AS16" s="11">
        <f t="shared" si="4"/>
        <v>92.683777282708036</v>
      </c>
      <c r="AT16" s="11">
        <f t="shared" si="5"/>
        <v>46.341888641354018</v>
      </c>
      <c r="AU16" s="11">
        <f t="shared" si="6"/>
        <v>0</v>
      </c>
      <c r="AV16" s="11">
        <f t="shared" si="7"/>
        <v>0</v>
      </c>
      <c r="AW16" s="11">
        <f t="shared" si="8"/>
        <v>0</v>
      </c>
      <c r="AX16" s="11">
        <f t="shared" si="9"/>
        <v>23.170944320677009</v>
      </c>
      <c r="AY16" s="11">
        <f t="shared" si="10"/>
        <v>0</v>
      </c>
      <c r="AZ16" s="33">
        <f t="shared" si="11"/>
        <v>0</v>
      </c>
    </row>
    <row r="17" spans="2:61" x14ac:dyDescent="0.25">
      <c r="B17" t="s">
        <v>669</v>
      </c>
      <c r="C17" t="s">
        <v>670</v>
      </c>
      <c r="D17" t="s">
        <v>671</v>
      </c>
      <c r="E17">
        <v>99</v>
      </c>
      <c r="Q17" s="129" t="str">
        <f t="shared" ref="Q17:Q18" si="43">IFERROR(F17/SUM($F17:$O17),"0")</f>
        <v>0</v>
      </c>
      <c r="R17" s="129" t="str">
        <f t="shared" ref="R17:R18" si="44">IFERROR(G17/SUM($F17:$O17),"0")</f>
        <v>0</v>
      </c>
      <c r="S17" s="129" t="str">
        <f t="shared" ref="S17:S18" si="45">IFERROR(H17/SUM($F17:$O17),"0")</f>
        <v>0</v>
      </c>
      <c r="T17" s="129" t="str">
        <f t="shared" ref="T17:T18" si="46">IFERROR(I17/SUM($F17:$O17),"0")</f>
        <v>0</v>
      </c>
      <c r="U17" s="129" t="str">
        <f t="shared" ref="U17:U18" si="47">IFERROR(J17/SUM($F17:$O17),"0")</f>
        <v>0</v>
      </c>
      <c r="V17" s="129" t="str">
        <f t="shared" ref="V17:V18" si="48">IFERROR(K17/SUM($F17:$O17),"0")</f>
        <v>0</v>
      </c>
      <c r="W17" s="129" t="str">
        <f t="shared" ref="W17:W18" si="49">IFERROR(L17/SUM($F17:$O17),"0")</f>
        <v>0</v>
      </c>
      <c r="X17" s="129" t="str">
        <f t="shared" ref="X17:X18" si="50">IFERROR(M17/SUM($F17:$O17),"0")</f>
        <v>0</v>
      </c>
      <c r="Y17" s="129" t="str">
        <f t="shared" ref="Y17:Y18" si="51">IFERROR(N17/SUM($F17:$O17),"0")</f>
        <v>0</v>
      </c>
      <c r="Z17" s="129" t="str">
        <f t="shared" ref="Z17:Z18" si="52">IFERROR(O17/SUM($F17:$O17),"0")</f>
        <v>0</v>
      </c>
      <c r="AB17" t="s">
        <v>11</v>
      </c>
      <c r="AC17" s="11">
        <v>99</v>
      </c>
      <c r="AD17" s="11">
        <f>SUMIFS('Individual Data'!$AC$7:$AC$2565,'Individual Data'!$V$7:$V$2565,"NA",'Individual Data'!$N$7:$N$2565,AD$5,'Individual Data'!$I$7:$I$2565,"AI",'Individual Data'!$Z$7:$Z$2565,$AC17)</f>
        <v>0</v>
      </c>
      <c r="AE17" s="11">
        <f>SUMIFS('Individual Data'!$AC$7:$AC$2565,'Individual Data'!$V$7:$V$2565,"NA",'Individual Data'!$N$7:$N$2565,AE$5,'Individual Data'!$I$7:$I$2565,"AI",'Individual Data'!$Z$7:$Z$2565,$AC17)</f>
        <v>47.95365647374426</v>
      </c>
      <c r="AG17" s="32">
        <f t="shared" si="22"/>
        <v>0</v>
      </c>
      <c r="AH17" s="11">
        <f t="shared" si="23"/>
        <v>0</v>
      </c>
      <c r="AI17" s="11">
        <f t="shared" si="24"/>
        <v>0</v>
      </c>
      <c r="AJ17" s="11">
        <f t="shared" si="25"/>
        <v>0</v>
      </c>
      <c r="AK17" s="11">
        <f t="shared" si="26"/>
        <v>0</v>
      </c>
      <c r="AL17" s="11">
        <f t="shared" si="27"/>
        <v>0</v>
      </c>
      <c r="AM17" s="11">
        <f t="shared" si="28"/>
        <v>0</v>
      </c>
      <c r="AN17" s="11">
        <f t="shared" si="29"/>
        <v>0</v>
      </c>
      <c r="AO17" s="11">
        <f t="shared" si="30"/>
        <v>0</v>
      </c>
      <c r="AP17" s="33">
        <f t="shared" si="31"/>
        <v>0</v>
      </c>
      <c r="AQ17" s="32">
        <f t="shared" si="2"/>
        <v>0</v>
      </c>
      <c r="AR17" s="11">
        <f t="shared" si="3"/>
        <v>0</v>
      </c>
      <c r="AS17" s="11">
        <f t="shared" si="4"/>
        <v>23.97682823687213</v>
      </c>
      <c r="AT17" s="11">
        <f t="shared" si="5"/>
        <v>23.97682823687213</v>
      </c>
      <c r="AU17" s="11">
        <f t="shared" si="6"/>
        <v>0</v>
      </c>
      <c r="AV17" s="11">
        <f t="shared" si="7"/>
        <v>0</v>
      </c>
      <c r="AW17" s="11">
        <f t="shared" si="8"/>
        <v>0</v>
      </c>
      <c r="AX17" s="11">
        <f t="shared" si="9"/>
        <v>0</v>
      </c>
      <c r="AY17" s="11">
        <f t="shared" si="10"/>
        <v>0</v>
      </c>
      <c r="AZ17" s="33">
        <f t="shared" si="11"/>
        <v>0</v>
      </c>
      <c r="BF17" t="s">
        <v>778</v>
      </c>
      <c r="BG17" s="11">
        <f>SUM(BG6:BG15)</f>
        <v>3278.6175629953423</v>
      </c>
      <c r="BH17" s="11">
        <f>SUM(BH6:BH15)</f>
        <v>3464.2395749463772</v>
      </c>
      <c r="BI17" s="11">
        <f>SUM(BI6:BI15)</f>
        <v>482.73379032351062</v>
      </c>
    </row>
    <row r="18" spans="2:61" x14ac:dyDescent="0.25">
      <c r="B18" t="s">
        <v>669</v>
      </c>
      <c r="C18" t="s">
        <v>670</v>
      </c>
      <c r="D18" t="s">
        <v>671</v>
      </c>
      <c r="E18">
        <v>100</v>
      </c>
      <c r="Q18" s="129" t="str">
        <f t="shared" si="43"/>
        <v>0</v>
      </c>
      <c r="R18" s="129" t="str">
        <f t="shared" si="44"/>
        <v>0</v>
      </c>
      <c r="S18" s="129" t="str">
        <f t="shared" si="45"/>
        <v>0</v>
      </c>
      <c r="T18" s="129" t="str">
        <f t="shared" si="46"/>
        <v>0</v>
      </c>
      <c r="U18" s="129" t="str">
        <f t="shared" si="47"/>
        <v>0</v>
      </c>
      <c r="V18" s="129" t="str">
        <f t="shared" si="48"/>
        <v>0</v>
      </c>
      <c r="W18" s="129" t="str">
        <f t="shared" si="49"/>
        <v>0</v>
      </c>
      <c r="X18" s="129" t="str">
        <f t="shared" si="50"/>
        <v>0</v>
      </c>
      <c r="Y18" s="129" t="str">
        <f t="shared" si="51"/>
        <v>0</v>
      </c>
      <c r="Z18" s="129" t="str">
        <f t="shared" si="52"/>
        <v>0</v>
      </c>
      <c r="AB18" t="s">
        <v>11</v>
      </c>
      <c r="AC18" s="11">
        <v>100</v>
      </c>
      <c r="AD18" s="11">
        <f>SUMIFS('Individual Data'!$AC$7:$AC$2565,'Individual Data'!$V$7:$V$2565,"NA",'Individual Data'!$N$7:$N$2565,AD$5,'Individual Data'!$I$7:$I$2565,"AI",'Individual Data'!$Z$7:$Z$2565,$AC18)</f>
        <v>0</v>
      </c>
      <c r="AE18" s="11">
        <f>SUMIFS('Individual Data'!$AC$7:$AC$2565,'Individual Data'!$V$7:$V$2565,"NA",'Individual Data'!$N$7:$N$2565,AE$5,'Individual Data'!$I$7:$I$2565,"AI",'Individual Data'!$Z$7:$Z$2565,$AC18)</f>
        <v>16.572324324312643</v>
      </c>
      <c r="AG18" s="32">
        <f t="shared" si="22"/>
        <v>0</v>
      </c>
      <c r="AH18" s="11">
        <f t="shared" si="23"/>
        <v>0</v>
      </c>
      <c r="AI18" s="11">
        <f t="shared" si="24"/>
        <v>0</v>
      </c>
      <c r="AJ18" s="11">
        <f t="shared" si="25"/>
        <v>0</v>
      </c>
      <c r="AK18" s="11">
        <f t="shared" si="26"/>
        <v>0</v>
      </c>
      <c r="AL18" s="11">
        <f t="shared" si="27"/>
        <v>0</v>
      </c>
      <c r="AM18" s="11">
        <f t="shared" si="28"/>
        <v>0</v>
      </c>
      <c r="AN18" s="11">
        <f t="shared" si="29"/>
        <v>0</v>
      </c>
      <c r="AO18" s="11">
        <f t="shared" si="30"/>
        <v>0</v>
      </c>
      <c r="AP18" s="33">
        <f t="shared" si="31"/>
        <v>0</v>
      </c>
      <c r="AQ18" s="34">
        <f t="shared" si="2"/>
        <v>0</v>
      </c>
      <c r="AR18" s="35">
        <f t="shared" si="3"/>
        <v>0</v>
      </c>
      <c r="AS18" s="35">
        <f t="shared" si="4"/>
        <v>0</v>
      </c>
      <c r="AT18" s="35">
        <f t="shared" si="5"/>
        <v>16.572324324312643</v>
      </c>
      <c r="AU18" s="35">
        <f t="shared" si="6"/>
        <v>0</v>
      </c>
      <c r="AV18" s="35">
        <f t="shared" si="7"/>
        <v>0</v>
      </c>
      <c r="AW18" s="35">
        <f t="shared" si="8"/>
        <v>0</v>
      </c>
      <c r="AX18" s="35">
        <f t="shared" si="9"/>
        <v>0</v>
      </c>
      <c r="AY18" s="35">
        <f t="shared" si="10"/>
        <v>0</v>
      </c>
      <c r="AZ18" s="36">
        <f t="shared" si="11"/>
        <v>0</v>
      </c>
      <c r="BG18" s="11">
        <f>SUM(AG6:AP18)</f>
        <v>3278.6175629953418</v>
      </c>
      <c r="BH18" s="11">
        <f>SUM(AQ9:AZ18)</f>
        <v>3464.2395749463781</v>
      </c>
      <c r="BI18" s="11">
        <f>SUM(AQ6:AZ8)</f>
        <v>482.73379032351062</v>
      </c>
    </row>
    <row r="19" spans="2:61" x14ac:dyDescent="0.25">
      <c r="F19" s="12"/>
      <c r="G19" s="12"/>
      <c r="H19" s="12"/>
      <c r="I19" s="12"/>
      <c r="J19" s="12"/>
      <c r="K19" s="12"/>
      <c r="L19" s="12"/>
      <c r="M19" s="12"/>
      <c r="N19" s="12"/>
      <c r="O19" s="12"/>
      <c r="Q19" s="129"/>
      <c r="R19" s="129"/>
      <c r="S19" s="129"/>
      <c r="T19" s="129"/>
      <c r="U19" s="129"/>
      <c r="V19" s="129"/>
      <c r="W19" s="129"/>
      <c r="X19" s="129"/>
      <c r="Y19" s="129"/>
      <c r="Z19" s="129"/>
      <c r="AC19" s="11"/>
      <c r="AD19" s="11"/>
      <c r="AE19" s="24"/>
      <c r="AG19" s="11"/>
      <c r="AH19" s="11"/>
      <c r="AI19" s="11"/>
      <c r="AJ19" s="11"/>
      <c r="AK19" s="11"/>
      <c r="AL19" s="11"/>
      <c r="AM19" s="11"/>
      <c r="AN19" s="11"/>
      <c r="AO19" s="11"/>
      <c r="AP19" s="11"/>
      <c r="AQ19" s="11"/>
      <c r="AR19" s="11"/>
      <c r="AS19" s="11"/>
      <c r="AT19" s="11"/>
      <c r="AU19" s="11"/>
      <c r="AV19" s="11"/>
      <c r="AW19" s="11"/>
      <c r="AX19" s="11"/>
      <c r="AY19" s="11"/>
      <c r="AZ19" s="11"/>
      <c r="BG19" s="11"/>
      <c r="BH19" s="11"/>
      <c r="BI19" s="11"/>
    </row>
    <row r="20" spans="2:61" ht="16.5" customHeight="1" x14ac:dyDescent="0.25">
      <c r="F20" s="12"/>
      <c r="G20" s="12"/>
      <c r="H20" s="12"/>
      <c r="I20" s="12"/>
      <c r="J20" s="12"/>
      <c r="K20" s="12"/>
      <c r="L20" s="12"/>
      <c r="M20" s="12"/>
      <c r="N20" s="12"/>
      <c r="O20" s="12"/>
      <c r="Q20" s="253" t="s">
        <v>790</v>
      </c>
      <c r="R20" s="253"/>
      <c r="S20" s="253"/>
      <c r="T20" s="253"/>
      <c r="U20" s="253"/>
      <c r="V20" s="253"/>
      <c r="W20" s="253"/>
      <c r="X20" s="253"/>
      <c r="Y20" s="253"/>
      <c r="Z20" s="253"/>
      <c r="AC20" s="11"/>
      <c r="AD20" s="11"/>
      <c r="AE20" s="24"/>
      <c r="AG20" s="11"/>
      <c r="AH20" s="11"/>
      <c r="AI20" s="11"/>
      <c r="AJ20" s="11"/>
      <c r="AK20" s="11"/>
      <c r="AL20" s="11"/>
      <c r="AM20" s="11"/>
      <c r="AN20" s="11"/>
      <c r="AO20" s="11"/>
      <c r="AP20" s="11"/>
      <c r="AQ20" s="11"/>
      <c r="AR20" s="11"/>
      <c r="AS20" s="11"/>
      <c r="AT20" s="11"/>
      <c r="AU20" s="11"/>
      <c r="AV20" s="11"/>
      <c r="AW20" s="11"/>
      <c r="AX20" s="11"/>
      <c r="AY20" s="11"/>
      <c r="AZ20" s="11"/>
      <c r="BG20" s="11"/>
      <c r="BH20" s="11"/>
      <c r="BI20" s="11"/>
    </row>
    <row r="21" spans="2:61" x14ac:dyDescent="0.25">
      <c r="B21" t="s">
        <v>672</v>
      </c>
      <c r="C21" t="s">
        <v>670</v>
      </c>
      <c r="D21" t="s">
        <v>671</v>
      </c>
      <c r="E21">
        <v>42</v>
      </c>
      <c r="F21">
        <v>9</v>
      </c>
      <c r="Q21" s="129">
        <f>IFERROR(F21/SUM($F21:$O21),"")</f>
        <v>1</v>
      </c>
      <c r="R21" s="129">
        <f t="shared" ref="R21:R33" si="53">IFERROR(G21/SUM($F21:$O21),"")</f>
        <v>0</v>
      </c>
      <c r="S21" s="129">
        <f t="shared" ref="S21:S33" si="54">IFERROR(H21/SUM($F21:$O21),"")</f>
        <v>0</v>
      </c>
      <c r="T21" s="129">
        <f t="shared" ref="T21:T33" si="55">IFERROR(I21/SUM($F21:$O21),"")</f>
        <v>0</v>
      </c>
      <c r="U21" s="129">
        <f t="shared" ref="U21:U33" si="56">IFERROR(J21/SUM($F21:$O21),"")</f>
        <v>0</v>
      </c>
      <c r="V21" s="129">
        <f t="shared" ref="V21:V33" si="57">IFERROR(K21/SUM($F21:$O21),"")</f>
        <v>0</v>
      </c>
      <c r="W21" s="129">
        <f t="shared" ref="W21:W33" si="58">IFERROR(L21/SUM($F21:$O21),"")</f>
        <v>0</v>
      </c>
      <c r="X21" s="129">
        <f t="shared" ref="X21:X33" si="59">IFERROR(M21/SUM($F21:$O21),"")</f>
        <v>0</v>
      </c>
      <c r="Y21" s="129">
        <f t="shared" ref="Y21:Y33" si="60">IFERROR(N21/SUM($F21:$O21),"")</f>
        <v>0</v>
      </c>
      <c r="Z21" s="129">
        <f t="shared" ref="Z21:Z33" si="61">IFERROR(O21/SUM($F21:$O21),"")</f>
        <v>0</v>
      </c>
      <c r="AC21" s="11"/>
      <c r="AD21" s="11"/>
      <c r="AE21" s="24"/>
      <c r="AG21" s="11"/>
      <c r="AH21" s="11"/>
      <c r="AI21" s="11"/>
      <c r="AJ21" s="11"/>
      <c r="AK21" s="11"/>
      <c r="AL21" s="11"/>
      <c r="AM21" s="11"/>
      <c r="AN21" s="11"/>
      <c r="AO21" s="11"/>
      <c r="AP21" s="11"/>
      <c r="AQ21" s="11"/>
      <c r="AR21" s="11"/>
      <c r="AS21" s="11"/>
      <c r="AT21" s="11"/>
      <c r="AU21" s="11"/>
      <c r="AV21" s="11"/>
      <c r="AW21" s="11"/>
      <c r="AX21" s="11"/>
      <c r="AY21" s="11"/>
      <c r="AZ21" s="11"/>
      <c r="BG21" s="11"/>
      <c r="BH21" s="11"/>
      <c r="BI21" s="11"/>
    </row>
    <row r="22" spans="2:61" x14ac:dyDescent="0.25">
      <c r="B22" t="s">
        <v>672</v>
      </c>
      <c r="C22" t="s">
        <v>670</v>
      </c>
      <c r="D22" t="s">
        <v>671</v>
      </c>
      <c r="E22">
        <v>47</v>
      </c>
      <c r="F22">
        <v>9</v>
      </c>
      <c r="L22">
        <v>1</v>
      </c>
      <c r="Q22" s="129">
        <f t="shared" ref="Q22:Q33" si="62">IFERROR(F22/SUM($F22:$O22),"")</f>
        <v>0.9</v>
      </c>
      <c r="R22" s="129">
        <f t="shared" si="53"/>
        <v>0</v>
      </c>
      <c r="S22" s="129">
        <f t="shared" si="54"/>
        <v>0</v>
      </c>
      <c r="T22" s="129">
        <f t="shared" si="55"/>
        <v>0</v>
      </c>
      <c r="U22" s="129">
        <f t="shared" si="56"/>
        <v>0</v>
      </c>
      <c r="V22" s="129">
        <f t="shared" si="57"/>
        <v>0</v>
      </c>
      <c r="W22" s="129">
        <f t="shared" si="58"/>
        <v>0.1</v>
      </c>
      <c r="X22" s="129">
        <f t="shared" si="59"/>
        <v>0</v>
      </c>
      <c r="Y22" s="129">
        <f t="shared" si="60"/>
        <v>0</v>
      </c>
      <c r="Z22" s="129">
        <f t="shared" si="61"/>
        <v>0</v>
      </c>
      <c r="AC22" s="11"/>
      <c r="AD22" s="11"/>
      <c r="AE22" s="24"/>
      <c r="AG22" s="11"/>
      <c r="AH22" s="11"/>
      <c r="AI22" s="11"/>
      <c r="AJ22" s="11"/>
      <c r="AK22" s="11"/>
      <c r="AL22" s="11"/>
      <c r="AM22" s="11"/>
      <c r="AN22" s="11"/>
      <c r="AO22" s="11"/>
      <c r="AP22" s="11"/>
      <c r="AQ22" s="11"/>
      <c r="AR22" s="11"/>
      <c r="AS22" s="11"/>
      <c r="AT22" s="11"/>
      <c r="AU22" s="11"/>
      <c r="AV22" s="11"/>
      <c r="AW22" s="11"/>
      <c r="AX22" s="11"/>
      <c r="AY22" s="11"/>
      <c r="AZ22" s="11"/>
      <c r="BG22" s="11"/>
      <c r="BH22" s="11"/>
      <c r="BI22" s="11"/>
    </row>
    <row r="23" spans="2:61" x14ac:dyDescent="0.25">
      <c r="B23" t="s">
        <v>672</v>
      </c>
      <c r="C23" t="s">
        <v>670</v>
      </c>
      <c r="D23" t="s">
        <v>671</v>
      </c>
      <c r="E23">
        <v>52</v>
      </c>
      <c r="F23">
        <v>3</v>
      </c>
      <c r="G23">
        <v>1</v>
      </c>
      <c r="H23">
        <v>1</v>
      </c>
      <c r="L23">
        <v>2</v>
      </c>
      <c r="Q23" s="129">
        <f t="shared" si="62"/>
        <v>0.42857142857142855</v>
      </c>
      <c r="R23" s="129">
        <f t="shared" si="53"/>
        <v>0.14285714285714285</v>
      </c>
      <c r="S23" s="129">
        <f t="shared" si="54"/>
        <v>0.14285714285714285</v>
      </c>
      <c r="T23" s="129">
        <f t="shared" si="55"/>
        <v>0</v>
      </c>
      <c r="U23" s="129">
        <f t="shared" si="56"/>
        <v>0</v>
      </c>
      <c r="V23" s="129">
        <f t="shared" si="57"/>
        <v>0</v>
      </c>
      <c r="W23" s="129">
        <f t="shared" si="58"/>
        <v>0.2857142857142857</v>
      </c>
      <c r="X23" s="129">
        <f t="shared" si="59"/>
        <v>0</v>
      </c>
      <c r="Y23" s="129">
        <f t="shared" si="60"/>
        <v>0</v>
      </c>
      <c r="Z23" s="129">
        <f t="shared" si="61"/>
        <v>0</v>
      </c>
      <c r="AC23" s="11"/>
      <c r="AD23" s="11"/>
      <c r="AE23" s="24"/>
      <c r="AG23" s="11"/>
      <c r="AH23" s="11"/>
      <c r="AI23" s="11"/>
      <c r="AJ23" s="11"/>
      <c r="AK23" s="11"/>
      <c r="AL23" s="11"/>
      <c r="AM23" s="11"/>
      <c r="AN23" s="11"/>
      <c r="AO23" s="11"/>
      <c r="AP23" s="11"/>
      <c r="AQ23" s="11"/>
      <c r="AR23" s="11"/>
      <c r="AS23" s="11"/>
      <c r="AT23" s="11"/>
      <c r="AU23" s="11"/>
      <c r="AV23" s="11"/>
      <c r="AW23" s="11"/>
      <c r="AX23" s="11"/>
      <c r="AY23" s="11"/>
      <c r="AZ23" s="11"/>
      <c r="BG23" s="11"/>
      <c r="BH23" s="11"/>
      <c r="BI23" s="11"/>
    </row>
    <row r="24" spans="2:61" x14ac:dyDescent="0.25">
      <c r="B24" t="s">
        <v>672</v>
      </c>
      <c r="C24" t="s">
        <v>670</v>
      </c>
      <c r="D24" t="s">
        <v>671</v>
      </c>
      <c r="E24">
        <v>57</v>
      </c>
      <c r="F24">
        <v>2</v>
      </c>
      <c r="G24">
        <v>8</v>
      </c>
      <c r="L24">
        <v>3</v>
      </c>
      <c r="Q24" s="129">
        <f t="shared" si="62"/>
        <v>0.15384615384615385</v>
      </c>
      <c r="R24" s="129">
        <f t="shared" si="53"/>
        <v>0.61538461538461542</v>
      </c>
      <c r="S24" s="129">
        <f t="shared" si="54"/>
        <v>0</v>
      </c>
      <c r="T24" s="129">
        <f t="shared" si="55"/>
        <v>0</v>
      </c>
      <c r="U24" s="129">
        <f t="shared" si="56"/>
        <v>0</v>
      </c>
      <c r="V24" s="129">
        <f t="shared" si="57"/>
        <v>0</v>
      </c>
      <c r="W24" s="129">
        <f t="shared" si="58"/>
        <v>0.23076923076923078</v>
      </c>
      <c r="X24" s="129">
        <f t="shared" si="59"/>
        <v>0</v>
      </c>
      <c r="Y24" s="129">
        <f t="shared" si="60"/>
        <v>0</v>
      </c>
      <c r="Z24" s="129">
        <f t="shared" si="61"/>
        <v>0</v>
      </c>
      <c r="AC24" s="11"/>
      <c r="AD24" s="11"/>
      <c r="AE24" s="24"/>
      <c r="AG24" s="11"/>
      <c r="AH24" s="11"/>
      <c r="AI24" s="11"/>
      <c r="AJ24" s="11"/>
      <c r="AK24" s="11"/>
      <c r="AL24" s="11"/>
      <c r="AM24" s="11"/>
      <c r="AN24" s="11"/>
      <c r="AO24" s="11"/>
      <c r="AP24" s="11"/>
      <c r="AQ24" s="11"/>
      <c r="AR24" s="11"/>
      <c r="AS24" s="11"/>
      <c r="AT24" s="11"/>
      <c r="AU24" s="11"/>
      <c r="AV24" s="11"/>
      <c r="AW24" s="11"/>
      <c r="AX24" s="11"/>
      <c r="AY24" s="11"/>
      <c r="AZ24" s="11"/>
      <c r="BG24" s="11"/>
      <c r="BH24" s="11"/>
      <c r="BI24" s="11"/>
    </row>
    <row r="25" spans="2:61" x14ac:dyDescent="0.25">
      <c r="B25" t="s">
        <v>672</v>
      </c>
      <c r="C25" t="s">
        <v>670</v>
      </c>
      <c r="D25" t="s">
        <v>671</v>
      </c>
      <c r="E25">
        <v>62</v>
      </c>
      <c r="G25">
        <v>16</v>
      </c>
      <c r="H25">
        <v>5</v>
      </c>
      <c r="Q25" s="129">
        <f t="shared" si="62"/>
        <v>0</v>
      </c>
      <c r="R25" s="129">
        <f t="shared" si="53"/>
        <v>0.76190476190476186</v>
      </c>
      <c r="S25" s="129">
        <f t="shared" si="54"/>
        <v>0.23809523809523808</v>
      </c>
      <c r="T25" s="129">
        <f t="shared" si="55"/>
        <v>0</v>
      </c>
      <c r="U25" s="129">
        <f t="shared" si="56"/>
        <v>0</v>
      </c>
      <c r="V25" s="129">
        <f t="shared" si="57"/>
        <v>0</v>
      </c>
      <c r="W25" s="129">
        <f t="shared" si="58"/>
        <v>0</v>
      </c>
      <c r="X25" s="129">
        <f t="shared" si="59"/>
        <v>0</v>
      </c>
      <c r="Y25" s="129">
        <f t="shared" si="60"/>
        <v>0</v>
      </c>
      <c r="Z25" s="129">
        <f t="shared" si="61"/>
        <v>0</v>
      </c>
      <c r="AC25" s="11"/>
      <c r="AD25" s="11"/>
      <c r="AE25" s="24"/>
      <c r="AG25" s="11"/>
      <c r="AH25" s="11"/>
      <c r="AI25" s="11"/>
      <c r="AJ25" s="11"/>
      <c r="AK25" s="11"/>
      <c r="AL25" s="11"/>
      <c r="AM25" s="11"/>
      <c r="AN25" s="11"/>
      <c r="AO25" s="11"/>
      <c r="AP25" s="11"/>
      <c r="AQ25" s="11"/>
      <c r="AR25" s="11"/>
      <c r="AS25" s="11"/>
      <c r="AT25" s="11"/>
      <c r="AU25" s="11"/>
      <c r="AV25" s="11"/>
      <c r="AW25" s="11"/>
      <c r="AX25" s="11"/>
      <c r="AY25" s="11"/>
      <c r="AZ25" s="11"/>
      <c r="BG25" s="11"/>
      <c r="BH25" s="11"/>
      <c r="BI25" s="11"/>
    </row>
    <row r="26" spans="2:61" x14ac:dyDescent="0.25">
      <c r="B26" t="s">
        <v>672</v>
      </c>
      <c r="C26" t="s">
        <v>670</v>
      </c>
      <c r="D26" t="s">
        <v>671</v>
      </c>
      <c r="E26">
        <v>67</v>
      </c>
      <c r="G26">
        <v>18</v>
      </c>
      <c r="H26">
        <v>15</v>
      </c>
      <c r="I26">
        <v>2</v>
      </c>
      <c r="M26">
        <v>3</v>
      </c>
      <c r="Q26" s="129">
        <f t="shared" si="62"/>
        <v>0</v>
      </c>
      <c r="R26" s="129">
        <f t="shared" si="53"/>
        <v>0.47368421052631576</v>
      </c>
      <c r="S26" s="129">
        <f t="shared" si="54"/>
        <v>0.39473684210526316</v>
      </c>
      <c r="T26" s="129">
        <f t="shared" si="55"/>
        <v>5.2631578947368418E-2</v>
      </c>
      <c r="U26" s="129">
        <f t="shared" si="56"/>
        <v>0</v>
      </c>
      <c r="V26" s="129">
        <f t="shared" si="57"/>
        <v>0</v>
      </c>
      <c r="W26" s="129">
        <f t="shared" si="58"/>
        <v>0</v>
      </c>
      <c r="X26" s="129">
        <f t="shared" si="59"/>
        <v>7.8947368421052627E-2</v>
      </c>
      <c r="Y26" s="129">
        <f t="shared" si="60"/>
        <v>0</v>
      </c>
      <c r="Z26" s="129">
        <f t="shared" si="61"/>
        <v>0</v>
      </c>
      <c r="AC26" s="11"/>
      <c r="AD26" s="11"/>
      <c r="AE26" s="24"/>
      <c r="AG26" s="11"/>
      <c r="AH26" s="11"/>
      <c r="AI26" s="11"/>
      <c r="AJ26" s="11"/>
      <c r="AK26" s="11"/>
      <c r="AL26" s="11"/>
      <c r="AM26" s="11"/>
      <c r="AN26" s="11"/>
      <c r="AO26" s="11"/>
      <c r="AP26" s="11"/>
      <c r="AQ26" s="11"/>
      <c r="AR26" s="11"/>
      <c r="AS26" s="11"/>
      <c r="AT26" s="11"/>
      <c r="AU26" s="11"/>
      <c r="AV26" s="11"/>
      <c r="AW26" s="11"/>
      <c r="AX26" s="11"/>
      <c r="AY26" s="11"/>
      <c r="AZ26" s="11"/>
      <c r="BG26" s="11"/>
      <c r="BH26" s="11"/>
      <c r="BI26" s="11"/>
    </row>
    <row r="27" spans="2:61" x14ac:dyDescent="0.25">
      <c r="B27" t="s">
        <v>672</v>
      </c>
      <c r="C27" t="s">
        <v>670</v>
      </c>
      <c r="D27" t="s">
        <v>671</v>
      </c>
      <c r="E27">
        <v>72</v>
      </c>
      <c r="G27">
        <v>13</v>
      </c>
      <c r="H27">
        <v>26</v>
      </c>
      <c r="M27">
        <v>1</v>
      </c>
      <c r="Q27" s="129">
        <f t="shared" si="62"/>
        <v>0</v>
      </c>
      <c r="R27" s="129">
        <f t="shared" si="53"/>
        <v>0.32500000000000001</v>
      </c>
      <c r="S27" s="129">
        <f t="shared" si="54"/>
        <v>0.65</v>
      </c>
      <c r="T27" s="129">
        <f t="shared" si="55"/>
        <v>0</v>
      </c>
      <c r="U27" s="129">
        <f t="shared" si="56"/>
        <v>0</v>
      </c>
      <c r="V27" s="129">
        <f t="shared" si="57"/>
        <v>0</v>
      </c>
      <c r="W27" s="129">
        <f t="shared" si="58"/>
        <v>0</v>
      </c>
      <c r="X27" s="129">
        <f t="shared" si="59"/>
        <v>2.5000000000000001E-2</v>
      </c>
      <c r="Y27" s="129">
        <f t="shared" si="60"/>
        <v>0</v>
      </c>
      <c r="Z27" s="129">
        <f t="shared" si="61"/>
        <v>0</v>
      </c>
      <c r="AC27" s="11"/>
      <c r="AD27" s="11"/>
      <c r="AE27" s="24"/>
      <c r="AG27" s="11"/>
      <c r="AH27" s="11"/>
      <c r="AI27" s="11"/>
      <c r="AJ27" s="11"/>
      <c r="AK27" s="11"/>
      <c r="AL27" s="11"/>
      <c r="AM27" s="11"/>
      <c r="AN27" s="11"/>
      <c r="AO27" s="11"/>
      <c r="AP27" s="11"/>
      <c r="AQ27" s="11"/>
      <c r="AR27" s="11"/>
      <c r="AS27" s="11"/>
      <c r="AT27" s="11"/>
      <c r="AU27" s="11"/>
      <c r="AV27" s="11"/>
      <c r="AW27" s="11"/>
      <c r="AX27" s="11"/>
      <c r="AY27" s="11"/>
      <c r="AZ27" s="11"/>
      <c r="BG27" s="11"/>
      <c r="BH27" s="11"/>
      <c r="BI27" s="11"/>
    </row>
    <row r="28" spans="2:61" x14ac:dyDescent="0.25">
      <c r="B28" t="s">
        <v>672</v>
      </c>
      <c r="C28" t="s">
        <v>670</v>
      </c>
      <c r="D28" t="s">
        <v>671</v>
      </c>
      <c r="E28">
        <v>77</v>
      </c>
      <c r="G28">
        <v>4</v>
      </c>
      <c r="H28">
        <v>12</v>
      </c>
      <c r="I28">
        <v>3</v>
      </c>
      <c r="Q28" s="129">
        <f t="shared" si="62"/>
        <v>0</v>
      </c>
      <c r="R28" s="129">
        <f t="shared" si="53"/>
        <v>0.21052631578947367</v>
      </c>
      <c r="S28" s="129">
        <f t="shared" si="54"/>
        <v>0.63157894736842102</v>
      </c>
      <c r="T28" s="129">
        <f t="shared" si="55"/>
        <v>0.15789473684210525</v>
      </c>
      <c r="U28" s="129">
        <f t="shared" si="56"/>
        <v>0</v>
      </c>
      <c r="V28" s="129">
        <f t="shared" si="57"/>
        <v>0</v>
      </c>
      <c r="W28" s="129">
        <f t="shared" si="58"/>
        <v>0</v>
      </c>
      <c r="X28" s="129">
        <f t="shared" si="59"/>
        <v>0</v>
      </c>
      <c r="Y28" s="129">
        <f t="shared" si="60"/>
        <v>0</v>
      </c>
      <c r="Z28" s="129">
        <f t="shared" si="61"/>
        <v>0</v>
      </c>
      <c r="AC28" s="11"/>
      <c r="AD28" s="11"/>
      <c r="AE28" s="24"/>
      <c r="AG28" s="11"/>
      <c r="AH28" s="11"/>
      <c r="AI28" s="11"/>
      <c r="AJ28" s="11"/>
      <c r="AK28" s="11"/>
      <c r="AL28" s="11"/>
      <c r="AM28" s="11"/>
      <c r="AN28" s="11"/>
      <c r="AO28" s="11"/>
      <c r="AP28" s="11"/>
      <c r="AQ28" s="11"/>
      <c r="AR28" s="11"/>
      <c r="AS28" s="11"/>
      <c r="AT28" s="11"/>
      <c r="AU28" s="11"/>
      <c r="AV28" s="11"/>
      <c r="AW28" s="11"/>
      <c r="AX28" s="11"/>
      <c r="AY28" s="11"/>
      <c r="AZ28" s="11"/>
      <c r="BG28" s="11"/>
      <c r="BH28" s="11"/>
      <c r="BI28" s="11"/>
    </row>
    <row r="29" spans="2:61" x14ac:dyDescent="0.25">
      <c r="B29" t="s">
        <v>672</v>
      </c>
      <c r="C29" t="s">
        <v>670</v>
      </c>
      <c r="D29" t="s">
        <v>671</v>
      </c>
      <c r="E29">
        <v>82</v>
      </c>
      <c r="G29">
        <v>1</v>
      </c>
      <c r="H29">
        <v>7</v>
      </c>
      <c r="I29">
        <v>3</v>
      </c>
      <c r="Q29" s="129">
        <f t="shared" si="62"/>
        <v>0</v>
      </c>
      <c r="R29" s="129">
        <f t="shared" si="53"/>
        <v>9.0909090909090912E-2</v>
      </c>
      <c r="S29" s="129">
        <f t="shared" si="54"/>
        <v>0.63636363636363635</v>
      </c>
      <c r="T29" s="129">
        <f t="shared" si="55"/>
        <v>0.27272727272727271</v>
      </c>
      <c r="U29" s="129">
        <f t="shared" si="56"/>
        <v>0</v>
      </c>
      <c r="V29" s="129">
        <f t="shared" si="57"/>
        <v>0</v>
      </c>
      <c r="W29" s="129">
        <f t="shared" si="58"/>
        <v>0</v>
      </c>
      <c r="X29" s="129">
        <f t="shared" si="59"/>
        <v>0</v>
      </c>
      <c r="Y29" s="129">
        <f t="shared" si="60"/>
        <v>0</v>
      </c>
      <c r="Z29" s="129">
        <f t="shared" si="61"/>
        <v>0</v>
      </c>
      <c r="AC29" s="11"/>
      <c r="AD29" s="11"/>
      <c r="AE29" s="24"/>
      <c r="AG29" s="11"/>
      <c r="AH29" s="11"/>
      <c r="AI29" s="11"/>
      <c r="AJ29" s="11"/>
      <c r="AK29" s="11"/>
      <c r="AL29" s="11"/>
      <c r="AM29" s="11"/>
      <c r="AN29" s="11"/>
      <c r="AO29" s="11"/>
      <c r="AP29" s="11"/>
      <c r="AQ29" s="11"/>
      <c r="AR29" s="11"/>
      <c r="AS29" s="11"/>
      <c r="AT29" s="11"/>
      <c r="AU29" s="11"/>
      <c r="AV29" s="11"/>
      <c r="AW29" s="11"/>
      <c r="AX29" s="11"/>
      <c r="AY29" s="11"/>
      <c r="AZ29" s="11"/>
      <c r="BG29" s="11"/>
      <c r="BH29" s="11"/>
      <c r="BI29" s="11"/>
    </row>
    <row r="30" spans="2:61" x14ac:dyDescent="0.25">
      <c r="B30" t="s">
        <v>672</v>
      </c>
      <c r="C30" t="s">
        <v>670</v>
      </c>
      <c r="D30" t="s">
        <v>671</v>
      </c>
      <c r="E30">
        <v>87</v>
      </c>
      <c r="H30">
        <v>5</v>
      </c>
      <c r="Q30" s="129">
        <f t="shared" si="62"/>
        <v>0</v>
      </c>
      <c r="R30" s="129">
        <f t="shared" si="53"/>
        <v>0</v>
      </c>
      <c r="S30" s="129">
        <f t="shared" si="54"/>
        <v>1</v>
      </c>
      <c r="T30" s="129">
        <f t="shared" si="55"/>
        <v>0</v>
      </c>
      <c r="U30" s="129">
        <f t="shared" si="56"/>
        <v>0</v>
      </c>
      <c r="V30" s="129">
        <f t="shared" si="57"/>
        <v>0</v>
      </c>
      <c r="W30" s="129">
        <f t="shared" si="58"/>
        <v>0</v>
      </c>
      <c r="X30" s="129">
        <f t="shared" si="59"/>
        <v>0</v>
      </c>
      <c r="Y30" s="129">
        <f t="shared" si="60"/>
        <v>0</v>
      </c>
      <c r="Z30" s="129">
        <f t="shared" si="61"/>
        <v>0</v>
      </c>
      <c r="AC30" s="11"/>
      <c r="AD30" s="11"/>
      <c r="AE30" s="24"/>
      <c r="AG30" s="11"/>
      <c r="AH30" s="11"/>
      <c r="AI30" s="11"/>
      <c r="AJ30" s="11"/>
      <c r="AK30" s="11"/>
      <c r="AL30" s="11"/>
      <c r="AM30" s="11"/>
      <c r="AN30" s="11"/>
      <c r="AO30" s="11"/>
      <c r="AP30" s="11"/>
      <c r="AQ30" s="11"/>
      <c r="AR30" s="11"/>
      <c r="AS30" s="11"/>
      <c r="AT30" s="11"/>
      <c r="AU30" s="11"/>
      <c r="AV30" s="11"/>
      <c r="AW30" s="11"/>
      <c r="AX30" s="11"/>
      <c r="AY30" s="11"/>
      <c r="AZ30" s="11"/>
      <c r="BG30" s="11"/>
      <c r="BH30" s="11"/>
      <c r="BI30" s="11"/>
    </row>
    <row r="31" spans="2:61" x14ac:dyDescent="0.25">
      <c r="B31" t="s">
        <v>672</v>
      </c>
      <c r="C31" t="s">
        <v>670</v>
      </c>
      <c r="D31" t="s">
        <v>671</v>
      </c>
      <c r="E31">
        <v>92</v>
      </c>
      <c r="H31">
        <v>4</v>
      </c>
      <c r="I31">
        <v>2</v>
      </c>
      <c r="M31">
        <v>1</v>
      </c>
      <c r="Q31" s="129">
        <f t="shared" si="62"/>
        <v>0</v>
      </c>
      <c r="R31" s="129">
        <f t="shared" si="53"/>
        <v>0</v>
      </c>
      <c r="S31" s="129">
        <f t="shared" si="54"/>
        <v>0.5714285714285714</v>
      </c>
      <c r="T31" s="129">
        <f t="shared" si="55"/>
        <v>0.2857142857142857</v>
      </c>
      <c r="U31" s="129">
        <f t="shared" si="56"/>
        <v>0</v>
      </c>
      <c r="V31" s="129">
        <f t="shared" si="57"/>
        <v>0</v>
      </c>
      <c r="W31" s="129">
        <f t="shared" si="58"/>
        <v>0</v>
      </c>
      <c r="X31" s="129">
        <f t="shared" si="59"/>
        <v>0.14285714285714285</v>
      </c>
      <c r="Y31" s="129">
        <f t="shared" si="60"/>
        <v>0</v>
      </c>
      <c r="Z31" s="129">
        <f t="shared" si="61"/>
        <v>0</v>
      </c>
      <c r="AC31" s="11"/>
      <c r="AD31" s="11"/>
      <c r="AE31" s="24"/>
      <c r="AG31" s="11"/>
      <c r="AH31" s="11"/>
      <c r="AI31" s="11"/>
      <c r="AJ31" s="11"/>
      <c r="AK31" s="11"/>
      <c r="AL31" s="11"/>
      <c r="AM31" s="11"/>
      <c r="AN31" s="11"/>
      <c r="AO31" s="11"/>
      <c r="AP31" s="11"/>
      <c r="AQ31" s="11"/>
      <c r="AR31" s="11"/>
      <c r="AS31" s="11"/>
      <c r="AT31" s="11"/>
      <c r="AU31" s="11"/>
      <c r="AV31" s="11"/>
      <c r="AW31" s="11"/>
      <c r="AX31" s="11"/>
      <c r="AY31" s="11"/>
      <c r="AZ31" s="11"/>
      <c r="BG31" s="11"/>
      <c r="BH31" s="11"/>
      <c r="BI31" s="11"/>
    </row>
    <row r="32" spans="2:61" x14ac:dyDescent="0.25">
      <c r="B32" t="s">
        <v>672</v>
      </c>
      <c r="C32" t="s">
        <v>670</v>
      </c>
      <c r="D32" t="s">
        <v>671</v>
      </c>
      <c r="E32">
        <v>99</v>
      </c>
      <c r="H32">
        <v>1</v>
      </c>
      <c r="I32">
        <v>1</v>
      </c>
      <c r="Q32" s="129">
        <f t="shared" si="62"/>
        <v>0</v>
      </c>
      <c r="R32" s="129">
        <f t="shared" si="53"/>
        <v>0</v>
      </c>
      <c r="S32" s="129">
        <f t="shared" si="54"/>
        <v>0.5</v>
      </c>
      <c r="T32" s="129">
        <f t="shared" si="55"/>
        <v>0.5</v>
      </c>
      <c r="U32" s="129">
        <f t="shared" si="56"/>
        <v>0</v>
      </c>
      <c r="V32" s="129">
        <f t="shared" si="57"/>
        <v>0</v>
      </c>
      <c r="W32" s="129">
        <f t="shared" si="58"/>
        <v>0</v>
      </c>
      <c r="X32" s="129">
        <f t="shared" si="59"/>
        <v>0</v>
      </c>
      <c r="Y32" s="129">
        <f t="shared" si="60"/>
        <v>0</v>
      </c>
      <c r="Z32" s="129">
        <f t="shared" si="61"/>
        <v>0</v>
      </c>
      <c r="AC32" s="11"/>
      <c r="AD32" s="11"/>
      <c r="AE32" s="24"/>
      <c r="AG32" s="11"/>
      <c r="AH32" s="11"/>
      <c r="AI32" s="11"/>
      <c r="AJ32" s="11"/>
      <c r="AK32" s="11"/>
      <c r="AL32" s="11"/>
      <c r="AM32" s="11"/>
      <c r="AN32" s="11"/>
      <c r="AO32" s="11"/>
      <c r="AP32" s="11"/>
      <c r="AQ32" s="11"/>
      <c r="AR32" s="11"/>
      <c r="AS32" s="11"/>
      <c r="AT32" s="11"/>
      <c r="AU32" s="11"/>
      <c r="AV32" s="11"/>
      <c r="AW32" s="11"/>
      <c r="AX32" s="11"/>
      <c r="AY32" s="11"/>
      <c r="AZ32" s="11"/>
      <c r="BA32" s="253" t="s">
        <v>829</v>
      </c>
      <c r="BB32" s="253"/>
      <c r="BC32" s="253"/>
      <c r="BG32" s="11"/>
      <c r="BH32" s="11"/>
      <c r="BI32" s="11"/>
    </row>
    <row r="33" spans="2:61" x14ac:dyDescent="0.25">
      <c r="B33" t="s">
        <v>672</v>
      </c>
      <c r="C33" t="s">
        <v>670</v>
      </c>
      <c r="D33" t="s">
        <v>671</v>
      </c>
      <c r="E33">
        <v>100</v>
      </c>
      <c r="I33">
        <v>1</v>
      </c>
      <c r="Q33" s="129">
        <f t="shared" si="62"/>
        <v>0</v>
      </c>
      <c r="R33" s="129">
        <f t="shared" si="53"/>
        <v>0</v>
      </c>
      <c r="S33" s="129">
        <f t="shared" si="54"/>
        <v>0</v>
      </c>
      <c r="T33" s="129">
        <f t="shared" si="55"/>
        <v>1</v>
      </c>
      <c r="U33" s="129">
        <f t="shared" si="56"/>
        <v>0</v>
      </c>
      <c r="V33" s="129">
        <f t="shared" si="57"/>
        <v>0</v>
      </c>
      <c r="W33" s="129">
        <f t="shared" si="58"/>
        <v>0</v>
      </c>
      <c r="X33" s="129">
        <f t="shared" si="59"/>
        <v>0</v>
      </c>
      <c r="Y33" s="129">
        <f t="shared" si="60"/>
        <v>0</v>
      </c>
      <c r="Z33" s="129">
        <f t="shared" si="61"/>
        <v>0</v>
      </c>
      <c r="AC33" s="11"/>
      <c r="AD33" s="11"/>
      <c r="AE33" s="24"/>
      <c r="AG33" s="11"/>
      <c r="AH33" s="11"/>
      <c r="AI33" s="11"/>
      <c r="AJ33" s="11"/>
      <c r="AK33" s="11"/>
      <c r="AL33" s="11"/>
      <c r="AM33" s="11"/>
      <c r="AN33" s="11"/>
      <c r="AO33" s="11"/>
      <c r="AP33" s="11"/>
      <c r="AQ33" s="11"/>
      <c r="AR33" s="11"/>
      <c r="AS33" s="11"/>
      <c r="AT33" s="11"/>
      <c r="AU33" s="11"/>
      <c r="AV33" s="11"/>
      <c r="AW33" s="11"/>
      <c r="AX33" s="11"/>
      <c r="AY33" s="11"/>
      <c r="AZ33" s="11"/>
      <c r="BB33" t="s">
        <v>661</v>
      </c>
      <c r="BC33" t="s">
        <v>662</v>
      </c>
      <c r="BG33" s="11"/>
      <c r="BH33" s="11"/>
      <c r="BI33" s="11"/>
    </row>
    <row r="34" spans="2:61" x14ac:dyDescent="0.25">
      <c r="AC34" s="11"/>
      <c r="AD34" s="11"/>
      <c r="AE34" s="24"/>
      <c r="AG34" s="11"/>
      <c r="AH34" s="11"/>
      <c r="AI34" s="11"/>
      <c r="AJ34" s="11"/>
      <c r="AK34" s="11"/>
      <c r="AL34" s="11"/>
      <c r="AM34" s="11"/>
      <c r="AN34" s="11"/>
      <c r="AO34" s="11"/>
      <c r="AP34" s="11"/>
      <c r="AQ34" s="11"/>
      <c r="AR34" s="11"/>
      <c r="AS34" s="11"/>
      <c r="AT34" s="11"/>
      <c r="AU34" s="11"/>
      <c r="AV34" s="11"/>
      <c r="AW34" s="11"/>
      <c r="AX34" s="11"/>
      <c r="AY34" s="11"/>
      <c r="AZ34" s="11"/>
      <c r="BA34" t="s">
        <v>677</v>
      </c>
      <c r="BB34" s="133">
        <f>'Individual Data'!AH4</f>
        <v>7.3999999999999996E-2</v>
      </c>
      <c r="BC34" s="133">
        <f>'Individual Data'!AI4</f>
        <v>2.4E-2</v>
      </c>
      <c r="BG34" s="11"/>
      <c r="BH34" s="11"/>
      <c r="BI34" s="11"/>
    </row>
    <row r="35" spans="2:61" x14ac:dyDescent="0.25">
      <c r="AC35" s="11"/>
      <c r="AD35" s="11"/>
      <c r="AE35" s="24"/>
      <c r="AG35" s="11"/>
      <c r="AH35" s="11"/>
      <c r="AI35" s="11"/>
      <c r="AJ35" s="11"/>
      <c r="AK35" s="11"/>
      <c r="AL35" s="11"/>
      <c r="AM35" s="11"/>
      <c r="AN35" s="11"/>
      <c r="AO35" s="11"/>
      <c r="AP35" s="11"/>
      <c r="AQ35" s="11"/>
      <c r="AR35" s="11"/>
      <c r="AS35" s="11"/>
      <c r="AT35" s="11"/>
      <c r="AU35" s="11"/>
      <c r="AV35" s="11"/>
      <c r="AW35" s="11"/>
      <c r="AX35" s="11"/>
      <c r="AY35" s="11"/>
      <c r="AZ35" s="11"/>
      <c r="BA35" t="s">
        <v>676</v>
      </c>
      <c r="BB35" s="133">
        <f>'Individual Data'!AH5</f>
        <v>0.28999999999999998</v>
      </c>
      <c r="BC35" s="133">
        <f>'Individual Data'!AI5</f>
        <v>0.33</v>
      </c>
      <c r="BG35" s="11"/>
      <c r="BH35" s="11"/>
      <c r="BI35" s="11"/>
    </row>
    <row r="36" spans="2:61" x14ac:dyDescent="0.25">
      <c r="AC36" s="11"/>
      <c r="AD36" s="11"/>
      <c r="AE36" s="24"/>
      <c r="AG36" s="11"/>
      <c r="AH36" s="11"/>
      <c r="AI36" s="11"/>
      <c r="AJ36" s="11"/>
      <c r="AK36" s="11"/>
      <c r="AL36" s="11"/>
      <c r="AM36" s="11"/>
      <c r="AN36" s="11"/>
      <c r="AO36" s="11"/>
      <c r="AP36" s="11"/>
      <c r="AQ36" s="11"/>
      <c r="AR36" s="11"/>
      <c r="AS36" s="11"/>
      <c r="AT36" s="11"/>
      <c r="AU36" s="11"/>
      <c r="AV36" s="11"/>
      <c r="AW36" s="11"/>
      <c r="AX36" s="11"/>
      <c r="AY36" s="11"/>
      <c r="AZ36" s="11"/>
      <c r="BG36" s="11"/>
      <c r="BH36" s="11"/>
      <c r="BI36" s="11"/>
    </row>
    <row r="37" spans="2:61" x14ac:dyDescent="0.25">
      <c r="AC37" s="11"/>
      <c r="AD37" s="253" t="s">
        <v>778</v>
      </c>
      <c r="AE37" s="253"/>
      <c r="AG37" s="11"/>
      <c r="AH37" s="11"/>
      <c r="AI37" s="11"/>
      <c r="AJ37" s="11"/>
      <c r="AK37" s="11"/>
      <c r="AL37" s="11"/>
      <c r="AM37" s="11"/>
      <c r="AN37" s="11"/>
      <c r="AO37" s="11"/>
      <c r="AP37" s="11"/>
      <c r="AQ37" s="11"/>
      <c r="AR37" s="11"/>
      <c r="AS37" s="11"/>
      <c r="AT37" s="11"/>
      <c r="AU37" s="11"/>
      <c r="AV37" s="11"/>
      <c r="AW37" s="11"/>
      <c r="AX37" s="11"/>
      <c r="AY37" s="11"/>
      <c r="AZ37" s="11"/>
      <c r="BG37" s="11"/>
      <c r="BH37" s="11"/>
      <c r="BI37" s="11"/>
    </row>
    <row r="38" spans="2:61" x14ac:dyDescent="0.25">
      <c r="F38" s="253" t="s">
        <v>1986</v>
      </c>
      <c r="G38" s="253"/>
      <c r="H38" s="253"/>
      <c r="I38" s="253"/>
      <c r="J38" s="253"/>
      <c r="K38" s="253"/>
      <c r="L38" s="253"/>
      <c r="M38" s="253"/>
      <c r="N38" s="253"/>
      <c r="O38" s="253"/>
      <c r="P38" s="253"/>
      <c r="Q38" s="253"/>
      <c r="R38" s="253"/>
      <c r="S38" s="253"/>
      <c r="T38" s="253"/>
      <c r="U38" s="253"/>
      <c r="V38" s="253"/>
      <c r="W38" s="253"/>
      <c r="X38" s="253"/>
      <c r="Y38" s="253"/>
      <c r="Z38" s="253"/>
      <c r="AD38" s="24">
        <f>SUM(AD40:AD52)</f>
        <v>234.1910551780509</v>
      </c>
      <c r="AE38" s="24">
        <f>SUM(AE40:AE52)</f>
        <v>392.00771390836519</v>
      </c>
      <c r="BA38" s="253" t="s">
        <v>683</v>
      </c>
      <c r="BB38" s="253"/>
      <c r="BC38" s="253"/>
      <c r="BD38" s="253"/>
    </row>
    <row r="39" spans="2:61" x14ac:dyDescent="0.25">
      <c r="E39" s="11"/>
      <c r="F39" s="12">
        <v>0.1</v>
      </c>
      <c r="G39" s="12">
        <v>0.2</v>
      </c>
      <c r="H39" s="12">
        <v>0.3</v>
      </c>
      <c r="I39" s="12">
        <v>0.4</v>
      </c>
      <c r="J39" s="12">
        <v>0.5</v>
      </c>
      <c r="K39" s="12">
        <v>1</v>
      </c>
      <c r="L39" s="12">
        <v>1.1000000000000001</v>
      </c>
      <c r="M39" s="12">
        <v>1.2</v>
      </c>
      <c r="N39" s="12">
        <v>1.3</v>
      </c>
      <c r="O39" s="12">
        <v>1.4</v>
      </c>
      <c r="P39" s="11"/>
      <c r="Q39" s="12">
        <v>0.1</v>
      </c>
      <c r="R39" s="12">
        <v>0.2</v>
      </c>
      <c r="S39" s="12">
        <v>0.3</v>
      </c>
      <c r="T39" s="12">
        <v>0.4</v>
      </c>
      <c r="U39" s="12">
        <v>0.5</v>
      </c>
      <c r="V39" s="12">
        <v>1</v>
      </c>
      <c r="W39" s="12">
        <v>1.1000000000000001</v>
      </c>
      <c r="X39" s="12">
        <v>1.2</v>
      </c>
      <c r="Y39" s="12">
        <v>1.3</v>
      </c>
      <c r="Z39" s="12">
        <v>1.4</v>
      </c>
      <c r="AD39" s="283">
        <f>AD38+AE38</f>
        <v>626.19876908641606</v>
      </c>
      <c r="AE39" s="283"/>
      <c r="AF39" s="24"/>
      <c r="AG39" s="280" t="s">
        <v>687</v>
      </c>
      <c r="AH39" s="281"/>
      <c r="AI39" s="281"/>
      <c r="AJ39" s="281"/>
      <c r="AK39" s="281"/>
      <c r="AL39" s="281"/>
      <c r="AM39" s="281"/>
      <c r="AN39" s="281"/>
      <c r="AO39" s="281"/>
      <c r="AP39" s="282"/>
      <c r="AQ39" s="280" t="s">
        <v>688</v>
      </c>
      <c r="AR39" s="281"/>
      <c r="AS39" s="281"/>
      <c r="AT39" s="281"/>
      <c r="AU39" s="281"/>
      <c r="AV39" s="281"/>
      <c r="AW39" s="281"/>
      <c r="AX39" s="281"/>
      <c r="AY39" s="281"/>
      <c r="AZ39" s="282"/>
      <c r="BB39" t="s">
        <v>781</v>
      </c>
      <c r="BD39" s="11">
        <f>SUM(BB41:BD45)</f>
        <v>626.19876908641606</v>
      </c>
      <c r="BG39" t="s">
        <v>664</v>
      </c>
      <c r="BH39" t="s">
        <v>790</v>
      </c>
      <c r="BI39" t="s">
        <v>662</v>
      </c>
    </row>
    <row r="40" spans="2:61" x14ac:dyDescent="0.25">
      <c r="E40" s="11">
        <v>42</v>
      </c>
      <c r="P40" s="11"/>
      <c r="Q40" s="9">
        <f>IFERROR(F40/SUM($F40:$O40),0)</f>
        <v>0</v>
      </c>
      <c r="R40" s="9">
        <f t="shared" ref="R40:Z40" si="63">IFERROR(G40/SUM($F40:$O40),0)</f>
        <v>0</v>
      </c>
      <c r="S40" s="9">
        <f t="shared" si="63"/>
        <v>0</v>
      </c>
      <c r="T40" s="9">
        <f t="shared" si="63"/>
        <v>0</v>
      </c>
      <c r="U40" s="9">
        <f t="shared" si="63"/>
        <v>0</v>
      </c>
      <c r="V40" s="9">
        <f t="shared" si="63"/>
        <v>0</v>
      </c>
      <c r="W40" s="9">
        <f t="shared" si="63"/>
        <v>0</v>
      </c>
      <c r="X40" s="9">
        <f t="shared" si="63"/>
        <v>0</v>
      </c>
      <c r="Y40" s="9">
        <f t="shared" si="63"/>
        <v>0</v>
      </c>
      <c r="Z40" s="9">
        <f t="shared" si="63"/>
        <v>0</v>
      </c>
      <c r="AB40" t="s">
        <v>11</v>
      </c>
      <c r="AC40" s="11">
        <v>42</v>
      </c>
      <c r="AD40" s="11">
        <f>SUMIFS('Individual Data'!$AC$7:$AC$2565,'Individual Data'!$V$7:$V$2565,"NA",'Individual Data'!$N$7:$N$2565,AD$5,'Individual Data'!$I$7:$I$2565,"AD",'Individual Data'!$Z$7:$Z$2565,$AC40)</f>
        <v>0</v>
      </c>
      <c r="AE40" s="11">
        <f>SUMIFS('Individual Data'!$AC$7:$AC$2565,'Individual Data'!$V$7:$V$2565,"NA",'Individual Data'!$N$7:$N$2565,AE$5,'Individual Data'!$I$7:$I$2565,"AD",'Individual Data'!$Z$7:$Z$2565,$AC40)</f>
        <v>62.876849115771307</v>
      </c>
      <c r="AG40" s="32">
        <f>IFERROR(Q40*$AD40,0)</f>
        <v>0</v>
      </c>
      <c r="AH40" s="11">
        <f t="shared" ref="AH40:AP40" si="64">IFERROR(R40*$AD40,0)</f>
        <v>0</v>
      </c>
      <c r="AI40" s="11">
        <f>IFERROR(S40*$AD40,0)</f>
        <v>0</v>
      </c>
      <c r="AJ40" s="11">
        <f t="shared" si="64"/>
        <v>0</v>
      </c>
      <c r="AK40" s="11">
        <f t="shared" si="64"/>
        <v>0</v>
      </c>
      <c r="AL40" s="11">
        <f t="shared" si="64"/>
        <v>0</v>
      </c>
      <c r="AM40" s="11">
        <f t="shared" si="64"/>
        <v>0</v>
      </c>
      <c r="AN40" s="11">
        <f t="shared" si="64"/>
        <v>0</v>
      </c>
      <c r="AO40" s="11">
        <f t="shared" si="64"/>
        <v>0</v>
      </c>
      <c r="AP40" s="11">
        <f t="shared" si="64"/>
        <v>0</v>
      </c>
      <c r="AQ40" s="32">
        <f>$AE40*Q56</f>
        <v>32.137056214727558</v>
      </c>
      <c r="AR40" s="11">
        <f t="shared" ref="AR40:AZ40" si="65">$AE40*R56</f>
        <v>0</v>
      </c>
      <c r="AS40" s="11">
        <f t="shared" si="65"/>
        <v>0</v>
      </c>
      <c r="AT40" s="11">
        <f t="shared" si="65"/>
        <v>0</v>
      </c>
      <c r="AU40" s="11">
        <f t="shared" si="65"/>
        <v>0</v>
      </c>
      <c r="AV40" s="11">
        <f t="shared" si="65"/>
        <v>30.739792901043749</v>
      </c>
      <c r="AW40" s="11">
        <f t="shared" si="65"/>
        <v>0</v>
      </c>
      <c r="AX40" s="11">
        <f t="shared" si="65"/>
        <v>0</v>
      </c>
      <c r="AY40" s="11">
        <f t="shared" si="65"/>
        <v>0</v>
      </c>
      <c r="AZ40" s="11">
        <f t="shared" si="65"/>
        <v>0</v>
      </c>
      <c r="BB40" t="s">
        <v>780</v>
      </c>
      <c r="BC40" t="s">
        <v>665</v>
      </c>
      <c r="BD40" t="s">
        <v>662</v>
      </c>
      <c r="BF40" t="s">
        <v>799</v>
      </c>
      <c r="BG40" s="11">
        <f>SUM(AG40:AG52)*(1-$BB$34)</f>
        <v>0</v>
      </c>
      <c r="BH40" s="11">
        <f>SUM(AQ43:AQ52)*(1-$BB$34)</f>
        <v>1.7902933664062308</v>
      </c>
      <c r="BI40" s="11">
        <f>SUM(AQ40:AQ42)*(1-$BC$34)</f>
        <v>93.214339918824209</v>
      </c>
    </row>
    <row r="41" spans="2:61" x14ac:dyDescent="0.25">
      <c r="E41" s="11">
        <v>47</v>
      </c>
      <c r="P41" s="11"/>
      <c r="Q41" s="9">
        <f t="shared" ref="Q41:Q52" si="66">IFERROR(F41/SUM($F41:$O41),0)</f>
        <v>0</v>
      </c>
      <c r="R41" s="9">
        <f t="shared" ref="R41:R52" si="67">IFERROR(G41/SUM($F41:$O41),0)</f>
        <v>0</v>
      </c>
      <c r="S41" s="9">
        <f t="shared" ref="S41:S52" si="68">IFERROR(H41/SUM($F41:$O41),0)</f>
        <v>0</v>
      </c>
      <c r="T41" s="9">
        <f t="shared" ref="T41:T52" si="69">IFERROR(I41/SUM($F41:$O41),0)</f>
        <v>0</v>
      </c>
      <c r="U41" s="9">
        <f t="shared" ref="U41:U52" si="70">IFERROR(J41/SUM($F41:$O41),0)</f>
        <v>0</v>
      </c>
      <c r="V41" s="9">
        <f t="shared" ref="V41:V52" si="71">IFERROR(K41/SUM($F41:$O41),0)</f>
        <v>0</v>
      </c>
      <c r="W41" s="9">
        <f t="shared" ref="W41:W52" si="72">IFERROR(L41/SUM($F41:$O41),0)</f>
        <v>0</v>
      </c>
      <c r="X41" s="9">
        <f t="shared" ref="X41:X52" si="73">IFERROR(M41/SUM($F41:$O41),0)</f>
        <v>0</v>
      </c>
      <c r="Y41" s="9">
        <f t="shared" ref="Y41:Y52" si="74">IFERROR(N41/SUM($F41:$O41),0)</f>
        <v>0</v>
      </c>
      <c r="Z41" s="9">
        <f t="shared" ref="Z41:Z52" si="75">IFERROR(O41/SUM($F41:$O41),0)</f>
        <v>0</v>
      </c>
      <c r="AB41" t="s">
        <v>11</v>
      </c>
      <c r="AC41" s="11">
        <v>47</v>
      </c>
      <c r="AD41" s="11">
        <f>SUMIFS('Individual Data'!$AC$7:$AC$2565,'Individual Data'!$V$7:$V$2565,"NA",'Individual Data'!$N$7:$N$2565,AD$5,'Individual Data'!$I$7:$I$2565,"AD",'Individual Data'!$Z$7:$Z$2565,$AC41)</f>
        <v>0</v>
      </c>
      <c r="AE41" s="11">
        <f>SUMIFS('Individual Data'!$AC$7:$AC$2565,'Individual Data'!$V$7:$V$2565,"NA",'Individual Data'!$N$7:$N$2565,AE$5,'Individual Data'!$I$7:$I$2565,"AD",'Individual Data'!$Z$7:$Z$2565,$AC41)</f>
        <v>27.093038692897998</v>
      </c>
      <c r="AG41" s="32">
        <f t="shared" ref="AG41:AG52" si="76">IFERROR(Q41*$AD41,0)</f>
        <v>0</v>
      </c>
      <c r="AH41" s="11">
        <f t="shared" ref="AH41:AH52" si="77">IFERROR(R41*$AD41,0)</f>
        <v>0</v>
      </c>
      <c r="AI41" s="11">
        <f t="shared" ref="AI41:AI52" si="78">IFERROR(S41*$AD41,0)</f>
        <v>0</v>
      </c>
      <c r="AJ41" s="11">
        <f t="shared" ref="AJ41:AJ52" si="79">IFERROR(T41*$AD41,0)</f>
        <v>0</v>
      </c>
      <c r="AK41" s="11">
        <f t="shared" ref="AK41:AK52" si="80">IFERROR(U41*$AD41,0)</f>
        <v>0</v>
      </c>
      <c r="AL41" s="11">
        <f t="shared" ref="AL41:AL52" si="81">IFERROR(V41*$AD41,0)</f>
        <v>0</v>
      </c>
      <c r="AM41" s="11">
        <f t="shared" ref="AM41:AM52" si="82">IFERROR(W41*$AD41,0)</f>
        <v>0</v>
      </c>
      <c r="AN41" s="11">
        <f t="shared" ref="AN41:AN52" si="83">IFERROR(X41*$AD41,0)</f>
        <v>0</v>
      </c>
      <c r="AO41" s="11">
        <f t="shared" ref="AO41:AO52" si="84">IFERROR(Y41*$AD41,0)</f>
        <v>0</v>
      </c>
      <c r="AP41" s="11">
        <f t="shared" ref="AP41:AP52" si="85">IFERROR(Z41*$AD41,0)</f>
        <v>0</v>
      </c>
      <c r="AQ41" s="32">
        <f t="shared" ref="AQ41:AQ52" si="86">$AE41*Q57</f>
        <v>26.510392699502344</v>
      </c>
      <c r="AR41" s="11">
        <f t="shared" ref="AR41:AR52" si="87">$AE41*R57</f>
        <v>0.29132299669782796</v>
      </c>
      <c r="AS41" s="11">
        <f t="shared" ref="AS41:AS52" si="88">$AE41*S57</f>
        <v>0</v>
      </c>
      <c r="AT41" s="11">
        <f t="shared" ref="AT41:AT52" si="89">$AE41*T57</f>
        <v>0</v>
      </c>
      <c r="AU41" s="11">
        <f t="shared" ref="AU41:AU52" si="90">$AE41*U57</f>
        <v>0</v>
      </c>
      <c r="AV41" s="11">
        <f t="shared" ref="AV41:AV52" si="91">$AE41*V57</f>
        <v>0</v>
      </c>
      <c r="AW41" s="11">
        <f t="shared" ref="AW41:AW52" si="92">$AE41*W57</f>
        <v>0.29132299669782796</v>
      </c>
      <c r="AX41" s="11">
        <f t="shared" ref="AX41:AX52" si="93">$AE41*X57</f>
        <v>0</v>
      </c>
      <c r="AY41" s="11">
        <f t="shared" ref="AY41:AY52" si="94">$AE41*Y57</f>
        <v>0</v>
      </c>
      <c r="AZ41" s="11">
        <f t="shared" ref="AZ41:AZ52" si="95">$AE41*Z57</f>
        <v>0</v>
      </c>
      <c r="BA41">
        <v>2</v>
      </c>
      <c r="BB41" s="11">
        <f>SUM(AG40:AG52)+SUM(AL40:AL52)</f>
        <v>0</v>
      </c>
      <c r="BC41" s="11">
        <f>SUM(AQ43:AQ52)+SUM(AV43:AV52)</f>
        <v>1.9333621667453895</v>
      </c>
      <c r="BD41" s="11">
        <f>SUM(AQ40:AQ42)+SUM(AV40:AV42)</f>
        <v>126.24628871951117</v>
      </c>
      <c r="BF41" t="s">
        <v>800</v>
      </c>
      <c r="BG41" s="11">
        <f>SUM(AH40:AH52)*(1-$BB$34)</f>
        <v>20.510881251390018</v>
      </c>
      <c r="BH41" s="11">
        <f>SUM(AR43:AR52)*(1-$BB$34)</f>
        <v>76.956665040146959</v>
      </c>
      <c r="BI41" s="11">
        <f>SUM(AR40:AR42)*(1-$BC$34)</f>
        <v>3.9273114755148861</v>
      </c>
    </row>
    <row r="42" spans="2:61" x14ac:dyDescent="0.25">
      <c r="E42" s="11">
        <v>52</v>
      </c>
      <c r="G42">
        <v>1</v>
      </c>
      <c r="P42" s="11"/>
      <c r="Q42" s="9">
        <f t="shared" si="66"/>
        <v>0</v>
      </c>
      <c r="R42" s="9">
        <f t="shared" si="67"/>
        <v>1</v>
      </c>
      <c r="S42" s="9">
        <f t="shared" si="68"/>
        <v>0</v>
      </c>
      <c r="T42" s="9">
        <f t="shared" si="69"/>
        <v>0</v>
      </c>
      <c r="U42" s="9">
        <f t="shared" si="70"/>
        <v>0</v>
      </c>
      <c r="V42" s="9">
        <f t="shared" si="71"/>
        <v>0</v>
      </c>
      <c r="W42" s="9">
        <f t="shared" si="72"/>
        <v>0</v>
      </c>
      <c r="X42" s="9">
        <f t="shared" si="73"/>
        <v>0</v>
      </c>
      <c r="Y42" s="9">
        <f t="shared" si="74"/>
        <v>0</v>
      </c>
      <c r="Z42" s="9">
        <f t="shared" si="75"/>
        <v>0</v>
      </c>
      <c r="AB42" t="s">
        <v>11</v>
      </c>
      <c r="AC42" s="11">
        <v>52</v>
      </c>
      <c r="AD42" s="11">
        <f>SUMIFS('Individual Data'!$AC$7:$AC$2565,'Individual Data'!$V$7:$V$2565,"NA",'Individual Data'!$N$7:$N$2565,AD$5,'Individual Data'!$I$7:$I$2565,"AD",'Individual Data'!$Z$7:$Z$2565,$AC42)</f>
        <v>0</v>
      </c>
      <c r="AE42" s="11">
        <f>SUMIFS('Individual Data'!$AC$7:$AC$2565,'Individual Data'!$V$7:$V$2565,"NA",'Individual Data'!$N$7:$N$2565,AE$5,'Individual Data'!$I$7:$I$2565,"AD",'Individual Data'!$Z$7:$Z$2565,$AC42)</f>
        <v>44.79074054185827</v>
      </c>
      <c r="AG42" s="32">
        <f t="shared" si="76"/>
        <v>0</v>
      </c>
      <c r="AH42" s="11">
        <f t="shared" si="77"/>
        <v>0</v>
      </c>
      <c r="AI42" s="11">
        <f t="shared" si="78"/>
        <v>0</v>
      </c>
      <c r="AJ42" s="11">
        <f t="shared" si="79"/>
        <v>0</v>
      </c>
      <c r="AK42" s="11">
        <f t="shared" si="80"/>
        <v>0</v>
      </c>
      <c r="AL42" s="11">
        <f t="shared" si="81"/>
        <v>0</v>
      </c>
      <c r="AM42" s="11">
        <f t="shared" si="82"/>
        <v>0</v>
      </c>
      <c r="AN42" s="11">
        <f t="shared" si="83"/>
        <v>0</v>
      </c>
      <c r="AO42" s="11">
        <f t="shared" si="84"/>
        <v>0</v>
      </c>
      <c r="AP42" s="11">
        <f t="shared" si="85"/>
        <v>0</v>
      </c>
      <c r="AQ42" s="32">
        <f t="shared" si="86"/>
        <v>36.85904690423753</v>
      </c>
      <c r="AR42" s="11">
        <f t="shared" si="87"/>
        <v>3.7325617118215222</v>
      </c>
      <c r="AS42" s="11">
        <f t="shared" si="88"/>
        <v>0.46657021397769027</v>
      </c>
      <c r="AT42" s="11">
        <f t="shared" si="89"/>
        <v>0</v>
      </c>
      <c r="AU42" s="11">
        <f t="shared" si="90"/>
        <v>0</v>
      </c>
      <c r="AV42" s="11">
        <f t="shared" si="91"/>
        <v>0</v>
      </c>
      <c r="AW42" s="11">
        <f t="shared" si="92"/>
        <v>3.7325617118215222</v>
      </c>
      <c r="AX42" s="11">
        <f t="shared" si="93"/>
        <v>0</v>
      </c>
      <c r="AY42" s="11">
        <f t="shared" si="94"/>
        <v>0</v>
      </c>
      <c r="AZ42" s="11">
        <f t="shared" si="95"/>
        <v>0</v>
      </c>
      <c r="BA42">
        <v>3</v>
      </c>
      <c r="BB42" s="11">
        <f>SUM(AH40:AH52)+SUM(AM40:AM52)</f>
        <v>22.14997975312097</v>
      </c>
      <c r="BC42" s="11">
        <f>SUM(AR43:AR52)+SUM(AW43:AW52)</f>
        <v>83.860479212474445</v>
      </c>
      <c r="BD42" s="11">
        <f>SUM(AR40:AR42)+SUM(AW40:AW42)</f>
        <v>8.0477694170387011</v>
      </c>
      <c r="BF42" t="s">
        <v>801</v>
      </c>
      <c r="BG42" s="11">
        <f>SUM(AI40:AI52)*(1-$BB$34)</f>
        <v>119.01593534837018</v>
      </c>
      <c r="BH42" s="11">
        <f>SUM(AS43:AS52)*(1-$BB$34)</f>
        <v>113.9573789315203</v>
      </c>
      <c r="BI42" s="11">
        <f>SUM(AS40:AS42)*(1-$BC$34)</f>
        <v>0.45537252884222568</v>
      </c>
    </row>
    <row r="43" spans="2:61" x14ac:dyDescent="0.25">
      <c r="E43" s="11">
        <v>57</v>
      </c>
      <c r="G43">
        <v>2</v>
      </c>
      <c r="L43">
        <v>2</v>
      </c>
      <c r="N43">
        <v>1</v>
      </c>
      <c r="P43" s="11"/>
      <c r="Q43" s="9">
        <f t="shared" si="66"/>
        <v>0</v>
      </c>
      <c r="R43" s="9">
        <f t="shared" si="67"/>
        <v>0.4</v>
      </c>
      <c r="S43" s="9">
        <f t="shared" si="68"/>
        <v>0</v>
      </c>
      <c r="T43" s="9">
        <f t="shared" si="69"/>
        <v>0</v>
      </c>
      <c r="U43" s="9">
        <f t="shared" si="70"/>
        <v>0</v>
      </c>
      <c r="V43" s="9">
        <f t="shared" si="71"/>
        <v>0</v>
      </c>
      <c r="W43" s="9">
        <f t="shared" si="72"/>
        <v>0.4</v>
      </c>
      <c r="X43" s="9">
        <f t="shared" si="73"/>
        <v>0</v>
      </c>
      <c r="Y43" s="9">
        <f t="shared" si="74"/>
        <v>0.2</v>
      </c>
      <c r="Z43" s="9">
        <f t="shared" si="75"/>
        <v>0</v>
      </c>
      <c r="AB43" t="s">
        <v>11</v>
      </c>
      <c r="AC43" s="11">
        <v>57</v>
      </c>
      <c r="AD43" s="11">
        <f>SUMIFS('Individual Data'!$AC$7:$AC$2565,'Individual Data'!$V$7:$V$2565,"NA",'Individual Data'!$N$7:$N$2565,AD$5,'Individual Data'!$I$7:$I$2565,"AD",'Individual Data'!$Z$7:$Z$2565,$AC43)</f>
        <v>0</v>
      </c>
      <c r="AE43" s="11">
        <f>SUMIFS('Individual Data'!$AC$7:$AC$2565,'Individual Data'!$V$7:$V$2565,"NA",'Individual Data'!$N$7:$N$2565,AE$5,'Individual Data'!$I$7:$I$2565,"AD",'Individual Data'!$Z$7:$Z$2565,$AC43)</f>
        <v>0</v>
      </c>
      <c r="AG43" s="32">
        <f t="shared" si="76"/>
        <v>0</v>
      </c>
      <c r="AH43" s="11">
        <f t="shared" si="77"/>
        <v>0</v>
      </c>
      <c r="AI43" s="11">
        <f t="shared" si="78"/>
        <v>0</v>
      </c>
      <c r="AJ43" s="11">
        <f t="shared" si="79"/>
        <v>0</v>
      </c>
      <c r="AK43" s="11">
        <f t="shared" si="80"/>
        <v>0</v>
      </c>
      <c r="AL43" s="11">
        <f t="shared" si="81"/>
        <v>0</v>
      </c>
      <c r="AM43" s="11">
        <f t="shared" si="82"/>
        <v>0</v>
      </c>
      <c r="AN43" s="11">
        <f t="shared" si="83"/>
        <v>0</v>
      </c>
      <c r="AO43" s="11">
        <f t="shared" si="84"/>
        <v>0</v>
      </c>
      <c r="AP43" s="11">
        <f t="shared" si="85"/>
        <v>0</v>
      </c>
      <c r="AQ43" s="32">
        <f t="shared" si="86"/>
        <v>0</v>
      </c>
      <c r="AR43" s="11">
        <f t="shared" si="87"/>
        <v>0</v>
      </c>
      <c r="AS43" s="11">
        <f t="shared" si="88"/>
        <v>0</v>
      </c>
      <c r="AT43" s="11">
        <f t="shared" si="89"/>
        <v>0</v>
      </c>
      <c r="AU43" s="11">
        <f t="shared" si="90"/>
        <v>0</v>
      </c>
      <c r="AV43" s="11">
        <f t="shared" si="91"/>
        <v>0</v>
      </c>
      <c r="AW43" s="11">
        <f t="shared" si="92"/>
        <v>0</v>
      </c>
      <c r="AX43" s="11">
        <f t="shared" si="93"/>
        <v>0</v>
      </c>
      <c r="AY43" s="11">
        <f t="shared" si="94"/>
        <v>0</v>
      </c>
      <c r="AZ43" s="11">
        <f t="shared" si="95"/>
        <v>0</v>
      </c>
      <c r="BA43">
        <v>4</v>
      </c>
      <c r="BB43" s="11">
        <f>SUM(AI40:AI52)+SUM(AN40:AN52)</f>
        <v>141.12524197879199</v>
      </c>
      <c r="BC43" s="11">
        <f>SUM(AS43:AS52)+SUM(AX43:AX52)</f>
        <v>133.61688751258046</v>
      </c>
      <c r="BD43" s="11">
        <f>SUM(AS40:AS42)+SUM(AX40:AX42)</f>
        <v>0.46657021397769027</v>
      </c>
      <c r="BF43" t="s">
        <v>802</v>
      </c>
      <c r="BG43" s="11">
        <f>SUM(AJ40:AJ52)*(1-$BB$34)</f>
        <v>57.732074215425584</v>
      </c>
      <c r="BH43" s="11">
        <f>SUM(AT43:AT52)*(1-$BB$34)</f>
        <v>29.684188427188943</v>
      </c>
      <c r="BI43" s="11">
        <f>SUM(AT40:AT42)*(1-$BC$34)</f>
        <v>0</v>
      </c>
    </row>
    <row r="44" spans="2:61" x14ac:dyDescent="0.25">
      <c r="E44" s="11">
        <v>62</v>
      </c>
      <c r="G44">
        <v>12</v>
      </c>
      <c r="H44">
        <v>1</v>
      </c>
      <c r="L44">
        <v>2</v>
      </c>
      <c r="M44">
        <v>3</v>
      </c>
      <c r="N44">
        <v>2</v>
      </c>
      <c r="P44" s="11"/>
      <c r="Q44" s="9">
        <f t="shared" si="66"/>
        <v>0</v>
      </c>
      <c r="R44" s="9">
        <f t="shared" si="67"/>
        <v>0.6</v>
      </c>
      <c r="S44" s="9">
        <f t="shared" si="68"/>
        <v>0.05</v>
      </c>
      <c r="T44" s="9">
        <f t="shared" si="69"/>
        <v>0</v>
      </c>
      <c r="U44" s="9">
        <f t="shared" si="70"/>
        <v>0</v>
      </c>
      <c r="V44" s="9">
        <f t="shared" si="71"/>
        <v>0</v>
      </c>
      <c r="W44" s="9">
        <f t="shared" si="72"/>
        <v>0.1</v>
      </c>
      <c r="X44" s="9">
        <f t="shared" si="73"/>
        <v>0.15</v>
      </c>
      <c r="Y44" s="9">
        <f t="shared" si="74"/>
        <v>0.1</v>
      </c>
      <c r="Z44" s="9">
        <f t="shared" si="75"/>
        <v>0</v>
      </c>
      <c r="AB44" t="s">
        <v>11</v>
      </c>
      <c r="AC44" s="11">
        <v>62</v>
      </c>
      <c r="AD44" s="11">
        <f>SUMIFS('Individual Data'!$AC$7:$AC$2565,'Individual Data'!$V$7:$V$2565,"NA",'Individual Data'!$N$7:$N$2565,AD$5,'Individual Data'!$I$7:$I$2565,"AD",'Individual Data'!$Z$7:$Z$2565,$AC44)</f>
        <v>0</v>
      </c>
      <c r="AE44" s="11">
        <f>SUMIFS('Individual Data'!$AC$7:$AC$2565,'Individual Data'!$V$7:$V$2565,"NA",'Individual Data'!$N$7:$N$2565,AE$5,'Individual Data'!$I$7:$I$2565,"AD",'Individual Data'!$Z$7:$Z$2565,$AC44)</f>
        <v>30.753499616531311</v>
      </c>
      <c r="AG44" s="32">
        <f t="shared" si="76"/>
        <v>0</v>
      </c>
      <c r="AH44" s="11">
        <f t="shared" si="77"/>
        <v>0</v>
      </c>
      <c r="AI44" s="11">
        <f t="shared" si="78"/>
        <v>0</v>
      </c>
      <c r="AJ44" s="11">
        <f t="shared" si="79"/>
        <v>0</v>
      </c>
      <c r="AK44" s="11">
        <f t="shared" si="80"/>
        <v>0</v>
      </c>
      <c r="AL44" s="11">
        <f t="shared" si="81"/>
        <v>0</v>
      </c>
      <c r="AM44" s="11">
        <f t="shared" si="82"/>
        <v>0</v>
      </c>
      <c r="AN44" s="11">
        <f t="shared" si="83"/>
        <v>0</v>
      </c>
      <c r="AO44" s="11">
        <f t="shared" si="84"/>
        <v>0</v>
      </c>
      <c r="AP44" s="11">
        <f t="shared" si="85"/>
        <v>0</v>
      </c>
      <c r="AQ44" s="32">
        <f t="shared" si="86"/>
        <v>1.4085572343449455</v>
      </c>
      <c r="AR44" s="11">
        <f t="shared" si="87"/>
        <v>23.945472983864072</v>
      </c>
      <c r="AS44" s="11">
        <f t="shared" si="88"/>
        <v>2.817114468689891</v>
      </c>
      <c r="AT44" s="11">
        <f t="shared" si="89"/>
        <v>0</v>
      </c>
      <c r="AU44" s="11">
        <f t="shared" si="90"/>
        <v>0</v>
      </c>
      <c r="AV44" s="11">
        <f t="shared" si="91"/>
        <v>0</v>
      </c>
      <c r="AW44" s="11">
        <f t="shared" si="92"/>
        <v>0.46951907811498184</v>
      </c>
      <c r="AX44" s="11">
        <f t="shared" si="93"/>
        <v>1.6433167734024365</v>
      </c>
      <c r="AY44" s="11">
        <f t="shared" si="94"/>
        <v>0.46951907811498184</v>
      </c>
      <c r="AZ44" s="11">
        <f t="shared" si="95"/>
        <v>0</v>
      </c>
      <c r="BA44">
        <v>5</v>
      </c>
      <c r="BB44" s="11">
        <f>SUM(AJ40:AJ52)+SUM(AO40:AO52)</f>
        <v>70.915833446137938</v>
      </c>
      <c r="BC44" s="11">
        <f>SUM(AT43:AT52)+SUM(AY43:AY52)</f>
        <v>37.83635666603729</v>
      </c>
      <c r="BD44" s="11">
        <f>SUM(AT40:AT42)+SUM(AY40:AY42)</f>
        <v>0</v>
      </c>
      <c r="BF44" t="s">
        <v>803</v>
      </c>
      <c r="BG44" s="11">
        <f>SUM(AK40:AK52)*(1-$BB$34)</f>
        <v>0</v>
      </c>
      <c r="BH44" s="11">
        <f>SUM(AU43:AU52)*(1-$BB$34)</f>
        <v>0</v>
      </c>
      <c r="BI44" s="11">
        <f>SUM(AU40:AU42)*(1-$BC$34)</f>
        <v>0</v>
      </c>
    </row>
    <row r="45" spans="2:61" x14ac:dyDescent="0.25">
      <c r="E45" s="11">
        <v>67</v>
      </c>
      <c r="G45">
        <v>53</v>
      </c>
      <c r="H45">
        <v>22</v>
      </c>
      <c r="I45">
        <v>2</v>
      </c>
      <c r="L45">
        <v>2</v>
      </c>
      <c r="M45">
        <v>10</v>
      </c>
      <c r="N45">
        <v>4</v>
      </c>
      <c r="P45" s="11"/>
      <c r="Q45" s="9">
        <f t="shared" si="66"/>
        <v>0</v>
      </c>
      <c r="R45" s="9">
        <f t="shared" si="67"/>
        <v>0.56989247311827962</v>
      </c>
      <c r="S45" s="9">
        <f t="shared" si="68"/>
        <v>0.23655913978494625</v>
      </c>
      <c r="T45" s="9">
        <f t="shared" si="69"/>
        <v>2.1505376344086023E-2</v>
      </c>
      <c r="U45" s="9">
        <f t="shared" si="70"/>
        <v>0</v>
      </c>
      <c r="V45" s="9">
        <f t="shared" si="71"/>
        <v>0</v>
      </c>
      <c r="W45" s="9">
        <f t="shared" si="72"/>
        <v>2.1505376344086023E-2</v>
      </c>
      <c r="X45" s="9">
        <f t="shared" si="73"/>
        <v>0.10752688172043011</v>
      </c>
      <c r="Y45" s="9">
        <f t="shared" si="74"/>
        <v>4.3010752688172046E-2</v>
      </c>
      <c r="Z45" s="9">
        <f t="shared" si="75"/>
        <v>0</v>
      </c>
      <c r="AB45" t="s">
        <v>11</v>
      </c>
      <c r="AC45" s="11">
        <v>67</v>
      </c>
      <c r="AD45" s="11">
        <f>SUMIFS('Individual Data'!$AC$7:$AC$2565,'Individual Data'!$V$7:$V$2565,"NA",'Individual Data'!$N$7:$N$2565,AD$5,'Individual Data'!$I$7:$I$2565,"AD",'Individual Data'!$Z$7:$Z$2565,$AC45)</f>
        <v>0</v>
      </c>
      <c r="AE45" s="11">
        <f>SUMIFS('Individual Data'!$AC$7:$AC$2565,'Individual Data'!$V$7:$V$2565,"NA",'Individual Data'!$N$7:$N$2565,AE$5,'Individual Data'!$I$7:$I$2565,"AD",'Individual Data'!$Z$7:$Z$2565,$AC45)</f>
        <v>30.289709195189502</v>
      </c>
      <c r="AG45" s="32">
        <f t="shared" si="76"/>
        <v>0</v>
      </c>
      <c r="AH45" s="11">
        <f t="shared" si="77"/>
        <v>0</v>
      </c>
      <c r="AI45" s="11">
        <f t="shared" si="78"/>
        <v>0</v>
      </c>
      <c r="AJ45" s="11">
        <f t="shared" si="79"/>
        <v>0</v>
      </c>
      <c r="AK45" s="11">
        <f t="shared" si="80"/>
        <v>0</v>
      </c>
      <c r="AL45" s="11">
        <f t="shared" si="81"/>
        <v>0</v>
      </c>
      <c r="AM45" s="11">
        <f t="shared" si="82"/>
        <v>0</v>
      </c>
      <c r="AN45" s="11">
        <f t="shared" si="83"/>
        <v>0</v>
      </c>
      <c r="AO45" s="11">
        <f t="shared" si="84"/>
        <v>0</v>
      </c>
      <c r="AP45" s="11">
        <f t="shared" si="85"/>
        <v>0</v>
      </c>
      <c r="AQ45" s="32">
        <f t="shared" si="86"/>
        <v>0.28441041497830521</v>
      </c>
      <c r="AR45" s="11">
        <f t="shared" si="87"/>
        <v>22.610627990775264</v>
      </c>
      <c r="AS45" s="11">
        <f t="shared" si="88"/>
        <v>4.8349770546311879</v>
      </c>
      <c r="AT45" s="11">
        <f t="shared" si="89"/>
        <v>0.56882082995661043</v>
      </c>
      <c r="AU45" s="11">
        <f t="shared" si="90"/>
        <v>0</v>
      </c>
      <c r="AV45" s="11">
        <f t="shared" si="91"/>
        <v>0</v>
      </c>
      <c r="AW45" s="11">
        <f t="shared" si="92"/>
        <v>0.28441041497830521</v>
      </c>
      <c r="AX45" s="11">
        <f t="shared" si="93"/>
        <v>1.2798468674023733</v>
      </c>
      <c r="AY45" s="11">
        <f t="shared" si="94"/>
        <v>0.42661562246745777</v>
      </c>
      <c r="AZ45" s="11">
        <f t="shared" si="95"/>
        <v>0</v>
      </c>
      <c r="BA45">
        <v>6</v>
      </c>
      <c r="BB45" s="11">
        <f>SUM(AK40:AK52)+SUM(AP40:AP52)</f>
        <v>0</v>
      </c>
      <c r="BC45" s="11">
        <f>SUM(AU43:AU52)+SUM(AZ43:AZ52)</f>
        <v>0</v>
      </c>
      <c r="BD45" s="11">
        <f>SUM(AU40:AU42)+SUM(AZ40:AZ42)</f>
        <v>0</v>
      </c>
      <c r="BF45" t="s">
        <v>804</v>
      </c>
      <c r="BG45" s="11">
        <f>SUM(AL40:AL52)*(1-$BB$35)</f>
        <v>0</v>
      </c>
      <c r="BH45" s="11">
        <f>SUM(AV43:AV52)*(1-$BB$35)</f>
        <v>0</v>
      </c>
      <c r="BI45" s="11">
        <f>SUM(AV40:AV42)*(1-$BC$35)</f>
        <v>20.595661243699311</v>
      </c>
    </row>
    <row r="46" spans="2:61" x14ac:dyDescent="0.25">
      <c r="E46" s="11">
        <v>72</v>
      </c>
      <c r="G46">
        <v>58</v>
      </c>
      <c r="H46">
        <v>124</v>
      </c>
      <c r="I46">
        <v>20</v>
      </c>
      <c r="M46">
        <v>29</v>
      </c>
      <c r="N46">
        <v>10</v>
      </c>
      <c r="P46" s="11"/>
      <c r="Q46" s="9">
        <f t="shared" si="66"/>
        <v>0</v>
      </c>
      <c r="R46" s="9">
        <f t="shared" si="67"/>
        <v>0.24066390041493776</v>
      </c>
      <c r="S46" s="9">
        <f t="shared" si="68"/>
        <v>0.51452282157676343</v>
      </c>
      <c r="T46" s="9">
        <f t="shared" si="69"/>
        <v>8.2987551867219914E-2</v>
      </c>
      <c r="U46" s="9">
        <f t="shared" si="70"/>
        <v>0</v>
      </c>
      <c r="V46" s="9">
        <f t="shared" si="71"/>
        <v>0</v>
      </c>
      <c r="W46" s="9">
        <f t="shared" si="72"/>
        <v>0</v>
      </c>
      <c r="X46" s="9">
        <f t="shared" si="73"/>
        <v>0.12033195020746888</v>
      </c>
      <c r="Y46" s="9">
        <f t="shared" si="74"/>
        <v>4.1493775933609957E-2</v>
      </c>
      <c r="Z46" s="9">
        <f t="shared" si="75"/>
        <v>0</v>
      </c>
      <c r="AB46" t="s">
        <v>11</v>
      </c>
      <c r="AC46" s="11">
        <v>72</v>
      </c>
      <c r="AD46" s="11">
        <f>SUMIFS('Individual Data'!$AC$7:$AC$2565,'Individual Data'!$V$7:$V$2565,"NA",'Individual Data'!$N$7:$N$2565,AD$5,'Individual Data'!$I$7:$I$2565,"AD",'Individual Data'!$Z$7:$Z$2565,$AC46)</f>
        <v>85.974777226932815</v>
      </c>
      <c r="AE46" s="11">
        <f>SUMIFS('Individual Data'!$AC$7:$AC$2565,'Individual Data'!$V$7:$V$2565,"NA",'Individual Data'!$N$7:$N$2565,AE$5,'Individual Data'!$I$7:$I$2565,"AD",'Individual Data'!$Z$7:$Z$2565,$AC46)</f>
        <v>68.303270409747739</v>
      </c>
      <c r="AG46" s="32">
        <f t="shared" si="76"/>
        <v>0</v>
      </c>
      <c r="AH46" s="11">
        <f t="shared" si="77"/>
        <v>20.691025224739018</v>
      </c>
      <c r="AI46" s="11">
        <f t="shared" si="78"/>
        <v>44.23598496323514</v>
      </c>
      <c r="AJ46" s="11">
        <f t="shared" si="79"/>
        <v>7.1348362843927644</v>
      </c>
      <c r="AK46" s="11">
        <f t="shared" si="80"/>
        <v>0</v>
      </c>
      <c r="AL46" s="11">
        <f t="shared" si="81"/>
        <v>0</v>
      </c>
      <c r="AM46" s="11">
        <f t="shared" si="82"/>
        <v>0</v>
      </c>
      <c r="AN46" s="11">
        <f t="shared" si="83"/>
        <v>10.345512612369509</v>
      </c>
      <c r="AO46" s="11">
        <f t="shared" si="84"/>
        <v>3.5674181421963822</v>
      </c>
      <c r="AP46" s="11">
        <f t="shared" si="85"/>
        <v>0</v>
      </c>
      <c r="AQ46" s="32">
        <f t="shared" si="86"/>
        <v>0</v>
      </c>
      <c r="AR46" s="11">
        <f t="shared" si="87"/>
        <v>26.76749786327952</v>
      </c>
      <c r="AS46" s="11">
        <f t="shared" si="88"/>
        <v>30.921075117926339</v>
      </c>
      <c r="AT46" s="11">
        <f t="shared" si="89"/>
        <v>3.6920686707971755</v>
      </c>
      <c r="AU46" s="11">
        <f t="shared" si="90"/>
        <v>0</v>
      </c>
      <c r="AV46" s="11">
        <f t="shared" si="91"/>
        <v>0</v>
      </c>
      <c r="AW46" s="11">
        <f t="shared" si="92"/>
        <v>0</v>
      </c>
      <c r="AX46" s="11">
        <f t="shared" si="93"/>
        <v>5.0765944223461164</v>
      </c>
      <c r="AY46" s="11">
        <f t="shared" si="94"/>
        <v>1.8460343353985877</v>
      </c>
      <c r="AZ46" s="11">
        <f t="shared" si="95"/>
        <v>0</v>
      </c>
      <c r="BF46" t="s">
        <v>805</v>
      </c>
      <c r="BG46" s="11">
        <f>SUM(AM40:AM52)*(1-$BB$35)</f>
        <v>0</v>
      </c>
      <c r="BH46" s="11">
        <f>SUM(AW43:AW52)*(1-$BB$35)</f>
        <v>0.53528994009623376</v>
      </c>
      <c r="BI46" s="11">
        <f>SUM(AW40:AW42)*(1-$BC$35)</f>
        <v>2.6960027547079646</v>
      </c>
    </row>
    <row r="47" spans="2:61" x14ac:dyDescent="0.25">
      <c r="E47" s="11">
        <v>77</v>
      </c>
      <c r="G47">
        <v>7</v>
      </c>
      <c r="H47">
        <v>215</v>
      </c>
      <c r="I47">
        <v>66</v>
      </c>
      <c r="M47">
        <v>12</v>
      </c>
      <c r="N47">
        <v>17</v>
      </c>
      <c r="P47" s="11"/>
      <c r="Q47" s="9">
        <f t="shared" si="66"/>
        <v>0</v>
      </c>
      <c r="R47" s="9">
        <f t="shared" si="67"/>
        <v>2.2082018927444796E-2</v>
      </c>
      <c r="S47" s="9">
        <f t="shared" si="68"/>
        <v>0.67823343848580442</v>
      </c>
      <c r="T47" s="9">
        <f t="shared" si="69"/>
        <v>0.20820189274447951</v>
      </c>
      <c r="U47" s="9">
        <f t="shared" si="70"/>
        <v>0</v>
      </c>
      <c r="V47" s="9">
        <f t="shared" si="71"/>
        <v>0</v>
      </c>
      <c r="W47" s="9">
        <f t="shared" si="72"/>
        <v>0</v>
      </c>
      <c r="X47" s="9">
        <f t="shared" si="73"/>
        <v>3.7854889589905363E-2</v>
      </c>
      <c r="Y47" s="9">
        <f t="shared" si="74"/>
        <v>5.362776025236593E-2</v>
      </c>
      <c r="Z47" s="9">
        <f t="shared" si="75"/>
        <v>0</v>
      </c>
      <c r="AB47" t="s">
        <v>11</v>
      </c>
      <c r="AC47" s="11">
        <v>77</v>
      </c>
      <c r="AD47" s="11">
        <f>SUMIFS('Individual Data'!$AC$7:$AC$2565,'Individual Data'!$V$7:$V$2565,"NA",'Individual Data'!$N$7:$N$2565,AD$5,'Individual Data'!$I$7:$I$2565,"AD",'Individual Data'!$Z$7:$Z$2565,$AC47)</f>
        <v>50.329888137094656</v>
      </c>
      <c r="AE47" s="11">
        <f>SUMIFS('Individual Data'!$AC$7:$AC$2565,'Individual Data'!$V$7:$V$2565,"NA",'Individual Data'!$N$7:$N$2565,AE$5,'Individual Data'!$I$7:$I$2565,"AD",'Individual Data'!$Z$7:$Z$2565,$AC47)</f>
        <v>69.935852999736937</v>
      </c>
      <c r="AG47" s="32">
        <f t="shared" si="76"/>
        <v>0</v>
      </c>
      <c r="AH47" s="11">
        <f t="shared" si="77"/>
        <v>1.1113855424595036</v>
      </c>
      <c r="AI47" s="11">
        <f t="shared" si="78"/>
        <v>34.135413089827608</v>
      </c>
      <c r="AJ47" s="11">
        <f t="shared" si="79"/>
        <v>10.478777971761033</v>
      </c>
      <c r="AK47" s="11">
        <f t="shared" si="80"/>
        <v>0</v>
      </c>
      <c r="AL47" s="11">
        <f t="shared" si="81"/>
        <v>0</v>
      </c>
      <c r="AM47" s="11">
        <f t="shared" si="82"/>
        <v>0</v>
      </c>
      <c r="AN47" s="11">
        <f t="shared" si="83"/>
        <v>1.9052323585020059</v>
      </c>
      <c r="AO47" s="11">
        <f t="shared" si="84"/>
        <v>2.6990791745445084</v>
      </c>
      <c r="AP47" s="11">
        <f t="shared" si="85"/>
        <v>0</v>
      </c>
      <c r="AQ47" s="32">
        <f t="shared" si="86"/>
        <v>0</v>
      </c>
      <c r="AR47" s="11">
        <f t="shared" si="87"/>
        <v>8.3923023599684328</v>
      </c>
      <c r="AS47" s="11">
        <f t="shared" si="88"/>
        <v>45.458304449829008</v>
      </c>
      <c r="AT47" s="11">
        <f t="shared" si="89"/>
        <v>11.18973647995791</v>
      </c>
      <c r="AU47" s="11">
        <f t="shared" si="90"/>
        <v>0</v>
      </c>
      <c r="AV47" s="11">
        <f t="shared" si="91"/>
        <v>0</v>
      </c>
      <c r="AW47" s="11">
        <f t="shared" si="92"/>
        <v>0</v>
      </c>
      <c r="AX47" s="11">
        <f t="shared" si="93"/>
        <v>2.0980755899921082</v>
      </c>
      <c r="AY47" s="11">
        <f t="shared" si="94"/>
        <v>2.7974341199894774</v>
      </c>
      <c r="AZ47" s="11">
        <f t="shared" si="95"/>
        <v>0</v>
      </c>
      <c r="BF47" t="s">
        <v>806</v>
      </c>
      <c r="BG47" s="11">
        <f>SUM(AN40:AN52)*(1-$BB$35)</f>
        <v>8.9448029093237125</v>
      </c>
      <c r="BH47" s="11">
        <f>SUM(AX43:AX52)*(1-$BB$35)</f>
        <v>7.492462011492159</v>
      </c>
      <c r="BI47" s="11">
        <f>SUM(AX40:AX42)*(1-$BC$35)</f>
        <v>0</v>
      </c>
    </row>
    <row r="48" spans="2:61" x14ac:dyDescent="0.25">
      <c r="E48" s="11">
        <v>82</v>
      </c>
      <c r="G48">
        <v>1</v>
      </c>
      <c r="H48">
        <v>97</v>
      </c>
      <c r="I48">
        <v>63</v>
      </c>
      <c r="M48">
        <v>1</v>
      </c>
      <c r="N48">
        <v>4</v>
      </c>
      <c r="P48" s="11"/>
      <c r="Q48" s="9">
        <f t="shared" si="66"/>
        <v>0</v>
      </c>
      <c r="R48" s="9">
        <f t="shared" si="67"/>
        <v>6.024096385542169E-3</v>
      </c>
      <c r="S48" s="9">
        <f t="shared" si="68"/>
        <v>0.58433734939759041</v>
      </c>
      <c r="T48" s="9">
        <f t="shared" si="69"/>
        <v>0.37951807228915663</v>
      </c>
      <c r="U48" s="9">
        <f t="shared" si="70"/>
        <v>0</v>
      </c>
      <c r="V48" s="9">
        <f t="shared" si="71"/>
        <v>0</v>
      </c>
      <c r="W48" s="9">
        <f t="shared" si="72"/>
        <v>0</v>
      </c>
      <c r="X48" s="9">
        <f t="shared" si="73"/>
        <v>6.024096385542169E-3</v>
      </c>
      <c r="Y48" s="9">
        <f t="shared" si="74"/>
        <v>2.4096385542168676E-2</v>
      </c>
      <c r="Z48" s="9">
        <f t="shared" si="75"/>
        <v>0</v>
      </c>
      <c r="AB48" t="s">
        <v>11</v>
      </c>
      <c r="AC48" s="11">
        <v>82</v>
      </c>
      <c r="AD48" s="11">
        <f>SUMIFS('Individual Data'!$AC$7:$AC$2565,'Individual Data'!$V$7:$V$2565,"NA",'Individual Data'!$N$7:$N$2565,AD$5,'Individual Data'!$I$7:$I$2565,"AD",'Individual Data'!$Z$7:$Z$2565,$AC48)</f>
        <v>57.69645166312602</v>
      </c>
      <c r="AE48" s="11">
        <f>SUMIFS('Individual Data'!$AC$7:$AC$2565,'Individual Data'!$V$7:$V$2565,"NA",'Individual Data'!$N$7:$N$2565,AE$5,'Individual Data'!$I$7:$I$2565,"AD",'Individual Data'!$Z$7:$Z$2565,$AC48)</f>
        <v>15.144854597594751</v>
      </c>
      <c r="AG48" s="32">
        <f t="shared" si="76"/>
        <v>0</v>
      </c>
      <c r="AH48" s="11">
        <f t="shared" si="77"/>
        <v>0.34756898592244589</v>
      </c>
      <c r="AI48" s="11">
        <f t="shared" si="78"/>
        <v>33.714191634477253</v>
      </c>
      <c r="AJ48" s="11">
        <f t="shared" si="79"/>
        <v>21.896846113114091</v>
      </c>
      <c r="AK48" s="11">
        <f t="shared" si="80"/>
        <v>0</v>
      </c>
      <c r="AL48" s="11">
        <f t="shared" si="81"/>
        <v>0</v>
      </c>
      <c r="AM48" s="11">
        <f t="shared" si="82"/>
        <v>0</v>
      </c>
      <c r="AN48" s="11">
        <f t="shared" si="83"/>
        <v>0.34756898592244589</v>
      </c>
      <c r="AO48" s="11">
        <f t="shared" si="84"/>
        <v>1.3902759436897836</v>
      </c>
      <c r="AP48" s="11">
        <f t="shared" si="85"/>
        <v>0</v>
      </c>
      <c r="AQ48" s="32">
        <f t="shared" si="86"/>
        <v>0.24039451742213888</v>
      </c>
      <c r="AR48" s="11">
        <f t="shared" si="87"/>
        <v>0.96157806968855553</v>
      </c>
      <c r="AS48" s="11">
        <f t="shared" si="88"/>
        <v>11.058147801418389</v>
      </c>
      <c r="AT48" s="11">
        <f t="shared" si="89"/>
        <v>2.4039451742213891</v>
      </c>
      <c r="AU48" s="11">
        <f t="shared" si="90"/>
        <v>0</v>
      </c>
      <c r="AV48" s="11">
        <f t="shared" si="91"/>
        <v>0</v>
      </c>
      <c r="AW48" s="11">
        <f t="shared" si="92"/>
        <v>0</v>
      </c>
      <c r="AX48" s="11">
        <f t="shared" si="93"/>
        <v>0.24039451742213888</v>
      </c>
      <c r="AY48" s="11">
        <f t="shared" si="94"/>
        <v>0.24039451742213888</v>
      </c>
      <c r="AZ48" s="11">
        <f t="shared" si="95"/>
        <v>0</v>
      </c>
      <c r="BF48" t="s">
        <v>807</v>
      </c>
      <c r="BG48" s="11">
        <f>SUM(AO40:AO52)*(1-$BB$35)</f>
        <v>6.0848284714316225</v>
      </c>
      <c r="BH48" s="11">
        <f>SUM(AY43:AY52)*(1-$BB$35)</f>
        <v>4.1037983481087776</v>
      </c>
      <c r="BI48" s="11">
        <f>SUM(AY40:AY42)*(1-$BC$35)</f>
        <v>0</v>
      </c>
    </row>
    <row r="49" spans="5:61" x14ac:dyDescent="0.25">
      <c r="E49" s="11">
        <v>87</v>
      </c>
      <c r="H49">
        <v>18</v>
      </c>
      <c r="I49">
        <v>25</v>
      </c>
      <c r="N49">
        <v>1</v>
      </c>
      <c r="P49" s="11"/>
      <c r="Q49" s="9">
        <f t="shared" si="66"/>
        <v>0</v>
      </c>
      <c r="R49" s="9">
        <f t="shared" si="67"/>
        <v>0</v>
      </c>
      <c r="S49" s="9">
        <f t="shared" si="68"/>
        <v>0.40909090909090912</v>
      </c>
      <c r="T49" s="9">
        <f t="shared" si="69"/>
        <v>0.56818181818181823</v>
      </c>
      <c r="U49" s="9">
        <f t="shared" si="70"/>
        <v>0</v>
      </c>
      <c r="V49" s="9">
        <f t="shared" si="71"/>
        <v>0</v>
      </c>
      <c r="W49" s="9">
        <f t="shared" si="72"/>
        <v>0</v>
      </c>
      <c r="X49" s="9">
        <f t="shared" si="73"/>
        <v>0</v>
      </c>
      <c r="Y49" s="9">
        <f t="shared" si="74"/>
        <v>2.2727272727272728E-2</v>
      </c>
      <c r="Z49" s="9">
        <f t="shared" si="75"/>
        <v>0</v>
      </c>
      <c r="AB49" t="s">
        <v>11</v>
      </c>
      <c r="AC49" s="11">
        <v>87</v>
      </c>
      <c r="AD49" s="11">
        <f>SUMIFS('Individual Data'!$AC$7:$AC$2565,'Individual Data'!$V$7:$V$2565,"NA",'Individual Data'!$N$7:$N$2565,AD$5,'Individual Data'!$I$7:$I$2565,"AD",'Individual Data'!$Z$7:$Z$2565,$AC49)</f>
        <v>40.189938150897405</v>
      </c>
      <c r="AE49" s="11">
        <f>SUMIFS('Individual Data'!$AC$7:$AC$2565,'Individual Data'!$V$7:$V$2565,"NA",'Individual Data'!$N$7:$N$2565,AE$5,'Individual Data'!$I$7:$I$2565,"AD",'Individual Data'!$Z$7:$Z$2565,$AC49)</f>
        <v>9.2250147138142005</v>
      </c>
      <c r="AG49" s="32">
        <f t="shared" si="76"/>
        <v>0</v>
      </c>
      <c r="AH49" s="11">
        <f t="shared" si="77"/>
        <v>0</v>
      </c>
      <c r="AI49" s="11">
        <f t="shared" si="78"/>
        <v>16.441338334458031</v>
      </c>
      <c r="AJ49" s="11">
        <f t="shared" si="79"/>
        <v>22.835192131191707</v>
      </c>
      <c r="AK49" s="11">
        <f t="shared" si="80"/>
        <v>0</v>
      </c>
      <c r="AL49" s="11">
        <f t="shared" si="81"/>
        <v>0</v>
      </c>
      <c r="AM49" s="11">
        <f t="shared" si="82"/>
        <v>0</v>
      </c>
      <c r="AN49" s="11">
        <f t="shared" si="83"/>
        <v>0</v>
      </c>
      <c r="AO49" s="11">
        <f t="shared" si="84"/>
        <v>0.91340768524766836</v>
      </c>
      <c r="AP49" s="11">
        <f t="shared" si="85"/>
        <v>0</v>
      </c>
      <c r="AQ49" s="32">
        <f t="shared" si="86"/>
        <v>0</v>
      </c>
      <c r="AR49" s="11">
        <f t="shared" si="87"/>
        <v>0.42907045180531167</v>
      </c>
      <c r="AS49" s="11">
        <f t="shared" si="88"/>
        <v>5.5779158734690508</v>
      </c>
      <c r="AT49" s="11">
        <f t="shared" si="89"/>
        <v>3.0034931626371817</v>
      </c>
      <c r="AU49" s="11">
        <f t="shared" si="90"/>
        <v>0</v>
      </c>
      <c r="AV49" s="11">
        <f t="shared" si="91"/>
        <v>0</v>
      </c>
      <c r="AW49" s="11">
        <f t="shared" si="92"/>
        <v>0</v>
      </c>
      <c r="AX49" s="11">
        <f t="shared" si="93"/>
        <v>0.21453522590265584</v>
      </c>
      <c r="AY49" s="11">
        <f t="shared" si="94"/>
        <v>0</v>
      </c>
      <c r="AZ49" s="11">
        <f t="shared" si="95"/>
        <v>0</v>
      </c>
      <c r="BF49" t="s">
        <v>808</v>
      </c>
      <c r="BG49" s="11">
        <f>SUM(AP40:AP52)*(1-$BB$35)</f>
        <v>0</v>
      </c>
      <c r="BH49" s="11">
        <f>SUM(AZ43:AZ52)*(1-$BB$35)</f>
        <v>0</v>
      </c>
      <c r="BI49" s="11">
        <f>SUM(AZ40:AZ42)*(1-$BC$35)</f>
        <v>0</v>
      </c>
    </row>
    <row r="50" spans="5:61" x14ac:dyDescent="0.25">
      <c r="E50" s="11">
        <v>92</v>
      </c>
      <c r="I50">
        <v>2</v>
      </c>
      <c r="Q50" s="9">
        <f t="shared" si="66"/>
        <v>0</v>
      </c>
      <c r="R50" s="9">
        <f t="shared" si="67"/>
        <v>0</v>
      </c>
      <c r="S50" s="9">
        <f t="shared" si="68"/>
        <v>0</v>
      </c>
      <c r="T50" s="9">
        <f t="shared" si="69"/>
        <v>1</v>
      </c>
      <c r="U50" s="9">
        <f t="shared" si="70"/>
        <v>0</v>
      </c>
      <c r="V50" s="9">
        <f t="shared" si="71"/>
        <v>0</v>
      </c>
      <c r="W50" s="9">
        <f t="shared" si="72"/>
        <v>0</v>
      </c>
      <c r="X50" s="9">
        <f t="shared" si="73"/>
        <v>0</v>
      </c>
      <c r="Y50" s="9">
        <f t="shared" si="74"/>
        <v>0</v>
      </c>
      <c r="Z50" s="9">
        <f t="shared" si="75"/>
        <v>0</v>
      </c>
      <c r="AB50" t="s">
        <v>11</v>
      </c>
      <c r="AC50">
        <v>92</v>
      </c>
      <c r="AD50" s="11">
        <f>SUMIFS('Individual Data'!$AC$7:$AC$2565,'Individual Data'!$V$7:$V$2565,"NA",'Individual Data'!$N$7:$N$2565,AD$5,'Individual Data'!$I$7:$I$2565,"AD",'Individual Data'!$Z$7:$Z$2565,$AC50)</f>
        <v>0</v>
      </c>
      <c r="AE50" s="11">
        <f>SUMIFS('Individual Data'!$AC$7:$AC$2565,'Individual Data'!$V$7:$V$2565,"NA",'Individual Data'!$N$7:$N$2565,AE$5,'Individual Data'!$I$7:$I$2565,"AD",'Individual Data'!$Z$7:$Z$2565,$AC50)</f>
        <v>33.594884025223152</v>
      </c>
      <c r="AG50" s="32">
        <f t="shared" si="76"/>
        <v>0</v>
      </c>
      <c r="AH50" s="11">
        <f t="shared" si="77"/>
        <v>0</v>
      </c>
      <c r="AI50" s="11">
        <f t="shared" si="78"/>
        <v>0</v>
      </c>
      <c r="AJ50" s="11">
        <f t="shared" si="79"/>
        <v>0</v>
      </c>
      <c r="AK50" s="11">
        <f t="shared" si="80"/>
        <v>0</v>
      </c>
      <c r="AL50" s="11">
        <f t="shared" si="81"/>
        <v>0</v>
      </c>
      <c r="AM50" s="11">
        <f t="shared" si="82"/>
        <v>0</v>
      </c>
      <c r="AN50" s="11">
        <f t="shared" si="83"/>
        <v>0</v>
      </c>
      <c r="AO50" s="11">
        <f t="shared" si="84"/>
        <v>0</v>
      </c>
      <c r="AP50" s="11">
        <f t="shared" si="85"/>
        <v>0</v>
      </c>
      <c r="AQ50" s="32">
        <f t="shared" si="86"/>
        <v>0</v>
      </c>
      <c r="AR50" s="11">
        <f t="shared" si="87"/>
        <v>0</v>
      </c>
      <c r="AS50" s="11">
        <f t="shared" si="88"/>
        <v>22.396589350148766</v>
      </c>
      <c r="AT50" s="11">
        <f t="shared" si="89"/>
        <v>11.198294675074383</v>
      </c>
      <c r="AU50" s="11">
        <f t="shared" si="90"/>
        <v>0</v>
      </c>
      <c r="AV50" s="11">
        <f t="shared" si="91"/>
        <v>0</v>
      </c>
      <c r="AW50" s="11">
        <f t="shared" si="92"/>
        <v>0</v>
      </c>
      <c r="AX50" s="11">
        <f t="shared" si="93"/>
        <v>0</v>
      </c>
      <c r="AY50" s="11">
        <f t="shared" si="94"/>
        <v>0</v>
      </c>
      <c r="AZ50" s="11">
        <f t="shared" si="95"/>
        <v>0</v>
      </c>
    </row>
    <row r="51" spans="5:61" x14ac:dyDescent="0.25">
      <c r="E51" s="11">
        <v>99</v>
      </c>
      <c r="Q51" s="9">
        <f t="shared" si="66"/>
        <v>0</v>
      </c>
      <c r="R51" s="9">
        <f t="shared" si="67"/>
        <v>0</v>
      </c>
      <c r="S51" s="9">
        <f t="shared" si="68"/>
        <v>0</v>
      </c>
      <c r="T51" s="9">
        <f t="shared" si="69"/>
        <v>0</v>
      </c>
      <c r="U51" s="9">
        <f t="shared" si="70"/>
        <v>0</v>
      </c>
      <c r="V51" s="9">
        <f t="shared" si="71"/>
        <v>0</v>
      </c>
      <c r="W51" s="9">
        <f t="shared" si="72"/>
        <v>0</v>
      </c>
      <c r="X51" s="9">
        <f t="shared" si="73"/>
        <v>0</v>
      </c>
      <c r="Y51" s="9">
        <f t="shared" si="74"/>
        <v>0</v>
      </c>
      <c r="Z51" s="9">
        <f t="shared" si="75"/>
        <v>0</v>
      </c>
      <c r="AB51" t="s">
        <v>11</v>
      </c>
      <c r="AC51">
        <v>99</v>
      </c>
      <c r="AD51" s="11">
        <f>SUMIFS('Individual Data'!$AC$7:$AC$2565,'Individual Data'!$V$7:$V$2565,"NA",'Individual Data'!$N$7:$N$2565,AD$5,'Individual Data'!$I$7:$I$2565,"AD",'Individual Data'!$Z$7:$Z$2565,$AC51)</f>
        <v>0</v>
      </c>
      <c r="AE51" s="11">
        <f>SUMIFS('Individual Data'!$AC$7:$AC$2565,'Individual Data'!$V$7:$V$2565,"NA",'Individual Data'!$N$7:$N$2565,AE$5,'Individual Data'!$I$7:$I$2565,"AD",'Individual Data'!$Z$7:$Z$2565,$AC51)</f>
        <v>0</v>
      </c>
      <c r="AG51" s="32">
        <f t="shared" si="76"/>
        <v>0</v>
      </c>
      <c r="AH51" s="11">
        <f t="shared" si="77"/>
        <v>0</v>
      </c>
      <c r="AI51" s="11">
        <f t="shared" si="78"/>
        <v>0</v>
      </c>
      <c r="AJ51" s="11">
        <f t="shared" si="79"/>
        <v>0</v>
      </c>
      <c r="AK51" s="11">
        <f t="shared" si="80"/>
        <v>0</v>
      </c>
      <c r="AL51" s="11">
        <f t="shared" si="81"/>
        <v>0</v>
      </c>
      <c r="AM51" s="11">
        <f t="shared" si="82"/>
        <v>0</v>
      </c>
      <c r="AN51" s="11">
        <f t="shared" si="83"/>
        <v>0</v>
      </c>
      <c r="AO51" s="11">
        <f t="shared" si="84"/>
        <v>0</v>
      </c>
      <c r="AP51" s="11">
        <f t="shared" si="85"/>
        <v>0</v>
      </c>
      <c r="AQ51" s="32">
        <f t="shared" si="86"/>
        <v>0</v>
      </c>
      <c r="AR51" s="11">
        <f t="shared" si="87"/>
        <v>0</v>
      </c>
      <c r="AS51" s="11">
        <f t="shared" si="88"/>
        <v>0</v>
      </c>
      <c r="AT51" s="11">
        <f t="shared" si="89"/>
        <v>0</v>
      </c>
      <c r="AU51" s="11">
        <f t="shared" si="90"/>
        <v>0</v>
      </c>
      <c r="AV51" s="11">
        <f t="shared" si="91"/>
        <v>0</v>
      </c>
      <c r="AW51" s="11">
        <f t="shared" si="92"/>
        <v>0</v>
      </c>
      <c r="AX51" s="11">
        <f t="shared" si="93"/>
        <v>0</v>
      </c>
      <c r="AY51" s="11">
        <f t="shared" si="94"/>
        <v>0</v>
      </c>
      <c r="AZ51" s="11">
        <f t="shared" si="95"/>
        <v>0</v>
      </c>
      <c r="BF51" t="s">
        <v>778</v>
      </c>
      <c r="BG51" s="11">
        <f>SUM(BG40:BG49)</f>
        <v>212.28852219594111</v>
      </c>
      <c r="BH51" s="11">
        <f>SUM(BH40:BH49)</f>
        <v>234.5200760649596</v>
      </c>
      <c r="BI51" s="11">
        <f>SUM(BI40:BI49)</f>
        <v>120.8886879215886</v>
      </c>
    </row>
    <row r="52" spans="5:61" x14ac:dyDescent="0.25">
      <c r="E52" s="11">
        <v>100</v>
      </c>
      <c r="Q52" s="9">
        <f t="shared" si="66"/>
        <v>0</v>
      </c>
      <c r="R52" s="9">
        <f t="shared" si="67"/>
        <v>0</v>
      </c>
      <c r="S52" s="9">
        <f t="shared" si="68"/>
        <v>0</v>
      </c>
      <c r="T52" s="9">
        <f t="shared" si="69"/>
        <v>0</v>
      </c>
      <c r="U52" s="9">
        <f t="shared" si="70"/>
        <v>0</v>
      </c>
      <c r="V52" s="9">
        <f t="shared" si="71"/>
        <v>0</v>
      </c>
      <c r="W52" s="9">
        <f t="shared" si="72"/>
        <v>0</v>
      </c>
      <c r="X52" s="9">
        <f t="shared" si="73"/>
        <v>0</v>
      </c>
      <c r="Y52" s="9">
        <f t="shared" si="74"/>
        <v>0</v>
      </c>
      <c r="Z52" s="9">
        <f t="shared" si="75"/>
        <v>0</v>
      </c>
      <c r="AB52" t="s">
        <v>11</v>
      </c>
      <c r="AC52">
        <v>100</v>
      </c>
      <c r="AD52" s="11">
        <f>SUMIFS('Individual Data'!$AC$7:$AC$2565,'Individual Data'!$V$7:$V$2565,"NA",'Individual Data'!$N$7:$N$2565,AD$5,'Individual Data'!$I$7:$I$2565,"AD",'Individual Data'!$Z$7:$Z$2565,$AC52)</f>
        <v>0</v>
      </c>
      <c r="AE52" s="11">
        <f>SUMIFS('Individual Data'!$AC$7:$AC$2565,'Individual Data'!$V$7:$V$2565,"NA",'Individual Data'!$N$7:$N$2565,AE$5,'Individual Data'!$I$7:$I$2565,"AD",'Individual Data'!$Z$7:$Z$2565,$AC52)</f>
        <v>0</v>
      </c>
      <c r="AG52" s="32">
        <f t="shared" si="76"/>
        <v>0</v>
      </c>
      <c r="AH52" s="11">
        <f t="shared" si="77"/>
        <v>0</v>
      </c>
      <c r="AI52" s="11">
        <f t="shared" si="78"/>
        <v>0</v>
      </c>
      <c r="AJ52" s="11">
        <f t="shared" si="79"/>
        <v>0</v>
      </c>
      <c r="AK52" s="11">
        <f t="shared" si="80"/>
        <v>0</v>
      </c>
      <c r="AL52" s="11">
        <f t="shared" si="81"/>
        <v>0</v>
      </c>
      <c r="AM52" s="11">
        <f t="shared" si="82"/>
        <v>0</v>
      </c>
      <c r="AN52" s="11">
        <f t="shared" si="83"/>
        <v>0</v>
      </c>
      <c r="AO52" s="11">
        <f t="shared" si="84"/>
        <v>0</v>
      </c>
      <c r="AP52" s="11">
        <f t="shared" si="85"/>
        <v>0</v>
      </c>
      <c r="AQ52" s="32">
        <f t="shared" si="86"/>
        <v>0</v>
      </c>
      <c r="AR52" s="11">
        <f t="shared" si="87"/>
        <v>0</v>
      </c>
      <c r="AS52" s="11">
        <f t="shared" si="88"/>
        <v>0</v>
      </c>
      <c r="AT52" s="11">
        <f t="shared" si="89"/>
        <v>0</v>
      </c>
      <c r="AU52" s="11">
        <f t="shared" si="90"/>
        <v>0</v>
      </c>
      <c r="AV52" s="11">
        <f t="shared" si="91"/>
        <v>0</v>
      </c>
      <c r="AW52" s="11">
        <f t="shared" si="92"/>
        <v>0</v>
      </c>
      <c r="AX52" s="11">
        <f t="shared" si="93"/>
        <v>0</v>
      </c>
      <c r="AY52" s="11">
        <f t="shared" si="94"/>
        <v>0</v>
      </c>
      <c r="AZ52" s="11">
        <f t="shared" si="95"/>
        <v>0</v>
      </c>
      <c r="BG52" s="11">
        <f>SUM(AG40:AP52)</f>
        <v>234.19105517805093</v>
      </c>
      <c r="BH52" s="11">
        <f>SUM(AQ43:AZ52)</f>
        <v>257.24708555783752</v>
      </c>
      <c r="BI52" s="11">
        <f>SUM(AQ40:AZ42)</f>
        <v>134.76062835052758</v>
      </c>
    </row>
    <row r="54" spans="5:61" x14ac:dyDescent="0.25">
      <c r="F54" s="253" t="s">
        <v>1987</v>
      </c>
      <c r="G54" s="253"/>
      <c r="H54" s="253"/>
      <c r="I54" s="253"/>
      <c r="J54" s="253"/>
      <c r="K54" s="253"/>
      <c r="L54" s="253"/>
      <c r="M54" s="253"/>
      <c r="N54" s="253"/>
      <c r="O54" s="253"/>
      <c r="P54" s="253"/>
      <c r="Q54" s="253"/>
      <c r="R54" s="253"/>
      <c r="S54" s="253"/>
      <c r="T54" s="253"/>
      <c r="U54" s="253"/>
      <c r="V54" s="253"/>
      <c r="W54" s="253"/>
      <c r="X54" s="253"/>
      <c r="Y54" s="253"/>
      <c r="Z54" s="253"/>
    </row>
    <row r="55" spans="5:61" x14ac:dyDescent="0.25">
      <c r="E55" s="11"/>
      <c r="F55" s="12">
        <v>0.1</v>
      </c>
      <c r="G55" s="12">
        <v>0.2</v>
      </c>
      <c r="H55" s="12">
        <v>0.3</v>
      </c>
      <c r="I55" s="12">
        <v>0.4</v>
      </c>
      <c r="J55" s="12">
        <v>0.5</v>
      </c>
      <c r="K55" s="12">
        <v>1</v>
      </c>
      <c r="L55" s="12">
        <v>1.1000000000000001</v>
      </c>
      <c r="M55" s="12">
        <v>1.2</v>
      </c>
      <c r="N55" s="12">
        <v>1.3</v>
      </c>
      <c r="O55" s="12">
        <v>1.4</v>
      </c>
      <c r="P55" s="11"/>
      <c r="Q55" s="12">
        <v>0.1</v>
      </c>
      <c r="R55" s="12">
        <v>0.2</v>
      </c>
      <c r="S55" s="12">
        <v>0.3</v>
      </c>
      <c r="T55" s="12">
        <v>0.4</v>
      </c>
      <c r="U55" s="12">
        <v>0.5</v>
      </c>
      <c r="V55" s="12">
        <v>1</v>
      </c>
      <c r="W55" s="12">
        <v>1.1000000000000001</v>
      </c>
      <c r="X55" s="12">
        <v>1.2</v>
      </c>
      <c r="Y55" s="12">
        <v>1.3</v>
      </c>
      <c r="Z55" s="12">
        <v>1.4</v>
      </c>
    </row>
    <row r="56" spans="5:61" x14ac:dyDescent="0.25">
      <c r="E56" s="11">
        <v>42</v>
      </c>
      <c r="F56">
        <v>23</v>
      </c>
      <c r="K56">
        <v>22</v>
      </c>
      <c r="P56" s="11"/>
      <c r="Q56" s="9">
        <f>IFERROR(F56/SUM($F56:$O56),0)</f>
        <v>0.51111111111111107</v>
      </c>
      <c r="R56" s="9">
        <f t="shared" ref="R56:Z56" si="96">IFERROR(G56/SUM($F56:$O56),0)</f>
        <v>0</v>
      </c>
      <c r="S56" s="9">
        <f t="shared" si="96"/>
        <v>0</v>
      </c>
      <c r="T56" s="9">
        <f t="shared" si="96"/>
        <v>0</v>
      </c>
      <c r="U56" s="9">
        <f t="shared" si="96"/>
        <v>0</v>
      </c>
      <c r="V56" s="9">
        <f t="shared" si="96"/>
        <v>0.48888888888888887</v>
      </c>
      <c r="W56" s="9">
        <f t="shared" si="96"/>
        <v>0</v>
      </c>
      <c r="X56" s="9">
        <f t="shared" si="96"/>
        <v>0</v>
      </c>
      <c r="Y56" s="9">
        <f t="shared" si="96"/>
        <v>0</v>
      </c>
      <c r="Z56" s="9">
        <f t="shared" si="96"/>
        <v>0</v>
      </c>
    </row>
    <row r="57" spans="5:61" x14ac:dyDescent="0.25">
      <c r="E57" s="11">
        <v>47</v>
      </c>
      <c r="F57">
        <v>91</v>
      </c>
      <c r="G57">
        <v>1</v>
      </c>
      <c r="L57">
        <v>1</v>
      </c>
      <c r="P57" s="11"/>
      <c r="Q57" s="9">
        <f t="shared" ref="Q57:Q68" si="97">IFERROR(F57/SUM($F57:$O57),0)</f>
        <v>0.978494623655914</v>
      </c>
      <c r="R57" s="9">
        <f t="shared" ref="R57:R68" si="98">IFERROR(G57/SUM($F57:$O57),0)</f>
        <v>1.0752688172043012E-2</v>
      </c>
      <c r="S57" s="9">
        <f t="shared" ref="S57:S68" si="99">IFERROR(H57/SUM($F57:$O57),0)</f>
        <v>0</v>
      </c>
      <c r="T57" s="9">
        <f t="shared" ref="T57:T68" si="100">IFERROR(I57/SUM($F57:$O57),0)</f>
        <v>0</v>
      </c>
      <c r="U57" s="9">
        <f t="shared" ref="U57:U68" si="101">IFERROR(J57/SUM($F57:$O57),0)</f>
        <v>0</v>
      </c>
      <c r="V57" s="9">
        <f t="shared" ref="V57:V68" si="102">IFERROR(K57/SUM($F57:$O57),0)</f>
        <v>0</v>
      </c>
      <c r="W57" s="9">
        <f t="shared" ref="W57:W68" si="103">IFERROR(L57/SUM($F57:$O57),0)</f>
        <v>1.0752688172043012E-2</v>
      </c>
      <c r="X57" s="9">
        <f t="shared" ref="X57:X68" si="104">IFERROR(M57/SUM($F57:$O57),0)</f>
        <v>0</v>
      </c>
      <c r="Y57" s="9">
        <f t="shared" ref="Y57:Y68" si="105">IFERROR(N57/SUM($F57:$O57),0)</f>
        <v>0</v>
      </c>
      <c r="Z57" s="9">
        <f t="shared" ref="Z57:Z68" si="106">IFERROR(O57/SUM($F57:$O57),0)</f>
        <v>0</v>
      </c>
    </row>
    <row r="58" spans="5:61" x14ac:dyDescent="0.25">
      <c r="E58" s="11">
        <v>52</v>
      </c>
      <c r="F58">
        <v>79</v>
      </c>
      <c r="G58">
        <v>8</v>
      </c>
      <c r="H58">
        <v>1</v>
      </c>
      <c r="L58">
        <v>8</v>
      </c>
      <c r="P58" s="11"/>
      <c r="Q58" s="9">
        <f t="shared" si="97"/>
        <v>0.82291666666666663</v>
      </c>
      <c r="R58" s="9">
        <f t="shared" si="98"/>
        <v>8.3333333333333329E-2</v>
      </c>
      <c r="S58" s="9">
        <f t="shared" si="99"/>
        <v>1.0416666666666666E-2</v>
      </c>
      <c r="T58" s="9">
        <f t="shared" si="100"/>
        <v>0</v>
      </c>
      <c r="U58" s="9">
        <f t="shared" si="101"/>
        <v>0</v>
      </c>
      <c r="V58" s="9">
        <f t="shared" si="102"/>
        <v>0</v>
      </c>
      <c r="W58" s="9">
        <f t="shared" si="103"/>
        <v>8.3333333333333329E-2</v>
      </c>
      <c r="X58" s="9">
        <f t="shared" si="104"/>
        <v>0</v>
      </c>
      <c r="Y58" s="9">
        <f t="shared" si="105"/>
        <v>0</v>
      </c>
      <c r="Z58" s="9">
        <f t="shared" si="106"/>
        <v>0</v>
      </c>
    </row>
    <row r="59" spans="5:61" x14ac:dyDescent="0.25">
      <c r="E59" s="11">
        <v>57</v>
      </c>
      <c r="F59">
        <v>28</v>
      </c>
      <c r="G59">
        <v>26</v>
      </c>
      <c r="H59">
        <v>1</v>
      </c>
      <c r="L59">
        <v>7</v>
      </c>
      <c r="M59">
        <v>4</v>
      </c>
      <c r="P59" s="11"/>
      <c r="Q59" s="9">
        <f t="shared" si="97"/>
        <v>0.42424242424242425</v>
      </c>
      <c r="R59" s="9">
        <f t="shared" si="98"/>
        <v>0.39393939393939392</v>
      </c>
      <c r="S59" s="9">
        <f t="shared" si="99"/>
        <v>1.5151515151515152E-2</v>
      </c>
      <c r="T59" s="9">
        <f t="shared" si="100"/>
        <v>0</v>
      </c>
      <c r="U59" s="9">
        <f t="shared" si="101"/>
        <v>0</v>
      </c>
      <c r="V59" s="9">
        <f t="shared" si="102"/>
        <v>0</v>
      </c>
      <c r="W59" s="9">
        <f t="shared" si="103"/>
        <v>0.10606060606060606</v>
      </c>
      <c r="X59" s="9">
        <f t="shared" si="104"/>
        <v>6.0606060606060608E-2</v>
      </c>
      <c r="Y59" s="9">
        <f t="shared" si="105"/>
        <v>0</v>
      </c>
      <c r="Z59" s="9">
        <f t="shared" si="106"/>
        <v>0</v>
      </c>
    </row>
    <row r="60" spans="5:61" x14ac:dyDescent="0.25">
      <c r="E60" s="11">
        <v>62</v>
      </c>
      <c r="F60">
        <v>6</v>
      </c>
      <c r="G60">
        <v>102</v>
      </c>
      <c r="H60">
        <v>12</v>
      </c>
      <c r="L60">
        <v>2</v>
      </c>
      <c r="M60">
        <v>7</v>
      </c>
      <c r="N60">
        <v>2</v>
      </c>
      <c r="P60" s="11"/>
      <c r="Q60" s="9">
        <f t="shared" si="97"/>
        <v>4.5801526717557252E-2</v>
      </c>
      <c r="R60" s="9">
        <f t="shared" si="98"/>
        <v>0.77862595419847325</v>
      </c>
      <c r="S60" s="9">
        <f t="shared" si="99"/>
        <v>9.1603053435114504E-2</v>
      </c>
      <c r="T60" s="9">
        <f t="shared" si="100"/>
        <v>0</v>
      </c>
      <c r="U60" s="9">
        <f t="shared" si="101"/>
        <v>0</v>
      </c>
      <c r="V60" s="9">
        <f t="shared" si="102"/>
        <v>0</v>
      </c>
      <c r="W60" s="9">
        <f t="shared" si="103"/>
        <v>1.5267175572519083E-2</v>
      </c>
      <c r="X60" s="9">
        <f t="shared" si="104"/>
        <v>5.3435114503816793E-2</v>
      </c>
      <c r="Y60" s="9">
        <f t="shared" si="105"/>
        <v>1.5267175572519083E-2</v>
      </c>
      <c r="Z60" s="9">
        <f t="shared" si="106"/>
        <v>0</v>
      </c>
    </row>
    <row r="61" spans="5:61" x14ac:dyDescent="0.25">
      <c r="E61" s="11">
        <v>67</v>
      </c>
      <c r="F61">
        <v>2</v>
      </c>
      <c r="G61">
        <v>159</v>
      </c>
      <c r="H61">
        <v>34</v>
      </c>
      <c r="I61">
        <v>4</v>
      </c>
      <c r="L61">
        <v>2</v>
      </c>
      <c r="M61">
        <v>9</v>
      </c>
      <c r="N61">
        <v>3</v>
      </c>
      <c r="P61" s="11"/>
      <c r="Q61" s="9">
        <f t="shared" si="97"/>
        <v>9.3896713615023476E-3</v>
      </c>
      <c r="R61" s="9">
        <f t="shared" si="98"/>
        <v>0.74647887323943662</v>
      </c>
      <c r="S61" s="9">
        <f t="shared" si="99"/>
        <v>0.15962441314553991</v>
      </c>
      <c r="T61" s="9">
        <f t="shared" si="100"/>
        <v>1.8779342723004695E-2</v>
      </c>
      <c r="U61" s="9">
        <f t="shared" si="101"/>
        <v>0</v>
      </c>
      <c r="V61" s="9">
        <f t="shared" si="102"/>
        <v>0</v>
      </c>
      <c r="W61" s="9">
        <f t="shared" si="103"/>
        <v>9.3896713615023476E-3</v>
      </c>
      <c r="X61" s="9">
        <f t="shared" si="104"/>
        <v>4.2253521126760563E-2</v>
      </c>
      <c r="Y61" s="9">
        <f t="shared" si="105"/>
        <v>1.4084507042253521E-2</v>
      </c>
      <c r="Z61" s="9">
        <f t="shared" si="106"/>
        <v>0</v>
      </c>
    </row>
    <row r="62" spans="5:61" x14ac:dyDescent="0.25">
      <c r="E62" s="11">
        <v>72</v>
      </c>
      <c r="G62">
        <v>58</v>
      </c>
      <c r="H62">
        <v>67</v>
      </c>
      <c r="I62">
        <v>8</v>
      </c>
      <c r="M62">
        <v>11</v>
      </c>
      <c r="N62">
        <v>4</v>
      </c>
      <c r="P62" s="11"/>
      <c r="Q62" s="9">
        <f t="shared" si="97"/>
        <v>0</v>
      </c>
      <c r="R62" s="9">
        <f t="shared" si="98"/>
        <v>0.39189189189189189</v>
      </c>
      <c r="S62" s="9">
        <f t="shared" si="99"/>
        <v>0.45270270270270269</v>
      </c>
      <c r="T62" s="9">
        <f t="shared" si="100"/>
        <v>5.4054054054054057E-2</v>
      </c>
      <c r="U62" s="9">
        <f t="shared" si="101"/>
        <v>0</v>
      </c>
      <c r="V62" s="9">
        <f t="shared" si="102"/>
        <v>0</v>
      </c>
      <c r="W62" s="9">
        <f t="shared" si="103"/>
        <v>0</v>
      </c>
      <c r="X62" s="9">
        <f t="shared" si="104"/>
        <v>7.4324324324324328E-2</v>
      </c>
      <c r="Y62" s="9">
        <f t="shared" si="105"/>
        <v>2.7027027027027029E-2</v>
      </c>
      <c r="Z62" s="9">
        <f t="shared" si="106"/>
        <v>0</v>
      </c>
    </row>
    <row r="63" spans="5:61" x14ac:dyDescent="0.25">
      <c r="E63" s="11">
        <v>77</v>
      </c>
      <c r="G63">
        <v>12</v>
      </c>
      <c r="H63">
        <v>65</v>
      </c>
      <c r="I63">
        <v>16</v>
      </c>
      <c r="M63">
        <v>3</v>
      </c>
      <c r="N63">
        <v>4</v>
      </c>
      <c r="P63" s="11"/>
      <c r="Q63" s="9">
        <f t="shared" si="97"/>
        <v>0</v>
      </c>
      <c r="R63" s="9">
        <f t="shared" si="98"/>
        <v>0.12</v>
      </c>
      <c r="S63" s="9">
        <f t="shared" si="99"/>
        <v>0.65</v>
      </c>
      <c r="T63" s="9">
        <f t="shared" si="100"/>
        <v>0.16</v>
      </c>
      <c r="U63" s="9">
        <f t="shared" si="101"/>
        <v>0</v>
      </c>
      <c r="V63" s="9">
        <f t="shared" si="102"/>
        <v>0</v>
      </c>
      <c r="W63" s="9">
        <f t="shared" si="103"/>
        <v>0</v>
      </c>
      <c r="X63" s="9">
        <f t="shared" si="104"/>
        <v>0.03</v>
      </c>
      <c r="Y63" s="9">
        <f t="shared" si="105"/>
        <v>0.04</v>
      </c>
      <c r="Z63" s="9">
        <f t="shared" si="106"/>
        <v>0</v>
      </c>
    </row>
    <row r="64" spans="5:61" x14ac:dyDescent="0.25">
      <c r="E64" s="11">
        <v>82</v>
      </c>
      <c r="F64">
        <v>1</v>
      </c>
      <c r="G64">
        <v>4</v>
      </c>
      <c r="H64">
        <v>46</v>
      </c>
      <c r="I64">
        <v>10</v>
      </c>
      <c r="M64">
        <v>1</v>
      </c>
      <c r="N64">
        <v>1</v>
      </c>
      <c r="P64" s="11"/>
      <c r="Q64" s="9">
        <f t="shared" si="97"/>
        <v>1.5873015873015872E-2</v>
      </c>
      <c r="R64" s="9">
        <f t="shared" si="98"/>
        <v>6.3492063492063489E-2</v>
      </c>
      <c r="S64" s="9">
        <f t="shared" si="99"/>
        <v>0.73015873015873012</v>
      </c>
      <c r="T64" s="9">
        <f t="shared" si="100"/>
        <v>0.15873015873015872</v>
      </c>
      <c r="U64" s="9">
        <f t="shared" si="101"/>
        <v>0</v>
      </c>
      <c r="V64" s="9">
        <f t="shared" si="102"/>
        <v>0</v>
      </c>
      <c r="W64" s="9">
        <f t="shared" si="103"/>
        <v>0</v>
      </c>
      <c r="X64" s="9">
        <f t="shared" si="104"/>
        <v>1.5873015873015872E-2</v>
      </c>
      <c r="Y64" s="9">
        <f t="shared" si="105"/>
        <v>1.5873015873015872E-2</v>
      </c>
      <c r="Z64" s="9">
        <f t="shared" si="106"/>
        <v>0</v>
      </c>
    </row>
    <row r="65" spans="5:26" x14ac:dyDescent="0.25">
      <c r="E65" s="11">
        <v>87</v>
      </c>
      <c r="G65">
        <v>2</v>
      </c>
      <c r="H65">
        <v>26</v>
      </c>
      <c r="I65">
        <v>14</v>
      </c>
      <c r="M65">
        <v>1</v>
      </c>
      <c r="P65" s="11"/>
      <c r="Q65" s="9">
        <f t="shared" si="97"/>
        <v>0</v>
      </c>
      <c r="R65" s="9">
        <f t="shared" si="98"/>
        <v>4.6511627906976744E-2</v>
      </c>
      <c r="S65" s="9">
        <f t="shared" si="99"/>
        <v>0.60465116279069764</v>
      </c>
      <c r="T65" s="9">
        <f t="shared" si="100"/>
        <v>0.32558139534883723</v>
      </c>
      <c r="U65" s="9">
        <f t="shared" si="101"/>
        <v>0</v>
      </c>
      <c r="V65" s="9">
        <f t="shared" si="102"/>
        <v>0</v>
      </c>
      <c r="W65" s="9">
        <f t="shared" si="103"/>
        <v>0</v>
      </c>
      <c r="X65" s="9">
        <f t="shared" si="104"/>
        <v>2.3255813953488372E-2</v>
      </c>
      <c r="Y65" s="9">
        <f t="shared" si="105"/>
        <v>0</v>
      </c>
      <c r="Z65" s="9">
        <f t="shared" si="106"/>
        <v>0</v>
      </c>
    </row>
    <row r="66" spans="5:26" x14ac:dyDescent="0.25">
      <c r="E66" s="11">
        <v>92</v>
      </c>
      <c r="H66">
        <v>8</v>
      </c>
      <c r="I66">
        <v>4</v>
      </c>
      <c r="Q66" s="9">
        <f t="shared" si="97"/>
        <v>0</v>
      </c>
      <c r="R66" s="9">
        <f t="shared" si="98"/>
        <v>0</v>
      </c>
      <c r="S66" s="9">
        <f t="shared" si="99"/>
        <v>0.66666666666666663</v>
      </c>
      <c r="T66" s="9">
        <f t="shared" si="100"/>
        <v>0.33333333333333331</v>
      </c>
      <c r="U66" s="9">
        <f t="shared" si="101"/>
        <v>0</v>
      </c>
      <c r="V66" s="9">
        <f t="shared" si="102"/>
        <v>0</v>
      </c>
      <c r="W66" s="9">
        <f t="shared" si="103"/>
        <v>0</v>
      </c>
      <c r="X66" s="9">
        <f t="shared" si="104"/>
        <v>0</v>
      </c>
      <c r="Y66" s="9">
        <f t="shared" si="105"/>
        <v>0</v>
      </c>
      <c r="Z66" s="9">
        <f t="shared" si="106"/>
        <v>0</v>
      </c>
    </row>
    <row r="67" spans="5:26" x14ac:dyDescent="0.25">
      <c r="E67" s="11">
        <v>99</v>
      </c>
      <c r="H67">
        <v>1</v>
      </c>
      <c r="I67">
        <v>1</v>
      </c>
      <c r="Q67" s="9">
        <f t="shared" si="97"/>
        <v>0</v>
      </c>
      <c r="R67" s="9">
        <f t="shared" si="98"/>
        <v>0</v>
      </c>
      <c r="S67" s="9">
        <f t="shared" si="99"/>
        <v>0.5</v>
      </c>
      <c r="T67" s="9">
        <f t="shared" si="100"/>
        <v>0.5</v>
      </c>
      <c r="U67" s="9">
        <f t="shared" si="101"/>
        <v>0</v>
      </c>
      <c r="V67" s="9">
        <f t="shared" si="102"/>
        <v>0</v>
      </c>
      <c r="W67" s="9">
        <f t="shared" si="103"/>
        <v>0</v>
      </c>
      <c r="X67" s="9">
        <f t="shared" si="104"/>
        <v>0</v>
      </c>
      <c r="Y67" s="9">
        <f t="shared" si="105"/>
        <v>0</v>
      </c>
      <c r="Z67" s="9">
        <f t="shared" si="106"/>
        <v>0</v>
      </c>
    </row>
    <row r="68" spans="5:26" x14ac:dyDescent="0.25">
      <c r="E68" s="11">
        <v>100</v>
      </c>
      <c r="H68">
        <v>1</v>
      </c>
      <c r="Q68" s="9">
        <f t="shared" si="97"/>
        <v>0</v>
      </c>
      <c r="R68" s="9">
        <f t="shared" si="98"/>
        <v>0</v>
      </c>
      <c r="S68" s="9">
        <f t="shared" si="99"/>
        <v>1</v>
      </c>
      <c r="T68" s="9">
        <f t="shared" si="100"/>
        <v>0</v>
      </c>
      <c r="U68" s="9">
        <f t="shared" si="101"/>
        <v>0</v>
      </c>
      <c r="V68" s="9">
        <f t="shared" si="102"/>
        <v>0</v>
      </c>
      <c r="W68" s="9">
        <f t="shared" si="103"/>
        <v>0</v>
      </c>
      <c r="X68" s="9">
        <f t="shared" si="104"/>
        <v>0</v>
      </c>
      <c r="Y68" s="9">
        <f t="shared" si="105"/>
        <v>0</v>
      </c>
      <c r="Z68" s="9">
        <f t="shared" si="106"/>
        <v>0</v>
      </c>
    </row>
  </sheetData>
  <mergeCells count="18">
    <mergeCell ref="AQ39:AZ39"/>
    <mergeCell ref="BB3:BD3"/>
    <mergeCell ref="BA38:BD38"/>
    <mergeCell ref="AQ3:AZ3"/>
    <mergeCell ref="AQ4:AZ4"/>
    <mergeCell ref="BA32:BC32"/>
    <mergeCell ref="F38:Z38"/>
    <mergeCell ref="F54:Z54"/>
    <mergeCell ref="E3:O3"/>
    <mergeCell ref="AG3:AP3"/>
    <mergeCell ref="Q4:Z4"/>
    <mergeCell ref="AG4:AP4"/>
    <mergeCell ref="AD4:AE4"/>
    <mergeCell ref="Q20:Z20"/>
    <mergeCell ref="AG39:AP39"/>
    <mergeCell ref="AD37:AE37"/>
    <mergeCell ref="AD3:AE3"/>
    <mergeCell ref="AD39:AE3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50925-4AE2-409F-8990-F6CDADF16E74}">
  <sheetPr>
    <tabColor theme="9" tint="0.39997558519241921"/>
  </sheetPr>
  <dimension ref="A1:BA94"/>
  <sheetViews>
    <sheetView tabSelected="1" zoomScale="80" zoomScaleNormal="80" workbookViewId="0">
      <selection activeCell="A10" sqref="A10"/>
    </sheetView>
  </sheetViews>
  <sheetFormatPr defaultRowHeight="15" x14ac:dyDescent="0.25"/>
  <cols>
    <col min="3" max="3" width="10.140625" customWidth="1"/>
    <col min="4" max="4" width="4" customWidth="1"/>
    <col min="10" max="10" width="5.28515625" customWidth="1"/>
    <col min="11" max="11" width="7.42578125" customWidth="1"/>
    <col min="13" max="13" width="12.42578125" customWidth="1"/>
    <col min="14" max="14" width="12.85546875" customWidth="1"/>
    <col min="15" max="15" width="13.140625" customWidth="1"/>
    <col min="17" max="17" width="8.85546875" customWidth="1"/>
    <col min="18" max="19" width="7.28515625" customWidth="1"/>
    <col min="21" max="21" width="6.140625" customWidth="1"/>
    <col min="22" max="22" width="14" bestFit="1" customWidth="1"/>
    <col min="23" max="23" width="8.7109375" customWidth="1"/>
    <col min="24" max="26" width="7.42578125" customWidth="1"/>
    <col min="27" max="27" width="11.42578125" customWidth="1"/>
    <col min="28" max="28" width="7.140625" customWidth="1"/>
    <col min="29" max="29" width="7.28515625" customWidth="1"/>
    <col min="30" max="30" width="4.85546875" customWidth="1"/>
    <col min="31" max="31" width="6.42578125" customWidth="1"/>
    <col min="32" max="32" width="16.140625" customWidth="1"/>
    <col min="33" max="33" width="7" customWidth="1"/>
    <col min="36" max="36" width="7" customWidth="1"/>
    <col min="37" max="37" width="7.28515625" customWidth="1"/>
    <col min="38" max="38" width="7.140625" customWidth="1"/>
    <col min="39" max="39" width="7" customWidth="1"/>
    <col min="40" max="40" width="7.85546875" customWidth="1"/>
    <col min="41" max="41" width="3.7109375" customWidth="1"/>
    <col min="43" max="43" width="6.7109375" customWidth="1"/>
    <col min="47" max="47" width="6.85546875" customWidth="1"/>
    <col min="48" max="48" width="9.85546875" customWidth="1"/>
    <col min="49" max="49" width="13.140625" customWidth="1"/>
    <col min="51" max="51" width="11" customWidth="1"/>
    <col min="53" max="53" width="10.7109375" customWidth="1"/>
  </cols>
  <sheetData>
    <row r="1" spans="1:53" ht="17.25" customHeight="1" x14ac:dyDescent="0.25">
      <c r="B1" t="s">
        <v>15291</v>
      </c>
    </row>
    <row r="2" spans="1:53" ht="17.25" customHeight="1" x14ac:dyDescent="0.25">
      <c r="B2" s="14" t="s">
        <v>15311</v>
      </c>
      <c r="W2" t="s">
        <v>664</v>
      </c>
      <c r="X2" t="s">
        <v>790</v>
      </c>
      <c r="Y2" t="s">
        <v>884</v>
      </c>
      <c r="Z2" t="s">
        <v>878</v>
      </c>
      <c r="AA2" t="s">
        <v>682</v>
      </c>
      <c r="AE2" s="43"/>
      <c r="AH2" s="253" t="s">
        <v>794</v>
      </c>
      <c r="AI2" s="253"/>
      <c r="AK2" s="253" t="s">
        <v>776</v>
      </c>
      <c r="AL2" s="253"/>
      <c r="AM2" s="253" t="s">
        <v>2010</v>
      </c>
      <c r="AN2" s="253"/>
      <c r="AP2" s="253" t="s">
        <v>674</v>
      </c>
      <c r="AQ2" s="253"/>
      <c r="AW2" t="s">
        <v>15285</v>
      </c>
    </row>
    <row r="3" spans="1:53" ht="19.5" thickBot="1" x14ac:dyDescent="0.35">
      <c r="A3">
        <f>'Individual Data'!S4</f>
        <v>2024</v>
      </c>
      <c r="C3" s="157" t="s">
        <v>1999</v>
      </c>
      <c r="P3" s="11" t="s">
        <v>2053</v>
      </c>
      <c r="Q3" s="11">
        <f>SUM(Q7:Q84)</f>
        <v>14313.657866598807</v>
      </c>
      <c r="R3" s="11">
        <f>SUM(R7:R84)</f>
        <v>13402.444306109672</v>
      </c>
      <c r="S3" s="11">
        <f>SUM(S7:S84)</f>
        <v>3809.120836002714</v>
      </c>
      <c r="T3" s="11">
        <f>SUM(T7:T84)</f>
        <v>31525.223008711197</v>
      </c>
      <c r="V3" t="s">
        <v>633</v>
      </c>
      <c r="W3" s="11">
        <f>SUM(W12:W21)</f>
        <v>14313.657866598811</v>
      </c>
      <c r="X3" s="11">
        <f>SUM(X12:X21)</f>
        <v>13402.444306109675</v>
      </c>
      <c r="Y3" s="11">
        <f>SUM(Y12:Y21)</f>
        <v>3809.1208360027144</v>
      </c>
      <c r="Z3" s="11">
        <f>W3+X3</f>
        <v>27716.102172708488</v>
      </c>
      <c r="AA3" s="11">
        <f>SUM(W3:Y3)</f>
        <v>31525.223008711204</v>
      </c>
      <c r="AH3" t="s">
        <v>9</v>
      </c>
      <c r="AI3" t="s">
        <v>7</v>
      </c>
      <c r="AK3" t="s">
        <v>9</v>
      </c>
      <c r="AL3" t="s">
        <v>7</v>
      </c>
      <c r="AM3" t="s">
        <v>9</v>
      </c>
      <c r="AN3" t="s">
        <v>7</v>
      </c>
      <c r="AP3" t="s">
        <v>9</v>
      </c>
      <c r="AQ3" t="s">
        <v>7</v>
      </c>
      <c r="AR3" s="118"/>
      <c r="AS3" s="118" t="s">
        <v>881</v>
      </c>
      <c r="AT3" s="118" t="s">
        <v>882</v>
      </c>
      <c r="AU3" s="118" t="s">
        <v>883</v>
      </c>
      <c r="AX3" t="s">
        <v>881</v>
      </c>
      <c r="AY3" t="s">
        <v>882</v>
      </c>
      <c r="AZ3" t="s">
        <v>883</v>
      </c>
    </row>
    <row r="4" spans="1:53" x14ac:dyDescent="0.25">
      <c r="C4" s="25"/>
      <c r="D4" s="44"/>
      <c r="E4" s="44" t="s">
        <v>14</v>
      </c>
      <c r="F4" s="44" t="s">
        <v>6</v>
      </c>
      <c r="G4" s="44" t="s">
        <v>692</v>
      </c>
      <c r="H4" s="44" t="s">
        <v>680</v>
      </c>
      <c r="I4" s="120" t="s">
        <v>663</v>
      </c>
      <c r="P4" t="s">
        <v>2013</v>
      </c>
      <c r="Q4" s="11">
        <f>SUM(Q7:Q94)</f>
        <v>17592.275429594152</v>
      </c>
      <c r="R4" s="11">
        <f>SUM(R7:R94)</f>
        <v>16866.683881056048</v>
      </c>
      <c r="S4" s="11">
        <f>SUM(S7:S94)</f>
        <v>4291.8546263262251</v>
      </c>
      <c r="T4" s="11">
        <f>SUM(T7:T94)</f>
        <v>38750.813936976425</v>
      </c>
      <c r="V4" t="s">
        <v>883</v>
      </c>
      <c r="W4" s="11">
        <f>SUM(W22:W31)</f>
        <v>3278.6175629953423</v>
      </c>
      <c r="X4" s="11">
        <f>SUM(X22:X31)</f>
        <v>3464.2395749463772</v>
      </c>
      <c r="Y4" s="11">
        <f>SUM(Y22:Y31)</f>
        <v>482.73379032351062</v>
      </c>
      <c r="Z4" s="11">
        <f t="shared" ref="Z4:Z5" si="0">W4+X4</f>
        <v>6742.857137941719</v>
      </c>
      <c r="AA4" s="11">
        <f t="shared" ref="AA4:AA5" si="1">SUM(W4:Y4)</f>
        <v>7225.5909282652292</v>
      </c>
      <c r="AB4" s="11"/>
      <c r="AC4" s="11"/>
      <c r="AD4" s="11"/>
      <c r="AE4" s="9"/>
      <c r="AH4" s="11">
        <f>SUM(AH7:AH94)</f>
        <v>6798.5118845943362</v>
      </c>
      <c r="AI4" s="11">
        <f>SUM(AI7:AI94)</f>
        <v>10793.763544999816</v>
      </c>
      <c r="AJ4" s="11"/>
      <c r="AK4" s="11">
        <f>SUM(AK7:AK94)</f>
        <v>6639.2115055464847</v>
      </c>
      <c r="AL4" s="11">
        <f>SUM(AL7:AL94)</f>
        <v>10227.472375509571</v>
      </c>
      <c r="AM4" s="11">
        <f>SUM(AM7:AM94)</f>
        <v>2096.2046353741193</v>
      </c>
      <c r="AN4" s="11">
        <f>SUM(AN7:AN94)</f>
        <v>2195.6499909521067</v>
      </c>
      <c r="AP4" s="11">
        <f>AH4+AK4+AM4</f>
        <v>15533.928025514941</v>
      </c>
      <c r="AQ4" s="11">
        <f>AI4+AL4+AN4</f>
        <v>23216.885911461497</v>
      </c>
      <c r="AR4" s="254" t="s">
        <v>2011</v>
      </c>
      <c r="AS4" s="11">
        <f>SUM(AH7:AH84)+SUM(AK7:AK84)+SUM(AM7:AM84)</f>
        <v>15533.928025514941</v>
      </c>
      <c r="AT4" s="11">
        <f>SUM(AI7:AI84)+SUM(AL7:AL84)+SUM(AN7:AN84)</f>
        <v>15991.294983196261</v>
      </c>
      <c r="AU4" s="11">
        <f>SUM(AH85:AI94)+SUM(AK85:AL94)+SUM(AM85:AN94)</f>
        <v>7225.5909282652292</v>
      </c>
      <c r="AW4" t="s">
        <v>2011</v>
      </c>
      <c r="AX4" s="11">
        <f>AS4</f>
        <v>15533.928025514941</v>
      </c>
      <c r="AY4" s="11">
        <f t="shared" ref="AY4:AZ4" si="2">AT4</f>
        <v>15991.294983196261</v>
      </c>
      <c r="AZ4" s="11">
        <f t="shared" si="2"/>
        <v>7225.5909282652292</v>
      </c>
    </row>
    <row r="5" spans="1:53" x14ac:dyDescent="0.25">
      <c r="C5" s="257" t="s">
        <v>693</v>
      </c>
      <c r="D5" s="253"/>
      <c r="E5" s="24">
        <f>SUM(E10:E14)</f>
        <v>3278.6175629953423</v>
      </c>
      <c r="F5" s="24">
        <f>SUM(F10:F14)</f>
        <v>3464.2395749463772</v>
      </c>
      <c r="G5" s="24">
        <f>SUM(G10:G14)</f>
        <v>482.73379032351068</v>
      </c>
      <c r="H5" s="24">
        <f>E5+F5</f>
        <v>6742.857137941719</v>
      </c>
      <c r="I5" s="27">
        <f>G5+F5+E5</f>
        <v>7225.5909282652301</v>
      </c>
      <c r="L5" s="118" t="s">
        <v>782</v>
      </c>
      <c r="M5" s="118"/>
      <c r="N5" s="118"/>
      <c r="O5" s="118"/>
      <c r="P5" s="118"/>
      <c r="Q5" s="118"/>
      <c r="R5" s="118"/>
      <c r="S5" s="118"/>
      <c r="T5" s="118"/>
      <c r="V5" t="s">
        <v>798</v>
      </c>
      <c r="W5" s="11">
        <f>W3+W4</f>
        <v>17592.275429594152</v>
      </c>
      <c r="X5" s="11">
        <f t="shared" ref="X5:Y5" si="3">X3+X4</f>
        <v>16866.683881056051</v>
      </c>
      <c r="Y5" s="11">
        <f t="shared" si="3"/>
        <v>4291.8546263262251</v>
      </c>
      <c r="Z5" s="11">
        <f t="shared" si="0"/>
        <v>34458.9593106502</v>
      </c>
      <c r="AA5" s="11">
        <f t="shared" si="1"/>
        <v>38750.813936976425</v>
      </c>
      <c r="AB5" s="11"/>
      <c r="AC5" s="11"/>
      <c r="AD5" s="11"/>
      <c r="AE5" s="9"/>
      <c r="AH5" s="9">
        <f>AH4/SUM($AH$4:$AI$4)</f>
        <v>0.38644869515615443</v>
      </c>
      <c r="AI5" s="9">
        <f>AI4/SUM($AH$4:$AI$4)</f>
        <v>0.61355130484384557</v>
      </c>
      <c r="AJ5" s="9"/>
      <c r="AK5" s="9">
        <f>AK4/SUM($AK$4:$AL$4)</f>
        <v>0.3936287389012707</v>
      </c>
      <c r="AL5" s="9">
        <f>AL4/SUM($AK$4:$AL$4)</f>
        <v>0.60637126109872941</v>
      </c>
      <c r="AM5" s="9">
        <f>AM4/SUM($AM$4:$AN$4)</f>
        <v>0.48841464072804447</v>
      </c>
      <c r="AN5" s="9">
        <f>AN4/SUM($AM$4:$AN$4)</f>
        <v>0.51158535927195548</v>
      </c>
      <c r="AP5" s="9">
        <f>AP4/SUM($AP$4:$AQ$4)</f>
        <v>0.40086714180453126</v>
      </c>
      <c r="AQ5" s="9">
        <f>AQ4/SUM($AP$4:$AQ$4)</f>
        <v>0.59913285819546869</v>
      </c>
      <c r="AR5" s="255"/>
      <c r="AS5" s="167">
        <f>AS4/SUM($AS4:$AU4)</f>
        <v>0.40086714180453131</v>
      </c>
      <c r="AT5" s="167">
        <f t="shared" ref="AT5" si="4">AT4/SUM($AS4:$AU4)</f>
        <v>0.4126699121521471</v>
      </c>
      <c r="AU5" s="167">
        <f t="shared" ref="AU5" si="5">AU4/SUM($AS4:$AU4)</f>
        <v>0.18646294604332156</v>
      </c>
      <c r="AX5" s="8">
        <f>AX4/($AX4+$AY4+$AZ4)</f>
        <v>0.40086714180453131</v>
      </c>
      <c r="AY5" s="8">
        <f t="shared" ref="AY5:AZ5" si="6">AY4/($AX4+$AY4+$AZ4)</f>
        <v>0.4126699121521471</v>
      </c>
      <c r="AZ5" s="8">
        <f t="shared" si="6"/>
        <v>0.18646294604332156</v>
      </c>
    </row>
    <row r="6" spans="1:53" x14ac:dyDescent="0.25">
      <c r="C6" s="257" t="s">
        <v>694</v>
      </c>
      <c r="D6" s="253"/>
      <c r="E6" s="24">
        <f>SUM(E15:E24)</f>
        <v>14313.657866598807</v>
      </c>
      <c r="F6" s="24">
        <f t="shared" ref="F6:G6" si="7">SUM(F15:F24)</f>
        <v>13402.444306109677</v>
      </c>
      <c r="G6" s="24">
        <f t="shared" si="7"/>
        <v>3809.1208360027144</v>
      </c>
      <c r="H6" s="24">
        <f>E6+F6</f>
        <v>27716.102172708484</v>
      </c>
      <c r="I6" s="27">
        <f>G6+F6+E6</f>
        <v>31525.223008711197</v>
      </c>
      <c r="K6" t="str">
        <f>'Hat by PBT'!C7</f>
        <v>agePBT</v>
      </c>
      <c r="L6" t="str">
        <f>'Hat by PBT'!U7</f>
        <v>Brd Yr</v>
      </c>
      <c r="M6" t="s">
        <v>783</v>
      </c>
      <c r="N6" t="str">
        <f>'Hat by PBT'!W7</f>
        <v>origin</v>
      </c>
      <c r="O6" t="str">
        <f>'Hat by PBT'!V7</f>
        <v>grp</v>
      </c>
      <c r="P6" t="str">
        <f>'Hat by PBT'!X7</f>
        <v>CWT code</v>
      </c>
      <c r="Q6" t="str">
        <f>'Hat by PBT'!Y7</f>
        <v>Female</v>
      </c>
      <c r="R6" t="str">
        <f>'Hat by PBT'!Z7</f>
        <v>Males</v>
      </c>
      <c r="S6" t="str">
        <f>'Hat by PBT'!AA7</f>
        <v>jacks</v>
      </c>
      <c r="T6" t="s">
        <v>682</v>
      </c>
      <c r="W6" s="11"/>
      <c r="X6" s="11"/>
      <c r="Y6" s="11"/>
      <c r="AB6" s="11"/>
      <c r="AC6" s="11"/>
      <c r="AD6" s="11"/>
      <c r="AE6" s="9"/>
      <c r="AG6" s="9" t="s">
        <v>9081</v>
      </c>
      <c r="AH6" t="s">
        <v>879</v>
      </c>
      <c r="AI6" t="s">
        <v>880</v>
      </c>
      <c r="AJ6" s="9" t="s">
        <v>9081</v>
      </c>
      <c r="AK6" t="s">
        <v>879</v>
      </c>
      <c r="AL6" t="s">
        <v>880</v>
      </c>
      <c r="AM6" t="s">
        <v>879</v>
      </c>
      <c r="AN6" t="s">
        <v>880</v>
      </c>
      <c r="AP6" s="11">
        <f>AH4+AK4</f>
        <v>13437.723390140822</v>
      </c>
      <c r="AQ6" s="11">
        <f>AI4+AL4</f>
        <v>21021.235920509389</v>
      </c>
      <c r="AR6" s="256" t="s">
        <v>680</v>
      </c>
      <c r="AS6" s="31">
        <f>SUM(AH7:AH84)+SUM(AK7:AK84)</f>
        <v>13437.723390140822</v>
      </c>
      <c r="AT6" s="31">
        <f>SUM(AI7:AI84)+SUM(AL7:AL84)</f>
        <v>14278.378782567666</v>
      </c>
      <c r="AU6" s="31">
        <f>SUM(AH85:AI94)+SUM(AK85:AL94)</f>
        <v>6742.857137941719</v>
      </c>
      <c r="AW6" t="s">
        <v>680</v>
      </c>
      <c r="AX6" s="11">
        <f>AS6</f>
        <v>13437.723390140822</v>
      </c>
      <c r="AY6" s="11">
        <f t="shared" ref="AY6:AZ6" si="8">AT6</f>
        <v>14278.378782567666</v>
      </c>
      <c r="AZ6" s="11">
        <f t="shared" si="8"/>
        <v>6742.857137941719</v>
      </c>
    </row>
    <row r="7" spans="1:53" ht="15.75" thickBot="1" x14ac:dyDescent="0.3">
      <c r="C7" s="258" t="s">
        <v>674</v>
      </c>
      <c r="D7" s="259"/>
      <c r="E7" s="42">
        <f>E5+E6</f>
        <v>17592.275429594149</v>
      </c>
      <c r="F7" s="42">
        <f t="shared" ref="F7:I7" si="9">F5+F6</f>
        <v>16866.683881056055</v>
      </c>
      <c r="G7" s="42">
        <f t="shared" si="9"/>
        <v>4291.8546263262251</v>
      </c>
      <c r="H7" s="42">
        <f t="shared" si="9"/>
        <v>34458.9593106502</v>
      </c>
      <c r="I7" s="41">
        <f t="shared" si="9"/>
        <v>38750.813936976425</v>
      </c>
      <c r="K7">
        <f>'Hat by PBT'!C8</f>
        <v>5</v>
      </c>
      <c r="L7">
        <f>'Hat by PBT'!U8</f>
        <v>2019</v>
      </c>
      <c r="M7" t="s">
        <v>734</v>
      </c>
      <c r="N7" t="s">
        <v>737</v>
      </c>
      <c r="O7" t="str">
        <f>'Hat by PBT'!V8</f>
        <v>BCA1</v>
      </c>
      <c r="P7">
        <f>'Hat by PBT'!X8</f>
        <v>220197</v>
      </c>
      <c r="Q7" s="11">
        <f>'Hat by PBT'!AC8</f>
        <v>285.72366456124888</v>
      </c>
      <c r="R7" s="11">
        <f>'Hat by PBT'!AD8</f>
        <v>124.56251085992859</v>
      </c>
      <c r="S7" s="11">
        <f>'Hat by PBT'!AE8</f>
        <v>0</v>
      </c>
      <c r="T7" s="11">
        <f>Q7+R7+S7</f>
        <v>410.28617542117746</v>
      </c>
      <c r="W7" s="11"/>
      <c r="X7" s="11"/>
      <c r="Y7" s="11"/>
      <c r="AE7" s="9"/>
      <c r="AF7" t="str">
        <f>O7</f>
        <v>BCA1</v>
      </c>
      <c r="AG7" s="9">
        <f>SUMIFS('Individual Data'!$AA$7:$AA$2565,'Individual Data'!$V$7:$V$2565,'final totals'!$AF7,'Individual Data'!$I$7:$I$2565,"AI",'Individual Data'!$N$7:$N$2565,"F")/SUMIFS('Individual Data'!$AA$7:$AA$2565,'Individual Data'!$V$7:$V$2565,'final totals'!$AF7,'Individual Data'!$N$7:$N$2565,"F")</f>
        <v>0.6968122817907475</v>
      </c>
      <c r="AH7" s="11">
        <f>Q7*(1-AG7)</f>
        <v>86.627905896710914</v>
      </c>
      <c r="AI7" s="11">
        <f>Q7-AH7</f>
        <v>199.09575866453798</v>
      </c>
      <c r="AJ7" s="9">
        <f>IFERROR(SUMIFS('Individual Data'!$AA$7:$AA$2565,'Individual Data'!$V$7:$V$2565,'final totals'!$AF7,'Individual Data'!$I$7:$I$2565,"AI",'Individual Data'!$N$7:$N$2565,"M")/SUMIFS('Individual Data'!$AA$7:$AA$2565,'Individual Data'!$V$7:$V$2565,'final totals'!$AF7,'Individual Data'!$N$7:$N$2565,"M"),0)</f>
        <v>0.58582652206137953</v>
      </c>
      <c r="AK7" s="11">
        <f>R7*(1-AJ7)</f>
        <v>51.590488343623811</v>
      </c>
      <c r="AL7" s="11">
        <f>R7-AK7</f>
        <v>72.972022516304776</v>
      </c>
      <c r="AM7" s="11">
        <f>S7*(1-AJ7)</f>
        <v>0</v>
      </c>
      <c r="AN7" s="11">
        <f>S7-AM7</f>
        <v>0</v>
      </c>
      <c r="AP7" s="9">
        <f>AP6/SUM($AP$6:$AQ$6)</f>
        <v>0.38996312305890302</v>
      </c>
      <c r="AQ7" s="9">
        <f>AQ6/SUM($AP$6:$AQ$6)</f>
        <v>0.61003687694109687</v>
      </c>
      <c r="AR7" s="255"/>
      <c r="AS7" s="167">
        <f>AS6/SUM($AS6:$AU6)</f>
        <v>0.38996312305890313</v>
      </c>
      <c r="AT7" s="167">
        <f t="shared" ref="AT7:AU7" si="10">AT6/SUM($AS6:$AU6)</f>
        <v>0.41435896696261104</v>
      </c>
      <c r="AU7" s="167">
        <f t="shared" si="10"/>
        <v>0.19567790997848589</v>
      </c>
      <c r="AX7" s="8">
        <f>AX6/($AX6+$AY6+$AZ6)</f>
        <v>0.38996312305890313</v>
      </c>
      <c r="AY7" s="8">
        <f t="shared" ref="AY7" si="11">AY6/($AX6+$AY6+$AZ6)</f>
        <v>0.41435896696261104</v>
      </c>
      <c r="AZ7" s="8">
        <f t="shared" ref="AZ7" si="12">AZ6/($AX6+$AY6+$AZ6)</f>
        <v>0.19567790997848589</v>
      </c>
    </row>
    <row r="8" spans="1:53" ht="15.75" thickBot="1" x14ac:dyDescent="0.3">
      <c r="E8" s="125">
        <f>E5/E7</f>
        <v>0.18636688449522415</v>
      </c>
      <c r="F8" s="125">
        <f t="shared" ref="F8:H8" si="13">F5/F7</f>
        <v>0.20538948849555805</v>
      </c>
      <c r="G8" s="125">
        <f t="shared" si="13"/>
        <v>0.11247673380231074</v>
      </c>
      <c r="H8" s="125">
        <f t="shared" si="13"/>
        <v>0.19567790997848591</v>
      </c>
      <c r="I8" s="125">
        <f>I5/I7</f>
        <v>0.18646294604332161</v>
      </c>
      <c r="K8">
        <f>'Hat by PBT'!C9</f>
        <v>5</v>
      </c>
      <c r="L8">
        <f>'Hat by PBT'!U9</f>
        <v>2019</v>
      </c>
      <c r="M8" t="s">
        <v>734</v>
      </c>
      <c r="N8" t="s">
        <v>737</v>
      </c>
      <c r="O8" t="str">
        <f>'Hat by PBT'!V9</f>
        <v>BCA2</v>
      </c>
      <c r="P8">
        <f>'Hat by PBT'!X9</f>
        <v>220198</v>
      </c>
      <c r="Q8" s="11">
        <f>'Hat by PBT'!AC9</f>
        <v>114.00572420963137</v>
      </c>
      <c r="R8" s="11">
        <f>'Hat by PBT'!AD9</f>
        <v>32.837700675312156</v>
      </c>
      <c r="S8" s="11">
        <f>'Hat by PBT'!AE9</f>
        <v>0</v>
      </c>
      <c r="T8" s="11">
        <f t="shared" ref="T8:T69" si="14">Q8+R8+S8</f>
        <v>146.84342488494352</v>
      </c>
      <c r="V8" s="129"/>
      <c r="W8" s="11"/>
      <c r="X8" s="11"/>
      <c r="Y8" s="11"/>
      <c r="AA8" s="129"/>
      <c r="AB8" s="11"/>
      <c r="AC8" s="11"/>
      <c r="AD8" s="11"/>
      <c r="AE8" s="9"/>
      <c r="AF8" t="str">
        <f t="shared" ref="AF8:AF12" si="15">O8</f>
        <v>BCA2</v>
      </c>
      <c r="AG8" s="9">
        <f>SUMIFS('Individual Data'!$AA$7:$AA$2565,'Individual Data'!$V$7:$V$2565,'final totals'!$AF8,'Individual Data'!$I$7:$I$2565,"AI",'Individual Data'!$N$7:$N$2565,"F")/SUMIFS('Individual Data'!$AA$7:$AA$2565,'Individual Data'!$V$7:$V$2565,'final totals'!$AF8,'Individual Data'!$N$7:$N$2565,"F")</f>
        <v>0</v>
      </c>
      <c r="AH8" s="11">
        <f t="shared" ref="AH8:AH12" si="16">Q8*(1-AG8)</f>
        <v>114.00572420963137</v>
      </c>
      <c r="AI8" s="11">
        <f t="shared" ref="AI8:AI12" si="17">Q8-AH8</f>
        <v>0</v>
      </c>
      <c r="AJ8" s="9">
        <f>IFERROR(SUMIFS('Individual Data'!$AA$7:$AA$2565,'Individual Data'!$V$7:$V$2565,'final totals'!$AF8,'Individual Data'!$I$7:$I$2565,"AI",'Individual Data'!$N$7:$N$2565,"M")/SUMIFS('Individual Data'!$AA$7:$AA$2565,'Individual Data'!$V$7:$V$2565,'final totals'!$AF8,'Individual Data'!$N$7:$N$2565,"M"),0)</f>
        <v>1.4477902416516336E-2</v>
      </c>
      <c r="AK8" s="11">
        <f t="shared" ref="AK8:AK12" si="18">R8*(1-AJ8)</f>
        <v>32.36227964935221</v>
      </c>
      <c r="AL8" s="11">
        <f t="shared" ref="AL8:AL12" si="19">R8-AK8</f>
        <v>0.47542102595994606</v>
      </c>
      <c r="AM8" s="11">
        <f t="shared" ref="AM8:AM12" si="20">S8*(1-AJ8)</f>
        <v>0</v>
      </c>
      <c r="AN8" s="11">
        <f t="shared" ref="AN8:AN12" si="21">S8-AM8</f>
        <v>0</v>
      </c>
    </row>
    <row r="9" spans="1:53" x14ac:dyDescent="0.25">
      <c r="C9" s="25"/>
      <c r="D9" s="44" t="s">
        <v>779</v>
      </c>
      <c r="E9" s="44" t="s">
        <v>14</v>
      </c>
      <c r="F9" s="44" t="s">
        <v>6</v>
      </c>
      <c r="G9" s="44" t="s">
        <v>692</v>
      </c>
      <c r="H9" s="44" t="s">
        <v>680</v>
      </c>
      <c r="I9" s="121"/>
      <c r="K9">
        <f>'Hat by PBT'!C10</f>
        <v>5</v>
      </c>
      <c r="L9">
        <f>'Hat by PBT'!U10</f>
        <v>2019</v>
      </c>
      <c r="M9" t="s">
        <v>734</v>
      </c>
      <c r="N9" t="s">
        <v>737</v>
      </c>
      <c r="O9" t="str">
        <f>'Hat by PBT'!V10</f>
        <v>CJA1</v>
      </c>
      <c r="P9">
        <f>'Hat by PBT'!X10</f>
        <v>220195</v>
      </c>
      <c r="Q9" s="11">
        <f>'Hat by PBT'!AC10</f>
        <v>414.71221572608204</v>
      </c>
      <c r="R9" s="11">
        <f>'Hat by PBT'!AD10</f>
        <v>80.604810937531468</v>
      </c>
      <c r="S9" s="11">
        <f>'Hat by PBT'!AE10</f>
        <v>0</v>
      </c>
      <c r="T9" s="11">
        <f t="shared" si="14"/>
        <v>495.31702666361349</v>
      </c>
      <c r="V9" s="17"/>
      <c r="W9" s="126"/>
      <c r="AF9" t="str">
        <f t="shared" si="15"/>
        <v>CJA1</v>
      </c>
      <c r="AG9" s="9">
        <f>SUMIFS('Individual Data'!$AA$7:$AA$2565,'Individual Data'!$V$7:$V$2565,'final totals'!$AF9,'Individual Data'!$I$7:$I$2565,"AI",'Individual Data'!$N$7:$N$2565,"F")/SUMIFS('Individual Data'!$AA$7:$AA$2565,'Individual Data'!$V$7:$V$2565,'final totals'!$AF9,'Individual Data'!$N$7:$N$2565,"F")</f>
        <v>0.58407542891106246</v>
      </c>
      <c r="AH9" s="11">
        <f t="shared" si="16"/>
        <v>172.4890004512136</v>
      </c>
      <c r="AI9" s="11">
        <f t="shared" si="17"/>
        <v>242.22321527486844</v>
      </c>
      <c r="AJ9" s="9">
        <f>IFERROR(SUMIFS('Individual Data'!$AA$7:$AA$2565,'Individual Data'!$V$7:$V$2565,'final totals'!$AF9,'Individual Data'!$I$7:$I$2565,"AI",'Individual Data'!$N$7:$N$2565,"M")/SUMIFS('Individual Data'!$AA$7:$AA$2565,'Individual Data'!$V$7:$V$2565,'final totals'!$AF9,'Individual Data'!$N$7:$N$2565,"M"),0)</f>
        <v>0.56885721706560366</v>
      </c>
      <c r="AK9" s="11">
        <f t="shared" si="18"/>
        <v>34.752182505508188</v>
      </c>
      <c r="AL9" s="11">
        <f t="shared" si="19"/>
        <v>45.85262843202328</v>
      </c>
      <c r="AM9" s="11">
        <f t="shared" si="20"/>
        <v>0</v>
      </c>
      <c r="AN9" s="11">
        <f t="shared" si="21"/>
        <v>0</v>
      </c>
    </row>
    <row r="10" spans="1:53" ht="15.75" thickBot="1" x14ac:dyDescent="0.3">
      <c r="C10" s="28" t="s">
        <v>660</v>
      </c>
      <c r="D10">
        <v>2</v>
      </c>
      <c r="E10" s="24">
        <f>'age-length nat &amp; Unk AD'!BB6</f>
        <v>0</v>
      </c>
      <c r="F10" s="24">
        <f>'age-length nat &amp; Unk AD'!BC6</f>
        <v>45.920493125243894</v>
      </c>
      <c r="G10" s="24">
        <f>'age-length nat &amp; Unk AD'!BD6</f>
        <v>375.58745740905954</v>
      </c>
      <c r="H10" s="24">
        <f>E10+F10</f>
        <v>45.920493125243894</v>
      </c>
      <c r="I10" s="27">
        <f t="shared" ref="I10:I24" si="22">G10+F10+E10</f>
        <v>421.5079505343034</v>
      </c>
      <c r="K10">
        <f>'Hat by PBT'!C11</f>
        <v>5</v>
      </c>
      <c r="L10">
        <f>'Hat by PBT'!U11</f>
        <v>2019</v>
      </c>
      <c r="M10" t="s">
        <v>734</v>
      </c>
      <c r="N10" t="s">
        <v>737</v>
      </c>
      <c r="O10" t="str">
        <f>'Hat by PBT'!V11</f>
        <v>CJA2</v>
      </c>
      <c r="P10">
        <f>'Hat by PBT'!X11</f>
        <v>220196</v>
      </c>
      <c r="Q10" s="11">
        <f>'Hat by PBT'!AC11</f>
        <v>195.12538338923864</v>
      </c>
      <c r="R10" s="11">
        <f>'Hat by PBT'!AD11</f>
        <v>31.455090974158185</v>
      </c>
      <c r="S10" s="11">
        <f>'Hat by PBT'!AE11</f>
        <v>0</v>
      </c>
      <c r="T10" s="11">
        <f t="shared" si="14"/>
        <v>226.58047436339683</v>
      </c>
      <c r="V10" s="259" t="s">
        <v>2054</v>
      </c>
      <c r="W10" s="259"/>
      <c r="X10" s="259"/>
      <c r="Y10" s="259"/>
      <c r="AF10" t="str">
        <f t="shared" si="15"/>
        <v>CJA2</v>
      </c>
      <c r="AG10" s="9">
        <f>SUMIFS('Individual Data'!$AA$7:$AA$2565,'Individual Data'!$V$7:$V$2565,'final totals'!$AF10,'Individual Data'!$I$7:$I$2565,"AI",'Individual Data'!$N$7:$N$2565,"F")/SUMIFS('Individual Data'!$AA$7:$AA$2565,'Individual Data'!$V$7:$V$2565,'final totals'!$AF10,'Individual Data'!$N$7:$N$2565,"F")</f>
        <v>0</v>
      </c>
      <c r="AH10" s="11">
        <f t="shared" si="16"/>
        <v>195.12538338923864</v>
      </c>
      <c r="AI10" s="11">
        <f t="shared" si="17"/>
        <v>0</v>
      </c>
      <c r="AJ10" s="9">
        <f>IFERROR(SUMIFS('Individual Data'!$AA$7:$AA$2565,'Individual Data'!$V$7:$V$2565,'final totals'!$AF10,'Individual Data'!$I$7:$I$2565,"AI",'Individual Data'!$N$7:$N$2565,"M")/SUMIFS('Individual Data'!$AA$7:$AA$2565,'Individual Data'!$V$7:$V$2565,'final totals'!$AF10,'Individual Data'!$N$7:$N$2565,"M"),0)</f>
        <v>9.9365452018694914E-2</v>
      </c>
      <c r="AK10" s="11">
        <f t="shared" si="18"/>
        <v>28.329541641221784</v>
      </c>
      <c r="AL10" s="11">
        <f t="shared" si="19"/>
        <v>3.1255493329364015</v>
      </c>
      <c r="AM10" s="11">
        <f t="shared" si="20"/>
        <v>0</v>
      </c>
      <c r="AN10" s="11">
        <f t="shared" si="21"/>
        <v>0</v>
      </c>
      <c r="AX10" s="251" t="s">
        <v>2011</v>
      </c>
      <c r="AY10" s="251"/>
      <c r="AZ10" s="252" t="s">
        <v>680</v>
      </c>
      <c r="BA10" s="251"/>
    </row>
    <row r="11" spans="1:53" x14ac:dyDescent="0.25">
      <c r="C11" s="28" t="s">
        <v>660</v>
      </c>
      <c r="D11">
        <v>3</v>
      </c>
      <c r="E11" s="24">
        <f>'age-length nat &amp; Unk AD'!BB7</f>
        <v>156.74034341724249</v>
      </c>
      <c r="F11" s="24">
        <f>'age-length nat &amp; Unk AD'!BC7</f>
        <v>1368.6571232976078</v>
      </c>
      <c r="G11" s="24">
        <f>'age-length nat &amp; Unk AD'!BD7</f>
        <v>84.414664941956829</v>
      </c>
      <c r="H11" s="24">
        <f t="shared" ref="H11:H24" si="23">E11+F11</f>
        <v>1525.3974667148502</v>
      </c>
      <c r="I11" s="27">
        <f t="shared" si="22"/>
        <v>1609.812131656807</v>
      </c>
      <c r="K11">
        <f>'Hat by PBT'!C12</f>
        <v>5</v>
      </c>
      <c r="L11">
        <f>'Hat by PBT'!U12</f>
        <v>2019</v>
      </c>
      <c r="M11" t="s">
        <v>734</v>
      </c>
      <c r="N11" t="s">
        <v>737</v>
      </c>
      <c r="O11" t="str">
        <f>'Hat by PBT'!V12</f>
        <v>GRR</v>
      </c>
      <c r="P11">
        <f>'Hat by PBT'!X12</f>
        <v>637759</v>
      </c>
      <c r="Q11" s="11">
        <f>'Hat by PBT'!AC12</f>
        <v>32.837700675312156</v>
      </c>
      <c r="R11" s="11">
        <f>'Hat by PBT'!AD12</f>
        <v>47.780822796132739</v>
      </c>
      <c r="S11" s="11">
        <f>'Hat by PBT'!AE12</f>
        <v>0</v>
      </c>
      <c r="T11" s="11">
        <f t="shared" si="14"/>
        <v>80.618523471444888</v>
      </c>
      <c r="V11" s="25"/>
      <c r="W11" s="44" t="s">
        <v>664</v>
      </c>
      <c r="X11" s="44" t="s">
        <v>790</v>
      </c>
      <c r="Y11" s="120" t="s">
        <v>662</v>
      </c>
      <c r="AA11" s="260" t="s">
        <v>1988</v>
      </c>
      <c r="AB11" s="261"/>
      <c r="AC11" s="261"/>
      <c r="AD11" s="262"/>
      <c r="AF11" t="str">
        <f t="shared" si="15"/>
        <v>GRR</v>
      </c>
      <c r="AG11" s="9">
        <f>SUMIFS('Individual Data'!$AA$7:$AA$2565,'Individual Data'!$V$7:$V$2565,'final totals'!$AF11,'Individual Data'!$I$7:$I$2565,"AI",'Individual Data'!$N$7:$N$2565,"F")/SUMIFS('Individual Data'!$AA$7:$AA$2565,'Individual Data'!$V$7:$V$2565,'final totals'!$AF11,'Individual Data'!$N$7:$N$2565,"F")</f>
        <v>0.14706417211376394</v>
      </c>
      <c r="AH11" s="11">
        <f t="shared" si="16"/>
        <v>28.008451411377784</v>
      </c>
      <c r="AI11" s="11">
        <f t="shared" si="17"/>
        <v>4.829249263934372</v>
      </c>
      <c r="AJ11" s="9">
        <f>IFERROR(SUMIFS('Individual Data'!$AA$7:$AA$2565,'Individual Data'!$V$7:$V$2565,'final totals'!$AF11,'Individual Data'!$I$7:$I$2565,"AI",'Individual Data'!$N$7:$N$2565,"M")/SUMIFS('Individual Data'!$AA$7:$AA$2565,'Individual Data'!$V$7:$V$2565,'final totals'!$AF11,'Individual Data'!$N$7:$N$2565,"M"),0)</f>
        <v>0.20549394851384675</v>
      </c>
      <c r="AK11" s="11">
        <f t="shared" si="18"/>
        <v>37.962152856515004</v>
      </c>
      <c r="AL11" s="11">
        <f t="shared" si="19"/>
        <v>9.8186699396177346</v>
      </c>
      <c r="AM11" s="11">
        <f t="shared" si="20"/>
        <v>0</v>
      </c>
      <c r="AN11" s="11">
        <f t="shared" si="21"/>
        <v>0</v>
      </c>
      <c r="AW11" s="118"/>
      <c r="AX11" s="118" t="s">
        <v>2048</v>
      </c>
      <c r="AY11" s="118" t="s">
        <v>2049</v>
      </c>
      <c r="AZ11" s="158" t="s">
        <v>2048</v>
      </c>
      <c r="BA11" s="118" t="s">
        <v>2049</v>
      </c>
    </row>
    <row r="12" spans="1:53" x14ac:dyDescent="0.25">
      <c r="C12" s="28" t="s">
        <v>660</v>
      </c>
      <c r="D12">
        <v>4</v>
      </c>
      <c r="E12" s="24">
        <f>'age-length nat &amp; Unk AD'!BB8</f>
        <v>2086.834602514612</v>
      </c>
      <c r="F12" s="24">
        <f>'age-length nat &amp; Unk AD'!BC8</f>
        <v>1775.6517164483869</v>
      </c>
      <c r="G12" s="24">
        <f>'age-length nat &amp; Unk AD'!BD8</f>
        <v>22.731667972494307</v>
      </c>
      <c r="H12" s="24">
        <f t="shared" si="23"/>
        <v>3862.4863189629987</v>
      </c>
      <c r="I12" s="27">
        <f t="shared" si="22"/>
        <v>3885.2179869354932</v>
      </c>
      <c r="K12">
        <f>'Hat by PBT'!C13</f>
        <v>5</v>
      </c>
      <c r="L12">
        <f>'Hat by PBT'!U13</f>
        <v>2019</v>
      </c>
      <c r="M12" t="s">
        <v>734</v>
      </c>
      <c r="N12" t="s">
        <v>737</v>
      </c>
      <c r="O12" t="str">
        <f>'Hat by PBT'!V13</f>
        <v>IPCSR</v>
      </c>
      <c r="P12">
        <f>'Hat by PBT'!X13</f>
        <v>91459</v>
      </c>
      <c r="Q12" s="11">
        <f>'Hat by PBT'!AC13</f>
        <v>602.18611114733949</v>
      </c>
      <c r="R12" s="11">
        <f>'Hat by PBT'!AD13</f>
        <v>79.896102670529388</v>
      </c>
      <c r="S12" s="11">
        <f>'Hat by PBT'!AE13</f>
        <v>0</v>
      </c>
      <c r="T12" s="11">
        <f t="shared" si="14"/>
        <v>682.08221381786893</v>
      </c>
      <c r="U12">
        <v>2</v>
      </c>
      <c r="V12" s="39" t="s">
        <v>809</v>
      </c>
      <c r="W12" s="134">
        <f>SUMIFS($Q$7:$Q$84,$K$7:$K$84,U12,$M$7:$M$84,"subyearling")</f>
        <v>0</v>
      </c>
      <c r="X12" s="134">
        <f>SUMIFS($R$7:$R$84,$K$7:$K$84,U12,$M$7:$M$84,"subyearling")</f>
        <v>622.36719508417741</v>
      </c>
      <c r="Y12" s="156">
        <f>SUMIFS($S$7:$S$84,$K$7:$K$84,U12,$M$7:$M$84,"subyearling")</f>
        <v>3437.005720724047</v>
      </c>
      <c r="AA12" s="39"/>
      <c r="AB12" t="s">
        <v>881</v>
      </c>
      <c r="AC12" t="s">
        <v>882</v>
      </c>
      <c r="AD12" s="40"/>
      <c r="AF12" t="str">
        <f t="shared" si="15"/>
        <v>IPCSR</v>
      </c>
      <c r="AG12" s="9">
        <f>SUMIFS('Individual Data'!$AA$7:$AA$2565,'Individual Data'!$V$7:$V$2565,'final totals'!$AF12,'Individual Data'!$I$7:$I$2565,"AI",'Individual Data'!$N$7:$N$2565,"F")/SUMIFS('Individual Data'!$AA$7:$AA$2565,'Individual Data'!$V$7:$V$2565,'final totals'!$AF12,'Individual Data'!$N$7:$N$2565,"F")</f>
        <v>0.8459695520739251</v>
      </c>
      <c r="AH12" s="11">
        <f t="shared" si="16"/>
        <v>92.754996434885825</v>
      </c>
      <c r="AI12" s="11">
        <f t="shared" si="17"/>
        <v>509.43111471245368</v>
      </c>
      <c r="AJ12" s="9">
        <f>IFERROR(SUMIFS('Individual Data'!$AA$7:$AA$2565,'Individual Data'!$V$7:$V$2565,'final totals'!$AF12,'Individual Data'!$I$7:$I$2565,"AI",'Individual Data'!$N$7:$N$2565,"M")/SUMIFS('Individual Data'!$AA$7:$AA$2565,'Individual Data'!$V$7:$V$2565,'final totals'!$AF12,'Individual Data'!$N$7:$N$2565,"M"),0)</f>
        <v>0.77049680830835743</v>
      </c>
      <c r="AK12" s="11">
        <f t="shared" si="18"/>
        <v>18.336410566609661</v>
      </c>
      <c r="AL12" s="11">
        <f t="shared" si="19"/>
        <v>61.55969210391973</v>
      </c>
      <c r="AM12" s="11">
        <f t="shared" si="20"/>
        <v>0</v>
      </c>
      <c r="AN12" s="11">
        <f t="shared" si="21"/>
        <v>0</v>
      </c>
      <c r="AW12" t="s">
        <v>881</v>
      </c>
      <c r="AX12" s="11">
        <f>AX4</f>
        <v>15533.928025514941</v>
      </c>
      <c r="AY12" s="8">
        <f>AX5</f>
        <v>0.40086714180453131</v>
      </c>
      <c r="AZ12" s="32">
        <f>AX6</f>
        <v>13437.723390140822</v>
      </c>
      <c r="BA12" s="8">
        <f>AX7</f>
        <v>0.38996312305890313</v>
      </c>
    </row>
    <row r="13" spans="1:53" x14ac:dyDescent="0.25">
      <c r="C13" s="28" t="s">
        <v>660</v>
      </c>
      <c r="D13">
        <v>5</v>
      </c>
      <c r="E13" s="24">
        <f>'age-length nat &amp; Unk AD'!BB9</f>
        <v>1035.0426170634878</v>
      </c>
      <c r="F13" s="24">
        <f>'age-length nat &amp; Unk AD'!BC9</f>
        <v>274.01024207513854</v>
      </c>
      <c r="G13" s="24">
        <f>'age-length nat &amp; Unk AD'!BD9</f>
        <v>0</v>
      </c>
      <c r="H13" s="24">
        <f t="shared" si="23"/>
        <v>1309.0528591386264</v>
      </c>
      <c r="I13" s="27">
        <f t="shared" si="22"/>
        <v>1309.0528591386264</v>
      </c>
      <c r="K13">
        <f>'Hat by PBT'!C14</f>
        <v>5</v>
      </c>
      <c r="L13">
        <f>'Hat by PBT'!U14</f>
        <v>2019</v>
      </c>
      <c r="M13" t="s">
        <v>734</v>
      </c>
      <c r="N13" t="s">
        <v>737</v>
      </c>
      <c r="O13" t="str">
        <f>'Hat by PBT'!V14</f>
        <v>LFSO</v>
      </c>
      <c r="P13">
        <f>'Hat by PBT'!X14</f>
        <v>637758</v>
      </c>
      <c r="Q13" s="11">
        <f>'Hat by PBT'!AC14</f>
        <v>616.37021651813552</v>
      </c>
      <c r="R13" s="11">
        <f>'Hat by PBT'!AD14</f>
        <v>254.38065668453032</v>
      </c>
      <c r="S13" s="11">
        <f>'Hat by PBT'!AE14</f>
        <v>0</v>
      </c>
      <c r="T13" s="11">
        <f t="shared" si="14"/>
        <v>870.75087320266584</v>
      </c>
      <c r="U13">
        <v>3</v>
      </c>
      <c r="V13" s="39" t="s">
        <v>810</v>
      </c>
      <c r="W13" s="134">
        <f>SUMIFS($Q$7:$Q$84,$K$7:$K$84,U13,$M$7:$M$84,"subyearling")</f>
        <v>2267.5608966846894</v>
      </c>
      <c r="X13" s="134">
        <f>SUMIFS($R$7:$R$84,$K$7:$K$84,U13,$M$7:$M$84,"subyearling")</f>
        <v>6364.0595469634172</v>
      </c>
      <c r="Y13" s="156">
        <f>SUMIFS($S$7:$S$84,$K$7:$K$84,U13,$M$7:$M$84,"subyearling")</f>
        <v>202.12492942714587</v>
      </c>
      <c r="AA13" s="39" t="s">
        <v>9078</v>
      </c>
      <c r="AB13">
        <v>26</v>
      </c>
      <c r="AC13">
        <v>25</v>
      </c>
      <c r="AD13" s="40">
        <f>AB13+AC13</f>
        <v>51</v>
      </c>
      <c r="AF13" t="str">
        <f t="shared" ref="AF13:AF44" si="24">O13</f>
        <v>LFSO</v>
      </c>
      <c r="AG13" s="9">
        <f>SUMIFS('Individual Data'!$AA$7:$AA$2565,'Individual Data'!$V$7:$V$2565,'final totals'!$AF13,'Individual Data'!$I$7:$I$2565,"AI",'Individual Data'!$N$7:$N$2565,"F")/SUMIFS('Individual Data'!$AA$7:$AA$2565,'Individual Data'!$V$7:$V$2565,'final totals'!$AF13,'Individual Data'!$N$7:$N$2565,"F")</f>
        <v>0.57998035274973136</v>
      </c>
      <c r="AH13" s="11">
        <f t="shared" ref="AH13:AH44" si="25">Q13*(1-AG13)</f>
        <v>258.88760091751897</v>
      </c>
      <c r="AI13" s="11">
        <f t="shared" ref="AI13:AI44" si="26">Q13-AH13</f>
        <v>357.48261560061655</v>
      </c>
      <c r="AJ13" s="9">
        <f>IFERROR(SUMIFS('Individual Data'!$AA$7:$AA$2565,'Individual Data'!$V$7:$V$2565,'final totals'!$AF13,'Individual Data'!$I$7:$I$2565,"AI",'Individual Data'!$N$7:$N$2565,"M")/SUMIFS('Individual Data'!$AA$7:$AA$2565,'Individual Data'!$V$7:$V$2565,'final totals'!$AF13,'Individual Data'!$N$7:$N$2565,"M"),0)</f>
        <v>0.68078191038570224</v>
      </c>
      <c r="AK13" s="11">
        <f t="shared" ref="AK13:AK44" si="27">R13*(1-AJ13)</f>
        <v>81.202907261666311</v>
      </c>
      <c r="AL13" s="11">
        <f t="shared" ref="AL13:AL44" si="28">R13-AK13</f>
        <v>173.177749422864</v>
      </c>
      <c r="AM13" s="11">
        <f t="shared" ref="AM13:AM44" si="29">S13*(1-AJ13)</f>
        <v>0</v>
      </c>
      <c r="AN13" s="11">
        <f t="shared" ref="AN13:AN44" si="30">S13-AM13</f>
        <v>0</v>
      </c>
      <c r="AW13" t="s">
        <v>882</v>
      </c>
      <c r="AX13" s="11">
        <f>AY4</f>
        <v>15991.294983196261</v>
      </c>
      <c r="AY13" s="8">
        <f>AY5</f>
        <v>0.4126699121521471</v>
      </c>
      <c r="AZ13" s="32">
        <f>AY6</f>
        <v>14278.378782567666</v>
      </c>
      <c r="BA13" s="8">
        <f>AY7</f>
        <v>0.41435896696261104</v>
      </c>
    </row>
    <row r="14" spans="1:53" x14ac:dyDescent="0.25">
      <c r="C14" s="28" t="s">
        <v>660</v>
      </c>
      <c r="D14">
        <v>6</v>
      </c>
      <c r="E14" s="24">
        <f>'age-length nat &amp; Unk AD'!BB10</f>
        <v>0</v>
      </c>
      <c r="F14" s="24">
        <f>'age-length nat &amp; Unk AD'!BC10</f>
        <v>0</v>
      </c>
      <c r="G14" s="24">
        <f>'age-length nat &amp; Unk AD'!BD10</f>
        <v>0</v>
      </c>
      <c r="H14" s="24">
        <f t="shared" si="23"/>
        <v>0</v>
      </c>
      <c r="I14" s="27">
        <f t="shared" si="22"/>
        <v>0</v>
      </c>
      <c r="K14">
        <f>'Hat by PBT'!C15</f>
        <v>5</v>
      </c>
      <c r="L14">
        <f>'Hat by PBT'!U15</f>
        <v>2019</v>
      </c>
      <c r="M14" t="s">
        <v>747</v>
      </c>
      <c r="N14" t="s">
        <v>737</v>
      </c>
      <c r="O14" t="str">
        <f>'Hat by PBT'!V15</f>
        <v>LFYO</v>
      </c>
      <c r="P14">
        <f>'Hat by PBT'!X15</f>
        <v>637762</v>
      </c>
      <c r="Q14" s="11">
        <f>'Hat by PBT'!AC15</f>
        <v>433.41681719798851</v>
      </c>
      <c r="R14" s="11">
        <f>'Hat by PBT'!AD15</f>
        <v>166.46685379144617</v>
      </c>
      <c r="S14" s="11">
        <f>'Hat by PBT'!AE15</f>
        <v>0</v>
      </c>
      <c r="T14" s="11">
        <f t="shared" si="14"/>
        <v>599.88367098943468</v>
      </c>
      <c r="U14">
        <v>4</v>
      </c>
      <c r="V14" s="39" t="s">
        <v>811</v>
      </c>
      <c r="W14" s="134">
        <f>SUMIFS($Q$7:$Q$84,$K$7:$K$84,U14,$M$7:$M$84,"subyearling")</f>
        <v>7802.7379869192218</v>
      </c>
      <c r="X14" s="134">
        <f>SUMIFS($R$7:$R$84,$K$7:$K$84,U14,$M$7:$M$84,"subyearling")</f>
        <v>4589.6891562469373</v>
      </c>
      <c r="Y14" s="156">
        <f>SUMIFS($S$7:$S$84,$K$7:$K$84,U14,$M$7:$M$84,"subyearling")</f>
        <v>15.94550729652909</v>
      </c>
      <c r="AA14" s="39" t="s">
        <v>1991</v>
      </c>
      <c r="AB14">
        <v>101</v>
      </c>
      <c r="AC14">
        <v>48</v>
      </c>
      <c r="AD14" s="40">
        <f>AB14+AC14</f>
        <v>149</v>
      </c>
      <c r="AF14" t="str">
        <f t="shared" si="24"/>
        <v>LFYO</v>
      </c>
      <c r="AG14" s="9">
        <f>SUMIFS('Individual Data'!$AA$7:$AA$2565,'Individual Data'!$V$7:$V$2565,'final totals'!$AF14,'Individual Data'!$I$7:$I$2565,"AI",'Individual Data'!$N$7:$N$2565,"F")/SUMIFS('Individual Data'!$AA$7:$AA$2565,'Individual Data'!$V$7:$V$2565,'final totals'!$AF14,'Individual Data'!$N$7:$N$2565,"F")</f>
        <v>4.8912069131976488E-2</v>
      </c>
      <c r="AH14" s="11">
        <f t="shared" si="25"/>
        <v>412.21750387223932</v>
      </c>
      <c r="AI14" s="11">
        <f t="shared" si="26"/>
        <v>21.199313325749188</v>
      </c>
      <c r="AJ14" s="9">
        <f>IFERROR(SUMIFS('Individual Data'!$AA$7:$AA$2565,'Individual Data'!$V$7:$V$2565,'final totals'!$AF14,'Individual Data'!$I$7:$I$2565,"AI",'Individual Data'!$N$7:$N$2565,"M")/SUMIFS('Individual Data'!$AA$7:$AA$2565,'Individual Data'!$V$7:$V$2565,'final totals'!$AF14,'Individual Data'!$N$7:$N$2565,"M"),0)</f>
        <v>1.8044291479272886E-2</v>
      </c>
      <c r="AK14" s="11">
        <f t="shared" si="27"/>
        <v>163.46307735999582</v>
      </c>
      <c r="AL14" s="11">
        <f t="shared" si="28"/>
        <v>3.0037764314503477</v>
      </c>
      <c r="AM14" s="11">
        <f t="shared" si="29"/>
        <v>0</v>
      </c>
      <c r="AN14" s="11">
        <f t="shared" si="30"/>
        <v>0</v>
      </c>
      <c r="AW14" s="118" t="s">
        <v>883</v>
      </c>
      <c r="AX14" s="35">
        <f>AZ4</f>
        <v>7225.5909282652292</v>
      </c>
      <c r="AY14" s="167">
        <f>AZ5</f>
        <v>0.18646294604332156</v>
      </c>
      <c r="AZ14" s="34">
        <f>AZ6</f>
        <v>6742.857137941719</v>
      </c>
      <c r="BA14" s="167">
        <f>AZ7</f>
        <v>0.19567790997848589</v>
      </c>
    </row>
    <row r="15" spans="1:53" x14ac:dyDescent="0.25">
      <c r="C15" s="28" t="s">
        <v>633</v>
      </c>
      <c r="D15">
        <v>2</v>
      </c>
      <c r="E15" s="24">
        <f t="shared" ref="E15:G19" si="31">(SUMIFS(Q$7:Q$84,$K$7:$K$84,$D15,$N$7:$N$84,"SR hatchery"))</f>
        <v>0</v>
      </c>
      <c r="F15" s="24">
        <f t="shared" si="31"/>
        <v>605.65912197210434</v>
      </c>
      <c r="G15" s="24">
        <f t="shared" si="31"/>
        <v>3381.7980375880857</v>
      </c>
      <c r="H15" s="24">
        <f t="shared" si="23"/>
        <v>605.65912197210434</v>
      </c>
      <c r="I15" s="27">
        <f t="shared" si="22"/>
        <v>3987.4571595601901</v>
      </c>
      <c r="K15">
        <f>'Hat by PBT'!C16</f>
        <v>5</v>
      </c>
      <c r="L15">
        <f>'Hat by PBT'!U16</f>
        <v>2019</v>
      </c>
      <c r="M15" t="s">
        <v>734</v>
      </c>
      <c r="N15" t="s">
        <v>737</v>
      </c>
      <c r="O15" t="str">
        <f>'Hat by PBT'!V16</f>
        <v>PLA1</v>
      </c>
      <c r="P15">
        <f>'Hat by PBT'!X16</f>
        <v>220199</v>
      </c>
      <c r="Q15" s="11">
        <f>'Hat by PBT'!AC16</f>
        <v>190.96006027726057</v>
      </c>
      <c r="R15" s="11">
        <f>'Hat by PBT'!AD16</f>
        <v>76.589261883956951</v>
      </c>
      <c r="S15" s="11">
        <f>'Hat by PBT'!AE16</f>
        <v>0</v>
      </c>
      <c r="T15" s="11">
        <f t="shared" si="14"/>
        <v>267.5493221612175</v>
      </c>
      <c r="U15">
        <v>5</v>
      </c>
      <c r="V15" s="39" t="s">
        <v>812</v>
      </c>
      <c r="W15" s="134">
        <f>SUMIFS($Q$7:$Q$84,$K$7:$K$84,U15,$M$7:$M$84,"subyearling")</f>
        <v>3104.6694588518249</v>
      </c>
      <c r="X15" s="134">
        <f>SUMIFS($R$7:$R$84,$K$7:$K$84,U15,$M$7:$M$84,"subyearling")</f>
        <v>1061.1414789749424</v>
      </c>
      <c r="Y15" s="156">
        <f>SUMIFS($S$7:$S$84,$K$7:$K$84,U15,$M$7:$M$84,"subyearling")</f>
        <v>0</v>
      </c>
      <c r="AA15" s="39" t="s">
        <v>1990</v>
      </c>
      <c r="AB15">
        <v>500</v>
      </c>
      <c r="AC15">
        <v>436</v>
      </c>
      <c r="AD15" s="40">
        <f>AB15+AC15</f>
        <v>936</v>
      </c>
      <c r="AF15" t="str">
        <f t="shared" si="24"/>
        <v>PLA1</v>
      </c>
      <c r="AG15" s="9">
        <f>SUMIFS('Individual Data'!$AA$7:$AA$2565,'Individual Data'!$V$7:$V$2565,'final totals'!$AF15,'Individual Data'!$I$7:$I$2565,"AI",'Individual Data'!$N$7:$N$2565,"F")/SUMIFS('Individual Data'!$AA$7:$AA$2565,'Individual Data'!$V$7:$V$2565,'final totals'!$AF15,'Individual Data'!$N$7:$N$2565,"F")</f>
        <v>0.49243390409722654</v>
      </c>
      <c r="AH15" s="11">
        <f t="shared" si="25"/>
        <v>96.924852268287438</v>
      </c>
      <c r="AI15" s="11">
        <f t="shared" si="26"/>
        <v>94.035208008973129</v>
      </c>
      <c r="AJ15" s="9">
        <f>IFERROR(SUMIFS('Individual Data'!$AA$7:$AA$2565,'Individual Data'!$V$7:$V$2565,'final totals'!$AF15,'Individual Data'!$I$7:$I$2565,"AI",'Individual Data'!$N$7:$N$2565,"M")/SUMIFS('Individual Data'!$AA$7:$AA$2565,'Individual Data'!$V$7:$V$2565,'final totals'!$AF15,'Individual Data'!$N$7:$N$2565,"M"),0)</f>
        <v>0.47865999482644711</v>
      </c>
      <c r="AK15" s="11">
        <f t="shared" si="27"/>
        <v>39.929046186820706</v>
      </c>
      <c r="AL15" s="11">
        <f t="shared" si="28"/>
        <v>36.660215697136245</v>
      </c>
      <c r="AM15" s="11">
        <f t="shared" si="29"/>
        <v>0</v>
      </c>
      <c r="AN15" s="11">
        <f t="shared" si="30"/>
        <v>0</v>
      </c>
    </row>
    <row r="16" spans="1:53" x14ac:dyDescent="0.25">
      <c r="C16" s="28" t="s">
        <v>633</v>
      </c>
      <c r="D16">
        <v>3</v>
      </c>
      <c r="E16" s="24">
        <f t="shared" si="31"/>
        <v>2300.5854434008443</v>
      </c>
      <c r="F16" s="24">
        <f t="shared" si="31"/>
        <v>6178.8801052464269</v>
      </c>
      <c r="G16" s="24">
        <f t="shared" si="31"/>
        <v>291.83247543226838</v>
      </c>
      <c r="H16" s="24">
        <f t="shared" si="23"/>
        <v>8479.4655486472711</v>
      </c>
      <c r="I16" s="27">
        <f t="shared" si="22"/>
        <v>8771.2980240795405</v>
      </c>
      <c r="K16">
        <f>'Hat by PBT'!C17</f>
        <v>5</v>
      </c>
      <c r="L16">
        <f>'Hat by PBT'!U17</f>
        <v>2019</v>
      </c>
      <c r="M16" t="s">
        <v>734</v>
      </c>
      <c r="N16" t="s">
        <v>737</v>
      </c>
      <c r="O16" t="str">
        <f>'Hat by PBT'!V17</f>
        <v>PLA2</v>
      </c>
      <c r="P16">
        <f>'Hat by PBT'!X17</f>
        <v>220282</v>
      </c>
      <c r="Q16" s="11">
        <f>'Hat by PBT'!AC17</f>
        <v>64.313629359273193</v>
      </c>
      <c r="R16" s="11">
        <f>'Hat by PBT'!AD17</f>
        <v>46.811409263128347</v>
      </c>
      <c r="S16" s="11">
        <f>'Hat by PBT'!AE17</f>
        <v>0</v>
      </c>
      <c r="T16" s="11">
        <f t="shared" si="14"/>
        <v>111.12503862240155</v>
      </c>
      <c r="U16">
        <v>6</v>
      </c>
      <c r="V16" s="39" t="s">
        <v>813</v>
      </c>
      <c r="W16" s="134">
        <f>SUMIFS($Q$7:$Q$84,$K$7:$K$84,U16,$M$7:$M$84,"subyearling")</f>
        <v>0</v>
      </c>
      <c r="X16" s="134">
        <f>SUMIFS($R$7:$R$84,$K$7:$K$84,U16,$M$7:$M$84,"subyearling")</f>
        <v>0</v>
      </c>
      <c r="Y16" s="156">
        <f>SUMIFS($S$7:$S$84,$K$7:$K$84,U16,$M$7:$M$84,"subyearling")</f>
        <v>0</v>
      </c>
      <c r="AA16" s="39" t="s">
        <v>1989</v>
      </c>
      <c r="AB16">
        <v>26</v>
      </c>
      <c r="AC16">
        <v>97</v>
      </c>
      <c r="AD16" s="40">
        <f>AB16+AC16</f>
        <v>123</v>
      </c>
      <c r="AF16" t="str">
        <f t="shared" si="24"/>
        <v>PLA2</v>
      </c>
      <c r="AG16" s="9">
        <f>SUMIFS('Individual Data'!$AA$7:$AA$2565,'Individual Data'!$V$7:$V$2565,'final totals'!$AF16,'Individual Data'!$I$7:$I$2565,"AI",'Individual Data'!$N$7:$N$2565,"F")/SUMIFS('Individual Data'!$AA$7:$AA$2565,'Individual Data'!$V$7:$V$2565,'final totals'!$AF16,'Individual Data'!$N$7:$N$2565,"F")</f>
        <v>0</v>
      </c>
      <c r="AH16" s="11">
        <f t="shared" si="25"/>
        <v>64.313629359273193</v>
      </c>
      <c r="AI16" s="11">
        <f t="shared" si="26"/>
        <v>0</v>
      </c>
      <c r="AJ16" s="9">
        <f>IFERROR(SUMIFS('Individual Data'!$AA$7:$AA$2565,'Individual Data'!$V$7:$V$2565,'final totals'!$AF16,'Individual Data'!$I$7:$I$2565,"AI",'Individual Data'!$N$7:$N$2565,"M")/SUMIFS('Individual Data'!$AA$7:$AA$2565,'Individual Data'!$V$7:$V$2565,'final totals'!$AF16,'Individual Data'!$N$7:$N$2565,"M"),0)</f>
        <v>7.2556978340061459E-2</v>
      </c>
      <c r="AK16" s="11">
        <f t="shared" si="27"/>
        <v>43.414914855155793</v>
      </c>
      <c r="AL16" s="11">
        <f t="shared" si="28"/>
        <v>3.3964944079725541</v>
      </c>
      <c r="AM16" s="11">
        <f t="shared" si="29"/>
        <v>0</v>
      </c>
      <c r="AN16" s="11">
        <f t="shared" si="30"/>
        <v>0</v>
      </c>
    </row>
    <row r="17" spans="2:52" x14ac:dyDescent="0.25">
      <c r="C17" s="28" t="s">
        <v>633</v>
      </c>
      <c r="D17">
        <v>4</v>
      </c>
      <c r="E17" s="24">
        <f t="shared" si="31"/>
        <v>8332.4525421835806</v>
      </c>
      <c r="F17" s="24">
        <f t="shared" si="31"/>
        <v>4825.5603166951587</v>
      </c>
      <c r="G17" s="24">
        <f t="shared" si="31"/>
        <v>15.94550729652909</v>
      </c>
      <c r="H17" s="24">
        <f t="shared" si="23"/>
        <v>13158.012858878739</v>
      </c>
      <c r="I17" s="27">
        <f t="shared" si="22"/>
        <v>13173.958366175269</v>
      </c>
      <c r="K17">
        <f>'Hat by PBT'!C18</f>
        <v>4</v>
      </c>
      <c r="L17">
        <f>'Hat by PBT'!U18</f>
        <v>2020</v>
      </c>
      <c r="M17" t="s">
        <v>734</v>
      </c>
      <c r="N17" t="s">
        <v>737</v>
      </c>
      <c r="O17" t="str">
        <f>'Hat by PBT'!V18</f>
        <v>BCA1</v>
      </c>
      <c r="P17">
        <f>'Hat by PBT'!X18</f>
        <v>220291</v>
      </c>
      <c r="Q17" s="11">
        <f>'Hat by PBT'!AC18</f>
        <v>660.26767932300459</v>
      </c>
      <c r="R17" s="11">
        <f>'Hat by PBT'!AD18</f>
        <v>466.11260353767966</v>
      </c>
      <c r="S17" s="11">
        <f>'Hat by PBT'!AE18</f>
        <v>0</v>
      </c>
      <c r="T17" s="11">
        <f t="shared" si="14"/>
        <v>1126.3802828606842</v>
      </c>
      <c r="U17">
        <v>2</v>
      </c>
      <c r="V17" s="39" t="s">
        <v>814</v>
      </c>
      <c r="W17" s="134">
        <f>SUMIFS($Q$7:$Q$84,$K$7:$K$84,U17,$M$7:$M$84,"yearling")</f>
        <v>0</v>
      </c>
      <c r="X17" s="134">
        <f>SUMIFS($R$7:$R$84,$K$7:$K$84,U17,$M$7:$M$84,"yearling")</f>
        <v>0</v>
      </c>
      <c r="Y17" s="156">
        <f>SUMIFS($S$7:$S$84,$K$7:$K$84,U17,$M$7:$M$84,"yearling")</f>
        <v>20.595661243699311</v>
      </c>
      <c r="AA17" s="39"/>
      <c r="AD17" s="40"/>
      <c r="AF17" t="str">
        <f t="shared" si="24"/>
        <v>BCA1</v>
      </c>
      <c r="AG17" s="9">
        <f>SUMIFS('Individual Data'!$AA$7:$AA$2565,'Individual Data'!$V$7:$V$2565,'final totals'!$AF17,'Individual Data'!$I$7:$I$2565,"AI",'Individual Data'!$N$7:$N$2565,"F")/SUMIFS('Individual Data'!$AA$7:$AA$2565,'Individual Data'!$V$7:$V$2565,'final totals'!$AF17,'Individual Data'!$N$7:$N$2565,"F")</f>
        <v>0.6968122817907475</v>
      </c>
      <c r="AH17" s="11">
        <f t="shared" si="25"/>
        <v>200.1850511012602</v>
      </c>
      <c r="AI17" s="11">
        <f t="shared" si="26"/>
        <v>460.08262822174436</v>
      </c>
      <c r="AJ17" s="9">
        <f>IFERROR(SUMIFS('Individual Data'!$AA$7:$AA$2565,'Individual Data'!$V$7:$V$2565,'final totals'!$AF17,'Individual Data'!$I$7:$I$2565,"AI",'Individual Data'!$N$7:$N$2565,"M")/SUMIFS('Individual Data'!$AA$7:$AA$2565,'Individual Data'!$V$7:$V$2565,'final totals'!$AF17,'Individual Data'!$N$7:$N$2565,"M"),0)</f>
        <v>0.58582652206137953</v>
      </c>
      <c r="AK17" s="11">
        <f t="shared" si="27"/>
        <v>193.05147811822613</v>
      </c>
      <c r="AL17" s="11">
        <f t="shared" si="28"/>
        <v>273.06112541945356</v>
      </c>
      <c r="AM17" s="11">
        <f t="shared" si="29"/>
        <v>0</v>
      </c>
      <c r="AN17" s="11">
        <f t="shared" si="30"/>
        <v>0</v>
      </c>
    </row>
    <row r="18" spans="2:52" x14ac:dyDescent="0.25">
      <c r="C18" s="28" t="s">
        <v>633</v>
      </c>
      <c r="D18">
        <v>5</v>
      </c>
      <c r="E18" s="24">
        <f t="shared" si="31"/>
        <v>3348.712283284669</v>
      </c>
      <c r="F18" s="24">
        <f t="shared" si="31"/>
        <v>1147.4278960667061</v>
      </c>
      <c r="G18" s="24">
        <f t="shared" si="31"/>
        <v>0</v>
      </c>
      <c r="H18" s="24">
        <f t="shared" si="23"/>
        <v>4496.1401793513751</v>
      </c>
      <c r="I18" s="27">
        <f t="shared" si="22"/>
        <v>4496.1401793513751</v>
      </c>
      <c r="K18">
        <f>'Hat by PBT'!C19</f>
        <v>4</v>
      </c>
      <c r="L18">
        <f>'Hat by PBT'!U19</f>
        <v>2020</v>
      </c>
      <c r="M18" t="s">
        <v>734</v>
      </c>
      <c r="N18" t="s">
        <v>737</v>
      </c>
      <c r="O18" t="str">
        <f>'Hat by PBT'!V19</f>
        <v>BCA2</v>
      </c>
      <c r="P18">
        <f>'Hat by PBT'!X19</f>
        <v>220292</v>
      </c>
      <c r="Q18" s="11">
        <f>'Hat by PBT'!AC19</f>
        <v>221.77453076708485</v>
      </c>
      <c r="R18" s="11">
        <f>'Hat by PBT'!AD19</f>
        <v>122.26746623094817</v>
      </c>
      <c r="S18" s="11">
        <f>'Hat by PBT'!AE19</f>
        <v>0</v>
      </c>
      <c r="T18" s="11">
        <f t="shared" si="14"/>
        <v>344.04199699803303</v>
      </c>
      <c r="U18">
        <v>3</v>
      </c>
      <c r="V18" s="39" t="s">
        <v>815</v>
      </c>
      <c r="W18" s="134">
        <f>SUMIFS($Q$7:$Q$84,$K$7:$K$84,U18,$M$7:$M$84,"yearling")</f>
        <v>68.221259061669286</v>
      </c>
      <c r="X18" s="134">
        <f>SUMIFS($R$7:$R$84,$K$7:$K$84,U18,$M$7:$M$84,"yearling")</f>
        <v>149.48975402777089</v>
      </c>
      <c r="Y18" s="156">
        <f>SUMIFS($S$7:$S$84,$K$7:$K$84,U18,$M$7:$M$84,"yearling")</f>
        <v>133.44901731129286</v>
      </c>
      <c r="AA18" s="39" t="s">
        <v>9079</v>
      </c>
      <c r="AB18">
        <v>0</v>
      </c>
      <c r="AC18">
        <v>0</v>
      </c>
      <c r="AD18" s="40">
        <f>AB18+AC18</f>
        <v>0</v>
      </c>
      <c r="AF18" t="str">
        <f t="shared" si="24"/>
        <v>BCA2</v>
      </c>
      <c r="AG18" s="9">
        <f>SUMIFS('Individual Data'!$AA$7:$AA$2565,'Individual Data'!$V$7:$V$2565,'final totals'!$AF18,'Individual Data'!$I$7:$I$2565,"AI",'Individual Data'!$N$7:$N$2565,"F")/SUMIFS('Individual Data'!$AA$7:$AA$2565,'Individual Data'!$V$7:$V$2565,'final totals'!$AF18,'Individual Data'!$N$7:$N$2565,"F")</f>
        <v>0</v>
      </c>
      <c r="AH18" s="11">
        <f t="shared" si="25"/>
        <v>221.77453076708485</v>
      </c>
      <c r="AI18" s="11">
        <f t="shared" si="26"/>
        <v>0</v>
      </c>
      <c r="AJ18" s="9">
        <f>IFERROR(SUMIFS('Individual Data'!$AA$7:$AA$2565,'Individual Data'!$V$7:$V$2565,'final totals'!$AF18,'Individual Data'!$I$7:$I$2565,"AI",'Individual Data'!$N$7:$N$2565,"M")/SUMIFS('Individual Data'!$AA$7:$AA$2565,'Individual Data'!$V$7:$V$2565,'final totals'!$AF18,'Individual Data'!$N$7:$N$2565,"M"),0)</f>
        <v>1.4477902416516336E-2</v>
      </c>
      <c r="AK18" s="11">
        <f t="shared" si="27"/>
        <v>120.49728978614179</v>
      </c>
      <c r="AL18" s="11">
        <f t="shared" si="28"/>
        <v>1.7701764448063813</v>
      </c>
      <c r="AM18" s="11">
        <f t="shared" si="29"/>
        <v>0</v>
      </c>
      <c r="AN18" s="11">
        <f t="shared" si="30"/>
        <v>0</v>
      </c>
      <c r="AW18" t="s">
        <v>15266</v>
      </c>
    </row>
    <row r="19" spans="2:52" x14ac:dyDescent="0.25">
      <c r="C19" s="28" t="s">
        <v>633</v>
      </c>
      <c r="D19">
        <v>6</v>
      </c>
      <c r="E19" s="24">
        <f t="shared" si="31"/>
        <v>0</v>
      </c>
      <c r="F19" s="24">
        <f t="shared" si="31"/>
        <v>0</v>
      </c>
      <c r="G19" s="24">
        <f t="shared" si="31"/>
        <v>0</v>
      </c>
      <c r="H19" s="24">
        <f t="shared" si="23"/>
        <v>0</v>
      </c>
      <c r="I19" s="27">
        <f t="shared" si="22"/>
        <v>0</v>
      </c>
      <c r="K19">
        <f>'Hat by PBT'!C20</f>
        <v>4</v>
      </c>
      <c r="L19">
        <f>'Hat by PBT'!U20</f>
        <v>2020</v>
      </c>
      <c r="M19" t="s">
        <v>734</v>
      </c>
      <c r="N19" t="s">
        <v>737</v>
      </c>
      <c r="O19" t="str">
        <f>'Hat by PBT'!V20</f>
        <v>CJA1</v>
      </c>
      <c r="P19">
        <f>'Hat by PBT'!X20</f>
        <v>220289</v>
      </c>
      <c r="Q19" s="11">
        <f>'Hat by PBT'!AC20</f>
        <v>1112.6660793675928</v>
      </c>
      <c r="R19" s="11">
        <f>'Hat by PBT'!AD20</f>
        <v>693.31528016218965</v>
      </c>
      <c r="S19" s="11">
        <f>'Hat by PBT'!AE20</f>
        <v>0</v>
      </c>
      <c r="T19" s="11">
        <f t="shared" si="14"/>
        <v>1805.9813595297824</v>
      </c>
      <c r="U19">
        <v>4</v>
      </c>
      <c r="V19" s="39" t="s">
        <v>816</v>
      </c>
      <c r="W19" s="134">
        <f>SUMIFS($Q$7:$Q$84,$K$7:$K$84,U19,$M$7:$M$84,"yearling")</f>
        <v>619.70176630262642</v>
      </c>
      <c r="X19" s="134">
        <f>SUMIFS($R$7:$R$84,$K$7:$K$84,U19,$M$7:$M$84,"yearling")</f>
        <v>445.12652267287575</v>
      </c>
      <c r="Y19" s="156">
        <f>SUMIFS($S$7:$S$84,$K$7:$K$84,U19,$M$7:$M$84,"yearling")</f>
        <v>0</v>
      </c>
      <c r="AA19" s="39" t="s">
        <v>1994</v>
      </c>
      <c r="AB19">
        <v>0</v>
      </c>
      <c r="AC19">
        <v>0</v>
      </c>
      <c r="AD19" s="40">
        <f>AB19+AC19</f>
        <v>0</v>
      </c>
      <c r="AF19" t="str">
        <f t="shared" si="24"/>
        <v>CJA1</v>
      </c>
      <c r="AG19" s="9">
        <f>SUMIFS('Individual Data'!$AA$7:$AA$2565,'Individual Data'!$V$7:$V$2565,'final totals'!$AF19,'Individual Data'!$I$7:$I$2565,"AI",'Individual Data'!$N$7:$N$2565,"F")/SUMIFS('Individual Data'!$AA$7:$AA$2565,'Individual Data'!$V$7:$V$2565,'final totals'!$AF19,'Individual Data'!$N$7:$N$2565,"F")</f>
        <v>0.58407542891106246</v>
      </c>
      <c r="AH19" s="11">
        <f t="shared" si="25"/>
        <v>462.78516182617579</v>
      </c>
      <c r="AI19" s="11">
        <f t="shared" si="26"/>
        <v>649.88091754141703</v>
      </c>
      <c r="AJ19" s="9">
        <f>IFERROR(SUMIFS('Individual Data'!$AA$7:$AA$2565,'Individual Data'!$V$7:$V$2565,'final totals'!$AF19,'Individual Data'!$I$7:$I$2565,"AI",'Individual Data'!$N$7:$N$2565,"M")/SUMIFS('Individual Data'!$AA$7:$AA$2565,'Individual Data'!$V$7:$V$2565,'final totals'!$AF19,'Individual Data'!$N$7:$N$2565,"M"),0)</f>
        <v>0.56885721706560366</v>
      </c>
      <c r="AK19" s="11">
        <f t="shared" si="27"/>
        <v>298.91787934006715</v>
      </c>
      <c r="AL19" s="11">
        <f t="shared" si="28"/>
        <v>394.39740082212251</v>
      </c>
      <c r="AM19" s="11">
        <f t="shared" si="29"/>
        <v>0</v>
      </c>
      <c r="AN19" s="11">
        <f t="shared" si="30"/>
        <v>0</v>
      </c>
      <c r="AV19" s="118"/>
      <c r="AW19" s="118"/>
      <c r="AX19" s="118" t="s">
        <v>881</v>
      </c>
      <c r="AY19" s="118" t="s">
        <v>882</v>
      </c>
      <c r="AZ19" s="118" t="s">
        <v>883</v>
      </c>
    </row>
    <row r="20" spans="2:52" x14ac:dyDescent="0.25">
      <c r="C20" s="28" t="s">
        <v>775</v>
      </c>
      <c r="D20">
        <v>2</v>
      </c>
      <c r="E20" s="24">
        <f t="shared" ref="E20:G24" si="32">(SUMIFS(Q$7:Q$84,$K$7:$K$84,$D20,$N$7:$N$84,"stray"))</f>
        <v>0</v>
      </c>
      <c r="F20" s="24">
        <f t="shared" si="32"/>
        <v>16.708073112073112</v>
      </c>
      <c r="G20" s="24">
        <f t="shared" si="32"/>
        <v>75.803344379660899</v>
      </c>
      <c r="H20" s="24">
        <f t="shared" si="23"/>
        <v>16.708073112073112</v>
      </c>
      <c r="I20" s="27">
        <f t="shared" si="22"/>
        <v>92.511417491734008</v>
      </c>
      <c r="K20">
        <f>'Hat by PBT'!C21</f>
        <v>4</v>
      </c>
      <c r="L20">
        <f>'Hat by PBT'!U21</f>
        <v>2020</v>
      </c>
      <c r="M20" t="s">
        <v>734</v>
      </c>
      <c r="N20" t="s">
        <v>737</v>
      </c>
      <c r="O20" t="str">
        <f>'Hat by PBT'!V21</f>
        <v>CJA2</v>
      </c>
      <c r="P20">
        <f>'Hat by PBT'!X21</f>
        <v>220290</v>
      </c>
      <c r="Q20" s="11">
        <f>'Hat by PBT'!AC21</f>
        <v>160.14055806811936</v>
      </c>
      <c r="R20" s="11">
        <f>'Hat by PBT'!AD21</f>
        <v>45.995844920413568</v>
      </c>
      <c r="S20" s="11">
        <f>'Hat by PBT'!AE21</f>
        <v>0</v>
      </c>
      <c r="T20" s="11">
        <f t="shared" si="14"/>
        <v>206.13640298853292</v>
      </c>
      <c r="U20">
        <v>5</v>
      </c>
      <c r="V20" s="39" t="s">
        <v>817</v>
      </c>
      <c r="W20" s="134">
        <f>SUMIFS($Q$7:$Q$84,$K$7:$K$84,U20,$M$7:$M$84,"yearling")</f>
        <v>450.7664987787773</v>
      </c>
      <c r="X20" s="134">
        <f>SUMIFS($R$7:$R$84,$K$7:$K$84,U20,$M$7:$M$84,"yearling")</f>
        <v>170.57065213955494</v>
      </c>
      <c r="Y20" s="156">
        <f>SUMIFS($S$7:$S$84,$K$7:$K$84,U20,$M$7:$M$84,"yearling")</f>
        <v>0</v>
      </c>
      <c r="AA20" s="39" t="s">
        <v>1993</v>
      </c>
      <c r="AB20">
        <v>51</v>
      </c>
      <c r="AC20">
        <v>116</v>
      </c>
      <c r="AD20" s="40">
        <f>AB20+AC20</f>
        <v>167</v>
      </c>
      <c r="AF20" t="str">
        <f t="shared" si="24"/>
        <v>CJA2</v>
      </c>
      <c r="AG20" s="9">
        <f>SUMIFS('Individual Data'!$AA$7:$AA$2565,'Individual Data'!$V$7:$V$2565,'final totals'!$AF20,'Individual Data'!$I$7:$I$2565,"AI",'Individual Data'!$N$7:$N$2565,"F")/SUMIFS('Individual Data'!$AA$7:$AA$2565,'Individual Data'!$V$7:$V$2565,'final totals'!$AF20,'Individual Data'!$N$7:$N$2565,"F")</f>
        <v>0</v>
      </c>
      <c r="AH20" s="11">
        <f t="shared" si="25"/>
        <v>160.14055806811936</v>
      </c>
      <c r="AI20" s="11">
        <f t="shared" si="26"/>
        <v>0</v>
      </c>
      <c r="AJ20" s="9">
        <f>IFERROR(SUMIFS('Individual Data'!$AA$7:$AA$2565,'Individual Data'!$V$7:$V$2565,'final totals'!$AF20,'Individual Data'!$I$7:$I$2565,"AI",'Individual Data'!$N$7:$N$2565,"M")/SUMIFS('Individual Data'!$AA$7:$AA$2565,'Individual Data'!$V$7:$V$2565,'final totals'!$AF20,'Individual Data'!$N$7:$N$2565,"M"),0)</f>
        <v>9.9365452018694914E-2</v>
      </c>
      <c r="AK20" s="11">
        <f t="shared" si="27"/>
        <v>41.425446998914879</v>
      </c>
      <c r="AL20" s="11">
        <f t="shared" si="28"/>
        <v>4.5703979214986887</v>
      </c>
      <c r="AM20" s="11">
        <f t="shared" si="29"/>
        <v>0</v>
      </c>
      <c r="AN20" s="11">
        <f t="shared" si="30"/>
        <v>0</v>
      </c>
      <c r="AV20" s="254" t="s">
        <v>2011</v>
      </c>
      <c r="AW20" t="s">
        <v>15268</v>
      </c>
      <c r="AX20" s="11">
        <f>AS4+SUM(AB13:AB21)</f>
        <v>16237.928025514941</v>
      </c>
      <c r="AY20" s="11">
        <f>AT4+SUM(AC13:AC21)</f>
        <v>16771.294983196261</v>
      </c>
      <c r="AZ20" s="11">
        <f>AU4+SUM(AB23:AB26)</f>
        <v>8584.5909282652283</v>
      </c>
    </row>
    <row r="21" spans="2:52" x14ac:dyDescent="0.25">
      <c r="C21" s="28" t="s">
        <v>775</v>
      </c>
      <c r="D21">
        <v>3</v>
      </c>
      <c r="E21" s="24">
        <f t="shared" si="32"/>
        <v>35.196712345514527</v>
      </c>
      <c r="F21" s="24">
        <f t="shared" si="32"/>
        <v>334.66919574476094</v>
      </c>
      <c r="G21" s="24">
        <f t="shared" si="32"/>
        <v>43.741471306170382</v>
      </c>
      <c r="H21" s="24">
        <f t="shared" si="23"/>
        <v>369.86590809027547</v>
      </c>
      <c r="I21" s="27">
        <f t="shared" si="22"/>
        <v>413.60737939644588</v>
      </c>
      <c r="K21">
        <f>'Hat by PBT'!C22</f>
        <v>4</v>
      </c>
      <c r="L21">
        <f>'Hat by PBT'!U22</f>
        <v>2020</v>
      </c>
      <c r="M21" t="s">
        <v>734</v>
      </c>
      <c r="N21" t="s">
        <v>737</v>
      </c>
      <c r="O21" t="str">
        <f>'Hat by PBT'!V22</f>
        <v>GRR</v>
      </c>
      <c r="P21">
        <f>'Hat by PBT'!X22</f>
        <v>637941</v>
      </c>
      <c r="Q21" s="11">
        <f>'Hat by PBT'!AC22</f>
        <v>361.02489539911926</v>
      </c>
      <c r="R21" s="11">
        <f>'Hat by PBT'!AD22</f>
        <v>243.87905939593443</v>
      </c>
      <c r="S21" s="11">
        <f>'Hat by PBT'!AE22</f>
        <v>0</v>
      </c>
      <c r="T21" s="11">
        <f t="shared" si="14"/>
        <v>604.90395479505366</v>
      </c>
      <c r="U21">
        <v>6</v>
      </c>
      <c r="V21" s="39" t="s">
        <v>818</v>
      </c>
      <c r="W21" s="134">
        <f>SUMIFS($Q$7:$Q$84,$K$7:$K$84,U21,$M$7:$M$84,"yearling")</f>
        <v>0</v>
      </c>
      <c r="X21" s="134">
        <f>SUMIFS($R$7:$R$84,$K$7:$K$84,U21,$M$7:$M$84,"yearling")</f>
        <v>0</v>
      </c>
      <c r="Y21" s="156">
        <f>SUMIFS($S$7:$S$84,$K$7:$K$84,U21,$M$7:$M$84,"yearling")</f>
        <v>0</v>
      </c>
      <c r="AA21" s="39" t="s">
        <v>1992</v>
      </c>
      <c r="AB21">
        <v>0</v>
      </c>
      <c r="AC21">
        <v>58</v>
      </c>
      <c r="AD21" s="40">
        <f>AB21+AC21</f>
        <v>58</v>
      </c>
      <c r="AF21" t="str">
        <f t="shared" si="24"/>
        <v>GRR</v>
      </c>
      <c r="AG21" s="9">
        <f>SUMIFS('Individual Data'!$AA$7:$AA$2565,'Individual Data'!$V$7:$V$2565,'final totals'!$AF21,'Individual Data'!$I$7:$I$2565,"AI",'Individual Data'!$N$7:$N$2565,"F")/SUMIFS('Individual Data'!$AA$7:$AA$2565,'Individual Data'!$V$7:$V$2565,'final totals'!$AF21,'Individual Data'!$N$7:$N$2565,"F")</f>
        <v>0.14706417211376394</v>
      </c>
      <c r="AH21" s="11">
        <f t="shared" si="25"/>
        <v>307.93106804478953</v>
      </c>
      <c r="AI21" s="11">
        <f t="shared" si="26"/>
        <v>53.093827354329733</v>
      </c>
      <c r="AJ21" s="9">
        <f>IFERROR(SUMIFS('Individual Data'!$AA$7:$AA$2565,'Individual Data'!$V$7:$V$2565,'final totals'!$AF21,'Individual Data'!$I$7:$I$2565,"AI",'Individual Data'!$N$7:$N$2565,"M")/SUMIFS('Individual Data'!$AA$7:$AA$2565,'Individual Data'!$V$7:$V$2565,'final totals'!$AF21,'Individual Data'!$N$7:$N$2565,"M"),0)</f>
        <v>0.20549394851384675</v>
      </c>
      <c r="AK21" s="11">
        <f t="shared" si="27"/>
        <v>193.76338852082091</v>
      </c>
      <c r="AL21" s="11">
        <f t="shared" si="28"/>
        <v>50.115670875113523</v>
      </c>
      <c r="AM21" s="11">
        <f t="shared" si="29"/>
        <v>0</v>
      </c>
      <c r="AN21" s="11">
        <f t="shared" si="30"/>
        <v>0</v>
      </c>
      <c r="AV21" s="255"/>
      <c r="AW21" s="118" t="s">
        <v>15267</v>
      </c>
      <c r="AX21" s="239">
        <f>AX20/($AX20+$AY20+$AZ20)</f>
        <v>0.39039286106628479</v>
      </c>
      <c r="AY21" s="239">
        <f>AY20/($AX20+$AY20+$AZ20)</f>
        <v>0.40321608902247769</v>
      </c>
      <c r="AZ21" s="239">
        <f>AZ20/($AX20+$AY20+$AZ20)</f>
        <v>0.2063910499112375</v>
      </c>
    </row>
    <row r="22" spans="2:52" x14ac:dyDescent="0.25">
      <c r="C22" s="28" t="s">
        <v>775</v>
      </c>
      <c r="D22">
        <v>4</v>
      </c>
      <c r="E22" s="24">
        <f t="shared" si="32"/>
        <v>89.98721103826631</v>
      </c>
      <c r="F22" s="24">
        <f t="shared" si="32"/>
        <v>209.2553622246555</v>
      </c>
      <c r="G22" s="24">
        <f t="shared" si="32"/>
        <v>0</v>
      </c>
      <c r="H22" s="24">
        <f t="shared" si="23"/>
        <v>299.24257326292184</v>
      </c>
      <c r="I22" s="27">
        <f t="shared" si="22"/>
        <v>299.24257326292184</v>
      </c>
      <c r="K22">
        <f>'Hat by PBT'!C23</f>
        <v>4</v>
      </c>
      <c r="L22">
        <f>'Hat by PBT'!U23</f>
        <v>2020</v>
      </c>
      <c r="M22" t="s">
        <v>734</v>
      </c>
      <c r="N22" t="s">
        <v>737</v>
      </c>
      <c r="O22" t="str">
        <f>'Hat by PBT'!V23</f>
        <v>IPCSR</v>
      </c>
      <c r="P22">
        <f>'Hat by PBT'!X23</f>
        <v>91579</v>
      </c>
      <c r="Q22" s="11">
        <f>'Hat by PBT'!AC23</f>
        <v>1370.2838253562968</v>
      </c>
      <c r="R22" s="11">
        <f>'Hat by PBT'!AD23</f>
        <v>686.69606083492465</v>
      </c>
      <c r="S22" s="11">
        <f>'Hat by PBT'!AE23</f>
        <v>0</v>
      </c>
      <c r="T22" s="11">
        <f t="shared" si="14"/>
        <v>2056.9798861912213</v>
      </c>
      <c r="V22" s="135" t="s">
        <v>819</v>
      </c>
      <c r="W22" s="11">
        <f>'age-length nat &amp; Unk AD'!BG6</f>
        <v>0</v>
      </c>
      <c r="X22" s="11">
        <f>'age-length nat &amp; Unk AD'!BH6</f>
        <v>45.920493125243894</v>
      </c>
      <c r="Y22" s="127">
        <f>'age-length nat &amp; Unk AD'!BI6</f>
        <v>375.58745740905954</v>
      </c>
      <c r="AA22" s="39"/>
      <c r="AD22" s="40">
        <v>0</v>
      </c>
      <c r="AF22" t="str">
        <f t="shared" si="24"/>
        <v>IPCSR</v>
      </c>
      <c r="AG22" s="9">
        <f>SUMIFS('Individual Data'!$AA$7:$AA$2565,'Individual Data'!$V$7:$V$2565,'final totals'!$AF22,'Individual Data'!$I$7:$I$2565,"AI",'Individual Data'!$N$7:$N$2565,"F")/SUMIFS('Individual Data'!$AA$7:$AA$2565,'Individual Data'!$V$7:$V$2565,'final totals'!$AF22,'Individual Data'!$N$7:$N$2565,"F")</f>
        <v>0.8459695520739251</v>
      </c>
      <c r="AH22" s="11">
        <f t="shared" si="25"/>
        <v>211.06543140548578</v>
      </c>
      <c r="AI22" s="11">
        <f t="shared" si="26"/>
        <v>1159.2183939508111</v>
      </c>
      <c r="AJ22" s="9">
        <f>IFERROR(SUMIFS('Individual Data'!$AA$7:$AA$2565,'Individual Data'!$V$7:$V$2565,'final totals'!$AF22,'Individual Data'!$I$7:$I$2565,"AI",'Individual Data'!$N$7:$N$2565,"M")/SUMIFS('Individual Data'!$AA$7:$AA$2565,'Individual Data'!$V$7:$V$2565,'final totals'!$AF22,'Individual Data'!$N$7:$N$2565,"M"),0)</f>
        <v>0.77049680830835743</v>
      </c>
      <c r="AK22" s="11">
        <f t="shared" si="27"/>
        <v>157.59893768369355</v>
      </c>
      <c r="AL22" s="11">
        <f t="shared" si="28"/>
        <v>529.09712315123113</v>
      </c>
      <c r="AM22" s="11">
        <f t="shared" si="29"/>
        <v>0</v>
      </c>
      <c r="AN22" s="11">
        <f t="shared" si="30"/>
        <v>0</v>
      </c>
      <c r="AV22" s="256" t="s">
        <v>878</v>
      </c>
      <c r="AW22" s="225" t="s">
        <v>15268</v>
      </c>
      <c r="AX22" s="31">
        <f>AS6+SUM(AB14:AB16)+SUM(AB19:AB21)</f>
        <v>14115.723390140822</v>
      </c>
      <c r="AY22" s="31">
        <f>AT6+SUM(AC14:AC16)+SUM(AC19:AC21)</f>
        <v>15033.378782567666</v>
      </c>
      <c r="AZ22" s="31">
        <f>AU6+SUM(AB24:AB26)</f>
        <v>8019.857137941719</v>
      </c>
    </row>
    <row r="23" spans="2:52" x14ac:dyDescent="0.25">
      <c r="C23" s="28" t="s">
        <v>775</v>
      </c>
      <c r="D23">
        <v>5</v>
      </c>
      <c r="E23" s="24">
        <f t="shared" si="32"/>
        <v>206.72367434593269</v>
      </c>
      <c r="F23" s="24">
        <f t="shared" si="32"/>
        <v>84.284235047791</v>
      </c>
      <c r="G23" s="24">
        <f t="shared" si="32"/>
        <v>0</v>
      </c>
      <c r="H23" s="24">
        <f t="shared" si="23"/>
        <v>291.00790939372371</v>
      </c>
      <c r="I23" s="27">
        <f t="shared" si="22"/>
        <v>291.00790939372371</v>
      </c>
      <c r="K23">
        <f>'Hat by PBT'!C24</f>
        <v>4</v>
      </c>
      <c r="L23">
        <f>'Hat by PBT'!U24</f>
        <v>2020</v>
      </c>
      <c r="M23" t="s">
        <v>734</v>
      </c>
      <c r="N23" t="s">
        <v>737</v>
      </c>
      <c r="O23" t="str">
        <f>'Hat by PBT'!V24</f>
        <v>LFSO</v>
      </c>
      <c r="P23">
        <f>'Hat by PBT'!X24</f>
        <v>637940</v>
      </c>
      <c r="Q23" s="11">
        <f>'Hat by PBT'!AC24</f>
        <v>1295.4698456564754</v>
      </c>
      <c r="R23" s="11">
        <f>'Hat by PBT'!AD24</f>
        <v>560.6970807178634</v>
      </c>
      <c r="S23" s="11">
        <f>'Hat by PBT'!AE24</f>
        <v>0</v>
      </c>
      <c r="T23" s="11">
        <f t="shared" si="14"/>
        <v>1856.1669263743388</v>
      </c>
      <c r="V23" s="135" t="s">
        <v>820</v>
      </c>
      <c r="W23" s="11">
        <f>'age-length nat &amp; Unk AD'!BG7</f>
        <v>156.74034341724249</v>
      </c>
      <c r="X23" s="11">
        <f>'age-length nat &amp; Unk AD'!BH7</f>
        <v>1299.776383609742</v>
      </c>
      <c r="Y23" s="127">
        <f>'age-length nat &amp; Unk AD'!BI7</f>
        <v>22.731667972494307</v>
      </c>
      <c r="AA23" s="39" t="s">
        <v>1995</v>
      </c>
      <c r="AB23">
        <v>82</v>
      </c>
      <c r="AD23" s="40">
        <f>AB23+AC23</f>
        <v>82</v>
      </c>
      <c r="AF23" t="str">
        <f t="shared" si="24"/>
        <v>LFSO</v>
      </c>
      <c r="AG23" s="9">
        <f>SUMIFS('Individual Data'!$AA$7:$AA$2565,'Individual Data'!$V$7:$V$2565,'final totals'!$AF23,'Individual Data'!$I$7:$I$2565,"AI",'Individual Data'!$N$7:$N$2565,"F")/SUMIFS('Individual Data'!$AA$7:$AA$2565,'Individual Data'!$V$7:$V$2565,'final totals'!$AF23,'Individual Data'!$N$7:$N$2565,"F")</f>
        <v>0.57998035274973136</v>
      </c>
      <c r="AH23" s="11">
        <f t="shared" si="25"/>
        <v>544.1227875959928</v>
      </c>
      <c r="AI23" s="11">
        <f t="shared" si="26"/>
        <v>751.3470580604826</v>
      </c>
      <c r="AJ23" s="9">
        <f>IFERROR(SUMIFS('Individual Data'!$AA$7:$AA$2565,'Individual Data'!$V$7:$V$2565,'final totals'!$AF23,'Individual Data'!$I$7:$I$2565,"AI",'Individual Data'!$N$7:$N$2565,"M")/SUMIFS('Individual Data'!$AA$7:$AA$2565,'Individual Data'!$V$7:$V$2565,'final totals'!$AF23,'Individual Data'!$N$7:$N$2565,"M"),0)</f>
        <v>0.68078191038570224</v>
      </c>
      <c r="AK23" s="11">
        <f t="shared" si="27"/>
        <v>178.98465095907005</v>
      </c>
      <c r="AL23" s="11">
        <f t="shared" si="28"/>
        <v>381.71242975879335</v>
      </c>
      <c r="AM23" s="11">
        <f t="shared" si="29"/>
        <v>0</v>
      </c>
      <c r="AN23" s="11">
        <f t="shared" si="30"/>
        <v>0</v>
      </c>
      <c r="AV23" s="255"/>
      <c r="AW23" s="118" t="s">
        <v>15267</v>
      </c>
      <c r="AX23" s="167">
        <f>AX22/($AX22+$AY22+$AZ22)</f>
        <v>0.37977182175493873</v>
      </c>
      <c r="AY23" s="167">
        <f>AY22/($AX22+$AY22+$AZ22)</f>
        <v>0.40446057843379213</v>
      </c>
      <c r="AZ23" s="167">
        <f>AZ22/($AX22+$AY22+$AZ22)</f>
        <v>0.21576759981126911</v>
      </c>
    </row>
    <row r="24" spans="2:52" ht="15.75" thickBot="1" x14ac:dyDescent="0.3">
      <c r="C24" s="29" t="s">
        <v>775</v>
      </c>
      <c r="D24" s="155">
        <v>6</v>
      </c>
      <c r="E24" s="42">
        <f t="shared" si="32"/>
        <v>0</v>
      </c>
      <c r="F24" s="42">
        <f t="shared" si="32"/>
        <v>0</v>
      </c>
      <c r="G24" s="42">
        <f t="shared" si="32"/>
        <v>0</v>
      </c>
      <c r="H24" s="42">
        <f t="shared" si="23"/>
        <v>0</v>
      </c>
      <c r="I24" s="41">
        <f t="shared" si="22"/>
        <v>0</v>
      </c>
      <c r="K24">
        <f>'Hat by PBT'!C25</f>
        <v>4</v>
      </c>
      <c r="L24">
        <f>'Hat by PBT'!U25</f>
        <v>2020</v>
      </c>
      <c r="M24" t="s">
        <v>747</v>
      </c>
      <c r="N24" t="s">
        <v>737</v>
      </c>
      <c r="O24" t="str">
        <f>'Hat by PBT'!V25</f>
        <v>LFYO</v>
      </c>
      <c r="P24">
        <f>'Hat by PBT'!X25</f>
        <v>637944</v>
      </c>
      <c r="Q24" s="11">
        <f>'Hat by PBT'!AC25</f>
        <v>610.75696339330273</v>
      </c>
      <c r="R24" s="11">
        <f>'Hat by PBT'!AD25</f>
        <v>437.63406066138361</v>
      </c>
      <c r="S24" s="11">
        <f>'Hat by PBT'!AE25</f>
        <v>0</v>
      </c>
      <c r="T24" s="11">
        <f t="shared" si="14"/>
        <v>1048.3910240546863</v>
      </c>
      <c r="V24" s="135" t="s">
        <v>821</v>
      </c>
      <c r="W24" s="11">
        <f>'age-length nat &amp; Unk AD'!BG8</f>
        <v>1987.9094489403901</v>
      </c>
      <c r="X24" s="11">
        <f>'age-length nat &amp; Unk AD'!BH8</f>
        <v>1665.814346215041</v>
      </c>
      <c r="Y24" s="127">
        <f>'age-length nat &amp; Unk AD'!BI8</f>
        <v>22.731667972494307</v>
      </c>
      <c r="AA24" s="39" t="s">
        <v>1996</v>
      </c>
      <c r="AB24">
        <v>303</v>
      </c>
      <c r="AD24" s="40">
        <f t="shared" ref="AD24:AD26" si="33">AB24+AC24</f>
        <v>303</v>
      </c>
      <c r="AF24" t="str">
        <f t="shared" si="24"/>
        <v>LFYO</v>
      </c>
      <c r="AG24" s="9">
        <f>SUMIFS('Individual Data'!$AA$7:$AA$2565,'Individual Data'!$V$7:$V$2565,'final totals'!$AF24,'Individual Data'!$I$7:$I$2565,"AI",'Individual Data'!$N$7:$N$2565,"F")/SUMIFS('Individual Data'!$AA$7:$AA$2565,'Individual Data'!$V$7:$V$2565,'final totals'!$AF24,'Individual Data'!$N$7:$N$2565,"F")</f>
        <v>4.8912069131976488E-2</v>
      </c>
      <c r="AH24" s="11">
        <f t="shared" si="25"/>
        <v>580.8835765769735</v>
      </c>
      <c r="AI24" s="11">
        <f t="shared" si="26"/>
        <v>29.87338681632923</v>
      </c>
      <c r="AJ24" s="9">
        <f>IFERROR(SUMIFS('Individual Data'!$AA$7:$AA$2565,'Individual Data'!$V$7:$V$2565,'final totals'!$AF24,'Individual Data'!$I$7:$I$2565,"AI",'Individual Data'!$N$7:$N$2565,"M")/SUMIFS('Individual Data'!$AA$7:$AA$2565,'Individual Data'!$V$7:$V$2565,'final totals'!$AF24,'Individual Data'!$N$7:$N$2565,"M"),0)</f>
        <v>1.8044291479272886E-2</v>
      </c>
      <c r="AK24" s="11">
        <f t="shared" si="27"/>
        <v>429.7372641095518</v>
      </c>
      <c r="AL24" s="11">
        <f t="shared" si="28"/>
        <v>7.8967965518318124</v>
      </c>
      <c r="AM24" s="11">
        <f t="shared" si="29"/>
        <v>0</v>
      </c>
      <c r="AN24" s="11">
        <f t="shared" si="30"/>
        <v>0</v>
      </c>
    </row>
    <row r="25" spans="2:52" x14ac:dyDescent="0.25">
      <c r="C25" s="11"/>
      <c r="D25" s="11"/>
      <c r="E25" s="24"/>
      <c r="F25" s="24"/>
      <c r="G25" s="24"/>
      <c r="H25" s="24"/>
      <c r="I25" s="24"/>
      <c r="K25">
        <f>'Hat by PBT'!C26</f>
        <v>4</v>
      </c>
      <c r="L25">
        <f>'Hat by PBT'!U26</f>
        <v>2020</v>
      </c>
      <c r="M25" t="s">
        <v>734</v>
      </c>
      <c r="N25" t="s">
        <v>737</v>
      </c>
      <c r="O25" t="str">
        <f>'Hat by PBT'!V26</f>
        <v>PLA1</v>
      </c>
      <c r="P25">
        <f>'Hat by PBT'!X26</f>
        <v>220293</v>
      </c>
      <c r="Q25" s="11">
        <f>'Hat by PBT'!AC26</f>
        <v>586.96084670988398</v>
      </c>
      <c r="R25" s="11">
        <f>'Hat by PBT'!AD26</f>
        <v>263.20590618562954</v>
      </c>
      <c r="S25" s="11">
        <f>'Hat by PBT'!AE26</f>
        <v>0</v>
      </c>
      <c r="T25" s="11">
        <f t="shared" si="14"/>
        <v>850.16675289551358</v>
      </c>
      <c r="V25" s="135" t="s">
        <v>822</v>
      </c>
      <c r="W25" s="11">
        <f>'age-length nat &amp; Unk AD'!BG9</f>
        <v>865.73485913231241</v>
      </c>
      <c r="X25" s="11">
        <f>'age-length nat &amp; Unk AD'!BH9</f>
        <v>274.01024207513854</v>
      </c>
      <c r="Y25" s="127">
        <f>'age-length nat &amp; Unk AD'!BI9</f>
        <v>0</v>
      </c>
      <c r="AA25" s="39" t="s">
        <v>1997</v>
      </c>
      <c r="AB25">
        <v>711</v>
      </c>
      <c r="AD25" s="40">
        <f t="shared" si="33"/>
        <v>711</v>
      </c>
      <c r="AF25" t="str">
        <f t="shared" si="24"/>
        <v>PLA1</v>
      </c>
      <c r="AG25" s="9">
        <f>SUMIFS('Individual Data'!$AA$7:$AA$2565,'Individual Data'!$V$7:$V$2565,'final totals'!$AF25,'Individual Data'!$I$7:$I$2565,"AI",'Individual Data'!$N$7:$N$2565,"F")/SUMIFS('Individual Data'!$AA$7:$AA$2565,'Individual Data'!$V$7:$V$2565,'final totals'!$AF25,'Individual Data'!$N$7:$N$2565,"F")</f>
        <v>0.49243390409722654</v>
      </c>
      <c r="AH25" s="11">
        <f t="shared" si="25"/>
        <v>297.92142541232209</v>
      </c>
      <c r="AI25" s="11">
        <f t="shared" si="26"/>
        <v>289.03942129756189</v>
      </c>
      <c r="AJ25" s="9">
        <f>IFERROR(SUMIFS('Individual Data'!$AA$7:$AA$2565,'Individual Data'!$V$7:$V$2565,'final totals'!$AF25,'Individual Data'!$I$7:$I$2565,"AI",'Individual Data'!$N$7:$N$2565,"M")/SUMIFS('Individual Data'!$AA$7:$AA$2565,'Individual Data'!$V$7:$V$2565,'final totals'!$AF25,'Individual Data'!$N$7:$N$2565,"M"),0)</f>
        <v>0.47865999482644711</v>
      </c>
      <c r="AK25" s="11">
        <f t="shared" si="27"/>
        <v>137.21976849252576</v>
      </c>
      <c r="AL25" s="11">
        <f t="shared" si="28"/>
        <v>125.98613769310379</v>
      </c>
      <c r="AM25" s="11">
        <f t="shared" si="29"/>
        <v>0</v>
      </c>
      <c r="AN25" s="11">
        <f t="shared" si="30"/>
        <v>0</v>
      </c>
    </row>
    <row r="26" spans="2:52" x14ac:dyDescent="0.25">
      <c r="C26" s="11" t="s">
        <v>15297</v>
      </c>
      <c r="E26" s="243">
        <f>1-E27</f>
        <v>0.18636688449522409</v>
      </c>
      <c r="F26" s="243"/>
      <c r="G26" s="243"/>
      <c r="H26" s="243"/>
      <c r="I26" s="243"/>
      <c r="K26">
        <f>'Hat by PBT'!C27</f>
        <v>4</v>
      </c>
      <c r="L26">
        <f>'Hat by PBT'!U27</f>
        <v>2020</v>
      </c>
      <c r="M26" t="s">
        <v>734</v>
      </c>
      <c r="N26" t="s">
        <v>737</v>
      </c>
      <c r="O26" t="str">
        <f>'Hat by PBT'!V27</f>
        <v>PLA2</v>
      </c>
      <c r="P26">
        <f>'Hat by PBT'!X27</f>
        <v>220294</v>
      </c>
      <c r="Q26" s="11">
        <f>'Hat by PBT'!AC27</f>
        <v>220.00430565470703</v>
      </c>
      <c r="R26" s="11">
        <f>'Hat by PBT'!AD27</f>
        <v>185.67389918045052</v>
      </c>
      <c r="S26" s="11">
        <f>'Hat by PBT'!AE27</f>
        <v>15.490134767686865</v>
      </c>
      <c r="T26" s="11">
        <f t="shared" si="14"/>
        <v>421.16833960284441</v>
      </c>
      <c r="V26" s="135" t="s">
        <v>823</v>
      </c>
      <c r="W26" s="11">
        <f>'age-length nat &amp; Unk AD'!BG10</f>
        <v>0</v>
      </c>
      <c r="X26" s="11">
        <f>'age-length nat &amp; Unk AD'!BH10</f>
        <v>0</v>
      </c>
      <c r="Y26" s="127">
        <f>'age-length nat &amp; Unk AD'!BI10</f>
        <v>0</v>
      </c>
      <c r="AA26" s="39" t="s">
        <v>1998</v>
      </c>
      <c r="AB26">
        <v>263</v>
      </c>
      <c r="AD26" s="40">
        <f t="shared" si="33"/>
        <v>263</v>
      </c>
      <c r="AF26" t="str">
        <f t="shared" si="24"/>
        <v>PLA2</v>
      </c>
      <c r="AG26" s="9">
        <f>SUMIFS('Individual Data'!$AA$7:$AA$2565,'Individual Data'!$V$7:$V$2565,'final totals'!$AF26,'Individual Data'!$I$7:$I$2565,"AI",'Individual Data'!$N$7:$N$2565,"F")/SUMIFS('Individual Data'!$AA$7:$AA$2565,'Individual Data'!$V$7:$V$2565,'final totals'!$AF26,'Individual Data'!$N$7:$N$2565,"F")</f>
        <v>0</v>
      </c>
      <c r="AH26" s="11">
        <f t="shared" si="25"/>
        <v>220.00430565470703</v>
      </c>
      <c r="AI26" s="11">
        <f t="shared" si="26"/>
        <v>0</v>
      </c>
      <c r="AJ26" s="9">
        <f>IFERROR(SUMIFS('Individual Data'!$AA$7:$AA$2565,'Individual Data'!$V$7:$V$2565,'final totals'!$AF26,'Individual Data'!$I$7:$I$2565,"AI",'Individual Data'!$N$7:$N$2565,"M")/SUMIFS('Individual Data'!$AA$7:$AA$2565,'Individual Data'!$V$7:$V$2565,'final totals'!$AF26,'Individual Data'!$N$7:$N$2565,"M"),0)</f>
        <v>7.2556978340061459E-2</v>
      </c>
      <c r="AK26" s="11">
        <f t="shared" si="27"/>
        <v>172.20196209929981</v>
      </c>
      <c r="AL26" s="11">
        <f t="shared" si="28"/>
        <v>13.471937081150713</v>
      </c>
      <c r="AM26" s="11">
        <f t="shared" si="29"/>
        <v>14.366217394863176</v>
      </c>
      <c r="AN26" s="11">
        <f t="shared" si="30"/>
        <v>1.1239173728236889</v>
      </c>
    </row>
    <row r="27" spans="2:52" ht="15.75" thickBot="1" x14ac:dyDescent="0.3">
      <c r="C27" s="11" t="s">
        <v>15292</v>
      </c>
      <c r="E27" s="243">
        <f>E6/E7</f>
        <v>0.81363311550477591</v>
      </c>
      <c r="F27" s="243">
        <f t="shared" ref="F27:I27" si="34">F6/F7</f>
        <v>0.79461051150444195</v>
      </c>
      <c r="G27" s="243">
        <f t="shared" si="34"/>
        <v>0.88752326619768929</v>
      </c>
      <c r="H27" s="243">
        <f t="shared" si="34"/>
        <v>0.80432209002151422</v>
      </c>
      <c r="I27" s="243">
        <f t="shared" si="34"/>
        <v>0.81353705395667841</v>
      </c>
      <c r="K27">
        <f>'Hat by PBT'!C28</f>
        <v>3</v>
      </c>
      <c r="L27">
        <f>'Hat by PBT'!U28</f>
        <v>2021</v>
      </c>
      <c r="M27" t="s">
        <v>734</v>
      </c>
      <c r="N27" t="s">
        <v>737</v>
      </c>
      <c r="O27" t="str">
        <f>'Hat by PBT'!V28</f>
        <v>BCA1</v>
      </c>
      <c r="P27">
        <f>'Hat by PBT'!X28</f>
        <v>220407</v>
      </c>
      <c r="Q27" s="11">
        <f>'Hat by PBT'!AC28</f>
        <v>177.68139815995505</v>
      </c>
      <c r="R27" s="11">
        <f>'Hat by PBT'!AD28</f>
        <v>714.49459940835459</v>
      </c>
      <c r="S27" s="11">
        <f>'Hat by PBT'!AE28</f>
        <v>0</v>
      </c>
      <c r="T27" s="11">
        <f t="shared" si="14"/>
        <v>892.17599756830964</v>
      </c>
      <c r="V27" s="135" t="s">
        <v>824</v>
      </c>
      <c r="W27" s="11">
        <f>'age-length nat &amp; Unk AD'!BG11</f>
        <v>0</v>
      </c>
      <c r="X27" s="11">
        <f>'age-length nat &amp; Unk AD'!BH11</f>
        <v>0</v>
      </c>
      <c r="Y27" s="127">
        <f>'age-length nat &amp; Unk AD'!BI11</f>
        <v>0</v>
      </c>
      <c r="AA27" s="123" t="s">
        <v>2006</v>
      </c>
      <c r="AB27" s="155"/>
      <c r="AC27" s="155"/>
      <c r="AD27" s="168">
        <v>0</v>
      </c>
      <c r="AF27" t="str">
        <f t="shared" si="24"/>
        <v>BCA1</v>
      </c>
      <c r="AG27" s="9">
        <f>SUMIFS('Individual Data'!$AA$7:$AA$2565,'Individual Data'!$V$7:$V$2565,'final totals'!$AF27,'Individual Data'!$I$7:$I$2565,"AI",'Individual Data'!$N$7:$N$2565,"F")/SUMIFS('Individual Data'!$AA$7:$AA$2565,'Individual Data'!$V$7:$V$2565,'final totals'!$AF27,'Individual Data'!$N$7:$N$2565,"F")</f>
        <v>0.6968122817907475</v>
      </c>
      <c r="AH27" s="11">
        <f t="shared" si="25"/>
        <v>53.870817676346448</v>
      </c>
      <c r="AI27" s="11">
        <f t="shared" si="26"/>
        <v>123.8105804836086</v>
      </c>
      <c r="AJ27" s="9">
        <f>IFERROR(SUMIFS('Individual Data'!$AA$7:$AA$2565,'Individual Data'!$V$7:$V$2565,'final totals'!$AF27,'Individual Data'!$I$7:$I$2565,"AI",'Individual Data'!$N$7:$N$2565,"M")/SUMIFS('Individual Data'!$AA$7:$AA$2565,'Individual Data'!$V$7:$V$2565,'final totals'!$AF27,'Individual Data'!$N$7:$N$2565,"M"),0)</f>
        <v>0.58582652206137953</v>
      </c>
      <c r="AK27" s="11">
        <f t="shared" si="27"/>
        <v>295.92471320531962</v>
      </c>
      <c r="AL27" s="11">
        <f t="shared" si="28"/>
        <v>418.56988620303497</v>
      </c>
      <c r="AM27" s="11">
        <f t="shared" si="29"/>
        <v>0</v>
      </c>
      <c r="AN27" s="11">
        <f t="shared" si="30"/>
        <v>0</v>
      </c>
      <c r="AX27" s="8">
        <f>AY22/(AY22+AX22)</f>
        <v>0.51574071453367132</v>
      </c>
    </row>
    <row r="28" spans="2:52" ht="17.25" customHeight="1" x14ac:dyDescent="0.25">
      <c r="C28" t="s">
        <v>877</v>
      </c>
      <c r="E28" s="243">
        <f>SUM(I20:I24)/I7</f>
        <v>2.8292806476992699E-2</v>
      </c>
      <c r="F28" s="243"/>
      <c r="G28" s="243"/>
      <c r="H28" s="243"/>
      <c r="I28" s="243"/>
      <c r="K28">
        <f>'Hat by PBT'!C29</f>
        <v>3</v>
      </c>
      <c r="L28">
        <f>'Hat by PBT'!U29</f>
        <v>2021</v>
      </c>
      <c r="M28" t="s">
        <v>734</v>
      </c>
      <c r="N28" t="s">
        <v>737</v>
      </c>
      <c r="O28" t="str">
        <f>'Hat by PBT'!V29</f>
        <v>BCA2</v>
      </c>
      <c r="P28">
        <f>'Hat by PBT'!X29</f>
        <v>220408</v>
      </c>
      <c r="Q28" s="11">
        <f>'Hat by PBT'!AC29</f>
        <v>48.072394788851113</v>
      </c>
      <c r="R28" s="11">
        <f>'Hat by PBT'!AD29</f>
        <v>382.25554588096435</v>
      </c>
      <c r="S28" s="11">
        <f>'Hat by PBT'!AE29</f>
        <v>15.513661679596773</v>
      </c>
      <c r="T28" s="11">
        <f t="shared" si="14"/>
        <v>445.84160234941226</v>
      </c>
      <c r="V28" s="135" t="s">
        <v>825</v>
      </c>
      <c r="W28" s="11">
        <f>'age-length nat &amp; Unk AD'!BG12</f>
        <v>0</v>
      </c>
      <c r="X28" s="11">
        <f>'age-length nat &amp; Unk AD'!BH12</f>
        <v>68.880739687865841</v>
      </c>
      <c r="Y28" s="127">
        <f>'age-length nat &amp; Unk AD'!BI12</f>
        <v>61.682996969462522</v>
      </c>
      <c r="AF28" t="str">
        <f t="shared" si="24"/>
        <v>BCA2</v>
      </c>
      <c r="AG28" s="9">
        <f>SUMIFS('Individual Data'!$AA$7:$AA$2565,'Individual Data'!$V$7:$V$2565,'final totals'!$AF28,'Individual Data'!$I$7:$I$2565,"AI",'Individual Data'!$N$7:$N$2565,"F")/SUMIFS('Individual Data'!$AA$7:$AA$2565,'Individual Data'!$V$7:$V$2565,'final totals'!$AF28,'Individual Data'!$N$7:$N$2565,"F")</f>
        <v>0</v>
      </c>
      <c r="AH28" s="11">
        <f t="shared" si="25"/>
        <v>48.072394788851113</v>
      </c>
      <c r="AI28" s="11">
        <f t="shared" si="26"/>
        <v>0</v>
      </c>
      <c r="AJ28" s="9">
        <f>IFERROR(SUMIFS('Individual Data'!$AA$7:$AA$2565,'Individual Data'!$V$7:$V$2565,'final totals'!$AF28,'Individual Data'!$I$7:$I$2565,"AI",'Individual Data'!$N$7:$N$2565,"M")/SUMIFS('Individual Data'!$AA$7:$AA$2565,'Individual Data'!$V$7:$V$2565,'final totals'!$AF28,'Individual Data'!$N$7:$N$2565,"M"),0)</f>
        <v>1.4477902416516336E-2</v>
      </c>
      <c r="AK28" s="11">
        <f t="shared" si="27"/>
        <v>376.72128738952756</v>
      </c>
      <c r="AL28" s="11">
        <f t="shared" si="28"/>
        <v>5.5342584914367876</v>
      </c>
      <c r="AM28" s="11">
        <f t="shared" si="29"/>
        <v>15.289056399676721</v>
      </c>
      <c r="AN28" s="11">
        <f t="shared" si="30"/>
        <v>0.22460527992005197</v>
      </c>
    </row>
    <row r="29" spans="2:52" x14ac:dyDescent="0.25">
      <c r="G29" s="24"/>
      <c r="K29">
        <f>'Hat by PBT'!C30</f>
        <v>3</v>
      </c>
      <c r="L29">
        <f>'Hat by PBT'!U30</f>
        <v>2021</v>
      </c>
      <c r="M29" t="s">
        <v>734</v>
      </c>
      <c r="N29" t="s">
        <v>737</v>
      </c>
      <c r="O29" t="str">
        <f>'Hat by PBT'!V30</f>
        <v>CJA1</v>
      </c>
      <c r="P29">
        <f>'Hat by PBT'!X30</f>
        <v>220405</v>
      </c>
      <c r="Q29" s="11">
        <f>'Hat by PBT'!AC30</f>
        <v>145.05232816220621</v>
      </c>
      <c r="R29" s="11">
        <f>'Hat by PBT'!AD30</f>
        <v>792.68307523660917</v>
      </c>
      <c r="S29" s="11">
        <f>'Hat by PBT'!AE30</f>
        <v>0</v>
      </c>
      <c r="T29" s="11">
        <f t="shared" si="14"/>
        <v>937.73540339881538</v>
      </c>
      <c r="V29" s="135" t="s">
        <v>826</v>
      </c>
      <c r="W29" s="11">
        <f>'age-length nat &amp; Unk AD'!BG13</f>
        <v>98.925153574221866</v>
      </c>
      <c r="X29" s="11">
        <f>'age-length nat &amp; Unk AD'!BH13</f>
        <v>109.83737023334577</v>
      </c>
      <c r="Y29" s="127">
        <f>'age-length nat &amp; Unk AD'!BI13</f>
        <v>0</v>
      </c>
      <c r="AF29" t="str">
        <f t="shared" si="24"/>
        <v>CJA1</v>
      </c>
      <c r="AG29" s="9">
        <f>SUMIFS('Individual Data'!$AA$7:$AA$2565,'Individual Data'!$V$7:$V$2565,'final totals'!$AF29,'Individual Data'!$I$7:$I$2565,"AI",'Individual Data'!$N$7:$N$2565,"F")/SUMIFS('Individual Data'!$AA$7:$AA$2565,'Individual Data'!$V$7:$V$2565,'final totals'!$AF29,'Individual Data'!$N$7:$N$2565,"F")</f>
        <v>0.58407542891106246</v>
      </c>
      <c r="AH29" s="11">
        <f t="shared" si="25"/>
        <v>60.330827376317437</v>
      </c>
      <c r="AI29" s="11">
        <f t="shared" si="26"/>
        <v>84.721500785888765</v>
      </c>
      <c r="AJ29" s="9">
        <f>IFERROR(SUMIFS('Individual Data'!$AA$7:$AA$2565,'Individual Data'!$V$7:$V$2565,'final totals'!$AF29,'Individual Data'!$I$7:$I$2565,"AI",'Individual Data'!$N$7:$N$2565,"M")/SUMIFS('Individual Data'!$AA$7:$AA$2565,'Individual Data'!$V$7:$V$2565,'final totals'!$AF29,'Individual Data'!$N$7:$N$2565,"M"),0)</f>
        <v>0.56885721706560366</v>
      </c>
      <c r="AK29" s="11">
        <f t="shared" si="27"/>
        <v>341.75958704250718</v>
      </c>
      <c r="AL29" s="11">
        <f t="shared" si="28"/>
        <v>450.92348819410199</v>
      </c>
      <c r="AM29" s="11">
        <f t="shared" si="29"/>
        <v>0</v>
      </c>
      <c r="AN29" s="11">
        <f t="shared" si="30"/>
        <v>0</v>
      </c>
    </row>
    <row r="30" spans="2:52" x14ac:dyDescent="0.25">
      <c r="K30">
        <f>'Hat by PBT'!C31</f>
        <v>3</v>
      </c>
      <c r="L30">
        <f>'Hat by PBT'!U31</f>
        <v>2021</v>
      </c>
      <c r="M30" t="s">
        <v>734</v>
      </c>
      <c r="N30" t="s">
        <v>737</v>
      </c>
      <c r="O30" t="str">
        <f>'Hat by PBT'!V31</f>
        <v>CJA2</v>
      </c>
      <c r="P30">
        <f>'Hat by PBT'!X31</f>
        <v>220406</v>
      </c>
      <c r="Q30" s="11">
        <f>'Hat by PBT'!AC31</f>
        <v>98.669916457214285</v>
      </c>
      <c r="R30" s="11">
        <f>'Hat by PBT'!AD31</f>
        <v>290.01195984528198</v>
      </c>
      <c r="S30" s="11">
        <f>'Hat by PBT'!AE31</f>
        <v>31.425139539286885</v>
      </c>
      <c r="T30" s="11">
        <f t="shared" si="14"/>
        <v>420.10701584178315</v>
      </c>
      <c r="V30" s="135" t="s">
        <v>827</v>
      </c>
      <c r="W30" s="11">
        <f>'age-length nat &amp; Unk AD'!BG14</f>
        <v>169.30775793117527</v>
      </c>
      <c r="X30" s="11">
        <f>'age-length nat &amp; Unk AD'!BH14</f>
        <v>0</v>
      </c>
      <c r="Y30" s="127">
        <f>'age-length nat &amp; Unk AD'!BI14</f>
        <v>0</v>
      </c>
      <c r="AF30" t="str">
        <f t="shared" si="24"/>
        <v>CJA2</v>
      </c>
      <c r="AG30" s="9">
        <f>SUMIFS('Individual Data'!$AA$7:$AA$2565,'Individual Data'!$V$7:$V$2565,'final totals'!$AF30,'Individual Data'!$I$7:$I$2565,"AI",'Individual Data'!$N$7:$N$2565,"F")/SUMIFS('Individual Data'!$AA$7:$AA$2565,'Individual Data'!$V$7:$V$2565,'final totals'!$AF30,'Individual Data'!$N$7:$N$2565,"F")</f>
        <v>0</v>
      </c>
      <c r="AH30" s="11">
        <f t="shared" si="25"/>
        <v>98.669916457214285</v>
      </c>
      <c r="AI30" s="11">
        <f t="shared" si="26"/>
        <v>0</v>
      </c>
      <c r="AJ30" s="9">
        <f>IFERROR(SUMIFS('Individual Data'!$AA$7:$AA$2565,'Individual Data'!$V$7:$V$2565,'final totals'!$AF30,'Individual Data'!$I$7:$I$2565,"AI",'Individual Data'!$N$7:$N$2565,"M")/SUMIFS('Individual Data'!$AA$7:$AA$2565,'Individual Data'!$V$7:$V$2565,'final totals'!$AF30,'Individual Data'!$N$7:$N$2565,"M"),0)</f>
        <v>9.9365452018694914E-2</v>
      </c>
      <c r="AK30" s="11">
        <f t="shared" si="27"/>
        <v>261.19479036442794</v>
      </c>
      <c r="AL30" s="11">
        <f t="shared" si="28"/>
        <v>28.817169480854034</v>
      </c>
      <c r="AM30" s="11">
        <f t="shared" si="29"/>
        <v>28.30256634421508</v>
      </c>
      <c r="AN30" s="11">
        <f t="shared" si="30"/>
        <v>3.122573195071805</v>
      </c>
    </row>
    <row r="31" spans="2:52" ht="15" customHeight="1" thickBot="1" x14ac:dyDescent="0.3">
      <c r="B31" t="s">
        <v>2046</v>
      </c>
      <c r="E31">
        <v>1077</v>
      </c>
      <c r="F31" s="154">
        <f>E31/I5</f>
        <v>0.14905355294706307</v>
      </c>
      <c r="K31">
        <f>'Hat by PBT'!C32</f>
        <v>3</v>
      </c>
      <c r="L31">
        <f>'Hat by PBT'!U32</f>
        <v>2021</v>
      </c>
      <c r="M31" t="s">
        <v>734</v>
      </c>
      <c r="N31" t="s">
        <v>737</v>
      </c>
      <c r="O31" t="str">
        <f>'Hat by PBT'!V32</f>
        <v>IPCSR</v>
      </c>
      <c r="P31">
        <f>'Hat by PBT'!X32</f>
        <v>92064</v>
      </c>
      <c r="Q31" s="11">
        <f>'Hat by PBT'!AC32</f>
        <v>601.04341763372008</v>
      </c>
      <c r="R31" s="11">
        <f>'Hat by PBT'!AD32</f>
        <v>1265.3258733510602</v>
      </c>
      <c r="S31" s="11">
        <f>'Hat by PBT'!AE32</f>
        <v>0</v>
      </c>
      <c r="T31" s="11">
        <f t="shared" si="14"/>
        <v>1866.3692909847803</v>
      </c>
      <c r="V31" s="136" t="s">
        <v>828</v>
      </c>
      <c r="W31" s="116">
        <f>'age-length nat &amp; Unk AD'!BG15</f>
        <v>0</v>
      </c>
      <c r="X31" s="116">
        <f>'age-length nat &amp; Unk AD'!BH15</f>
        <v>0</v>
      </c>
      <c r="Y31" s="128">
        <f>'age-length nat &amp; Unk AD'!BI15</f>
        <v>0</v>
      </c>
      <c r="AF31" t="str">
        <f t="shared" si="24"/>
        <v>IPCSR</v>
      </c>
      <c r="AG31" s="9">
        <f>SUMIFS('Individual Data'!$AA$7:$AA$2565,'Individual Data'!$V$7:$V$2565,'final totals'!$AF31,'Individual Data'!$I$7:$I$2565,"AI",'Individual Data'!$N$7:$N$2565,"F")/SUMIFS('Individual Data'!$AA$7:$AA$2565,'Individual Data'!$V$7:$V$2565,'final totals'!$AF31,'Individual Data'!$N$7:$N$2565,"F")</f>
        <v>0.8459695520739251</v>
      </c>
      <c r="AH31" s="11">
        <f t="shared" si="25"/>
        <v>92.578986841140804</v>
      </c>
      <c r="AI31" s="11">
        <f t="shared" si="26"/>
        <v>508.46443079257926</v>
      </c>
      <c r="AJ31" s="9">
        <f>IFERROR(SUMIFS('Individual Data'!$AA$7:$AA$2565,'Individual Data'!$V$7:$V$2565,'final totals'!$AF31,'Individual Data'!$I$7:$I$2565,"AI",'Individual Data'!$N$7:$N$2565,"M")/SUMIFS('Individual Data'!$AA$7:$AA$2565,'Individual Data'!$V$7:$V$2565,'final totals'!$AF31,'Individual Data'!$N$7:$N$2565,"M"),0)</f>
        <v>0.77049680830835743</v>
      </c>
      <c r="AK31" s="11">
        <f t="shared" si="27"/>
        <v>290.39632646408342</v>
      </c>
      <c r="AL31" s="11">
        <f t="shared" si="28"/>
        <v>974.92954688697682</v>
      </c>
      <c r="AM31" s="11">
        <f t="shared" si="29"/>
        <v>0</v>
      </c>
      <c r="AN31" s="11">
        <f t="shared" si="30"/>
        <v>0</v>
      </c>
    </row>
    <row r="32" spans="2:52" x14ac:dyDescent="0.25">
      <c r="E32" s="3"/>
      <c r="F32" s="3"/>
      <c r="K32">
        <f>'Hat by PBT'!C33</f>
        <v>3</v>
      </c>
      <c r="L32">
        <f>'Hat by PBT'!U33</f>
        <v>2021</v>
      </c>
      <c r="M32" t="s">
        <v>734</v>
      </c>
      <c r="N32" t="s">
        <v>737</v>
      </c>
      <c r="O32" t="str">
        <f>'Hat by PBT'!V33</f>
        <v>LFSO</v>
      </c>
      <c r="P32">
        <f>'Hat by PBT'!X33</f>
        <v>638056</v>
      </c>
      <c r="Q32" s="11">
        <f>'Hat by PBT'!AC33</f>
        <v>438.49732021002291</v>
      </c>
      <c r="R32" s="11">
        <f>'Hat by PBT'!AD33</f>
        <v>1127.1559481801414</v>
      </c>
      <c r="S32" s="11">
        <f>'Hat by PBT'!AE33</f>
        <v>15.513661679596773</v>
      </c>
      <c r="T32" s="11">
        <f t="shared" si="14"/>
        <v>1581.1669300697611</v>
      </c>
      <c r="V32" s="17"/>
      <c r="W32" s="126"/>
      <c r="AF32" t="str">
        <f t="shared" si="24"/>
        <v>LFSO</v>
      </c>
      <c r="AG32" s="9">
        <f>SUMIFS('Individual Data'!$AA$7:$AA$2565,'Individual Data'!$V$7:$V$2565,'final totals'!$AF32,'Individual Data'!$I$7:$I$2565,"AI",'Individual Data'!$N$7:$N$2565,"F")/SUMIFS('Individual Data'!$AA$7:$AA$2565,'Individual Data'!$V$7:$V$2565,'final totals'!$AF32,'Individual Data'!$N$7:$N$2565,"F")</f>
        <v>0.57998035274973136</v>
      </c>
      <c r="AH32" s="11">
        <f t="shared" si="25"/>
        <v>184.17748975480191</v>
      </c>
      <c r="AI32" s="11">
        <f t="shared" si="26"/>
        <v>254.31983045522099</v>
      </c>
      <c r="AJ32" s="9">
        <f>IFERROR(SUMIFS('Individual Data'!$AA$7:$AA$2565,'Individual Data'!$V$7:$V$2565,'final totals'!$AF32,'Individual Data'!$I$7:$I$2565,"AI",'Individual Data'!$N$7:$N$2565,"M")/SUMIFS('Individual Data'!$AA$7:$AA$2565,'Individual Data'!$V$7:$V$2565,'final totals'!$AF32,'Individual Data'!$N$7:$N$2565,"M"),0)</f>
        <v>0.68078191038570224</v>
      </c>
      <c r="AK32" s="11">
        <f t="shared" si="27"/>
        <v>359.80856847545715</v>
      </c>
      <c r="AL32" s="11">
        <f t="shared" si="28"/>
        <v>767.34737970468427</v>
      </c>
      <c r="AM32" s="11">
        <f t="shared" si="29"/>
        <v>4.9522414442834197</v>
      </c>
      <c r="AN32" s="11">
        <f t="shared" si="30"/>
        <v>10.561420235313353</v>
      </c>
    </row>
    <row r="33" spans="3:40" ht="19.5" thickBot="1" x14ac:dyDescent="0.35">
      <c r="C33" s="157" t="s">
        <v>2000</v>
      </c>
      <c r="K33">
        <f>'Hat by PBT'!C34</f>
        <v>3</v>
      </c>
      <c r="L33">
        <f>'Hat by PBT'!U34</f>
        <v>2021</v>
      </c>
      <c r="M33" t="s">
        <v>747</v>
      </c>
      <c r="N33" t="s">
        <v>737</v>
      </c>
      <c r="O33" t="str">
        <f>'Hat by PBT'!V34</f>
        <v>LFYO</v>
      </c>
      <c r="P33">
        <f>'Hat by PBT'!X34</f>
        <v>638417</v>
      </c>
      <c r="Q33" s="11">
        <f>'Hat by PBT'!AC34</f>
        <v>68.221259061669286</v>
      </c>
      <c r="R33" s="11">
        <f>'Hat by PBT'!AD34</f>
        <v>148.95446408767467</v>
      </c>
      <c r="S33" s="11">
        <f>'Hat by PBT'!AE34</f>
        <v>130.7530145565849</v>
      </c>
      <c r="T33" s="11">
        <f t="shared" si="14"/>
        <v>347.92873770592882</v>
      </c>
      <c r="AF33" t="str">
        <f t="shared" si="24"/>
        <v>LFYO</v>
      </c>
      <c r="AG33" s="9">
        <f>SUMIFS('Individual Data'!$AA$7:$AA$2565,'Individual Data'!$V$7:$V$2565,'final totals'!$AF33,'Individual Data'!$I$7:$I$2565,"AI",'Individual Data'!$N$7:$N$2565,"F")/SUMIFS('Individual Data'!$AA$7:$AA$2565,'Individual Data'!$V$7:$V$2565,'final totals'!$AF33,'Individual Data'!$N$7:$N$2565,"F")</f>
        <v>4.8912069131976488E-2</v>
      </c>
      <c r="AH33" s="11">
        <f t="shared" si="25"/>
        <v>64.884416122174443</v>
      </c>
      <c r="AI33" s="11">
        <f t="shared" si="26"/>
        <v>3.3368429394948436</v>
      </c>
      <c r="AJ33" s="9">
        <f>IFERROR(SUMIFS('Individual Data'!$AA$7:$AA$2565,'Individual Data'!$V$7:$V$2565,'final totals'!$AF33,'Individual Data'!$I$7:$I$2565,"AI",'Individual Data'!$N$7:$N$2565,"M")/SUMIFS('Individual Data'!$AA$7:$AA$2565,'Individual Data'!$V$7:$V$2565,'final totals'!$AF33,'Individual Data'!$N$7:$N$2565,"M"),0)</f>
        <v>1.8044291479272886E-2</v>
      </c>
      <c r="AK33" s="11">
        <f t="shared" si="27"/>
        <v>146.26668632053779</v>
      </c>
      <c r="AL33" s="11">
        <f t="shared" si="28"/>
        <v>2.687777767136879</v>
      </c>
      <c r="AM33" s="11">
        <f t="shared" si="29"/>
        <v>128.39366905013227</v>
      </c>
      <c r="AN33" s="11">
        <f t="shared" si="30"/>
        <v>2.3593455064526268</v>
      </c>
    </row>
    <row r="34" spans="3:40" x14ac:dyDescent="0.25">
      <c r="C34" s="25"/>
      <c r="D34" s="44"/>
      <c r="E34" s="44" t="s">
        <v>14</v>
      </c>
      <c r="F34" s="44" t="s">
        <v>6</v>
      </c>
      <c r="G34" s="44" t="s">
        <v>692</v>
      </c>
      <c r="H34" s="44" t="s">
        <v>680</v>
      </c>
      <c r="I34" s="120" t="s">
        <v>663</v>
      </c>
      <c r="K34">
        <f>'Hat by PBT'!C35</f>
        <v>3</v>
      </c>
      <c r="L34">
        <f>'Hat by PBT'!U35</f>
        <v>2021</v>
      </c>
      <c r="M34" t="s">
        <v>734</v>
      </c>
      <c r="N34" t="s">
        <v>737</v>
      </c>
      <c r="O34" t="str">
        <f>'Hat by PBT'!V35</f>
        <v>PLA1</v>
      </c>
      <c r="P34">
        <f>'Hat by PBT'!X35</f>
        <v>220403</v>
      </c>
      <c r="Q34" s="11">
        <f>'Hat by PBT'!AC35</f>
        <v>377.96143112640112</v>
      </c>
      <c r="R34" s="11">
        <f>'Hat by PBT'!AD35</f>
        <v>801.82436556713412</v>
      </c>
      <c r="S34" s="11">
        <f>'Hat by PBT'!AE35</f>
        <v>59.125745761327785</v>
      </c>
      <c r="T34" s="11">
        <f t="shared" si="14"/>
        <v>1238.9115424548631</v>
      </c>
      <c r="V34" t="s">
        <v>2007</v>
      </c>
      <c r="Y34" t="s">
        <v>9080</v>
      </c>
      <c r="AF34" t="str">
        <f t="shared" si="24"/>
        <v>PLA1</v>
      </c>
      <c r="AG34" s="9">
        <f>SUMIFS('Individual Data'!$AA$7:$AA$2565,'Individual Data'!$V$7:$V$2565,'final totals'!$AF34,'Individual Data'!$I$7:$I$2565,"AI",'Individual Data'!$N$7:$N$2565,"F")/SUMIFS('Individual Data'!$AA$7:$AA$2565,'Individual Data'!$V$7:$V$2565,'final totals'!$AF34,'Individual Data'!$N$7:$N$2565,"F")</f>
        <v>0.49243390409722654</v>
      </c>
      <c r="AH34" s="11">
        <f t="shared" si="25"/>
        <v>191.84040799865241</v>
      </c>
      <c r="AI34" s="11">
        <f t="shared" si="26"/>
        <v>186.12102312774871</v>
      </c>
      <c r="AJ34" s="9">
        <f>IFERROR(SUMIFS('Individual Data'!$AA$7:$AA$2565,'Individual Data'!$V$7:$V$2565,'final totals'!$AF34,'Individual Data'!$I$7:$I$2565,"AI",'Individual Data'!$N$7:$N$2565,"M")/SUMIFS('Individual Data'!$AA$7:$AA$2565,'Individual Data'!$V$7:$V$2565,'final totals'!$AF34,'Individual Data'!$N$7:$N$2565,"M"),0)</f>
        <v>0.47865999482644711</v>
      </c>
      <c r="AK34" s="11">
        <f t="shared" si="27"/>
        <v>418.02311889305042</v>
      </c>
      <c r="AL34" s="11">
        <f t="shared" si="28"/>
        <v>383.8012466740837</v>
      </c>
      <c r="AM34" s="11">
        <f t="shared" si="29"/>
        <v>30.824616601100796</v>
      </c>
      <c r="AN34" s="11">
        <f t="shared" si="30"/>
        <v>28.301129160226989</v>
      </c>
    </row>
    <row r="35" spans="3:40" x14ac:dyDescent="0.25">
      <c r="C35" s="257" t="s">
        <v>693</v>
      </c>
      <c r="D35" s="253"/>
      <c r="E35" s="24">
        <f>SUM(E40:E44)</f>
        <v>3897.961800639388</v>
      </c>
      <c r="F35" s="24">
        <f>SUM(F40:F44)</f>
        <v>4110.7801787432718</v>
      </c>
      <c r="G35" s="24">
        <f>SUM(G40:G44)</f>
        <v>575.84894888256986</v>
      </c>
      <c r="H35" s="24">
        <f>E35+F35</f>
        <v>8008.7419793826593</v>
      </c>
      <c r="I35" s="27">
        <f>G35+F35+E35</f>
        <v>8584.5909282652301</v>
      </c>
      <c r="K35">
        <f>'Hat by PBT'!C36</f>
        <v>3</v>
      </c>
      <c r="L35">
        <f>'Hat by PBT'!U36</f>
        <v>2021</v>
      </c>
      <c r="M35" t="s">
        <v>734</v>
      </c>
      <c r="N35" t="s">
        <v>737</v>
      </c>
      <c r="O35" t="str">
        <f>'Hat by PBT'!V36</f>
        <v>PLA2</v>
      </c>
      <c r="P35">
        <f>'Hat by PBT'!X36</f>
        <v>220404</v>
      </c>
      <c r="Q35" s="11">
        <f>'Hat by PBT'!AC36</f>
        <v>193.86572574338282</v>
      </c>
      <c r="R35" s="11">
        <f>'Hat by PBT'!AD36</f>
        <v>195.62015235114515</v>
      </c>
      <c r="S35" s="11">
        <f>'Hat by PBT'!AE36</f>
        <v>15.513661679596773</v>
      </c>
      <c r="T35" s="11">
        <f t="shared" si="14"/>
        <v>404.99953977412474</v>
      </c>
      <c r="V35" s="43"/>
      <c r="W35" s="43" t="s">
        <v>664</v>
      </c>
      <c r="X35" s="43" t="s">
        <v>790</v>
      </c>
      <c r="Y35" s="43" t="s">
        <v>884</v>
      </c>
      <c r="Z35" s="43" t="s">
        <v>878</v>
      </c>
      <c r="AA35" s="43" t="s">
        <v>674</v>
      </c>
      <c r="AF35" t="str">
        <f t="shared" si="24"/>
        <v>PLA2</v>
      </c>
      <c r="AG35" s="9">
        <f>SUMIFS('Individual Data'!$AA$7:$AA$2565,'Individual Data'!$V$7:$V$2565,'final totals'!$AF35,'Individual Data'!$I$7:$I$2565,"AI",'Individual Data'!$N$7:$N$2565,"F")/SUMIFS('Individual Data'!$AA$7:$AA$2565,'Individual Data'!$V$7:$V$2565,'final totals'!$AF35,'Individual Data'!$N$7:$N$2565,"F")</f>
        <v>0</v>
      </c>
      <c r="AH35" s="11">
        <f t="shared" si="25"/>
        <v>193.86572574338282</v>
      </c>
      <c r="AI35" s="11">
        <f t="shared" si="26"/>
        <v>0</v>
      </c>
      <c r="AJ35" s="9">
        <f>IFERROR(SUMIFS('Individual Data'!$AA$7:$AA$2565,'Individual Data'!$V$7:$V$2565,'final totals'!$AF35,'Individual Data'!$I$7:$I$2565,"AI",'Individual Data'!$N$7:$N$2565,"M")/SUMIFS('Individual Data'!$AA$7:$AA$2565,'Individual Data'!$V$7:$V$2565,'final totals'!$AF35,'Individual Data'!$N$7:$N$2565,"M"),0)</f>
        <v>7.2556978340061459E-2</v>
      </c>
      <c r="AK35" s="11">
        <f t="shared" si="27"/>
        <v>181.42654519412358</v>
      </c>
      <c r="AL35" s="11">
        <f t="shared" si="28"/>
        <v>14.193607157021574</v>
      </c>
      <c r="AM35" s="11">
        <f t="shared" si="29"/>
        <v>14.388037265135228</v>
      </c>
      <c r="AN35" s="11">
        <f t="shared" si="30"/>
        <v>1.1256244144615444</v>
      </c>
    </row>
    <row r="36" spans="3:40" x14ac:dyDescent="0.25">
      <c r="C36" s="257" t="s">
        <v>694</v>
      </c>
      <c r="D36" s="253"/>
      <c r="E36" s="24">
        <f>SUM(E45:E55)</f>
        <v>15185.187831940993</v>
      </c>
      <c r="F36" s="24">
        <f t="shared" ref="F36:G36" si="35">SUM(F45:F55)</f>
        <v>13965.368311580654</v>
      </c>
      <c r="G36" s="24">
        <f t="shared" si="35"/>
        <v>3858.6668651895498</v>
      </c>
      <c r="H36" s="24">
        <f>E36+F36</f>
        <v>29150.556143521648</v>
      </c>
      <c r="I36" s="27">
        <f>G36+F36+E36</f>
        <v>33009.223008711197</v>
      </c>
      <c r="K36">
        <f>'Hat by PBT'!C37</f>
        <v>5</v>
      </c>
      <c r="L36">
        <f>'Hat by PBT'!U37</f>
        <v>2019</v>
      </c>
      <c r="M36" t="s">
        <v>734</v>
      </c>
      <c r="N36" t="s">
        <v>737</v>
      </c>
      <c r="O36" t="str">
        <f>'Hat by PBT'!V37</f>
        <v>CFA</v>
      </c>
      <c r="P36">
        <f>'Hat by PBT'!X37</f>
        <v>220276</v>
      </c>
      <c r="Q36" s="11">
        <f>'Hat by PBT'!AC37</f>
        <v>29.147987021619656</v>
      </c>
      <c r="R36" s="11">
        <f>'Hat by PBT'!AD37</f>
        <v>16.304412030058121</v>
      </c>
      <c r="S36" s="11">
        <f>'Hat by PBT'!AE37</f>
        <v>0</v>
      </c>
      <c r="T36" s="11">
        <f t="shared" si="14"/>
        <v>45.452399051677773</v>
      </c>
      <c r="V36" s="247" t="s">
        <v>15298</v>
      </c>
      <c r="W36" s="241">
        <f>SUM(W44:W48)</f>
        <v>619.34423764404573</v>
      </c>
      <c r="X36" s="241">
        <f t="shared" ref="X36:AA36" si="36">SUM(X44:X48)</f>
        <v>646.5406037968952</v>
      </c>
      <c r="Y36" s="241">
        <f t="shared" si="36"/>
        <v>93.115158559059111</v>
      </c>
      <c r="Z36" s="241">
        <f t="shared" si="36"/>
        <v>1265.884841440941</v>
      </c>
      <c r="AA36" s="242">
        <f t="shared" si="36"/>
        <v>1359</v>
      </c>
      <c r="AF36" t="str">
        <f t="shared" si="24"/>
        <v>CFA</v>
      </c>
      <c r="AG36" s="9">
        <f>SUMIFS('Individual Data'!$AA$7:$AA$2565,'Individual Data'!$V$7:$V$2565,'final totals'!$AF36,'Individual Data'!$I$7:$I$2565,"AI",'Individual Data'!$N$7:$N$2565,"F")/SUMIFS('Individual Data'!$AA$7:$AA$2565,'Individual Data'!$V$7:$V$2565,'final totals'!$AF36,'Individual Data'!$N$7:$N$2565,"F")</f>
        <v>0.62630668540703605</v>
      </c>
      <c r="AH36" s="11">
        <f t="shared" si="25"/>
        <v>10.892407883821745</v>
      </c>
      <c r="AI36" s="11">
        <f t="shared" si="26"/>
        <v>18.255579137797909</v>
      </c>
      <c r="AJ36" s="9">
        <f>IFERROR(SUMIFS('Individual Data'!$AA$7:$AA$2565,'Individual Data'!$V$7:$V$2565,'final totals'!$AF36,'Individual Data'!$I$7:$I$2565,"AI",'Individual Data'!$N$7:$N$2565,"M")/SUMIFS('Individual Data'!$AA$7:$AA$2565,'Individual Data'!$V$7:$V$2565,'final totals'!$AF36,'Individual Data'!$N$7:$N$2565,"M"),0)</f>
        <v>0.74352189076809638</v>
      </c>
      <c r="AK36" s="11">
        <f t="shared" si="27"/>
        <v>4.18172476960721</v>
      </c>
      <c r="AL36" s="11">
        <f t="shared" si="28"/>
        <v>12.12268726045091</v>
      </c>
      <c r="AM36" s="11">
        <f t="shared" si="29"/>
        <v>0</v>
      </c>
      <c r="AN36" s="11">
        <f t="shared" si="30"/>
        <v>0</v>
      </c>
    </row>
    <row r="37" spans="3:40" ht="15.75" thickBot="1" x14ac:dyDescent="0.3">
      <c r="C37" s="258" t="s">
        <v>674</v>
      </c>
      <c r="D37" s="259"/>
      <c r="E37" s="42">
        <f>E35+E36</f>
        <v>19083.149632580382</v>
      </c>
      <c r="F37" s="42">
        <f t="shared" ref="F37:I37" si="37">F35+F36</f>
        <v>18076.148490323925</v>
      </c>
      <c r="G37" s="42">
        <f t="shared" si="37"/>
        <v>4434.5158140721196</v>
      </c>
      <c r="H37" s="42">
        <f t="shared" si="37"/>
        <v>37159.298122904307</v>
      </c>
      <c r="I37" s="41">
        <f t="shared" si="37"/>
        <v>41593.813936976425</v>
      </c>
      <c r="K37">
        <f>'Hat by PBT'!C38</f>
        <v>5</v>
      </c>
      <c r="L37">
        <f>'Hat by PBT'!U38</f>
        <v>2019</v>
      </c>
      <c r="M37" t="s">
        <v>734</v>
      </c>
      <c r="N37" t="s">
        <v>737</v>
      </c>
      <c r="O37" t="str">
        <f>'Hat by PBT'!V38</f>
        <v>LGA</v>
      </c>
      <c r="P37">
        <f>'Hat by PBT'!X38</f>
        <v>220275</v>
      </c>
      <c r="Q37" s="11">
        <f>'Hat by PBT'!AC38</f>
        <v>14.713773771185922</v>
      </c>
      <c r="R37" s="11">
        <f>'Hat by PBT'!AD38</f>
        <v>31.018185801244044</v>
      </c>
      <c r="S37" s="11">
        <f>'Hat by PBT'!AE38</f>
        <v>0</v>
      </c>
      <c r="T37" s="11">
        <f t="shared" si="14"/>
        <v>45.731959572429965</v>
      </c>
      <c r="V37" s="248" t="s">
        <v>694</v>
      </c>
      <c r="W37" s="160">
        <f>SUM(W39:W43)</f>
        <v>871.52996534218698</v>
      </c>
      <c r="X37" s="160">
        <f t="shared" ref="X37:AA37" si="38">SUM(X39:X43)</f>
        <v>562.92400547097748</v>
      </c>
      <c r="Y37" s="160">
        <f t="shared" si="38"/>
        <v>49.54602918683544</v>
      </c>
      <c r="Z37" s="160">
        <f t="shared" si="38"/>
        <v>1434.4539708131645</v>
      </c>
      <c r="AA37" s="244">
        <f t="shared" si="38"/>
        <v>1483.9999999999998</v>
      </c>
      <c r="AF37" t="str">
        <f t="shared" si="24"/>
        <v>LGA</v>
      </c>
      <c r="AG37" s="9">
        <f>SUMIFS('Individual Data'!$AA$7:$AA$2565,'Individual Data'!$V$7:$V$2565,'final totals'!$AF37,'Individual Data'!$I$7:$I$2565,"AI",'Individual Data'!$N$7:$N$2565,"F")/SUMIFS('Individual Data'!$AA$7:$AA$2565,'Individual Data'!$V$7:$V$2565,'final totals'!$AF37,'Individual Data'!$N$7:$N$2565,"F")</f>
        <v>0.78034904802172089</v>
      </c>
      <c r="AH37" s="11">
        <f t="shared" si="25"/>
        <v>3.2318944160340215</v>
      </c>
      <c r="AI37" s="11">
        <f t="shared" si="26"/>
        <v>11.4818793551519</v>
      </c>
      <c r="AJ37" s="9">
        <f>IFERROR(SUMIFS('Individual Data'!$AA$7:$AA$2565,'Individual Data'!$V$7:$V$2565,'final totals'!$AF37,'Individual Data'!$I$7:$I$2565,"AI",'Individual Data'!$N$7:$N$2565,"M")/SUMIFS('Individual Data'!$AA$7:$AA$2565,'Individual Data'!$V$7:$V$2565,'final totals'!$AF37,'Individual Data'!$N$7:$N$2565,"M"),0)</f>
        <v>0.67331239729976844</v>
      </c>
      <c r="AK37" s="11">
        <f t="shared" si="27"/>
        <v>10.133256759518778</v>
      </c>
      <c r="AL37" s="11">
        <f t="shared" si="28"/>
        <v>20.884929041725265</v>
      </c>
      <c r="AM37" s="11">
        <f t="shared" si="29"/>
        <v>0</v>
      </c>
      <c r="AN37" s="11">
        <f t="shared" si="30"/>
        <v>0</v>
      </c>
    </row>
    <row r="38" spans="3:40" ht="15.75" thickBot="1" x14ac:dyDescent="0.3">
      <c r="E38" s="125">
        <f>E35/E37</f>
        <v>0.2042619732952497</v>
      </c>
      <c r="F38" s="125">
        <f t="shared" ref="F38:H38" si="39">F35/F37</f>
        <v>0.22741460554740145</v>
      </c>
      <c r="G38" s="125">
        <f t="shared" si="39"/>
        <v>0.12985610448275306</v>
      </c>
      <c r="H38" s="125">
        <f t="shared" si="39"/>
        <v>0.21552457618800444</v>
      </c>
      <c r="I38" s="125">
        <f>I35/I37</f>
        <v>0.20639104991123758</v>
      </c>
      <c r="K38">
        <f>'Hat by PBT'!C39</f>
        <v>5</v>
      </c>
      <c r="L38">
        <f>'Hat by PBT'!U39</f>
        <v>2019</v>
      </c>
      <c r="M38" t="s">
        <v>734</v>
      </c>
      <c r="N38" t="s">
        <v>737</v>
      </c>
      <c r="O38" t="str">
        <f>'Hat by PBT'!V39</f>
        <v>NLVA</v>
      </c>
      <c r="P38">
        <f>'Hat by PBT'!X39</f>
        <v>220277</v>
      </c>
      <c r="Q38" s="11">
        <f>'Hat by PBT'!AC39</f>
        <v>96.424261869248411</v>
      </c>
      <c r="R38" s="11">
        <f>'Hat by PBT'!AD39</f>
        <v>47.831323449479079</v>
      </c>
      <c r="S38" s="11">
        <f>'Hat by PBT'!AE39</f>
        <v>0</v>
      </c>
      <c r="T38" s="11">
        <f t="shared" si="14"/>
        <v>144.2555853187275</v>
      </c>
      <c r="V38" s="249" t="s">
        <v>674</v>
      </c>
      <c r="W38" s="245">
        <f>W36+W37</f>
        <v>1490.8742029862328</v>
      </c>
      <c r="X38" s="245">
        <f t="shared" ref="X38:AA38" si="40">X36+X37</f>
        <v>1209.4646092678727</v>
      </c>
      <c r="Y38" s="245">
        <f t="shared" si="40"/>
        <v>142.66118774589455</v>
      </c>
      <c r="Z38" s="245">
        <f t="shared" si="40"/>
        <v>2700.3388122541055</v>
      </c>
      <c r="AA38" s="246">
        <f t="shared" si="40"/>
        <v>2843</v>
      </c>
      <c r="AF38" t="str">
        <f t="shared" si="24"/>
        <v>NLVA</v>
      </c>
      <c r="AG38" s="9">
        <f>SUMIFS('Individual Data'!$AA$7:$AA$2565,'Individual Data'!$V$7:$V$2565,'final totals'!$AF38,'Individual Data'!$I$7:$I$2565,"AI",'Individual Data'!$N$7:$N$2565,"F")/SUMIFS('Individual Data'!$AA$7:$AA$2565,'Individual Data'!$V$7:$V$2565,'final totals'!$AF38,'Individual Data'!$N$7:$N$2565,"F")</f>
        <v>0.60785509373056923</v>
      </c>
      <c r="AH38" s="11">
        <f t="shared" si="25"/>
        <v>37.812283132815466</v>
      </c>
      <c r="AI38" s="11">
        <f t="shared" si="26"/>
        <v>58.611978736432945</v>
      </c>
      <c r="AJ38" s="9">
        <f>IFERROR(SUMIFS('Individual Data'!$AA$7:$AA$2565,'Individual Data'!$V$7:$V$2565,'final totals'!$AF38,'Individual Data'!$I$7:$I$2565,"AI",'Individual Data'!$N$7:$N$2565,"M")/SUMIFS('Individual Data'!$AA$7:$AA$2565,'Individual Data'!$V$7:$V$2565,'final totals'!$AF38,'Individual Data'!$N$7:$N$2565,"M"),0)</f>
        <v>0.57778773704335695</v>
      </c>
      <c r="AK38" s="11">
        <f t="shared" si="27"/>
        <v>20.194971313815707</v>
      </c>
      <c r="AL38" s="11">
        <f t="shared" si="28"/>
        <v>27.636352135663373</v>
      </c>
      <c r="AM38" s="11">
        <f t="shared" si="29"/>
        <v>0</v>
      </c>
      <c r="AN38" s="11">
        <f t="shared" si="30"/>
        <v>0</v>
      </c>
    </row>
    <row r="39" spans="3:40" x14ac:dyDescent="0.25">
      <c r="C39" s="25"/>
      <c r="D39" s="44" t="s">
        <v>779</v>
      </c>
      <c r="E39" s="44" t="s">
        <v>14</v>
      </c>
      <c r="F39" s="44" t="s">
        <v>6</v>
      </c>
      <c r="G39" s="44" t="s">
        <v>692</v>
      </c>
      <c r="H39" s="44" t="s">
        <v>680</v>
      </c>
      <c r="I39" s="121"/>
      <c r="K39">
        <f>'Hat by PBT'!C40</f>
        <v>5</v>
      </c>
      <c r="L39">
        <f>'Hat by PBT'!U40</f>
        <v>2019</v>
      </c>
      <c r="M39" t="s">
        <v>734</v>
      </c>
      <c r="N39" t="s">
        <v>737</v>
      </c>
      <c r="O39" t="str">
        <f>'Hat by PBT'!V40</f>
        <v>NPTH</v>
      </c>
      <c r="P39">
        <f>'Hat by PBT'!X40</f>
        <v>220273</v>
      </c>
      <c r="Q39" s="11">
        <f>'Hat by PBT'!AC40</f>
        <v>194.9578348742472</v>
      </c>
      <c r="R39" s="11">
        <f>'Hat by PBT'!AD40</f>
        <v>77.100767473973093</v>
      </c>
      <c r="S39" s="11">
        <f>'Hat by PBT'!AE40</f>
        <v>0</v>
      </c>
      <c r="T39" s="11">
        <f t="shared" si="14"/>
        <v>272.05860234822029</v>
      </c>
      <c r="V39" s="248" t="s">
        <v>2001</v>
      </c>
      <c r="W39" s="160">
        <f t="shared" ref="W39:Y43" si="41">IFERROR(($AD13+$AD18)*(E15/$I15),0)</f>
        <v>0</v>
      </c>
      <c r="X39" s="160">
        <f t="shared" si="41"/>
        <v>7.7464444091944262</v>
      </c>
      <c r="Y39" s="160">
        <f t="shared" si="41"/>
        <v>43.253555590805576</v>
      </c>
      <c r="Z39" s="160">
        <f>W39+X39</f>
        <v>7.7464444091944262</v>
      </c>
      <c r="AA39" s="244">
        <f>W39+X39+Y39</f>
        <v>51</v>
      </c>
      <c r="AF39" t="str">
        <f t="shared" si="24"/>
        <v>NPTH</v>
      </c>
      <c r="AG39" s="9">
        <f>SUMIFS('Individual Data'!$AA$7:$AA$2565,'Individual Data'!$V$7:$V$2565,'final totals'!$AF39,'Individual Data'!$I$7:$I$2565,"AI",'Individual Data'!$N$7:$N$2565,"F")/SUMIFS('Individual Data'!$AA$7:$AA$2565,'Individual Data'!$V$7:$V$2565,'final totals'!$AF39,'Individual Data'!$N$7:$N$2565,"F")</f>
        <v>0.7504410603496382</v>
      </c>
      <c r="AH39" s="11">
        <f t="shared" si="25"/>
        <v>48.65347054774746</v>
      </c>
      <c r="AI39" s="11">
        <f t="shared" si="26"/>
        <v>146.30436432649975</v>
      </c>
      <c r="AJ39" s="9">
        <f>IFERROR(SUMIFS('Individual Data'!$AA$7:$AA$2565,'Individual Data'!$V$7:$V$2565,'final totals'!$AF39,'Individual Data'!$I$7:$I$2565,"AI",'Individual Data'!$N$7:$N$2565,"M")/SUMIFS('Individual Data'!$AA$7:$AA$2565,'Individual Data'!$V$7:$V$2565,'final totals'!$AF39,'Individual Data'!$N$7:$N$2565,"M"),0)</f>
        <v>0.72715956809307947</v>
      </c>
      <c r="AK39" s="11">
        <f t="shared" si="27"/>
        <v>21.036206697953869</v>
      </c>
      <c r="AL39" s="11">
        <f t="shared" si="28"/>
        <v>56.064560776019221</v>
      </c>
      <c r="AM39" s="11">
        <f t="shared" si="29"/>
        <v>0</v>
      </c>
      <c r="AN39" s="11">
        <f t="shared" si="30"/>
        <v>0</v>
      </c>
    </row>
    <row r="40" spans="3:40" x14ac:dyDescent="0.25">
      <c r="C40" s="28" t="s">
        <v>660</v>
      </c>
      <c r="D40">
        <v>2</v>
      </c>
      <c r="E40" s="24">
        <f>'age-length nat &amp; Unk AD'!BB6+W44</f>
        <v>0</v>
      </c>
      <c r="F40" s="24">
        <f>'age-length nat &amp; Unk AD'!BC6+X44</f>
        <v>54.853848786737061</v>
      </c>
      <c r="G40" s="24">
        <f>'age-length nat &amp; Unk AD'!BD6+Y44</f>
        <v>448.65410174756641</v>
      </c>
      <c r="H40" s="24">
        <f>E40+F40</f>
        <v>54.853848786737061</v>
      </c>
      <c r="I40" s="27">
        <f t="shared" ref="I40:I54" si="42">G40+F40+E40</f>
        <v>503.50795053430346</v>
      </c>
      <c r="K40">
        <f>'Hat by PBT'!C41</f>
        <v>4</v>
      </c>
      <c r="L40">
        <f>'Hat by PBT'!U41</f>
        <v>2020</v>
      </c>
      <c r="M40" t="s">
        <v>734</v>
      </c>
      <c r="N40" t="s">
        <v>737</v>
      </c>
      <c r="O40" t="str">
        <f>'Hat by PBT'!V41</f>
        <v>CFA</v>
      </c>
      <c r="P40">
        <f>'Hat by PBT'!X41</f>
        <v>220278</v>
      </c>
      <c r="Q40" s="11">
        <f>'Hat by PBT'!AC41</f>
        <v>308.76115436911164</v>
      </c>
      <c r="R40" s="11">
        <f>'Hat by PBT'!AD41</f>
        <v>155.83018499556312</v>
      </c>
      <c r="S40" s="11">
        <f>'Hat by PBT'!AE41</f>
        <v>0</v>
      </c>
      <c r="T40" s="11">
        <f t="shared" si="14"/>
        <v>464.59133936467475</v>
      </c>
      <c r="V40" s="248" t="s">
        <v>2002</v>
      </c>
      <c r="W40" s="160">
        <f t="shared" si="41"/>
        <v>39.080559128840896</v>
      </c>
      <c r="X40" s="160">
        <f t="shared" si="41"/>
        <v>104.9620173837761</v>
      </c>
      <c r="Y40" s="160">
        <f t="shared" si="41"/>
        <v>4.9574234873829974</v>
      </c>
      <c r="Z40" s="160">
        <f t="shared" ref="Z40:Z48" si="43">W40+X40</f>
        <v>144.04257651261699</v>
      </c>
      <c r="AA40" s="244">
        <f t="shared" ref="AA40:AA48" si="44">W40+X40+Y40</f>
        <v>149</v>
      </c>
      <c r="AF40" t="str">
        <f t="shared" si="24"/>
        <v>CFA</v>
      </c>
      <c r="AG40" s="9">
        <f>SUMIFS('Individual Data'!$AA$7:$AA$2565,'Individual Data'!$V$7:$V$2565,'final totals'!$AF40,'Individual Data'!$I$7:$I$2565,"AI",'Individual Data'!$N$7:$N$2565,"F")/SUMIFS('Individual Data'!$AA$7:$AA$2565,'Individual Data'!$V$7:$V$2565,'final totals'!$AF40,'Individual Data'!$N$7:$N$2565,"F")</f>
        <v>0.62630668540703605</v>
      </c>
      <c r="AH40" s="11">
        <f t="shared" si="25"/>
        <v>115.38197919374313</v>
      </c>
      <c r="AI40" s="11">
        <f t="shared" si="26"/>
        <v>193.37917517536852</v>
      </c>
      <c r="AJ40" s="9">
        <f>IFERROR(SUMIFS('Individual Data'!$AA$7:$AA$2565,'Individual Data'!$V$7:$V$2565,'final totals'!$AF40,'Individual Data'!$I$7:$I$2565,"AI",'Individual Data'!$N$7:$N$2565,"M")/SUMIFS('Individual Data'!$AA$7:$AA$2565,'Individual Data'!$V$7:$V$2565,'final totals'!$AF40,'Individual Data'!$N$7:$N$2565,"M"),0)</f>
        <v>0.74352189076809638</v>
      </c>
      <c r="AK40" s="11">
        <f t="shared" si="27"/>
        <v>39.967031208919785</v>
      </c>
      <c r="AL40" s="11">
        <f t="shared" si="28"/>
        <v>115.86315378664332</v>
      </c>
      <c r="AM40" s="11">
        <f t="shared" si="29"/>
        <v>0</v>
      </c>
      <c r="AN40" s="11">
        <f t="shared" si="30"/>
        <v>0</v>
      </c>
    </row>
    <row r="41" spans="3:40" x14ac:dyDescent="0.25">
      <c r="C41" s="28" t="s">
        <v>660</v>
      </c>
      <c r="D41">
        <v>3</v>
      </c>
      <c r="E41" s="24">
        <f>'age-length nat &amp; Unk AD'!BB7+W45</f>
        <v>186.24212385577459</v>
      </c>
      <c r="F41" s="24">
        <f>'age-length nat &amp; Unk AD'!BC7+X45</f>
        <v>1626.2667537657082</v>
      </c>
      <c r="G41" s="24">
        <f>'age-length nat &amp; Unk AD'!BD7+Y45</f>
        <v>100.30325403532426</v>
      </c>
      <c r="H41" s="24">
        <f t="shared" ref="H41:H54" si="45">E41+F41</f>
        <v>1812.508877621483</v>
      </c>
      <c r="I41" s="27">
        <f t="shared" si="42"/>
        <v>1912.8121316568072</v>
      </c>
      <c r="K41">
        <f>'Hat by PBT'!C42</f>
        <v>4</v>
      </c>
      <c r="L41">
        <f>'Hat by PBT'!U42</f>
        <v>2020</v>
      </c>
      <c r="M41" t="s">
        <v>734</v>
      </c>
      <c r="N41" t="s">
        <v>737</v>
      </c>
      <c r="O41" t="str">
        <f>'Hat by PBT'!V42</f>
        <v>LGA</v>
      </c>
      <c r="P41">
        <f>'Hat by PBT'!X42</f>
        <v>220279</v>
      </c>
      <c r="Q41" s="11">
        <f>'Hat by PBT'!AC42</f>
        <v>393.21023116196443</v>
      </c>
      <c r="R41" s="11">
        <f>'Hat by PBT'!AD42</f>
        <v>199.72892696680191</v>
      </c>
      <c r="S41" s="11">
        <f>'Hat by PBT'!AE42</f>
        <v>0</v>
      </c>
      <c r="T41" s="11">
        <f t="shared" si="14"/>
        <v>592.93915812876639</v>
      </c>
      <c r="V41" s="248" t="s">
        <v>2003</v>
      </c>
      <c r="W41" s="160">
        <f t="shared" si="41"/>
        <v>697.64112642302041</v>
      </c>
      <c r="X41" s="160">
        <f t="shared" si="41"/>
        <v>404.02382346833258</v>
      </c>
      <c r="Y41" s="160">
        <f t="shared" si="41"/>
        <v>1.3350501086468662</v>
      </c>
      <c r="Z41" s="160">
        <f t="shared" si="43"/>
        <v>1101.664949891353</v>
      </c>
      <c r="AA41" s="244">
        <f t="shared" si="44"/>
        <v>1102.9999999999998</v>
      </c>
      <c r="AF41" t="str">
        <f t="shared" si="24"/>
        <v>LGA</v>
      </c>
      <c r="AG41" s="9">
        <f>SUMIFS('Individual Data'!$AA$7:$AA$2565,'Individual Data'!$V$7:$V$2565,'final totals'!$AF41,'Individual Data'!$I$7:$I$2565,"AI",'Individual Data'!$N$7:$N$2565,"F")/SUMIFS('Individual Data'!$AA$7:$AA$2565,'Individual Data'!$V$7:$V$2565,'final totals'!$AF41,'Individual Data'!$N$7:$N$2565,"F")</f>
        <v>0.78034904802172089</v>
      </c>
      <c r="AH41" s="11">
        <f t="shared" si="25"/>
        <v>86.369001602324673</v>
      </c>
      <c r="AI41" s="11">
        <f t="shared" si="26"/>
        <v>306.84122955963977</v>
      </c>
      <c r="AJ41" s="9">
        <f>IFERROR(SUMIFS('Individual Data'!$AA$7:$AA$2565,'Individual Data'!$V$7:$V$2565,'final totals'!$AF41,'Individual Data'!$I$7:$I$2565,"AI",'Individual Data'!$N$7:$N$2565,"M")/SUMIFS('Individual Data'!$AA$7:$AA$2565,'Individual Data'!$V$7:$V$2565,'final totals'!$AF41,'Individual Data'!$N$7:$N$2565,"M"),0)</f>
        <v>0.67331239729976844</v>
      </c>
      <c r="AK41" s="11">
        <f t="shared" si="27"/>
        <v>65.248964340674149</v>
      </c>
      <c r="AL41" s="11">
        <f t="shared" si="28"/>
        <v>134.47996262612776</v>
      </c>
      <c r="AM41" s="11">
        <f t="shared" si="29"/>
        <v>0</v>
      </c>
      <c r="AN41" s="11">
        <f t="shared" si="30"/>
        <v>0</v>
      </c>
    </row>
    <row r="42" spans="3:40" x14ac:dyDescent="0.25">
      <c r="C42" s="28" t="s">
        <v>660</v>
      </c>
      <c r="D42">
        <v>4</v>
      </c>
      <c r="E42" s="24">
        <f>'age-length nat &amp; Unk AD'!BB8+W46</f>
        <v>2468.7280786019614</v>
      </c>
      <c r="F42" s="24">
        <f>'age-length nat &amp; Unk AD'!BC8+X46</f>
        <v>2100.5983152338526</v>
      </c>
      <c r="G42" s="24">
        <f>'age-length nat &amp; Unk AD'!BD8+Y46</f>
        <v>26.891593099679145</v>
      </c>
      <c r="H42" s="24">
        <f t="shared" si="45"/>
        <v>4569.3263938358141</v>
      </c>
      <c r="I42" s="27">
        <f t="shared" si="42"/>
        <v>4596.2179869354932</v>
      </c>
      <c r="K42">
        <f>'Hat by PBT'!C43</f>
        <v>4</v>
      </c>
      <c r="L42">
        <f>'Hat by PBT'!U43</f>
        <v>2020</v>
      </c>
      <c r="M42" t="s">
        <v>734</v>
      </c>
      <c r="N42" t="s">
        <v>737</v>
      </c>
      <c r="O42" t="str">
        <f>'Hat by PBT'!V43</f>
        <v>NLVA</v>
      </c>
      <c r="P42">
        <f>'Hat by PBT'!X43</f>
        <v>220280</v>
      </c>
      <c r="Q42" s="11">
        <f>'Hat by PBT'!AC43</f>
        <v>314.82766819732109</v>
      </c>
      <c r="R42" s="11">
        <f>'Hat by PBT'!AD43</f>
        <v>260.39773843300816</v>
      </c>
      <c r="S42" s="11">
        <f>'Hat by PBT'!AE43</f>
        <v>0</v>
      </c>
      <c r="T42" s="11">
        <f t="shared" si="14"/>
        <v>575.22540663032919</v>
      </c>
      <c r="V42" s="248" t="s">
        <v>2004</v>
      </c>
      <c r="W42" s="160">
        <f t="shared" si="41"/>
        <v>134.80827979032563</v>
      </c>
      <c r="X42" s="160">
        <f t="shared" si="41"/>
        <v>46.191720209674351</v>
      </c>
      <c r="Y42" s="160">
        <f t="shared" si="41"/>
        <v>0</v>
      </c>
      <c r="Z42" s="160">
        <f t="shared" si="43"/>
        <v>180.99999999999997</v>
      </c>
      <c r="AA42" s="244">
        <f t="shared" si="44"/>
        <v>180.99999999999997</v>
      </c>
      <c r="AF42" t="str">
        <f t="shared" si="24"/>
        <v>NLVA</v>
      </c>
      <c r="AG42" s="9">
        <f>SUMIFS('Individual Data'!$AA$7:$AA$2565,'Individual Data'!$V$7:$V$2565,'final totals'!$AF42,'Individual Data'!$I$7:$I$2565,"AI",'Individual Data'!$N$7:$N$2565,"F")/SUMIFS('Individual Data'!$AA$7:$AA$2565,'Individual Data'!$V$7:$V$2565,'final totals'!$AF42,'Individual Data'!$N$7:$N$2565,"F")</f>
        <v>0.60785509373056923</v>
      </c>
      <c r="AH42" s="11">
        <f t="shared" si="25"/>
        <v>123.45806643626193</v>
      </c>
      <c r="AI42" s="11">
        <f t="shared" si="26"/>
        <v>191.36960176105916</v>
      </c>
      <c r="AJ42" s="9">
        <f>IFERROR(SUMIFS('Individual Data'!$AA$7:$AA$2565,'Individual Data'!$V$7:$V$2565,'final totals'!$AF42,'Individual Data'!$I$7:$I$2565,"AI",'Individual Data'!$N$7:$N$2565,"M")/SUMIFS('Individual Data'!$AA$7:$AA$2565,'Individual Data'!$V$7:$V$2565,'final totals'!$AF42,'Individual Data'!$N$7:$N$2565,"M"),0)</f>
        <v>0.57778773704335695</v>
      </c>
      <c r="AK42" s="11">
        <f t="shared" si="27"/>
        <v>109.9431184125924</v>
      </c>
      <c r="AL42" s="11">
        <f t="shared" si="28"/>
        <v>150.45462002041575</v>
      </c>
      <c r="AM42" s="11">
        <f t="shared" si="29"/>
        <v>0</v>
      </c>
      <c r="AN42" s="11">
        <f t="shared" si="30"/>
        <v>0</v>
      </c>
    </row>
    <row r="43" spans="3:40" x14ac:dyDescent="0.25">
      <c r="C43" s="28" t="s">
        <v>660</v>
      </c>
      <c r="D43">
        <v>5</v>
      </c>
      <c r="E43" s="24">
        <f>'age-length nat &amp; Unk AD'!BB9+W47</f>
        <v>1242.9915981816521</v>
      </c>
      <c r="F43" s="24">
        <f>'age-length nat &amp; Unk AD'!BC9+X47</f>
        <v>329.06126095697414</v>
      </c>
      <c r="G43" s="24">
        <f>'age-length nat &amp; Unk AD'!BD9+Y47</f>
        <v>0</v>
      </c>
      <c r="H43" s="24">
        <f t="shared" si="45"/>
        <v>1572.0528591386262</v>
      </c>
      <c r="I43" s="27">
        <f t="shared" si="42"/>
        <v>1572.0528591386262</v>
      </c>
      <c r="K43">
        <f>'Hat by PBT'!C44</f>
        <v>4</v>
      </c>
      <c r="L43">
        <f>'Hat by PBT'!U44</f>
        <v>2020</v>
      </c>
      <c r="M43" t="s">
        <v>734</v>
      </c>
      <c r="N43" t="s">
        <v>737</v>
      </c>
      <c r="O43" t="str">
        <f>'Hat by PBT'!V44</f>
        <v>NPTH</v>
      </c>
      <c r="P43">
        <f>'Hat by PBT'!X44</f>
        <v>220274</v>
      </c>
      <c r="Q43" s="11">
        <f>'Hat by PBT'!AC44</f>
        <v>588.34322050190212</v>
      </c>
      <c r="R43" s="11">
        <f>'Hat by PBT'!AD44</f>
        <v>382.67636352935523</v>
      </c>
      <c r="S43" s="11">
        <f>'Hat by PBT'!AE44</f>
        <v>0</v>
      </c>
      <c r="T43" s="11">
        <f t="shared" si="14"/>
        <v>971.01958403125741</v>
      </c>
      <c r="V43" s="248" t="s">
        <v>2005</v>
      </c>
      <c r="W43" s="160">
        <f t="shared" si="41"/>
        <v>0</v>
      </c>
      <c r="X43" s="160">
        <f t="shared" si="41"/>
        <v>0</v>
      </c>
      <c r="Y43" s="160">
        <f t="shared" si="41"/>
        <v>0</v>
      </c>
      <c r="Z43" s="160">
        <f t="shared" si="43"/>
        <v>0</v>
      </c>
      <c r="AA43" s="244">
        <f t="shared" si="44"/>
        <v>0</v>
      </c>
      <c r="AF43" t="str">
        <f t="shared" si="24"/>
        <v>NPTH</v>
      </c>
      <c r="AG43" s="9">
        <f>SUMIFS('Individual Data'!$AA$7:$AA$2565,'Individual Data'!$V$7:$V$2565,'final totals'!$AF43,'Individual Data'!$I$7:$I$2565,"AI",'Individual Data'!$N$7:$N$2565,"F")/SUMIFS('Individual Data'!$AA$7:$AA$2565,'Individual Data'!$V$7:$V$2565,'final totals'!$AF43,'Individual Data'!$N$7:$N$2565,"F")</f>
        <v>0.7504410603496382</v>
      </c>
      <c r="AH43" s="11">
        <f t="shared" si="25"/>
        <v>146.82631025893369</v>
      </c>
      <c r="AI43" s="11">
        <f t="shared" si="26"/>
        <v>441.51691024296844</v>
      </c>
      <c r="AJ43" s="9">
        <f>IFERROR(SUMIFS('Individual Data'!$AA$7:$AA$2565,'Individual Data'!$V$7:$V$2565,'final totals'!$AF43,'Individual Data'!$I$7:$I$2565,"AI",'Individual Data'!$N$7:$N$2565,"M")/SUMIFS('Individual Data'!$AA$7:$AA$2565,'Individual Data'!$V$7:$V$2565,'final totals'!$AF43,'Individual Data'!$N$7:$N$2565,"M"),0)</f>
        <v>0.72715956809307947</v>
      </c>
      <c r="AK43" s="11">
        <f t="shared" si="27"/>
        <v>104.40958430591901</v>
      </c>
      <c r="AL43" s="11">
        <f t="shared" si="28"/>
        <v>278.26677922343623</v>
      </c>
      <c r="AM43" s="11">
        <f t="shared" si="29"/>
        <v>0</v>
      </c>
      <c r="AN43" s="11">
        <f t="shared" si="30"/>
        <v>0</v>
      </c>
    </row>
    <row r="44" spans="3:40" x14ac:dyDescent="0.25">
      <c r="C44" s="28" t="s">
        <v>660</v>
      </c>
      <c r="D44">
        <v>6</v>
      </c>
      <c r="E44" s="24">
        <f>'age-length nat &amp; Unk AD'!BB10+W48</f>
        <v>0</v>
      </c>
      <c r="F44" s="24">
        <f>'age-length nat &amp; Unk AD'!BC10+X48</f>
        <v>0</v>
      </c>
      <c r="G44" s="24">
        <f>'age-length nat &amp; Unk AD'!BD10+Y48</f>
        <v>0</v>
      </c>
      <c r="H44" s="24">
        <f t="shared" si="45"/>
        <v>0</v>
      </c>
      <c r="I44" s="27">
        <f t="shared" si="42"/>
        <v>0</v>
      </c>
      <c r="K44">
        <f>'Hat by PBT'!C45</f>
        <v>3</v>
      </c>
      <c r="L44">
        <f>'Hat by PBT'!U45</f>
        <v>2021</v>
      </c>
      <c r="M44" t="s">
        <v>734</v>
      </c>
      <c r="N44" t="s">
        <v>737</v>
      </c>
      <c r="O44" t="str">
        <f>'Hat by PBT'!V45</f>
        <v>CFA</v>
      </c>
      <c r="P44">
        <f>'Hat by PBT'!X45</f>
        <v>220287</v>
      </c>
      <c r="Q44" s="11">
        <f>'Hat by PBT'!AC45</f>
        <v>16.461638519867172</v>
      </c>
      <c r="R44" s="11">
        <f>'Hat by PBT'!AD45</f>
        <v>97.237769548370608</v>
      </c>
      <c r="S44" s="11">
        <f>'Hat by PBT'!AE45</f>
        <v>0</v>
      </c>
      <c r="T44" s="11">
        <f t="shared" si="14"/>
        <v>113.69940806823777</v>
      </c>
      <c r="V44" s="248" t="s">
        <v>15299</v>
      </c>
      <c r="W44" s="160">
        <f t="shared" ref="W44:Y48" si="46">IFERROR(($AD23)*(E10/$I10),0)</f>
        <v>0</v>
      </c>
      <c r="X44" s="160">
        <f t="shared" si="46"/>
        <v>8.9333556614931631</v>
      </c>
      <c r="Y44" s="160">
        <f t="shared" si="46"/>
        <v>73.066644338506848</v>
      </c>
      <c r="Z44" s="160">
        <f t="shared" si="43"/>
        <v>8.9333556614931631</v>
      </c>
      <c r="AA44" s="244">
        <f t="shared" si="44"/>
        <v>82.000000000000014</v>
      </c>
      <c r="AF44" t="str">
        <f t="shared" si="24"/>
        <v>CFA</v>
      </c>
      <c r="AG44" s="9">
        <f>SUMIFS('Individual Data'!$AA$7:$AA$2565,'Individual Data'!$V$7:$V$2565,'final totals'!$AF44,'Individual Data'!$I$7:$I$2565,"AI",'Individual Data'!$N$7:$N$2565,"F")/SUMIFS('Individual Data'!$AA$7:$AA$2565,'Individual Data'!$V$7:$V$2565,'final totals'!$AF44,'Individual Data'!$N$7:$N$2565,"F")</f>
        <v>0.62630668540703605</v>
      </c>
      <c r="AH44" s="11">
        <f t="shared" si="25"/>
        <v>6.1516042621203768</v>
      </c>
      <c r="AI44" s="11">
        <f t="shared" si="26"/>
        <v>10.310034257746796</v>
      </c>
      <c r="AJ44" s="9">
        <f>IFERROR(SUMIFS('Individual Data'!$AA$7:$AA$2565,'Individual Data'!$V$7:$V$2565,'final totals'!$AF44,'Individual Data'!$I$7:$I$2565,"AI",'Individual Data'!$N$7:$N$2565,"M")/SUMIFS('Individual Data'!$AA$7:$AA$2565,'Individual Data'!$V$7:$V$2565,'final totals'!$AF44,'Individual Data'!$N$7:$N$2565,"M"),0)</f>
        <v>0.74352189076809638</v>
      </c>
      <c r="AK44" s="11">
        <f t="shared" si="27"/>
        <v>24.939359279693669</v>
      </c>
      <c r="AL44" s="11">
        <f t="shared" si="28"/>
        <v>72.298410268676946</v>
      </c>
      <c r="AM44" s="11">
        <f t="shared" si="29"/>
        <v>0</v>
      </c>
      <c r="AN44" s="11">
        <f t="shared" si="30"/>
        <v>0</v>
      </c>
    </row>
    <row r="45" spans="3:40" x14ac:dyDescent="0.25">
      <c r="C45" s="28" t="s">
        <v>633</v>
      </c>
      <c r="D45">
        <v>2</v>
      </c>
      <c r="E45" s="24">
        <f t="shared" ref="E45:G49" si="47">(SUMIFS(Q$7:Q$84,$K$7:$K$84,$D45,$N$7:$N$84,"SR hatchery"))+W39</f>
        <v>0</v>
      </c>
      <c r="F45" s="24">
        <f t="shared" si="47"/>
        <v>613.40556638129874</v>
      </c>
      <c r="G45" s="24">
        <f t="shared" si="47"/>
        <v>3425.0515931788914</v>
      </c>
      <c r="H45" s="24">
        <f t="shared" si="45"/>
        <v>613.40556638129874</v>
      </c>
      <c r="I45" s="27">
        <f>G45+F45+E45</f>
        <v>4038.4571595601901</v>
      </c>
      <c r="K45">
        <f>'Hat by PBT'!C46</f>
        <v>3</v>
      </c>
      <c r="L45">
        <f>'Hat by PBT'!U46</f>
        <v>2021</v>
      </c>
      <c r="M45" t="s">
        <v>734</v>
      </c>
      <c r="N45" t="s">
        <v>737</v>
      </c>
      <c r="O45" t="str">
        <f>'Hat by PBT'!V46</f>
        <v>LGA</v>
      </c>
      <c r="P45">
        <f>'Hat by PBT'!X46</f>
        <v>220288</v>
      </c>
      <c r="Q45" s="11">
        <f>'Hat by PBT'!AC46</f>
        <v>49.15700310863275</v>
      </c>
      <c r="R45" s="11">
        <f>'Hat by PBT'!AD46</f>
        <v>79.419354435310851</v>
      </c>
      <c r="S45" s="11">
        <f>'Hat by PBT'!AE46</f>
        <v>0</v>
      </c>
      <c r="T45" s="11">
        <f t="shared" si="14"/>
        <v>128.5763575439436</v>
      </c>
      <c r="V45" s="248" t="s">
        <v>15300</v>
      </c>
      <c r="W45" s="160">
        <f t="shared" si="46"/>
        <v>29.501780438532116</v>
      </c>
      <c r="X45" s="160">
        <f t="shared" si="46"/>
        <v>257.60963046810048</v>
      </c>
      <c r="Y45" s="160">
        <f t="shared" si="46"/>
        <v>15.888589093367431</v>
      </c>
      <c r="Z45" s="160">
        <f t="shared" si="43"/>
        <v>287.11141090663261</v>
      </c>
      <c r="AA45" s="244">
        <f>W45+X45+Y45</f>
        <v>303.00000000000006</v>
      </c>
      <c r="AF45" t="str">
        <f t="shared" ref="AF45:AF76" si="48">O45</f>
        <v>LGA</v>
      </c>
      <c r="AG45" s="9">
        <f>SUMIFS('Individual Data'!$AA$7:$AA$2565,'Individual Data'!$V$7:$V$2565,'final totals'!$AF45,'Individual Data'!$I$7:$I$2565,"AI",'Individual Data'!$N$7:$N$2565,"F")/SUMIFS('Individual Data'!$AA$7:$AA$2565,'Individual Data'!$V$7:$V$2565,'final totals'!$AF45,'Individual Data'!$N$7:$N$2565,"F")</f>
        <v>0.78034904802172089</v>
      </c>
      <c r="AH45" s="11">
        <f t="shared" ref="AH45:AH76" si="49">Q45*(1-AG45)</f>
        <v>10.79738252921041</v>
      </c>
      <c r="AI45" s="11">
        <f t="shared" ref="AI45:AI76" si="50">Q45-AH45</f>
        <v>38.359620579422341</v>
      </c>
      <c r="AJ45" s="9">
        <f>IFERROR(SUMIFS('Individual Data'!$AA$7:$AA$2565,'Individual Data'!$V$7:$V$2565,'final totals'!$AF45,'Individual Data'!$I$7:$I$2565,"AI",'Individual Data'!$N$7:$N$2565,"M")/SUMIFS('Individual Data'!$AA$7:$AA$2565,'Individual Data'!$V$7:$V$2565,'final totals'!$AF45,'Individual Data'!$N$7:$N$2565,"M"),0)</f>
        <v>0.67331239729976844</v>
      </c>
      <c r="AK45" s="11">
        <f t="shared" ref="AK45:AK76" si="51">R45*(1-AJ45)</f>
        <v>25.945318508471704</v>
      </c>
      <c r="AL45" s="11">
        <f t="shared" ref="AL45:AL76" si="52">R45-AK45</f>
        <v>53.47403592683915</v>
      </c>
      <c r="AM45" s="11">
        <f t="shared" ref="AM45:AM76" si="53">S45*(1-AJ45)</f>
        <v>0</v>
      </c>
      <c r="AN45" s="11">
        <f t="shared" ref="AN45:AN76" si="54">S45-AM45</f>
        <v>0</v>
      </c>
    </row>
    <row r="46" spans="3:40" x14ac:dyDescent="0.25">
      <c r="C46" s="28" t="s">
        <v>633</v>
      </c>
      <c r="D46">
        <v>3</v>
      </c>
      <c r="E46" s="24">
        <f t="shared" si="47"/>
        <v>2339.6660025296851</v>
      </c>
      <c r="F46" s="24">
        <f t="shared" si="47"/>
        <v>6283.8421226302025</v>
      </c>
      <c r="G46" s="24">
        <f t="shared" si="47"/>
        <v>296.78989891965136</v>
      </c>
      <c r="H46" s="24">
        <f t="shared" si="45"/>
        <v>8623.5081251598876</v>
      </c>
      <c r="I46" s="27">
        <f t="shared" si="42"/>
        <v>8920.2980240795387</v>
      </c>
      <c r="K46">
        <f>'Hat by PBT'!C47</f>
        <v>3</v>
      </c>
      <c r="L46">
        <f>'Hat by PBT'!U47</f>
        <v>2021</v>
      </c>
      <c r="M46" t="s">
        <v>734</v>
      </c>
      <c r="N46" t="s">
        <v>737</v>
      </c>
      <c r="O46" t="str">
        <f>'Hat by PBT'!V47</f>
        <v>NLVA</v>
      </c>
      <c r="P46">
        <f>'Hat by PBT'!X47</f>
        <v>220286</v>
      </c>
      <c r="Q46" s="11">
        <f>'Hat by PBT'!AC47</f>
        <v>32.695364588765585</v>
      </c>
      <c r="R46" s="11">
        <f>'Hat by PBT'!AD47</f>
        <v>145.24189913543557</v>
      </c>
      <c r="S46" s="11">
        <f>'Hat by PBT'!AE47</f>
        <v>17.364276306055611</v>
      </c>
      <c r="T46" s="11">
        <f t="shared" si="14"/>
        <v>195.30154003025677</v>
      </c>
      <c r="V46" s="248" t="s">
        <v>15301</v>
      </c>
      <c r="W46" s="160">
        <f t="shared" si="46"/>
        <v>381.89347608734926</v>
      </c>
      <c r="X46" s="160">
        <f t="shared" si="46"/>
        <v>324.94659878546588</v>
      </c>
      <c r="Y46" s="160">
        <f t="shared" si="46"/>
        <v>4.1599251271848381</v>
      </c>
      <c r="Z46" s="160">
        <f t="shared" si="43"/>
        <v>706.84007487281519</v>
      </c>
      <c r="AA46" s="244">
        <f t="shared" si="44"/>
        <v>711</v>
      </c>
      <c r="AF46" t="str">
        <f t="shared" si="48"/>
        <v>NLVA</v>
      </c>
      <c r="AG46" s="9">
        <f>SUMIFS('Individual Data'!$AA$7:$AA$2565,'Individual Data'!$V$7:$V$2565,'final totals'!$AF46,'Individual Data'!$I$7:$I$2565,"AI",'Individual Data'!$N$7:$N$2565,"F")/SUMIFS('Individual Data'!$AA$7:$AA$2565,'Individual Data'!$V$7:$V$2565,'final totals'!$AF46,'Individual Data'!$N$7:$N$2565,"F")</f>
        <v>0.60785509373056923</v>
      </c>
      <c r="AH46" s="11">
        <f t="shared" si="49"/>
        <v>12.821320682106347</v>
      </c>
      <c r="AI46" s="11">
        <f t="shared" si="50"/>
        <v>19.874043906659239</v>
      </c>
      <c r="AJ46" s="9">
        <f>IFERROR(SUMIFS('Individual Data'!$AA$7:$AA$2565,'Individual Data'!$V$7:$V$2565,'final totals'!$AF46,'Individual Data'!$I$7:$I$2565,"AI",'Individual Data'!$N$7:$N$2565,"M")/SUMIFS('Individual Data'!$AA$7:$AA$2565,'Individual Data'!$V$7:$V$2565,'final totals'!$AF46,'Individual Data'!$N$7:$N$2565,"M"),0)</f>
        <v>0.57778773704335695</v>
      </c>
      <c r="AK46" s="11">
        <f t="shared" si="51"/>
        <v>61.322910910092752</v>
      </c>
      <c r="AL46" s="11">
        <f t="shared" si="52"/>
        <v>83.918988225342815</v>
      </c>
      <c r="AM46" s="11">
        <f t="shared" si="53"/>
        <v>7.3314103937841582</v>
      </c>
      <c r="AN46" s="11">
        <f t="shared" si="54"/>
        <v>10.032865912271454</v>
      </c>
    </row>
    <row r="47" spans="3:40" x14ac:dyDescent="0.25">
      <c r="C47" s="28" t="s">
        <v>633</v>
      </c>
      <c r="D47">
        <v>4</v>
      </c>
      <c r="E47" s="24">
        <f t="shared" si="47"/>
        <v>9030.0936686066016</v>
      </c>
      <c r="F47" s="24">
        <f t="shared" si="47"/>
        <v>5229.5841401634916</v>
      </c>
      <c r="G47" s="24">
        <f t="shared" si="47"/>
        <v>17.280557405175955</v>
      </c>
      <c r="H47" s="24">
        <f t="shared" si="45"/>
        <v>14259.677808770093</v>
      </c>
      <c r="I47" s="27">
        <f t="shared" si="42"/>
        <v>14276.958366175269</v>
      </c>
      <c r="K47">
        <f>'Hat by PBT'!C48</f>
        <v>3</v>
      </c>
      <c r="L47">
        <f>'Hat by PBT'!U48</f>
        <v>2021</v>
      </c>
      <c r="M47" t="s">
        <v>734</v>
      </c>
      <c r="N47" t="s">
        <v>737</v>
      </c>
      <c r="O47" t="str">
        <f>'Hat by PBT'!V48</f>
        <v>NPTH</v>
      </c>
      <c r="P47">
        <f>'Hat by PBT'!X48</f>
        <v>220285</v>
      </c>
      <c r="Q47" s="11">
        <f>'Hat by PBT'!AC48</f>
        <v>32.695364588765585</v>
      </c>
      <c r="R47" s="11">
        <f>'Hat by PBT'!AD48</f>
        <v>61.163143238701167</v>
      </c>
      <c r="S47" s="11">
        <f>'Hat by PBT'!AE48</f>
        <v>0</v>
      </c>
      <c r="T47" s="11">
        <f t="shared" si="14"/>
        <v>93.858507827466752</v>
      </c>
      <c r="V47" s="248" t="s">
        <v>15302</v>
      </c>
      <c r="W47" s="160">
        <f t="shared" si="46"/>
        <v>207.94898111816437</v>
      </c>
      <c r="X47" s="160">
        <f t="shared" si="46"/>
        <v>55.051018881835624</v>
      </c>
      <c r="Y47" s="160">
        <f t="shared" si="46"/>
        <v>0</v>
      </c>
      <c r="Z47" s="160">
        <f t="shared" si="43"/>
        <v>263</v>
      </c>
      <c r="AA47" s="244">
        <f t="shared" si="44"/>
        <v>263</v>
      </c>
      <c r="AF47" t="str">
        <f t="shared" si="48"/>
        <v>NPTH</v>
      </c>
      <c r="AG47" s="9">
        <f>SUMIFS('Individual Data'!$AA$7:$AA$2565,'Individual Data'!$V$7:$V$2565,'final totals'!$AF47,'Individual Data'!$I$7:$I$2565,"AI",'Individual Data'!$N$7:$N$2565,"F")/SUMIFS('Individual Data'!$AA$7:$AA$2565,'Individual Data'!$V$7:$V$2565,'final totals'!$AF47,'Individual Data'!$N$7:$N$2565,"F")</f>
        <v>0.7504410603496382</v>
      </c>
      <c r="AH47" s="11">
        <f t="shared" si="49"/>
        <v>8.1594205182543273</v>
      </c>
      <c r="AI47" s="11">
        <f t="shared" si="50"/>
        <v>24.535944070511256</v>
      </c>
      <c r="AJ47" s="9">
        <f>IFERROR(SUMIFS('Individual Data'!$AA$7:$AA$2565,'Individual Data'!$V$7:$V$2565,'final totals'!$AF47,'Individual Data'!$I$7:$I$2565,"AI",'Individual Data'!$N$7:$N$2565,"M")/SUMIFS('Individual Data'!$AA$7:$AA$2565,'Individual Data'!$V$7:$V$2565,'final totals'!$AF47,'Individual Data'!$N$7:$N$2565,"M"),0)</f>
        <v>0.72715956809307947</v>
      </c>
      <c r="AK47" s="11">
        <f t="shared" si="51"/>
        <v>16.687778418032075</v>
      </c>
      <c r="AL47" s="11">
        <f t="shared" si="52"/>
        <v>44.475364820669093</v>
      </c>
      <c r="AM47" s="11">
        <f t="shared" si="53"/>
        <v>0</v>
      </c>
      <c r="AN47" s="11">
        <f t="shared" si="54"/>
        <v>0</v>
      </c>
    </row>
    <row r="48" spans="3:40" x14ac:dyDescent="0.25">
      <c r="C48" s="28" t="s">
        <v>633</v>
      </c>
      <c r="D48">
        <v>5</v>
      </c>
      <c r="E48" s="24">
        <f t="shared" si="47"/>
        <v>3483.5205630749947</v>
      </c>
      <c r="F48" s="24">
        <f t="shared" si="47"/>
        <v>1193.6196162763804</v>
      </c>
      <c r="G48" s="24">
        <f t="shared" si="47"/>
        <v>0</v>
      </c>
      <c r="H48" s="24">
        <f t="shared" si="45"/>
        <v>4677.1401793513751</v>
      </c>
      <c r="I48" s="27">
        <f t="shared" si="42"/>
        <v>4677.1401793513751</v>
      </c>
      <c r="K48">
        <f>'Hat by PBT'!C49</f>
        <v>5</v>
      </c>
      <c r="L48">
        <f>'Hat by PBT'!U49</f>
        <v>2019</v>
      </c>
      <c r="M48" t="s">
        <v>734</v>
      </c>
      <c r="N48" t="s">
        <v>775</v>
      </c>
      <c r="O48" t="str">
        <f>'Hat by PBT'!V49</f>
        <v>LWSH</v>
      </c>
      <c r="P48">
        <f>'Hat by PBT'!X49</f>
        <v>0</v>
      </c>
      <c r="Q48" s="11">
        <f>'Hat by PBT'!AC49</f>
        <v>49.382877791456885</v>
      </c>
      <c r="R48" s="11">
        <f>'Hat by PBT'!AD49</f>
        <v>16.390482920104468</v>
      </c>
      <c r="S48" s="11">
        <f>'Hat by PBT'!AE49</f>
        <v>0</v>
      </c>
      <c r="T48" s="11">
        <f t="shared" si="14"/>
        <v>65.773360711561352</v>
      </c>
      <c r="V48" s="249" t="s">
        <v>15303</v>
      </c>
      <c r="W48" s="245">
        <f t="shared" si="46"/>
        <v>0</v>
      </c>
      <c r="X48" s="245">
        <f t="shared" si="46"/>
        <v>0</v>
      </c>
      <c r="Y48" s="245">
        <f t="shared" si="46"/>
        <v>0</v>
      </c>
      <c r="Z48" s="245">
        <f t="shared" si="43"/>
        <v>0</v>
      </c>
      <c r="AA48" s="246">
        <f t="shared" si="44"/>
        <v>0</v>
      </c>
      <c r="AF48" t="str">
        <f t="shared" si="48"/>
        <v>LWSH</v>
      </c>
      <c r="AG48" s="9">
        <f>SUMIFS('Individual Data'!$AA$7:$AA$2565,'Individual Data'!$V$7:$V$2565,'final totals'!$AF48,'Individual Data'!$I$7:$I$2565,"AI",'Individual Data'!$N$7:$N$2565,"F")/SUMIFS('Individual Data'!$AA$7:$AA$2565,'Individual Data'!$V$7:$V$2565,'final totals'!$AF48,'Individual Data'!$N$7:$N$2565,"F")</f>
        <v>0.5</v>
      </c>
      <c r="AH48" s="11">
        <f t="shared" si="49"/>
        <v>24.691438895728442</v>
      </c>
      <c r="AI48" s="11">
        <f t="shared" si="50"/>
        <v>24.691438895728442</v>
      </c>
      <c r="AJ48" s="9">
        <f>IFERROR(SUMIFS('Individual Data'!$AA$7:$AA$2565,'Individual Data'!$V$7:$V$2565,'final totals'!$AF48,'Individual Data'!$I$7:$I$2565,"AI",'Individual Data'!$N$7:$N$2565,"M")/SUMIFS('Individual Data'!$AA$7:$AA$2565,'Individual Data'!$V$7:$V$2565,'final totals'!$AF48,'Individual Data'!$N$7:$N$2565,"M"),0)</f>
        <v>0.24022968449145532</v>
      </c>
      <c r="AK48" s="11">
        <f t="shared" si="51"/>
        <v>12.453002379545184</v>
      </c>
      <c r="AL48" s="11">
        <f t="shared" si="52"/>
        <v>3.9374805405592834</v>
      </c>
      <c r="AM48" s="11">
        <f t="shared" si="53"/>
        <v>0</v>
      </c>
      <c r="AN48" s="11">
        <f t="shared" si="54"/>
        <v>0</v>
      </c>
    </row>
    <row r="49" spans="3:40" x14ac:dyDescent="0.25">
      <c r="C49" s="28" t="s">
        <v>633</v>
      </c>
      <c r="D49">
        <v>6</v>
      </c>
      <c r="E49" s="24">
        <f t="shared" si="47"/>
        <v>0</v>
      </c>
      <c r="F49" s="24">
        <f t="shared" si="47"/>
        <v>0</v>
      </c>
      <c r="G49" s="24">
        <f t="shared" si="47"/>
        <v>0</v>
      </c>
      <c r="H49" s="24">
        <f t="shared" si="45"/>
        <v>0</v>
      </c>
      <c r="I49" s="27">
        <f t="shared" si="42"/>
        <v>0</v>
      </c>
      <c r="K49">
        <f>'Hat by PBT'!C50</f>
        <v>5</v>
      </c>
      <c r="L49">
        <f>'Hat by PBT'!U50</f>
        <v>2019</v>
      </c>
      <c r="M49" t="s">
        <v>734</v>
      </c>
      <c r="N49" t="s">
        <v>775</v>
      </c>
      <c r="O49" t="str">
        <f>'Hat by PBT'!V50</f>
        <v>PRFH</v>
      </c>
      <c r="P49">
        <f>'Hat by PBT'!X50</f>
        <v>0</v>
      </c>
      <c r="Q49" s="11">
        <f>'Hat by PBT'!AC50</f>
        <v>90.516758232095697</v>
      </c>
      <c r="R49" s="11">
        <f>'Hat by PBT'!AD50</f>
        <v>56.559670903392757</v>
      </c>
      <c r="S49" s="11">
        <f>'Hat by PBT'!AE50</f>
        <v>0</v>
      </c>
      <c r="T49" s="11">
        <f t="shared" si="14"/>
        <v>147.07642913548847</v>
      </c>
      <c r="AF49" t="str">
        <f t="shared" si="48"/>
        <v>PRFH</v>
      </c>
      <c r="AG49" s="9">
        <f>SUMIFS('Individual Data'!$AA$7:$AA$2565,'Individual Data'!$V$7:$V$2565,'final totals'!$AF49,'Individual Data'!$I$7:$I$2565,"AI",'Individual Data'!$N$7:$N$2565,"F")/SUMIFS('Individual Data'!$AA$7:$AA$2565,'Individual Data'!$V$7:$V$2565,'final totals'!$AF49,'Individual Data'!$N$7:$N$2565,"F")</f>
        <v>0.11093871217998447</v>
      </c>
      <c r="AH49" s="11">
        <f t="shared" si="49"/>
        <v>80.474945643119995</v>
      </c>
      <c r="AI49" s="11">
        <f t="shared" si="50"/>
        <v>10.041812588975702</v>
      </c>
      <c r="AJ49" s="9">
        <f>IFERROR(SUMIFS('Individual Data'!$AA$7:$AA$2565,'Individual Data'!$V$7:$V$2565,'final totals'!$AF49,'Individual Data'!$I$7:$I$2565,"AI",'Individual Data'!$N$7:$N$2565,"M")/SUMIFS('Individual Data'!$AA$7:$AA$2565,'Individual Data'!$V$7:$V$2565,'final totals'!$AF49,'Individual Data'!$N$7:$N$2565,"M"),0)</f>
        <v>0.20384886063047536</v>
      </c>
      <c r="AK49" s="11">
        <f t="shared" si="51"/>
        <v>45.030046432101493</v>
      </c>
      <c r="AL49" s="11">
        <f t="shared" si="52"/>
        <v>11.529624471291264</v>
      </c>
      <c r="AM49" s="11">
        <f t="shared" si="53"/>
        <v>0</v>
      </c>
      <c r="AN49" s="11">
        <f t="shared" si="54"/>
        <v>0</v>
      </c>
    </row>
    <row r="50" spans="3:40" x14ac:dyDescent="0.25">
      <c r="C50" s="28" t="s">
        <v>775</v>
      </c>
      <c r="D50">
        <v>2</v>
      </c>
      <c r="E50" s="24">
        <f t="shared" ref="E50:G54" si="55">(SUMIFS(Q$7:Q$84,$K$7:$K$84,$D50,$N$7:$N$84,"stray"))</f>
        <v>0</v>
      </c>
      <c r="F50" s="24">
        <f t="shared" si="55"/>
        <v>16.708073112073112</v>
      </c>
      <c r="G50" s="24">
        <f t="shared" si="55"/>
        <v>75.803344379660899</v>
      </c>
      <c r="H50" s="24">
        <f t="shared" si="45"/>
        <v>16.708073112073112</v>
      </c>
      <c r="I50" s="27">
        <f t="shared" si="42"/>
        <v>92.511417491734008</v>
      </c>
      <c r="K50">
        <f>'Hat by PBT'!C51</f>
        <v>5</v>
      </c>
      <c r="L50">
        <f>'Hat by PBT'!U51</f>
        <v>2019</v>
      </c>
      <c r="M50" t="s">
        <v>734</v>
      </c>
      <c r="N50" t="s">
        <v>775</v>
      </c>
      <c r="O50" t="str">
        <f>'Hat by PBT'!V51</f>
        <v>RSFH</v>
      </c>
      <c r="P50">
        <f>'Hat by PBT'!X51</f>
        <v>0</v>
      </c>
      <c r="Q50" s="11">
        <f>'Hat by PBT'!AC51</f>
        <v>44.498017808998434</v>
      </c>
      <c r="R50" s="11">
        <f>'Hat by PBT'!AD51</f>
        <v>11.334081224293771</v>
      </c>
      <c r="S50" s="11">
        <f>'Hat by PBT'!AE51</f>
        <v>0</v>
      </c>
      <c r="T50" s="11">
        <f t="shared" si="14"/>
        <v>55.832099033292202</v>
      </c>
      <c r="AF50" t="str">
        <f t="shared" si="48"/>
        <v>RSFH</v>
      </c>
      <c r="AG50" s="9">
        <f>SUMIFS('Individual Data'!$AA$7:$AA$2565,'Individual Data'!$V$7:$V$2565,'final totals'!$AF50,'Individual Data'!$I$7:$I$2565,"AI",'Individual Data'!$N$7:$N$2565,"F")/SUMIFS('Individual Data'!$AA$7:$AA$2565,'Individual Data'!$V$7:$V$2565,'final totals'!$AF50,'Individual Data'!$N$7:$N$2565,"F")</f>
        <v>0.13380860340194337</v>
      </c>
      <c r="AH50" s="11">
        <f t="shared" si="49"/>
        <v>38.543800191821553</v>
      </c>
      <c r="AI50" s="11">
        <f t="shared" si="50"/>
        <v>5.9542176171768801</v>
      </c>
      <c r="AJ50" s="9">
        <f>IFERROR(SUMIFS('Individual Data'!$AA$7:$AA$2565,'Individual Data'!$V$7:$V$2565,'final totals'!$AF50,'Individual Data'!$I$7:$I$2565,"AI",'Individual Data'!$N$7:$N$2565,"M")/SUMIFS('Individual Data'!$AA$7:$AA$2565,'Individual Data'!$V$7:$V$2565,'final totals'!$AF50,'Individual Data'!$N$7:$N$2565,"M"),0)</f>
        <v>0</v>
      </c>
      <c r="AK50" s="11">
        <f t="shared" si="51"/>
        <v>11.334081224293771</v>
      </c>
      <c r="AL50" s="11">
        <f t="shared" si="52"/>
        <v>0</v>
      </c>
      <c r="AM50" s="11">
        <f t="shared" si="53"/>
        <v>0</v>
      </c>
      <c r="AN50" s="11">
        <f t="shared" si="54"/>
        <v>0</v>
      </c>
    </row>
    <row r="51" spans="3:40" x14ac:dyDescent="0.25">
      <c r="C51" s="28" t="s">
        <v>775</v>
      </c>
      <c r="D51">
        <v>3</v>
      </c>
      <c r="E51" s="24">
        <f t="shared" si="55"/>
        <v>35.196712345514527</v>
      </c>
      <c r="F51" s="24">
        <f t="shared" si="55"/>
        <v>334.66919574476094</v>
      </c>
      <c r="G51" s="24">
        <f t="shared" si="55"/>
        <v>43.741471306170382</v>
      </c>
      <c r="H51" s="24">
        <f t="shared" si="45"/>
        <v>369.86590809027547</v>
      </c>
      <c r="I51" s="27">
        <f t="shared" si="42"/>
        <v>413.60737939644588</v>
      </c>
      <c r="K51">
        <f>'Hat by PBT'!C52</f>
        <v>5</v>
      </c>
      <c r="L51">
        <f>'Hat by PBT'!U52</f>
        <v>2019</v>
      </c>
      <c r="M51" t="s">
        <v>747</v>
      </c>
      <c r="N51" t="s">
        <v>775</v>
      </c>
      <c r="O51" t="str">
        <f>'Hat by PBT'!V52</f>
        <v>UMFH</v>
      </c>
      <c r="P51">
        <f>'Hat by PBT'!X52</f>
        <v>0</v>
      </c>
      <c r="Q51" s="11">
        <f>'Hat by PBT'!AC52</f>
        <v>11.264853109357132</v>
      </c>
      <c r="R51" s="11">
        <f>'Hat by PBT'!AD52</f>
        <v>0</v>
      </c>
      <c r="S51" s="11">
        <f>'Hat by PBT'!AE52</f>
        <v>0</v>
      </c>
      <c r="T51" s="11">
        <f t="shared" si="14"/>
        <v>11.264853109357132</v>
      </c>
      <c r="V51" t="s">
        <v>9077</v>
      </c>
      <c r="AF51" t="str">
        <f t="shared" si="48"/>
        <v>UMFH</v>
      </c>
      <c r="AG51" s="9">
        <f>SUMIFS('Individual Data'!$AA$7:$AA$2565,'Individual Data'!$V$7:$V$2565,'final totals'!$AF51,'Individual Data'!$I$7:$I$2565,"AI",'Individual Data'!$N$7:$N$2565,"F")/SUMIFS('Individual Data'!$AA$7:$AA$2565,'Individual Data'!$V$7:$V$2565,'final totals'!$AF51,'Individual Data'!$N$7:$N$2565,"F")</f>
        <v>0</v>
      </c>
      <c r="AH51" s="11">
        <f t="shared" si="49"/>
        <v>11.264853109357132</v>
      </c>
      <c r="AI51" s="11">
        <f t="shared" si="50"/>
        <v>0</v>
      </c>
      <c r="AJ51" s="9">
        <f>IFERROR(SUMIFS('Individual Data'!$AA$7:$AA$2565,'Individual Data'!$V$7:$V$2565,'final totals'!$AF51,'Individual Data'!$I$7:$I$2565,"AI",'Individual Data'!$N$7:$N$2565,"M")/SUMIFS('Individual Data'!$AA$7:$AA$2565,'Individual Data'!$V$7:$V$2565,'final totals'!$AF51,'Individual Data'!$N$7:$N$2565,"M"),0)</f>
        <v>0.15289499390240202</v>
      </c>
      <c r="AK51" s="11">
        <f t="shared" si="51"/>
        <v>0</v>
      </c>
      <c r="AL51" s="11">
        <f t="shared" si="52"/>
        <v>0</v>
      </c>
      <c r="AM51" s="11">
        <f t="shared" si="53"/>
        <v>0</v>
      </c>
      <c r="AN51" s="11">
        <f t="shared" si="54"/>
        <v>0</v>
      </c>
    </row>
    <row r="52" spans="3:40" ht="15.75" thickBot="1" x14ac:dyDescent="0.3">
      <c r="C52" s="28" t="s">
        <v>775</v>
      </c>
      <c r="D52">
        <v>4</v>
      </c>
      <c r="E52" s="24">
        <f t="shared" si="55"/>
        <v>89.98721103826631</v>
      </c>
      <c r="F52" s="24">
        <f t="shared" si="55"/>
        <v>209.2553622246555</v>
      </c>
      <c r="G52" s="24">
        <f t="shared" si="55"/>
        <v>0</v>
      </c>
      <c r="H52" s="24">
        <f t="shared" si="45"/>
        <v>299.24257326292184</v>
      </c>
      <c r="I52" s="27">
        <f t="shared" si="42"/>
        <v>299.24257326292184</v>
      </c>
      <c r="K52">
        <f>'Hat by PBT'!C53</f>
        <v>4</v>
      </c>
      <c r="L52">
        <f>'Hat by PBT'!U53</f>
        <v>2020</v>
      </c>
      <c r="M52" t="s">
        <v>734</v>
      </c>
      <c r="N52" t="s">
        <v>775</v>
      </c>
      <c r="O52" t="str">
        <f>'Hat by PBT'!V53</f>
        <v>LWSH</v>
      </c>
      <c r="P52">
        <f>'Hat by PBT'!X53</f>
        <v>0</v>
      </c>
      <c r="Q52" s="11">
        <f>'Hat by PBT'!AC53</f>
        <v>32.737880721741938</v>
      </c>
      <c r="R52" s="11">
        <f>'Hat by PBT'!AD53</f>
        <v>163.40060218848961</v>
      </c>
      <c r="S52" s="11">
        <f>'Hat by PBT'!AE53</f>
        <v>0</v>
      </c>
      <c r="T52" s="11">
        <f t="shared" si="14"/>
        <v>196.13848291023155</v>
      </c>
      <c r="V52" s="216" t="s">
        <v>9068</v>
      </c>
      <c r="AF52" t="str">
        <f t="shared" si="48"/>
        <v>LWSH</v>
      </c>
      <c r="AG52" s="9">
        <f>SUMIFS('Individual Data'!$AA$7:$AA$2565,'Individual Data'!$V$7:$V$2565,'final totals'!$AF52,'Individual Data'!$I$7:$I$2565,"AI",'Individual Data'!$N$7:$N$2565,"F")/SUMIFS('Individual Data'!$AA$7:$AA$2565,'Individual Data'!$V$7:$V$2565,'final totals'!$AF52,'Individual Data'!$N$7:$N$2565,"F")</f>
        <v>0.5</v>
      </c>
      <c r="AH52" s="11">
        <f t="shared" si="49"/>
        <v>16.368940360870969</v>
      </c>
      <c r="AI52" s="11">
        <f t="shared" si="50"/>
        <v>16.368940360870969</v>
      </c>
      <c r="AJ52" s="9">
        <f>IFERROR(SUMIFS('Individual Data'!$AA$7:$AA$2565,'Individual Data'!$V$7:$V$2565,'final totals'!$AF52,'Individual Data'!$I$7:$I$2565,"AI",'Individual Data'!$N$7:$N$2565,"M")/SUMIFS('Individual Data'!$AA$7:$AA$2565,'Individual Data'!$V$7:$V$2565,'final totals'!$AF52,'Individual Data'!$N$7:$N$2565,"M"),0)</f>
        <v>0.24022968449145532</v>
      </c>
      <c r="AK52" s="11">
        <f t="shared" si="51"/>
        <v>124.14692707903495</v>
      </c>
      <c r="AL52" s="11">
        <f t="shared" si="52"/>
        <v>39.253675109454662</v>
      </c>
      <c r="AM52" s="11">
        <f t="shared" si="53"/>
        <v>0</v>
      </c>
      <c r="AN52" s="11">
        <f t="shared" si="54"/>
        <v>0</v>
      </c>
    </row>
    <row r="53" spans="3:40" ht="15.95" customHeight="1" x14ac:dyDescent="0.25">
      <c r="C53" s="28" t="s">
        <v>775</v>
      </c>
      <c r="D53">
        <v>5</v>
      </c>
      <c r="E53" s="24">
        <f t="shared" si="55"/>
        <v>206.72367434593269</v>
      </c>
      <c r="F53" s="24">
        <f t="shared" si="55"/>
        <v>84.284235047791</v>
      </c>
      <c r="G53" s="24">
        <f t="shared" si="55"/>
        <v>0</v>
      </c>
      <c r="H53" s="24">
        <f t="shared" si="45"/>
        <v>291.00790939372371</v>
      </c>
      <c r="I53" s="27">
        <f t="shared" si="42"/>
        <v>291.00790939372371</v>
      </c>
      <c r="K53">
        <f>'Hat by PBT'!C54</f>
        <v>4</v>
      </c>
      <c r="L53">
        <f>'Hat by PBT'!U54</f>
        <v>2020</v>
      </c>
      <c r="M53" t="s">
        <v>734</v>
      </c>
      <c r="N53" t="s">
        <v>775</v>
      </c>
      <c r="O53" t="str">
        <f>'Hat by PBT'!V54</f>
        <v>UMFH</v>
      </c>
      <c r="P53">
        <f>'Hat by PBT'!X54</f>
        <v>0</v>
      </c>
      <c r="Q53" s="11">
        <f>'Hat by PBT'!AC54</f>
        <v>23.008427761669545</v>
      </c>
      <c r="R53" s="11">
        <f>'Hat by PBT'!AD54</f>
        <v>34.428239431717401</v>
      </c>
      <c r="S53" s="11">
        <f>'Hat by PBT'!AE54</f>
        <v>0</v>
      </c>
      <c r="T53" s="11">
        <f t="shared" si="14"/>
        <v>57.436667193386945</v>
      </c>
      <c r="W53" s="263" t="s">
        <v>9074</v>
      </c>
      <c r="X53" s="263"/>
      <c r="Y53" s="263" t="s">
        <v>9072</v>
      </c>
      <c r="Z53" s="263"/>
      <c r="AA53" s="263" t="s">
        <v>9071</v>
      </c>
      <c r="AB53" s="263"/>
      <c r="AC53" s="263" t="s">
        <v>9070</v>
      </c>
      <c r="AD53" s="263"/>
      <c r="AF53" t="str">
        <f t="shared" si="48"/>
        <v>UMFH</v>
      </c>
      <c r="AG53" s="9">
        <f>SUMIFS('Individual Data'!$AA$7:$AA$2565,'Individual Data'!$V$7:$V$2565,'final totals'!$AF53,'Individual Data'!$I$7:$I$2565,"AI",'Individual Data'!$N$7:$N$2565,"F")/SUMIFS('Individual Data'!$AA$7:$AA$2565,'Individual Data'!$V$7:$V$2565,'final totals'!$AF53,'Individual Data'!$N$7:$N$2565,"F")</f>
        <v>0</v>
      </c>
      <c r="AH53" s="11">
        <f t="shared" si="49"/>
        <v>23.008427761669545</v>
      </c>
      <c r="AI53" s="11">
        <f t="shared" si="50"/>
        <v>0</v>
      </c>
      <c r="AJ53" s="9">
        <f>IFERROR(SUMIFS('Individual Data'!$AA$7:$AA$2565,'Individual Data'!$V$7:$V$2565,'final totals'!$AF53,'Individual Data'!$I$7:$I$2565,"AI",'Individual Data'!$N$7:$N$2565,"M")/SUMIFS('Individual Data'!$AA$7:$AA$2565,'Individual Data'!$V$7:$V$2565,'final totals'!$AF53,'Individual Data'!$N$7:$N$2565,"M"),0)</f>
        <v>0.15289499390240202</v>
      </c>
      <c r="AK53" s="11">
        <f t="shared" si="51"/>
        <v>29.164333973734532</v>
      </c>
      <c r="AL53" s="11">
        <f t="shared" si="52"/>
        <v>5.2639054579828688</v>
      </c>
      <c r="AM53" s="11">
        <f t="shared" si="53"/>
        <v>0</v>
      </c>
      <c r="AN53" s="11">
        <f t="shared" si="54"/>
        <v>0</v>
      </c>
    </row>
    <row r="54" spans="3:40" ht="15.75" thickBot="1" x14ac:dyDescent="0.3">
      <c r="C54" s="29" t="s">
        <v>775</v>
      </c>
      <c r="D54" s="155">
        <v>6</v>
      </c>
      <c r="E54" s="42">
        <f t="shared" si="55"/>
        <v>0</v>
      </c>
      <c r="F54" s="42">
        <f t="shared" si="55"/>
        <v>0</v>
      </c>
      <c r="G54" s="42">
        <f t="shared" si="55"/>
        <v>0</v>
      </c>
      <c r="H54" s="42">
        <f t="shared" si="45"/>
        <v>0</v>
      </c>
      <c r="I54" s="41">
        <f t="shared" si="42"/>
        <v>0</v>
      </c>
      <c r="K54">
        <f>'Hat by PBT'!C55</f>
        <v>3</v>
      </c>
      <c r="L54">
        <f>'Hat by PBT'!U55</f>
        <v>2021</v>
      </c>
      <c r="M54" t="s">
        <v>734</v>
      </c>
      <c r="N54" t="s">
        <v>775</v>
      </c>
      <c r="O54" t="str">
        <f>'Hat by PBT'!V55</f>
        <v>RSFH</v>
      </c>
      <c r="P54">
        <f>'Hat by PBT'!X55</f>
        <v>0</v>
      </c>
      <c r="Q54" s="11">
        <f>'Hat by PBT'!AC55</f>
        <v>0</v>
      </c>
      <c r="R54" s="11">
        <f>'Hat by PBT'!AD55</f>
        <v>35.55606102968305</v>
      </c>
      <c r="S54" s="11">
        <f>'Hat by PBT'!AE55</f>
        <v>0</v>
      </c>
      <c r="T54" s="11">
        <f t="shared" si="14"/>
        <v>35.55606102968305</v>
      </c>
      <c r="W54" s="223" t="s">
        <v>9075</v>
      </c>
      <c r="X54" s="223" t="s">
        <v>9076</v>
      </c>
      <c r="Y54" s="223" t="s">
        <v>9075</v>
      </c>
      <c r="Z54" s="223" t="s">
        <v>9076</v>
      </c>
      <c r="AA54" s="223" t="s">
        <v>9075</v>
      </c>
      <c r="AB54" s="223" t="s">
        <v>9076</v>
      </c>
      <c r="AC54" s="223" t="s">
        <v>9075</v>
      </c>
      <c r="AD54" s="223" t="s">
        <v>9076</v>
      </c>
      <c r="AF54" t="str">
        <f t="shared" si="48"/>
        <v>RSFH</v>
      </c>
      <c r="AG54" s="9">
        <f>SUMIFS('Individual Data'!$AA$7:$AA$2565,'Individual Data'!$V$7:$V$2565,'final totals'!$AF54,'Individual Data'!$I$7:$I$2565,"AI",'Individual Data'!$N$7:$N$2565,"F")/SUMIFS('Individual Data'!$AA$7:$AA$2565,'Individual Data'!$V$7:$V$2565,'final totals'!$AF54,'Individual Data'!$N$7:$N$2565,"F")</f>
        <v>0.13380860340194337</v>
      </c>
      <c r="AH54" s="11">
        <f t="shared" si="49"/>
        <v>0</v>
      </c>
      <c r="AI54" s="11">
        <f t="shared" si="50"/>
        <v>0</v>
      </c>
      <c r="AJ54" s="9">
        <f>IFERROR(SUMIFS('Individual Data'!$AA$7:$AA$2565,'Individual Data'!$V$7:$V$2565,'final totals'!$AF54,'Individual Data'!$I$7:$I$2565,"AI",'Individual Data'!$N$7:$N$2565,"M")/SUMIFS('Individual Data'!$AA$7:$AA$2565,'Individual Data'!$V$7:$V$2565,'final totals'!$AF54,'Individual Data'!$N$7:$N$2565,"M"),0)</f>
        <v>0</v>
      </c>
      <c r="AK54" s="11">
        <f t="shared" si="51"/>
        <v>35.55606102968305</v>
      </c>
      <c r="AL54" s="11">
        <f t="shared" si="52"/>
        <v>0</v>
      </c>
      <c r="AM54" s="11">
        <f t="shared" si="53"/>
        <v>0</v>
      </c>
      <c r="AN54" s="11">
        <f t="shared" si="54"/>
        <v>0</v>
      </c>
    </row>
    <row r="55" spans="3:40" x14ac:dyDescent="0.25">
      <c r="K55">
        <f>'Hat by PBT'!C56</f>
        <v>3</v>
      </c>
      <c r="L55">
        <f>'Hat by PBT'!U56</f>
        <v>2021</v>
      </c>
      <c r="M55" t="s">
        <v>734</v>
      </c>
      <c r="N55" t="s">
        <v>775</v>
      </c>
      <c r="O55" t="str">
        <f>'Hat by PBT'!V56</f>
        <v>UMFH</v>
      </c>
      <c r="P55">
        <f>'Hat by PBT'!X56</f>
        <v>0</v>
      </c>
      <c r="Q55" s="11">
        <f>'Hat by PBT'!AC56</f>
        <v>35.196712345514527</v>
      </c>
      <c r="R55" s="11">
        <f>'Hat by PBT'!AD56</f>
        <v>82.674614418638384</v>
      </c>
      <c r="S55" s="11">
        <f>'Hat by PBT'!AE56</f>
        <v>12.409406948270584</v>
      </c>
      <c r="T55" s="11">
        <f t="shared" si="14"/>
        <v>130.28073371242348</v>
      </c>
      <c r="V55" s="216" t="s">
        <v>637</v>
      </c>
      <c r="W55" s="217">
        <v>26</v>
      </c>
      <c r="X55" s="217">
        <v>25</v>
      </c>
      <c r="Y55" s="217">
        <v>101</v>
      </c>
      <c r="Z55" s="217">
        <v>48</v>
      </c>
      <c r="AA55" s="217">
        <v>500</v>
      </c>
      <c r="AB55" s="217">
        <v>436</v>
      </c>
      <c r="AC55" s="217">
        <v>26</v>
      </c>
      <c r="AD55" s="217">
        <v>97</v>
      </c>
      <c r="AF55" t="str">
        <f t="shared" si="48"/>
        <v>UMFH</v>
      </c>
      <c r="AG55" s="9">
        <f>SUMIFS('Individual Data'!$AA$7:$AA$2565,'Individual Data'!$V$7:$V$2565,'final totals'!$AF55,'Individual Data'!$I$7:$I$2565,"AI",'Individual Data'!$N$7:$N$2565,"F")/SUMIFS('Individual Data'!$AA$7:$AA$2565,'Individual Data'!$V$7:$V$2565,'final totals'!$AF55,'Individual Data'!$N$7:$N$2565,"F")</f>
        <v>0</v>
      </c>
      <c r="AH55" s="11">
        <f t="shared" si="49"/>
        <v>35.196712345514527</v>
      </c>
      <c r="AI55" s="11">
        <f t="shared" si="50"/>
        <v>0</v>
      </c>
      <c r="AJ55" s="9">
        <f>IFERROR(SUMIFS('Individual Data'!$AA$7:$AA$2565,'Individual Data'!$V$7:$V$2565,'final totals'!$AF55,'Individual Data'!$I$7:$I$2565,"AI",'Individual Data'!$N$7:$N$2565,"M")/SUMIFS('Individual Data'!$AA$7:$AA$2565,'Individual Data'!$V$7:$V$2565,'final totals'!$AF55,'Individual Data'!$N$7:$N$2565,"M"),0)</f>
        <v>0.15289499390240202</v>
      </c>
      <c r="AK55" s="11">
        <f t="shared" si="51"/>
        <v>70.034079751217234</v>
      </c>
      <c r="AL55" s="11">
        <f t="shared" si="52"/>
        <v>12.64053466742115</v>
      </c>
      <c r="AM55" s="11">
        <f t="shared" si="53"/>
        <v>10.512070748582328</v>
      </c>
      <c r="AN55" s="11">
        <f t="shared" si="54"/>
        <v>1.8973361996882563</v>
      </c>
    </row>
    <row r="56" spans="3:40" x14ac:dyDescent="0.25">
      <c r="C56" s="11" t="s">
        <v>15292</v>
      </c>
      <c r="E56" s="8">
        <f>E36/E37</f>
        <v>0.79573802670475025</v>
      </c>
      <c r="F56" s="8">
        <f t="shared" ref="F56:I56" si="56">F36/F37</f>
        <v>0.77258539445259855</v>
      </c>
      <c r="G56" s="8">
        <f t="shared" si="56"/>
        <v>0.87014389551724691</v>
      </c>
      <c r="H56" s="8">
        <f t="shared" si="56"/>
        <v>0.78447542381199553</v>
      </c>
      <c r="I56" s="8">
        <f t="shared" si="56"/>
        <v>0.79360895008876242</v>
      </c>
      <c r="K56">
        <f>'Hat by PBT'!C57</f>
        <v>2</v>
      </c>
      <c r="L56">
        <f>'Hat by PBT'!U57</f>
        <v>2022</v>
      </c>
      <c r="M56" t="s">
        <v>734</v>
      </c>
      <c r="N56" t="s">
        <v>737</v>
      </c>
      <c r="O56" t="str">
        <f>'Hat by PBT'!V57</f>
        <v>BCA1</v>
      </c>
      <c r="P56">
        <f>'Hat by PBT'!X57</f>
        <v>220039</v>
      </c>
      <c r="Q56" s="11">
        <f>'Hat by PBT'!AC57</f>
        <v>0</v>
      </c>
      <c r="R56" s="11">
        <f>'Hat by PBT'!AD57</f>
        <v>127.69139931592943</v>
      </c>
      <c r="S56" s="11">
        <f>'Hat by PBT'!AE57</f>
        <v>277.22098890534039</v>
      </c>
      <c r="T56" s="11">
        <f t="shared" si="14"/>
        <v>404.91238822126979</v>
      </c>
      <c r="V56" s="216" t="s">
        <v>658</v>
      </c>
      <c r="W56" s="217">
        <v>0</v>
      </c>
      <c r="X56" s="217">
        <v>0</v>
      </c>
      <c r="Y56" s="217">
        <v>0</v>
      </c>
      <c r="Z56" s="217">
        <v>0</v>
      </c>
      <c r="AA56" s="217">
        <v>51</v>
      </c>
      <c r="AB56" s="217">
        <v>116</v>
      </c>
      <c r="AC56" s="217">
        <v>0</v>
      </c>
      <c r="AD56" s="217">
        <v>58</v>
      </c>
      <c r="AF56" t="str">
        <f t="shared" si="48"/>
        <v>BCA1</v>
      </c>
      <c r="AG56" s="9">
        <f>SUMIFS('Individual Data'!$AA$7:$AA$2565,'Individual Data'!$V$7:$V$2565,'final totals'!$AF56,'Individual Data'!$I$7:$I$2565,"AI",'Individual Data'!$N$7:$N$2565,"F")/SUMIFS('Individual Data'!$AA$7:$AA$2565,'Individual Data'!$V$7:$V$2565,'final totals'!$AF56,'Individual Data'!$N$7:$N$2565,"F")</f>
        <v>0.6968122817907475</v>
      </c>
      <c r="AH56" s="11">
        <f t="shared" si="49"/>
        <v>0</v>
      </c>
      <c r="AI56" s="11">
        <f t="shared" si="50"/>
        <v>0</v>
      </c>
      <c r="AJ56" s="9">
        <f>IFERROR(SUMIFS('Individual Data'!$AA$7:$AA$2565,'Individual Data'!$V$7:$V$2565,'final totals'!$AF56,'Individual Data'!$I$7:$I$2565,"AI",'Individual Data'!$N$7:$N$2565,"M")/SUMIFS('Individual Data'!$AA$7:$AA$2565,'Individual Data'!$V$7:$V$2565,'final totals'!$AF56,'Individual Data'!$N$7:$N$2565,"M"),0)</f>
        <v>0.58582652206137953</v>
      </c>
      <c r="AK56" s="11">
        <f t="shared" si="51"/>
        <v>52.886390957527674</v>
      </c>
      <c r="AL56" s="11">
        <f t="shared" si="52"/>
        <v>74.80500835840175</v>
      </c>
      <c r="AM56" s="11">
        <f t="shared" si="53"/>
        <v>114.81758113250855</v>
      </c>
      <c r="AN56" s="11">
        <f t="shared" si="54"/>
        <v>162.40340777283183</v>
      </c>
    </row>
    <row r="57" spans="3:40" ht="15.75" customHeight="1" x14ac:dyDescent="0.25">
      <c r="E57" t="s">
        <v>2014</v>
      </c>
      <c r="F57" s="11">
        <f>SUM(W44:Y48)</f>
        <v>1359</v>
      </c>
      <c r="G57">
        <f>F57/F59</f>
        <v>0.15830690260678806</v>
      </c>
      <c r="K57">
        <f>'Hat by PBT'!C58</f>
        <v>2</v>
      </c>
      <c r="L57">
        <f>'Hat by PBT'!U58</f>
        <v>2022</v>
      </c>
      <c r="M57" t="s">
        <v>734</v>
      </c>
      <c r="N57" t="s">
        <v>737</v>
      </c>
      <c r="O57" t="str">
        <f>'Hat by PBT'!V58</f>
        <v>BCA2</v>
      </c>
      <c r="P57">
        <f>'Hat by PBT'!X58</f>
        <v>220036</v>
      </c>
      <c r="Q57" s="11">
        <f>'Hat by PBT'!AC58</f>
        <v>0</v>
      </c>
      <c r="R57" s="11">
        <f>'Hat by PBT'!AD58</f>
        <v>50.594532089511411</v>
      </c>
      <c r="S57" s="11">
        <f>'Hat by PBT'!AE58</f>
        <v>45.092755312614543</v>
      </c>
      <c r="T57" s="11">
        <f t="shared" si="14"/>
        <v>95.687287402125946</v>
      </c>
      <c r="V57" s="218" t="s">
        <v>798</v>
      </c>
      <c r="W57" s="219">
        <v>26</v>
      </c>
      <c r="X57" s="219">
        <v>25</v>
      </c>
      <c r="Y57" s="219">
        <v>101</v>
      </c>
      <c r="Z57" s="219">
        <v>48</v>
      </c>
      <c r="AA57" s="219">
        <v>551</v>
      </c>
      <c r="AB57" s="219">
        <v>552</v>
      </c>
      <c r="AC57" s="219">
        <v>26</v>
      </c>
      <c r="AD57" s="219">
        <v>155</v>
      </c>
      <c r="AF57" t="str">
        <f t="shared" si="48"/>
        <v>BCA2</v>
      </c>
      <c r="AG57" s="9">
        <f>SUMIFS('Individual Data'!$AA$7:$AA$2565,'Individual Data'!$V$7:$V$2565,'final totals'!$AF57,'Individual Data'!$I$7:$I$2565,"AI",'Individual Data'!$N$7:$N$2565,"F")/SUMIFS('Individual Data'!$AA$7:$AA$2565,'Individual Data'!$V$7:$V$2565,'final totals'!$AF57,'Individual Data'!$N$7:$N$2565,"F")</f>
        <v>0</v>
      </c>
      <c r="AH57" s="11">
        <f t="shared" si="49"/>
        <v>0</v>
      </c>
      <c r="AI57" s="11">
        <f t="shared" si="50"/>
        <v>0</v>
      </c>
      <c r="AJ57" s="9">
        <f>IFERROR(SUMIFS('Individual Data'!$AA$7:$AA$2565,'Individual Data'!$V$7:$V$2565,'final totals'!$AF57,'Individual Data'!$I$7:$I$2565,"AI",'Individual Data'!$N$7:$N$2565,"M")/SUMIFS('Individual Data'!$AA$7:$AA$2565,'Individual Data'!$V$7:$V$2565,'final totals'!$AF57,'Individual Data'!$N$7:$N$2565,"M"),0)</f>
        <v>1.4477902416516336E-2</v>
      </c>
      <c r="AK57" s="11">
        <f t="shared" si="51"/>
        <v>49.862029391110156</v>
      </c>
      <c r="AL57" s="11">
        <f t="shared" si="52"/>
        <v>0.73250269840125526</v>
      </c>
      <c r="AM57" s="11">
        <f t="shared" si="53"/>
        <v>44.439906801506659</v>
      </c>
      <c r="AN57" s="11">
        <f t="shared" si="54"/>
        <v>0.65284851110788367</v>
      </c>
    </row>
    <row r="58" spans="3:40" x14ac:dyDescent="0.25">
      <c r="E58" t="s">
        <v>2015</v>
      </c>
      <c r="F58" s="24">
        <f>I5</f>
        <v>7225.5909282652301</v>
      </c>
      <c r="K58">
        <f>'Hat by PBT'!C59</f>
        <v>2</v>
      </c>
      <c r="L58">
        <f>'Hat by PBT'!U59</f>
        <v>2022</v>
      </c>
      <c r="M58" t="s">
        <v>734</v>
      </c>
      <c r="N58" t="s">
        <v>737</v>
      </c>
      <c r="O58" t="str">
        <f>'Hat by PBT'!V59</f>
        <v>CJA1</v>
      </c>
      <c r="P58">
        <f>'Hat by PBT'!X59</f>
        <v>220034</v>
      </c>
      <c r="Q58" s="11">
        <f>'Hat by PBT'!AC59</f>
        <v>0</v>
      </c>
      <c r="R58" s="11">
        <f>'Hat by PBT'!AD59</f>
        <v>48.029961500519143</v>
      </c>
      <c r="S58" s="11">
        <f>'Hat by PBT'!AE59</f>
        <v>345.06909139732034</v>
      </c>
      <c r="T58" s="11">
        <f t="shared" si="14"/>
        <v>393.0990528978395</v>
      </c>
      <c r="AF58" t="str">
        <f t="shared" si="48"/>
        <v>CJA1</v>
      </c>
      <c r="AG58" s="9">
        <f>SUMIFS('Individual Data'!$AA$7:$AA$2565,'Individual Data'!$V$7:$V$2565,'final totals'!$AF58,'Individual Data'!$I$7:$I$2565,"AI",'Individual Data'!$N$7:$N$2565,"F")/SUMIFS('Individual Data'!$AA$7:$AA$2565,'Individual Data'!$V$7:$V$2565,'final totals'!$AF58,'Individual Data'!$N$7:$N$2565,"F")</f>
        <v>0.58407542891106246</v>
      </c>
      <c r="AH58" s="11">
        <f t="shared" si="49"/>
        <v>0</v>
      </c>
      <c r="AI58" s="11">
        <f t="shared" si="50"/>
        <v>0</v>
      </c>
      <c r="AJ58" s="9">
        <f>IFERROR(SUMIFS('Individual Data'!$AA$7:$AA$2565,'Individual Data'!$V$7:$V$2565,'final totals'!$AF58,'Individual Data'!$I$7:$I$2565,"AI",'Individual Data'!$N$7:$N$2565,"M")/SUMIFS('Individual Data'!$AA$7:$AA$2565,'Individual Data'!$V$7:$V$2565,'final totals'!$AF58,'Individual Data'!$N$7:$N$2565,"M"),0)</f>
        <v>0.56885721706560366</v>
      </c>
      <c r="AK58" s="11">
        <f t="shared" si="51"/>
        <v>20.707771265565739</v>
      </c>
      <c r="AL58" s="11">
        <f t="shared" si="52"/>
        <v>27.322190234953403</v>
      </c>
      <c r="AM58" s="11">
        <f t="shared" si="53"/>
        <v>148.77404836968427</v>
      </c>
      <c r="AN58" s="11">
        <f t="shared" si="54"/>
        <v>196.29504302763607</v>
      </c>
    </row>
    <row r="59" spans="3:40" x14ac:dyDescent="0.25">
      <c r="F59" s="11">
        <f>SUM(F57:F58)</f>
        <v>8584.5909282652301</v>
      </c>
      <c r="K59">
        <f>'Hat by PBT'!C60</f>
        <v>2</v>
      </c>
      <c r="L59">
        <f>'Hat by PBT'!U60</f>
        <v>2022</v>
      </c>
      <c r="M59" t="s">
        <v>734</v>
      </c>
      <c r="N59" t="s">
        <v>737</v>
      </c>
      <c r="O59" t="str">
        <f>'Hat by PBT'!V60</f>
        <v>CJA2</v>
      </c>
      <c r="P59">
        <f>'Hat by PBT'!X60</f>
        <v>220035</v>
      </c>
      <c r="Q59" s="11">
        <f>'Hat by PBT'!AC60</f>
        <v>0</v>
      </c>
      <c r="R59" s="11">
        <f>'Hat by PBT'!AD60</f>
        <v>16.864844029837137</v>
      </c>
      <c r="S59" s="11">
        <f>'Hat by PBT'!AE60</f>
        <v>229.68968645104647</v>
      </c>
      <c r="T59" s="11">
        <f t="shared" si="14"/>
        <v>246.55453048088361</v>
      </c>
      <c r="V59" s="216" t="s">
        <v>9073</v>
      </c>
      <c r="AF59" t="str">
        <f t="shared" si="48"/>
        <v>CJA2</v>
      </c>
      <c r="AG59" s="9">
        <f>SUMIFS('Individual Data'!$AA$7:$AA$2565,'Individual Data'!$V$7:$V$2565,'final totals'!$AF59,'Individual Data'!$I$7:$I$2565,"AI",'Individual Data'!$N$7:$N$2565,"F")/SUMIFS('Individual Data'!$AA$7:$AA$2565,'Individual Data'!$V$7:$V$2565,'final totals'!$AF59,'Individual Data'!$N$7:$N$2565,"F")</f>
        <v>0</v>
      </c>
      <c r="AH59" s="11">
        <f t="shared" si="49"/>
        <v>0</v>
      </c>
      <c r="AI59" s="11">
        <f t="shared" si="50"/>
        <v>0</v>
      </c>
      <c r="AJ59" s="9">
        <f>IFERROR(SUMIFS('Individual Data'!$AA$7:$AA$2565,'Individual Data'!$V$7:$V$2565,'final totals'!$AF59,'Individual Data'!$I$7:$I$2565,"AI",'Individual Data'!$N$7:$N$2565,"M")/SUMIFS('Individual Data'!$AA$7:$AA$2565,'Individual Data'!$V$7:$V$2565,'final totals'!$AF59,'Individual Data'!$N$7:$N$2565,"M"),0)</f>
        <v>9.9365452018694914E-2</v>
      </c>
      <c r="AK59" s="11">
        <f t="shared" si="51"/>
        <v>15.189061179587581</v>
      </c>
      <c r="AL59" s="11">
        <f t="shared" si="52"/>
        <v>1.675782850249556</v>
      </c>
      <c r="AM59" s="11">
        <f t="shared" si="53"/>
        <v>206.86646693280593</v>
      </c>
      <c r="AN59" s="11">
        <f t="shared" si="54"/>
        <v>22.823219518240535</v>
      </c>
    </row>
    <row r="60" spans="3:40" ht="18.75" customHeight="1" x14ac:dyDescent="0.25">
      <c r="K60">
        <f>'Hat by PBT'!C61</f>
        <v>2</v>
      </c>
      <c r="L60">
        <f>'Hat by PBT'!U61</f>
        <v>2022</v>
      </c>
      <c r="M60" t="s">
        <v>734</v>
      </c>
      <c r="N60" t="s">
        <v>737</v>
      </c>
      <c r="O60" t="str">
        <f>'Hat by PBT'!V61</f>
        <v>GRR</v>
      </c>
      <c r="P60">
        <f>'Hat by PBT'!X61</f>
        <v>638057</v>
      </c>
      <c r="Q60" s="11">
        <f>'Hat by PBT'!AC61</f>
        <v>0</v>
      </c>
      <c r="R60" s="11">
        <f>'Hat by PBT'!AD61</f>
        <v>14.816365019967924</v>
      </c>
      <c r="S60" s="11">
        <f>'Hat by PBT'!AE61</f>
        <v>197.76057969201659</v>
      </c>
      <c r="T60" s="11">
        <f t="shared" si="14"/>
        <v>212.57694471198451</v>
      </c>
      <c r="W60" s="221" t="s">
        <v>9069</v>
      </c>
      <c r="X60" s="221" t="s">
        <v>9069</v>
      </c>
      <c r="Y60" s="221" t="s">
        <v>9070</v>
      </c>
      <c r="Z60" s="221" t="s">
        <v>9070</v>
      </c>
      <c r="AA60" s="221" t="s">
        <v>9071</v>
      </c>
      <c r="AB60" s="221" t="s">
        <v>9071</v>
      </c>
      <c r="AC60" s="221" t="s">
        <v>9072</v>
      </c>
      <c r="AF60" t="str">
        <f t="shared" si="48"/>
        <v>GRR</v>
      </c>
      <c r="AG60" s="9">
        <f>SUMIFS('Individual Data'!$AA$7:$AA$2565,'Individual Data'!$V$7:$V$2565,'final totals'!$AF60,'Individual Data'!$I$7:$I$2565,"AI",'Individual Data'!$N$7:$N$2565,"F")/SUMIFS('Individual Data'!$AA$7:$AA$2565,'Individual Data'!$V$7:$V$2565,'final totals'!$AF60,'Individual Data'!$N$7:$N$2565,"F")</f>
        <v>0.14706417211376394</v>
      </c>
      <c r="AH60" s="11">
        <f t="shared" si="49"/>
        <v>0</v>
      </c>
      <c r="AI60" s="11">
        <f t="shared" si="50"/>
        <v>0</v>
      </c>
      <c r="AJ60" s="9">
        <f>IFERROR(SUMIFS('Individual Data'!$AA$7:$AA$2565,'Individual Data'!$V$7:$V$2565,'final totals'!$AF60,'Individual Data'!$I$7:$I$2565,"AI",'Individual Data'!$N$7:$N$2565,"M")/SUMIFS('Individual Data'!$AA$7:$AA$2565,'Individual Data'!$V$7:$V$2565,'final totals'!$AF60,'Individual Data'!$N$7:$N$2565,"M"),0)</f>
        <v>0.20549394851384675</v>
      </c>
      <c r="AK60" s="11">
        <f t="shared" si="51"/>
        <v>11.771691669392276</v>
      </c>
      <c r="AL60" s="11">
        <f t="shared" si="52"/>
        <v>3.044673350575648</v>
      </c>
      <c r="AM60" s="11">
        <f t="shared" si="53"/>
        <v>157.12197731071686</v>
      </c>
      <c r="AN60" s="11">
        <f t="shared" si="54"/>
        <v>40.638602381299734</v>
      </c>
    </row>
    <row r="61" spans="3:40" ht="15.75" thickBot="1" x14ac:dyDescent="0.3">
      <c r="K61">
        <f>'Hat by PBT'!C62</f>
        <v>2</v>
      </c>
      <c r="L61">
        <f>'Hat by PBT'!U62</f>
        <v>2022</v>
      </c>
      <c r="M61" t="s">
        <v>734</v>
      </c>
      <c r="N61" t="s">
        <v>737</v>
      </c>
      <c r="O61" t="str">
        <f>'Hat by PBT'!V62</f>
        <v>IPCSR</v>
      </c>
      <c r="P61">
        <f>'Hat by PBT'!X62</f>
        <v>90011</v>
      </c>
      <c r="Q61" s="11">
        <f>'Hat by PBT'!AC62</f>
        <v>0</v>
      </c>
      <c r="R61" s="11">
        <f>'Hat by PBT'!AD62</f>
        <v>194.77452448838892</v>
      </c>
      <c r="S61" s="11">
        <f>'Hat by PBT'!AE62</f>
        <v>833.05163606700717</v>
      </c>
      <c r="T61" s="11">
        <f t="shared" si="14"/>
        <v>1027.8261605553962</v>
      </c>
      <c r="W61" s="222">
        <v>1.4</v>
      </c>
      <c r="X61" s="222">
        <v>2.2999999999999998</v>
      </c>
      <c r="Y61" s="222">
        <v>1.3</v>
      </c>
      <c r="Z61" s="222">
        <v>2.2000000000000002</v>
      </c>
      <c r="AA61" s="222">
        <v>1.2</v>
      </c>
      <c r="AB61" s="222">
        <v>2.1</v>
      </c>
      <c r="AC61" s="222">
        <v>1.1000000000000001</v>
      </c>
      <c r="AF61" t="str">
        <f t="shared" si="48"/>
        <v>IPCSR</v>
      </c>
      <c r="AG61" s="9">
        <f>SUMIFS('Individual Data'!$AA$7:$AA$2565,'Individual Data'!$V$7:$V$2565,'final totals'!$AF61,'Individual Data'!$I$7:$I$2565,"AI",'Individual Data'!$N$7:$N$2565,"F")/SUMIFS('Individual Data'!$AA$7:$AA$2565,'Individual Data'!$V$7:$V$2565,'final totals'!$AF61,'Individual Data'!$N$7:$N$2565,"F")</f>
        <v>0.8459695520739251</v>
      </c>
      <c r="AH61" s="11">
        <f t="shared" si="49"/>
        <v>0</v>
      </c>
      <c r="AI61" s="11">
        <f t="shared" si="50"/>
        <v>0</v>
      </c>
      <c r="AJ61" s="9">
        <f>IFERROR(SUMIFS('Individual Data'!$AA$7:$AA$2565,'Individual Data'!$V$7:$V$2565,'final totals'!$AF61,'Individual Data'!$I$7:$I$2565,"AI",'Individual Data'!$N$7:$N$2565,"M")/SUMIFS('Individual Data'!$AA$7:$AA$2565,'Individual Data'!$V$7:$V$2565,'final totals'!$AF61,'Individual Data'!$N$7:$N$2565,"M"),0)</f>
        <v>0.77049680830835743</v>
      </c>
      <c r="AK61" s="11">
        <f t="shared" si="51"/>
        <v>44.701375030307254</v>
      </c>
      <c r="AL61" s="11">
        <f t="shared" si="52"/>
        <v>150.07314945808167</v>
      </c>
      <c r="AM61" s="11">
        <f t="shared" si="53"/>
        <v>191.18800932132282</v>
      </c>
      <c r="AN61" s="11">
        <f t="shared" si="54"/>
        <v>641.86362674568431</v>
      </c>
    </row>
    <row r="62" spans="3:40" x14ac:dyDescent="0.25">
      <c r="K62">
        <f>'Hat by PBT'!C63</f>
        <v>2</v>
      </c>
      <c r="L62">
        <f>'Hat by PBT'!U63</f>
        <v>2022</v>
      </c>
      <c r="M62" t="s">
        <v>734</v>
      </c>
      <c r="N62" t="s">
        <v>737</v>
      </c>
      <c r="O62" t="str">
        <f>'Hat by PBT'!V63</f>
        <v>LFSO</v>
      </c>
      <c r="P62">
        <f>'Hat by PBT'!X63</f>
        <v>220038</v>
      </c>
      <c r="Q62" s="11">
        <f>'Hat by PBT'!AC63</f>
        <v>0</v>
      </c>
      <c r="R62" s="11">
        <f>'Hat by PBT'!AD63</f>
        <v>83.920738199214085</v>
      </c>
      <c r="S62" s="11">
        <f>'Hat by PBT'!AE63</f>
        <v>484.42660343029377</v>
      </c>
      <c r="T62" s="11">
        <f t="shared" si="14"/>
        <v>568.34734162950781</v>
      </c>
      <c r="V62" s="220" t="s">
        <v>12</v>
      </c>
      <c r="W62" s="215">
        <v>32</v>
      </c>
      <c r="X62" s="215">
        <v>231</v>
      </c>
      <c r="Y62" s="215">
        <v>499</v>
      </c>
      <c r="Z62" s="215">
        <v>212</v>
      </c>
      <c r="AA62" s="215">
        <v>269</v>
      </c>
      <c r="AB62" s="215">
        <v>34</v>
      </c>
      <c r="AC62" s="215">
        <v>82</v>
      </c>
      <c r="AF62" t="str">
        <f t="shared" si="48"/>
        <v>LFSO</v>
      </c>
      <c r="AG62" s="9">
        <f>SUMIFS('Individual Data'!$AA$7:$AA$2565,'Individual Data'!$V$7:$V$2565,'final totals'!$AF62,'Individual Data'!$I$7:$I$2565,"AI",'Individual Data'!$N$7:$N$2565,"F")/SUMIFS('Individual Data'!$AA$7:$AA$2565,'Individual Data'!$V$7:$V$2565,'final totals'!$AF62,'Individual Data'!$N$7:$N$2565,"F")</f>
        <v>0.57998035274973136</v>
      </c>
      <c r="AH62" s="11">
        <f t="shared" si="49"/>
        <v>0</v>
      </c>
      <c r="AI62" s="11">
        <f t="shared" si="50"/>
        <v>0</v>
      </c>
      <c r="AJ62" s="9">
        <f>IFERROR(SUMIFS('Individual Data'!$AA$7:$AA$2565,'Individual Data'!$V$7:$V$2565,'final totals'!$AF62,'Individual Data'!$I$7:$I$2565,"AI",'Individual Data'!$N$7:$N$2565,"M")/SUMIFS('Individual Data'!$AA$7:$AA$2565,'Individual Data'!$V$7:$V$2565,'final totals'!$AF62,'Individual Data'!$N$7:$N$2565,"M"),0)</f>
        <v>0.68078191038570224</v>
      </c>
      <c r="AK62" s="11">
        <f t="shared" si="51"/>
        <v>26.789017726974745</v>
      </c>
      <c r="AL62" s="11">
        <f t="shared" si="52"/>
        <v>57.131720472239337</v>
      </c>
      <c r="AM62" s="11">
        <f t="shared" si="53"/>
        <v>154.63773490536141</v>
      </c>
      <c r="AN62" s="11">
        <f t="shared" si="54"/>
        <v>329.78886852493235</v>
      </c>
    </row>
    <row r="63" spans="3:40" x14ac:dyDescent="0.25">
      <c r="K63">
        <f>'Hat by PBT'!C64</f>
        <v>2</v>
      </c>
      <c r="L63">
        <f>'Hat by PBT'!U64</f>
        <v>2022</v>
      </c>
      <c r="M63" t="s">
        <v>734</v>
      </c>
      <c r="N63" t="s">
        <v>737</v>
      </c>
      <c r="O63" t="str">
        <f>'Hat by PBT'!V64</f>
        <v>LFYO</v>
      </c>
      <c r="P63">
        <f>'Hat by PBT'!X64</f>
        <v>638078</v>
      </c>
      <c r="Q63" s="11">
        <f>'Hat by PBT'!AC64</f>
        <v>0</v>
      </c>
      <c r="R63" s="11">
        <f>'Hat by PBT'!AD64</f>
        <v>0</v>
      </c>
      <c r="S63" s="11">
        <f>'Hat by PBT'!AE64</f>
        <v>263.03870641865763</v>
      </c>
      <c r="T63" s="11">
        <f t="shared" si="14"/>
        <v>263.03870641865763</v>
      </c>
      <c r="AF63" t="str">
        <f t="shared" si="48"/>
        <v>LFYO</v>
      </c>
      <c r="AG63" s="9">
        <f>SUMIFS('Individual Data'!$AA$7:$AA$2565,'Individual Data'!$V$7:$V$2565,'final totals'!$AF63,'Individual Data'!$I$7:$I$2565,"AI",'Individual Data'!$N$7:$N$2565,"F")/SUMIFS('Individual Data'!$AA$7:$AA$2565,'Individual Data'!$V$7:$V$2565,'final totals'!$AF63,'Individual Data'!$N$7:$N$2565,"F")</f>
        <v>4.8912069131976488E-2</v>
      </c>
      <c r="AH63" s="11">
        <f t="shared" si="49"/>
        <v>0</v>
      </c>
      <c r="AI63" s="11">
        <f t="shared" si="50"/>
        <v>0</v>
      </c>
      <c r="AJ63" s="9">
        <f>IFERROR(SUMIFS('Individual Data'!$AA$7:$AA$2565,'Individual Data'!$V$7:$V$2565,'final totals'!$AF63,'Individual Data'!$I$7:$I$2565,"AI",'Individual Data'!$N$7:$N$2565,"M")/SUMIFS('Individual Data'!$AA$7:$AA$2565,'Individual Data'!$V$7:$V$2565,'final totals'!$AF63,'Individual Data'!$N$7:$N$2565,"M"),0)</f>
        <v>1.8044291479272886E-2</v>
      </c>
      <c r="AK63" s="11">
        <f t="shared" si="51"/>
        <v>0</v>
      </c>
      <c r="AL63" s="11">
        <f t="shared" si="52"/>
        <v>0</v>
      </c>
      <c r="AM63" s="11">
        <f t="shared" si="53"/>
        <v>258.29235932970846</v>
      </c>
      <c r="AN63" s="11">
        <f t="shared" si="54"/>
        <v>4.7463470889491646</v>
      </c>
    </row>
    <row r="64" spans="3:40" x14ac:dyDescent="0.25">
      <c r="K64">
        <f>'Hat by PBT'!C65</f>
        <v>2</v>
      </c>
      <c r="L64">
        <f>'Hat by PBT'!U65</f>
        <v>2022</v>
      </c>
      <c r="M64" t="s">
        <v>734</v>
      </c>
      <c r="N64" t="s">
        <v>737</v>
      </c>
      <c r="O64" t="str">
        <f>'Hat by PBT'!V65</f>
        <v>PLA1</v>
      </c>
      <c r="P64">
        <f>'Hat by PBT'!X65</f>
        <v>220037</v>
      </c>
      <c r="Q64" s="11">
        <f>'Hat by PBT'!AC65</f>
        <v>0</v>
      </c>
      <c r="R64" s="11">
        <f>'Hat by PBT'!AD65</f>
        <v>50.31161993249291</v>
      </c>
      <c r="S64" s="11">
        <f>'Hat by PBT'!AE65</f>
        <v>244.31371777084061</v>
      </c>
      <c r="T64" s="11">
        <f t="shared" si="14"/>
        <v>294.62533770333351</v>
      </c>
      <c r="AF64" t="str">
        <f t="shared" si="48"/>
        <v>PLA1</v>
      </c>
      <c r="AG64" s="9">
        <f>SUMIFS('Individual Data'!$AA$7:$AA$2565,'Individual Data'!$V$7:$V$2565,'final totals'!$AF64,'Individual Data'!$I$7:$I$2565,"AI",'Individual Data'!$N$7:$N$2565,"F")/SUMIFS('Individual Data'!$AA$7:$AA$2565,'Individual Data'!$V$7:$V$2565,'final totals'!$AF64,'Individual Data'!$N$7:$N$2565,"F")</f>
        <v>0.49243390409722654</v>
      </c>
      <c r="AH64" s="11">
        <f t="shared" si="49"/>
        <v>0</v>
      </c>
      <c r="AI64" s="11">
        <f t="shared" si="50"/>
        <v>0</v>
      </c>
      <c r="AJ64" s="9">
        <f>IFERROR(SUMIFS('Individual Data'!$AA$7:$AA$2565,'Individual Data'!$V$7:$V$2565,'final totals'!$AF64,'Individual Data'!$I$7:$I$2565,"AI",'Individual Data'!$N$7:$N$2565,"M")/SUMIFS('Individual Data'!$AA$7:$AA$2565,'Individual Data'!$V$7:$V$2565,'final totals'!$AF64,'Individual Data'!$N$7:$N$2565,"M"),0)</f>
        <v>0.47865999482644711</v>
      </c>
      <c r="AK64" s="11">
        <f t="shared" si="51"/>
        <v>26.229460195895676</v>
      </c>
      <c r="AL64" s="11">
        <f t="shared" si="52"/>
        <v>24.082159736597234</v>
      </c>
      <c r="AM64" s="11">
        <f t="shared" si="53"/>
        <v>127.37051488661997</v>
      </c>
      <c r="AN64" s="11">
        <f t="shared" si="54"/>
        <v>116.94320288422064</v>
      </c>
    </row>
    <row r="65" spans="11:40" x14ac:dyDescent="0.25">
      <c r="K65">
        <f>'Hat by PBT'!C66</f>
        <v>2</v>
      </c>
      <c r="L65">
        <f>'Hat by PBT'!U66</f>
        <v>2022</v>
      </c>
      <c r="M65" t="s">
        <v>734</v>
      </c>
      <c r="N65" t="s">
        <v>737</v>
      </c>
      <c r="O65" t="str">
        <f>'Hat by PBT'!V66</f>
        <v>PLA2</v>
      </c>
      <c r="P65">
        <f>'Hat by PBT'!X66</f>
        <v>220037</v>
      </c>
      <c r="Q65" s="11">
        <f>'Hat by PBT'!AC66</f>
        <v>0</v>
      </c>
      <c r="R65" s="11">
        <f>'Hat by PBT'!AD66</f>
        <v>0</v>
      </c>
      <c r="S65" s="11">
        <f>'Hat by PBT'!AE66</f>
        <v>197.68353076029439</v>
      </c>
      <c r="T65" s="11">
        <f t="shared" si="14"/>
        <v>197.68353076029439</v>
      </c>
      <c r="AF65" t="str">
        <f t="shared" si="48"/>
        <v>PLA2</v>
      </c>
      <c r="AG65" s="9">
        <f>SUMIFS('Individual Data'!$AA$7:$AA$2565,'Individual Data'!$V$7:$V$2565,'final totals'!$AF65,'Individual Data'!$I$7:$I$2565,"AI",'Individual Data'!$N$7:$N$2565,"F")/SUMIFS('Individual Data'!$AA$7:$AA$2565,'Individual Data'!$V$7:$V$2565,'final totals'!$AF65,'Individual Data'!$N$7:$N$2565,"F")</f>
        <v>0</v>
      </c>
      <c r="AH65" s="11">
        <f t="shared" si="49"/>
        <v>0</v>
      </c>
      <c r="AI65" s="11">
        <f t="shared" si="50"/>
        <v>0</v>
      </c>
      <c r="AJ65" s="9">
        <f>IFERROR(SUMIFS('Individual Data'!$AA$7:$AA$2565,'Individual Data'!$V$7:$V$2565,'final totals'!$AF65,'Individual Data'!$I$7:$I$2565,"AI",'Individual Data'!$N$7:$N$2565,"M")/SUMIFS('Individual Data'!$AA$7:$AA$2565,'Individual Data'!$V$7:$V$2565,'final totals'!$AF65,'Individual Data'!$N$7:$N$2565,"M"),0)</f>
        <v>7.2556978340061459E-2</v>
      </c>
      <c r="AK65" s="11">
        <f t="shared" si="51"/>
        <v>0</v>
      </c>
      <c r="AL65" s="11">
        <f t="shared" si="52"/>
        <v>0</v>
      </c>
      <c r="AM65" s="11">
        <f t="shared" si="53"/>
        <v>183.34021110073283</v>
      </c>
      <c r="AN65" s="11">
        <f t="shared" si="54"/>
        <v>14.343319659561558</v>
      </c>
    </row>
    <row r="66" spans="11:40" x14ac:dyDescent="0.25">
      <c r="K66">
        <f>'Hat by PBT'!C67</f>
        <v>5</v>
      </c>
      <c r="L66">
        <f>'Hat by PBT'!U67</f>
        <v>2019</v>
      </c>
      <c r="M66" t="s">
        <v>734</v>
      </c>
      <c r="N66" t="s">
        <v>775</v>
      </c>
      <c r="O66" t="str">
        <f>'Hat by PBT'!V67</f>
        <v>WFHsu</v>
      </c>
      <c r="P66">
        <f>'Hat by PBT'!X67</f>
        <v>0</v>
      </c>
      <c r="Q66" s="11">
        <f>'Hat by PBT'!AC67</f>
        <v>11.061167404024546</v>
      </c>
      <c r="R66" s="11">
        <f>'Hat by PBT'!AD67</f>
        <v>0</v>
      </c>
      <c r="S66" s="11">
        <f>'Hat by PBT'!AE67</f>
        <v>0</v>
      </c>
      <c r="T66" s="11">
        <f t="shared" si="14"/>
        <v>11.061167404024546</v>
      </c>
      <c r="AF66" t="str">
        <f t="shared" si="48"/>
        <v>WFHsu</v>
      </c>
      <c r="AG66" s="9">
        <f>SUMIFS('Individual Data'!$AA$7:$AA$2565,'Individual Data'!$V$7:$V$2565,'final totals'!$AF66,'Individual Data'!$I$7:$I$2565,"AI",'Individual Data'!$N$7:$N$2565,"F")/SUMIFS('Individual Data'!$AA$7:$AA$2565,'Individual Data'!$V$7:$V$2565,'final totals'!$AF66,'Individual Data'!$N$7:$N$2565,"F")</f>
        <v>1</v>
      </c>
      <c r="AH66" s="11">
        <f t="shared" si="49"/>
        <v>0</v>
      </c>
      <c r="AI66" s="11">
        <f t="shared" si="50"/>
        <v>11.061167404024546</v>
      </c>
      <c r="AJ66" s="9">
        <f>IFERROR(SUMIFS('Individual Data'!$AA$7:$AA$2565,'Individual Data'!$V$7:$V$2565,'final totals'!$AF66,'Individual Data'!$I$7:$I$2565,"AI",'Individual Data'!$N$7:$N$2565,"M")/SUMIFS('Individual Data'!$AA$7:$AA$2565,'Individual Data'!$V$7:$V$2565,'final totals'!$AF66,'Individual Data'!$N$7:$N$2565,"M"),0)</f>
        <v>0</v>
      </c>
      <c r="AK66" s="11">
        <f t="shared" si="51"/>
        <v>0</v>
      </c>
      <c r="AL66" s="11">
        <f t="shared" si="52"/>
        <v>0</v>
      </c>
      <c r="AM66" s="11">
        <f t="shared" si="53"/>
        <v>0</v>
      </c>
      <c r="AN66" s="11">
        <f t="shared" si="54"/>
        <v>0</v>
      </c>
    </row>
    <row r="67" spans="11:40" x14ac:dyDescent="0.25">
      <c r="K67">
        <f>'Hat by PBT'!C68</f>
        <v>2</v>
      </c>
      <c r="L67">
        <f>'Hat by PBT'!U68</f>
        <v>2022</v>
      </c>
      <c r="M67" t="s">
        <v>734</v>
      </c>
      <c r="N67" t="s">
        <v>737</v>
      </c>
      <c r="O67" t="str">
        <f>'Hat by PBT'!V68</f>
        <v>CFA</v>
      </c>
      <c r="P67">
        <f>'Hat by PBT'!X68</f>
        <v>220414</v>
      </c>
      <c r="Q67" s="11">
        <f>'Hat by PBT'!AC68</f>
        <v>0</v>
      </c>
      <c r="R67" s="11">
        <f>'Hat by PBT'!AD68</f>
        <v>0</v>
      </c>
      <c r="S67" s="11">
        <f>'Hat by PBT'!AE68</f>
        <v>44.603102851274429</v>
      </c>
      <c r="T67" s="11">
        <f t="shared" si="14"/>
        <v>44.603102851274429</v>
      </c>
      <c r="AF67" t="str">
        <f t="shared" si="48"/>
        <v>CFA</v>
      </c>
      <c r="AG67" s="9">
        <f>SUMIFS('Individual Data'!$AA$7:$AA$2565,'Individual Data'!$V$7:$V$2565,'final totals'!$AF67,'Individual Data'!$I$7:$I$2565,"AI",'Individual Data'!$N$7:$N$2565,"F")/SUMIFS('Individual Data'!$AA$7:$AA$2565,'Individual Data'!$V$7:$V$2565,'final totals'!$AF67,'Individual Data'!$N$7:$N$2565,"F")</f>
        <v>0.62630668540703605</v>
      </c>
      <c r="AH67" s="11">
        <f t="shared" si="49"/>
        <v>0</v>
      </c>
      <c r="AI67" s="11">
        <f t="shared" si="50"/>
        <v>0</v>
      </c>
      <c r="AJ67" s="9">
        <f>IFERROR(SUMIFS('Individual Data'!$AA$7:$AA$2565,'Individual Data'!$V$7:$V$2565,'final totals'!$AF67,'Individual Data'!$I$7:$I$2565,"AI",'Individual Data'!$N$7:$N$2565,"M")/SUMIFS('Individual Data'!$AA$7:$AA$2565,'Individual Data'!$V$7:$V$2565,'final totals'!$AF67,'Individual Data'!$N$7:$N$2565,"M"),0)</f>
        <v>0.74352189076809638</v>
      </c>
      <c r="AK67" s="11">
        <f t="shared" si="51"/>
        <v>0</v>
      </c>
      <c r="AL67" s="11">
        <f t="shared" si="52"/>
        <v>0</v>
      </c>
      <c r="AM67" s="11">
        <f t="shared" si="53"/>
        <v>11.439719485170995</v>
      </c>
      <c r="AN67" s="11">
        <f t="shared" si="54"/>
        <v>33.163383366103432</v>
      </c>
    </row>
    <row r="68" spans="11:40" x14ac:dyDescent="0.25">
      <c r="K68">
        <f>'Hat by PBT'!C69</f>
        <v>2</v>
      </c>
      <c r="L68">
        <f>'Hat by PBT'!U69</f>
        <v>2022</v>
      </c>
      <c r="M68" t="s">
        <v>734</v>
      </c>
      <c r="N68" t="s">
        <v>737</v>
      </c>
      <c r="O68" t="str">
        <f>'Hat by PBT'!V69</f>
        <v>LGA</v>
      </c>
      <c r="P68">
        <f>'Hat by PBT'!X69</f>
        <v>220415</v>
      </c>
      <c r="Q68" s="11">
        <f>'Hat by PBT'!AC69</f>
        <v>0</v>
      </c>
      <c r="R68" s="11">
        <f>'Hat by PBT'!AD69</f>
        <v>0</v>
      </c>
      <c r="S68" s="11">
        <f>'Hat by PBT'!AE69</f>
        <v>59.484499290031806</v>
      </c>
      <c r="T68" s="11">
        <f t="shared" si="14"/>
        <v>59.484499290031806</v>
      </c>
      <c r="AF68" t="str">
        <f t="shared" si="48"/>
        <v>LGA</v>
      </c>
      <c r="AG68" s="9">
        <f>SUMIFS('Individual Data'!$AA$7:$AA$2565,'Individual Data'!$V$7:$V$2565,'final totals'!$AF68,'Individual Data'!$I$7:$I$2565,"AI",'Individual Data'!$N$7:$N$2565,"F")/SUMIFS('Individual Data'!$AA$7:$AA$2565,'Individual Data'!$V$7:$V$2565,'final totals'!$AF68,'Individual Data'!$N$7:$N$2565,"F")</f>
        <v>0.78034904802172089</v>
      </c>
      <c r="AH68" s="11">
        <f t="shared" si="49"/>
        <v>0</v>
      </c>
      <c r="AI68" s="11">
        <f t="shared" si="50"/>
        <v>0</v>
      </c>
      <c r="AJ68" s="9">
        <f>IFERROR(SUMIFS('Individual Data'!$AA$7:$AA$2565,'Individual Data'!$V$7:$V$2565,'final totals'!$AF68,'Individual Data'!$I$7:$I$2565,"AI",'Individual Data'!$N$7:$N$2565,"M")/SUMIFS('Individual Data'!$AA$7:$AA$2565,'Individual Data'!$V$7:$V$2565,'final totals'!$AF68,'Individual Data'!$N$7:$N$2565,"M"),0)</f>
        <v>0.67331239729976844</v>
      </c>
      <c r="AK68" s="11">
        <f t="shared" si="51"/>
        <v>0</v>
      </c>
      <c r="AL68" s="11">
        <f t="shared" si="52"/>
        <v>0</v>
      </c>
      <c r="AM68" s="11">
        <f t="shared" si="53"/>
        <v>19.432848470884117</v>
      </c>
      <c r="AN68" s="11">
        <f t="shared" si="54"/>
        <v>40.051650819147689</v>
      </c>
    </row>
    <row r="69" spans="11:40" x14ac:dyDescent="0.25">
      <c r="K69">
        <f>'Hat by PBT'!C70</f>
        <v>2</v>
      </c>
      <c r="L69">
        <f>'Hat by PBT'!U70</f>
        <v>2022</v>
      </c>
      <c r="M69" t="s">
        <v>734</v>
      </c>
      <c r="N69" t="s">
        <v>737</v>
      </c>
      <c r="O69" t="str">
        <f>'Hat by PBT'!V70</f>
        <v>NLVA</v>
      </c>
      <c r="P69">
        <f>'Hat by PBT'!X70</f>
        <v>220413</v>
      </c>
      <c r="Q69" s="11">
        <f>'Hat by PBT'!AC70</f>
        <v>0</v>
      </c>
      <c r="R69" s="11">
        <f>'Hat by PBT'!AD70</f>
        <v>16.864844029837137</v>
      </c>
      <c r="S69" s="11">
        <f>'Hat by PBT'!AE70</f>
        <v>46.55313807882402</v>
      </c>
      <c r="T69" s="11">
        <f t="shared" si="14"/>
        <v>63.417982108661157</v>
      </c>
      <c r="Z69" s="11"/>
      <c r="AF69" t="str">
        <f t="shared" si="48"/>
        <v>NLVA</v>
      </c>
      <c r="AG69" s="9">
        <f>SUMIFS('Individual Data'!$AA$7:$AA$2565,'Individual Data'!$V$7:$V$2565,'final totals'!$AF69,'Individual Data'!$I$7:$I$2565,"AI",'Individual Data'!$N$7:$N$2565,"F")/SUMIFS('Individual Data'!$AA$7:$AA$2565,'Individual Data'!$V$7:$V$2565,'final totals'!$AF69,'Individual Data'!$N$7:$N$2565,"F")</f>
        <v>0.60785509373056923</v>
      </c>
      <c r="AH69" s="11">
        <f t="shared" si="49"/>
        <v>0</v>
      </c>
      <c r="AI69" s="11">
        <f t="shared" si="50"/>
        <v>0</v>
      </c>
      <c r="AJ69" s="9">
        <f>IFERROR(SUMIFS('Individual Data'!$AA$7:$AA$2565,'Individual Data'!$V$7:$V$2565,'final totals'!$AF69,'Individual Data'!$I$7:$I$2565,"AI",'Individual Data'!$N$7:$N$2565,"M")/SUMIFS('Individual Data'!$AA$7:$AA$2565,'Individual Data'!$V$7:$V$2565,'final totals'!$AF69,'Individual Data'!$N$7:$N$2565,"M"),0)</f>
        <v>0.57778773704335695</v>
      </c>
      <c r="AK69" s="11">
        <f t="shared" si="51"/>
        <v>7.1205439622483686</v>
      </c>
      <c r="AL69" s="11">
        <f t="shared" si="52"/>
        <v>9.7443000675887674</v>
      </c>
      <c r="AM69" s="11">
        <f t="shared" si="53"/>
        <v>19.655305775993359</v>
      </c>
      <c r="AN69" s="11">
        <f t="shared" si="54"/>
        <v>26.897832302830661</v>
      </c>
    </row>
    <row r="70" spans="11:40" x14ac:dyDescent="0.25">
      <c r="K70">
        <f>'Hat by PBT'!C71</f>
        <v>3</v>
      </c>
      <c r="L70">
        <f>'Hat by PBT'!U71</f>
        <v>2021</v>
      </c>
      <c r="M70" t="s">
        <v>734</v>
      </c>
      <c r="N70" t="s">
        <v>775</v>
      </c>
      <c r="O70" t="str">
        <f>'Hat by PBT'!V71</f>
        <v>LWSH</v>
      </c>
      <c r="P70">
        <f>'Hat by PBT'!X71</f>
        <v>0</v>
      </c>
      <c r="Q70" s="11">
        <f>'Hat by PBT'!AC71</f>
        <v>0</v>
      </c>
      <c r="R70" s="11">
        <f>'Hat by PBT'!AD71</f>
        <v>137.32378674838074</v>
      </c>
      <c r="S70" s="11">
        <f>'Hat by PBT'!AE71</f>
        <v>31.332064357899799</v>
      </c>
      <c r="T70" s="11">
        <f t="shared" ref="T70:T94" si="57">Q70+R70+S70</f>
        <v>168.65585110628055</v>
      </c>
      <c r="AF70" t="str">
        <f t="shared" si="48"/>
        <v>LWSH</v>
      </c>
      <c r="AG70" s="9">
        <f>SUMIFS('Individual Data'!$AA$7:$AA$2565,'Individual Data'!$V$7:$V$2565,'final totals'!$AF70,'Individual Data'!$I$7:$I$2565,"AI",'Individual Data'!$N$7:$N$2565,"F")/SUMIFS('Individual Data'!$AA$7:$AA$2565,'Individual Data'!$V$7:$V$2565,'final totals'!$AF70,'Individual Data'!$N$7:$N$2565,"F")</f>
        <v>0.5</v>
      </c>
      <c r="AH70" s="11">
        <f t="shared" si="49"/>
        <v>0</v>
      </c>
      <c r="AI70" s="11">
        <f t="shared" si="50"/>
        <v>0</v>
      </c>
      <c r="AJ70" s="9">
        <f>IFERROR(SUMIFS('Individual Data'!$AA$7:$AA$2565,'Individual Data'!$V$7:$V$2565,'final totals'!$AF70,'Individual Data'!$I$7:$I$2565,"AI",'Individual Data'!$N$7:$N$2565,"M")/SUMIFS('Individual Data'!$AA$7:$AA$2565,'Individual Data'!$V$7:$V$2565,'final totals'!$AF70,'Individual Data'!$N$7:$N$2565,"M"),0)</f>
        <v>0.24022968449145532</v>
      </c>
      <c r="AK70" s="11">
        <f t="shared" si="51"/>
        <v>104.33453678464534</v>
      </c>
      <c r="AL70" s="11">
        <f t="shared" si="52"/>
        <v>32.989249963735404</v>
      </c>
      <c r="AM70" s="11">
        <f t="shared" si="53"/>
        <v>23.805172422735559</v>
      </c>
      <c r="AN70" s="11">
        <f t="shared" si="54"/>
        <v>7.5268919351642403</v>
      </c>
    </row>
    <row r="71" spans="11:40" x14ac:dyDescent="0.25">
      <c r="K71">
        <f>'Hat by PBT'!C72</f>
        <v>3</v>
      </c>
      <c r="L71">
        <f>'Hat by PBT'!U72</f>
        <v>2021</v>
      </c>
      <c r="M71" t="s">
        <v>734</v>
      </c>
      <c r="N71" t="s">
        <v>775</v>
      </c>
      <c r="O71" t="str">
        <f>'Hat by PBT'!V72</f>
        <v>PRFH</v>
      </c>
      <c r="P71">
        <f>'Hat by PBT'!X72</f>
        <v>0</v>
      </c>
      <c r="Q71" s="11">
        <f>'Hat by PBT'!AC72</f>
        <v>0</v>
      </c>
      <c r="R71" s="11">
        <f>'Hat by PBT'!AD72</f>
        <v>79.114733548058766</v>
      </c>
      <c r="S71" s="11">
        <f>'Hat by PBT'!AE72</f>
        <v>0</v>
      </c>
      <c r="T71" s="11">
        <f t="shared" si="57"/>
        <v>79.114733548058766</v>
      </c>
      <c r="AF71" t="str">
        <f t="shared" si="48"/>
        <v>PRFH</v>
      </c>
      <c r="AG71" s="9">
        <f>SUMIFS('Individual Data'!$AA$7:$AA$2565,'Individual Data'!$V$7:$V$2565,'final totals'!$AF71,'Individual Data'!$I$7:$I$2565,"AI",'Individual Data'!$N$7:$N$2565,"F")/SUMIFS('Individual Data'!$AA$7:$AA$2565,'Individual Data'!$V$7:$V$2565,'final totals'!$AF71,'Individual Data'!$N$7:$N$2565,"F")</f>
        <v>0.11093871217998447</v>
      </c>
      <c r="AH71" s="11">
        <f t="shared" si="49"/>
        <v>0</v>
      </c>
      <c r="AI71" s="11">
        <f t="shared" si="50"/>
        <v>0</v>
      </c>
      <c r="AJ71" s="9">
        <f>IFERROR(SUMIFS('Individual Data'!$AA$7:$AA$2565,'Individual Data'!$V$7:$V$2565,'final totals'!$AF71,'Individual Data'!$I$7:$I$2565,"AI",'Individual Data'!$N$7:$N$2565,"M")/SUMIFS('Individual Data'!$AA$7:$AA$2565,'Individual Data'!$V$7:$V$2565,'final totals'!$AF71,'Individual Data'!$N$7:$N$2565,"M"),0)</f>
        <v>0.20384886063047536</v>
      </c>
      <c r="AK71" s="11">
        <f t="shared" si="51"/>
        <v>62.987285255203339</v>
      </c>
      <c r="AL71" s="11">
        <f t="shared" si="52"/>
        <v>16.127448292855426</v>
      </c>
      <c r="AM71" s="11">
        <f t="shared" si="53"/>
        <v>0</v>
      </c>
      <c r="AN71" s="11">
        <f t="shared" si="54"/>
        <v>0</v>
      </c>
    </row>
    <row r="72" spans="11:40" x14ac:dyDescent="0.25">
      <c r="K72">
        <f>'Hat by PBT'!C73</f>
        <v>4</v>
      </c>
      <c r="L72">
        <f>'Hat by PBT'!U73</f>
        <v>2020</v>
      </c>
      <c r="M72" t="s">
        <v>734</v>
      </c>
      <c r="N72" t="s">
        <v>775</v>
      </c>
      <c r="O72" t="str">
        <f>'Hat by PBT'!V73</f>
        <v>RSFH</v>
      </c>
      <c r="P72">
        <f>'Hat by PBT'!X73</f>
        <v>0</v>
      </c>
      <c r="Q72" s="11">
        <f>'Hat by PBT'!AC73</f>
        <v>34.240902554854827</v>
      </c>
      <c r="R72" s="11">
        <f>'Hat by PBT'!AD73</f>
        <v>11.426520604448475</v>
      </c>
      <c r="S72" s="11">
        <f>'Hat by PBT'!AE73</f>
        <v>0</v>
      </c>
      <c r="T72" s="11">
        <f t="shared" si="57"/>
        <v>45.667423159303304</v>
      </c>
      <c r="AF72" t="str">
        <f t="shared" si="48"/>
        <v>RSFH</v>
      </c>
      <c r="AG72" s="9">
        <f>SUMIFS('Individual Data'!$AA$7:$AA$2565,'Individual Data'!$V$7:$V$2565,'final totals'!$AF72,'Individual Data'!$I$7:$I$2565,"AI",'Individual Data'!$N$7:$N$2565,"F")/SUMIFS('Individual Data'!$AA$7:$AA$2565,'Individual Data'!$V$7:$V$2565,'final totals'!$AF72,'Individual Data'!$N$7:$N$2565,"F")</f>
        <v>0.13380860340194337</v>
      </c>
      <c r="AH72" s="11">
        <f t="shared" si="49"/>
        <v>29.659175204767671</v>
      </c>
      <c r="AI72" s="11">
        <f t="shared" si="50"/>
        <v>4.5817273500871565</v>
      </c>
      <c r="AJ72" s="9">
        <f>IFERROR(SUMIFS('Individual Data'!$AA$7:$AA$2565,'Individual Data'!$V$7:$V$2565,'final totals'!$AF72,'Individual Data'!$I$7:$I$2565,"AI",'Individual Data'!$N$7:$N$2565,"M")/SUMIFS('Individual Data'!$AA$7:$AA$2565,'Individual Data'!$V$7:$V$2565,'final totals'!$AF72,'Individual Data'!$N$7:$N$2565,"M"),0)</f>
        <v>0</v>
      </c>
      <c r="AK72" s="11">
        <f t="shared" si="51"/>
        <v>11.426520604448475</v>
      </c>
      <c r="AL72" s="11">
        <f t="shared" si="52"/>
        <v>0</v>
      </c>
      <c r="AM72" s="11">
        <f t="shared" si="53"/>
        <v>0</v>
      </c>
      <c r="AN72" s="11">
        <f t="shared" si="54"/>
        <v>0</v>
      </c>
    </row>
    <row r="73" spans="11:40" x14ac:dyDescent="0.25">
      <c r="K73">
        <f>'Hat by PBT'!C74</f>
        <v>2</v>
      </c>
      <c r="L73">
        <f>'Hat by PBT'!U74</f>
        <v>2022</v>
      </c>
      <c r="M73" t="s">
        <v>734</v>
      </c>
      <c r="N73" t="s">
        <v>775</v>
      </c>
      <c r="O73" t="str">
        <f>'Hat by PBT'!V74</f>
        <v>PRFH</v>
      </c>
      <c r="P73">
        <f>'Hat by PBT'!X74</f>
        <v>0</v>
      </c>
      <c r="Q73" s="11">
        <f>'Hat by PBT'!AC74</f>
        <v>0</v>
      </c>
      <c r="R73" s="11">
        <f>'Hat by PBT'!AD74</f>
        <v>0</v>
      </c>
      <c r="S73" s="11">
        <f>'Hat by PBT'!AE74</f>
        <v>59.951217636034151</v>
      </c>
      <c r="T73" s="11">
        <f t="shared" si="57"/>
        <v>59.951217636034151</v>
      </c>
      <c r="AF73" t="str">
        <f t="shared" si="48"/>
        <v>PRFH</v>
      </c>
      <c r="AG73" s="9">
        <f>SUMIFS('Individual Data'!$AA$7:$AA$2565,'Individual Data'!$V$7:$V$2565,'final totals'!$AF73,'Individual Data'!$I$7:$I$2565,"AI",'Individual Data'!$N$7:$N$2565,"F")/SUMIFS('Individual Data'!$AA$7:$AA$2565,'Individual Data'!$V$7:$V$2565,'final totals'!$AF73,'Individual Data'!$N$7:$N$2565,"F")</f>
        <v>0.11093871217998447</v>
      </c>
      <c r="AH73" s="11">
        <f t="shared" si="49"/>
        <v>0</v>
      </c>
      <c r="AI73" s="11">
        <f t="shared" si="50"/>
        <v>0</v>
      </c>
      <c r="AJ73" s="9">
        <f>IFERROR(SUMIFS('Individual Data'!$AA$7:$AA$2565,'Individual Data'!$V$7:$V$2565,'final totals'!$AF73,'Individual Data'!$I$7:$I$2565,"AI",'Individual Data'!$N$7:$N$2565,"M")/SUMIFS('Individual Data'!$AA$7:$AA$2565,'Individual Data'!$V$7:$V$2565,'final totals'!$AF73,'Individual Data'!$N$7:$N$2565,"M"),0)</f>
        <v>0.20384886063047536</v>
      </c>
      <c r="AK73" s="11">
        <f t="shared" si="51"/>
        <v>0</v>
      </c>
      <c r="AL73" s="11">
        <f t="shared" si="52"/>
        <v>0</v>
      </c>
      <c r="AM73" s="11">
        <f t="shared" si="53"/>
        <v>47.730230227518931</v>
      </c>
      <c r="AN73" s="11">
        <f t="shared" si="54"/>
        <v>12.220987408515221</v>
      </c>
    </row>
    <row r="74" spans="11:40" x14ac:dyDescent="0.25">
      <c r="K74">
        <f>'Hat by PBT'!C75</f>
        <v>2</v>
      </c>
      <c r="L74">
        <f>'Hat by PBT'!U75</f>
        <v>2022</v>
      </c>
      <c r="M74" t="s">
        <v>734</v>
      </c>
      <c r="N74" t="s">
        <v>775</v>
      </c>
      <c r="O74" t="str">
        <f>'Hat by PBT'!V75</f>
        <v>LWSH</v>
      </c>
      <c r="P74">
        <f>'Hat by PBT'!X75</f>
        <v>0</v>
      </c>
      <c r="Q74" s="11">
        <f>'Hat by PBT'!AC75</f>
        <v>0</v>
      </c>
      <c r="R74" s="11">
        <f>'Hat by PBT'!AD75</f>
        <v>16.708073112073112</v>
      </c>
      <c r="S74" s="11">
        <f>'Hat by PBT'!AE75</f>
        <v>15.852126743626744</v>
      </c>
      <c r="T74" s="11">
        <f t="shared" si="57"/>
        <v>32.560199855699857</v>
      </c>
      <c r="AF74" t="str">
        <f t="shared" si="48"/>
        <v>LWSH</v>
      </c>
      <c r="AG74" s="9">
        <f>SUMIFS('Individual Data'!$AA$7:$AA$2565,'Individual Data'!$V$7:$V$2565,'final totals'!$AF74,'Individual Data'!$I$7:$I$2565,"AI",'Individual Data'!$N$7:$N$2565,"F")/SUMIFS('Individual Data'!$AA$7:$AA$2565,'Individual Data'!$V$7:$V$2565,'final totals'!$AF74,'Individual Data'!$N$7:$N$2565,"F")</f>
        <v>0.5</v>
      </c>
      <c r="AH74" s="11">
        <f t="shared" si="49"/>
        <v>0</v>
      </c>
      <c r="AI74" s="11">
        <f t="shared" si="50"/>
        <v>0</v>
      </c>
      <c r="AJ74" s="9">
        <f>IFERROR(SUMIFS('Individual Data'!$AA$7:$AA$2565,'Individual Data'!$V$7:$V$2565,'final totals'!$AF74,'Individual Data'!$I$7:$I$2565,"AI",'Individual Data'!$N$7:$N$2565,"M")/SUMIFS('Individual Data'!$AA$7:$AA$2565,'Individual Data'!$V$7:$V$2565,'final totals'!$AF74,'Individual Data'!$N$7:$N$2565,"M"),0)</f>
        <v>0.24022968449145532</v>
      </c>
      <c r="AK74" s="11">
        <f t="shared" si="51"/>
        <v>12.69429797989962</v>
      </c>
      <c r="AL74" s="11">
        <f t="shared" si="52"/>
        <v>4.0137751321734925</v>
      </c>
      <c r="AM74" s="11">
        <f t="shared" si="53"/>
        <v>12.04397533748673</v>
      </c>
      <c r="AN74" s="11">
        <f t="shared" si="54"/>
        <v>3.8081514061400146</v>
      </c>
    </row>
    <row r="75" spans="11:40" x14ac:dyDescent="0.25">
      <c r="K75">
        <v>2</v>
      </c>
      <c r="L75">
        <f>'Individual Data'!$S$4-'final totals'!K75</f>
        <v>2022</v>
      </c>
      <c r="M75" t="s">
        <v>734</v>
      </c>
      <c r="N75" t="s">
        <v>737</v>
      </c>
      <c r="O75" t="s">
        <v>2012</v>
      </c>
      <c r="Q75" s="134">
        <f>'age-length nat &amp; Unk AD'!BG40</f>
        <v>0</v>
      </c>
      <c r="R75" s="134">
        <f>'age-length nat &amp; Unk AD'!BH40</f>
        <v>1.7902933664062308</v>
      </c>
      <c r="S75" s="134">
        <f>'age-length nat &amp; Unk AD'!BI40</f>
        <v>93.214339918824209</v>
      </c>
      <c r="T75" s="11">
        <f t="shared" si="57"/>
        <v>95.00463328523044</v>
      </c>
      <c r="AF75" t="str">
        <f t="shared" si="48"/>
        <v>Unkn Hat AD</v>
      </c>
      <c r="AG75" s="9">
        <v>0</v>
      </c>
      <c r="AH75" s="11">
        <f t="shared" si="49"/>
        <v>0</v>
      </c>
      <c r="AI75" s="11">
        <f t="shared" si="50"/>
        <v>0</v>
      </c>
      <c r="AJ75" s="9">
        <f>IFERROR(SUMIFS('Individual Data'!$X$7:$X$2565,'Individual Data'!$V$7:$V$2565,'final totals'!$AF75,'Individual Data'!$I$7:$I$2565,"AI",'Individual Data'!$N$7:$N$2565,"M")/SUMIFS('Individual Data'!$X$7:$X$2565,'Individual Data'!$V$7:$V$2565,'final totals'!$AF75,'Individual Data'!$N$7:$N$2565,"M"),0)</f>
        <v>0</v>
      </c>
      <c r="AK75" s="11">
        <f t="shared" si="51"/>
        <v>1.7902933664062308</v>
      </c>
      <c r="AL75" s="11">
        <f t="shared" si="52"/>
        <v>0</v>
      </c>
      <c r="AM75" s="11">
        <f t="shared" si="53"/>
        <v>93.214339918824209</v>
      </c>
      <c r="AN75" s="11">
        <f t="shared" si="54"/>
        <v>0</v>
      </c>
    </row>
    <row r="76" spans="11:40" x14ac:dyDescent="0.25">
      <c r="K76">
        <v>3</v>
      </c>
      <c r="L76">
        <f>'Individual Data'!$S$4-'final totals'!K76</f>
        <v>2021</v>
      </c>
      <c r="M76" t="s">
        <v>734</v>
      </c>
      <c r="N76" t="s">
        <v>737</v>
      </c>
      <c r="O76" t="s">
        <v>2012</v>
      </c>
      <c r="Q76" s="134">
        <f>'age-length nat &amp; Unk AD'!BG41</f>
        <v>20.510881251390018</v>
      </c>
      <c r="R76" s="134">
        <f>'age-length nat &amp; Unk AD'!BH41</f>
        <v>76.956665040146959</v>
      </c>
      <c r="S76" s="134">
        <f>'age-length nat &amp; Unk AD'!BI41</f>
        <v>3.9273114755148861</v>
      </c>
      <c r="T76" s="11">
        <f t="shared" si="57"/>
        <v>101.39485776705186</v>
      </c>
      <c r="AF76" t="str">
        <f t="shared" si="48"/>
        <v>Unkn Hat AD</v>
      </c>
      <c r="AG76" s="9">
        <v>0</v>
      </c>
      <c r="AH76" s="11">
        <f t="shared" si="49"/>
        <v>20.510881251390018</v>
      </c>
      <c r="AI76" s="11">
        <f t="shared" si="50"/>
        <v>0</v>
      </c>
      <c r="AJ76" s="9">
        <f>IFERROR(SUMIFS('Individual Data'!$X$7:$X$2565,'Individual Data'!$V$7:$V$2565,'final totals'!$AF76,'Individual Data'!$I$7:$I$2565,"AI",'Individual Data'!$N$7:$N$2565,"M")/SUMIFS('Individual Data'!$X$7:$X$2565,'Individual Data'!$V$7:$V$2565,'final totals'!$AF76,'Individual Data'!$N$7:$N$2565,"M"),0)</f>
        <v>0</v>
      </c>
      <c r="AK76" s="11">
        <f t="shared" si="51"/>
        <v>76.956665040146959</v>
      </c>
      <c r="AL76" s="11">
        <f t="shared" si="52"/>
        <v>0</v>
      </c>
      <c r="AM76" s="11">
        <f t="shared" si="53"/>
        <v>3.9273114755148861</v>
      </c>
      <c r="AN76" s="11">
        <f t="shared" si="54"/>
        <v>0</v>
      </c>
    </row>
    <row r="77" spans="11:40" x14ac:dyDescent="0.25">
      <c r="K77">
        <v>4</v>
      </c>
      <c r="L77">
        <f>'Individual Data'!$S$4-'final totals'!K77</f>
        <v>2020</v>
      </c>
      <c r="M77" t="s">
        <v>734</v>
      </c>
      <c r="N77" t="s">
        <v>737</v>
      </c>
      <c r="O77" t="s">
        <v>2012</v>
      </c>
      <c r="Q77" s="134">
        <f>'age-length nat &amp; Unk AD'!BG42</f>
        <v>119.01593534837018</v>
      </c>
      <c r="R77" s="134">
        <f>'age-length nat &amp; Unk AD'!BH42</f>
        <v>113.9573789315203</v>
      </c>
      <c r="S77" s="134">
        <f>'age-length nat &amp; Unk AD'!BI42</f>
        <v>0.45537252884222568</v>
      </c>
      <c r="T77" s="11">
        <f t="shared" si="57"/>
        <v>233.42868680873269</v>
      </c>
      <c r="AF77" t="str">
        <f t="shared" ref="AF77:AF94" si="58">O77</f>
        <v>Unkn Hat AD</v>
      </c>
      <c r="AG77" s="9">
        <v>0</v>
      </c>
      <c r="AH77" s="11">
        <f t="shared" ref="AH77:AH94" si="59">Q77*(1-AG77)</f>
        <v>119.01593534837018</v>
      </c>
      <c r="AI77" s="11">
        <f t="shared" ref="AI77:AI94" si="60">Q77-AH77</f>
        <v>0</v>
      </c>
      <c r="AJ77" s="9">
        <f>IFERROR(SUMIFS('Individual Data'!$X$7:$X$2565,'Individual Data'!$V$7:$V$2565,'final totals'!$AF77,'Individual Data'!$I$7:$I$2565,"AI",'Individual Data'!$N$7:$N$2565,"M")/SUMIFS('Individual Data'!$X$7:$X$2565,'Individual Data'!$V$7:$V$2565,'final totals'!$AF77,'Individual Data'!$N$7:$N$2565,"M"),0)</f>
        <v>0</v>
      </c>
      <c r="AK77" s="11">
        <f t="shared" ref="AK77:AK94" si="61">R77*(1-AJ77)</f>
        <v>113.9573789315203</v>
      </c>
      <c r="AL77" s="11">
        <f t="shared" ref="AL77:AL94" si="62">R77-AK77</f>
        <v>0</v>
      </c>
      <c r="AM77" s="11">
        <f t="shared" ref="AM77:AM94" si="63">S77*(1-AJ77)</f>
        <v>0.45537252884222568</v>
      </c>
      <c r="AN77" s="11">
        <f t="shared" ref="AN77:AN94" si="64">S77-AM77</f>
        <v>0</v>
      </c>
    </row>
    <row r="78" spans="11:40" x14ac:dyDescent="0.25">
      <c r="K78">
        <v>5</v>
      </c>
      <c r="L78">
        <f>'Individual Data'!$S$4-'final totals'!K78</f>
        <v>2019</v>
      </c>
      <c r="M78" t="s">
        <v>734</v>
      </c>
      <c r="N78" t="s">
        <v>737</v>
      </c>
      <c r="O78" t="s">
        <v>2012</v>
      </c>
      <c r="Q78" s="134">
        <f>'age-length nat &amp; Unk AD'!BG43</f>
        <v>57.732074215425584</v>
      </c>
      <c r="R78" s="134">
        <f>'age-length nat &amp; Unk AD'!BH43</f>
        <v>29.684188427188943</v>
      </c>
      <c r="S78" s="134">
        <f>'age-length nat &amp; Unk AD'!BI43</f>
        <v>0</v>
      </c>
      <c r="T78" s="11">
        <f t="shared" si="57"/>
        <v>87.416262642614527</v>
      </c>
      <c r="AF78" t="str">
        <f t="shared" si="58"/>
        <v>Unkn Hat AD</v>
      </c>
      <c r="AG78" s="9">
        <v>0</v>
      </c>
      <c r="AH78" s="11">
        <f t="shared" si="59"/>
        <v>57.732074215425584</v>
      </c>
      <c r="AI78" s="11">
        <f t="shared" si="60"/>
        <v>0</v>
      </c>
      <c r="AJ78" s="9">
        <f>IFERROR(SUMIFS('Individual Data'!$X$7:$X$2565,'Individual Data'!$V$7:$V$2565,'final totals'!$AF78,'Individual Data'!$I$7:$I$2565,"AI",'Individual Data'!$N$7:$N$2565,"M")/SUMIFS('Individual Data'!$X$7:$X$2565,'Individual Data'!$V$7:$V$2565,'final totals'!$AF78,'Individual Data'!$N$7:$N$2565,"M"),0)</f>
        <v>0</v>
      </c>
      <c r="AK78" s="11">
        <f t="shared" si="61"/>
        <v>29.684188427188943</v>
      </c>
      <c r="AL78" s="11">
        <f t="shared" si="62"/>
        <v>0</v>
      </c>
      <c r="AM78" s="11">
        <f t="shared" si="63"/>
        <v>0</v>
      </c>
      <c r="AN78" s="11">
        <f t="shared" si="64"/>
        <v>0</v>
      </c>
    </row>
    <row r="79" spans="11:40" x14ac:dyDescent="0.25">
      <c r="K79">
        <v>6</v>
      </c>
      <c r="L79">
        <f>'Individual Data'!$S$4-'final totals'!K79</f>
        <v>2018</v>
      </c>
      <c r="M79" t="s">
        <v>734</v>
      </c>
      <c r="N79" t="s">
        <v>737</v>
      </c>
      <c r="O79" t="s">
        <v>2012</v>
      </c>
      <c r="Q79" s="134">
        <f>'age-length nat &amp; Unk AD'!BG44</f>
        <v>0</v>
      </c>
      <c r="R79" s="134">
        <f>'age-length nat &amp; Unk AD'!BH44</f>
        <v>0</v>
      </c>
      <c r="S79" s="134">
        <f>'age-length nat &amp; Unk AD'!BI44</f>
        <v>0</v>
      </c>
      <c r="T79" s="11">
        <f t="shared" si="57"/>
        <v>0</v>
      </c>
      <c r="AF79" t="str">
        <f t="shared" si="58"/>
        <v>Unkn Hat AD</v>
      </c>
      <c r="AG79" s="9">
        <v>0</v>
      </c>
      <c r="AH79" s="11">
        <f t="shared" si="59"/>
        <v>0</v>
      </c>
      <c r="AI79" s="11">
        <f t="shared" si="60"/>
        <v>0</v>
      </c>
      <c r="AJ79" s="9">
        <f>IFERROR(SUMIFS('Individual Data'!$X$7:$X$2565,'Individual Data'!$V$7:$V$2565,'final totals'!$AF79,'Individual Data'!$I$7:$I$2565,"AI",'Individual Data'!$N$7:$N$2565,"M")/SUMIFS('Individual Data'!$X$7:$X$2565,'Individual Data'!$V$7:$V$2565,'final totals'!$AF79,'Individual Data'!$N$7:$N$2565,"M"),0)</f>
        <v>0</v>
      </c>
      <c r="AK79" s="11">
        <f t="shared" si="61"/>
        <v>0</v>
      </c>
      <c r="AL79" s="11">
        <f t="shared" si="62"/>
        <v>0</v>
      </c>
      <c r="AM79" s="11">
        <f t="shared" si="63"/>
        <v>0</v>
      </c>
      <c r="AN79" s="11">
        <f t="shared" si="64"/>
        <v>0</v>
      </c>
    </row>
    <row r="80" spans="11:40" x14ac:dyDescent="0.25">
      <c r="K80">
        <v>2</v>
      </c>
      <c r="L80">
        <f>'Individual Data'!$S$4-'final totals'!K80</f>
        <v>2022</v>
      </c>
      <c r="M80" t="s">
        <v>747</v>
      </c>
      <c r="N80" t="s">
        <v>737</v>
      </c>
      <c r="O80" t="s">
        <v>2012</v>
      </c>
      <c r="Q80" s="134">
        <f>'age-length nat &amp; Unk AD'!BG45</f>
        <v>0</v>
      </c>
      <c r="R80" s="134">
        <f>'age-length nat &amp; Unk AD'!BH45</f>
        <v>0</v>
      </c>
      <c r="S80" s="134">
        <f>'age-length nat &amp; Unk AD'!BI45</f>
        <v>20.595661243699311</v>
      </c>
      <c r="T80" s="11">
        <f t="shared" si="57"/>
        <v>20.595661243699311</v>
      </c>
      <c r="AF80" t="str">
        <f t="shared" si="58"/>
        <v>Unkn Hat AD</v>
      </c>
      <c r="AG80" s="9">
        <v>0</v>
      </c>
      <c r="AH80" s="11">
        <f t="shared" si="59"/>
        <v>0</v>
      </c>
      <c r="AI80" s="11">
        <f t="shared" si="60"/>
        <v>0</v>
      </c>
      <c r="AJ80" s="9">
        <f>IFERROR(SUMIFS('Individual Data'!$X$7:$X$2565,'Individual Data'!$V$7:$V$2565,'final totals'!$AF80,'Individual Data'!$I$7:$I$2565,"AI",'Individual Data'!$N$7:$N$2565,"M")/SUMIFS('Individual Data'!$X$7:$X$2565,'Individual Data'!$V$7:$V$2565,'final totals'!$AF80,'Individual Data'!$N$7:$N$2565,"M"),0)</f>
        <v>0</v>
      </c>
      <c r="AK80" s="11">
        <f t="shared" si="61"/>
        <v>0</v>
      </c>
      <c r="AL80" s="11">
        <f t="shared" si="62"/>
        <v>0</v>
      </c>
      <c r="AM80" s="11">
        <f t="shared" si="63"/>
        <v>20.595661243699311</v>
      </c>
      <c r="AN80" s="11">
        <f t="shared" si="64"/>
        <v>0</v>
      </c>
    </row>
    <row r="81" spans="11:40" x14ac:dyDescent="0.25">
      <c r="K81">
        <v>3</v>
      </c>
      <c r="L81">
        <f>'Individual Data'!$S$4-'final totals'!K81</f>
        <v>2021</v>
      </c>
      <c r="M81" t="s">
        <v>747</v>
      </c>
      <c r="N81" t="s">
        <v>737</v>
      </c>
      <c r="O81" t="s">
        <v>2012</v>
      </c>
      <c r="Q81" s="134">
        <f>'age-length nat &amp; Unk AD'!BG46</f>
        <v>0</v>
      </c>
      <c r="R81" s="134">
        <f>'age-length nat &amp; Unk AD'!BH46</f>
        <v>0.53528994009623376</v>
      </c>
      <c r="S81" s="134">
        <f>'age-length nat &amp; Unk AD'!BI46</f>
        <v>2.6960027547079646</v>
      </c>
      <c r="T81" s="11">
        <f t="shared" si="57"/>
        <v>3.2312926948041985</v>
      </c>
      <c r="AF81" t="str">
        <f t="shared" si="58"/>
        <v>Unkn Hat AD</v>
      </c>
      <c r="AG81" s="9">
        <v>0</v>
      </c>
      <c r="AH81" s="11">
        <f t="shared" si="59"/>
        <v>0</v>
      </c>
      <c r="AI81" s="11">
        <f t="shared" si="60"/>
        <v>0</v>
      </c>
      <c r="AJ81" s="9">
        <f>IFERROR(SUMIFS('Individual Data'!$X$7:$X$2565,'Individual Data'!$V$7:$V$2565,'final totals'!$AF81,'Individual Data'!$I$7:$I$2565,"AI",'Individual Data'!$N$7:$N$2565,"M")/SUMIFS('Individual Data'!$X$7:$X$2565,'Individual Data'!$V$7:$V$2565,'final totals'!$AF81,'Individual Data'!$N$7:$N$2565,"M"),0)</f>
        <v>0</v>
      </c>
      <c r="AK81" s="11">
        <f t="shared" si="61"/>
        <v>0.53528994009623376</v>
      </c>
      <c r="AL81" s="11">
        <f t="shared" si="62"/>
        <v>0</v>
      </c>
      <c r="AM81" s="11">
        <f t="shared" si="63"/>
        <v>2.6960027547079646</v>
      </c>
      <c r="AN81" s="11">
        <f t="shared" si="64"/>
        <v>0</v>
      </c>
    </row>
    <row r="82" spans="11:40" x14ac:dyDescent="0.25">
      <c r="K82">
        <v>4</v>
      </c>
      <c r="L82">
        <f>'Individual Data'!$S$4-'final totals'!K82</f>
        <v>2020</v>
      </c>
      <c r="M82" t="s">
        <v>747</v>
      </c>
      <c r="N82" t="s">
        <v>737</v>
      </c>
      <c r="O82" t="s">
        <v>2012</v>
      </c>
      <c r="Q82" s="134">
        <f>'age-length nat &amp; Unk AD'!BG47</f>
        <v>8.9448029093237125</v>
      </c>
      <c r="R82" s="134">
        <f>'age-length nat &amp; Unk AD'!BH47</f>
        <v>7.492462011492159</v>
      </c>
      <c r="S82" s="134">
        <f>'age-length nat &amp; Unk AD'!BI47</f>
        <v>0</v>
      </c>
      <c r="T82" s="11">
        <f t="shared" si="57"/>
        <v>16.437264920815871</v>
      </c>
      <c r="AF82" t="str">
        <f t="shared" si="58"/>
        <v>Unkn Hat AD</v>
      </c>
      <c r="AG82" s="9">
        <v>0</v>
      </c>
      <c r="AH82" s="11">
        <f t="shared" si="59"/>
        <v>8.9448029093237125</v>
      </c>
      <c r="AI82" s="11">
        <f t="shared" si="60"/>
        <v>0</v>
      </c>
      <c r="AJ82" s="9">
        <f>IFERROR(SUMIFS('Individual Data'!$X$7:$X$2565,'Individual Data'!$V$7:$V$2565,'final totals'!$AF82,'Individual Data'!$I$7:$I$2565,"AI",'Individual Data'!$N$7:$N$2565,"M")/SUMIFS('Individual Data'!$X$7:$X$2565,'Individual Data'!$V$7:$V$2565,'final totals'!$AF82,'Individual Data'!$N$7:$N$2565,"M"),0)</f>
        <v>0</v>
      </c>
      <c r="AK82" s="11">
        <f t="shared" si="61"/>
        <v>7.492462011492159</v>
      </c>
      <c r="AL82" s="11">
        <f t="shared" si="62"/>
        <v>0</v>
      </c>
      <c r="AM82" s="11">
        <f t="shared" si="63"/>
        <v>0</v>
      </c>
      <c r="AN82" s="11">
        <f t="shared" si="64"/>
        <v>0</v>
      </c>
    </row>
    <row r="83" spans="11:40" x14ac:dyDescent="0.25">
      <c r="K83">
        <v>5</v>
      </c>
      <c r="L83">
        <f>'Individual Data'!$S$4-'final totals'!K83</f>
        <v>2019</v>
      </c>
      <c r="M83" t="s">
        <v>747</v>
      </c>
      <c r="N83" t="s">
        <v>737</v>
      </c>
      <c r="O83" t="s">
        <v>2012</v>
      </c>
      <c r="Q83" s="134">
        <f>'age-length nat &amp; Unk AD'!BG48</f>
        <v>6.0848284714316225</v>
      </c>
      <c r="R83" s="134">
        <f>'age-length nat &amp; Unk AD'!BH48</f>
        <v>4.1037983481087776</v>
      </c>
      <c r="S83" s="134">
        <f>'age-length nat &amp; Unk AD'!BI48</f>
        <v>0</v>
      </c>
      <c r="T83" s="11">
        <f t="shared" si="57"/>
        <v>10.188626819540399</v>
      </c>
      <c r="AF83" t="str">
        <f t="shared" si="58"/>
        <v>Unkn Hat AD</v>
      </c>
      <c r="AG83" s="9">
        <v>0</v>
      </c>
      <c r="AH83" s="11">
        <f t="shared" si="59"/>
        <v>6.0848284714316225</v>
      </c>
      <c r="AI83" s="11">
        <f t="shared" si="60"/>
        <v>0</v>
      </c>
      <c r="AJ83" s="9">
        <f>IFERROR(SUMIFS('Individual Data'!$X$7:$X$2565,'Individual Data'!$V$7:$V$2565,'final totals'!$AF83,'Individual Data'!$I$7:$I$2565,"AI",'Individual Data'!$N$7:$N$2565,"M")/SUMIFS('Individual Data'!$X$7:$X$2565,'Individual Data'!$V$7:$V$2565,'final totals'!$AF83,'Individual Data'!$N$7:$N$2565,"M"),0)</f>
        <v>0</v>
      </c>
      <c r="AK83" s="11">
        <f t="shared" si="61"/>
        <v>4.1037983481087776</v>
      </c>
      <c r="AL83" s="11">
        <f t="shared" si="62"/>
        <v>0</v>
      </c>
      <c r="AM83" s="11">
        <f t="shared" si="63"/>
        <v>0</v>
      </c>
      <c r="AN83" s="11">
        <f t="shared" si="64"/>
        <v>0</v>
      </c>
    </row>
    <row r="84" spans="11:40" x14ac:dyDescent="0.25">
      <c r="K84">
        <v>6</v>
      </c>
      <c r="L84">
        <f>'Individual Data'!$S$4-'final totals'!K84</f>
        <v>2018</v>
      </c>
      <c r="M84" t="s">
        <v>747</v>
      </c>
      <c r="N84" t="s">
        <v>737</v>
      </c>
      <c r="O84" t="s">
        <v>2012</v>
      </c>
      <c r="Q84" s="134">
        <f>'age-length nat &amp; Unk AD'!BG49</f>
        <v>0</v>
      </c>
      <c r="R84" s="134">
        <f>'age-length nat &amp; Unk AD'!BH49</f>
        <v>0</v>
      </c>
      <c r="S84" s="134">
        <f>'age-length nat &amp; Unk AD'!BI49</f>
        <v>0</v>
      </c>
      <c r="T84" s="11">
        <f t="shared" si="57"/>
        <v>0</v>
      </c>
      <c r="AF84" t="str">
        <f t="shared" si="58"/>
        <v>Unkn Hat AD</v>
      </c>
      <c r="AG84" s="9">
        <v>0</v>
      </c>
      <c r="AH84" s="11">
        <f t="shared" si="59"/>
        <v>0</v>
      </c>
      <c r="AI84" s="11">
        <f t="shared" si="60"/>
        <v>0</v>
      </c>
      <c r="AJ84" s="9">
        <f>IFERROR(SUMIFS('Individual Data'!$X$7:$X$2565,'Individual Data'!$V$7:$V$2565,'final totals'!$AF84,'Individual Data'!$I$7:$I$2565,"AI",'Individual Data'!$N$7:$N$2565,"M")/SUMIFS('Individual Data'!$X$7:$X$2565,'Individual Data'!$V$7:$V$2565,'final totals'!$AF84,'Individual Data'!$N$7:$N$2565,"M"),0)</f>
        <v>0</v>
      </c>
      <c r="AK84" s="11">
        <f t="shared" si="61"/>
        <v>0</v>
      </c>
      <c r="AL84" s="11">
        <f t="shared" si="62"/>
        <v>0</v>
      </c>
      <c r="AM84" s="11">
        <f t="shared" si="63"/>
        <v>0</v>
      </c>
      <c r="AN84" s="11">
        <f t="shared" si="64"/>
        <v>0</v>
      </c>
    </row>
    <row r="85" spans="11:40" x14ac:dyDescent="0.25">
      <c r="K85">
        <v>2</v>
      </c>
      <c r="L85">
        <f>'Individual Data'!$S$4-'final totals'!K85</f>
        <v>2022</v>
      </c>
      <c r="M85" t="s">
        <v>734</v>
      </c>
      <c r="N85" t="s">
        <v>883</v>
      </c>
      <c r="O85" t="s">
        <v>883</v>
      </c>
      <c r="Q85" s="11">
        <f>'age-length nat &amp; Unk AD'!BG6</f>
        <v>0</v>
      </c>
      <c r="R85" s="11">
        <f>'age-length nat &amp; Unk AD'!BH6</f>
        <v>45.920493125243894</v>
      </c>
      <c r="S85" s="11">
        <f>'age-length nat &amp; Unk AD'!BI6</f>
        <v>375.58745740905954</v>
      </c>
      <c r="T85" s="11">
        <f t="shared" si="57"/>
        <v>421.5079505343034</v>
      </c>
      <c r="AF85" t="str">
        <f t="shared" si="58"/>
        <v>Wild</v>
      </c>
      <c r="AG85" s="9">
        <v>1</v>
      </c>
      <c r="AH85" s="11">
        <f t="shared" si="59"/>
        <v>0</v>
      </c>
      <c r="AI85" s="11">
        <f t="shared" si="60"/>
        <v>0</v>
      </c>
      <c r="AJ85" s="9">
        <v>1</v>
      </c>
      <c r="AK85" s="11">
        <f t="shared" si="61"/>
        <v>0</v>
      </c>
      <c r="AL85" s="11">
        <f t="shared" si="62"/>
        <v>45.920493125243894</v>
      </c>
      <c r="AM85" s="11">
        <f t="shared" si="63"/>
        <v>0</v>
      </c>
      <c r="AN85" s="11">
        <f t="shared" si="64"/>
        <v>375.58745740905954</v>
      </c>
    </row>
    <row r="86" spans="11:40" x14ac:dyDescent="0.25">
      <c r="K86">
        <v>3</v>
      </c>
      <c r="L86">
        <f>'Individual Data'!$S$4-'final totals'!K86</f>
        <v>2021</v>
      </c>
      <c r="M86" t="s">
        <v>734</v>
      </c>
      <c r="N86" t="s">
        <v>883</v>
      </c>
      <c r="O86" t="s">
        <v>883</v>
      </c>
      <c r="Q86" s="11">
        <f>'age-length nat &amp; Unk AD'!BG7</f>
        <v>156.74034341724249</v>
      </c>
      <c r="R86" s="11">
        <f>'age-length nat &amp; Unk AD'!BH7</f>
        <v>1299.776383609742</v>
      </c>
      <c r="S86" s="11">
        <f>'age-length nat &amp; Unk AD'!BI7</f>
        <v>22.731667972494307</v>
      </c>
      <c r="T86" s="11">
        <f t="shared" si="57"/>
        <v>1479.2483949994787</v>
      </c>
      <c r="AF86" t="str">
        <f t="shared" si="58"/>
        <v>Wild</v>
      </c>
      <c r="AG86" s="9">
        <v>1</v>
      </c>
      <c r="AH86" s="11">
        <f t="shared" si="59"/>
        <v>0</v>
      </c>
      <c r="AI86" s="11">
        <f t="shared" si="60"/>
        <v>156.74034341724249</v>
      </c>
      <c r="AJ86" s="9">
        <v>1</v>
      </c>
      <c r="AK86" s="11">
        <f t="shared" si="61"/>
        <v>0</v>
      </c>
      <c r="AL86" s="11">
        <f t="shared" si="62"/>
        <v>1299.776383609742</v>
      </c>
      <c r="AM86" s="11">
        <f t="shared" si="63"/>
        <v>0</v>
      </c>
      <c r="AN86" s="11">
        <f t="shared" si="64"/>
        <v>22.731667972494307</v>
      </c>
    </row>
    <row r="87" spans="11:40" x14ac:dyDescent="0.25">
      <c r="K87">
        <v>4</v>
      </c>
      <c r="L87">
        <f>'Individual Data'!$S$4-'final totals'!K87</f>
        <v>2020</v>
      </c>
      <c r="M87" t="s">
        <v>734</v>
      </c>
      <c r="N87" t="s">
        <v>883</v>
      </c>
      <c r="O87" t="s">
        <v>883</v>
      </c>
      <c r="Q87" s="11">
        <f>'age-length nat &amp; Unk AD'!BG8</f>
        <v>1987.9094489403901</v>
      </c>
      <c r="R87" s="11">
        <f>'age-length nat &amp; Unk AD'!BH8</f>
        <v>1665.814346215041</v>
      </c>
      <c r="S87" s="11">
        <f>'age-length nat &amp; Unk AD'!BI8</f>
        <v>22.731667972494307</v>
      </c>
      <c r="T87" s="11">
        <f t="shared" si="57"/>
        <v>3676.4554631279257</v>
      </c>
      <c r="AF87" t="str">
        <f t="shared" si="58"/>
        <v>Wild</v>
      </c>
      <c r="AG87" s="9">
        <v>1</v>
      </c>
      <c r="AH87" s="11">
        <f t="shared" si="59"/>
        <v>0</v>
      </c>
      <c r="AI87" s="11">
        <f t="shared" si="60"/>
        <v>1987.9094489403901</v>
      </c>
      <c r="AJ87" s="9">
        <v>1</v>
      </c>
      <c r="AK87" s="11">
        <f t="shared" si="61"/>
        <v>0</v>
      </c>
      <c r="AL87" s="11">
        <f t="shared" si="62"/>
        <v>1665.814346215041</v>
      </c>
      <c r="AM87" s="11">
        <f t="shared" si="63"/>
        <v>0</v>
      </c>
      <c r="AN87" s="11">
        <f t="shared" si="64"/>
        <v>22.731667972494307</v>
      </c>
    </row>
    <row r="88" spans="11:40" x14ac:dyDescent="0.25">
      <c r="K88">
        <v>5</v>
      </c>
      <c r="L88">
        <f>'Individual Data'!$S$4-'final totals'!K88</f>
        <v>2019</v>
      </c>
      <c r="M88" t="s">
        <v>734</v>
      </c>
      <c r="N88" t="s">
        <v>883</v>
      </c>
      <c r="O88" t="s">
        <v>883</v>
      </c>
      <c r="Q88" s="11">
        <f>'age-length nat &amp; Unk AD'!BG9</f>
        <v>865.73485913231241</v>
      </c>
      <c r="R88" s="11">
        <f>'age-length nat &amp; Unk AD'!BH9</f>
        <v>274.01024207513854</v>
      </c>
      <c r="S88" s="11">
        <f>'age-length nat &amp; Unk AD'!BI9</f>
        <v>0</v>
      </c>
      <c r="T88" s="11">
        <f t="shared" si="57"/>
        <v>1139.7451012074509</v>
      </c>
      <c r="AF88" t="str">
        <f t="shared" si="58"/>
        <v>Wild</v>
      </c>
      <c r="AG88" s="9">
        <v>1</v>
      </c>
      <c r="AH88" s="11">
        <f t="shared" si="59"/>
        <v>0</v>
      </c>
      <c r="AI88" s="11">
        <f t="shared" si="60"/>
        <v>865.73485913231241</v>
      </c>
      <c r="AJ88" s="9">
        <v>1</v>
      </c>
      <c r="AK88" s="11">
        <f t="shared" si="61"/>
        <v>0</v>
      </c>
      <c r="AL88" s="11">
        <f t="shared" si="62"/>
        <v>274.01024207513854</v>
      </c>
      <c r="AM88" s="11">
        <f t="shared" si="63"/>
        <v>0</v>
      </c>
      <c r="AN88" s="11">
        <f t="shared" si="64"/>
        <v>0</v>
      </c>
    </row>
    <row r="89" spans="11:40" x14ac:dyDescent="0.25">
      <c r="K89">
        <v>6</v>
      </c>
      <c r="L89">
        <f>'Individual Data'!$S$4-'final totals'!K89</f>
        <v>2018</v>
      </c>
      <c r="M89" t="s">
        <v>734</v>
      </c>
      <c r="N89" t="s">
        <v>883</v>
      </c>
      <c r="O89" t="s">
        <v>883</v>
      </c>
      <c r="Q89" s="11">
        <f>'age-length nat &amp; Unk AD'!BG10</f>
        <v>0</v>
      </c>
      <c r="R89" s="11">
        <f>'age-length nat &amp; Unk AD'!BH10</f>
        <v>0</v>
      </c>
      <c r="S89" s="11">
        <f>'age-length nat &amp; Unk AD'!BI10</f>
        <v>0</v>
      </c>
      <c r="T89" s="11">
        <f t="shared" si="57"/>
        <v>0</v>
      </c>
      <c r="AF89" t="str">
        <f t="shared" si="58"/>
        <v>Wild</v>
      </c>
      <c r="AG89" s="9">
        <v>1</v>
      </c>
      <c r="AH89" s="11">
        <f t="shared" si="59"/>
        <v>0</v>
      </c>
      <c r="AI89" s="11">
        <f t="shared" si="60"/>
        <v>0</v>
      </c>
      <c r="AJ89" s="9">
        <v>1</v>
      </c>
      <c r="AK89" s="11">
        <f t="shared" si="61"/>
        <v>0</v>
      </c>
      <c r="AL89" s="11">
        <f t="shared" si="62"/>
        <v>0</v>
      </c>
      <c r="AM89" s="11">
        <f t="shared" si="63"/>
        <v>0</v>
      </c>
      <c r="AN89" s="11">
        <f t="shared" si="64"/>
        <v>0</v>
      </c>
    </row>
    <row r="90" spans="11:40" x14ac:dyDescent="0.25">
      <c r="K90">
        <v>2</v>
      </c>
      <c r="L90">
        <f>'Individual Data'!$S$4-'final totals'!K90</f>
        <v>2022</v>
      </c>
      <c r="M90" t="s">
        <v>747</v>
      </c>
      <c r="N90" t="s">
        <v>883</v>
      </c>
      <c r="O90" t="s">
        <v>883</v>
      </c>
      <c r="Q90" s="11">
        <f>'age-length nat &amp; Unk AD'!BG11</f>
        <v>0</v>
      </c>
      <c r="R90" s="11">
        <f>'age-length nat &amp; Unk AD'!BH11</f>
        <v>0</v>
      </c>
      <c r="S90" s="11">
        <f>'age-length nat &amp; Unk AD'!BI11</f>
        <v>0</v>
      </c>
      <c r="T90" s="11">
        <f t="shared" si="57"/>
        <v>0</v>
      </c>
      <c r="AF90" t="str">
        <f t="shared" si="58"/>
        <v>Wild</v>
      </c>
      <c r="AG90" s="9">
        <v>1</v>
      </c>
      <c r="AH90" s="11">
        <f t="shared" si="59"/>
        <v>0</v>
      </c>
      <c r="AI90" s="11">
        <f t="shared" si="60"/>
        <v>0</v>
      </c>
      <c r="AJ90" s="9">
        <v>1</v>
      </c>
      <c r="AK90" s="11">
        <f t="shared" si="61"/>
        <v>0</v>
      </c>
      <c r="AL90" s="11">
        <f t="shared" si="62"/>
        <v>0</v>
      </c>
      <c r="AM90" s="11">
        <f t="shared" si="63"/>
        <v>0</v>
      </c>
      <c r="AN90" s="11">
        <f t="shared" si="64"/>
        <v>0</v>
      </c>
    </row>
    <row r="91" spans="11:40" x14ac:dyDescent="0.25">
      <c r="K91">
        <v>3</v>
      </c>
      <c r="L91">
        <f>'Individual Data'!$S$4-'final totals'!K91</f>
        <v>2021</v>
      </c>
      <c r="M91" t="s">
        <v>747</v>
      </c>
      <c r="N91" t="s">
        <v>883</v>
      </c>
      <c r="O91" t="s">
        <v>883</v>
      </c>
      <c r="Q91" s="11">
        <f>'age-length nat &amp; Unk AD'!BG12</f>
        <v>0</v>
      </c>
      <c r="R91" s="11">
        <f>'age-length nat &amp; Unk AD'!BH12</f>
        <v>68.880739687865841</v>
      </c>
      <c r="S91" s="11">
        <f>'age-length nat &amp; Unk AD'!BI12</f>
        <v>61.682996969462522</v>
      </c>
      <c r="T91" s="11">
        <f t="shared" si="57"/>
        <v>130.56373665732838</v>
      </c>
      <c r="AF91" t="str">
        <f t="shared" si="58"/>
        <v>Wild</v>
      </c>
      <c r="AG91" s="9">
        <v>1</v>
      </c>
      <c r="AH91" s="11">
        <f t="shared" si="59"/>
        <v>0</v>
      </c>
      <c r="AI91" s="11">
        <f t="shared" si="60"/>
        <v>0</v>
      </c>
      <c r="AJ91" s="9">
        <v>1</v>
      </c>
      <c r="AK91" s="11">
        <f t="shared" si="61"/>
        <v>0</v>
      </c>
      <c r="AL91" s="11">
        <f t="shared" si="62"/>
        <v>68.880739687865841</v>
      </c>
      <c r="AM91" s="11">
        <f t="shared" si="63"/>
        <v>0</v>
      </c>
      <c r="AN91" s="11">
        <f t="shared" si="64"/>
        <v>61.682996969462522</v>
      </c>
    </row>
    <row r="92" spans="11:40" x14ac:dyDescent="0.25">
      <c r="K92">
        <v>4</v>
      </c>
      <c r="L92">
        <f>'Individual Data'!$S$4-'final totals'!K92</f>
        <v>2020</v>
      </c>
      <c r="M92" t="s">
        <v>747</v>
      </c>
      <c r="N92" t="s">
        <v>883</v>
      </c>
      <c r="O92" t="s">
        <v>883</v>
      </c>
      <c r="Q92" s="11">
        <f>'age-length nat &amp; Unk AD'!BG13</f>
        <v>98.925153574221866</v>
      </c>
      <c r="R92" s="11">
        <f>'age-length nat &amp; Unk AD'!BH13</f>
        <v>109.83737023334577</v>
      </c>
      <c r="S92" s="11">
        <f>'age-length nat &amp; Unk AD'!BI13</f>
        <v>0</v>
      </c>
      <c r="T92" s="11">
        <f t="shared" si="57"/>
        <v>208.76252380756762</v>
      </c>
      <c r="AF92" t="str">
        <f t="shared" si="58"/>
        <v>Wild</v>
      </c>
      <c r="AG92" s="9">
        <v>1</v>
      </c>
      <c r="AH92" s="11">
        <f t="shared" si="59"/>
        <v>0</v>
      </c>
      <c r="AI92" s="11">
        <f t="shared" si="60"/>
        <v>98.925153574221866</v>
      </c>
      <c r="AJ92" s="9">
        <v>1</v>
      </c>
      <c r="AK92" s="11">
        <f t="shared" si="61"/>
        <v>0</v>
      </c>
      <c r="AL92" s="11">
        <f t="shared" si="62"/>
        <v>109.83737023334577</v>
      </c>
      <c r="AM92" s="11">
        <f t="shared" si="63"/>
        <v>0</v>
      </c>
      <c r="AN92" s="11">
        <f t="shared" si="64"/>
        <v>0</v>
      </c>
    </row>
    <row r="93" spans="11:40" x14ac:dyDescent="0.25">
      <c r="K93">
        <v>5</v>
      </c>
      <c r="L93">
        <f>'Individual Data'!$S$4-'final totals'!K93</f>
        <v>2019</v>
      </c>
      <c r="M93" t="s">
        <v>747</v>
      </c>
      <c r="N93" t="s">
        <v>883</v>
      </c>
      <c r="O93" t="s">
        <v>883</v>
      </c>
      <c r="Q93" s="11">
        <f>'age-length nat &amp; Unk AD'!BG14</f>
        <v>169.30775793117527</v>
      </c>
      <c r="R93" s="11">
        <f>'age-length nat &amp; Unk AD'!BH14</f>
        <v>0</v>
      </c>
      <c r="S93" s="11">
        <f>'age-length nat &amp; Unk AD'!BI14</f>
        <v>0</v>
      </c>
      <c r="T93" s="11">
        <f t="shared" si="57"/>
        <v>169.30775793117527</v>
      </c>
      <c r="AF93" t="str">
        <f t="shared" si="58"/>
        <v>Wild</v>
      </c>
      <c r="AG93" s="9">
        <v>1</v>
      </c>
      <c r="AH93" s="11">
        <f t="shared" si="59"/>
        <v>0</v>
      </c>
      <c r="AI93" s="11">
        <f t="shared" si="60"/>
        <v>169.30775793117527</v>
      </c>
      <c r="AJ93" s="9">
        <v>1</v>
      </c>
      <c r="AK93" s="11">
        <f t="shared" si="61"/>
        <v>0</v>
      </c>
      <c r="AL93" s="11">
        <f t="shared" si="62"/>
        <v>0</v>
      </c>
      <c r="AM93" s="11">
        <f t="shared" si="63"/>
        <v>0</v>
      </c>
      <c r="AN93" s="11">
        <f t="shared" si="64"/>
        <v>0</v>
      </c>
    </row>
    <row r="94" spans="11:40" x14ac:dyDescent="0.25">
      <c r="K94">
        <v>6</v>
      </c>
      <c r="L94">
        <f>'Individual Data'!$S$4-'final totals'!K94</f>
        <v>2018</v>
      </c>
      <c r="M94" t="s">
        <v>747</v>
      </c>
      <c r="N94" t="s">
        <v>883</v>
      </c>
      <c r="O94" t="s">
        <v>883</v>
      </c>
      <c r="Q94" s="11">
        <f>'age-length nat &amp; Unk AD'!BG15</f>
        <v>0</v>
      </c>
      <c r="R94" s="11">
        <f>'age-length nat &amp; Unk AD'!BH15</f>
        <v>0</v>
      </c>
      <c r="S94" s="11">
        <f>'age-length nat &amp; Unk AD'!BI15</f>
        <v>0</v>
      </c>
      <c r="T94" s="11">
        <f t="shared" si="57"/>
        <v>0</v>
      </c>
      <c r="AF94" t="str">
        <f t="shared" si="58"/>
        <v>Wild</v>
      </c>
      <c r="AG94" s="9">
        <v>1</v>
      </c>
      <c r="AH94" s="11">
        <f t="shared" si="59"/>
        <v>0</v>
      </c>
      <c r="AI94" s="11">
        <f t="shared" si="60"/>
        <v>0</v>
      </c>
      <c r="AJ94" s="9">
        <v>1</v>
      </c>
      <c r="AK94" s="11">
        <f t="shared" si="61"/>
        <v>0</v>
      </c>
      <c r="AL94" s="11">
        <f t="shared" si="62"/>
        <v>0</v>
      </c>
      <c r="AM94" s="11">
        <f t="shared" si="63"/>
        <v>0</v>
      </c>
      <c r="AN94" s="11">
        <f t="shared" si="64"/>
        <v>0</v>
      </c>
    </row>
  </sheetData>
  <mergeCells count="22">
    <mergeCell ref="AV20:AV21"/>
    <mergeCell ref="AV22:AV23"/>
    <mergeCell ref="W53:X53"/>
    <mergeCell ref="Y53:Z53"/>
    <mergeCell ref="AA53:AB53"/>
    <mergeCell ref="AC53:AD53"/>
    <mergeCell ref="AH2:AI2"/>
    <mergeCell ref="AM2:AN2"/>
    <mergeCell ref="C35:D35"/>
    <mergeCell ref="C36:D36"/>
    <mergeCell ref="C37:D37"/>
    <mergeCell ref="AK2:AL2"/>
    <mergeCell ref="C5:D5"/>
    <mergeCell ref="C6:D6"/>
    <mergeCell ref="C7:D7"/>
    <mergeCell ref="AA11:AD11"/>
    <mergeCell ref="V10:Y10"/>
    <mergeCell ref="AX10:AY10"/>
    <mergeCell ref="AZ10:BA10"/>
    <mergeCell ref="AP2:AQ2"/>
    <mergeCell ref="AR4:AR5"/>
    <mergeCell ref="AR6:AR7"/>
  </mergeCells>
  <phoneticPr fontId="4" type="noConversion"/>
  <pageMargins left="0.7" right="0.7" top="0.75" bottom="0.75" header="0.3" footer="0.3"/>
  <pageSetup orientation="portrait" horizontalDpi="1200" verticalDpi="1200"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564A6-5010-4403-8836-98012FF10003}">
  <dimension ref="B1:V91"/>
  <sheetViews>
    <sheetView workbookViewId="0">
      <selection activeCell="M8" sqref="M8"/>
    </sheetView>
  </sheetViews>
  <sheetFormatPr defaultRowHeight="15" x14ac:dyDescent="0.25"/>
  <cols>
    <col min="2" max="3" width="7.42578125" customWidth="1"/>
    <col min="4" max="5" width="11.28515625" bestFit="1" customWidth="1"/>
    <col min="6" max="6" width="12" bestFit="1" customWidth="1"/>
    <col min="7" max="9" width="7.42578125" customWidth="1"/>
    <col min="11" max="11" width="11.28515625" bestFit="1" customWidth="1"/>
    <col min="12" max="12" width="12.42578125" customWidth="1"/>
    <col min="17" max="17" width="10.85546875" customWidth="1"/>
  </cols>
  <sheetData>
    <row r="1" spans="2:22" x14ac:dyDescent="0.25">
      <c r="H1" s="11">
        <f>G2+H2+I2</f>
        <v>3720.928216384088</v>
      </c>
    </row>
    <row r="2" spans="2:22" ht="15.75" thickBot="1" x14ac:dyDescent="0.3">
      <c r="G2" s="11">
        <f>SUM(G4:G91)</f>
        <v>2260.0218415813974</v>
      </c>
      <c r="H2" s="11">
        <f>SUM(H4:H91)</f>
        <v>1460.9063748026908</v>
      </c>
      <c r="I2" s="11">
        <f>SUM(I4:I91)</f>
        <v>0</v>
      </c>
    </row>
    <row r="3" spans="2:22" x14ac:dyDescent="0.25">
      <c r="B3" t="s">
        <v>5</v>
      </c>
      <c r="C3" t="s">
        <v>696</v>
      </c>
      <c r="D3" t="s">
        <v>783</v>
      </c>
      <c r="E3" t="s">
        <v>773</v>
      </c>
      <c r="F3" t="s">
        <v>770</v>
      </c>
      <c r="G3" t="s">
        <v>664</v>
      </c>
      <c r="H3" t="s">
        <v>790</v>
      </c>
      <c r="I3" t="s">
        <v>662</v>
      </c>
      <c r="L3" t="s">
        <v>664</v>
      </c>
      <c r="M3" t="s">
        <v>790</v>
      </c>
      <c r="N3" t="s">
        <v>662</v>
      </c>
      <c r="O3" t="s">
        <v>798</v>
      </c>
      <c r="Q3" s="25"/>
      <c r="R3" s="44" t="s">
        <v>1981</v>
      </c>
      <c r="S3" s="44"/>
      <c r="T3" s="44"/>
      <c r="U3" s="120"/>
    </row>
    <row r="4" spans="2:22" x14ac:dyDescent="0.25">
      <c r="B4">
        <f>'est abv LGR'!B8</f>
        <v>2</v>
      </c>
      <c r="C4">
        <f>'est abv LGR'!C8</f>
        <v>2022</v>
      </c>
      <c r="D4" t="str">
        <f>'est abv LGR'!D8</f>
        <v>subyearling</v>
      </c>
      <c r="E4" t="str">
        <f>'est abv LGR'!E8</f>
        <v>Wild</v>
      </c>
      <c r="F4" t="str">
        <f>'est abv LGR'!F8</f>
        <v>Wild</v>
      </c>
      <c r="G4" s="11">
        <f>'est abv LGR'!L8</f>
        <v>0</v>
      </c>
      <c r="H4" s="11">
        <f>'est abv LGR'!M8</f>
        <v>0.15384615384615385</v>
      </c>
      <c r="I4" s="11">
        <f>'est abv LGR'!N8</f>
        <v>0</v>
      </c>
      <c r="K4" t="s">
        <v>883</v>
      </c>
      <c r="L4" s="11">
        <f t="shared" ref="L4:N6" si="0">SUMIF($E$4:$E$91,$K4,G$4:G$91)</f>
        <v>609.32650339449663</v>
      </c>
      <c r="M4" s="11">
        <f t="shared" si="0"/>
        <v>427</v>
      </c>
      <c r="N4" s="11">
        <f t="shared" si="0"/>
        <v>0</v>
      </c>
      <c r="O4" s="11">
        <f>SUM(L4:N4)</f>
        <v>1036.3265033944967</v>
      </c>
      <c r="Q4" s="39"/>
      <c r="R4" t="s">
        <v>664</v>
      </c>
      <c r="S4" t="s">
        <v>790</v>
      </c>
      <c r="T4" t="s">
        <v>662</v>
      </c>
      <c r="U4" s="40" t="s">
        <v>798</v>
      </c>
    </row>
    <row r="5" spans="2:22" x14ac:dyDescent="0.25">
      <c r="B5">
        <f>'est abv LGR'!B9</f>
        <v>3</v>
      </c>
      <c r="C5">
        <f>'est abv LGR'!C9</f>
        <v>2021</v>
      </c>
      <c r="D5" t="str">
        <f>'est abv LGR'!D9</f>
        <v>subyearling</v>
      </c>
      <c r="E5" t="str">
        <f>'est abv LGR'!E9</f>
        <v>Wild</v>
      </c>
      <c r="F5" t="str">
        <f>'est abv LGR'!F9</f>
        <v>Wild</v>
      </c>
      <c r="G5" s="11">
        <f>'est abv LGR'!L9</f>
        <v>23.755499277031646</v>
      </c>
      <c r="H5" s="11">
        <f>'est abv LGR'!M9</f>
        <v>63.740863084284143</v>
      </c>
      <c r="I5" s="11">
        <f>'est abv LGR'!N9</f>
        <v>0</v>
      </c>
      <c r="K5" t="s">
        <v>737</v>
      </c>
      <c r="L5" s="11">
        <f t="shared" si="0"/>
        <v>1645.6153047399623</v>
      </c>
      <c r="M5" s="11">
        <f t="shared" si="0"/>
        <v>1026.645679257816</v>
      </c>
      <c r="N5" s="11">
        <f t="shared" si="0"/>
        <v>0</v>
      </c>
      <c r="O5" s="11">
        <f t="shared" ref="O5:O6" si="1">SUM(L5:N5)</f>
        <v>2672.2609839977786</v>
      </c>
      <c r="Q5" s="39" t="s">
        <v>798</v>
      </c>
      <c r="R5" s="8">
        <f>L4/SUM(L4:L6)</f>
        <v>0.2696108914452503</v>
      </c>
      <c r="S5" s="8">
        <f>M4/SUM(M4:M6)</f>
        <v>0.29228430196813293</v>
      </c>
      <c r="T5" s="8" t="s">
        <v>8</v>
      </c>
      <c r="U5" s="234">
        <f>O4/SUM(O4:O6)</f>
        <v>0.27851289869858736</v>
      </c>
    </row>
    <row r="6" spans="2:22" x14ac:dyDescent="0.25">
      <c r="B6">
        <f>'est abv LGR'!B10</f>
        <v>4</v>
      </c>
      <c r="C6">
        <f>'est abv LGR'!C10</f>
        <v>2020</v>
      </c>
      <c r="D6" t="str">
        <f>'est abv LGR'!D10</f>
        <v>subyearling</v>
      </c>
      <c r="E6" t="str">
        <f>'est abv LGR'!E10</f>
        <v>Wild</v>
      </c>
      <c r="F6" t="str">
        <f>'est abv LGR'!F10</f>
        <v>Wild</v>
      </c>
      <c r="G6" s="11">
        <f>'est abv LGR'!L10</f>
        <v>354.17456373251679</v>
      </c>
      <c r="H6" s="11">
        <f>'est abv LGR'!M10</f>
        <v>288.09169514695827</v>
      </c>
      <c r="I6" s="11">
        <f>'est abv LGR'!N10</f>
        <v>0</v>
      </c>
      <c r="K6" t="s">
        <v>2047</v>
      </c>
      <c r="L6" s="11">
        <f t="shared" si="0"/>
        <v>5.0800334469378274</v>
      </c>
      <c r="M6" s="11">
        <f t="shared" si="0"/>
        <v>7.2606955448744719</v>
      </c>
      <c r="N6" s="11">
        <f t="shared" si="0"/>
        <v>0</v>
      </c>
      <c r="O6" s="11">
        <f t="shared" si="1"/>
        <v>12.340728991812298</v>
      </c>
      <c r="Q6" s="39" t="s">
        <v>658</v>
      </c>
      <c r="R6" s="8">
        <f>SUM(N15:N27)/SUM(N32:N44)</f>
        <v>0.2677588354269842</v>
      </c>
      <c r="S6" s="8">
        <f>SUM(O15:O27)/SUM(O32:O44)</f>
        <v>0.26845292472620663</v>
      </c>
      <c r="T6" t="s">
        <v>8</v>
      </c>
      <c r="U6" s="234">
        <f>SUM(N15:O27)/N12</f>
        <v>0.26805994590100191</v>
      </c>
    </row>
    <row r="7" spans="2:22" ht="15.75" thickBot="1" x14ac:dyDescent="0.3">
      <c r="B7">
        <f>'est abv LGR'!B11</f>
        <v>5</v>
      </c>
      <c r="C7">
        <f>'est abv LGR'!C11</f>
        <v>2019</v>
      </c>
      <c r="D7" t="str">
        <f>'est abv LGR'!D11</f>
        <v>subyearling</v>
      </c>
      <c r="E7" t="str">
        <f>'est abv LGR'!E11</f>
        <v>Wild</v>
      </c>
      <c r="F7" t="str">
        <f>'est abv LGR'!F11</f>
        <v>Wild</v>
      </c>
      <c r="G7" s="11">
        <f>'est abv LGR'!L11</f>
        <v>181.43819268318586</v>
      </c>
      <c r="H7" s="11">
        <f>'est abv LGR'!M11</f>
        <v>67.286397812713602</v>
      </c>
      <c r="I7" s="11">
        <f>'est abv LGR'!N11</f>
        <v>0</v>
      </c>
      <c r="Q7" s="123" t="s">
        <v>735</v>
      </c>
      <c r="R7" s="166">
        <f>SUM(S15:S27)/SUM(S32:S44)</f>
        <v>0.26650887399700973</v>
      </c>
      <c r="S7" s="166">
        <f>SUM(T15:T27)/SUM(T32:T44)</f>
        <v>0.28684483361761048</v>
      </c>
      <c r="T7" s="155" t="s">
        <v>8</v>
      </c>
      <c r="U7" s="235" cm="1">
        <f t="array" ref="U7">SUM(S15:T27/R12)</f>
        <v>0.27409142167584727</v>
      </c>
    </row>
    <row r="8" spans="2:22" x14ac:dyDescent="0.25">
      <c r="B8">
        <f>'est abv LGR'!B12</f>
        <v>6</v>
      </c>
      <c r="C8">
        <f>'est abv LGR'!C12</f>
        <v>2018</v>
      </c>
      <c r="D8" t="str">
        <f>'est abv LGR'!D12</f>
        <v>subyearling</v>
      </c>
      <c r="E8" t="str">
        <f>'est abv LGR'!E12</f>
        <v>Wild</v>
      </c>
      <c r="F8" t="str">
        <f>'est abv LGR'!F12</f>
        <v>Wild</v>
      </c>
      <c r="G8" s="11">
        <f>'est abv LGR'!L12</f>
        <v>0</v>
      </c>
      <c r="H8" s="11">
        <f>'est abv LGR'!M12</f>
        <v>0</v>
      </c>
      <c r="I8" s="11">
        <f>'est abv LGR'!N12</f>
        <v>0</v>
      </c>
    </row>
    <row r="9" spans="2:22" x14ac:dyDescent="0.25">
      <c r="B9">
        <f>'est abv LGR'!B13</f>
        <v>2</v>
      </c>
      <c r="C9">
        <f>'est abv LGR'!C13</f>
        <v>2022</v>
      </c>
      <c r="D9" t="str">
        <f>'est abv LGR'!D13</f>
        <v>yearling</v>
      </c>
      <c r="E9" t="str">
        <f>'est abv LGR'!E13</f>
        <v>Wild</v>
      </c>
      <c r="F9" t="str">
        <f>'est abv LGR'!F13</f>
        <v>Wild</v>
      </c>
      <c r="G9" s="11">
        <f>'est abv LGR'!L13</f>
        <v>0</v>
      </c>
      <c r="H9" s="11">
        <f>'est abv LGR'!M13</f>
        <v>0</v>
      </c>
      <c r="I9" s="11">
        <f>'est abv LGR'!N13</f>
        <v>0</v>
      </c>
      <c r="P9" s="11"/>
      <c r="Q9" t="s">
        <v>15290</v>
      </c>
      <c r="R9" s="236">
        <f>O6/SUM(O4:O6)</f>
        <v>3.3165727136237888E-3</v>
      </c>
    </row>
    <row r="10" spans="2:22" x14ac:dyDescent="0.25">
      <c r="B10">
        <f>'est abv LGR'!B14</f>
        <v>3</v>
      </c>
      <c r="C10">
        <f>'est abv LGR'!C14</f>
        <v>2021</v>
      </c>
      <c r="D10" t="str">
        <f>'est abv LGR'!D14</f>
        <v>yearling</v>
      </c>
      <c r="E10" t="str">
        <f>'est abv LGR'!E14</f>
        <v>Wild</v>
      </c>
      <c r="F10" t="str">
        <f>'est abv LGR'!F14</f>
        <v>Wild</v>
      </c>
      <c r="G10" s="11">
        <f>'est abv LGR'!L14</f>
        <v>0</v>
      </c>
      <c r="H10" s="11">
        <f>'est abv LGR'!M14</f>
        <v>0.23076923076923078</v>
      </c>
      <c r="I10" s="11">
        <f>'est abv LGR'!N14</f>
        <v>0</v>
      </c>
      <c r="P10" s="11">
        <f>N12+R12</f>
        <v>3745.9999999999995</v>
      </c>
    </row>
    <row r="11" spans="2:22" x14ac:dyDescent="0.25">
      <c r="B11">
        <f>'est abv LGR'!B15</f>
        <v>4</v>
      </c>
      <c r="C11">
        <f>'est abv LGR'!C15</f>
        <v>2020</v>
      </c>
      <c r="D11" t="str">
        <f>'est abv LGR'!D15</f>
        <v>yearling</v>
      </c>
      <c r="E11" t="str">
        <f>'est abv LGR'!E15</f>
        <v>Wild</v>
      </c>
      <c r="F11" t="str">
        <f>'est abv LGR'!F15</f>
        <v>Wild</v>
      </c>
      <c r="G11" s="11">
        <f>'est abv LGR'!L15</f>
        <v>15.491453497424471</v>
      </c>
      <c r="H11" s="11">
        <f>'est abv LGR'!M15</f>
        <v>7.496428571428571</v>
      </c>
      <c r="I11" s="11">
        <f>'est abv LGR'!N15</f>
        <v>0</v>
      </c>
    </row>
    <row r="12" spans="2:22" x14ac:dyDescent="0.25">
      <c r="B12">
        <f>'est abv LGR'!B16</f>
        <v>5</v>
      </c>
      <c r="C12">
        <f>'est abv LGR'!C16</f>
        <v>2019</v>
      </c>
      <c r="D12" t="str">
        <f>'est abv LGR'!D16</f>
        <v>yearling</v>
      </c>
      <c r="E12" t="str">
        <f>'est abv LGR'!E16</f>
        <v>Wild</v>
      </c>
      <c r="F12" t="str">
        <f>'est abv LGR'!F16</f>
        <v>Wild</v>
      </c>
      <c r="G12" s="11">
        <f>'est abv LGR'!L16</f>
        <v>34.466794204337845</v>
      </c>
      <c r="H12" s="11">
        <f>'est abv LGR'!M16</f>
        <v>0</v>
      </c>
      <c r="I12" s="11">
        <f>'est abv LGR'!N16</f>
        <v>0</v>
      </c>
      <c r="L12" t="s">
        <v>15276</v>
      </c>
      <c r="N12" s="11">
        <f>SUM(N32:O44)</f>
        <v>955.77502768472004</v>
      </c>
      <c r="O12" s="11">
        <f>SUM(N15:O27)</f>
        <v>256.20500221469467</v>
      </c>
      <c r="Q12" t="s">
        <v>735</v>
      </c>
      <c r="R12" s="11">
        <f>SUM(S32:T44)</f>
        <v>2790.2249723152795</v>
      </c>
      <c r="S12" s="11">
        <f>SUM(S15:T27)</f>
        <v>764.77672945734673</v>
      </c>
      <c r="V12" s="11"/>
    </row>
    <row r="13" spans="2:22" x14ac:dyDescent="0.25">
      <c r="B13">
        <f>'est abv LGR'!B17</f>
        <v>6</v>
      </c>
      <c r="C13">
        <f>'est abv LGR'!C17</f>
        <v>2018</v>
      </c>
      <c r="D13" t="str">
        <f>'est abv LGR'!D17</f>
        <v>yearling</v>
      </c>
      <c r="E13" t="str">
        <f>'est abv LGR'!E17</f>
        <v>Wild</v>
      </c>
      <c r="F13" t="str">
        <f>'est abv LGR'!F17</f>
        <v>Wild</v>
      </c>
      <c r="G13" s="11">
        <f>'est abv LGR'!L17</f>
        <v>0</v>
      </c>
      <c r="H13" s="11">
        <f>'est abv LGR'!M17</f>
        <v>0</v>
      </c>
      <c r="I13" s="11">
        <f>'est abv LGR'!N17</f>
        <v>0</v>
      </c>
      <c r="L13" s="253" t="s">
        <v>15288</v>
      </c>
      <c r="M13" s="253"/>
      <c r="N13" s="253"/>
      <c r="O13" s="253"/>
      <c r="Q13" s="253" t="s">
        <v>15289</v>
      </c>
      <c r="R13" s="253"/>
      <c r="S13" s="253"/>
      <c r="T13" s="253"/>
    </row>
    <row r="14" spans="2:22" x14ac:dyDescent="0.25">
      <c r="B14">
        <f>'est abv LGR'!B18</f>
        <v>5</v>
      </c>
      <c r="C14">
        <f>'est abv LGR'!C18</f>
        <v>2019</v>
      </c>
      <c r="D14" t="str">
        <f>'est abv LGR'!D18</f>
        <v>subyearling</v>
      </c>
      <c r="E14" t="str">
        <f>'est abv LGR'!E18</f>
        <v>SR hatchery</v>
      </c>
      <c r="F14" t="str">
        <f>'est abv LGR'!F18</f>
        <v>BCA1</v>
      </c>
      <c r="G14" s="11">
        <f>'est abv LGR'!L18</f>
        <v>54.182480670251607</v>
      </c>
      <c r="H14" s="11">
        <f>'est abv LGR'!M18</f>
        <v>27.091240335125789</v>
      </c>
      <c r="I14" s="11">
        <f>'est abv LGR'!N18</f>
        <v>0</v>
      </c>
      <c r="L14" t="s">
        <v>679</v>
      </c>
      <c r="M14" t="s">
        <v>655</v>
      </c>
      <c r="N14" t="s">
        <v>14</v>
      </c>
      <c r="O14" t="s">
        <v>6</v>
      </c>
      <c r="Q14" t="s">
        <v>679</v>
      </c>
      <c r="R14" t="s">
        <v>655</v>
      </c>
      <c r="S14" t="s">
        <v>14</v>
      </c>
      <c r="T14" t="s">
        <v>6</v>
      </c>
    </row>
    <row r="15" spans="2:22" x14ac:dyDescent="0.25">
      <c r="B15">
        <f>'est abv LGR'!B19</f>
        <v>5</v>
      </c>
      <c r="C15">
        <f>'est abv LGR'!C19</f>
        <v>2019</v>
      </c>
      <c r="D15" t="str">
        <f>'est abv LGR'!D19</f>
        <v>subyearling</v>
      </c>
      <c r="E15" t="str">
        <f>'est abv LGR'!E19</f>
        <v>SR hatchery</v>
      </c>
      <c r="F15" t="str">
        <f>'est abv LGR'!F19</f>
        <v>BCA2</v>
      </c>
      <c r="G15" s="11">
        <f>'est abv LGR'!L19</f>
        <v>0</v>
      </c>
      <c r="H15" s="11">
        <f>'est abv LGR'!M19</f>
        <v>0</v>
      </c>
      <c r="I15" s="11">
        <f>'est abv LGR'!N19</f>
        <v>0</v>
      </c>
      <c r="L15" t="s">
        <v>11</v>
      </c>
      <c r="M15" s="11">
        <v>42</v>
      </c>
      <c r="N15" s="11">
        <f>SUMIFS(hauled!$AA$4:$AA$3750,hauled!$F$4:$F$3750,"female",hauled!$K$4:$K$3750,"AI",hauled!$X$4:$X$3750,M15,hauled!$V$4:$V$3750,"NA",hauled!$I$4:$I$3750,"NezPerceTribe")</f>
        <v>0</v>
      </c>
      <c r="O15" s="11">
        <f>SUMIFS(hauled!$AA$4:$AA$3750,hauled!$F$4:$F$3750,"male",hauled!$K$4:$K$3750,"AI",hauled!$X$4:$X$3750,M15,hauled!$V$4:$V$3750,"NA",hauled!$I$4:$I$3750,"NezPerceTribe")</f>
        <v>0</v>
      </c>
      <c r="Q15" t="s">
        <v>11</v>
      </c>
      <c r="R15" s="11">
        <v>42</v>
      </c>
      <c r="S15" s="11">
        <f>SUMIFS(hauled!$AA$4:$AA$3750,hauled!$F$4:$F$3750,"female",hauled!$K$4:$K$3750,"AI",hauled!$X$4:$X$3750,R15,hauled!$V$4:$V$3750,"NA",hauled!$I$4:$I$3750,"LyonsFerryHatchery")</f>
        <v>0</v>
      </c>
      <c r="T15" s="11">
        <f>SUMIFS(hauled!$AA$4:$AA$3750,hauled!$F$4:$F$3750,"male",hauled!$K$4:$K$3750,"AI",hauled!$X$4:$X$3750,R15,hauled!$V$4:$V$3750,"NA",hauled!$I$4:$I$3750,"LyonsFerryHatchery")</f>
        <v>0</v>
      </c>
    </row>
    <row r="16" spans="2:22" x14ac:dyDescent="0.25">
      <c r="B16">
        <f>'est abv LGR'!B20</f>
        <v>5</v>
      </c>
      <c r="C16">
        <f>'est abv LGR'!C20</f>
        <v>2019</v>
      </c>
      <c r="D16" t="str">
        <f>'est abv LGR'!D20</f>
        <v>subyearling</v>
      </c>
      <c r="E16" t="str">
        <f>'est abv LGR'!E20</f>
        <v>SR hatchery</v>
      </c>
      <c r="F16" t="str">
        <f>'est abv LGR'!F20</f>
        <v>CJA1</v>
      </c>
      <c r="G16" s="11">
        <f>'est abv LGR'!L20</f>
        <v>46.888685195410041</v>
      </c>
      <c r="H16" s="11">
        <f>'est abv LGR'!M20</f>
        <v>13.545620167562886</v>
      </c>
      <c r="I16" s="11">
        <f>'est abv LGR'!N20</f>
        <v>0</v>
      </c>
      <c r="L16" t="s">
        <v>11</v>
      </c>
      <c r="M16" s="11">
        <v>47</v>
      </c>
      <c r="N16" s="11">
        <f>SUMIFS(hauled!$AA$4:$AA$3750,hauled!$F$4:$F$3750,"female",hauled!$K$4:$K$3750,"AI",hauled!$X$4:$X$3750,M16,hauled!$V$4:$V$3750,"NA",hauled!$I$4:$I$3750,"NezPerceTribe")</f>
        <v>0</v>
      </c>
      <c r="O16" s="11">
        <f>SUMIFS(hauled!$AA$4:$AA$3750,hauled!$F$4:$F$3750,"male",hauled!$K$4:$K$3750,"AI",hauled!$X$4:$X$3750,M16,hauled!$V$4:$V$3750,"NA",hauled!$I$4:$I$3750,"NezPerceTribe")</f>
        <v>0</v>
      </c>
      <c r="Q16" t="s">
        <v>11</v>
      </c>
      <c r="R16" s="11">
        <v>47</v>
      </c>
      <c r="S16" s="11">
        <f>SUMIFS(hauled!$AA$4:$AA$3750,hauled!$F$4:$F$3750,"female",hauled!$K$4:$K$3750,"AI",hauled!$X$4:$X$3750,R16,hauled!$V$4:$V$3750,"NA",hauled!$I$4:$I$3750,"LyonsFerryHatchery")</f>
        <v>0</v>
      </c>
      <c r="T16" s="11">
        <f>SUMIFS(hauled!$AA$4:$AA$3750,hauled!$F$4:$F$3750,"male",hauled!$K$4:$K$3750,"AI",hauled!$X$4:$X$3750,R16,hauled!$V$4:$V$3750,"NA",hauled!$I$4:$I$3750,"LyonsFerryHatchery")</f>
        <v>0</v>
      </c>
    </row>
    <row r="17" spans="2:20" x14ac:dyDescent="0.25">
      <c r="B17">
        <f>'est abv LGR'!B21</f>
        <v>5</v>
      </c>
      <c r="C17">
        <f>'est abv LGR'!C21</f>
        <v>2019</v>
      </c>
      <c r="D17" t="str">
        <f>'est abv LGR'!D21</f>
        <v>subyearling</v>
      </c>
      <c r="E17" t="str">
        <f>'est abv LGR'!E21</f>
        <v>SR hatchery</v>
      </c>
      <c r="F17" t="str">
        <f>'est abv LGR'!F21</f>
        <v>CJA2</v>
      </c>
      <c r="G17" s="11">
        <f>'est abv LGR'!L21</f>
        <v>11.461678603322442</v>
      </c>
      <c r="H17" s="11">
        <f>'est abv LGR'!M21</f>
        <v>3.1259123463606659</v>
      </c>
      <c r="I17" s="11">
        <f>'est abv LGR'!N21</f>
        <v>0</v>
      </c>
      <c r="L17" t="s">
        <v>11</v>
      </c>
      <c r="M17" s="11">
        <v>52</v>
      </c>
      <c r="N17" s="11">
        <f>SUMIFS(hauled!$AA$4:$AA$3750,hauled!$F$4:$F$3750,"female",hauled!$K$4:$K$3750,"AI",hauled!$X$4:$X$3750,M17,hauled!$V$4:$V$3750,"NA",hauled!$I$4:$I$3750,"NezPerceTribe")</f>
        <v>0</v>
      </c>
      <c r="O17" s="11">
        <f>SUMIFS(hauled!$AA$4:$AA$3750,hauled!$F$4:$F$3750,"male",hauled!$K$4:$K$3750,"AI",hauled!$X$4:$X$3750,M17,hauled!$V$4:$V$3750,"NA",hauled!$I$4:$I$3750,"NezPerceTribe")</f>
        <v>0</v>
      </c>
      <c r="Q17" t="s">
        <v>11</v>
      </c>
      <c r="R17" s="11">
        <v>52</v>
      </c>
      <c r="S17" s="11">
        <f>SUMIFS(hauled!$AA$4:$AA$3750,hauled!$F$4:$F$3750,"female",hauled!$K$4:$K$3750,"AI",hauled!$X$4:$X$3750,R17,hauled!$V$4:$V$3750,"NA",hauled!$I$4:$I$3750,"LyonsFerryHatchery")</f>
        <v>0</v>
      </c>
      <c r="T17" s="11">
        <f>SUMIFS(hauled!$AA$4:$AA$3750,hauled!$F$4:$F$3750,"male",hauled!$K$4:$K$3750,"AI",hauled!$X$4:$X$3750,R17,hauled!$V$4:$V$3750,"NA",hauled!$I$4:$I$3750,"LyonsFerryHatchery")</f>
        <v>0</v>
      </c>
    </row>
    <row r="18" spans="2:20" x14ac:dyDescent="0.25">
      <c r="B18">
        <f>'est abv LGR'!B22</f>
        <v>5</v>
      </c>
      <c r="C18">
        <f>'est abv LGR'!C22</f>
        <v>2019</v>
      </c>
      <c r="D18" t="str">
        <f>'est abv LGR'!D22</f>
        <v>subyearling</v>
      </c>
      <c r="E18" t="str">
        <f>'est abv LGR'!E22</f>
        <v>SR hatchery</v>
      </c>
      <c r="F18" t="str">
        <f>'est abv LGR'!F22</f>
        <v>GRR</v>
      </c>
      <c r="G18" s="11">
        <f>'est abv LGR'!L22</f>
        <v>5.2098539106011099</v>
      </c>
      <c r="H18" s="11">
        <f>'est abv LGR'!M22</f>
        <v>3.1259123463606659</v>
      </c>
      <c r="I18" s="11">
        <f>'est abv LGR'!N22</f>
        <v>0</v>
      </c>
      <c r="L18" t="s">
        <v>11</v>
      </c>
      <c r="M18" s="11">
        <v>57</v>
      </c>
      <c r="N18" s="11">
        <f>SUMIFS(hauled!$AA$4:$AA$3750,hauled!$F$4:$F$3750,"female",hauled!$K$4:$K$3750,"AI",hauled!$X$4:$X$3750,M18,hauled!$V$4:$V$3750,"NA",hauled!$I$4:$I$3750,"NezPerceTribe")</f>
        <v>0</v>
      </c>
      <c r="O18" s="11">
        <f>SUMIFS(hauled!$AA$4:$AA$3750,hauled!$F$4:$F$3750,"male",hauled!$K$4:$K$3750,"AI",hauled!$X$4:$X$3750,M18,hauled!$V$4:$V$3750,"NA",hauled!$I$4:$I$3750,"NezPerceTribe")</f>
        <v>0</v>
      </c>
      <c r="Q18" t="s">
        <v>11</v>
      </c>
      <c r="R18" s="11">
        <v>57</v>
      </c>
      <c r="S18" s="11">
        <f>SUMIFS(hauled!$AA$4:$AA$3750,hauled!$F$4:$F$3750,"female",hauled!$K$4:$K$3750,"AI",hauled!$X$4:$X$3750,R18,hauled!$V$4:$V$3750,"NA",hauled!$I$4:$I$3750,"LyonsFerryHatchery")</f>
        <v>0</v>
      </c>
      <c r="T18" s="11">
        <f>SUMIFS(hauled!$AA$4:$AA$3750,hauled!$F$4:$F$3750,"male",hauled!$K$4:$K$3750,"AI",hauled!$X$4:$X$3750,R18,hauled!$V$4:$V$3750,"NA",hauled!$I$4:$I$3750,"LyonsFerryHatchery")</f>
        <v>0.95956929668424906</v>
      </c>
    </row>
    <row r="19" spans="2:20" x14ac:dyDescent="0.25">
      <c r="B19">
        <f>'est abv LGR'!B23</f>
        <v>5</v>
      </c>
      <c r="C19">
        <f>'est abv LGR'!C23</f>
        <v>2019</v>
      </c>
      <c r="D19" t="str">
        <f>'est abv LGR'!D23</f>
        <v>subyearling</v>
      </c>
      <c r="E19" t="str">
        <f>'est abv LGR'!E23</f>
        <v>SR hatchery</v>
      </c>
      <c r="F19" t="str">
        <f>'est abv LGR'!F23</f>
        <v>IPCSR</v>
      </c>
      <c r="G19" s="11">
        <f>'est abv LGR'!L23</f>
        <v>111.49087368686359</v>
      </c>
      <c r="H19" s="11">
        <f>'est abv LGR'!M23</f>
        <v>21.881386424524671</v>
      </c>
      <c r="I19" s="11">
        <f>'est abv LGR'!N23</f>
        <v>0</v>
      </c>
      <c r="L19" t="s">
        <v>11</v>
      </c>
      <c r="M19" s="11">
        <v>62</v>
      </c>
      <c r="N19" s="11">
        <f>SUMIFS(hauled!$AA$4:$AA$3750,hauled!$F$4:$F$3750,"female",hauled!$K$4:$K$3750,"AI",hauled!$X$4:$X$3750,M19,hauled!$V$4:$V$3750,"NA",hauled!$I$4:$I$3750,"NezPerceTribe")</f>
        <v>0</v>
      </c>
      <c r="O19" s="11">
        <f>SUMIFS(hauled!$AA$4:$AA$3750,hauled!$F$4:$F$3750,"male",hauled!$K$4:$K$3750,"AI",hauled!$X$4:$X$3750,M19,hauled!$V$4:$V$3750,"NA",hauled!$I$4:$I$3750,"NezPerceTribe")</f>
        <v>0</v>
      </c>
      <c r="Q19" t="s">
        <v>11</v>
      </c>
      <c r="R19" s="11">
        <v>62</v>
      </c>
      <c r="S19" s="11">
        <f>SUMIFS(hauled!$AA$4:$AA$3750,hauled!$F$4:$F$3750,"female",hauled!$K$4:$K$3750,"AI",hauled!$X$4:$X$3750,R19,hauled!$V$4:$V$3750,"NA",hauled!$I$4:$I$3750,"LyonsFerryHatchery")</f>
        <v>0</v>
      </c>
      <c r="T19" s="11">
        <f>SUMIFS(hauled!$AA$4:$AA$3750,hauled!$F$4:$F$3750,"male",hauled!$K$4:$K$3750,"AI",hauled!$X$4:$X$3750,R19,hauled!$V$4:$V$3750,"NA",hauled!$I$4:$I$3750,"LyonsFerryHatchery")</f>
        <v>0</v>
      </c>
    </row>
    <row r="20" spans="2:20" x14ac:dyDescent="0.25">
      <c r="B20">
        <f>'est abv LGR'!B24</f>
        <v>5</v>
      </c>
      <c r="C20">
        <f>'est abv LGR'!C24</f>
        <v>2019</v>
      </c>
      <c r="D20" t="str">
        <f>'est abv LGR'!D24</f>
        <v>subyearling</v>
      </c>
      <c r="E20" t="str">
        <f>'est abv LGR'!E24</f>
        <v>SR hatchery</v>
      </c>
      <c r="F20" t="str">
        <f>'est abv LGR'!F24</f>
        <v>LFSO</v>
      </c>
      <c r="G20" s="11">
        <f>'est abv LGR'!L24</f>
        <v>57.308393016612278</v>
      </c>
      <c r="H20" s="11">
        <f>'est abv LGR'!M24</f>
        <v>23.965327988765118</v>
      </c>
      <c r="I20" s="11">
        <f>'est abv LGR'!N24</f>
        <v>0</v>
      </c>
      <c r="L20" t="s">
        <v>11</v>
      </c>
      <c r="M20" s="11">
        <v>67</v>
      </c>
      <c r="N20" s="11">
        <f>SUMIFS(hauled!$AA$4:$AA$3750,hauled!$F$4:$F$3750,"female",hauled!$K$4:$K$3750,"AI",hauled!$X$4:$X$3750,M20,hauled!$V$4:$V$3750,"NA",hauled!$I$4:$I$3750,"NezPerceTribe")</f>
        <v>0</v>
      </c>
      <c r="O20" s="11">
        <f>SUMIFS(hauled!$AA$4:$AA$3750,hauled!$F$4:$F$3750,"male",hauled!$K$4:$K$3750,"AI",hauled!$X$4:$X$3750,M20,hauled!$V$4:$V$3750,"NA",hauled!$I$4:$I$3750,"NezPerceTribe")</f>
        <v>0</v>
      </c>
      <c r="Q20" t="s">
        <v>11</v>
      </c>
      <c r="R20" s="11">
        <v>67</v>
      </c>
      <c r="S20" s="11">
        <f>SUMIFS(hauled!$AA$4:$AA$3750,hauled!$F$4:$F$3750,"female",hauled!$K$4:$K$3750,"AI",hauled!$X$4:$X$3750,R20,hauled!$V$4:$V$3750,"NA",hauled!$I$4:$I$3750,"LyonsFerryHatchery")</f>
        <v>0</v>
      </c>
      <c r="T20" s="11">
        <f>SUMIFS(hauled!$AA$4:$AA$3750,hauled!$F$4:$F$3750,"male",hauled!$K$4:$K$3750,"AI",hauled!$X$4:$X$3750,R20,hauled!$V$4:$V$3750,"NA",hauled!$I$4:$I$3750,"LyonsFerryHatchery")</f>
        <v>0</v>
      </c>
    </row>
    <row r="21" spans="2:20" x14ac:dyDescent="0.25">
      <c r="B21">
        <f>'est abv LGR'!B25</f>
        <v>5</v>
      </c>
      <c r="C21">
        <f>'est abv LGR'!C25</f>
        <v>2019</v>
      </c>
      <c r="D21" t="str">
        <f>'est abv LGR'!D25</f>
        <v>yearling</v>
      </c>
      <c r="E21" t="str">
        <f>'est abv LGR'!E25</f>
        <v>SR hatchery</v>
      </c>
      <c r="F21" t="str">
        <f>'est abv LGR'!F25</f>
        <v>LFYO</v>
      </c>
      <c r="G21" s="11">
        <f>'est abv LGR'!L25</f>
        <v>17.713503296043775</v>
      </c>
      <c r="H21" s="11">
        <f>'est abv LGR'!M25</f>
        <v>15.62956173180333</v>
      </c>
      <c r="I21" s="11">
        <f>'est abv LGR'!N25</f>
        <v>0</v>
      </c>
      <c r="L21" t="s">
        <v>11</v>
      </c>
      <c r="M21" s="11">
        <v>72</v>
      </c>
      <c r="N21" s="11">
        <f>SUMIFS(hauled!$AA$4:$AA$3750,hauled!$F$4:$F$3750,"female",hauled!$K$4:$K$3750,"AI",hauled!$X$4:$X$3750,M21,hauled!$V$4:$V$3750,"NA",hauled!$I$4:$I$3750,"NezPerceTribe")</f>
        <v>9.5956929668424902</v>
      </c>
      <c r="O21" s="11">
        <f>SUMIFS(hauled!$AA$4:$AA$3750,hauled!$F$4:$F$3750,"male",hauled!$K$4:$K$3750,"AI",hauled!$X$4:$X$3750,M21,hauled!$V$4:$V$3750,"NA",hauled!$I$4:$I$3750,"NezPerceTribe")</f>
        <v>19.191385933684984</v>
      </c>
      <c r="Q21" t="s">
        <v>11</v>
      </c>
      <c r="R21" s="11">
        <v>72</v>
      </c>
      <c r="S21" s="11">
        <f>SUMIFS(hauled!$AA$4:$AA$3750,hauled!$F$4:$F$3750,"female",hauled!$K$4:$K$3750,"AI",hauled!$X$4:$X$3750,R21,hauled!$V$4:$V$3750,"NA",hauled!$I$4:$I$3750,"LyonsFerryHatchery")</f>
        <v>38.382771867369996</v>
      </c>
      <c r="T21" s="11">
        <f>SUMIFS(hauled!$AA$4:$AA$3750,hauled!$F$4:$F$3750,"male",hauled!$K$4:$K$3750,"AI",hauled!$X$4:$X$3750,R21,hauled!$V$4:$V$3750,"NA",hauled!$I$4:$I$3750,"LyonsFerryHatchery")</f>
        <v>54.695449911002257</v>
      </c>
    </row>
    <row r="22" spans="2:20" x14ac:dyDescent="0.25">
      <c r="B22">
        <f>'est abv LGR'!B26</f>
        <v>5</v>
      </c>
      <c r="C22">
        <f>'est abv LGR'!C26</f>
        <v>2019</v>
      </c>
      <c r="D22" t="str">
        <f>'est abv LGR'!D26</f>
        <v>subyearling</v>
      </c>
      <c r="E22" t="str">
        <f>'est abv LGR'!E26</f>
        <v>SR hatchery</v>
      </c>
      <c r="F22" t="str">
        <f>'est abv LGR'!F26</f>
        <v>PLA1</v>
      </c>
      <c r="G22" s="11">
        <f>'est abv LGR'!L26</f>
        <v>46.888685195410041</v>
      </c>
      <c r="H22" s="11">
        <f>'est abv LGR'!M26</f>
        <v>15.62956173180333</v>
      </c>
      <c r="I22" s="11">
        <f>'est abv LGR'!N26</f>
        <v>0</v>
      </c>
      <c r="L22" t="s">
        <v>11</v>
      </c>
      <c r="M22" s="11">
        <v>77</v>
      </c>
      <c r="N22" s="11">
        <f>SUMIFS(hauled!$AA$4:$AA$3750,hauled!$F$4:$F$3750,"female",hauled!$K$4:$K$3750,"AI",hauled!$X$4:$X$3750,M22,hauled!$V$4:$V$3750,"NA",hauled!$I$4:$I$3750,"NezPerceTribe")</f>
        <v>51.816742020949505</v>
      </c>
      <c r="O22" s="11">
        <f>SUMIFS(hauled!$AA$4:$AA$3750,hauled!$F$4:$F$3750,"male",hauled!$K$4:$K$3750,"AI",hauled!$X$4:$X$3750,M22,hauled!$V$4:$V$3750,"NA",hauled!$I$4:$I$3750,"NezPerceTribe")</f>
        <v>36.463633274001495</v>
      </c>
      <c r="Q22" t="s">
        <v>11</v>
      </c>
      <c r="R22" s="11">
        <v>77</v>
      </c>
      <c r="S22" s="11">
        <f>SUMIFS(hauled!$AA$4:$AA$3750,hauled!$F$4:$F$3750,"female",hauled!$K$4:$K$3750,"AI",hauled!$X$4:$X$3750,R22,hauled!$V$4:$V$3750,"NA",hauled!$I$4:$I$3750,"LyonsFerryHatchery")</f>
        <v>150.65237957942699</v>
      </c>
      <c r="T22" s="11">
        <f>SUMIFS(hauled!$AA$4:$AA$3750,hauled!$F$4:$F$3750,"male",hauled!$K$4:$K$3750,"AI",hauled!$X$4:$X$3750,R22,hauled!$V$4:$V$3750,"NA",hauled!$I$4:$I$3750,"LyonsFerryHatchery")</f>
        <v>103.63348404189904</v>
      </c>
    </row>
    <row r="23" spans="2:20" x14ac:dyDescent="0.25">
      <c r="B23">
        <f>'est abv LGR'!B27</f>
        <v>5</v>
      </c>
      <c r="C23">
        <f>'est abv LGR'!C27</f>
        <v>2019</v>
      </c>
      <c r="D23" t="str">
        <f>'est abv LGR'!D27</f>
        <v>subyearling</v>
      </c>
      <c r="E23" t="str">
        <f>'est abv LGR'!E27</f>
        <v>SR hatchery</v>
      </c>
      <c r="F23" t="str">
        <f>'est abv LGR'!F27</f>
        <v>PLA2</v>
      </c>
      <c r="G23" s="11">
        <f>'est abv LGR'!L27</f>
        <v>4.1678831284808879</v>
      </c>
      <c r="H23" s="11">
        <f>'est abv LGR'!M27</f>
        <v>5.2098539106011099</v>
      </c>
      <c r="I23" s="11">
        <f>'est abv LGR'!N27</f>
        <v>0</v>
      </c>
      <c r="L23" t="s">
        <v>11</v>
      </c>
      <c r="M23" s="11">
        <v>82</v>
      </c>
      <c r="N23" s="11">
        <f>SUMIFS(hauled!$AA$4:$AA$3750,hauled!$F$4:$F$3750,"female",hauled!$K$4:$K$3750,"AI",hauled!$X$4:$X$3750,M23,hauled!$V$4:$V$3750,"NA",hauled!$I$4:$I$3750,"NezPerceTribe")</f>
        <v>51.816742020949505</v>
      </c>
      <c r="O23" s="11">
        <f>SUMIFS(hauled!$AA$4:$AA$3750,hauled!$F$4:$F$3750,"male",hauled!$K$4:$K$3750,"AI",hauled!$X$4:$X$3750,M23,hauled!$V$4:$V$3750,"NA",hauled!$I$4:$I$3750,"NezPerceTribe")</f>
        <v>23.029663120421986</v>
      </c>
      <c r="Q23" t="s">
        <v>11</v>
      </c>
      <c r="R23" s="11">
        <v>82</v>
      </c>
      <c r="S23" s="11">
        <f>SUMIFS(hauled!$AA$4:$AA$3750,hauled!$F$4:$F$3750,"female",hauled!$K$4:$K$3750,"AI",hauled!$X$4:$X$3750,R23,hauled!$V$4:$V$3750,"NA",hauled!$I$4:$I$3750,"LyonsFerryHatchery")</f>
        <v>163.12678043632206</v>
      </c>
      <c r="T23" s="11">
        <f>SUMIFS(hauled!$AA$4:$AA$3750,hauled!$F$4:$F$3750,"male",hauled!$K$4:$K$3750,"AI",hauled!$X$4:$X$3750,R23,hauled!$V$4:$V$3750,"NA",hauled!$I$4:$I$3750,"LyonsFerryHatchery")</f>
        <v>54.695449911002257</v>
      </c>
    </row>
    <row r="24" spans="2:20" x14ac:dyDescent="0.25">
      <c r="B24">
        <f>'est abv LGR'!B28</f>
        <v>4</v>
      </c>
      <c r="C24">
        <f>'est abv LGR'!C28</f>
        <v>2020</v>
      </c>
      <c r="D24" t="str">
        <f>'est abv LGR'!D28</f>
        <v>subyearling</v>
      </c>
      <c r="E24" t="str">
        <f>'est abv LGR'!E28</f>
        <v>SR hatchery</v>
      </c>
      <c r="F24" t="str">
        <f>'est abv LGR'!F28</f>
        <v>BCA1</v>
      </c>
      <c r="G24" s="11">
        <f>'est abv LGR'!L28</f>
        <v>119.23883666306423</v>
      </c>
      <c r="H24" s="11">
        <f>'est abv LGR'!M28</f>
        <v>61.640415563109627</v>
      </c>
      <c r="I24" s="11">
        <f>'est abv LGR'!N28</f>
        <v>0</v>
      </c>
      <c r="L24" t="s">
        <v>11</v>
      </c>
      <c r="M24" s="11">
        <v>87</v>
      </c>
      <c r="N24" s="11">
        <f>SUMIFS(hauled!$AA$4:$AA$3750,hauled!$F$4:$F$3750,"female",hauled!$K$4:$K$3750,"AI",hauled!$X$4:$X$3750,M24,hauled!$V$4:$V$3750,"NA",hauled!$I$4:$I$3750,"NezPerceTribe")</f>
        <v>28.78707890052749</v>
      </c>
      <c r="O24" s="11">
        <f>SUMIFS(hauled!$AA$4:$AA$3750,hauled!$F$4:$F$3750,"male",hauled!$K$4:$K$3750,"AI",hauled!$X$4:$X$3750,M24,hauled!$V$4:$V$3750,"NA",hauled!$I$4:$I$3750,"NezPerceTribe")</f>
        <v>18.231816637000733</v>
      </c>
      <c r="Q24" t="s">
        <v>11</v>
      </c>
      <c r="R24" s="11">
        <v>87</v>
      </c>
      <c r="S24" s="11">
        <f>SUMIFS(hauled!$AA$4:$AA$3750,hauled!$F$4:$F$3750,"female",hauled!$K$4:$K$3750,"AI",hauled!$X$4:$X$3750,R24,hauled!$V$4:$V$3750,"NA",hauled!$I$4:$I$3750,"LyonsFerryHatchery")</f>
        <v>86.361236701582527</v>
      </c>
      <c r="T24" s="11">
        <f>SUMIFS(hauled!$AA$4:$AA$3750,hauled!$F$4:$F$3750,"male",hauled!$K$4:$K$3750,"AI",hauled!$X$4:$X$3750,R24,hauled!$V$4:$V$3750,"NA",hauled!$I$4:$I$3750,"LyonsFerryHatchery")</f>
        <v>46.059326240844001</v>
      </c>
    </row>
    <row r="25" spans="2:20" x14ac:dyDescent="0.25">
      <c r="B25">
        <f>'est abv LGR'!B29</f>
        <v>4</v>
      </c>
      <c r="C25">
        <f>'est abv LGR'!C29</f>
        <v>2020</v>
      </c>
      <c r="D25" t="str">
        <f>'est abv LGR'!D29</f>
        <v>subyearling</v>
      </c>
      <c r="E25" t="str">
        <f>'est abv LGR'!E29</f>
        <v>SR hatchery</v>
      </c>
      <c r="F25" t="str">
        <f>'est abv LGR'!F29</f>
        <v>BCA2</v>
      </c>
      <c r="G25" s="11">
        <f>'est abv LGR'!L29</f>
        <v>10.104986157886811</v>
      </c>
      <c r="H25" s="11">
        <f>'est abv LGR'!M29</f>
        <v>8.0839889263094502</v>
      </c>
      <c r="I25" s="11">
        <f>'est abv LGR'!N29</f>
        <v>0</v>
      </c>
      <c r="L25" t="s">
        <v>11</v>
      </c>
      <c r="M25" s="11">
        <v>92</v>
      </c>
      <c r="N25" s="11">
        <f>SUMIFS(hauled!$AA$4:$AA$3750,hauled!$F$4:$F$3750,"female",hauled!$K$4:$K$3750,"AI",hauled!$X$4:$X$3750,M25,hauled!$V$4:$V$3750,"NA",hauled!$I$4:$I$3750,"NezPerceTribe")</f>
        <v>2.8787078900527474</v>
      </c>
      <c r="O25" s="11">
        <f>SUMIFS(hauled!$AA$4:$AA$3750,hauled!$F$4:$F$3750,"male",hauled!$K$4:$K$3750,"AI",hauled!$X$4:$X$3750,M25,hauled!$V$4:$V$3750,"NA",hauled!$I$4:$I$3750,"NezPerceTribe")</f>
        <v>9.5956929668424902</v>
      </c>
      <c r="Q25" t="s">
        <v>11</v>
      </c>
      <c r="R25" s="11">
        <v>92</v>
      </c>
      <c r="S25" s="11">
        <f>SUMIFS(hauled!$AA$4:$AA$3750,hauled!$F$4:$F$3750,"female",hauled!$K$4:$K$3750,"AI",hauled!$X$4:$X$3750,R25,hauled!$V$4:$V$3750,"NA",hauled!$I$4:$I$3750,"LyonsFerryHatchery")</f>
        <v>25.908371010474738</v>
      </c>
      <c r="T25" s="11">
        <f>SUMIFS(hauled!$AA$4:$AA$3750,hauled!$F$4:$F$3750,"male",hauled!$K$4:$K$3750,"AI",hauled!$X$4:$X$3750,R25,hauled!$V$4:$V$3750,"NA",hauled!$I$4:$I$3750,"LyonsFerryHatchery")</f>
        <v>27.827509603843239</v>
      </c>
    </row>
    <row r="26" spans="2:20" x14ac:dyDescent="0.25">
      <c r="B26">
        <f>'est abv LGR'!B30</f>
        <v>4</v>
      </c>
      <c r="C26">
        <f>'est abv LGR'!C30</f>
        <v>2020</v>
      </c>
      <c r="D26" t="str">
        <f>'est abv LGR'!D30</f>
        <v>subyearling</v>
      </c>
      <c r="E26" t="str">
        <f>'est abv LGR'!E30</f>
        <v>SR hatchery</v>
      </c>
      <c r="F26" t="str">
        <f>'est abv LGR'!F30</f>
        <v>CJA1</v>
      </c>
      <c r="G26" s="11">
        <f>'est abv LGR'!L30</f>
        <v>211.19421069983503</v>
      </c>
      <c r="H26" s="11">
        <f>'est abv LGR'!M30</f>
        <v>116.2073408156982</v>
      </c>
      <c r="I26" s="11">
        <f>'est abv LGR'!N30</f>
        <v>0</v>
      </c>
      <c r="L26" t="s">
        <v>11</v>
      </c>
      <c r="M26" s="11">
        <v>99</v>
      </c>
      <c r="N26" s="11">
        <f>SUMIFS(hauled!$AA$4:$AA$3750,hauled!$F$4:$F$3750,"female",hauled!$K$4:$K$3750,"AI",hauled!$X$4:$X$3750,M26,hauled!$V$4:$V$3750,"NA",hauled!$I$4:$I$3750,"NezPerceTribe")</f>
        <v>0</v>
      </c>
      <c r="O26" s="11">
        <f>SUMIFS(hauled!$AA$4:$AA$3750,hauled!$F$4:$F$3750,"male",hauled!$K$4:$K$3750,"AI",hauled!$X$4:$X$3750,M26,hauled!$V$4:$V$3750,"NA",hauled!$I$4:$I$3750,"NezPerceTribe")</f>
        <v>3.8382771867369962</v>
      </c>
      <c r="Q26" t="s">
        <v>11</v>
      </c>
      <c r="R26" s="11">
        <v>99</v>
      </c>
      <c r="S26" s="11">
        <f>SUMIFS(hauled!$AA$4:$AA$3750,hauled!$F$4:$F$3750,"female",hauled!$K$4:$K$3750,"AI",hauled!$X$4:$X$3750,R26,hauled!$V$4:$V$3750,"NA",hauled!$I$4:$I$3750,"LyonsFerryHatchery")</f>
        <v>1.9191385933684981</v>
      </c>
      <c r="T26" s="11">
        <f>SUMIFS(hauled!$AA$4:$AA$3750,hauled!$F$4:$F$3750,"male",hauled!$K$4:$K$3750,"AI",hauled!$X$4:$X$3750,R26,hauled!$V$4:$V$3750,"NA",hauled!$I$4:$I$3750,"LyonsFerryHatchery")</f>
        <v>5.7574157801054939</v>
      </c>
    </row>
    <row r="27" spans="2:20" x14ac:dyDescent="0.25">
      <c r="B27">
        <f>'est abv LGR'!B31</f>
        <v>4</v>
      </c>
      <c r="C27">
        <f>'est abv LGR'!C31</f>
        <v>2020</v>
      </c>
      <c r="D27" t="str">
        <f>'est abv LGR'!D31</f>
        <v>subyearling</v>
      </c>
      <c r="E27" t="str">
        <f>'est abv LGR'!E31</f>
        <v>SR hatchery</v>
      </c>
      <c r="F27" t="str">
        <f>'est abv LGR'!F31</f>
        <v>CJA2</v>
      </c>
      <c r="G27" s="11">
        <f>'est abv LGR'!L31</f>
        <v>9.0944875420981308</v>
      </c>
      <c r="H27" s="11">
        <f>'est abv LGR'!M31</f>
        <v>9.0944875420981308</v>
      </c>
      <c r="I27" s="11">
        <f>'est abv LGR'!N31</f>
        <v>0</v>
      </c>
      <c r="L27" t="s">
        <v>11</v>
      </c>
      <c r="M27" s="11">
        <v>100</v>
      </c>
      <c r="N27" s="11">
        <f>SUMIFS(hauled!$AA$4:$AA$3750,hauled!$F$4:$F$3750,"female",hauled!$K$4:$K$3750,"AI",hauled!$X$4:$X$3750,M27,hauled!$V$4:$V$3750,"NA",hauled!$I$4:$I$3750,"NezPerceTribe")</f>
        <v>0</v>
      </c>
      <c r="O27" s="11">
        <f>SUMIFS(hauled!$AA$4:$AA$3750,hauled!$F$4:$F$3750,"male",hauled!$K$4:$K$3750,"AI",hauled!$X$4:$X$3750,M27,hauled!$V$4:$V$3750,"NA",hauled!$I$4:$I$3750,"NezPerceTribe")</f>
        <v>0.95956929668424906</v>
      </c>
      <c r="Q27" t="s">
        <v>11</v>
      </c>
      <c r="R27" s="11">
        <v>100</v>
      </c>
      <c r="S27" s="11">
        <f>SUMIFS(hauled!$AA$4:$AA$3750,hauled!$F$4:$F$3750,"female",hauled!$K$4:$K$3750,"AI",hauled!$X$4:$X$3750,R27,hauled!$V$4:$V$3750,"NA",hauled!$I$4:$I$3750,"LyonsFerryHatchery")</f>
        <v>0</v>
      </c>
      <c r="T27" s="11">
        <f>SUMIFS(hauled!$AA$4:$AA$3750,hauled!$F$4:$F$3750,"male",hauled!$K$4:$K$3750,"AI",hauled!$X$4:$X$3750,R27,hauled!$V$4:$V$3750,"NA",hauled!$I$4:$I$3750,"LyonsFerryHatchery")</f>
        <v>4.7978464834212451</v>
      </c>
    </row>
    <row r="28" spans="2:20" x14ac:dyDescent="0.25">
      <c r="B28">
        <f>'est abv LGR'!B32</f>
        <v>4</v>
      </c>
      <c r="C28">
        <f>'est abv LGR'!C32</f>
        <v>2020</v>
      </c>
      <c r="D28" t="str">
        <f>'est abv LGR'!D32</f>
        <v>subyearling</v>
      </c>
      <c r="E28" t="str">
        <f>'est abv LGR'!E32</f>
        <v>SR hatchery</v>
      </c>
      <c r="F28" t="str">
        <f>'est abv LGR'!F32</f>
        <v>GRR</v>
      </c>
      <c r="G28" s="11">
        <f>'est abv LGR'!L32</f>
        <v>33.346454321026471</v>
      </c>
      <c r="H28" s="11">
        <f>'est abv LGR'!M32</f>
        <v>19.199473699984939</v>
      </c>
      <c r="I28" s="11">
        <f>'est abv LGR'!N32</f>
        <v>0</v>
      </c>
    </row>
    <row r="29" spans="2:20" x14ac:dyDescent="0.25">
      <c r="B29">
        <f>'est abv LGR'!B33</f>
        <v>4</v>
      </c>
      <c r="C29">
        <f>'est abv LGR'!C33</f>
        <v>2020</v>
      </c>
      <c r="D29" t="str">
        <f>'est abv LGR'!D33</f>
        <v>subyearling</v>
      </c>
      <c r="E29" t="str">
        <f>'est abv LGR'!E33</f>
        <v>SR hatchery</v>
      </c>
      <c r="F29" t="str">
        <f>'est abv LGR'!F33</f>
        <v>IPCSR</v>
      </c>
      <c r="G29" s="11">
        <f>'est abv LGR'!L33</f>
        <v>230.39368439982016</v>
      </c>
      <c r="H29" s="11">
        <f>'est abv LGR'!M33</f>
        <v>140.45930759462664</v>
      </c>
      <c r="I29" s="11">
        <f>'est abv LGR'!N33</f>
        <v>0</v>
      </c>
    </row>
    <row r="30" spans="2:20" x14ac:dyDescent="0.25">
      <c r="B30">
        <f>'est abv LGR'!B34</f>
        <v>4</v>
      </c>
      <c r="C30">
        <f>'est abv LGR'!C34</f>
        <v>2020</v>
      </c>
      <c r="D30" t="str">
        <f>'est abv LGR'!D34</f>
        <v>subyearling</v>
      </c>
      <c r="E30" t="str">
        <f>'est abv LGR'!E34</f>
        <v>SR hatchery</v>
      </c>
      <c r="F30" t="str">
        <f>'est abv LGR'!F34</f>
        <v>LFSO</v>
      </c>
      <c r="G30" s="11">
        <f>'est abv LGR'!L34</f>
        <v>121.25983389464159</v>
      </c>
      <c r="H30" s="11">
        <f>'est abv LGR'!M34</f>
        <v>69.724404489419058</v>
      </c>
      <c r="I30" s="11">
        <f>'est abv LGR'!N34</f>
        <v>0</v>
      </c>
      <c r="M30" s="253" t="s">
        <v>15286</v>
      </c>
      <c r="N30" s="253"/>
      <c r="O30" s="253"/>
      <c r="R30" s="253" t="s">
        <v>15287</v>
      </c>
      <c r="S30" s="253"/>
      <c r="T30" s="253"/>
    </row>
    <row r="31" spans="2:20" x14ac:dyDescent="0.25">
      <c r="B31">
        <f>'est abv LGR'!B35</f>
        <v>4</v>
      </c>
      <c r="C31">
        <f>'est abv LGR'!C35</f>
        <v>2020</v>
      </c>
      <c r="D31" t="str">
        <f>'est abv LGR'!D35</f>
        <v>yearling</v>
      </c>
      <c r="E31" t="str">
        <f>'est abv LGR'!E35</f>
        <v>SR hatchery</v>
      </c>
      <c r="F31" t="str">
        <f>'est abv LGR'!F35</f>
        <v>LFYO</v>
      </c>
      <c r="G31" s="11">
        <f>'est abv LGR'!L35</f>
        <v>13.136482005252853</v>
      </c>
      <c r="H31" s="11">
        <f>'est abv LGR'!M35</f>
        <v>12.125983389464173</v>
      </c>
      <c r="I31" s="11">
        <f>'est abv LGR'!N35</f>
        <v>0</v>
      </c>
      <c r="M31" t="s">
        <v>655</v>
      </c>
      <c r="N31" t="s">
        <v>14</v>
      </c>
      <c r="O31" t="s">
        <v>6</v>
      </c>
      <c r="R31" t="s">
        <v>655</v>
      </c>
      <c r="S31" t="s">
        <v>14</v>
      </c>
      <c r="T31" t="s">
        <v>6</v>
      </c>
    </row>
    <row r="32" spans="2:20" x14ac:dyDescent="0.25">
      <c r="B32">
        <f>'est abv LGR'!B36</f>
        <v>4</v>
      </c>
      <c r="C32">
        <f>'est abv LGR'!C36</f>
        <v>2020</v>
      </c>
      <c r="D32" t="str">
        <f>'est abv LGR'!D36</f>
        <v>subyearling</v>
      </c>
      <c r="E32" t="str">
        <f>'est abv LGR'!E36</f>
        <v>SR hatchery</v>
      </c>
      <c r="F32" t="str">
        <f>'est abv LGR'!F36</f>
        <v>PLA1</v>
      </c>
      <c r="G32" s="11">
        <f>'est abv LGR'!L36</f>
        <v>127.32282558937365</v>
      </c>
      <c r="H32" s="11">
        <f>'est abv LGR'!M36</f>
        <v>69.724404489419058</v>
      </c>
      <c r="I32" s="11">
        <f>'est abv LGR'!N36</f>
        <v>0</v>
      </c>
      <c r="M32" s="11">
        <v>42</v>
      </c>
      <c r="N32" s="11">
        <f>SUMIFS(hauled!$AA$4:$AA$3750,hauled!$F$4:$F$3750,"female",hauled!$X$4:$X$3750,M32,hauled!$I$4:$I$3750,"NezPerceTribe")</f>
        <v>0</v>
      </c>
      <c r="O32" s="11">
        <f>SUMIFS(hauled!$AA$4:$AA$3750,hauled!$F$4:$F$3750,"male",hauled!$X$4:$X$3750,M32,hauled!$I$4:$I$3750,"NezPerceTribe")</f>
        <v>0</v>
      </c>
      <c r="R32" s="11">
        <v>42</v>
      </c>
      <c r="S32" s="11">
        <f>SUMIFS(hauled!$AA$4:$AA$3750,hauled!$F$4:$F$3750,"female",hauled!$X$4:$X$3750,R32,hauled!$I$4:$I$3750,"LyonsFerryHatchery")</f>
        <v>0</v>
      </c>
      <c r="T32" s="11">
        <f>SUMIFS(hauled!$AA$4:$AA$3750,hauled!$F$4:$F$3750,"male",hauled!$X$4:$X$3750,R32,hauled!$I$4:$I$3750,"LyonsFerryHatchery")</f>
        <v>0</v>
      </c>
    </row>
    <row r="33" spans="2:20" x14ac:dyDescent="0.25">
      <c r="B33">
        <f>'est abv LGR'!B37</f>
        <v>4</v>
      </c>
      <c r="C33">
        <f>'est abv LGR'!C37</f>
        <v>2020</v>
      </c>
      <c r="D33" t="str">
        <f>'est abv LGR'!D37</f>
        <v>subyearling</v>
      </c>
      <c r="E33" t="str">
        <f>'est abv LGR'!E37</f>
        <v>SR hatchery</v>
      </c>
      <c r="F33" t="str">
        <f>'est abv LGR'!F37</f>
        <v>PLA2</v>
      </c>
      <c r="G33" s="11">
        <f>'est abv LGR'!L37</f>
        <v>12.125983389464173</v>
      </c>
      <c r="H33" s="11">
        <f>'est abv LGR'!M37</f>
        <v>21.2204709315623</v>
      </c>
      <c r="I33" s="11">
        <f>'est abv LGR'!N37</f>
        <v>0</v>
      </c>
      <c r="M33" s="11">
        <v>47</v>
      </c>
      <c r="N33" s="11">
        <f>SUMIFS(hauled!$AA$4:$AA$3750,hauled!$F$4:$F$3750,"female",hauled!$X$4:$X$3750,M33,hauled!$I$4:$I$3750,"NezPerceTribe")</f>
        <v>0</v>
      </c>
      <c r="O33" s="11">
        <f>SUMIFS(hauled!$AA$4:$AA$3750,hauled!$F$4:$F$3750,"male",hauled!$X$4:$X$3750,M33,hauled!$I$4:$I$3750,"NezPerceTribe")</f>
        <v>0</v>
      </c>
      <c r="R33" s="11">
        <v>47</v>
      </c>
      <c r="S33" s="11">
        <f>SUMIFS(hauled!$AA$4:$AA$3750,hauled!$F$4:$F$3750,"female",hauled!$X$4:$X$3750,R33,hauled!$I$4:$I$3750,"LyonsFerryHatchery")</f>
        <v>0</v>
      </c>
      <c r="T33" s="11">
        <f>SUMIFS(hauled!$AA$4:$AA$3750,hauled!$F$4:$F$3750,"male",hauled!$X$4:$X$3750,R33,hauled!$I$4:$I$3750,"LyonsFerryHatchery")</f>
        <v>0</v>
      </c>
    </row>
    <row r="34" spans="2:20" x14ac:dyDescent="0.25">
      <c r="B34">
        <f>'est abv LGR'!B38</f>
        <v>3</v>
      </c>
      <c r="C34">
        <f>'est abv LGR'!C38</f>
        <v>2021</v>
      </c>
      <c r="D34" t="str">
        <f>'est abv LGR'!D38</f>
        <v>subyearling</v>
      </c>
      <c r="E34" t="str">
        <f>'est abv LGR'!E38</f>
        <v>SR hatchery</v>
      </c>
      <c r="F34" t="str">
        <f>'est abv LGR'!F38</f>
        <v>BCA1</v>
      </c>
      <c r="G34" s="11">
        <f>'est abv LGR'!L38</f>
        <v>4.0758100672508668</v>
      </c>
      <c r="H34" s="11">
        <f>'est abv LGR'!M38</f>
        <v>12.227430201752604</v>
      </c>
      <c r="I34" s="11">
        <f>'est abv LGR'!N38</f>
        <v>0</v>
      </c>
      <c r="M34" s="11">
        <v>52</v>
      </c>
      <c r="N34" s="11">
        <f>SUMIFS(hauled!$AA$4:$AA$3750,hauled!$F$4:$F$3750,"female",hauled!$X$4:$X$3750,M34,hauled!$I$4:$I$3750,"NezPerceTribe")</f>
        <v>0</v>
      </c>
      <c r="O34" s="11">
        <f>SUMIFS(hauled!$AA$4:$AA$3750,hauled!$F$4:$F$3750,"male",hauled!$X$4:$X$3750,M34,hauled!$I$4:$I$3750,"NezPerceTribe")</f>
        <v>0</v>
      </c>
      <c r="R34" s="11">
        <v>52</v>
      </c>
      <c r="S34" s="11">
        <f>SUMIFS(hauled!$AA$4:$AA$3750,hauled!$F$4:$F$3750,"female",hauled!$X$4:$X$3750,R34,hauled!$I$4:$I$3750,"LyonsFerryHatchery")</f>
        <v>0</v>
      </c>
      <c r="T34" s="11">
        <f>SUMIFS(hauled!$AA$4:$AA$3750,hauled!$F$4:$F$3750,"male",hauled!$X$4:$X$3750,R34,hauled!$I$4:$I$3750,"LyonsFerryHatchery")</f>
        <v>0.95956929668424906</v>
      </c>
    </row>
    <row r="35" spans="2:20" x14ac:dyDescent="0.25">
      <c r="B35">
        <f>'est abv LGR'!B39</f>
        <v>3</v>
      </c>
      <c r="C35">
        <f>'est abv LGR'!C39</f>
        <v>2021</v>
      </c>
      <c r="D35" t="str">
        <f>'est abv LGR'!D39</f>
        <v>subyearling</v>
      </c>
      <c r="E35" t="str">
        <f>'est abv LGR'!E39</f>
        <v>SR hatchery</v>
      </c>
      <c r="F35" t="str">
        <f>'est abv LGR'!F39</f>
        <v>BCA2</v>
      </c>
      <c r="G35" s="11">
        <f>'est abv LGR'!L39</f>
        <v>0</v>
      </c>
      <c r="H35" s="11">
        <f>'est abv LGR'!M39</f>
        <v>3.0568575504381492</v>
      </c>
      <c r="I35" s="11">
        <f>'est abv LGR'!N39</f>
        <v>0</v>
      </c>
      <c r="M35" s="11">
        <v>57</v>
      </c>
      <c r="N35" s="11">
        <f>SUMIFS(hauled!$AA$4:$AA$3750,hauled!$F$4:$F$3750,"female",hauled!$X$4:$X$3750,M35,hauled!$I$4:$I$3750,"NezPerceTribe")</f>
        <v>0</v>
      </c>
      <c r="O35" s="11">
        <f>SUMIFS(hauled!$AA$4:$AA$3750,hauled!$F$4:$F$3750,"male",hauled!$X$4:$X$3750,M35,hauled!$I$4:$I$3750,"NezPerceTribe")</f>
        <v>0</v>
      </c>
      <c r="R35" s="11">
        <v>57</v>
      </c>
      <c r="S35" s="11">
        <f>SUMIFS(hauled!$AA$4:$AA$3750,hauled!$F$4:$F$3750,"female",hauled!$X$4:$X$3750,R35,hauled!$I$4:$I$3750,"LyonsFerryHatchery")</f>
        <v>0</v>
      </c>
      <c r="T35" s="11">
        <f>SUMIFS(hauled!$AA$4:$AA$3750,hauled!$F$4:$F$3750,"male",hauled!$X$4:$X$3750,R35,hauled!$I$4:$I$3750,"LyonsFerryHatchery")</f>
        <v>0.95956929668424906</v>
      </c>
    </row>
    <row r="36" spans="2:20" x14ac:dyDescent="0.25">
      <c r="B36">
        <f>'est abv LGR'!B40</f>
        <v>3</v>
      </c>
      <c r="C36">
        <f>'est abv LGR'!C40</f>
        <v>2021</v>
      </c>
      <c r="D36" t="str">
        <f>'est abv LGR'!D40</f>
        <v>subyearling</v>
      </c>
      <c r="E36" t="str">
        <f>'est abv LGR'!E40</f>
        <v>SR hatchery</v>
      </c>
      <c r="F36" t="str">
        <f>'est abv LGR'!F40</f>
        <v>CJA1</v>
      </c>
      <c r="G36" s="11">
        <f>'est abv LGR'!L40</f>
        <v>6.1137151008763002</v>
      </c>
      <c r="H36" s="11">
        <f>'est abv LGR'!M40</f>
        <v>14.265335235378039</v>
      </c>
      <c r="I36" s="11">
        <f>'est abv LGR'!N40</f>
        <v>0</v>
      </c>
      <c r="M36" s="11">
        <v>62</v>
      </c>
      <c r="N36" s="11">
        <f>SUMIFS(hauled!$AA$4:$AA$3750,hauled!$F$4:$F$3750,"female",hauled!$X$4:$X$3750,M36,hauled!$I$4:$I$3750,"NezPerceTribe")</f>
        <v>0</v>
      </c>
      <c r="O36" s="11">
        <f>SUMIFS(hauled!$AA$4:$AA$3750,hauled!$F$4:$F$3750,"male",hauled!$X$4:$X$3750,M36,hauled!$I$4:$I$3750,"NezPerceTribe")</f>
        <v>0</v>
      </c>
      <c r="R36" s="11">
        <v>62</v>
      </c>
      <c r="S36" s="11">
        <f>SUMIFS(hauled!$AA$4:$AA$3750,hauled!$F$4:$F$3750,"female",hauled!$X$4:$X$3750,R36,hauled!$I$4:$I$3750,"LyonsFerryHatchery")</f>
        <v>0</v>
      </c>
      <c r="T36" s="11">
        <f>SUMIFS(hauled!$AA$4:$AA$3750,hauled!$F$4:$F$3750,"male",hauled!$X$4:$X$3750,R36,hauled!$I$4:$I$3750,"LyonsFerryHatchery")</f>
        <v>0</v>
      </c>
    </row>
    <row r="37" spans="2:20" x14ac:dyDescent="0.25">
      <c r="B37">
        <f>'est abv LGR'!B41</f>
        <v>3</v>
      </c>
      <c r="C37">
        <f>'est abv LGR'!C41</f>
        <v>2021</v>
      </c>
      <c r="D37" t="str">
        <f>'est abv LGR'!D41</f>
        <v>subyearling</v>
      </c>
      <c r="E37" t="str">
        <f>'est abv LGR'!E41</f>
        <v>SR hatchery</v>
      </c>
      <c r="F37" t="str">
        <f>'est abv LGR'!F41</f>
        <v>CJA2</v>
      </c>
      <c r="G37" s="11">
        <f>'est abv LGR'!L41</f>
        <v>1.0189525168127167</v>
      </c>
      <c r="H37" s="11">
        <f>'est abv LGR'!M41</f>
        <v>2.0379050336254334</v>
      </c>
      <c r="I37" s="11">
        <f>'est abv LGR'!N41</f>
        <v>0</v>
      </c>
      <c r="M37" s="11">
        <v>67</v>
      </c>
      <c r="N37" s="11">
        <f>SUMIFS(hauled!$AA$4:$AA$3750,hauled!$F$4:$F$3750,"female",hauled!$X$4:$X$3750,M37,hauled!$I$4:$I$3750,"NezPerceTribe")</f>
        <v>0</v>
      </c>
      <c r="O37" s="11">
        <f>SUMIFS(hauled!$AA$4:$AA$3750,hauled!$F$4:$F$3750,"male",hauled!$X$4:$X$3750,M37,hauled!$I$4:$I$3750,"NezPerceTribe")</f>
        <v>0</v>
      </c>
      <c r="R37" s="11">
        <v>67</v>
      </c>
      <c r="S37" s="11">
        <f>SUMIFS(hauled!$AA$4:$AA$3750,hauled!$F$4:$F$3750,"female",hauled!$X$4:$X$3750,R37,hauled!$I$4:$I$3750,"LyonsFerryHatchery")</f>
        <v>0</v>
      </c>
      <c r="T37" s="11">
        <f>SUMIFS(hauled!$AA$4:$AA$3750,hauled!$F$4:$F$3750,"male",hauled!$X$4:$X$3750,R37,hauled!$I$4:$I$3750,"LyonsFerryHatchery")</f>
        <v>0</v>
      </c>
    </row>
    <row r="38" spans="2:20" x14ac:dyDescent="0.25">
      <c r="B38">
        <f>'est abv LGR'!B42</f>
        <v>3</v>
      </c>
      <c r="C38">
        <f>'est abv LGR'!C42</f>
        <v>2021</v>
      </c>
      <c r="D38" t="str">
        <f>'est abv LGR'!D42</f>
        <v>subyearling</v>
      </c>
      <c r="E38" t="str">
        <f>'est abv LGR'!E42</f>
        <v>SR hatchery</v>
      </c>
      <c r="F38" t="str">
        <f>'est abv LGR'!F42</f>
        <v>IPCSR</v>
      </c>
      <c r="G38" s="11">
        <f>'est abv LGR'!L42</f>
        <v>20.379050336254345</v>
      </c>
      <c r="H38" s="11">
        <f>'est abv LGR'!M42</f>
        <v>36.682290605257826</v>
      </c>
      <c r="I38" s="11">
        <f>'est abv LGR'!N42</f>
        <v>0</v>
      </c>
      <c r="M38" s="11">
        <v>72</v>
      </c>
      <c r="N38" s="11">
        <f>SUMIFS(hauled!$AA$4:$AA$3750,hauled!$F$4:$F$3750,"female",hauled!$X$4:$X$3750,M38,hauled!$I$4:$I$3750,"NezPerceTribe")</f>
        <v>57.251192413364656</v>
      </c>
      <c r="O38" s="11">
        <f>SUMIFS(hauled!$AA$4:$AA$3750,hauled!$F$4:$F$3750,"male",hauled!$X$4:$X$3750,M38,hauled!$I$4:$I$3750,"NezPerceTribe")</f>
        <v>92.112456463706295</v>
      </c>
      <c r="R38" s="11">
        <v>72</v>
      </c>
      <c r="S38" s="11">
        <f>SUMIFS(hauled!$AA$4:$AA$3750,hauled!$F$4:$F$3750,"female",hauled!$X$4:$X$3750,R38,hauled!$I$4:$I$3750,"LyonsFerryHatchery")</f>
        <v>250.263116627286</v>
      </c>
      <c r="T38" s="11">
        <f>SUMIFS(hauled!$AA$4:$AA$3750,hauled!$F$4:$F$3750,"male",hauled!$X$4:$X$3750,R38,hauled!$I$4:$I$3750,"LyonsFerryHatchery")</f>
        <v>226.27700374678307</v>
      </c>
    </row>
    <row r="39" spans="2:20" x14ac:dyDescent="0.25">
      <c r="B39">
        <f>'est abv LGR'!B43</f>
        <v>3</v>
      </c>
      <c r="C39">
        <f>'est abv LGR'!C43</f>
        <v>2021</v>
      </c>
      <c r="D39" t="str">
        <f>'est abv LGR'!D43</f>
        <v>subyearling</v>
      </c>
      <c r="E39" t="str">
        <f>'est abv LGR'!E43</f>
        <v>SR hatchery</v>
      </c>
      <c r="F39" t="str">
        <f>'est abv LGR'!F43</f>
        <v>LFSO</v>
      </c>
      <c r="G39" s="11">
        <f>'est abv LGR'!L43</f>
        <v>7.132667617689016</v>
      </c>
      <c r="H39" s="11">
        <f>'est abv LGR'!M43</f>
        <v>17.322192785816178</v>
      </c>
      <c r="I39" s="11">
        <f>'est abv LGR'!N43</f>
        <v>0</v>
      </c>
      <c r="M39" s="11">
        <v>77</v>
      </c>
      <c r="N39" s="11">
        <f>SUMIFS(hauled!$AA$4:$AA$3750,hauled!$F$4:$F$3750,"female",hauled!$X$4:$X$3750,M39,hauled!$I$4:$I$3750,"NezPerceTribe")</f>
        <v>228.45928243726055</v>
      </c>
      <c r="O39" s="11">
        <f>SUMIFS(hauled!$AA$4:$AA$3750,hauled!$F$4:$F$3750,"male",hauled!$X$4:$X$3750,M39,hauled!$I$4:$I$3750,"NezPerceTribe")</f>
        <v>142.85138826699463</v>
      </c>
      <c r="R39" s="11">
        <v>77</v>
      </c>
      <c r="S39" s="11">
        <f>SUMIFS(hauled!$AA$4:$AA$3750,hauled!$F$4:$F$3750,"female",hauled!$X$4:$X$3750,R39,hauled!$I$4:$I$3750,"LyonsFerryHatchery")</f>
        <v>715.41912111774548</v>
      </c>
      <c r="T39" s="11">
        <f>SUMIFS(hauled!$AA$4:$AA$3750,hauled!$F$4:$F$3750,"male",hauled!$X$4:$X$3750,R39,hauled!$I$4:$I$3750,"LyonsFerryHatchery")</f>
        <v>349.27539382877359</v>
      </c>
    </row>
    <row r="40" spans="2:20" x14ac:dyDescent="0.25">
      <c r="B40">
        <f>'est abv LGR'!B44</f>
        <v>3</v>
      </c>
      <c r="C40">
        <f>'est abv LGR'!C44</f>
        <v>2021</v>
      </c>
      <c r="D40" t="str">
        <f>'est abv LGR'!D44</f>
        <v>yearling</v>
      </c>
      <c r="E40" t="str">
        <f>'est abv LGR'!E44</f>
        <v>SR hatchery</v>
      </c>
      <c r="F40" t="str">
        <f>'est abv LGR'!F44</f>
        <v>LFYO</v>
      </c>
      <c r="G40" s="11">
        <f>'est abv LGR'!L44</f>
        <v>0</v>
      </c>
      <c r="H40" s="11">
        <f>'est abv LGR'!M44</f>
        <v>0</v>
      </c>
      <c r="I40" s="11">
        <f>'est abv LGR'!N44</f>
        <v>0</v>
      </c>
      <c r="M40" s="11">
        <v>82</v>
      </c>
      <c r="N40" s="11">
        <f>SUMIFS(hauled!$AA$4:$AA$3750,hauled!$F$4:$F$3750,"female",hauled!$X$4:$X$3750,M40,hauled!$I$4:$I$3750,"NezPerceTribe")</f>
        <v>181.025685238036</v>
      </c>
      <c r="O40" s="11">
        <f>SUMIFS(hauled!$AA$4:$AA$3750,hauled!$F$4:$F$3750,"male",hauled!$X$4:$X$3750,M40,hauled!$I$4:$I$3750,"NezPerceTribe")</f>
        <v>82.975146733942168</v>
      </c>
      <c r="R40" s="11">
        <v>82</v>
      </c>
      <c r="S40" s="11">
        <f>SUMIFS(hauled!$AA$4:$AA$3750,hauled!$F$4:$F$3750,"female",hauled!$X$4:$X$3750,R40,hauled!$I$4:$I$3750,"LyonsFerryHatchery")</f>
        <v>540.36268735855833</v>
      </c>
      <c r="T40" s="11">
        <f>SUMIFS(hauled!$AA$4:$AA$3750,hauled!$F$4:$F$3750,"male",hauled!$X$4:$X$3750,R40,hauled!$I$4:$I$3750,"LyonsFerryHatchery")</f>
        <v>213.91179171805965</v>
      </c>
    </row>
    <row r="41" spans="2:20" x14ac:dyDescent="0.25">
      <c r="B41">
        <f>'est abv LGR'!B45</f>
        <v>3</v>
      </c>
      <c r="C41">
        <f>'est abv LGR'!C45</f>
        <v>2021</v>
      </c>
      <c r="D41" t="str">
        <f>'est abv LGR'!D45</f>
        <v>subyearling</v>
      </c>
      <c r="E41" t="str">
        <f>'est abv LGR'!E45</f>
        <v>SR hatchery</v>
      </c>
      <c r="F41" t="str">
        <f>'est abv LGR'!F45</f>
        <v>PLA1</v>
      </c>
      <c r="G41" s="11">
        <f>'est abv LGR'!L45</f>
        <v>7.132667617689016</v>
      </c>
      <c r="H41" s="11">
        <f>'est abv LGR'!M45</f>
        <v>17.322192785816178</v>
      </c>
      <c r="I41" s="11">
        <f>'est abv LGR'!N45</f>
        <v>0</v>
      </c>
      <c r="M41" s="11">
        <v>87</v>
      </c>
      <c r="N41" s="11">
        <f>SUMIFS(hauled!$AA$4:$AA$3750,hauled!$F$4:$F$3750,"female",hauled!$X$4:$X$3750,M41,hauled!$I$4:$I$3750,"NezPerceTribe")</f>
        <v>69.480009135606494</v>
      </c>
      <c r="O41" s="11">
        <f>SUMIFS(hauled!$AA$4:$AA$3750,hauled!$F$4:$F$3750,"male",hauled!$X$4:$X$3750,M41,hauled!$I$4:$I$3750,"NezPerceTribe")</f>
        <v>52.815693924025972</v>
      </c>
      <c r="R41" s="11">
        <v>87</v>
      </c>
      <c r="S41" s="11">
        <f>SUMIFS(hauled!$AA$4:$AA$3750,hauled!$F$4:$F$3750,"female",hauled!$X$4:$X$3750,R41,hauled!$I$4:$I$3750,"LyonsFerryHatchery")</f>
        <v>201.7934347352743</v>
      </c>
      <c r="T41" s="11">
        <f>SUMIFS(hauled!$AA$4:$AA$3750,hauled!$F$4:$F$3750,"male",hauled!$X$4:$X$3750,R41,hauled!$I$4:$I$3750,"LyonsFerryHatchery")</f>
        <v>143.56854050691862</v>
      </c>
    </row>
    <row r="42" spans="2:20" x14ac:dyDescent="0.25">
      <c r="B42">
        <f>'est abv LGR'!B46</f>
        <v>3</v>
      </c>
      <c r="C42">
        <f>'est abv LGR'!C46</f>
        <v>2021</v>
      </c>
      <c r="D42" t="str">
        <f>'est abv LGR'!D46</f>
        <v>subyearling</v>
      </c>
      <c r="E42" t="str">
        <f>'est abv LGR'!E46</f>
        <v>SR hatchery</v>
      </c>
      <c r="F42" t="str">
        <f>'est abv LGR'!F46</f>
        <v>PLA2</v>
      </c>
      <c r="G42" s="11">
        <f>'est abv LGR'!L46</f>
        <v>0</v>
      </c>
      <c r="H42" s="11">
        <f>'est abv LGR'!M46</f>
        <v>4.0758100672508668</v>
      </c>
      <c r="I42" s="11">
        <f>'est abv LGR'!N46</f>
        <v>0</v>
      </c>
      <c r="M42" s="11">
        <v>92</v>
      </c>
      <c r="N42" s="11">
        <f>SUMIFS(hauled!$AA$4:$AA$3750,hauled!$F$4:$F$3750,"female",hauled!$X$4:$X$3750,M42,hauled!$I$4:$I$3750,"NezPerceTribe")</f>
        <v>4.9236350636601589</v>
      </c>
      <c r="O42" s="11">
        <f>SUMIFS(hauled!$AA$4:$AA$3750,hauled!$F$4:$F$3750,"male",hauled!$X$4:$X$3750,M42,hauled!$I$4:$I$3750,"NezPerceTribe")</f>
        <v>30.897394664622087</v>
      </c>
      <c r="R42" s="11">
        <v>92</v>
      </c>
      <c r="S42" s="11">
        <f>SUMIFS(hauled!$AA$4:$AA$3750,hauled!$F$4:$F$3750,"female",hauled!$X$4:$X$3750,R42,hauled!$I$4:$I$3750,"LyonsFerryHatchery")</f>
        <v>38.087057905672275</v>
      </c>
      <c r="T42" s="11">
        <f>SUMIFS(hauled!$AA$4:$AA$3750,hauled!$F$4:$F$3750,"male",hauled!$X$4:$X$3750,R42,hauled!$I$4:$I$3750,"LyonsFerryHatchery")</f>
        <v>80.729452625342091</v>
      </c>
    </row>
    <row r="43" spans="2:20" x14ac:dyDescent="0.25">
      <c r="B43">
        <f>'est abv LGR'!B47</f>
        <v>5</v>
      </c>
      <c r="C43">
        <f>'est abv LGR'!C47</f>
        <v>2019</v>
      </c>
      <c r="D43" t="str">
        <f>'est abv LGR'!D47</f>
        <v>subyearling</v>
      </c>
      <c r="E43" t="str">
        <f>'est abv LGR'!E47</f>
        <v>SR hatchery</v>
      </c>
      <c r="F43" t="str">
        <f>'est abv LGR'!F47</f>
        <v>CFA</v>
      </c>
      <c r="G43" s="11">
        <f>'est abv LGR'!L47</f>
        <v>5.0147819574359485</v>
      </c>
      <c r="H43" s="11">
        <f>'est abv LGR'!M47</f>
        <v>2.0059127829743795</v>
      </c>
      <c r="I43" s="11">
        <f>'est abv LGR'!N47</f>
        <v>0</v>
      </c>
      <c r="M43" s="11">
        <v>99</v>
      </c>
      <c r="N43" s="11">
        <f>SUMIFS(hauled!$AA$4:$AA$3750,hauled!$F$4:$F$3750,"female",hauled!$X$4:$X$3750,M43,hauled!$I$4:$I$3750,"NezPerceTribe")</f>
        <v>0</v>
      </c>
      <c r="O43" s="11">
        <f>SUMIFS(hauled!$AA$4:$AA$3750,hauled!$F$4:$F$3750,"male",hauled!$X$4:$X$3750,M43,hauled!$I$4:$I$3750,"NezPerceTribe")</f>
        <v>12.023574046816826</v>
      </c>
      <c r="R43" s="11">
        <v>99</v>
      </c>
      <c r="S43" s="11">
        <f>SUMIFS(hauled!$AA$4:$AA$3750,hauled!$F$4:$F$3750,"female",hauled!$X$4:$X$3750,R43,hauled!$I$4:$I$3750,"LyonsFerryHatchery")</f>
        <v>2.9220949848556881</v>
      </c>
      <c r="T43" s="11">
        <f>SUMIFS(hauled!$AA$4:$AA$3750,hauled!$F$4:$F$3750,"male",hauled!$X$4:$X$3750,R43,hauled!$I$4:$I$3750,"LyonsFerryHatchery")</f>
        <v>16.87892429297014</v>
      </c>
    </row>
    <row r="44" spans="2:20" x14ac:dyDescent="0.25">
      <c r="B44">
        <f>'est abv LGR'!B48</f>
        <v>5</v>
      </c>
      <c r="C44">
        <f>'est abv LGR'!C48</f>
        <v>2019</v>
      </c>
      <c r="D44" t="str">
        <f>'est abv LGR'!D48</f>
        <v>subyearling</v>
      </c>
      <c r="E44" t="str">
        <f>'est abv LGR'!E48</f>
        <v>SR hatchery</v>
      </c>
      <c r="F44" t="str">
        <f>'est abv LGR'!F48</f>
        <v>LGA</v>
      </c>
      <c r="G44" s="11">
        <f>'est abv LGR'!L48</f>
        <v>17.050258655282228</v>
      </c>
      <c r="H44" s="11">
        <f>'est abv LGR'!M48</f>
        <v>6.017738348923138</v>
      </c>
      <c r="I44" s="11">
        <f>'est abv LGR'!N48</f>
        <v>0</v>
      </c>
      <c r="M44" s="11">
        <v>100</v>
      </c>
      <c r="N44" s="11">
        <f>SUMIFS(hauled!$AA$4:$AA$3750,hauled!$F$4:$F$3750,"female",hauled!$X$4:$X$3750,M44,hauled!$I$4:$I$3750,"NezPerceTribe")</f>
        <v>0</v>
      </c>
      <c r="O44" s="11">
        <f>SUMIFS(hauled!$AA$4:$AA$3750,hauled!$F$4:$F$3750,"male",hauled!$X$4:$X$3750,M44,hauled!$I$4:$I$3750,"NezPerceTribe")</f>
        <v>0.95956929668424906</v>
      </c>
      <c r="R44" s="11">
        <v>100</v>
      </c>
      <c r="S44" s="11">
        <f>SUMIFS(hauled!$AA$4:$AA$3750,hauled!$F$4:$F$3750,"female",hauled!$X$4:$X$3750,R44,hauled!$I$4:$I$3750,"LyonsFerryHatchery")</f>
        <v>1.0029563914871897</v>
      </c>
      <c r="T44" s="11">
        <f>SUMIFS(hauled!$AA$4:$AA$3750,hauled!$F$4:$F$3750,"male",hauled!$X$4:$X$3750,R44,hauled!$I$4:$I$3750,"LyonsFerryHatchery")</f>
        <v>7.8142578821843047</v>
      </c>
    </row>
    <row r="45" spans="2:20" x14ac:dyDescent="0.25">
      <c r="B45">
        <f>'est abv LGR'!B49</f>
        <v>5</v>
      </c>
      <c r="C45">
        <f>'est abv LGR'!C49</f>
        <v>2019</v>
      </c>
      <c r="D45" t="str">
        <f>'est abv LGR'!D49</f>
        <v>subyearling</v>
      </c>
      <c r="E45" t="str">
        <f>'est abv LGR'!E49</f>
        <v>SR hatchery</v>
      </c>
      <c r="F45" t="str">
        <f>'est abv LGR'!F49</f>
        <v>NLVA</v>
      </c>
      <c r="G45" s="11">
        <f>'est abv LGR'!L49</f>
        <v>32.094604527590057</v>
      </c>
      <c r="H45" s="11">
        <f>'est abv LGR'!M49</f>
        <v>11.032520306359089</v>
      </c>
      <c r="I45" s="11">
        <f>'est abv LGR'!N49</f>
        <v>0</v>
      </c>
    </row>
    <row r="46" spans="2:20" x14ac:dyDescent="0.25">
      <c r="B46">
        <f>'est abv LGR'!B50</f>
        <v>5</v>
      </c>
      <c r="C46">
        <f>'est abv LGR'!C50</f>
        <v>2019</v>
      </c>
      <c r="D46" t="str">
        <f>'est abv LGR'!D50</f>
        <v>subyearling</v>
      </c>
      <c r="E46" t="str">
        <f>'est abv LGR'!E50</f>
        <v>SR hatchery</v>
      </c>
      <c r="F46" t="str">
        <f>'est abv LGR'!F50</f>
        <v>NPTH</v>
      </c>
      <c r="G46" s="11">
        <f>'est abv LGR'!L50</f>
        <v>36.106430093538798</v>
      </c>
      <c r="H46" s="11">
        <f>'est abv LGR'!M50</f>
        <v>25.073909787179723</v>
      </c>
      <c r="I46" s="11">
        <f>'est abv LGR'!N50</f>
        <v>0</v>
      </c>
    </row>
    <row r="47" spans="2:20" x14ac:dyDescent="0.25">
      <c r="B47">
        <f>'est abv LGR'!B51</f>
        <v>4</v>
      </c>
      <c r="C47">
        <f>'est abv LGR'!C51</f>
        <v>2020</v>
      </c>
      <c r="D47" t="str">
        <f>'est abv LGR'!D51</f>
        <v>subyearling</v>
      </c>
      <c r="E47" t="str">
        <f>'est abv LGR'!E51</f>
        <v>SR hatchery</v>
      </c>
      <c r="F47" t="str">
        <f>'est abv LGR'!F51</f>
        <v>CFA</v>
      </c>
      <c r="G47" s="11">
        <f>'est abv LGR'!L51</f>
        <v>24.280289599309807</v>
      </c>
      <c r="H47" s="11">
        <f>'est abv LGR'!M51</f>
        <v>27.31532579922353</v>
      </c>
      <c r="I47" s="11">
        <f>'est abv LGR'!N51</f>
        <v>0</v>
      </c>
    </row>
    <row r="48" spans="2:20" x14ac:dyDescent="0.25">
      <c r="B48">
        <f>'est abv LGR'!B52</f>
        <v>4</v>
      </c>
      <c r="C48">
        <f>'est abv LGR'!C52</f>
        <v>2020</v>
      </c>
      <c r="D48" t="str">
        <f>'est abv LGR'!D52</f>
        <v>subyearling</v>
      </c>
      <c r="E48" t="str">
        <f>'est abv LGR'!E52</f>
        <v>SR hatchery</v>
      </c>
      <c r="F48" t="str">
        <f>'est abv LGR'!F52</f>
        <v>LGA</v>
      </c>
      <c r="G48" s="11">
        <f>'est abv LGR'!L52</f>
        <v>47.548900465315072</v>
      </c>
      <c r="H48" s="11">
        <f>'est abv LGR'!M52</f>
        <v>34.39707693235556</v>
      </c>
      <c r="I48" s="11">
        <f>'est abv LGR'!N52</f>
        <v>0</v>
      </c>
    </row>
    <row r="49" spans="2:9" x14ac:dyDescent="0.25">
      <c r="B49">
        <f>'est abv LGR'!B53</f>
        <v>4</v>
      </c>
      <c r="C49">
        <f>'est abv LGR'!C53</f>
        <v>2020</v>
      </c>
      <c r="D49" t="str">
        <f>'est abv LGR'!D53</f>
        <v>subyearling</v>
      </c>
      <c r="E49" t="str">
        <f>'est abv LGR'!E53</f>
        <v>SR hatchery</v>
      </c>
      <c r="F49" t="str">
        <f>'est abv LGR'!F53</f>
        <v>NLVA</v>
      </c>
      <c r="G49" s="11">
        <f>'est abv LGR'!L53</f>
        <v>72.840868797929517</v>
      </c>
      <c r="H49" s="11">
        <f>'est abv LGR'!M53</f>
        <v>51.595615398533383</v>
      </c>
      <c r="I49" s="11">
        <f>'est abv LGR'!N53</f>
        <v>0</v>
      </c>
    </row>
    <row r="50" spans="2:9" x14ac:dyDescent="0.25">
      <c r="B50">
        <f>'est abv LGR'!B54</f>
        <v>4</v>
      </c>
      <c r="C50">
        <f>'est abv LGR'!C54</f>
        <v>2020</v>
      </c>
      <c r="D50" t="str">
        <f>'est abv LGR'!D54</f>
        <v>subyearling</v>
      </c>
      <c r="E50" t="str">
        <f>'est abv LGR'!E54</f>
        <v>SR hatchery</v>
      </c>
      <c r="F50" t="str">
        <f>'est abv LGR'!F54</f>
        <v>NPTH</v>
      </c>
      <c r="G50" s="11">
        <f>'est abv LGR'!L54</f>
        <v>98.132837130543962</v>
      </c>
      <c r="H50" s="11">
        <f>'est abv LGR'!M54</f>
        <v>85.992692330889028</v>
      </c>
      <c r="I50" s="11">
        <f>'est abv LGR'!N54</f>
        <v>0</v>
      </c>
    </row>
    <row r="51" spans="2:9" x14ac:dyDescent="0.25">
      <c r="B51">
        <f>'est abv LGR'!B55</f>
        <v>3</v>
      </c>
      <c r="C51">
        <f>'est abv LGR'!C55</f>
        <v>2021</v>
      </c>
      <c r="D51" t="str">
        <f>'est abv LGR'!D55</f>
        <v>subyearling</v>
      </c>
      <c r="E51" t="str">
        <f>'est abv LGR'!E55</f>
        <v>SR hatchery</v>
      </c>
      <c r="F51" t="str">
        <f>'est abv LGR'!F55</f>
        <v>CFA</v>
      </c>
      <c r="G51" s="11">
        <f>'est abv LGR'!L55</f>
        <v>2.0354162426216167</v>
      </c>
      <c r="H51" s="11">
        <f>'est abv LGR'!M55</f>
        <v>3.053124363932425</v>
      </c>
      <c r="I51" s="11">
        <f>'est abv LGR'!N55</f>
        <v>0</v>
      </c>
    </row>
    <row r="52" spans="2:9" x14ac:dyDescent="0.25">
      <c r="B52">
        <f>'est abv LGR'!B56</f>
        <v>3</v>
      </c>
      <c r="C52">
        <f>'est abv LGR'!C56</f>
        <v>2021</v>
      </c>
      <c r="D52" t="str">
        <f>'est abv LGR'!D56</f>
        <v>subyearling</v>
      </c>
      <c r="E52" t="str">
        <f>'est abv LGR'!E56</f>
        <v>SR hatchery</v>
      </c>
      <c r="F52" t="str">
        <f>'est abv LGR'!F56</f>
        <v>LGA</v>
      </c>
      <c r="G52" s="11">
        <f>'est abv LGR'!L56</f>
        <v>0</v>
      </c>
      <c r="H52" s="11">
        <f>'est abv LGR'!M56</f>
        <v>1.0177081213108083</v>
      </c>
      <c r="I52" s="11">
        <f>'est abv LGR'!N56</f>
        <v>0</v>
      </c>
    </row>
    <row r="53" spans="2:9" x14ac:dyDescent="0.25">
      <c r="B53">
        <f>'est abv LGR'!B57</f>
        <v>3</v>
      </c>
      <c r="C53">
        <f>'est abv LGR'!C57</f>
        <v>2021</v>
      </c>
      <c r="D53" t="str">
        <f>'est abv LGR'!D57</f>
        <v>subyearling</v>
      </c>
      <c r="E53" t="str">
        <f>'est abv LGR'!E57</f>
        <v>SR hatchery</v>
      </c>
      <c r="F53" t="str">
        <f>'est abv LGR'!F57</f>
        <v>NLVA</v>
      </c>
      <c r="G53" s="11">
        <f>'est abv LGR'!L57</f>
        <v>1.0177081213108083</v>
      </c>
      <c r="H53" s="11">
        <f>'est abv LGR'!M57</f>
        <v>2.0354162426216167</v>
      </c>
      <c r="I53" s="11">
        <f>'est abv LGR'!N57</f>
        <v>0</v>
      </c>
    </row>
    <row r="54" spans="2:9" x14ac:dyDescent="0.25">
      <c r="B54">
        <f>'est abv LGR'!B58</f>
        <v>3</v>
      </c>
      <c r="C54">
        <f>'est abv LGR'!C58</f>
        <v>2021</v>
      </c>
      <c r="D54" t="str">
        <f>'est abv LGR'!D58</f>
        <v>subyearling</v>
      </c>
      <c r="E54" t="str">
        <f>'est abv LGR'!E58</f>
        <v>SR hatchery</v>
      </c>
      <c r="F54" t="str">
        <f>'est abv LGR'!F58</f>
        <v>NPTH</v>
      </c>
      <c r="G54" s="11">
        <f>'est abv LGR'!L58</f>
        <v>0</v>
      </c>
      <c r="H54" s="11">
        <f>'est abv LGR'!M58</f>
        <v>0</v>
      </c>
      <c r="I54" s="11">
        <f>'est abv LGR'!N58</f>
        <v>0</v>
      </c>
    </row>
    <row r="55" spans="2:9" x14ac:dyDescent="0.25">
      <c r="B55">
        <f>'est abv LGR'!B59</f>
        <v>5</v>
      </c>
      <c r="C55">
        <f>'est abv LGR'!C59</f>
        <v>2019</v>
      </c>
      <c r="D55" t="str">
        <f>'est abv LGR'!D59</f>
        <v>subyearling</v>
      </c>
      <c r="E55" t="str">
        <f>'est abv LGR'!E59</f>
        <v>stray</v>
      </c>
      <c r="F55" t="str">
        <f>'est abv LGR'!F59</f>
        <v>LWSH</v>
      </c>
      <c r="G55" s="11">
        <f>'est abv LGR'!L59</f>
        <v>1</v>
      </c>
      <c r="H55" s="11">
        <f>'est abv LGR'!M59</f>
        <v>0</v>
      </c>
      <c r="I55" s="11">
        <f>'est abv LGR'!N59</f>
        <v>0</v>
      </c>
    </row>
    <row r="56" spans="2:9" x14ac:dyDescent="0.25">
      <c r="B56">
        <f>'est abv LGR'!B60</f>
        <v>5</v>
      </c>
      <c r="C56">
        <f>'est abv LGR'!C60</f>
        <v>2019</v>
      </c>
      <c r="D56" t="str">
        <f>'est abv LGR'!D60</f>
        <v>subyearling</v>
      </c>
      <c r="E56" t="str">
        <f>'est abv LGR'!E60</f>
        <v>stray</v>
      </c>
      <c r="F56" t="str">
        <f>'est abv LGR'!F60</f>
        <v>PRFH</v>
      </c>
      <c r="G56" s="11">
        <f>'est abv LGR'!L60</f>
        <v>2.080033446937827</v>
      </c>
      <c r="H56" s="11">
        <f>'est abv LGR'!M60</f>
        <v>2.080033446937827</v>
      </c>
      <c r="I56" s="11">
        <f>'est abv LGR'!N60</f>
        <v>0</v>
      </c>
    </row>
    <row r="57" spans="2:9" x14ac:dyDescent="0.25">
      <c r="B57">
        <f>'est abv LGR'!B61</f>
        <v>5</v>
      </c>
      <c r="C57">
        <f>'est abv LGR'!C61</f>
        <v>2019</v>
      </c>
      <c r="D57" t="str">
        <f>'est abv LGR'!D61</f>
        <v>subyearling</v>
      </c>
      <c r="E57" t="str">
        <f>'est abv LGR'!E61</f>
        <v>stray</v>
      </c>
      <c r="F57" t="str">
        <f>'est abv LGR'!F61</f>
        <v>RSFH</v>
      </c>
      <c r="G57" s="11">
        <f>'est abv LGR'!L61</f>
        <v>0</v>
      </c>
      <c r="H57" s="11">
        <f>'est abv LGR'!M61</f>
        <v>1.0414844068954601</v>
      </c>
      <c r="I57" s="11">
        <f>'est abv LGR'!N61</f>
        <v>0</v>
      </c>
    </row>
    <row r="58" spans="2:9" x14ac:dyDescent="0.25">
      <c r="B58">
        <f>'est abv LGR'!B62</f>
        <v>5</v>
      </c>
      <c r="C58">
        <f>'est abv LGR'!C62</f>
        <v>2019</v>
      </c>
      <c r="D58" t="str">
        <f>'est abv LGR'!D62</f>
        <v>yearling</v>
      </c>
      <c r="E58" t="str">
        <f>'est abv LGR'!E62</f>
        <v>stray</v>
      </c>
      <c r="F58" t="str">
        <f>'est abv LGR'!F62</f>
        <v>UMFH</v>
      </c>
      <c r="G58" s="11">
        <f>'est abv LGR'!L62</f>
        <v>1</v>
      </c>
      <c r="H58" s="11">
        <f>'est abv LGR'!M62</f>
        <v>0</v>
      </c>
      <c r="I58" s="11">
        <f>'est abv LGR'!N62</f>
        <v>0</v>
      </c>
    </row>
    <row r="59" spans="2:9" x14ac:dyDescent="0.25">
      <c r="B59">
        <f>'est abv LGR'!B63</f>
        <v>4</v>
      </c>
      <c r="C59">
        <f>'est abv LGR'!C63</f>
        <v>2020</v>
      </c>
      <c r="D59" t="str">
        <f>'est abv LGR'!D63</f>
        <v>subyearling</v>
      </c>
      <c r="E59" t="str">
        <f>'est abv LGR'!E63</f>
        <v>stray</v>
      </c>
      <c r="F59" t="str">
        <f>'est abv LGR'!F63</f>
        <v>LWSH</v>
      </c>
      <c r="G59" s="11">
        <f>'est abv LGR'!L63</f>
        <v>0</v>
      </c>
      <c r="H59" s="11">
        <f>'est abv LGR'!M63</f>
        <v>3.0165912518853695</v>
      </c>
      <c r="I59" s="11">
        <f>'est abv LGR'!N63</f>
        <v>0</v>
      </c>
    </row>
    <row r="60" spans="2:9" x14ac:dyDescent="0.25">
      <c r="B60">
        <f>'est abv LGR'!B64</f>
        <v>4</v>
      </c>
      <c r="C60">
        <f>'est abv LGR'!C64</f>
        <v>2020</v>
      </c>
      <c r="D60" t="str">
        <f>'est abv LGR'!D64</f>
        <v>subyearling</v>
      </c>
      <c r="E60" t="str">
        <f>'est abv LGR'!E64</f>
        <v>stray</v>
      </c>
      <c r="F60" t="str">
        <f>'est abv LGR'!F64</f>
        <v>UMFH</v>
      </c>
      <c r="G60" s="11">
        <f>'est abv LGR'!L64</f>
        <v>0</v>
      </c>
      <c r="H60" s="11">
        <f>'est abv LGR'!M64</f>
        <v>1.1225864391558151</v>
      </c>
      <c r="I60" s="11">
        <f>'est abv LGR'!N64</f>
        <v>0</v>
      </c>
    </row>
    <row r="61" spans="2:9" x14ac:dyDescent="0.25">
      <c r="B61">
        <f>'est abv LGR'!B65</f>
        <v>3</v>
      </c>
      <c r="C61">
        <f>'est abv LGR'!C65</f>
        <v>2021</v>
      </c>
      <c r="D61" t="str">
        <f>'est abv LGR'!D65</f>
        <v>subyearling</v>
      </c>
      <c r="E61" t="str">
        <f>'est abv LGR'!E65</f>
        <v>stray</v>
      </c>
      <c r="F61" t="str">
        <f>'est abv LGR'!F65</f>
        <v>RSFH</v>
      </c>
      <c r="G61" s="11">
        <f>'est abv LGR'!L65</f>
        <v>0</v>
      </c>
      <c r="H61" s="11">
        <f>'est abv LGR'!M65</f>
        <v>0</v>
      </c>
      <c r="I61" s="11">
        <f>'est abv LGR'!N65</f>
        <v>0</v>
      </c>
    </row>
    <row r="62" spans="2:9" x14ac:dyDescent="0.25">
      <c r="B62">
        <f>'est abv LGR'!B66</f>
        <v>3</v>
      </c>
      <c r="C62">
        <f>'est abv LGR'!C66</f>
        <v>2021</v>
      </c>
      <c r="D62" t="str">
        <f>'est abv LGR'!D66</f>
        <v>subyearling</v>
      </c>
      <c r="E62" t="str">
        <f>'est abv LGR'!E66</f>
        <v>stray</v>
      </c>
      <c r="F62" t="str">
        <f>'est abv LGR'!F66</f>
        <v>UMFH</v>
      </c>
      <c r="G62" s="11">
        <f>'est abv LGR'!L66</f>
        <v>0</v>
      </c>
      <c r="H62" s="11">
        <f>'est abv LGR'!M66</f>
        <v>0</v>
      </c>
      <c r="I62" s="11">
        <f>'est abv LGR'!N66</f>
        <v>0</v>
      </c>
    </row>
    <row r="63" spans="2:9" x14ac:dyDescent="0.25">
      <c r="B63">
        <f>'est abv LGR'!B67</f>
        <v>2</v>
      </c>
      <c r="C63">
        <f>'est abv LGR'!C67</f>
        <v>2022</v>
      </c>
      <c r="D63" t="str">
        <f>'est abv LGR'!D67</f>
        <v>subyearling</v>
      </c>
      <c r="E63" t="str">
        <f>'est abv LGR'!E67</f>
        <v>SR hatchery</v>
      </c>
      <c r="F63" t="str">
        <f>'est abv LGR'!F67</f>
        <v>BCA1</v>
      </c>
      <c r="G63" s="11">
        <f>'est abv LGR'!L67</f>
        <v>0</v>
      </c>
      <c r="H63" s="11">
        <f>'est abv LGR'!M67</f>
        <v>0</v>
      </c>
      <c r="I63" s="11">
        <f>'est abv LGR'!N67</f>
        <v>0</v>
      </c>
    </row>
    <row r="64" spans="2:9" x14ac:dyDescent="0.25">
      <c r="B64">
        <f>'est abv LGR'!B68</f>
        <v>2</v>
      </c>
      <c r="C64">
        <f>'est abv LGR'!C68</f>
        <v>2022</v>
      </c>
      <c r="D64" t="str">
        <f>'est abv LGR'!D68</f>
        <v>subyearling</v>
      </c>
      <c r="E64" t="str">
        <f>'est abv LGR'!E68</f>
        <v>SR hatchery</v>
      </c>
      <c r="F64" t="str">
        <f>'est abv LGR'!F68</f>
        <v>BCA2</v>
      </c>
      <c r="G64" s="11">
        <f>'est abv LGR'!L68</f>
        <v>0</v>
      </c>
      <c r="H64" s="11">
        <f>'est abv LGR'!M68</f>
        <v>0</v>
      </c>
      <c r="I64" s="11">
        <f>'est abv LGR'!N68</f>
        <v>0</v>
      </c>
    </row>
    <row r="65" spans="2:9" x14ac:dyDescent="0.25">
      <c r="B65">
        <f>'est abv LGR'!B69</f>
        <v>2</v>
      </c>
      <c r="C65">
        <f>'est abv LGR'!C69</f>
        <v>2022</v>
      </c>
      <c r="D65" t="str">
        <f>'est abv LGR'!D69</f>
        <v>subyearling</v>
      </c>
      <c r="E65" t="str">
        <f>'est abv LGR'!E69</f>
        <v>SR hatchery</v>
      </c>
      <c r="F65" t="str">
        <f>'est abv LGR'!F69</f>
        <v>CJA1</v>
      </c>
      <c r="G65" s="11">
        <f>'est abv LGR'!L69</f>
        <v>0</v>
      </c>
      <c r="H65" s="11">
        <f>'est abv LGR'!M69</f>
        <v>0</v>
      </c>
      <c r="I65" s="11">
        <f>'est abv LGR'!N69</f>
        <v>0</v>
      </c>
    </row>
    <row r="66" spans="2:9" x14ac:dyDescent="0.25">
      <c r="B66">
        <f>'est abv LGR'!B70</f>
        <v>2</v>
      </c>
      <c r="C66">
        <f>'est abv LGR'!C70</f>
        <v>2022</v>
      </c>
      <c r="D66" t="str">
        <f>'est abv LGR'!D70</f>
        <v>subyearling</v>
      </c>
      <c r="E66" t="str">
        <f>'est abv LGR'!E70</f>
        <v>SR hatchery</v>
      </c>
      <c r="F66" t="str">
        <f>'est abv LGR'!F70</f>
        <v>CJA2</v>
      </c>
      <c r="G66" s="11">
        <f>'est abv LGR'!L70</f>
        <v>0</v>
      </c>
      <c r="H66" s="11">
        <f>'est abv LGR'!M70</f>
        <v>0</v>
      </c>
      <c r="I66" s="11">
        <f>'est abv LGR'!N70</f>
        <v>0</v>
      </c>
    </row>
    <row r="67" spans="2:9" x14ac:dyDescent="0.25">
      <c r="B67">
        <f>'est abv LGR'!B71</f>
        <v>2</v>
      </c>
      <c r="C67">
        <f>'est abv LGR'!C71</f>
        <v>2022</v>
      </c>
      <c r="D67" t="str">
        <f>'est abv LGR'!D71</f>
        <v>subyearling</v>
      </c>
      <c r="E67" t="str">
        <f>'est abv LGR'!E71</f>
        <v>SR hatchery</v>
      </c>
      <c r="F67" t="str">
        <f>'est abv LGR'!F71</f>
        <v>GRR</v>
      </c>
      <c r="G67" s="11">
        <f>'est abv LGR'!L71</f>
        <v>0</v>
      </c>
      <c r="H67" s="11">
        <f>'est abv LGR'!M71</f>
        <v>0</v>
      </c>
      <c r="I67" s="11">
        <f>'est abv LGR'!N71</f>
        <v>0</v>
      </c>
    </row>
    <row r="68" spans="2:9" x14ac:dyDescent="0.25">
      <c r="B68">
        <f>'est abv LGR'!B72</f>
        <v>2</v>
      </c>
      <c r="C68">
        <f>'est abv LGR'!C72</f>
        <v>2022</v>
      </c>
      <c r="D68" t="str">
        <f>'est abv LGR'!D72</f>
        <v>subyearling</v>
      </c>
      <c r="E68" t="str">
        <f>'est abv LGR'!E72</f>
        <v>SR hatchery</v>
      </c>
      <c r="F68" t="str">
        <f>'est abv LGR'!F72</f>
        <v>IPCSR</v>
      </c>
      <c r="G68" s="11">
        <f>'est abv LGR'!L72</f>
        <v>0</v>
      </c>
      <c r="H68" s="11">
        <f>'est abv LGR'!M72</f>
        <v>0</v>
      </c>
      <c r="I68" s="11">
        <f>'est abv LGR'!N72</f>
        <v>0</v>
      </c>
    </row>
    <row r="69" spans="2:9" x14ac:dyDescent="0.25">
      <c r="B69">
        <f>'est abv LGR'!B73</f>
        <v>2</v>
      </c>
      <c r="C69">
        <f>'est abv LGR'!C73</f>
        <v>2022</v>
      </c>
      <c r="D69" t="str">
        <f>'est abv LGR'!D73</f>
        <v>subyearling</v>
      </c>
      <c r="E69" t="str">
        <f>'est abv LGR'!E73</f>
        <v>SR hatchery</v>
      </c>
      <c r="F69" t="str">
        <f>'est abv LGR'!F73</f>
        <v>LFSO</v>
      </c>
      <c r="G69" s="11">
        <f>'est abv LGR'!L73</f>
        <v>0</v>
      </c>
      <c r="H69" s="11">
        <f>'est abv LGR'!M73</f>
        <v>0</v>
      </c>
      <c r="I69" s="11">
        <f>'est abv LGR'!N73</f>
        <v>0</v>
      </c>
    </row>
    <row r="70" spans="2:9" x14ac:dyDescent="0.25">
      <c r="B70">
        <f>'est abv LGR'!B74</f>
        <v>2</v>
      </c>
      <c r="C70">
        <f>'est abv LGR'!C74</f>
        <v>2022</v>
      </c>
      <c r="D70" t="str">
        <f>'est abv LGR'!D74</f>
        <v>subyearling</v>
      </c>
      <c r="E70" t="str">
        <f>'est abv LGR'!E74</f>
        <v>SR hatchery</v>
      </c>
      <c r="F70" t="str">
        <f>'est abv LGR'!F74</f>
        <v>LFYO</v>
      </c>
      <c r="G70" s="11">
        <f>'est abv LGR'!L74</f>
        <v>0</v>
      </c>
      <c r="H70" s="11">
        <f>'est abv LGR'!M74</f>
        <v>0</v>
      </c>
      <c r="I70" s="11">
        <f>'est abv LGR'!N74</f>
        <v>0</v>
      </c>
    </row>
    <row r="71" spans="2:9" x14ac:dyDescent="0.25">
      <c r="B71">
        <f>'est abv LGR'!B75</f>
        <v>2</v>
      </c>
      <c r="C71">
        <f>'est abv LGR'!C75</f>
        <v>2022</v>
      </c>
      <c r="D71" t="str">
        <f>'est abv LGR'!D75</f>
        <v>subyearling</v>
      </c>
      <c r="E71" t="str">
        <f>'est abv LGR'!E75</f>
        <v>SR hatchery</v>
      </c>
      <c r="F71" t="str">
        <f>'est abv LGR'!F75</f>
        <v>PLA1</v>
      </c>
      <c r="G71" s="11">
        <f>'est abv LGR'!L75</f>
        <v>0</v>
      </c>
      <c r="H71" s="11">
        <f>'est abv LGR'!M75</f>
        <v>0</v>
      </c>
      <c r="I71" s="11">
        <f>'est abv LGR'!N75</f>
        <v>0</v>
      </c>
    </row>
    <row r="72" spans="2:9" x14ac:dyDescent="0.25">
      <c r="B72">
        <f>'est abv LGR'!B76</f>
        <v>2</v>
      </c>
      <c r="C72">
        <f>'est abv LGR'!C76</f>
        <v>2022</v>
      </c>
      <c r="D72" t="str">
        <f>'est abv LGR'!D76</f>
        <v>subyearling</v>
      </c>
      <c r="E72" t="str">
        <f>'est abv LGR'!E76</f>
        <v>SR hatchery</v>
      </c>
      <c r="F72" t="str">
        <f>'est abv LGR'!F76</f>
        <v>PLA2</v>
      </c>
      <c r="G72" s="11">
        <f>'est abv LGR'!L76</f>
        <v>0</v>
      </c>
      <c r="H72" s="11">
        <f>'est abv LGR'!M76</f>
        <v>0</v>
      </c>
      <c r="I72" s="11">
        <f>'est abv LGR'!N76</f>
        <v>0</v>
      </c>
    </row>
    <row r="73" spans="2:9" x14ac:dyDescent="0.25">
      <c r="B73">
        <f>'est abv LGR'!B77</f>
        <v>5</v>
      </c>
      <c r="C73">
        <f>'est abv LGR'!C77</f>
        <v>2019</v>
      </c>
      <c r="D73" t="str">
        <f>'est abv LGR'!D77</f>
        <v>subyearling</v>
      </c>
      <c r="E73" t="str">
        <f>'est abv LGR'!E77</f>
        <v>stray</v>
      </c>
      <c r="F73" t="str">
        <f>'est abv LGR'!F77</f>
        <v>WFHsu</v>
      </c>
      <c r="G73" s="11">
        <f>'est abv LGR'!L77</f>
        <v>1</v>
      </c>
      <c r="H73" s="11">
        <f>'est abv LGR'!M77</f>
        <v>0</v>
      </c>
      <c r="I73" s="11">
        <f>'est abv LGR'!N77</f>
        <v>0</v>
      </c>
    </row>
    <row r="74" spans="2:9" x14ac:dyDescent="0.25">
      <c r="B74">
        <f>'est abv LGR'!B78</f>
        <v>2</v>
      </c>
      <c r="C74">
        <f>'est abv LGR'!C78</f>
        <v>2022</v>
      </c>
      <c r="D74" t="str">
        <f>'est abv LGR'!D78</f>
        <v>subyearling</v>
      </c>
      <c r="E74" t="str">
        <f>'est abv LGR'!E78</f>
        <v>SR hatchery</v>
      </c>
      <c r="F74" t="str">
        <f>'est abv LGR'!F78</f>
        <v>CFA</v>
      </c>
      <c r="G74" s="11">
        <f>'est abv LGR'!L78</f>
        <v>0</v>
      </c>
      <c r="H74" s="11">
        <f>'est abv LGR'!M78</f>
        <v>0</v>
      </c>
      <c r="I74" s="11">
        <f>'est abv LGR'!N78</f>
        <v>0</v>
      </c>
    </row>
    <row r="75" spans="2:9" x14ac:dyDescent="0.25">
      <c r="B75">
        <f>'est abv LGR'!B79</f>
        <v>2</v>
      </c>
      <c r="C75">
        <f>'est abv LGR'!C79</f>
        <v>2022</v>
      </c>
      <c r="D75" t="str">
        <f>'est abv LGR'!D79</f>
        <v>subyearling</v>
      </c>
      <c r="E75" t="str">
        <f>'est abv LGR'!E79</f>
        <v>SR hatchery</v>
      </c>
      <c r="F75" t="str">
        <f>'est abv LGR'!F79</f>
        <v>LGA</v>
      </c>
      <c r="G75" s="11">
        <f>'est abv LGR'!L79</f>
        <v>0</v>
      </c>
      <c r="H75" s="11">
        <f>'est abv LGR'!M79</f>
        <v>0</v>
      </c>
      <c r="I75" s="11">
        <f>'est abv LGR'!N79</f>
        <v>0</v>
      </c>
    </row>
    <row r="76" spans="2:9" x14ac:dyDescent="0.25">
      <c r="B76">
        <f>'est abv LGR'!B80</f>
        <v>2</v>
      </c>
      <c r="C76">
        <f>'est abv LGR'!C80</f>
        <v>2022</v>
      </c>
      <c r="D76" t="str">
        <f>'est abv LGR'!D80</f>
        <v>subyearling</v>
      </c>
      <c r="E76" t="str">
        <f>'est abv LGR'!E80</f>
        <v>SR hatchery</v>
      </c>
      <c r="F76" t="str">
        <f>'est abv LGR'!F80</f>
        <v>NLVA</v>
      </c>
      <c r="G76" s="11">
        <f>'est abv LGR'!L80</f>
        <v>0</v>
      </c>
      <c r="H76" s="11">
        <f>'est abv LGR'!M80</f>
        <v>0</v>
      </c>
      <c r="I76" s="11">
        <f>'est abv LGR'!N80</f>
        <v>0</v>
      </c>
    </row>
    <row r="77" spans="2:9" x14ac:dyDescent="0.25">
      <c r="B77">
        <f>'est abv LGR'!B81</f>
        <v>3</v>
      </c>
      <c r="C77">
        <f>'est abv LGR'!C81</f>
        <v>2021</v>
      </c>
      <c r="D77" t="str">
        <f>'est abv LGR'!D81</f>
        <v>subyearling</v>
      </c>
      <c r="E77" t="str">
        <f>'est abv LGR'!E81</f>
        <v>stray</v>
      </c>
      <c r="F77" t="str">
        <f>'est abv LGR'!F81</f>
        <v>LWSH</v>
      </c>
      <c r="G77" s="11">
        <f>'est abv LGR'!L81</f>
        <v>0</v>
      </c>
      <c r="H77" s="11">
        <f>'est abv LGR'!M81</f>
        <v>0</v>
      </c>
      <c r="I77" s="11">
        <f>'est abv LGR'!N81</f>
        <v>0</v>
      </c>
    </row>
    <row r="78" spans="2:9" x14ac:dyDescent="0.25">
      <c r="B78">
        <f>'est abv LGR'!B82</f>
        <v>3</v>
      </c>
      <c r="C78">
        <f>'est abv LGR'!C82</f>
        <v>2021</v>
      </c>
      <c r="D78" t="str">
        <f>'est abv LGR'!D82</f>
        <v>subyearling</v>
      </c>
      <c r="E78" t="str">
        <f>'est abv LGR'!E82</f>
        <v>stray</v>
      </c>
      <c r="F78" t="str">
        <f>'est abv LGR'!F82</f>
        <v>PRFH</v>
      </c>
      <c r="G78" s="11">
        <f>'est abv LGR'!L82</f>
        <v>0</v>
      </c>
      <c r="H78" s="11">
        <f>'est abv LGR'!M82</f>
        <v>0</v>
      </c>
      <c r="I78" s="11">
        <f>'est abv LGR'!N82</f>
        <v>0</v>
      </c>
    </row>
    <row r="79" spans="2:9" x14ac:dyDescent="0.25">
      <c r="B79">
        <f>'est abv LGR'!B83</f>
        <v>4</v>
      </c>
      <c r="C79">
        <f>'est abv LGR'!C83</f>
        <v>2020</v>
      </c>
      <c r="D79" t="str">
        <f>'est abv LGR'!D83</f>
        <v>subyearling</v>
      </c>
      <c r="E79" t="str">
        <f>'est abv LGR'!E83</f>
        <v>stray</v>
      </c>
      <c r="F79" t="str">
        <f>'est abv LGR'!F83</f>
        <v>RSFH</v>
      </c>
      <c r="G79" s="11">
        <f>'est abv LGR'!L83</f>
        <v>0</v>
      </c>
      <c r="H79" s="11">
        <f>'est abv LGR'!M83</f>
        <v>0</v>
      </c>
      <c r="I79" s="11">
        <f>'est abv LGR'!N83</f>
        <v>0</v>
      </c>
    </row>
    <row r="80" spans="2:9" x14ac:dyDescent="0.25">
      <c r="B80">
        <f>'est abv LGR'!B84</f>
        <v>2</v>
      </c>
      <c r="C80">
        <f>'est abv LGR'!C84</f>
        <v>2022</v>
      </c>
      <c r="D80" t="str">
        <f>'est abv LGR'!D84</f>
        <v>subyearling</v>
      </c>
      <c r="E80" t="str">
        <f>'est abv LGR'!E84</f>
        <v>stray</v>
      </c>
      <c r="F80" t="str">
        <f>'est abv LGR'!F84</f>
        <v>PRFH</v>
      </c>
      <c r="G80" s="11">
        <f>'est abv LGR'!L84</f>
        <v>0</v>
      </c>
      <c r="H80" s="11">
        <f>'est abv LGR'!M84</f>
        <v>0</v>
      </c>
      <c r="I80" s="11">
        <f>'est abv LGR'!N84</f>
        <v>0</v>
      </c>
    </row>
    <row r="81" spans="2:9" x14ac:dyDescent="0.25">
      <c r="B81">
        <f>'est abv LGR'!B85</f>
        <v>2</v>
      </c>
      <c r="C81">
        <f>'est abv LGR'!C85</f>
        <v>2022</v>
      </c>
      <c r="D81" t="str">
        <f>'est abv LGR'!D85</f>
        <v>subyearling</v>
      </c>
      <c r="E81" t="str">
        <f>'est abv LGR'!E85</f>
        <v>stray</v>
      </c>
      <c r="F81" t="str">
        <f>'est abv LGR'!F85</f>
        <v>LWSH</v>
      </c>
      <c r="G81" s="11">
        <f>'est abv LGR'!L85</f>
        <v>0</v>
      </c>
      <c r="H81" s="11">
        <f>'est abv LGR'!M85</f>
        <v>0</v>
      </c>
      <c r="I81" s="11">
        <f>'est abv LGR'!N85</f>
        <v>0</v>
      </c>
    </row>
    <row r="82" spans="2:9" x14ac:dyDescent="0.25">
      <c r="B82">
        <f>'est abv LGR'!B86</f>
        <v>2</v>
      </c>
      <c r="C82">
        <f>'est abv LGR'!C86</f>
        <v>2022</v>
      </c>
      <c r="D82" t="str">
        <f>'est abv LGR'!D86</f>
        <v>subyearling</v>
      </c>
      <c r="E82" t="str">
        <f>'est abv LGR'!E86</f>
        <v>SR hatchery</v>
      </c>
      <c r="F82" t="str">
        <f>'est abv LGR'!F86</f>
        <v>Unkn Hat AD</v>
      </c>
      <c r="G82" s="11">
        <f>'est abv LGR'!L86</f>
        <v>0</v>
      </c>
      <c r="H82" s="11">
        <f>'est abv LGR'!M86</f>
        <v>0.83533934309566316</v>
      </c>
      <c r="I82" s="11">
        <f>'est abv LGR'!N86</f>
        <v>0</v>
      </c>
    </row>
    <row r="83" spans="2:9" x14ac:dyDescent="0.25">
      <c r="B83">
        <f>'est abv LGR'!B87</f>
        <v>3</v>
      </c>
      <c r="C83">
        <f>'est abv LGR'!C87</f>
        <v>2021</v>
      </c>
      <c r="D83" t="str">
        <f>'est abv LGR'!D87</f>
        <v>subyearling</v>
      </c>
      <c r="E83" t="str">
        <f>'est abv LGR'!E87</f>
        <v>SR hatchery</v>
      </c>
      <c r="F83" t="str">
        <f>'est abv LGR'!F87</f>
        <v>Unkn Hat AD</v>
      </c>
      <c r="G83" s="11">
        <f>'est abv LGR'!L87</f>
        <v>1.4108721011069223</v>
      </c>
      <c r="H83" s="11">
        <f>'est abv LGR'!M87</f>
        <v>2.3167844430683173</v>
      </c>
      <c r="I83" s="11">
        <f>'est abv LGR'!N87</f>
        <v>0</v>
      </c>
    </row>
    <row r="84" spans="2:9" x14ac:dyDescent="0.25">
      <c r="B84">
        <f>'est abv LGR'!B88</f>
        <v>4</v>
      </c>
      <c r="C84">
        <f>'est abv LGR'!C88</f>
        <v>2020</v>
      </c>
      <c r="D84" t="str">
        <f>'est abv LGR'!D88</f>
        <v>subyearling</v>
      </c>
      <c r="E84" t="str">
        <f>'est abv LGR'!E88</f>
        <v>SR hatchery</v>
      </c>
      <c r="F84" t="str">
        <f>'est abv LGR'!F88</f>
        <v>Unkn Hat AD</v>
      </c>
      <c r="G84" s="11">
        <f>'est abv LGR'!L88</f>
        <v>12.655484198636952</v>
      </c>
      <c r="H84" s="11">
        <f>'est abv LGR'!M88</f>
        <v>7.5047972205797375</v>
      </c>
      <c r="I84" s="11">
        <f>'est abv LGR'!N88</f>
        <v>0</v>
      </c>
    </row>
    <row r="85" spans="2:9" x14ac:dyDescent="0.25">
      <c r="B85">
        <f>'est abv LGR'!B89</f>
        <v>5</v>
      </c>
      <c r="C85">
        <f>'est abv LGR'!C89</f>
        <v>2019</v>
      </c>
      <c r="D85" t="str">
        <f>'est abv LGR'!D89</f>
        <v>subyearling</v>
      </c>
      <c r="E85" t="str">
        <f>'est abv LGR'!E89</f>
        <v>SR hatchery</v>
      </c>
      <c r="F85" t="str">
        <f>'est abv LGR'!F89</f>
        <v>Unkn Hat AD</v>
      </c>
      <c r="G85" s="11">
        <f>'est abv LGR'!L89</f>
        <v>5.1429023297194085</v>
      </c>
      <c r="H85" s="11">
        <f>'est abv LGR'!M89</f>
        <v>1.9033723738267967</v>
      </c>
      <c r="I85" s="11">
        <f>'est abv LGR'!N89</f>
        <v>0</v>
      </c>
    </row>
    <row r="86" spans="2:9" x14ac:dyDescent="0.25">
      <c r="B86">
        <f>'est abv LGR'!B90</f>
        <v>6</v>
      </c>
      <c r="C86">
        <f>'est abv LGR'!C90</f>
        <v>2018</v>
      </c>
      <c r="D86" t="str">
        <f>'est abv LGR'!D90</f>
        <v>subyearling</v>
      </c>
      <c r="E86" t="str">
        <f>'est abv LGR'!E90</f>
        <v>SR hatchery</v>
      </c>
      <c r="F86" t="str">
        <f>'est abv LGR'!F90</f>
        <v>Unkn Hat AD</v>
      </c>
      <c r="G86" s="11">
        <f>'est abv LGR'!L90</f>
        <v>0</v>
      </c>
      <c r="H86" s="11">
        <f>'est abv LGR'!M90</f>
        <v>0</v>
      </c>
      <c r="I86" s="11">
        <f>'est abv LGR'!N90</f>
        <v>0</v>
      </c>
    </row>
    <row r="87" spans="2:9" x14ac:dyDescent="0.25">
      <c r="B87">
        <f>'est abv LGR'!B91</f>
        <v>2</v>
      </c>
      <c r="C87">
        <f>'est abv LGR'!C91</f>
        <v>2022</v>
      </c>
      <c r="D87" t="str">
        <f>'est abv LGR'!D91</f>
        <v>yearling</v>
      </c>
      <c r="E87" t="str">
        <f>'est abv LGR'!E91</f>
        <v>SR hatchery</v>
      </c>
      <c r="F87" t="str">
        <f>'est abv LGR'!F91</f>
        <v>Unkn Hat AD</v>
      </c>
      <c r="G87" s="11">
        <f>'est abv LGR'!L91</f>
        <v>0</v>
      </c>
      <c r="H87" s="11">
        <f>'est abv LGR'!M91</f>
        <v>0</v>
      </c>
      <c r="I87" s="11">
        <f>'est abv LGR'!N91</f>
        <v>0</v>
      </c>
    </row>
    <row r="88" spans="2:9" x14ac:dyDescent="0.25">
      <c r="B88">
        <f>'est abv LGR'!B92</f>
        <v>3</v>
      </c>
      <c r="C88">
        <f>'est abv LGR'!C92</f>
        <v>2021</v>
      </c>
      <c r="D88" t="str">
        <f>'est abv LGR'!D92</f>
        <v>yearling</v>
      </c>
      <c r="E88" t="str">
        <f>'est abv LGR'!E92</f>
        <v>SR hatchery</v>
      </c>
      <c r="F88" t="str">
        <f>'est abv LGR'!F92</f>
        <v>Unkn Hat AD</v>
      </c>
      <c r="G88" s="11">
        <f>'est abv LGR'!L92</f>
        <v>0</v>
      </c>
      <c r="H88" s="11">
        <f>'est abv LGR'!M92</f>
        <v>7.9964108057020755E-2</v>
      </c>
      <c r="I88" s="11">
        <f>'est abv LGR'!N92</f>
        <v>0</v>
      </c>
    </row>
    <row r="89" spans="2:9" x14ac:dyDescent="0.25">
      <c r="B89">
        <f>'est abv LGR'!B93</f>
        <v>4</v>
      </c>
      <c r="C89">
        <f>'est abv LGR'!C93</f>
        <v>2020</v>
      </c>
      <c r="D89" t="str">
        <f>'est abv LGR'!D93</f>
        <v>yearling</v>
      </c>
      <c r="E89" t="str">
        <f>'est abv LGR'!E93</f>
        <v>SR hatchery</v>
      </c>
      <c r="F89" t="str">
        <f>'est abv LGR'!F93</f>
        <v>Unkn Hat AD</v>
      </c>
      <c r="G89" s="11">
        <f>'est abv LGR'!L93</f>
        <v>1.0000246634517553</v>
      </c>
      <c r="H89" s="11">
        <f>'est abv LGR'!M93</f>
        <v>0.49075058018672602</v>
      </c>
      <c r="I89" s="11">
        <f>'est abv LGR'!N93</f>
        <v>0</v>
      </c>
    </row>
    <row r="90" spans="2:9" x14ac:dyDescent="0.25">
      <c r="B90">
        <f>'est abv LGR'!B94</f>
        <v>5</v>
      </c>
      <c r="C90">
        <f>'est abv LGR'!C94</f>
        <v>2019</v>
      </c>
      <c r="D90" t="str">
        <f>'est abv LGR'!D94</f>
        <v>yearling</v>
      </c>
      <c r="E90" t="str">
        <f>'est abv LGR'!E94</f>
        <v>SR hatchery</v>
      </c>
      <c r="F90" t="str">
        <f>'est abv LGR'!F94</f>
        <v>Unkn Hat AD</v>
      </c>
      <c r="G90" s="11">
        <f>'est abv LGR'!L94</f>
        <v>0.90124123413844259</v>
      </c>
      <c r="H90" s="11">
        <f>'est abv LGR'!M94</f>
        <v>0.30296208476522524</v>
      </c>
      <c r="I90" s="11">
        <f>'est abv LGR'!N94</f>
        <v>0</v>
      </c>
    </row>
    <row r="91" spans="2:9" x14ac:dyDescent="0.25">
      <c r="B91">
        <f>'est abv LGR'!B95</f>
        <v>6</v>
      </c>
      <c r="C91">
        <f>'est abv LGR'!C95</f>
        <v>2018</v>
      </c>
      <c r="D91" t="str">
        <f>'est abv LGR'!D95</f>
        <v>yearling</v>
      </c>
      <c r="E91" t="str">
        <f>'est abv LGR'!E95</f>
        <v>SR hatchery</v>
      </c>
      <c r="F91" t="str">
        <f>'est abv LGR'!F95</f>
        <v>Unkn Hat AD</v>
      </c>
      <c r="G91" s="11">
        <f>'est abv LGR'!L95</f>
        <v>0</v>
      </c>
      <c r="H91" s="11">
        <f>'est abv LGR'!M95</f>
        <v>0</v>
      </c>
      <c r="I91" s="11">
        <f>'est abv LGR'!N95</f>
        <v>0</v>
      </c>
    </row>
  </sheetData>
  <mergeCells count="4">
    <mergeCell ref="M30:O30"/>
    <mergeCell ref="R30:T30"/>
    <mergeCell ref="Q13:T13"/>
    <mergeCell ref="L13:O13"/>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4E4C5-3CDF-41FF-B94E-25468A198C12}">
  <dimension ref="A1:BL3749"/>
  <sheetViews>
    <sheetView workbookViewId="0">
      <selection activeCell="AU4" sqref="AU4"/>
    </sheetView>
  </sheetViews>
  <sheetFormatPr defaultRowHeight="15" x14ac:dyDescent="0.25"/>
  <cols>
    <col min="2" max="2" width="11" bestFit="1" customWidth="1"/>
    <col min="3" max="3" width="11.7109375" bestFit="1" customWidth="1"/>
    <col min="5" max="5" width="5" customWidth="1"/>
    <col min="6" max="6" width="6.42578125" customWidth="1"/>
    <col min="7" max="7" width="7.85546875" customWidth="1"/>
    <col min="11" max="11" width="6.85546875" customWidth="1"/>
    <col min="12" max="12" width="16.5703125" bestFit="1" customWidth="1"/>
    <col min="21" max="21" width="9.7109375" bestFit="1" customWidth="1"/>
    <col min="25" max="25" width="5.7109375" customWidth="1"/>
    <col min="31" max="32" width="7.7109375" customWidth="1"/>
    <col min="33" max="33" width="6.5703125" customWidth="1"/>
    <col min="35" max="54" width="5" customWidth="1"/>
  </cols>
  <sheetData>
    <row r="1" spans="1:64" x14ac:dyDescent="0.25">
      <c r="A1" s="14" t="s">
        <v>15255</v>
      </c>
      <c r="Y1" s="11">
        <f>SUM(Y4:Y3750)</f>
        <v>3746</v>
      </c>
      <c r="Z1" s="9">
        <f>SUMIF(V4:V3750,"&lt;&gt;NA",Z4:Z3750)</f>
        <v>44.473773647326027</v>
      </c>
      <c r="AA1" s="11">
        <f>SUM(AA4:AA3750)</f>
        <v>3745.9999999997999</v>
      </c>
      <c r="AB1" s="11"/>
      <c r="AC1" s="11"/>
      <c r="AD1" t="s">
        <v>15275</v>
      </c>
    </row>
    <row r="2" spans="1:64" x14ac:dyDescent="0.25">
      <c r="AD2" s="224">
        <f>-Z1/(AE6+AE26)</f>
        <v>-4.0430703315750931E-2</v>
      </c>
      <c r="BJ2" t="s">
        <v>15257</v>
      </c>
    </row>
    <row r="3" spans="1:64" x14ac:dyDescent="0.25">
      <c r="A3" t="s">
        <v>9082</v>
      </c>
      <c r="B3" t="s">
        <v>9083</v>
      </c>
      <c r="C3" t="s">
        <v>9084</v>
      </c>
      <c r="D3" t="s">
        <v>9085</v>
      </c>
      <c r="E3" t="s">
        <v>9086</v>
      </c>
      <c r="F3" t="s">
        <v>791</v>
      </c>
      <c r="G3" t="s">
        <v>146</v>
      </c>
      <c r="H3" t="s">
        <v>9087</v>
      </c>
      <c r="I3" t="s">
        <v>9088</v>
      </c>
      <c r="J3" t="s">
        <v>9089</v>
      </c>
      <c r="K3" t="s">
        <v>9090</v>
      </c>
      <c r="L3" t="s">
        <v>9091</v>
      </c>
      <c r="M3" t="s">
        <v>9092</v>
      </c>
      <c r="N3" t="s">
        <v>9093</v>
      </c>
      <c r="O3" t="s">
        <v>9094</v>
      </c>
      <c r="P3" t="s">
        <v>9095</v>
      </c>
      <c r="Q3" t="s">
        <v>9096</v>
      </c>
      <c r="R3" t="s">
        <v>9097</v>
      </c>
      <c r="S3" t="s">
        <v>689</v>
      </c>
      <c r="T3" t="s">
        <v>9098</v>
      </c>
      <c r="U3" t="s">
        <v>9099</v>
      </c>
      <c r="V3" t="s">
        <v>15251</v>
      </c>
      <c r="W3" t="s">
        <v>15252</v>
      </c>
      <c r="X3" t="s">
        <v>655</v>
      </c>
      <c r="Y3" t="s">
        <v>654</v>
      </c>
      <c r="Z3" t="s">
        <v>15259</v>
      </c>
      <c r="AA3" t="s">
        <v>15264</v>
      </c>
      <c r="BJ3" t="s">
        <v>5</v>
      </c>
      <c r="BK3" t="s">
        <v>15258</v>
      </c>
      <c r="BL3" t="s">
        <v>15259</v>
      </c>
    </row>
    <row r="4" spans="1:64" x14ac:dyDescent="0.25">
      <c r="A4">
        <v>2399</v>
      </c>
      <c r="B4" s="1">
        <v>45551.531086064802</v>
      </c>
      <c r="C4" s="1">
        <v>45551</v>
      </c>
      <c r="D4" t="s">
        <v>9100</v>
      </c>
      <c r="E4" t="s">
        <v>9101</v>
      </c>
      <c r="F4" t="s">
        <v>790</v>
      </c>
      <c r="G4">
        <v>86</v>
      </c>
      <c r="H4" t="b">
        <v>0</v>
      </c>
      <c r="I4" t="s">
        <v>9102</v>
      </c>
      <c r="J4" t="s">
        <v>9103</v>
      </c>
      <c r="K4" t="s">
        <v>7</v>
      </c>
      <c r="L4" t="b">
        <v>0</v>
      </c>
      <c r="M4" t="s">
        <v>9104</v>
      </c>
      <c r="N4" t="b">
        <v>0</v>
      </c>
      <c r="O4" t="b">
        <v>0</v>
      </c>
      <c r="P4" t="b">
        <v>0</v>
      </c>
      <c r="Q4" t="b">
        <v>1</v>
      </c>
      <c r="R4" t="s">
        <v>9105</v>
      </c>
      <c r="S4">
        <v>18</v>
      </c>
      <c r="T4" t="b">
        <v>0</v>
      </c>
      <c r="V4" t="s">
        <v>888</v>
      </c>
      <c r="W4">
        <v>5</v>
      </c>
      <c r="X4" s="11">
        <v>87</v>
      </c>
      <c r="Y4">
        <v>1</v>
      </c>
      <c r="Z4" s="46" cm="1">
        <f t="array" ref="Z4">IF(V4="NA",$AD$2,(INDEX($BL$4:$BL$73,MATCH(V4&amp;W4,$BK$4:$BK$73&amp;$BJ$4:$BJ$73,0))))</f>
        <v>4.1970782120221983E-2</v>
      </c>
      <c r="AA4" s="46">
        <f t="shared" ref="AA4:AA67" si="0">Y4+Z4</f>
        <v>1.041970782120222</v>
      </c>
      <c r="AB4" s="46"/>
      <c r="AE4" s="253" t="s">
        <v>15260</v>
      </c>
      <c r="AF4" s="253"/>
      <c r="AG4" s="253" t="s">
        <v>15261</v>
      </c>
      <c r="AH4" s="253"/>
      <c r="BJ4">
        <v>2</v>
      </c>
      <c r="BK4" t="s">
        <v>888</v>
      </c>
      <c r="BL4" s="46">
        <v>2.0408163265306017E-2</v>
      </c>
    </row>
    <row r="5" spans="1:64" x14ac:dyDescent="0.25">
      <c r="A5">
        <v>2404</v>
      </c>
      <c r="B5" s="1">
        <v>45551.451258993096</v>
      </c>
      <c r="C5" s="1">
        <v>45551</v>
      </c>
      <c r="D5" t="s">
        <v>9100</v>
      </c>
      <c r="E5" t="s">
        <v>9101</v>
      </c>
      <c r="F5" t="s">
        <v>790</v>
      </c>
      <c r="G5">
        <v>88</v>
      </c>
      <c r="H5" t="b">
        <v>0</v>
      </c>
      <c r="I5" t="s">
        <v>9102</v>
      </c>
      <c r="J5" t="s">
        <v>9103</v>
      </c>
      <c r="K5" t="s">
        <v>7</v>
      </c>
      <c r="L5" t="b">
        <v>0</v>
      </c>
      <c r="M5" t="s">
        <v>9106</v>
      </c>
      <c r="N5" t="b">
        <v>0</v>
      </c>
      <c r="O5" t="b">
        <v>0</v>
      </c>
      <c r="P5" t="b">
        <v>0</v>
      </c>
      <c r="Q5" t="b">
        <v>1</v>
      </c>
      <c r="R5" t="s">
        <v>9107</v>
      </c>
      <c r="S5">
        <v>18</v>
      </c>
      <c r="T5" t="b">
        <v>0</v>
      </c>
      <c r="V5" t="s">
        <v>8</v>
      </c>
      <c r="W5" t="s">
        <v>8</v>
      </c>
      <c r="X5" s="11">
        <v>92</v>
      </c>
      <c r="Y5">
        <v>1</v>
      </c>
      <c r="Z5" s="46" cm="1">
        <f t="array" ref="Z5">IF(V5="NA",$AD$2,(INDEX($BL$4:$BL$73,MATCH(V5&amp;W5,$BK$4:$BK$73&amp;$BJ$4:$BJ$73,0))))</f>
        <v>-4.0430703315750931E-2</v>
      </c>
      <c r="AA5" s="46">
        <f t="shared" si="0"/>
        <v>0.95956929668424906</v>
      </c>
      <c r="AB5" s="46"/>
      <c r="AD5" t="s">
        <v>778</v>
      </c>
      <c r="AE5" s="24">
        <f>SUM(AE9:AE21)</f>
        <v>637</v>
      </c>
      <c r="AF5" s="24">
        <f>SUM(AF9:AF21)</f>
        <v>427</v>
      </c>
      <c r="AG5" s="24">
        <f>SUM(AG9:AG21)</f>
        <v>611.24564198786516</v>
      </c>
      <c r="AH5" s="24">
        <f>SUM(AH9:AH21)</f>
        <v>427</v>
      </c>
      <c r="BJ5">
        <v>2</v>
      </c>
      <c r="BK5" t="s">
        <v>941</v>
      </c>
      <c r="BL5" s="46">
        <v>2.0408163265305923E-2</v>
      </c>
    </row>
    <row r="6" spans="1:64" x14ac:dyDescent="0.25">
      <c r="A6">
        <v>2409</v>
      </c>
      <c r="B6" s="1">
        <v>45551.448589710599</v>
      </c>
      <c r="C6" s="1">
        <v>45551</v>
      </c>
      <c r="D6" t="s">
        <v>9100</v>
      </c>
      <c r="E6" t="s">
        <v>9101</v>
      </c>
      <c r="F6" t="s">
        <v>790</v>
      </c>
      <c r="G6">
        <v>70</v>
      </c>
      <c r="H6" t="b">
        <v>0</v>
      </c>
      <c r="I6" t="s">
        <v>9102</v>
      </c>
      <c r="J6" t="s">
        <v>9103</v>
      </c>
      <c r="K6" t="s">
        <v>7</v>
      </c>
      <c r="L6" t="b">
        <v>0</v>
      </c>
      <c r="M6" t="s">
        <v>7156</v>
      </c>
      <c r="N6" t="b">
        <v>0</v>
      </c>
      <c r="O6" t="b">
        <v>0</v>
      </c>
      <c r="P6" t="b">
        <v>0</v>
      </c>
      <c r="Q6" t="b">
        <v>1</v>
      </c>
      <c r="R6" t="s">
        <v>4888</v>
      </c>
      <c r="S6">
        <v>18</v>
      </c>
      <c r="T6" t="b">
        <v>0</v>
      </c>
      <c r="V6" t="s">
        <v>892</v>
      </c>
      <c r="W6">
        <v>4</v>
      </c>
      <c r="X6" s="11">
        <v>72</v>
      </c>
      <c r="Y6">
        <v>1</v>
      </c>
      <c r="Z6" s="46" cm="1">
        <f t="array" ref="Z6">IF(V6="NA",$AD$2,(INDEX($BL$4:$BL$73,MATCH(V6&amp;W6,$BK$4:$BK$73&amp;$BJ$4:$BJ$73,0))))</f>
        <v>1.0498615788681274E-2</v>
      </c>
      <c r="AA6" s="46">
        <f t="shared" si="0"/>
        <v>1.0104986157886813</v>
      </c>
      <c r="AB6" s="46"/>
      <c r="AE6" s="283">
        <f>AE5+AF5</f>
        <v>1064</v>
      </c>
      <c r="AF6" s="283"/>
      <c r="AG6" s="283">
        <f>AG5+AH5</f>
        <v>1038.2456419878652</v>
      </c>
      <c r="AH6" s="283"/>
      <c r="AI6" s="160"/>
      <c r="AJ6" s="160"/>
      <c r="AK6" s="160"/>
      <c r="AL6" s="160"/>
      <c r="AM6" s="160"/>
      <c r="AN6" s="160"/>
      <c r="AO6" s="160"/>
      <c r="AP6" s="160"/>
      <c r="AQ6" s="160"/>
      <c r="AR6" s="160"/>
      <c r="AS6" s="160" t="s">
        <v>691</v>
      </c>
      <c r="AT6" s="160"/>
      <c r="AU6" s="160"/>
      <c r="AV6" s="160"/>
      <c r="AW6" s="160"/>
      <c r="AX6" s="160"/>
      <c r="AY6" s="160"/>
      <c r="AZ6" s="160"/>
      <c r="BA6" s="160"/>
      <c r="BB6" s="160"/>
      <c r="BJ6">
        <v>2</v>
      </c>
      <c r="BK6" t="s">
        <v>742</v>
      </c>
      <c r="BL6" s="46">
        <v>2.0408163265305996E-2</v>
      </c>
    </row>
    <row r="7" spans="1:64" x14ac:dyDescent="0.25">
      <c r="A7">
        <v>2420</v>
      </c>
      <c r="B7" s="1">
        <v>45551.445041111103</v>
      </c>
      <c r="C7" s="1">
        <v>45551</v>
      </c>
      <c r="D7" t="s">
        <v>9100</v>
      </c>
      <c r="E7" t="s">
        <v>9101</v>
      </c>
      <c r="F7" t="s">
        <v>790</v>
      </c>
      <c r="G7">
        <v>75</v>
      </c>
      <c r="H7" t="b">
        <v>0</v>
      </c>
      <c r="I7" t="s">
        <v>9102</v>
      </c>
      <c r="J7" t="s">
        <v>9103</v>
      </c>
      <c r="K7" t="s">
        <v>7</v>
      </c>
      <c r="L7" t="b">
        <v>0</v>
      </c>
      <c r="M7" t="s">
        <v>9108</v>
      </c>
      <c r="N7" t="b">
        <v>0</v>
      </c>
      <c r="O7" t="b">
        <v>0</v>
      </c>
      <c r="P7" t="b">
        <v>0</v>
      </c>
      <c r="Q7" t="b">
        <v>1</v>
      </c>
      <c r="R7" t="s">
        <v>1793</v>
      </c>
      <c r="S7">
        <v>18</v>
      </c>
      <c r="T7" t="b">
        <v>0</v>
      </c>
      <c r="V7" t="s">
        <v>8</v>
      </c>
      <c r="W7" t="s">
        <v>8</v>
      </c>
      <c r="X7" s="11">
        <v>77</v>
      </c>
      <c r="Y7">
        <v>1</v>
      </c>
      <c r="Z7" s="46" cm="1">
        <f t="array" ref="Z7">IF(V7="NA",$AD$2,(INDEX($BL$4:$BL$73,MATCH(V7&amp;W7,$BK$4:$BK$73&amp;$BJ$4:$BJ$73,0))))</f>
        <v>-4.0430703315750931E-2</v>
      </c>
      <c r="AA7" s="46">
        <f t="shared" si="0"/>
        <v>0.95956929668424906</v>
      </c>
      <c r="AB7" s="46"/>
      <c r="AD7" s="253" t="s">
        <v>15253</v>
      </c>
      <c r="AE7" s="253"/>
      <c r="AF7" s="253"/>
      <c r="AG7" s="43"/>
      <c r="AI7" s="276" t="s">
        <v>685</v>
      </c>
      <c r="AJ7" s="277"/>
      <c r="AK7" s="277"/>
      <c r="AL7" s="277"/>
      <c r="AM7" s="277"/>
      <c r="AN7" s="277"/>
      <c r="AO7" s="277"/>
      <c r="AP7" s="277"/>
      <c r="AQ7" s="277"/>
      <c r="AR7" s="278"/>
      <c r="AS7" s="276" t="s">
        <v>686</v>
      </c>
      <c r="AT7" s="277"/>
      <c r="AU7" s="277"/>
      <c r="AV7" s="277"/>
      <c r="AW7" s="277"/>
      <c r="AX7" s="277"/>
      <c r="AY7" s="277"/>
      <c r="AZ7" s="277"/>
      <c r="BA7" s="277"/>
      <c r="BB7" s="278"/>
      <c r="BJ7">
        <v>2</v>
      </c>
      <c r="BK7" t="s">
        <v>892</v>
      </c>
      <c r="BL7" s="46">
        <v>2.0408163265306041E-2</v>
      </c>
    </row>
    <row r="8" spans="1:64" x14ac:dyDescent="0.25">
      <c r="A8">
        <v>2423</v>
      </c>
      <c r="B8" s="1">
        <v>45551.444335601896</v>
      </c>
      <c r="C8" s="1">
        <v>45551</v>
      </c>
      <c r="D8" t="s">
        <v>9100</v>
      </c>
      <c r="E8" t="s">
        <v>9101</v>
      </c>
      <c r="F8" t="s">
        <v>790</v>
      </c>
      <c r="G8">
        <v>71</v>
      </c>
      <c r="H8" t="b">
        <v>0</v>
      </c>
      <c r="I8" t="s">
        <v>9102</v>
      </c>
      <c r="J8" t="s">
        <v>9103</v>
      </c>
      <c r="K8" t="s">
        <v>7</v>
      </c>
      <c r="L8" t="b">
        <v>0</v>
      </c>
      <c r="M8" t="s">
        <v>9109</v>
      </c>
      <c r="N8" t="b">
        <v>0</v>
      </c>
      <c r="O8" t="b">
        <v>0</v>
      </c>
      <c r="P8" t="b">
        <v>0</v>
      </c>
      <c r="Q8" t="b">
        <v>1</v>
      </c>
      <c r="R8" t="s">
        <v>9110</v>
      </c>
      <c r="S8">
        <v>18</v>
      </c>
      <c r="T8" t="b">
        <v>0</v>
      </c>
      <c r="V8" t="s">
        <v>888</v>
      </c>
      <c r="W8">
        <v>3</v>
      </c>
      <c r="X8" s="11">
        <v>72</v>
      </c>
      <c r="Y8">
        <v>1</v>
      </c>
      <c r="Z8" s="46" cm="1">
        <f t="array" ref="Z8">IF(V8="NA",$AD$2,(INDEX($BL$4:$BL$73,MATCH(V8&amp;W8,$BK$4:$BK$73&amp;$BJ$4:$BJ$73,0))))</f>
        <v>1.8952516812716595E-2</v>
      </c>
      <c r="AA8" s="46">
        <f t="shared" si="0"/>
        <v>1.0189525168127167</v>
      </c>
      <c r="AB8" s="46"/>
      <c r="AC8" t="s">
        <v>679</v>
      </c>
      <c r="AD8" t="s">
        <v>655</v>
      </c>
      <c r="AE8" s="43" t="s">
        <v>14</v>
      </c>
      <c r="AF8" s="43" t="s">
        <v>6</v>
      </c>
      <c r="AI8" s="30">
        <v>0.1</v>
      </c>
      <c r="AJ8">
        <v>0.2</v>
      </c>
      <c r="AK8">
        <v>0.3</v>
      </c>
      <c r="AL8">
        <v>0.4</v>
      </c>
      <c r="AM8">
        <v>0.5</v>
      </c>
      <c r="AN8">
        <v>1</v>
      </c>
      <c r="AO8">
        <v>1.1000000000000001</v>
      </c>
      <c r="AP8">
        <v>1.2</v>
      </c>
      <c r="AQ8">
        <v>1.3</v>
      </c>
      <c r="AR8" s="117">
        <v>1.4</v>
      </c>
      <c r="AS8" s="30">
        <v>0.1</v>
      </c>
      <c r="AT8">
        <v>0.2</v>
      </c>
      <c r="AU8">
        <v>0.3</v>
      </c>
      <c r="AV8">
        <v>0.4</v>
      </c>
      <c r="AW8">
        <v>0.5</v>
      </c>
      <c r="AX8">
        <v>1</v>
      </c>
      <c r="AY8">
        <v>1.1000000000000001</v>
      </c>
      <c r="AZ8">
        <v>1.2</v>
      </c>
      <c r="BA8">
        <v>1.3</v>
      </c>
      <c r="BB8" s="117">
        <v>1.4</v>
      </c>
      <c r="BE8" t="s">
        <v>664</v>
      </c>
      <c r="BF8" t="s">
        <v>790</v>
      </c>
      <c r="BJ8">
        <v>2</v>
      </c>
      <c r="BK8" t="s">
        <v>919</v>
      </c>
      <c r="BL8" s="46">
        <v>2.0408163265305992E-2</v>
      </c>
    </row>
    <row r="9" spans="1:64" x14ac:dyDescent="0.25">
      <c r="A9">
        <v>2430</v>
      </c>
      <c r="B9" s="1">
        <v>45551.4412834838</v>
      </c>
      <c r="C9" s="1">
        <v>45551</v>
      </c>
      <c r="D9" t="s">
        <v>9100</v>
      </c>
      <c r="E9" t="s">
        <v>9101</v>
      </c>
      <c r="F9" t="s">
        <v>790</v>
      </c>
      <c r="G9">
        <v>71</v>
      </c>
      <c r="H9" t="b">
        <v>0</v>
      </c>
      <c r="I9" t="s">
        <v>9102</v>
      </c>
      <c r="J9" t="s">
        <v>9103</v>
      </c>
      <c r="K9" t="s">
        <v>9</v>
      </c>
      <c r="L9" t="b">
        <v>0</v>
      </c>
      <c r="M9" t="s">
        <v>7155</v>
      </c>
      <c r="N9" t="b">
        <v>0</v>
      </c>
      <c r="O9" t="b">
        <v>0</v>
      </c>
      <c r="P9" t="b">
        <v>0</v>
      </c>
      <c r="Q9" t="b">
        <v>1</v>
      </c>
      <c r="R9" t="s">
        <v>4875</v>
      </c>
      <c r="S9">
        <v>18</v>
      </c>
      <c r="T9" t="b">
        <v>0</v>
      </c>
      <c r="V9" t="s">
        <v>9064</v>
      </c>
      <c r="W9">
        <v>4</v>
      </c>
      <c r="X9" s="11">
        <v>72</v>
      </c>
      <c r="Y9">
        <v>1</v>
      </c>
      <c r="Z9" s="46" cm="1">
        <f t="array" ref="Z9">IF(V9="NA",$AD$2,(INDEX($BL$4:$BL$73,MATCH(V9&amp;W9,$BK$4:$BK$73&amp;$BJ$4:$BJ$73,0))))</f>
        <v>0.12258643915581509</v>
      </c>
      <c r="AA9" s="46">
        <f t="shared" si="0"/>
        <v>1.1225864391558151</v>
      </c>
      <c r="AB9" s="46"/>
      <c r="AC9" t="s">
        <v>11</v>
      </c>
      <c r="AD9" s="11">
        <v>42</v>
      </c>
      <c r="AE9" s="11">
        <f>SUMIFS($Y$4:$Y$3750,$F$4:$F$3750,"female",$K$4:$K$3750,"AI",$X$4:$X$3750,$AD9,$V$4:$V$3750,"NA")</f>
        <v>0</v>
      </c>
      <c r="AF9" s="11">
        <f>SUMIFS($Y$4:$Y$3750,$F$4:$F$3750,"male",$K$4:$K$3750,"AI",$X$4:$X$3750,$AD9,$V$4:$V$3750,"NA")</f>
        <v>0</v>
      </c>
      <c r="AG9" s="11">
        <f>SUMIFS($AA$4:$AA$3750,$F$4:$F$3750,"female",$K$4:$K$3750,"AI",$X$4:$X$3750,$AD9,$V$4:$V$3750,"NA")</f>
        <v>0</v>
      </c>
      <c r="AH9" s="11">
        <f>SUMIFS($Y$4:$Y$3750,$F$4:$F$3750,"male",$K$4:$K$3750,"AI",$X$4:$X$3750,$AD9,$V$4:$V$3750,"NA")</f>
        <v>0</v>
      </c>
      <c r="AI9" s="32">
        <f>$AG9*'age-length nat &amp; Unk AD'!Q6</f>
        <v>0</v>
      </c>
      <c r="AJ9" s="11">
        <f>$AG9*'age-length nat &amp; Unk AD'!R6</f>
        <v>0</v>
      </c>
      <c r="AK9" s="11">
        <f>$AG9*'age-length nat &amp; Unk AD'!S6</f>
        <v>0</v>
      </c>
      <c r="AL9" s="11">
        <f>$AG9*'age-length nat &amp; Unk AD'!T6</f>
        <v>0</v>
      </c>
      <c r="AM9" s="11">
        <f>$AG9*'age-length nat &amp; Unk AD'!U6</f>
        <v>0</v>
      </c>
      <c r="AN9" s="11">
        <f>$AG9*'age-length nat &amp; Unk AD'!V6</f>
        <v>0</v>
      </c>
      <c r="AO9" s="11">
        <f>$AG9*'age-length nat &amp; Unk AD'!W6</f>
        <v>0</v>
      </c>
      <c r="AP9" s="11">
        <f>$AG9*'age-length nat &amp; Unk AD'!X6</f>
        <v>0</v>
      </c>
      <c r="AQ9" s="11">
        <f>$AG9*'age-length nat &amp; Unk AD'!Y6</f>
        <v>0</v>
      </c>
      <c r="AR9" s="11">
        <f>$AG9*'age-length nat &amp; Unk AD'!Z6</f>
        <v>0</v>
      </c>
      <c r="AS9" s="32">
        <f>$AH9*'age-length nat &amp; Unk AD'!Q21</f>
        <v>0</v>
      </c>
      <c r="AT9" s="11">
        <f>$AH9*'age-length nat &amp; Unk AD'!R21</f>
        <v>0</v>
      </c>
      <c r="AU9" s="11">
        <f>$AH9*'age-length nat &amp; Unk AD'!S21</f>
        <v>0</v>
      </c>
      <c r="AV9" s="11">
        <f>$AH9*'age-length nat &amp; Unk AD'!T21</f>
        <v>0</v>
      </c>
      <c r="AW9" s="11">
        <f>$AH9*'age-length nat &amp; Unk AD'!U21</f>
        <v>0</v>
      </c>
      <c r="AX9" s="11">
        <f>$AH9*'age-length nat &amp; Unk AD'!V21</f>
        <v>0</v>
      </c>
      <c r="AY9" s="11">
        <f>$AH9*'age-length nat &amp; Unk AD'!W21</f>
        <v>0</v>
      </c>
      <c r="AZ9" s="11">
        <f>$AH9*'age-length nat &amp; Unk AD'!X21</f>
        <v>0</v>
      </c>
      <c r="BA9" s="11">
        <f>$AH9*'age-length nat &amp; Unk AD'!Y21</f>
        <v>0</v>
      </c>
      <c r="BB9" s="11">
        <f>$AH9*'age-length nat &amp; Unk AD'!Z21</f>
        <v>0</v>
      </c>
      <c r="BD9" t="s">
        <v>799</v>
      </c>
      <c r="BE9" s="11">
        <f>SUM(AI9:AI21)</f>
        <v>0</v>
      </c>
      <c r="BF9" s="11">
        <f>SUM(AS9:AS21)</f>
        <v>0.15384615384615385</v>
      </c>
      <c r="BG9" s="11"/>
      <c r="BJ9">
        <v>2</v>
      </c>
      <c r="BK9" t="s">
        <v>740</v>
      </c>
      <c r="BL9" s="46">
        <v>2.0408163265305972E-2</v>
      </c>
    </row>
    <row r="10" spans="1:64" x14ac:dyDescent="0.25">
      <c r="A10">
        <v>2434</v>
      </c>
      <c r="B10" s="1">
        <v>45551.440259027797</v>
      </c>
      <c r="C10" s="1">
        <v>45551</v>
      </c>
      <c r="D10" t="s">
        <v>9100</v>
      </c>
      <c r="E10" t="s">
        <v>9101</v>
      </c>
      <c r="F10" t="s">
        <v>790</v>
      </c>
      <c r="G10">
        <v>70</v>
      </c>
      <c r="H10" t="b">
        <v>0</v>
      </c>
      <c r="I10" t="s">
        <v>9102</v>
      </c>
      <c r="J10" t="s">
        <v>9103</v>
      </c>
      <c r="K10" t="s">
        <v>9</v>
      </c>
      <c r="L10" t="b">
        <v>0</v>
      </c>
      <c r="M10" t="s">
        <v>9111</v>
      </c>
      <c r="N10" t="b">
        <v>0</v>
      </c>
      <c r="O10" t="b">
        <v>0</v>
      </c>
      <c r="P10" t="b">
        <v>0</v>
      </c>
      <c r="Q10" t="b">
        <v>1</v>
      </c>
      <c r="R10" t="s">
        <v>9112</v>
      </c>
      <c r="S10">
        <v>18</v>
      </c>
      <c r="T10" t="b">
        <v>0</v>
      </c>
      <c r="V10" t="s">
        <v>1318</v>
      </c>
      <c r="W10">
        <v>4</v>
      </c>
      <c r="X10" s="11">
        <v>72</v>
      </c>
      <c r="Y10">
        <v>1</v>
      </c>
      <c r="Z10" s="46" cm="1">
        <f t="array" ref="Z10">IF(V10="NA",$AD$2,(INDEX($BL$4:$BL$73,MATCH(V10&amp;W10,$BK$4:$BK$73&amp;$BJ$4:$BJ$73,0))))</f>
        <v>5.5304172951231578E-3</v>
      </c>
      <c r="AA10" s="46">
        <f t="shared" si="0"/>
        <v>1.0055304172951232</v>
      </c>
      <c r="AB10" s="46"/>
      <c r="AC10" t="s">
        <v>11</v>
      </c>
      <c r="AD10" s="11">
        <v>47</v>
      </c>
      <c r="AE10" s="11">
        <f t="shared" ref="AE10:AE21" si="1">SUMIFS($Y$4:$Y$3750,$F$4:$F$3750,"female",$K$4:$K$3750,"AI",$X$4:$X$3750,$AD10,$V$4:$V$3750,"NA")</f>
        <v>0</v>
      </c>
      <c r="AF10" s="11">
        <f t="shared" ref="AF10:AF21" si="2">SUMIFS($Y$4:$Y$3750,$F$4:$F$3750,"male",$K$4:$K$3750,"AI",$X$4:$X$3750,$AD10,$V$4:$V$3750,"NA")</f>
        <v>0</v>
      </c>
      <c r="AG10" s="11">
        <f t="shared" ref="AG10:AG21" si="3">SUMIFS($AA$4:$AA$3750,$F$4:$F$3750,"female",$K$4:$K$3750,"AI",$X$4:$X$3750,$AD10,$V$4:$V$3750,"NA")</f>
        <v>0</v>
      </c>
      <c r="AH10" s="11">
        <f t="shared" ref="AH10:AH21" si="4">SUMIFS($Y$4:$Y$3750,$F$4:$F$3750,"male",$K$4:$K$3750,"AI",$X$4:$X$3750,$AD10,$V$4:$V$3750,"NA")</f>
        <v>0</v>
      </c>
      <c r="AI10" s="32">
        <f>$AG10*'age-length nat &amp; Unk AD'!Q7</f>
        <v>0</v>
      </c>
      <c r="AJ10" s="11">
        <f>$AG10*'age-length nat &amp; Unk AD'!R7</f>
        <v>0</v>
      </c>
      <c r="AK10" s="11">
        <f>$AG10*'age-length nat &amp; Unk AD'!S7</f>
        <v>0</v>
      </c>
      <c r="AL10" s="11">
        <f>$AG10*'age-length nat &amp; Unk AD'!T7</f>
        <v>0</v>
      </c>
      <c r="AM10" s="11">
        <f>$AG10*'age-length nat &amp; Unk AD'!U7</f>
        <v>0</v>
      </c>
      <c r="AN10" s="11">
        <f>$AG10*'age-length nat &amp; Unk AD'!V7</f>
        <v>0</v>
      </c>
      <c r="AO10" s="11">
        <f>$AG10*'age-length nat &amp; Unk AD'!W7</f>
        <v>0</v>
      </c>
      <c r="AP10" s="11">
        <f>$AG10*'age-length nat &amp; Unk AD'!X7</f>
        <v>0</v>
      </c>
      <c r="AQ10" s="11">
        <f>$AG10*'age-length nat &amp; Unk AD'!Y7</f>
        <v>0</v>
      </c>
      <c r="AR10" s="11">
        <f>$AG10*'age-length nat &amp; Unk AD'!Z7</f>
        <v>0</v>
      </c>
      <c r="AS10" s="32">
        <f>$AH10*'age-length nat &amp; Unk AD'!Q22</f>
        <v>0</v>
      </c>
      <c r="AT10" s="11">
        <f>$AH10*'age-length nat &amp; Unk AD'!R22</f>
        <v>0</v>
      </c>
      <c r="AU10" s="11">
        <f>$AH10*'age-length nat &amp; Unk AD'!S22</f>
        <v>0</v>
      </c>
      <c r="AV10" s="11">
        <f>$AH10*'age-length nat &amp; Unk AD'!T22</f>
        <v>0</v>
      </c>
      <c r="AW10" s="11">
        <f>$AH10*'age-length nat &amp; Unk AD'!U22</f>
        <v>0</v>
      </c>
      <c r="AX10" s="11">
        <f>$AH10*'age-length nat &amp; Unk AD'!V22</f>
        <v>0</v>
      </c>
      <c r="AY10" s="11">
        <f>$AH10*'age-length nat &amp; Unk AD'!W22</f>
        <v>0</v>
      </c>
      <c r="AZ10" s="11">
        <f>$AH10*'age-length nat &amp; Unk AD'!X22</f>
        <v>0</v>
      </c>
      <c r="BA10" s="11">
        <f>$AH10*'age-length nat &amp; Unk AD'!Y22</f>
        <v>0</v>
      </c>
      <c r="BB10" s="11">
        <f>$AH10*'age-length nat &amp; Unk AD'!Z22</f>
        <v>0</v>
      </c>
      <c r="BD10" t="s">
        <v>800</v>
      </c>
      <c r="BE10" s="11">
        <f>SUM(AJ9:AJ21)</f>
        <v>23.755499277031646</v>
      </c>
      <c r="BF10" s="11">
        <f>SUM(AT9:AT21)</f>
        <v>63.740863084284143</v>
      </c>
      <c r="BG10" s="11"/>
      <c r="BJ10">
        <v>2</v>
      </c>
      <c r="BK10" t="s">
        <v>886</v>
      </c>
      <c r="BL10" s="46">
        <v>2.0408163265306065E-2</v>
      </c>
    </row>
    <row r="11" spans="1:64" x14ac:dyDescent="0.25">
      <c r="A11">
        <v>2435</v>
      </c>
      <c r="B11" s="1">
        <v>45551.439868310197</v>
      </c>
      <c r="C11" s="1">
        <v>45551</v>
      </c>
      <c r="D11" t="s">
        <v>9100</v>
      </c>
      <c r="E11" t="s">
        <v>9101</v>
      </c>
      <c r="F11" t="s">
        <v>790</v>
      </c>
      <c r="G11">
        <v>70</v>
      </c>
      <c r="H11" t="b">
        <v>0</v>
      </c>
      <c r="I11" t="s">
        <v>9102</v>
      </c>
      <c r="J11" t="s">
        <v>9103</v>
      </c>
      <c r="K11" t="s">
        <v>9</v>
      </c>
      <c r="L11" t="b">
        <v>0</v>
      </c>
      <c r="M11" t="s">
        <v>9113</v>
      </c>
      <c r="N11" t="b">
        <v>0</v>
      </c>
      <c r="O11" t="b">
        <v>1</v>
      </c>
      <c r="P11" t="b">
        <v>0</v>
      </c>
      <c r="Q11" t="b">
        <v>1</v>
      </c>
      <c r="R11" t="s">
        <v>9114</v>
      </c>
      <c r="S11">
        <v>18</v>
      </c>
      <c r="T11" t="b">
        <v>0</v>
      </c>
      <c r="V11" t="s">
        <v>892</v>
      </c>
      <c r="W11">
        <v>3</v>
      </c>
      <c r="X11" s="11">
        <v>72</v>
      </c>
      <c r="Y11">
        <v>1</v>
      </c>
      <c r="Z11" s="46" cm="1">
        <f t="array" ref="Z11">IF(V11="NA",$AD$2,(INDEX($BL$4:$BL$73,MATCH(V11&amp;W11,$BK$4:$BK$73&amp;$BJ$4:$BJ$73,0))))</f>
        <v>1.8952516812716595E-2</v>
      </c>
      <c r="AA11" s="46">
        <f t="shared" si="0"/>
        <v>1.0189525168127167</v>
      </c>
      <c r="AB11" s="46"/>
      <c r="AC11" t="s">
        <v>11</v>
      </c>
      <c r="AD11" s="11">
        <v>52</v>
      </c>
      <c r="AE11" s="11">
        <f t="shared" si="1"/>
        <v>0</v>
      </c>
      <c r="AF11" s="11">
        <f t="shared" si="2"/>
        <v>0</v>
      </c>
      <c r="AG11" s="11">
        <f t="shared" si="3"/>
        <v>0</v>
      </c>
      <c r="AH11" s="11">
        <f t="shared" si="4"/>
        <v>0</v>
      </c>
      <c r="AI11" s="32">
        <f>$AG11*'age-length nat &amp; Unk AD'!Q8</f>
        <v>0</v>
      </c>
      <c r="AJ11" s="11">
        <f>$AG11*'age-length nat &amp; Unk AD'!R8</f>
        <v>0</v>
      </c>
      <c r="AK11" s="11">
        <f>$AG11*'age-length nat &amp; Unk AD'!S8</f>
        <v>0</v>
      </c>
      <c r="AL11" s="11">
        <f>$AG11*'age-length nat &amp; Unk AD'!T8</f>
        <v>0</v>
      </c>
      <c r="AM11" s="11">
        <f>$AG11*'age-length nat &amp; Unk AD'!U8</f>
        <v>0</v>
      </c>
      <c r="AN11" s="11">
        <f>$AG11*'age-length nat &amp; Unk AD'!V8</f>
        <v>0</v>
      </c>
      <c r="AO11" s="11">
        <f>$AG11*'age-length nat &amp; Unk AD'!W8</f>
        <v>0</v>
      </c>
      <c r="AP11" s="11">
        <f>$AG11*'age-length nat &amp; Unk AD'!X8</f>
        <v>0</v>
      </c>
      <c r="AQ11" s="11">
        <f>$AG11*'age-length nat &amp; Unk AD'!Y8</f>
        <v>0</v>
      </c>
      <c r="AR11" s="11">
        <f>$AG11*'age-length nat &amp; Unk AD'!Z8</f>
        <v>0</v>
      </c>
      <c r="AS11" s="32">
        <f>$AH11*'age-length nat &amp; Unk AD'!Q23</f>
        <v>0</v>
      </c>
      <c r="AT11" s="11">
        <f>$AH11*'age-length nat &amp; Unk AD'!R23</f>
        <v>0</v>
      </c>
      <c r="AU11" s="11">
        <f>$AH11*'age-length nat &amp; Unk AD'!S23</f>
        <v>0</v>
      </c>
      <c r="AV11" s="11">
        <f>$AH11*'age-length nat &amp; Unk AD'!T23</f>
        <v>0</v>
      </c>
      <c r="AW11" s="11">
        <f>$AH11*'age-length nat &amp; Unk AD'!U23</f>
        <v>0</v>
      </c>
      <c r="AX11" s="11">
        <f>$AH11*'age-length nat &amp; Unk AD'!V23</f>
        <v>0</v>
      </c>
      <c r="AY11" s="11">
        <f>$AH11*'age-length nat &amp; Unk AD'!W23</f>
        <v>0</v>
      </c>
      <c r="AZ11" s="11">
        <f>$AH11*'age-length nat &amp; Unk AD'!X23</f>
        <v>0</v>
      </c>
      <c r="BA11" s="11">
        <f>$AH11*'age-length nat &amp; Unk AD'!Y23</f>
        <v>0</v>
      </c>
      <c r="BB11" s="11">
        <f>$AH11*'age-length nat &amp; Unk AD'!Z23</f>
        <v>0</v>
      </c>
      <c r="BD11" t="s">
        <v>801</v>
      </c>
      <c r="BE11" s="11">
        <f>SUM(AK9:AK21)</f>
        <v>354.17456373251679</v>
      </c>
      <c r="BF11" s="11">
        <f>SUM(AU9:AU21)</f>
        <v>288.09169514695827</v>
      </c>
      <c r="BG11" s="11"/>
      <c r="BJ11">
        <v>2</v>
      </c>
      <c r="BK11" t="s">
        <v>893</v>
      </c>
      <c r="BL11" s="46">
        <v>2.0408163265306114E-2</v>
      </c>
    </row>
    <row r="12" spans="1:64" x14ac:dyDescent="0.25">
      <c r="A12">
        <v>2436</v>
      </c>
      <c r="B12" s="1">
        <v>45551.439602083301</v>
      </c>
      <c r="C12" s="1">
        <v>45551</v>
      </c>
      <c r="D12" t="s">
        <v>9100</v>
      </c>
      <c r="E12" t="s">
        <v>9101</v>
      </c>
      <c r="F12" t="s">
        <v>790</v>
      </c>
      <c r="G12">
        <v>78</v>
      </c>
      <c r="H12" t="b">
        <v>0</v>
      </c>
      <c r="I12" t="s">
        <v>9102</v>
      </c>
      <c r="J12" t="s">
        <v>9103</v>
      </c>
      <c r="K12" t="s">
        <v>7</v>
      </c>
      <c r="L12" t="b">
        <v>0</v>
      </c>
      <c r="M12" t="s">
        <v>7154</v>
      </c>
      <c r="N12" t="b">
        <v>0</v>
      </c>
      <c r="O12" t="b">
        <v>0</v>
      </c>
      <c r="P12" t="b">
        <v>0</v>
      </c>
      <c r="Q12" t="b">
        <v>1</v>
      </c>
      <c r="R12" t="s">
        <v>4871</v>
      </c>
      <c r="S12">
        <v>18</v>
      </c>
      <c r="T12" t="b">
        <v>0</v>
      </c>
      <c r="V12" t="s">
        <v>886</v>
      </c>
      <c r="W12">
        <v>4</v>
      </c>
      <c r="X12" s="11">
        <v>82</v>
      </c>
      <c r="Y12">
        <v>1</v>
      </c>
      <c r="Z12" s="46" cm="1">
        <f t="array" ref="Z12">IF(V12="NA",$AD$2,(INDEX($BL$4:$BL$73,MATCH(V12&amp;W12,$BK$4:$BK$73&amp;$BJ$4:$BJ$73,0))))</f>
        <v>1.0498615788681297E-2</v>
      </c>
      <c r="AA12" s="46">
        <f t="shared" si="0"/>
        <v>1.0104986157886813</v>
      </c>
      <c r="AB12" s="46"/>
      <c r="AC12" t="s">
        <v>11</v>
      </c>
      <c r="AD12" s="11">
        <v>57</v>
      </c>
      <c r="AE12" s="11">
        <f t="shared" si="1"/>
        <v>0</v>
      </c>
      <c r="AF12" s="11">
        <f t="shared" si="2"/>
        <v>1</v>
      </c>
      <c r="AG12" s="11">
        <f t="shared" si="3"/>
        <v>0</v>
      </c>
      <c r="AH12" s="11">
        <f t="shared" si="4"/>
        <v>1</v>
      </c>
      <c r="AI12" s="32">
        <f>$AG12*'age-length nat &amp; Unk AD'!Q9</f>
        <v>0</v>
      </c>
      <c r="AJ12" s="11">
        <f>$AG12*'age-length nat &amp; Unk AD'!R9</f>
        <v>0</v>
      </c>
      <c r="AK12" s="11">
        <f>$AG12*'age-length nat &amp; Unk AD'!S9</f>
        <v>0</v>
      </c>
      <c r="AL12" s="11">
        <f>$AG12*'age-length nat &amp; Unk AD'!T9</f>
        <v>0</v>
      </c>
      <c r="AM12" s="11">
        <f>$AG12*'age-length nat &amp; Unk AD'!U9</f>
        <v>0</v>
      </c>
      <c r="AN12" s="11">
        <f>$AG12*'age-length nat &amp; Unk AD'!V9</f>
        <v>0</v>
      </c>
      <c r="AO12" s="11">
        <f>$AG12*'age-length nat &amp; Unk AD'!W9</f>
        <v>0</v>
      </c>
      <c r="AP12" s="11">
        <f>$AG12*'age-length nat &amp; Unk AD'!X9</f>
        <v>0</v>
      </c>
      <c r="AQ12" s="11">
        <f>$AG12*'age-length nat &amp; Unk AD'!Y9</f>
        <v>0</v>
      </c>
      <c r="AR12" s="11">
        <f>$AG12*'age-length nat &amp; Unk AD'!Z9</f>
        <v>0</v>
      </c>
      <c r="AS12" s="32">
        <f>$AH12*'age-length nat &amp; Unk AD'!Q24</f>
        <v>0.15384615384615385</v>
      </c>
      <c r="AT12" s="11">
        <f>$AH12*'age-length nat &amp; Unk AD'!R24</f>
        <v>0.61538461538461542</v>
      </c>
      <c r="AU12" s="11">
        <f>$AH12*'age-length nat &amp; Unk AD'!S24</f>
        <v>0</v>
      </c>
      <c r="AV12" s="11">
        <f>$AH12*'age-length nat &amp; Unk AD'!T24</f>
        <v>0</v>
      </c>
      <c r="AW12" s="11">
        <f>$AH12*'age-length nat &amp; Unk AD'!U24</f>
        <v>0</v>
      </c>
      <c r="AX12" s="11">
        <f>$AH12*'age-length nat &amp; Unk AD'!V24</f>
        <v>0</v>
      </c>
      <c r="AY12" s="11">
        <f>$AH12*'age-length nat &amp; Unk AD'!W24</f>
        <v>0.23076923076923078</v>
      </c>
      <c r="AZ12" s="11">
        <f>$AH12*'age-length nat &amp; Unk AD'!X24</f>
        <v>0</v>
      </c>
      <c r="BA12" s="11">
        <f>$AH12*'age-length nat &amp; Unk AD'!Y24</f>
        <v>0</v>
      </c>
      <c r="BB12" s="11">
        <f>$AH12*'age-length nat &amp; Unk AD'!Z24</f>
        <v>0</v>
      </c>
      <c r="BD12" t="s">
        <v>802</v>
      </c>
      <c r="BE12" s="11">
        <f>SUM(AL9:AL21)</f>
        <v>181.43819268318586</v>
      </c>
      <c r="BF12" s="11">
        <f>SUM(AV9:AV21)</f>
        <v>67.286397812713602</v>
      </c>
      <c r="BG12" s="11"/>
      <c r="BJ12">
        <v>2</v>
      </c>
      <c r="BK12" t="s">
        <v>949</v>
      </c>
      <c r="BL12" s="46">
        <v>2.0408163265306124E-2</v>
      </c>
    </row>
    <row r="13" spans="1:64" x14ac:dyDescent="0.25">
      <c r="A13">
        <v>2437</v>
      </c>
      <c r="B13" s="1">
        <v>45551.439323286999</v>
      </c>
      <c r="C13" s="1">
        <v>45551</v>
      </c>
      <c r="D13" t="s">
        <v>9100</v>
      </c>
      <c r="E13" t="s">
        <v>9101</v>
      </c>
      <c r="F13" t="s">
        <v>790</v>
      </c>
      <c r="G13">
        <v>71</v>
      </c>
      <c r="H13" t="b">
        <v>0</v>
      </c>
      <c r="I13" t="s">
        <v>9102</v>
      </c>
      <c r="J13" t="s">
        <v>9103</v>
      </c>
      <c r="K13" t="s">
        <v>9</v>
      </c>
      <c r="L13" t="b">
        <v>0</v>
      </c>
      <c r="M13" t="s">
        <v>9115</v>
      </c>
      <c r="N13" t="b">
        <v>0</v>
      </c>
      <c r="O13" t="b">
        <v>1</v>
      </c>
      <c r="P13" t="b">
        <v>0</v>
      </c>
      <c r="Q13" t="b">
        <v>1</v>
      </c>
      <c r="R13" t="s">
        <v>9116</v>
      </c>
      <c r="S13">
        <v>18</v>
      </c>
      <c r="T13" t="b">
        <v>0</v>
      </c>
      <c r="V13" t="s">
        <v>886</v>
      </c>
      <c r="W13">
        <v>3</v>
      </c>
      <c r="X13" s="11">
        <v>72</v>
      </c>
      <c r="Y13">
        <v>1</v>
      </c>
      <c r="Z13" s="46" cm="1">
        <f t="array" ref="Z13">IF(V13="NA",$AD$2,(INDEX($BL$4:$BL$73,MATCH(V13&amp;W13,$BK$4:$BK$73&amp;$BJ$4:$BJ$73,0))))</f>
        <v>1.8952516812716664E-2</v>
      </c>
      <c r="AA13" s="46">
        <f t="shared" si="0"/>
        <v>1.0189525168127167</v>
      </c>
      <c r="AB13" s="46"/>
      <c r="AC13" t="s">
        <v>11</v>
      </c>
      <c r="AD13" s="11">
        <v>62</v>
      </c>
      <c r="AE13" s="11">
        <f t="shared" si="1"/>
        <v>0</v>
      </c>
      <c r="AF13" s="11">
        <f t="shared" si="2"/>
        <v>0</v>
      </c>
      <c r="AG13" s="11">
        <f t="shared" si="3"/>
        <v>0</v>
      </c>
      <c r="AH13" s="11">
        <f t="shared" si="4"/>
        <v>0</v>
      </c>
      <c r="AI13" s="32">
        <f>$AG13*'age-length nat &amp; Unk AD'!Q10</f>
        <v>0</v>
      </c>
      <c r="AJ13" s="11">
        <f>$AG13*'age-length nat &amp; Unk AD'!R10</f>
        <v>0</v>
      </c>
      <c r="AK13" s="11">
        <f>$AG13*'age-length nat &amp; Unk AD'!S10</f>
        <v>0</v>
      </c>
      <c r="AL13" s="11">
        <f>$AG13*'age-length nat &amp; Unk AD'!T10</f>
        <v>0</v>
      </c>
      <c r="AM13" s="11">
        <f>$AG13*'age-length nat &amp; Unk AD'!U10</f>
        <v>0</v>
      </c>
      <c r="AN13" s="11">
        <f>$AG13*'age-length nat &amp; Unk AD'!V10</f>
        <v>0</v>
      </c>
      <c r="AO13" s="11">
        <f>$AG13*'age-length nat &amp; Unk AD'!W10</f>
        <v>0</v>
      </c>
      <c r="AP13" s="11">
        <f>$AG13*'age-length nat &amp; Unk AD'!X10</f>
        <v>0</v>
      </c>
      <c r="AQ13" s="11">
        <f>$AG13*'age-length nat &amp; Unk AD'!Y10</f>
        <v>0</v>
      </c>
      <c r="AR13" s="11">
        <f>$AG13*'age-length nat &amp; Unk AD'!Z10</f>
        <v>0</v>
      </c>
      <c r="AS13" s="32">
        <f>$AH13*'age-length nat &amp; Unk AD'!Q25</f>
        <v>0</v>
      </c>
      <c r="AT13" s="11">
        <f>$AH13*'age-length nat &amp; Unk AD'!R25</f>
        <v>0</v>
      </c>
      <c r="AU13" s="11">
        <f>$AH13*'age-length nat &amp; Unk AD'!S25</f>
        <v>0</v>
      </c>
      <c r="AV13" s="11">
        <f>$AH13*'age-length nat &amp; Unk AD'!T25</f>
        <v>0</v>
      </c>
      <c r="AW13" s="11">
        <f>$AH13*'age-length nat &amp; Unk AD'!U25</f>
        <v>0</v>
      </c>
      <c r="AX13" s="11">
        <f>$AH13*'age-length nat &amp; Unk AD'!V25</f>
        <v>0</v>
      </c>
      <c r="AY13" s="11">
        <f>$AH13*'age-length nat &amp; Unk AD'!W25</f>
        <v>0</v>
      </c>
      <c r="AZ13" s="11">
        <f>$AH13*'age-length nat &amp; Unk AD'!X25</f>
        <v>0</v>
      </c>
      <c r="BA13" s="11">
        <f>$AH13*'age-length nat &amp; Unk AD'!Y25</f>
        <v>0</v>
      </c>
      <c r="BB13" s="11">
        <f>$AH13*'age-length nat &amp; Unk AD'!Z25</f>
        <v>0</v>
      </c>
      <c r="BD13" t="s">
        <v>803</v>
      </c>
      <c r="BE13" s="11">
        <f>SUM(AM9:AM21)</f>
        <v>0</v>
      </c>
      <c r="BF13" s="11">
        <f>SUM(AW9:AW21)</f>
        <v>0</v>
      </c>
      <c r="BG13" s="11"/>
      <c r="BJ13">
        <v>2</v>
      </c>
      <c r="BK13" t="s">
        <v>743</v>
      </c>
      <c r="BL13" s="46">
        <v>2.0408163265306256E-2</v>
      </c>
    </row>
    <row r="14" spans="1:64" x14ac:dyDescent="0.25">
      <c r="A14">
        <v>2438</v>
      </c>
      <c r="B14" s="1">
        <v>45551.439053668997</v>
      </c>
      <c r="C14" s="1">
        <v>45551</v>
      </c>
      <c r="D14" t="s">
        <v>9100</v>
      </c>
      <c r="E14" t="s">
        <v>9101</v>
      </c>
      <c r="F14" t="s">
        <v>790</v>
      </c>
      <c r="G14">
        <v>75</v>
      </c>
      <c r="H14" t="b">
        <v>0</v>
      </c>
      <c r="I14" t="s">
        <v>9102</v>
      </c>
      <c r="J14" t="s">
        <v>9103</v>
      </c>
      <c r="K14" t="s">
        <v>9</v>
      </c>
      <c r="L14" t="b">
        <v>0</v>
      </c>
      <c r="M14" t="s">
        <v>9117</v>
      </c>
      <c r="N14" t="b">
        <v>0</v>
      </c>
      <c r="O14" t="b">
        <v>1</v>
      </c>
      <c r="P14" t="b">
        <v>0</v>
      </c>
      <c r="Q14" t="b">
        <v>1</v>
      </c>
      <c r="R14" t="s">
        <v>9118</v>
      </c>
      <c r="S14">
        <v>18</v>
      </c>
      <c r="T14" t="b">
        <v>0</v>
      </c>
      <c r="V14" t="s">
        <v>949</v>
      </c>
      <c r="W14">
        <v>4</v>
      </c>
      <c r="X14" s="11">
        <v>77</v>
      </c>
      <c r="Y14">
        <v>1</v>
      </c>
      <c r="Z14" s="46" cm="1">
        <f t="array" ref="Z14">IF(V14="NA",$AD$2,(INDEX($BL$4:$BL$73,MATCH(V14&amp;W14,$BK$4:$BK$73&amp;$BJ$4:$BJ$73,0))))</f>
        <v>1.0498615788681335E-2</v>
      </c>
      <c r="AA14" s="46">
        <f t="shared" si="0"/>
        <v>1.0104986157886813</v>
      </c>
      <c r="AB14" s="46"/>
      <c r="AC14" t="s">
        <v>11</v>
      </c>
      <c r="AD14" s="11">
        <v>67</v>
      </c>
      <c r="AE14" s="11">
        <f t="shared" si="1"/>
        <v>0</v>
      </c>
      <c r="AF14" s="11">
        <f t="shared" si="2"/>
        <v>0</v>
      </c>
      <c r="AG14" s="11">
        <f t="shared" si="3"/>
        <v>0</v>
      </c>
      <c r="AH14" s="11">
        <f t="shared" si="4"/>
        <v>0</v>
      </c>
      <c r="AI14" s="32">
        <f>$AG14*'age-length nat &amp; Unk AD'!Q11</f>
        <v>0</v>
      </c>
      <c r="AJ14" s="11">
        <f>$AG14*'age-length nat &amp; Unk AD'!R11</f>
        <v>0</v>
      </c>
      <c r="AK14" s="11">
        <f>$AG14*'age-length nat &amp; Unk AD'!S11</f>
        <v>0</v>
      </c>
      <c r="AL14" s="11">
        <f>$AG14*'age-length nat &amp; Unk AD'!T11</f>
        <v>0</v>
      </c>
      <c r="AM14" s="11">
        <f>$AG14*'age-length nat &amp; Unk AD'!U11</f>
        <v>0</v>
      </c>
      <c r="AN14" s="11">
        <f>$AG14*'age-length nat &amp; Unk AD'!V11</f>
        <v>0</v>
      </c>
      <c r="AO14" s="11">
        <f>$AG14*'age-length nat &amp; Unk AD'!W11</f>
        <v>0</v>
      </c>
      <c r="AP14" s="11">
        <f>$AG14*'age-length nat &amp; Unk AD'!X11</f>
        <v>0</v>
      </c>
      <c r="AQ14" s="11">
        <f>$AG14*'age-length nat &amp; Unk AD'!Y11</f>
        <v>0</v>
      </c>
      <c r="AR14" s="11">
        <f>$AG14*'age-length nat &amp; Unk AD'!Z11</f>
        <v>0</v>
      </c>
      <c r="AS14" s="32">
        <f>$AH14*'age-length nat &amp; Unk AD'!Q26</f>
        <v>0</v>
      </c>
      <c r="AT14" s="11">
        <f>$AH14*'age-length nat &amp; Unk AD'!R26</f>
        <v>0</v>
      </c>
      <c r="AU14" s="11">
        <f>$AH14*'age-length nat &amp; Unk AD'!S26</f>
        <v>0</v>
      </c>
      <c r="AV14" s="11">
        <f>$AH14*'age-length nat &amp; Unk AD'!T26</f>
        <v>0</v>
      </c>
      <c r="AW14" s="11">
        <f>$AH14*'age-length nat &amp; Unk AD'!U26</f>
        <v>0</v>
      </c>
      <c r="AX14" s="11">
        <f>$AH14*'age-length nat &amp; Unk AD'!V26</f>
        <v>0</v>
      </c>
      <c r="AY14" s="11">
        <f>$AH14*'age-length nat &amp; Unk AD'!W26</f>
        <v>0</v>
      </c>
      <c r="AZ14" s="11">
        <f>$AH14*'age-length nat &amp; Unk AD'!X26</f>
        <v>0</v>
      </c>
      <c r="BA14" s="11">
        <f>$AH14*'age-length nat &amp; Unk AD'!Y26</f>
        <v>0</v>
      </c>
      <c r="BB14" s="11">
        <f>$AH14*'age-length nat &amp; Unk AD'!Z26</f>
        <v>0</v>
      </c>
      <c r="BD14" t="s">
        <v>804</v>
      </c>
      <c r="BE14" s="11">
        <f>SUM(AN9:AN21)</f>
        <v>0</v>
      </c>
      <c r="BF14" s="11">
        <f>SUM(AX9:AX21)</f>
        <v>0</v>
      </c>
      <c r="BG14" s="11"/>
      <c r="BJ14">
        <v>2</v>
      </c>
      <c r="BK14" t="s">
        <v>1318</v>
      </c>
      <c r="BL14" s="46">
        <v>2.0408163265306811E-2</v>
      </c>
    </row>
    <row r="15" spans="1:64" x14ac:dyDescent="0.25">
      <c r="A15">
        <v>2455</v>
      </c>
      <c r="B15" s="1">
        <v>45551.433496296297</v>
      </c>
      <c r="C15" s="1">
        <v>45551</v>
      </c>
      <c r="D15" t="s">
        <v>9100</v>
      </c>
      <c r="E15" t="s">
        <v>9101</v>
      </c>
      <c r="F15" t="s">
        <v>790</v>
      </c>
      <c r="G15">
        <v>81</v>
      </c>
      <c r="H15" t="b">
        <v>0</v>
      </c>
      <c r="I15" t="s">
        <v>9102</v>
      </c>
      <c r="J15" t="s">
        <v>9103</v>
      </c>
      <c r="K15" t="s">
        <v>7</v>
      </c>
      <c r="L15" t="b">
        <v>0</v>
      </c>
      <c r="M15" t="s">
        <v>9119</v>
      </c>
      <c r="N15" t="b">
        <v>0</v>
      </c>
      <c r="O15" t="b">
        <v>0</v>
      </c>
      <c r="P15" t="b">
        <v>0</v>
      </c>
      <c r="Q15" t="b">
        <v>1</v>
      </c>
      <c r="R15" t="s">
        <v>9120</v>
      </c>
      <c r="S15">
        <v>18</v>
      </c>
      <c r="T15" t="b">
        <v>0</v>
      </c>
      <c r="V15" t="s">
        <v>8</v>
      </c>
      <c r="W15" t="s">
        <v>8</v>
      </c>
      <c r="X15" s="11">
        <v>82</v>
      </c>
      <c r="Y15">
        <v>1</v>
      </c>
      <c r="Z15" s="46" cm="1">
        <f t="array" ref="Z15">IF(V15="NA",$AD$2,(INDEX($BL$4:$BL$73,MATCH(V15&amp;W15,$BK$4:$BK$73&amp;$BJ$4:$BJ$73,0))))</f>
        <v>-4.0430703315750931E-2</v>
      </c>
      <c r="AA15" s="46">
        <f t="shared" si="0"/>
        <v>0.95956929668424906</v>
      </c>
      <c r="AB15" s="46"/>
      <c r="AC15" t="s">
        <v>11</v>
      </c>
      <c r="AD15" s="11">
        <v>72</v>
      </c>
      <c r="AE15" s="11">
        <f t="shared" si="1"/>
        <v>50</v>
      </c>
      <c r="AF15" s="11">
        <f t="shared" si="2"/>
        <v>77</v>
      </c>
      <c r="AG15" s="11">
        <f t="shared" si="3"/>
        <v>47.978464834212502</v>
      </c>
      <c r="AH15" s="11">
        <f t="shared" si="4"/>
        <v>77</v>
      </c>
      <c r="AI15" s="32">
        <f>$AG15*'age-length nat &amp; Unk AD'!Q12</f>
        <v>0</v>
      </c>
      <c r="AJ15" s="11">
        <f>$AG15*'age-length nat &amp; Unk AD'!R12</f>
        <v>3.0953848280137097</v>
      </c>
      <c r="AK15" s="11">
        <f>$AG15*'age-length nat &amp; Unk AD'!S12</f>
        <v>37.144617936164515</v>
      </c>
      <c r="AL15" s="11">
        <f>$AG15*'age-length nat &amp; Unk AD'!T12</f>
        <v>3.0953848280137097</v>
      </c>
      <c r="AM15" s="11">
        <f>$AG15*'age-length nat &amp; Unk AD'!U12</f>
        <v>0</v>
      </c>
      <c r="AN15" s="11">
        <f>$AG15*'age-length nat &amp; Unk AD'!V12</f>
        <v>0</v>
      </c>
      <c r="AO15" s="11">
        <f>$AG15*'age-length nat &amp; Unk AD'!W12</f>
        <v>0</v>
      </c>
      <c r="AP15" s="11">
        <f>$AG15*'age-length nat &amp; Unk AD'!X12</f>
        <v>3.0953848280137097</v>
      </c>
      <c r="AQ15" s="11">
        <f>$AG15*'age-length nat &amp; Unk AD'!Y12</f>
        <v>1.5476924140068549</v>
      </c>
      <c r="AR15" s="11">
        <f>$AG15*'age-length nat &amp; Unk AD'!Z12</f>
        <v>0</v>
      </c>
      <c r="AS15" s="32">
        <f>$AH15*'age-length nat &amp; Unk AD'!Q27</f>
        <v>0</v>
      </c>
      <c r="AT15" s="11">
        <f>$AH15*'age-length nat &amp; Unk AD'!R27</f>
        <v>25.025000000000002</v>
      </c>
      <c r="AU15" s="11">
        <f>$AH15*'age-length nat &amp; Unk AD'!S27</f>
        <v>50.050000000000004</v>
      </c>
      <c r="AV15" s="11">
        <f>$AH15*'age-length nat &amp; Unk AD'!T27</f>
        <v>0</v>
      </c>
      <c r="AW15" s="11">
        <f>$AH15*'age-length nat &amp; Unk AD'!U27</f>
        <v>0</v>
      </c>
      <c r="AX15" s="11">
        <f>$AH15*'age-length nat &amp; Unk AD'!V27</f>
        <v>0</v>
      </c>
      <c r="AY15" s="11">
        <f>$AH15*'age-length nat &amp; Unk AD'!W27</f>
        <v>0</v>
      </c>
      <c r="AZ15" s="11">
        <f>$AH15*'age-length nat &amp; Unk AD'!X27</f>
        <v>1.925</v>
      </c>
      <c r="BA15" s="11">
        <f>$AH15*'age-length nat &amp; Unk AD'!Y27</f>
        <v>0</v>
      </c>
      <c r="BB15" s="11">
        <f>$AH15*'age-length nat &amp; Unk AD'!Z27</f>
        <v>0</v>
      </c>
      <c r="BD15" t="s">
        <v>805</v>
      </c>
      <c r="BE15" s="11">
        <f>SUM(AO9:AO21)</f>
        <v>0</v>
      </c>
      <c r="BF15" s="11">
        <f>SUM(AY9:AY21)</f>
        <v>0.23076923076923078</v>
      </c>
      <c r="BG15" s="11"/>
      <c r="BJ15">
        <v>2</v>
      </c>
      <c r="BK15" t="s">
        <v>741</v>
      </c>
      <c r="BL15" s="46">
        <v>2.0408163265305923E-2</v>
      </c>
    </row>
    <row r="16" spans="1:64" x14ac:dyDescent="0.25">
      <c r="A16">
        <v>2456</v>
      </c>
      <c r="B16" s="1">
        <v>45551.4332584722</v>
      </c>
      <c r="C16" s="1">
        <v>45551</v>
      </c>
      <c r="D16" t="s">
        <v>9100</v>
      </c>
      <c r="E16" t="s">
        <v>9101</v>
      </c>
      <c r="F16" t="s">
        <v>790</v>
      </c>
      <c r="G16">
        <v>77</v>
      </c>
      <c r="H16" t="b">
        <v>0</v>
      </c>
      <c r="I16" t="s">
        <v>9102</v>
      </c>
      <c r="J16" t="s">
        <v>9103</v>
      </c>
      <c r="K16" t="s">
        <v>7</v>
      </c>
      <c r="L16" t="b">
        <v>0</v>
      </c>
      <c r="M16" t="s">
        <v>9121</v>
      </c>
      <c r="N16" t="b">
        <v>0</v>
      </c>
      <c r="O16" t="b">
        <v>0</v>
      </c>
      <c r="P16" t="b">
        <v>0</v>
      </c>
      <c r="Q16" t="b">
        <v>1</v>
      </c>
      <c r="R16" t="s">
        <v>9122</v>
      </c>
      <c r="S16">
        <v>18</v>
      </c>
      <c r="T16" t="b">
        <v>0</v>
      </c>
      <c r="V16" t="s">
        <v>924</v>
      </c>
      <c r="W16">
        <v>5</v>
      </c>
      <c r="X16" s="11">
        <v>77</v>
      </c>
      <c r="Y16">
        <v>1</v>
      </c>
      <c r="Z16" s="46" cm="1">
        <f t="array" ref="Z16">IF(V16="NA",$AD$2,(INDEX($BL$4:$BL$73,MATCH(V16&amp;W16,$BK$4:$BK$73&amp;$BJ$4:$BJ$73,0))))</f>
        <v>4.1970782120221983E-2</v>
      </c>
      <c r="AA16" s="46">
        <f t="shared" si="0"/>
        <v>1.041970782120222</v>
      </c>
      <c r="AB16" s="46"/>
      <c r="AC16" t="s">
        <v>11</v>
      </c>
      <c r="AD16" s="11">
        <v>77</v>
      </c>
      <c r="AE16" s="11">
        <f t="shared" si="1"/>
        <v>211</v>
      </c>
      <c r="AF16" s="11">
        <f t="shared" si="2"/>
        <v>146</v>
      </c>
      <c r="AG16" s="11">
        <f t="shared" si="3"/>
        <v>202.46912160037576</v>
      </c>
      <c r="AH16" s="11">
        <f t="shared" si="4"/>
        <v>146</v>
      </c>
      <c r="AI16" s="32">
        <f>$AG16*'age-length nat &amp; Unk AD'!Q13</f>
        <v>0</v>
      </c>
      <c r="AJ16" s="11">
        <f>$AG16*'age-length nat &amp; Unk AD'!R13</f>
        <v>20.660114449017936</v>
      </c>
      <c r="AK16" s="11">
        <f>$AG16*'age-length nat &amp; Unk AD'!S13</f>
        <v>136.35675536351837</v>
      </c>
      <c r="AL16" s="11">
        <f>$AG16*'age-length nat &amp; Unk AD'!T13</f>
        <v>28.924160228625105</v>
      </c>
      <c r="AM16" s="11">
        <f>$AG16*'age-length nat &amp; Unk AD'!U13</f>
        <v>0</v>
      </c>
      <c r="AN16" s="11">
        <f>$AG16*'age-length nat &amp; Unk AD'!V13</f>
        <v>0</v>
      </c>
      <c r="AO16" s="11">
        <f>$AG16*'age-length nat &amp; Unk AD'!W13</f>
        <v>0</v>
      </c>
      <c r="AP16" s="11">
        <f>$AG16*'age-length nat &amp; Unk AD'!X13</f>
        <v>12.396068669410761</v>
      </c>
      <c r="AQ16" s="11">
        <f>$AG16*'age-length nat &amp; Unk AD'!Y13</f>
        <v>4.1320228898035865</v>
      </c>
      <c r="AR16" s="11">
        <f>$AG16*'age-length nat &amp; Unk AD'!Z13</f>
        <v>0</v>
      </c>
      <c r="AS16" s="32">
        <f>$AH16*'age-length nat &amp; Unk AD'!Q28</f>
        <v>0</v>
      </c>
      <c r="AT16" s="11">
        <f>$AH16*'age-length nat &amp; Unk AD'!R28</f>
        <v>30.736842105263158</v>
      </c>
      <c r="AU16" s="11">
        <f>$AH16*'age-length nat &amp; Unk AD'!S28</f>
        <v>92.210526315789465</v>
      </c>
      <c r="AV16" s="11">
        <f>$AH16*'age-length nat &amp; Unk AD'!T28</f>
        <v>23.052631578947366</v>
      </c>
      <c r="AW16" s="11">
        <f>$AH16*'age-length nat &amp; Unk AD'!U28</f>
        <v>0</v>
      </c>
      <c r="AX16" s="11">
        <f>$AH16*'age-length nat &amp; Unk AD'!V28</f>
        <v>0</v>
      </c>
      <c r="AY16" s="11">
        <f>$AH16*'age-length nat &amp; Unk AD'!W28</f>
        <v>0</v>
      </c>
      <c r="AZ16" s="11">
        <f>$AH16*'age-length nat &amp; Unk AD'!X28</f>
        <v>0</v>
      </c>
      <c r="BA16" s="11">
        <f>$AH16*'age-length nat &amp; Unk AD'!Y28</f>
        <v>0</v>
      </c>
      <c r="BB16" s="11">
        <f>$AH16*'age-length nat &amp; Unk AD'!Z28</f>
        <v>0</v>
      </c>
      <c r="BD16" t="s">
        <v>806</v>
      </c>
      <c r="BE16" s="11">
        <f>SUM(AP9:AP21)</f>
        <v>15.491453497424471</v>
      </c>
      <c r="BF16" s="11">
        <f>SUM(AZ9:AZ21)</f>
        <v>7.496428571428571</v>
      </c>
      <c r="BG16" s="11"/>
      <c r="BJ16">
        <v>2</v>
      </c>
      <c r="BK16" t="s">
        <v>889</v>
      </c>
      <c r="BL16" s="46">
        <v>2.0408163265305958E-2</v>
      </c>
    </row>
    <row r="17" spans="1:64" x14ac:dyDescent="0.25">
      <c r="A17">
        <v>2460</v>
      </c>
      <c r="B17" s="1">
        <v>45551.432097465302</v>
      </c>
      <c r="C17" s="1">
        <v>45551</v>
      </c>
      <c r="D17" t="s">
        <v>9100</v>
      </c>
      <c r="E17" t="s">
        <v>9101</v>
      </c>
      <c r="F17" t="s">
        <v>790</v>
      </c>
      <c r="G17">
        <v>73</v>
      </c>
      <c r="H17" t="b">
        <v>0</v>
      </c>
      <c r="I17" t="s">
        <v>9102</v>
      </c>
      <c r="J17" t="s">
        <v>9103</v>
      </c>
      <c r="K17" t="s">
        <v>7</v>
      </c>
      <c r="L17" t="b">
        <v>0</v>
      </c>
      <c r="M17" t="s">
        <v>7153</v>
      </c>
      <c r="N17" t="b">
        <v>0</v>
      </c>
      <c r="O17" t="b">
        <v>0</v>
      </c>
      <c r="P17" t="b">
        <v>0</v>
      </c>
      <c r="Q17" t="b">
        <v>1</v>
      </c>
      <c r="R17" t="s">
        <v>4856</v>
      </c>
      <c r="S17">
        <v>18</v>
      </c>
      <c r="T17" t="b">
        <v>0</v>
      </c>
      <c r="V17" t="s">
        <v>888</v>
      </c>
      <c r="W17">
        <v>4</v>
      </c>
      <c r="X17" s="11">
        <v>77</v>
      </c>
      <c r="Y17">
        <v>1</v>
      </c>
      <c r="Z17" s="46" cm="1">
        <f t="array" ref="Z17">IF(V17="NA",$AD$2,(INDEX($BL$4:$BL$73,MATCH(V17&amp;W17,$BK$4:$BK$73&amp;$BJ$4:$BJ$73,0))))</f>
        <v>1.0498615788681257E-2</v>
      </c>
      <c r="AA17" s="46">
        <f t="shared" si="0"/>
        <v>1.0104986157886813</v>
      </c>
      <c r="AB17" s="46"/>
      <c r="AC17" t="s">
        <v>11</v>
      </c>
      <c r="AD17" s="11">
        <v>82</v>
      </c>
      <c r="AE17" s="11">
        <f t="shared" si="1"/>
        <v>224</v>
      </c>
      <c r="AF17" s="11">
        <f t="shared" si="2"/>
        <v>81</v>
      </c>
      <c r="AG17" s="11">
        <f t="shared" si="3"/>
        <v>214.94352245727083</v>
      </c>
      <c r="AH17" s="11">
        <f t="shared" si="4"/>
        <v>81</v>
      </c>
      <c r="AI17" s="32">
        <f>$AG17*'age-length nat &amp; Unk AD'!Q14</f>
        <v>0</v>
      </c>
      <c r="AJ17" s="11">
        <f>$AG17*'age-length nat &amp; Unk AD'!R14</f>
        <v>0</v>
      </c>
      <c r="AK17" s="11">
        <f>$AG17*'age-length nat &amp; Unk AD'!S14</f>
        <v>114.05166497732739</v>
      </c>
      <c r="AL17" s="11">
        <f>$AG17*'age-length nat &amp; Unk AD'!T14</f>
        <v>83.345447483431542</v>
      </c>
      <c r="AM17" s="11">
        <f>$AG17*'age-length nat &amp; Unk AD'!U14</f>
        <v>0</v>
      </c>
      <c r="AN17" s="11">
        <f>$AG17*'age-length nat &amp; Unk AD'!V14</f>
        <v>0</v>
      </c>
      <c r="AO17" s="11">
        <f>$AG17*'age-length nat &amp; Unk AD'!W14</f>
        <v>0</v>
      </c>
      <c r="AP17" s="11">
        <f>$AG17*'age-length nat &amp; Unk AD'!X14</f>
        <v>0</v>
      </c>
      <c r="AQ17" s="11">
        <f>$AG17*'age-length nat &amp; Unk AD'!Y14</f>
        <v>17.546409996511905</v>
      </c>
      <c r="AR17" s="11">
        <f>$AG17*'age-length nat &amp; Unk AD'!Z14</f>
        <v>0</v>
      </c>
      <c r="AS17" s="32">
        <f>$AH17*'age-length nat &amp; Unk AD'!Q29</f>
        <v>0</v>
      </c>
      <c r="AT17" s="11">
        <f>$AH17*'age-length nat &amp; Unk AD'!R29</f>
        <v>7.3636363636363642</v>
      </c>
      <c r="AU17" s="11">
        <f>$AH17*'age-length nat &amp; Unk AD'!S29</f>
        <v>51.545454545454547</v>
      </c>
      <c r="AV17" s="11">
        <f>$AH17*'age-length nat &amp; Unk AD'!T29</f>
        <v>22.09090909090909</v>
      </c>
      <c r="AW17" s="11">
        <f>$AH17*'age-length nat &amp; Unk AD'!U29</f>
        <v>0</v>
      </c>
      <c r="AX17" s="11">
        <f>$AH17*'age-length nat &amp; Unk AD'!V29</f>
        <v>0</v>
      </c>
      <c r="AY17" s="11">
        <f>$AH17*'age-length nat &amp; Unk AD'!W29</f>
        <v>0</v>
      </c>
      <c r="AZ17" s="11">
        <f>$AH17*'age-length nat &amp; Unk AD'!X29</f>
        <v>0</v>
      </c>
      <c r="BA17" s="11">
        <f>$AH17*'age-length nat &amp; Unk AD'!Y29</f>
        <v>0</v>
      </c>
      <c r="BB17" s="11">
        <f>$AH17*'age-length nat &amp; Unk AD'!Z29</f>
        <v>0</v>
      </c>
      <c r="BD17" t="s">
        <v>807</v>
      </c>
      <c r="BE17" s="11">
        <f>SUM(AQ9:AQ21)</f>
        <v>34.466794204337845</v>
      </c>
      <c r="BF17" s="11">
        <f>SUM(BA9:BA21)</f>
        <v>0</v>
      </c>
      <c r="BG17" s="11"/>
      <c r="BJ17">
        <v>2</v>
      </c>
      <c r="BK17" t="s">
        <v>945</v>
      </c>
      <c r="BL17" s="46">
        <v>2.0408163265305992E-2</v>
      </c>
    </row>
    <row r="18" spans="1:64" x14ac:dyDescent="0.25">
      <c r="A18">
        <v>2468</v>
      </c>
      <c r="B18" s="1">
        <v>45551.4245775694</v>
      </c>
      <c r="C18" s="1">
        <v>45551</v>
      </c>
      <c r="D18" t="s">
        <v>9100</v>
      </c>
      <c r="E18" t="s">
        <v>9101</v>
      </c>
      <c r="F18" t="s">
        <v>790</v>
      </c>
      <c r="G18">
        <v>71</v>
      </c>
      <c r="H18" t="b">
        <v>0</v>
      </c>
      <c r="I18" t="s">
        <v>9102</v>
      </c>
      <c r="J18" t="s">
        <v>9103</v>
      </c>
      <c r="K18" t="s">
        <v>7</v>
      </c>
      <c r="L18" t="b">
        <v>0</v>
      </c>
      <c r="M18" t="s">
        <v>9123</v>
      </c>
      <c r="N18" t="b">
        <v>0</v>
      </c>
      <c r="O18" t="b">
        <v>0</v>
      </c>
      <c r="P18" t="b">
        <v>0</v>
      </c>
      <c r="Q18" t="b">
        <v>1</v>
      </c>
      <c r="R18" t="s">
        <v>9124</v>
      </c>
      <c r="S18">
        <v>18</v>
      </c>
      <c r="T18" t="b">
        <v>0</v>
      </c>
      <c r="V18" t="s">
        <v>889</v>
      </c>
      <c r="W18">
        <v>3</v>
      </c>
      <c r="X18" s="11">
        <v>72</v>
      </c>
      <c r="Y18">
        <v>1</v>
      </c>
      <c r="Z18" s="46" cm="1">
        <f t="array" ref="Z18">IF(V18="NA",$AD$2,(INDEX($BL$4:$BL$73,MATCH(V18&amp;W18,$BK$4:$BK$73&amp;$BJ$4:$BJ$73,0))))</f>
        <v>1.8952516812716581E-2</v>
      </c>
      <c r="AA18" s="46">
        <f t="shared" si="0"/>
        <v>1.0189525168127165</v>
      </c>
      <c r="AB18" s="46"/>
      <c r="AC18" t="s">
        <v>11</v>
      </c>
      <c r="AD18" s="11">
        <v>87</v>
      </c>
      <c r="AE18" s="11">
        <f t="shared" si="1"/>
        <v>120</v>
      </c>
      <c r="AF18" s="11">
        <f t="shared" si="2"/>
        <v>67</v>
      </c>
      <c r="AG18" s="11">
        <f t="shared" si="3"/>
        <v>115.14831560211005</v>
      </c>
      <c r="AH18" s="11">
        <f t="shared" si="4"/>
        <v>67</v>
      </c>
      <c r="AI18" s="32">
        <f>$AG18*'age-length nat &amp; Unk AD'!Q15</f>
        <v>0</v>
      </c>
      <c r="AJ18" s="11">
        <f>$AG18*'age-length nat &amp; Unk AD'!R15</f>
        <v>0</v>
      </c>
      <c r="AK18" s="11">
        <f>$AG18*'age-length nat &amp; Unk AD'!S15</f>
        <v>49.349278115190018</v>
      </c>
      <c r="AL18" s="11">
        <f>$AG18*'age-length nat &amp; Unk AD'!T15</f>
        <v>60.315784363010025</v>
      </c>
      <c r="AM18" s="11">
        <f>$AG18*'age-length nat &amp; Unk AD'!U15</f>
        <v>0</v>
      </c>
      <c r="AN18" s="11">
        <f>$AG18*'age-length nat &amp; Unk AD'!V15</f>
        <v>0</v>
      </c>
      <c r="AO18" s="11">
        <f>$AG18*'age-length nat &amp; Unk AD'!W15</f>
        <v>0</v>
      </c>
      <c r="AP18" s="11">
        <f>$AG18*'age-length nat &amp; Unk AD'!X15</f>
        <v>0</v>
      </c>
      <c r="AQ18" s="11">
        <f>$AG18*'age-length nat &amp; Unk AD'!Y15</f>
        <v>5.4832531239100017</v>
      </c>
      <c r="AR18" s="11">
        <f>$AG18*'age-length nat &amp; Unk AD'!Z15</f>
        <v>0</v>
      </c>
      <c r="AS18" s="32">
        <f>$AH18*'age-length nat &amp; Unk AD'!Q30</f>
        <v>0</v>
      </c>
      <c r="AT18" s="11">
        <f>$AH18*'age-length nat &amp; Unk AD'!R30</f>
        <v>0</v>
      </c>
      <c r="AU18" s="11">
        <f>$AH18*'age-length nat &amp; Unk AD'!S30</f>
        <v>67</v>
      </c>
      <c r="AV18" s="11">
        <f>$AH18*'age-length nat &amp; Unk AD'!T30</f>
        <v>0</v>
      </c>
      <c r="AW18" s="11">
        <f>$AH18*'age-length nat &amp; Unk AD'!U30</f>
        <v>0</v>
      </c>
      <c r="AX18" s="11">
        <f>$AH18*'age-length nat &amp; Unk AD'!V30</f>
        <v>0</v>
      </c>
      <c r="AY18" s="11">
        <f>$AH18*'age-length nat &amp; Unk AD'!W30</f>
        <v>0</v>
      </c>
      <c r="AZ18" s="11">
        <f>$AH18*'age-length nat &amp; Unk AD'!X30</f>
        <v>0</v>
      </c>
      <c r="BA18" s="11">
        <f>$AH18*'age-length nat &amp; Unk AD'!Y30</f>
        <v>0</v>
      </c>
      <c r="BB18" s="11">
        <f>$AH18*'age-length nat &amp; Unk AD'!Z30</f>
        <v>0</v>
      </c>
      <c r="BD18" t="s">
        <v>808</v>
      </c>
      <c r="BE18" s="11">
        <f>SUM(AR9:AR21)</f>
        <v>0</v>
      </c>
      <c r="BF18" s="11">
        <f>SUM(BB9:BB21)</f>
        <v>0</v>
      </c>
      <c r="BG18" s="11"/>
      <c r="BJ18">
        <v>2</v>
      </c>
      <c r="BK18" t="s">
        <v>9062</v>
      </c>
      <c r="BL18" s="46">
        <v>4.1666666666666782E-2</v>
      </c>
    </row>
    <row r="19" spans="1:64" x14ac:dyDescent="0.25">
      <c r="A19">
        <v>2469</v>
      </c>
      <c r="B19" s="1">
        <v>45551.424044722196</v>
      </c>
      <c r="C19" s="1">
        <v>45551</v>
      </c>
      <c r="D19" t="s">
        <v>9100</v>
      </c>
      <c r="E19" t="s">
        <v>9101</v>
      </c>
      <c r="F19" t="s">
        <v>790</v>
      </c>
      <c r="G19">
        <v>76</v>
      </c>
      <c r="H19" t="b">
        <v>0</v>
      </c>
      <c r="I19" t="s">
        <v>9102</v>
      </c>
      <c r="J19" t="s">
        <v>9103</v>
      </c>
      <c r="K19" t="s">
        <v>9</v>
      </c>
      <c r="L19" t="b">
        <v>0</v>
      </c>
      <c r="M19" t="s">
        <v>7151</v>
      </c>
      <c r="N19" t="b">
        <v>0</v>
      </c>
      <c r="O19" t="b">
        <v>0</v>
      </c>
      <c r="P19" t="b">
        <v>0</v>
      </c>
      <c r="Q19" t="b">
        <v>1</v>
      </c>
      <c r="R19" t="s">
        <v>4850</v>
      </c>
      <c r="S19">
        <v>18</v>
      </c>
      <c r="T19" t="b">
        <v>0</v>
      </c>
      <c r="V19" t="s">
        <v>1318</v>
      </c>
      <c r="W19">
        <v>4</v>
      </c>
      <c r="X19" s="11">
        <v>77</v>
      </c>
      <c r="Y19">
        <v>1</v>
      </c>
      <c r="Z19" s="46" cm="1">
        <f t="array" ref="Z19">IF(V19="NA",$AD$2,(INDEX($BL$4:$BL$73,MATCH(V19&amp;W19,$BK$4:$BK$73&amp;$BJ$4:$BJ$73,0))))</f>
        <v>5.5304172951231578E-3</v>
      </c>
      <c r="AA19" s="46">
        <f t="shared" si="0"/>
        <v>1.0055304172951232</v>
      </c>
      <c r="AB19" s="46"/>
      <c r="AC19" t="s">
        <v>11</v>
      </c>
      <c r="AD19" s="11">
        <v>92</v>
      </c>
      <c r="AE19" s="11">
        <f t="shared" si="1"/>
        <v>30</v>
      </c>
      <c r="AF19" s="11">
        <f t="shared" si="2"/>
        <v>39</v>
      </c>
      <c r="AG19" s="11">
        <f t="shared" si="3"/>
        <v>28.78707890052749</v>
      </c>
      <c r="AH19" s="11">
        <f t="shared" si="4"/>
        <v>39</v>
      </c>
      <c r="AI19" s="32">
        <f>$AG19*'age-length nat &amp; Unk AD'!Q16</f>
        <v>0</v>
      </c>
      <c r="AJ19" s="11">
        <f>$AG19*'age-length nat &amp; Unk AD'!R16</f>
        <v>0</v>
      </c>
      <c r="AK19" s="11">
        <f>$AG19*'age-length nat &amp; Unk AD'!S16</f>
        <v>17.272247340316493</v>
      </c>
      <c r="AL19" s="11">
        <f>$AG19*'age-length nat &amp; Unk AD'!T16</f>
        <v>5.7574157801054984</v>
      </c>
      <c r="AM19" s="11">
        <f>$AG19*'age-length nat &amp; Unk AD'!U16</f>
        <v>0</v>
      </c>
      <c r="AN19" s="11">
        <f>$AG19*'age-length nat &amp; Unk AD'!V16</f>
        <v>0</v>
      </c>
      <c r="AO19" s="11">
        <f>$AG19*'age-length nat &amp; Unk AD'!W16</f>
        <v>0</v>
      </c>
      <c r="AP19" s="11">
        <f>$AG19*'age-length nat &amp; Unk AD'!X16</f>
        <v>0</v>
      </c>
      <c r="AQ19" s="11">
        <f>$AG19*'age-length nat &amp; Unk AD'!Y16</f>
        <v>5.7574157801054984</v>
      </c>
      <c r="AR19" s="11">
        <f>$AG19*'age-length nat &amp; Unk AD'!Z16</f>
        <v>0</v>
      </c>
      <c r="AS19" s="32">
        <f>$AH19*'age-length nat &amp; Unk AD'!Q31</f>
        <v>0</v>
      </c>
      <c r="AT19" s="11">
        <f>$AH19*'age-length nat &amp; Unk AD'!R31</f>
        <v>0</v>
      </c>
      <c r="AU19" s="11">
        <f>$AH19*'age-length nat &amp; Unk AD'!S31</f>
        <v>22.285714285714285</v>
      </c>
      <c r="AV19" s="11">
        <f>$AH19*'age-length nat &amp; Unk AD'!T31</f>
        <v>11.142857142857142</v>
      </c>
      <c r="AW19" s="11">
        <f>$AH19*'age-length nat &amp; Unk AD'!U31</f>
        <v>0</v>
      </c>
      <c r="AX19" s="11">
        <f>$AH19*'age-length nat &amp; Unk AD'!V31</f>
        <v>0</v>
      </c>
      <c r="AY19" s="11">
        <f>$AH19*'age-length nat &amp; Unk AD'!W31</f>
        <v>0</v>
      </c>
      <c r="AZ19" s="11">
        <f>$AH19*'age-length nat &amp; Unk AD'!X31</f>
        <v>5.5714285714285712</v>
      </c>
      <c r="BA19" s="11">
        <f>$AH19*'age-length nat &amp; Unk AD'!Y31</f>
        <v>0</v>
      </c>
      <c r="BB19" s="11">
        <f>$AH19*'age-length nat &amp; Unk AD'!Z31</f>
        <v>0</v>
      </c>
      <c r="BJ19">
        <v>3</v>
      </c>
      <c r="BK19" t="s">
        <v>888</v>
      </c>
      <c r="BL19" s="46">
        <v>1.8952516812716595E-2</v>
      </c>
    </row>
    <row r="20" spans="1:64" x14ac:dyDescent="0.25">
      <c r="A20">
        <v>2470</v>
      </c>
      <c r="B20" s="1">
        <v>45551.423792118097</v>
      </c>
      <c r="C20" s="1">
        <v>45551</v>
      </c>
      <c r="D20" t="s">
        <v>9100</v>
      </c>
      <c r="E20" t="s">
        <v>9101</v>
      </c>
      <c r="F20" t="s">
        <v>790</v>
      </c>
      <c r="G20">
        <v>73</v>
      </c>
      <c r="H20" t="b">
        <v>0</v>
      </c>
      <c r="I20" t="s">
        <v>9102</v>
      </c>
      <c r="J20" t="s">
        <v>9103</v>
      </c>
      <c r="K20" t="s">
        <v>7</v>
      </c>
      <c r="L20" t="b">
        <v>0</v>
      </c>
      <c r="M20" t="s">
        <v>9125</v>
      </c>
      <c r="N20" t="b">
        <v>0</v>
      </c>
      <c r="O20" t="b">
        <v>0</v>
      </c>
      <c r="P20" t="b">
        <v>0</v>
      </c>
      <c r="Q20" t="b">
        <v>1</v>
      </c>
      <c r="R20" t="s">
        <v>9126</v>
      </c>
      <c r="S20">
        <v>18</v>
      </c>
      <c r="T20" t="b">
        <v>0</v>
      </c>
      <c r="V20" t="s">
        <v>8</v>
      </c>
      <c r="W20" t="s">
        <v>8</v>
      </c>
      <c r="X20" s="11">
        <v>77</v>
      </c>
      <c r="Y20">
        <v>1</v>
      </c>
      <c r="Z20" s="46" cm="1">
        <f t="array" ref="Z20">IF(V20="NA",$AD$2,(INDEX($BL$4:$BL$73,MATCH(V20&amp;W20,$BK$4:$BK$73&amp;$BJ$4:$BJ$73,0))))</f>
        <v>-4.0430703315750931E-2</v>
      </c>
      <c r="AA20" s="46">
        <f t="shared" si="0"/>
        <v>0.95956929668424906</v>
      </c>
      <c r="AB20" s="46"/>
      <c r="AC20" t="s">
        <v>11</v>
      </c>
      <c r="AD20" s="11">
        <v>99</v>
      </c>
      <c r="AE20" s="11">
        <f t="shared" si="1"/>
        <v>2</v>
      </c>
      <c r="AF20" s="11">
        <f t="shared" si="2"/>
        <v>10</v>
      </c>
      <c r="AG20" s="11">
        <f t="shared" si="3"/>
        <v>1.9191385933684981</v>
      </c>
      <c r="AH20" s="11">
        <f t="shared" si="4"/>
        <v>10</v>
      </c>
      <c r="AI20" s="32">
        <f>$AG20*'age-length nat &amp; Unk AD'!Q17</f>
        <v>0</v>
      </c>
      <c r="AJ20" s="11">
        <f>$AG20*'age-length nat &amp; Unk AD'!R17</f>
        <v>0</v>
      </c>
      <c r="AK20" s="11">
        <f>$AG20*'age-length nat &amp; Unk AD'!S17</f>
        <v>0</v>
      </c>
      <c r="AL20" s="11">
        <f>$AG20*'age-length nat &amp; Unk AD'!T17</f>
        <v>0</v>
      </c>
      <c r="AM20" s="11">
        <f>$AG20*'age-length nat &amp; Unk AD'!U17</f>
        <v>0</v>
      </c>
      <c r="AN20" s="11">
        <f>$AG20*'age-length nat &amp; Unk AD'!V17</f>
        <v>0</v>
      </c>
      <c r="AO20" s="11">
        <f>$AG20*'age-length nat &amp; Unk AD'!W17</f>
        <v>0</v>
      </c>
      <c r="AP20" s="11">
        <f>$AG20*'age-length nat &amp; Unk AD'!X17</f>
        <v>0</v>
      </c>
      <c r="AQ20" s="11">
        <f>$AG20*'age-length nat &amp; Unk AD'!Y17</f>
        <v>0</v>
      </c>
      <c r="AR20" s="11">
        <f>$AG20*'age-length nat &amp; Unk AD'!Z17</f>
        <v>0</v>
      </c>
      <c r="AS20" s="32">
        <f>$AH20*'age-length nat &amp; Unk AD'!Q32</f>
        <v>0</v>
      </c>
      <c r="AT20" s="11">
        <f>$AH20*'age-length nat &amp; Unk AD'!R32</f>
        <v>0</v>
      </c>
      <c r="AU20" s="11">
        <f>$AH20*'age-length nat &amp; Unk AD'!S32</f>
        <v>5</v>
      </c>
      <c r="AV20" s="11">
        <f>$AH20*'age-length nat &amp; Unk AD'!T32</f>
        <v>5</v>
      </c>
      <c r="AW20" s="11">
        <f>$AH20*'age-length nat &amp; Unk AD'!U32</f>
        <v>0</v>
      </c>
      <c r="AX20" s="11">
        <f>$AH20*'age-length nat &amp; Unk AD'!V32</f>
        <v>0</v>
      </c>
      <c r="AY20" s="11">
        <f>$AH20*'age-length nat &amp; Unk AD'!W32</f>
        <v>0</v>
      </c>
      <c r="AZ20" s="11">
        <f>$AH20*'age-length nat &amp; Unk AD'!X32</f>
        <v>0</v>
      </c>
      <c r="BA20" s="11">
        <f>$AH20*'age-length nat &amp; Unk AD'!Y32</f>
        <v>0</v>
      </c>
      <c r="BB20" s="11">
        <f>$AH20*'age-length nat &amp; Unk AD'!Z32</f>
        <v>0</v>
      </c>
      <c r="BD20" t="s">
        <v>778</v>
      </c>
      <c r="BE20" s="11">
        <f>SUM(BE9:BE18)</f>
        <v>609.32650339449663</v>
      </c>
      <c r="BF20" s="11">
        <f>SUM(BF9:BF18)</f>
        <v>427</v>
      </c>
      <c r="BG20" s="11"/>
      <c r="BH20" s="11">
        <f>BE20+BF20+BG20</f>
        <v>1036.3265033944967</v>
      </c>
      <c r="BJ20">
        <v>3</v>
      </c>
      <c r="BK20" t="s">
        <v>941</v>
      </c>
      <c r="BL20" s="46">
        <v>1.895251681271656E-2</v>
      </c>
    </row>
    <row r="21" spans="1:64" x14ac:dyDescent="0.25">
      <c r="A21">
        <v>2473</v>
      </c>
      <c r="B21" s="1">
        <v>45551.422693854198</v>
      </c>
      <c r="C21" s="1">
        <v>45551</v>
      </c>
      <c r="D21" t="s">
        <v>9100</v>
      </c>
      <c r="E21" t="s">
        <v>9101</v>
      </c>
      <c r="F21" t="s">
        <v>790</v>
      </c>
      <c r="G21">
        <v>89</v>
      </c>
      <c r="H21" t="b">
        <v>0</v>
      </c>
      <c r="I21" t="s">
        <v>9102</v>
      </c>
      <c r="J21" t="s">
        <v>9103</v>
      </c>
      <c r="K21" t="s">
        <v>9</v>
      </c>
      <c r="L21" t="b">
        <v>0</v>
      </c>
      <c r="M21" t="s">
        <v>9127</v>
      </c>
      <c r="N21" t="b">
        <v>0</v>
      </c>
      <c r="O21" t="b">
        <v>1</v>
      </c>
      <c r="P21" t="b">
        <v>0</v>
      </c>
      <c r="Q21" t="b">
        <v>1</v>
      </c>
      <c r="R21" t="s">
        <v>9128</v>
      </c>
      <c r="S21">
        <v>18</v>
      </c>
      <c r="T21" t="b">
        <v>0</v>
      </c>
      <c r="V21" t="s">
        <v>893</v>
      </c>
      <c r="W21">
        <v>4</v>
      </c>
      <c r="X21" s="11">
        <v>92</v>
      </c>
      <c r="Y21">
        <v>1</v>
      </c>
      <c r="Z21" s="46" cm="1">
        <f t="array" ref="Z21">IF(V21="NA",$AD$2,(INDEX($BL$4:$BL$73,MATCH(V21&amp;W21,$BK$4:$BK$73&amp;$BJ$4:$BJ$73,0))))</f>
        <v>1.0498615788681286E-2</v>
      </c>
      <c r="AA21" s="46">
        <f t="shared" si="0"/>
        <v>1.0104986157886813</v>
      </c>
      <c r="AB21" s="46"/>
      <c r="AC21" t="s">
        <v>11</v>
      </c>
      <c r="AD21" s="11">
        <v>100</v>
      </c>
      <c r="AE21" s="11">
        <f t="shared" si="1"/>
        <v>0</v>
      </c>
      <c r="AF21" s="11">
        <f t="shared" si="2"/>
        <v>6</v>
      </c>
      <c r="AG21" s="11">
        <f t="shared" si="3"/>
        <v>0</v>
      </c>
      <c r="AH21" s="11">
        <f t="shared" si="4"/>
        <v>6</v>
      </c>
      <c r="AI21" s="32">
        <f>$AG21*'age-length nat &amp; Unk AD'!Q18</f>
        <v>0</v>
      </c>
      <c r="AJ21" s="11">
        <f>$AG21*'age-length nat &amp; Unk AD'!R18</f>
        <v>0</v>
      </c>
      <c r="AK21" s="11">
        <f>$AG21*'age-length nat &amp; Unk AD'!S18</f>
        <v>0</v>
      </c>
      <c r="AL21" s="11">
        <f>$AG21*'age-length nat &amp; Unk AD'!T18</f>
        <v>0</v>
      </c>
      <c r="AM21" s="11">
        <f>$AG21*'age-length nat &amp; Unk AD'!U18</f>
        <v>0</v>
      </c>
      <c r="AN21" s="11">
        <f>$AG21*'age-length nat &amp; Unk AD'!V18</f>
        <v>0</v>
      </c>
      <c r="AO21" s="11">
        <f>$AG21*'age-length nat &amp; Unk AD'!W18</f>
        <v>0</v>
      </c>
      <c r="AP21" s="11">
        <f>$AG21*'age-length nat &amp; Unk AD'!X18</f>
        <v>0</v>
      </c>
      <c r="AQ21" s="11">
        <f>$AG21*'age-length nat &amp; Unk AD'!Y18</f>
        <v>0</v>
      </c>
      <c r="AR21" s="11">
        <f>$AG21*'age-length nat &amp; Unk AD'!Z18</f>
        <v>0</v>
      </c>
      <c r="AS21" s="32">
        <f>$AH21*'age-length nat &amp; Unk AD'!Q33</f>
        <v>0</v>
      </c>
      <c r="AT21" s="11">
        <f>$AH21*'age-length nat &amp; Unk AD'!R33</f>
        <v>0</v>
      </c>
      <c r="AU21" s="11">
        <f>$AH21*'age-length nat &amp; Unk AD'!S33</f>
        <v>0</v>
      </c>
      <c r="AV21" s="11">
        <f>$AH21*'age-length nat &amp; Unk AD'!T33</f>
        <v>6</v>
      </c>
      <c r="AW21" s="11">
        <f>$AH21*'age-length nat &amp; Unk AD'!U33</f>
        <v>0</v>
      </c>
      <c r="AX21" s="11">
        <f>$AH21*'age-length nat &amp; Unk AD'!V33</f>
        <v>0</v>
      </c>
      <c r="AY21" s="11">
        <f>$AH21*'age-length nat &amp; Unk AD'!W33</f>
        <v>0</v>
      </c>
      <c r="AZ21" s="11">
        <f>$AH21*'age-length nat &amp; Unk AD'!X33</f>
        <v>0</v>
      </c>
      <c r="BA21" s="11">
        <f>$AH21*'age-length nat &amp; Unk AD'!Y33</f>
        <v>0</v>
      </c>
      <c r="BB21" s="11">
        <f>$AH21*'age-length nat &amp; Unk AD'!Z33</f>
        <v>0</v>
      </c>
      <c r="BE21" s="11">
        <f>SUM(AI9:AR21)</f>
        <v>609.32650339449663</v>
      </c>
      <c r="BF21" s="11">
        <f>SUM(AS12:BB21)</f>
        <v>426.99999999999994</v>
      </c>
      <c r="BG21" s="11"/>
      <c r="BH21" s="11">
        <f>AG6</f>
        <v>1038.2456419878652</v>
      </c>
      <c r="BJ21">
        <v>3</v>
      </c>
      <c r="BK21" t="s">
        <v>742</v>
      </c>
      <c r="BL21" s="46">
        <v>1.7708121310808282E-2</v>
      </c>
    </row>
    <row r="22" spans="1:64" x14ac:dyDescent="0.25">
      <c r="A22">
        <v>2476</v>
      </c>
      <c r="B22" s="1">
        <v>45551.4197673495</v>
      </c>
      <c r="C22" s="1">
        <v>45551</v>
      </c>
      <c r="D22" t="s">
        <v>9100</v>
      </c>
      <c r="E22" t="s">
        <v>9101</v>
      </c>
      <c r="F22" t="s">
        <v>790</v>
      </c>
      <c r="G22">
        <v>74</v>
      </c>
      <c r="H22" t="b">
        <v>0</v>
      </c>
      <c r="I22" t="s">
        <v>9102</v>
      </c>
      <c r="J22" t="s">
        <v>9103</v>
      </c>
      <c r="K22" t="s">
        <v>7</v>
      </c>
      <c r="L22" t="b">
        <v>0</v>
      </c>
      <c r="M22" t="s">
        <v>9129</v>
      </c>
      <c r="N22" t="b">
        <v>0</v>
      </c>
      <c r="O22" t="b">
        <v>0</v>
      </c>
      <c r="P22" t="b">
        <v>0</v>
      </c>
      <c r="Q22" t="b">
        <v>1</v>
      </c>
      <c r="R22" t="s">
        <v>9130</v>
      </c>
      <c r="S22">
        <v>18</v>
      </c>
      <c r="T22" t="b">
        <v>0</v>
      </c>
      <c r="V22" t="s">
        <v>893</v>
      </c>
      <c r="W22">
        <v>3</v>
      </c>
      <c r="X22" s="11">
        <v>77</v>
      </c>
      <c r="Y22">
        <v>1</v>
      </c>
      <c r="Z22" s="46" cm="1">
        <f t="array" ref="Z22">IF(V22="NA",$AD$2,(INDEX($BL$4:$BL$73,MATCH(V22&amp;W22,$BK$4:$BK$73&amp;$BJ$4:$BJ$73,0))))</f>
        <v>1.8952516812716508E-2</v>
      </c>
      <c r="AA22" s="46">
        <f t="shared" si="0"/>
        <v>1.0189525168127165</v>
      </c>
      <c r="AB22" s="46"/>
      <c r="BJ22">
        <v>3</v>
      </c>
      <c r="BK22" t="s">
        <v>892</v>
      </c>
      <c r="BL22" s="46">
        <v>1.8952516812716595E-2</v>
      </c>
    </row>
    <row r="23" spans="1:64" x14ac:dyDescent="0.25">
      <c r="A23">
        <v>2489</v>
      </c>
      <c r="B23" s="1">
        <v>45551.415094062497</v>
      </c>
      <c r="C23" s="1">
        <v>45551</v>
      </c>
      <c r="D23" t="s">
        <v>9100</v>
      </c>
      <c r="E23" t="s">
        <v>9101</v>
      </c>
      <c r="F23" t="s">
        <v>790</v>
      </c>
      <c r="G23">
        <v>78</v>
      </c>
      <c r="H23" t="b">
        <v>0</v>
      </c>
      <c r="I23" t="s">
        <v>9102</v>
      </c>
      <c r="J23" t="s">
        <v>9103</v>
      </c>
      <c r="K23" t="s">
        <v>9</v>
      </c>
      <c r="L23" t="b">
        <v>0</v>
      </c>
      <c r="M23" t="s">
        <v>9131</v>
      </c>
      <c r="N23" t="b">
        <v>0</v>
      </c>
      <c r="O23" t="b">
        <v>1</v>
      </c>
      <c r="P23" t="b">
        <v>0</v>
      </c>
      <c r="Q23" t="b">
        <v>1</v>
      </c>
      <c r="R23" t="s">
        <v>9132</v>
      </c>
      <c r="S23">
        <v>18</v>
      </c>
      <c r="T23" t="b">
        <v>0</v>
      </c>
      <c r="V23" t="s">
        <v>889</v>
      </c>
      <c r="W23">
        <v>4</v>
      </c>
      <c r="X23" s="11">
        <v>82</v>
      </c>
      <c r="Y23">
        <v>1</v>
      </c>
      <c r="Z23" s="46" cm="1">
        <f t="array" ref="Z23">IF(V23="NA",$AD$2,(INDEX($BL$4:$BL$73,MATCH(V23&amp;W23,$BK$4:$BK$73&amp;$BJ$4:$BJ$73,0))))</f>
        <v>1.0498615788681227E-2</v>
      </c>
      <c r="AA23" s="46">
        <f t="shared" si="0"/>
        <v>1.0104986157886813</v>
      </c>
      <c r="AB23" s="46"/>
      <c r="BJ23">
        <v>3</v>
      </c>
      <c r="BK23" t="s">
        <v>919</v>
      </c>
      <c r="BL23" s="46">
        <v>1.8952516812716633E-2</v>
      </c>
    </row>
    <row r="24" spans="1:64" x14ac:dyDescent="0.25">
      <c r="A24">
        <v>2490</v>
      </c>
      <c r="B24" s="1">
        <v>45551.414807800902</v>
      </c>
      <c r="C24" s="1">
        <v>45551</v>
      </c>
      <c r="D24" t="s">
        <v>9100</v>
      </c>
      <c r="E24" t="s">
        <v>9101</v>
      </c>
      <c r="F24" t="s">
        <v>790</v>
      </c>
      <c r="G24">
        <v>75</v>
      </c>
      <c r="H24" t="b">
        <v>0</v>
      </c>
      <c r="I24" t="s">
        <v>9102</v>
      </c>
      <c r="J24" t="s">
        <v>9103</v>
      </c>
      <c r="K24" t="s">
        <v>7</v>
      </c>
      <c r="L24" t="b">
        <v>0</v>
      </c>
      <c r="M24" t="s">
        <v>7150</v>
      </c>
      <c r="N24" t="b">
        <v>0</v>
      </c>
      <c r="O24" t="b">
        <v>0</v>
      </c>
      <c r="P24" t="b">
        <v>0</v>
      </c>
      <c r="Q24" t="b">
        <v>1</v>
      </c>
      <c r="R24" t="s">
        <v>4837</v>
      </c>
      <c r="S24">
        <v>18</v>
      </c>
      <c r="T24" t="b">
        <v>0</v>
      </c>
      <c r="V24" t="s">
        <v>8</v>
      </c>
      <c r="W24" t="s">
        <v>8</v>
      </c>
      <c r="X24" s="11">
        <v>77</v>
      </c>
      <c r="Y24">
        <v>1</v>
      </c>
      <c r="Z24" s="46" cm="1">
        <f t="array" ref="Z24">IF(V24="NA",$AD$2,(INDEX($BL$4:$BL$73,MATCH(V24&amp;W24,$BK$4:$BK$73&amp;$BJ$4:$BJ$73,0))))</f>
        <v>-4.0430703315750931E-2</v>
      </c>
      <c r="AA24" s="46">
        <f t="shared" si="0"/>
        <v>0.95956929668424906</v>
      </c>
      <c r="AB24" s="46"/>
      <c r="BJ24">
        <v>3</v>
      </c>
      <c r="BK24" t="s">
        <v>886</v>
      </c>
      <c r="BL24" s="46">
        <v>1.8952516812716664E-2</v>
      </c>
    </row>
    <row r="25" spans="1:64" x14ac:dyDescent="0.25">
      <c r="A25">
        <v>2492</v>
      </c>
      <c r="B25" s="1">
        <v>45551.414184502297</v>
      </c>
      <c r="C25" s="1">
        <v>45551</v>
      </c>
      <c r="D25" t="s">
        <v>9100</v>
      </c>
      <c r="E25" t="s">
        <v>9101</v>
      </c>
      <c r="F25" t="s">
        <v>790</v>
      </c>
      <c r="G25">
        <v>91</v>
      </c>
      <c r="H25" t="b">
        <v>0</v>
      </c>
      <c r="I25" t="s">
        <v>9102</v>
      </c>
      <c r="J25" t="s">
        <v>9103</v>
      </c>
      <c r="K25" t="s">
        <v>7</v>
      </c>
      <c r="L25" t="b">
        <v>0</v>
      </c>
      <c r="M25" t="s">
        <v>9133</v>
      </c>
      <c r="N25" t="b">
        <v>0</v>
      </c>
      <c r="O25" t="b">
        <v>0</v>
      </c>
      <c r="P25" t="b">
        <v>0</v>
      </c>
      <c r="Q25" t="b">
        <v>1</v>
      </c>
      <c r="R25" t="s">
        <v>9134</v>
      </c>
      <c r="S25">
        <v>18</v>
      </c>
      <c r="T25" t="b">
        <v>0</v>
      </c>
      <c r="V25" t="s">
        <v>8</v>
      </c>
      <c r="W25" t="s">
        <v>8</v>
      </c>
      <c r="X25" s="11">
        <v>92</v>
      </c>
      <c r="Y25">
        <v>1</v>
      </c>
      <c r="Z25" s="46" cm="1">
        <f t="array" ref="Z25">IF(V25="NA",$AD$2,(INDEX($BL$4:$BL$73,MATCH(V25&amp;W25,$BK$4:$BK$73&amp;$BJ$4:$BJ$73,0))))</f>
        <v>-4.0430703315750931E-2</v>
      </c>
      <c r="AA25" s="46">
        <f t="shared" si="0"/>
        <v>0.95956929668424906</v>
      </c>
      <c r="AB25" s="46"/>
      <c r="AD25" t="s">
        <v>778</v>
      </c>
      <c r="AE25" s="24">
        <f>SUM(AE29:AE41)</f>
        <v>22</v>
      </c>
      <c r="AF25" s="24">
        <f>SUM(AF29:AF41)</f>
        <v>14</v>
      </c>
      <c r="AG25" s="24">
        <f>SUM(AG29:AG41)</f>
        <v>21.110524527053478</v>
      </c>
      <c r="AH25" s="24">
        <f>SUM(AH29:AH41)</f>
        <v>13.433970153579487</v>
      </c>
      <c r="BJ25">
        <v>3</v>
      </c>
      <c r="BK25" t="s">
        <v>893</v>
      </c>
      <c r="BL25" s="46">
        <v>1.8952516812716508E-2</v>
      </c>
    </row>
    <row r="26" spans="1:64" x14ac:dyDescent="0.25">
      <c r="A26">
        <v>2502</v>
      </c>
      <c r="B26" s="1">
        <v>45551.403309490699</v>
      </c>
      <c r="C26" s="1">
        <v>45551</v>
      </c>
      <c r="D26" t="s">
        <v>9100</v>
      </c>
      <c r="E26" t="s">
        <v>9101</v>
      </c>
      <c r="F26" t="s">
        <v>790</v>
      </c>
      <c r="G26">
        <v>88</v>
      </c>
      <c r="H26" t="b">
        <v>0</v>
      </c>
      <c r="I26" t="s">
        <v>9102</v>
      </c>
      <c r="J26" t="s">
        <v>9103</v>
      </c>
      <c r="K26" t="s">
        <v>7</v>
      </c>
      <c r="L26" t="b">
        <v>0</v>
      </c>
      <c r="M26" t="s">
        <v>7149</v>
      </c>
      <c r="N26" t="b">
        <v>0</v>
      </c>
      <c r="O26" t="b">
        <v>0</v>
      </c>
      <c r="P26" t="b">
        <v>0</v>
      </c>
      <c r="Q26" t="b">
        <v>1</v>
      </c>
      <c r="R26" t="s">
        <v>4830</v>
      </c>
      <c r="S26">
        <v>18</v>
      </c>
      <c r="T26" t="b">
        <v>0</v>
      </c>
      <c r="V26" t="s">
        <v>8</v>
      </c>
      <c r="W26" t="s">
        <v>8</v>
      </c>
      <c r="X26" s="11">
        <v>92</v>
      </c>
      <c r="Y26">
        <v>1</v>
      </c>
      <c r="Z26" s="46" cm="1">
        <f t="array" ref="Z26">IF(V26="NA",$AD$2,(INDEX($BL$4:$BL$73,MATCH(V26&amp;W26,$BK$4:$BK$73&amp;$BJ$4:$BJ$73,0))))</f>
        <v>-4.0430703315750931E-2</v>
      </c>
      <c r="AA26" s="46">
        <f t="shared" si="0"/>
        <v>0.95956929668424906</v>
      </c>
      <c r="AB26" s="46"/>
      <c r="AE26" s="283">
        <f>AE25+AF25</f>
        <v>36</v>
      </c>
      <c r="AF26" s="283"/>
      <c r="AG26" s="283">
        <f>AG25+AH25</f>
        <v>34.544494680632965</v>
      </c>
      <c r="AH26" s="283"/>
      <c r="BJ26">
        <v>3</v>
      </c>
      <c r="BK26" t="s">
        <v>949</v>
      </c>
      <c r="BL26" s="46">
        <v>1.895251681271639E-2</v>
      </c>
    </row>
    <row r="27" spans="1:64" x14ac:dyDescent="0.25">
      <c r="A27">
        <v>2506</v>
      </c>
      <c r="B27" s="1">
        <v>45551.400372083299</v>
      </c>
      <c r="C27" s="1">
        <v>45551</v>
      </c>
      <c r="D27" t="s">
        <v>9100</v>
      </c>
      <c r="E27" t="s">
        <v>9101</v>
      </c>
      <c r="F27" t="s">
        <v>790</v>
      </c>
      <c r="G27">
        <v>71</v>
      </c>
      <c r="H27" t="b">
        <v>0</v>
      </c>
      <c r="I27" t="s">
        <v>9102</v>
      </c>
      <c r="J27" t="s">
        <v>9103</v>
      </c>
      <c r="K27" t="s">
        <v>7</v>
      </c>
      <c r="L27" t="b">
        <v>0</v>
      </c>
      <c r="M27" t="s">
        <v>9135</v>
      </c>
      <c r="N27" t="b">
        <v>0</v>
      </c>
      <c r="O27" t="b">
        <v>0</v>
      </c>
      <c r="P27" t="b">
        <v>0</v>
      </c>
      <c r="Q27" t="b">
        <v>1</v>
      </c>
      <c r="R27" t="s">
        <v>9136</v>
      </c>
      <c r="S27">
        <v>18</v>
      </c>
      <c r="T27" t="b">
        <v>0</v>
      </c>
      <c r="V27" t="s">
        <v>924</v>
      </c>
      <c r="W27">
        <v>4</v>
      </c>
      <c r="X27" s="11">
        <v>72</v>
      </c>
      <c r="Y27">
        <v>1</v>
      </c>
      <c r="Z27" s="46" cm="1">
        <f t="array" ref="Z27">IF(V27="NA",$AD$2,(INDEX($BL$4:$BL$73,MATCH(V27&amp;W27,$BK$4:$BK$73&amp;$BJ$4:$BJ$73,0))))</f>
        <v>1.0498615788681449E-2</v>
      </c>
      <c r="AA27" s="46">
        <f t="shared" si="0"/>
        <v>1.0104986157886815</v>
      </c>
      <c r="AB27" s="46"/>
      <c r="AD27" s="253" t="s">
        <v>15254</v>
      </c>
      <c r="AE27" s="253"/>
      <c r="AF27" s="253"/>
      <c r="AG27" s="43"/>
      <c r="AI27" s="276" t="s">
        <v>15262</v>
      </c>
      <c r="AJ27" s="277"/>
      <c r="AK27" s="277"/>
      <c r="AL27" s="277"/>
      <c r="AM27" s="277"/>
      <c r="AN27" s="277"/>
      <c r="AO27" s="277"/>
      <c r="AP27" s="277"/>
      <c r="AQ27" s="277"/>
      <c r="AR27" s="278"/>
      <c r="AS27" s="276" t="s">
        <v>15263</v>
      </c>
      <c r="AT27" s="277"/>
      <c r="AU27" s="277"/>
      <c r="AV27" s="277"/>
      <c r="AW27" s="277"/>
      <c r="AX27" s="277"/>
      <c r="AY27" s="277"/>
      <c r="AZ27" s="277"/>
      <c r="BA27" s="277"/>
      <c r="BB27" s="278"/>
      <c r="BJ27">
        <v>3</v>
      </c>
      <c r="BK27" t="s">
        <v>743</v>
      </c>
      <c r="BL27" s="46">
        <v>1.7708121310808261E-2</v>
      </c>
    </row>
    <row r="28" spans="1:64" x14ac:dyDescent="0.25">
      <c r="A28">
        <v>2518</v>
      </c>
      <c r="B28" s="1">
        <v>45551.395859004602</v>
      </c>
      <c r="C28" s="1">
        <v>45551</v>
      </c>
      <c r="D28" t="s">
        <v>9100</v>
      </c>
      <c r="E28" t="s">
        <v>9101</v>
      </c>
      <c r="F28" t="s">
        <v>790</v>
      </c>
      <c r="G28">
        <v>73</v>
      </c>
      <c r="H28" t="b">
        <v>0</v>
      </c>
      <c r="I28" t="s">
        <v>9102</v>
      </c>
      <c r="J28" t="s">
        <v>9103</v>
      </c>
      <c r="K28" t="s">
        <v>7</v>
      </c>
      <c r="L28" t="b">
        <v>0</v>
      </c>
      <c r="M28" t="s">
        <v>9137</v>
      </c>
      <c r="N28" t="b">
        <v>0</v>
      </c>
      <c r="O28" t="b">
        <v>0</v>
      </c>
      <c r="P28" t="b">
        <v>0</v>
      </c>
      <c r="Q28" t="b">
        <v>1</v>
      </c>
      <c r="R28" t="s">
        <v>9138</v>
      </c>
      <c r="S28">
        <v>18</v>
      </c>
      <c r="T28" t="b">
        <v>0</v>
      </c>
      <c r="V28" t="s">
        <v>886</v>
      </c>
      <c r="W28">
        <v>3</v>
      </c>
      <c r="X28" s="11">
        <v>77</v>
      </c>
      <c r="Y28">
        <v>1</v>
      </c>
      <c r="Z28" s="46" cm="1">
        <f t="array" ref="Z28">IF(V28="NA",$AD$2,(INDEX($BL$4:$BL$73,MATCH(V28&amp;W28,$BK$4:$BK$73&amp;$BJ$4:$BJ$73,0))))</f>
        <v>1.8952516812716664E-2</v>
      </c>
      <c r="AA28" s="46">
        <f t="shared" si="0"/>
        <v>1.0189525168127167</v>
      </c>
      <c r="AB28" s="46"/>
      <c r="AC28" t="s">
        <v>679</v>
      </c>
      <c r="AD28" t="s">
        <v>655</v>
      </c>
      <c r="AE28" t="s">
        <v>14</v>
      </c>
      <c r="AF28" t="s">
        <v>6</v>
      </c>
      <c r="AI28" s="30">
        <v>0.1</v>
      </c>
      <c r="AJ28">
        <v>0.2</v>
      </c>
      <c r="AK28">
        <v>0.3</v>
      </c>
      <c r="AL28">
        <v>0.4</v>
      </c>
      <c r="AM28">
        <v>0.5</v>
      </c>
      <c r="AN28">
        <v>1</v>
      </c>
      <c r="AO28">
        <v>1.1000000000000001</v>
      </c>
      <c r="AP28">
        <v>1.2</v>
      </c>
      <c r="AQ28">
        <v>1.3</v>
      </c>
      <c r="AR28" s="117">
        <v>1.4</v>
      </c>
      <c r="AS28" s="30">
        <v>0.1</v>
      </c>
      <c r="AT28">
        <v>0.2</v>
      </c>
      <c r="AU28">
        <v>0.3</v>
      </c>
      <c r="AV28">
        <v>0.4</v>
      </c>
      <c r="AW28">
        <v>0.5</v>
      </c>
      <c r="AX28">
        <v>1</v>
      </c>
      <c r="AY28">
        <v>1.1000000000000001</v>
      </c>
      <c r="AZ28">
        <v>1.2</v>
      </c>
      <c r="BA28">
        <v>1.3</v>
      </c>
      <c r="BB28" s="117">
        <v>1.4</v>
      </c>
      <c r="BE28" t="s">
        <v>664</v>
      </c>
      <c r="BF28" t="s">
        <v>790</v>
      </c>
      <c r="BJ28">
        <v>3</v>
      </c>
      <c r="BK28" t="s">
        <v>1318</v>
      </c>
      <c r="BL28" s="46">
        <v>1.1429149388085591E-2</v>
      </c>
    </row>
    <row r="29" spans="1:64" x14ac:dyDescent="0.25">
      <c r="A29">
        <v>2534</v>
      </c>
      <c r="B29" s="1">
        <v>45551.389575648202</v>
      </c>
      <c r="C29" s="1">
        <v>45551</v>
      </c>
      <c r="D29" t="s">
        <v>9100</v>
      </c>
      <c r="E29" t="s">
        <v>9101</v>
      </c>
      <c r="F29" t="s">
        <v>790</v>
      </c>
      <c r="G29">
        <v>88</v>
      </c>
      <c r="H29" t="b">
        <v>0</v>
      </c>
      <c r="I29" t="s">
        <v>9102</v>
      </c>
      <c r="J29" t="s">
        <v>9103</v>
      </c>
      <c r="K29" t="s">
        <v>7</v>
      </c>
      <c r="L29" t="b">
        <v>0</v>
      </c>
      <c r="M29" t="s">
        <v>9139</v>
      </c>
      <c r="N29" t="b">
        <v>0</v>
      </c>
      <c r="O29" t="b">
        <v>0</v>
      </c>
      <c r="P29" t="b">
        <v>0</v>
      </c>
      <c r="Q29" t="b">
        <v>1</v>
      </c>
      <c r="R29" t="s">
        <v>9140</v>
      </c>
      <c r="S29">
        <v>18</v>
      </c>
      <c r="T29" t="b">
        <v>0</v>
      </c>
      <c r="V29" t="s">
        <v>743</v>
      </c>
      <c r="W29">
        <v>4</v>
      </c>
      <c r="X29" s="11">
        <v>92</v>
      </c>
      <c r="Y29">
        <v>1</v>
      </c>
      <c r="Z29" s="46" cm="1">
        <f t="array" ref="Z29">IF(V29="NA",$AD$2,(INDEX($BL$4:$BL$73,MATCH(V29&amp;W29,$BK$4:$BK$73&amp;$BJ$4:$BJ$73,0))))</f>
        <v>1.1678733304575811E-2</v>
      </c>
      <c r="AA29" s="46">
        <f t="shared" si="0"/>
        <v>1.0116787333045758</v>
      </c>
      <c r="AB29" s="46"/>
      <c r="AC29" t="s">
        <v>11</v>
      </c>
      <c r="AD29" s="11">
        <v>42</v>
      </c>
      <c r="AE29" s="11">
        <f>SUMIFS($Y$4:$Y$3750,$F$4:$F$3750,"female",$K$4:$K$3750,"AD",$X$4:$X$3750,$AD29,$V$4:$V$3750,"NA")</f>
        <v>0</v>
      </c>
      <c r="AF29" s="11">
        <f>SUMIFS($Y$4:$Y$3750,$F$4:$F$3750,"male",$K$4:$K$3750,"AD",$X$4:$X$3750,$AD29,$V$4:$V$3750,"NA")</f>
        <v>0</v>
      </c>
      <c r="AG29" s="11">
        <f>SUMIFS($AA$4:$AA$3750,$F$4:$F$3750,"female",$K$4:$K$3750,"AD",$X$4:$X$3750,$AD29,$V$4:$V$3750,"NA")</f>
        <v>0</v>
      </c>
      <c r="AH29" s="11">
        <f>SUMIFS($AA$4:$AA$3750,$F$4:$F$3750,"male",$K$4:$K$3750,"AD",$X$4:$X$3750,$AD29,$V$4:$V$3750,"NA")</f>
        <v>0</v>
      </c>
      <c r="AI29" s="32">
        <f>$AG29*'age-length nat &amp; Unk AD'!Q40</f>
        <v>0</v>
      </c>
      <c r="AJ29" s="11">
        <f>$AG29*'age-length nat &amp; Unk AD'!R40</f>
        <v>0</v>
      </c>
      <c r="AK29" s="11">
        <f>$AG29*'age-length nat &amp; Unk AD'!S40</f>
        <v>0</v>
      </c>
      <c r="AL29" s="11">
        <f>$AG29*'age-length nat &amp; Unk AD'!T40</f>
        <v>0</v>
      </c>
      <c r="AM29" s="11">
        <f>$AG29*'age-length nat &amp; Unk AD'!U40</f>
        <v>0</v>
      </c>
      <c r="AN29" s="11">
        <f>$AG29*'age-length nat &amp; Unk AD'!V40</f>
        <v>0</v>
      </c>
      <c r="AO29" s="11">
        <f>$AG29*'age-length nat &amp; Unk AD'!W40</f>
        <v>0</v>
      </c>
      <c r="AP29" s="11">
        <f>$AG29*'age-length nat &amp; Unk AD'!X40</f>
        <v>0</v>
      </c>
      <c r="AQ29" s="11">
        <f>$AG29*'age-length nat &amp; Unk AD'!Y40</f>
        <v>0</v>
      </c>
      <c r="AR29" s="11">
        <f>$AG29*'age-length nat &amp; Unk AD'!Z40</f>
        <v>0</v>
      </c>
      <c r="AS29" s="32">
        <f>$AH29*'age-length nat &amp; Unk AD'!Q56</f>
        <v>0</v>
      </c>
      <c r="AT29" s="11">
        <f>$AH29*'age-length nat &amp; Unk AD'!R56</f>
        <v>0</v>
      </c>
      <c r="AU29" s="11">
        <f>$AH29*'age-length nat &amp; Unk AD'!S56</f>
        <v>0</v>
      </c>
      <c r="AV29" s="11">
        <f>$AH29*'age-length nat &amp; Unk AD'!T56</f>
        <v>0</v>
      </c>
      <c r="AW29" s="11">
        <f>$AH29*'age-length nat &amp; Unk AD'!U56</f>
        <v>0</v>
      </c>
      <c r="AX29" s="11">
        <f>$AH29*'age-length nat &amp; Unk AD'!V56</f>
        <v>0</v>
      </c>
      <c r="AY29" s="11">
        <f>$AH29*'age-length nat &amp; Unk AD'!W56</f>
        <v>0</v>
      </c>
      <c r="AZ29" s="11">
        <f>$AH29*'age-length nat &amp; Unk AD'!X56</f>
        <v>0</v>
      </c>
      <c r="BA29" s="11">
        <f>$AH29*'age-length nat &amp; Unk AD'!Y56</f>
        <v>0</v>
      </c>
      <c r="BB29" s="11">
        <f>$AH29*'age-length nat &amp; Unk AD'!Z56</f>
        <v>0</v>
      </c>
      <c r="BD29" t="s">
        <v>799</v>
      </c>
      <c r="BE29" s="11">
        <f>SUM(AI29:AI41)</f>
        <v>0</v>
      </c>
      <c r="BF29" s="11">
        <f>SUM(AS29:AS41)</f>
        <v>0.83533934309566316</v>
      </c>
      <c r="BG29" s="11"/>
      <c r="BJ29">
        <v>3</v>
      </c>
      <c r="BK29" t="s">
        <v>741</v>
      </c>
      <c r="BL29" s="46">
        <v>1.7708121310808251E-2</v>
      </c>
    </row>
    <row r="30" spans="1:64" x14ac:dyDescent="0.25">
      <c r="A30">
        <v>2542</v>
      </c>
      <c r="B30" s="1">
        <v>45551.385227349499</v>
      </c>
      <c r="C30" s="1">
        <v>45551</v>
      </c>
      <c r="D30" t="s">
        <v>9100</v>
      </c>
      <c r="E30" t="s">
        <v>9101</v>
      </c>
      <c r="F30" t="s">
        <v>790</v>
      </c>
      <c r="G30">
        <v>102</v>
      </c>
      <c r="H30" t="b">
        <v>0</v>
      </c>
      <c r="I30" t="s">
        <v>9102</v>
      </c>
      <c r="J30" t="s">
        <v>9103</v>
      </c>
      <c r="K30" t="s">
        <v>7</v>
      </c>
      <c r="L30" t="b">
        <v>0</v>
      </c>
      <c r="M30" t="s">
        <v>9141</v>
      </c>
      <c r="N30" t="b">
        <v>0</v>
      </c>
      <c r="O30" t="b">
        <v>0</v>
      </c>
      <c r="P30" t="b">
        <v>0</v>
      </c>
      <c r="Q30" t="b">
        <v>1</v>
      </c>
      <c r="R30" t="s">
        <v>9142</v>
      </c>
      <c r="S30">
        <v>18</v>
      </c>
      <c r="T30" t="b">
        <v>0</v>
      </c>
      <c r="V30" t="s">
        <v>8</v>
      </c>
      <c r="W30" t="s">
        <v>8</v>
      </c>
      <c r="X30" s="11">
        <v>100</v>
      </c>
      <c r="Y30">
        <v>1</v>
      </c>
      <c r="Z30" s="46" cm="1">
        <f t="array" ref="Z30">IF(V30="NA",$AD$2,(INDEX($BL$4:$BL$73,MATCH(V30&amp;W30,$BK$4:$BK$73&amp;$BJ$4:$BJ$73,0))))</f>
        <v>-4.0430703315750931E-2</v>
      </c>
      <c r="AA30" s="46">
        <f t="shared" si="0"/>
        <v>0.95956929668424906</v>
      </c>
      <c r="AB30" s="46"/>
      <c r="AC30" t="s">
        <v>11</v>
      </c>
      <c r="AD30" s="11">
        <v>47</v>
      </c>
      <c r="AE30" s="11">
        <f t="shared" ref="AE30:AE41" si="5">SUMIFS($Y$4:$Y$3750,$F$4:$F$3750,"female",$K$4:$K$3750,"AD",$X$4:$X$3750,$AD30,$V$4:$V$3750,"NA")</f>
        <v>0</v>
      </c>
      <c r="AF30" s="11">
        <f t="shared" ref="AF30:AF41" si="6">SUMIFS($Y$4:$Y$3750,$F$4:$F$3750,"male",$K$4:$K$3750,"AD",$X$4:$X$3750,$AD30,$V$4:$V$3750,"NA")</f>
        <v>0</v>
      </c>
      <c r="AG30" s="11">
        <f t="shared" ref="AG30:AG41" si="7">SUMIFS($AA$4:$AA$3750,$F$4:$F$3750,"female",$K$4:$K$3750,"AD",$X$4:$X$3750,$AD30,$V$4:$V$3750,"NA")</f>
        <v>0</v>
      </c>
      <c r="AH30" s="11">
        <f t="shared" ref="AH30:AH41" si="8">SUMIFS($AA$4:$AA$3750,$F$4:$F$3750,"male",$K$4:$K$3750,"AD",$X$4:$X$3750,$AD30,$V$4:$V$3750,"NA")</f>
        <v>0</v>
      </c>
      <c r="AI30" s="32">
        <f>$AE30*'age-length nat &amp; Unk AD'!Q41</f>
        <v>0</v>
      </c>
      <c r="AJ30" s="11">
        <f>$AG30*'age-length nat &amp; Unk AD'!R41</f>
        <v>0</v>
      </c>
      <c r="AK30" s="11">
        <f>$AG30*'age-length nat &amp; Unk AD'!S41</f>
        <v>0</v>
      </c>
      <c r="AL30" s="11">
        <f>$AG30*'age-length nat &amp; Unk AD'!T41</f>
        <v>0</v>
      </c>
      <c r="AM30" s="11">
        <f>$AG30*'age-length nat &amp; Unk AD'!U41</f>
        <v>0</v>
      </c>
      <c r="AN30" s="11">
        <f>$AG30*'age-length nat &amp; Unk AD'!V41</f>
        <v>0</v>
      </c>
      <c r="AO30" s="11">
        <f>$AG30*'age-length nat &amp; Unk AD'!W41</f>
        <v>0</v>
      </c>
      <c r="AP30" s="11">
        <f>$AG30*'age-length nat &amp; Unk AD'!X41</f>
        <v>0</v>
      </c>
      <c r="AQ30" s="11">
        <f>$AG30*'age-length nat &amp; Unk AD'!Y41</f>
        <v>0</v>
      </c>
      <c r="AR30" s="11">
        <f>$AG30*'age-length nat &amp; Unk AD'!Z41</f>
        <v>0</v>
      </c>
      <c r="AS30" s="32">
        <f>$AH30*'age-length nat &amp; Unk AD'!Q57</f>
        <v>0</v>
      </c>
      <c r="AT30" s="11">
        <f>$AH30*'age-length nat &amp; Unk AD'!R57</f>
        <v>0</v>
      </c>
      <c r="AU30" s="11">
        <f>$AH30*'age-length nat &amp; Unk AD'!S57</f>
        <v>0</v>
      </c>
      <c r="AV30" s="11">
        <f>$AH30*'age-length nat &amp; Unk AD'!T57</f>
        <v>0</v>
      </c>
      <c r="AW30" s="11">
        <f>$AH30*'age-length nat &amp; Unk AD'!U57</f>
        <v>0</v>
      </c>
      <c r="AX30" s="11">
        <f>$AH30*'age-length nat &amp; Unk AD'!V57</f>
        <v>0</v>
      </c>
      <c r="AY30" s="11">
        <f>$AH30*'age-length nat &amp; Unk AD'!W57</f>
        <v>0</v>
      </c>
      <c r="AZ30" s="11">
        <f>$AH30*'age-length nat &amp; Unk AD'!X57</f>
        <v>0</v>
      </c>
      <c r="BA30" s="11">
        <f>$AH30*'age-length nat &amp; Unk AD'!Y57</f>
        <v>0</v>
      </c>
      <c r="BB30" s="11">
        <f>$AH30*'age-length nat &amp; Unk AD'!Z57</f>
        <v>0</v>
      </c>
      <c r="BD30" t="s">
        <v>800</v>
      </c>
      <c r="BE30" s="11">
        <f>SUM(AJ29:AJ41)</f>
        <v>1.4108721011069223</v>
      </c>
      <c r="BF30" s="11">
        <f>SUM(AT29:AT41)</f>
        <v>2.3167844430683173</v>
      </c>
      <c r="BG30" s="11"/>
      <c r="BJ30">
        <v>3</v>
      </c>
      <c r="BK30" t="s">
        <v>658</v>
      </c>
      <c r="BL30" s="46">
        <v>1.7708121310808123E-2</v>
      </c>
    </row>
    <row r="31" spans="1:64" x14ac:dyDescent="0.25">
      <c r="A31">
        <v>2544</v>
      </c>
      <c r="B31" s="1">
        <v>45551.384672430599</v>
      </c>
      <c r="C31" s="1">
        <v>45551</v>
      </c>
      <c r="D31" t="s">
        <v>9100</v>
      </c>
      <c r="E31" t="s">
        <v>9101</v>
      </c>
      <c r="F31" t="s">
        <v>790</v>
      </c>
      <c r="G31">
        <v>70</v>
      </c>
      <c r="H31" t="b">
        <v>0</v>
      </c>
      <c r="I31" t="s">
        <v>9102</v>
      </c>
      <c r="J31" t="s">
        <v>9103</v>
      </c>
      <c r="K31" t="s">
        <v>9</v>
      </c>
      <c r="L31" t="b">
        <v>0</v>
      </c>
      <c r="M31" t="s">
        <v>7147</v>
      </c>
      <c r="N31" t="b">
        <v>0</v>
      </c>
      <c r="O31" t="b">
        <v>1</v>
      </c>
      <c r="P31" t="b">
        <v>0</v>
      </c>
      <c r="Q31" t="b">
        <v>1</v>
      </c>
      <c r="R31" t="s">
        <v>4802</v>
      </c>
      <c r="S31">
        <v>18</v>
      </c>
      <c r="T31" t="b">
        <v>0</v>
      </c>
      <c r="V31" t="s">
        <v>886</v>
      </c>
      <c r="W31">
        <v>4</v>
      </c>
      <c r="X31" s="11">
        <v>72</v>
      </c>
      <c r="Y31">
        <v>1</v>
      </c>
      <c r="Z31" s="46" cm="1">
        <f t="array" ref="Z31">IF(V31="NA",$AD$2,(INDEX($BL$4:$BL$73,MATCH(V31&amp;W31,$BK$4:$BK$73&amp;$BJ$4:$BJ$73,0))))</f>
        <v>1.0498615788681297E-2</v>
      </c>
      <c r="AA31" s="46">
        <f t="shared" si="0"/>
        <v>1.0104986157886813</v>
      </c>
      <c r="AB31" s="46"/>
      <c r="AC31" t="s">
        <v>11</v>
      </c>
      <c r="AD31" s="11">
        <v>52</v>
      </c>
      <c r="AE31" s="11">
        <f t="shared" si="5"/>
        <v>0</v>
      </c>
      <c r="AF31" s="11">
        <f t="shared" si="6"/>
        <v>1</v>
      </c>
      <c r="AG31" s="11">
        <f t="shared" si="7"/>
        <v>0</v>
      </c>
      <c r="AH31" s="11">
        <f t="shared" si="8"/>
        <v>0.95956929668424906</v>
      </c>
      <c r="AI31" s="32">
        <f>$AE31*'age-length nat &amp; Unk AD'!Q42</f>
        <v>0</v>
      </c>
      <c r="AJ31" s="11">
        <f>$AG31*'age-length nat &amp; Unk AD'!R42</f>
        <v>0</v>
      </c>
      <c r="AK31" s="11">
        <f>$AG31*'age-length nat &amp; Unk AD'!S42</f>
        <v>0</v>
      </c>
      <c r="AL31" s="11">
        <f>$AG31*'age-length nat &amp; Unk AD'!T42</f>
        <v>0</v>
      </c>
      <c r="AM31" s="11">
        <f>$AG31*'age-length nat &amp; Unk AD'!U42</f>
        <v>0</v>
      </c>
      <c r="AN31" s="11">
        <f>$AG31*'age-length nat &amp; Unk AD'!V42</f>
        <v>0</v>
      </c>
      <c r="AO31" s="11">
        <f>$AG31*'age-length nat &amp; Unk AD'!W42</f>
        <v>0</v>
      </c>
      <c r="AP31" s="11">
        <f>$AG31*'age-length nat &amp; Unk AD'!X42</f>
        <v>0</v>
      </c>
      <c r="AQ31" s="11">
        <f>$AG31*'age-length nat &amp; Unk AD'!Y42</f>
        <v>0</v>
      </c>
      <c r="AR31" s="11">
        <f>$AG31*'age-length nat &amp; Unk AD'!Z42</f>
        <v>0</v>
      </c>
      <c r="AS31" s="32">
        <f>$AH31*'age-length nat &amp; Unk AD'!Q58</f>
        <v>0.78964556706307987</v>
      </c>
      <c r="AT31" s="11">
        <f>$AH31*'age-length nat &amp; Unk AD'!R58</f>
        <v>7.9964108057020755E-2</v>
      </c>
      <c r="AU31" s="11">
        <f>$AH31*'age-length nat &amp; Unk AD'!S58</f>
        <v>9.9955135071275944E-3</v>
      </c>
      <c r="AV31" s="11">
        <f>$AH31*'age-length nat &amp; Unk AD'!T58</f>
        <v>0</v>
      </c>
      <c r="AW31" s="11">
        <f>$AH31*'age-length nat &amp; Unk AD'!U58</f>
        <v>0</v>
      </c>
      <c r="AX31" s="11">
        <f>$AH31*'age-length nat &amp; Unk AD'!V58</f>
        <v>0</v>
      </c>
      <c r="AY31" s="11">
        <f>$AH31*'age-length nat &amp; Unk AD'!W58</f>
        <v>7.9964108057020755E-2</v>
      </c>
      <c r="AZ31" s="11">
        <f>$AH31*'age-length nat &amp; Unk AD'!X58</f>
        <v>0</v>
      </c>
      <c r="BA31" s="11">
        <f>$AH31*'age-length nat &amp; Unk AD'!Y58</f>
        <v>0</v>
      </c>
      <c r="BB31" s="11">
        <f>$AH31*'age-length nat &amp; Unk AD'!Z58</f>
        <v>0</v>
      </c>
      <c r="BD31" t="s">
        <v>801</v>
      </c>
      <c r="BE31" s="11">
        <f>SUM(AK29:AK41)</f>
        <v>12.655484198636952</v>
      </c>
      <c r="BF31" s="11">
        <f>SUM(AU29:AU41)</f>
        <v>7.5047972205797375</v>
      </c>
      <c r="BG31" s="11"/>
      <c r="BJ31">
        <v>3</v>
      </c>
      <c r="BK31" t="s">
        <v>889</v>
      </c>
      <c r="BL31" s="46">
        <v>1.8952516812716581E-2</v>
      </c>
    </row>
    <row r="32" spans="1:64" x14ac:dyDescent="0.25">
      <c r="A32">
        <v>2561</v>
      </c>
      <c r="B32" s="1">
        <v>45551.3724714583</v>
      </c>
      <c r="C32" s="1">
        <v>45551</v>
      </c>
      <c r="D32" t="s">
        <v>9100</v>
      </c>
      <c r="E32" t="s">
        <v>9101</v>
      </c>
      <c r="F32" t="s">
        <v>790</v>
      </c>
      <c r="G32">
        <v>77</v>
      </c>
      <c r="H32" t="b">
        <v>0</v>
      </c>
      <c r="I32" t="s">
        <v>9102</v>
      </c>
      <c r="J32" t="s">
        <v>9103</v>
      </c>
      <c r="K32" t="s">
        <v>7</v>
      </c>
      <c r="L32" t="b">
        <v>0</v>
      </c>
      <c r="M32" t="s">
        <v>9143</v>
      </c>
      <c r="N32" t="b">
        <v>0</v>
      </c>
      <c r="O32" t="b">
        <v>0</v>
      </c>
      <c r="P32" t="b">
        <v>0</v>
      </c>
      <c r="Q32" t="b">
        <v>1</v>
      </c>
      <c r="R32" t="s">
        <v>9144</v>
      </c>
      <c r="S32">
        <v>18</v>
      </c>
      <c r="T32" t="b">
        <v>0</v>
      </c>
      <c r="V32" t="s">
        <v>886</v>
      </c>
      <c r="W32">
        <v>3</v>
      </c>
      <c r="X32" s="11">
        <v>77</v>
      </c>
      <c r="Y32">
        <v>1</v>
      </c>
      <c r="Z32" s="46" cm="1">
        <f t="array" ref="Z32">IF(V32="NA",$AD$2,(INDEX($BL$4:$BL$73,MATCH(V32&amp;W32,$BK$4:$BK$73&amp;$BJ$4:$BJ$73,0))))</f>
        <v>1.8952516812716664E-2</v>
      </c>
      <c r="AA32" s="46">
        <f t="shared" si="0"/>
        <v>1.0189525168127167</v>
      </c>
      <c r="AB32" s="46"/>
      <c r="AC32" t="s">
        <v>11</v>
      </c>
      <c r="AD32" s="11">
        <v>57</v>
      </c>
      <c r="AE32" s="11">
        <f t="shared" si="5"/>
        <v>0</v>
      </c>
      <c r="AF32" s="11">
        <f t="shared" si="6"/>
        <v>0</v>
      </c>
      <c r="AG32" s="11">
        <f t="shared" si="7"/>
        <v>0</v>
      </c>
      <c r="AH32" s="11">
        <f t="shared" si="8"/>
        <v>0</v>
      </c>
      <c r="AI32" s="32">
        <f>$AE32*'age-length nat &amp; Unk AD'!Q43</f>
        <v>0</v>
      </c>
      <c r="AJ32" s="11">
        <f>$AG32*'age-length nat &amp; Unk AD'!R43</f>
        <v>0</v>
      </c>
      <c r="AK32" s="11">
        <f>$AG32*'age-length nat &amp; Unk AD'!S43</f>
        <v>0</v>
      </c>
      <c r="AL32" s="11">
        <f>$AG32*'age-length nat &amp; Unk AD'!T43</f>
        <v>0</v>
      </c>
      <c r="AM32" s="11">
        <f>$AG32*'age-length nat &amp; Unk AD'!U43</f>
        <v>0</v>
      </c>
      <c r="AN32" s="11">
        <f>$AG32*'age-length nat &amp; Unk AD'!V43</f>
        <v>0</v>
      </c>
      <c r="AO32" s="11">
        <f>$AG32*'age-length nat &amp; Unk AD'!W43</f>
        <v>0</v>
      </c>
      <c r="AP32" s="11">
        <f>$AG32*'age-length nat &amp; Unk AD'!X43</f>
        <v>0</v>
      </c>
      <c r="AQ32" s="11">
        <f>$AG32*'age-length nat &amp; Unk AD'!Y43</f>
        <v>0</v>
      </c>
      <c r="AR32" s="11">
        <f>$AG32*'age-length nat &amp; Unk AD'!Z43</f>
        <v>0</v>
      </c>
      <c r="AS32" s="32">
        <f>$AH32*'age-length nat &amp; Unk AD'!Q59</f>
        <v>0</v>
      </c>
      <c r="AT32" s="11">
        <f>$AH32*'age-length nat &amp; Unk AD'!R59</f>
        <v>0</v>
      </c>
      <c r="AU32" s="11">
        <f>$AH32*'age-length nat &amp; Unk AD'!S59</f>
        <v>0</v>
      </c>
      <c r="AV32" s="11">
        <f>$AH32*'age-length nat &amp; Unk AD'!T59</f>
        <v>0</v>
      </c>
      <c r="AW32" s="11">
        <f>$AH32*'age-length nat &amp; Unk AD'!U59</f>
        <v>0</v>
      </c>
      <c r="AX32" s="11">
        <f>$AH32*'age-length nat &amp; Unk AD'!V59</f>
        <v>0</v>
      </c>
      <c r="AY32" s="11">
        <f>$AH32*'age-length nat &amp; Unk AD'!W59</f>
        <v>0</v>
      </c>
      <c r="AZ32" s="11">
        <f>$AH32*'age-length nat &amp; Unk AD'!X59</f>
        <v>0</v>
      </c>
      <c r="BA32" s="11">
        <f>$AH32*'age-length nat &amp; Unk AD'!Y59</f>
        <v>0</v>
      </c>
      <c r="BB32" s="11">
        <f>$AH32*'age-length nat &amp; Unk AD'!Z59</f>
        <v>0</v>
      </c>
      <c r="BD32" t="s">
        <v>802</v>
      </c>
      <c r="BE32" s="11">
        <f>SUM(AL29:AL41)</f>
        <v>5.1429023297194085</v>
      </c>
      <c r="BF32" s="11">
        <f>SUM(AV29:AV41)</f>
        <v>1.9033723738267967</v>
      </c>
      <c r="BG32" s="11"/>
      <c r="BJ32">
        <v>3</v>
      </c>
      <c r="BK32" t="s">
        <v>945</v>
      </c>
      <c r="BL32" s="46">
        <v>1.8952516812716633E-2</v>
      </c>
    </row>
    <row r="33" spans="1:64" x14ac:dyDescent="0.25">
      <c r="A33">
        <v>2562</v>
      </c>
      <c r="B33" s="1">
        <v>45551.371947893502</v>
      </c>
      <c r="C33" s="1">
        <v>45551</v>
      </c>
      <c r="D33" t="s">
        <v>9100</v>
      </c>
      <c r="E33" t="s">
        <v>9101</v>
      </c>
      <c r="F33" t="s">
        <v>790</v>
      </c>
      <c r="G33">
        <v>89</v>
      </c>
      <c r="H33" t="b">
        <v>0</v>
      </c>
      <c r="I33" t="s">
        <v>9102</v>
      </c>
      <c r="J33" t="s">
        <v>9103</v>
      </c>
      <c r="K33" t="s">
        <v>7</v>
      </c>
      <c r="L33" t="b">
        <v>0</v>
      </c>
      <c r="M33" t="s">
        <v>7145</v>
      </c>
      <c r="N33" t="b">
        <v>0</v>
      </c>
      <c r="O33" t="b">
        <v>0</v>
      </c>
      <c r="P33" t="b">
        <v>0</v>
      </c>
      <c r="Q33" t="b">
        <v>1</v>
      </c>
      <c r="R33" t="s">
        <v>4793</v>
      </c>
      <c r="S33">
        <v>18</v>
      </c>
      <c r="T33" t="b">
        <v>0</v>
      </c>
      <c r="V33" t="s">
        <v>8</v>
      </c>
      <c r="W33" t="s">
        <v>8</v>
      </c>
      <c r="X33" s="11">
        <v>92</v>
      </c>
      <c r="Y33">
        <v>1</v>
      </c>
      <c r="Z33" s="46" cm="1">
        <f t="array" ref="Z33">IF(V33="NA",$AD$2,(INDEX($BL$4:$BL$73,MATCH(V33&amp;W33,$BK$4:$BK$73&amp;$BJ$4:$BJ$73,0))))</f>
        <v>-4.0430703315750931E-2</v>
      </c>
      <c r="AA33" s="46">
        <f t="shared" si="0"/>
        <v>0.95956929668424906</v>
      </c>
      <c r="AB33" s="46"/>
      <c r="AC33" t="s">
        <v>11</v>
      </c>
      <c r="AD33" s="11">
        <v>62</v>
      </c>
      <c r="AE33" s="11">
        <f t="shared" si="5"/>
        <v>0</v>
      </c>
      <c r="AF33" s="11">
        <f t="shared" si="6"/>
        <v>0</v>
      </c>
      <c r="AG33" s="11">
        <f t="shared" si="7"/>
        <v>0</v>
      </c>
      <c r="AH33" s="11">
        <f t="shared" si="8"/>
        <v>0</v>
      </c>
      <c r="AI33" s="32">
        <f>$AE33*'age-length nat &amp; Unk AD'!Q44</f>
        <v>0</v>
      </c>
      <c r="AJ33" s="11">
        <f>$AG33*'age-length nat &amp; Unk AD'!R44</f>
        <v>0</v>
      </c>
      <c r="AK33" s="11">
        <f>$AG33*'age-length nat &amp; Unk AD'!S44</f>
        <v>0</v>
      </c>
      <c r="AL33" s="11">
        <f>$AG33*'age-length nat &amp; Unk AD'!T44</f>
        <v>0</v>
      </c>
      <c r="AM33" s="11">
        <f>$AG33*'age-length nat &amp; Unk AD'!U44</f>
        <v>0</v>
      </c>
      <c r="AN33" s="11">
        <f>$AG33*'age-length nat &amp; Unk AD'!V44</f>
        <v>0</v>
      </c>
      <c r="AO33" s="11">
        <f>$AG33*'age-length nat &amp; Unk AD'!W44</f>
        <v>0</v>
      </c>
      <c r="AP33" s="11">
        <f>$AG33*'age-length nat &amp; Unk AD'!X44</f>
        <v>0</v>
      </c>
      <c r="AQ33" s="11">
        <f>$AG33*'age-length nat &amp; Unk AD'!Y44</f>
        <v>0</v>
      </c>
      <c r="AR33" s="11">
        <f>$AG33*'age-length nat &amp; Unk AD'!Z44</f>
        <v>0</v>
      </c>
      <c r="AS33" s="32">
        <f>$AH33*'age-length nat &amp; Unk AD'!Q60</f>
        <v>0</v>
      </c>
      <c r="AT33" s="11">
        <f>$AH33*'age-length nat &amp; Unk AD'!R60</f>
        <v>0</v>
      </c>
      <c r="AU33" s="11">
        <f>$AH33*'age-length nat &amp; Unk AD'!S60</f>
        <v>0</v>
      </c>
      <c r="AV33" s="11">
        <f>$AH33*'age-length nat &amp; Unk AD'!T60</f>
        <v>0</v>
      </c>
      <c r="AW33" s="11">
        <f>$AH33*'age-length nat &amp; Unk AD'!U60</f>
        <v>0</v>
      </c>
      <c r="AX33" s="11">
        <f>$AH33*'age-length nat &amp; Unk AD'!V60</f>
        <v>0</v>
      </c>
      <c r="AY33" s="11">
        <f>$AH33*'age-length nat &amp; Unk AD'!W60</f>
        <v>0</v>
      </c>
      <c r="AZ33" s="11">
        <f>$AH33*'age-length nat &amp; Unk AD'!X60</f>
        <v>0</v>
      </c>
      <c r="BA33" s="11">
        <f>$AH33*'age-length nat &amp; Unk AD'!Y60</f>
        <v>0</v>
      </c>
      <c r="BB33" s="11">
        <f>$AH33*'age-length nat &amp; Unk AD'!Z60</f>
        <v>0</v>
      </c>
      <c r="BD33" t="s">
        <v>803</v>
      </c>
      <c r="BE33" s="11">
        <f>SUM(AM29:AM41)</f>
        <v>0</v>
      </c>
      <c r="BF33" s="11">
        <f>SUM(AW29:AW41)</f>
        <v>0</v>
      </c>
      <c r="BG33" s="11"/>
      <c r="BJ33">
        <v>3</v>
      </c>
      <c r="BK33" t="s">
        <v>9062</v>
      </c>
      <c r="BL33" s="46">
        <v>4.1666666666666838E-2</v>
      </c>
    </row>
    <row r="34" spans="1:64" x14ac:dyDescent="0.25">
      <c r="A34">
        <v>2563</v>
      </c>
      <c r="B34" s="1">
        <v>45551.371643344901</v>
      </c>
      <c r="C34" s="1">
        <v>45551</v>
      </c>
      <c r="D34" t="s">
        <v>9100</v>
      </c>
      <c r="E34" t="s">
        <v>9101</v>
      </c>
      <c r="F34" t="s">
        <v>790</v>
      </c>
      <c r="G34">
        <v>70</v>
      </c>
      <c r="H34" t="b">
        <v>0</v>
      </c>
      <c r="I34" t="s">
        <v>9102</v>
      </c>
      <c r="J34" t="s">
        <v>9103</v>
      </c>
      <c r="K34" t="s">
        <v>7</v>
      </c>
      <c r="L34" t="b">
        <v>0</v>
      </c>
      <c r="M34" t="s">
        <v>9145</v>
      </c>
      <c r="N34" t="b">
        <v>0</v>
      </c>
      <c r="O34" t="b">
        <v>0</v>
      </c>
      <c r="P34" t="b">
        <v>0</v>
      </c>
      <c r="Q34" t="b">
        <v>1</v>
      </c>
      <c r="R34" t="s">
        <v>9146</v>
      </c>
      <c r="S34">
        <v>18</v>
      </c>
      <c r="T34" t="b">
        <v>0</v>
      </c>
      <c r="V34" t="s">
        <v>892</v>
      </c>
      <c r="W34">
        <v>3</v>
      </c>
      <c r="X34" s="11">
        <v>72</v>
      </c>
      <c r="Y34">
        <v>1</v>
      </c>
      <c r="Z34" s="46" cm="1">
        <f t="array" ref="Z34">IF(V34="NA",$AD$2,(INDEX($BL$4:$BL$73,MATCH(V34&amp;W34,$BK$4:$BK$73&amp;$BJ$4:$BJ$73,0))))</f>
        <v>1.8952516812716595E-2</v>
      </c>
      <c r="AA34" s="46">
        <f t="shared" si="0"/>
        <v>1.0189525168127167</v>
      </c>
      <c r="AB34" s="46"/>
      <c r="AC34" t="s">
        <v>11</v>
      </c>
      <c r="AD34" s="11">
        <v>67</v>
      </c>
      <c r="AE34" s="11">
        <f t="shared" si="5"/>
        <v>0</v>
      </c>
      <c r="AF34" s="11">
        <f t="shared" si="6"/>
        <v>0</v>
      </c>
      <c r="AG34" s="11">
        <f t="shared" si="7"/>
        <v>0</v>
      </c>
      <c r="AH34" s="11">
        <f t="shared" si="8"/>
        <v>0</v>
      </c>
      <c r="AI34" s="32">
        <f>$AE34*'age-length nat &amp; Unk AD'!Q45</f>
        <v>0</v>
      </c>
      <c r="AJ34" s="11">
        <f>$AG34*'age-length nat &amp; Unk AD'!R45</f>
        <v>0</v>
      </c>
      <c r="AK34" s="11">
        <f>$AG34*'age-length nat &amp; Unk AD'!S45</f>
        <v>0</v>
      </c>
      <c r="AL34" s="11">
        <f>$AG34*'age-length nat &amp; Unk AD'!T45</f>
        <v>0</v>
      </c>
      <c r="AM34" s="11">
        <f>$AG34*'age-length nat &amp; Unk AD'!U45</f>
        <v>0</v>
      </c>
      <c r="AN34" s="11">
        <f>$AG34*'age-length nat &amp; Unk AD'!V45</f>
        <v>0</v>
      </c>
      <c r="AO34" s="11">
        <f>$AG34*'age-length nat &amp; Unk AD'!W45</f>
        <v>0</v>
      </c>
      <c r="AP34" s="11">
        <f>$AG34*'age-length nat &amp; Unk AD'!X45</f>
        <v>0</v>
      </c>
      <c r="AQ34" s="11">
        <f>$AG34*'age-length nat &amp; Unk AD'!Y45</f>
        <v>0</v>
      </c>
      <c r="AR34" s="11">
        <f>$AG34*'age-length nat &amp; Unk AD'!Z45</f>
        <v>0</v>
      </c>
      <c r="AS34" s="32">
        <f>$AH34*'age-length nat &amp; Unk AD'!Q61</f>
        <v>0</v>
      </c>
      <c r="AT34" s="11">
        <f>$AH34*'age-length nat &amp; Unk AD'!R61</f>
        <v>0</v>
      </c>
      <c r="AU34" s="11">
        <f>$AH34*'age-length nat &amp; Unk AD'!S61</f>
        <v>0</v>
      </c>
      <c r="AV34" s="11">
        <f>$AH34*'age-length nat &amp; Unk AD'!T61</f>
        <v>0</v>
      </c>
      <c r="AW34" s="11">
        <f>$AH34*'age-length nat &amp; Unk AD'!U61</f>
        <v>0</v>
      </c>
      <c r="AX34" s="11">
        <f>$AH34*'age-length nat &amp; Unk AD'!V61</f>
        <v>0</v>
      </c>
      <c r="AY34" s="11">
        <f>$AH34*'age-length nat &amp; Unk AD'!W61</f>
        <v>0</v>
      </c>
      <c r="AZ34" s="11">
        <f>$AH34*'age-length nat &amp; Unk AD'!X61</f>
        <v>0</v>
      </c>
      <c r="BA34" s="11">
        <f>$AH34*'age-length nat &amp; Unk AD'!Y61</f>
        <v>0</v>
      </c>
      <c r="BB34" s="11">
        <f>$AH34*'age-length nat &amp; Unk AD'!Z61</f>
        <v>0</v>
      </c>
      <c r="BD34" t="s">
        <v>804</v>
      </c>
      <c r="BE34" s="11">
        <f>SUM(AN29:AN41)</f>
        <v>0</v>
      </c>
      <c r="BF34" s="11">
        <f>SUM(AX29:AX41)</f>
        <v>0</v>
      </c>
      <c r="BG34" s="11"/>
      <c r="BJ34">
        <v>3</v>
      </c>
      <c r="BK34" t="s">
        <v>9063</v>
      </c>
      <c r="BL34" s="46">
        <v>0.31216375803700319</v>
      </c>
    </row>
    <row r="35" spans="1:64" x14ac:dyDescent="0.25">
      <c r="A35">
        <v>2566</v>
      </c>
      <c r="B35" s="1">
        <v>45551.369403668999</v>
      </c>
      <c r="C35" s="1">
        <v>45551</v>
      </c>
      <c r="D35" t="s">
        <v>9100</v>
      </c>
      <c r="E35" t="s">
        <v>9101</v>
      </c>
      <c r="F35" t="s">
        <v>790</v>
      </c>
      <c r="G35">
        <v>77</v>
      </c>
      <c r="H35" t="b">
        <v>0</v>
      </c>
      <c r="I35" t="s">
        <v>9102</v>
      </c>
      <c r="J35" t="s">
        <v>9103</v>
      </c>
      <c r="K35" t="s">
        <v>7</v>
      </c>
      <c r="L35" t="b">
        <v>0</v>
      </c>
      <c r="M35" t="s">
        <v>9147</v>
      </c>
      <c r="N35" t="b">
        <v>0</v>
      </c>
      <c r="O35" t="b">
        <v>0</v>
      </c>
      <c r="P35" t="b">
        <v>0</v>
      </c>
      <c r="Q35" t="b">
        <v>1</v>
      </c>
      <c r="R35" t="s">
        <v>9148</v>
      </c>
      <c r="S35">
        <v>18</v>
      </c>
      <c r="T35" t="b">
        <v>0</v>
      </c>
      <c r="V35" t="s">
        <v>8</v>
      </c>
      <c r="W35" t="s">
        <v>8</v>
      </c>
      <c r="X35" s="11">
        <v>77</v>
      </c>
      <c r="Y35">
        <v>1</v>
      </c>
      <c r="Z35" s="46" cm="1">
        <f t="array" ref="Z35">IF(V35="NA",$AD$2,(INDEX($BL$4:$BL$73,MATCH(V35&amp;W35,$BK$4:$BK$73&amp;$BJ$4:$BJ$73,0))))</f>
        <v>-4.0430703315750931E-2</v>
      </c>
      <c r="AA35" s="46">
        <f t="shared" si="0"/>
        <v>0.95956929668424906</v>
      </c>
      <c r="AB35" s="46"/>
      <c r="AC35" t="s">
        <v>11</v>
      </c>
      <c r="AD35" s="11">
        <v>72</v>
      </c>
      <c r="AE35" s="11">
        <f t="shared" si="5"/>
        <v>5</v>
      </c>
      <c r="AF35" s="11">
        <f t="shared" si="6"/>
        <v>4</v>
      </c>
      <c r="AG35" s="11">
        <f t="shared" si="7"/>
        <v>4.7978464834212451</v>
      </c>
      <c r="AH35" s="11">
        <f t="shared" si="8"/>
        <v>3.8382771867369962</v>
      </c>
      <c r="AI35" s="32">
        <f>$AE35*'age-length nat &amp; Unk AD'!Q46</f>
        <v>0</v>
      </c>
      <c r="AJ35" s="11">
        <f>$AG35*'age-length nat &amp; Unk AD'!R46</f>
        <v>1.1546684482922498</v>
      </c>
      <c r="AK35" s="11">
        <f>$AG35*'age-length nat &amp; Unk AD'!S46</f>
        <v>2.4686015101420513</v>
      </c>
      <c r="AL35" s="11">
        <f>$AG35*'age-length nat &amp; Unk AD'!T46</f>
        <v>0.39816153389387926</v>
      </c>
      <c r="AM35" s="11">
        <f>$AG35*'age-length nat &amp; Unk AD'!U46</f>
        <v>0</v>
      </c>
      <c r="AN35" s="11">
        <f>$AG35*'age-length nat &amp; Unk AD'!V46</f>
        <v>0</v>
      </c>
      <c r="AO35" s="11">
        <f>$AG35*'age-length nat &amp; Unk AD'!W46</f>
        <v>0</v>
      </c>
      <c r="AP35" s="11">
        <f>$AG35*'age-length nat &amp; Unk AD'!X46</f>
        <v>0.5773342241461249</v>
      </c>
      <c r="AQ35" s="11">
        <f>$AG35*'age-length nat &amp; Unk AD'!Y46</f>
        <v>0.19908076694693963</v>
      </c>
      <c r="AR35" s="11">
        <f>$AG35*'age-length nat &amp; Unk AD'!Z46</f>
        <v>0</v>
      </c>
      <c r="AS35" s="32">
        <f>$AH35*'age-length nat &amp; Unk AD'!Q62</f>
        <v>0</v>
      </c>
      <c r="AT35" s="11">
        <f>$AH35*'age-length nat &amp; Unk AD'!R62</f>
        <v>1.5041897083158497</v>
      </c>
      <c r="AU35" s="11">
        <f>$AH35*'age-length nat &amp; Unk AD'!S62</f>
        <v>1.7375984561579645</v>
      </c>
      <c r="AV35" s="11">
        <f>$AH35*'age-length nat &amp; Unk AD'!T62</f>
        <v>0.20747444252632413</v>
      </c>
      <c r="AW35" s="11">
        <f>$AH35*'age-length nat &amp; Unk AD'!U62</f>
        <v>0</v>
      </c>
      <c r="AX35" s="11">
        <f>$AH35*'age-length nat &amp; Unk AD'!V62</f>
        <v>0</v>
      </c>
      <c r="AY35" s="11">
        <f>$AH35*'age-length nat &amp; Unk AD'!W62</f>
        <v>0</v>
      </c>
      <c r="AZ35" s="11">
        <f>$AH35*'age-length nat &amp; Unk AD'!X62</f>
        <v>0.28527735847369567</v>
      </c>
      <c r="BA35" s="11">
        <f>$AH35*'age-length nat &amp; Unk AD'!Y62</f>
        <v>0.10373722126316207</v>
      </c>
      <c r="BB35" s="11">
        <f>$AH35*'age-length nat &amp; Unk AD'!Z62</f>
        <v>0</v>
      </c>
      <c r="BD35" t="s">
        <v>805</v>
      </c>
      <c r="BE35" s="11">
        <f>SUM(AO29:AO41)</f>
        <v>0</v>
      </c>
      <c r="BF35" s="11">
        <f>SUM(AY29:AY41)</f>
        <v>7.9964108057020755E-2</v>
      </c>
      <c r="BG35" s="11"/>
      <c r="BJ35">
        <v>3</v>
      </c>
      <c r="BK35" t="s">
        <v>9064</v>
      </c>
      <c r="BL35" s="46">
        <v>0.25391849529780564</v>
      </c>
    </row>
    <row r="36" spans="1:64" x14ac:dyDescent="0.25">
      <c r="A36">
        <v>2572</v>
      </c>
      <c r="B36" s="1">
        <v>45551.367819803199</v>
      </c>
      <c r="C36" s="1">
        <v>45551</v>
      </c>
      <c r="D36" t="s">
        <v>9100</v>
      </c>
      <c r="E36" t="s">
        <v>9101</v>
      </c>
      <c r="F36" t="s">
        <v>790</v>
      </c>
      <c r="G36">
        <v>72</v>
      </c>
      <c r="H36" t="b">
        <v>0</v>
      </c>
      <c r="I36" t="s">
        <v>9102</v>
      </c>
      <c r="J36" t="s">
        <v>9103</v>
      </c>
      <c r="K36" t="s">
        <v>7</v>
      </c>
      <c r="L36" t="b">
        <v>0</v>
      </c>
      <c r="M36" t="s">
        <v>9149</v>
      </c>
      <c r="N36" t="b">
        <v>0</v>
      </c>
      <c r="O36" t="b">
        <v>0</v>
      </c>
      <c r="P36" t="b">
        <v>0</v>
      </c>
      <c r="Q36" t="b">
        <v>1</v>
      </c>
      <c r="R36" t="s">
        <v>9150</v>
      </c>
      <c r="S36">
        <v>18</v>
      </c>
      <c r="T36" t="b">
        <v>0</v>
      </c>
      <c r="V36" t="s">
        <v>886</v>
      </c>
      <c r="W36">
        <v>3</v>
      </c>
      <c r="X36" s="11">
        <v>72</v>
      </c>
      <c r="Y36">
        <v>1</v>
      </c>
      <c r="Z36" s="46" cm="1">
        <f t="array" ref="Z36">IF(V36="NA",$AD$2,(INDEX($BL$4:$BL$73,MATCH(V36&amp;W36,$BK$4:$BK$73&amp;$BJ$4:$BJ$73,0))))</f>
        <v>1.8952516812716664E-2</v>
      </c>
      <c r="AA36" s="46">
        <f t="shared" si="0"/>
        <v>1.0189525168127167</v>
      </c>
      <c r="AB36" s="46"/>
      <c r="AC36" t="s">
        <v>11</v>
      </c>
      <c r="AD36" s="11">
        <v>77</v>
      </c>
      <c r="AE36" s="11">
        <f t="shared" si="5"/>
        <v>11</v>
      </c>
      <c r="AF36" s="11">
        <f t="shared" si="6"/>
        <v>4</v>
      </c>
      <c r="AG36" s="11">
        <f t="shared" si="7"/>
        <v>10.555262263526739</v>
      </c>
      <c r="AH36" s="11">
        <f t="shared" si="8"/>
        <v>3.8382771867369962</v>
      </c>
      <c r="AI36" s="32">
        <f>$AE36*'age-length nat &amp; Unk AD'!Q47</f>
        <v>0</v>
      </c>
      <c r="AJ36" s="11">
        <f>$AG36*'age-length nat &amp; Unk AD'!R47</f>
        <v>0.23308150108734127</v>
      </c>
      <c r="AK36" s="11">
        <f>$AG36*'age-length nat &amp; Unk AD'!S47</f>
        <v>7.1589318191111957</v>
      </c>
      <c r="AL36" s="11">
        <f>$AG36*'age-length nat &amp; Unk AD'!T47</f>
        <v>2.1976255816806463</v>
      </c>
      <c r="AM36" s="11">
        <f>$AG36*'age-length nat &amp; Unk AD'!U47</f>
        <v>0</v>
      </c>
      <c r="AN36" s="11">
        <f>$AG36*'age-length nat &amp; Unk AD'!V47</f>
        <v>0</v>
      </c>
      <c r="AO36" s="11">
        <f>$AG36*'age-length nat &amp; Unk AD'!W47</f>
        <v>0</v>
      </c>
      <c r="AP36" s="11">
        <f>$AG36*'age-length nat &amp; Unk AD'!X47</f>
        <v>0.39956828757829926</v>
      </c>
      <c r="AQ36" s="11">
        <f>$AG36*'age-length nat &amp; Unk AD'!Y47</f>
        <v>0.56605507406925726</v>
      </c>
      <c r="AR36" s="11">
        <f>$AG36*'age-length nat &amp; Unk AD'!Z47</f>
        <v>0</v>
      </c>
      <c r="AS36" s="32">
        <f>$AH36*'age-length nat &amp; Unk AD'!Q63</f>
        <v>0</v>
      </c>
      <c r="AT36" s="11">
        <f>$AH36*'age-length nat &amp; Unk AD'!R63</f>
        <v>0.46059326240843951</v>
      </c>
      <c r="AU36" s="11">
        <f>$AH36*'age-length nat &amp; Unk AD'!S63</f>
        <v>2.4948801713790476</v>
      </c>
      <c r="AV36" s="11">
        <f>$AH36*'age-length nat &amp; Unk AD'!T63</f>
        <v>0.61412434987791942</v>
      </c>
      <c r="AW36" s="11">
        <f>$AH36*'age-length nat &amp; Unk AD'!U63</f>
        <v>0</v>
      </c>
      <c r="AX36" s="11">
        <f>$AH36*'age-length nat &amp; Unk AD'!V63</f>
        <v>0</v>
      </c>
      <c r="AY36" s="11">
        <f>$AH36*'age-length nat &amp; Unk AD'!W63</f>
        <v>0</v>
      </c>
      <c r="AZ36" s="11">
        <f>$AH36*'age-length nat &amp; Unk AD'!X63</f>
        <v>0.11514831560210988</v>
      </c>
      <c r="BA36" s="11">
        <f>$AH36*'age-length nat &amp; Unk AD'!Y63</f>
        <v>0.15353108746947985</v>
      </c>
      <c r="BB36" s="11">
        <f>$AH36*'age-length nat &amp; Unk AD'!Z63</f>
        <v>0</v>
      </c>
      <c r="BD36" t="s">
        <v>806</v>
      </c>
      <c r="BE36" s="11">
        <f>SUM(AP29:AP41)</f>
        <v>1.0000246634517553</v>
      </c>
      <c r="BF36" s="11">
        <f>SUM(AZ29:AZ41)</f>
        <v>0.49075058018672602</v>
      </c>
      <c r="BG36" s="11"/>
      <c r="BJ36">
        <v>4</v>
      </c>
      <c r="BK36" t="s">
        <v>888</v>
      </c>
      <c r="BL36" s="46">
        <v>1.0498615788681257E-2</v>
      </c>
    </row>
    <row r="37" spans="1:64" x14ac:dyDescent="0.25">
      <c r="A37">
        <v>2580</v>
      </c>
      <c r="B37" s="1">
        <v>45551.365019131903</v>
      </c>
      <c r="C37" s="1">
        <v>45551</v>
      </c>
      <c r="D37" t="s">
        <v>9100</v>
      </c>
      <c r="E37" t="s">
        <v>9101</v>
      </c>
      <c r="F37" t="s">
        <v>790</v>
      </c>
      <c r="G37">
        <v>78</v>
      </c>
      <c r="H37" t="b">
        <v>0</v>
      </c>
      <c r="I37" t="s">
        <v>9102</v>
      </c>
      <c r="J37" t="s">
        <v>9103</v>
      </c>
      <c r="K37" t="s">
        <v>9</v>
      </c>
      <c r="L37" t="b">
        <v>0</v>
      </c>
      <c r="M37" t="s">
        <v>7144</v>
      </c>
      <c r="N37" t="b">
        <v>0</v>
      </c>
      <c r="O37" t="b">
        <v>1</v>
      </c>
      <c r="P37" t="b">
        <v>0</v>
      </c>
      <c r="Q37" t="b">
        <v>1</v>
      </c>
      <c r="R37" t="s">
        <v>4782</v>
      </c>
      <c r="S37">
        <v>18</v>
      </c>
      <c r="T37" t="b">
        <v>0</v>
      </c>
      <c r="V37" t="s">
        <v>945</v>
      </c>
      <c r="W37">
        <v>5</v>
      </c>
      <c r="X37" s="11">
        <v>82</v>
      </c>
      <c r="Y37">
        <v>1</v>
      </c>
      <c r="Z37" s="46" cm="1">
        <f t="array" ref="Z37">IF(V37="NA",$AD$2,(INDEX($BL$4:$BL$73,MATCH(V37&amp;W37,$BK$4:$BK$73&amp;$BJ$4:$BJ$73,0))))</f>
        <v>4.1970782120221983E-2</v>
      </c>
      <c r="AA37" s="46">
        <f t="shared" si="0"/>
        <v>1.041970782120222</v>
      </c>
      <c r="AB37" s="46"/>
      <c r="AC37" t="s">
        <v>11</v>
      </c>
      <c r="AD37" s="11">
        <v>82</v>
      </c>
      <c r="AE37" s="11">
        <f t="shared" si="5"/>
        <v>4</v>
      </c>
      <c r="AF37" s="11">
        <f t="shared" si="6"/>
        <v>3</v>
      </c>
      <c r="AG37" s="11">
        <f t="shared" si="7"/>
        <v>3.8382771867369962</v>
      </c>
      <c r="AH37" s="11">
        <f t="shared" si="8"/>
        <v>2.8787078900527474</v>
      </c>
      <c r="AI37" s="32">
        <f>$AE37*'age-length nat &amp; Unk AD'!Q48</f>
        <v>0</v>
      </c>
      <c r="AJ37" s="11">
        <f>$AG37*'age-length nat &amp; Unk AD'!R48</f>
        <v>2.3122151727331303E-2</v>
      </c>
      <c r="AK37" s="11">
        <f>$AG37*'age-length nat &amp; Unk AD'!S48</f>
        <v>2.2428487175511367</v>
      </c>
      <c r="AL37" s="11">
        <f>$AG37*'age-length nat &amp; Unk AD'!T48</f>
        <v>1.4566955588218722</v>
      </c>
      <c r="AM37" s="11">
        <f>$AG37*'age-length nat &amp; Unk AD'!U48</f>
        <v>0</v>
      </c>
      <c r="AN37" s="11">
        <f>$AG37*'age-length nat &amp; Unk AD'!V48</f>
        <v>0</v>
      </c>
      <c r="AO37" s="11">
        <f>$AG37*'age-length nat &amp; Unk AD'!W48</f>
        <v>0</v>
      </c>
      <c r="AP37" s="11">
        <f>$AG37*'age-length nat &amp; Unk AD'!X48</f>
        <v>2.3122151727331303E-2</v>
      </c>
      <c r="AQ37" s="11">
        <f>$AG37*'age-length nat &amp; Unk AD'!Y48</f>
        <v>9.2488606909325213E-2</v>
      </c>
      <c r="AR37" s="11">
        <f>$AG37*'age-length nat &amp; Unk AD'!Z48</f>
        <v>0</v>
      </c>
      <c r="AS37" s="32">
        <f>$AH37*'age-length nat &amp; Unk AD'!Q64</f>
        <v>4.5693776032583289E-2</v>
      </c>
      <c r="AT37" s="11">
        <f>$AH37*'age-length nat &amp; Unk AD'!R64</f>
        <v>0.18277510413033315</v>
      </c>
      <c r="AU37" s="11">
        <f>$AH37*'age-length nat &amp; Unk AD'!S64</f>
        <v>2.1019136974988313</v>
      </c>
      <c r="AV37" s="11">
        <f>$AH37*'age-length nat &amp; Unk AD'!T64</f>
        <v>0.45693776032583289</v>
      </c>
      <c r="AW37" s="11">
        <f>$AH37*'age-length nat &amp; Unk AD'!U64</f>
        <v>0</v>
      </c>
      <c r="AX37" s="11">
        <f>$AH37*'age-length nat &amp; Unk AD'!V64</f>
        <v>0</v>
      </c>
      <c r="AY37" s="11">
        <f>$AH37*'age-length nat &amp; Unk AD'!W64</f>
        <v>0</v>
      </c>
      <c r="AZ37" s="11">
        <f>$AH37*'age-length nat &amp; Unk AD'!X64</f>
        <v>4.5693776032583289E-2</v>
      </c>
      <c r="BA37" s="11">
        <f>$AH37*'age-length nat &amp; Unk AD'!Y64</f>
        <v>4.5693776032583289E-2</v>
      </c>
      <c r="BB37" s="11">
        <f>$AH37*'age-length nat &amp; Unk AD'!Z64</f>
        <v>0</v>
      </c>
      <c r="BD37" t="s">
        <v>807</v>
      </c>
      <c r="BE37" s="11">
        <f>SUM(AQ29:AQ41)</f>
        <v>0.90124123413844259</v>
      </c>
      <c r="BF37" s="11">
        <f>SUM(BA29:BA41)</f>
        <v>0.30296208476522524</v>
      </c>
      <c r="BG37" s="11"/>
      <c r="BJ37">
        <v>4</v>
      </c>
      <c r="BK37" t="s">
        <v>941</v>
      </c>
      <c r="BL37" s="46">
        <v>1.0498615788681286E-2</v>
      </c>
    </row>
    <row r="38" spans="1:64" x14ac:dyDescent="0.25">
      <c r="A38">
        <v>2585</v>
      </c>
      <c r="B38" s="1">
        <v>45551.363576979202</v>
      </c>
      <c r="C38" s="1">
        <v>45551</v>
      </c>
      <c r="D38" t="s">
        <v>9100</v>
      </c>
      <c r="E38" t="s">
        <v>9101</v>
      </c>
      <c r="F38" t="s">
        <v>790</v>
      </c>
      <c r="G38">
        <v>82</v>
      </c>
      <c r="H38" t="b">
        <v>0</v>
      </c>
      <c r="I38" t="s">
        <v>9102</v>
      </c>
      <c r="J38" t="s">
        <v>9103</v>
      </c>
      <c r="K38" t="s">
        <v>7</v>
      </c>
      <c r="L38" t="b">
        <v>0</v>
      </c>
      <c r="M38" t="s">
        <v>9151</v>
      </c>
      <c r="N38" t="b">
        <v>0</v>
      </c>
      <c r="O38" t="b">
        <v>0</v>
      </c>
      <c r="P38" t="b">
        <v>0</v>
      </c>
      <c r="Q38" t="b">
        <v>1</v>
      </c>
      <c r="R38" t="s">
        <v>9152</v>
      </c>
      <c r="S38">
        <v>18</v>
      </c>
      <c r="T38" t="b">
        <v>0</v>
      </c>
      <c r="V38" t="s">
        <v>8</v>
      </c>
      <c r="W38" t="s">
        <v>8</v>
      </c>
      <c r="X38" s="11">
        <v>82</v>
      </c>
      <c r="Y38">
        <v>1</v>
      </c>
      <c r="Z38" s="46" cm="1">
        <f t="array" ref="Z38">IF(V38="NA",$AD$2,(INDEX($BL$4:$BL$73,MATCH(V38&amp;W38,$BK$4:$BK$73&amp;$BJ$4:$BJ$73,0))))</f>
        <v>-4.0430703315750931E-2</v>
      </c>
      <c r="AA38" s="46">
        <f t="shared" si="0"/>
        <v>0.95956929668424906</v>
      </c>
      <c r="AB38" s="46"/>
      <c r="AC38" t="s">
        <v>11</v>
      </c>
      <c r="AD38" s="11">
        <v>87</v>
      </c>
      <c r="AE38" s="11">
        <f t="shared" si="5"/>
        <v>2</v>
      </c>
      <c r="AF38" s="11">
        <f t="shared" si="6"/>
        <v>2</v>
      </c>
      <c r="AG38" s="11">
        <f t="shared" si="7"/>
        <v>1.9191385933684981</v>
      </c>
      <c r="AH38" s="11">
        <f t="shared" si="8"/>
        <v>1.9191385933684981</v>
      </c>
      <c r="AI38" s="32">
        <f>$AE38*'age-length nat &amp; Unk AD'!Q49</f>
        <v>0</v>
      </c>
      <c r="AJ38" s="11">
        <f>$AG38*'age-length nat &amp; Unk AD'!R49</f>
        <v>0</v>
      </c>
      <c r="AK38" s="11">
        <f>$AG38*'age-length nat &amp; Unk AD'!S49</f>
        <v>0.78510215183256749</v>
      </c>
      <c r="AL38" s="11">
        <f>$AG38*'age-length nat &amp; Unk AD'!T49</f>
        <v>1.0904196553230103</v>
      </c>
      <c r="AM38" s="11">
        <f>$AG38*'age-length nat &amp; Unk AD'!U49</f>
        <v>0</v>
      </c>
      <c r="AN38" s="11">
        <f>$AG38*'age-length nat &amp; Unk AD'!V49</f>
        <v>0</v>
      </c>
      <c r="AO38" s="11">
        <f>$AG38*'age-length nat &amp; Unk AD'!W49</f>
        <v>0</v>
      </c>
      <c r="AP38" s="11">
        <f>$AG38*'age-length nat &amp; Unk AD'!X49</f>
        <v>0</v>
      </c>
      <c r="AQ38" s="11">
        <f>$AG38*'age-length nat &amp; Unk AD'!Y49</f>
        <v>4.3616786212920415E-2</v>
      </c>
      <c r="AR38" s="11">
        <f>$AG38*'age-length nat &amp; Unk AD'!Z49</f>
        <v>0</v>
      </c>
      <c r="AS38" s="32">
        <f>$AH38*'age-length nat &amp; Unk AD'!Q65</f>
        <v>0</v>
      </c>
      <c r="AT38" s="11">
        <f>$AH38*'age-length nat &amp; Unk AD'!R65</f>
        <v>8.9262260156674336E-2</v>
      </c>
      <c r="AU38" s="11">
        <f>$AH38*'age-length nat &amp; Unk AD'!S65</f>
        <v>1.1604093820367662</v>
      </c>
      <c r="AV38" s="11">
        <f>$AH38*'age-length nat &amp; Unk AD'!T65</f>
        <v>0.62483582109672031</v>
      </c>
      <c r="AW38" s="11">
        <f>$AH38*'age-length nat &amp; Unk AD'!U65</f>
        <v>0</v>
      </c>
      <c r="AX38" s="11">
        <f>$AH38*'age-length nat &amp; Unk AD'!V65</f>
        <v>0</v>
      </c>
      <c r="AY38" s="11">
        <f>$AH38*'age-length nat &amp; Unk AD'!W65</f>
        <v>0</v>
      </c>
      <c r="AZ38" s="11">
        <f>$AH38*'age-length nat &amp; Unk AD'!X65</f>
        <v>4.4631130078337168E-2</v>
      </c>
      <c r="BA38" s="11">
        <f>$AH38*'age-length nat &amp; Unk AD'!Y65</f>
        <v>0</v>
      </c>
      <c r="BB38" s="11">
        <f>$AH38*'age-length nat &amp; Unk AD'!Z65</f>
        <v>0</v>
      </c>
      <c r="BD38" t="s">
        <v>808</v>
      </c>
      <c r="BE38" s="11">
        <f>SUM(AR29:AR41)</f>
        <v>0</v>
      </c>
      <c r="BF38" s="11">
        <f>SUM(BB29:BB41)</f>
        <v>0</v>
      </c>
      <c r="BG38" s="11"/>
      <c r="BJ38">
        <v>4</v>
      </c>
      <c r="BK38" t="s">
        <v>742</v>
      </c>
      <c r="BL38" s="46">
        <v>1.1678733304575913E-2</v>
      </c>
    </row>
    <row r="39" spans="1:64" x14ac:dyDescent="0.25">
      <c r="A39">
        <v>2594</v>
      </c>
      <c r="B39" s="1">
        <v>45550.586910219899</v>
      </c>
      <c r="C39" s="1">
        <v>45550</v>
      </c>
      <c r="D39" t="s">
        <v>9100</v>
      </c>
      <c r="E39" t="s">
        <v>9101</v>
      </c>
      <c r="F39" t="s">
        <v>790</v>
      </c>
      <c r="G39">
        <v>75</v>
      </c>
      <c r="H39" t="b">
        <v>0</v>
      </c>
      <c r="I39" t="s">
        <v>9102</v>
      </c>
      <c r="J39" t="s">
        <v>9103</v>
      </c>
      <c r="K39" t="s">
        <v>7</v>
      </c>
      <c r="L39" t="b">
        <v>0</v>
      </c>
      <c r="M39" t="s">
        <v>9153</v>
      </c>
      <c r="N39" t="b">
        <v>0</v>
      </c>
      <c r="O39" t="b">
        <v>0</v>
      </c>
      <c r="P39" t="b">
        <v>0</v>
      </c>
      <c r="Q39" t="b">
        <v>1</v>
      </c>
      <c r="R39" t="s">
        <v>9154</v>
      </c>
      <c r="S39">
        <v>18</v>
      </c>
      <c r="T39" t="b">
        <v>0</v>
      </c>
      <c r="V39" t="s">
        <v>893</v>
      </c>
      <c r="W39">
        <v>4</v>
      </c>
      <c r="X39" s="11">
        <v>77</v>
      </c>
      <c r="Y39">
        <v>1</v>
      </c>
      <c r="Z39" s="46" cm="1">
        <f t="array" ref="Z39">IF(V39="NA",$AD$2,(INDEX($BL$4:$BL$73,MATCH(V39&amp;W39,$BK$4:$BK$73&amp;$BJ$4:$BJ$73,0))))</f>
        <v>1.0498615788681286E-2</v>
      </c>
      <c r="AA39" s="46">
        <f t="shared" si="0"/>
        <v>1.0104986157886813</v>
      </c>
      <c r="AB39" s="46"/>
      <c r="AC39" t="s">
        <v>11</v>
      </c>
      <c r="AD39" s="11">
        <v>92</v>
      </c>
      <c r="AE39" s="11">
        <f t="shared" si="5"/>
        <v>0</v>
      </c>
      <c r="AF39" s="11">
        <f t="shared" si="6"/>
        <v>0</v>
      </c>
      <c r="AG39" s="11">
        <f t="shared" si="7"/>
        <v>0</v>
      </c>
      <c r="AH39" s="11">
        <f t="shared" si="8"/>
        <v>0</v>
      </c>
      <c r="AI39" s="32">
        <f>$AE39*'age-length nat &amp; Unk AD'!Q50</f>
        <v>0</v>
      </c>
      <c r="AJ39" s="11">
        <f>$AG39*'age-length nat &amp; Unk AD'!R50</f>
        <v>0</v>
      </c>
      <c r="AK39" s="11">
        <f>$AG39*'age-length nat &amp; Unk AD'!S50</f>
        <v>0</v>
      </c>
      <c r="AL39" s="11">
        <f>$AG39*'age-length nat &amp; Unk AD'!T50</f>
        <v>0</v>
      </c>
      <c r="AM39" s="11">
        <f>$AG39*'age-length nat &amp; Unk AD'!U50</f>
        <v>0</v>
      </c>
      <c r="AN39" s="11">
        <f>$AG39*'age-length nat &amp; Unk AD'!V50</f>
        <v>0</v>
      </c>
      <c r="AO39" s="11">
        <f>$AG39*'age-length nat &amp; Unk AD'!W50</f>
        <v>0</v>
      </c>
      <c r="AP39" s="11">
        <f>$AG39*'age-length nat &amp; Unk AD'!X50</f>
        <v>0</v>
      </c>
      <c r="AQ39" s="11">
        <f>$AG39*'age-length nat &amp; Unk AD'!Y50</f>
        <v>0</v>
      </c>
      <c r="AR39" s="11">
        <f>$AG39*'age-length nat &amp; Unk AD'!Z50</f>
        <v>0</v>
      </c>
      <c r="AS39" s="32">
        <f>$AH39*'age-length nat &amp; Unk AD'!Q66</f>
        <v>0</v>
      </c>
      <c r="AT39" s="11">
        <f>$AH39*'age-length nat &amp; Unk AD'!R66</f>
        <v>0</v>
      </c>
      <c r="AU39" s="11">
        <f>$AH39*'age-length nat &amp; Unk AD'!S66</f>
        <v>0</v>
      </c>
      <c r="AV39" s="11">
        <f>$AH39*'age-length nat &amp; Unk AD'!T66</f>
        <v>0</v>
      </c>
      <c r="AW39" s="11">
        <f>$AH39*'age-length nat &amp; Unk AD'!U66</f>
        <v>0</v>
      </c>
      <c r="AX39" s="11">
        <f>$AH39*'age-length nat &amp; Unk AD'!V66</f>
        <v>0</v>
      </c>
      <c r="AY39" s="11">
        <f>$AH39*'age-length nat &amp; Unk AD'!W66</f>
        <v>0</v>
      </c>
      <c r="AZ39" s="11">
        <f>$AH39*'age-length nat &amp; Unk AD'!X66</f>
        <v>0</v>
      </c>
      <c r="BA39" s="11">
        <f>$AH39*'age-length nat &amp; Unk AD'!Y66</f>
        <v>0</v>
      </c>
      <c r="BB39" s="11">
        <f>$AH39*'age-length nat &amp; Unk AD'!Z66</f>
        <v>0</v>
      </c>
      <c r="BJ39">
        <v>4</v>
      </c>
      <c r="BK39" t="s">
        <v>892</v>
      </c>
      <c r="BL39" s="46">
        <v>1.0498615788681274E-2</v>
      </c>
    </row>
    <row r="40" spans="1:64" x14ac:dyDescent="0.25">
      <c r="A40">
        <v>2612</v>
      </c>
      <c r="B40" s="1">
        <v>45550.576433194401</v>
      </c>
      <c r="C40" s="1">
        <v>45550</v>
      </c>
      <c r="D40" t="s">
        <v>9100</v>
      </c>
      <c r="E40" t="s">
        <v>9101</v>
      </c>
      <c r="F40" t="s">
        <v>790</v>
      </c>
      <c r="G40">
        <v>77</v>
      </c>
      <c r="H40" t="b">
        <v>0</v>
      </c>
      <c r="I40" t="s">
        <v>9102</v>
      </c>
      <c r="J40" t="s">
        <v>9103</v>
      </c>
      <c r="K40" t="s">
        <v>7</v>
      </c>
      <c r="L40" t="b">
        <v>0</v>
      </c>
      <c r="M40" t="s">
        <v>9155</v>
      </c>
      <c r="N40" t="b">
        <v>0</v>
      </c>
      <c r="O40" t="b">
        <v>0</v>
      </c>
      <c r="P40" t="b">
        <v>0</v>
      </c>
      <c r="Q40" t="b">
        <v>1</v>
      </c>
      <c r="R40" t="s">
        <v>9156</v>
      </c>
      <c r="S40">
        <v>18</v>
      </c>
      <c r="T40" t="b">
        <v>0</v>
      </c>
      <c r="V40" t="s">
        <v>886</v>
      </c>
      <c r="W40">
        <v>4</v>
      </c>
      <c r="X40" s="11">
        <v>77</v>
      </c>
      <c r="Y40">
        <v>1</v>
      </c>
      <c r="Z40" s="46" cm="1">
        <f t="array" ref="Z40">IF(V40="NA",$AD$2,(INDEX($BL$4:$BL$73,MATCH(V40&amp;W40,$BK$4:$BK$73&amp;$BJ$4:$BJ$73,0))))</f>
        <v>1.0498615788681297E-2</v>
      </c>
      <c r="AA40" s="46">
        <f t="shared" si="0"/>
        <v>1.0104986157886813</v>
      </c>
      <c r="AB40" s="46"/>
      <c r="AC40" t="s">
        <v>11</v>
      </c>
      <c r="AD40" s="11">
        <v>99</v>
      </c>
      <c r="AE40" s="11">
        <f t="shared" si="5"/>
        <v>0</v>
      </c>
      <c r="AF40" s="11">
        <f t="shared" si="6"/>
        <v>0</v>
      </c>
      <c r="AG40" s="11">
        <f t="shared" si="7"/>
        <v>0</v>
      </c>
      <c r="AH40" s="11">
        <f t="shared" si="8"/>
        <v>0</v>
      </c>
      <c r="AI40" s="32">
        <f>$AE40*'age-length nat &amp; Unk AD'!Q51</f>
        <v>0</v>
      </c>
      <c r="AJ40" s="11">
        <f>$AG40*'age-length nat &amp; Unk AD'!R51</f>
        <v>0</v>
      </c>
      <c r="AK40" s="11">
        <f>$AG40*'age-length nat &amp; Unk AD'!S51</f>
        <v>0</v>
      </c>
      <c r="AL40" s="11">
        <f>$AG40*'age-length nat &amp; Unk AD'!T51</f>
        <v>0</v>
      </c>
      <c r="AM40" s="11">
        <f>$AG40*'age-length nat &amp; Unk AD'!U51</f>
        <v>0</v>
      </c>
      <c r="AN40" s="11">
        <f>$AG40*'age-length nat &amp; Unk AD'!V51</f>
        <v>0</v>
      </c>
      <c r="AO40" s="11">
        <f>$AG40*'age-length nat &amp; Unk AD'!W51</f>
        <v>0</v>
      </c>
      <c r="AP40" s="11">
        <f>$AG40*'age-length nat &amp; Unk AD'!X51</f>
        <v>0</v>
      </c>
      <c r="AQ40" s="11">
        <f>$AG40*'age-length nat &amp; Unk AD'!Y51</f>
        <v>0</v>
      </c>
      <c r="AR40" s="11">
        <f>$AG40*'age-length nat &amp; Unk AD'!Z51</f>
        <v>0</v>
      </c>
      <c r="AS40" s="32">
        <f>$AH40*'age-length nat &amp; Unk AD'!Q67</f>
        <v>0</v>
      </c>
      <c r="AT40" s="11">
        <f>$AH40*'age-length nat &amp; Unk AD'!R67</f>
        <v>0</v>
      </c>
      <c r="AU40" s="11">
        <f>$AH40*'age-length nat &amp; Unk AD'!S67</f>
        <v>0</v>
      </c>
      <c r="AV40" s="11">
        <f>$AH40*'age-length nat &amp; Unk AD'!T67</f>
        <v>0</v>
      </c>
      <c r="AW40" s="11">
        <f>$AH40*'age-length nat &amp; Unk AD'!U67</f>
        <v>0</v>
      </c>
      <c r="AX40" s="11">
        <f>$AH40*'age-length nat &amp; Unk AD'!V67</f>
        <v>0</v>
      </c>
      <c r="AY40" s="11">
        <f>$AH40*'age-length nat &amp; Unk AD'!W67</f>
        <v>0</v>
      </c>
      <c r="AZ40" s="11">
        <f>$AH40*'age-length nat &amp; Unk AD'!X67</f>
        <v>0</v>
      </c>
      <c r="BA40" s="11">
        <f>$AH40*'age-length nat &amp; Unk AD'!Y67</f>
        <v>0</v>
      </c>
      <c r="BB40" s="11">
        <f>$AH40*'age-length nat &amp; Unk AD'!Z67</f>
        <v>0</v>
      </c>
      <c r="BD40" t="s">
        <v>778</v>
      </c>
      <c r="BE40" s="11">
        <f>SUM(BE29:BE38)</f>
        <v>21.110524527053478</v>
      </c>
      <c r="BF40" s="11">
        <f>SUM(BF29:BF38)</f>
        <v>13.433970153579487</v>
      </c>
      <c r="BG40" s="11"/>
      <c r="BH40" s="11">
        <f>BE40+BF40+BG40</f>
        <v>34.544494680632965</v>
      </c>
      <c r="BJ40">
        <v>4</v>
      </c>
      <c r="BK40" t="s">
        <v>919</v>
      </c>
      <c r="BL40" s="46">
        <v>1.0498615788681311E-2</v>
      </c>
    </row>
    <row r="41" spans="1:64" x14ac:dyDescent="0.25">
      <c r="A41">
        <v>2613</v>
      </c>
      <c r="B41" s="1">
        <v>45550.568151099498</v>
      </c>
      <c r="C41" s="1">
        <v>45550</v>
      </c>
      <c r="D41" t="s">
        <v>9100</v>
      </c>
      <c r="E41" t="s">
        <v>9101</v>
      </c>
      <c r="F41" t="s">
        <v>790</v>
      </c>
      <c r="G41">
        <v>81</v>
      </c>
      <c r="H41" t="b">
        <v>0</v>
      </c>
      <c r="I41" t="s">
        <v>9102</v>
      </c>
      <c r="J41" t="s">
        <v>9103</v>
      </c>
      <c r="K41" t="s">
        <v>9</v>
      </c>
      <c r="L41" t="b">
        <v>0</v>
      </c>
      <c r="M41" t="s">
        <v>7143</v>
      </c>
      <c r="N41" t="b">
        <v>0</v>
      </c>
      <c r="O41" t="b">
        <v>0</v>
      </c>
      <c r="P41" t="b">
        <v>0</v>
      </c>
      <c r="Q41" t="b">
        <v>1</v>
      </c>
      <c r="R41" t="s">
        <v>125</v>
      </c>
      <c r="S41">
        <v>18</v>
      </c>
      <c r="T41" t="b">
        <v>0</v>
      </c>
      <c r="V41" t="s">
        <v>658</v>
      </c>
      <c r="W41">
        <v>4</v>
      </c>
      <c r="X41" s="11">
        <v>82</v>
      </c>
      <c r="Y41">
        <v>1</v>
      </c>
      <c r="Z41" s="46" cm="1">
        <f t="array" ref="Z41">IF(V41="NA",$AD$2,(INDEX($BL$4:$BL$73,MATCH(V41&amp;W41,$BK$4:$BK$73&amp;$BJ$4:$BJ$73,0))))</f>
        <v>1.1678733304575896E-2</v>
      </c>
      <c r="AA41" s="46">
        <f t="shared" si="0"/>
        <v>1.0116787333045758</v>
      </c>
      <c r="AB41" s="46"/>
      <c r="AC41" t="s">
        <v>11</v>
      </c>
      <c r="AD41" s="11">
        <v>100</v>
      </c>
      <c r="AE41" s="11">
        <f t="shared" si="5"/>
        <v>0</v>
      </c>
      <c r="AF41" s="11">
        <f t="shared" si="6"/>
        <v>0</v>
      </c>
      <c r="AG41" s="11">
        <f t="shared" si="7"/>
        <v>0</v>
      </c>
      <c r="AH41" s="11">
        <f t="shared" si="8"/>
        <v>0</v>
      </c>
      <c r="AI41" s="32">
        <f>$AE41*'age-length nat &amp; Unk AD'!Q52</f>
        <v>0</v>
      </c>
      <c r="AJ41" s="11">
        <f>$AG41*'age-length nat &amp; Unk AD'!R52</f>
        <v>0</v>
      </c>
      <c r="AK41" s="11">
        <f>$AG41*'age-length nat &amp; Unk AD'!S52</f>
        <v>0</v>
      </c>
      <c r="AL41" s="11">
        <f>$AG41*'age-length nat &amp; Unk AD'!T52</f>
        <v>0</v>
      </c>
      <c r="AM41" s="11">
        <f>$AG41*'age-length nat &amp; Unk AD'!U52</f>
        <v>0</v>
      </c>
      <c r="AN41" s="11">
        <f>$AG41*'age-length nat &amp; Unk AD'!V52</f>
        <v>0</v>
      </c>
      <c r="AO41" s="11">
        <f>$AG41*'age-length nat &amp; Unk AD'!W52</f>
        <v>0</v>
      </c>
      <c r="AP41" s="11">
        <f>$AG41*'age-length nat &amp; Unk AD'!X52</f>
        <v>0</v>
      </c>
      <c r="AQ41" s="11">
        <f>$AG41*'age-length nat &amp; Unk AD'!Y52</f>
        <v>0</v>
      </c>
      <c r="AR41" s="11">
        <f>$AG41*'age-length nat &amp; Unk AD'!Z52</f>
        <v>0</v>
      </c>
      <c r="AS41" s="32">
        <f>$AH41*'age-length nat &amp; Unk AD'!Q68</f>
        <v>0</v>
      </c>
      <c r="AT41" s="11">
        <f>$AH41*'age-length nat &amp; Unk AD'!R68</f>
        <v>0</v>
      </c>
      <c r="AU41" s="11">
        <f>$AH41*'age-length nat &amp; Unk AD'!S68</f>
        <v>0</v>
      </c>
      <c r="AV41" s="11">
        <f>$AH41*'age-length nat &amp; Unk AD'!T68</f>
        <v>0</v>
      </c>
      <c r="AW41" s="11">
        <f>$AH41*'age-length nat &amp; Unk AD'!U68</f>
        <v>0</v>
      </c>
      <c r="AX41" s="11">
        <f>$AH41*'age-length nat &amp; Unk AD'!V68</f>
        <v>0</v>
      </c>
      <c r="AY41" s="11">
        <f>$AH41*'age-length nat &amp; Unk AD'!W68</f>
        <v>0</v>
      </c>
      <c r="AZ41" s="11">
        <f>$AH41*'age-length nat &amp; Unk AD'!X68</f>
        <v>0</v>
      </c>
      <c r="BA41" s="11">
        <f>$AH41*'age-length nat &amp; Unk AD'!Y68</f>
        <v>0</v>
      </c>
      <c r="BB41" s="11">
        <f>$AH41*'age-length nat &amp; Unk AD'!Z68</f>
        <v>0</v>
      </c>
      <c r="BE41" s="11">
        <f>SUM(AI29:AR41)</f>
        <v>21.110524527053482</v>
      </c>
      <c r="BF41" s="11">
        <f>SUM(AS32:BB41)</f>
        <v>12.474400856895237</v>
      </c>
      <c r="BG41" s="11"/>
      <c r="BH41" s="11">
        <f>AG26</f>
        <v>34.544494680632965</v>
      </c>
      <c r="BJ41">
        <v>4</v>
      </c>
      <c r="BK41" t="s">
        <v>740</v>
      </c>
      <c r="BL41" s="46">
        <v>1.0498615788681253E-2</v>
      </c>
    </row>
    <row r="42" spans="1:64" x14ac:dyDescent="0.25">
      <c r="A42">
        <v>2620</v>
      </c>
      <c r="B42" s="1">
        <v>45550.566363310201</v>
      </c>
      <c r="C42" s="1">
        <v>45550</v>
      </c>
      <c r="D42" t="s">
        <v>9100</v>
      </c>
      <c r="E42" t="s">
        <v>9101</v>
      </c>
      <c r="F42" t="s">
        <v>790</v>
      </c>
      <c r="G42">
        <v>73</v>
      </c>
      <c r="H42" t="b">
        <v>0</v>
      </c>
      <c r="I42" t="s">
        <v>9102</v>
      </c>
      <c r="J42" t="s">
        <v>9103</v>
      </c>
      <c r="K42" t="s">
        <v>7</v>
      </c>
      <c r="L42" t="b">
        <v>0</v>
      </c>
      <c r="M42" t="s">
        <v>9157</v>
      </c>
      <c r="N42" t="b">
        <v>0</v>
      </c>
      <c r="O42" t="b">
        <v>0</v>
      </c>
      <c r="P42" t="b">
        <v>0</v>
      </c>
      <c r="Q42" t="b">
        <v>1</v>
      </c>
      <c r="R42" t="s">
        <v>9158</v>
      </c>
      <c r="S42">
        <v>18</v>
      </c>
      <c r="T42" t="b">
        <v>0</v>
      </c>
      <c r="V42" t="s">
        <v>886</v>
      </c>
      <c r="W42">
        <v>4</v>
      </c>
      <c r="X42" s="11">
        <v>77</v>
      </c>
      <c r="Y42">
        <v>1</v>
      </c>
      <c r="Z42" s="46" cm="1">
        <f t="array" ref="Z42">IF(V42="NA",$AD$2,(INDEX($BL$4:$BL$73,MATCH(V42&amp;W42,$BK$4:$BK$73&amp;$BJ$4:$BJ$73,0))))</f>
        <v>1.0498615788681297E-2</v>
      </c>
      <c r="AA42" s="46">
        <f t="shared" si="0"/>
        <v>1.0104986157886813</v>
      </c>
      <c r="AB42" s="46"/>
      <c r="BJ42">
        <v>4</v>
      </c>
      <c r="BK42" t="s">
        <v>886</v>
      </c>
      <c r="BL42" s="46">
        <v>1.0498615788681297E-2</v>
      </c>
    </row>
    <row r="43" spans="1:64" x14ac:dyDescent="0.25">
      <c r="A43">
        <v>2621</v>
      </c>
      <c r="B43" s="1">
        <v>45550.566104004603</v>
      </c>
      <c r="C43" s="1">
        <v>45550</v>
      </c>
      <c r="D43" t="s">
        <v>9100</v>
      </c>
      <c r="E43" t="s">
        <v>9101</v>
      </c>
      <c r="F43" t="s">
        <v>790</v>
      </c>
      <c r="G43">
        <v>74</v>
      </c>
      <c r="H43" t="b">
        <v>0</v>
      </c>
      <c r="I43" t="s">
        <v>9102</v>
      </c>
      <c r="J43" t="s">
        <v>9159</v>
      </c>
      <c r="K43" t="s">
        <v>7</v>
      </c>
      <c r="L43" t="b">
        <v>0</v>
      </c>
      <c r="M43" t="s">
        <v>9160</v>
      </c>
      <c r="N43" t="b">
        <v>0</v>
      </c>
      <c r="O43" t="b">
        <v>0</v>
      </c>
      <c r="P43" t="b">
        <v>0</v>
      </c>
      <c r="Q43" t="b">
        <v>1</v>
      </c>
      <c r="R43" t="s">
        <v>9161</v>
      </c>
      <c r="S43">
        <v>18</v>
      </c>
      <c r="T43" t="b">
        <v>0</v>
      </c>
      <c r="V43" t="s">
        <v>8</v>
      </c>
      <c r="W43" t="s">
        <v>8</v>
      </c>
      <c r="X43" s="11">
        <v>77</v>
      </c>
      <c r="Y43">
        <v>1</v>
      </c>
      <c r="Z43" s="46" cm="1">
        <f t="array" ref="Z43">IF(V43="NA",$AD$2,(INDEX($BL$4:$BL$73,MATCH(V43&amp;W43,$BK$4:$BK$73&amp;$BJ$4:$BJ$73,0))))</f>
        <v>-4.0430703315750931E-2</v>
      </c>
      <c r="AA43" s="46">
        <f t="shared" si="0"/>
        <v>0.95956929668424906</v>
      </c>
      <c r="AB43" s="46"/>
      <c r="BJ43">
        <v>4</v>
      </c>
      <c r="BK43" t="s">
        <v>924</v>
      </c>
      <c r="BL43" s="224">
        <v>1.0498615788681449E-2</v>
      </c>
    </row>
    <row r="44" spans="1:64" x14ac:dyDescent="0.25">
      <c r="A44">
        <v>2630</v>
      </c>
      <c r="B44" s="1">
        <v>45550.558802419</v>
      </c>
      <c r="C44" s="1">
        <v>45550</v>
      </c>
      <c r="D44" t="s">
        <v>9100</v>
      </c>
      <c r="E44" t="s">
        <v>9101</v>
      </c>
      <c r="F44" t="s">
        <v>790</v>
      </c>
      <c r="G44">
        <v>73</v>
      </c>
      <c r="H44" t="b">
        <v>0</v>
      </c>
      <c r="I44" t="s">
        <v>9102</v>
      </c>
      <c r="J44" t="s">
        <v>9159</v>
      </c>
      <c r="K44" t="s">
        <v>7</v>
      </c>
      <c r="L44" t="b">
        <v>0</v>
      </c>
      <c r="M44" t="s">
        <v>9162</v>
      </c>
      <c r="N44" t="b">
        <v>0</v>
      </c>
      <c r="O44" t="b">
        <v>0</v>
      </c>
      <c r="P44" t="b">
        <v>0</v>
      </c>
      <c r="Q44" t="b">
        <v>1</v>
      </c>
      <c r="R44" t="s">
        <v>9163</v>
      </c>
      <c r="S44">
        <v>18</v>
      </c>
      <c r="T44" t="b">
        <v>0</v>
      </c>
      <c r="V44" t="s">
        <v>8</v>
      </c>
      <c r="W44" t="s">
        <v>8</v>
      </c>
      <c r="X44" s="11">
        <v>77</v>
      </c>
      <c r="Y44">
        <v>1</v>
      </c>
      <c r="Z44" s="46" cm="1">
        <f t="array" ref="Z44">IF(V44="NA",$AD$2,(INDEX($BL$4:$BL$73,MATCH(V44&amp;W44,$BK$4:$BK$73&amp;$BJ$4:$BJ$73,0))))</f>
        <v>-4.0430703315750931E-2</v>
      </c>
      <c r="AA44" s="46">
        <f t="shared" si="0"/>
        <v>0.95956929668424906</v>
      </c>
      <c r="AB44" s="46"/>
      <c r="BJ44">
        <v>4</v>
      </c>
      <c r="BK44" t="s">
        <v>893</v>
      </c>
      <c r="BL44" s="46">
        <v>1.0498615788681286E-2</v>
      </c>
    </row>
    <row r="45" spans="1:64" x14ac:dyDescent="0.25">
      <c r="A45">
        <v>2639</v>
      </c>
      <c r="B45" s="1">
        <v>45550.556399305598</v>
      </c>
      <c r="C45" s="1">
        <v>45550</v>
      </c>
      <c r="D45" t="s">
        <v>9100</v>
      </c>
      <c r="E45" t="s">
        <v>9101</v>
      </c>
      <c r="F45" t="s">
        <v>790</v>
      </c>
      <c r="G45">
        <v>74</v>
      </c>
      <c r="H45" t="b">
        <v>0</v>
      </c>
      <c r="I45" t="s">
        <v>9102</v>
      </c>
      <c r="J45" t="s">
        <v>9159</v>
      </c>
      <c r="K45" t="s">
        <v>7</v>
      </c>
      <c r="L45" t="b">
        <v>0</v>
      </c>
      <c r="M45" t="s">
        <v>9164</v>
      </c>
      <c r="N45" t="b">
        <v>0</v>
      </c>
      <c r="O45" t="b">
        <v>0</v>
      </c>
      <c r="P45" t="b">
        <v>0</v>
      </c>
      <c r="Q45" t="b">
        <v>1</v>
      </c>
      <c r="R45" t="s">
        <v>9165</v>
      </c>
      <c r="S45">
        <v>18</v>
      </c>
      <c r="T45" t="b">
        <v>0</v>
      </c>
      <c r="V45" t="s">
        <v>893</v>
      </c>
      <c r="W45">
        <v>4</v>
      </c>
      <c r="X45" s="11">
        <v>77</v>
      </c>
      <c r="Y45">
        <v>1</v>
      </c>
      <c r="Z45" s="46" cm="1">
        <f t="array" ref="Z45">IF(V45="NA",$AD$2,(INDEX($BL$4:$BL$73,MATCH(V45&amp;W45,$BK$4:$BK$73&amp;$BJ$4:$BJ$73,0))))</f>
        <v>1.0498615788681286E-2</v>
      </c>
      <c r="AA45" s="46">
        <f t="shared" si="0"/>
        <v>1.0104986157886813</v>
      </c>
      <c r="AB45" s="46"/>
      <c r="BJ45">
        <v>4</v>
      </c>
      <c r="BK45" t="s">
        <v>949</v>
      </c>
      <c r="BL45" s="46">
        <v>1.0498615788681335E-2</v>
      </c>
    </row>
    <row r="46" spans="1:64" x14ac:dyDescent="0.25">
      <c r="A46">
        <v>2640</v>
      </c>
      <c r="B46" s="1">
        <v>45550.556144768503</v>
      </c>
      <c r="C46" s="1">
        <v>45550</v>
      </c>
      <c r="D46" t="s">
        <v>9100</v>
      </c>
      <c r="E46" t="s">
        <v>9101</v>
      </c>
      <c r="F46" t="s">
        <v>790</v>
      </c>
      <c r="G46">
        <v>71</v>
      </c>
      <c r="H46" t="b">
        <v>0</v>
      </c>
      <c r="I46" t="s">
        <v>9102</v>
      </c>
      <c r="J46" t="s">
        <v>9159</v>
      </c>
      <c r="K46" t="s">
        <v>7</v>
      </c>
      <c r="L46" t="b">
        <v>0</v>
      </c>
      <c r="M46" t="s">
        <v>7142</v>
      </c>
      <c r="N46" t="b">
        <v>0</v>
      </c>
      <c r="O46" t="b">
        <v>0</v>
      </c>
      <c r="P46" t="b">
        <v>0</v>
      </c>
      <c r="Q46" t="b">
        <v>1</v>
      </c>
      <c r="R46" t="s">
        <v>4743</v>
      </c>
      <c r="S46">
        <v>18</v>
      </c>
      <c r="T46" t="b">
        <v>0</v>
      </c>
      <c r="V46" t="s">
        <v>8</v>
      </c>
      <c r="W46" t="s">
        <v>8</v>
      </c>
      <c r="X46" s="11">
        <v>72</v>
      </c>
      <c r="Y46">
        <v>1</v>
      </c>
      <c r="Z46" s="46" cm="1">
        <f t="array" ref="Z46">IF(V46="NA",$AD$2,(INDEX($BL$4:$BL$73,MATCH(V46&amp;W46,$BK$4:$BK$73&amp;$BJ$4:$BJ$73,0))))</f>
        <v>-4.0430703315750931E-2</v>
      </c>
      <c r="AA46" s="46">
        <f t="shared" si="0"/>
        <v>0.95956929668424906</v>
      </c>
      <c r="AB46" s="46"/>
      <c r="BJ46">
        <v>4</v>
      </c>
      <c r="BK46" t="s">
        <v>743</v>
      </c>
      <c r="BL46" s="46">
        <v>1.1678733304575811E-2</v>
      </c>
    </row>
    <row r="47" spans="1:64" x14ac:dyDescent="0.25">
      <c r="A47">
        <v>2645</v>
      </c>
      <c r="B47" s="1">
        <v>45550.554477939797</v>
      </c>
      <c r="C47" s="1">
        <v>45550</v>
      </c>
      <c r="D47" t="s">
        <v>9100</v>
      </c>
      <c r="E47" t="s">
        <v>9101</v>
      </c>
      <c r="F47" t="s">
        <v>790</v>
      </c>
      <c r="G47">
        <v>70</v>
      </c>
      <c r="H47" t="b">
        <v>0</v>
      </c>
      <c r="I47" t="s">
        <v>9102</v>
      </c>
      <c r="J47" t="s">
        <v>9159</v>
      </c>
      <c r="K47" t="s">
        <v>9</v>
      </c>
      <c r="L47" t="b">
        <v>0</v>
      </c>
      <c r="M47" t="s">
        <v>9166</v>
      </c>
      <c r="N47" t="b">
        <v>0</v>
      </c>
      <c r="O47" t="b">
        <v>0</v>
      </c>
      <c r="P47" t="b">
        <v>0</v>
      </c>
      <c r="Q47" t="b">
        <v>1</v>
      </c>
      <c r="R47" t="s">
        <v>9167</v>
      </c>
      <c r="S47">
        <v>18</v>
      </c>
      <c r="T47" t="b">
        <v>0</v>
      </c>
      <c r="V47" t="s">
        <v>8</v>
      </c>
      <c r="W47" t="s">
        <v>8</v>
      </c>
      <c r="X47" s="11">
        <v>72</v>
      </c>
      <c r="Y47">
        <v>1</v>
      </c>
      <c r="Z47" s="46" cm="1">
        <f t="array" ref="Z47">IF(V47="NA",$AD$2,(INDEX($BL$4:$BL$73,MATCH(V47&amp;W47,$BK$4:$BK$73&amp;$BJ$4:$BJ$73,0))))</f>
        <v>-4.0430703315750931E-2</v>
      </c>
      <c r="AA47" s="46">
        <f t="shared" si="0"/>
        <v>0.95956929668424906</v>
      </c>
      <c r="AB47" s="46"/>
      <c r="BJ47">
        <v>4</v>
      </c>
      <c r="BK47" t="s">
        <v>1318</v>
      </c>
      <c r="BL47" s="46">
        <v>5.5304172951231578E-3</v>
      </c>
    </row>
    <row r="48" spans="1:64" x14ac:dyDescent="0.25">
      <c r="A48">
        <v>2666</v>
      </c>
      <c r="B48" s="1">
        <v>45550.549367916698</v>
      </c>
      <c r="C48" s="1">
        <v>45550</v>
      </c>
      <c r="D48" t="s">
        <v>9100</v>
      </c>
      <c r="E48" t="s">
        <v>9101</v>
      </c>
      <c r="F48" t="s">
        <v>790</v>
      </c>
      <c r="G48">
        <v>70</v>
      </c>
      <c r="H48" t="b">
        <v>0</v>
      </c>
      <c r="I48" t="s">
        <v>9102</v>
      </c>
      <c r="J48" t="s">
        <v>9159</v>
      </c>
      <c r="K48" t="s">
        <v>7</v>
      </c>
      <c r="L48" t="b">
        <v>0</v>
      </c>
      <c r="M48" t="s">
        <v>9168</v>
      </c>
      <c r="N48" t="b">
        <v>0</v>
      </c>
      <c r="O48" t="b">
        <v>0</v>
      </c>
      <c r="P48" t="b">
        <v>0</v>
      </c>
      <c r="Q48" t="b">
        <v>1</v>
      </c>
      <c r="R48" t="s">
        <v>9169</v>
      </c>
      <c r="S48">
        <v>18</v>
      </c>
      <c r="T48" t="b">
        <v>0</v>
      </c>
      <c r="V48" t="s">
        <v>886</v>
      </c>
      <c r="W48">
        <v>4</v>
      </c>
      <c r="X48" s="11">
        <v>72</v>
      </c>
      <c r="Y48">
        <v>1</v>
      </c>
      <c r="Z48" s="46" cm="1">
        <f t="array" ref="Z48">IF(V48="NA",$AD$2,(INDEX($BL$4:$BL$73,MATCH(V48&amp;W48,$BK$4:$BK$73&amp;$BJ$4:$BJ$73,0))))</f>
        <v>1.0498615788681297E-2</v>
      </c>
      <c r="AA48" s="46">
        <f t="shared" si="0"/>
        <v>1.0104986157886813</v>
      </c>
      <c r="AB48" s="46"/>
      <c r="BJ48">
        <v>4</v>
      </c>
      <c r="BK48" t="s">
        <v>741</v>
      </c>
      <c r="BL48" s="46">
        <v>1.1678733304575806E-2</v>
      </c>
    </row>
    <row r="49" spans="1:64" x14ac:dyDescent="0.25">
      <c r="A49">
        <v>2669</v>
      </c>
      <c r="B49" s="1">
        <v>45550.548601689799</v>
      </c>
      <c r="C49" s="1">
        <v>45550</v>
      </c>
      <c r="D49" t="s">
        <v>9100</v>
      </c>
      <c r="E49" t="s">
        <v>9101</v>
      </c>
      <c r="F49" t="s">
        <v>790</v>
      </c>
      <c r="G49">
        <v>74</v>
      </c>
      <c r="H49" t="b">
        <v>0</v>
      </c>
      <c r="I49" t="s">
        <v>9102</v>
      </c>
      <c r="J49" t="s">
        <v>9159</v>
      </c>
      <c r="K49" t="s">
        <v>9</v>
      </c>
      <c r="L49" t="b">
        <v>0</v>
      </c>
      <c r="M49" t="s">
        <v>9170</v>
      </c>
      <c r="N49" t="b">
        <v>0</v>
      </c>
      <c r="O49" t="b">
        <v>1</v>
      </c>
      <c r="P49" t="b">
        <v>0</v>
      </c>
      <c r="Q49" t="b">
        <v>1</v>
      </c>
      <c r="R49" t="s">
        <v>9171</v>
      </c>
      <c r="S49">
        <v>18</v>
      </c>
      <c r="T49" t="b">
        <v>0</v>
      </c>
      <c r="V49" t="s">
        <v>949</v>
      </c>
      <c r="W49">
        <v>5</v>
      </c>
      <c r="X49" s="11">
        <v>77</v>
      </c>
      <c r="Y49">
        <v>1</v>
      </c>
      <c r="Z49" s="46" cm="1">
        <f t="array" ref="Z49">IF(V49="NA",$AD$2,(INDEX($BL$4:$BL$73,MATCH(V49&amp;W49,$BK$4:$BK$73&amp;$BJ$4:$BJ$73,0))))</f>
        <v>4.1970782120221983E-2</v>
      </c>
      <c r="AA49" s="46">
        <f t="shared" si="0"/>
        <v>1.041970782120222</v>
      </c>
      <c r="AB49" s="46"/>
      <c r="BJ49">
        <v>4</v>
      </c>
      <c r="BK49" t="s">
        <v>658</v>
      </c>
      <c r="BL49" s="46">
        <v>1.1678733304575896E-2</v>
      </c>
    </row>
    <row r="50" spans="1:64" x14ac:dyDescent="0.25">
      <c r="A50">
        <v>2671</v>
      </c>
      <c r="B50" s="1">
        <v>45550.547348738401</v>
      </c>
      <c r="C50" s="1">
        <v>45550</v>
      </c>
      <c r="D50" t="s">
        <v>9100</v>
      </c>
      <c r="E50" t="s">
        <v>9101</v>
      </c>
      <c r="F50" t="s">
        <v>790</v>
      </c>
      <c r="G50">
        <v>95</v>
      </c>
      <c r="H50" t="b">
        <v>0</v>
      </c>
      <c r="I50" t="s">
        <v>9102</v>
      </c>
      <c r="J50" t="s">
        <v>9159</v>
      </c>
      <c r="K50" t="s">
        <v>7</v>
      </c>
      <c r="L50" t="b">
        <v>0</v>
      </c>
      <c r="M50" t="s">
        <v>9172</v>
      </c>
      <c r="N50" t="b">
        <v>0</v>
      </c>
      <c r="O50" t="b">
        <v>0</v>
      </c>
      <c r="P50" t="b">
        <v>0</v>
      </c>
      <c r="Q50" t="b">
        <v>1</v>
      </c>
      <c r="R50" t="s">
        <v>9173</v>
      </c>
      <c r="S50">
        <v>18</v>
      </c>
      <c r="T50" t="b">
        <v>0</v>
      </c>
      <c r="V50" t="s">
        <v>8</v>
      </c>
      <c r="W50" t="s">
        <v>8</v>
      </c>
      <c r="X50" s="11">
        <v>99</v>
      </c>
      <c r="Y50">
        <v>1</v>
      </c>
      <c r="Z50" s="46" cm="1">
        <f t="array" ref="Z50">IF(V50="NA",$AD$2,(INDEX($BL$4:$BL$73,MATCH(V50&amp;W50,$BK$4:$BK$73&amp;$BJ$4:$BJ$73,0))))</f>
        <v>-4.0430703315750931E-2</v>
      </c>
      <c r="AA50" s="46">
        <f t="shared" si="0"/>
        <v>0.95956929668424906</v>
      </c>
      <c r="AB50" s="46"/>
      <c r="BJ50">
        <v>4</v>
      </c>
      <c r="BK50" t="s">
        <v>889</v>
      </c>
      <c r="BL50" s="46">
        <v>1.0498615788681227E-2</v>
      </c>
    </row>
    <row r="51" spans="1:64" x14ac:dyDescent="0.25">
      <c r="A51">
        <v>2691</v>
      </c>
      <c r="B51" s="1">
        <v>45550.540375463002</v>
      </c>
      <c r="C51" s="1">
        <v>45550</v>
      </c>
      <c r="D51" t="s">
        <v>9100</v>
      </c>
      <c r="E51" t="s">
        <v>9101</v>
      </c>
      <c r="F51" t="s">
        <v>790</v>
      </c>
      <c r="G51">
        <v>70</v>
      </c>
      <c r="H51" t="b">
        <v>0</v>
      </c>
      <c r="I51" t="s">
        <v>9102</v>
      </c>
      <c r="J51" t="s">
        <v>9159</v>
      </c>
      <c r="K51" t="s">
        <v>7</v>
      </c>
      <c r="L51" t="b">
        <v>0</v>
      </c>
      <c r="M51" t="s">
        <v>7141</v>
      </c>
      <c r="N51" t="b">
        <v>0</v>
      </c>
      <c r="O51" t="b">
        <v>0</v>
      </c>
      <c r="P51" t="b">
        <v>0</v>
      </c>
      <c r="Q51" t="b">
        <v>1</v>
      </c>
      <c r="R51" t="s">
        <v>4712</v>
      </c>
      <c r="S51">
        <v>18</v>
      </c>
      <c r="T51" t="b">
        <v>0</v>
      </c>
      <c r="V51" t="s">
        <v>741</v>
      </c>
      <c r="W51">
        <v>3</v>
      </c>
      <c r="X51" s="11">
        <v>72</v>
      </c>
      <c r="Y51">
        <v>1</v>
      </c>
      <c r="Z51" s="46" cm="1">
        <f t="array" ref="Z51">IF(V51="NA",$AD$2,(INDEX($BL$4:$BL$73,MATCH(V51&amp;W51,$BK$4:$BK$73&amp;$BJ$4:$BJ$73,0))))</f>
        <v>1.7708121310808251E-2</v>
      </c>
      <c r="AA51" s="46">
        <f t="shared" si="0"/>
        <v>1.0177081213108083</v>
      </c>
      <c r="AB51" s="46"/>
      <c r="BJ51">
        <v>4</v>
      </c>
      <c r="BK51" t="s">
        <v>945</v>
      </c>
      <c r="BL51" s="46">
        <v>1.0498615788681285E-2</v>
      </c>
    </row>
    <row r="52" spans="1:64" x14ac:dyDescent="0.25">
      <c r="A52">
        <v>2698</v>
      </c>
      <c r="B52" s="1">
        <v>45550.538652071802</v>
      </c>
      <c r="C52" s="1">
        <v>45550</v>
      </c>
      <c r="D52" t="s">
        <v>9100</v>
      </c>
      <c r="E52" t="s">
        <v>9101</v>
      </c>
      <c r="F52" t="s">
        <v>790</v>
      </c>
      <c r="G52">
        <v>75</v>
      </c>
      <c r="H52" t="b">
        <v>0</v>
      </c>
      <c r="I52" t="s">
        <v>9102</v>
      </c>
      <c r="J52" t="s">
        <v>9159</v>
      </c>
      <c r="K52" t="s">
        <v>7</v>
      </c>
      <c r="L52" t="b">
        <v>0</v>
      </c>
      <c r="M52" t="s">
        <v>9174</v>
      </c>
      <c r="N52" t="b">
        <v>0</v>
      </c>
      <c r="O52" t="b">
        <v>1</v>
      </c>
      <c r="P52" t="b">
        <v>0</v>
      </c>
      <c r="Q52" t="b">
        <v>1</v>
      </c>
      <c r="R52" t="s">
        <v>9175</v>
      </c>
      <c r="S52">
        <v>18</v>
      </c>
      <c r="T52" t="b">
        <v>0</v>
      </c>
      <c r="V52" t="s">
        <v>893</v>
      </c>
      <c r="W52">
        <v>3</v>
      </c>
      <c r="X52" s="11">
        <v>77</v>
      </c>
      <c r="Y52">
        <v>1</v>
      </c>
      <c r="Z52" s="46" cm="1">
        <f t="array" ref="Z52">IF(V52="NA",$AD$2,(INDEX($BL$4:$BL$73,MATCH(V52&amp;W52,$BK$4:$BK$73&amp;$BJ$4:$BJ$73,0))))</f>
        <v>1.8952516812716508E-2</v>
      </c>
      <c r="AA52" s="46">
        <f t="shared" si="0"/>
        <v>1.0189525168127165</v>
      </c>
      <c r="AB52" s="46"/>
      <c r="BJ52">
        <v>4</v>
      </c>
      <c r="BK52" t="s">
        <v>9063</v>
      </c>
      <c r="BL52" s="46">
        <v>8.683838713183345E-2</v>
      </c>
    </row>
    <row r="53" spans="1:64" x14ac:dyDescent="0.25">
      <c r="A53">
        <v>2700</v>
      </c>
      <c r="B53" s="1">
        <v>45550.538210798601</v>
      </c>
      <c r="C53" s="1">
        <v>45550</v>
      </c>
      <c r="D53" t="s">
        <v>9100</v>
      </c>
      <c r="E53" t="s">
        <v>9101</v>
      </c>
      <c r="F53" t="s">
        <v>790</v>
      </c>
      <c r="G53">
        <v>88</v>
      </c>
      <c r="H53" t="b">
        <v>0</v>
      </c>
      <c r="I53" t="s">
        <v>9102</v>
      </c>
      <c r="J53" t="s">
        <v>9159</v>
      </c>
      <c r="K53" t="s">
        <v>7</v>
      </c>
      <c r="L53" t="b">
        <v>0</v>
      </c>
      <c r="M53" t="s">
        <v>7140</v>
      </c>
      <c r="N53" t="b">
        <v>0</v>
      </c>
      <c r="O53" t="b">
        <v>0</v>
      </c>
      <c r="P53" t="b">
        <v>0</v>
      </c>
      <c r="Q53" t="b">
        <v>1</v>
      </c>
      <c r="R53" t="s">
        <v>4706</v>
      </c>
      <c r="S53">
        <v>18</v>
      </c>
      <c r="T53" t="b">
        <v>0</v>
      </c>
      <c r="V53" t="s">
        <v>924</v>
      </c>
      <c r="W53">
        <v>5</v>
      </c>
      <c r="X53" s="11">
        <v>92</v>
      </c>
      <c r="Y53">
        <v>1</v>
      </c>
      <c r="Z53" s="46" cm="1">
        <f t="array" ref="Z53">IF(V53="NA",$AD$2,(INDEX($BL$4:$BL$73,MATCH(V53&amp;W53,$BK$4:$BK$73&amp;$BJ$4:$BJ$73,0))))</f>
        <v>4.1970782120221983E-2</v>
      </c>
      <c r="AA53" s="46">
        <f t="shared" si="0"/>
        <v>1.041970782120222</v>
      </c>
      <c r="AB53" s="46"/>
      <c r="BJ53">
        <v>4</v>
      </c>
      <c r="BK53" t="s">
        <v>9064</v>
      </c>
      <c r="BL53" s="46">
        <v>0.12258643915581509</v>
      </c>
    </row>
    <row r="54" spans="1:64" x14ac:dyDescent="0.25">
      <c r="A54">
        <v>2701</v>
      </c>
      <c r="B54" s="1">
        <v>45550.537810185197</v>
      </c>
      <c r="C54" s="1">
        <v>45550</v>
      </c>
      <c r="D54" t="s">
        <v>9100</v>
      </c>
      <c r="E54" t="s">
        <v>9101</v>
      </c>
      <c r="F54" t="s">
        <v>790</v>
      </c>
      <c r="G54">
        <v>93</v>
      </c>
      <c r="H54" t="b">
        <v>0</v>
      </c>
      <c r="I54" t="s">
        <v>9102</v>
      </c>
      <c r="J54" t="s">
        <v>9159</v>
      </c>
      <c r="K54" t="s">
        <v>7</v>
      </c>
      <c r="L54" t="b">
        <v>0</v>
      </c>
      <c r="M54" t="s">
        <v>9176</v>
      </c>
      <c r="N54" t="b">
        <v>0</v>
      </c>
      <c r="O54" t="b">
        <v>0</v>
      </c>
      <c r="P54" t="b">
        <v>0</v>
      </c>
      <c r="Q54" t="b">
        <v>1</v>
      </c>
      <c r="R54" t="s">
        <v>9177</v>
      </c>
      <c r="S54">
        <v>18</v>
      </c>
      <c r="T54" t="b">
        <v>0</v>
      </c>
      <c r="V54" t="s">
        <v>924</v>
      </c>
      <c r="W54">
        <v>5</v>
      </c>
      <c r="X54" s="11">
        <v>99</v>
      </c>
      <c r="Y54">
        <v>1</v>
      </c>
      <c r="Z54" s="46" cm="1">
        <f t="array" ref="Z54">IF(V54="NA",$AD$2,(INDEX($BL$4:$BL$73,MATCH(V54&amp;W54,$BK$4:$BK$73&amp;$BJ$4:$BJ$73,0))))</f>
        <v>4.1970782120221983E-2</v>
      </c>
      <c r="AA54" s="46">
        <f t="shared" si="0"/>
        <v>1.041970782120222</v>
      </c>
      <c r="AB54" s="46"/>
      <c r="BJ54">
        <v>5</v>
      </c>
      <c r="BK54" t="s">
        <v>888</v>
      </c>
      <c r="BL54" s="46">
        <v>4.1970782120221983E-2</v>
      </c>
    </row>
    <row r="55" spans="1:64" x14ac:dyDescent="0.25">
      <c r="A55">
        <v>2703</v>
      </c>
      <c r="B55" s="1">
        <v>45550.536511400504</v>
      </c>
      <c r="C55" s="1">
        <v>45550</v>
      </c>
      <c r="D55" t="s">
        <v>9100</v>
      </c>
      <c r="E55" t="s">
        <v>9101</v>
      </c>
      <c r="F55" t="s">
        <v>790</v>
      </c>
      <c r="G55">
        <v>71</v>
      </c>
      <c r="H55" t="b">
        <v>0</v>
      </c>
      <c r="I55" t="s">
        <v>9102</v>
      </c>
      <c r="J55" t="s">
        <v>9159</v>
      </c>
      <c r="K55" t="s">
        <v>7</v>
      </c>
      <c r="L55" t="b">
        <v>0</v>
      </c>
      <c r="M55" t="s">
        <v>7139</v>
      </c>
      <c r="N55" t="b">
        <v>0</v>
      </c>
      <c r="O55" t="b">
        <v>0</v>
      </c>
      <c r="P55" t="b">
        <v>0</v>
      </c>
      <c r="Q55" t="b">
        <v>1</v>
      </c>
      <c r="R55" t="s">
        <v>4704</v>
      </c>
      <c r="S55">
        <v>18</v>
      </c>
      <c r="T55" t="b">
        <v>0</v>
      </c>
      <c r="V55" t="s">
        <v>886</v>
      </c>
      <c r="W55">
        <v>4</v>
      </c>
      <c r="X55" s="11">
        <v>72</v>
      </c>
      <c r="Y55">
        <v>1</v>
      </c>
      <c r="Z55" s="46" cm="1">
        <f t="array" ref="Z55">IF(V55="NA",$AD$2,(INDEX($BL$4:$BL$73,MATCH(V55&amp;W55,$BK$4:$BK$73&amp;$BJ$4:$BJ$73,0))))</f>
        <v>1.0498615788681297E-2</v>
      </c>
      <c r="AA55" s="46">
        <f t="shared" si="0"/>
        <v>1.0104986157886813</v>
      </c>
      <c r="AB55" s="46"/>
      <c r="BJ55">
        <v>5</v>
      </c>
      <c r="BK55" t="s">
        <v>941</v>
      </c>
      <c r="BL55" s="46">
        <v>4.1970782120221983E-2</v>
      </c>
    </row>
    <row r="56" spans="1:64" x14ac:dyDescent="0.25">
      <c r="A56">
        <v>2711</v>
      </c>
      <c r="B56" s="1">
        <v>45550.534655995398</v>
      </c>
      <c r="C56" s="1">
        <v>45550</v>
      </c>
      <c r="D56" t="s">
        <v>9100</v>
      </c>
      <c r="E56" t="s">
        <v>9101</v>
      </c>
      <c r="F56" t="s">
        <v>790</v>
      </c>
      <c r="G56">
        <v>70</v>
      </c>
      <c r="H56" t="b">
        <v>0</v>
      </c>
      <c r="I56" t="s">
        <v>9102</v>
      </c>
      <c r="J56" t="s">
        <v>9159</v>
      </c>
      <c r="K56" t="s">
        <v>7</v>
      </c>
      <c r="L56" t="b">
        <v>0</v>
      </c>
      <c r="M56" t="s">
        <v>9178</v>
      </c>
      <c r="N56" t="b">
        <v>0</v>
      </c>
      <c r="O56" t="b">
        <v>1</v>
      </c>
      <c r="P56" t="b">
        <v>0</v>
      </c>
      <c r="Q56" t="b">
        <v>1</v>
      </c>
      <c r="R56" t="s">
        <v>9179</v>
      </c>
      <c r="S56">
        <v>18</v>
      </c>
      <c r="T56" t="b">
        <v>0</v>
      </c>
      <c r="V56" t="s">
        <v>741</v>
      </c>
      <c r="W56">
        <v>4</v>
      </c>
      <c r="X56" s="11">
        <v>72</v>
      </c>
      <c r="Y56">
        <v>1</v>
      </c>
      <c r="Z56" s="46" cm="1">
        <f t="array" ref="Z56">IF(V56="NA",$AD$2,(INDEX($BL$4:$BL$73,MATCH(V56&amp;W56,$BK$4:$BK$73&amp;$BJ$4:$BJ$73,0))))</f>
        <v>1.1678733304575806E-2</v>
      </c>
      <c r="AA56" s="46">
        <f t="shared" si="0"/>
        <v>1.0116787333045758</v>
      </c>
      <c r="AB56" s="46"/>
      <c r="BJ56">
        <v>5</v>
      </c>
      <c r="BK56" t="s">
        <v>742</v>
      </c>
      <c r="BL56" s="46">
        <v>2.9563914871897357E-3</v>
      </c>
    </row>
    <row r="57" spans="1:64" x14ac:dyDescent="0.25">
      <c r="A57">
        <v>2726</v>
      </c>
      <c r="B57" s="1">
        <v>45550.5308929167</v>
      </c>
      <c r="C57" s="1">
        <v>45550</v>
      </c>
      <c r="D57" t="s">
        <v>9100</v>
      </c>
      <c r="E57" t="s">
        <v>9101</v>
      </c>
      <c r="F57" t="s">
        <v>790</v>
      </c>
      <c r="G57">
        <v>70</v>
      </c>
      <c r="H57" t="b">
        <v>0</v>
      </c>
      <c r="I57" t="s">
        <v>9102</v>
      </c>
      <c r="J57" t="s">
        <v>9159</v>
      </c>
      <c r="K57" t="s">
        <v>9</v>
      </c>
      <c r="L57" t="b">
        <v>0</v>
      </c>
      <c r="M57" t="s">
        <v>9180</v>
      </c>
      <c r="N57" t="b">
        <v>0</v>
      </c>
      <c r="O57" t="b">
        <v>1</v>
      </c>
      <c r="P57" t="b">
        <v>0</v>
      </c>
      <c r="Q57" t="b">
        <v>1</v>
      </c>
      <c r="R57" t="s">
        <v>9181</v>
      </c>
      <c r="S57">
        <v>18</v>
      </c>
      <c r="T57" t="b">
        <v>0</v>
      </c>
      <c r="V57" t="s">
        <v>892</v>
      </c>
      <c r="W57">
        <v>3</v>
      </c>
      <c r="X57" s="11">
        <v>72</v>
      </c>
      <c r="Y57">
        <v>1</v>
      </c>
      <c r="Z57" s="46" cm="1">
        <f t="array" ref="Z57">IF(V57="NA",$AD$2,(INDEX($BL$4:$BL$73,MATCH(V57&amp;W57,$BK$4:$BK$73&amp;$BJ$4:$BJ$73,0))))</f>
        <v>1.8952516812716595E-2</v>
      </c>
      <c r="AA57" s="46">
        <f t="shared" si="0"/>
        <v>1.0189525168127167</v>
      </c>
      <c r="AB57" s="46"/>
      <c r="BJ57">
        <v>5</v>
      </c>
      <c r="BK57" t="s">
        <v>892</v>
      </c>
      <c r="BL57" s="46">
        <v>4.1970782120221983E-2</v>
      </c>
    </row>
    <row r="58" spans="1:64" x14ac:dyDescent="0.25">
      <c r="A58">
        <v>2728</v>
      </c>
      <c r="B58" s="1">
        <v>45550.530311180599</v>
      </c>
      <c r="C58" s="1">
        <v>45550</v>
      </c>
      <c r="D58" t="s">
        <v>9100</v>
      </c>
      <c r="E58" t="s">
        <v>9101</v>
      </c>
      <c r="F58" t="s">
        <v>790</v>
      </c>
      <c r="G58">
        <v>72</v>
      </c>
      <c r="H58" t="b">
        <v>0</v>
      </c>
      <c r="I58" t="s">
        <v>9102</v>
      </c>
      <c r="J58" t="s">
        <v>9159</v>
      </c>
      <c r="K58" t="s">
        <v>7</v>
      </c>
      <c r="L58" t="b">
        <v>0</v>
      </c>
      <c r="M58" t="s">
        <v>9182</v>
      </c>
      <c r="N58" t="b">
        <v>0</v>
      </c>
      <c r="O58" t="b">
        <v>0</v>
      </c>
      <c r="P58" t="b">
        <v>0</v>
      </c>
      <c r="Q58" t="b">
        <v>1</v>
      </c>
      <c r="R58" t="s">
        <v>9183</v>
      </c>
      <c r="S58">
        <v>18</v>
      </c>
      <c r="T58" t="b">
        <v>0</v>
      </c>
      <c r="V58" t="s">
        <v>8</v>
      </c>
      <c r="W58" t="s">
        <v>8</v>
      </c>
      <c r="X58" s="11">
        <v>72</v>
      </c>
      <c r="Y58">
        <v>1</v>
      </c>
      <c r="Z58" s="46" cm="1">
        <f t="array" ref="Z58">IF(V58="NA",$AD$2,(INDEX($BL$4:$BL$73,MATCH(V58&amp;W58,$BK$4:$BK$73&amp;$BJ$4:$BJ$73,0))))</f>
        <v>-4.0430703315750931E-2</v>
      </c>
      <c r="AA58" s="46">
        <f t="shared" si="0"/>
        <v>0.95956929668424906</v>
      </c>
      <c r="AB58" s="46"/>
      <c r="BJ58">
        <v>5</v>
      </c>
      <c r="BK58" t="s">
        <v>919</v>
      </c>
      <c r="BL58" s="46">
        <v>4.1970782120221983E-2</v>
      </c>
    </row>
    <row r="59" spans="1:64" x14ac:dyDescent="0.25">
      <c r="A59">
        <v>2732</v>
      </c>
      <c r="B59" s="1">
        <v>45550.5294051042</v>
      </c>
      <c r="C59" s="1">
        <v>45550</v>
      </c>
      <c r="D59" t="s">
        <v>9100</v>
      </c>
      <c r="E59" t="s">
        <v>9101</v>
      </c>
      <c r="F59" t="s">
        <v>790</v>
      </c>
      <c r="G59">
        <v>80</v>
      </c>
      <c r="H59" t="b">
        <v>0</v>
      </c>
      <c r="I59" t="s">
        <v>9102</v>
      </c>
      <c r="J59" t="s">
        <v>9159</v>
      </c>
      <c r="K59" t="s">
        <v>7</v>
      </c>
      <c r="L59" t="b">
        <v>0</v>
      </c>
      <c r="M59" t="s">
        <v>9184</v>
      </c>
      <c r="N59" t="b">
        <v>0</v>
      </c>
      <c r="O59" t="b">
        <v>0</v>
      </c>
      <c r="P59" t="b">
        <v>0</v>
      </c>
      <c r="Q59" t="b">
        <v>1</v>
      </c>
      <c r="R59" t="s">
        <v>9185</v>
      </c>
      <c r="S59">
        <v>18</v>
      </c>
      <c r="T59" t="b">
        <v>0</v>
      </c>
      <c r="V59" t="s">
        <v>888</v>
      </c>
      <c r="W59">
        <v>5</v>
      </c>
      <c r="X59" s="11">
        <v>82</v>
      </c>
      <c r="Y59">
        <v>1</v>
      </c>
      <c r="Z59" s="46" cm="1">
        <f t="array" ref="Z59">IF(V59="NA",$AD$2,(INDEX($BL$4:$BL$73,MATCH(V59&amp;W59,$BK$4:$BK$73&amp;$BJ$4:$BJ$73,0))))</f>
        <v>4.1970782120221983E-2</v>
      </c>
      <c r="AA59" s="46">
        <f t="shared" si="0"/>
        <v>1.041970782120222</v>
      </c>
      <c r="AB59" s="46"/>
      <c r="BJ59">
        <v>5</v>
      </c>
      <c r="BK59" t="s">
        <v>740</v>
      </c>
      <c r="BL59" s="46">
        <v>4.1970782120221983E-2</v>
      </c>
    </row>
    <row r="60" spans="1:64" x14ac:dyDescent="0.25">
      <c r="A60">
        <v>2743</v>
      </c>
      <c r="B60" s="1">
        <v>45550.525921168999</v>
      </c>
      <c r="C60" s="1">
        <v>45550</v>
      </c>
      <c r="D60" t="s">
        <v>9100</v>
      </c>
      <c r="E60" t="s">
        <v>9101</v>
      </c>
      <c r="F60" t="s">
        <v>790</v>
      </c>
      <c r="G60">
        <v>81</v>
      </c>
      <c r="H60" t="b">
        <v>0</v>
      </c>
      <c r="I60" t="s">
        <v>9102</v>
      </c>
      <c r="J60" t="s">
        <v>9159</v>
      </c>
      <c r="K60" t="s">
        <v>7</v>
      </c>
      <c r="L60" t="b">
        <v>0</v>
      </c>
      <c r="M60" t="s">
        <v>9186</v>
      </c>
      <c r="N60" t="b">
        <v>0</v>
      </c>
      <c r="O60" t="b">
        <v>0</v>
      </c>
      <c r="P60" t="b">
        <v>0</v>
      </c>
      <c r="Q60" t="b">
        <v>1</v>
      </c>
      <c r="R60" t="s">
        <v>9187</v>
      </c>
      <c r="S60">
        <v>18</v>
      </c>
      <c r="T60" t="b">
        <v>0</v>
      </c>
      <c r="V60" t="s">
        <v>886</v>
      </c>
      <c r="W60">
        <v>5</v>
      </c>
      <c r="X60" s="11">
        <v>82</v>
      </c>
      <c r="Y60">
        <v>1</v>
      </c>
      <c r="Z60" s="46" cm="1">
        <f t="array" ref="Z60">IF(V60="NA",$AD$2,(INDEX($BL$4:$BL$73,MATCH(V60&amp;W60,$BK$4:$BK$73&amp;$BJ$4:$BJ$73,0))))</f>
        <v>4.1970782120221983E-2</v>
      </c>
      <c r="AA60" s="46">
        <f t="shared" si="0"/>
        <v>1.041970782120222</v>
      </c>
      <c r="AB60" s="46"/>
      <c r="BJ60">
        <v>5</v>
      </c>
      <c r="BK60" t="s">
        <v>886</v>
      </c>
      <c r="BL60" s="46">
        <v>4.1970782120221983E-2</v>
      </c>
    </row>
    <row r="61" spans="1:64" x14ac:dyDescent="0.25">
      <c r="A61">
        <v>2745</v>
      </c>
      <c r="B61" s="1">
        <v>45550.525314942097</v>
      </c>
      <c r="C61" s="1">
        <v>45550</v>
      </c>
      <c r="D61" t="s">
        <v>9100</v>
      </c>
      <c r="E61" t="s">
        <v>9101</v>
      </c>
      <c r="F61" t="s">
        <v>790</v>
      </c>
      <c r="G61">
        <v>85</v>
      </c>
      <c r="H61" t="b">
        <v>0</v>
      </c>
      <c r="I61" t="s">
        <v>9102</v>
      </c>
      <c r="J61" t="s">
        <v>9159</v>
      </c>
      <c r="K61" t="s">
        <v>7</v>
      </c>
      <c r="L61" t="b">
        <v>0</v>
      </c>
      <c r="M61" t="s">
        <v>7138</v>
      </c>
      <c r="N61" t="b">
        <v>0</v>
      </c>
      <c r="O61" t="b">
        <v>0</v>
      </c>
      <c r="P61" t="b">
        <v>0</v>
      </c>
      <c r="Q61" t="b">
        <v>1</v>
      </c>
      <c r="R61" t="s">
        <v>4678</v>
      </c>
      <c r="S61">
        <v>18</v>
      </c>
      <c r="T61" t="b">
        <v>0</v>
      </c>
      <c r="V61" t="s">
        <v>893</v>
      </c>
      <c r="W61">
        <v>5</v>
      </c>
      <c r="X61" s="11">
        <v>87</v>
      </c>
      <c r="Y61">
        <v>1</v>
      </c>
      <c r="Z61" s="46" cm="1">
        <f t="array" ref="Z61">IF(V61="NA",$AD$2,(INDEX($BL$4:$BL$73,MATCH(V61&amp;W61,$BK$4:$BK$73&amp;$BJ$4:$BJ$73,0))))</f>
        <v>4.1970782120221983E-2</v>
      </c>
      <c r="AA61" s="46">
        <f t="shared" si="0"/>
        <v>1.041970782120222</v>
      </c>
      <c r="AB61" s="46"/>
      <c r="BJ61">
        <v>5</v>
      </c>
      <c r="BK61" t="s">
        <v>924</v>
      </c>
      <c r="BL61" s="46">
        <v>4.1970782120221983E-2</v>
      </c>
    </row>
    <row r="62" spans="1:64" x14ac:dyDescent="0.25">
      <c r="A62">
        <v>2746</v>
      </c>
      <c r="B62" s="1">
        <v>45550.521209004597</v>
      </c>
      <c r="C62" s="1">
        <v>45550</v>
      </c>
      <c r="D62" t="s">
        <v>9100</v>
      </c>
      <c r="E62" t="s">
        <v>9101</v>
      </c>
      <c r="F62" t="s">
        <v>790</v>
      </c>
      <c r="G62">
        <v>81</v>
      </c>
      <c r="H62" t="b">
        <v>0</v>
      </c>
      <c r="I62" t="s">
        <v>9102</v>
      </c>
      <c r="J62" t="s">
        <v>9159</v>
      </c>
      <c r="K62" t="s">
        <v>9</v>
      </c>
      <c r="L62" t="b">
        <v>0</v>
      </c>
      <c r="M62" t="s">
        <v>9188</v>
      </c>
      <c r="N62" t="b">
        <v>0</v>
      </c>
      <c r="O62" t="b">
        <v>1</v>
      </c>
      <c r="P62" t="b">
        <v>0</v>
      </c>
      <c r="Q62" t="b">
        <v>1</v>
      </c>
      <c r="R62" t="s">
        <v>9189</v>
      </c>
      <c r="S62">
        <v>18</v>
      </c>
      <c r="T62" t="b">
        <v>0</v>
      </c>
      <c r="V62" t="s">
        <v>8</v>
      </c>
      <c r="W62" t="s">
        <v>8</v>
      </c>
      <c r="X62" s="11">
        <v>82</v>
      </c>
      <c r="Y62">
        <v>1</v>
      </c>
      <c r="Z62" s="46" cm="1">
        <f t="array" ref="Z62">IF(V62="NA",$AD$2,(INDEX($BL$4:$BL$73,MATCH(V62&amp;W62,$BK$4:$BK$73&amp;$BJ$4:$BJ$73,0))))</f>
        <v>-4.0430703315750931E-2</v>
      </c>
      <c r="AA62" s="46">
        <f t="shared" si="0"/>
        <v>0.95956929668424906</v>
      </c>
      <c r="AB62" s="46"/>
      <c r="BJ62">
        <v>5</v>
      </c>
      <c r="BK62" t="s">
        <v>893</v>
      </c>
      <c r="BL62" s="46">
        <v>4.1970782120221983E-2</v>
      </c>
    </row>
    <row r="63" spans="1:64" x14ac:dyDescent="0.25">
      <c r="A63">
        <v>2751</v>
      </c>
      <c r="B63" s="1">
        <v>45550.390476759298</v>
      </c>
      <c r="C63" s="1">
        <v>45550</v>
      </c>
      <c r="D63" t="s">
        <v>9100</v>
      </c>
      <c r="E63" t="s">
        <v>9101</v>
      </c>
      <c r="F63" t="s">
        <v>790</v>
      </c>
      <c r="G63">
        <v>74</v>
      </c>
      <c r="H63" t="b">
        <v>0</v>
      </c>
      <c r="I63" t="s">
        <v>9102</v>
      </c>
      <c r="J63" t="s">
        <v>9159</v>
      </c>
      <c r="K63" t="s">
        <v>7</v>
      </c>
      <c r="L63" t="b">
        <v>0</v>
      </c>
      <c r="M63" t="s">
        <v>7137</v>
      </c>
      <c r="N63" t="b">
        <v>0</v>
      </c>
      <c r="O63" t="b">
        <v>0</v>
      </c>
      <c r="P63" t="b">
        <v>0</v>
      </c>
      <c r="Q63" t="b">
        <v>1</v>
      </c>
      <c r="R63" t="s">
        <v>259</v>
      </c>
      <c r="S63">
        <v>18</v>
      </c>
      <c r="T63" t="b">
        <v>0</v>
      </c>
      <c r="V63" t="s">
        <v>886</v>
      </c>
      <c r="W63">
        <v>3</v>
      </c>
      <c r="X63" s="11">
        <v>77</v>
      </c>
      <c r="Y63">
        <v>1</v>
      </c>
      <c r="Z63" s="46" cm="1">
        <f t="array" ref="Z63">IF(V63="NA",$AD$2,(INDEX($BL$4:$BL$73,MATCH(V63&amp;W63,$BK$4:$BK$73&amp;$BJ$4:$BJ$73,0))))</f>
        <v>1.8952516812716664E-2</v>
      </c>
      <c r="AA63" s="46">
        <f t="shared" si="0"/>
        <v>1.0189525168127167</v>
      </c>
      <c r="AB63" s="46"/>
      <c r="BJ63">
        <v>5</v>
      </c>
      <c r="BK63" t="s">
        <v>949</v>
      </c>
      <c r="BL63" s="46">
        <v>4.1970782120221983E-2</v>
      </c>
    </row>
    <row r="64" spans="1:64" x14ac:dyDescent="0.25">
      <c r="A64">
        <v>2760</v>
      </c>
      <c r="B64" s="1">
        <v>45550.388227569398</v>
      </c>
      <c r="C64" s="1">
        <v>45550</v>
      </c>
      <c r="D64" t="s">
        <v>9100</v>
      </c>
      <c r="E64" t="s">
        <v>9101</v>
      </c>
      <c r="F64" t="s">
        <v>790</v>
      </c>
      <c r="G64">
        <v>71</v>
      </c>
      <c r="H64" t="b">
        <v>0</v>
      </c>
      <c r="I64" t="s">
        <v>9102</v>
      </c>
      <c r="J64" t="s">
        <v>9159</v>
      </c>
      <c r="K64" t="s">
        <v>7</v>
      </c>
      <c r="L64" t="b">
        <v>0</v>
      </c>
      <c r="M64" t="s">
        <v>7136</v>
      </c>
      <c r="N64" t="b">
        <v>0</v>
      </c>
      <c r="O64" t="b">
        <v>0</v>
      </c>
      <c r="P64" t="b">
        <v>0</v>
      </c>
      <c r="Q64" t="b">
        <v>1</v>
      </c>
      <c r="R64" t="s">
        <v>4670</v>
      </c>
      <c r="S64">
        <v>18</v>
      </c>
      <c r="T64" t="b">
        <v>0</v>
      </c>
      <c r="V64" t="s">
        <v>886</v>
      </c>
      <c r="W64">
        <v>5</v>
      </c>
      <c r="X64" s="11">
        <v>72</v>
      </c>
      <c r="Y64">
        <v>1</v>
      </c>
      <c r="Z64" s="46" cm="1">
        <f t="array" ref="Z64">IF(V64="NA",$AD$2,(INDEX($BL$4:$BL$73,MATCH(V64&amp;W64,$BK$4:$BK$73&amp;$BJ$4:$BJ$73,0))))</f>
        <v>4.1970782120221983E-2</v>
      </c>
      <c r="AA64" s="46">
        <f t="shared" si="0"/>
        <v>1.041970782120222</v>
      </c>
      <c r="AB64" s="46"/>
      <c r="BJ64">
        <v>5</v>
      </c>
      <c r="BK64" t="s">
        <v>743</v>
      </c>
      <c r="BL64" s="46">
        <v>2.9563914871898098E-3</v>
      </c>
    </row>
    <row r="65" spans="1:64" x14ac:dyDescent="0.25">
      <c r="A65">
        <v>2764</v>
      </c>
      <c r="B65" s="1">
        <v>45550.387206111103</v>
      </c>
      <c r="C65" s="1">
        <v>45550</v>
      </c>
      <c r="D65" t="s">
        <v>9100</v>
      </c>
      <c r="E65" t="s">
        <v>9101</v>
      </c>
      <c r="F65" t="s">
        <v>790</v>
      </c>
      <c r="G65">
        <v>73</v>
      </c>
      <c r="H65" t="b">
        <v>0</v>
      </c>
      <c r="I65" t="s">
        <v>9102</v>
      </c>
      <c r="J65" t="s">
        <v>9159</v>
      </c>
      <c r="K65" t="s">
        <v>9</v>
      </c>
      <c r="L65" t="b">
        <v>0</v>
      </c>
      <c r="M65" t="s">
        <v>9190</v>
      </c>
      <c r="N65" t="b">
        <v>0</v>
      </c>
      <c r="O65" t="b">
        <v>1</v>
      </c>
      <c r="P65" t="b">
        <v>0</v>
      </c>
      <c r="Q65" t="b">
        <v>1</v>
      </c>
      <c r="R65" t="s">
        <v>9191</v>
      </c>
      <c r="S65">
        <v>18</v>
      </c>
      <c r="T65" t="b">
        <v>0</v>
      </c>
      <c r="V65" t="s">
        <v>941</v>
      </c>
      <c r="W65">
        <v>3</v>
      </c>
      <c r="X65" s="11">
        <v>77</v>
      </c>
      <c r="Y65">
        <v>1</v>
      </c>
      <c r="Z65" s="46" cm="1">
        <f t="array" ref="Z65">IF(V65="NA",$AD$2,(INDEX($BL$4:$BL$73,MATCH(V65&amp;W65,$BK$4:$BK$73&amp;$BJ$4:$BJ$73,0))))</f>
        <v>1.895251681271656E-2</v>
      </c>
      <c r="AA65" s="46">
        <f t="shared" si="0"/>
        <v>1.0189525168127165</v>
      </c>
      <c r="AB65" s="46"/>
      <c r="BJ65">
        <v>5</v>
      </c>
      <c r="BK65" t="s">
        <v>1318</v>
      </c>
      <c r="BL65" s="46">
        <v>0</v>
      </c>
    </row>
    <row r="66" spans="1:64" x14ac:dyDescent="0.25">
      <c r="A66">
        <v>2772</v>
      </c>
      <c r="B66" s="1">
        <v>45550.384358101903</v>
      </c>
      <c r="C66" s="1">
        <v>45550</v>
      </c>
      <c r="D66" t="s">
        <v>9100</v>
      </c>
      <c r="E66" t="s">
        <v>9101</v>
      </c>
      <c r="F66" t="s">
        <v>790</v>
      </c>
      <c r="G66">
        <v>74</v>
      </c>
      <c r="H66" t="b">
        <v>0</v>
      </c>
      <c r="I66" t="s">
        <v>9102</v>
      </c>
      <c r="J66" t="s">
        <v>9159</v>
      </c>
      <c r="K66" t="s">
        <v>7</v>
      </c>
      <c r="L66" t="b">
        <v>0</v>
      </c>
      <c r="M66" t="s">
        <v>7135</v>
      </c>
      <c r="N66" t="b">
        <v>0</v>
      </c>
      <c r="O66" t="b">
        <v>0</v>
      </c>
      <c r="P66" t="b">
        <v>0</v>
      </c>
      <c r="Q66" t="b">
        <v>1</v>
      </c>
      <c r="R66" t="s">
        <v>4663</v>
      </c>
      <c r="S66">
        <v>18</v>
      </c>
      <c r="T66" t="b">
        <v>0</v>
      </c>
      <c r="V66" t="s">
        <v>8</v>
      </c>
      <c r="W66" t="s">
        <v>8</v>
      </c>
      <c r="X66" s="11">
        <v>77</v>
      </c>
      <c r="Y66">
        <v>1</v>
      </c>
      <c r="Z66" s="46" cm="1">
        <f t="array" ref="Z66">IF(V66="NA",$AD$2,(INDEX($BL$4:$BL$73,MATCH(V66&amp;W66,$BK$4:$BK$73&amp;$BJ$4:$BJ$73,0))))</f>
        <v>-4.0430703315750931E-2</v>
      </c>
      <c r="AA66" s="46">
        <f t="shared" si="0"/>
        <v>0.95956929668424906</v>
      </c>
      <c r="AB66" s="46"/>
      <c r="BJ66">
        <v>5</v>
      </c>
      <c r="BK66" t="s">
        <v>741</v>
      </c>
      <c r="BL66" s="46">
        <v>2.9563914871896368E-3</v>
      </c>
    </row>
    <row r="67" spans="1:64" x14ac:dyDescent="0.25">
      <c r="A67">
        <v>2773</v>
      </c>
      <c r="B67" s="1">
        <v>45550.384079629599</v>
      </c>
      <c r="C67" s="1">
        <v>45550</v>
      </c>
      <c r="D67" t="s">
        <v>9100</v>
      </c>
      <c r="E67" t="s">
        <v>9101</v>
      </c>
      <c r="F67" t="s">
        <v>790</v>
      </c>
      <c r="G67">
        <v>71</v>
      </c>
      <c r="H67" t="b">
        <v>0</v>
      </c>
      <c r="I67" t="s">
        <v>9102</v>
      </c>
      <c r="J67" t="s">
        <v>9159</v>
      </c>
      <c r="K67" t="s">
        <v>7</v>
      </c>
      <c r="L67" t="b">
        <v>0</v>
      </c>
      <c r="M67" t="s">
        <v>9192</v>
      </c>
      <c r="N67" t="b">
        <v>0</v>
      </c>
      <c r="O67" t="b">
        <v>0</v>
      </c>
      <c r="P67" t="b">
        <v>0</v>
      </c>
      <c r="Q67" t="b">
        <v>1</v>
      </c>
      <c r="R67" t="s">
        <v>9193</v>
      </c>
      <c r="S67">
        <v>18</v>
      </c>
      <c r="T67" t="b">
        <v>0</v>
      </c>
      <c r="V67" t="s">
        <v>8</v>
      </c>
      <c r="W67" t="s">
        <v>8</v>
      </c>
      <c r="X67" s="11">
        <v>72</v>
      </c>
      <c r="Y67">
        <v>1</v>
      </c>
      <c r="Z67" s="46" cm="1">
        <f t="array" ref="Z67">IF(V67="NA",$AD$2,(INDEX($BL$4:$BL$73,MATCH(V67&amp;W67,$BK$4:$BK$73&amp;$BJ$4:$BJ$73,0))))</f>
        <v>-4.0430703315750931E-2</v>
      </c>
      <c r="AA67" s="46">
        <f t="shared" si="0"/>
        <v>0.95956929668424906</v>
      </c>
      <c r="AB67" s="46"/>
      <c r="BJ67">
        <v>5</v>
      </c>
      <c r="BK67" t="s">
        <v>658</v>
      </c>
      <c r="BL67" s="46">
        <v>2.9563914871896181E-3</v>
      </c>
    </row>
    <row r="68" spans="1:64" x14ac:dyDescent="0.25">
      <c r="A68">
        <v>2775</v>
      </c>
      <c r="B68" s="1">
        <v>45550.383504398102</v>
      </c>
      <c r="C68" s="1">
        <v>45550</v>
      </c>
      <c r="D68" t="s">
        <v>9100</v>
      </c>
      <c r="E68" t="s">
        <v>9101</v>
      </c>
      <c r="F68" t="s">
        <v>790</v>
      </c>
      <c r="G68">
        <v>78</v>
      </c>
      <c r="H68" t="b">
        <v>0</v>
      </c>
      <c r="I68" t="s">
        <v>9102</v>
      </c>
      <c r="J68" t="s">
        <v>9159</v>
      </c>
      <c r="K68" t="s">
        <v>7</v>
      </c>
      <c r="L68" t="b">
        <v>0</v>
      </c>
      <c r="M68" t="s">
        <v>7134</v>
      </c>
      <c r="N68" t="b">
        <v>0</v>
      </c>
      <c r="O68" t="b">
        <v>0</v>
      </c>
      <c r="P68" t="b">
        <v>0</v>
      </c>
      <c r="Q68" t="b">
        <v>1</v>
      </c>
      <c r="R68" t="s">
        <v>4661</v>
      </c>
      <c r="S68">
        <v>18</v>
      </c>
      <c r="T68" t="b">
        <v>0</v>
      </c>
      <c r="V68" t="s">
        <v>889</v>
      </c>
      <c r="W68">
        <v>4</v>
      </c>
      <c r="X68" s="11">
        <v>82</v>
      </c>
      <c r="Y68">
        <v>1</v>
      </c>
      <c r="Z68" s="46" cm="1">
        <f t="array" ref="Z68">IF(V68="NA",$AD$2,(INDEX($BL$4:$BL$73,MATCH(V68&amp;W68,$BK$4:$BK$73&amp;$BJ$4:$BJ$73,0))))</f>
        <v>1.0498615788681227E-2</v>
      </c>
      <c r="AA68" s="46">
        <f t="shared" ref="AA68:AA131" si="9">Y68+Z68</f>
        <v>1.0104986157886813</v>
      </c>
      <c r="AB68" s="46"/>
      <c r="BJ68">
        <v>5</v>
      </c>
      <c r="BK68" t="s">
        <v>889</v>
      </c>
      <c r="BL68" s="46">
        <v>4.1970782120221983E-2</v>
      </c>
    </row>
    <row r="69" spans="1:64" x14ac:dyDescent="0.25">
      <c r="A69">
        <v>2778</v>
      </c>
      <c r="B69" s="1">
        <v>45550.382744097202</v>
      </c>
      <c r="C69" s="1">
        <v>45550</v>
      </c>
      <c r="D69" t="s">
        <v>9100</v>
      </c>
      <c r="E69" t="s">
        <v>9101</v>
      </c>
      <c r="F69" t="s">
        <v>790</v>
      </c>
      <c r="G69">
        <v>73</v>
      </c>
      <c r="H69" t="b">
        <v>0</v>
      </c>
      <c r="I69" t="s">
        <v>9102</v>
      </c>
      <c r="J69" t="s">
        <v>9159</v>
      </c>
      <c r="K69" t="s">
        <v>7</v>
      </c>
      <c r="L69" t="b">
        <v>0</v>
      </c>
      <c r="M69" t="s">
        <v>7133</v>
      </c>
      <c r="N69" t="b">
        <v>0</v>
      </c>
      <c r="O69" t="b">
        <v>0</v>
      </c>
      <c r="P69" t="b">
        <v>0</v>
      </c>
      <c r="Q69" t="b">
        <v>1</v>
      </c>
      <c r="R69" t="s">
        <v>4659</v>
      </c>
      <c r="S69">
        <v>18</v>
      </c>
      <c r="T69" t="b">
        <v>0</v>
      </c>
      <c r="V69" t="s">
        <v>8</v>
      </c>
      <c r="W69" t="s">
        <v>8</v>
      </c>
      <c r="X69" s="11">
        <v>77</v>
      </c>
      <c r="Y69">
        <v>1</v>
      </c>
      <c r="Z69" s="46" cm="1">
        <f t="array" ref="Z69">IF(V69="NA",$AD$2,(INDEX($BL$4:$BL$73,MATCH(V69&amp;W69,$BK$4:$BK$73&amp;$BJ$4:$BJ$73,0))))</f>
        <v>-4.0430703315750931E-2</v>
      </c>
      <c r="AA69" s="46">
        <f t="shared" si="9"/>
        <v>0.95956929668424906</v>
      </c>
      <c r="AB69" s="46"/>
      <c r="BJ69">
        <v>5</v>
      </c>
      <c r="BK69" t="s">
        <v>945</v>
      </c>
      <c r="BL69" s="46">
        <v>4.1970782120221983E-2</v>
      </c>
    </row>
    <row r="70" spans="1:64" x14ac:dyDescent="0.25">
      <c r="A70">
        <v>2779</v>
      </c>
      <c r="B70" s="1">
        <v>45550.382391041698</v>
      </c>
      <c r="C70" s="1">
        <v>45550</v>
      </c>
      <c r="D70" t="s">
        <v>9100</v>
      </c>
      <c r="E70" t="s">
        <v>9101</v>
      </c>
      <c r="F70" t="s">
        <v>790</v>
      </c>
      <c r="G70">
        <v>73</v>
      </c>
      <c r="H70" t="b">
        <v>0</v>
      </c>
      <c r="I70" t="s">
        <v>9102</v>
      </c>
      <c r="J70" t="s">
        <v>9159</v>
      </c>
      <c r="K70" t="s">
        <v>7</v>
      </c>
      <c r="L70" t="b">
        <v>0</v>
      </c>
      <c r="M70" t="s">
        <v>9194</v>
      </c>
      <c r="N70" t="b">
        <v>0</v>
      </c>
      <c r="O70" t="b">
        <v>0</v>
      </c>
      <c r="P70" t="b">
        <v>0</v>
      </c>
      <c r="Q70" t="b">
        <v>1</v>
      </c>
      <c r="R70" t="s">
        <v>9195</v>
      </c>
      <c r="S70">
        <v>18</v>
      </c>
      <c r="T70" t="b">
        <v>0</v>
      </c>
      <c r="V70" t="s">
        <v>8</v>
      </c>
      <c r="W70" t="s">
        <v>8</v>
      </c>
      <c r="X70" s="11">
        <v>77</v>
      </c>
      <c r="Y70">
        <v>1</v>
      </c>
      <c r="Z70" s="46" cm="1">
        <f t="array" ref="Z70">IF(V70="NA",$AD$2,(INDEX($BL$4:$BL$73,MATCH(V70&amp;W70,$BK$4:$BK$73&amp;$BJ$4:$BJ$73,0))))</f>
        <v>-4.0430703315750931E-2</v>
      </c>
      <c r="AA70" s="46">
        <f t="shared" si="9"/>
        <v>0.95956929668424906</v>
      </c>
      <c r="AB70" s="46"/>
      <c r="BJ70">
        <v>5</v>
      </c>
      <c r="BK70" t="s">
        <v>9062</v>
      </c>
      <c r="BL70" s="46">
        <v>4.0016723468913544E-2</v>
      </c>
    </row>
    <row r="71" spans="1:64" x14ac:dyDescent="0.25">
      <c r="A71">
        <v>2782</v>
      </c>
      <c r="B71" s="1">
        <v>45550.376128402801</v>
      </c>
      <c r="C71" s="1">
        <v>45550</v>
      </c>
      <c r="D71" t="s">
        <v>9100</v>
      </c>
      <c r="E71" t="s">
        <v>9101</v>
      </c>
      <c r="F71" t="s">
        <v>790</v>
      </c>
      <c r="G71">
        <v>86</v>
      </c>
      <c r="H71" t="b">
        <v>0</v>
      </c>
      <c r="I71" t="s">
        <v>9102</v>
      </c>
      <c r="J71" t="s">
        <v>9159</v>
      </c>
      <c r="K71" t="s">
        <v>7</v>
      </c>
      <c r="L71" t="b">
        <v>0</v>
      </c>
      <c r="M71" t="s">
        <v>9196</v>
      </c>
      <c r="N71" t="b">
        <v>0</v>
      </c>
      <c r="O71" t="b">
        <v>0</v>
      </c>
      <c r="P71" t="b">
        <v>0</v>
      </c>
      <c r="Q71" t="b">
        <v>1</v>
      </c>
      <c r="R71" t="s">
        <v>9197</v>
      </c>
      <c r="S71">
        <v>18</v>
      </c>
      <c r="T71" t="b">
        <v>0</v>
      </c>
      <c r="V71" t="s">
        <v>8</v>
      </c>
      <c r="W71" t="s">
        <v>8</v>
      </c>
      <c r="X71" s="11">
        <v>87</v>
      </c>
      <c r="Y71">
        <v>1</v>
      </c>
      <c r="Z71" s="46" cm="1">
        <f t="array" ref="Z71">IF(V71="NA",$AD$2,(INDEX($BL$4:$BL$73,MATCH(V71&amp;W71,$BK$4:$BK$73&amp;$BJ$4:$BJ$73,0))))</f>
        <v>-4.0430703315750931E-2</v>
      </c>
      <c r="AA71" s="46">
        <f t="shared" si="9"/>
        <v>0.95956929668424906</v>
      </c>
      <c r="AB71" s="46"/>
      <c r="BJ71">
        <v>5</v>
      </c>
      <c r="BK71" t="s">
        <v>9063</v>
      </c>
      <c r="BL71" s="46">
        <v>4.1484406895460069E-2</v>
      </c>
    </row>
    <row r="72" spans="1:64" x14ac:dyDescent="0.25">
      <c r="A72">
        <v>2792</v>
      </c>
      <c r="B72" s="1">
        <v>45550.371661261597</v>
      </c>
      <c r="C72" s="1">
        <v>45550</v>
      </c>
      <c r="D72" t="s">
        <v>9100</v>
      </c>
      <c r="E72" t="s">
        <v>9101</v>
      </c>
      <c r="F72" t="s">
        <v>790</v>
      </c>
      <c r="G72">
        <v>71</v>
      </c>
      <c r="H72" t="b">
        <v>0</v>
      </c>
      <c r="I72" t="s">
        <v>9102</v>
      </c>
      <c r="J72" t="s">
        <v>9159</v>
      </c>
      <c r="K72" t="s">
        <v>7</v>
      </c>
      <c r="L72" t="b">
        <v>0</v>
      </c>
      <c r="M72" t="s">
        <v>9198</v>
      </c>
      <c r="N72" t="b">
        <v>0</v>
      </c>
      <c r="O72" t="b">
        <v>0</v>
      </c>
      <c r="P72" t="b">
        <v>0</v>
      </c>
      <c r="Q72" t="b">
        <v>1</v>
      </c>
      <c r="R72" t="s">
        <v>9199</v>
      </c>
      <c r="S72">
        <v>18</v>
      </c>
      <c r="T72" t="b">
        <v>0</v>
      </c>
      <c r="V72" t="s">
        <v>8</v>
      </c>
      <c r="W72" t="s">
        <v>8</v>
      </c>
      <c r="X72" s="11">
        <v>72</v>
      </c>
      <c r="Y72">
        <v>1</v>
      </c>
      <c r="Z72" s="46" cm="1">
        <f t="array" ref="Z72">IF(V72="NA",$AD$2,(INDEX($BL$4:$BL$73,MATCH(V72&amp;W72,$BK$4:$BK$73&amp;$BJ$4:$BJ$73,0))))</f>
        <v>-4.0430703315750931E-2</v>
      </c>
      <c r="AA72" s="46">
        <f t="shared" si="9"/>
        <v>0.95956929668424906</v>
      </c>
      <c r="AB72" s="46"/>
      <c r="BJ72">
        <v>5</v>
      </c>
      <c r="BK72" t="s">
        <v>9064</v>
      </c>
      <c r="BL72" s="46">
        <v>0</v>
      </c>
    </row>
    <row r="73" spans="1:64" x14ac:dyDescent="0.25">
      <c r="A73">
        <v>2793</v>
      </c>
      <c r="B73" s="1">
        <v>45550.370394826401</v>
      </c>
      <c r="C73" s="1">
        <v>45550</v>
      </c>
      <c r="D73" t="s">
        <v>9100</v>
      </c>
      <c r="E73" t="s">
        <v>9101</v>
      </c>
      <c r="F73" t="s">
        <v>790</v>
      </c>
      <c r="G73">
        <v>76</v>
      </c>
      <c r="H73" t="b">
        <v>0</v>
      </c>
      <c r="I73" t="s">
        <v>9102</v>
      </c>
      <c r="J73" t="s">
        <v>9159</v>
      </c>
      <c r="K73" t="s">
        <v>9</v>
      </c>
      <c r="L73" t="b">
        <v>0</v>
      </c>
      <c r="M73" t="s">
        <v>7130</v>
      </c>
      <c r="N73" t="b">
        <v>0</v>
      </c>
      <c r="O73" t="b">
        <v>1</v>
      </c>
      <c r="P73" t="b">
        <v>0</v>
      </c>
      <c r="Q73" t="b">
        <v>1</v>
      </c>
      <c r="R73" t="s">
        <v>4649</v>
      </c>
      <c r="S73">
        <v>18</v>
      </c>
      <c r="T73" t="b">
        <v>0</v>
      </c>
      <c r="V73" t="s">
        <v>658</v>
      </c>
      <c r="W73">
        <v>4</v>
      </c>
      <c r="X73" s="11">
        <v>77</v>
      </c>
      <c r="Y73">
        <v>1</v>
      </c>
      <c r="Z73" s="46" cm="1">
        <f t="array" ref="Z73">IF(V73="NA",$AD$2,(INDEX($BL$4:$BL$73,MATCH(V73&amp;W73,$BK$4:$BK$73&amp;$BJ$4:$BJ$73,0))))</f>
        <v>1.1678733304575896E-2</v>
      </c>
      <c r="AA73" s="46">
        <f t="shared" si="9"/>
        <v>1.0116787333045758</v>
      </c>
      <c r="AB73" s="46"/>
      <c r="BJ73">
        <v>5</v>
      </c>
      <c r="BK73" t="s">
        <v>9065</v>
      </c>
      <c r="BL73" s="46">
        <v>0</v>
      </c>
    </row>
    <row r="74" spans="1:64" x14ac:dyDescent="0.25">
      <c r="A74">
        <v>2800</v>
      </c>
      <c r="B74" s="1">
        <v>45550.368828738399</v>
      </c>
      <c r="C74" s="1">
        <v>45550</v>
      </c>
      <c r="D74" t="s">
        <v>9100</v>
      </c>
      <c r="E74" t="s">
        <v>9101</v>
      </c>
      <c r="F74" t="s">
        <v>790</v>
      </c>
      <c r="G74">
        <v>70</v>
      </c>
      <c r="H74" t="b">
        <v>0</v>
      </c>
      <c r="I74" t="s">
        <v>9102</v>
      </c>
      <c r="J74" t="s">
        <v>9159</v>
      </c>
      <c r="K74" t="s">
        <v>9</v>
      </c>
      <c r="L74" t="b">
        <v>0</v>
      </c>
      <c r="M74" t="s">
        <v>9200</v>
      </c>
      <c r="N74" t="b">
        <v>0</v>
      </c>
      <c r="O74" t="b">
        <v>1</v>
      </c>
      <c r="P74" t="b">
        <v>0</v>
      </c>
      <c r="Q74" t="b">
        <v>1</v>
      </c>
      <c r="R74" t="s">
        <v>9201</v>
      </c>
      <c r="S74">
        <v>18</v>
      </c>
      <c r="T74" t="b">
        <v>0</v>
      </c>
      <c r="V74" t="s">
        <v>919</v>
      </c>
      <c r="W74">
        <v>3</v>
      </c>
      <c r="X74" s="11">
        <v>72</v>
      </c>
      <c r="Y74">
        <v>1</v>
      </c>
      <c r="Z74" s="46" cm="1">
        <f t="array" ref="Z74">IF(V74="NA",$AD$2,(INDEX($BL$4:$BL$73,MATCH(V74&amp;W74,$BK$4:$BK$73&amp;$BJ$4:$BJ$73,0))))</f>
        <v>1.8952516812716633E-2</v>
      </c>
      <c r="AA74" s="46">
        <f t="shared" si="9"/>
        <v>1.0189525168127167</v>
      </c>
      <c r="AB74" s="46"/>
    </row>
    <row r="75" spans="1:64" x14ac:dyDescent="0.25">
      <c r="A75">
        <v>2802</v>
      </c>
      <c r="B75" s="1">
        <v>45550.368304699099</v>
      </c>
      <c r="C75" s="1">
        <v>45550</v>
      </c>
      <c r="D75" t="s">
        <v>9100</v>
      </c>
      <c r="E75" t="s">
        <v>9101</v>
      </c>
      <c r="F75" t="s">
        <v>790</v>
      </c>
      <c r="G75">
        <v>83</v>
      </c>
      <c r="H75" t="b">
        <v>0</v>
      </c>
      <c r="I75" t="s">
        <v>9102</v>
      </c>
      <c r="J75" t="s">
        <v>9159</v>
      </c>
      <c r="K75" t="s">
        <v>7</v>
      </c>
      <c r="L75" t="b">
        <v>0</v>
      </c>
      <c r="M75" t="s">
        <v>7129</v>
      </c>
      <c r="N75" t="b">
        <v>0</v>
      </c>
      <c r="O75" t="b">
        <v>0</v>
      </c>
      <c r="P75" t="b">
        <v>0</v>
      </c>
      <c r="Q75" t="b">
        <v>1</v>
      </c>
      <c r="R75" t="s">
        <v>4643</v>
      </c>
      <c r="S75">
        <v>18</v>
      </c>
      <c r="T75" t="b">
        <v>0</v>
      </c>
      <c r="V75" t="s">
        <v>8</v>
      </c>
      <c r="W75" t="s">
        <v>8</v>
      </c>
      <c r="X75" s="11">
        <v>87</v>
      </c>
      <c r="Y75">
        <v>1</v>
      </c>
      <c r="Z75" s="46" cm="1">
        <f t="array" ref="Z75">IF(V75="NA",$AD$2,(INDEX($BL$4:$BL$73,MATCH(V75&amp;W75,$BK$4:$BK$73&amp;$BJ$4:$BJ$73,0))))</f>
        <v>-4.0430703315750931E-2</v>
      </c>
      <c r="AA75" s="46">
        <f t="shared" si="9"/>
        <v>0.95956929668424906</v>
      </c>
      <c r="AB75" s="46"/>
    </row>
    <row r="76" spans="1:64" x14ac:dyDescent="0.25">
      <c r="A76">
        <v>2803</v>
      </c>
      <c r="B76" s="1">
        <v>45550.367999895803</v>
      </c>
      <c r="C76" s="1">
        <v>45550</v>
      </c>
      <c r="D76" t="s">
        <v>9100</v>
      </c>
      <c r="E76" t="s">
        <v>9101</v>
      </c>
      <c r="F76" t="s">
        <v>790</v>
      </c>
      <c r="G76">
        <v>72</v>
      </c>
      <c r="H76" t="b">
        <v>0</v>
      </c>
      <c r="I76" t="s">
        <v>9102</v>
      </c>
      <c r="J76" t="s">
        <v>9159</v>
      </c>
      <c r="K76" t="s">
        <v>7</v>
      </c>
      <c r="L76" t="b">
        <v>0</v>
      </c>
      <c r="M76" t="s">
        <v>9202</v>
      </c>
      <c r="N76" t="b">
        <v>0</v>
      </c>
      <c r="O76" t="b">
        <v>0</v>
      </c>
      <c r="P76" t="b">
        <v>0</v>
      </c>
      <c r="Q76" t="b">
        <v>1</v>
      </c>
      <c r="R76" t="s">
        <v>9203</v>
      </c>
      <c r="S76">
        <v>18</v>
      </c>
      <c r="T76" t="b">
        <v>0</v>
      </c>
      <c r="V76" t="s">
        <v>8</v>
      </c>
      <c r="W76" t="s">
        <v>8</v>
      </c>
      <c r="X76" s="11">
        <v>72</v>
      </c>
      <c r="Y76">
        <v>1</v>
      </c>
      <c r="Z76" s="46" cm="1">
        <f t="array" ref="Z76">IF(V76="NA",$AD$2,(INDEX($BL$4:$BL$73,MATCH(V76&amp;W76,$BK$4:$BK$73&amp;$BJ$4:$BJ$73,0))))</f>
        <v>-4.0430703315750931E-2</v>
      </c>
      <c r="AA76" s="46">
        <f t="shared" si="9"/>
        <v>0.95956929668424906</v>
      </c>
      <c r="AB76" s="46"/>
    </row>
    <row r="77" spans="1:64" x14ac:dyDescent="0.25">
      <c r="A77">
        <v>2806</v>
      </c>
      <c r="B77" s="1">
        <v>45550.367157094901</v>
      </c>
      <c r="C77" s="1">
        <v>45550</v>
      </c>
      <c r="D77" t="s">
        <v>9100</v>
      </c>
      <c r="E77" t="s">
        <v>9101</v>
      </c>
      <c r="F77" t="s">
        <v>790</v>
      </c>
      <c r="G77">
        <v>80</v>
      </c>
      <c r="H77" t="b">
        <v>0</v>
      </c>
      <c r="I77" t="s">
        <v>9102</v>
      </c>
      <c r="J77" t="s">
        <v>9159</v>
      </c>
      <c r="K77" t="s">
        <v>7</v>
      </c>
      <c r="L77" t="b">
        <v>0</v>
      </c>
      <c r="M77" t="s">
        <v>9204</v>
      </c>
      <c r="N77" t="b">
        <v>0</v>
      </c>
      <c r="O77" t="b">
        <v>0</v>
      </c>
      <c r="P77" t="b">
        <v>0</v>
      </c>
      <c r="Q77" t="b">
        <v>1</v>
      </c>
      <c r="R77" t="s">
        <v>9205</v>
      </c>
      <c r="S77">
        <v>18</v>
      </c>
      <c r="T77" t="b">
        <v>0</v>
      </c>
      <c r="V77" t="s">
        <v>8</v>
      </c>
      <c r="W77" t="s">
        <v>8</v>
      </c>
      <c r="X77" s="11">
        <v>82</v>
      </c>
      <c r="Y77">
        <v>1</v>
      </c>
      <c r="Z77" s="46" cm="1">
        <f t="array" ref="Z77">IF(V77="NA",$AD$2,(INDEX($BL$4:$BL$73,MATCH(V77&amp;W77,$BK$4:$BK$73&amp;$BJ$4:$BJ$73,0))))</f>
        <v>-4.0430703315750931E-2</v>
      </c>
      <c r="AA77" s="46">
        <f t="shared" si="9"/>
        <v>0.95956929668424906</v>
      </c>
      <c r="AB77" s="46"/>
    </row>
    <row r="78" spans="1:64" x14ac:dyDescent="0.25">
      <c r="A78">
        <v>2807</v>
      </c>
      <c r="B78" s="1">
        <v>45550.365296134303</v>
      </c>
      <c r="C78" s="1">
        <v>45550</v>
      </c>
      <c r="D78" t="s">
        <v>9100</v>
      </c>
      <c r="E78" t="s">
        <v>9101</v>
      </c>
      <c r="F78" t="s">
        <v>790</v>
      </c>
      <c r="G78">
        <v>70</v>
      </c>
      <c r="H78" t="b">
        <v>0</v>
      </c>
      <c r="I78" t="s">
        <v>9102</v>
      </c>
      <c r="J78" t="s">
        <v>9159</v>
      </c>
      <c r="K78" t="s">
        <v>7</v>
      </c>
      <c r="L78" t="b">
        <v>0</v>
      </c>
      <c r="M78" t="s">
        <v>9206</v>
      </c>
      <c r="N78" t="b">
        <v>0</v>
      </c>
      <c r="O78" t="b">
        <v>0</v>
      </c>
      <c r="P78" t="b">
        <v>0</v>
      </c>
      <c r="Q78" t="b">
        <v>1</v>
      </c>
      <c r="R78" t="s">
        <v>9207</v>
      </c>
      <c r="S78">
        <v>18</v>
      </c>
      <c r="T78" t="b">
        <v>0</v>
      </c>
      <c r="V78" t="s">
        <v>886</v>
      </c>
      <c r="W78">
        <v>3</v>
      </c>
      <c r="X78" s="11">
        <v>72</v>
      </c>
      <c r="Y78">
        <v>1</v>
      </c>
      <c r="Z78" s="46" cm="1">
        <f t="array" ref="Z78">IF(V78="NA",$AD$2,(INDEX($BL$4:$BL$73,MATCH(V78&amp;W78,$BK$4:$BK$73&amp;$BJ$4:$BJ$73,0))))</f>
        <v>1.8952516812716664E-2</v>
      </c>
      <c r="AA78" s="46">
        <f t="shared" si="9"/>
        <v>1.0189525168127167</v>
      </c>
      <c r="AB78" s="46"/>
    </row>
    <row r="79" spans="1:64" x14ac:dyDescent="0.25">
      <c r="A79">
        <v>2812</v>
      </c>
      <c r="B79" s="1">
        <v>45550.363933981498</v>
      </c>
      <c r="C79" s="1">
        <v>45550</v>
      </c>
      <c r="D79" t="s">
        <v>9100</v>
      </c>
      <c r="E79" t="s">
        <v>9101</v>
      </c>
      <c r="F79" t="s">
        <v>790</v>
      </c>
      <c r="G79">
        <v>71</v>
      </c>
      <c r="H79" t="b">
        <v>0</v>
      </c>
      <c r="I79" t="s">
        <v>9102</v>
      </c>
      <c r="J79" t="s">
        <v>9159</v>
      </c>
      <c r="K79" t="s">
        <v>9</v>
      </c>
      <c r="L79" t="b">
        <v>0</v>
      </c>
      <c r="M79" t="s">
        <v>9208</v>
      </c>
      <c r="N79" t="b">
        <v>0</v>
      </c>
      <c r="O79" t="b">
        <v>1</v>
      </c>
      <c r="P79" t="b">
        <v>0</v>
      </c>
      <c r="Q79" t="b">
        <v>1</v>
      </c>
      <c r="R79" t="s">
        <v>9209</v>
      </c>
      <c r="S79">
        <v>18</v>
      </c>
      <c r="T79" t="b">
        <v>0</v>
      </c>
      <c r="V79" t="s">
        <v>888</v>
      </c>
      <c r="W79">
        <v>3</v>
      </c>
      <c r="X79" s="11">
        <v>72</v>
      </c>
      <c r="Y79">
        <v>1</v>
      </c>
      <c r="Z79" s="46" cm="1">
        <f t="array" ref="Z79">IF(V79="NA",$AD$2,(INDEX($BL$4:$BL$73,MATCH(V79&amp;W79,$BK$4:$BK$73&amp;$BJ$4:$BJ$73,0))))</f>
        <v>1.8952516812716595E-2</v>
      </c>
      <c r="AA79" s="46">
        <f t="shared" si="9"/>
        <v>1.0189525168127167</v>
      </c>
      <c r="AB79" s="46"/>
    </row>
    <row r="80" spans="1:64" x14ac:dyDescent="0.25">
      <c r="A80">
        <v>2815</v>
      </c>
      <c r="B80" s="1">
        <v>45550.360492824097</v>
      </c>
      <c r="C80" s="1">
        <v>45550</v>
      </c>
      <c r="D80" t="s">
        <v>9100</v>
      </c>
      <c r="E80" t="s">
        <v>9101</v>
      </c>
      <c r="F80" t="s">
        <v>790</v>
      </c>
      <c r="G80">
        <v>74</v>
      </c>
      <c r="H80" t="b">
        <v>0</v>
      </c>
      <c r="I80" t="s">
        <v>9102</v>
      </c>
      <c r="J80" t="s">
        <v>9159</v>
      </c>
      <c r="K80" t="s">
        <v>7</v>
      </c>
      <c r="L80" t="b">
        <v>0</v>
      </c>
      <c r="M80" t="s">
        <v>9210</v>
      </c>
      <c r="N80" t="b">
        <v>0</v>
      </c>
      <c r="O80" t="b">
        <v>0</v>
      </c>
      <c r="P80" t="b">
        <v>0</v>
      </c>
      <c r="Q80" t="b">
        <v>1</v>
      </c>
      <c r="R80" t="s">
        <v>9211</v>
      </c>
      <c r="S80">
        <v>18</v>
      </c>
      <c r="T80" t="b">
        <v>0</v>
      </c>
      <c r="V80" t="s">
        <v>8</v>
      </c>
      <c r="W80" t="s">
        <v>8</v>
      </c>
      <c r="X80" s="11">
        <v>77</v>
      </c>
      <c r="Y80">
        <v>1</v>
      </c>
      <c r="Z80" s="46" cm="1">
        <f t="array" ref="Z80">IF(V80="NA",$AD$2,(INDEX($BL$4:$BL$73,MATCH(V80&amp;W80,$BK$4:$BK$73&amp;$BJ$4:$BJ$73,0))))</f>
        <v>-4.0430703315750931E-2</v>
      </c>
      <c r="AA80" s="46">
        <f t="shared" si="9"/>
        <v>0.95956929668424906</v>
      </c>
      <c r="AB80" s="46"/>
    </row>
    <row r="81" spans="1:28" x14ac:dyDescent="0.25">
      <c r="A81">
        <v>2834</v>
      </c>
      <c r="B81" s="1">
        <v>45549.565335497697</v>
      </c>
      <c r="C81" s="1">
        <v>45549</v>
      </c>
      <c r="D81" t="s">
        <v>9100</v>
      </c>
      <c r="E81" t="s">
        <v>9101</v>
      </c>
      <c r="F81" t="s">
        <v>790</v>
      </c>
      <c r="G81">
        <v>81</v>
      </c>
      <c r="H81" t="b">
        <v>0</v>
      </c>
      <c r="I81" t="s">
        <v>9102</v>
      </c>
      <c r="J81" t="s">
        <v>9159</v>
      </c>
      <c r="K81" t="s">
        <v>7</v>
      </c>
      <c r="L81" t="b">
        <v>0</v>
      </c>
      <c r="M81" t="s">
        <v>9212</v>
      </c>
      <c r="N81" t="b">
        <v>0</v>
      </c>
      <c r="O81" t="b">
        <v>0</v>
      </c>
      <c r="P81" t="b">
        <v>0</v>
      </c>
      <c r="Q81" t="b">
        <v>1</v>
      </c>
      <c r="R81" t="s">
        <v>9213</v>
      </c>
      <c r="S81">
        <v>18</v>
      </c>
      <c r="T81" t="b">
        <v>0</v>
      </c>
      <c r="V81" t="s">
        <v>888</v>
      </c>
      <c r="W81">
        <v>5</v>
      </c>
      <c r="X81" s="11">
        <v>82</v>
      </c>
      <c r="Y81">
        <v>1</v>
      </c>
      <c r="Z81" s="46" cm="1">
        <f t="array" ref="Z81">IF(V81="NA",$AD$2,(INDEX($BL$4:$BL$73,MATCH(V81&amp;W81,$BK$4:$BK$73&amp;$BJ$4:$BJ$73,0))))</f>
        <v>4.1970782120221983E-2</v>
      </c>
      <c r="AA81" s="46">
        <f t="shared" si="9"/>
        <v>1.041970782120222</v>
      </c>
      <c r="AB81" s="46"/>
    </row>
    <row r="82" spans="1:28" x14ac:dyDescent="0.25">
      <c r="A82">
        <v>2841</v>
      </c>
      <c r="B82" s="1">
        <v>45549.547519652799</v>
      </c>
      <c r="C82" s="1">
        <v>45549</v>
      </c>
      <c r="D82" t="s">
        <v>9100</v>
      </c>
      <c r="E82" t="s">
        <v>9101</v>
      </c>
      <c r="F82" t="s">
        <v>790</v>
      </c>
      <c r="G82">
        <v>70</v>
      </c>
      <c r="H82" t="b">
        <v>0</v>
      </c>
      <c r="I82" t="s">
        <v>9102</v>
      </c>
      <c r="J82" t="s">
        <v>9159</v>
      </c>
      <c r="K82" t="s">
        <v>7</v>
      </c>
      <c r="L82" t="b">
        <v>0</v>
      </c>
      <c r="M82" t="s">
        <v>7128</v>
      </c>
      <c r="N82" t="b">
        <v>0</v>
      </c>
      <c r="O82" t="b">
        <v>0</v>
      </c>
      <c r="P82" t="b">
        <v>0</v>
      </c>
      <c r="Q82" t="b">
        <v>1</v>
      </c>
      <c r="R82" t="s">
        <v>4617</v>
      </c>
      <c r="S82">
        <v>18</v>
      </c>
      <c r="T82" t="b">
        <v>0</v>
      </c>
      <c r="V82" t="s">
        <v>743</v>
      </c>
      <c r="W82">
        <v>4</v>
      </c>
      <c r="X82" s="11">
        <v>72</v>
      </c>
      <c r="Y82">
        <v>1</v>
      </c>
      <c r="Z82" s="46" cm="1">
        <f t="array" ref="Z82">IF(V82="NA",$AD$2,(INDEX($BL$4:$BL$73,MATCH(V82&amp;W82,$BK$4:$BK$73&amp;$BJ$4:$BJ$73,0))))</f>
        <v>1.1678733304575811E-2</v>
      </c>
      <c r="AA82" s="46">
        <f t="shared" si="9"/>
        <v>1.0116787333045758</v>
      </c>
      <c r="AB82" s="46"/>
    </row>
    <row r="83" spans="1:28" x14ac:dyDescent="0.25">
      <c r="A83">
        <v>2847</v>
      </c>
      <c r="B83" s="1">
        <v>45549.539463252302</v>
      </c>
      <c r="C83" s="1">
        <v>45549</v>
      </c>
      <c r="D83" t="s">
        <v>9100</v>
      </c>
      <c r="E83" t="s">
        <v>9101</v>
      </c>
      <c r="F83" t="s">
        <v>790</v>
      </c>
      <c r="G83">
        <v>76</v>
      </c>
      <c r="H83" t="b">
        <v>0</v>
      </c>
      <c r="I83" t="s">
        <v>9102</v>
      </c>
      <c r="J83" t="s">
        <v>9159</v>
      </c>
      <c r="K83" t="s">
        <v>9</v>
      </c>
      <c r="L83" t="b">
        <v>0</v>
      </c>
      <c r="M83" t="s">
        <v>7127</v>
      </c>
      <c r="N83" t="b">
        <v>1</v>
      </c>
      <c r="O83" t="b">
        <v>1</v>
      </c>
      <c r="P83" t="b">
        <v>0</v>
      </c>
      <c r="Q83" t="b">
        <v>1</v>
      </c>
      <c r="R83" t="s">
        <v>4613</v>
      </c>
      <c r="S83">
        <v>18</v>
      </c>
      <c r="T83" t="b">
        <v>0</v>
      </c>
      <c r="V83" t="s">
        <v>892</v>
      </c>
      <c r="W83">
        <v>4</v>
      </c>
      <c r="X83" s="11">
        <v>77</v>
      </c>
      <c r="Y83">
        <v>1</v>
      </c>
      <c r="Z83" s="46" cm="1">
        <f t="array" ref="Z83">IF(V83="NA",$AD$2,(INDEX($BL$4:$BL$73,MATCH(V83&amp;W83,$BK$4:$BK$73&amp;$BJ$4:$BJ$73,0))))</f>
        <v>1.0498615788681274E-2</v>
      </c>
      <c r="AA83" s="46">
        <f t="shared" si="9"/>
        <v>1.0104986157886813</v>
      </c>
      <c r="AB83" s="46"/>
    </row>
    <row r="84" spans="1:28" x14ac:dyDescent="0.25">
      <c r="A84">
        <v>2848</v>
      </c>
      <c r="B84" s="1">
        <v>45549.539112986102</v>
      </c>
      <c r="C84" s="1">
        <v>45549</v>
      </c>
      <c r="D84" t="s">
        <v>9100</v>
      </c>
      <c r="E84" t="s">
        <v>9101</v>
      </c>
      <c r="F84" t="s">
        <v>790</v>
      </c>
      <c r="G84">
        <v>74</v>
      </c>
      <c r="H84" t="b">
        <v>0</v>
      </c>
      <c r="I84" t="s">
        <v>9102</v>
      </c>
      <c r="J84" t="s">
        <v>9159</v>
      </c>
      <c r="K84" t="s">
        <v>9</v>
      </c>
      <c r="L84" t="b">
        <v>0</v>
      </c>
      <c r="M84" t="s">
        <v>9214</v>
      </c>
      <c r="N84" t="b">
        <v>0</v>
      </c>
      <c r="O84" t="b">
        <v>1</v>
      </c>
      <c r="P84" t="b">
        <v>0</v>
      </c>
      <c r="Q84" t="b">
        <v>1</v>
      </c>
      <c r="R84" t="s">
        <v>9215</v>
      </c>
      <c r="S84">
        <v>18</v>
      </c>
      <c r="T84" t="b">
        <v>0</v>
      </c>
      <c r="V84" t="s">
        <v>919</v>
      </c>
      <c r="W84">
        <v>4</v>
      </c>
      <c r="X84" s="11">
        <v>77</v>
      </c>
      <c r="Y84">
        <v>1</v>
      </c>
      <c r="Z84" s="46" cm="1">
        <f t="array" ref="Z84">IF(V84="NA",$AD$2,(INDEX($BL$4:$BL$73,MATCH(V84&amp;W84,$BK$4:$BK$73&amp;$BJ$4:$BJ$73,0))))</f>
        <v>1.0498615788681311E-2</v>
      </c>
      <c r="AA84" s="46">
        <f t="shared" si="9"/>
        <v>1.0104986157886813</v>
      </c>
      <c r="AB84" s="46"/>
    </row>
    <row r="85" spans="1:28" x14ac:dyDescent="0.25">
      <c r="A85">
        <v>2862</v>
      </c>
      <c r="B85" s="1">
        <v>45549.526978136601</v>
      </c>
      <c r="C85" s="1">
        <v>45549</v>
      </c>
      <c r="D85" t="s">
        <v>9100</v>
      </c>
      <c r="E85" t="s">
        <v>9101</v>
      </c>
      <c r="F85" t="s">
        <v>790</v>
      </c>
      <c r="G85">
        <v>72</v>
      </c>
      <c r="H85" t="b">
        <v>0</v>
      </c>
      <c r="I85" t="s">
        <v>9102</v>
      </c>
      <c r="J85" t="s">
        <v>9159</v>
      </c>
      <c r="K85" t="s">
        <v>9</v>
      </c>
      <c r="L85" t="b">
        <v>0</v>
      </c>
      <c r="M85" t="s">
        <v>7126</v>
      </c>
      <c r="N85" t="b">
        <v>0</v>
      </c>
      <c r="O85" t="b">
        <v>1</v>
      </c>
      <c r="P85" t="b">
        <v>0</v>
      </c>
      <c r="Q85" t="b">
        <v>1</v>
      </c>
      <c r="R85" t="s">
        <v>4603</v>
      </c>
      <c r="S85">
        <v>18</v>
      </c>
      <c r="T85" t="b">
        <v>0</v>
      </c>
      <c r="V85" t="s">
        <v>893</v>
      </c>
      <c r="W85">
        <v>3</v>
      </c>
      <c r="X85" s="11">
        <v>72</v>
      </c>
      <c r="Y85">
        <v>1</v>
      </c>
      <c r="Z85" s="46" cm="1">
        <f t="array" ref="Z85">IF(V85="NA",$AD$2,(INDEX($BL$4:$BL$73,MATCH(V85&amp;W85,$BK$4:$BK$73&amp;$BJ$4:$BJ$73,0))))</f>
        <v>1.8952516812716508E-2</v>
      </c>
      <c r="AA85" s="46">
        <f t="shared" si="9"/>
        <v>1.0189525168127165</v>
      </c>
      <c r="AB85" s="46"/>
    </row>
    <row r="86" spans="1:28" x14ac:dyDescent="0.25">
      <c r="A86">
        <v>2871</v>
      </c>
      <c r="B86" s="1">
        <v>45549.4273563889</v>
      </c>
      <c r="C86" s="1">
        <v>45549</v>
      </c>
      <c r="D86" t="s">
        <v>9100</v>
      </c>
      <c r="E86" t="s">
        <v>9101</v>
      </c>
      <c r="F86" t="s">
        <v>790</v>
      </c>
      <c r="G86">
        <v>78</v>
      </c>
      <c r="H86" t="b">
        <v>0</v>
      </c>
      <c r="I86" t="s">
        <v>9102</v>
      </c>
      <c r="J86" t="s">
        <v>9159</v>
      </c>
      <c r="K86" t="s">
        <v>7</v>
      </c>
      <c r="L86" t="b">
        <v>0</v>
      </c>
      <c r="M86" t="s">
        <v>7124</v>
      </c>
      <c r="N86" t="b">
        <v>0</v>
      </c>
      <c r="O86" t="b">
        <v>0</v>
      </c>
      <c r="P86" t="b">
        <v>0</v>
      </c>
      <c r="Q86" t="b">
        <v>1</v>
      </c>
      <c r="R86" t="s">
        <v>4597</v>
      </c>
      <c r="S86">
        <v>18</v>
      </c>
      <c r="T86" t="b">
        <v>0</v>
      </c>
      <c r="V86" t="s">
        <v>8</v>
      </c>
      <c r="W86" t="s">
        <v>8</v>
      </c>
      <c r="X86" s="11">
        <v>82</v>
      </c>
      <c r="Y86">
        <v>1</v>
      </c>
      <c r="Z86" s="46" cm="1">
        <f t="array" ref="Z86">IF(V86="NA",$AD$2,(INDEX($BL$4:$BL$73,MATCH(V86&amp;W86,$BK$4:$BK$73&amp;$BJ$4:$BJ$73,0))))</f>
        <v>-4.0430703315750931E-2</v>
      </c>
      <c r="AA86" s="46">
        <f t="shared" si="9"/>
        <v>0.95956929668424906</v>
      </c>
      <c r="AB86" s="46"/>
    </row>
    <row r="87" spans="1:28" x14ac:dyDescent="0.25">
      <c r="A87">
        <v>2872</v>
      </c>
      <c r="B87" s="1">
        <v>45549.427032071799</v>
      </c>
      <c r="C87" s="1">
        <v>45549</v>
      </c>
      <c r="D87" t="s">
        <v>9100</v>
      </c>
      <c r="E87" t="s">
        <v>9101</v>
      </c>
      <c r="F87" t="s">
        <v>790</v>
      </c>
      <c r="G87">
        <v>70</v>
      </c>
      <c r="H87" t="b">
        <v>0</v>
      </c>
      <c r="I87" t="s">
        <v>9102</v>
      </c>
      <c r="J87" t="s">
        <v>9159</v>
      </c>
      <c r="K87" t="s">
        <v>9</v>
      </c>
      <c r="L87" t="b">
        <v>0</v>
      </c>
      <c r="M87" t="s">
        <v>9216</v>
      </c>
      <c r="N87" t="b">
        <v>0</v>
      </c>
      <c r="O87" t="b">
        <v>1</v>
      </c>
      <c r="P87" t="b">
        <v>0</v>
      </c>
      <c r="Q87" t="b">
        <v>1</v>
      </c>
      <c r="R87" t="s">
        <v>9217</v>
      </c>
      <c r="S87">
        <v>18</v>
      </c>
      <c r="T87" t="b">
        <v>0</v>
      </c>
      <c r="V87" t="s">
        <v>945</v>
      </c>
      <c r="W87">
        <v>4</v>
      </c>
      <c r="X87" s="11">
        <v>72</v>
      </c>
      <c r="Y87">
        <v>1</v>
      </c>
      <c r="Z87" s="46" cm="1">
        <f t="array" ref="Z87">IF(V87="NA",$AD$2,(INDEX($BL$4:$BL$73,MATCH(V87&amp;W87,$BK$4:$BK$73&amp;$BJ$4:$BJ$73,0))))</f>
        <v>1.0498615788681285E-2</v>
      </c>
      <c r="AA87" s="46">
        <f t="shared" si="9"/>
        <v>1.0104986157886813</v>
      </c>
      <c r="AB87" s="46"/>
    </row>
    <row r="88" spans="1:28" x14ac:dyDescent="0.25">
      <c r="A88">
        <v>2874</v>
      </c>
      <c r="B88" s="1">
        <v>45549.424373472197</v>
      </c>
      <c r="C88" s="1">
        <v>45549</v>
      </c>
      <c r="D88" t="s">
        <v>9100</v>
      </c>
      <c r="E88" t="s">
        <v>9101</v>
      </c>
      <c r="F88" t="s">
        <v>790</v>
      </c>
      <c r="G88">
        <v>70</v>
      </c>
      <c r="H88" t="b">
        <v>0</v>
      </c>
      <c r="I88" t="s">
        <v>9102</v>
      </c>
      <c r="J88" t="s">
        <v>9159</v>
      </c>
      <c r="K88" t="s">
        <v>7</v>
      </c>
      <c r="L88" t="b">
        <v>0</v>
      </c>
      <c r="M88" t="s">
        <v>7123</v>
      </c>
      <c r="N88" t="b">
        <v>0</v>
      </c>
      <c r="O88" t="b">
        <v>0</v>
      </c>
      <c r="P88" t="b">
        <v>0</v>
      </c>
      <c r="Q88" t="b">
        <v>1</v>
      </c>
      <c r="R88" t="s">
        <v>4595</v>
      </c>
      <c r="S88">
        <v>18</v>
      </c>
      <c r="T88" t="b">
        <v>0</v>
      </c>
      <c r="V88" t="s">
        <v>893</v>
      </c>
      <c r="W88">
        <v>3</v>
      </c>
      <c r="X88" s="11">
        <v>72</v>
      </c>
      <c r="Y88">
        <v>1</v>
      </c>
      <c r="Z88" s="46" cm="1">
        <f t="array" ref="Z88">IF(V88="NA",$AD$2,(INDEX($BL$4:$BL$73,MATCH(V88&amp;W88,$BK$4:$BK$73&amp;$BJ$4:$BJ$73,0))))</f>
        <v>1.8952516812716508E-2</v>
      </c>
      <c r="AA88" s="46">
        <f t="shared" si="9"/>
        <v>1.0189525168127165</v>
      </c>
      <c r="AB88" s="46"/>
    </row>
    <row r="89" spans="1:28" x14ac:dyDescent="0.25">
      <c r="A89">
        <v>2875</v>
      </c>
      <c r="B89" s="1">
        <v>45549.424024016203</v>
      </c>
      <c r="C89" s="1">
        <v>45549</v>
      </c>
      <c r="D89" t="s">
        <v>9100</v>
      </c>
      <c r="E89" t="s">
        <v>9101</v>
      </c>
      <c r="F89" t="s">
        <v>790</v>
      </c>
      <c r="G89">
        <v>76</v>
      </c>
      <c r="H89" t="b">
        <v>0</v>
      </c>
      <c r="I89" t="s">
        <v>9102</v>
      </c>
      <c r="J89" t="s">
        <v>9159</v>
      </c>
      <c r="K89" t="s">
        <v>7</v>
      </c>
      <c r="L89" t="b">
        <v>0</v>
      </c>
      <c r="M89" t="s">
        <v>9218</v>
      </c>
      <c r="N89" t="b">
        <v>0</v>
      </c>
      <c r="O89" t="b">
        <v>0</v>
      </c>
      <c r="P89" t="b">
        <v>0</v>
      </c>
      <c r="Q89" t="b">
        <v>1</v>
      </c>
      <c r="R89" t="s">
        <v>9219</v>
      </c>
      <c r="S89">
        <v>18</v>
      </c>
      <c r="T89" t="b">
        <v>0</v>
      </c>
      <c r="V89" t="s">
        <v>8</v>
      </c>
      <c r="W89" t="s">
        <v>8</v>
      </c>
      <c r="X89" s="11">
        <v>77</v>
      </c>
      <c r="Y89">
        <v>1</v>
      </c>
      <c r="Z89" s="46" cm="1">
        <f t="array" ref="Z89">IF(V89="NA",$AD$2,(INDEX($BL$4:$BL$73,MATCH(V89&amp;W89,$BK$4:$BK$73&amp;$BJ$4:$BJ$73,0))))</f>
        <v>-4.0430703315750931E-2</v>
      </c>
      <c r="AA89" s="46">
        <f t="shared" si="9"/>
        <v>0.95956929668424906</v>
      </c>
      <c r="AB89" s="46"/>
    </row>
    <row r="90" spans="1:28" x14ac:dyDescent="0.25">
      <c r="A90">
        <v>2881</v>
      </c>
      <c r="B90" s="1">
        <v>45549.421316504602</v>
      </c>
      <c r="C90" s="1">
        <v>45549</v>
      </c>
      <c r="D90" t="s">
        <v>9100</v>
      </c>
      <c r="E90" t="s">
        <v>9101</v>
      </c>
      <c r="F90" t="s">
        <v>790</v>
      </c>
      <c r="G90">
        <v>80</v>
      </c>
      <c r="H90" t="b">
        <v>0</v>
      </c>
      <c r="I90" t="s">
        <v>9102</v>
      </c>
      <c r="J90" t="s">
        <v>9159</v>
      </c>
      <c r="K90" t="s">
        <v>7</v>
      </c>
      <c r="L90" t="b">
        <v>0</v>
      </c>
      <c r="M90" t="s">
        <v>9220</v>
      </c>
      <c r="N90" t="b">
        <v>0</v>
      </c>
      <c r="O90" t="b">
        <v>0</v>
      </c>
      <c r="P90" t="b">
        <v>0</v>
      </c>
      <c r="Q90" t="b">
        <v>1</v>
      </c>
      <c r="R90" t="s">
        <v>9221</v>
      </c>
      <c r="S90">
        <v>18</v>
      </c>
      <c r="T90" t="b">
        <v>0</v>
      </c>
      <c r="V90" t="s">
        <v>8</v>
      </c>
      <c r="W90" t="s">
        <v>8</v>
      </c>
      <c r="X90" s="11">
        <v>82</v>
      </c>
      <c r="Y90">
        <v>1</v>
      </c>
      <c r="Z90" s="46" cm="1">
        <f t="array" ref="Z90">IF(V90="NA",$AD$2,(INDEX($BL$4:$BL$73,MATCH(V90&amp;W90,$BK$4:$BK$73&amp;$BJ$4:$BJ$73,0))))</f>
        <v>-4.0430703315750931E-2</v>
      </c>
      <c r="AA90" s="46">
        <f t="shared" si="9"/>
        <v>0.95956929668424906</v>
      </c>
      <c r="AB90" s="46"/>
    </row>
    <row r="91" spans="1:28" x14ac:dyDescent="0.25">
      <c r="A91">
        <v>2885</v>
      </c>
      <c r="B91" s="1">
        <v>45549.420143668998</v>
      </c>
      <c r="C91" s="1">
        <v>45549</v>
      </c>
      <c r="D91" t="s">
        <v>9100</v>
      </c>
      <c r="E91" t="s">
        <v>9101</v>
      </c>
      <c r="F91" t="s">
        <v>790</v>
      </c>
      <c r="G91">
        <v>73</v>
      </c>
      <c r="H91" t="b">
        <v>0</v>
      </c>
      <c r="I91" t="s">
        <v>9102</v>
      </c>
      <c r="J91" t="s">
        <v>9159</v>
      </c>
      <c r="K91" t="s">
        <v>7</v>
      </c>
      <c r="L91" t="b">
        <v>0</v>
      </c>
      <c r="M91" t="s">
        <v>9222</v>
      </c>
      <c r="N91" t="b">
        <v>0</v>
      </c>
      <c r="O91" t="b">
        <v>0</v>
      </c>
      <c r="P91" t="b">
        <v>0</v>
      </c>
      <c r="Q91" t="b">
        <v>1</v>
      </c>
      <c r="R91" t="s">
        <v>9223</v>
      </c>
      <c r="S91">
        <v>18</v>
      </c>
      <c r="T91" t="b">
        <v>0</v>
      </c>
      <c r="V91" t="s">
        <v>8</v>
      </c>
      <c r="W91" t="s">
        <v>8</v>
      </c>
      <c r="X91" s="11">
        <v>77</v>
      </c>
      <c r="Y91">
        <v>1</v>
      </c>
      <c r="Z91" s="46" cm="1">
        <f t="array" ref="Z91">IF(V91="NA",$AD$2,(INDEX($BL$4:$BL$73,MATCH(V91&amp;W91,$BK$4:$BK$73&amp;$BJ$4:$BJ$73,0))))</f>
        <v>-4.0430703315750931E-2</v>
      </c>
      <c r="AA91" s="46">
        <f t="shared" si="9"/>
        <v>0.95956929668424906</v>
      </c>
      <c r="AB91" s="46"/>
    </row>
    <row r="92" spans="1:28" x14ac:dyDescent="0.25">
      <c r="A92">
        <v>2896</v>
      </c>
      <c r="B92" s="1">
        <v>45549.404378090301</v>
      </c>
      <c r="C92" s="1">
        <v>45549</v>
      </c>
      <c r="D92" t="s">
        <v>9100</v>
      </c>
      <c r="E92" t="s">
        <v>9101</v>
      </c>
      <c r="F92" t="s">
        <v>790</v>
      </c>
      <c r="G92">
        <v>70</v>
      </c>
      <c r="H92" t="b">
        <v>0</v>
      </c>
      <c r="I92" t="s">
        <v>9102</v>
      </c>
      <c r="J92" t="s">
        <v>9159</v>
      </c>
      <c r="K92" t="s">
        <v>7</v>
      </c>
      <c r="L92" t="b">
        <v>0</v>
      </c>
      <c r="M92" t="s">
        <v>9224</v>
      </c>
      <c r="N92" t="b">
        <v>0</v>
      </c>
      <c r="O92" t="b">
        <v>0</v>
      </c>
      <c r="P92" t="b">
        <v>0</v>
      </c>
      <c r="Q92" t="b">
        <v>1</v>
      </c>
      <c r="R92" t="s">
        <v>9225</v>
      </c>
      <c r="S92">
        <v>18</v>
      </c>
      <c r="T92" t="b">
        <v>0</v>
      </c>
      <c r="V92" t="s">
        <v>886</v>
      </c>
      <c r="W92">
        <v>3</v>
      </c>
      <c r="X92" s="11">
        <v>72</v>
      </c>
      <c r="Y92">
        <v>1</v>
      </c>
      <c r="Z92" s="46" cm="1">
        <f t="array" ref="Z92">IF(V92="NA",$AD$2,(INDEX($BL$4:$BL$73,MATCH(V92&amp;W92,$BK$4:$BK$73&amp;$BJ$4:$BJ$73,0))))</f>
        <v>1.8952516812716664E-2</v>
      </c>
      <c r="AA92" s="46">
        <f t="shared" si="9"/>
        <v>1.0189525168127167</v>
      </c>
      <c r="AB92" s="46"/>
    </row>
    <row r="93" spans="1:28" x14ac:dyDescent="0.25">
      <c r="A93">
        <v>2897</v>
      </c>
      <c r="B93" s="1">
        <v>45549.403992118103</v>
      </c>
      <c r="C93" s="1">
        <v>45549</v>
      </c>
      <c r="D93" t="s">
        <v>9100</v>
      </c>
      <c r="E93" t="s">
        <v>9101</v>
      </c>
      <c r="F93" t="s">
        <v>790</v>
      </c>
      <c r="G93">
        <v>75</v>
      </c>
      <c r="H93" t="b">
        <v>0</v>
      </c>
      <c r="I93" t="s">
        <v>9102</v>
      </c>
      <c r="J93" t="s">
        <v>9159</v>
      </c>
      <c r="K93" t="s">
        <v>9</v>
      </c>
      <c r="L93" t="b">
        <v>0</v>
      </c>
      <c r="M93" t="s">
        <v>9226</v>
      </c>
      <c r="N93" t="b">
        <v>0</v>
      </c>
      <c r="O93" t="b">
        <v>1</v>
      </c>
      <c r="P93" t="b">
        <v>0</v>
      </c>
      <c r="Q93" t="b">
        <v>1</v>
      </c>
      <c r="R93" t="s">
        <v>9227</v>
      </c>
      <c r="S93">
        <v>18</v>
      </c>
      <c r="T93" t="b">
        <v>0</v>
      </c>
      <c r="V93" t="s">
        <v>886</v>
      </c>
      <c r="W93">
        <v>5</v>
      </c>
      <c r="X93" s="11">
        <v>77</v>
      </c>
      <c r="Y93">
        <v>1</v>
      </c>
      <c r="Z93" s="46" cm="1">
        <f t="array" ref="Z93">IF(V93="NA",$AD$2,(INDEX($BL$4:$BL$73,MATCH(V93&amp;W93,$BK$4:$BK$73&amp;$BJ$4:$BJ$73,0))))</f>
        <v>4.1970782120221983E-2</v>
      </c>
      <c r="AA93" s="46">
        <f t="shared" si="9"/>
        <v>1.041970782120222</v>
      </c>
      <c r="AB93" s="46"/>
    </row>
    <row r="94" spans="1:28" x14ac:dyDescent="0.25">
      <c r="A94">
        <v>2904</v>
      </c>
      <c r="B94" s="1">
        <v>45549.399740590299</v>
      </c>
      <c r="C94" s="1">
        <v>45549</v>
      </c>
      <c r="D94" t="s">
        <v>9100</v>
      </c>
      <c r="E94" t="s">
        <v>9101</v>
      </c>
      <c r="F94" t="s">
        <v>790</v>
      </c>
      <c r="G94">
        <v>70</v>
      </c>
      <c r="H94" t="b">
        <v>0</v>
      </c>
      <c r="I94" t="s">
        <v>9102</v>
      </c>
      <c r="J94" t="s">
        <v>9159</v>
      </c>
      <c r="K94" t="s">
        <v>9</v>
      </c>
      <c r="L94" t="b">
        <v>0</v>
      </c>
      <c r="M94" t="s">
        <v>7122</v>
      </c>
      <c r="N94" t="b">
        <v>0</v>
      </c>
      <c r="O94" t="b">
        <v>1</v>
      </c>
      <c r="P94" t="b">
        <v>0</v>
      </c>
      <c r="Q94" t="b">
        <v>1</v>
      </c>
      <c r="R94" t="s">
        <v>4575</v>
      </c>
      <c r="S94">
        <v>18</v>
      </c>
      <c r="T94" t="b">
        <v>0</v>
      </c>
      <c r="V94" t="s">
        <v>949</v>
      </c>
      <c r="W94">
        <v>4</v>
      </c>
      <c r="X94" s="11">
        <v>72</v>
      </c>
      <c r="Y94">
        <v>1</v>
      </c>
      <c r="Z94" s="46" cm="1">
        <f t="array" ref="Z94">IF(V94="NA",$AD$2,(INDEX($BL$4:$BL$73,MATCH(V94&amp;W94,$BK$4:$BK$73&amp;$BJ$4:$BJ$73,0))))</f>
        <v>1.0498615788681335E-2</v>
      </c>
      <c r="AA94" s="46">
        <f t="shared" si="9"/>
        <v>1.0104986157886813</v>
      </c>
      <c r="AB94" s="46"/>
    </row>
    <row r="95" spans="1:28" x14ac:dyDescent="0.25">
      <c r="A95">
        <v>2917</v>
      </c>
      <c r="B95" s="1">
        <v>45549.380803171298</v>
      </c>
      <c r="C95" s="1">
        <v>45549</v>
      </c>
      <c r="D95" t="s">
        <v>9100</v>
      </c>
      <c r="E95" t="s">
        <v>9101</v>
      </c>
      <c r="F95" t="s">
        <v>790</v>
      </c>
      <c r="G95">
        <v>96</v>
      </c>
      <c r="H95" t="b">
        <v>0</v>
      </c>
      <c r="I95" t="s">
        <v>9102</v>
      </c>
      <c r="J95" t="s">
        <v>9159</v>
      </c>
      <c r="K95" t="s">
        <v>7</v>
      </c>
      <c r="L95" t="b">
        <v>0</v>
      </c>
      <c r="M95" t="s">
        <v>9228</v>
      </c>
      <c r="N95" t="b">
        <v>0</v>
      </c>
      <c r="O95" t="b">
        <v>0</v>
      </c>
      <c r="P95" t="b">
        <v>0</v>
      </c>
      <c r="Q95" t="b">
        <v>1</v>
      </c>
      <c r="R95" t="s">
        <v>9229</v>
      </c>
      <c r="S95">
        <v>18</v>
      </c>
      <c r="T95" t="b">
        <v>0</v>
      </c>
      <c r="V95" t="s">
        <v>9062</v>
      </c>
      <c r="W95">
        <v>5</v>
      </c>
      <c r="X95" s="11">
        <v>99</v>
      </c>
      <c r="Y95">
        <v>1</v>
      </c>
      <c r="Z95" s="46" cm="1">
        <f t="array" ref="Z95">IF(V95="NA",$AD$2,(INDEX($BL$4:$BL$73,MATCH(V95&amp;W95,$BK$4:$BK$73&amp;$BJ$4:$BJ$73,0))))</f>
        <v>4.0016723468913544E-2</v>
      </c>
      <c r="AA95" s="46">
        <f t="shared" si="9"/>
        <v>1.0400167234689135</v>
      </c>
      <c r="AB95" s="46"/>
    </row>
    <row r="96" spans="1:28" x14ac:dyDescent="0.25">
      <c r="A96">
        <v>2924</v>
      </c>
      <c r="B96" s="1">
        <v>45548.577567476903</v>
      </c>
      <c r="C96" s="1">
        <v>45548</v>
      </c>
      <c r="D96" t="s">
        <v>9100</v>
      </c>
      <c r="E96" t="s">
        <v>9101</v>
      </c>
      <c r="F96" t="s">
        <v>790</v>
      </c>
      <c r="G96">
        <v>82</v>
      </c>
      <c r="H96" t="b">
        <v>0</v>
      </c>
      <c r="I96" t="s">
        <v>9102</v>
      </c>
      <c r="J96" t="s">
        <v>9159</v>
      </c>
      <c r="K96" t="s">
        <v>7</v>
      </c>
      <c r="L96" t="b">
        <v>0</v>
      </c>
      <c r="M96" t="s">
        <v>9230</v>
      </c>
      <c r="N96" t="b">
        <v>0</v>
      </c>
      <c r="O96" t="b">
        <v>0</v>
      </c>
      <c r="P96" t="b">
        <v>0</v>
      </c>
      <c r="Q96" t="b">
        <v>1</v>
      </c>
      <c r="R96" t="s">
        <v>9231</v>
      </c>
      <c r="S96">
        <v>18</v>
      </c>
      <c r="T96" t="b">
        <v>0</v>
      </c>
      <c r="V96" t="s">
        <v>742</v>
      </c>
      <c r="W96">
        <v>4</v>
      </c>
      <c r="X96" s="11">
        <v>82</v>
      </c>
      <c r="Y96">
        <v>1</v>
      </c>
      <c r="Z96" s="46" cm="1">
        <f t="array" ref="Z96">IF(V96="NA",$AD$2,(INDEX($BL$4:$BL$73,MATCH(V96&amp;W96,$BK$4:$BK$73&amp;$BJ$4:$BJ$73,0))))</f>
        <v>1.1678733304575913E-2</v>
      </c>
      <c r="AA96" s="46">
        <f t="shared" si="9"/>
        <v>1.0116787333045758</v>
      </c>
      <c r="AB96" s="46"/>
    </row>
    <row r="97" spans="1:28" x14ac:dyDescent="0.25">
      <c r="A97">
        <v>2933</v>
      </c>
      <c r="B97" s="1">
        <v>45548.566103032397</v>
      </c>
      <c r="C97" s="1">
        <v>45548</v>
      </c>
      <c r="D97" t="s">
        <v>9100</v>
      </c>
      <c r="E97" t="s">
        <v>9101</v>
      </c>
      <c r="F97" t="s">
        <v>790</v>
      </c>
      <c r="G97">
        <v>88</v>
      </c>
      <c r="H97" t="b">
        <v>0</v>
      </c>
      <c r="I97" t="s">
        <v>9102</v>
      </c>
      <c r="J97" t="s">
        <v>9159</v>
      </c>
      <c r="K97" t="s">
        <v>7</v>
      </c>
      <c r="L97" t="b">
        <v>0</v>
      </c>
      <c r="M97" t="s">
        <v>9232</v>
      </c>
      <c r="N97" t="b">
        <v>0</v>
      </c>
      <c r="O97" t="b">
        <v>0</v>
      </c>
      <c r="P97" t="b">
        <v>0</v>
      </c>
      <c r="Q97" t="b">
        <v>1</v>
      </c>
      <c r="R97" t="s">
        <v>9233</v>
      </c>
      <c r="S97">
        <v>18</v>
      </c>
      <c r="T97" t="b">
        <v>0</v>
      </c>
      <c r="V97" t="s">
        <v>658</v>
      </c>
      <c r="W97">
        <v>4</v>
      </c>
      <c r="X97" s="11">
        <v>92</v>
      </c>
      <c r="Y97">
        <v>1</v>
      </c>
      <c r="Z97" s="46" cm="1">
        <f t="array" ref="Z97">IF(V97="NA",$AD$2,(INDEX($BL$4:$BL$73,MATCH(V97&amp;W97,$BK$4:$BK$73&amp;$BJ$4:$BJ$73,0))))</f>
        <v>1.1678733304575896E-2</v>
      </c>
      <c r="AA97" s="46">
        <f t="shared" si="9"/>
        <v>1.0116787333045758</v>
      </c>
      <c r="AB97" s="46"/>
    </row>
    <row r="98" spans="1:28" x14ac:dyDescent="0.25">
      <c r="A98">
        <v>2949</v>
      </c>
      <c r="B98" s="1">
        <v>45548.549616307901</v>
      </c>
      <c r="C98" s="1">
        <v>45548</v>
      </c>
      <c r="D98" t="s">
        <v>9100</v>
      </c>
      <c r="E98" t="s">
        <v>9101</v>
      </c>
      <c r="F98" t="s">
        <v>790</v>
      </c>
      <c r="G98">
        <v>75</v>
      </c>
      <c r="H98" t="b">
        <v>0</v>
      </c>
      <c r="I98" t="s">
        <v>9102</v>
      </c>
      <c r="J98" t="s">
        <v>9159</v>
      </c>
      <c r="K98" t="s">
        <v>7</v>
      </c>
      <c r="L98" t="b">
        <v>0</v>
      </c>
      <c r="M98" t="s">
        <v>7121</v>
      </c>
      <c r="N98" t="b">
        <v>0</v>
      </c>
      <c r="O98" t="b">
        <v>0</v>
      </c>
      <c r="P98" t="b">
        <v>0</v>
      </c>
      <c r="Q98" t="b">
        <v>1</v>
      </c>
      <c r="R98" t="s">
        <v>4545</v>
      </c>
      <c r="S98">
        <v>18</v>
      </c>
      <c r="T98" t="b">
        <v>0</v>
      </c>
      <c r="V98" t="s">
        <v>8</v>
      </c>
      <c r="W98" t="s">
        <v>8</v>
      </c>
      <c r="X98" s="11">
        <v>77</v>
      </c>
      <c r="Y98">
        <v>1</v>
      </c>
      <c r="Z98" s="46" cm="1">
        <f t="array" ref="Z98">IF(V98="NA",$AD$2,(INDEX($BL$4:$BL$73,MATCH(V98&amp;W98,$BK$4:$BK$73&amp;$BJ$4:$BJ$73,0))))</f>
        <v>-4.0430703315750931E-2</v>
      </c>
      <c r="AA98" s="46">
        <f t="shared" si="9"/>
        <v>0.95956929668424906</v>
      </c>
      <c r="AB98" s="46"/>
    </row>
    <row r="99" spans="1:28" x14ac:dyDescent="0.25">
      <c r="A99">
        <v>2952</v>
      </c>
      <c r="B99" s="1">
        <v>45548.540030393502</v>
      </c>
      <c r="C99" s="1">
        <v>45548</v>
      </c>
      <c r="D99" t="s">
        <v>9100</v>
      </c>
      <c r="E99" t="s">
        <v>9101</v>
      </c>
      <c r="F99" t="s">
        <v>790</v>
      </c>
      <c r="G99">
        <v>75</v>
      </c>
      <c r="H99" t="b">
        <v>0</v>
      </c>
      <c r="I99" t="s">
        <v>9102</v>
      </c>
      <c r="J99" t="s">
        <v>9159</v>
      </c>
      <c r="K99" t="s">
        <v>7</v>
      </c>
      <c r="L99" t="b">
        <v>0</v>
      </c>
      <c r="M99" t="s">
        <v>7120</v>
      </c>
      <c r="N99" t="b">
        <v>0</v>
      </c>
      <c r="O99" t="b">
        <v>0</v>
      </c>
      <c r="P99" t="b">
        <v>0</v>
      </c>
      <c r="Q99" t="b">
        <v>1</v>
      </c>
      <c r="R99" t="s">
        <v>4543</v>
      </c>
      <c r="S99">
        <v>18</v>
      </c>
      <c r="T99" t="b">
        <v>0</v>
      </c>
      <c r="V99" t="s">
        <v>888</v>
      </c>
      <c r="W99">
        <v>5</v>
      </c>
      <c r="X99" s="11">
        <v>77</v>
      </c>
      <c r="Y99">
        <v>1</v>
      </c>
      <c r="Z99" s="46" cm="1">
        <f t="array" ref="Z99">IF(V99="NA",$AD$2,(INDEX($BL$4:$BL$73,MATCH(V99&amp;W99,$BK$4:$BK$73&amp;$BJ$4:$BJ$73,0))))</f>
        <v>4.1970782120221983E-2</v>
      </c>
      <c r="AA99" s="46">
        <f t="shared" si="9"/>
        <v>1.041970782120222</v>
      </c>
      <c r="AB99" s="46"/>
    </row>
    <row r="100" spans="1:28" x14ac:dyDescent="0.25">
      <c r="A100">
        <v>2959</v>
      </c>
      <c r="B100" s="1">
        <v>45548.535375544001</v>
      </c>
      <c r="C100" s="1">
        <v>45548</v>
      </c>
      <c r="D100" t="s">
        <v>9100</v>
      </c>
      <c r="E100" t="s">
        <v>9101</v>
      </c>
      <c r="F100" t="s">
        <v>790</v>
      </c>
      <c r="G100">
        <v>74</v>
      </c>
      <c r="H100" t="b">
        <v>0</v>
      </c>
      <c r="I100" t="s">
        <v>9102</v>
      </c>
      <c r="J100" t="s">
        <v>9159</v>
      </c>
      <c r="K100" t="s">
        <v>7</v>
      </c>
      <c r="L100" t="b">
        <v>0</v>
      </c>
      <c r="M100" t="s">
        <v>9234</v>
      </c>
      <c r="N100" t="b">
        <v>0</v>
      </c>
      <c r="O100" t="b">
        <v>0</v>
      </c>
      <c r="P100" t="b">
        <v>0</v>
      </c>
      <c r="Q100" t="b">
        <v>1</v>
      </c>
      <c r="R100" t="s">
        <v>9235</v>
      </c>
      <c r="S100">
        <v>18</v>
      </c>
      <c r="T100" t="b">
        <v>0</v>
      </c>
      <c r="V100" t="s">
        <v>8</v>
      </c>
      <c r="W100" t="s">
        <v>8</v>
      </c>
      <c r="X100" s="11">
        <v>77</v>
      </c>
      <c r="Y100">
        <v>1</v>
      </c>
      <c r="Z100" s="46" cm="1">
        <f t="array" ref="Z100">IF(V100="NA",$AD$2,(INDEX($BL$4:$BL$73,MATCH(V100&amp;W100,$BK$4:$BK$73&amp;$BJ$4:$BJ$73,0))))</f>
        <v>-4.0430703315750931E-2</v>
      </c>
      <c r="AA100" s="46">
        <f t="shared" si="9"/>
        <v>0.95956929668424906</v>
      </c>
      <c r="AB100" s="46"/>
    </row>
    <row r="101" spans="1:28" x14ac:dyDescent="0.25">
      <c r="A101">
        <v>2960</v>
      </c>
      <c r="B101" s="1">
        <v>45548.534604131899</v>
      </c>
      <c r="C101" s="1">
        <v>45548</v>
      </c>
      <c r="D101" t="s">
        <v>9100</v>
      </c>
      <c r="E101" t="s">
        <v>9101</v>
      </c>
      <c r="F101" t="s">
        <v>790</v>
      </c>
      <c r="G101">
        <v>73</v>
      </c>
      <c r="H101" t="b">
        <v>0</v>
      </c>
      <c r="I101" t="s">
        <v>9102</v>
      </c>
      <c r="J101" t="s">
        <v>9159</v>
      </c>
      <c r="K101" t="s">
        <v>7</v>
      </c>
      <c r="L101" t="b">
        <v>0</v>
      </c>
      <c r="M101" t="s">
        <v>9236</v>
      </c>
      <c r="N101" t="b">
        <v>0</v>
      </c>
      <c r="O101" t="b">
        <v>0</v>
      </c>
      <c r="P101" t="b">
        <v>0</v>
      </c>
      <c r="Q101" t="b">
        <v>1</v>
      </c>
      <c r="R101" t="s">
        <v>9237</v>
      </c>
      <c r="S101">
        <v>18</v>
      </c>
      <c r="T101" t="b">
        <v>0</v>
      </c>
      <c r="V101" t="s">
        <v>886</v>
      </c>
      <c r="W101">
        <v>3</v>
      </c>
      <c r="X101" s="11">
        <v>77</v>
      </c>
      <c r="Y101">
        <v>1</v>
      </c>
      <c r="Z101" s="46" cm="1">
        <f t="array" ref="Z101">IF(V101="NA",$AD$2,(INDEX($BL$4:$BL$73,MATCH(V101&amp;W101,$BK$4:$BK$73&amp;$BJ$4:$BJ$73,0))))</f>
        <v>1.8952516812716664E-2</v>
      </c>
      <c r="AA101" s="46">
        <f t="shared" si="9"/>
        <v>1.0189525168127167</v>
      </c>
      <c r="AB101" s="46"/>
    </row>
    <row r="102" spans="1:28" x14ac:dyDescent="0.25">
      <c r="A102">
        <v>2961</v>
      </c>
      <c r="B102" s="1">
        <v>45548.533496458302</v>
      </c>
      <c r="C102" s="1">
        <v>45548</v>
      </c>
      <c r="D102" t="s">
        <v>9100</v>
      </c>
      <c r="E102" t="s">
        <v>9101</v>
      </c>
      <c r="F102" t="s">
        <v>790</v>
      </c>
      <c r="G102">
        <v>77</v>
      </c>
      <c r="H102" t="b">
        <v>0</v>
      </c>
      <c r="I102" t="s">
        <v>9102</v>
      </c>
      <c r="J102" t="s">
        <v>9159</v>
      </c>
      <c r="K102" t="s">
        <v>9</v>
      </c>
      <c r="L102" t="b">
        <v>0</v>
      </c>
      <c r="M102" t="s">
        <v>7119</v>
      </c>
      <c r="N102" t="b">
        <v>0</v>
      </c>
      <c r="O102" t="b">
        <v>1</v>
      </c>
      <c r="P102" t="b">
        <v>0</v>
      </c>
      <c r="Q102" t="b">
        <v>1</v>
      </c>
      <c r="R102" t="s">
        <v>4537</v>
      </c>
      <c r="S102">
        <v>18</v>
      </c>
      <c r="T102" t="b">
        <v>0</v>
      </c>
      <c r="V102" t="s">
        <v>658</v>
      </c>
      <c r="W102">
        <v>4</v>
      </c>
      <c r="X102" s="11">
        <v>77</v>
      </c>
      <c r="Y102">
        <v>1</v>
      </c>
      <c r="Z102" s="46" cm="1">
        <f t="array" ref="Z102">IF(V102="NA",$AD$2,(INDEX($BL$4:$BL$73,MATCH(V102&amp;W102,$BK$4:$BK$73&amp;$BJ$4:$BJ$73,0))))</f>
        <v>1.1678733304575896E-2</v>
      </c>
      <c r="AA102" s="46">
        <f t="shared" si="9"/>
        <v>1.0116787333045758</v>
      </c>
      <c r="AB102" s="46"/>
    </row>
    <row r="103" spans="1:28" x14ac:dyDescent="0.25">
      <c r="A103">
        <v>2963</v>
      </c>
      <c r="B103" s="1">
        <v>45548.532082372702</v>
      </c>
      <c r="C103" s="1">
        <v>45548</v>
      </c>
      <c r="D103" t="s">
        <v>9100</v>
      </c>
      <c r="E103" t="s">
        <v>9101</v>
      </c>
      <c r="F103" t="s">
        <v>790</v>
      </c>
      <c r="G103">
        <v>72</v>
      </c>
      <c r="H103" t="b">
        <v>0</v>
      </c>
      <c r="I103" t="s">
        <v>9102</v>
      </c>
      <c r="J103" t="s">
        <v>9159</v>
      </c>
      <c r="K103" t="s">
        <v>7</v>
      </c>
      <c r="L103" t="b">
        <v>0</v>
      </c>
      <c r="M103" t="s">
        <v>9238</v>
      </c>
      <c r="N103" t="b">
        <v>0</v>
      </c>
      <c r="O103" t="b">
        <v>0</v>
      </c>
      <c r="P103" t="b">
        <v>0</v>
      </c>
      <c r="Q103" t="b">
        <v>1</v>
      </c>
      <c r="R103" t="s">
        <v>9239</v>
      </c>
      <c r="S103">
        <v>18</v>
      </c>
      <c r="T103" t="b">
        <v>0</v>
      </c>
      <c r="V103" t="s">
        <v>888</v>
      </c>
      <c r="W103">
        <v>4</v>
      </c>
      <c r="X103" s="11">
        <v>72</v>
      </c>
      <c r="Y103">
        <v>1</v>
      </c>
      <c r="Z103" s="46" cm="1">
        <f t="array" ref="Z103">IF(V103="NA",$AD$2,(INDEX($BL$4:$BL$73,MATCH(V103&amp;W103,$BK$4:$BK$73&amp;$BJ$4:$BJ$73,0))))</f>
        <v>1.0498615788681257E-2</v>
      </c>
      <c r="AA103" s="46">
        <f t="shared" si="9"/>
        <v>1.0104986157886813</v>
      </c>
      <c r="AB103" s="46"/>
    </row>
    <row r="104" spans="1:28" x14ac:dyDescent="0.25">
      <c r="A104">
        <v>2968</v>
      </c>
      <c r="B104" s="1">
        <v>45548.530321782397</v>
      </c>
      <c r="C104" s="1">
        <v>45548</v>
      </c>
      <c r="D104" t="s">
        <v>9100</v>
      </c>
      <c r="E104" t="s">
        <v>9101</v>
      </c>
      <c r="F104" t="s">
        <v>790</v>
      </c>
      <c r="G104">
        <v>77</v>
      </c>
      <c r="H104" t="b">
        <v>0</v>
      </c>
      <c r="I104" t="s">
        <v>9240</v>
      </c>
      <c r="J104" t="s">
        <v>9103</v>
      </c>
      <c r="K104" t="s">
        <v>7</v>
      </c>
      <c r="L104" t="b">
        <v>0</v>
      </c>
      <c r="M104" t="s">
        <v>9241</v>
      </c>
      <c r="N104" t="b">
        <v>0</v>
      </c>
      <c r="O104" t="b">
        <v>0</v>
      </c>
      <c r="P104" t="b">
        <v>0</v>
      </c>
      <c r="Q104" t="b">
        <v>1</v>
      </c>
      <c r="R104" t="s">
        <v>9242</v>
      </c>
      <c r="S104">
        <v>18</v>
      </c>
      <c r="T104" t="b">
        <v>0</v>
      </c>
      <c r="V104" t="s">
        <v>893</v>
      </c>
      <c r="W104">
        <v>3</v>
      </c>
      <c r="X104" s="11">
        <v>77</v>
      </c>
      <c r="Y104">
        <v>1</v>
      </c>
      <c r="Z104" s="46" cm="1">
        <f t="array" ref="Z104">IF(V104="NA",$AD$2,(INDEX($BL$4:$BL$73,MATCH(V104&amp;W104,$BK$4:$BK$73&amp;$BJ$4:$BJ$73,0))))</f>
        <v>1.8952516812716508E-2</v>
      </c>
      <c r="AA104" s="46">
        <f t="shared" si="9"/>
        <v>1.0189525168127165</v>
      </c>
      <c r="AB104" s="46"/>
    </row>
    <row r="105" spans="1:28" x14ac:dyDescent="0.25">
      <c r="A105">
        <v>2977</v>
      </c>
      <c r="B105" s="1">
        <v>45548.431298067102</v>
      </c>
      <c r="C105" s="1">
        <v>45548</v>
      </c>
      <c r="D105" t="s">
        <v>9100</v>
      </c>
      <c r="E105" t="s">
        <v>9101</v>
      </c>
      <c r="F105" t="s">
        <v>790</v>
      </c>
      <c r="G105">
        <v>85</v>
      </c>
      <c r="H105" t="b">
        <v>0</v>
      </c>
      <c r="I105" t="s">
        <v>9240</v>
      </c>
      <c r="J105" t="s">
        <v>9103</v>
      </c>
      <c r="K105" t="s">
        <v>7</v>
      </c>
      <c r="L105" t="b">
        <v>0</v>
      </c>
      <c r="M105" t="s">
        <v>9243</v>
      </c>
      <c r="N105" t="b">
        <v>0</v>
      </c>
      <c r="O105" t="b">
        <v>0</v>
      </c>
      <c r="P105" t="b">
        <v>0</v>
      </c>
      <c r="Q105" t="b">
        <v>1</v>
      </c>
      <c r="R105" t="s">
        <v>9244</v>
      </c>
      <c r="S105">
        <v>18</v>
      </c>
      <c r="T105" t="b">
        <v>0</v>
      </c>
      <c r="V105" t="s">
        <v>8</v>
      </c>
      <c r="W105" t="s">
        <v>8</v>
      </c>
      <c r="X105" s="11">
        <v>87</v>
      </c>
      <c r="Y105">
        <v>1</v>
      </c>
      <c r="Z105" s="46" cm="1">
        <f t="array" ref="Z105">IF(V105="NA",$AD$2,(INDEX($BL$4:$BL$73,MATCH(V105&amp;W105,$BK$4:$BK$73&amp;$BJ$4:$BJ$73,0))))</f>
        <v>-4.0430703315750931E-2</v>
      </c>
      <c r="AA105" s="46">
        <f t="shared" si="9"/>
        <v>0.95956929668424906</v>
      </c>
      <c r="AB105" s="46"/>
    </row>
    <row r="106" spans="1:28" x14ac:dyDescent="0.25">
      <c r="A106">
        <v>2979</v>
      </c>
      <c r="B106" s="1">
        <v>45548.430262777802</v>
      </c>
      <c r="C106" s="1">
        <v>45548</v>
      </c>
      <c r="D106" t="s">
        <v>9100</v>
      </c>
      <c r="E106" t="s">
        <v>9101</v>
      </c>
      <c r="F106" t="s">
        <v>790</v>
      </c>
      <c r="G106">
        <v>78</v>
      </c>
      <c r="H106" t="b">
        <v>0</v>
      </c>
      <c r="I106" t="s">
        <v>9240</v>
      </c>
      <c r="J106" t="s">
        <v>9103</v>
      </c>
      <c r="K106" t="s">
        <v>7</v>
      </c>
      <c r="L106" t="b">
        <v>0</v>
      </c>
      <c r="M106" t="s">
        <v>7118</v>
      </c>
      <c r="N106" t="b">
        <v>0</v>
      </c>
      <c r="O106" t="b">
        <v>0</v>
      </c>
      <c r="P106" t="b">
        <v>0</v>
      </c>
      <c r="Q106" t="b">
        <v>1</v>
      </c>
      <c r="R106" t="s">
        <v>4525</v>
      </c>
      <c r="S106">
        <v>18</v>
      </c>
      <c r="T106" t="b">
        <v>0</v>
      </c>
      <c r="V106" t="s">
        <v>8</v>
      </c>
      <c r="W106" t="s">
        <v>8</v>
      </c>
      <c r="X106" s="11">
        <v>82</v>
      </c>
      <c r="Y106">
        <v>1</v>
      </c>
      <c r="Z106" s="46" cm="1">
        <f t="array" ref="Z106">IF(V106="NA",$AD$2,(INDEX($BL$4:$BL$73,MATCH(V106&amp;W106,$BK$4:$BK$73&amp;$BJ$4:$BJ$73,0))))</f>
        <v>-4.0430703315750931E-2</v>
      </c>
      <c r="AA106" s="46">
        <f t="shared" si="9"/>
        <v>0.95956929668424906</v>
      </c>
      <c r="AB106" s="46"/>
    </row>
    <row r="107" spans="1:28" x14ac:dyDescent="0.25">
      <c r="A107">
        <v>2985</v>
      </c>
      <c r="B107" s="1">
        <v>45548.426612222203</v>
      </c>
      <c r="C107" s="1">
        <v>45548</v>
      </c>
      <c r="D107" t="s">
        <v>9100</v>
      </c>
      <c r="E107" t="s">
        <v>9101</v>
      </c>
      <c r="F107" t="s">
        <v>790</v>
      </c>
      <c r="G107">
        <v>72</v>
      </c>
      <c r="H107" t="b">
        <v>0</v>
      </c>
      <c r="I107" t="s">
        <v>9240</v>
      </c>
      <c r="J107" t="s">
        <v>9103</v>
      </c>
      <c r="K107" t="s">
        <v>7</v>
      </c>
      <c r="L107" t="b">
        <v>0</v>
      </c>
      <c r="M107" t="s">
        <v>7117</v>
      </c>
      <c r="N107" t="b">
        <v>0</v>
      </c>
      <c r="O107" t="b">
        <v>0</v>
      </c>
      <c r="P107" t="b">
        <v>0</v>
      </c>
      <c r="Q107" t="b">
        <v>1</v>
      </c>
      <c r="R107" t="s">
        <v>4521</v>
      </c>
      <c r="S107">
        <v>18</v>
      </c>
      <c r="T107" t="b">
        <v>0</v>
      </c>
      <c r="V107" t="s">
        <v>893</v>
      </c>
      <c r="W107">
        <v>3</v>
      </c>
      <c r="X107" s="11">
        <v>72</v>
      </c>
      <c r="Y107">
        <v>1</v>
      </c>
      <c r="Z107" s="46" cm="1">
        <f t="array" ref="Z107">IF(V107="NA",$AD$2,(INDEX($BL$4:$BL$73,MATCH(V107&amp;W107,$BK$4:$BK$73&amp;$BJ$4:$BJ$73,0))))</f>
        <v>1.8952516812716508E-2</v>
      </c>
      <c r="AA107" s="46">
        <f t="shared" si="9"/>
        <v>1.0189525168127165</v>
      </c>
      <c r="AB107" s="46"/>
    </row>
    <row r="108" spans="1:28" x14ac:dyDescent="0.25">
      <c r="A108">
        <v>2986</v>
      </c>
      <c r="B108" s="1">
        <v>45548.426387233798</v>
      </c>
      <c r="C108" s="1">
        <v>45548</v>
      </c>
      <c r="D108" t="s">
        <v>9100</v>
      </c>
      <c r="E108" t="s">
        <v>9101</v>
      </c>
      <c r="F108" t="s">
        <v>790</v>
      </c>
      <c r="G108">
        <v>74</v>
      </c>
      <c r="H108" t="b">
        <v>0</v>
      </c>
      <c r="I108" t="s">
        <v>9240</v>
      </c>
      <c r="J108" t="s">
        <v>9103</v>
      </c>
      <c r="K108" t="s">
        <v>7</v>
      </c>
      <c r="L108" t="b">
        <v>0</v>
      </c>
      <c r="M108" t="s">
        <v>9245</v>
      </c>
      <c r="N108" t="b">
        <v>0</v>
      </c>
      <c r="O108" t="b">
        <v>0</v>
      </c>
      <c r="P108" t="b">
        <v>0</v>
      </c>
      <c r="Q108" t="b">
        <v>1</v>
      </c>
      <c r="R108" t="s">
        <v>9246</v>
      </c>
      <c r="S108">
        <v>18</v>
      </c>
      <c r="T108" t="b">
        <v>0</v>
      </c>
      <c r="V108" t="s">
        <v>886</v>
      </c>
      <c r="W108">
        <v>4</v>
      </c>
      <c r="X108" s="11">
        <v>77</v>
      </c>
      <c r="Y108">
        <v>1</v>
      </c>
      <c r="Z108" s="46" cm="1">
        <f t="array" ref="Z108">IF(V108="NA",$AD$2,(INDEX($BL$4:$BL$73,MATCH(V108&amp;W108,$BK$4:$BK$73&amp;$BJ$4:$BJ$73,0))))</f>
        <v>1.0498615788681297E-2</v>
      </c>
      <c r="AA108" s="46">
        <f t="shared" si="9"/>
        <v>1.0104986157886813</v>
      </c>
      <c r="AB108" s="46"/>
    </row>
    <row r="109" spans="1:28" x14ac:dyDescent="0.25">
      <c r="A109">
        <v>2990</v>
      </c>
      <c r="B109" s="1">
        <v>45548.425329849502</v>
      </c>
      <c r="C109" s="1">
        <v>45548</v>
      </c>
      <c r="D109" t="s">
        <v>9100</v>
      </c>
      <c r="E109" t="s">
        <v>9101</v>
      </c>
      <c r="F109" t="s">
        <v>790</v>
      </c>
      <c r="G109">
        <v>91</v>
      </c>
      <c r="H109" t="b">
        <v>0</v>
      </c>
      <c r="I109" t="s">
        <v>9240</v>
      </c>
      <c r="J109" t="s">
        <v>9103</v>
      </c>
      <c r="K109" t="s">
        <v>7</v>
      </c>
      <c r="L109" t="b">
        <v>0</v>
      </c>
      <c r="M109" t="s">
        <v>9247</v>
      </c>
      <c r="N109" t="b">
        <v>0</v>
      </c>
      <c r="O109" t="b">
        <v>0</v>
      </c>
      <c r="P109" t="b">
        <v>0</v>
      </c>
      <c r="Q109" t="b">
        <v>1</v>
      </c>
      <c r="R109" t="s">
        <v>9248</v>
      </c>
      <c r="S109">
        <v>18</v>
      </c>
      <c r="T109" t="b">
        <v>0</v>
      </c>
      <c r="V109" t="s">
        <v>8</v>
      </c>
      <c r="W109" t="s">
        <v>8</v>
      </c>
      <c r="X109" s="11">
        <v>92</v>
      </c>
      <c r="Y109">
        <v>1</v>
      </c>
      <c r="Z109" s="46" cm="1">
        <f t="array" ref="Z109">IF(V109="NA",$AD$2,(INDEX($BL$4:$BL$73,MATCH(V109&amp;W109,$BK$4:$BK$73&amp;$BJ$4:$BJ$73,0))))</f>
        <v>-4.0430703315750931E-2</v>
      </c>
      <c r="AA109" s="46">
        <f t="shared" si="9"/>
        <v>0.95956929668424906</v>
      </c>
      <c r="AB109" s="46"/>
    </row>
    <row r="110" spans="1:28" x14ac:dyDescent="0.25">
      <c r="A110">
        <v>2995</v>
      </c>
      <c r="B110" s="1">
        <v>45548.424024328699</v>
      </c>
      <c r="C110" s="1">
        <v>45548</v>
      </c>
      <c r="D110" t="s">
        <v>9100</v>
      </c>
      <c r="E110" t="s">
        <v>9101</v>
      </c>
      <c r="F110" t="s">
        <v>790</v>
      </c>
      <c r="G110">
        <v>70</v>
      </c>
      <c r="H110" t="b">
        <v>0</v>
      </c>
      <c r="I110" t="s">
        <v>9240</v>
      </c>
      <c r="J110" t="s">
        <v>9103</v>
      </c>
      <c r="K110" t="s">
        <v>9</v>
      </c>
      <c r="L110" t="b">
        <v>0</v>
      </c>
      <c r="M110" t="s">
        <v>9249</v>
      </c>
      <c r="N110" t="b">
        <v>0</v>
      </c>
      <c r="O110" t="b">
        <v>1</v>
      </c>
      <c r="P110" t="b">
        <v>0</v>
      </c>
      <c r="Q110" t="b">
        <v>1</v>
      </c>
      <c r="R110" t="s">
        <v>9250</v>
      </c>
      <c r="S110">
        <v>18</v>
      </c>
      <c r="T110" t="b">
        <v>0</v>
      </c>
      <c r="V110" t="s">
        <v>945</v>
      </c>
      <c r="W110">
        <v>3</v>
      </c>
      <c r="X110" s="11">
        <v>72</v>
      </c>
      <c r="Y110">
        <v>1</v>
      </c>
      <c r="Z110" s="46" cm="1">
        <f t="array" ref="Z110">IF(V110="NA",$AD$2,(INDEX($BL$4:$BL$73,MATCH(V110&amp;W110,$BK$4:$BK$73&amp;$BJ$4:$BJ$73,0))))</f>
        <v>1.8952516812716633E-2</v>
      </c>
      <c r="AA110" s="46">
        <f t="shared" si="9"/>
        <v>1.0189525168127167</v>
      </c>
      <c r="AB110" s="46"/>
    </row>
    <row r="111" spans="1:28" x14ac:dyDescent="0.25">
      <c r="A111">
        <v>3000</v>
      </c>
      <c r="B111" s="1">
        <v>45548.421469398098</v>
      </c>
      <c r="C111" s="1">
        <v>45548</v>
      </c>
      <c r="D111" t="s">
        <v>9100</v>
      </c>
      <c r="E111" t="s">
        <v>9101</v>
      </c>
      <c r="F111" t="s">
        <v>790</v>
      </c>
      <c r="G111">
        <v>71</v>
      </c>
      <c r="H111" t="b">
        <v>0</v>
      </c>
      <c r="I111" t="s">
        <v>9240</v>
      </c>
      <c r="J111" t="s">
        <v>9103</v>
      </c>
      <c r="K111" t="s">
        <v>9</v>
      </c>
      <c r="L111" t="b">
        <v>0</v>
      </c>
      <c r="M111" t="s">
        <v>7116</v>
      </c>
      <c r="N111" t="b">
        <v>0</v>
      </c>
      <c r="O111" t="b">
        <v>1</v>
      </c>
      <c r="P111" t="b">
        <v>0</v>
      </c>
      <c r="Q111" t="b">
        <v>1</v>
      </c>
      <c r="R111" t="s">
        <v>4511</v>
      </c>
      <c r="S111">
        <v>18</v>
      </c>
      <c r="T111" t="b">
        <v>0</v>
      </c>
      <c r="V111" t="s">
        <v>886</v>
      </c>
      <c r="W111">
        <v>3</v>
      </c>
      <c r="X111" s="11">
        <v>72</v>
      </c>
      <c r="Y111">
        <v>1</v>
      </c>
      <c r="Z111" s="46" cm="1">
        <f t="array" ref="Z111">IF(V111="NA",$AD$2,(INDEX($BL$4:$BL$73,MATCH(V111&amp;W111,$BK$4:$BK$73&amp;$BJ$4:$BJ$73,0))))</f>
        <v>1.8952516812716664E-2</v>
      </c>
      <c r="AA111" s="46">
        <f t="shared" si="9"/>
        <v>1.0189525168127167</v>
      </c>
      <c r="AB111" s="46"/>
    </row>
    <row r="112" spans="1:28" x14ac:dyDescent="0.25">
      <c r="A112">
        <v>3001</v>
      </c>
      <c r="B112" s="1">
        <v>45548.421210879598</v>
      </c>
      <c r="C112" s="1">
        <v>45548</v>
      </c>
      <c r="D112" t="s">
        <v>9100</v>
      </c>
      <c r="E112" t="s">
        <v>9101</v>
      </c>
      <c r="F112" t="s">
        <v>790</v>
      </c>
      <c r="G112">
        <v>72</v>
      </c>
      <c r="H112" t="b">
        <v>0</v>
      </c>
      <c r="I112" t="s">
        <v>9240</v>
      </c>
      <c r="J112" t="s">
        <v>9103</v>
      </c>
      <c r="K112" t="s">
        <v>7</v>
      </c>
      <c r="L112" t="b">
        <v>0</v>
      </c>
      <c r="M112" t="s">
        <v>9251</v>
      </c>
      <c r="N112" t="b">
        <v>0</v>
      </c>
      <c r="O112" t="b">
        <v>0</v>
      </c>
      <c r="P112" t="b">
        <v>0</v>
      </c>
      <c r="Q112" t="b">
        <v>1</v>
      </c>
      <c r="R112" t="s">
        <v>9252</v>
      </c>
      <c r="S112">
        <v>18</v>
      </c>
      <c r="T112" t="b">
        <v>0</v>
      </c>
      <c r="V112" t="s">
        <v>8</v>
      </c>
      <c r="W112" t="s">
        <v>8</v>
      </c>
      <c r="X112" s="11">
        <v>72</v>
      </c>
      <c r="Y112">
        <v>1</v>
      </c>
      <c r="Z112" s="46" cm="1">
        <f t="array" ref="Z112">IF(V112="NA",$AD$2,(INDEX($BL$4:$BL$73,MATCH(V112&amp;W112,$BK$4:$BK$73&amp;$BJ$4:$BJ$73,0))))</f>
        <v>-4.0430703315750931E-2</v>
      </c>
      <c r="AA112" s="46">
        <f t="shared" si="9"/>
        <v>0.95956929668424906</v>
      </c>
      <c r="AB112" s="46"/>
    </row>
    <row r="113" spans="1:28" x14ac:dyDescent="0.25">
      <c r="A113">
        <v>3002</v>
      </c>
      <c r="B113" s="1">
        <v>45548.4210030787</v>
      </c>
      <c r="C113" s="1">
        <v>45548</v>
      </c>
      <c r="D113" t="s">
        <v>9100</v>
      </c>
      <c r="E113" t="s">
        <v>9101</v>
      </c>
      <c r="F113" t="s">
        <v>790</v>
      </c>
      <c r="G113">
        <v>74</v>
      </c>
      <c r="H113" t="b">
        <v>0</v>
      </c>
      <c r="I113" t="s">
        <v>9240</v>
      </c>
      <c r="J113" t="s">
        <v>9103</v>
      </c>
      <c r="K113" t="s">
        <v>7</v>
      </c>
      <c r="L113" t="b">
        <v>0</v>
      </c>
      <c r="M113" t="s">
        <v>9253</v>
      </c>
      <c r="N113" t="b">
        <v>1</v>
      </c>
      <c r="O113" t="b">
        <v>0</v>
      </c>
      <c r="P113" t="b">
        <v>0</v>
      </c>
      <c r="Q113" t="b">
        <v>1</v>
      </c>
      <c r="R113" t="s">
        <v>9254</v>
      </c>
      <c r="S113">
        <v>18</v>
      </c>
      <c r="T113" t="b">
        <v>0</v>
      </c>
      <c r="V113" t="s">
        <v>886</v>
      </c>
      <c r="W113">
        <v>5</v>
      </c>
      <c r="X113" s="11">
        <v>77</v>
      </c>
      <c r="Y113">
        <v>1</v>
      </c>
      <c r="Z113" s="46" cm="1">
        <f t="array" ref="Z113">IF(V113="NA",$AD$2,(INDEX($BL$4:$BL$73,MATCH(V113&amp;W113,$BK$4:$BK$73&amp;$BJ$4:$BJ$73,0))))</f>
        <v>4.1970782120221983E-2</v>
      </c>
      <c r="AA113" s="46">
        <f t="shared" si="9"/>
        <v>1.041970782120222</v>
      </c>
      <c r="AB113" s="46"/>
    </row>
    <row r="114" spans="1:28" x14ac:dyDescent="0.25">
      <c r="A114">
        <v>3003</v>
      </c>
      <c r="B114" s="1">
        <v>45548.4207091551</v>
      </c>
      <c r="C114" s="1">
        <v>45548</v>
      </c>
      <c r="D114" t="s">
        <v>9100</v>
      </c>
      <c r="E114" t="s">
        <v>9101</v>
      </c>
      <c r="F114" t="s">
        <v>790</v>
      </c>
      <c r="G114">
        <v>71</v>
      </c>
      <c r="H114" t="b">
        <v>0</v>
      </c>
      <c r="I114" t="s">
        <v>9240</v>
      </c>
      <c r="J114" t="s">
        <v>9103</v>
      </c>
      <c r="K114" t="s">
        <v>9</v>
      </c>
      <c r="L114" t="b">
        <v>0</v>
      </c>
      <c r="M114" t="s">
        <v>7115</v>
      </c>
      <c r="N114" t="b">
        <v>1</v>
      </c>
      <c r="O114" t="b">
        <v>1</v>
      </c>
      <c r="P114" t="b">
        <v>0</v>
      </c>
      <c r="Q114" t="b">
        <v>1</v>
      </c>
      <c r="R114" t="s">
        <v>4509</v>
      </c>
      <c r="S114">
        <v>18</v>
      </c>
      <c r="T114" t="b">
        <v>0</v>
      </c>
      <c r="V114" t="s">
        <v>949</v>
      </c>
      <c r="W114">
        <v>4</v>
      </c>
      <c r="X114" s="11">
        <v>72</v>
      </c>
      <c r="Y114">
        <v>1</v>
      </c>
      <c r="Z114" s="46" cm="1">
        <f t="array" ref="Z114">IF(V114="NA",$AD$2,(INDEX($BL$4:$BL$73,MATCH(V114&amp;W114,$BK$4:$BK$73&amp;$BJ$4:$BJ$73,0))))</f>
        <v>1.0498615788681335E-2</v>
      </c>
      <c r="AA114" s="46">
        <f t="shared" si="9"/>
        <v>1.0104986157886813</v>
      </c>
      <c r="AB114" s="46"/>
    </row>
    <row r="115" spans="1:28" x14ac:dyDescent="0.25">
      <c r="A115">
        <v>3013</v>
      </c>
      <c r="B115" s="1">
        <v>45548.417682361098</v>
      </c>
      <c r="C115" s="1">
        <v>45548</v>
      </c>
      <c r="D115" t="s">
        <v>9100</v>
      </c>
      <c r="E115" t="s">
        <v>9101</v>
      </c>
      <c r="F115" t="s">
        <v>790</v>
      </c>
      <c r="G115">
        <v>71</v>
      </c>
      <c r="H115" t="b">
        <v>0</v>
      </c>
      <c r="I115" t="s">
        <v>9240</v>
      </c>
      <c r="J115" t="s">
        <v>9103</v>
      </c>
      <c r="K115" t="s">
        <v>7</v>
      </c>
      <c r="L115" t="b">
        <v>0</v>
      </c>
      <c r="M115" t="s">
        <v>9255</v>
      </c>
      <c r="N115" t="b">
        <v>0</v>
      </c>
      <c r="O115" t="b">
        <v>0</v>
      </c>
      <c r="P115" t="b">
        <v>0</v>
      </c>
      <c r="Q115" t="b">
        <v>1</v>
      </c>
      <c r="R115" t="s">
        <v>9256</v>
      </c>
      <c r="S115">
        <v>18</v>
      </c>
      <c r="T115" t="b">
        <v>0</v>
      </c>
      <c r="V115" t="s">
        <v>886</v>
      </c>
      <c r="W115">
        <v>4</v>
      </c>
      <c r="X115" s="11">
        <v>72</v>
      </c>
      <c r="Y115">
        <v>1</v>
      </c>
      <c r="Z115" s="46" cm="1">
        <f t="array" ref="Z115">IF(V115="NA",$AD$2,(INDEX($BL$4:$BL$73,MATCH(V115&amp;W115,$BK$4:$BK$73&amp;$BJ$4:$BJ$73,0))))</f>
        <v>1.0498615788681297E-2</v>
      </c>
      <c r="AA115" s="46">
        <f t="shared" si="9"/>
        <v>1.0104986157886813</v>
      </c>
      <c r="AB115" s="46"/>
    </row>
    <row r="116" spans="1:28" x14ac:dyDescent="0.25">
      <c r="A116">
        <v>3017</v>
      </c>
      <c r="B116" s="1">
        <v>45548.411740127303</v>
      </c>
      <c r="C116" s="1">
        <v>45548</v>
      </c>
      <c r="D116" t="s">
        <v>9100</v>
      </c>
      <c r="E116" t="s">
        <v>9101</v>
      </c>
      <c r="F116" t="s">
        <v>790</v>
      </c>
      <c r="G116">
        <v>73</v>
      </c>
      <c r="H116" t="b">
        <v>0</v>
      </c>
      <c r="I116" t="s">
        <v>9240</v>
      </c>
      <c r="J116" t="s">
        <v>9103</v>
      </c>
      <c r="K116" t="s">
        <v>7</v>
      </c>
      <c r="L116" t="b">
        <v>0</v>
      </c>
      <c r="M116" t="s">
        <v>9257</v>
      </c>
      <c r="N116" t="b">
        <v>0</v>
      </c>
      <c r="O116" t="b">
        <v>0</v>
      </c>
      <c r="P116" t="b">
        <v>0</v>
      </c>
      <c r="Q116" t="b">
        <v>1</v>
      </c>
      <c r="R116" t="s">
        <v>9258</v>
      </c>
      <c r="S116">
        <v>18</v>
      </c>
      <c r="T116" t="b">
        <v>0</v>
      </c>
      <c r="V116" t="s">
        <v>892</v>
      </c>
      <c r="W116">
        <v>5</v>
      </c>
      <c r="X116" s="11">
        <v>77</v>
      </c>
      <c r="Y116">
        <v>1</v>
      </c>
      <c r="Z116" s="46" cm="1">
        <f t="array" ref="Z116">IF(V116="NA",$AD$2,(INDEX($BL$4:$BL$73,MATCH(V116&amp;W116,$BK$4:$BK$73&amp;$BJ$4:$BJ$73,0))))</f>
        <v>4.1970782120221983E-2</v>
      </c>
      <c r="AA116" s="46">
        <f t="shared" si="9"/>
        <v>1.041970782120222</v>
      </c>
      <c r="AB116" s="46"/>
    </row>
    <row r="117" spans="1:28" x14ac:dyDescent="0.25">
      <c r="A117">
        <v>3033</v>
      </c>
      <c r="B117" s="1">
        <v>45548.4051882407</v>
      </c>
      <c r="C117" s="1">
        <v>45548</v>
      </c>
      <c r="D117" t="s">
        <v>9100</v>
      </c>
      <c r="E117" t="s">
        <v>9101</v>
      </c>
      <c r="F117" t="s">
        <v>790</v>
      </c>
      <c r="G117">
        <v>74</v>
      </c>
      <c r="H117" t="b">
        <v>0</v>
      </c>
      <c r="I117" t="s">
        <v>9240</v>
      </c>
      <c r="J117" t="s">
        <v>9103</v>
      </c>
      <c r="K117" t="s">
        <v>7</v>
      </c>
      <c r="L117" t="b">
        <v>0</v>
      </c>
      <c r="M117" t="s">
        <v>7114</v>
      </c>
      <c r="N117" t="b">
        <v>0</v>
      </c>
      <c r="O117" t="b">
        <v>0</v>
      </c>
      <c r="P117" t="b">
        <v>0</v>
      </c>
      <c r="Q117" t="b">
        <v>1</v>
      </c>
      <c r="R117" t="s">
        <v>4489</v>
      </c>
      <c r="S117">
        <v>18</v>
      </c>
      <c r="T117" t="b">
        <v>0</v>
      </c>
      <c r="V117" t="s">
        <v>8</v>
      </c>
      <c r="W117" t="s">
        <v>8</v>
      </c>
      <c r="X117" s="11">
        <v>77</v>
      </c>
      <c r="Y117">
        <v>1</v>
      </c>
      <c r="Z117" s="46" cm="1">
        <f t="array" ref="Z117">IF(V117="NA",$AD$2,(INDEX($BL$4:$BL$73,MATCH(V117&amp;W117,$BK$4:$BK$73&amp;$BJ$4:$BJ$73,0))))</f>
        <v>-4.0430703315750931E-2</v>
      </c>
      <c r="AA117" s="46">
        <f t="shared" si="9"/>
        <v>0.95956929668424906</v>
      </c>
      <c r="AB117" s="46"/>
    </row>
    <row r="118" spans="1:28" x14ac:dyDescent="0.25">
      <c r="A118">
        <v>3038</v>
      </c>
      <c r="B118" s="1">
        <v>45548.401153564802</v>
      </c>
      <c r="C118" s="1">
        <v>45548</v>
      </c>
      <c r="D118" t="s">
        <v>9100</v>
      </c>
      <c r="E118" t="s">
        <v>9101</v>
      </c>
      <c r="F118" t="s">
        <v>790</v>
      </c>
      <c r="G118">
        <v>75</v>
      </c>
      <c r="H118" t="b">
        <v>0</v>
      </c>
      <c r="I118" t="s">
        <v>9240</v>
      </c>
      <c r="J118" t="s">
        <v>9103</v>
      </c>
      <c r="K118" t="s">
        <v>7</v>
      </c>
      <c r="L118" t="b">
        <v>0</v>
      </c>
      <c r="M118" t="s">
        <v>9259</v>
      </c>
      <c r="N118" t="b">
        <v>0</v>
      </c>
      <c r="O118" t="b">
        <v>0</v>
      </c>
      <c r="P118" t="b">
        <v>0</v>
      </c>
      <c r="Q118" t="b">
        <v>1</v>
      </c>
      <c r="R118" t="s">
        <v>9260</v>
      </c>
      <c r="S118">
        <v>18</v>
      </c>
      <c r="T118" t="b">
        <v>0</v>
      </c>
      <c r="V118" t="s">
        <v>8</v>
      </c>
      <c r="W118" t="s">
        <v>8</v>
      </c>
      <c r="X118" s="11">
        <v>77</v>
      </c>
      <c r="Y118">
        <v>1</v>
      </c>
      <c r="Z118" s="46" cm="1">
        <f t="array" ref="Z118">IF(V118="NA",$AD$2,(INDEX($BL$4:$BL$73,MATCH(V118&amp;W118,$BK$4:$BK$73&amp;$BJ$4:$BJ$73,0))))</f>
        <v>-4.0430703315750931E-2</v>
      </c>
      <c r="AA118" s="46">
        <f t="shared" si="9"/>
        <v>0.95956929668424906</v>
      </c>
      <c r="AB118" s="46"/>
    </row>
    <row r="119" spans="1:28" x14ac:dyDescent="0.25">
      <c r="A119">
        <v>3041</v>
      </c>
      <c r="B119" s="1">
        <v>45548.398202974502</v>
      </c>
      <c r="C119" s="1">
        <v>45548</v>
      </c>
      <c r="D119" t="s">
        <v>9100</v>
      </c>
      <c r="E119" t="s">
        <v>9101</v>
      </c>
      <c r="F119" t="s">
        <v>790</v>
      </c>
      <c r="G119">
        <v>79</v>
      </c>
      <c r="H119" t="b">
        <v>0</v>
      </c>
      <c r="I119" t="s">
        <v>9240</v>
      </c>
      <c r="J119" t="s">
        <v>9103</v>
      </c>
      <c r="K119" t="s">
        <v>7</v>
      </c>
      <c r="L119" t="b">
        <v>0</v>
      </c>
      <c r="M119" t="s">
        <v>9261</v>
      </c>
      <c r="N119" t="b">
        <v>0</v>
      </c>
      <c r="O119" t="b">
        <v>0</v>
      </c>
      <c r="P119" t="b">
        <v>0</v>
      </c>
      <c r="Q119" t="b">
        <v>1</v>
      </c>
      <c r="R119" t="s">
        <v>9262</v>
      </c>
      <c r="S119">
        <v>18</v>
      </c>
      <c r="T119" t="b">
        <v>0</v>
      </c>
      <c r="V119" t="s">
        <v>893</v>
      </c>
      <c r="W119">
        <v>3</v>
      </c>
      <c r="X119" s="11">
        <v>82</v>
      </c>
      <c r="Y119">
        <v>1</v>
      </c>
      <c r="Z119" s="46" cm="1">
        <f t="array" ref="Z119">IF(V119="NA",$AD$2,(INDEX($BL$4:$BL$73,MATCH(V119&amp;W119,$BK$4:$BK$73&amp;$BJ$4:$BJ$73,0))))</f>
        <v>1.8952516812716508E-2</v>
      </c>
      <c r="AA119" s="46">
        <f t="shared" si="9"/>
        <v>1.0189525168127165</v>
      </c>
      <c r="AB119" s="46"/>
    </row>
    <row r="120" spans="1:28" x14ac:dyDescent="0.25">
      <c r="A120">
        <v>3048</v>
      </c>
      <c r="B120" s="1">
        <v>45548.3852395949</v>
      </c>
      <c r="C120" s="1">
        <v>45548</v>
      </c>
      <c r="D120" t="s">
        <v>9100</v>
      </c>
      <c r="E120" t="s">
        <v>9101</v>
      </c>
      <c r="F120" t="s">
        <v>790</v>
      </c>
      <c r="G120">
        <v>97</v>
      </c>
      <c r="H120" t="b">
        <v>0</v>
      </c>
      <c r="I120" t="s">
        <v>9240</v>
      </c>
      <c r="J120" t="s">
        <v>9103</v>
      </c>
      <c r="K120" t="s">
        <v>9</v>
      </c>
      <c r="L120" t="b">
        <v>0</v>
      </c>
      <c r="M120" t="s">
        <v>7113</v>
      </c>
      <c r="N120" t="b">
        <v>0</v>
      </c>
      <c r="O120" t="b">
        <v>1</v>
      </c>
      <c r="P120" t="b">
        <v>0</v>
      </c>
      <c r="Q120" t="b">
        <v>1</v>
      </c>
      <c r="R120" t="s">
        <v>4479</v>
      </c>
      <c r="S120">
        <v>18</v>
      </c>
      <c r="T120" t="b">
        <v>0</v>
      </c>
      <c r="V120" t="s">
        <v>889</v>
      </c>
      <c r="W120">
        <v>4</v>
      </c>
      <c r="X120" s="11">
        <v>100</v>
      </c>
      <c r="Y120">
        <v>1</v>
      </c>
      <c r="Z120" s="46" cm="1">
        <f t="array" ref="Z120">IF(V120="NA",$AD$2,(INDEX($BL$4:$BL$73,MATCH(V120&amp;W120,$BK$4:$BK$73&amp;$BJ$4:$BJ$73,0))))</f>
        <v>1.0498615788681227E-2</v>
      </c>
      <c r="AA120" s="46">
        <f t="shared" si="9"/>
        <v>1.0104986157886813</v>
      </c>
      <c r="AB120" s="46"/>
    </row>
    <row r="121" spans="1:28" x14ac:dyDescent="0.25">
      <c r="A121">
        <v>3050</v>
      </c>
      <c r="B121" s="1">
        <v>45548.384377870403</v>
      </c>
      <c r="C121" s="1">
        <v>45548</v>
      </c>
      <c r="D121" t="s">
        <v>9100</v>
      </c>
      <c r="E121" t="s">
        <v>9101</v>
      </c>
      <c r="F121" t="s">
        <v>790</v>
      </c>
      <c r="G121">
        <v>71</v>
      </c>
      <c r="H121" t="b">
        <v>0</v>
      </c>
      <c r="I121" t="s">
        <v>9240</v>
      </c>
      <c r="J121" t="s">
        <v>9103</v>
      </c>
      <c r="K121" t="s">
        <v>7</v>
      </c>
      <c r="L121" t="b">
        <v>0</v>
      </c>
      <c r="M121" t="s">
        <v>9263</v>
      </c>
      <c r="N121" t="b">
        <v>0</v>
      </c>
      <c r="O121" t="b">
        <v>0</v>
      </c>
      <c r="P121" t="b">
        <v>0</v>
      </c>
      <c r="Q121" t="b">
        <v>1</v>
      </c>
      <c r="R121" t="s">
        <v>9264</v>
      </c>
      <c r="S121">
        <v>18</v>
      </c>
      <c r="T121" t="b">
        <v>0</v>
      </c>
      <c r="V121" t="s">
        <v>886</v>
      </c>
      <c r="W121">
        <v>4</v>
      </c>
      <c r="X121" s="11">
        <v>72</v>
      </c>
      <c r="Y121">
        <v>1</v>
      </c>
      <c r="Z121" s="46" cm="1">
        <f t="array" ref="Z121">IF(V121="NA",$AD$2,(INDEX($BL$4:$BL$73,MATCH(V121&amp;W121,$BK$4:$BK$73&amp;$BJ$4:$BJ$73,0))))</f>
        <v>1.0498615788681297E-2</v>
      </c>
      <c r="AA121" s="46">
        <f t="shared" si="9"/>
        <v>1.0104986157886813</v>
      </c>
      <c r="AB121" s="46"/>
    </row>
    <row r="122" spans="1:28" x14ac:dyDescent="0.25">
      <c r="A122">
        <v>3052</v>
      </c>
      <c r="B122" s="1">
        <v>45548.381228634302</v>
      </c>
      <c r="C122" s="1">
        <v>45548</v>
      </c>
      <c r="D122" t="s">
        <v>9100</v>
      </c>
      <c r="E122" t="s">
        <v>9101</v>
      </c>
      <c r="F122" t="s">
        <v>790</v>
      </c>
      <c r="G122">
        <v>72</v>
      </c>
      <c r="H122" t="b">
        <v>0</v>
      </c>
      <c r="I122" t="s">
        <v>9240</v>
      </c>
      <c r="J122" t="s">
        <v>9103</v>
      </c>
      <c r="K122" t="s">
        <v>7</v>
      </c>
      <c r="L122" t="b">
        <v>0</v>
      </c>
      <c r="M122" t="s">
        <v>9265</v>
      </c>
      <c r="N122" t="b">
        <v>0</v>
      </c>
      <c r="O122" t="b">
        <v>0</v>
      </c>
      <c r="P122" t="b">
        <v>0</v>
      </c>
      <c r="Q122" t="b">
        <v>1</v>
      </c>
      <c r="R122" t="s">
        <v>9266</v>
      </c>
      <c r="S122">
        <v>18</v>
      </c>
      <c r="T122" t="b">
        <v>0</v>
      </c>
      <c r="V122" t="s">
        <v>886</v>
      </c>
      <c r="W122">
        <v>3</v>
      </c>
      <c r="X122" s="11">
        <v>72</v>
      </c>
      <c r="Y122">
        <v>1</v>
      </c>
      <c r="Z122" s="46" cm="1">
        <f t="array" ref="Z122">IF(V122="NA",$AD$2,(INDEX($BL$4:$BL$73,MATCH(V122&amp;W122,$BK$4:$BK$73&amp;$BJ$4:$BJ$73,0))))</f>
        <v>1.8952516812716664E-2</v>
      </c>
      <c r="AA122" s="46">
        <f t="shared" si="9"/>
        <v>1.0189525168127167</v>
      </c>
      <c r="AB122" s="46"/>
    </row>
    <row r="123" spans="1:28" x14ac:dyDescent="0.25">
      <c r="A123">
        <v>3056</v>
      </c>
      <c r="B123" s="1">
        <v>45548.377526215299</v>
      </c>
      <c r="C123" s="1">
        <v>45548</v>
      </c>
      <c r="D123" t="s">
        <v>9100</v>
      </c>
      <c r="E123" t="s">
        <v>9101</v>
      </c>
      <c r="F123" t="s">
        <v>790</v>
      </c>
      <c r="G123">
        <v>79</v>
      </c>
      <c r="H123" t="b">
        <v>0</v>
      </c>
      <c r="I123" t="s">
        <v>9240</v>
      </c>
      <c r="J123" t="s">
        <v>9103</v>
      </c>
      <c r="K123" t="s">
        <v>7</v>
      </c>
      <c r="L123" t="b">
        <v>0</v>
      </c>
      <c r="M123" t="s">
        <v>9267</v>
      </c>
      <c r="N123" t="b">
        <v>0</v>
      </c>
      <c r="O123" t="b">
        <v>0</v>
      </c>
      <c r="P123" t="b">
        <v>0</v>
      </c>
      <c r="Q123" t="b">
        <v>1</v>
      </c>
      <c r="R123" t="s">
        <v>9268</v>
      </c>
      <c r="S123">
        <v>18</v>
      </c>
      <c r="T123" t="b">
        <v>0</v>
      </c>
      <c r="V123" t="s">
        <v>8</v>
      </c>
      <c r="W123" t="s">
        <v>8</v>
      </c>
      <c r="X123" s="11">
        <v>82</v>
      </c>
      <c r="Y123">
        <v>1</v>
      </c>
      <c r="Z123" s="46" cm="1">
        <f t="array" ref="Z123">IF(V123="NA",$AD$2,(INDEX($BL$4:$BL$73,MATCH(V123&amp;W123,$BK$4:$BK$73&amp;$BJ$4:$BJ$73,0))))</f>
        <v>-4.0430703315750931E-2</v>
      </c>
      <c r="AA123" s="46">
        <f t="shared" si="9"/>
        <v>0.95956929668424906</v>
      </c>
      <c r="AB123" s="46"/>
    </row>
    <row r="124" spans="1:28" x14ac:dyDescent="0.25">
      <c r="A124">
        <v>3058</v>
      </c>
      <c r="B124" s="1">
        <v>45548.3769236343</v>
      </c>
      <c r="C124" s="1">
        <v>45548</v>
      </c>
      <c r="D124" t="s">
        <v>9100</v>
      </c>
      <c r="E124" t="s">
        <v>9101</v>
      </c>
      <c r="F124" t="s">
        <v>790</v>
      </c>
      <c r="G124">
        <v>77</v>
      </c>
      <c r="H124" t="b">
        <v>0</v>
      </c>
      <c r="I124" t="s">
        <v>9240</v>
      </c>
      <c r="J124" t="s">
        <v>9103</v>
      </c>
      <c r="K124" t="s">
        <v>7</v>
      </c>
      <c r="L124" t="b">
        <v>0</v>
      </c>
      <c r="M124" t="s">
        <v>9269</v>
      </c>
      <c r="N124" t="b">
        <v>0</v>
      </c>
      <c r="O124" t="b">
        <v>0</v>
      </c>
      <c r="P124" t="b">
        <v>0</v>
      </c>
      <c r="Q124" t="b">
        <v>1</v>
      </c>
      <c r="R124" t="s">
        <v>9270</v>
      </c>
      <c r="S124">
        <v>18</v>
      </c>
      <c r="T124" t="b">
        <v>0</v>
      </c>
      <c r="V124" t="s">
        <v>8</v>
      </c>
      <c r="W124" t="s">
        <v>8</v>
      </c>
      <c r="X124" s="11">
        <v>77</v>
      </c>
      <c r="Y124">
        <v>1</v>
      </c>
      <c r="Z124" s="46" cm="1">
        <f t="array" ref="Z124">IF(V124="NA",$AD$2,(INDEX($BL$4:$BL$73,MATCH(V124&amp;W124,$BK$4:$BK$73&amp;$BJ$4:$BJ$73,0))))</f>
        <v>-4.0430703315750931E-2</v>
      </c>
      <c r="AA124" s="46">
        <f t="shared" si="9"/>
        <v>0.95956929668424906</v>
      </c>
      <c r="AB124" s="46"/>
    </row>
    <row r="125" spans="1:28" x14ac:dyDescent="0.25">
      <c r="A125">
        <v>3066</v>
      </c>
      <c r="B125" s="1">
        <v>45548.364700763901</v>
      </c>
      <c r="C125" s="1">
        <v>45548</v>
      </c>
      <c r="D125" t="s">
        <v>9100</v>
      </c>
      <c r="E125" t="s">
        <v>9101</v>
      </c>
      <c r="F125" t="s">
        <v>790</v>
      </c>
      <c r="G125">
        <v>85</v>
      </c>
      <c r="H125" t="b">
        <v>0</v>
      </c>
      <c r="I125" t="s">
        <v>9240</v>
      </c>
      <c r="J125" t="s">
        <v>9103</v>
      </c>
      <c r="K125" t="s">
        <v>9</v>
      </c>
      <c r="L125" t="b">
        <v>0</v>
      </c>
      <c r="M125" t="s">
        <v>7112</v>
      </c>
      <c r="N125" t="b">
        <v>0</v>
      </c>
      <c r="O125" t="b">
        <v>1</v>
      </c>
      <c r="P125" t="b">
        <v>0</v>
      </c>
      <c r="Q125" t="b">
        <v>1</v>
      </c>
      <c r="R125" t="s">
        <v>4468</v>
      </c>
      <c r="S125">
        <v>18</v>
      </c>
      <c r="T125" t="b">
        <v>0</v>
      </c>
      <c r="V125" t="s">
        <v>888</v>
      </c>
      <c r="W125">
        <v>5</v>
      </c>
      <c r="X125" s="11">
        <v>87</v>
      </c>
      <c r="Y125">
        <v>1</v>
      </c>
      <c r="Z125" s="46" cm="1">
        <f t="array" ref="Z125">IF(V125="NA",$AD$2,(INDEX($BL$4:$BL$73,MATCH(V125&amp;W125,$BK$4:$BK$73&amp;$BJ$4:$BJ$73,0))))</f>
        <v>4.1970782120221983E-2</v>
      </c>
      <c r="AA125" s="46">
        <f t="shared" si="9"/>
        <v>1.041970782120222</v>
      </c>
      <c r="AB125" s="46"/>
    </row>
    <row r="126" spans="1:28" x14ac:dyDescent="0.25">
      <c r="A126">
        <v>3067</v>
      </c>
      <c r="B126" s="1">
        <v>45548.364347499999</v>
      </c>
      <c r="C126" s="1">
        <v>45548</v>
      </c>
      <c r="D126" t="s">
        <v>9100</v>
      </c>
      <c r="E126" t="s">
        <v>9101</v>
      </c>
      <c r="F126" t="s">
        <v>790</v>
      </c>
      <c r="G126">
        <v>77</v>
      </c>
      <c r="H126" t="b">
        <v>0</v>
      </c>
      <c r="I126" t="s">
        <v>9240</v>
      </c>
      <c r="J126" t="s">
        <v>9103</v>
      </c>
      <c r="K126" t="s">
        <v>7</v>
      </c>
      <c r="L126" t="b">
        <v>0</v>
      </c>
      <c r="M126" t="s">
        <v>9271</v>
      </c>
      <c r="N126" t="b">
        <v>0</v>
      </c>
      <c r="O126" t="b">
        <v>0</v>
      </c>
      <c r="P126" t="b">
        <v>0</v>
      </c>
      <c r="Q126" t="b">
        <v>1</v>
      </c>
      <c r="R126" t="s">
        <v>9272</v>
      </c>
      <c r="S126">
        <v>18</v>
      </c>
      <c r="T126" t="b">
        <v>0</v>
      </c>
      <c r="V126" t="s">
        <v>8</v>
      </c>
      <c r="W126" t="s">
        <v>8</v>
      </c>
      <c r="X126" s="11">
        <v>77</v>
      </c>
      <c r="Y126">
        <v>1</v>
      </c>
      <c r="Z126" s="46" cm="1">
        <f t="array" ref="Z126">IF(V126="NA",$AD$2,(INDEX($BL$4:$BL$73,MATCH(V126&amp;W126,$BK$4:$BK$73&amp;$BJ$4:$BJ$73,0))))</f>
        <v>-4.0430703315750931E-2</v>
      </c>
      <c r="AA126" s="46">
        <f t="shared" si="9"/>
        <v>0.95956929668424906</v>
      </c>
      <c r="AB126" s="46"/>
    </row>
    <row r="127" spans="1:28" x14ac:dyDescent="0.25">
      <c r="A127">
        <v>3075</v>
      </c>
      <c r="B127" s="1">
        <v>45548.3578092014</v>
      </c>
      <c r="C127" s="1">
        <v>45548</v>
      </c>
      <c r="D127" t="s">
        <v>9100</v>
      </c>
      <c r="E127" t="s">
        <v>9101</v>
      </c>
      <c r="F127" t="s">
        <v>790</v>
      </c>
      <c r="G127">
        <v>70</v>
      </c>
      <c r="H127" t="b">
        <v>0</v>
      </c>
      <c r="I127" t="s">
        <v>9240</v>
      </c>
      <c r="J127" t="s">
        <v>9103</v>
      </c>
      <c r="K127" t="s">
        <v>7</v>
      </c>
      <c r="L127" t="b">
        <v>0</v>
      </c>
      <c r="M127" t="s">
        <v>7111</v>
      </c>
      <c r="N127" t="b">
        <v>0</v>
      </c>
      <c r="O127" t="b">
        <v>0</v>
      </c>
      <c r="P127" t="b">
        <v>0</v>
      </c>
      <c r="Q127" t="b">
        <v>1</v>
      </c>
      <c r="R127" t="s">
        <v>254</v>
      </c>
      <c r="S127">
        <v>18</v>
      </c>
      <c r="T127" t="b">
        <v>0</v>
      </c>
      <c r="V127" t="s">
        <v>8</v>
      </c>
      <c r="W127" t="s">
        <v>8</v>
      </c>
      <c r="X127" s="11">
        <v>72</v>
      </c>
      <c r="Y127">
        <v>1</v>
      </c>
      <c r="Z127" s="46" cm="1">
        <f t="array" ref="Z127">IF(V127="NA",$AD$2,(INDEX($BL$4:$BL$73,MATCH(V127&amp;W127,$BK$4:$BK$73&amp;$BJ$4:$BJ$73,0))))</f>
        <v>-4.0430703315750931E-2</v>
      </c>
      <c r="AA127" s="46">
        <f t="shared" si="9"/>
        <v>0.95956929668424906</v>
      </c>
      <c r="AB127" s="46"/>
    </row>
    <row r="128" spans="1:28" x14ac:dyDescent="0.25">
      <c r="A128">
        <v>3081</v>
      </c>
      <c r="B128" s="1">
        <v>45548.3561637616</v>
      </c>
      <c r="C128" s="1">
        <v>45548</v>
      </c>
      <c r="D128" t="s">
        <v>9100</v>
      </c>
      <c r="E128" t="s">
        <v>9101</v>
      </c>
      <c r="F128" t="s">
        <v>790</v>
      </c>
      <c r="G128">
        <v>84</v>
      </c>
      <c r="H128" t="b">
        <v>0</v>
      </c>
      <c r="I128" t="s">
        <v>9240</v>
      </c>
      <c r="J128" t="s">
        <v>9103</v>
      </c>
      <c r="K128" t="s">
        <v>7</v>
      </c>
      <c r="L128" t="b">
        <v>0</v>
      </c>
      <c r="M128" t="s">
        <v>7110</v>
      </c>
      <c r="N128" t="b">
        <v>0</v>
      </c>
      <c r="O128" t="b">
        <v>0</v>
      </c>
      <c r="P128" t="b">
        <v>0</v>
      </c>
      <c r="Q128" t="b">
        <v>1</v>
      </c>
      <c r="R128" t="s">
        <v>252</v>
      </c>
      <c r="S128">
        <v>18</v>
      </c>
      <c r="T128" t="b">
        <v>0</v>
      </c>
      <c r="V128" t="s">
        <v>743</v>
      </c>
      <c r="W128">
        <v>4</v>
      </c>
      <c r="X128" s="11">
        <v>87</v>
      </c>
      <c r="Y128">
        <v>1</v>
      </c>
      <c r="Z128" s="46" cm="1">
        <f t="array" ref="Z128">IF(V128="NA",$AD$2,(INDEX($BL$4:$BL$73,MATCH(V128&amp;W128,$BK$4:$BK$73&amp;$BJ$4:$BJ$73,0))))</f>
        <v>1.1678733304575811E-2</v>
      </c>
      <c r="AA128" s="46">
        <f t="shared" si="9"/>
        <v>1.0116787333045758</v>
      </c>
      <c r="AB128" s="46"/>
    </row>
    <row r="129" spans="1:28" x14ac:dyDescent="0.25">
      <c r="A129">
        <v>3090</v>
      </c>
      <c r="B129" s="1">
        <v>45547.587336400502</v>
      </c>
      <c r="C129" s="1">
        <v>45547</v>
      </c>
      <c r="D129" t="s">
        <v>9100</v>
      </c>
      <c r="E129" t="s">
        <v>9101</v>
      </c>
      <c r="F129" t="s">
        <v>790</v>
      </c>
      <c r="G129">
        <v>79</v>
      </c>
      <c r="H129" t="b">
        <v>0</v>
      </c>
      <c r="I129" t="s">
        <v>9240</v>
      </c>
      <c r="J129" t="s">
        <v>9103</v>
      </c>
      <c r="K129" t="s">
        <v>7</v>
      </c>
      <c r="L129" t="b">
        <v>0</v>
      </c>
      <c r="M129" t="s">
        <v>7109</v>
      </c>
      <c r="N129" t="b">
        <v>0</v>
      </c>
      <c r="O129" t="b">
        <v>0</v>
      </c>
      <c r="P129" t="b">
        <v>0</v>
      </c>
      <c r="Q129" t="b">
        <v>1</v>
      </c>
      <c r="R129" t="s">
        <v>249</v>
      </c>
      <c r="S129">
        <v>18</v>
      </c>
      <c r="T129" t="b">
        <v>0</v>
      </c>
      <c r="V129" t="s">
        <v>886</v>
      </c>
      <c r="W129">
        <v>3</v>
      </c>
      <c r="X129" s="11">
        <v>82</v>
      </c>
      <c r="Y129">
        <v>1</v>
      </c>
      <c r="Z129" s="46" cm="1">
        <f t="array" ref="Z129">IF(V129="NA",$AD$2,(INDEX($BL$4:$BL$73,MATCH(V129&amp;W129,$BK$4:$BK$73&amp;$BJ$4:$BJ$73,0))))</f>
        <v>1.8952516812716664E-2</v>
      </c>
      <c r="AA129" s="46">
        <f t="shared" si="9"/>
        <v>1.0189525168127167</v>
      </c>
      <c r="AB129" s="46"/>
    </row>
    <row r="130" spans="1:28" x14ac:dyDescent="0.25">
      <c r="A130">
        <v>3092</v>
      </c>
      <c r="B130" s="1">
        <v>45547.586659236098</v>
      </c>
      <c r="C130" s="1">
        <v>45547</v>
      </c>
      <c r="D130" t="s">
        <v>9100</v>
      </c>
      <c r="E130" t="s">
        <v>9101</v>
      </c>
      <c r="F130" t="s">
        <v>790</v>
      </c>
      <c r="G130">
        <v>77</v>
      </c>
      <c r="H130" t="b">
        <v>0</v>
      </c>
      <c r="I130" t="s">
        <v>9240</v>
      </c>
      <c r="J130" t="s">
        <v>9103</v>
      </c>
      <c r="K130" t="s">
        <v>9</v>
      </c>
      <c r="L130" t="b">
        <v>0</v>
      </c>
      <c r="M130" t="s">
        <v>9273</v>
      </c>
      <c r="N130" t="b">
        <v>0</v>
      </c>
      <c r="O130" t="b">
        <v>1</v>
      </c>
      <c r="P130" t="b">
        <v>0</v>
      </c>
      <c r="Q130" t="b">
        <v>1</v>
      </c>
      <c r="R130" t="s">
        <v>9274</v>
      </c>
      <c r="S130">
        <v>18</v>
      </c>
      <c r="T130" t="b">
        <v>0</v>
      </c>
      <c r="V130" t="s">
        <v>658</v>
      </c>
      <c r="W130">
        <v>4</v>
      </c>
      <c r="X130" s="11">
        <v>77</v>
      </c>
      <c r="Y130">
        <v>1</v>
      </c>
      <c r="Z130" s="46" cm="1">
        <f t="array" ref="Z130">IF(V130="NA",$AD$2,(INDEX($BL$4:$BL$73,MATCH(V130&amp;W130,$BK$4:$BK$73&amp;$BJ$4:$BJ$73,0))))</f>
        <v>1.1678733304575896E-2</v>
      </c>
      <c r="AA130" s="46">
        <f t="shared" si="9"/>
        <v>1.0116787333045758</v>
      </c>
      <c r="AB130" s="46"/>
    </row>
    <row r="131" spans="1:28" x14ac:dyDescent="0.25">
      <c r="A131">
        <v>3099</v>
      </c>
      <c r="B131" s="1">
        <v>45547.577838564801</v>
      </c>
      <c r="C131" s="1">
        <v>45547</v>
      </c>
      <c r="D131" t="s">
        <v>9100</v>
      </c>
      <c r="E131" t="s">
        <v>9101</v>
      </c>
      <c r="F131" t="s">
        <v>790</v>
      </c>
      <c r="G131">
        <v>75</v>
      </c>
      <c r="H131" t="b">
        <v>0</v>
      </c>
      <c r="I131" t="s">
        <v>9240</v>
      </c>
      <c r="J131" t="s">
        <v>9103</v>
      </c>
      <c r="K131" t="s">
        <v>7</v>
      </c>
      <c r="L131" t="b">
        <v>0</v>
      </c>
      <c r="M131" t="s">
        <v>7108</v>
      </c>
      <c r="N131" t="b">
        <v>0</v>
      </c>
      <c r="O131" t="b">
        <v>0</v>
      </c>
      <c r="P131" t="b">
        <v>0</v>
      </c>
      <c r="Q131" t="b">
        <v>1</v>
      </c>
      <c r="R131" t="s">
        <v>246</v>
      </c>
      <c r="S131">
        <v>18</v>
      </c>
      <c r="T131" t="b">
        <v>0</v>
      </c>
      <c r="V131" t="s">
        <v>924</v>
      </c>
      <c r="W131">
        <v>4</v>
      </c>
      <c r="X131" s="11">
        <v>77</v>
      </c>
      <c r="Y131">
        <v>1</v>
      </c>
      <c r="Z131" s="46" cm="1">
        <f t="array" ref="Z131">IF(V131="NA",$AD$2,(INDEX($BL$4:$BL$73,MATCH(V131&amp;W131,$BK$4:$BK$73&amp;$BJ$4:$BJ$73,0))))</f>
        <v>1.0498615788681449E-2</v>
      </c>
      <c r="AA131" s="46">
        <f t="shared" si="9"/>
        <v>1.0104986157886815</v>
      </c>
      <c r="AB131" s="46"/>
    </row>
    <row r="132" spans="1:28" x14ac:dyDescent="0.25">
      <c r="A132">
        <v>3100</v>
      </c>
      <c r="B132" s="1">
        <v>45547.577462280096</v>
      </c>
      <c r="C132" s="1">
        <v>45547</v>
      </c>
      <c r="D132" t="s">
        <v>9100</v>
      </c>
      <c r="E132" t="s">
        <v>9101</v>
      </c>
      <c r="F132" t="s">
        <v>790</v>
      </c>
      <c r="G132">
        <v>72</v>
      </c>
      <c r="H132" t="b">
        <v>0</v>
      </c>
      <c r="I132" t="s">
        <v>9240</v>
      </c>
      <c r="J132" t="s">
        <v>9103</v>
      </c>
      <c r="K132" t="s">
        <v>7</v>
      </c>
      <c r="L132" t="b">
        <v>0</v>
      </c>
      <c r="M132" t="s">
        <v>9275</v>
      </c>
      <c r="N132" t="b">
        <v>0</v>
      </c>
      <c r="O132" t="b">
        <v>0</v>
      </c>
      <c r="P132" t="b">
        <v>0</v>
      </c>
      <c r="Q132" t="b">
        <v>1</v>
      </c>
      <c r="R132" t="s">
        <v>9276</v>
      </c>
      <c r="S132">
        <v>18</v>
      </c>
      <c r="T132" t="b">
        <v>0</v>
      </c>
      <c r="V132" t="s">
        <v>886</v>
      </c>
      <c r="W132">
        <v>5</v>
      </c>
      <c r="X132" s="11">
        <v>72</v>
      </c>
      <c r="Y132">
        <v>1</v>
      </c>
      <c r="Z132" s="46" cm="1">
        <f t="array" ref="Z132">IF(V132="NA",$AD$2,(INDEX($BL$4:$BL$73,MATCH(V132&amp;W132,$BK$4:$BK$73&amp;$BJ$4:$BJ$73,0))))</f>
        <v>4.1970782120221983E-2</v>
      </c>
      <c r="AA132" s="46">
        <f t="shared" ref="AA132:AA195" si="10">Y132+Z132</f>
        <v>1.041970782120222</v>
      </c>
      <c r="AB132" s="46"/>
    </row>
    <row r="133" spans="1:28" x14ac:dyDescent="0.25">
      <c r="A133">
        <v>3101</v>
      </c>
      <c r="B133" s="1">
        <v>45547.577078217597</v>
      </c>
      <c r="C133" s="1">
        <v>45547</v>
      </c>
      <c r="D133" t="s">
        <v>9100</v>
      </c>
      <c r="E133" t="s">
        <v>9101</v>
      </c>
      <c r="F133" t="s">
        <v>790</v>
      </c>
      <c r="G133">
        <v>80</v>
      </c>
      <c r="H133" t="b">
        <v>0</v>
      </c>
      <c r="I133" t="s">
        <v>9240</v>
      </c>
      <c r="J133" t="s">
        <v>9103</v>
      </c>
      <c r="K133" t="s">
        <v>7</v>
      </c>
      <c r="L133" t="b">
        <v>0</v>
      </c>
      <c r="M133" t="s">
        <v>9277</v>
      </c>
      <c r="N133" t="b">
        <v>0</v>
      </c>
      <c r="O133" t="b">
        <v>0</v>
      </c>
      <c r="P133" t="b">
        <v>0</v>
      </c>
      <c r="Q133" t="b">
        <v>1</v>
      </c>
      <c r="R133" t="s">
        <v>9278</v>
      </c>
      <c r="S133">
        <v>18</v>
      </c>
      <c r="T133" t="b">
        <v>0</v>
      </c>
      <c r="V133" t="s">
        <v>892</v>
      </c>
      <c r="W133">
        <v>4</v>
      </c>
      <c r="X133" s="11">
        <v>82</v>
      </c>
      <c r="Y133">
        <v>1</v>
      </c>
      <c r="Z133" s="46" cm="1">
        <f t="array" ref="Z133">IF(V133="NA",$AD$2,(INDEX($BL$4:$BL$73,MATCH(V133&amp;W133,$BK$4:$BK$73&amp;$BJ$4:$BJ$73,0))))</f>
        <v>1.0498615788681274E-2</v>
      </c>
      <c r="AA133" s="46">
        <f t="shared" si="10"/>
        <v>1.0104986157886813</v>
      </c>
      <c r="AB133" s="46"/>
    </row>
    <row r="134" spans="1:28" x14ac:dyDescent="0.25">
      <c r="A134">
        <v>3105</v>
      </c>
      <c r="B134" s="1">
        <v>45547.571202419</v>
      </c>
      <c r="C134" s="1">
        <v>45547</v>
      </c>
      <c r="D134" t="s">
        <v>9100</v>
      </c>
      <c r="E134" t="s">
        <v>9101</v>
      </c>
      <c r="F134" t="s">
        <v>790</v>
      </c>
      <c r="G134">
        <v>83</v>
      </c>
      <c r="H134" t="b">
        <v>0</v>
      </c>
      <c r="I134" t="s">
        <v>9240</v>
      </c>
      <c r="J134" t="s">
        <v>9103</v>
      </c>
      <c r="K134" t="s">
        <v>7</v>
      </c>
      <c r="L134" t="b">
        <v>0</v>
      </c>
      <c r="M134" t="s">
        <v>7107</v>
      </c>
      <c r="N134" t="b">
        <v>0</v>
      </c>
      <c r="O134" t="b">
        <v>0</v>
      </c>
      <c r="P134" t="b">
        <v>0</v>
      </c>
      <c r="Q134" t="b">
        <v>1</v>
      </c>
      <c r="R134" t="s">
        <v>244</v>
      </c>
      <c r="S134">
        <v>18</v>
      </c>
      <c r="T134" t="b">
        <v>0</v>
      </c>
      <c r="V134" t="s">
        <v>8</v>
      </c>
      <c r="W134" t="s">
        <v>8</v>
      </c>
      <c r="X134" s="11">
        <v>87</v>
      </c>
      <c r="Y134">
        <v>1</v>
      </c>
      <c r="Z134" s="46" cm="1">
        <f t="array" ref="Z134">IF(V134="NA",$AD$2,(INDEX($BL$4:$BL$73,MATCH(V134&amp;W134,$BK$4:$BK$73&amp;$BJ$4:$BJ$73,0))))</f>
        <v>-4.0430703315750931E-2</v>
      </c>
      <c r="AA134" s="46">
        <f t="shared" si="10"/>
        <v>0.95956929668424906</v>
      </c>
      <c r="AB134" s="46"/>
    </row>
    <row r="135" spans="1:28" x14ac:dyDescent="0.25">
      <c r="A135">
        <v>3126</v>
      </c>
      <c r="B135" s="1">
        <v>45547.561064409703</v>
      </c>
      <c r="C135" s="1">
        <v>45547</v>
      </c>
      <c r="D135" t="s">
        <v>9100</v>
      </c>
      <c r="E135" t="s">
        <v>9101</v>
      </c>
      <c r="F135" t="s">
        <v>790</v>
      </c>
      <c r="G135">
        <v>82</v>
      </c>
      <c r="H135" t="b">
        <v>0</v>
      </c>
      <c r="I135" t="s">
        <v>9240</v>
      </c>
      <c r="J135" t="s">
        <v>9103</v>
      </c>
      <c r="K135" t="s">
        <v>7</v>
      </c>
      <c r="L135" t="b">
        <v>0</v>
      </c>
      <c r="M135" t="s">
        <v>7106</v>
      </c>
      <c r="N135" t="b">
        <v>0</v>
      </c>
      <c r="O135" t="b">
        <v>0</v>
      </c>
      <c r="P135" t="b">
        <v>0</v>
      </c>
      <c r="Q135" t="b">
        <v>1</v>
      </c>
      <c r="R135" t="s">
        <v>237</v>
      </c>
      <c r="S135">
        <v>18</v>
      </c>
      <c r="T135" t="b">
        <v>0</v>
      </c>
      <c r="V135" t="s">
        <v>8</v>
      </c>
      <c r="W135" t="s">
        <v>8</v>
      </c>
      <c r="X135" s="11">
        <v>82</v>
      </c>
      <c r="Y135">
        <v>1</v>
      </c>
      <c r="Z135" s="46" cm="1">
        <f t="array" ref="Z135">IF(V135="NA",$AD$2,(INDEX($BL$4:$BL$73,MATCH(V135&amp;W135,$BK$4:$BK$73&amp;$BJ$4:$BJ$73,0))))</f>
        <v>-4.0430703315750931E-2</v>
      </c>
      <c r="AA135" s="46">
        <f t="shared" si="10"/>
        <v>0.95956929668424906</v>
      </c>
      <c r="AB135" s="46"/>
    </row>
    <row r="136" spans="1:28" x14ac:dyDescent="0.25">
      <c r="A136">
        <v>3127</v>
      </c>
      <c r="B136" s="1">
        <v>45547.560728298602</v>
      </c>
      <c r="C136" s="1">
        <v>45547</v>
      </c>
      <c r="D136" t="s">
        <v>9100</v>
      </c>
      <c r="E136" t="s">
        <v>9101</v>
      </c>
      <c r="F136" t="s">
        <v>790</v>
      </c>
      <c r="G136">
        <v>72</v>
      </c>
      <c r="H136" t="b">
        <v>0</v>
      </c>
      <c r="I136" t="s">
        <v>9240</v>
      </c>
      <c r="J136" t="s">
        <v>9103</v>
      </c>
      <c r="K136" t="s">
        <v>9</v>
      </c>
      <c r="L136" t="b">
        <v>0</v>
      </c>
      <c r="M136" t="s">
        <v>9279</v>
      </c>
      <c r="N136" t="b">
        <v>0</v>
      </c>
      <c r="O136" t="b">
        <v>1</v>
      </c>
      <c r="P136" t="b">
        <v>0</v>
      </c>
      <c r="Q136" t="b">
        <v>1</v>
      </c>
      <c r="R136" t="s">
        <v>9280</v>
      </c>
      <c r="S136">
        <v>18</v>
      </c>
      <c r="T136" t="b">
        <v>0</v>
      </c>
      <c r="V136" t="s">
        <v>742</v>
      </c>
      <c r="W136">
        <v>3</v>
      </c>
      <c r="X136" s="11">
        <v>72</v>
      </c>
      <c r="Y136">
        <v>1</v>
      </c>
      <c r="Z136" s="46" cm="1">
        <f t="array" ref="Z136">IF(V136="NA",$AD$2,(INDEX($BL$4:$BL$73,MATCH(V136&amp;W136,$BK$4:$BK$73&amp;$BJ$4:$BJ$73,0))))</f>
        <v>1.7708121310808282E-2</v>
      </c>
      <c r="AA136" s="46">
        <f t="shared" si="10"/>
        <v>1.0177081213108083</v>
      </c>
      <c r="AB136" s="46"/>
    </row>
    <row r="137" spans="1:28" x14ac:dyDescent="0.25">
      <c r="A137">
        <v>3128</v>
      </c>
      <c r="B137" s="1">
        <v>45547.560333842601</v>
      </c>
      <c r="C137" s="1">
        <v>45547</v>
      </c>
      <c r="D137" t="s">
        <v>9100</v>
      </c>
      <c r="E137" t="s">
        <v>9101</v>
      </c>
      <c r="F137" t="s">
        <v>790</v>
      </c>
      <c r="G137">
        <v>91</v>
      </c>
      <c r="H137" t="b">
        <v>0</v>
      </c>
      <c r="I137" t="s">
        <v>9240</v>
      </c>
      <c r="J137" t="s">
        <v>9103</v>
      </c>
      <c r="K137" t="s">
        <v>7</v>
      </c>
      <c r="L137" t="b">
        <v>0</v>
      </c>
      <c r="M137" t="s">
        <v>9281</v>
      </c>
      <c r="N137" t="b">
        <v>0</v>
      </c>
      <c r="O137" t="b">
        <v>0</v>
      </c>
      <c r="P137" t="b">
        <v>0</v>
      </c>
      <c r="Q137" t="b">
        <v>1</v>
      </c>
      <c r="R137" t="s">
        <v>9282</v>
      </c>
      <c r="S137">
        <v>18</v>
      </c>
      <c r="T137" t="b">
        <v>0</v>
      </c>
      <c r="V137" t="s">
        <v>741</v>
      </c>
      <c r="W137">
        <v>4</v>
      </c>
      <c r="X137" s="11">
        <v>92</v>
      </c>
      <c r="Y137">
        <v>1</v>
      </c>
      <c r="Z137" s="46" cm="1">
        <f t="array" ref="Z137">IF(V137="NA",$AD$2,(INDEX($BL$4:$BL$73,MATCH(V137&amp;W137,$BK$4:$BK$73&amp;$BJ$4:$BJ$73,0))))</f>
        <v>1.1678733304575806E-2</v>
      </c>
      <c r="AA137" s="46">
        <f t="shared" si="10"/>
        <v>1.0116787333045758</v>
      </c>
      <c r="AB137" s="46"/>
    </row>
    <row r="138" spans="1:28" x14ac:dyDescent="0.25">
      <c r="A138">
        <v>3154</v>
      </c>
      <c r="B138" s="1">
        <v>45547.546731111099</v>
      </c>
      <c r="C138" s="1">
        <v>45547</v>
      </c>
      <c r="D138" t="s">
        <v>9100</v>
      </c>
      <c r="E138" t="s">
        <v>9101</v>
      </c>
      <c r="F138" t="s">
        <v>790</v>
      </c>
      <c r="G138">
        <v>78</v>
      </c>
      <c r="H138" t="b">
        <v>0</v>
      </c>
      <c r="I138" t="s">
        <v>9240</v>
      </c>
      <c r="J138" t="s">
        <v>9103</v>
      </c>
      <c r="K138" t="s">
        <v>9</v>
      </c>
      <c r="L138" t="b">
        <v>0</v>
      </c>
      <c r="M138" t="s">
        <v>7105</v>
      </c>
      <c r="N138" t="b">
        <v>0</v>
      </c>
      <c r="O138" t="b">
        <v>1</v>
      </c>
      <c r="P138" t="b">
        <v>0</v>
      </c>
      <c r="Q138" t="b">
        <v>1</v>
      </c>
      <c r="R138" t="s">
        <v>122</v>
      </c>
      <c r="S138">
        <v>18</v>
      </c>
      <c r="T138" t="b">
        <v>0</v>
      </c>
      <c r="V138" t="s">
        <v>919</v>
      </c>
      <c r="W138">
        <v>4</v>
      </c>
      <c r="X138" s="11">
        <v>82</v>
      </c>
      <c r="Y138">
        <v>1</v>
      </c>
      <c r="Z138" s="46" cm="1">
        <f t="array" ref="Z138">IF(V138="NA",$AD$2,(INDEX($BL$4:$BL$73,MATCH(V138&amp;W138,$BK$4:$BK$73&amp;$BJ$4:$BJ$73,0))))</f>
        <v>1.0498615788681311E-2</v>
      </c>
      <c r="AA138" s="46">
        <f t="shared" si="10"/>
        <v>1.0104986157886813</v>
      </c>
      <c r="AB138" s="46"/>
    </row>
    <row r="139" spans="1:28" x14ac:dyDescent="0.25">
      <c r="A139">
        <v>3162</v>
      </c>
      <c r="B139" s="1">
        <v>45547.540288784701</v>
      </c>
      <c r="C139" s="1">
        <v>45547</v>
      </c>
      <c r="D139" t="s">
        <v>9100</v>
      </c>
      <c r="E139" t="s">
        <v>9101</v>
      </c>
      <c r="F139" t="s">
        <v>790</v>
      </c>
      <c r="G139">
        <v>76</v>
      </c>
      <c r="H139" t="b">
        <v>0</v>
      </c>
      <c r="I139" t="s">
        <v>9240</v>
      </c>
      <c r="J139" t="s">
        <v>9103</v>
      </c>
      <c r="K139" t="s">
        <v>7</v>
      </c>
      <c r="L139" t="b">
        <v>0</v>
      </c>
      <c r="M139" t="s">
        <v>9283</v>
      </c>
      <c r="N139" t="b">
        <v>0</v>
      </c>
      <c r="O139" t="b">
        <v>0</v>
      </c>
      <c r="P139" t="b">
        <v>0</v>
      </c>
      <c r="Q139" t="b">
        <v>1</v>
      </c>
      <c r="R139" t="s">
        <v>9284</v>
      </c>
      <c r="S139">
        <v>18</v>
      </c>
      <c r="T139" t="b">
        <v>0</v>
      </c>
      <c r="V139" t="s">
        <v>945</v>
      </c>
      <c r="W139">
        <v>4</v>
      </c>
      <c r="X139" s="11">
        <v>77</v>
      </c>
      <c r="Y139">
        <v>1</v>
      </c>
      <c r="Z139" s="46" cm="1">
        <f t="array" ref="Z139">IF(V139="NA",$AD$2,(INDEX($BL$4:$BL$73,MATCH(V139&amp;W139,$BK$4:$BK$73&amp;$BJ$4:$BJ$73,0))))</f>
        <v>1.0498615788681285E-2</v>
      </c>
      <c r="AA139" s="46">
        <f t="shared" si="10"/>
        <v>1.0104986157886813</v>
      </c>
      <c r="AB139" s="46"/>
    </row>
    <row r="140" spans="1:28" x14ac:dyDescent="0.25">
      <c r="A140">
        <v>3165</v>
      </c>
      <c r="B140" s="1">
        <v>45547.5386676505</v>
      </c>
      <c r="C140" s="1">
        <v>45547</v>
      </c>
      <c r="D140" t="s">
        <v>9100</v>
      </c>
      <c r="E140" t="s">
        <v>9101</v>
      </c>
      <c r="F140" t="s">
        <v>790</v>
      </c>
      <c r="G140">
        <v>82</v>
      </c>
      <c r="H140" t="b">
        <v>0</v>
      </c>
      <c r="I140" t="s">
        <v>9240</v>
      </c>
      <c r="J140" t="s">
        <v>9103</v>
      </c>
      <c r="K140" t="s">
        <v>7</v>
      </c>
      <c r="L140" t="b">
        <v>0</v>
      </c>
      <c r="M140" t="s">
        <v>9285</v>
      </c>
      <c r="N140" t="b">
        <v>0</v>
      </c>
      <c r="O140" t="b">
        <v>0</v>
      </c>
      <c r="P140" t="b">
        <v>0</v>
      </c>
      <c r="Q140" t="b">
        <v>1</v>
      </c>
      <c r="R140" t="s">
        <v>9286</v>
      </c>
      <c r="S140">
        <v>18</v>
      </c>
      <c r="T140" t="b">
        <v>0</v>
      </c>
      <c r="V140" t="s">
        <v>658</v>
      </c>
      <c r="W140">
        <v>4</v>
      </c>
      <c r="X140" s="11">
        <v>82</v>
      </c>
      <c r="Y140">
        <v>1</v>
      </c>
      <c r="Z140" s="46" cm="1">
        <f t="array" ref="Z140">IF(V140="NA",$AD$2,(INDEX($BL$4:$BL$73,MATCH(V140&amp;W140,$BK$4:$BK$73&amp;$BJ$4:$BJ$73,0))))</f>
        <v>1.1678733304575896E-2</v>
      </c>
      <c r="AA140" s="46">
        <f t="shared" si="10"/>
        <v>1.0116787333045758</v>
      </c>
      <c r="AB140" s="46"/>
    </row>
    <row r="141" spans="1:28" x14ac:dyDescent="0.25">
      <c r="A141">
        <v>3187</v>
      </c>
      <c r="B141" s="1">
        <v>45547.531904513897</v>
      </c>
      <c r="C141" s="1">
        <v>45547</v>
      </c>
      <c r="D141" t="s">
        <v>9100</v>
      </c>
      <c r="E141" t="s">
        <v>9101</v>
      </c>
      <c r="F141" t="s">
        <v>790</v>
      </c>
      <c r="G141">
        <v>79</v>
      </c>
      <c r="H141" t="b">
        <v>0</v>
      </c>
      <c r="I141" t="s">
        <v>9240</v>
      </c>
      <c r="J141" t="s">
        <v>9103</v>
      </c>
      <c r="K141" t="s">
        <v>7</v>
      </c>
      <c r="L141" t="b">
        <v>0</v>
      </c>
      <c r="M141" t="s">
        <v>7103</v>
      </c>
      <c r="N141" t="b">
        <v>0</v>
      </c>
      <c r="O141" t="b">
        <v>0</v>
      </c>
      <c r="P141" t="b">
        <v>0</v>
      </c>
      <c r="Q141" t="b">
        <v>1</v>
      </c>
      <c r="R141" t="s">
        <v>111</v>
      </c>
      <c r="S141">
        <v>18</v>
      </c>
      <c r="T141" t="b">
        <v>0</v>
      </c>
      <c r="V141" t="s">
        <v>740</v>
      </c>
      <c r="W141">
        <v>4</v>
      </c>
      <c r="X141" s="11">
        <v>82</v>
      </c>
      <c r="Y141">
        <v>1</v>
      </c>
      <c r="Z141" s="46" cm="1">
        <f t="array" ref="Z141">IF(V141="NA",$AD$2,(INDEX($BL$4:$BL$73,MATCH(V141&amp;W141,$BK$4:$BK$73&amp;$BJ$4:$BJ$73,0))))</f>
        <v>1.0498615788681253E-2</v>
      </c>
      <c r="AA141" s="46">
        <f t="shared" si="10"/>
        <v>1.0104986157886813</v>
      </c>
      <c r="AB141" s="46"/>
    </row>
    <row r="142" spans="1:28" x14ac:dyDescent="0.25">
      <c r="A142">
        <v>3207</v>
      </c>
      <c r="B142" s="1">
        <v>45547.462667187501</v>
      </c>
      <c r="C142" s="1">
        <v>45547</v>
      </c>
      <c r="D142" t="s">
        <v>9100</v>
      </c>
      <c r="E142" t="s">
        <v>9101</v>
      </c>
      <c r="F142" t="s">
        <v>790</v>
      </c>
      <c r="G142">
        <v>70</v>
      </c>
      <c r="H142" t="b">
        <v>0</v>
      </c>
      <c r="I142" t="s">
        <v>9240</v>
      </c>
      <c r="J142" t="s">
        <v>9103</v>
      </c>
      <c r="K142" t="s">
        <v>7</v>
      </c>
      <c r="L142" t="b">
        <v>0</v>
      </c>
      <c r="M142" t="s">
        <v>9287</v>
      </c>
      <c r="N142" t="b">
        <v>0</v>
      </c>
      <c r="O142" t="b">
        <v>0</v>
      </c>
      <c r="P142" t="b">
        <v>0</v>
      </c>
      <c r="Q142" t="b">
        <v>1</v>
      </c>
      <c r="R142" t="s">
        <v>9288</v>
      </c>
      <c r="S142">
        <v>18</v>
      </c>
      <c r="T142" t="b">
        <v>0</v>
      </c>
      <c r="V142" t="s">
        <v>893</v>
      </c>
      <c r="W142">
        <v>4</v>
      </c>
      <c r="X142" s="11">
        <v>72</v>
      </c>
      <c r="Y142">
        <v>1</v>
      </c>
      <c r="Z142" s="46" cm="1">
        <f t="array" ref="Z142">IF(V142="NA",$AD$2,(INDEX($BL$4:$BL$73,MATCH(V142&amp;W142,$BK$4:$BK$73&amp;$BJ$4:$BJ$73,0))))</f>
        <v>1.0498615788681286E-2</v>
      </c>
      <c r="AA142" s="46">
        <f t="shared" si="10"/>
        <v>1.0104986157886813</v>
      </c>
      <c r="AB142" s="46"/>
    </row>
    <row r="143" spans="1:28" x14ac:dyDescent="0.25">
      <c r="A143">
        <v>3219</v>
      </c>
      <c r="B143" s="1">
        <v>45547.4586444097</v>
      </c>
      <c r="C143" s="1">
        <v>45547</v>
      </c>
      <c r="D143" t="s">
        <v>9100</v>
      </c>
      <c r="E143" t="s">
        <v>9101</v>
      </c>
      <c r="F143" t="s">
        <v>790</v>
      </c>
      <c r="G143">
        <v>73</v>
      </c>
      <c r="H143" t="b">
        <v>0</v>
      </c>
      <c r="I143" t="s">
        <v>9240</v>
      </c>
      <c r="J143" t="s">
        <v>9103</v>
      </c>
      <c r="K143" t="s">
        <v>9</v>
      </c>
      <c r="L143" t="b">
        <v>0</v>
      </c>
      <c r="M143" t="s">
        <v>9289</v>
      </c>
      <c r="N143" t="b">
        <v>0</v>
      </c>
      <c r="O143" t="b">
        <v>1</v>
      </c>
      <c r="P143" t="b">
        <v>0</v>
      </c>
      <c r="Q143" t="b">
        <v>1</v>
      </c>
      <c r="R143" t="s">
        <v>9290</v>
      </c>
      <c r="S143">
        <v>18</v>
      </c>
      <c r="T143" t="b">
        <v>0</v>
      </c>
      <c r="V143" t="s">
        <v>888</v>
      </c>
      <c r="W143">
        <v>4</v>
      </c>
      <c r="X143" s="11">
        <v>77</v>
      </c>
      <c r="Y143">
        <v>1</v>
      </c>
      <c r="Z143" s="46" cm="1">
        <f t="array" ref="Z143">IF(V143="NA",$AD$2,(INDEX($BL$4:$BL$73,MATCH(V143&amp;W143,$BK$4:$BK$73&amp;$BJ$4:$BJ$73,0))))</f>
        <v>1.0498615788681257E-2</v>
      </c>
      <c r="AA143" s="46">
        <f t="shared" si="10"/>
        <v>1.0104986157886813</v>
      </c>
      <c r="AB143" s="46"/>
    </row>
    <row r="144" spans="1:28" x14ac:dyDescent="0.25">
      <c r="A144">
        <v>3221</v>
      </c>
      <c r="B144" s="1">
        <v>45547.458122581003</v>
      </c>
      <c r="C144" s="1">
        <v>45547</v>
      </c>
      <c r="D144" t="s">
        <v>9100</v>
      </c>
      <c r="E144" t="s">
        <v>9101</v>
      </c>
      <c r="F144" t="s">
        <v>790</v>
      </c>
      <c r="G144">
        <v>78</v>
      </c>
      <c r="H144" t="b">
        <v>0</v>
      </c>
      <c r="I144" t="s">
        <v>9240</v>
      </c>
      <c r="J144" t="s">
        <v>9103</v>
      </c>
      <c r="K144" t="s">
        <v>7</v>
      </c>
      <c r="L144" t="b">
        <v>0</v>
      </c>
      <c r="M144" t="s">
        <v>9291</v>
      </c>
      <c r="N144" t="b">
        <v>0</v>
      </c>
      <c r="O144" t="b">
        <v>0</v>
      </c>
      <c r="P144" t="b">
        <v>0</v>
      </c>
      <c r="Q144" t="b">
        <v>1</v>
      </c>
      <c r="R144" t="s">
        <v>9292</v>
      </c>
      <c r="S144">
        <v>18</v>
      </c>
      <c r="T144" t="b">
        <v>0</v>
      </c>
      <c r="V144" t="s">
        <v>741</v>
      </c>
      <c r="W144">
        <v>4</v>
      </c>
      <c r="X144" s="11">
        <v>82</v>
      </c>
      <c r="Y144">
        <v>1</v>
      </c>
      <c r="Z144" s="46" cm="1">
        <f t="array" ref="Z144">IF(V144="NA",$AD$2,(INDEX($BL$4:$BL$73,MATCH(V144&amp;W144,$BK$4:$BK$73&amp;$BJ$4:$BJ$73,0))))</f>
        <v>1.1678733304575806E-2</v>
      </c>
      <c r="AA144" s="46">
        <f t="shared" si="10"/>
        <v>1.0116787333045758</v>
      </c>
      <c r="AB144" s="46"/>
    </row>
    <row r="145" spans="1:28" x14ac:dyDescent="0.25">
      <c r="A145">
        <v>3231</v>
      </c>
      <c r="B145" s="1">
        <v>45547.454428240701</v>
      </c>
      <c r="C145" s="1">
        <v>45547</v>
      </c>
      <c r="D145" t="s">
        <v>9100</v>
      </c>
      <c r="E145" t="s">
        <v>9101</v>
      </c>
      <c r="F145" t="s">
        <v>790</v>
      </c>
      <c r="G145">
        <v>70</v>
      </c>
      <c r="H145" t="b">
        <v>0</v>
      </c>
      <c r="I145" t="s">
        <v>9240</v>
      </c>
      <c r="J145" t="s">
        <v>9103</v>
      </c>
      <c r="K145" t="s">
        <v>7</v>
      </c>
      <c r="L145" t="b">
        <v>0</v>
      </c>
      <c r="M145" t="s">
        <v>9293</v>
      </c>
      <c r="N145" t="b">
        <v>0</v>
      </c>
      <c r="O145" t="b">
        <v>0</v>
      </c>
      <c r="P145" t="b">
        <v>0</v>
      </c>
      <c r="Q145" t="b">
        <v>1</v>
      </c>
      <c r="R145" t="s">
        <v>9294</v>
      </c>
      <c r="S145">
        <v>18</v>
      </c>
      <c r="T145" t="b">
        <v>0</v>
      </c>
      <c r="V145" t="s">
        <v>8</v>
      </c>
      <c r="W145" t="s">
        <v>8</v>
      </c>
      <c r="X145" s="11">
        <v>72</v>
      </c>
      <c r="Y145">
        <v>1</v>
      </c>
      <c r="Z145" s="46" cm="1">
        <f t="array" ref="Z145">IF(V145="NA",$AD$2,(INDEX($BL$4:$BL$73,MATCH(V145&amp;W145,$BK$4:$BK$73&amp;$BJ$4:$BJ$73,0))))</f>
        <v>-4.0430703315750931E-2</v>
      </c>
      <c r="AA145" s="46">
        <f t="shared" si="10"/>
        <v>0.95956929668424906</v>
      </c>
      <c r="AB145" s="46"/>
    </row>
    <row r="146" spans="1:28" x14ac:dyDescent="0.25">
      <c r="A146">
        <v>3235</v>
      </c>
      <c r="B146" s="1">
        <v>45547.452981307899</v>
      </c>
      <c r="C146" s="1">
        <v>45547</v>
      </c>
      <c r="D146" t="s">
        <v>9100</v>
      </c>
      <c r="E146" t="s">
        <v>9101</v>
      </c>
      <c r="F146" t="s">
        <v>790</v>
      </c>
      <c r="G146">
        <v>91</v>
      </c>
      <c r="H146" t="b">
        <v>0</v>
      </c>
      <c r="I146" t="s">
        <v>9240</v>
      </c>
      <c r="J146" t="s">
        <v>9103</v>
      </c>
      <c r="K146" t="s">
        <v>7</v>
      </c>
      <c r="L146" t="b">
        <v>0</v>
      </c>
      <c r="M146" t="s">
        <v>7101</v>
      </c>
      <c r="N146" t="b">
        <v>0</v>
      </c>
      <c r="O146" t="b">
        <v>0</v>
      </c>
      <c r="P146" t="b">
        <v>0</v>
      </c>
      <c r="Q146" t="b">
        <v>1</v>
      </c>
      <c r="R146" t="s">
        <v>95</v>
      </c>
      <c r="S146">
        <v>18</v>
      </c>
      <c r="T146" t="b">
        <v>0</v>
      </c>
      <c r="V146" t="s">
        <v>8</v>
      </c>
      <c r="W146" t="s">
        <v>8</v>
      </c>
      <c r="X146" s="11">
        <v>92</v>
      </c>
      <c r="Y146">
        <v>1</v>
      </c>
      <c r="Z146" s="46" cm="1">
        <f t="array" ref="Z146">IF(V146="NA",$AD$2,(INDEX($BL$4:$BL$73,MATCH(V146&amp;W146,$BK$4:$BK$73&amp;$BJ$4:$BJ$73,0))))</f>
        <v>-4.0430703315750931E-2</v>
      </c>
      <c r="AA146" s="46">
        <f t="shared" si="10"/>
        <v>0.95956929668424906</v>
      </c>
      <c r="AB146" s="46"/>
    </row>
    <row r="147" spans="1:28" x14ac:dyDescent="0.25">
      <c r="A147">
        <v>3239</v>
      </c>
      <c r="B147" s="1">
        <v>45547.451842083297</v>
      </c>
      <c r="C147" s="1">
        <v>45547</v>
      </c>
      <c r="D147" t="s">
        <v>9100</v>
      </c>
      <c r="E147" t="s">
        <v>9101</v>
      </c>
      <c r="F147" t="s">
        <v>790</v>
      </c>
      <c r="G147">
        <v>82</v>
      </c>
      <c r="H147" t="b">
        <v>0</v>
      </c>
      <c r="I147" t="s">
        <v>9240</v>
      </c>
      <c r="J147" t="s">
        <v>9103</v>
      </c>
      <c r="K147" t="s">
        <v>7</v>
      </c>
      <c r="L147" t="b">
        <v>0</v>
      </c>
      <c r="M147" t="s">
        <v>9295</v>
      </c>
      <c r="N147" t="b">
        <v>0</v>
      </c>
      <c r="O147" t="b">
        <v>0</v>
      </c>
      <c r="P147" t="b">
        <v>0</v>
      </c>
      <c r="Q147" t="b">
        <v>1</v>
      </c>
      <c r="R147" t="s">
        <v>9296</v>
      </c>
      <c r="S147">
        <v>18</v>
      </c>
      <c r="T147" t="b">
        <v>0</v>
      </c>
      <c r="V147" t="s">
        <v>8</v>
      </c>
      <c r="W147" t="s">
        <v>8</v>
      </c>
      <c r="X147" s="11">
        <v>82</v>
      </c>
      <c r="Y147">
        <v>1</v>
      </c>
      <c r="Z147" s="46" cm="1">
        <f t="array" ref="Z147">IF(V147="NA",$AD$2,(INDEX($BL$4:$BL$73,MATCH(V147&amp;W147,$BK$4:$BK$73&amp;$BJ$4:$BJ$73,0))))</f>
        <v>-4.0430703315750931E-2</v>
      </c>
      <c r="AA147" s="46">
        <f t="shared" si="10"/>
        <v>0.95956929668424906</v>
      </c>
      <c r="AB147" s="46"/>
    </row>
    <row r="148" spans="1:28" x14ac:dyDescent="0.25">
      <c r="A148">
        <v>3246</v>
      </c>
      <c r="B148" s="1">
        <v>45547.449434965303</v>
      </c>
      <c r="C148" s="1">
        <v>45547</v>
      </c>
      <c r="D148" t="s">
        <v>9100</v>
      </c>
      <c r="E148" t="s">
        <v>9101</v>
      </c>
      <c r="F148" t="s">
        <v>790</v>
      </c>
      <c r="G148">
        <v>84</v>
      </c>
      <c r="H148" t="b">
        <v>0</v>
      </c>
      <c r="I148" t="s">
        <v>9240</v>
      </c>
      <c r="J148" t="s">
        <v>9103</v>
      </c>
      <c r="K148" t="s">
        <v>7</v>
      </c>
      <c r="L148" t="b">
        <v>0</v>
      </c>
      <c r="M148" t="s">
        <v>9297</v>
      </c>
      <c r="N148" t="b">
        <v>0</v>
      </c>
      <c r="O148" t="b">
        <v>0</v>
      </c>
      <c r="P148" t="b">
        <v>0</v>
      </c>
      <c r="Q148" t="b">
        <v>1</v>
      </c>
      <c r="R148" t="s">
        <v>9298</v>
      </c>
      <c r="S148">
        <v>18</v>
      </c>
      <c r="T148" t="b">
        <v>0</v>
      </c>
      <c r="V148" t="s">
        <v>8</v>
      </c>
      <c r="W148" t="s">
        <v>8</v>
      </c>
      <c r="X148" s="11">
        <v>87</v>
      </c>
      <c r="Y148">
        <v>1</v>
      </c>
      <c r="Z148" s="46" cm="1">
        <f t="array" ref="Z148">IF(V148="NA",$AD$2,(INDEX($BL$4:$BL$73,MATCH(V148&amp;W148,$BK$4:$BK$73&amp;$BJ$4:$BJ$73,0))))</f>
        <v>-4.0430703315750931E-2</v>
      </c>
      <c r="AA148" s="46">
        <f t="shared" si="10"/>
        <v>0.95956929668424906</v>
      </c>
      <c r="AB148" s="46"/>
    </row>
    <row r="149" spans="1:28" x14ac:dyDescent="0.25">
      <c r="A149">
        <v>3251</v>
      </c>
      <c r="B149" s="1">
        <v>45547.447803958297</v>
      </c>
      <c r="C149" s="1">
        <v>45547</v>
      </c>
      <c r="D149" t="s">
        <v>9100</v>
      </c>
      <c r="E149" t="s">
        <v>9101</v>
      </c>
      <c r="F149" t="s">
        <v>790</v>
      </c>
      <c r="G149">
        <v>74</v>
      </c>
      <c r="H149" t="b">
        <v>0</v>
      </c>
      <c r="I149" t="s">
        <v>9240</v>
      </c>
      <c r="J149" t="s">
        <v>9103</v>
      </c>
      <c r="K149" t="s">
        <v>7</v>
      </c>
      <c r="L149" t="b">
        <v>0</v>
      </c>
      <c r="M149" t="s">
        <v>9299</v>
      </c>
      <c r="N149" t="b">
        <v>0</v>
      </c>
      <c r="O149" t="b">
        <v>0</v>
      </c>
      <c r="P149" t="b">
        <v>0</v>
      </c>
      <c r="Q149" t="b">
        <v>1</v>
      </c>
      <c r="R149" t="s">
        <v>9300</v>
      </c>
      <c r="S149">
        <v>18</v>
      </c>
      <c r="T149" t="b">
        <v>0</v>
      </c>
      <c r="V149" t="s">
        <v>8</v>
      </c>
      <c r="W149" t="s">
        <v>8</v>
      </c>
      <c r="X149" s="11">
        <v>77</v>
      </c>
      <c r="Y149">
        <v>1</v>
      </c>
      <c r="Z149" s="46" cm="1">
        <f t="array" ref="Z149">IF(V149="NA",$AD$2,(INDEX($BL$4:$BL$73,MATCH(V149&amp;W149,$BK$4:$BK$73&amp;$BJ$4:$BJ$73,0))))</f>
        <v>-4.0430703315750931E-2</v>
      </c>
      <c r="AA149" s="46">
        <f t="shared" si="10"/>
        <v>0.95956929668424906</v>
      </c>
      <c r="AB149" s="46"/>
    </row>
    <row r="150" spans="1:28" x14ac:dyDescent="0.25">
      <c r="A150">
        <v>3258</v>
      </c>
      <c r="B150" s="1">
        <v>45547.444448958297</v>
      </c>
      <c r="C150" s="1">
        <v>45547</v>
      </c>
      <c r="D150" t="s">
        <v>9100</v>
      </c>
      <c r="E150" t="s">
        <v>9101</v>
      </c>
      <c r="F150" t="s">
        <v>790</v>
      </c>
      <c r="G150">
        <v>70</v>
      </c>
      <c r="H150" t="b">
        <v>0</v>
      </c>
      <c r="I150" t="s">
        <v>9240</v>
      </c>
      <c r="J150" t="s">
        <v>9103</v>
      </c>
      <c r="K150" t="s">
        <v>9</v>
      </c>
      <c r="L150" t="b">
        <v>0</v>
      </c>
      <c r="M150" t="s">
        <v>9301</v>
      </c>
      <c r="N150" t="b">
        <v>0</v>
      </c>
      <c r="O150" t="b">
        <v>1</v>
      </c>
      <c r="P150" t="b">
        <v>0</v>
      </c>
      <c r="Q150" t="b">
        <v>1</v>
      </c>
      <c r="R150" t="s">
        <v>9302</v>
      </c>
      <c r="S150">
        <v>18</v>
      </c>
      <c r="T150" t="b">
        <v>0</v>
      </c>
      <c r="V150" t="s">
        <v>949</v>
      </c>
      <c r="W150">
        <v>4</v>
      </c>
      <c r="X150" s="11">
        <v>72</v>
      </c>
      <c r="Y150">
        <v>1</v>
      </c>
      <c r="Z150" s="46" cm="1">
        <f t="array" ref="Z150">IF(V150="NA",$AD$2,(INDEX($BL$4:$BL$73,MATCH(V150&amp;W150,$BK$4:$BK$73&amp;$BJ$4:$BJ$73,0))))</f>
        <v>1.0498615788681335E-2</v>
      </c>
      <c r="AA150" s="46">
        <f t="shared" si="10"/>
        <v>1.0104986157886813</v>
      </c>
      <c r="AB150" s="46"/>
    </row>
    <row r="151" spans="1:28" x14ac:dyDescent="0.25">
      <c r="A151">
        <v>3259</v>
      </c>
      <c r="B151" s="1">
        <v>45547.444150162002</v>
      </c>
      <c r="C151" s="1">
        <v>45547</v>
      </c>
      <c r="D151" t="s">
        <v>9100</v>
      </c>
      <c r="E151" t="s">
        <v>9101</v>
      </c>
      <c r="F151" t="s">
        <v>790</v>
      </c>
      <c r="G151">
        <v>79</v>
      </c>
      <c r="H151" t="b">
        <v>0</v>
      </c>
      <c r="I151" t="s">
        <v>9240</v>
      </c>
      <c r="J151" t="s">
        <v>9103</v>
      </c>
      <c r="K151" t="s">
        <v>9</v>
      </c>
      <c r="L151" t="b">
        <v>0</v>
      </c>
      <c r="M151" t="s">
        <v>7100</v>
      </c>
      <c r="N151" t="b">
        <v>0</v>
      </c>
      <c r="O151" t="b">
        <v>1</v>
      </c>
      <c r="P151" t="b">
        <v>0</v>
      </c>
      <c r="Q151" t="b">
        <v>1</v>
      </c>
      <c r="R151" t="s">
        <v>87</v>
      </c>
      <c r="S151">
        <v>18</v>
      </c>
      <c r="T151" t="b">
        <v>0</v>
      </c>
      <c r="V151" t="s">
        <v>892</v>
      </c>
      <c r="W151">
        <v>4</v>
      </c>
      <c r="X151" s="11">
        <v>82</v>
      </c>
      <c r="Y151">
        <v>1</v>
      </c>
      <c r="Z151" s="46" cm="1">
        <f t="array" ref="Z151">IF(V151="NA",$AD$2,(INDEX($BL$4:$BL$73,MATCH(V151&amp;W151,$BK$4:$BK$73&amp;$BJ$4:$BJ$73,0))))</f>
        <v>1.0498615788681274E-2</v>
      </c>
      <c r="AA151" s="46">
        <f t="shared" si="10"/>
        <v>1.0104986157886813</v>
      </c>
      <c r="AB151" s="46"/>
    </row>
    <row r="152" spans="1:28" x14ac:dyDescent="0.25">
      <c r="A152">
        <v>3262</v>
      </c>
      <c r="B152" s="1">
        <v>45547.443172534702</v>
      </c>
      <c r="C152" s="1">
        <v>45547</v>
      </c>
      <c r="D152" t="s">
        <v>9100</v>
      </c>
      <c r="E152" t="s">
        <v>9101</v>
      </c>
      <c r="F152" t="s">
        <v>790</v>
      </c>
      <c r="G152">
        <v>79</v>
      </c>
      <c r="H152" t="b">
        <v>0</v>
      </c>
      <c r="I152" t="s">
        <v>9240</v>
      </c>
      <c r="J152" t="s">
        <v>9103</v>
      </c>
      <c r="K152" t="s">
        <v>9</v>
      </c>
      <c r="L152" t="b">
        <v>0</v>
      </c>
      <c r="M152" t="s">
        <v>7099</v>
      </c>
      <c r="N152" t="b">
        <v>0</v>
      </c>
      <c r="O152" t="b">
        <v>1</v>
      </c>
      <c r="P152" t="b">
        <v>0</v>
      </c>
      <c r="Q152" t="b">
        <v>1</v>
      </c>
      <c r="R152" t="s">
        <v>86</v>
      </c>
      <c r="S152">
        <v>18</v>
      </c>
      <c r="T152" t="b">
        <v>0</v>
      </c>
      <c r="V152" t="s">
        <v>893</v>
      </c>
      <c r="W152">
        <v>4</v>
      </c>
      <c r="X152" s="11">
        <v>82</v>
      </c>
      <c r="Y152">
        <v>1</v>
      </c>
      <c r="Z152" s="46" cm="1">
        <f t="array" ref="Z152">IF(V152="NA",$AD$2,(INDEX($BL$4:$BL$73,MATCH(V152&amp;W152,$BK$4:$BK$73&amp;$BJ$4:$BJ$73,0))))</f>
        <v>1.0498615788681286E-2</v>
      </c>
      <c r="AA152" s="46">
        <f t="shared" si="10"/>
        <v>1.0104986157886813</v>
      </c>
      <c r="AB152" s="46"/>
    </row>
    <row r="153" spans="1:28" x14ac:dyDescent="0.25">
      <c r="A153">
        <v>3263</v>
      </c>
      <c r="B153" s="1">
        <v>45547.442841099502</v>
      </c>
      <c r="C153" s="1">
        <v>45547</v>
      </c>
      <c r="D153" t="s">
        <v>9100</v>
      </c>
      <c r="E153" t="s">
        <v>9101</v>
      </c>
      <c r="F153" t="s">
        <v>790</v>
      </c>
      <c r="G153">
        <v>82</v>
      </c>
      <c r="H153" t="b">
        <v>0</v>
      </c>
      <c r="I153" t="s">
        <v>9240</v>
      </c>
      <c r="J153" t="s">
        <v>9103</v>
      </c>
      <c r="K153" t="s">
        <v>7</v>
      </c>
      <c r="L153" t="b">
        <v>0</v>
      </c>
      <c r="M153" t="s">
        <v>9303</v>
      </c>
      <c r="N153" t="b">
        <v>0</v>
      </c>
      <c r="O153" t="b">
        <v>0</v>
      </c>
      <c r="P153" t="b">
        <v>0</v>
      </c>
      <c r="Q153" t="b">
        <v>1</v>
      </c>
      <c r="R153" t="s">
        <v>9304</v>
      </c>
      <c r="S153">
        <v>18</v>
      </c>
      <c r="T153" t="b">
        <v>0</v>
      </c>
      <c r="V153" t="s">
        <v>924</v>
      </c>
      <c r="W153">
        <v>5</v>
      </c>
      <c r="X153" s="11">
        <v>82</v>
      </c>
      <c r="Y153">
        <v>1</v>
      </c>
      <c r="Z153" s="46" cm="1">
        <f t="array" ref="Z153">IF(V153="NA",$AD$2,(INDEX($BL$4:$BL$73,MATCH(V153&amp;W153,$BK$4:$BK$73&amp;$BJ$4:$BJ$73,0))))</f>
        <v>4.1970782120221983E-2</v>
      </c>
      <c r="AA153" s="46">
        <f t="shared" si="10"/>
        <v>1.041970782120222</v>
      </c>
      <c r="AB153" s="46"/>
    </row>
    <row r="154" spans="1:28" x14ac:dyDescent="0.25">
      <c r="A154">
        <v>3264</v>
      </c>
      <c r="B154" s="1">
        <v>45547.442501307902</v>
      </c>
      <c r="C154" s="1">
        <v>45547</v>
      </c>
      <c r="D154" t="s">
        <v>9100</v>
      </c>
      <c r="E154" t="s">
        <v>9101</v>
      </c>
      <c r="F154" t="s">
        <v>790</v>
      </c>
      <c r="G154">
        <v>78</v>
      </c>
      <c r="H154" t="b">
        <v>0</v>
      </c>
      <c r="I154" t="s">
        <v>9240</v>
      </c>
      <c r="J154" t="s">
        <v>9103</v>
      </c>
      <c r="K154" t="s">
        <v>7</v>
      </c>
      <c r="L154" t="b">
        <v>0</v>
      </c>
      <c r="M154" t="s">
        <v>9305</v>
      </c>
      <c r="N154" t="b">
        <v>0</v>
      </c>
      <c r="O154" t="b">
        <v>0</v>
      </c>
      <c r="P154" t="b">
        <v>0</v>
      </c>
      <c r="Q154" t="b">
        <v>1</v>
      </c>
      <c r="R154" t="s">
        <v>9306</v>
      </c>
      <c r="S154">
        <v>18</v>
      </c>
      <c r="T154" t="b">
        <v>0</v>
      </c>
      <c r="V154" t="s">
        <v>742</v>
      </c>
      <c r="W154">
        <v>4</v>
      </c>
      <c r="X154" s="11">
        <v>82</v>
      </c>
      <c r="Y154">
        <v>1</v>
      </c>
      <c r="Z154" s="46" cm="1">
        <f t="array" ref="Z154">IF(V154="NA",$AD$2,(INDEX($BL$4:$BL$73,MATCH(V154&amp;W154,$BK$4:$BK$73&amp;$BJ$4:$BJ$73,0))))</f>
        <v>1.1678733304575913E-2</v>
      </c>
      <c r="AA154" s="46">
        <f t="shared" si="10"/>
        <v>1.0116787333045758</v>
      </c>
      <c r="AB154" s="46"/>
    </row>
    <row r="155" spans="1:28" x14ac:dyDescent="0.25">
      <c r="A155">
        <v>3265</v>
      </c>
      <c r="B155" s="1">
        <v>45547.442153124997</v>
      </c>
      <c r="C155" s="1">
        <v>45547</v>
      </c>
      <c r="D155" t="s">
        <v>9100</v>
      </c>
      <c r="E155" t="s">
        <v>9101</v>
      </c>
      <c r="F155" t="s">
        <v>790</v>
      </c>
      <c r="G155">
        <v>76</v>
      </c>
      <c r="H155" t="b">
        <v>0</v>
      </c>
      <c r="I155" t="s">
        <v>9240</v>
      </c>
      <c r="J155" t="s">
        <v>9103</v>
      </c>
      <c r="K155" t="s">
        <v>7</v>
      </c>
      <c r="L155" t="b">
        <v>0</v>
      </c>
      <c r="M155" t="s">
        <v>7098</v>
      </c>
      <c r="N155" t="b">
        <v>0</v>
      </c>
      <c r="O155" t="b">
        <v>0</v>
      </c>
      <c r="P155" t="b">
        <v>0</v>
      </c>
      <c r="Q155" t="b">
        <v>1</v>
      </c>
      <c r="R155" t="s">
        <v>85</v>
      </c>
      <c r="S155">
        <v>18</v>
      </c>
      <c r="T155" t="b">
        <v>0</v>
      </c>
      <c r="V155" t="s">
        <v>8</v>
      </c>
      <c r="W155" t="s">
        <v>8</v>
      </c>
      <c r="X155" s="11">
        <v>77</v>
      </c>
      <c r="Y155">
        <v>1</v>
      </c>
      <c r="Z155" s="46" cm="1">
        <f t="array" ref="Z155">IF(V155="NA",$AD$2,(INDEX($BL$4:$BL$73,MATCH(V155&amp;W155,$BK$4:$BK$73&amp;$BJ$4:$BJ$73,0))))</f>
        <v>-4.0430703315750931E-2</v>
      </c>
      <c r="AA155" s="46">
        <f t="shared" si="10"/>
        <v>0.95956929668424906</v>
      </c>
      <c r="AB155" s="46"/>
    </row>
    <row r="156" spans="1:28" x14ac:dyDescent="0.25">
      <c r="A156">
        <v>3276</v>
      </c>
      <c r="B156" s="1">
        <v>45547.438427696798</v>
      </c>
      <c r="C156" s="1">
        <v>45547</v>
      </c>
      <c r="D156" t="s">
        <v>9100</v>
      </c>
      <c r="E156" t="s">
        <v>9101</v>
      </c>
      <c r="F156" t="s">
        <v>790</v>
      </c>
      <c r="G156">
        <v>73</v>
      </c>
      <c r="H156" t="b">
        <v>0</v>
      </c>
      <c r="I156" t="s">
        <v>9240</v>
      </c>
      <c r="J156" t="s">
        <v>9103</v>
      </c>
      <c r="K156" t="s">
        <v>9</v>
      </c>
      <c r="L156" t="b">
        <v>0</v>
      </c>
      <c r="M156" t="s">
        <v>9307</v>
      </c>
      <c r="N156" t="b">
        <v>0</v>
      </c>
      <c r="O156" t="b">
        <v>1</v>
      </c>
      <c r="P156" t="b">
        <v>0</v>
      </c>
      <c r="Q156" t="b">
        <v>1</v>
      </c>
      <c r="R156" t="s">
        <v>9308</v>
      </c>
      <c r="S156">
        <v>18</v>
      </c>
      <c r="T156" t="b">
        <v>0</v>
      </c>
      <c r="V156" t="s">
        <v>941</v>
      </c>
      <c r="W156">
        <v>4</v>
      </c>
      <c r="X156" s="11">
        <v>77</v>
      </c>
      <c r="Y156">
        <v>1</v>
      </c>
      <c r="Z156" s="46" cm="1">
        <f t="array" ref="Z156">IF(V156="NA",$AD$2,(INDEX($BL$4:$BL$73,MATCH(V156&amp;W156,$BK$4:$BK$73&amp;$BJ$4:$BJ$73,0))))</f>
        <v>1.0498615788681286E-2</v>
      </c>
      <c r="AA156" s="46">
        <f t="shared" si="10"/>
        <v>1.0104986157886813</v>
      </c>
      <c r="AB156" s="46"/>
    </row>
    <row r="157" spans="1:28" x14ac:dyDescent="0.25">
      <c r="A157">
        <v>3279</v>
      </c>
      <c r="B157" s="1">
        <v>45547.437541956002</v>
      </c>
      <c r="C157" s="1">
        <v>45547</v>
      </c>
      <c r="D157" t="s">
        <v>9100</v>
      </c>
      <c r="E157" t="s">
        <v>9101</v>
      </c>
      <c r="F157" t="s">
        <v>790</v>
      </c>
      <c r="G157">
        <v>77</v>
      </c>
      <c r="H157" t="b">
        <v>0</v>
      </c>
      <c r="I157" t="s">
        <v>9240</v>
      </c>
      <c r="J157" t="s">
        <v>9103</v>
      </c>
      <c r="K157" t="s">
        <v>9</v>
      </c>
      <c r="L157" t="b">
        <v>0</v>
      </c>
      <c r="M157" t="s">
        <v>9309</v>
      </c>
      <c r="N157" t="b">
        <v>0</v>
      </c>
      <c r="O157" t="b">
        <v>1</v>
      </c>
      <c r="P157" t="b">
        <v>0</v>
      </c>
      <c r="Q157" t="b">
        <v>1</v>
      </c>
      <c r="R157" t="s">
        <v>9310</v>
      </c>
      <c r="S157">
        <v>18</v>
      </c>
      <c r="T157" t="b">
        <v>0</v>
      </c>
      <c r="V157" t="s">
        <v>949</v>
      </c>
      <c r="W157">
        <v>4</v>
      </c>
      <c r="X157" s="11">
        <v>77</v>
      </c>
      <c r="Y157">
        <v>1</v>
      </c>
      <c r="Z157" s="46" cm="1">
        <f t="array" ref="Z157">IF(V157="NA",$AD$2,(INDEX($BL$4:$BL$73,MATCH(V157&amp;W157,$BK$4:$BK$73&amp;$BJ$4:$BJ$73,0))))</f>
        <v>1.0498615788681335E-2</v>
      </c>
      <c r="AA157" s="46">
        <f t="shared" si="10"/>
        <v>1.0104986157886813</v>
      </c>
      <c r="AB157" s="46"/>
    </row>
    <row r="158" spans="1:28" x14ac:dyDescent="0.25">
      <c r="A158">
        <v>3284</v>
      </c>
      <c r="B158" s="1">
        <v>45547.4362026042</v>
      </c>
      <c r="C158" s="1">
        <v>45547</v>
      </c>
      <c r="D158" t="s">
        <v>9100</v>
      </c>
      <c r="E158" t="s">
        <v>9101</v>
      </c>
      <c r="F158" t="s">
        <v>790</v>
      </c>
      <c r="G158">
        <v>75</v>
      </c>
      <c r="H158" t="b">
        <v>0</v>
      </c>
      <c r="I158" t="s">
        <v>9240</v>
      </c>
      <c r="J158" t="s">
        <v>9103</v>
      </c>
      <c r="K158" t="s">
        <v>7</v>
      </c>
      <c r="L158" t="b">
        <v>0</v>
      </c>
      <c r="M158" t="s">
        <v>9311</v>
      </c>
      <c r="N158" t="b">
        <v>0</v>
      </c>
      <c r="O158" t="b">
        <v>0</v>
      </c>
      <c r="P158" t="b">
        <v>0</v>
      </c>
      <c r="Q158" t="b">
        <v>1</v>
      </c>
      <c r="R158" t="s">
        <v>9312</v>
      </c>
      <c r="S158">
        <v>18</v>
      </c>
      <c r="T158" t="b">
        <v>0</v>
      </c>
      <c r="V158" t="s">
        <v>8</v>
      </c>
      <c r="W158" t="s">
        <v>8</v>
      </c>
      <c r="X158" s="11">
        <v>77</v>
      </c>
      <c r="Y158">
        <v>1</v>
      </c>
      <c r="Z158" s="46" cm="1">
        <f t="array" ref="Z158">IF(V158="NA",$AD$2,(INDEX($BL$4:$BL$73,MATCH(V158&amp;W158,$BK$4:$BK$73&amp;$BJ$4:$BJ$73,0))))</f>
        <v>-4.0430703315750931E-2</v>
      </c>
      <c r="AA158" s="46">
        <f t="shared" si="10"/>
        <v>0.95956929668424906</v>
      </c>
      <c r="AB158" s="46"/>
    </row>
    <row r="159" spans="1:28" x14ac:dyDescent="0.25">
      <c r="A159">
        <v>3292</v>
      </c>
      <c r="B159" s="1">
        <v>45547.433718321801</v>
      </c>
      <c r="C159" s="1">
        <v>45547</v>
      </c>
      <c r="D159" t="s">
        <v>9100</v>
      </c>
      <c r="E159" t="s">
        <v>9101</v>
      </c>
      <c r="F159" t="s">
        <v>790</v>
      </c>
      <c r="G159">
        <v>73</v>
      </c>
      <c r="H159" t="b">
        <v>0</v>
      </c>
      <c r="I159" t="s">
        <v>9240</v>
      </c>
      <c r="J159" t="s">
        <v>9103</v>
      </c>
      <c r="K159" t="s">
        <v>9</v>
      </c>
      <c r="L159" t="b">
        <v>0</v>
      </c>
      <c r="M159" t="s">
        <v>7097</v>
      </c>
      <c r="N159" t="b">
        <v>0</v>
      </c>
      <c r="O159" t="b">
        <v>1</v>
      </c>
      <c r="P159" t="b">
        <v>0</v>
      </c>
      <c r="Q159" t="b">
        <v>1</v>
      </c>
      <c r="R159" t="s">
        <v>76</v>
      </c>
      <c r="S159">
        <v>18</v>
      </c>
      <c r="T159" t="b">
        <v>0</v>
      </c>
      <c r="V159" t="s">
        <v>889</v>
      </c>
      <c r="W159">
        <v>4</v>
      </c>
      <c r="X159" s="11">
        <v>77</v>
      </c>
      <c r="Y159">
        <v>1</v>
      </c>
      <c r="Z159" s="46" cm="1">
        <f t="array" ref="Z159">IF(V159="NA",$AD$2,(INDEX($BL$4:$BL$73,MATCH(V159&amp;W159,$BK$4:$BK$73&amp;$BJ$4:$BJ$73,0))))</f>
        <v>1.0498615788681227E-2</v>
      </c>
      <c r="AA159" s="46">
        <f t="shared" si="10"/>
        <v>1.0104986157886813</v>
      </c>
      <c r="AB159" s="46"/>
    </row>
    <row r="160" spans="1:28" x14ac:dyDescent="0.25">
      <c r="A160">
        <v>3308</v>
      </c>
      <c r="B160" s="1">
        <v>45547.428411330999</v>
      </c>
      <c r="C160" s="1">
        <v>45547</v>
      </c>
      <c r="D160" t="s">
        <v>9100</v>
      </c>
      <c r="E160" t="s">
        <v>9101</v>
      </c>
      <c r="F160" t="s">
        <v>790</v>
      </c>
      <c r="G160">
        <v>77</v>
      </c>
      <c r="H160" t="b">
        <v>0</v>
      </c>
      <c r="I160" t="s">
        <v>9240</v>
      </c>
      <c r="J160" t="s">
        <v>9103</v>
      </c>
      <c r="K160" t="s">
        <v>7</v>
      </c>
      <c r="L160" t="b">
        <v>0</v>
      </c>
      <c r="M160" t="s">
        <v>9313</v>
      </c>
      <c r="N160" t="b">
        <v>0</v>
      </c>
      <c r="O160" t="b">
        <v>0</v>
      </c>
      <c r="P160" t="b">
        <v>0</v>
      </c>
      <c r="Q160" t="b">
        <v>1</v>
      </c>
      <c r="R160" t="s">
        <v>9314</v>
      </c>
      <c r="S160">
        <v>18</v>
      </c>
      <c r="T160" t="b">
        <v>0</v>
      </c>
      <c r="V160" t="s">
        <v>886</v>
      </c>
      <c r="W160">
        <v>4</v>
      </c>
      <c r="X160" s="11">
        <v>77</v>
      </c>
      <c r="Y160">
        <v>1</v>
      </c>
      <c r="Z160" s="46" cm="1">
        <f t="array" ref="Z160">IF(V160="NA",$AD$2,(INDEX($BL$4:$BL$73,MATCH(V160&amp;W160,$BK$4:$BK$73&amp;$BJ$4:$BJ$73,0))))</f>
        <v>1.0498615788681297E-2</v>
      </c>
      <c r="AA160" s="46">
        <f t="shared" si="10"/>
        <v>1.0104986157886813</v>
      </c>
      <c r="AB160" s="46"/>
    </row>
    <row r="161" spans="1:28" x14ac:dyDescent="0.25">
      <c r="A161">
        <v>3309</v>
      </c>
      <c r="B161" s="1">
        <v>45547.4280672569</v>
      </c>
      <c r="C161" s="1">
        <v>45547</v>
      </c>
      <c r="D161" t="s">
        <v>9100</v>
      </c>
      <c r="E161" t="s">
        <v>9101</v>
      </c>
      <c r="F161" t="s">
        <v>790</v>
      </c>
      <c r="G161">
        <v>83</v>
      </c>
      <c r="H161" t="b">
        <v>0</v>
      </c>
      <c r="I161" t="s">
        <v>9240</v>
      </c>
      <c r="J161" t="s">
        <v>9103</v>
      </c>
      <c r="K161" t="s">
        <v>9</v>
      </c>
      <c r="L161" t="b">
        <v>0</v>
      </c>
      <c r="M161" t="s">
        <v>9315</v>
      </c>
      <c r="N161" t="b">
        <v>0</v>
      </c>
      <c r="O161" t="b">
        <v>1</v>
      </c>
      <c r="P161" t="b">
        <v>0</v>
      </c>
      <c r="Q161" t="b">
        <v>1</v>
      </c>
      <c r="R161" t="s">
        <v>9316</v>
      </c>
      <c r="S161">
        <v>18</v>
      </c>
      <c r="T161" t="b">
        <v>0</v>
      </c>
      <c r="V161" t="s">
        <v>949</v>
      </c>
      <c r="W161">
        <v>5</v>
      </c>
      <c r="X161" s="11">
        <v>87</v>
      </c>
      <c r="Y161">
        <v>1</v>
      </c>
      <c r="Z161" s="46" cm="1">
        <f t="array" ref="Z161">IF(V161="NA",$AD$2,(INDEX($BL$4:$BL$73,MATCH(V161&amp;W161,$BK$4:$BK$73&amp;$BJ$4:$BJ$73,0))))</f>
        <v>4.1970782120221983E-2</v>
      </c>
      <c r="AA161" s="46">
        <f t="shared" si="10"/>
        <v>1.041970782120222</v>
      </c>
      <c r="AB161" s="46"/>
    </row>
    <row r="162" spans="1:28" x14ac:dyDescent="0.25">
      <c r="A162">
        <v>3318</v>
      </c>
      <c r="B162" s="1">
        <v>45547.419407661997</v>
      </c>
      <c r="C162" s="1">
        <v>45547</v>
      </c>
      <c r="D162" t="s">
        <v>9100</v>
      </c>
      <c r="E162" t="s">
        <v>9101</v>
      </c>
      <c r="F162" t="s">
        <v>790</v>
      </c>
      <c r="G162">
        <v>87</v>
      </c>
      <c r="H162" t="b">
        <v>0</v>
      </c>
      <c r="I162" t="s">
        <v>9240</v>
      </c>
      <c r="J162" t="s">
        <v>9103</v>
      </c>
      <c r="K162" t="s">
        <v>7</v>
      </c>
      <c r="L162" t="b">
        <v>0</v>
      </c>
      <c r="M162" t="s">
        <v>9317</v>
      </c>
      <c r="N162" t="b">
        <v>0</v>
      </c>
      <c r="O162" t="b">
        <v>0</v>
      </c>
      <c r="P162" t="b">
        <v>0</v>
      </c>
      <c r="Q162" t="b">
        <v>1</v>
      </c>
      <c r="R162" t="s">
        <v>9318</v>
      </c>
      <c r="S162">
        <v>18</v>
      </c>
      <c r="T162" t="b">
        <v>0</v>
      </c>
      <c r="V162" t="s">
        <v>8</v>
      </c>
      <c r="W162" t="s">
        <v>8</v>
      </c>
      <c r="X162" s="11">
        <v>87</v>
      </c>
      <c r="Y162">
        <v>1</v>
      </c>
      <c r="Z162" s="46" cm="1">
        <f t="array" ref="Z162">IF(V162="NA",$AD$2,(INDEX($BL$4:$BL$73,MATCH(V162&amp;W162,$BK$4:$BK$73&amp;$BJ$4:$BJ$73,0))))</f>
        <v>-4.0430703315750931E-2</v>
      </c>
      <c r="AA162" s="46">
        <f t="shared" si="10"/>
        <v>0.95956929668424906</v>
      </c>
      <c r="AB162" s="46"/>
    </row>
    <row r="163" spans="1:28" x14ac:dyDescent="0.25">
      <c r="A163">
        <v>3321</v>
      </c>
      <c r="B163" s="1">
        <v>45547.418523194399</v>
      </c>
      <c r="C163" s="1">
        <v>45547</v>
      </c>
      <c r="D163" t="s">
        <v>9100</v>
      </c>
      <c r="E163" t="s">
        <v>9101</v>
      </c>
      <c r="F163" t="s">
        <v>790</v>
      </c>
      <c r="G163">
        <v>82</v>
      </c>
      <c r="H163" t="b">
        <v>0</v>
      </c>
      <c r="I163" t="s">
        <v>9240</v>
      </c>
      <c r="J163" t="s">
        <v>9103</v>
      </c>
      <c r="K163" t="s">
        <v>7</v>
      </c>
      <c r="L163" t="b">
        <v>0</v>
      </c>
      <c r="M163" t="s">
        <v>9319</v>
      </c>
      <c r="N163" t="b">
        <v>0</v>
      </c>
      <c r="O163" t="b">
        <v>0</v>
      </c>
      <c r="P163" t="b">
        <v>0</v>
      </c>
      <c r="Q163" t="b">
        <v>1</v>
      </c>
      <c r="R163" t="s">
        <v>9320</v>
      </c>
      <c r="S163">
        <v>18</v>
      </c>
      <c r="T163" t="b">
        <v>0</v>
      </c>
      <c r="V163" t="s">
        <v>892</v>
      </c>
      <c r="W163">
        <v>4</v>
      </c>
      <c r="X163" s="11">
        <v>82</v>
      </c>
      <c r="Y163">
        <v>1</v>
      </c>
      <c r="Z163" s="46" cm="1">
        <f t="array" ref="Z163">IF(V163="NA",$AD$2,(INDEX($BL$4:$BL$73,MATCH(V163&amp;W163,$BK$4:$BK$73&amp;$BJ$4:$BJ$73,0))))</f>
        <v>1.0498615788681274E-2</v>
      </c>
      <c r="AA163" s="46">
        <f t="shared" si="10"/>
        <v>1.0104986157886813</v>
      </c>
      <c r="AB163" s="46"/>
    </row>
    <row r="164" spans="1:28" x14ac:dyDescent="0.25">
      <c r="A164">
        <v>3325</v>
      </c>
      <c r="B164" s="1">
        <v>45547.415294363404</v>
      </c>
      <c r="C164" s="1">
        <v>45547</v>
      </c>
      <c r="D164" t="s">
        <v>9100</v>
      </c>
      <c r="E164" t="s">
        <v>9101</v>
      </c>
      <c r="F164" t="s">
        <v>790</v>
      </c>
      <c r="G164">
        <v>74</v>
      </c>
      <c r="H164" t="b">
        <v>0</v>
      </c>
      <c r="I164" t="s">
        <v>9240</v>
      </c>
      <c r="J164" t="s">
        <v>9103</v>
      </c>
      <c r="K164" t="s">
        <v>7</v>
      </c>
      <c r="L164" t="b">
        <v>0</v>
      </c>
      <c r="M164" t="s">
        <v>7096</v>
      </c>
      <c r="N164" t="b">
        <v>0</v>
      </c>
      <c r="O164" t="b">
        <v>0</v>
      </c>
      <c r="P164" t="b">
        <v>0</v>
      </c>
      <c r="Q164" t="b">
        <v>1</v>
      </c>
      <c r="R164" t="s">
        <v>65</v>
      </c>
      <c r="S164">
        <v>18</v>
      </c>
      <c r="T164" t="b">
        <v>0</v>
      </c>
      <c r="V164" t="s">
        <v>893</v>
      </c>
      <c r="W164">
        <v>4</v>
      </c>
      <c r="X164" s="11">
        <v>77</v>
      </c>
      <c r="Y164">
        <v>1</v>
      </c>
      <c r="Z164" s="46" cm="1">
        <f t="array" ref="Z164">IF(V164="NA",$AD$2,(INDEX($BL$4:$BL$73,MATCH(V164&amp;W164,$BK$4:$BK$73&amp;$BJ$4:$BJ$73,0))))</f>
        <v>1.0498615788681286E-2</v>
      </c>
      <c r="AA164" s="46">
        <f t="shared" si="10"/>
        <v>1.0104986157886813</v>
      </c>
      <c r="AB164" s="46"/>
    </row>
    <row r="165" spans="1:28" x14ac:dyDescent="0.25">
      <c r="A165">
        <v>3346</v>
      </c>
      <c r="B165" s="1">
        <v>45547.409511435202</v>
      </c>
      <c r="C165" s="1">
        <v>45547</v>
      </c>
      <c r="D165" t="s">
        <v>9100</v>
      </c>
      <c r="E165" t="s">
        <v>9101</v>
      </c>
      <c r="F165" t="s">
        <v>790</v>
      </c>
      <c r="G165">
        <v>89</v>
      </c>
      <c r="H165" t="b">
        <v>0</v>
      </c>
      <c r="I165" t="s">
        <v>9240</v>
      </c>
      <c r="J165" t="s">
        <v>9103</v>
      </c>
      <c r="K165" t="s">
        <v>9</v>
      </c>
      <c r="L165" t="b">
        <v>0</v>
      </c>
      <c r="M165" t="s">
        <v>7095</v>
      </c>
      <c r="N165" t="b">
        <v>0</v>
      </c>
      <c r="O165" t="b">
        <v>1</v>
      </c>
      <c r="P165" t="b">
        <v>0</v>
      </c>
      <c r="Q165" t="b">
        <v>1</v>
      </c>
      <c r="R165" t="s">
        <v>58</v>
      </c>
      <c r="S165">
        <v>18</v>
      </c>
      <c r="T165" t="b">
        <v>0</v>
      </c>
      <c r="V165" t="s">
        <v>743</v>
      </c>
      <c r="W165">
        <v>4</v>
      </c>
      <c r="X165" s="11">
        <v>92</v>
      </c>
      <c r="Y165">
        <v>1</v>
      </c>
      <c r="Z165" s="46" cm="1">
        <f t="array" ref="Z165">IF(V165="NA",$AD$2,(INDEX($BL$4:$BL$73,MATCH(V165&amp;W165,$BK$4:$BK$73&amp;$BJ$4:$BJ$73,0))))</f>
        <v>1.1678733304575811E-2</v>
      </c>
      <c r="AA165" s="46">
        <f t="shared" si="10"/>
        <v>1.0116787333045758</v>
      </c>
      <c r="AB165" s="46"/>
    </row>
    <row r="166" spans="1:28" x14ac:dyDescent="0.25">
      <c r="A166">
        <v>3370</v>
      </c>
      <c r="B166" s="1">
        <v>45547.391905578697</v>
      </c>
      <c r="C166" s="1">
        <v>45547</v>
      </c>
      <c r="D166" t="s">
        <v>9100</v>
      </c>
      <c r="E166" t="s">
        <v>9101</v>
      </c>
      <c r="F166" t="s">
        <v>790</v>
      </c>
      <c r="G166">
        <v>78</v>
      </c>
      <c r="H166" t="b">
        <v>0</v>
      </c>
      <c r="I166" t="s">
        <v>9240</v>
      </c>
      <c r="J166" t="s">
        <v>9103</v>
      </c>
      <c r="K166" t="s">
        <v>9</v>
      </c>
      <c r="L166" t="b">
        <v>0</v>
      </c>
      <c r="M166" t="s">
        <v>7094</v>
      </c>
      <c r="N166" t="b">
        <v>0</v>
      </c>
      <c r="O166" t="b">
        <v>1</v>
      </c>
      <c r="P166" t="b">
        <v>0</v>
      </c>
      <c r="Q166" t="b">
        <v>1</v>
      </c>
      <c r="R166" t="s">
        <v>50</v>
      </c>
      <c r="S166">
        <v>18</v>
      </c>
      <c r="T166" t="b">
        <v>0</v>
      </c>
      <c r="V166" t="s">
        <v>8</v>
      </c>
      <c r="W166" t="s">
        <v>8</v>
      </c>
      <c r="X166" s="11">
        <v>82</v>
      </c>
      <c r="Y166">
        <v>1</v>
      </c>
      <c r="Z166" s="46" cm="1">
        <f t="array" ref="Z166">IF(V166="NA",$AD$2,(INDEX($BL$4:$BL$73,MATCH(V166&amp;W166,$BK$4:$BK$73&amp;$BJ$4:$BJ$73,0))))</f>
        <v>-4.0430703315750931E-2</v>
      </c>
      <c r="AA166" s="46">
        <f t="shared" si="10"/>
        <v>0.95956929668424906</v>
      </c>
      <c r="AB166" s="46"/>
    </row>
    <row r="167" spans="1:28" x14ac:dyDescent="0.25">
      <c r="A167">
        <v>3372</v>
      </c>
      <c r="B167" s="1">
        <v>45547.391293113396</v>
      </c>
      <c r="C167" s="1">
        <v>45547</v>
      </c>
      <c r="D167" t="s">
        <v>9100</v>
      </c>
      <c r="E167" t="s">
        <v>9101</v>
      </c>
      <c r="F167" t="s">
        <v>790</v>
      </c>
      <c r="G167">
        <v>74</v>
      </c>
      <c r="H167" t="b">
        <v>0</v>
      </c>
      <c r="I167" t="s">
        <v>9240</v>
      </c>
      <c r="J167" t="s">
        <v>9103</v>
      </c>
      <c r="K167" t="s">
        <v>7</v>
      </c>
      <c r="L167" t="b">
        <v>0</v>
      </c>
      <c r="M167" t="s">
        <v>9321</v>
      </c>
      <c r="N167" t="b">
        <v>0</v>
      </c>
      <c r="O167" t="b">
        <v>0</v>
      </c>
      <c r="P167" t="b">
        <v>0</v>
      </c>
      <c r="Q167" t="b">
        <v>1</v>
      </c>
      <c r="R167" t="s">
        <v>9322</v>
      </c>
      <c r="S167">
        <v>18</v>
      </c>
      <c r="T167" t="b">
        <v>0</v>
      </c>
      <c r="V167" t="s">
        <v>892</v>
      </c>
      <c r="W167">
        <v>4</v>
      </c>
      <c r="X167" s="11">
        <v>77</v>
      </c>
      <c r="Y167">
        <v>1</v>
      </c>
      <c r="Z167" s="46" cm="1">
        <f t="array" ref="Z167">IF(V167="NA",$AD$2,(INDEX($BL$4:$BL$73,MATCH(V167&amp;W167,$BK$4:$BK$73&amp;$BJ$4:$BJ$73,0))))</f>
        <v>1.0498615788681274E-2</v>
      </c>
      <c r="AA167" s="46">
        <f t="shared" si="10"/>
        <v>1.0104986157886813</v>
      </c>
      <c r="AB167" s="46"/>
    </row>
    <row r="168" spans="1:28" x14ac:dyDescent="0.25">
      <c r="A168">
        <v>3375</v>
      </c>
      <c r="B168" s="1">
        <v>45547.388767962999</v>
      </c>
      <c r="C168" s="1">
        <v>45547</v>
      </c>
      <c r="D168" t="s">
        <v>9100</v>
      </c>
      <c r="E168" t="s">
        <v>9101</v>
      </c>
      <c r="F168" t="s">
        <v>790</v>
      </c>
      <c r="G168">
        <v>70</v>
      </c>
      <c r="H168" t="b">
        <v>0</v>
      </c>
      <c r="I168" t="s">
        <v>9240</v>
      </c>
      <c r="J168" t="s">
        <v>9103</v>
      </c>
      <c r="K168" t="s">
        <v>7</v>
      </c>
      <c r="L168" t="b">
        <v>0</v>
      </c>
      <c r="M168" t="s">
        <v>9323</v>
      </c>
      <c r="N168" t="b">
        <v>0</v>
      </c>
      <c r="O168" t="b">
        <v>0</v>
      </c>
      <c r="P168" t="b">
        <v>0</v>
      </c>
      <c r="Q168" t="b">
        <v>1</v>
      </c>
      <c r="R168" t="s">
        <v>9324</v>
      </c>
      <c r="S168">
        <v>18</v>
      </c>
      <c r="T168" t="b">
        <v>0</v>
      </c>
      <c r="V168" t="s">
        <v>8</v>
      </c>
      <c r="W168" t="s">
        <v>8</v>
      </c>
      <c r="X168" s="11">
        <v>72</v>
      </c>
      <c r="Y168">
        <v>1</v>
      </c>
      <c r="Z168" s="46" cm="1">
        <f t="array" ref="Z168">IF(V168="NA",$AD$2,(INDEX($BL$4:$BL$73,MATCH(V168&amp;W168,$BK$4:$BK$73&amp;$BJ$4:$BJ$73,0))))</f>
        <v>-4.0430703315750931E-2</v>
      </c>
      <c r="AA168" s="46">
        <f t="shared" si="10"/>
        <v>0.95956929668424906</v>
      </c>
      <c r="AB168" s="46"/>
    </row>
    <row r="169" spans="1:28" x14ac:dyDescent="0.25">
      <c r="A169">
        <v>3385</v>
      </c>
      <c r="B169" s="1">
        <v>45547.3836938889</v>
      </c>
      <c r="C169" s="1">
        <v>45547</v>
      </c>
      <c r="D169" t="s">
        <v>9100</v>
      </c>
      <c r="E169" t="s">
        <v>9101</v>
      </c>
      <c r="F169" t="s">
        <v>790</v>
      </c>
      <c r="G169">
        <v>87</v>
      </c>
      <c r="H169" t="b">
        <v>0</v>
      </c>
      <c r="I169" t="s">
        <v>9240</v>
      </c>
      <c r="J169" t="s">
        <v>9103</v>
      </c>
      <c r="K169" t="s">
        <v>7</v>
      </c>
      <c r="L169" t="b">
        <v>0</v>
      </c>
      <c r="M169" t="s">
        <v>7093</v>
      </c>
      <c r="N169" t="b">
        <v>0</v>
      </c>
      <c r="O169" t="b">
        <v>0</v>
      </c>
      <c r="P169" t="b">
        <v>0</v>
      </c>
      <c r="Q169" t="b">
        <v>1</v>
      </c>
      <c r="R169" t="s">
        <v>45</v>
      </c>
      <c r="S169">
        <v>18</v>
      </c>
      <c r="T169" t="b">
        <v>0</v>
      </c>
      <c r="V169" t="s">
        <v>658</v>
      </c>
      <c r="W169">
        <v>5</v>
      </c>
      <c r="X169" s="11">
        <v>87</v>
      </c>
      <c r="Y169">
        <v>1</v>
      </c>
      <c r="Z169" s="46" cm="1">
        <f t="array" ref="Z169">IF(V169="NA",$AD$2,(INDEX($BL$4:$BL$73,MATCH(V169&amp;W169,$BK$4:$BK$73&amp;$BJ$4:$BJ$73,0))))</f>
        <v>2.9563914871896181E-3</v>
      </c>
      <c r="AA169" s="46">
        <f t="shared" si="10"/>
        <v>1.0029563914871895</v>
      </c>
      <c r="AB169" s="46"/>
    </row>
    <row r="170" spans="1:28" x14ac:dyDescent="0.25">
      <c r="A170">
        <v>3386</v>
      </c>
      <c r="B170" s="1">
        <v>45547.383378738399</v>
      </c>
      <c r="C170" s="1">
        <v>45547</v>
      </c>
      <c r="D170" t="s">
        <v>9100</v>
      </c>
      <c r="E170" t="s">
        <v>9101</v>
      </c>
      <c r="F170" t="s">
        <v>790</v>
      </c>
      <c r="G170">
        <v>71</v>
      </c>
      <c r="H170" t="b">
        <v>0</v>
      </c>
      <c r="I170" t="s">
        <v>9240</v>
      </c>
      <c r="J170" t="s">
        <v>9103</v>
      </c>
      <c r="K170" t="s">
        <v>7</v>
      </c>
      <c r="L170" t="b">
        <v>0</v>
      </c>
      <c r="M170" t="s">
        <v>9325</v>
      </c>
      <c r="N170" t="b">
        <v>0</v>
      </c>
      <c r="O170" t="b">
        <v>0</v>
      </c>
      <c r="P170" t="b">
        <v>0</v>
      </c>
      <c r="Q170" t="b">
        <v>1</v>
      </c>
      <c r="R170" t="s">
        <v>9326</v>
      </c>
      <c r="S170">
        <v>18</v>
      </c>
      <c r="T170" t="b">
        <v>0</v>
      </c>
      <c r="V170" t="s">
        <v>8</v>
      </c>
      <c r="W170" t="s">
        <v>8</v>
      </c>
      <c r="X170" s="11">
        <v>72</v>
      </c>
      <c r="Y170">
        <v>1</v>
      </c>
      <c r="Z170" s="46" cm="1">
        <f t="array" ref="Z170">IF(V170="NA",$AD$2,(INDEX($BL$4:$BL$73,MATCH(V170&amp;W170,$BK$4:$BK$73&amp;$BJ$4:$BJ$73,0))))</f>
        <v>-4.0430703315750931E-2</v>
      </c>
      <c r="AA170" s="46">
        <f t="shared" si="10"/>
        <v>0.95956929668424906</v>
      </c>
      <c r="AB170" s="46"/>
    </row>
    <row r="171" spans="1:28" x14ac:dyDescent="0.25">
      <c r="A171">
        <v>3389</v>
      </c>
      <c r="B171" s="1">
        <v>45547.376060486102</v>
      </c>
      <c r="C171" s="1">
        <v>45547</v>
      </c>
      <c r="D171" t="s">
        <v>9100</v>
      </c>
      <c r="E171" t="s">
        <v>9101</v>
      </c>
      <c r="F171" t="s">
        <v>790</v>
      </c>
      <c r="G171">
        <v>72</v>
      </c>
      <c r="H171" t="b">
        <v>0</v>
      </c>
      <c r="I171" t="s">
        <v>9240</v>
      </c>
      <c r="J171" t="s">
        <v>9103</v>
      </c>
      <c r="K171" t="s">
        <v>9</v>
      </c>
      <c r="L171" t="b">
        <v>0</v>
      </c>
      <c r="M171" t="s">
        <v>9327</v>
      </c>
      <c r="N171" t="b">
        <v>0</v>
      </c>
      <c r="O171" t="b">
        <v>1</v>
      </c>
      <c r="P171" t="b">
        <v>0</v>
      </c>
      <c r="Q171" t="b">
        <v>1</v>
      </c>
      <c r="R171" t="s">
        <v>9328</v>
      </c>
      <c r="S171">
        <v>18</v>
      </c>
      <c r="T171" t="b">
        <v>0</v>
      </c>
      <c r="V171" t="s">
        <v>889</v>
      </c>
      <c r="W171">
        <v>4</v>
      </c>
      <c r="X171" s="11">
        <v>72</v>
      </c>
      <c r="Y171">
        <v>1</v>
      </c>
      <c r="Z171" s="46" cm="1">
        <f t="array" ref="Z171">IF(V171="NA",$AD$2,(INDEX($BL$4:$BL$73,MATCH(V171&amp;W171,$BK$4:$BK$73&amp;$BJ$4:$BJ$73,0))))</f>
        <v>1.0498615788681227E-2</v>
      </c>
      <c r="AA171" s="46">
        <f t="shared" si="10"/>
        <v>1.0104986157886813</v>
      </c>
      <c r="AB171" s="46"/>
    </row>
    <row r="172" spans="1:28" x14ac:dyDescent="0.25">
      <c r="A172">
        <v>3390</v>
      </c>
      <c r="B172" s="1">
        <v>45547.375699687502</v>
      </c>
      <c r="C172" s="1">
        <v>45547</v>
      </c>
      <c r="D172" t="s">
        <v>9100</v>
      </c>
      <c r="E172" t="s">
        <v>9101</v>
      </c>
      <c r="F172" t="s">
        <v>790</v>
      </c>
      <c r="G172">
        <v>87</v>
      </c>
      <c r="H172" t="b">
        <v>0</v>
      </c>
      <c r="I172" t="s">
        <v>9240</v>
      </c>
      <c r="J172" t="s">
        <v>9103</v>
      </c>
      <c r="K172" t="s">
        <v>7</v>
      </c>
      <c r="L172" t="b">
        <v>0</v>
      </c>
      <c r="M172" t="s">
        <v>9329</v>
      </c>
      <c r="N172" t="b">
        <v>0</v>
      </c>
      <c r="O172" t="b">
        <v>0</v>
      </c>
      <c r="P172" t="b">
        <v>0</v>
      </c>
      <c r="Q172" t="b">
        <v>1</v>
      </c>
      <c r="R172" t="s">
        <v>9330</v>
      </c>
      <c r="S172">
        <v>18</v>
      </c>
      <c r="T172" t="b">
        <v>0</v>
      </c>
      <c r="V172" t="s">
        <v>8</v>
      </c>
      <c r="W172" t="s">
        <v>8</v>
      </c>
      <c r="X172" s="11">
        <v>87</v>
      </c>
      <c r="Y172">
        <v>1</v>
      </c>
      <c r="Z172" s="46" cm="1">
        <f t="array" ref="Z172">IF(V172="NA",$AD$2,(INDEX($BL$4:$BL$73,MATCH(V172&amp;W172,$BK$4:$BK$73&amp;$BJ$4:$BJ$73,0))))</f>
        <v>-4.0430703315750931E-2</v>
      </c>
      <c r="AA172" s="46">
        <f t="shared" si="10"/>
        <v>0.95956929668424906</v>
      </c>
      <c r="AB172" s="46"/>
    </row>
    <row r="173" spans="1:28" x14ac:dyDescent="0.25">
      <c r="A173">
        <v>3393</v>
      </c>
      <c r="B173" s="1">
        <v>45547.374893680601</v>
      </c>
      <c r="C173" s="1">
        <v>45547</v>
      </c>
      <c r="D173" t="s">
        <v>9100</v>
      </c>
      <c r="E173" t="s">
        <v>9101</v>
      </c>
      <c r="F173" t="s">
        <v>790</v>
      </c>
      <c r="G173">
        <v>72</v>
      </c>
      <c r="H173" t="b">
        <v>0</v>
      </c>
      <c r="I173" t="s">
        <v>9240</v>
      </c>
      <c r="J173" t="s">
        <v>9103</v>
      </c>
      <c r="K173" t="s">
        <v>9</v>
      </c>
      <c r="L173" t="b">
        <v>0</v>
      </c>
      <c r="M173" t="s">
        <v>9331</v>
      </c>
      <c r="N173" t="b">
        <v>0</v>
      </c>
      <c r="O173" t="b">
        <v>1</v>
      </c>
      <c r="P173" t="b">
        <v>0</v>
      </c>
      <c r="Q173" t="b">
        <v>1</v>
      </c>
      <c r="R173" t="s">
        <v>9332</v>
      </c>
      <c r="S173">
        <v>18</v>
      </c>
      <c r="T173" t="b">
        <v>0</v>
      </c>
      <c r="V173" t="s">
        <v>740</v>
      </c>
      <c r="W173">
        <v>5</v>
      </c>
      <c r="X173" s="11">
        <v>72</v>
      </c>
      <c r="Y173">
        <v>1</v>
      </c>
      <c r="Z173" s="46" cm="1">
        <f t="array" ref="Z173">IF(V173="NA",$AD$2,(INDEX($BL$4:$BL$73,MATCH(V173&amp;W173,$BK$4:$BK$73&amp;$BJ$4:$BJ$73,0))))</f>
        <v>4.1970782120221983E-2</v>
      </c>
      <c r="AA173" s="46">
        <f t="shared" si="10"/>
        <v>1.041970782120222</v>
      </c>
      <c r="AB173" s="46"/>
    </row>
    <row r="174" spans="1:28" x14ac:dyDescent="0.25">
      <c r="A174">
        <v>3402</v>
      </c>
      <c r="B174" s="1">
        <v>45547.370766944397</v>
      </c>
      <c r="C174" s="1">
        <v>45547</v>
      </c>
      <c r="D174" t="s">
        <v>9100</v>
      </c>
      <c r="E174" t="s">
        <v>9101</v>
      </c>
      <c r="F174" t="s">
        <v>790</v>
      </c>
      <c r="G174">
        <v>70</v>
      </c>
      <c r="H174" t="b">
        <v>0</v>
      </c>
      <c r="I174" t="s">
        <v>9240</v>
      </c>
      <c r="J174" t="s">
        <v>9159</v>
      </c>
      <c r="K174" t="s">
        <v>7</v>
      </c>
      <c r="L174" t="b">
        <v>0</v>
      </c>
      <c r="M174" t="s">
        <v>9333</v>
      </c>
      <c r="N174" t="b">
        <v>1</v>
      </c>
      <c r="O174" t="b">
        <v>0</v>
      </c>
      <c r="P174" t="b">
        <v>0</v>
      </c>
      <c r="Q174" t="b">
        <v>1</v>
      </c>
      <c r="R174" t="s">
        <v>9334</v>
      </c>
      <c r="S174">
        <v>18</v>
      </c>
      <c r="T174" t="b">
        <v>0</v>
      </c>
      <c r="V174" t="s">
        <v>889</v>
      </c>
      <c r="W174">
        <v>4</v>
      </c>
      <c r="X174" s="11">
        <v>72</v>
      </c>
      <c r="Y174">
        <v>1</v>
      </c>
      <c r="Z174" s="46" cm="1">
        <f t="array" ref="Z174">IF(V174="NA",$AD$2,(INDEX($BL$4:$BL$73,MATCH(V174&amp;W174,$BK$4:$BK$73&amp;$BJ$4:$BJ$73,0))))</f>
        <v>1.0498615788681227E-2</v>
      </c>
      <c r="AA174" s="46">
        <f t="shared" si="10"/>
        <v>1.0104986157886813</v>
      </c>
      <c r="AB174" s="46"/>
    </row>
    <row r="175" spans="1:28" x14ac:dyDescent="0.25">
      <c r="A175">
        <v>3409</v>
      </c>
      <c r="B175" s="1">
        <v>45547.3664302662</v>
      </c>
      <c r="C175" s="1">
        <v>45547</v>
      </c>
      <c r="D175" t="s">
        <v>9100</v>
      </c>
      <c r="E175" t="s">
        <v>9101</v>
      </c>
      <c r="F175" t="s">
        <v>790</v>
      </c>
      <c r="G175">
        <v>78</v>
      </c>
      <c r="H175" t="b">
        <v>0</v>
      </c>
      <c r="I175" t="s">
        <v>9240</v>
      </c>
      <c r="J175" t="s">
        <v>9159</v>
      </c>
      <c r="K175" t="s">
        <v>7</v>
      </c>
      <c r="L175" t="b">
        <v>0</v>
      </c>
      <c r="M175" t="s">
        <v>7092</v>
      </c>
      <c r="N175" t="b">
        <v>0</v>
      </c>
      <c r="O175" t="b">
        <v>0</v>
      </c>
      <c r="P175" t="b">
        <v>0</v>
      </c>
      <c r="Q175" t="b">
        <v>1</v>
      </c>
      <c r="R175" t="s">
        <v>37</v>
      </c>
      <c r="S175">
        <v>18</v>
      </c>
      <c r="T175" t="b">
        <v>0</v>
      </c>
      <c r="V175" t="s">
        <v>8</v>
      </c>
      <c r="W175" t="s">
        <v>8</v>
      </c>
      <c r="X175" s="11">
        <v>82</v>
      </c>
      <c r="Y175">
        <v>1</v>
      </c>
      <c r="Z175" s="46" cm="1">
        <f t="array" ref="Z175">IF(V175="NA",$AD$2,(INDEX($BL$4:$BL$73,MATCH(V175&amp;W175,$BK$4:$BK$73&amp;$BJ$4:$BJ$73,0))))</f>
        <v>-4.0430703315750931E-2</v>
      </c>
      <c r="AA175" s="46">
        <f t="shared" si="10"/>
        <v>0.95956929668424906</v>
      </c>
      <c r="AB175" s="46"/>
    </row>
    <row r="176" spans="1:28" x14ac:dyDescent="0.25">
      <c r="A176">
        <v>3411</v>
      </c>
      <c r="B176" s="1">
        <v>45547.365719872701</v>
      </c>
      <c r="C176" s="1">
        <v>45547</v>
      </c>
      <c r="D176" t="s">
        <v>9100</v>
      </c>
      <c r="E176" t="s">
        <v>9101</v>
      </c>
      <c r="F176" t="s">
        <v>790</v>
      </c>
      <c r="G176">
        <v>74</v>
      </c>
      <c r="H176" t="b">
        <v>0</v>
      </c>
      <c r="I176" t="s">
        <v>9240</v>
      </c>
      <c r="J176" t="s">
        <v>9159</v>
      </c>
      <c r="K176" t="s">
        <v>9</v>
      </c>
      <c r="L176" t="b">
        <v>0</v>
      </c>
      <c r="M176" t="s">
        <v>9335</v>
      </c>
      <c r="N176" t="b">
        <v>0</v>
      </c>
      <c r="O176" t="b">
        <v>1</v>
      </c>
      <c r="P176" t="b">
        <v>0</v>
      </c>
      <c r="Q176" t="b">
        <v>1</v>
      </c>
      <c r="R176" t="s">
        <v>9336</v>
      </c>
      <c r="S176">
        <v>18</v>
      </c>
      <c r="T176" t="b">
        <v>0</v>
      </c>
      <c r="V176" t="s">
        <v>889</v>
      </c>
      <c r="W176">
        <v>3</v>
      </c>
      <c r="X176" s="11">
        <v>77</v>
      </c>
      <c r="Y176">
        <v>1</v>
      </c>
      <c r="Z176" s="46" cm="1">
        <f t="array" ref="Z176">IF(V176="NA",$AD$2,(INDEX($BL$4:$BL$73,MATCH(V176&amp;W176,$BK$4:$BK$73&amp;$BJ$4:$BJ$73,0))))</f>
        <v>1.8952516812716581E-2</v>
      </c>
      <c r="AA176" s="46">
        <f t="shared" si="10"/>
        <v>1.0189525168127165</v>
      </c>
      <c r="AB176" s="46"/>
    </row>
    <row r="177" spans="1:28" x14ac:dyDescent="0.25">
      <c r="A177">
        <v>3436</v>
      </c>
      <c r="B177" s="1">
        <v>45546.566295162003</v>
      </c>
      <c r="C177" s="1">
        <v>45546</v>
      </c>
      <c r="D177" t="s">
        <v>9100</v>
      </c>
      <c r="E177" t="s">
        <v>9101</v>
      </c>
      <c r="F177" t="s">
        <v>790</v>
      </c>
      <c r="G177">
        <v>76</v>
      </c>
      <c r="H177" t="b">
        <v>0</v>
      </c>
      <c r="I177" t="s">
        <v>9240</v>
      </c>
      <c r="J177" t="s">
        <v>9159</v>
      </c>
      <c r="K177" t="s">
        <v>9</v>
      </c>
      <c r="L177" t="b">
        <v>0</v>
      </c>
      <c r="M177" t="s">
        <v>7091</v>
      </c>
      <c r="N177" t="b">
        <v>0</v>
      </c>
      <c r="O177" t="b">
        <v>1</v>
      </c>
      <c r="P177" t="b">
        <v>0</v>
      </c>
      <c r="Q177" t="b">
        <v>1</v>
      </c>
      <c r="R177" t="s">
        <v>28</v>
      </c>
      <c r="S177">
        <v>18</v>
      </c>
      <c r="T177" t="b">
        <v>0</v>
      </c>
      <c r="V177" t="s">
        <v>8</v>
      </c>
      <c r="W177" t="s">
        <v>8</v>
      </c>
      <c r="X177" s="11">
        <v>77</v>
      </c>
      <c r="Y177">
        <v>1</v>
      </c>
      <c r="Z177" s="46" cm="1">
        <f t="array" ref="Z177">IF(V177="NA",$AD$2,(INDEX($BL$4:$BL$73,MATCH(V177&amp;W177,$BK$4:$BK$73&amp;$BJ$4:$BJ$73,0))))</f>
        <v>-4.0430703315750931E-2</v>
      </c>
      <c r="AA177" s="46">
        <f t="shared" si="10"/>
        <v>0.95956929668424906</v>
      </c>
      <c r="AB177" s="46"/>
    </row>
    <row r="178" spans="1:28" x14ac:dyDescent="0.25">
      <c r="A178">
        <v>3451</v>
      </c>
      <c r="B178" s="1">
        <v>45546.554289722197</v>
      </c>
      <c r="C178" s="1">
        <v>45546</v>
      </c>
      <c r="D178" t="s">
        <v>9100</v>
      </c>
      <c r="E178" t="s">
        <v>9101</v>
      </c>
      <c r="F178" t="s">
        <v>790</v>
      </c>
      <c r="G178">
        <v>70</v>
      </c>
      <c r="H178" t="b">
        <v>0</v>
      </c>
      <c r="I178" t="s">
        <v>9240</v>
      </c>
      <c r="J178" t="s">
        <v>9159</v>
      </c>
      <c r="K178" t="s">
        <v>7</v>
      </c>
      <c r="L178" t="b">
        <v>0</v>
      </c>
      <c r="M178" t="s">
        <v>7090</v>
      </c>
      <c r="N178" t="b">
        <v>0</v>
      </c>
      <c r="O178" t="b">
        <v>0</v>
      </c>
      <c r="P178" t="b">
        <v>0</v>
      </c>
      <c r="Q178" t="b">
        <v>1</v>
      </c>
      <c r="R178" t="s">
        <v>23</v>
      </c>
      <c r="S178">
        <v>18</v>
      </c>
      <c r="T178" t="b">
        <v>0</v>
      </c>
      <c r="V178" t="s">
        <v>8</v>
      </c>
      <c r="W178" t="s">
        <v>8</v>
      </c>
      <c r="X178" s="11">
        <v>72</v>
      </c>
      <c r="Y178">
        <v>1</v>
      </c>
      <c r="Z178" s="46" cm="1">
        <f t="array" ref="Z178">IF(V178="NA",$AD$2,(INDEX($BL$4:$BL$73,MATCH(V178&amp;W178,$BK$4:$BK$73&amp;$BJ$4:$BJ$73,0))))</f>
        <v>-4.0430703315750931E-2</v>
      </c>
      <c r="AA178" s="46">
        <f t="shared" si="10"/>
        <v>0.95956929668424906</v>
      </c>
      <c r="AB178" s="46"/>
    </row>
    <row r="179" spans="1:28" x14ac:dyDescent="0.25">
      <c r="A179">
        <v>3461</v>
      </c>
      <c r="B179" s="1">
        <v>45546.550014699103</v>
      </c>
      <c r="C179" s="1">
        <v>45546</v>
      </c>
      <c r="D179" t="s">
        <v>9100</v>
      </c>
      <c r="E179" t="s">
        <v>9101</v>
      </c>
      <c r="F179" t="s">
        <v>790</v>
      </c>
      <c r="G179">
        <v>81</v>
      </c>
      <c r="H179" t="b">
        <v>0</v>
      </c>
      <c r="I179" t="s">
        <v>9240</v>
      </c>
      <c r="J179" t="s">
        <v>9159</v>
      </c>
      <c r="K179" t="s">
        <v>9</v>
      </c>
      <c r="L179" t="b">
        <v>0</v>
      </c>
      <c r="M179" t="s">
        <v>9337</v>
      </c>
      <c r="N179" t="b">
        <v>0</v>
      </c>
      <c r="O179" t="b">
        <v>1</v>
      </c>
      <c r="P179" t="b">
        <v>0</v>
      </c>
      <c r="Q179" t="b">
        <v>1</v>
      </c>
      <c r="R179" t="s">
        <v>9338</v>
      </c>
      <c r="S179">
        <v>18</v>
      </c>
      <c r="T179" t="b">
        <v>0</v>
      </c>
      <c r="V179" t="s">
        <v>893</v>
      </c>
      <c r="W179">
        <v>4</v>
      </c>
      <c r="X179" s="11">
        <v>82</v>
      </c>
      <c r="Y179">
        <v>1</v>
      </c>
      <c r="Z179" s="46" cm="1">
        <f t="array" ref="Z179">IF(V179="NA",$AD$2,(INDEX($BL$4:$BL$73,MATCH(V179&amp;W179,$BK$4:$BK$73&amp;$BJ$4:$BJ$73,0))))</f>
        <v>1.0498615788681286E-2</v>
      </c>
      <c r="AA179" s="46">
        <f t="shared" si="10"/>
        <v>1.0104986157886813</v>
      </c>
      <c r="AB179" s="46"/>
    </row>
    <row r="180" spans="1:28" x14ac:dyDescent="0.25">
      <c r="A180">
        <v>3468</v>
      </c>
      <c r="B180" s="1">
        <v>45546.544936550898</v>
      </c>
      <c r="C180" s="1">
        <v>45546</v>
      </c>
      <c r="D180" t="s">
        <v>9100</v>
      </c>
      <c r="E180" t="s">
        <v>9101</v>
      </c>
      <c r="F180" t="s">
        <v>790</v>
      </c>
      <c r="G180">
        <v>70</v>
      </c>
      <c r="H180" t="b">
        <v>0</v>
      </c>
      <c r="I180" t="s">
        <v>9240</v>
      </c>
      <c r="J180" t="s">
        <v>9159</v>
      </c>
      <c r="K180" t="s">
        <v>9</v>
      </c>
      <c r="L180" t="b">
        <v>0</v>
      </c>
      <c r="M180" t="s">
        <v>9339</v>
      </c>
      <c r="N180" t="b">
        <v>0</v>
      </c>
      <c r="O180" t="b">
        <v>1</v>
      </c>
      <c r="P180" t="b">
        <v>0</v>
      </c>
      <c r="Q180" t="b">
        <v>1</v>
      </c>
      <c r="R180" t="s">
        <v>9340</v>
      </c>
      <c r="S180">
        <v>18</v>
      </c>
      <c r="T180" t="b">
        <v>0</v>
      </c>
      <c r="V180" t="s">
        <v>886</v>
      </c>
      <c r="W180">
        <v>3</v>
      </c>
      <c r="X180" s="11">
        <v>72</v>
      </c>
      <c r="Y180">
        <v>1</v>
      </c>
      <c r="Z180" s="46" cm="1">
        <f t="array" ref="Z180">IF(V180="NA",$AD$2,(INDEX($BL$4:$BL$73,MATCH(V180&amp;W180,$BK$4:$BK$73&amp;$BJ$4:$BJ$73,0))))</f>
        <v>1.8952516812716664E-2</v>
      </c>
      <c r="AA180" s="46">
        <f t="shared" si="10"/>
        <v>1.0189525168127167</v>
      </c>
      <c r="AB180" s="46"/>
    </row>
    <row r="181" spans="1:28" x14ac:dyDescent="0.25">
      <c r="A181">
        <v>3480</v>
      </c>
      <c r="B181" s="1">
        <v>45546.541171169003</v>
      </c>
      <c r="C181" s="1">
        <v>45546</v>
      </c>
      <c r="D181" t="s">
        <v>9100</v>
      </c>
      <c r="E181" t="s">
        <v>9101</v>
      </c>
      <c r="F181" t="s">
        <v>790</v>
      </c>
      <c r="G181">
        <v>71</v>
      </c>
      <c r="H181" t="b">
        <v>0</v>
      </c>
      <c r="I181" t="s">
        <v>9240</v>
      </c>
      <c r="J181" t="s">
        <v>9159</v>
      </c>
      <c r="K181" t="s">
        <v>9</v>
      </c>
      <c r="L181" t="b">
        <v>0</v>
      </c>
      <c r="M181" t="s">
        <v>9341</v>
      </c>
      <c r="N181" t="b">
        <v>0</v>
      </c>
      <c r="O181" t="b">
        <v>1</v>
      </c>
      <c r="P181" t="b">
        <v>0</v>
      </c>
      <c r="Q181" t="b">
        <v>1</v>
      </c>
      <c r="R181" t="s">
        <v>9342</v>
      </c>
      <c r="S181">
        <v>18</v>
      </c>
      <c r="T181" t="b">
        <v>0</v>
      </c>
      <c r="V181" t="s">
        <v>888</v>
      </c>
      <c r="W181">
        <v>4</v>
      </c>
      <c r="X181" s="11">
        <v>72</v>
      </c>
      <c r="Y181">
        <v>1</v>
      </c>
      <c r="Z181" s="46" cm="1">
        <f t="array" ref="Z181">IF(V181="NA",$AD$2,(INDEX($BL$4:$BL$73,MATCH(V181&amp;W181,$BK$4:$BK$73&amp;$BJ$4:$BJ$73,0))))</f>
        <v>1.0498615788681257E-2</v>
      </c>
      <c r="AA181" s="46">
        <f t="shared" si="10"/>
        <v>1.0104986157886813</v>
      </c>
      <c r="AB181" s="46"/>
    </row>
    <row r="182" spans="1:28" x14ac:dyDescent="0.25">
      <c r="A182">
        <v>3485</v>
      </c>
      <c r="B182" s="1">
        <v>45546.539579895798</v>
      </c>
      <c r="C182" s="1">
        <v>45546</v>
      </c>
      <c r="D182" t="s">
        <v>9100</v>
      </c>
      <c r="E182" t="s">
        <v>9101</v>
      </c>
      <c r="F182" t="s">
        <v>790</v>
      </c>
      <c r="G182">
        <v>72</v>
      </c>
      <c r="H182" t="b">
        <v>0</v>
      </c>
      <c r="I182" t="s">
        <v>9240</v>
      </c>
      <c r="J182" t="s">
        <v>9159</v>
      </c>
      <c r="K182" t="s">
        <v>7</v>
      </c>
      <c r="L182" t="b">
        <v>0</v>
      </c>
      <c r="M182" t="s">
        <v>9343</v>
      </c>
      <c r="N182" t="b">
        <v>0</v>
      </c>
      <c r="O182" t="b">
        <v>0</v>
      </c>
      <c r="P182" t="b">
        <v>0</v>
      </c>
      <c r="Q182" t="b">
        <v>1</v>
      </c>
      <c r="R182" t="s">
        <v>9344</v>
      </c>
      <c r="S182">
        <v>18</v>
      </c>
      <c r="T182" t="b">
        <v>0</v>
      </c>
      <c r="V182" t="s">
        <v>8</v>
      </c>
      <c r="W182" t="s">
        <v>8</v>
      </c>
      <c r="X182" s="11">
        <v>72</v>
      </c>
      <c r="Y182">
        <v>1</v>
      </c>
      <c r="Z182" s="46" cm="1">
        <f t="array" ref="Z182">IF(V182="NA",$AD$2,(INDEX($BL$4:$BL$73,MATCH(V182&amp;W182,$BK$4:$BK$73&amp;$BJ$4:$BJ$73,0))))</f>
        <v>-4.0430703315750931E-2</v>
      </c>
      <c r="AA182" s="46">
        <f t="shared" si="10"/>
        <v>0.95956929668424906</v>
      </c>
      <c r="AB182" s="46"/>
    </row>
    <row r="183" spans="1:28" x14ac:dyDescent="0.25">
      <c r="A183">
        <v>3491</v>
      </c>
      <c r="B183" s="1">
        <v>45546.536840752298</v>
      </c>
      <c r="C183" s="1">
        <v>45546</v>
      </c>
      <c r="D183" t="s">
        <v>9100</v>
      </c>
      <c r="E183" t="s">
        <v>9101</v>
      </c>
      <c r="F183" t="s">
        <v>790</v>
      </c>
      <c r="G183">
        <v>74</v>
      </c>
      <c r="H183" t="b">
        <v>0</v>
      </c>
      <c r="I183" t="s">
        <v>9240</v>
      </c>
      <c r="J183" t="s">
        <v>9159</v>
      </c>
      <c r="K183" t="s">
        <v>9</v>
      </c>
      <c r="L183" t="b">
        <v>0</v>
      </c>
      <c r="M183" t="s">
        <v>9345</v>
      </c>
      <c r="N183" t="b">
        <v>0</v>
      </c>
      <c r="O183" t="b">
        <v>1</v>
      </c>
      <c r="P183" t="b">
        <v>0</v>
      </c>
      <c r="Q183" t="b">
        <v>1</v>
      </c>
      <c r="R183" t="s">
        <v>9346</v>
      </c>
      <c r="S183">
        <v>18</v>
      </c>
      <c r="T183" t="b">
        <v>0</v>
      </c>
      <c r="V183" t="s">
        <v>949</v>
      </c>
      <c r="W183">
        <v>5</v>
      </c>
      <c r="X183" s="11">
        <v>77</v>
      </c>
      <c r="Y183">
        <v>1</v>
      </c>
      <c r="Z183" s="46" cm="1">
        <f t="array" ref="Z183">IF(V183="NA",$AD$2,(INDEX($BL$4:$BL$73,MATCH(V183&amp;W183,$BK$4:$BK$73&amp;$BJ$4:$BJ$73,0))))</f>
        <v>4.1970782120221983E-2</v>
      </c>
      <c r="AA183" s="46">
        <f t="shared" si="10"/>
        <v>1.041970782120222</v>
      </c>
      <c r="AB183" s="46"/>
    </row>
    <row r="184" spans="1:28" x14ac:dyDescent="0.25">
      <c r="A184">
        <v>3493</v>
      </c>
      <c r="B184" s="1">
        <v>45546.536307696799</v>
      </c>
      <c r="C184" s="1">
        <v>45546</v>
      </c>
      <c r="D184" t="s">
        <v>9100</v>
      </c>
      <c r="E184" t="s">
        <v>9101</v>
      </c>
      <c r="F184" t="s">
        <v>790</v>
      </c>
      <c r="G184">
        <v>87</v>
      </c>
      <c r="H184" t="b">
        <v>0</v>
      </c>
      <c r="I184" t="s">
        <v>9240</v>
      </c>
      <c r="J184" t="s">
        <v>9159</v>
      </c>
      <c r="K184" t="s">
        <v>7</v>
      </c>
      <c r="L184" t="b">
        <v>0</v>
      </c>
      <c r="M184" t="s">
        <v>7088</v>
      </c>
      <c r="N184" t="b">
        <v>0</v>
      </c>
      <c r="O184" t="b">
        <v>0</v>
      </c>
      <c r="P184" t="b">
        <v>0</v>
      </c>
      <c r="Q184" t="b">
        <v>1</v>
      </c>
      <c r="R184" t="s">
        <v>4314</v>
      </c>
      <c r="S184">
        <v>18</v>
      </c>
      <c r="T184" t="b">
        <v>0</v>
      </c>
      <c r="V184" t="s">
        <v>741</v>
      </c>
      <c r="W184">
        <v>5</v>
      </c>
      <c r="X184" s="11">
        <v>87</v>
      </c>
      <c r="Y184">
        <v>1</v>
      </c>
      <c r="Z184" s="46" cm="1">
        <f t="array" ref="Z184">IF(V184="NA",$AD$2,(INDEX($BL$4:$BL$73,MATCH(V184&amp;W184,$BK$4:$BK$73&amp;$BJ$4:$BJ$73,0))))</f>
        <v>2.9563914871896368E-3</v>
      </c>
      <c r="AA184" s="46">
        <f t="shared" si="10"/>
        <v>1.0029563914871897</v>
      </c>
      <c r="AB184" s="46"/>
    </row>
    <row r="185" spans="1:28" x14ac:dyDescent="0.25">
      <c r="A185">
        <v>3494</v>
      </c>
      <c r="B185" s="1">
        <v>45546.535755347199</v>
      </c>
      <c r="C185" s="1">
        <v>45546</v>
      </c>
      <c r="D185" t="s">
        <v>9100</v>
      </c>
      <c r="E185" t="s">
        <v>9101</v>
      </c>
      <c r="F185" t="s">
        <v>790</v>
      </c>
      <c r="G185">
        <v>87</v>
      </c>
      <c r="H185" t="b">
        <v>0</v>
      </c>
      <c r="I185" t="s">
        <v>9240</v>
      </c>
      <c r="J185" t="s">
        <v>9159</v>
      </c>
      <c r="K185" t="s">
        <v>9</v>
      </c>
      <c r="L185" t="b">
        <v>0</v>
      </c>
      <c r="M185" t="s">
        <v>9347</v>
      </c>
      <c r="N185" t="b">
        <v>0</v>
      </c>
      <c r="O185" t="b">
        <v>1</v>
      </c>
      <c r="P185" t="b">
        <v>0</v>
      </c>
      <c r="Q185" t="b">
        <v>1</v>
      </c>
      <c r="R185" t="s">
        <v>9348</v>
      </c>
      <c r="S185">
        <v>18</v>
      </c>
      <c r="T185" t="b">
        <v>0</v>
      </c>
      <c r="V185" t="s">
        <v>740</v>
      </c>
      <c r="W185">
        <v>5</v>
      </c>
      <c r="X185" s="11">
        <v>87</v>
      </c>
      <c r="Y185">
        <v>1</v>
      </c>
      <c r="Z185" s="46" cm="1">
        <f t="array" ref="Z185">IF(V185="NA",$AD$2,(INDEX($BL$4:$BL$73,MATCH(V185&amp;W185,$BK$4:$BK$73&amp;$BJ$4:$BJ$73,0))))</f>
        <v>4.1970782120221983E-2</v>
      </c>
      <c r="AA185" s="46">
        <f t="shared" si="10"/>
        <v>1.041970782120222</v>
      </c>
      <c r="AB185" s="46"/>
    </row>
    <row r="186" spans="1:28" x14ac:dyDescent="0.25">
      <c r="A186">
        <v>3496</v>
      </c>
      <c r="B186" s="1">
        <v>45546.533034432898</v>
      </c>
      <c r="C186" s="1">
        <v>45546</v>
      </c>
      <c r="D186" t="s">
        <v>9100</v>
      </c>
      <c r="E186" t="s">
        <v>9101</v>
      </c>
      <c r="F186" t="s">
        <v>790</v>
      </c>
      <c r="G186">
        <v>77</v>
      </c>
      <c r="H186" t="b">
        <v>0</v>
      </c>
      <c r="I186" t="s">
        <v>9240</v>
      </c>
      <c r="J186" t="s">
        <v>9159</v>
      </c>
      <c r="K186" t="s">
        <v>7</v>
      </c>
      <c r="L186" t="b">
        <v>0</v>
      </c>
      <c r="M186" t="s">
        <v>7087</v>
      </c>
      <c r="N186" t="b">
        <v>0</v>
      </c>
      <c r="O186" t="b">
        <v>0</v>
      </c>
      <c r="P186" t="b">
        <v>0</v>
      </c>
      <c r="Q186" t="b">
        <v>1</v>
      </c>
      <c r="R186" t="s">
        <v>4312</v>
      </c>
      <c r="S186">
        <v>18</v>
      </c>
      <c r="T186" t="b">
        <v>0</v>
      </c>
      <c r="V186" t="s">
        <v>8</v>
      </c>
      <c r="W186" t="s">
        <v>8</v>
      </c>
      <c r="X186" s="11">
        <v>77</v>
      </c>
      <c r="Y186">
        <v>1</v>
      </c>
      <c r="Z186" s="46" cm="1">
        <f t="array" ref="Z186">IF(V186="NA",$AD$2,(INDEX($BL$4:$BL$73,MATCH(V186&amp;W186,$BK$4:$BK$73&amp;$BJ$4:$BJ$73,0))))</f>
        <v>-4.0430703315750931E-2</v>
      </c>
      <c r="AA186" s="46">
        <f t="shared" si="10"/>
        <v>0.95956929668424906</v>
      </c>
      <c r="AB186" s="46"/>
    </row>
    <row r="187" spans="1:28" x14ac:dyDescent="0.25">
      <c r="A187">
        <v>3499</v>
      </c>
      <c r="B187" s="1">
        <v>45546.531918854198</v>
      </c>
      <c r="C187" s="1">
        <v>45546</v>
      </c>
      <c r="D187" t="s">
        <v>9100</v>
      </c>
      <c r="E187" t="s">
        <v>9101</v>
      </c>
      <c r="F187" t="s">
        <v>790</v>
      </c>
      <c r="G187">
        <v>77</v>
      </c>
      <c r="H187" t="b">
        <v>0</v>
      </c>
      <c r="I187" t="s">
        <v>9240</v>
      </c>
      <c r="J187" t="s">
        <v>9159</v>
      </c>
      <c r="K187" t="s">
        <v>7</v>
      </c>
      <c r="L187" t="b">
        <v>0</v>
      </c>
      <c r="M187" t="s">
        <v>7086</v>
      </c>
      <c r="N187" t="b">
        <v>0</v>
      </c>
      <c r="O187" t="b">
        <v>0</v>
      </c>
      <c r="P187" t="b">
        <v>0</v>
      </c>
      <c r="Q187" t="b">
        <v>1</v>
      </c>
      <c r="R187" t="s">
        <v>4310</v>
      </c>
      <c r="S187">
        <v>18</v>
      </c>
      <c r="T187" t="b">
        <v>0</v>
      </c>
      <c r="V187" t="s">
        <v>658</v>
      </c>
      <c r="W187">
        <v>4</v>
      </c>
      <c r="X187" s="11">
        <v>77</v>
      </c>
      <c r="Y187">
        <v>1</v>
      </c>
      <c r="Z187" s="46" cm="1">
        <f t="array" ref="Z187">IF(V187="NA",$AD$2,(INDEX($BL$4:$BL$73,MATCH(V187&amp;W187,$BK$4:$BK$73&amp;$BJ$4:$BJ$73,0))))</f>
        <v>1.1678733304575896E-2</v>
      </c>
      <c r="AA187" s="46">
        <f t="shared" si="10"/>
        <v>1.0116787333045758</v>
      </c>
      <c r="AB187" s="46"/>
    </row>
    <row r="188" spans="1:28" x14ac:dyDescent="0.25">
      <c r="A188">
        <v>3500</v>
      </c>
      <c r="B188" s="1">
        <v>45546.531649791701</v>
      </c>
      <c r="C188" s="1">
        <v>45546</v>
      </c>
      <c r="D188" t="s">
        <v>9100</v>
      </c>
      <c r="E188" t="s">
        <v>9101</v>
      </c>
      <c r="F188" t="s">
        <v>790</v>
      </c>
      <c r="G188">
        <v>70</v>
      </c>
      <c r="H188" t="b">
        <v>0</v>
      </c>
      <c r="I188" t="s">
        <v>9240</v>
      </c>
      <c r="J188" t="s">
        <v>9159</v>
      </c>
      <c r="K188" t="s">
        <v>7</v>
      </c>
      <c r="L188" t="b">
        <v>0</v>
      </c>
      <c r="M188" t="s">
        <v>9349</v>
      </c>
      <c r="N188" t="b">
        <v>0</v>
      </c>
      <c r="O188" t="b">
        <v>0</v>
      </c>
      <c r="P188" t="b">
        <v>0</v>
      </c>
      <c r="Q188" t="b">
        <v>1</v>
      </c>
      <c r="R188" t="s">
        <v>9350</v>
      </c>
      <c r="S188">
        <v>18</v>
      </c>
      <c r="T188" t="b">
        <v>0</v>
      </c>
      <c r="V188" t="s">
        <v>945</v>
      </c>
      <c r="W188">
        <v>4</v>
      </c>
      <c r="X188" s="11">
        <v>72</v>
      </c>
      <c r="Y188">
        <v>1</v>
      </c>
      <c r="Z188" s="46" cm="1">
        <f t="array" ref="Z188">IF(V188="NA",$AD$2,(INDEX($BL$4:$BL$73,MATCH(V188&amp;W188,$BK$4:$BK$73&amp;$BJ$4:$BJ$73,0))))</f>
        <v>1.0498615788681285E-2</v>
      </c>
      <c r="AA188" s="46">
        <f t="shared" si="10"/>
        <v>1.0104986157886813</v>
      </c>
      <c r="AB188" s="46"/>
    </row>
    <row r="189" spans="1:28" x14ac:dyDescent="0.25">
      <c r="A189">
        <v>3505</v>
      </c>
      <c r="B189" s="1">
        <v>45546.521310463002</v>
      </c>
      <c r="C189" s="1">
        <v>45546</v>
      </c>
      <c r="D189" t="s">
        <v>9100</v>
      </c>
      <c r="E189" t="s">
        <v>9101</v>
      </c>
      <c r="F189" t="s">
        <v>790</v>
      </c>
      <c r="G189">
        <v>82</v>
      </c>
      <c r="H189" t="b">
        <v>0</v>
      </c>
      <c r="I189" t="s">
        <v>9240</v>
      </c>
      <c r="J189" t="s">
        <v>9159</v>
      </c>
      <c r="K189" t="s">
        <v>7</v>
      </c>
      <c r="L189" t="b">
        <v>0</v>
      </c>
      <c r="M189" t="s">
        <v>7085</v>
      </c>
      <c r="N189" t="b">
        <v>0</v>
      </c>
      <c r="O189" t="b">
        <v>0</v>
      </c>
      <c r="P189" t="b">
        <v>0</v>
      </c>
      <c r="Q189" t="b">
        <v>1</v>
      </c>
      <c r="R189" t="s">
        <v>4306</v>
      </c>
      <c r="S189">
        <v>18</v>
      </c>
      <c r="T189" t="b">
        <v>0</v>
      </c>
      <c r="V189" t="s">
        <v>743</v>
      </c>
      <c r="W189">
        <v>5</v>
      </c>
      <c r="X189" s="11">
        <v>82</v>
      </c>
      <c r="Y189">
        <v>1</v>
      </c>
      <c r="Z189" s="46" cm="1">
        <f t="array" ref="Z189">IF(V189="NA",$AD$2,(INDEX($BL$4:$BL$73,MATCH(V189&amp;W189,$BK$4:$BK$73&amp;$BJ$4:$BJ$73,0))))</f>
        <v>2.9563914871898098E-3</v>
      </c>
      <c r="AA189" s="46">
        <f t="shared" si="10"/>
        <v>1.0029563914871897</v>
      </c>
      <c r="AB189" s="46"/>
    </row>
    <row r="190" spans="1:28" x14ac:dyDescent="0.25">
      <c r="A190">
        <v>3509</v>
      </c>
      <c r="B190" s="1">
        <v>45546.454523125001</v>
      </c>
      <c r="C190" s="1">
        <v>45546</v>
      </c>
      <c r="D190" t="s">
        <v>9100</v>
      </c>
      <c r="E190" t="s">
        <v>9101</v>
      </c>
      <c r="F190" t="s">
        <v>790</v>
      </c>
      <c r="G190">
        <v>93</v>
      </c>
      <c r="H190" t="b">
        <v>0</v>
      </c>
      <c r="I190" t="s">
        <v>9240</v>
      </c>
      <c r="J190" t="s">
        <v>9159</v>
      </c>
      <c r="K190" t="s">
        <v>7</v>
      </c>
      <c r="L190" t="b">
        <v>0</v>
      </c>
      <c r="M190" t="s">
        <v>9351</v>
      </c>
      <c r="N190" t="b">
        <v>0</v>
      </c>
      <c r="O190" t="b">
        <v>0</v>
      </c>
      <c r="P190" t="b">
        <v>0</v>
      </c>
      <c r="Q190" t="b">
        <v>1</v>
      </c>
      <c r="R190" t="s">
        <v>9352</v>
      </c>
      <c r="S190">
        <v>18</v>
      </c>
      <c r="T190" t="b">
        <v>0</v>
      </c>
      <c r="V190" t="s">
        <v>8</v>
      </c>
      <c r="W190" t="s">
        <v>8</v>
      </c>
      <c r="X190" s="11">
        <v>99</v>
      </c>
      <c r="Y190">
        <v>1</v>
      </c>
      <c r="Z190" s="46" cm="1">
        <f t="array" ref="Z190">IF(V190="NA",$AD$2,(INDEX($BL$4:$BL$73,MATCH(V190&amp;W190,$BK$4:$BK$73&amp;$BJ$4:$BJ$73,0))))</f>
        <v>-4.0430703315750931E-2</v>
      </c>
      <c r="AA190" s="46">
        <f t="shared" si="10"/>
        <v>0.95956929668424906</v>
      </c>
      <c r="AB190" s="46"/>
    </row>
    <row r="191" spans="1:28" x14ac:dyDescent="0.25">
      <c r="A191">
        <v>3527</v>
      </c>
      <c r="B191" s="1">
        <v>45546.448431620403</v>
      </c>
      <c r="C191" s="1">
        <v>45546</v>
      </c>
      <c r="D191" t="s">
        <v>9100</v>
      </c>
      <c r="E191" t="s">
        <v>9101</v>
      </c>
      <c r="F191" t="s">
        <v>790</v>
      </c>
      <c r="G191">
        <v>73</v>
      </c>
      <c r="H191" t="b">
        <v>0</v>
      </c>
      <c r="I191" t="s">
        <v>9240</v>
      </c>
      <c r="J191" t="s">
        <v>9159</v>
      </c>
      <c r="K191" t="s">
        <v>9</v>
      </c>
      <c r="L191" t="b">
        <v>0</v>
      </c>
      <c r="M191" t="s">
        <v>9353</v>
      </c>
      <c r="N191" t="b">
        <v>0</v>
      </c>
      <c r="O191" t="b">
        <v>1</v>
      </c>
      <c r="P191" t="b">
        <v>0</v>
      </c>
      <c r="Q191" t="b">
        <v>1</v>
      </c>
      <c r="R191" t="s">
        <v>9354</v>
      </c>
      <c r="S191">
        <v>18</v>
      </c>
      <c r="T191" t="b">
        <v>0</v>
      </c>
      <c r="V191" t="s">
        <v>949</v>
      </c>
      <c r="W191">
        <v>4</v>
      </c>
      <c r="X191" s="11">
        <v>77</v>
      </c>
      <c r="Y191">
        <v>1</v>
      </c>
      <c r="Z191" s="46" cm="1">
        <f t="array" ref="Z191">IF(V191="NA",$AD$2,(INDEX($BL$4:$BL$73,MATCH(V191&amp;W191,$BK$4:$BK$73&amp;$BJ$4:$BJ$73,0))))</f>
        <v>1.0498615788681335E-2</v>
      </c>
      <c r="AA191" s="46">
        <f t="shared" si="10"/>
        <v>1.0104986157886813</v>
      </c>
      <c r="AB191" s="46"/>
    </row>
    <row r="192" spans="1:28" x14ac:dyDescent="0.25">
      <c r="A192">
        <v>3528</v>
      </c>
      <c r="B192" s="1">
        <v>45546.448154641199</v>
      </c>
      <c r="C192" s="1">
        <v>45546</v>
      </c>
      <c r="D192" t="s">
        <v>9100</v>
      </c>
      <c r="E192" t="s">
        <v>9101</v>
      </c>
      <c r="F192" t="s">
        <v>790</v>
      </c>
      <c r="G192">
        <v>77</v>
      </c>
      <c r="H192" t="b">
        <v>0</v>
      </c>
      <c r="I192" t="s">
        <v>9240</v>
      </c>
      <c r="J192" t="s">
        <v>9159</v>
      </c>
      <c r="K192" t="s">
        <v>9</v>
      </c>
      <c r="L192" t="b">
        <v>0</v>
      </c>
      <c r="M192" t="s">
        <v>9355</v>
      </c>
      <c r="N192" t="b">
        <v>0</v>
      </c>
      <c r="O192" t="b">
        <v>1</v>
      </c>
      <c r="P192" t="b">
        <v>0</v>
      </c>
      <c r="Q192" t="b">
        <v>1</v>
      </c>
      <c r="R192" t="s">
        <v>9356</v>
      </c>
      <c r="S192">
        <v>18</v>
      </c>
      <c r="T192" t="b">
        <v>0</v>
      </c>
      <c r="V192" t="s">
        <v>886</v>
      </c>
      <c r="W192">
        <v>5</v>
      </c>
      <c r="X192" s="11">
        <v>77</v>
      </c>
      <c r="Y192">
        <v>1</v>
      </c>
      <c r="Z192" s="46" cm="1">
        <f t="array" ref="Z192">IF(V192="NA",$AD$2,(INDEX($BL$4:$BL$73,MATCH(V192&amp;W192,$BK$4:$BK$73&amp;$BJ$4:$BJ$73,0))))</f>
        <v>4.1970782120221983E-2</v>
      </c>
      <c r="AA192" s="46">
        <f t="shared" si="10"/>
        <v>1.041970782120222</v>
      </c>
      <c r="AB192" s="46"/>
    </row>
    <row r="193" spans="1:28" x14ac:dyDescent="0.25">
      <c r="A193">
        <v>3533</v>
      </c>
      <c r="B193" s="1">
        <v>45546.445482222203</v>
      </c>
      <c r="C193" s="1">
        <v>45546</v>
      </c>
      <c r="D193" t="s">
        <v>9100</v>
      </c>
      <c r="E193" t="s">
        <v>9101</v>
      </c>
      <c r="F193" t="s">
        <v>790</v>
      </c>
      <c r="G193">
        <v>70</v>
      </c>
      <c r="H193" t="b">
        <v>0</v>
      </c>
      <c r="I193" t="s">
        <v>9240</v>
      </c>
      <c r="J193" t="s">
        <v>9159</v>
      </c>
      <c r="K193" t="s">
        <v>9</v>
      </c>
      <c r="L193" t="b">
        <v>0</v>
      </c>
      <c r="M193" t="s">
        <v>7083</v>
      </c>
      <c r="N193" t="b">
        <v>0</v>
      </c>
      <c r="O193" t="b">
        <v>1</v>
      </c>
      <c r="P193" t="b">
        <v>0</v>
      </c>
      <c r="Q193" t="b">
        <v>1</v>
      </c>
      <c r="R193" t="s">
        <v>4289</v>
      </c>
      <c r="S193">
        <v>18</v>
      </c>
      <c r="T193" t="b">
        <v>0</v>
      </c>
      <c r="V193" t="s">
        <v>889</v>
      </c>
      <c r="W193">
        <v>3</v>
      </c>
      <c r="X193" s="11">
        <v>72</v>
      </c>
      <c r="Y193">
        <v>1</v>
      </c>
      <c r="Z193" s="46" cm="1">
        <f t="array" ref="Z193">IF(V193="NA",$AD$2,(INDEX($BL$4:$BL$73,MATCH(V193&amp;W193,$BK$4:$BK$73&amp;$BJ$4:$BJ$73,0))))</f>
        <v>1.8952516812716581E-2</v>
      </c>
      <c r="AA193" s="46">
        <f t="shared" si="10"/>
        <v>1.0189525168127165</v>
      </c>
      <c r="AB193" s="46"/>
    </row>
    <row r="194" spans="1:28" x14ac:dyDescent="0.25">
      <c r="A194">
        <v>3551</v>
      </c>
      <c r="B194" s="1">
        <v>45546.435188680603</v>
      </c>
      <c r="C194" s="1">
        <v>45546</v>
      </c>
      <c r="D194" t="s">
        <v>9100</v>
      </c>
      <c r="E194" t="s">
        <v>9101</v>
      </c>
      <c r="F194" t="s">
        <v>790</v>
      </c>
      <c r="G194">
        <v>71</v>
      </c>
      <c r="H194" t="b">
        <v>0</v>
      </c>
      <c r="I194" t="s">
        <v>9240</v>
      </c>
      <c r="J194" t="s">
        <v>9159</v>
      </c>
      <c r="K194" t="s">
        <v>9</v>
      </c>
      <c r="L194" t="b">
        <v>0</v>
      </c>
      <c r="M194" t="s">
        <v>7082</v>
      </c>
      <c r="N194" t="b">
        <v>0</v>
      </c>
      <c r="O194" t="b">
        <v>1</v>
      </c>
      <c r="P194" t="b">
        <v>0</v>
      </c>
      <c r="Q194" t="b">
        <v>1</v>
      </c>
      <c r="R194" t="s">
        <v>4278</v>
      </c>
      <c r="S194">
        <v>18</v>
      </c>
      <c r="T194" t="b">
        <v>0</v>
      </c>
      <c r="V194" t="s">
        <v>949</v>
      </c>
      <c r="W194">
        <v>5</v>
      </c>
      <c r="X194" s="11">
        <v>72</v>
      </c>
      <c r="Y194">
        <v>1</v>
      </c>
      <c r="Z194" s="46" cm="1">
        <f t="array" ref="Z194">IF(V194="NA",$AD$2,(INDEX($BL$4:$BL$73,MATCH(V194&amp;W194,$BK$4:$BK$73&amp;$BJ$4:$BJ$73,0))))</f>
        <v>4.1970782120221983E-2</v>
      </c>
      <c r="AA194" s="46">
        <f t="shared" si="10"/>
        <v>1.041970782120222</v>
      </c>
      <c r="AB194" s="46"/>
    </row>
    <row r="195" spans="1:28" x14ac:dyDescent="0.25">
      <c r="A195">
        <v>3562</v>
      </c>
      <c r="B195" s="1">
        <v>45546.428188425903</v>
      </c>
      <c r="C195" s="1">
        <v>45546</v>
      </c>
      <c r="D195" t="s">
        <v>9100</v>
      </c>
      <c r="E195" t="s">
        <v>9101</v>
      </c>
      <c r="F195" t="s">
        <v>790</v>
      </c>
      <c r="G195">
        <v>77</v>
      </c>
      <c r="H195" t="b">
        <v>0</v>
      </c>
      <c r="I195" t="s">
        <v>9240</v>
      </c>
      <c r="J195" t="s">
        <v>9159</v>
      </c>
      <c r="K195" t="s">
        <v>7</v>
      </c>
      <c r="L195" t="b">
        <v>0</v>
      </c>
      <c r="M195" t="s">
        <v>9357</v>
      </c>
      <c r="N195" t="b">
        <v>0</v>
      </c>
      <c r="O195" t="b">
        <v>0</v>
      </c>
      <c r="P195" t="b">
        <v>0</v>
      </c>
      <c r="Q195" t="b">
        <v>1</v>
      </c>
      <c r="R195" t="s">
        <v>9358</v>
      </c>
      <c r="S195">
        <v>18</v>
      </c>
      <c r="T195" t="b">
        <v>0</v>
      </c>
      <c r="V195" t="s">
        <v>8</v>
      </c>
      <c r="W195" t="s">
        <v>8</v>
      </c>
      <c r="X195" s="11">
        <v>77</v>
      </c>
      <c r="Y195">
        <v>1</v>
      </c>
      <c r="Z195" s="46" cm="1">
        <f t="array" ref="Z195">IF(V195="NA",$AD$2,(INDEX($BL$4:$BL$73,MATCH(V195&amp;W195,$BK$4:$BK$73&amp;$BJ$4:$BJ$73,0))))</f>
        <v>-4.0430703315750931E-2</v>
      </c>
      <c r="AA195" s="46">
        <f t="shared" si="10"/>
        <v>0.95956929668424906</v>
      </c>
      <c r="AB195" s="46"/>
    </row>
    <row r="196" spans="1:28" x14ac:dyDescent="0.25">
      <c r="A196">
        <v>3567</v>
      </c>
      <c r="B196" s="1">
        <v>45546.425994756901</v>
      </c>
      <c r="C196" s="1">
        <v>45546</v>
      </c>
      <c r="D196" t="s">
        <v>9100</v>
      </c>
      <c r="E196" t="s">
        <v>9101</v>
      </c>
      <c r="F196" t="s">
        <v>790</v>
      </c>
      <c r="G196">
        <v>71</v>
      </c>
      <c r="H196" t="b">
        <v>0</v>
      </c>
      <c r="I196" t="s">
        <v>9240</v>
      </c>
      <c r="J196" t="s">
        <v>9159</v>
      </c>
      <c r="K196" t="s">
        <v>7</v>
      </c>
      <c r="L196" t="b">
        <v>0</v>
      </c>
      <c r="M196" t="s">
        <v>9359</v>
      </c>
      <c r="N196" t="b">
        <v>0</v>
      </c>
      <c r="O196" t="b">
        <v>0</v>
      </c>
      <c r="P196" t="b">
        <v>0</v>
      </c>
      <c r="Q196" t="b">
        <v>1</v>
      </c>
      <c r="R196" t="s">
        <v>9360</v>
      </c>
      <c r="S196">
        <v>18</v>
      </c>
      <c r="T196" t="b">
        <v>0</v>
      </c>
      <c r="V196" t="s">
        <v>658</v>
      </c>
      <c r="W196">
        <v>4</v>
      </c>
      <c r="X196" s="11">
        <v>72</v>
      </c>
      <c r="Y196">
        <v>1</v>
      </c>
      <c r="Z196" s="46" cm="1">
        <f t="array" ref="Z196">IF(V196="NA",$AD$2,(INDEX($BL$4:$BL$73,MATCH(V196&amp;W196,$BK$4:$BK$73&amp;$BJ$4:$BJ$73,0))))</f>
        <v>1.1678733304575896E-2</v>
      </c>
      <c r="AA196" s="46">
        <f t="shared" ref="AA196:AA259" si="11">Y196+Z196</f>
        <v>1.0116787333045758</v>
      </c>
      <c r="AB196" s="46"/>
    </row>
    <row r="197" spans="1:28" x14ac:dyDescent="0.25">
      <c r="A197">
        <v>3586</v>
      </c>
      <c r="B197" s="1">
        <v>45546.419544513898</v>
      </c>
      <c r="C197" s="1">
        <v>45546</v>
      </c>
      <c r="D197" t="s">
        <v>9100</v>
      </c>
      <c r="E197" t="s">
        <v>9101</v>
      </c>
      <c r="F197" t="s">
        <v>790</v>
      </c>
      <c r="G197">
        <v>76</v>
      </c>
      <c r="H197" t="b">
        <v>0</v>
      </c>
      <c r="I197" t="s">
        <v>9240</v>
      </c>
      <c r="J197" t="s">
        <v>9159</v>
      </c>
      <c r="K197" t="s">
        <v>9</v>
      </c>
      <c r="L197" t="b">
        <v>0</v>
      </c>
      <c r="M197" t="s">
        <v>9361</v>
      </c>
      <c r="N197" t="b">
        <v>0</v>
      </c>
      <c r="O197" t="b">
        <v>1</v>
      </c>
      <c r="P197" t="b">
        <v>0</v>
      </c>
      <c r="Q197" t="b">
        <v>1</v>
      </c>
      <c r="R197" t="s">
        <v>9362</v>
      </c>
      <c r="S197">
        <v>18</v>
      </c>
      <c r="T197" t="b">
        <v>0</v>
      </c>
      <c r="V197" t="s">
        <v>889</v>
      </c>
      <c r="W197">
        <v>5</v>
      </c>
      <c r="X197" s="11">
        <v>77</v>
      </c>
      <c r="Y197">
        <v>1</v>
      </c>
      <c r="Z197" s="46" cm="1">
        <f t="array" ref="Z197">IF(V197="NA",$AD$2,(INDEX($BL$4:$BL$73,MATCH(V197&amp;W197,$BK$4:$BK$73&amp;$BJ$4:$BJ$73,0))))</f>
        <v>4.1970782120221983E-2</v>
      </c>
      <c r="AA197" s="46">
        <f t="shared" si="11"/>
        <v>1.041970782120222</v>
      </c>
      <c r="AB197" s="46"/>
    </row>
    <row r="198" spans="1:28" x14ac:dyDescent="0.25">
      <c r="A198">
        <v>3588</v>
      </c>
      <c r="B198" s="1">
        <v>45546.4189039583</v>
      </c>
      <c r="C198" s="1">
        <v>45546</v>
      </c>
      <c r="D198" t="s">
        <v>9100</v>
      </c>
      <c r="E198" t="s">
        <v>9101</v>
      </c>
      <c r="F198" t="s">
        <v>790</v>
      </c>
      <c r="G198">
        <v>70</v>
      </c>
      <c r="H198" t="b">
        <v>0</v>
      </c>
      <c r="I198" t="s">
        <v>9240</v>
      </c>
      <c r="J198" t="s">
        <v>9159</v>
      </c>
      <c r="K198" t="s">
        <v>7</v>
      </c>
      <c r="L198" t="b">
        <v>0</v>
      </c>
      <c r="M198" t="s">
        <v>9363</v>
      </c>
      <c r="N198" t="b">
        <v>0</v>
      </c>
      <c r="O198" t="b">
        <v>0</v>
      </c>
      <c r="P198" t="b">
        <v>0</v>
      </c>
      <c r="Q198" t="b">
        <v>1</v>
      </c>
      <c r="R198" t="s">
        <v>9364</v>
      </c>
      <c r="S198">
        <v>18</v>
      </c>
      <c r="T198" t="b">
        <v>0</v>
      </c>
      <c r="V198" t="s">
        <v>8</v>
      </c>
      <c r="W198" t="s">
        <v>8</v>
      </c>
      <c r="X198" s="11">
        <v>72</v>
      </c>
      <c r="Y198">
        <v>1</v>
      </c>
      <c r="Z198" s="46" cm="1">
        <f t="array" ref="Z198">IF(V198="NA",$AD$2,(INDEX($BL$4:$BL$73,MATCH(V198&amp;W198,$BK$4:$BK$73&amp;$BJ$4:$BJ$73,0))))</f>
        <v>-4.0430703315750931E-2</v>
      </c>
      <c r="AA198" s="46">
        <f t="shared" si="11"/>
        <v>0.95956929668424906</v>
      </c>
      <c r="AB198" s="46"/>
    </row>
    <row r="199" spans="1:28" x14ac:dyDescent="0.25">
      <c r="A199">
        <v>3589</v>
      </c>
      <c r="B199" s="1">
        <v>45546.418730960599</v>
      </c>
      <c r="C199" s="1">
        <v>45546</v>
      </c>
      <c r="D199" t="s">
        <v>9100</v>
      </c>
      <c r="E199" t="s">
        <v>9101</v>
      </c>
      <c r="F199" t="s">
        <v>790</v>
      </c>
      <c r="G199">
        <v>86</v>
      </c>
      <c r="H199" t="b">
        <v>0</v>
      </c>
      <c r="I199" t="s">
        <v>9240</v>
      </c>
      <c r="J199" t="s">
        <v>9159</v>
      </c>
      <c r="K199" t="s">
        <v>9</v>
      </c>
      <c r="L199" t="b">
        <v>0</v>
      </c>
      <c r="M199" t="s">
        <v>9365</v>
      </c>
      <c r="N199" t="b">
        <v>1</v>
      </c>
      <c r="O199" t="b">
        <v>1</v>
      </c>
      <c r="P199" t="b">
        <v>0</v>
      </c>
      <c r="Q199" t="b">
        <v>1</v>
      </c>
      <c r="R199" t="s">
        <v>9366</v>
      </c>
      <c r="S199">
        <v>18</v>
      </c>
      <c r="T199" t="b">
        <v>0</v>
      </c>
      <c r="V199" t="s">
        <v>949</v>
      </c>
      <c r="W199">
        <v>5</v>
      </c>
      <c r="X199" s="11">
        <v>87</v>
      </c>
      <c r="Y199">
        <v>1</v>
      </c>
      <c r="Z199" s="46" cm="1">
        <f t="array" ref="Z199">IF(V199="NA",$AD$2,(INDEX($BL$4:$BL$73,MATCH(V199&amp;W199,$BK$4:$BK$73&amp;$BJ$4:$BJ$73,0))))</f>
        <v>4.1970782120221983E-2</v>
      </c>
      <c r="AA199" s="46">
        <f t="shared" si="11"/>
        <v>1.041970782120222</v>
      </c>
      <c r="AB199" s="46"/>
    </row>
    <row r="200" spans="1:28" x14ac:dyDescent="0.25">
      <c r="A200">
        <v>3591</v>
      </c>
      <c r="B200" s="1">
        <v>45546.418170011602</v>
      </c>
      <c r="C200" s="1">
        <v>45546</v>
      </c>
      <c r="D200" t="s">
        <v>9100</v>
      </c>
      <c r="E200" t="s">
        <v>9101</v>
      </c>
      <c r="F200" t="s">
        <v>790</v>
      </c>
      <c r="G200">
        <v>78</v>
      </c>
      <c r="H200" t="b">
        <v>0</v>
      </c>
      <c r="I200" t="s">
        <v>9240</v>
      </c>
      <c r="J200" t="s">
        <v>9159</v>
      </c>
      <c r="K200" t="s">
        <v>9</v>
      </c>
      <c r="L200" t="b">
        <v>0</v>
      </c>
      <c r="M200" t="s">
        <v>9367</v>
      </c>
      <c r="N200" t="b">
        <v>0</v>
      </c>
      <c r="O200" t="b">
        <v>1</v>
      </c>
      <c r="P200" t="b">
        <v>0</v>
      </c>
      <c r="Q200" t="b">
        <v>1</v>
      </c>
      <c r="R200" t="s">
        <v>9368</v>
      </c>
      <c r="S200">
        <v>18</v>
      </c>
      <c r="T200" t="b">
        <v>0</v>
      </c>
      <c r="V200" t="s">
        <v>893</v>
      </c>
      <c r="W200">
        <v>4</v>
      </c>
      <c r="X200" s="11">
        <v>82</v>
      </c>
      <c r="Y200">
        <v>1</v>
      </c>
      <c r="Z200" s="46" cm="1">
        <f t="array" ref="Z200">IF(V200="NA",$AD$2,(INDEX($BL$4:$BL$73,MATCH(V200&amp;W200,$BK$4:$BK$73&amp;$BJ$4:$BJ$73,0))))</f>
        <v>1.0498615788681286E-2</v>
      </c>
      <c r="AA200" s="46">
        <f t="shared" si="11"/>
        <v>1.0104986157886813</v>
      </c>
      <c r="AB200" s="46"/>
    </row>
    <row r="201" spans="1:28" x14ac:dyDescent="0.25">
      <c r="A201">
        <v>3596</v>
      </c>
      <c r="B201" s="1">
        <v>45546.415114363401</v>
      </c>
      <c r="C201" s="1">
        <v>45546</v>
      </c>
      <c r="D201" t="s">
        <v>9100</v>
      </c>
      <c r="E201" t="s">
        <v>9101</v>
      </c>
      <c r="F201" t="s">
        <v>790</v>
      </c>
      <c r="G201">
        <v>70</v>
      </c>
      <c r="H201" t="b">
        <v>0</v>
      </c>
      <c r="I201" t="s">
        <v>9240</v>
      </c>
      <c r="J201" t="s">
        <v>9159</v>
      </c>
      <c r="K201" t="s">
        <v>7</v>
      </c>
      <c r="L201" t="b">
        <v>0</v>
      </c>
      <c r="M201" t="s">
        <v>7081</v>
      </c>
      <c r="N201" t="b">
        <v>0</v>
      </c>
      <c r="O201" t="b">
        <v>0</v>
      </c>
      <c r="P201" t="b">
        <v>0</v>
      </c>
      <c r="Q201" t="b">
        <v>1</v>
      </c>
      <c r="R201" t="s">
        <v>4250</v>
      </c>
      <c r="S201">
        <v>18</v>
      </c>
      <c r="T201" t="b">
        <v>0</v>
      </c>
      <c r="V201" t="s">
        <v>892</v>
      </c>
      <c r="W201">
        <v>4</v>
      </c>
      <c r="X201" s="11">
        <v>72</v>
      </c>
      <c r="Y201">
        <v>1</v>
      </c>
      <c r="Z201" s="46" cm="1">
        <f t="array" ref="Z201">IF(V201="NA",$AD$2,(INDEX($BL$4:$BL$73,MATCH(V201&amp;W201,$BK$4:$BK$73&amp;$BJ$4:$BJ$73,0))))</f>
        <v>1.0498615788681274E-2</v>
      </c>
      <c r="AA201" s="46">
        <f t="shared" si="11"/>
        <v>1.0104986157886813</v>
      </c>
      <c r="AB201" s="46"/>
    </row>
    <row r="202" spans="1:28" x14ac:dyDescent="0.25">
      <c r="A202">
        <v>3598</v>
      </c>
      <c r="B202" s="1">
        <v>45546.414770601797</v>
      </c>
      <c r="C202" s="1">
        <v>45546</v>
      </c>
      <c r="D202" t="s">
        <v>9100</v>
      </c>
      <c r="E202" t="s">
        <v>9101</v>
      </c>
      <c r="F202" t="s">
        <v>790</v>
      </c>
      <c r="G202">
        <v>79</v>
      </c>
      <c r="H202" t="b">
        <v>0</v>
      </c>
      <c r="I202" t="s">
        <v>9240</v>
      </c>
      <c r="J202" t="s">
        <v>9159</v>
      </c>
      <c r="K202" t="s">
        <v>7</v>
      </c>
      <c r="L202" t="b">
        <v>0</v>
      </c>
      <c r="M202" t="s">
        <v>9369</v>
      </c>
      <c r="N202" t="b">
        <v>0</v>
      </c>
      <c r="O202" t="b">
        <v>0</v>
      </c>
      <c r="P202" t="b">
        <v>0</v>
      </c>
      <c r="Q202" t="b">
        <v>1</v>
      </c>
      <c r="R202" t="s">
        <v>9370</v>
      </c>
      <c r="S202">
        <v>18</v>
      </c>
      <c r="T202" t="b">
        <v>0</v>
      </c>
      <c r="V202" t="s">
        <v>892</v>
      </c>
      <c r="W202">
        <v>4</v>
      </c>
      <c r="X202" s="11">
        <v>82</v>
      </c>
      <c r="Y202">
        <v>1</v>
      </c>
      <c r="Z202" s="46" cm="1">
        <f t="array" ref="Z202">IF(V202="NA",$AD$2,(INDEX($BL$4:$BL$73,MATCH(V202&amp;W202,$BK$4:$BK$73&amp;$BJ$4:$BJ$73,0))))</f>
        <v>1.0498615788681274E-2</v>
      </c>
      <c r="AA202" s="46">
        <f t="shared" si="11"/>
        <v>1.0104986157886813</v>
      </c>
      <c r="AB202" s="46"/>
    </row>
    <row r="203" spans="1:28" x14ac:dyDescent="0.25">
      <c r="A203">
        <v>3618</v>
      </c>
      <c r="B203" s="1">
        <v>45546.4009541782</v>
      </c>
      <c r="C203" s="1">
        <v>45546</v>
      </c>
      <c r="D203" t="s">
        <v>9100</v>
      </c>
      <c r="E203" t="s">
        <v>9101</v>
      </c>
      <c r="F203" t="s">
        <v>790</v>
      </c>
      <c r="G203">
        <v>75</v>
      </c>
      <c r="H203" t="b">
        <v>0</v>
      </c>
      <c r="I203" t="s">
        <v>9240</v>
      </c>
      <c r="J203" t="s">
        <v>9159</v>
      </c>
      <c r="K203" t="s">
        <v>9</v>
      </c>
      <c r="L203" t="b">
        <v>0</v>
      </c>
      <c r="M203" t="s">
        <v>9371</v>
      </c>
      <c r="N203" t="b">
        <v>0</v>
      </c>
      <c r="O203" t="b">
        <v>1</v>
      </c>
      <c r="P203" t="b">
        <v>0</v>
      </c>
      <c r="Q203" t="b">
        <v>1</v>
      </c>
      <c r="R203" t="s">
        <v>9372</v>
      </c>
      <c r="S203">
        <v>18</v>
      </c>
      <c r="T203" t="b">
        <v>0</v>
      </c>
      <c r="V203" t="s">
        <v>945</v>
      </c>
      <c r="W203">
        <v>4</v>
      </c>
      <c r="X203" s="11">
        <v>77</v>
      </c>
      <c r="Y203">
        <v>1</v>
      </c>
      <c r="Z203" s="46" cm="1">
        <f t="array" ref="Z203">IF(V203="NA",$AD$2,(INDEX($BL$4:$BL$73,MATCH(V203&amp;W203,$BK$4:$BK$73&amp;$BJ$4:$BJ$73,0))))</f>
        <v>1.0498615788681285E-2</v>
      </c>
      <c r="AA203" s="46">
        <f t="shared" si="11"/>
        <v>1.0104986157886813</v>
      </c>
      <c r="AB203" s="46"/>
    </row>
    <row r="204" spans="1:28" x14ac:dyDescent="0.25">
      <c r="A204">
        <v>3620</v>
      </c>
      <c r="B204" s="1">
        <v>45546.400321435198</v>
      </c>
      <c r="C204" s="1">
        <v>45546</v>
      </c>
      <c r="D204" t="s">
        <v>9100</v>
      </c>
      <c r="E204" t="s">
        <v>9101</v>
      </c>
      <c r="F204" t="s">
        <v>790</v>
      </c>
      <c r="G204">
        <v>74</v>
      </c>
      <c r="H204" t="b">
        <v>0</v>
      </c>
      <c r="I204" t="s">
        <v>9240</v>
      </c>
      <c r="J204" t="s">
        <v>9159</v>
      </c>
      <c r="K204" t="s">
        <v>9</v>
      </c>
      <c r="L204" t="b">
        <v>0</v>
      </c>
      <c r="M204" t="s">
        <v>7079</v>
      </c>
      <c r="N204" t="b">
        <v>0</v>
      </c>
      <c r="O204" t="b">
        <v>1</v>
      </c>
      <c r="P204" t="b">
        <v>0</v>
      </c>
      <c r="Q204" t="b">
        <v>1</v>
      </c>
      <c r="R204" t="s">
        <v>2038</v>
      </c>
      <c r="S204">
        <v>18</v>
      </c>
      <c r="T204" t="b">
        <v>0</v>
      </c>
      <c r="V204" t="s">
        <v>889</v>
      </c>
      <c r="W204">
        <v>4</v>
      </c>
      <c r="X204" s="11">
        <v>77</v>
      </c>
      <c r="Y204">
        <v>1</v>
      </c>
      <c r="Z204" s="46" cm="1">
        <f t="array" ref="Z204">IF(V204="NA",$AD$2,(INDEX($BL$4:$BL$73,MATCH(V204&amp;W204,$BK$4:$BK$73&amp;$BJ$4:$BJ$73,0))))</f>
        <v>1.0498615788681227E-2</v>
      </c>
      <c r="AA204" s="46">
        <f t="shared" si="11"/>
        <v>1.0104986157886813</v>
      </c>
      <c r="AB204" s="46"/>
    </row>
    <row r="205" spans="1:28" x14ac:dyDescent="0.25">
      <c r="A205">
        <v>3621</v>
      </c>
      <c r="B205" s="1">
        <v>45546.400070277799</v>
      </c>
      <c r="C205" s="1">
        <v>45546</v>
      </c>
      <c r="D205" t="s">
        <v>9100</v>
      </c>
      <c r="E205" t="s">
        <v>9101</v>
      </c>
      <c r="F205" t="s">
        <v>790</v>
      </c>
      <c r="G205">
        <v>72</v>
      </c>
      <c r="H205" t="b">
        <v>0</v>
      </c>
      <c r="I205" t="s">
        <v>9240</v>
      </c>
      <c r="J205" t="s">
        <v>9159</v>
      </c>
      <c r="K205" t="s">
        <v>7</v>
      </c>
      <c r="L205" t="b">
        <v>0</v>
      </c>
      <c r="M205" t="s">
        <v>9373</v>
      </c>
      <c r="N205" t="b">
        <v>0</v>
      </c>
      <c r="O205" t="b">
        <v>0</v>
      </c>
      <c r="P205" t="b">
        <v>0</v>
      </c>
      <c r="Q205" t="b">
        <v>1</v>
      </c>
      <c r="R205" t="s">
        <v>9374</v>
      </c>
      <c r="S205">
        <v>18</v>
      </c>
      <c r="T205" t="b">
        <v>0</v>
      </c>
      <c r="V205" t="s">
        <v>742</v>
      </c>
      <c r="W205">
        <v>3</v>
      </c>
      <c r="X205" s="11">
        <v>72</v>
      </c>
      <c r="Y205">
        <v>1</v>
      </c>
      <c r="Z205" s="46" cm="1">
        <f t="array" ref="Z205">IF(V205="NA",$AD$2,(INDEX($BL$4:$BL$73,MATCH(V205&amp;W205,$BK$4:$BK$73&amp;$BJ$4:$BJ$73,0))))</f>
        <v>1.7708121310808282E-2</v>
      </c>
      <c r="AA205" s="46">
        <f t="shared" si="11"/>
        <v>1.0177081213108083</v>
      </c>
      <c r="AB205" s="46"/>
    </row>
    <row r="206" spans="1:28" x14ac:dyDescent="0.25">
      <c r="A206">
        <v>3633</v>
      </c>
      <c r="B206" s="1">
        <v>45546.380981828697</v>
      </c>
      <c r="C206" s="1">
        <v>45546</v>
      </c>
      <c r="D206" t="s">
        <v>9100</v>
      </c>
      <c r="E206" t="s">
        <v>9101</v>
      </c>
      <c r="F206" t="s">
        <v>790</v>
      </c>
      <c r="G206">
        <v>73</v>
      </c>
      <c r="H206" t="b">
        <v>0</v>
      </c>
      <c r="I206" t="s">
        <v>9240</v>
      </c>
      <c r="J206" t="s">
        <v>9159</v>
      </c>
      <c r="K206" t="s">
        <v>7</v>
      </c>
      <c r="L206" t="b">
        <v>0</v>
      </c>
      <c r="M206" t="s">
        <v>9375</v>
      </c>
      <c r="N206" t="b">
        <v>0</v>
      </c>
      <c r="O206" t="b">
        <v>0</v>
      </c>
      <c r="P206" t="b">
        <v>0</v>
      </c>
      <c r="Q206" t="b">
        <v>1</v>
      </c>
      <c r="R206" t="s">
        <v>9376</v>
      </c>
      <c r="S206">
        <v>18</v>
      </c>
      <c r="T206" t="b">
        <v>0</v>
      </c>
      <c r="V206" t="s">
        <v>8</v>
      </c>
      <c r="W206" t="s">
        <v>8</v>
      </c>
      <c r="X206" s="11">
        <v>77</v>
      </c>
      <c r="Y206">
        <v>1</v>
      </c>
      <c r="Z206" s="46" cm="1">
        <f t="array" ref="Z206">IF(V206="NA",$AD$2,(INDEX($BL$4:$BL$73,MATCH(V206&amp;W206,$BK$4:$BK$73&amp;$BJ$4:$BJ$73,0))))</f>
        <v>-4.0430703315750931E-2</v>
      </c>
      <c r="AA206" s="46">
        <f t="shared" si="11"/>
        <v>0.95956929668424906</v>
      </c>
      <c r="AB206" s="46"/>
    </row>
    <row r="207" spans="1:28" x14ac:dyDescent="0.25">
      <c r="A207">
        <v>3635</v>
      </c>
      <c r="B207" s="1">
        <v>45546.3789173611</v>
      </c>
      <c r="C207" s="1">
        <v>45546</v>
      </c>
      <c r="D207" t="s">
        <v>9100</v>
      </c>
      <c r="E207" t="s">
        <v>9101</v>
      </c>
      <c r="F207" t="s">
        <v>790</v>
      </c>
      <c r="G207">
        <v>78</v>
      </c>
      <c r="H207" t="b">
        <v>0</v>
      </c>
      <c r="I207" t="s">
        <v>9240</v>
      </c>
      <c r="J207" t="s">
        <v>9159</v>
      </c>
      <c r="K207" t="s">
        <v>7</v>
      </c>
      <c r="L207" t="b">
        <v>0</v>
      </c>
      <c r="M207" t="s">
        <v>7078</v>
      </c>
      <c r="N207" t="b">
        <v>1</v>
      </c>
      <c r="O207" t="b">
        <v>0</v>
      </c>
      <c r="P207" t="b">
        <v>0</v>
      </c>
      <c r="Q207" t="b">
        <v>1</v>
      </c>
      <c r="R207" t="s">
        <v>4227</v>
      </c>
      <c r="S207">
        <v>18</v>
      </c>
      <c r="T207" t="b">
        <v>0</v>
      </c>
      <c r="V207" t="s">
        <v>892</v>
      </c>
      <c r="W207">
        <v>4</v>
      </c>
      <c r="X207" s="11">
        <v>82</v>
      </c>
      <c r="Y207">
        <v>1</v>
      </c>
      <c r="Z207" s="46" cm="1">
        <f t="array" ref="Z207">IF(V207="NA",$AD$2,(INDEX($BL$4:$BL$73,MATCH(V207&amp;W207,$BK$4:$BK$73&amp;$BJ$4:$BJ$73,0))))</f>
        <v>1.0498615788681274E-2</v>
      </c>
      <c r="AA207" s="46">
        <f t="shared" si="11"/>
        <v>1.0104986157886813</v>
      </c>
      <c r="AB207" s="46"/>
    </row>
    <row r="208" spans="1:28" x14ac:dyDescent="0.25">
      <c r="A208">
        <v>3643</v>
      </c>
      <c r="B208" s="1">
        <v>45546.377298645799</v>
      </c>
      <c r="C208" s="1">
        <v>45546</v>
      </c>
      <c r="D208" t="s">
        <v>9100</v>
      </c>
      <c r="E208" t="s">
        <v>9101</v>
      </c>
      <c r="F208" t="s">
        <v>790</v>
      </c>
      <c r="G208">
        <v>83</v>
      </c>
      <c r="H208" t="b">
        <v>0</v>
      </c>
      <c r="I208" t="s">
        <v>9240</v>
      </c>
      <c r="J208" t="s">
        <v>9159</v>
      </c>
      <c r="K208" t="s">
        <v>7</v>
      </c>
      <c r="L208" t="b">
        <v>0</v>
      </c>
      <c r="M208" t="s">
        <v>9377</v>
      </c>
      <c r="N208" t="b">
        <v>0</v>
      </c>
      <c r="O208" t="b">
        <v>0</v>
      </c>
      <c r="P208" t="b">
        <v>0</v>
      </c>
      <c r="Q208" t="b">
        <v>1</v>
      </c>
      <c r="R208" t="s">
        <v>9378</v>
      </c>
      <c r="S208">
        <v>18</v>
      </c>
      <c r="T208" t="b">
        <v>0</v>
      </c>
      <c r="V208" t="s">
        <v>8</v>
      </c>
      <c r="W208" t="s">
        <v>8</v>
      </c>
      <c r="X208" s="11">
        <v>87</v>
      </c>
      <c r="Y208">
        <v>1</v>
      </c>
      <c r="Z208" s="46" cm="1">
        <f t="array" ref="Z208">IF(V208="NA",$AD$2,(INDEX($BL$4:$BL$73,MATCH(V208&amp;W208,$BK$4:$BK$73&amp;$BJ$4:$BJ$73,0))))</f>
        <v>-4.0430703315750931E-2</v>
      </c>
      <c r="AA208" s="46">
        <f t="shared" si="11"/>
        <v>0.95956929668424906</v>
      </c>
      <c r="AB208" s="46"/>
    </row>
    <row r="209" spans="1:28" x14ac:dyDescent="0.25">
      <c r="A209">
        <v>3653</v>
      </c>
      <c r="B209" s="1">
        <v>45546.371575520803</v>
      </c>
      <c r="C209" s="1">
        <v>45546</v>
      </c>
      <c r="D209" t="s">
        <v>9100</v>
      </c>
      <c r="E209" t="s">
        <v>9101</v>
      </c>
      <c r="F209" t="s">
        <v>790</v>
      </c>
      <c r="G209">
        <v>76</v>
      </c>
      <c r="H209" t="b">
        <v>0</v>
      </c>
      <c r="I209" t="s">
        <v>9240</v>
      </c>
      <c r="J209" t="s">
        <v>9159</v>
      </c>
      <c r="K209" t="s">
        <v>9</v>
      </c>
      <c r="L209" t="b">
        <v>0</v>
      </c>
      <c r="M209" t="s">
        <v>7077</v>
      </c>
      <c r="N209" t="b">
        <v>0</v>
      </c>
      <c r="O209" t="b">
        <v>1</v>
      </c>
      <c r="P209" t="b">
        <v>0</v>
      </c>
      <c r="Q209" t="b">
        <v>1</v>
      </c>
      <c r="R209" t="s">
        <v>4215</v>
      </c>
      <c r="S209">
        <v>18</v>
      </c>
      <c r="T209" t="b">
        <v>0</v>
      </c>
      <c r="V209" t="s">
        <v>949</v>
      </c>
      <c r="W209">
        <v>5</v>
      </c>
      <c r="X209" s="11">
        <v>77</v>
      </c>
      <c r="Y209">
        <v>1</v>
      </c>
      <c r="Z209" s="46" cm="1">
        <f t="array" ref="Z209">IF(V209="NA",$AD$2,(INDEX($BL$4:$BL$73,MATCH(V209&amp;W209,$BK$4:$BK$73&amp;$BJ$4:$BJ$73,0))))</f>
        <v>4.1970782120221983E-2</v>
      </c>
      <c r="AA209" s="46">
        <f t="shared" si="11"/>
        <v>1.041970782120222</v>
      </c>
      <c r="AB209" s="46"/>
    </row>
    <row r="210" spans="1:28" x14ac:dyDescent="0.25">
      <c r="A210">
        <v>3658</v>
      </c>
      <c r="B210" s="1">
        <v>45546.370184930602</v>
      </c>
      <c r="C210" s="1">
        <v>45546</v>
      </c>
      <c r="D210" t="s">
        <v>9100</v>
      </c>
      <c r="E210" t="s">
        <v>9101</v>
      </c>
      <c r="F210" t="s">
        <v>790</v>
      </c>
      <c r="G210">
        <v>83</v>
      </c>
      <c r="H210" t="b">
        <v>0</v>
      </c>
      <c r="I210" t="s">
        <v>9240</v>
      </c>
      <c r="J210" t="s">
        <v>9159</v>
      </c>
      <c r="K210" t="s">
        <v>7</v>
      </c>
      <c r="L210" t="b">
        <v>0</v>
      </c>
      <c r="M210" t="s">
        <v>9379</v>
      </c>
      <c r="N210" t="b">
        <v>0</v>
      </c>
      <c r="O210" t="b">
        <v>0</v>
      </c>
      <c r="P210" t="b">
        <v>0</v>
      </c>
      <c r="Q210" t="b">
        <v>1</v>
      </c>
      <c r="R210" t="s">
        <v>9380</v>
      </c>
      <c r="S210">
        <v>18</v>
      </c>
      <c r="T210" t="b">
        <v>0</v>
      </c>
      <c r="V210" t="s">
        <v>8</v>
      </c>
      <c r="W210" t="s">
        <v>8</v>
      </c>
      <c r="X210" s="11">
        <v>87</v>
      </c>
      <c r="Y210">
        <v>1</v>
      </c>
      <c r="Z210" s="46" cm="1">
        <f t="array" ref="Z210">IF(V210="NA",$AD$2,(INDEX($BL$4:$BL$73,MATCH(V210&amp;W210,$BK$4:$BK$73&amp;$BJ$4:$BJ$73,0))))</f>
        <v>-4.0430703315750931E-2</v>
      </c>
      <c r="AA210" s="46">
        <f t="shared" si="11"/>
        <v>0.95956929668424906</v>
      </c>
      <c r="AB210" s="46"/>
    </row>
    <row r="211" spans="1:28" x14ac:dyDescent="0.25">
      <c r="A211">
        <v>3669</v>
      </c>
      <c r="B211" s="1">
        <v>45545.586803472201</v>
      </c>
      <c r="C211" s="1">
        <v>45545</v>
      </c>
      <c r="D211" t="s">
        <v>9100</v>
      </c>
      <c r="E211" t="s">
        <v>9101</v>
      </c>
      <c r="F211" t="s">
        <v>664</v>
      </c>
      <c r="G211">
        <v>75</v>
      </c>
      <c r="H211" t="b">
        <v>0</v>
      </c>
      <c r="I211" t="s">
        <v>9240</v>
      </c>
      <c r="J211" t="s">
        <v>9159</v>
      </c>
      <c r="K211" t="s">
        <v>9</v>
      </c>
      <c r="L211" t="b">
        <v>0</v>
      </c>
      <c r="M211" t="s">
        <v>9381</v>
      </c>
      <c r="N211" t="b">
        <v>1</v>
      </c>
      <c r="O211" t="b">
        <v>1</v>
      </c>
      <c r="P211" t="b">
        <v>0</v>
      </c>
      <c r="Q211" t="b">
        <v>1</v>
      </c>
      <c r="R211" t="s">
        <v>9382</v>
      </c>
      <c r="S211">
        <v>18</v>
      </c>
      <c r="T211" t="b">
        <v>0</v>
      </c>
      <c r="V211" t="s">
        <v>945</v>
      </c>
      <c r="W211">
        <v>5</v>
      </c>
      <c r="X211" s="11">
        <v>77</v>
      </c>
      <c r="Y211">
        <v>1</v>
      </c>
      <c r="Z211" s="46" cm="1">
        <f t="array" ref="Z211">IF(V211="NA",$AD$2,(INDEX($BL$4:$BL$73,MATCH(V211&amp;W211,$BK$4:$BK$73&amp;$BJ$4:$BJ$73,0))))</f>
        <v>4.1970782120221983E-2</v>
      </c>
      <c r="AA211" s="46">
        <f t="shared" si="11"/>
        <v>1.041970782120222</v>
      </c>
      <c r="AB211" s="46"/>
    </row>
    <row r="212" spans="1:28" x14ac:dyDescent="0.25">
      <c r="A212">
        <v>3670</v>
      </c>
      <c r="B212" s="1">
        <v>45545.586503344901</v>
      </c>
      <c r="C212" s="1">
        <v>45545</v>
      </c>
      <c r="D212" t="s">
        <v>9100</v>
      </c>
      <c r="E212" t="s">
        <v>9101</v>
      </c>
      <c r="F212" t="s">
        <v>664</v>
      </c>
      <c r="G212">
        <v>75</v>
      </c>
      <c r="H212" t="b">
        <v>0</v>
      </c>
      <c r="I212" t="s">
        <v>9240</v>
      </c>
      <c r="J212" t="s">
        <v>9159</v>
      </c>
      <c r="K212" t="s">
        <v>7</v>
      </c>
      <c r="L212" t="b">
        <v>0</v>
      </c>
      <c r="M212" t="s">
        <v>9383</v>
      </c>
      <c r="N212" t="b">
        <v>0</v>
      </c>
      <c r="O212" t="b">
        <v>0</v>
      </c>
      <c r="P212" t="b">
        <v>0</v>
      </c>
      <c r="Q212" t="b">
        <v>1</v>
      </c>
      <c r="R212" t="s">
        <v>9384</v>
      </c>
      <c r="S212">
        <v>18</v>
      </c>
      <c r="T212" t="b">
        <v>0</v>
      </c>
      <c r="V212" t="s">
        <v>886</v>
      </c>
      <c r="W212">
        <v>5</v>
      </c>
      <c r="X212" s="11">
        <v>77</v>
      </c>
      <c r="Y212">
        <v>1</v>
      </c>
      <c r="Z212" s="46" cm="1">
        <f t="array" ref="Z212">IF(V212="NA",$AD$2,(INDEX($BL$4:$BL$73,MATCH(V212&amp;W212,$BK$4:$BK$73&amp;$BJ$4:$BJ$73,0))))</f>
        <v>4.1970782120221983E-2</v>
      </c>
      <c r="AA212" s="46">
        <f t="shared" si="11"/>
        <v>1.041970782120222</v>
      </c>
      <c r="AB212" s="46"/>
    </row>
    <row r="213" spans="1:28" x14ac:dyDescent="0.25">
      <c r="A213">
        <v>3671</v>
      </c>
      <c r="B213" s="1">
        <v>45545.5777023958</v>
      </c>
      <c r="C213" s="1">
        <v>45545</v>
      </c>
      <c r="D213" t="s">
        <v>9100</v>
      </c>
      <c r="E213" t="s">
        <v>9101</v>
      </c>
      <c r="F213" t="s">
        <v>790</v>
      </c>
      <c r="G213">
        <v>78</v>
      </c>
      <c r="H213" t="b">
        <v>0</v>
      </c>
      <c r="I213" t="s">
        <v>9240</v>
      </c>
      <c r="J213" t="s">
        <v>9159</v>
      </c>
      <c r="K213" t="s">
        <v>9</v>
      </c>
      <c r="L213" t="b">
        <v>0</v>
      </c>
      <c r="M213" t="s">
        <v>7076</v>
      </c>
      <c r="N213" t="b">
        <v>0</v>
      </c>
      <c r="O213" t="b">
        <v>1</v>
      </c>
      <c r="P213" t="b">
        <v>0</v>
      </c>
      <c r="Q213" t="b">
        <v>1</v>
      </c>
      <c r="R213" t="s">
        <v>4203</v>
      </c>
      <c r="S213">
        <v>18</v>
      </c>
      <c r="T213" t="b">
        <v>0</v>
      </c>
      <c r="V213" t="s">
        <v>893</v>
      </c>
      <c r="W213">
        <v>4</v>
      </c>
      <c r="X213" s="11">
        <v>82</v>
      </c>
      <c r="Y213">
        <v>1</v>
      </c>
      <c r="Z213" s="46" cm="1">
        <f t="array" ref="Z213">IF(V213="NA",$AD$2,(INDEX($BL$4:$BL$73,MATCH(V213&amp;W213,$BK$4:$BK$73&amp;$BJ$4:$BJ$73,0))))</f>
        <v>1.0498615788681286E-2</v>
      </c>
      <c r="AA213" s="46">
        <f t="shared" si="11"/>
        <v>1.0104986157886813</v>
      </c>
      <c r="AB213" s="46"/>
    </row>
    <row r="214" spans="1:28" x14ac:dyDescent="0.25">
      <c r="A214">
        <v>3673</v>
      </c>
      <c r="B214" s="1">
        <v>45545.576788715298</v>
      </c>
      <c r="C214" s="1">
        <v>45545</v>
      </c>
      <c r="D214" t="s">
        <v>9100</v>
      </c>
      <c r="E214" t="s">
        <v>9101</v>
      </c>
      <c r="F214" t="s">
        <v>790</v>
      </c>
      <c r="G214">
        <v>71</v>
      </c>
      <c r="H214" t="b">
        <v>0</v>
      </c>
      <c r="I214" t="s">
        <v>9240</v>
      </c>
      <c r="J214" t="s">
        <v>9159</v>
      </c>
      <c r="K214" t="s">
        <v>9</v>
      </c>
      <c r="L214" t="b">
        <v>0</v>
      </c>
      <c r="M214" t="s">
        <v>9385</v>
      </c>
      <c r="N214" t="b">
        <v>0</v>
      </c>
      <c r="O214" t="b">
        <v>1</v>
      </c>
      <c r="P214" t="b">
        <v>0</v>
      </c>
      <c r="Q214" t="b">
        <v>1</v>
      </c>
      <c r="R214" t="s">
        <v>9386</v>
      </c>
      <c r="S214">
        <v>18</v>
      </c>
      <c r="T214" t="b">
        <v>0</v>
      </c>
      <c r="V214" t="s">
        <v>886</v>
      </c>
      <c r="W214">
        <v>3</v>
      </c>
      <c r="X214" s="11">
        <v>72</v>
      </c>
      <c r="Y214">
        <v>1</v>
      </c>
      <c r="Z214" s="46" cm="1">
        <f t="array" ref="Z214">IF(V214="NA",$AD$2,(INDEX($BL$4:$BL$73,MATCH(V214&amp;W214,$BK$4:$BK$73&amp;$BJ$4:$BJ$73,0))))</f>
        <v>1.8952516812716664E-2</v>
      </c>
      <c r="AA214" s="46">
        <f t="shared" si="11"/>
        <v>1.0189525168127167</v>
      </c>
      <c r="AB214" s="46"/>
    </row>
    <row r="215" spans="1:28" x14ac:dyDescent="0.25">
      <c r="A215">
        <v>3674</v>
      </c>
      <c r="B215" s="1">
        <v>45545.576538495399</v>
      </c>
      <c r="C215" s="1">
        <v>45545</v>
      </c>
      <c r="D215" t="s">
        <v>9100</v>
      </c>
      <c r="E215" t="s">
        <v>9101</v>
      </c>
      <c r="F215" t="s">
        <v>664</v>
      </c>
      <c r="G215">
        <v>76</v>
      </c>
      <c r="H215" t="b">
        <v>0</v>
      </c>
      <c r="I215" t="s">
        <v>9240</v>
      </c>
      <c r="J215" t="s">
        <v>9159</v>
      </c>
      <c r="K215" t="s">
        <v>9</v>
      </c>
      <c r="L215" t="b">
        <v>0</v>
      </c>
      <c r="M215" t="s">
        <v>7075</v>
      </c>
      <c r="N215" t="b">
        <v>1</v>
      </c>
      <c r="O215" t="b">
        <v>1</v>
      </c>
      <c r="P215" t="b">
        <v>0</v>
      </c>
      <c r="Q215" t="b">
        <v>1</v>
      </c>
      <c r="R215" t="s">
        <v>4201</v>
      </c>
      <c r="S215">
        <v>18</v>
      </c>
      <c r="T215" t="b">
        <v>0</v>
      </c>
      <c r="V215" t="s">
        <v>949</v>
      </c>
      <c r="W215">
        <v>4</v>
      </c>
      <c r="X215" s="11">
        <v>77</v>
      </c>
      <c r="Y215">
        <v>1</v>
      </c>
      <c r="Z215" s="46" cm="1">
        <f t="array" ref="Z215">IF(V215="NA",$AD$2,(INDEX($BL$4:$BL$73,MATCH(V215&amp;W215,$BK$4:$BK$73&amp;$BJ$4:$BJ$73,0))))</f>
        <v>1.0498615788681335E-2</v>
      </c>
      <c r="AA215" s="46">
        <f t="shared" si="11"/>
        <v>1.0104986157886813</v>
      </c>
      <c r="AB215" s="46"/>
    </row>
    <row r="216" spans="1:28" x14ac:dyDescent="0.25">
      <c r="A216">
        <v>3675</v>
      </c>
      <c r="B216" s="1">
        <v>45545.576179502299</v>
      </c>
      <c r="C216" s="1">
        <v>45545</v>
      </c>
      <c r="D216" t="s">
        <v>9100</v>
      </c>
      <c r="E216" t="s">
        <v>9101</v>
      </c>
      <c r="F216" t="s">
        <v>790</v>
      </c>
      <c r="G216">
        <v>88</v>
      </c>
      <c r="H216" t="b">
        <v>0</v>
      </c>
      <c r="I216" t="s">
        <v>9240</v>
      </c>
      <c r="J216" t="s">
        <v>9159</v>
      </c>
      <c r="K216" t="s">
        <v>7</v>
      </c>
      <c r="L216" t="b">
        <v>0</v>
      </c>
      <c r="M216" t="s">
        <v>9387</v>
      </c>
      <c r="N216" t="b">
        <v>0</v>
      </c>
      <c r="O216" t="b">
        <v>0</v>
      </c>
      <c r="P216" t="b">
        <v>0</v>
      </c>
      <c r="Q216" t="b">
        <v>1</v>
      </c>
      <c r="R216" t="s">
        <v>9388</v>
      </c>
      <c r="S216">
        <v>18</v>
      </c>
      <c r="T216" t="b">
        <v>0</v>
      </c>
      <c r="V216" t="s">
        <v>658</v>
      </c>
      <c r="W216">
        <v>4</v>
      </c>
      <c r="X216" s="11">
        <v>92</v>
      </c>
      <c r="Y216">
        <v>1</v>
      </c>
      <c r="Z216" s="46" cm="1">
        <f t="array" ref="Z216">IF(V216="NA",$AD$2,(INDEX($BL$4:$BL$73,MATCH(V216&amp;W216,$BK$4:$BK$73&amp;$BJ$4:$BJ$73,0))))</f>
        <v>1.1678733304575896E-2</v>
      </c>
      <c r="AA216" s="46">
        <f t="shared" si="11"/>
        <v>1.0116787333045758</v>
      </c>
      <c r="AB216" s="46"/>
    </row>
    <row r="217" spans="1:28" x14ac:dyDescent="0.25">
      <c r="A217">
        <v>3676</v>
      </c>
      <c r="B217" s="1">
        <v>45545.570628796297</v>
      </c>
      <c r="C217" s="1">
        <v>45545</v>
      </c>
      <c r="D217" t="s">
        <v>9100</v>
      </c>
      <c r="E217" t="s">
        <v>9101</v>
      </c>
      <c r="F217" t="s">
        <v>664</v>
      </c>
      <c r="G217">
        <v>76</v>
      </c>
      <c r="H217" t="b">
        <v>0</v>
      </c>
      <c r="I217" t="s">
        <v>9240</v>
      </c>
      <c r="J217" t="s">
        <v>9159</v>
      </c>
      <c r="K217" t="s">
        <v>9</v>
      </c>
      <c r="L217" t="b">
        <v>0</v>
      </c>
      <c r="M217" t="s">
        <v>9389</v>
      </c>
      <c r="N217" t="b">
        <v>0</v>
      </c>
      <c r="O217" t="b">
        <v>1</v>
      </c>
      <c r="P217" t="b">
        <v>0</v>
      </c>
      <c r="Q217" t="b">
        <v>1</v>
      </c>
      <c r="R217" t="s">
        <v>9390</v>
      </c>
      <c r="S217">
        <v>18</v>
      </c>
      <c r="T217" t="b">
        <v>0</v>
      </c>
      <c r="V217" t="s">
        <v>658</v>
      </c>
      <c r="W217">
        <v>4</v>
      </c>
      <c r="X217" s="11">
        <v>77</v>
      </c>
      <c r="Y217">
        <v>1</v>
      </c>
      <c r="Z217" s="46" cm="1">
        <f t="array" ref="Z217">IF(V217="NA",$AD$2,(INDEX($BL$4:$BL$73,MATCH(V217&amp;W217,$BK$4:$BK$73&amp;$BJ$4:$BJ$73,0))))</f>
        <v>1.1678733304575896E-2</v>
      </c>
      <c r="AA217" s="46">
        <f t="shared" si="11"/>
        <v>1.0116787333045758</v>
      </c>
      <c r="AB217" s="46"/>
    </row>
    <row r="218" spans="1:28" x14ac:dyDescent="0.25">
      <c r="A218">
        <v>3678</v>
      </c>
      <c r="B218" s="1">
        <v>45545.569884525503</v>
      </c>
      <c r="C218" s="1">
        <v>45545</v>
      </c>
      <c r="D218" t="s">
        <v>9100</v>
      </c>
      <c r="E218" t="s">
        <v>9101</v>
      </c>
      <c r="F218" t="s">
        <v>790</v>
      </c>
      <c r="G218">
        <v>74</v>
      </c>
      <c r="H218" t="b">
        <v>0</v>
      </c>
      <c r="I218" t="s">
        <v>9240</v>
      </c>
      <c r="J218" t="s">
        <v>9159</v>
      </c>
      <c r="K218" t="s">
        <v>9</v>
      </c>
      <c r="L218" t="b">
        <v>0</v>
      </c>
      <c r="M218" t="s">
        <v>9391</v>
      </c>
      <c r="N218" t="b">
        <v>0</v>
      </c>
      <c r="O218" t="b">
        <v>1</v>
      </c>
      <c r="P218" t="b">
        <v>0</v>
      </c>
      <c r="Q218" t="b">
        <v>1</v>
      </c>
      <c r="R218" t="s">
        <v>9392</v>
      </c>
      <c r="S218">
        <v>18</v>
      </c>
      <c r="T218" t="b">
        <v>0</v>
      </c>
      <c r="V218" t="s">
        <v>945</v>
      </c>
      <c r="W218">
        <v>4</v>
      </c>
      <c r="X218" s="11">
        <v>77</v>
      </c>
      <c r="Y218">
        <v>1</v>
      </c>
      <c r="Z218" s="46" cm="1">
        <f t="array" ref="Z218">IF(V218="NA",$AD$2,(INDEX($BL$4:$BL$73,MATCH(V218&amp;W218,$BK$4:$BK$73&amp;$BJ$4:$BJ$73,0))))</f>
        <v>1.0498615788681285E-2</v>
      </c>
      <c r="AA218" s="46">
        <f t="shared" si="11"/>
        <v>1.0104986157886813</v>
      </c>
      <c r="AB218" s="46"/>
    </row>
    <row r="219" spans="1:28" x14ac:dyDescent="0.25">
      <c r="A219">
        <v>3679</v>
      </c>
      <c r="B219" s="1">
        <v>45545.568737465299</v>
      </c>
      <c r="C219" s="1">
        <v>45545</v>
      </c>
      <c r="D219" t="s">
        <v>9100</v>
      </c>
      <c r="E219" t="s">
        <v>9101</v>
      </c>
      <c r="F219" t="s">
        <v>664</v>
      </c>
      <c r="G219">
        <v>81</v>
      </c>
      <c r="H219" t="b">
        <v>0</v>
      </c>
      <c r="I219" t="s">
        <v>9240</v>
      </c>
      <c r="J219" t="s">
        <v>9159</v>
      </c>
      <c r="K219" t="s">
        <v>9</v>
      </c>
      <c r="L219" t="b">
        <v>0</v>
      </c>
      <c r="M219" t="s">
        <v>9393</v>
      </c>
      <c r="N219" t="b">
        <v>0</v>
      </c>
      <c r="O219" t="b">
        <v>1</v>
      </c>
      <c r="P219" t="b">
        <v>0</v>
      </c>
      <c r="Q219" t="b">
        <v>1</v>
      </c>
      <c r="R219" t="s">
        <v>9394</v>
      </c>
      <c r="S219">
        <v>18</v>
      </c>
      <c r="T219" t="b">
        <v>0</v>
      </c>
      <c r="V219" t="s">
        <v>892</v>
      </c>
      <c r="W219">
        <v>4</v>
      </c>
      <c r="X219" s="11">
        <v>82</v>
      </c>
      <c r="Y219">
        <v>1</v>
      </c>
      <c r="Z219" s="46" cm="1">
        <f t="array" ref="Z219">IF(V219="NA",$AD$2,(INDEX($BL$4:$BL$73,MATCH(V219&amp;W219,$BK$4:$BK$73&amp;$BJ$4:$BJ$73,0))))</f>
        <v>1.0498615788681274E-2</v>
      </c>
      <c r="AA219" s="46">
        <f t="shared" si="11"/>
        <v>1.0104986157886813</v>
      </c>
      <c r="AB219" s="46"/>
    </row>
    <row r="220" spans="1:28" x14ac:dyDescent="0.25">
      <c r="A220">
        <v>3684</v>
      </c>
      <c r="B220" s="1">
        <v>45545.567206296299</v>
      </c>
      <c r="C220" s="1">
        <v>45545</v>
      </c>
      <c r="D220" t="s">
        <v>9100</v>
      </c>
      <c r="E220" t="s">
        <v>9101</v>
      </c>
      <c r="F220" t="s">
        <v>664</v>
      </c>
      <c r="G220">
        <v>73</v>
      </c>
      <c r="H220" t="b">
        <v>0</v>
      </c>
      <c r="I220" t="s">
        <v>9240</v>
      </c>
      <c r="J220" t="s">
        <v>9159</v>
      </c>
      <c r="K220" t="s">
        <v>7</v>
      </c>
      <c r="L220" t="b">
        <v>0</v>
      </c>
      <c r="M220" t="s">
        <v>9395</v>
      </c>
      <c r="N220" t="b">
        <v>0</v>
      </c>
      <c r="O220" t="b">
        <v>0</v>
      </c>
      <c r="P220" t="b">
        <v>0</v>
      </c>
      <c r="Q220" t="b">
        <v>1</v>
      </c>
      <c r="R220" t="s">
        <v>9396</v>
      </c>
      <c r="S220">
        <v>18</v>
      </c>
      <c r="T220" t="b">
        <v>0</v>
      </c>
      <c r="V220" t="s">
        <v>8</v>
      </c>
      <c r="W220" t="s">
        <v>8</v>
      </c>
      <c r="X220" s="11">
        <v>77</v>
      </c>
      <c r="Y220">
        <v>1</v>
      </c>
      <c r="Z220" s="46" cm="1">
        <f t="array" ref="Z220">IF(V220="NA",$AD$2,(INDEX($BL$4:$BL$73,MATCH(V220&amp;W220,$BK$4:$BK$73&amp;$BJ$4:$BJ$73,0))))</f>
        <v>-4.0430703315750931E-2</v>
      </c>
      <c r="AA220" s="46">
        <f t="shared" si="11"/>
        <v>0.95956929668424906</v>
      </c>
      <c r="AB220" s="46"/>
    </row>
    <row r="221" spans="1:28" x14ac:dyDescent="0.25">
      <c r="A221">
        <v>3685</v>
      </c>
      <c r="B221" s="1">
        <v>45545.566896122698</v>
      </c>
      <c r="C221" s="1">
        <v>45545</v>
      </c>
      <c r="D221" t="s">
        <v>9100</v>
      </c>
      <c r="E221" t="s">
        <v>9101</v>
      </c>
      <c r="F221" t="s">
        <v>664</v>
      </c>
      <c r="G221">
        <v>73</v>
      </c>
      <c r="H221" t="b">
        <v>0</v>
      </c>
      <c r="I221" t="s">
        <v>9240</v>
      </c>
      <c r="J221" t="s">
        <v>9159</v>
      </c>
      <c r="K221" t="s">
        <v>7</v>
      </c>
      <c r="L221" t="b">
        <v>0</v>
      </c>
      <c r="M221" t="s">
        <v>9397</v>
      </c>
      <c r="N221" t="b">
        <v>0</v>
      </c>
      <c r="O221" t="b">
        <v>0</v>
      </c>
      <c r="P221" t="b">
        <v>0</v>
      </c>
      <c r="Q221" t="b">
        <v>1</v>
      </c>
      <c r="R221" t="s">
        <v>9398</v>
      </c>
      <c r="S221">
        <v>18</v>
      </c>
      <c r="T221" t="b">
        <v>0</v>
      </c>
      <c r="V221" t="s">
        <v>658</v>
      </c>
      <c r="W221">
        <v>4</v>
      </c>
      <c r="X221" s="11">
        <v>77</v>
      </c>
      <c r="Y221">
        <v>1</v>
      </c>
      <c r="Z221" s="46" cm="1">
        <f t="array" ref="Z221">IF(V221="NA",$AD$2,(INDEX($BL$4:$BL$73,MATCH(V221&amp;W221,$BK$4:$BK$73&amp;$BJ$4:$BJ$73,0))))</f>
        <v>1.1678733304575896E-2</v>
      </c>
      <c r="AA221" s="46">
        <f t="shared" si="11"/>
        <v>1.0116787333045758</v>
      </c>
      <c r="AB221" s="46"/>
    </row>
    <row r="222" spans="1:28" x14ac:dyDescent="0.25">
      <c r="A222">
        <v>3686</v>
      </c>
      <c r="B222" s="1">
        <v>45545.566644351798</v>
      </c>
      <c r="C222" s="1">
        <v>45545</v>
      </c>
      <c r="D222" t="s">
        <v>9100</v>
      </c>
      <c r="E222" t="s">
        <v>9101</v>
      </c>
      <c r="F222" t="s">
        <v>664</v>
      </c>
      <c r="G222">
        <v>80</v>
      </c>
      <c r="H222" t="b">
        <v>0</v>
      </c>
      <c r="I222" t="s">
        <v>9240</v>
      </c>
      <c r="J222" t="s">
        <v>9159</v>
      </c>
      <c r="K222" t="s">
        <v>7</v>
      </c>
      <c r="L222" t="b">
        <v>0</v>
      </c>
      <c r="M222" t="s">
        <v>7074</v>
      </c>
      <c r="N222" t="b">
        <v>0</v>
      </c>
      <c r="O222" t="b">
        <v>0</v>
      </c>
      <c r="P222" t="b">
        <v>0</v>
      </c>
      <c r="Q222" t="b">
        <v>1</v>
      </c>
      <c r="R222" t="s">
        <v>4193</v>
      </c>
      <c r="S222">
        <v>18</v>
      </c>
      <c r="T222" t="b">
        <v>0</v>
      </c>
      <c r="V222" t="s">
        <v>893</v>
      </c>
      <c r="W222">
        <v>5</v>
      </c>
      <c r="X222" s="11">
        <v>82</v>
      </c>
      <c r="Y222">
        <v>1</v>
      </c>
      <c r="Z222" s="46" cm="1">
        <f t="array" ref="Z222">IF(V222="NA",$AD$2,(INDEX($BL$4:$BL$73,MATCH(V222&amp;W222,$BK$4:$BK$73&amp;$BJ$4:$BJ$73,0))))</f>
        <v>4.1970782120221983E-2</v>
      </c>
      <c r="AA222" s="46">
        <f t="shared" si="11"/>
        <v>1.041970782120222</v>
      </c>
      <c r="AB222" s="46"/>
    </row>
    <row r="223" spans="1:28" x14ac:dyDescent="0.25">
      <c r="A223">
        <v>3687</v>
      </c>
      <c r="B223" s="1">
        <v>45545.566292129603</v>
      </c>
      <c r="C223" s="1">
        <v>45545</v>
      </c>
      <c r="D223" t="s">
        <v>9100</v>
      </c>
      <c r="E223" t="s">
        <v>9101</v>
      </c>
      <c r="F223" t="s">
        <v>664</v>
      </c>
      <c r="G223">
        <v>85</v>
      </c>
      <c r="H223" t="b">
        <v>0</v>
      </c>
      <c r="I223" t="s">
        <v>9240</v>
      </c>
      <c r="J223" t="s">
        <v>9159</v>
      </c>
      <c r="K223" t="s">
        <v>7</v>
      </c>
      <c r="L223" t="b">
        <v>0</v>
      </c>
      <c r="M223" t="s">
        <v>9399</v>
      </c>
      <c r="N223" t="b">
        <v>0</v>
      </c>
      <c r="O223" t="b">
        <v>0</v>
      </c>
      <c r="P223" t="b">
        <v>0</v>
      </c>
      <c r="Q223" t="b">
        <v>1</v>
      </c>
      <c r="R223" t="s">
        <v>9400</v>
      </c>
      <c r="S223">
        <v>18</v>
      </c>
      <c r="T223" t="b">
        <v>0</v>
      </c>
      <c r="V223" t="s">
        <v>8</v>
      </c>
      <c r="W223" t="s">
        <v>8</v>
      </c>
      <c r="X223" s="11">
        <v>87</v>
      </c>
      <c r="Y223">
        <v>1</v>
      </c>
      <c r="Z223" s="46" cm="1">
        <f t="array" ref="Z223">IF(V223="NA",$AD$2,(INDEX($BL$4:$BL$73,MATCH(V223&amp;W223,$BK$4:$BK$73&amp;$BJ$4:$BJ$73,0))))</f>
        <v>-4.0430703315750931E-2</v>
      </c>
      <c r="AA223" s="46">
        <f t="shared" si="11"/>
        <v>0.95956929668424906</v>
      </c>
      <c r="AB223" s="46"/>
    </row>
    <row r="224" spans="1:28" x14ac:dyDescent="0.25">
      <c r="A224">
        <v>3688</v>
      </c>
      <c r="B224" s="1">
        <v>45545.566000937499</v>
      </c>
      <c r="C224" s="1">
        <v>45545</v>
      </c>
      <c r="D224" t="s">
        <v>9100</v>
      </c>
      <c r="E224" t="s">
        <v>9101</v>
      </c>
      <c r="F224" t="s">
        <v>664</v>
      </c>
      <c r="G224">
        <v>82</v>
      </c>
      <c r="H224" t="b">
        <v>0</v>
      </c>
      <c r="I224" t="s">
        <v>9240</v>
      </c>
      <c r="J224" t="s">
        <v>9159</v>
      </c>
      <c r="K224" t="s">
        <v>9</v>
      </c>
      <c r="L224" t="b">
        <v>0</v>
      </c>
      <c r="M224" t="s">
        <v>9401</v>
      </c>
      <c r="N224" t="b">
        <v>0</v>
      </c>
      <c r="O224" t="b">
        <v>1</v>
      </c>
      <c r="P224" t="b">
        <v>0</v>
      </c>
      <c r="Q224" t="b">
        <v>1</v>
      </c>
      <c r="R224" t="s">
        <v>9402</v>
      </c>
      <c r="S224">
        <v>18</v>
      </c>
      <c r="T224" t="b">
        <v>0</v>
      </c>
      <c r="V224" t="s">
        <v>886</v>
      </c>
      <c r="W224">
        <v>5</v>
      </c>
      <c r="X224" s="11">
        <v>82</v>
      </c>
      <c r="Y224">
        <v>1</v>
      </c>
      <c r="Z224" s="46" cm="1">
        <f t="array" ref="Z224">IF(V224="NA",$AD$2,(INDEX($BL$4:$BL$73,MATCH(V224&amp;W224,$BK$4:$BK$73&amp;$BJ$4:$BJ$73,0))))</f>
        <v>4.1970782120221983E-2</v>
      </c>
      <c r="AA224" s="46">
        <f t="shared" si="11"/>
        <v>1.041970782120222</v>
      </c>
      <c r="AB224" s="46"/>
    </row>
    <row r="225" spans="1:28" x14ac:dyDescent="0.25">
      <c r="A225">
        <v>3689</v>
      </c>
      <c r="B225" s="1">
        <v>45545.565759421297</v>
      </c>
      <c r="C225" s="1">
        <v>45545</v>
      </c>
      <c r="D225" t="s">
        <v>9100</v>
      </c>
      <c r="E225" t="s">
        <v>9101</v>
      </c>
      <c r="F225" t="s">
        <v>664</v>
      </c>
      <c r="G225">
        <v>82</v>
      </c>
      <c r="H225" t="b">
        <v>0</v>
      </c>
      <c r="I225" t="s">
        <v>9240</v>
      </c>
      <c r="J225" t="s">
        <v>9159</v>
      </c>
      <c r="K225" t="s">
        <v>7</v>
      </c>
      <c r="L225" t="b">
        <v>0</v>
      </c>
      <c r="M225" t="s">
        <v>7073</v>
      </c>
      <c r="N225" t="b">
        <v>0</v>
      </c>
      <c r="O225" t="b">
        <v>0</v>
      </c>
      <c r="P225" t="b">
        <v>0</v>
      </c>
      <c r="Q225" t="b">
        <v>1</v>
      </c>
      <c r="R225" t="s">
        <v>4191</v>
      </c>
      <c r="S225">
        <v>18</v>
      </c>
      <c r="T225" t="b">
        <v>0</v>
      </c>
      <c r="V225" t="s">
        <v>8</v>
      </c>
      <c r="W225" t="s">
        <v>8</v>
      </c>
      <c r="X225" s="11">
        <v>82</v>
      </c>
      <c r="Y225">
        <v>1</v>
      </c>
      <c r="Z225" s="46" cm="1">
        <f t="array" ref="Z225">IF(V225="NA",$AD$2,(INDEX($BL$4:$BL$73,MATCH(V225&amp;W225,$BK$4:$BK$73&amp;$BJ$4:$BJ$73,0))))</f>
        <v>-4.0430703315750931E-2</v>
      </c>
      <c r="AA225" s="46">
        <f t="shared" si="11"/>
        <v>0.95956929668424906</v>
      </c>
      <c r="AB225" s="46"/>
    </row>
    <row r="226" spans="1:28" x14ac:dyDescent="0.25">
      <c r="A226">
        <v>3695</v>
      </c>
      <c r="B226" s="1">
        <v>45545.562405543998</v>
      </c>
      <c r="C226" s="1">
        <v>45545</v>
      </c>
      <c r="D226" t="s">
        <v>9100</v>
      </c>
      <c r="E226" t="s">
        <v>9101</v>
      </c>
      <c r="F226" t="s">
        <v>790</v>
      </c>
      <c r="G226">
        <v>71</v>
      </c>
      <c r="H226" t="b">
        <v>0</v>
      </c>
      <c r="I226" t="s">
        <v>9240</v>
      </c>
      <c r="J226" t="s">
        <v>9159</v>
      </c>
      <c r="K226" t="s">
        <v>7</v>
      </c>
      <c r="L226" t="b">
        <v>0</v>
      </c>
      <c r="M226" t="s">
        <v>7072</v>
      </c>
      <c r="N226" t="b">
        <v>0</v>
      </c>
      <c r="O226" t="b">
        <v>0</v>
      </c>
      <c r="P226" t="b">
        <v>0</v>
      </c>
      <c r="Q226" t="b">
        <v>1</v>
      </c>
      <c r="R226" t="s">
        <v>4187</v>
      </c>
      <c r="S226">
        <v>18</v>
      </c>
      <c r="T226" t="b">
        <v>0</v>
      </c>
      <c r="V226" t="s">
        <v>8</v>
      </c>
      <c r="W226" t="s">
        <v>8</v>
      </c>
      <c r="X226" s="11">
        <v>72</v>
      </c>
      <c r="Y226">
        <v>1</v>
      </c>
      <c r="Z226" s="46" cm="1">
        <f t="array" ref="Z226">IF(V226="NA",$AD$2,(INDEX($BL$4:$BL$73,MATCH(V226&amp;W226,$BK$4:$BK$73&amp;$BJ$4:$BJ$73,0))))</f>
        <v>-4.0430703315750931E-2</v>
      </c>
      <c r="AA226" s="46">
        <f t="shared" si="11"/>
        <v>0.95956929668424906</v>
      </c>
      <c r="AB226" s="46"/>
    </row>
    <row r="227" spans="1:28" x14ac:dyDescent="0.25">
      <c r="A227">
        <v>3696</v>
      </c>
      <c r="B227" s="1">
        <v>45545.562108194397</v>
      </c>
      <c r="C227" s="1">
        <v>45545</v>
      </c>
      <c r="D227" t="s">
        <v>9100</v>
      </c>
      <c r="E227" t="s">
        <v>9101</v>
      </c>
      <c r="F227" t="s">
        <v>664</v>
      </c>
      <c r="G227">
        <v>74</v>
      </c>
      <c r="H227" t="b">
        <v>0</v>
      </c>
      <c r="I227" t="s">
        <v>9240</v>
      </c>
      <c r="J227" t="s">
        <v>9159</v>
      </c>
      <c r="K227" t="s">
        <v>7</v>
      </c>
      <c r="L227" t="b">
        <v>0</v>
      </c>
      <c r="M227" t="s">
        <v>9403</v>
      </c>
      <c r="N227" t="b">
        <v>0</v>
      </c>
      <c r="O227" t="b">
        <v>0</v>
      </c>
      <c r="P227" t="b">
        <v>0</v>
      </c>
      <c r="Q227" t="b">
        <v>1</v>
      </c>
      <c r="R227" t="s">
        <v>9404</v>
      </c>
      <c r="S227">
        <v>18</v>
      </c>
      <c r="T227" t="b">
        <v>0</v>
      </c>
      <c r="V227" t="s">
        <v>658</v>
      </c>
      <c r="W227">
        <v>4</v>
      </c>
      <c r="X227" s="11">
        <v>77</v>
      </c>
      <c r="Y227">
        <v>1</v>
      </c>
      <c r="Z227" s="46" cm="1">
        <f t="array" ref="Z227">IF(V227="NA",$AD$2,(INDEX($BL$4:$BL$73,MATCH(V227&amp;W227,$BK$4:$BK$73&amp;$BJ$4:$BJ$73,0))))</f>
        <v>1.1678733304575896E-2</v>
      </c>
      <c r="AA227" s="46">
        <f t="shared" si="11"/>
        <v>1.0116787333045758</v>
      </c>
      <c r="AB227" s="46"/>
    </row>
    <row r="228" spans="1:28" x14ac:dyDescent="0.25">
      <c r="A228">
        <v>3697</v>
      </c>
      <c r="B228" s="1">
        <v>45545.5617931366</v>
      </c>
      <c r="C228" s="1">
        <v>45545</v>
      </c>
      <c r="D228" t="s">
        <v>9100</v>
      </c>
      <c r="E228" t="s">
        <v>9101</v>
      </c>
      <c r="F228" t="s">
        <v>664</v>
      </c>
      <c r="G228">
        <v>75</v>
      </c>
      <c r="H228" t="b">
        <v>0</v>
      </c>
      <c r="I228" t="s">
        <v>9240</v>
      </c>
      <c r="J228" t="s">
        <v>9159</v>
      </c>
      <c r="K228" t="s">
        <v>9</v>
      </c>
      <c r="L228" t="b">
        <v>0</v>
      </c>
      <c r="M228" t="s">
        <v>9405</v>
      </c>
      <c r="N228" t="b">
        <v>0</v>
      </c>
      <c r="O228" t="b">
        <v>1</v>
      </c>
      <c r="P228" t="b">
        <v>0</v>
      </c>
      <c r="Q228" t="b">
        <v>1</v>
      </c>
      <c r="R228" t="s">
        <v>9406</v>
      </c>
      <c r="S228">
        <v>18</v>
      </c>
      <c r="T228" t="b">
        <v>0</v>
      </c>
      <c r="V228" t="s">
        <v>888</v>
      </c>
      <c r="W228">
        <v>4</v>
      </c>
      <c r="X228" s="11">
        <v>77</v>
      </c>
      <c r="Y228">
        <v>1</v>
      </c>
      <c r="Z228" s="46" cm="1">
        <f t="array" ref="Z228">IF(V228="NA",$AD$2,(INDEX($BL$4:$BL$73,MATCH(V228&amp;W228,$BK$4:$BK$73&amp;$BJ$4:$BJ$73,0))))</f>
        <v>1.0498615788681257E-2</v>
      </c>
      <c r="AA228" s="46">
        <f t="shared" si="11"/>
        <v>1.0104986157886813</v>
      </c>
      <c r="AB228" s="46"/>
    </row>
    <row r="229" spans="1:28" x14ac:dyDescent="0.25">
      <c r="A229">
        <v>3698</v>
      </c>
      <c r="B229" s="1">
        <v>45545.561507372702</v>
      </c>
      <c r="C229" s="1">
        <v>45545</v>
      </c>
      <c r="D229" t="s">
        <v>9100</v>
      </c>
      <c r="E229" t="s">
        <v>9101</v>
      </c>
      <c r="F229" t="s">
        <v>790</v>
      </c>
      <c r="G229">
        <v>72</v>
      </c>
      <c r="H229" t="b">
        <v>0</v>
      </c>
      <c r="I229" t="s">
        <v>9240</v>
      </c>
      <c r="J229" t="s">
        <v>9159</v>
      </c>
      <c r="K229" t="s">
        <v>9</v>
      </c>
      <c r="L229" t="b">
        <v>0</v>
      </c>
      <c r="M229" t="s">
        <v>7071</v>
      </c>
      <c r="N229" t="b">
        <v>0</v>
      </c>
      <c r="O229" t="b">
        <v>1</v>
      </c>
      <c r="P229" t="b">
        <v>0</v>
      </c>
      <c r="Q229" t="b">
        <v>1</v>
      </c>
      <c r="R229" t="s">
        <v>4185</v>
      </c>
      <c r="S229">
        <v>18</v>
      </c>
      <c r="T229" t="b">
        <v>0</v>
      </c>
      <c r="V229" t="s">
        <v>949</v>
      </c>
      <c r="W229">
        <v>5</v>
      </c>
      <c r="X229" s="11">
        <v>72</v>
      </c>
      <c r="Y229">
        <v>1</v>
      </c>
      <c r="Z229" s="46" cm="1">
        <f t="array" ref="Z229">IF(V229="NA",$AD$2,(INDEX($BL$4:$BL$73,MATCH(V229&amp;W229,$BK$4:$BK$73&amp;$BJ$4:$BJ$73,0))))</f>
        <v>4.1970782120221983E-2</v>
      </c>
      <c r="AA229" s="46">
        <f t="shared" si="11"/>
        <v>1.041970782120222</v>
      </c>
      <c r="AB229" s="46"/>
    </row>
    <row r="230" spans="1:28" x14ac:dyDescent="0.25">
      <c r="A230">
        <v>3699</v>
      </c>
      <c r="B230" s="1">
        <v>45545.561196365699</v>
      </c>
      <c r="C230" s="1">
        <v>45545</v>
      </c>
      <c r="D230" t="s">
        <v>9100</v>
      </c>
      <c r="E230" t="s">
        <v>9101</v>
      </c>
      <c r="F230" t="s">
        <v>790</v>
      </c>
      <c r="G230">
        <v>77</v>
      </c>
      <c r="H230" t="b">
        <v>0</v>
      </c>
      <c r="I230" t="s">
        <v>9240</v>
      </c>
      <c r="J230" t="s">
        <v>9159</v>
      </c>
      <c r="K230" t="s">
        <v>9</v>
      </c>
      <c r="L230" t="b">
        <v>0</v>
      </c>
      <c r="M230" t="s">
        <v>9407</v>
      </c>
      <c r="N230" t="b">
        <v>0</v>
      </c>
      <c r="O230" t="b">
        <v>1</v>
      </c>
      <c r="P230" t="b">
        <v>0</v>
      </c>
      <c r="Q230" t="b">
        <v>1</v>
      </c>
      <c r="R230" t="s">
        <v>9408</v>
      </c>
      <c r="S230">
        <v>18</v>
      </c>
      <c r="T230" t="b">
        <v>0</v>
      </c>
      <c r="V230" t="s">
        <v>893</v>
      </c>
      <c r="W230">
        <v>4</v>
      </c>
      <c r="X230" s="11">
        <v>77</v>
      </c>
      <c r="Y230">
        <v>1</v>
      </c>
      <c r="Z230" s="46" cm="1">
        <f t="array" ref="Z230">IF(V230="NA",$AD$2,(INDEX($BL$4:$BL$73,MATCH(V230&amp;W230,$BK$4:$BK$73&amp;$BJ$4:$BJ$73,0))))</f>
        <v>1.0498615788681286E-2</v>
      </c>
      <c r="AA230" s="46">
        <f t="shared" si="11"/>
        <v>1.0104986157886813</v>
      </c>
      <c r="AB230" s="46"/>
    </row>
    <row r="231" spans="1:28" x14ac:dyDescent="0.25">
      <c r="A231">
        <v>3700</v>
      </c>
      <c r="B231" s="1">
        <v>45545.560091736101</v>
      </c>
      <c r="C231" s="1">
        <v>45545</v>
      </c>
      <c r="D231" t="s">
        <v>9100</v>
      </c>
      <c r="E231" t="s">
        <v>9101</v>
      </c>
      <c r="F231" t="s">
        <v>664</v>
      </c>
      <c r="G231">
        <v>80</v>
      </c>
      <c r="H231" t="b">
        <v>0</v>
      </c>
      <c r="I231" t="s">
        <v>9240</v>
      </c>
      <c r="J231" t="s">
        <v>9159</v>
      </c>
      <c r="K231" t="s">
        <v>7</v>
      </c>
      <c r="L231" t="b">
        <v>0</v>
      </c>
      <c r="M231" t="s">
        <v>9409</v>
      </c>
      <c r="N231" t="b">
        <v>0</v>
      </c>
      <c r="O231" t="b">
        <v>0</v>
      </c>
      <c r="P231" t="b">
        <v>0</v>
      </c>
      <c r="Q231" t="b">
        <v>1</v>
      </c>
      <c r="R231" t="s">
        <v>9410</v>
      </c>
      <c r="S231">
        <v>18</v>
      </c>
      <c r="T231" t="b">
        <v>0</v>
      </c>
      <c r="V231" t="s">
        <v>8</v>
      </c>
      <c r="W231" t="s">
        <v>8</v>
      </c>
      <c r="X231" s="11">
        <v>82</v>
      </c>
      <c r="Y231">
        <v>1</v>
      </c>
      <c r="Z231" s="46" cm="1">
        <f t="array" ref="Z231">IF(V231="NA",$AD$2,(INDEX($BL$4:$BL$73,MATCH(V231&amp;W231,$BK$4:$BK$73&amp;$BJ$4:$BJ$73,0))))</f>
        <v>-4.0430703315750931E-2</v>
      </c>
      <c r="AA231" s="46">
        <f t="shared" si="11"/>
        <v>0.95956929668424906</v>
      </c>
      <c r="AB231" s="46"/>
    </row>
    <row r="232" spans="1:28" x14ac:dyDescent="0.25">
      <c r="A232">
        <v>3707</v>
      </c>
      <c r="B232" s="1">
        <v>45545.558502847198</v>
      </c>
      <c r="C232" s="1">
        <v>45545</v>
      </c>
      <c r="D232" t="s">
        <v>9100</v>
      </c>
      <c r="E232" t="s">
        <v>9101</v>
      </c>
      <c r="F232" t="s">
        <v>664</v>
      </c>
      <c r="G232">
        <v>74</v>
      </c>
      <c r="H232" t="b">
        <v>0</v>
      </c>
      <c r="I232" t="s">
        <v>9240</v>
      </c>
      <c r="J232" t="s">
        <v>9159</v>
      </c>
      <c r="K232" t="s">
        <v>9</v>
      </c>
      <c r="L232" t="b">
        <v>0</v>
      </c>
      <c r="M232" t="s">
        <v>7069</v>
      </c>
      <c r="N232" t="b">
        <v>0</v>
      </c>
      <c r="O232" t="b">
        <v>1</v>
      </c>
      <c r="P232" t="b">
        <v>0</v>
      </c>
      <c r="Q232" t="b">
        <v>1</v>
      </c>
      <c r="R232" t="s">
        <v>4180</v>
      </c>
      <c r="S232">
        <v>18</v>
      </c>
      <c r="T232" t="b">
        <v>0</v>
      </c>
      <c r="V232" t="s">
        <v>892</v>
      </c>
      <c r="W232">
        <v>5</v>
      </c>
      <c r="X232" s="11">
        <v>77</v>
      </c>
      <c r="Y232">
        <v>1</v>
      </c>
      <c r="Z232" s="46" cm="1">
        <f t="array" ref="Z232">IF(V232="NA",$AD$2,(INDEX($BL$4:$BL$73,MATCH(V232&amp;W232,$BK$4:$BK$73&amp;$BJ$4:$BJ$73,0))))</f>
        <v>4.1970782120221983E-2</v>
      </c>
      <c r="AA232" s="46">
        <f t="shared" si="11"/>
        <v>1.041970782120222</v>
      </c>
      <c r="AB232" s="46"/>
    </row>
    <row r="233" spans="1:28" x14ac:dyDescent="0.25">
      <c r="A233">
        <v>3708</v>
      </c>
      <c r="B233" s="1">
        <v>45545.558236111101</v>
      </c>
      <c r="C233" s="1">
        <v>45545</v>
      </c>
      <c r="D233" t="s">
        <v>9100</v>
      </c>
      <c r="E233" t="s">
        <v>9101</v>
      </c>
      <c r="F233" t="s">
        <v>664</v>
      </c>
      <c r="G233">
        <v>71</v>
      </c>
      <c r="H233" t="b">
        <v>0</v>
      </c>
      <c r="I233" t="s">
        <v>9240</v>
      </c>
      <c r="J233" t="s">
        <v>9159</v>
      </c>
      <c r="K233" t="s">
        <v>9</v>
      </c>
      <c r="L233" t="b">
        <v>0</v>
      </c>
      <c r="M233" t="s">
        <v>9411</v>
      </c>
      <c r="N233" t="b">
        <v>0</v>
      </c>
      <c r="O233" t="b">
        <v>1</v>
      </c>
      <c r="P233" t="b">
        <v>0</v>
      </c>
      <c r="Q233" t="b">
        <v>1</v>
      </c>
      <c r="R233" t="s">
        <v>9412</v>
      </c>
      <c r="S233">
        <v>18</v>
      </c>
      <c r="T233" t="b">
        <v>0</v>
      </c>
      <c r="V233" t="s">
        <v>8</v>
      </c>
      <c r="W233" t="s">
        <v>8</v>
      </c>
      <c r="X233" s="11">
        <v>72</v>
      </c>
      <c r="Y233">
        <v>1</v>
      </c>
      <c r="Z233" s="46" cm="1">
        <f t="array" ref="Z233">IF(V233="NA",$AD$2,(INDEX($BL$4:$BL$73,MATCH(V233&amp;W233,$BK$4:$BK$73&amp;$BJ$4:$BJ$73,0))))</f>
        <v>-4.0430703315750931E-2</v>
      </c>
      <c r="AA233" s="46">
        <f t="shared" si="11"/>
        <v>0.95956929668424906</v>
      </c>
      <c r="AB233" s="46"/>
    </row>
    <row r="234" spans="1:28" x14ac:dyDescent="0.25">
      <c r="A234">
        <v>3709</v>
      </c>
      <c r="B234" s="1">
        <v>45545.557957974503</v>
      </c>
      <c r="C234" s="1">
        <v>45545</v>
      </c>
      <c r="D234" t="s">
        <v>9100</v>
      </c>
      <c r="E234" t="s">
        <v>9101</v>
      </c>
      <c r="F234" t="s">
        <v>664</v>
      </c>
      <c r="G234">
        <v>74</v>
      </c>
      <c r="H234" t="b">
        <v>0</v>
      </c>
      <c r="I234" t="s">
        <v>9240</v>
      </c>
      <c r="J234" t="s">
        <v>9159</v>
      </c>
      <c r="K234" t="s">
        <v>9</v>
      </c>
      <c r="L234" t="b">
        <v>0</v>
      </c>
      <c r="M234" t="s">
        <v>9413</v>
      </c>
      <c r="N234" t="b">
        <v>0</v>
      </c>
      <c r="O234" t="b">
        <v>1</v>
      </c>
      <c r="P234" t="b">
        <v>0</v>
      </c>
      <c r="Q234" t="b">
        <v>1</v>
      </c>
      <c r="R234" t="s">
        <v>9414</v>
      </c>
      <c r="S234">
        <v>18</v>
      </c>
      <c r="T234" t="b">
        <v>0</v>
      </c>
      <c r="V234" t="s">
        <v>949</v>
      </c>
      <c r="W234">
        <v>4</v>
      </c>
      <c r="X234" s="11">
        <v>77</v>
      </c>
      <c r="Y234">
        <v>1</v>
      </c>
      <c r="Z234" s="46" cm="1">
        <f t="array" ref="Z234">IF(V234="NA",$AD$2,(INDEX($BL$4:$BL$73,MATCH(V234&amp;W234,$BK$4:$BK$73&amp;$BJ$4:$BJ$73,0))))</f>
        <v>1.0498615788681335E-2</v>
      </c>
      <c r="AA234" s="46">
        <f t="shared" si="11"/>
        <v>1.0104986157886813</v>
      </c>
      <c r="AB234" s="46"/>
    </row>
    <row r="235" spans="1:28" x14ac:dyDescent="0.25">
      <c r="A235">
        <v>3711</v>
      </c>
      <c r="B235" s="1">
        <v>45545.557364594897</v>
      </c>
      <c r="C235" s="1">
        <v>45545</v>
      </c>
      <c r="D235" t="s">
        <v>9100</v>
      </c>
      <c r="E235" t="s">
        <v>9101</v>
      </c>
      <c r="F235" t="s">
        <v>664</v>
      </c>
      <c r="G235">
        <v>71</v>
      </c>
      <c r="H235" t="b">
        <v>0</v>
      </c>
      <c r="I235" t="s">
        <v>9240</v>
      </c>
      <c r="J235" t="s">
        <v>9159</v>
      </c>
      <c r="K235" t="s">
        <v>9</v>
      </c>
      <c r="L235" t="b">
        <v>0</v>
      </c>
      <c r="M235" t="s">
        <v>9415</v>
      </c>
      <c r="N235" t="b">
        <v>0</v>
      </c>
      <c r="O235" t="b">
        <v>1</v>
      </c>
      <c r="P235" t="b">
        <v>0</v>
      </c>
      <c r="Q235" t="b">
        <v>1</v>
      </c>
      <c r="R235" t="s">
        <v>9416</v>
      </c>
      <c r="S235">
        <v>18</v>
      </c>
      <c r="T235" t="b">
        <v>0</v>
      </c>
      <c r="V235" t="s">
        <v>949</v>
      </c>
      <c r="W235">
        <v>4</v>
      </c>
      <c r="X235" s="11">
        <v>72</v>
      </c>
      <c r="Y235">
        <v>1</v>
      </c>
      <c r="Z235" s="46" cm="1">
        <f t="array" ref="Z235">IF(V235="NA",$AD$2,(INDEX($BL$4:$BL$73,MATCH(V235&amp;W235,$BK$4:$BK$73&amp;$BJ$4:$BJ$73,0))))</f>
        <v>1.0498615788681335E-2</v>
      </c>
      <c r="AA235" s="46">
        <f t="shared" si="11"/>
        <v>1.0104986157886813</v>
      </c>
      <c r="AB235" s="46"/>
    </row>
    <row r="236" spans="1:28" x14ac:dyDescent="0.25">
      <c r="A236">
        <v>3712</v>
      </c>
      <c r="B236" s="1">
        <v>45545.556350624996</v>
      </c>
      <c r="C236" s="1">
        <v>45545</v>
      </c>
      <c r="D236" t="s">
        <v>9100</v>
      </c>
      <c r="E236" t="s">
        <v>9101</v>
      </c>
      <c r="F236" t="s">
        <v>664</v>
      </c>
      <c r="G236">
        <v>75</v>
      </c>
      <c r="H236" t="b">
        <v>0</v>
      </c>
      <c r="I236" t="s">
        <v>9240</v>
      </c>
      <c r="J236" t="s">
        <v>9159</v>
      </c>
      <c r="K236" t="s">
        <v>7</v>
      </c>
      <c r="L236" t="b">
        <v>0</v>
      </c>
      <c r="M236" t="s">
        <v>9417</v>
      </c>
      <c r="N236" t="b">
        <v>0</v>
      </c>
      <c r="O236" t="b">
        <v>0</v>
      </c>
      <c r="P236" t="b">
        <v>0</v>
      </c>
      <c r="Q236" t="b">
        <v>1</v>
      </c>
      <c r="R236" t="s">
        <v>9418</v>
      </c>
      <c r="S236">
        <v>18</v>
      </c>
      <c r="T236" t="b">
        <v>0</v>
      </c>
      <c r="V236" t="s">
        <v>8</v>
      </c>
      <c r="W236" t="s">
        <v>8</v>
      </c>
      <c r="X236" s="11">
        <v>77</v>
      </c>
      <c r="Y236">
        <v>1</v>
      </c>
      <c r="Z236" s="46" cm="1">
        <f t="array" ref="Z236">IF(V236="NA",$AD$2,(INDEX($BL$4:$BL$73,MATCH(V236&amp;W236,$BK$4:$BK$73&amp;$BJ$4:$BJ$73,0))))</f>
        <v>-4.0430703315750931E-2</v>
      </c>
      <c r="AA236" s="46">
        <f t="shared" si="11"/>
        <v>0.95956929668424906</v>
      </c>
      <c r="AB236" s="46"/>
    </row>
    <row r="237" spans="1:28" x14ac:dyDescent="0.25">
      <c r="A237">
        <v>3718</v>
      </c>
      <c r="B237" s="1">
        <v>45545.554523669001</v>
      </c>
      <c r="C237" s="1">
        <v>45545</v>
      </c>
      <c r="D237" t="s">
        <v>9100</v>
      </c>
      <c r="E237" t="s">
        <v>9101</v>
      </c>
      <c r="F237" t="s">
        <v>790</v>
      </c>
      <c r="G237">
        <v>73</v>
      </c>
      <c r="H237" t="b">
        <v>0</v>
      </c>
      <c r="I237" t="s">
        <v>9240</v>
      </c>
      <c r="J237" t="s">
        <v>9159</v>
      </c>
      <c r="K237" t="s">
        <v>7</v>
      </c>
      <c r="L237" t="b">
        <v>0</v>
      </c>
      <c r="M237" t="s">
        <v>9419</v>
      </c>
      <c r="N237" t="b">
        <v>0</v>
      </c>
      <c r="O237" t="b">
        <v>0</v>
      </c>
      <c r="P237" t="b">
        <v>0</v>
      </c>
      <c r="Q237" t="b">
        <v>1</v>
      </c>
      <c r="R237" t="s">
        <v>9420</v>
      </c>
      <c r="S237">
        <v>18</v>
      </c>
      <c r="T237" t="b">
        <v>0</v>
      </c>
      <c r="V237" t="s">
        <v>893</v>
      </c>
      <c r="W237">
        <v>4</v>
      </c>
      <c r="X237" s="11">
        <v>77</v>
      </c>
      <c r="Y237">
        <v>1</v>
      </c>
      <c r="Z237" s="46" cm="1">
        <f t="array" ref="Z237">IF(V237="NA",$AD$2,(INDEX($BL$4:$BL$73,MATCH(V237&amp;W237,$BK$4:$BK$73&amp;$BJ$4:$BJ$73,0))))</f>
        <v>1.0498615788681286E-2</v>
      </c>
      <c r="AA237" s="46">
        <f t="shared" si="11"/>
        <v>1.0104986157886813</v>
      </c>
      <c r="AB237" s="46"/>
    </row>
    <row r="238" spans="1:28" x14ac:dyDescent="0.25">
      <c r="A238">
        <v>3719</v>
      </c>
      <c r="B238" s="1">
        <v>45545.554268078697</v>
      </c>
      <c r="C238" s="1">
        <v>45545</v>
      </c>
      <c r="D238" t="s">
        <v>9100</v>
      </c>
      <c r="E238" t="s">
        <v>9101</v>
      </c>
      <c r="F238" t="s">
        <v>790</v>
      </c>
      <c r="G238">
        <v>70</v>
      </c>
      <c r="H238" t="b">
        <v>0</v>
      </c>
      <c r="I238" t="s">
        <v>9240</v>
      </c>
      <c r="J238" t="s">
        <v>9159</v>
      </c>
      <c r="K238" t="s">
        <v>9</v>
      </c>
      <c r="L238" t="b">
        <v>0</v>
      </c>
      <c r="M238" t="s">
        <v>7068</v>
      </c>
      <c r="N238" t="b">
        <v>0</v>
      </c>
      <c r="O238" t="b">
        <v>1</v>
      </c>
      <c r="P238" t="b">
        <v>0</v>
      </c>
      <c r="Q238" t="b">
        <v>1</v>
      </c>
      <c r="R238" t="s">
        <v>4172</v>
      </c>
      <c r="S238">
        <v>18</v>
      </c>
      <c r="T238" t="b">
        <v>0</v>
      </c>
      <c r="V238" t="s">
        <v>658</v>
      </c>
      <c r="W238">
        <v>4</v>
      </c>
      <c r="X238" s="11">
        <v>72</v>
      </c>
      <c r="Y238">
        <v>1</v>
      </c>
      <c r="Z238" s="46" cm="1">
        <f t="array" ref="Z238">IF(V238="NA",$AD$2,(INDEX($BL$4:$BL$73,MATCH(V238&amp;W238,$BK$4:$BK$73&amp;$BJ$4:$BJ$73,0))))</f>
        <v>1.1678733304575896E-2</v>
      </c>
      <c r="AA238" s="46">
        <f t="shared" si="11"/>
        <v>1.0116787333045758</v>
      </c>
      <c r="AB238" s="46"/>
    </row>
    <row r="239" spans="1:28" x14ac:dyDescent="0.25">
      <c r="A239">
        <v>3721</v>
      </c>
      <c r="B239" s="1">
        <v>45545.553699525502</v>
      </c>
      <c r="C239" s="1">
        <v>45545</v>
      </c>
      <c r="D239" t="s">
        <v>9100</v>
      </c>
      <c r="E239" t="s">
        <v>9101</v>
      </c>
      <c r="F239" t="s">
        <v>790</v>
      </c>
      <c r="G239">
        <v>77</v>
      </c>
      <c r="H239" t="b">
        <v>0</v>
      </c>
      <c r="I239" t="s">
        <v>9240</v>
      </c>
      <c r="J239" t="s">
        <v>9159</v>
      </c>
      <c r="K239" t="s">
        <v>7</v>
      </c>
      <c r="L239" t="b">
        <v>0</v>
      </c>
      <c r="M239" t="s">
        <v>9421</v>
      </c>
      <c r="N239" t="b">
        <v>0</v>
      </c>
      <c r="O239" t="b">
        <v>0</v>
      </c>
      <c r="P239" t="b">
        <v>0</v>
      </c>
      <c r="Q239" t="b">
        <v>1</v>
      </c>
      <c r="R239" t="s">
        <v>9422</v>
      </c>
      <c r="S239">
        <v>18</v>
      </c>
      <c r="T239" t="b">
        <v>0</v>
      </c>
      <c r="V239" t="s">
        <v>8</v>
      </c>
      <c r="W239" t="s">
        <v>8</v>
      </c>
      <c r="X239" s="11">
        <v>77</v>
      </c>
      <c r="Y239">
        <v>1</v>
      </c>
      <c r="Z239" s="46" cm="1">
        <f t="array" ref="Z239">IF(V239="NA",$AD$2,(INDEX($BL$4:$BL$73,MATCH(V239&amp;W239,$BK$4:$BK$73&amp;$BJ$4:$BJ$73,0))))</f>
        <v>-4.0430703315750931E-2</v>
      </c>
      <c r="AA239" s="46">
        <f t="shared" si="11"/>
        <v>0.95956929668424906</v>
      </c>
      <c r="AB239" s="46"/>
    </row>
    <row r="240" spans="1:28" x14ac:dyDescent="0.25">
      <c r="A240">
        <v>3723</v>
      </c>
      <c r="B240" s="1">
        <v>45545.553093715302</v>
      </c>
      <c r="C240" s="1">
        <v>45545</v>
      </c>
      <c r="D240" t="s">
        <v>9100</v>
      </c>
      <c r="E240" t="s">
        <v>9101</v>
      </c>
      <c r="F240" t="s">
        <v>790</v>
      </c>
      <c r="G240">
        <v>71</v>
      </c>
      <c r="H240" t="b">
        <v>0</v>
      </c>
      <c r="I240" t="s">
        <v>9240</v>
      </c>
      <c r="J240" t="s">
        <v>9159</v>
      </c>
      <c r="K240" t="s">
        <v>7</v>
      </c>
      <c r="L240" t="b">
        <v>0</v>
      </c>
      <c r="M240" t="s">
        <v>9423</v>
      </c>
      <c r="N240" t="b">
        <v>0</v>
      </c>
      <c r="O240" t="b">
        <v>0</v>
      </c>
      <c r="P240" t="b">
        <v>0</v>
      </c>
      <c r="Q240" t="b">
        <v>1</v>
      </c>
      <c r="R240" t="s">
        <v>9424</v>
      </c>
      <c r="S240">
        <v>18</v>
      </c>
      <c r="T240" t="b">
        <v>0</v>
      </c>
      <c r="V240" t="s">
        <v>889</v>
      </c>
      <c r="W240">
        <v>4</v>
      </c>
      <c r="X240" s="11">
        <v>72</v>
      </c>
      <c r="Y240">
        <v>1</v>
      </c>
      <c r="Z240" s="46" cm="1">
        <f t="array" ref="Z240">IF(V240="NA",$AD$2,(INDEX($BL$4:$BL$73,MATCH(V240&amp;W240,$BK$4:$BK$73&amp;$BJ$4:$BJ$73,0))))</f>
        <v>1.0498615788681227E-2</v>
      </c>
      <c r="AA240" s="46">
        <f t="shared" si="11"/>
        <v>1.0104986157886813</v>
      </c>
      <c r="AB240" s="46"/>
    </row>
    <row r="241" spans="1:28" x14ac:dyDescent="0.25">
      <c r="A241">
        <v>3724</v>
      </c>
      <c r="B241" s="1">
        <v>45545.552812025497</v>
      </c>
      <c r="C241" s="1">
        <v>45545</v>
      </c>
      <c r="D241" t="s">
        <v>9100</v>
      </c>
      <c r="E241" t="s">
        <v>9101</v>
      </c>
      <c r="F241" t="s">
        <v>664</v>
      </c>
      <c r="G241">
        <v>75</v>
      </c>
      <c r="H241" t="b">
        <v>0</v>
      </c>
      <c r="I241" t="s">
        <v>9240</v>
      </c>
      <c r="J241" t="s">
        <v>9159</v>
      </c>
      <c r="K241" t="s">
        <v>7</v>
      </c>
      <c r="L241" t="b">
        <v>0</v>
      </c>
      <c r="M241" t="s">
        <v>9425</v>
      </c>
      <c r="N241" t="b">
        <v>0</v>
      </c>
      <c r="O241" t="b">
        <v>0</v>
      </c>
      <c r="P241" t="b">
        <v>0</v>
      </c>
      <c r="Q241" t="b">
        <v>1</v>
      </c>
      <c r="R241" t="s">
        <v>9426</v>
      </c>
      <c r="S241">
        <v>18</v>
      </c>
      <c r="T241" t="b">
        <v>0</v>
      </c>
      <c r="V241" t="s">
        <v>886</v>
      </c>
      <c r="W241">
        <v>4</v>
      </c>
      <c r="X241" s="11">
        <v>77</v>
      </c>
      <c r="Y241">
        <v>1</v>
      </c>
      <c r="Z241" s="46" cm="1">
        <f t="array" ref="Z241">IF(V241="NA",$AD$2,(INDEX($BL$4:$BL$73,MATCH(V241&amp;W241,$BK$4:$BK$73&amp;$BJ$4:$BJ$73,0))))</f>
        <v>1.0498615788681297E-2</v>
      </c>
      <c r="AA241" s="46">
        <f t="shared" si="11"/>
        <v>1.0104986157886813</v>
      </c>
      <c r="AB241" s="46"/>
    </row>
    <row r="242" spans="1:28" x14ac:dyDescent="0.25">
      <c r="A242">
        <v>3725</v>
      </c>
      <c r="B242" s="1">
        <v>45545.552499780097</v>
      </c>
      <c r="C242" s="1">
        <v>45545</v>
      </c>
      <c r="D242" t="s">
        <v>9100</v>
      </c>
      <c r="E242" t="s">
        <v>9101</v>
      </c>
      <c r="F242" t="s">
        <v>664</v>
      </c>
      <c r="G242">
        <v>74</v>
      </c>
      <c r="H242" t="b">
        <v>0</v>
      </c>
      <c r="I242" t="s">
        <v>9240</v>
      </c>
      <c r="J242" t="s">
        <v>9159</v>
      </c>
      <c r="K242" t="s">
        <v>9</v>
      </c>
      <c r="L242" t="b">
        <v>0</v>
      </c>
      <c r="M242" t="s">
        <v>7067</v>
      </c>
      <c r="N242" t="b">
        <v>0</v>
      </c>
      <c r="O242" t="b">
        <v>1</v>
      </c>
      <c r="P242" t="b">
        <v>0</v>
      </c>
      <c r="Q242" t="b">
        <v>1</v>
      </c>
      <c r="R242" t="s">
        <v>4168</v>
      </c>
      <c r="S242">
        <v>18</v>
      </c>
      <c r="T242" t="b">
        <v>0</v>
      </c>
      <c r="V242" t="s">
        <v>892</v>
      </c>
      <c r="W242">
        <v>4</v>
      </c>
      <c r="X242" s="11">
        <v>77</v>
      </c>
      <c r="Y242">
        <v>1</v>
      </c>
      <c r="Z242" s="46" cm="1">
        <f t="array" ref="Z242">IF(V242="NA",$AD$2,(INDEX($BL$4:$BL$73,MATCH(V242&amp;W242,$BK$4:$BK$73&amp;$BJ$4:$BJ$73,0))))</f>
        <v>1.0498615788681274E-2</v>
      </c>
      <c r="AA242" s="46">
        <f t="shared" si="11"/>
        <v>1.0104986157886813</v>
      </c>
      <c r="AB242" s="46"/>
    </row>
    <row r="243" spans="1:28" x14ac:dyDescent="0.25">
      <c r="A243">
        <v>3726</v>
      </c>
      <c r="B243" s="1">
        <v>45545.551149756902</v>
      </c>
      <c r="C243" s="1">
        <v>45545</v>
      </c>
      <c r="D243" t="s">
        <v>9100</v>
      </c>
      <c r="E243" t="s">
        <v>9101</v>
      </c>
      <c r="F243" t="s">
        <v>664</v>
      </c>
      <c r="G243">
        <v>77</v>
      </c>
      <c r="H243" t="b">
        <v>0</v>
      </c>
      <c r="I243" t="s">
        <v>9240</v>
      </c>
      <c r="J243" t="s">
        <v>9159</v>
      </c>
      <c r="K243" t="s">
        <v>7</v>
      </c>
      <c r="L243" t="b">
        <v>0</v>
      </c>
      <c r="M243" t="s">
        <v>9427</v>
      </c>
      <c r="N243" t="b">
        <v>0</v>
      </c>
      <c r="O243" t="b">
        <v>0</v>
      </c>
      <c r="P243" t="b">
        <v>0</v>
      </c>
      <c r="Q243" t="b">
        <v>1</v>
      </c>
      <c r="R243" t="s">
        <v>9428</v>
      </c>
      <c r="S243">
        <v>18</v>
      </c>
      <c r="T243" t="b">
        <v>0</v>
      </c>
      <c r="V243" t="s">
        <v>658</v>
      </c>
      <c r="W243">
        <v>4</v>
      </c>
      <c r="X243" s="11">
        <v>77</v>
      </c>
      <c r="Y243">
        <v>1</v>
      </c>
      <c r="Z243" s="46" cm="1">
        <f t="array" ref="Z243">IF(V243="NA",$AD$2,(INDEX($BL$4:$BL$73,MATCH(V243&amp;W243,$BK$4:$BK$73&amp;$BJ$4:$BJ$73,0))))</f>
        <v>1.1678733304575896E-2</v>
      </c>
      <c r="AA243" s="46">
        <f t="shared" si="11"/>
        <v>1.0116787333045758</v>
      </c>
      <c r="AB243" s="46"/>
    </row>
    <row r="244" spans="1:28" x14ac:dyDescent="0.25">
      <c r="A244">
        <v>3729</v>
      </c>
      <c r="B244" s="1">
        <v>45545.549867419002</v>
      </c>
      <c r="C244" s="1">
        <v>45545</v>
      </c>
      <c r="D244" t="s">
        <v>9100</v>
      </c>
      <c r="E244" t="s">
        <v>9101</v>
      </c>
      <c r="F244" t="s">
        <v>664</v>
      </c>
      <c r="G244">
        <v>72</v>
      </c>
      <c r="H244" t="b">
        <v>0</v>
      </c>
      <c r="I244" t="s">
        <v>9240</v>
      </c>
      <c r="J244" t="s">
        <v>9103</v>
      </c>
      <c r="K244" t="s">
        <v>7</v>
      </c>
      <c r="L244" t="b">
        <v>0</v>
      </c>
      <c r="M244" t="s">
        <v>9429</v>
      </c>
      <c r="N244" t="b">
        <v>0</v>
      </c>
      <c r="O244" t="b">
        <v>0</v>
      </c>
      <c r="P244" t="b">
        <v>0</v>
      </c>
      <c r="Q244" t="b">
        <v>1</v>
      </c>
      <c r="R244" t="s">
        <v>9430</v>
      </c>
      <c r="S244">
        <v>18</v>
      </c>
      <c r="T244" t="b">
        <v>0</v>
      </c>
      <c r="V244" t="s">
        <v>886</v>
      </c>
      <c r="W244">
        <v>5</v>
      </c>
      <c r="X244" s="11">
        <v>72</v>
      </c>
      <c r="Y244">
        <v>1</v>
      </c>
      <c r="Z244" s="46" cm="1">
        <f t="array" ref="Z244">IF(V244="NA",$AD$2,(INDEX($BL$4:$BL$73,MATCH(V244&amp;W244,$BK$4:$BK$73&amp;$BJ$4:$BJ$73,0))))</f>
        <v>4.1970782120221983E-2</v>
      </c>
      <c r="AA244" s="46">
        <f t="shared" si="11"/>
        <v>1.041970782120222</v>
      </c>
      <c r="AB244" s="46"/>
    </row>
    <row r="245" spans="1:28" x14ac:dyDescent="0.25">
      <c r="A245">
        <v>3732</v>
      </c>
      <c r="B245" s="1">
        <v>45545.548858229202</v>
      </c>
      <c r="C245" s="1">
        <v>45545</v>
      </c>
      <c r="D245" t="s">
        <v>9100</v>
      </c>
      <c r="E245" t="s">
        <v>9101</v>
      </c>
      <c r="F245" t="s">
        <v>664</v>
      </c>
      <c r="G245">
        <v>75</v>
      </c>
      <c r="H245" t="b">
        <v>0</v>
      </c>
      <c r="I245" t="s">
        <v>9240</v>
      </c>
      <c r="J245" t="s">
        <v>9103</v>
      </c>
      <c r="K245" t="s">
        <v>7</v>
      </c>
      <c r="L245" t="b">
        <v>0</v>
      </c>
      <c r="M245" t="s">
        <v>9431</v>
      </c>
      <c r="N245" t="b">
        <v>0</v>
      </c>
      <c r="O245" t="b">
        <v>0</v>
      </c>
      <c r="P245" t="b">
        <v>0</v>
      </c>
      <c r="Q245" t="b">
        <v>1</v>
      </c>
      <c r="R245" t="s">
        <v>9432</v>
      </c>
      <c r="S245">
        <v>18</v>
      </c>
      <c r="T245" t="b">
        <v>0</v>
      </c>
      <c r="V245" t="s">
        <v>886</v>
      </c>
      <c r="W245">
        <v>5</v>
      </c>
      <c r="X245" s="11">
        <v>77</v>
      </c>
      <c r="Y245">
        <v>1</v>
      </c>
      <c r="Z245" s="46" cm="1">
        <f t="array" ref="Z245">IF(V245="NA",$AD$2,(INDEX($BL$4:$BL$73,MATCH(V245&amp;W245,$BK$4:$BK$73&amp;$BJ$4:$BJ$73,0))))</f>
        <v>4.1970782120221983E-2</v>
      </c>
      <c r="AA245" s="46">
        <f t="shared" si="11"/>
        <v>1.041970782120222</v>
      </c>
      <c r="AB245" s="46"/>
    </row>
    <row r="246" spans="1:28" x14ac:dyDescent="0.25">
      <c r="A246">
        <v>3733</v>
      </c>
      <c r="B246" s="1">
        <v>45545.548501284698</v>
      </c>
      <c r="C246" s="1">
        <v>45545</v>
      </c>
      <c r="D246" t="s">
        <v>9100</v>
      </c>
      <c r="E246" t="s">
        <v>9101</v>
      </c>
      <c r="F246" t="s">
        <v>790</v>
      </c>
      <c r="G246">
        <v>70</v>
      </c>
      <c r="H246" t="b">
        <v>0</v>
      </c>
      <c r="I246" t="s">
        <v>9240</v>
      </c>
      <c r="J246" t="s">
        <v>9103</v>
      </c>
      <c r="K246" t="s">
        <v>7</v>
      </c>
      <c r="L246" t="b">
        <v>0</v>
      </c>
      <c r="M246" t="s">
        <v>9433</v>
      </c>
      <c r="N246" t="b">
        <v>0</v>
      </c>
      <c r="O246" t="b">
        <v>0</v>
      </c>
      <c r="P246" t="b">
        <v>0</v>
      </c>
      <c r="Q246" t="b">
        <v>1</v>
      </c>
      <c r="R246" t="s">
        <v>9434</v>
      </c>
      <c r="S246">
        <v>18</v>
      </c>
      <c r="T246" t="b">
        <v>0</v>
      </c>
      <c r="V246" t="s">
        <v>886</v>
      </c>
      <c r="W246">
        <v>4</v>
      </c>
      <c r="X246" s="11">
        <v>72</v>
      </c>
      <c r="Y246">
        <v>1</v>
      </c>
      <c r="Z246" s="46" cm="1">
        <f t="array" ref="Z246">IF(V246="NA",$AD$2,(INDEX($BL$4:$BL$73,MATCH(V246&amp;W246,$BK$4:$BK$73&amp;$BJ$4:$BJ$73,0))))</f>
        <v>1.0498615788681297E-2</v>
      </c>
      <c r="AA246" s="46">
        <f t="shared" si="11"/>
        <v>1.0104986157886813</v>
      </c>
      <c r="AB246" s="46"/>
    </row>
    <row r="247" spans="1:28" x14ac:dyDescent="0.25">
      <c r="A247">
        <v>3734</v>
      </c>
      <c r="B247" s="1">
        <v>45545.548171990697</v>
      </c>
      <c r="C247" s="1">
        <v>45545</v>
      </c>
      <c r="D247" t="s">
        <v>9100</v>
      </c>
      <c r="E247" t="s">
        <v>9101</v>
      </c>
      <c r="F247" t="s">
        <v>664</v>
      </c>
      <c r="G247">
        <v>80</v>
      </c>
      <c r="H247" t="b">
        <v>0</v>
      </c>
      <c r="I247" t="s">
        <v>9240</v>
      </c>
      <c r="J247" t="s">
        <v>9103</v>
      </c>
      <c r="K247" t="s">
        <v>7</v>
      </c>
      <c r="L247" t="b">
        <v>0</v>
      </c>
      <c r="M247" t="s">
        <v>7066</v>
      </c>
      <c r="N247" t="b">
        <v>0</v>
      </c>
      <c r="O247" t="b">
        <v>0</v>
      </c>
      <c r="P247" t="b">
        <v>0</v>
      </c>
      <c r="Q247" t="b">
        <v>1</v>
      </c>
      <c r="R247" t="s">
        <v>4162</v>
      </c>
      <c r="S247">
        <v>18</v>
      </c>
      <c r="T247" t="b">
        <v>0</v>
      </c>
      <c r="V247" t="s">
        <v>658</v>
      </c>
      <c r="W247">
        <v>4</v>
      </c>
      <c r="X247" s="11">
        <v>82</v>
      </c>
      <c r="Y247">
        <v>1</v>
      </c>
      <c r="Z247" s="46" cm="1">
        <f t="array" ref="Z247">IF(V247="NA",$AD$2,(INDEX($BL$4:$BL$73,MATCH(V247&amp;W247,$BK$4:$BK$73&amp;$BJ$4:$BJ$73,0))))</f>
        <v>1.1678733304575896E-2</v>
      </c>
      <c r="AA247" s="46">
        <f t="shared" si="11"/>
        <v>1.0116787333045758</v>
      </c>
      <c r="AB247" s="46"/>
    </row>
    <row r="248" spans="1:28" x14ac:dyDescent="0.25">
      <c r="A248">
        <v>3735</v>
      </c>
      <c r="B248" s="1">
        <v>45545.547870740702</v>
      </c>
      <c r="C248" s="1">
        <v>45545</v>
      </c>
      <c r="D248" t="s">
        <v>9100</v>
      </c>
      <c r="E248" t="s">
        <v>9101</v>
      </c>
      <c r="F248" t="s">
        <v>664</v>
      </c>
      <c r="G248">
        <v>81</v>
      </c>
      <c r="H248" t="b">
        <v>0</v>
      </c>
      <c r="I248" t="s">
        <v>9240</v>
      </c>
      <c r="J248" t="s">
        <v>9103</v>
      </c>
      <c r="K248" t="s">
        <v>9</v>
      </c>
      <c r="L248" t="b">
        <v>0</v>
      </c>
      <c r="M248" t="s">
        <v>9435</v>
      </c>
      <c r="N248" t="b">
        <v>0</v>
      </c>
      <c r="O248" t="b">
        <v>1</v>
      </c>
      <c r="P248" t="b">
        <v>0</v>
      </c>
      <c r="Q248" t="b">
        <v>1</v>
      </c>
      <c r="R248" t="s">
        <v>9436</v>
      </c>
      <c r="S248">
        <v>18</v>
      </c>
      <c r="T248" t="b">
        <v>0</v>
      </c>
      <c r="V248" t="s">
        <v>949</v>
      </c>
      <c r="W248">
        <v>5</v>
      </c>
      <c r="X248" s="11">
        <v>82</v>
      </c>
      <c r="Y248">
        <v>1</v>
      </c>
      <c r="Z248" s="46" cm="1">
        <f t="array" ref="Z248">IF(V248="NA",$AD$2,(INDEX($BL$4:$BL$73,MATCH(V248&amp;W248,$BK$4:$BK$73&amp;$BJ$4:$BJ$73,0))))</f>
        <v>4.1970782120221983E-2</v>
      </c>
      <c r="AA248" s="46">
        <f t="shared" si="11"/>
        <v>1.041970782120222</v>
      </c>
      <c r="AB248" s="46"/>
    </row>
    <row r="249" spans="1:28" x14ac:dyDescent="0.25">
      <c r="A249">
        <v>3736</v>
      </c>
      <c r="B249" s="1">
        <v>45545.547503113397</v>
      </c>
      <c r="C249" s="1">
        <v>45545</v>
      </c>
      <c r="D249" t="s">
        <v>9100</v>
      </c>
      <c r="E249" t="s">
        <v>9101</v>
      </c>
      <c r="F249" t="s">
        <v>790</v>
      </c>
      <c r="G249">
        <v>84</v>
      </c>
      <c r="H249" t="b">
        <v>0</v>
      </c>
      <c r="I249" t="s">
        <v>9240</v>
      </c>
      <c r="J249" t="s">
        <v>9103</v>
      </c>
      <c r="K249" t="s">
        <v>7</v>
      </c>
      <c r="L249" t="b">
        <v>0</v>
      </c>
      <c r="M249" t="s">
        <v>9437</v>
      </c>
      <c r="N249" t="b">
        <v>0</v>
      </c>
      <c r="O249" t="b">
        <v>0</v>
      </c>
      <c r="P249" t="b">
        <v>0</v>
      </c>
      <c r="Q249" t="b">
        <v>1</v>
      </c>
      <c r="R249" t="s">
        <v>9438</v>
      </c>
      <c r="S249">
        <v>18</v>
      </c>
      <c r="T249" t="b">
        <v>0</v>
      </c>
      <c r="V249" t="s">
        <v>886</v>
      </c>
      <c r="W249">
        <v>4</v>
      </c>
      <c r="X249" s="11">
        <v>87</v>
      </c>
      <c r="Y249">
        <v>1</v>
      </c>
      <c r="Z249" s="46" cm="1">
        <f t="array" ref="Z249">IF(V249="NA",$AD$2,(INDEX($BL$4:$BL$73,MATCH(V249&amp;W249,$BK$4:$BK$73&amp;$BJ$4:$BJ$73,0))))</f>
        <v>1.0498615788681297E-2</v>
      </c>
      <c r="AA249" s="46">
        <f t="shared" si="11"/>
        <v>1.0104986157886813</v>
      </c>
      <c r="AB249" s="46"/>
    </row>
    <row r="250" spans="1:28" x14ac:dyDescent="0.25">
      <c r="A250">
        <v>3737</v>
      </c>
      <c r="B250" s="1">
        <v>45545.545607581</v>
      </c>
      <c r="C250" s="1">
        <v>45545</v>
      </c>
      <c r="D250" t="s">
        <v>9100</v>
      </c>
      <c r="E250" t="s">
        <v>9101</v>
      </c>
      <c r="F250" t="s">
        <v>664</v>
      </c>
      <c r="G250">
        <v>80</v>
      </c>
      <c r="H250" t="b">
        <v>0</v>
      </c>
      <c r="I250" t="s">
        <v>9240</v>
      </c>
      <c r="J250" t="s">
        <v>9103</v>
      </c>
      <c r="K250" t="s">
        <v>9</v>
      </c>
      <c r="L250" t="b">
        <v>0</v>
      </c>
      <c r="M250" t="s">
        <v>7065</v>
      </c>
      <c r="N250" t="b">
        <v>0</v>
      </c>
      <c r="O250" t="b">
        <v>1</v>
      </c>
      <c r="P250" t="b">
        <v>0</v>
      </c>
      <c r="Q250" t="b">
        <v>1</v>
      </c>
      <c r="R250" t="s">
        <v>4160</v>
      </c>
      <c r="S250">
        <v>18</v>
      </c>
      <c r="T250" t="b">
        <v>0</v>
      </c>
      <c r="V250" t="s">
        <v>945</v>
      </c>
      <c r="W250">
        <v>4</v>
      </c>
      <c r="X250" s="11">
        <v>82</v>
      </c>
      <c r="Y250">
        <v>1</v>
      </c>
      <c r="Z250" s="46" cm="1">
        <f t="array" ref="Z250">IF(V250="NA",$AD$2,(INDEX($BL$4:$BL$73,MATCH(V250&amp;W250,$BK$4:$BK$73&amp;$BJ$4:$BJ$73,0))))</f>
        <v>1.0498615788681285E-2</v>
      </c>
      <c r="AA250" s="46">
        <f t="shared" si="11"/>
        <v>1.0104986157886813</v>
      </c>
      <c r="AB250" s="46"/>
    </row>
    <row r="251" spans="1:28" x14ac:dyDescent="0.25">
      <c r="A251">
        <v>3741</v>
      </c>
      <c r="B251" s="1">
        <v>45545.544114004602</v>
      </c>
      <c r="C251" s="1">
        <v>45545</v>
      </c>
      <c r="D251" t="s">
        <v>9100</v>
      </c>
      <c r="E251" t="s">
        <v>9101</v>
      </c>
      <c r="F251" t="s">
        <v>664</v>
      </c>
      <c r="G251">
        <v>70</v>
      </c>
      <c r="H251" t="b">
        <v>0</v>
      </c>
      <c r="I251" t="s">
        <v>9240</v>
      </c>
      <c r="J251" t="s">
        <v>9103</v>
      </c>
      <c r="K251" t="s">
        <v>9</v>
      </c>
      <c r="L251" t="b">
        <v>0</v>
      </c>
      <c r="M251" t="s">
        <v>9439</v>
      </c>
      <c r="N251" t="b">
        <v>0</v>
      </c>
      <c r="O251" t="b">
        <v>1</v>
      </c>
      <c r="P251" t="b">
        <v>0</v>
      </c>
      <c r="Q251" t="b">
        <v>1</v>
      </c>
      <c r="R251" t="s">
        <v>9440</v>
      </c>
      <c r="S251">
        <v>18</v>
      </c>
      <c r="T251" t="b">
        <v>0</v>
      </c>
      <c r="V251" t="s">
        <v>8</v>
      </c>
      <c r="W251" t="s">
        <v>8</v>
      </c>
      <c r="X251" s="11">
        <v>72</v>
      </c>
      <c r="Y251">
        <v>1</v>
      </c>
      <c r="Z251" s="46" cm="1">
        <f t="array" ref="Z251">IF(V251="NA",$AD$2,(INDEX($BL$4:$BL$73,MATCH(V251&amp;W251,$BK$4:$BK$73&amp;$BJ$4:$BJ$73,0))))</f>
        <v>-4.0430703315750931E-2</v>
      </c>
      <c r="AA251" s="46">
        <f t="shared" si="11"/>
        <v>0.95956929668424906</v>
      </c>
      <c r="AB251" s="46"/>
    </row>
    <row r="252" spans="1:28" x14ac:dyDescent="0.25">
      <c r="A252">
        <v>3742</v>
      </c>
      <c r="B252" s="1">
        <v>45545.543875937503</v>
      </c>
      <c r="C252" s="1">
        <v>45545</v>
      </c>
      <c r="D252" t="s">
        <v>9100</v>
      </c>
      <c r="E252" t="s">
        <v>9101</v>
      </c>
      <c r="F252" t="s">
        <v>790</v>
      </c>
      <c r="G252">
        <v>77</v>
      </c>
      <c r="H252" t="b">
        <v>0</v>
      </c>
      <c r="I252" t="s">
        <v>9240</v>
      </c>
      <c r="J252" t="s">
        <v>9103</v>
      </c>
      <c r="K252" t="s">
        <v>9</v>
      </c>
      <c r="L252" t="b">
        <v>0</v>
      </c>
      <c r="M252" t="s">
        <v>9441</v>
      </c>
      <c r="N252" t="b">
        <v>0</v>
      </c>
      <c r="O252" t="b">
        <v>1</v>
      </c>
      <c r="P252" t="b">
        <v>0</v>
      </c>
      <c r="Q252" t="b">
        <v>1</v>
      </c>
      <c r="R252" t="s">
        <v>9442</v>
      </c>
      <c r="S252">
        <v>18</v>
      </c>
      <c r="T252" t="b">
        <v>0</v>
      </c>
      <c r="V252" t="s">
        <v>919</v>
      </c>
      <c r="W252">
        <v>5</v>
      </c>
      <c r="X252" s="11">
        <v>77</v>
      </c>
      <c r="Y252">
        <v>1</v>
      </c>
      <c r="Z252" s="46" cm="1">
        <f t="array" ref="Z252">IF(V252="NA",$AD$2,(INDEX($BL$4:$BL$73,MATCH(V252&amp;W252,$BK$4:$BK$73&amp;$BJ$4:$BJ$73,0))))</f>
        <v>4.1970782120221983E-2</v>
      </c>
      <c r="AA252" s="46">
        <f t="shared" si="11"/>
        <v>1.041970782120222</v>
      </c>
      <c r="AB252" s="46"/>
    </row>
    <row r="253" spans="1:28" x14ac:dyDescent="0.25">
      <c r="A253">
        <v>3744</v>
      </c>
      <c r="B253" s="1">
        <v>45545.543375462999</v>
      </c>
      <c r="C253" s="1">
        <v>45545</v>
      </c>
      <c r="D253" t="s">
        <v>9100</v>
      </c>
      <c r="E253" t="s">
        <v>9101</v>
      </c>
      <c r="F253" t="s">
        <v>664</v>
      </c>
      <c r="G253">
        <v>75</v>
      </c>
      <c r="H253" t="b">
        <v>0</v>
      </c>
      <c r="I253" t="s">
        <v>9240</v>
      </c>
      <c r="J253" t="s">
        <v>9103</v>
      </c>
      <c r="K253" t="s">
        <v>7</v>
      </c>
      <c r="L253" t="b">
        <v>0</v>
      </c>
      <c r="M253" t="s">
        <v>9443</v>
      </c>
      <c r="N253" t="b">
        <v>0</v>
      </c>
      <c r="O253" t="b">
        <v>0</v>
      </c>
      <c r="P253" t="b">
        <v>0</v>
      </c>
      <c r="Q253" t="b">
        <v>1</v>
      </c>
      <c r="R253" t="s">
        <v>9444</v>
      </c>
      <c r="S253">
        <v>18</v>
      </c>
      <c r="T253" t="b">
        <v>0</v>
      </c>
      <c r="V253" t="s">
        <v>8</v>
      </c>
      <c r="W253" t="s">
        <v>8</v>
      </c>
      <c r="X253" s="11">
        <v>77</v>
      </c>
      <c r="Y253">
        <v>1</v>
      </c>
      <c r="Z253" s="46" cm="1">
        <f t="array" ref="Z253">IF(V253="NA",$AD$2,(INDEX($BL$4:$BL$73,MATCH(V253&amp;W253,$BK$4:$BK$73&amp;$BJ$4:$BJ$73,0))))</f>
        <v>-4.0430703315750931E-2</v>
      </c>
      <c r="AA253" s="46">
        <f t="shared" si="11"/>
        <v>0.95956929668424906</v>
      </c>
      <c r="AB253" s="46"/>
    </row>
    <row r="254" spans="1:28" x14ac:dyDescent="0.25">
      <c r="A254">
        <v>3745</v>
      </c>
      <c r="B254" s="1">
        <v>45545.542967314803</v>
      </c>
      <c r="C254" s="1">
        <v>45545</v>
      </c>
      <c r="D254" t="s">
        <v>9100</v>
      </c>
      <c r="E254" t="s">
        <v>9101</v>
      </c>
      <c r="F254" t="s">
        <v>790</v>
      </c>
      <c r="G254">
        <v>77</v>
      </c>
      <c r="H254" t="b">
        <v>0</v>
      </c>
      <c r="I254" t="s">
        <v>9240</v>
      </c>
      <c r="J254" t="s">
        <v>9103</v>
      </c>
      <c r="K254" t="s">
        <v>9</v>
      </c>
      <c r="L254" t="b">
        <v>0</v>
      </c>
      <c r="M254" t="s">
        <v>9445</v>
      </c>
      <c r="N254" t="b">
        <v>0</v>
      </c>
      <c r="O254" t="b">
        <v>1</v>
      </c>
      <c r="P254" t="b">
        <v>0</v>
      </c>
      <c r="Q254" t="b">
        <v>1</v>
      </c>
      <c r="R254" t="s">
        <v>9446</v>
      </c>
      <c r="S254">
        <v>18</v>
      </c>
      <c r="T254" t="b">
        <v>0</v>
      </c>
      <c r="V254" t="s">
        <v>740</v>
      </c>
      <c r="W254">
        <v>4</v>
      </c>
      <c r="X254" s="11">
        <v>77</v>
      </c>
      <c r="Y254">
        <v>1</v>
      </c>
      <c r="Z254" s="46" cm="1">
        <f t="array" ref="Z254">IF(V254="NA",$AD$2,(INDEX($BL$4:$BL$73,MATCH(V254&amp;W254,$BK$4:$BK$73&amp;$BJ$4:$BJ$73,0))))</f>
        <v>1.0498615788681253E-2</v>
      </c>
      <c r="AA254" s="46">
        <f t="shared" si="11"/>
        <v>1.0104986157886813</v>
      </c>
      <c r="AB254" s="46"/>
    </row>
    <row r="255" spans="1:28" x14ac:dyDescent="0.25">
      <c r="A255">
        <v>3746</v>
      </c>
      <c r="B255" s="1">
        <v>45545.542674085598</v>
      </c>
      <c r="C255" s="1">
        <v>45545</v>
      </c>
      <c r="D255" t="s">
        <v>9100</v>
      </c>
      <c r="E255" t="s">
        <v>9101</v>
      </c>
      <c r="F255" t="s">
        <v>664</v>
      </c>
      <c r="G255">
        <v>76</v>
      </c>
      <c r="H255" t="b">
        <v>0</v>
      </c>
      <c r="I255" t="s">
        <v>9240</v>
      </c>
      <c r="J255" t="s">
        <v>9103</v>
      </c>
      <c r="K255" t="s">
        <v>9</v>
      </c>
      <c r="L255" t="b">
        <v>0</v>
      </c>
      <c r="M255" t="s">
        <v>7064</v>
      </c>
      <c r="N255" t="b">
        <v>0</v>
      </c>
      <c r="O255" t="b">
        <v>1</v>
      </c>
      <c r="P255" t="b">
        <v>0</v>
      </c>
      <c r="Q255" t="b">
        <v>1</v>
      </c>
      <c r="R255" t="s">
        <v>4154</v>
      </c>
      <c r="S255">
        <v>18</v>
      </c>
      <c r="T255" t="b">
        <v>0</v>
      </c>
      <c r="V255" t="s">
        <v>919</v>
      </c>
      <c r="W255">
        <v>5</v>
      </c>
      <c r="X255" s="11">
        <v>77</v>
      </c>
      <c r="Y255">
        <v>1</v>
      </c>
      <c r="Z255" s="46" cm="1">
        <f t="array" ref="Z255">IF(V255="NA",$AD$2,(INDEX($BL$4:$BL$73,MATCH(V255&amp;W255,$BK$4:$BK$73&amp;$BJ$4:$BJ$73,0))))</f>
        <v>4.1970782120221983E-2</v>
      </c>
      <c r="AA255" s="46">
        <f t="shared" si="11"/>
        <v>1.041970782120222</v>
      </c>
      <c r="AB255" s="46"/>
    </row>
    <row r="256" spans="1:28" x14ac:dyDescent="0.25">
      <c r="A256">
        <v>3747</v>
      </c>
      <c r="B256" s="1">
        <v>45545.541450949102</v>
      </c>
      <c r="C256" s="1">
        <v>45545</v>
      </c>
      <c r="D256" t="s">
        <v>9100</v>
      </c>
      <c r="E256" t="s">
        <v>9101</v>
      </c>
      <c r="F256" t="s">
        <v>664</v>
      </c>
      <c r="G256">
        <v>73</v>
      </c>
      <c r="H256" t="b">
        <v>0</v>
      </c>
      <c r="I256" t="s">
        <v>9240</v>
      </c>
      <c r="J256" t="s">
        <v>9103</v>
      </c>
      <c r="K256" t="s">
        <v>7</v>
      </c>
      <c r="L256" t="b">
        <v>0</v>
      </c>
      <c r="M256" t="s">
        <v>9447</v>
      </c>
      <c r="N256" t="b">
        <v>0</v>
      </c>
      <c r="O256" t="b">
        <v>0</v>
      </c>
      <c r="P256" t="b">
        <v>0</v>
      </c>
      <c r="Q256" t="b">
        <v>1</v>
      </c>
      <c r="R256" t="s">
        <v>9448</v>
      </c>
      <c r="S256">
        <v>18</v>
      </c>
      <c r="T256" t="b">
        <v>0</v>
      </c>
      <c r="V256" t="s">
        <v>8</v>
      </c>
      <c r="W256" t="s">
        <v>8</v>
      </c>
      <c r="X256" s="11">
        <v>77</v>
      </c>
      <c r="Y256">
        <v>1</v>
      </c>
      <c r="Z256" s="46" cm="1">
        <f t="array" ref="Z256">IF(V256="NA",$AD$2,(INDEX($BL$4:$BL$73,MATCH(V256&amp;W256,$BK$4:$BK$73&amp;$BJ$4:$BJ$73,0))))</f>
        <v>-4.0430703315750931E-2</v>
      </c>
      <c r="AA256" s="46">
        <f t="shared" si="11"/>
        <v>0.95956929668424906</v>
      </c>
      <c r="AB256" s="46"/>
    </row>
    <row r="257" spans="1:28" x14ac:dyDescent="0.25">
      <c r="A257">
        <v>3749</v>
      </c>
      <c r="B257" s="1">
        <v>45545.540523773103</v>
      </c>
      <c r="C257" s="1">
        <v>45545</v>
      </c>
      <c r="D257" t="s">
        <v>9100</v>
      </c>
      <c r="E257" t="s">
        <v>9101</v>
      </c>
      <c r="F257" t="s">
        <v>664</v>
      </c>
      <c r="G257">
        <v>70</v>
      </c>
      <c r="H257" t="b">
        <v>0</v>
      </c>
      <c r="I257" t="s">
        <v>9240</v>
      </c>
      <c r="J257" t="s">
        <v>9103</v>
      </c>
      <c r="K257" t="s">
        <v>7</v>
      </c>
      <c r="L257" t="b">
        <v>0</v>
      </c>
      <c r="M257" t="s">
        <v>7063</v>
      </c>
      <c r="N257" t="b">
        <v>0</v>
      </c>
      <c r="O257" t="b">
        <v>0</v>
      </c>
      <c r="P257" t="b">
        <v>0</v>
      </c>
      <c r="Q257" t="b">
        <v>1</v>
      </c>
      <c r="R257" t="s">
        <v>4152</v>
      </c>
      <c r="S257">
        <v>18</v>
      </c>
      <c r="T257" t="b">
        <v>0</v>
      </c>
      <c r="V257" t="s">
        <v>886</v>
      </c>
      <c r="W257">
        <v>4</v>
      </c>
      <c r="X257" s="11">
        <v>72</v>
      </c>
      <c r="Y257">
        <v>1</v>
      </c>
      <c r="Z257" s="46" cm="1">
        <f t="array" ref="Z257">IF(V257="NA",$AD$2,(INDEX($BL$4:$BL$73,MATCH(V257&amp;W257,$BK$4:$BK$73&amp;$BJ$4:$BJ$73,0))))</f>
        <v>1.0498615788681297E-2</v>
      </c>
      <c r="AA257" s="46">
        <f t="shared" si="11"/>
        <v>1.0104986157886813</v>
      </c>
      <c r="AB257" s="46"/>
    </row>
    <row r="258" spans="1:28" x14ac:dyDescent="0.25">
      <c r="A258">
        <v>3750</v>
      </c>
      <c r="B258" s="1">
        <v>45545.540243067102</v>
      </c>
      <c r="C258" s="1">
        <v>45545</v>
      </c>
      <c r="D258" t="s">
        <v>9100</v>
      </c>
      <c r="E258" t="s">
        <v>9101</v>
      </c>
      <c r="F258" t="s">
        <v>664</v>
      </c>
      <c r="G258">
        <v>73</v>
      </c>
      <c r="H258" t="b">
        <v>0</v>
      </c>
      <c r="I258" t="s">
        <v>9240</v>
      </c>
      <c r="J258" t="s">
        <v>9103</v>
      </c>
      <c r="K258" t="s">
        <v>9</v>
      </c>
      <c r="L258" t="b">
        <v>0</v>
      </c>
      <c r="M258" t="s">
        <v>9449</v>
      </c>
      <c r="N258" t="b">
        <v>0</v>
      </c>
      <c r="O258" t="b">
        <v>1</v>
      </c>
      <c r="P258" t="b">
        <v>0</v>
      </c>
      <c r="Q258" t="b">
        <v>1</v>
      </c>
      <c r="R258" t="s">
        <v>9450</v>
      </c>
      <c r="S258">
        <v>18</v>
      </c>
      <c r="T258" t="b">
        <v>0</v>
      </c>
      <c r="V258" t="s">
        <v>893</v>
      </c>
      <c r="W258">
        <v>4</v>
      </c>
      <c r="X258" s="11">
        <v>77</v>
      </c>
      <c r="Y258">
        <v>1</v>
      </c>
      <c r="Z258" s="46" cm="1">
        <f t="array" ref="Z258">IF(V258="NA",$AD$2,(INDEX($BL$4:$BL$73,MATCH(V258&amp;W258,$BK$4:$BK$73&amp;$BJ$4:$BJ$73,0))))</f>
        <v>1.0498615788681286E-2</v>
      </c>
      <c r="AA258" s="46">
        <f t="shared" si="11"/>
        <v>1.0104986157886813</v>
      </c>
      <c r="AB258" s="46"/>
    </row>
    <row r="259" spans="1:28" x14ac:dyDescent="0.25">
      <c r="A259">
        <v>3751</v>
      </c>
      <c r="B259" s="1">
        <v>45545.539970682898</v>
      </c>
      <c r="C259" s="1">
        <v>45545</v>
      </c>
      <c r="D259" t="s">
        <v>9100</v>
      </c>
      <c r="E259" t="s">
        <v>9101</v>
      </c>
      <c r="F259" t="s">
        <v>664</v>
      </c>
      <c r="G259">
        <v>74</v>
      </c>
      <c r="H259" t="b">
        <v>0</v>
      </c>
      <c r="I259" t="s">
        <v>9240</v>
      </c>
      <c r="J259" t="s">
        <v>9103</v>
      </c>
      <c r="K259" t="s">
        <v>7</v>
      </c>
      <c r="L259" t="b">
        <v>0</v>
      </c>
      <c r="M259" t="s">
        <v>9451</v>
      </c>
      <c r="N259" t="b">
        <v>0</v>
      </c>
      <c r="O259" t="b">
        <v>0</v>
      </c>
      <c r="P259" t="b">
        <v>0</v>
      </c>
      <c r="Q259" t="b">
        <v>1</v>
      </c>
      <c r="R259" t="s">
        <v>9452</v>
      </c>
      <c r="S259">
        <v>18</v>
      </c>
      <c r="T259" t="b">
        <v>0</v>
      </c>
      <c r="V259" t="s">
        <v>8</v>
      </c>
      <c r="W259" t="s">
        <v>8</v>
      </c>
      <c r="X259" s="11">
        <v>77</v>
      </c>
      <c r="Y259">
        <v>1</v>
      </c>
      <c r="Z259" s="46" cm="1">
        <f t="array" ref="Z259">IF(V259="NA",$AD$2,(INDEX($BL$4:$BL$73,MATCH(V259&amp;W259,$BK$4:$BK$73&amp;$BJ$4:$BJ$73,0))))</f>
        <v>-4.0430703315750931E-2</v>
      </c>
      <c r="AA259" s="46">
        <f t="shared" si="11"/>
        <v>0.95956929668424906</v>
      </c>
      <c r="AB259" s="46"/>
    </row>
    <row r="260" spans="1:28" x14ac:dyDescent="0.25">
      <c r="A260">
        <v>3754</v>
      </c>
      <c r="B260" s="1">
        <v>45545.5338451852</v>
      </c>
      <c r="C260" s="1">
        <v>45545</v>
      </c>
      <c r="D260" t="s">
        <v>9100</v>
      </c>
      <c r="E260" t="s">
        <v>9101</v>
      </c>
      <c r="F260" t="s">
        <v>664</v>
      </c>
      <c r="G260">
        <v>87</v>
      </c>
      <c r="H260" t="b">
        <v>0</v>
      </c>
      <c r="I260" t="s">
        <v>9240</v>
      </c>
      <c r="J260" t="s">
        <v>9103</v>
      </c>
      <c r="K260" t="s">
        <v>9</v>
      </c>
      <c r="L260" t="b">
        <v>0</v>
      </c>
      <c r="M260" t="s">
        <v>9453</v>
      </c>
      <c r="N260" t="b">
        <v>1</v>
      </c>
      <c r="O260" t="b">
        <v>1</v>
      </c>
      <c r="P260" t="b">
        <v>0</v>
      </c>
      <c r="Q260" t="b">
        <v>1</v>
      </c>
      <c r="R260" t="s">
        <v>9454</v>
      </c>
      <c r="S260">
        <v>18</v>
      </c>
      <c r="T260" t="b">
        <v>0</v>
      </c>
      <c r="V260" t="s">
        <v>888</v>
      </c>
      <c r="W260">
        <v>5</v>
      </c>
      <c r="X260" s="11">
        <v>87</v>
      </c>
      <c r="Y260">
        <v>1</v>
      </c>
      <c r="Z260" s="46" cm="1">
        <f t="array" ref="Z260">IF(V260="NA",$AD$2,(INDEX($BL$4:$BL$73,MATCH(V260&amp;W260,$BK$4:$BK$73&amp;$BJ$4:$BJ$73,0))))</f>
        <v>4.1970782120221983E-2</v>
      </c>
      <c r="AA260" s="46">
        <f t="shared" ref="AA260:AA323" si="12">Y260+Z260</f>
        <v>1.041970782120222</v>
      </c>
      <c r="AB260" s="46"/>
    </row>
    <row r="261" spans="1:28" x14ac:dyDescent="0.25">
      <c r="A261">
        <v>3759</v>
      </c>
      <c r="B261" s="1">
        <v>45545.532158113398</v>
      </c>
      <c r="C261" s="1">
        <v>45545</v>
      </c>
      <c r="D261" t="s">
        <v>9100</v>
      </c>
      <c r="E261" t="s">
        <v>9101</v>
      </c>
      <c r="F261" t="s">
        <v>790</v>
      </c>
      <c r="G261">
        <v>72</v>
      </c>
      <c r="H261" t="b">
        <v>0</v>
      </c>
      <c r="I261" t="s">
        <v>9240</v>
      </c>
      <c r="J261" t="s">
        <v>9103</v>
      </c>
      <c r="K261" t="s">
        <v>9</v>
      </c>
      <c r="L261" t="b">
        <v>0</v>
      </c>
      <c r="M261" t="s">
        <v>9455</v>
      </c>
      <c r="N261" t="b">
        <v>0</v>
      </c>
      <c r="O261" t="b">
        <v>1</v>
      </c>
      <c r="P261" t="b">
        <v>0</v>
      </c>
      <c r="Q261" t="b">
        <v>1</v>
      </c>
      <c r="R261" t="s">
        <v>9456</v>
      </c>
      <c r="S261">
        <v>18</v>
      </c>
      <c r="T261" t="b">
        <v>0</v>
      </c>
      <c r="V261" t="s">
        <v>893</v>
      </c>
      <c r="W261">
        <v>4</v>
      </c>
      <c r="X261" s="11">
        <v>72</v>
      </c>
      <c r="Y261">
        <v>1</v>
      </c>
      <c r="Z261" s="46" cm="1">
        <f t="array" ref="Z261">IF(V261="NA",$AD$2,(INDEX($BL$4:$BL$73,MATCH(V261&amp;W261,$BK$4:$BK$73&amp;$BJ$4:$BJ$73,0))))</f>
        <v>1.0498615788681286E-2</v>
      </c>
      <c r="AA261" s="46">
        <f t="shared" si="12"/>
        <v>1.0104986157886813</v>
      </c>
      <c r="AB261" s="46"/>
    </row>
    <row r="262" spans="1:28" x14ac:dyDescent="0.25">
      <c r="A262">
        <v>3761</v>
      </c>
      <c r="B262" s="1">
        <v>45545.531640960602</v>
      </c>
      <c r="C262" s="1">
        <v>45545</v>
      </c>
      <c r="D262" t="s">
        <v>9100</v>
      </c>
      <c r="E262" t="s">
        <v>9101</v>
      </c>
      <c r="F262" t="s">
        <v>664</v>
      </c>
      <c r="G262">
        <v>78</v>
      </c>
      <c r="H262" t="b">
        <v>0</v>
      </c>
      <c r="I262" t="s">
        <v>9240</v>
      </c>
      <c r="J262" t="s">
        <v>9103</v>
      </c>
      <c r="K262" t="s">
        <v>7</v>
      </c>
      <c r="L262" t="b">
        <v>0</v>
      </c>
      <c r="M262" t="s">
        <v>7062</v>
      </c>
      <c r="N262" t="b">
        <v>0</v>
      </c>
      <c r="O262" t="b">
        <v>0</v>
      </c>
      <c r="P262" t="b">
        <v>0</v>
      </c>
      <c r="Q262" t="b">
        <v>1</v>
      </c>
      <c r="R262" t="s">
        <v>4144</v>
      </c>
      <c r="S262">
        <v>18</v>
      </c>
      <c r="T262" t="b">
        <v>0</v>
      </c>
      <c r="V262" t="s">
        <v>743</v>
      </c>
      <c r="W262">
        <v>4</v>
      </c>
      <c r="X262" s="11">
        <v>82</v>
      </c>
      <c r="Y262">
        <v>1</v>
      </c>
      <c r="Z262" s="46" cm="1">
        <f t="array" ref="Z262">IF(V262="NA",$AD$2,(INDEX($BL$4:$BL$73,MATCH(V262&amp;W262,$BK$4:$BK$73&amp;$BJ$4:$BJ$73,0))))</f>
        <v>1.1678733304575811E-2</v>
      </c>
      <c r="AA262" s="46">
        <f t="shared" si="12"/>
        <v>1.0116787333045758</v>
      </c>
      <c r="AB262" s="46"/>
    </row>
    <row r="263" spans="1:28" x14ac:dyDescent="0.25">
      <c r="A263">
        <v>3762</v>
      </c>
      <c r="B263" s="1">
        <v>45545.531355810199</v>
      </c>
      <c r="C263" s="1">
        <v>45545</v>
      </c>
      <c r="D263" t="s">
        <v>9100</v>
      </c>
      <c r="E263" t="s">
        <v>9101</v>
      </c>
      <c r="F263" t="s">
        <v>790</v>
      </c>
      <c r="G263">
        <v>84</v>
      </c>
      <c r="H263" t="b">
        <v>0</v>
      </c>
      <c r="I263" t="s">
        <v>9240</v>
      </c>
      <c r="J263" t="s">
        <v>9103</v>
      </c>
      <c r="K263" t="s">
        <v>7</v>
      </c>
      <c r="L263" t="b">
        <v>0</v>
      </c>
      <c r="M263" t="s">
        <v>9457</v>
      </c>
      <c r="N263" t="b">
        <v>0</v>
      </c>
      <c r="O263" t="b">
        <v>0</v>
      </c>
      <c r="P263" t="b">
        <v>0</v>
      </c>
      <c r="Q263" t="b">
        <v>1</v>
      </c>
      <c r="R263" t="s">
        <v>9458</v>
      </c>
      <c r="S263">
        <v>18</v>
      </c>
      <c r="T263" t="b">
        <v>0</v>
      </c>
      <c r="V263" t="s">
        <v>658</v>
      </c>
      <c r="W263">
        <v>4</v>
      </c>
      <c r="X263" s="11">
        <v>87</v>
      </c>
      <c r="Y263">
        <v>1</v>
      </c>
      <c r="Z263" s="46" cm="1">
        <f t="array" ref="Z263">IF(V263="NA",$AD$2,(INDEX($BL$4:$BL$73,MATCH(V263&amp;W263,$BK$4:$BK$73&amp;$BJ$4:$BJ$73,0))))</f>
        <v>1.1678733304575896E-2</v>
      </c>
      <c r="AA263" s="46">
        <f t="shared" si="12"/>
        <v>1.0116787333045758</v>
      </c>
      <c r="AB263" s="46"/>
    </row>
    <row r="264" spans="1:28" x14ac:dyDescent="0.25">
      <c r="A264">
        <v>3763</v>
      </c>
      <c r="B264" s="1">
        <v>45545.531096099498</v>
      </c>
      <c r="C264" s="1">
        <v>45545</v>
      </c>
      <c r="D264" t="s">
        <v>9100</v>
      </c>
      <c r="E264" t="s">
        <v>9101</v>
      </c>
      <c r="F264" t="s">
        <v>664</v>
      </c>
      <c r="G264">
        <v>78</v>
      </c>
      <c r="H264" t="b">
        <v>0</v>
      </c>
      <c r="I264" t="s">
        <v>9240</v>
      </c>
      <c r="J264" t="s">
        <v>9103</v>
      </c>
      <c r="K264" t="s">
        <v>9</v>
      </c>
      <c r="L264" t="b">
        <v>0</v>
      </c>
      <c r="M264" t="s">
        <v>9459</v>
      </c>
      <c r="N264" t="b">
        <v>0</v>
      </c>
      <c r="O264" t="b">
        <v>1</v>
      </c>
      <c r="P264" t="b">
        <v>0</v>
      </c>
      <c r="Q264" t="b">
        <v>1</v>
      </c>
      <c r="R264" t="s">
        <v>9460</v>
      </c>
      <c r="S264">
        <v>18</v>
      </c>
      <c r="T264" t="b">
        <v>0</v>
      </c>
      <c r="V264" t="s">
        <v>892</v>
      </c>
      <c r="W264">
        <v>4</v>
      </c>
      <c r="X264" s="11">
        <v>82</v>
      </c>
      <c r="Y264">
        <v>1</v>
      </c>
      <c r="Z264" s="46" cm="1">
        <f t="array" ref="Z264">IF(V264="NA",$AD$2,(INDEX($BL$4:$BL$73,MATCH(V264&amp;W264,$BK$4:$BK$73&amp;$BJ$4:$BJ$73,0))))</f>
        <v>1.0498615788681274E-2</v>
      </c>
      <c r="AA264" s="46">
        <f t="shared" si="12"/>
        <v>1.0104986157886813</v>
      </c>
      <c r="AB264" s="46"/>
    </row>
    <row r="265" spans="1:28" x14ac:dyDescent="0.25">
      <c r="A265">
        <v>3764</v>
      </c>
      <c r="B265" s="1">
        <v>45545.530839363397</v>
      </c>
      <c r="C265" s="1">
        <v>45545</v>
      </c>
      <c r="D265" t="s">
        <v>9100</v>
      </c>
      <c r="E265" t="s">
        <v>9101</v>
      </c>
      <c r="F265" t="s">
        <v>664</v>
      </c>
      <c r="G265">
        <v>79</v>
      </c>
      <c r="H265" t="b">
        <v>0</v>
      </c>
      <c r="I265" t="s">
        <v>9240</v>
      </c>
      <c r="J265" t="s">
        <v>9103</v>
      </c>
      <c r="K265" t="s">
        <v>7</v>
      </c>
      <c r="L265" t="b">
        <v>0</v>
      </c>
      <c r="M265" t="s">
        <v>7061</v>
      </c>
      <c r="N265" t="b">
        <v>0</v>
      </c>
      <c r="O265" t="b">
        <v>0</v>
      </c>
      <c r="P265" t="b">
        <v>0</v>
      </c>
      <c r="Q265" t="b">
        <v>1</v>
      </c>
      <c r="R265" t="s">
        <v>4142</v>
      </c>
      <c r="S265">
        <v>18</v>
      </c>
      <c r="T265" t="b">
        <v>0</v>
      </c>
      <c r="V265" t="s">
        <v>893</v>
      </c>
      <c r="W265">
        <v>5</v>
      </c>
      <c r="X265" s="11">
        <v>82</v>
      </c>
      <c r="Y265">
        <v>1</v>
      </c>
      <c r="Z265" s="46" cm="1">
        <f t="array" ref="Z265">IF(V265="NA",$AD$2,(INDEX($BL$4:$BL$73,MATCH(V265&amp;W265,$BK$4:$BK$73&amp;$BJ$4:$BJ$73,0))))</f>
        <v>4.1970782120221983E-2</v>
      </c>
      <c r="AA265" s="46">
        <f t="shared" si="12"/>
        <v>1.041970782120222</v>
      </c>
      <c r="AB265" s="46"/>
    </row>
    <row r="266" spans="1:28" x14ac:dyDescent="0.25">
      <c r="A266">
        <v>3770</v>
      </c>
      <c r="B266" s="1">
        <v>45545.527831574102</v>
      </c>
      <c r="C266" s="1">
        <v>45545</v>
      </c>
      <c r="D266" t="s">
        <v>9100</v>
      </c>
      <c r="E266" t="s">
        <v>9101</v>
      </c>
      <c r="F266" t="s">
        <v>664</v>
      </c>
      <c r="G266">
        <v>70</v>
      </c>
      <c r="H266" t="b">
        <v>0</v>
      </c>
      <c r="I266" t="s">
        <v>9240</v>
      </c>
      <c r="J266" t="s">
        <v>9103</v>
      </c>
      <c r="K266" t="s">
        <v>9</v>
      </c>
      <c r="L266" t="b">
        <v>0</v>
      </c>
      <c r="M266" t="s">
        <v>7060</v>
      </c>
      <c r="N266" t="b">
        <v>0</v>
      </c>
      <c r="O266" t="b">
        <v>1</v>
      </c>
      <c r="P266" t="b">
        <v>0</v>
      </c>
      <c r="Q266" t="b">
        <v>1</v>
      </c>
      <c r="R266" t="s">
        <v>4138</v>
      </c>
      <c r="S266">
        <v>18</v>
      </c>
      <c r="T266" t="b">
        <v>0</v>
      </c>
      <c r="V266" t="s">
        <v>949</v>
      </c>
      <c r="W266">
        <v>4</v>
      </c>
      <c r="X266" s="11">
        <v>72</v>
      </c>
      <c r="Y266">
        <v>1</v>
      </c>
      <c r="Z266" s="46" cm="1">
        <f t="array" ref="Z266">IF(V266="NA",$AD$2,(INDEX($BL$4:$BL$73,MATCH(V266&amp;W266,$BK$4:$BK$73&amp;$BJ$4:$BJ$73,0))))</f>
        <v>1.0498615788681335E-2</v>
      </c>
      <c r="AA266" s="46">
        <f t="shared" si="12"/>
        <v>1.0104986157886813</v>
      </c>
      <c r="AB266" s="46"/>
    </row>
    <row r="267" spans="1:28" x14ac:dyDescent="0.25">
      <c r="A267">
        <v>3771</v>
      </c>
      <c r="B267" s="1">
        <v>45545.527558437498</v>
      </c>
      <c r="C267" s="1">
        <v>45545</v>
      </c>
      <c r="D267" t="s">
        <v>9100</v>
      </c>
      <c r="E267" t="s">
        <v>9101</v>
      </c>
      <c r="F267" t="s">
        <v>790</v>
      </c>
      <c r="G267">
        <v>72</v>
      </c>
      <c r="H267" t="b">
        <v>0</v>
      </c>
      <c r="I267" t="s">
        <v>9240</v>
      </c>
      <c r="J267" t="s">
        <v>9103</v>
      </c>
      <c r="K267" t="s">
        <v>7</v>
      </c>
      <c r="L267" t="b">
        <v>0</v>
      </c>
      <c r="M267" t="s">
        <v>9461</v>
      </c>
      <c r="N267" t="b">
        <v>0</v>
      </c>
      <c r="O267" t="b">
        <v>0</v>
      </c>
      <c r="P267" t="b">
        <v>0</v>
      </c>
      <c r="Q267" t="b">
        <v>1</v>
      </c>
      <c r="R267" t="s">
        <v>9462</v>
      </c>
      <c r="S267">
        <v>18</v>
      </c>
      <c r="T267" t="b">
        <v>0</v>
      </c>
      <c r="V267" t="s">
        <v>8</v>
      </c>
      <c r="W267" t="s">
        <v>8</v>
      </c>
      <c r="X267" s="11">
        <v>72</v>
      </c>
      <c r="Y267">
        <v>1</v>
      </c>
      <c r="Z267" s="46" cm="1">
        <f t="array" ref="Z267">IF(V267="NA",$AD$2,(INDEX($BL$4:$BL$73,MATCH(V267&amp;W267,$BK$4:$BK$73&amp;$BJ$4:$BJ$73,0))))</f>
        <v>-4.0430703315750931E-2</v>
      </c>
      <c r="AA267" s="46">
        <f t="shared" si="12"/>
        <v>0.95956929668424906</v>
      </c>
      <c r="AB267" s="46"/>
    </row>
    <row r="268" spans="1:28" x14ac:dyDescent="0.25">
      <c r="A268">
        <v>3772</v>
      </c>
      <c r="B268" s="1">
        <v>45545.527296597204</v>
      </c>
      <c r="C268" s="1">
        <v>45545</v>
      </c>
      <c r="D268" t="s">
        <v>9100</v>
      </c>
      <c r="E268" t="s">
        <v>9101</v>
      </c>
      <c r="F268" t="s">
        <v>790</v>
      </c>
      <c r="G268">
        <v>73</v>
      </c>
      <c r="H268" t="b">
        <v>0</v>
      </c>
      <c r="I268" t="s">
        <v>9240</v>
      </c>
      <c r="J268" t="s">
        <v>9103</v>
      </c>
      <c r="K268" t="s">
        <v>7</v>
      </c>
      <c r="L268" t="b">
        <v>0</v>
      </c>
      <c r="M268" t="s">
        <v>9463</v>
      </c>
      <c r="N268" t="b">
        <v>0</v>
      </c>
      <c r="O268" t="b">
        <v>0</v>
      </c>
      <c r="P268" t="b">
        <v>0</v>
      </c>
      <c r="Q268" t="b">
        <v>1</v>
      </c>
      <c r="R268" t="s">
        <v>9464</v>
      </c>
      <c r="S268">
        <v>18</v>
      </c>
      <c r="T268" t="b">
        <v>0</v>
      </c>
      <c r="V268" t="s">
        <v>8</v>
      </c>
      <c r="W268" t="s">
        <v>8</v>
      </c>
      <c r="X268" s="11">
        <v>77</v>
      </c>
      <c r="Y268">
        <v>1</v>
      </c>
      <c r="Z268" s="46" cm="1">
        <f t="array" ref="Z268">IF(V268="NA",$AD$2,(INDEX($BL$4:$BL$73,MATCH(V268&amp;W268,$BK$4:$BK$73&amp;$BJ$4:$BJ$73,0))))</f>
        <v>-4.0430703315750931E-2</v>
      </c>
      <c r="AA268" s="46">
        <f t="shared" si="12"/>
        <v>0.95956929668424906</v>
      </c>
      <c r="AB268" s="46"/>
    </row>
    <row r="269" spans="1:28" x14ac:dyDescent="0.25">
      <c r="A269">
        <v>3773</v>
      </c>
      <c r="B269" s="1">
        <v>45545.527008680598</v>
      </c>
      <c r="C269" s="1">
        <v>45545</v>
      </c>
      <c r="D269" t="s">
        <v>9100</v>
      </c>
      <c r="E269" t="s">
        <v>9101</v>
      </c>
      <c r="F269" t="s">
        <v>664</v>
      </c>
      <c r="G269">
        <v>71</v>
      </c>
      <c r="H269" t="b">
        <v>0</v>
      </c>
      <c r="I269" t="s">
        <v>9240</v>
      </c>
      <c r="J269" t="s">
        <v>9103</v>
      </c>
      <c r="K269" t="s">
        <v>9</v>
      </c>
      <c r="L269" t="b">
        <v>0</v>
      </c>
      <c r="M269" t="s">
        <v>7059</v>
      </c>
      <c r="N269" t="b">
        <v>0</v>
      </c>
      <c r="O269" t="b">
        <v>1</v>
      </c>
      <c r="P269" t="b">
        <v>0</v>
      </c>
      <c r="Q269" t="b">
        <v>1</v>
      </c>
      <c r="R269" t="s">
        <v>4136</v>
      </c>
      <c r="S269">
        <v>18</v>
      </c>
      <c r="T269" t="b">
        <v>0</v>
      </c>
      <c r="V269" t="s">
        <v>919</v>
      </c>
      <c r="W269">
        <v>4</v>
      </c>
      <c r="X269" s="11">
        <v>72</v>
      </c>
      <c r="Y269">
        <v>1</v>
      </c>
      <c r="Z269" s="46" cm="1">
        <f t="array" ref="Z269">IF(V269="NA",$AD$2,(INDEX($BL$4:$BL$73,MATCH(V269&amp;W269,$BK$4:$BK$73&amp;$BJ$4:$BJ$73,0))))</f>
        <v>1.0498615788681311E-2</v>
      </c>
      <c r="AA269" s="46">
        <f t="shared" si="12"/>
        <v>1.0104986157886813</v>
      </c>
      <c r="AB269" s="46"/>
    </row>
    <row r="270" spans="1:28" x14ac:dyDescent="0.25">
      <c r="A270">
        <v>3774</v>
      </c>
      <c r="B270" s="1">
        <v>45545.526621435201</v>
      </c>
      <c r="C270" s="1">
        <v>45545</v>
      </c>
      <c r="D270" t="s">
        <v>9100</v>
      </c>
      <c r="E270" t="s">
        <v>9101</v>
      </c>
      <c r="F270" t="s">
        <v>790</v>
      </c>
      <c r="G270">
        <v>86</v>
      </c>
      <c r="H270" t="b">
        <v>0</v>
      </c>
      <c r="I270" t="s">
        <v>9240</v>
      </c>
      <c r="J270" t="s">
        <v>9103</v>
      </c>
      <c r="K270" t="s">
        <v>9</v>
      </c>
      <c r="L270" t="b">
        <v>0</v>
      </c>
      <c r="M270" t="s">
        <v>9465</v>
      </c>
      <c r="N270" t="b">
        <v>0</v>
      </c>
      <c r="O270" t="b">
        <v>1</v>
      </c>
      <c r="P270" t="b">
        <v>0</v>
      </c>
      <c r="Q270" t="b">
        <v>1</v>
      </c>
      <c r="R270" t="s">
        <v>9466</v>
      </c>
      <c r="S270">
        <v>18</v>
      </c>
      <c r="T270" t="b">
        <v>0</v>
      </c>
      <c r="V270" t="s">
        <v>893</v>
      </c>
      <c r="W270">
        <v>4</v>
      </c>
      <c r="X270" s="11">
        <v>87</v>
      </c>
      <c r="Y270">
        <v>1</v>
      </c>
      <c r="Z270" s="46" cm="1">
        <f t="array" ref="Z270">IF(V270="NA",$AD$2,(INDEX($BL$4:$BL$73,MATCH(V270&amp;W270,$BK$4:$BK$73&amp;$BJ$4:$BJ$73,0))))</f>
        <v>1.0498615788681286E-2</v>
      </c>
      <c r="AA270" s="46">
        <f t="shared" si="12"/>
        <v>1.0104986157886813</v>
      </c>
      <c r="AB270" s="46"/>
    </row>
    <row r="271" spans="1:28" x14ac:dyDescent="0.25">
      <c r="A271">
        <v>3775</v>
      </c>
      <c r="B271" s="1">
        <v>45545.5263379514</v>
      </c>
      <c r="C271" s="1">
        <v>45545</v>
      </c>
      <c r="D271" t="s">
        <v>9100</v>
      </c>
      <c r="E271" t="s">
        <v>9101</v>
      </c>
      <c r="F271" t="s">
        <v>664</v>
      </c>
      <c r="G271">
        <v>78</v>
      </c>
      <c r="H271" t="b">
        <v>0</v>
      </c>
      <c r="I271" t="s">
        <v>9240</v>
      </c>
      <c r="J271" t="s">
        <v>9103</v>
      </c>
      <c r="K271" t="s">
        <v>7</v>
      </c>
      <c r="L271" t="b">
        <v>0</v>
      </c>
      <c r="M271" t="s">
        <v>9467</v>
      </c>
      <c r="N271" t="b">
        <v>0</v>
      </c>
      <c r="O271" t="b">
        <v>0</v>
      </c>
      <c r="P271" t="b">
        <v>0</v>
      </c>
      <c r="Q271" t="b">
        <v>1</v>
      </c>
      <c r="R271" t="s">
        <v>9468</v>
      </c>
      <c r="S271">
        <v>18</v>
      </c>
      <c r="T271" t="b">
        <v>0</v>
      </c>
      <c r="V271" t="s">
        <v>886</v>
      </c>
      <c r="W271">
        <v>4</v>
      </c>
      <c r="X271" s="11">
        <v>82</v>
      </c>
      <c r="Y271">
        <v>1</v>
      </c>
      <c r="Z271" s="46" cm="1">
        <f t="array" ref="Z271">IF(V271="NA",$AD$2,(INDEX($BL$4:$BL$73,MATCH(V271&amp;W271,$BK$4:$BK$73&amp;$BJ$4:$BJ$73,0))))</f>
        <v>1.0498615788681297E-2</v>
      </c>
      <c r="AA271" s="46">
        <f t="shared" si="12"/>
        <v>1.0104986157886813</v>
      </c>
      <c r="AB271" s="46"/>
    </row>
    <row r="272" spans="1:28" x14ac:dyDescent="0.25">
      <c r="A272">
        <v>3776</v>
      </c>
      <c r="B272" s="1">
        <v>45545.525680358798</v>
      </c>
      <c r="C272" s="1">
        <v>45545</v>
      </c>
      <c r="D272" t="s">
        <v>9100</v>
      </c>
      <c r="E272" t="s">
        <v>9101</v>
      </c>
      <c r="F272" t="s">
        <v>664</v>
      </c>
      <c r="G272">
        <v>74</v>
      </c>
      <c r="H272" t="b">
        <v>0</v>
      </c>
      <c r="I272" t="s">
        <v>9240</v>
      </c>
      <c r="J272" t="s">
        <v>9103</v>
      </c>
      <c r="K272" t="s">
        <v>9</v>
      </c>
      <c r="L272" t="b">
        <v>0</v>
      </c>
      <c r="M272" t="s">
        <v>7058</v>
      </c>
      <c r="N272" t="b">
        <v>0</v>
      </c>
      <c r="O272" t="b">
        <v>1</v>
      </c>
      <c r="P272" t="b">
        <v>0</v>
      </c>
      <c r="Q272" t="b">
        <v>1</v>
      </c>
      <c r="R272" t="s">
        <v>4134</v>
      </c>
      <c r="S272">
        <v>18</v>
      </c>
      <c r="T272" t="b">
        <v>0</v>
      </c>
      <c r="V272" t="s">
        <v>888</v>
      </c>
      <c r="W272">
        <v>3</v>
      </c>
      <c r="X272" s="11">
        <v>77</v>
      </c>
      <c r="Y272">
        <v>1</v>
      </c>
      <c r="Z272" s="46" cm="1">
        <f t="array" ref="Z272">IF(V272="NA",$AD$2,(INDEX($BL$4:$BL$73,MATCH(V272&amp;W272,$BK$4:$BK$73&amp;$BJ$4:$BJ$73,0))))</f>
        <v>1.8952516812716595E-2</v>
      </c>
      <c r="AA272" s="46">
        <f t="shared" si="12"/>
        <v>1.0189525168127167</v>
      </c>
      <c r="AB272" s="46"/>
    </row>
    <row r="273" spans="1:28" x14ac:dyDescent="0.25">
      <c r="A273">
        <v>3779</v>
      </c>
      <c r="B273" s="1">
        <v>45545.524295034702</v>
      </c>
      <c r="C273" s="1">
        <v>45545</v>
      </c>
      <c r="D273" t="s">
        <v>9100</v>
      </c>
      <c r="E273" t="s">
        <v>9101</v>
      </c>
      <c r="F273" t="s">
        <v>664</v>
      </c>
      <c r="G273">
        <v>74</v>
      </c>
      <c r="H273" t="b">
        <v>0</v>
      </c>
      <c r="I273" t="s">
        <v>9240</v>
      </c>
      <c r="J273" t="s">
        <v>9103</v>
      </c>
      <c r="K273" t="s">
        <v>9</v>
      </c>
      <c r="L273" t="b">
        <v>0</v>
      </c>
      <c r="M273" t="s">
        <v>7057</v>
      </c>
      <c r="N273" t="b">
        <v>0</v>
      </c>
      <c r="O273" t="b">
        <v>1</v>
      </c>
      <c r="P273" t="b">
        <v>0</v>
      </c>
      <c r="Q273" t="b">
        <v>1</v>
      </c>
      <c r="R273" t="s">
        <v>4132</v>
      </c>
      <c r="S273">
        <v>18</v>
      </c>
      <c r="T273" t="b">
        <v>0</v>
      </c>
      <c r="V273" t="s">
        <v>892</v>
      </c>
      <c r="W273">
        <v>5</v>
      </c>
      <c r="X273" s="11">
        <v>77</v>
      </c>
      <c r="Y273">
        <v>1</v>
      </c>
      <c r="Z273" s="46" cm="1">
        <f t="array" ref="Z273">IF(V273="NA",$AD$2,(INDEX($BL$4:$BL$73,MATCH(V273&amp;W273,$BK$4:$BK$73&amp;$BJ$4:$BJ$73,0))))</f>
        <v>4.1970782120221983E-2</v>
      </c>
      <c r="AA273" s="46">
        <f t="shared" si="12"/>
        <v>1.041970782120222</v>
      </c>
      <c r="AB273" s="46"/>
    </row>
    <row r="274" spans="1:28" x14ac:dyDescent="0.25">
      <c r="A274">
        <v>3785</v>
      </c>
      <c r="B274" s="1">
        <v>45545.522919768497</v>
      </c>
      <c r="C274" s="1">
        <v>45545</v>
      </c>
      <c r="D274" t="s">
        <v>9100</v>
      </c>
      <c r="E274" t="s">
        <v>9101</v>
      </c>
      <c r="F274" t="s">
        <v>664</v>
      </c>
      <c r="G274">
        <v>78</v>
      </c>
      <c r="H274" t="b">
        <v>0</v>
      </c>
      <c r="I274" t="s">
        <v>9240</v>
      </c>
      <c r="J274" t="s">
        <v>9103</v>
      </c>
      <c r="K274" t="s">
        <v>7</v>
      </c>
      <c r="L274" t="b">
        <v>0</v>
      </c>
      <c r="M274" t="s">
        <v>7056</v>
      </c>
      <c r="N274" t="b">
        <v>0</v>
      </c>
      <c r="O274" t="b">
        <v>0</v>
      </c>
      <c r="P274" t="b">
        <v>0</v>
      </c>
      <c r="Q274" t="b">
        <v>1</v>
      </c>
      <c r="R274" t="s">
        <v>4128</v>
      </c>
      <c r="S274">
        <v>18</v>
      </c>
      <c r="T274" t="b">
        <v>0</v>
      </c>
      <c r="V274" t="s">
        <v>658</v>
      </c>
      <c r="W274">
        <v>4</v>
      </c>
      <c r="X274" s="11">
        <v>82</v>
      </c>
      <c r="Y274">
        <v>1</v>
      </c>
      <c r="Z274" s="46" cm="1">
        <f t="array" ref="Z274">IF(V274="NA",$AD$2,(INDEX($BL$4:$BL$73,MATCH(V274&amp;W274,$BK$4:$BK$73&amp;$BJ$4:$BJ$73,0))))</f>
        <v>1.1678733304575896E-2</v>
      </c>
      <c r="AA274" s="46">
        <f t="shared" si="12"/>
        <v>1.0116787333045758</v>
      </c>
      <c r="AB274" s="46"/>
    </row>
    <row r="275" spans="1:28" x14ac:dyDescent="0.25">
      <c r="A275">
        <v>3786</v>
      </c>
      <c r="B275" s="1">
        <v>45545.5226572338</v>
      </c>
      <c r="C275" s="1">
        <v>45545</v>
      </c>
      <c r="D275" t="s">
        <v>9100</v>
      </c>
      <c r="E275" t="s">
        <v>9101</v>
      </c>
      <c r="F275" t="s">
        <v>790</v>
      </c>
      <c r="G275">
        <v>72</v>
      </c>
      <c r="H275" t="b">
        <v>0</v>
      </c>
      <c r="I275" t="s">
        <v>9240</v>
      </c>
      <c r="J275" t="s">
        <v>9103</v>
      </c>
      <c r="K275" t="s">
        <v>7</v>
      </c>
      <c r="L275" t="b">
        <v>0</v>
      </c>
      <c r="M275" t="s">
        <v>9469</v>
      </c>
      <c r="N275" t="b">
        <v>0</v>
      </c>
      <c r="O275" t="b">
        <v>0</v>
      </c>
      <c r="P275" t="b">
        <v>0</v>
      </c>
      <c r="Q275" t="b">
        <v>1</v>
      </c>
      <c r="R275" t="s">
        <v>9470</v>
      </c>
      <c r="S275">
        <v>18</v>
      </c>
      <c r="T275" t="b">
        <v>0</v>
      </c>
      <c r="V275" t="s">
        <v>889</v>
      </c>
      <c r="W275">
        <v>3</v>
      </c>
      <c r="X275" s="11">
        <v>72</v>
      </c>
      <c r="Y275">
        <v>1</v>
      </c>
      <c r="Z275" s="46" cm="1">
        <f t="array" ref="Z275">IF(V275="NA",$AD$2,(INDEX($BL$4:$BL$73,MATCH(V275&amp;W275,$BK$4:$BK$73&amp;$BJ$4:$BJ$73,0))))</f>
        <v>1.8952516812716581E-2</v>
      </c>
      <c r="AA275" s="46">
        <f t="shared" si="12"/>
        <v>1.0189525168127165</v>
      </c>
      <c r="AB275" s="46"/>
    </row>
    <row r="276" spans="1:28" x14ac:dyDescent="0.25">
      <c r="A276">
        <v>3794</v>
      </c>
      <c r="B276" s="1">
        <v>45545.519863171299</v>
      </c>
      <c r="C276" s="1">
        <v>45545</v>
      </c>
      <c r="D276" t="s">
        <v>9100</v>
      </c>
      <c r="E276" t="s">
        <v>9101</v>
      </c>
      <c r="F276" t="s">
        <v>790</v>
      </c>
      <c r="G276">
        <v>70</v>
      </c>
      <c r="H276" t="b">
        <v>0</v>
      </c>
      <c r="I276" t="s">
        <v>9240</v>
      </c>
      <c r="J276" t="s">
        <v>9103</v>
      </c>
      <c r="K276" t="s">
        <v>7</v>
      </c>
      <c r="L276" t="b">
        <v>0</v>
      </c>
      <c r="M276" t="s">
        <v>7055</v>
      </c>
      <c r="N276" t="b">
        <v>0</v>
      </c>
      <c r="O276" t="b">
        <v>0</v>
      </c>
      <c r="P276" t="b">
        <v>0</v>
      </c>
      <c r="Q276" t="b">
        <v>1</v>
      </c>
      <c r="R276" t="s">
        <v>4122</v>
      </c>
      <c r="S276">
        <v>18</v>
      </c>
      <c r="T276" t="b">
        <v>0</v>
      </c>
      <c r="V276" t="s">
        <v>743</v>
      </c>
      <c r="W276">
        <v>4</v>
      </c>
      <c r="X276" s="11">
        <v>72</v>
      </c>
      <c r="Y276">
        <v>1</v>
      </c>
      <c r="Z276" s="46" cm="1">
        <f t="array" ref="Z276">IF(V276="NA",$AD$2,(INDEX($BL$4:$BL$73,MATCH(V276&amp;W276,$BK$4:$BK$73&amp;$BJ$4:$BJ$73,0))))</f>
        <v>1.1678733304575811E-2</v>
      </c>
      <c r="AA276" s="46">
        <f t="shared" si="12"/>
        <v>1.0116787333045758</v>
      </c>
      <c r="AB276" s="46"/>
    </row>
    <row r="277" spans="1:28" x14ac:dyDescent="0.25">
      <c r="A277">
        <v>3797</v>
      </c>
      <c r="B277" s="1">
        <v>45545.519234722196</v>
      </c>
      <c r="C277" s="1">
        <v>45545</v>
      </c>
      <c r="D277" t="s">
        <v>9100</v>
      </c>
      <c r="E277" t="s">
        <v>9101</v>
      </c>
      <c r="F277" t="s">
        <v>664</v>
      </c>
      <c r="G277">
        <v>70</v>
      </c>
      <c r="H277" t="b">
        <v>0</v>
      </c>
      <c r="I277" t="s">
        <v>9240</v>
      </c>
      <c r="J277" t="s">
        <v>9103</v>
      </c>
      <c r="K277" t="s">
        <v>9</v>
      </c>
      <c r="L277" t="b">
        <v>0</v>
      </c>
      <c r="M277" t="s">
        <v>7054</v>
      </c>
      <c r="N277" t="b">
        <v>0</v>
      </c>
      <c r="O277" t="b">
        <v>1</v>
      </c>
      <c r="P277" t="b">
        <v>0</v>
      </c>
      <c r="Q277" t="b">
        <v>1</v>
      </c>
      <c r="R277" t="s">
        <v>4120</v>
      </c>
      <c r="S277">
        <v>18</v>
      </c>
      <c r="T277" t="b">
        <v>0</v>
      </c>
      <c r="V277" t="s">
        <v>740</v>
      </c>
      <c r="W277">
        <v>4</v>
      </c>
      <c r="X277" s="11">
        <v>72</v>
      </c>
      <c r="Y277">
        <v>1</v>
      </c>
      <c r="Z277" s="46" cm="1">
        <f t="array" ref="Z277">IF(V277="NA",$AD$2,(INDEX($BL$4:$BL$73,MATCH(V277&amp;W277,$BK$4:$BK$73&amp;$BJ$4:$BJ$73,0))))</f>
        <v>1.0498615788681253E-2</v>
      </c>
      <c r="AA277" s="46">
        <f t="shared" si="12"/>
        <v>1.0104986157886813</v>
      </c>
      <c r="AB277" s="46"/>
    </row>
    <row r="278" spans="1:28" x14ac:dyDescent="0.25">
      <c r="A278">
        <v>3798</v>
      </c>
      <c r="B278" s="1">
        <v>45545.519013622703</v>
      </c>
      <c r="C278" s="1">
        <v>45545</v>
      </c>
      <c r="D278" t="s">
        <v>9100</v>
      </c>
      <c r="E278" t="s">
        <v>9101</v>
      </c>
      <c r="F278" t="s">
        <v>664</v>
      </c>
      <c r="G278">
        <v>70</v>
      </c>
      <c r="H278" t="b">
        <v>0</v>
      </c>
      <c r="I278" t="s">
        <v>9240</v>
      </c>
      <c r="J278" t="s">
        <v>9103</v>
      </c>
      <c r="K278" t="s">
        <v>7</v>
      </c>
      <c r="L278" t="b">
        <v>0</v>
      </c>
      <c r="M278" t="s">
        <v>9471</v>
      </c>
      <c r="N278" t="b">
        <v>0</v>
      </c>
      <c r="O278" t="b">
        <v>0</v>
      </c>
      <c r="P278" t="b">
        <v>0</v>
      </c>
      <c r="Q278" t="b">
        <v>1</v>
      </c>
      <c r="R278" t="s">
        <v>9472</v>
      </c>
      <c r="S278">
        <v>18</v>
      </c>
      <c r="T278" t="b">
        <v>0</v>
      </c>
      <c r="V278" t="s">
        <v>949</v>
      </c>
      <c r="W278">
        <v>4</v>
      </c>
      <c r="X278" s="11">
        <v>72</v>
      </c>
      <c r="Y278">
        <v>1</v>
      </c>
      <c r="Z278" s="46" cm="1">
        <f t="array" ref="Z278">IF(V278="NA",$AD$2,(INDEX($BL$4:$BL$73,MATCH(V278&amp;W278,$BK$4:$BK$73&amp;$BJ$4:$BJ$73,0))))</f>
        <v>1.0498615788681335E-2</v>
      </c>
      <c r="AA278" s="46">
        <f t="shared" si="12"/>
        <v>1.0104986157886813</v>
      </c>
      <c r="AB278" s="46"/>
    </row>
    <row r="279" spans="1:28" x14ac:dyDescent="0.25">
      <c r="A279">
        <v>3802</v>
      </c>
      <c r="B279" s="1">
        <v>45545.518055983797</v>
      </c>
      <c r="C279" s="1">
        <v>45545</v>
      </c>
      <c r="D279" t="s">
        <v>9100</v>
      </c>
      <c r="E279" t="s">
        <v>9101</v>
      </c>
      <c r="F279" t="s">
        <v>664</v>
      </c>
      <c r="G279">
        <v>73</v>
      </c>
      <c r="H279" t="b">
        <v>0</v>
      </c>
      <c r="I279" t="s">
        <v>9240</v>
      </c>
      <c r="J279" t="s">
        <v>9103</v>
      </c>
      <c r="K279" t="s">
        <v>9</v>
      </c>
      <c r="L279" t="b">
        <v>0</v>
      </c>
      <c r="M279" t="s">
        <v>9473</v>
      </c>
      <c r="N279" t="b">
        <v>0</v>
      </c>
      <c r="O279" t="b">
        <v>1</v>
      </c>
      <c r="P279" t="b">
        <v>0</v>
      </c>
      <c r="Q279" t="b">
        <v>1</v>
      </c>
      <c r="R279" t="s">
        <v>9474</v>
      </c>
      <c r="S279">
        <v>18</v>
      </c>
      <c r="T279" t="b">
        <v>0</v>
      </c>
      <c r="V279" t="s">
        <v>741</v>
      </c>
      <c r="W279">
        <v>4</v>
      </c>
      <c r="X279" s="11">
        <v>77</v>
      </c>
      <c r="Y279">
        <v>1</v>
      </c>
      <c r="Z279" s="46" cm="1">
        <f t="array" ref="Z279">IF(V279="NA",$AD$2,(INDEX($BL$4:$BL$73,MATCH(V279&amp;W279,$BK$4:$BK$73&amp;$BJ$4:$BJ$73,0))))</f>
        <v>1.1678733304575806E-2</v>
      </c>
      <c r="AA279" s="46">
        <f t="shared" si="12"/>
        <v>1.0116787333045758</v>
      </c>
      <c r="AB279" s="46"/>
    </row>
    <row r="280" spans="1:28" x14ac:dyDescent="0.25">
      <c r="A280">
        <v>3803</v>
      </c>
      <c r="B280" s="1">
        <v>45545.517803564799</v>
      </c>
      <c r="C280" s="1">
        <v>45545</v>
      </c>
      <c r="D280" t="s">
        <v>9100</v>
      </c>
      <c r="E280" t="s">
        <v>9101</v>
      </c>
      <c r="F280" t="s">
        <v>664</v>
      </c>
      <c r="G280">
        <v>78</v>
      </c>
      <c r="H280" t="b">
        <v>0</v>
      </c>
      <c r="I280" t="s">
        <v>9240</v>
      </c>
      <c r="J280" t="s">
        <v>9103</v>
      </c>
      <c r="K280" t="s">
        <v>9</v>
      </c>
      <c r="L280" t="b">
        <v>0</v>
      </c>
      <c r="M280" t="s">
        <v>7053</v>
      </c>
      <c r="N280" t="b">
        <v>0</v>
      </c>
      <c r="O280" t="b">
        <v>0</v>
      </c>
      <c r="P280" t="b">
        <v>0</v>
      </c>
      <c r="Q280" t="b">
        <v>1</v>
      </c>
      <c r="R280" t="s">
        <v>4116</v>
      </c>
      <c r="S280">
        <v>18</v>
      </c>
      <c r="T280" t="b">
        <v>0</v>
      </c>
      <c r="V280" t="s">
        <v>9062</v>
      </c>
      <c r="W280">
        <v>5</v>
      </c>
      <c r="X280" s="11">
        <v>82</v>
      </c>
      <c r="Y280">
        <v>1</v>
      </c>
      <c r="Z280" s="46" cm="1">
        <f t="array" ref="Z280">IF(V280="NA",$AD$2,(INDEX($BL$4:$BL$73,MATCH(V280&amp;W280,$BK$4:$BK$73&amp;$BJ$4:$BJ$73,0))))</f>
        <v>4.0016723468913544E-2</v>
      </c>
      <c r="AA280" s="46">
        <f t="shared" si="12"/>
        <v>1.0400167234689135</v>
      </c>
      <c r="AB280" s="46"/>
    </row>
    <row r="281" spans="1:28" x14ac:dyDescent="0.25">
      <c r="A281">
        <v>3805</v>
      </c>
      <c r="B281" s="1">
        <v>45545.517231296297</v>
      </c>
      <c r="C281" s="1">
        <v>45545</v>
      </c>
      <c r="D281" t="s">
        <v>9100</v>
      </c>
      <c r="E281" t="s">
        <v>9101</v>
      </c>
      <c r="F281" t="s">
        <v>664</v>
      </c>
      <c r="G281">
        <v>81</v>
      </c>
      <c r="H281" t="b">
        <v>0</v>
      </c>
      <c r="I281" t="s">
        <v>9240</v>
      </c>
      <c r="J281" t="s">
        <v>9103</v>
      </c>
      <c r="K281" t="s">
        <v>7</v>
      </c>
      <c r="L281" t="b">
        <v>0</v>
      </c>
      <c r="M281" t="s">
        <v>9475</v>
      </c>
      <c r="N281" t="b">
        <v>0</v>
      </c>
      <c r="O281" t="b">
        <v>0</v>
      </c>
      <c r="P281" t="b">
        <v>0</v>
      </c>
      <c r="Q281" t="b">
        <v>1</v>
      </c>
      <c r="R281" t="s">
        <v>9476</v>
      </c>
      <c r="S281">
        <v>18</v>
      </c>
      <c r="T281" t="b">
        <v>0</v>
      </c>
      <c r="V281" t="s">
        <v>8</v>
      </c>
      <c r="W281" t="s">
        <v>8</v>
      </c>
      <c r="X281" s="11">
        <v>82</v>
      </c>
      <c r="Y281">
        <v>1</v>
      </c>
      <c r="Z281" s="46" cm="1">
        <f t="array" ref="Z281">IF(V281="NA",$AD$2,(INDEX($BL$4:$BL$73,MATCH(V281&amp;W281,$BK$4:$BK$73&amp;$BJ$4:$BJ$73,0))))</f>
        <v>-4.0430703315750931E-2</v>
      </c>
      <c r="AA281" s="46">
        <f t="shared" si="12"/>
        <v>0.95956929668424906</v>
      </c>
      <c r="AB281" s="46"/>
    </row>
    <row r="282" spans="1:28" x14ac:dyDescent="0.25">
      <c r="A282">
        <v>3807</v>
      </c>
      <c r="B282" s="1">
        <v>45545.516670705998</v>
      </c>
      <c r="C282" s="1">
        <v>45545</v>
      </c>
      <c r="D282" t="s">
        <v>9100</v>
      </c>
      <c r="E282" t="s">
        <v>9101</v>
      </c>
      <c r="F282" t="s">
        <v>790</v>
      </c>
      <c r="G282">
        <v>71</v>
      </c>
      <c r="H282" t="b">
        <v>0</v>
      </c>
      <c r="I282" t="s">
        <v>9240</v>
      </c>
      <c r="J282" t="s">
        <v>9103</v>
      </c>
      <c r="K282" t="s">
        <v>7</v>
      </c>
      <c r="L282" t="b">
        <v>0</v>
      </c>
      <c r="M282" t="s">
        <v>9477</v>
      </c>
      <c r="N282" t="b">
        <v>0</v>
      </c>
      <c r="O282" t="b">
        <v>0</v>
      </c>
      <c r="P282" t="b">
        <v>0</v>
      </c>
      <c r="Q282" t="b">
        <v>1</v>
      </c>
      <c r="R282" t="s">
        <v>9478</v>
      </c>
      <c r="S282">
        <v>18</v>
      </c>
      <c r="T282" t="b">
        <v>0</v>
      </c>
      <c r="V282" t="s">
        <v>892</v>
      </c>
      <c r="W282">
        <v>4</v>
      </c>
      <c r="X282" s="11">
        <v>72</v>
      </c>
      <c r="Y282">
        <v>1</v>
      </c>
      <c r="Z282" s="46" cm="1">
        <f t="array" ref="Z282">IF(V282="NA",$AD$2,(INDEX($BL$4:$BL$73,MATCH(V282&amp;W282,$BK$4:$BK$73&amp;$BJ$4:$BJ$73,0))))</f>
        <v>1.0498615788681274E-2</v>
      </c>
      <c r="AA282" s="46">
        <f t="shared" si="12"/>
        <v>1.0104986157886813</v>
      </c>
      <c r="AB282" s="46"/>
    </row>
    <row r="283" spans="1:28" x14ac:dyDescent="0.25">
      <c r="A283">
        <v>3808</v>
      </c>
      <c r="B283" s="1">
        <v>45545.516410798598</v>
      </c>
      <c r="C283" s="1">
        <v>45545</v>
      </c>
      <c r="D283" t="s">
        <v>9100</v>
      </c>
      <c r="E283" t="s">
        <v>9101</v>
      </c>
      <c r="F283" t="s">
        <v>664</v>
      </c>
      <c r="G283">
        <v>71</v>
      </c>
      <c r="H283" t="b">
        <v>0</v>
      </c>
      <c r="I283" t="s">
        <v>9240</v>
      </c>
      <c r="J283" t="s">
        <v>9103</v>
      </c>
      <c r="K283" t="s">
        <v>7</v>
      </c>
      <c r="L283" t="b">
        <v>0</v>
      </c>
      <c r="M283" t="s">
        <v>9479</v>
      </c>
      <c r="N283" t="b">
        <v>0</v>
      </c>
      <c r="O283" t="b">
        <v>0</v>
      </c>
      <c r="P283" t="b">
        <v>0</v>
      </c>
      <c r="Q283" t="b">
        <v>1</v>
      </c>
      <c r="R283" t="s">
        <v>9480</v>
      </c>
      <c r="S283">
        <v>18</v>
      </c>
      <c r="T283" t="b">
        <v>0</v>
      </c>
      <c r="V283" t="s">
        <v>924</v>
      </c>
      <c r="W283">
        <v>5</v>
      </c>
      <c r="X283" s="11">
        <v>72</v>
      </c>
      <c r="Y283">
        <v>1</v>
      </c>
      <c r="Z283" s="46" cm="1">
        <f t="array" ref="Z283">IF(V283="NA",$AD$2,(INDEX($BL$4:$BL$73,MATCH(V283&amp;W283,$BK$4:$BK$73&amp;$BJ$4:$BJ$73,0))))</f>
        <v>4.1970782120221983E-2</v>
      </c>
      <c r="AA283" s="46">
        <f t="shared" si="12"/>
        <v>1.041970782120222</v>
      </c>
      <c r="AB283" s="46"/>
    </row>
    <row r="284" spans="1:28" x14ac:dyDescent="0.25">
      <c r="A284">
        <v>3809</v>
      </c>
      <c r="B284" s="1">
        <v>45545.516171134303</v>
      </c>
      <c r="C284" s="1">
        <v>45545</v>
      </c>
      <c r="D284" t="s">
        <v>9100</v>
      </c>
      <c r="E284" t="s">
        <v>9101</v>
      </c>
      <c r="F284" t="s">
        <v>790</v>
      </c>
      <c r="G284">
        <v>76</v>
      </c>
      <c r="H284" t="b">
        <v>0</v>
      </c>
      <c r="I284" t="s">
        <v>9240</v>
      </c>
      <c r="J284" t="s">
        <v>9103</v>
      </c>
      <c r="K284" t="s">
        <v>7</v>
      </c>
      <c r="L284" t="b">
        <v>0</v>
      </c>
      <c r="M284" t="s">
        <v>7052</v>
      </c>
      <c r="N284" t="b">
        <v>0</v>
      </c>
      <c r="O284" t="b">
        <v>0</v>
      </c>
      <c r="P284" t="b">
        <v>0</v>
      </c>
      <c r="Q284" t="b">
        <v>1</v>
      </c>
      <c r="R284" t="s">
        <v>4113</v>
      </c>
      <c r="S284">
        <v>18</v>
      </c>
      <c r="T284" t="b">
        <v>0</v>
      </c>
      <c r="V284" t="s">
        <v>8</v>
      </c>
      <c r="W284" t="s">
        <v>8</v>
      </c>
      <c r="X284" s="11">
        <v>77</v>
      </c>
      <c r="Y284">
        <v>1</v>
      </c>
      <c r="Z284" s="46" cm="1">
        <f t="array" ref="Z284">IF(V284="NA",$AD$2,(INDEX($BL$4:$BL$73,MATCH(V284&amp;W284,$BK$4:$BK$73&amp;$BJ$4:$BJ$73,0))))</f>
        <v>-4.0430703315750931E-2</v>
      </c>
      <c r="AA284" s="46">
        <f t="shared" si="12"/>
        <v>0.95956929668424906</v>
      </c>
      <c r="AB284" s="46"/>
    </row>
    <row r="285" spans="1:28" x14ac:dyDescent="0.25">
      <c r="A285">
        <v>3811</v>
      </c>
      <c r="B285" s="1">
        <v>45545.515656134303</v>
      </c>
      <c r="C285" s="1">
        <v>45545</v>
      </c>
      <c r="D285" t="s">
        <v>9100</v>
      </c>
      <c r="E285" t="s">
        <v>9101</v>
      </c>
      <c r="F285" t="s">
        <v>664</v>
      </c>
      <c r="G285">
        <v>74</v>
      </c>
      <c r="H285" t="b">
        <v>0</v>
      </c>
      <c r="I285" t="s">
        <v>9240</v>
      </c>
      <c r="J285" t="s">
        <v>9103</v>
      </c>
      <c r="K285" t="s">
        <v>9</v>
      </c>
      <c r="L285" t="b">
        <v>0</v>
      </c>
      <c r="M285" t="s">
        <v>9481</v>
      </c>
      <c r="N285" t="b">
        <v>0</v>
      </c>
      <c r="O285" t="b">
        <v>1</v>
      </c>
      <c r="P285" t="b">
        <v>0</v>
      </c>
      <c r="Q285" t="b">
        <v>1</v>
      </c>
      <c r="R285" t="s">
        <v>9482</v>
      </c>
      <c r="S285">
        <v>18</v>
      </c>
      <c r="T285" t="b">
        <v>0</v>
      </c>
      <c r="V285" t="s">
        <v>892</v>
      </c>
      <c r="W285">
        <v>5</v>
      </c>
      <c r="X285" s="11">
        <v>77</v>
      </c>
      <c r="Y285">
        <v>1</v>
      </c>
      <c r="Z285" s="46" cm="1">
        <f t="array" ref="Z285">IF(V285="NA",$AD$2,(INDEX($BL$4:$BL$73,MATCH(V285&amp;W285,$BK$4:$BK$73&amp;$BJ$4:$BJ$73,0))))</f>
        <v>4.1970782120221983E-2</v>
      </c>
      <c r="AA285" s="46">
        <f t="shared" si="12"/>
        <v>1.041970782120222</v>
      </c>
      <c r="AB285" s="46"/>
    </row>
    <row r="286" spans="1:28" x14ac:dyDescent="0.25">
      <c r="A286">
        <v>3812</v>
      </c>
      <c r="B286" s="1">
        <v>45545.515392754598</v>
      </c>
      <c r="C286" s="1">
        <v>45545</v>
      </c>
      <c r="D286" t="s">
        <v>9100</v>
      </c>
      <c r="E286" t="s">
        <v>9101</v>
      </c>
      <c r="F286" t="s">
        <v>664</v>
      </c>
      <c r="G286">
        <v>75</v>
      </c>
      <c r="H286" t="b">
        <v>0</v>
      </c>
      <c r="I286" t="s">
        <v>9240</v>
      </c>
      <c r="J286" t="s">
        <v>9103</v>
      </c>
      <c r="K286" t="s">
        <v>7</v>
      </c>
      <c r="L286" t="b">
        <v>0</v>
      </c>
      <c r="M286" t="s">
        <v>7051</v>
      </c>
      <c r="N286" t="b">
        <v>0</v>
      </c>
      <c r="O286" t="b">
        <v>0</v>
      </c>
      <c r="P286" t="b">
        <v>0</v>
      </c>
      <c r="Q286" t="b">
        <v>1</v>
      </c>
      <c r="R286" t="s">
        <v>2033</v>
      </c>
      <c r="S286">
        <v>18</v>
      </c>
      <c r="T286" t="b">
        <v>0</v>
      </c>
      <c r="V286" t="s">
        <v>886</v>
      </c>
      <c r="W286">
        <v>3</v>
      </c>
      <c r="X286" s="11">
        <v>77</v>
      </c>
      <c r="Y286">
        <v>1</v>
      </c>
      <c r="Z286" s="46" cm="1">
        <f t="array" ref="Z286">IF(V286="NA",$AD$2,(INDEX($BL$4:$BL$73,MATCH(V286&amp;W286,$BK$4:$BK$73&amp;$BJ$4:$BJ$73,0))))</f>
        <v>1.8952516812716664E-2</v>
      </c>
      <c r="AA286" s="46">
        <f t="shared" si="12"/>
        <v>1.0189525168127167</v>
      </c>
      <c r="AB286" s="46"/>
    </row>
    <row r="287" spans="1:28" x14ac:dyDescent="0.25">
      <c r="A287">
        <v>3813</v>
      </c>
      <c r="B287" s="1">
        <v>45545.515114502297</v>
      </c>
      <c r="C287" s="1">
        <v>45545</v>
      </c>
      <c r="D287" t="s">
        <v>9100</v>
      </c>
      <c r="E287" t="s">
        <v>9101</v>
      </c>
      <c r="F287" t="s">
        <v>790</v>
      </c>
      <c r="G287">
        <v>81</v>
      </c>
      <c r="H287" t="b">
        <v>0</v>
      </c>
      <c r="I287" t="s">
        <v>9240</v>
      </c>
      <c r="J287" t="s">
        <v>9103</v>
      </c>
      <c r="K287" t="s">
        <v>9</v>
      </c>
      <c r="L287" t="b">
        <v>0</v>
      </c>
      <c r="M287" t="s">
        <v>9483</v>
      </c>
      <c r="N287" t="b">
        <v>0</v>
      </c>
      <c r="O287" t="b">
        <v>1</v>
      </c>
      <c r="P287" t="b">
        <v>0</v>
      </c>
      <c r="Q287" t="b">
        <v>1</v>
      </c>
      <c r="R287" t="s">
        <v>9484</v>
      </c>
      <c r="S287">
        <v>18</v>
      </c>
      <c r="T287" t="b">
        <v>0</v>
      </c>
      <c r="V287" t="s">
        <v>8</v>
      </c>
      <c r="W287" t="s">
        <v>8</v>
      </c>
      <c r="X287" s="11">
        <v>82</v>
      </c>
      <c r="Y287">
        <v>1</v>
      </c>
      <c r="Z287" s="46" cm="1">
        <f t="array" ref="Z287">IF(V287="NA",$AD$2,(INDEX($BL$4:$BL$73,MATCH(V287&amp;W287,$BK$4:$BK$73&amp;$BJ$4:$BJ$73,0))))</f>
        <v>-4.0430703315750931E-2</v>
      </c>
      <c r="AA287" s="46">
        <f t="shared" si="12"/>
        <v>0.95956929668424906</v>
      </c>
      <c r="AB287" s="46"/>
    </row>
    <row r="288" spans="1:28" x14ac:dyDescent="0.25">
      <c r="A288">
        <v>3814</v>
      </c>
      <c r="B288" s="1">
        <v>45545.514831574103</v>
      </c>
      <c r="C288" s="1">
        <v>45545</v>
      </c>
      <c r="D288" t="s">
        <v>9100</v>
      </c>
      <c r="E288" t="s">
        <v>9101</v>
      </c>
      <c r="F288" t="s">
        <v>790</v>
      </c>
      <c r="G288">
        <v>75</v>
      </c>
      <c r="H288" t="b">
        <v>0</v>
      </c>
      <c r="I288" t="s">
        <v>9240</v>
      </c>
      <c r="J288" t="s">
        <v>9103</v>
      </c>
      <c r="K288" t="s">
        <v>9</v>
      </c>
      <c r="L288" t="b">
        <v>0</v>
      </c>
      <c r="M288" t="s">
        <v>9485</v>
      </c>
      <c r="N288" t="b">
        <v>0</v>
      </c>
      <c r="O288" t="b">
        <v>1</v>
      </c>
      <c r="P288" t="b">
        <v>0</v>
      </c>
      <c r="Q288" t="b">
        <v>1</v>
      </c>
      <c r="R288" t="s">
        <v>9486</v>
      </c>
      <c r="S288">
        <v>18</v>
      </c>
      <c r="T288" t="b">
        <v>0</v>
      </c>
      <c r="V288" t="s">
        <v>945</v>
      </c>
      <c r="W288">
        <v>5</v>
      </c>
      <c r="X288" s="11">
        <v>77</v>
      </c>
      <c r="Y288">
        <v>1</v>
      </c>
      <c r="Z288" s="46" cm="1">
        <f t="array" ref="Z288">IF(V288="NA",$AD$2,(INDEX($BL$4:$BL$73,MATCH(V288&amp;W288,$BK$4:$BK$73&amp;$BJ$4:$BJ$73,0))))</f>
        <v>4.1970782120221983E-2</v>
      </c>
      <c r="AA288" s="46">
        <f t="shared" si="12"/>
        <v>1.041970782120222</v>
      </c>
      <c r="AB288" s="46"/>
    </row>
    <row r="289" spans="1:28" x14ac:dyDescent="0.25">
      <c r="A289">
        <v>3815</v>
      </c>
      <c r="B289" s="1">
        <v>45545.514504629602</v>
      </c>
      <c r="C289" s="1">
        <v>45545</v>
      </c>
      <c r="D289" t="s">
        <v>9100</v>
      </c>
      <c r="E289" t="s">
        <v>9101</v>
      </c>
      <c r="F289" t="s">
        <v>790</v>
      </c>
      <c r="G289">
        <v>88</v>
      </c>
      <c r="H289" t="b">
        <v>0</v>
      </c>
      <c r="I289" t="s">
        <v>9240</v>
      </c>
      <c r="J289" t="s">
        <v>9103</v>
      </c>
      <c r="K289" t="s">
        <v>9</v>
      </c>
      <c r="L289" t="b">
        <v>0</v>
      </c>
      <c r="M289" t="s">
        <v>7050</v>
      </c>
      <c r="N289" t="b">
        <v>0</v>
      </c>
      <c r="O289" t="b">
        <v>1</v>
      </c>
      <c r="P289" t="b">
        <v>0</v>
      </c>
      <c r="Q289" t="b">
        <v>1</v>
      </c>
      <c r="R289" t="s">
        <v>4110</v>
      </c>
      <c r="S289">
        <v>18</v>
      </c>
      <c r="T289" t="b">
        <v>0</v>
      </c>
      <c r="V289" t="s">
        <v>742</v>
      </c>
      <c r="W289">
        <v>4</v>
      </c>
      <c r="X289" s="11">
        <v>92</v>
      </c>
      <c r="Y289">
        <v>1</v>
      </c>
      <c r="Z289" s="46" cm="1">
        <f t="array" ref="Z289">IF(V289="NA",$AD$2,(INDEX($BL$4:$BL$73,MATCH(V289&amp;W289,$BK$4:$BK$73&amp;$BJ$4:$BJ$73,0))))</f>
        <v>1.1678733304575913E-2</v>
      </c>
      <c r="AA289" s="46">
        <f t="shared" si="12"/>
        <v>1.0116787333045758</v>
      </c>
      <c r="AB289" s="46"/>
    </row>
    <row r="290" spans="1:28" x14ac:dyDescent="0.25">
      <c r="A290">
        <v>3816</v>
      </c>
      <c r="B290" s="1">
        <v>45545.5142439583</v>
      </c>
      <c r="C290" s="1">
        <v>45545</v>
      </c>
      <c r="D290" t="s">
        <v>9100</v>
      </c>
      <c r="E290" t="s">
        <v>9101</v>
      </c>
      <c r="F290" t="s">
        <v>664</v>
      </c>
      <c r="G290">
        <v>80</v>
      </c>
      <c r="H290" t="b">
        <v>0</v>
      </c>
      <c r="I290" t="s">
        <v>9240</v>
      </c>
      <c r="J290" t="s">
        <v>9103</v>
      </c>
      <c r="K290" t="s">
        <v>7</v>
      </c>
      <c r="L290" t="b">
        <v>0</v>
      </c>
      <c r="M290" t="s">
        <v>9487</v>
      </c>
      <c r="N290" t="b">
        <v>0</v>
      </c>
      <c r="O290" t="b">
        <v>0</v>
      </c>
      <c r="P290" t="b">
        <v>0</v>
      </c>
      <c r="Q290" t="b">
        <v>1</v>
      </c>
      <c r="R290" t="s">
        <v>9488</v>
      </c>
      <c r="S290">
        <v>18</v>
      </c>
      <c r="T290" t="b">
        <v>0</v>
      </c>
      <c r="V290" t="s">
        <v>743</v>
      </c>
      <c r="W290">
        <v>5</v>
      </c>
      <c r="X290" s="11">
        <v>82</v>
      </c>
      <c r="Y290">
        <v>1</v>
      </c>
      <c r="Z290" s="46" cm="1">
        <f t="array" ref="Z290">IF(V290="NA",$AD$2,(INDEX($BL$4:$BL$73,MATCH(V290&amp;W290,$BK$4:$BK$73&amp;$BJ$4:$BJ$73,0))))</f>
        <v>2.9563914871898098E-3</v>
      </c>
      <c r="AA290" s="46">
        <f t="shared" si="12"/>
        <v>1.0029563914871897</v>
      </c>
      <c r="AB290" s="46"/>
    </row>
    <row r="291" spans="1:28" x14ac:dyDescent="0.25">
      <c r="A291">
        <v>3820</v>
      </c>
      <c r="B291" s="1">
        <v>45545.422827731498</v>
      </c>
      <c r="C291" s="1">
        <v>45545</v>
      </c>
      <c r="D291" t="s">
        <v>9100</v>
      </c>
      <c r="E291" t="s">
        <v>9101</v>
      </c>
      <c r="F291" t="s">
        <v>664</v>
      </c>
      <c r="G291">
        <v>73</v>
      </c>
      <c r="H291" t="b">
        <v>0</v>
      </c>
      <c r="I291" t="s">
        <v>9240</v>
      </c>
      <c r="J291" t="s">
        <v>9103</v>
      </c>
      <c r="K291" t="s">
        <v>9</v>
      </c>
      <c r="L291" t="b">
        <v>0</v>
      </c>
      <c r="M291" t="s">
        <v>9489</v>
      </c>
      <c r="N291" t="b">
        <v>0</v>
      </c>
      <c r="O291" t="b">
        <v>1</v>
      </c>
      <c r="P291" t="b">
        <v>0</v>
      </c>
      <c r="Q291" t="b">
        <v>1</v>
      </c>
      <c r="R291" t="s">
        <v>9490</v>
      </c>
      <c r="S291">
        <v>18</v>
      </c>
      <c r="T291" t="b">
        <v>0</v>
      </c>
      <c r="V291" t="s">
        <v>892</v>
      </c>
      <c r="W291">
        <v>4</v>
      </c>
      <c r="X291" s="11">
        <v>77</v>
      </c>
      <c r="Y291">
        <v>1</v>
      </c>
      <c r="Z291" s="46" cm="1">
        <f t="array" ref="Z291">IF(V291="NA",$AD$2,(INDEX($BL$4:$BL$73,MATCH(V291&amp;W291,$BK$4:$BK$73&amp;$BJ$4:$BJ$73,0))))</f>
        <v>1.0498615788681274E-2</v>
      </c>
      <c r="AA291" s="46">
        <f t="shared" si="12"/>
        <v>1.0104986157886813</v>
      </c>
      <c r="AB291" s="46"/>
    </row>
    <row r="292" spans="1:28" x14ac:dyDescent="0.25">
      <c r="A292">
        <v>3821</v>
      </c>
      <c r="B292" s="1">
        <v>45545.422542118104</v>
      </c>
      <c r="C292" s="1">
        <v>45545</v>
      </c>
      <c r="D292" t="s">
        <v>9100</v>
      </c>
      <c r="E292" t="s">
        <v>9101</v>
      </c>
      <c r="F292" t="s">
        <v>790</v>
      </c>
      <c r="G292">
        <v>77</v>
      </c>
      <c r="H292" t="b">
        <v>0</v>
      </c>
      <c r="I292" t="s">
        <v>9240</v>
      </c>
      <c r="J292" t="s">
        <v>9103</v>
      </c>
      <c r="K292" t="s">
        <v>7</v>
      </c>
      <c r="L292" t="b">
        <v>0</v>
      </c>
      <c r="M292" t="s">
        <v>7049</v>
      </c>
      <c r="N292" t="b">
        <v>0</v>
      </c>
      <c r="O292" t="b">
        <v>0</v>
      </c>
      <c r="P292" t="b">
        <v>0</v>
      </c>
      <c r="Q292" t="b">
        <v>1</v>
      </c>
      <c r="R292" t="s">
        <v>2032</v>
      </c>
      <c r="S292">
        <v>18</v>
      </c>
      <c r="T292" t="b">
        <v>0</v>
      </c>
      <c r="V292" t="s">
        <v>888</v>
      </c>
      <c r="W292">
        <v>4</v>
      </c>
      <c r="X292" s="11">
        <v>77</v>
      </c>
      <c r="Y292">
        <v>1</v>
      </c>
      <c r="Z292" s="46" cm="1">
        <f t="array" ref="Z292">IF(V292="NA",$AD$2,(INDEX($BL$4:$BL$73,MATCH(V292&amp;W292,$BK$4:$BK$73&amp;$BJ$4:$BJ$73,0))))</f>
        <v>1.0498615788681257E-2</v>
      </c>
      <c r="AA292" s="46">
        <f t="shared" si="12"/>
        <v>1.0104986157886813</v>
      </c>
      <c r="AB292" s="46"/>
    </row>
    <row r="293" spans="1:28" x14ac:dyDescent="0.25">
      <c r="A293">
        <v>3822</v>
      </c>
      <c r="B293" s="1">
        <v>45545.422239548599</v>
      </c>
      <c r="C293" s="1">
        <v>45545</v>
      </c>
      <c r="D293" t="s">
        <v>9100</v>
      </c>
      <c r="E293" t="s">
        <v>9101</v>
      </c>
      <c r="F293" t="s">
        <v>664</v>
      </c>
      <c r="G293">
        <v>83</v>
      </c>
      <c r="H293" t="b">
        <v>0</v>
      </c>
      <c r="I293" t="s">
        <v>9240</v>
      </c>
      <c r="J293" t="s">
        <v>9103</v>
      </c>
      <c r="K293" t="s">
        <v>9</v>
      </c>
      <c r="L293" t="b">
        <v>0</v>
      </c>
      <c r="M293" t="s">
        <v>9491</v>
      </c>
      <c r="N293" t="b">
        <v>0</v>
      </c>
      <c r="O293" t="b">
        <v>1</v>
      </c>
      <c r="P293" t="b">
        <v>0</v>
      </c>
      <c r="Q293" t="b">
        <v>1</v>
      </c>
      <c r="R293" t="s">
        <v>9492</v>
      </c>
      <c r="S293">
        <v>18</v>
      </c>
      <c r="T293" t="b">
        <v>0</v>
      </c>
      <c r="V293" t="s">
        <v>742</v>
      </c>
      <c r="W293">
        <v>5</v>
      </c>
      <c r="X293" s="11">
        <v>87</v>
      </c>
      <c r="Y293">
        <v>1</v>
      </c>
      <c r="Z293" s="46" cm="1">
        <f t="array" ref="Z293">IF(V293="NA",$AD$2,(INDEX($BL$4:$BL$73,MATCH(V293&amp;W293,$BK$4:$BK$73&amp;$BJ$4:$BJ$73,0))))</f>
        <v>2.9563914871897357E-3</v>
      </c>
      <c r="AA293" s="46">
        <f t="shared" si="12"/>
        <v>1.0029563914871897</v>
      </c>
      <c r="AB293" s="46"/>
    </row>
    <row r="294" spans="1:28" x14ac:dyDescent="0.25">
      <c r="A294">
        <v>3823</v>
      </c>
      <c r="B294" s="1">
        <v>45545.420546851798</v>
      </c>
      <c r="C294" s="1">
        <v>45545</v>
      </c>
      <c r="D294" t="s">
        <v>9100</v>
      </c>
      <c r="E294" t="s">
        <v>9101</v>
      </c>
      <c r="F294" t="s">
        <v>664</v>
      </c>
      <c r="G294">
        <v>71</v>
      </c>
      <c r="H294" t="b">
        <v>0</v>
      </c>
      <c r="I294" t="s">
        <v>9240</v>
      </c>
      <c r="J294" t="s">
        <v>9103</v>
      </c>
      <c r="K294" t="s">
        <v>7</v>
      </c>
      <c r="L294" t="b">
        <v>0</v>
      </c>
      <c r="M294" t="s">
        <v>9493</v>
      </c>
      <c r="N294" t="b">
        <v>0</v>
      </c>
      <c r="O294" t="b">
        <v>0</v>
      </c>
      <c r="P294" t="b">
        <v>0</v>
      </c>
      <c r="Q294" t="b">
        <v>1</v>
      </c>
      <c r="R294" t="s">
        <v>9494</v>
      </c>
      <c r="S294">
        <v>18</v>
      </c>
      <c r="T294" t="b">
        <v>0</v>
      </c>
      <c r="V294" t="s">
        <v>8</v>
      </c>
      <c r="W294" t="s">
        <v>8</v>
      </c>
      <c r="X294" s="11">
        <v>72</v>
      </c>
      <c r="Y294">
        <v>1</v>
      </c>
      <c r="Z294" s="46" cm="1">
        <f t="array" ref="Z294">IF(V294="NA",$AD$2,(INDEX($BL$4:$BL$73,MATCH(V294&amp;W294,$BK$4:$BK$73&amp;$BJ$4:$BJ$73,0))))</f>
        <v>-4.0430703315750931E-2</v>
      </c>
      <c r="AA294" s="46">
        <f t="shared" si="12"/>
        <v>0.95956929668424906</v>
      </c>
      <c r="AB294" s="46"/>
    </row>
    <row r="295" spans="1:28" x14ac:dyDescent="0.25">
      <c r="A295">
        <v>3830</v>
      </c>
      <c r="B295" s="1">
        <v>45545.418373506902</v>
      </c>
      <c r="C295" s="1">
        <v>45545</v>
      </c>
      <c r="D295" t="s">
        <v>9100</v>
      </c>
      <c r="E295" t="s">
        <v>9101</v>
      </c>
      <c r="F295" t="s">
        <v>664</v>
      </c>
      <c r="G295">
        <v>78</v>
      </c>
      <c r="H295" t="b">
        <v>0</v>
      </c>
      <c r="I295" t="s">
        <v>9240</v>
      </c>
      <c r="J295" t="s">
        <v>9103</v>
      </c>
      <c r="K295" t="s">
        <v>7</v>
      </c>
      <c r="L295" t="b">
        <v>0</v>
      </c>
      <c r="M295" t="s">
        <v>7048</v>
      </c>
      <c r="N295" t="b">
        <v>0</v>
      </c>
      <c r="O295" t="b">
        <v>0</v>
      </c>
      <c r="P295" t="b">
        <v>0</v>
      </c>
      <c r="Q295" t="b">
        <v>1</v>
      </c>
      <c r="R295" t="s">
        <v>4101</v>
      </c>
      <c r="S295">
        <v>18</v>
      </c>
      <c r="T295" t="b">
        <v>0</v>
      </c>
      <c r="V295" t="s">
        <v>8</v>
      </c>
      <c r="W295" t="s">
        <v>8</v>
      </c>
      <c r="X295" s="11">
        <v>82</v>
      </c>
      <c r="Y295">
        <v>1</v>
      </c>
      <c r="Z295" s="46" cm="1">
        <f t="array" ref="Z295">IF(V295="NA",$AD$2,(INDEX($BL$4:$BL$73,MATCH(V295&amp;W295,$BK$4:$BK$73&amp;$BJ$4:$BJ$73,0))))</f>
        <v>-4.0430703315750931E-2</v>
      </c>
      <c r="AA295" s="46">
        <f t="shared" si="12"/>
        <v>0.95956929668424906</v>
      </c>
      <c r="AB295" s="46"/>
    </row>
    <row r="296" spans="1:28" x14ac:dyDescent="0.25">
      <c r="A296">
        <v>3831</v>
      </c>
      <c r="B296" s="1">
        <v>45545.418061689801</v>
      </c>
      <c r="C296" s="1">
        <v>45545</v>
      </c>
      <c r="D296" t="s">
        <v>9100</v>
      </c>
      <c r="E296" t="s">
        <v>9101</v>
      </c>
      <c r="F296" t="s">
        <v>664</v>
      </c>
      <c r="G296">
        <v>81</v>
      </c>
      <c r="H296" t="b">
        <v>0</v>
      </c>
      <c r="I296" t="s">
        <v>9240</v>
      </c>
      <c r="J296" t="s">
        <v>9103</v>
      </c>
      <c r="K296" t="s">
        <v>9</v>
      </c>
      <c r="L296" t="b">
        <v>0</v>
      </c>
      <c r="M296" t="s">
        <v>9495</v>
      </c>
      <c r="N296" t="b">
        <v>0</v>
      </c>
      <c r="O296" t="b">
        <v>1</v>
      </c>
      <c r="P296" t="b">
        <v>0</v>
      </c>
      <c r="Q296" t="b">
        <v>1</v>
      </c>
      <c r="R296" t="s">
        <v>9496</v>
      </c>
      <c r="S296">
        <v>18</v>
      </c>
      <c r="T296" t="b">
        <v>0</v>
      </c>
      <c r="V296" t="s">
        <v>740</v>
      </c>
      <c r="W296">
        <v>5</v>
      </c>
      <c r="X296" s="11">
        <v>82</v>
      </c>
      <c r="Y296">
        <v>1</v>
      </c>
      <c r="Z296" s="46" cm="1">
        <f t="array" ref="Z296">IF(V296="NA",$AD$2,(INDEX($BL$4:$BL$73,MATCH(V296&amp;W296,$BK$4:$BK$73&amp;$BJ$4:$BJ$73,0))))</f>
        <v>4.1970782120221983E-2</v>
      </c>
      <c r="AA296" s="46">
        <f t="shared" si="12"/>
        <v>1.041970782120222</v>
      </c>
      <c r="AB296" s="46"/>
    </row>
    <row r="297" spans="1:28" x14ac:dyDescent="0.25">
      <c r="A297">
        <v>3832</v>
      </c>
      <c r="B297" s="1">
        <v>45545.417776041701</v>
      </c>
      <c r="C297" s="1">
        <v>45545</v>
      </c>
      <c r="D297" t="s">
        <v>9100</v>
      </c>
      <c r="E297" t="s">
        <v>9101</v>
      </c>
      <c r="F297" t="s">
        <v>664</v>
      </c>
      <c r="G297">
        <v>81</v>
      </c>
      <c r="H297" t="b">
        <v>0</v>
      </c>
      <c r="I297" t="s">
        <v>9240</v>
      </c>
      <c r="J297" t="s">
        <v>9103</v>
      </c>
      <c r="K297" t="s">
        <v>7</v>
      </c>
      <c r="L297" t="b">
        <v>0</v>
      </c>
      <c r="M297" t="s">
        <v>9497</v>
      </c>
      <c r="N297" t="b">
        <v>0</v>
      </c>
      <c r="O297" t="b">
        <v>0</v>
      </c>
      <c r="P297" t="b">
        <v>0</v>
      </c>
      <c r="Q297" t="b">
        <v>1</v>
      </c>
      <c r="R297" t="s">
        <v>9498</v>
      </c>
      <c r="S297">
        <v>18</v>
      </c>
      <c r="T297" t="b">
        <v>0</v>
      </c>
      <c r="V297" t="s">
        <v>8</v>
      </c>
      <c r="W297" t="s">
        <v>8</v>
      </c>
      <c r="X297" s="11">
        <v>82</v>
      </c>
      <c r="Y297">
        <v>1</v>
      </c>
      <c r="Z297" s="46" cm="1">
        <f t="array" ref="Z297">IF(V297="NA",$AD$2,(INDEX($BL$4:$BL$73,MATCH(V297&amp;W297,$BK$4:$BK$73&amp;$BJ$4:$BJ$73,0))))</f>
        <v>-4.0430703315750931E-2</v>
      </c>
      <c r="AA297" s="46">
        <f t="shared" si="12"/>
        <v>0.95956929668424906</v>
      </c>
      <c r="AB297" s="46"/>
    </row>
    <row r="298" spans="1:28" x14ac:dyDescent="0.25">
      <c r="A298">
        <v>3833</v>
      </c>
      <c r="B298" s="1">
        <v>45545.417504745397</v>
      </c>
      <c r="C298" s="1">
        <v>45545</v>
      </c>
      <c r="D298" t="s">
        <v>9100</v>
      </c>
      <c r="E298" t="s">
        <v>9101</v>
      </c>
      <c r="F298" t="s">
        <v>664</v>
      </c>
      <c r="G298">
        <v>74</v>
      </c>
      <c r="H298" t="b">
        <v>0</v>
      </c>
      <c r="I298" t="s">
        <v>9240</v>
      </c>
      <c r="J298" t="s">
        <v>9103</v>
      </c>
      <c r="K298" t="s">
        <v>7</v>
      </c>
      <c r="L298" t="b">
        <v>0</v>
      </c>
      <c r="M298" t="s">
        <v>7047</v>
      </c>
      <c r="N298" t="b">
        <v>0</v>
      </c>
      <c r="O298" t="b">
        <v>0</v>
      </c>
      <c r="P298" t="b">
        <v>0</v>
      </c>
      <c r="Q298" t="b">
        <v>1</v>
      </c>
      <c r="R298" t="s">
        <v>4099</v>
      </c>
      <c r="S298">
        <v>18</v>
      </c>
      <c r="T298" t="b">
        <v>0</v>
      </c>
      <c r="V298" t="s">
        <v>892</v>
      </c>
      <c r="W298">
        <v>4</v>
      </c>
      <c r="X298" s="11">
        <v>77</v>
      </c>
      <c r="Y298">
        <v>1</v>
      </c>
      <c r="Z298" s="46" cm="1">
        <f t="array" ref="Z298">IF(V298="NA",$AD$2,(INDEX($BL$4:$BL$73,MATCH(V298&amp;W298,$BK$4:$BK$73&amp;$BJ$4:$BJ$73,0))))</f>
        <v>1.0498615788681274E-2</v>
      </c>
      <c r="AA298" s="46">
        <f t="shared" si="12"/>
        <v>1.0104986157886813</v>
      </c>
      <c r="AB298" s="46"/>
    </row>
    <row r="299" spans="1:28" x14ac:dyDescent="0.25">
      <c r="A299">
        <v>3834</v>
      </c>
      <c r="B299" s="1">
        <v>45545.417232337997</v>
      </c>
      <c r="C299" s="1">
        <v>45545</v>
      </c>
      <c r="D299" t="s">
        <v>9100</v>
      </c>
      <c r="E299" t="s">
        <v>9101</v>
      </c>
      <c r="F299" t="s">
        <v>790</v>
      </c>
      <c r="G299">
        <v>75</v>
      </c>
      <c r="H299" t="b">
        <v>0</v>
      </c>
      <c r="I299" t="s">
        <v>9240</v>
      </c>
      <c r="J299" t="s">
        <v>9103</v>
      </c>
      <c r="K299" t="s">
        <v>7</v>
      </c>
      <c r="L299" t="b">
        <v>0</v>
      </c>
      <c r="M299" t="s">
        <v>9499</v>
      </c>
      <c r="N299" t="b">
        <v>0</v>
      </c>
      <c r="O299" t="b">
        <v>0</v>
      </c>
      <c r="P299" t="b">
        <v>0</v>
      </c>
      <c r="Q299" t="b">
        <v>1</v>
      </c>
      <c r="R299" t="s">
        <v>9500</v>
      </c>
      <c r="S299">
        <v>18</v>
      </c>
      <c r="T299" t="b">
        <v>0</v>
      </c>
      <c r="V299" t="s">
        <v>8</v>
      </c>
      <c r="W299" t="s">
        <v>8</v>
      </c>
      <c r="X299" s="11">
        <v>77</v>
      </c>
      <c r="Y299">
        <v>1</v>
      </c>
      <c r="Z299" s="46" cm="1">
        <f t="array" ref="Z299">IF(V299="NA",$AD$2,(INDEX($BL$4:$BL$73,MATCH(V299&amp;W299,$BK$4:$BK$73&amp;$BJ$4:$BJ$73,0))))</f>
        <v>-4.0430703315750931E-2</v>
      </c>
      <c r="AA299" s="46">
        <f t="shared" si="12"/>
        <v>0.95956929668424906</v>
      </c>
      <c r="AB299" s="46"/>
    </row>
    <row r="300" spans="1:28" x14ac:dyDescent="0.25">
      <c r="A300">
        <v>3835</v>
      </c>
      <c r="B300" s="1">
        <v>45545.416978379602</v>
      </c>
      <c r="C300" s="1">
        <v>45545</v>
      </c>
      <c r="D300" t="s">
        <v>9100</v>
      </c>
      <c r="E300" t="s">
        <v>9101</v>
      </c>
      <c r="F300" t="s">
        <v>664</v>
      </c>
      <c r="G300">
        <v>77</v>
      </c>
      <c r="H300" t="b">
        <v>0</v>
      </c>
      <c r="I300" t="s">
        <v>9240</v>
      </c>
      <c r="J300" t="s">
        <v>9103</v>
      </c>
      <c r="K300" t="s">
        <v>7</v>
      </c>
      <c r="L300" t="b">
        <v>0</v>
      </c>
      <c r="M300" t="s">
        <v>9501</v>
      </c>
      <c r="N300" t="b">
        <v>0</v>
      </c>
      <c r="O300" t="b">
        <v>0</v>
      </c>
      <c r="P300" t="b">
        <v>0</v>
      </c>
      <c r="Q300" t="b">
        <v>1</v>
      </c>
      <c r="R300" t="s">
        <v>9502</v>
      </c>
      <c r="S300">
        <v>18</v>
      </c>
      <c r="T300" t="b">
        <v>0</v>
      </c>
      <c r="V300" t="s">
        <v>886</v>
      </c>
      <c r="W300">
        <v>4</v>
      </c>
      <c r="X300" s="11">
        <v>77</v>
      </c>
      <c r="Y300">
        <v>1</v>
      </c>
      <c r="Z300" s="46" cm="1">
        <f t="array" ref="Z300">IF(V300="NA",$AD$2,(INDEX($BL$4:$BL$73,MATCH(V300&amp;W300,$BK$4:$BK$73&amp;$BJ$4:$BJ$73,0))))</f>
        <v>1.0498615788681297E-2</v>
      </c>
      <c r="AA300" s="46">
        <f t="shared" si="12"/>
        <v>1.0104986157886813</v>
      </c>
      <c r="AB300" s="46"/>
    </row>
    <row r="301" spans="1:28" x14ac:dyDescent="0.25">
      <c r="A301">
        <v>3838</v>
      </c>
      <c r="B301" s="1">
        <v>45545.4162970486</v>
      </c>
      <c r="C301" s="1">
        <v>45545</v>
      </c>
      <c r="D301" t="s">
        <v>9100</v>
      </c>
      <c r="E301" t="s">
        <v>9101</v>
      </c>
      <c r="F301" t="s">
        <v>664</v>
      </c>
      <c r="G301">
        <v>71</v>
      </c>
      <c r="H301" t="b">
        <v>0</v>
      </c>
      <c r="I301" t="s">
        <v>9240</v>
      </c>
      <c r="J301" t="s">
        <v>9103</v>
      </c>
      <c r="K301" t="s">
        <v>9</v>
      </c>
      <c r="L301" t="b">
        <v>0</v>
      </c>
      <c r="M301" t="s">
        <v>9503</v>
      </c>
      <c r="N301" t="b">
        <v>0</v>
      </c>
      <c r="O301" t="b">
        <v>1</v>
      </c>
      <c r="P301" t="b">
        <v>0</v>
      </c>
      <c r="Q301" t="b">
        <v>1</v>
      </c>
      <c r="R301" t="s">
        <v>9504</v>
      </c>
      <c r="S301">
        <v>18</v>
      </c>
      <c r="T301" t="b">
        <v>0</v>
      </c>
      <c r="V301" t="s">
        <v>945</v>
      </c>
      <c r="W301">
        <v>4</v>
      </c>
      <c r="X301" s="11">
        <v>72</v>
      </c>
      <c r="Y301">
        <v>1</v>
      </c>
      <c r="Z301" s="46" cm="1">
        <f t="array" ref="Z301">IF(V301="NA",$AD$2,(INDEX($BL$4:$BL$73,MATCH(V301&amp;W301,$BK$4:$BK$73&amp;$BJ$4:$BJ$73,0))))</f>
        <v>1.0498615788681285E-2</v>
      </c>
      <c r="AA301" s="46">
        <f t="shared" si="12"/>
        <v>1.0104986157886813</v>
      </c>
      <c r="AB301" s="46"/>
    </row>
    <row r="302" spans="1:28" x14ac:dyDescent="0.25">
      <c r="A302">
        <v>3839</v>
      </c>
      <c r="B302" s="1">
        <v>45545.416042048601</v>
      </c>
      <c r="C302" s="1">
        <v>45545</v>
      </c>
      <c r="D302" t="s">
        <v>9100</v>
      </c>
      <c r="E302" t="s">
        <v>9101</v>
      </c>
      <c r="F302" t="s">
        <v>664</v>
      </c>
      <c r="G302">
        <v>75</v>
      </c>
      <c r="H302" t="b">
        <v>0</v>
      </c>
      <c r="I302" t="s">
        <v>9240</v>
      </c>
      <c r="J302" t="s">
        <v>9103</v>
      </c>
      <c r="K302" t="s">
        <v>9</v>
      </c>
      <c r="L302" t="b">
        <v>0</v>
      </c>
      <c r="M302" t="s">
        <v>7046</v>
      </c>
      <c r="N302" t="b">
        <v>0</v>
      </c>
      <c r="O302" t="b">
        <v>1</v>
      </c>
      <c r="P302" t="b">
        <v>0</v>
      </c>
      <c r="Q302" t="b">
        <v>1</v>
      </c>
      <c r="R302" t="s">
        <v>4095</v>
      </c>
      <c r="S302">
        <v>18</v>
      </c>
      <c r="T302" t="b">
        <v>0</v>
      </c>
      <c r="V302" t="s">
        <v>893</v>
      </c>
      <c r="W302">
        <v>4</v>
      </c>
      <c r="X302" s="11">
        <v>77</v>
      </c>
      <c r="Y302">
        <v>1</v>
      </c>
      <c r="Z302" s="46" cm="1">
        <f t="array" ref="Z302">IF(V302="NA",$AD$2,(INDEX($BL$4:$BL$73,MATCH(V302&amp;W302,$BK$4:$BK$73&amp;$BJ$4:$BJ$73,0))))</f>
        <v>1.0498615788681286E-2</v>
      </c>
      <c r="AA302" s="46">
        <f t="shared" si="12"/>
        <v>1.0104986157886813</v>
      </c>
      <c r="AB302" s="46"/>
    </row>
    <row r="303" spans="1:28" x14ac:dyDescent="0.25">
      <c r="A303">
        <v>3840</v>
      </c>
      <c r="B303" s="1">
        <v>45545.415795648201</v>
      </c>
      <c r="C303" s="1">
        <v>45545</v>
      </c>
      <c r="D303" t="s">
        <v>9100</v>
      </c>
      <c r="E303" t="s">
        <v>9101</v>
      </c>
      <c r="F303" t="s">
        <v>664</v>
      </c>
      <c r="G303">
        <v>73</v>
      </c>
      <c r="H303" t="b">
        <v>0</v>
      </c>
      <c r="I303" t="s">
        <v>9240</v>
      </c>
      <c r="J303" t="s">
        <v>9103</v>
      </c>
      <c r="K303" t="s">
        <v>9</v>
      </c>
      <c r="L303" t="b">
        <v>0</v>
      </c>
      <c r="M303" t="s">
        <v>9505</v>
      </c>
      <c r="N303" t="b">
        <v>0</v>
      </c>
      <c r="O303" t="b">
        <v>1</v>
      </c>
      <c r="P303" t="b">
        <v>0</v>
      </c>
      <c r="Q303" t="b">
        <v>1</v>
      </c>
      <c r="R303" t="s">
        <v>9506</v>
      </c>
      <c r="S303">
        <v>18</v>
      </c>
      <c r="T303" t="b">
        <v>0</v>
      </c>
      <c r="V303" t="s">
        <v>941</v>
      </c>
      <c r="W303">
        <v>4</v>
      </c>
      <c r="X303" s="11">
        <v>77</v>
      </c>
      <c r="Y303">
        <v>1</v>
      </c>
      <c r="Z303" s="46" cm="1">
        <f t="array" ref="Z303">IF(V303="NA",$AD$2,(INDEX($BL$4:$BL$73,MATCH(V303&amp;W303,$BK$4:$BK$73&amp;$BJ$4:$BJ$73,0))))</f>
        <v>1.0498615788681286E-2</v>
      </c>
      <c r="AA303" s="46">
        <f t="shared" si="12"/>
        <v>1.0104986157886813</v>
      </c>
      <c r="AB303" s="46"/>
    </row>
    <row r="304" spans="1:28" x14ac:dyDescent="0.25">
      <c r="A304">
        <v>3841</v>
      </c>
      <c r="B304" s="1">
        <v>45545.415525960598</v>
      </c>
      <c r="C304" s="1">
        <v>45545</v>
      </c>
      <c r="D304" t="s">
        <v>9100</v>
      </c>
      <c r="E304" t="s">
        <v>9101</v>
      </c>
      <c r="F304" t="s">
        <v>664</v>
      </c>
      <c r="G304">
        <v>74</v>
      </c>
      <c r="H304" t="b">
        <v>0</v>
      </c>
      <c r="I304" t="s">
        <v>9240</v>
      </c>
      <c r="J304" t="s">
        <v>9103</v>
      </c>
      <c r="K304" t="s">
        <v>9</v>
      </c>
      <c r="L304" t="b">
        <v>0</v>
      </c>
      <c r="M304" t="s">
        <v>9507</v>
      </c>
      <c r="N304" t="b">
        <v>0</v>
      </c>
      <c r="O304" t="b">
        <v>1</v>
      </c>
      <c r="P304" t="b">
        <v>0</v>
      </c>
      <c r="Q304" t="b">
        <v>1</v>
      </c>
      <c r="R304" t="s">
        <v>9508</v>
      </c>
      <c r="S304">
        <v>18</v>
      </c>
      <c r="T304" t="b">
        <v>0</v>
      </c>
      <c r="V304" t="s">
        <v>886</v>
      </c>
      <c r="W304">
        <v>5</v>
      </c>
      <c r="X304" s="11">
        <v>77</v>
      </c>
      <c r="Y304">
        <v>1</v>
      </c>
      <c r="Z304" s="46" cm="1">
        <f t="array" ref="Z304">IF(V304="NA",$AD$2,(INDEX($BL$4:$BL$73,MATCH(V304&amp;W304,$BK$4:$BK$73&amp;$BJ$4:$BJ$73,0))))</f>
        <v>4.1970782120221983E-2</v>
      </c>
      <c r="AA304" s="46">
        <f t="shared" si="12"/>
        <v>1.041970782120222</v>
      </c>
      <c r="AB304" s="46"/>
    </row>
    <row r="305" spans="1:28" x14ac:dyDescent="0.25">
      <c r="A305">
        <v>3842</v>
      </c>
      <c r="B305" s="1">
        <v>45545.415270451398</v>
      </c>
      <c r="C305" s="1">
        <v>45545</v>
      </c>
      <c r="D305" t="s">
        <v>9100</v>
      </c>
      <c r="E305" t="s">
        <v>9101</v>
      </c>
      <c r="F305" t="s">
        <v>664</v>
      </c>
      <c r="G305">
        <v>75</v>
      </c>
      <c r="H305" t="b">
        <v>0</v>
      </c>
      <c r="I305" t="s">
        <v>9240</v>
      </c>
      <c r="J305" t="s">
        <v>9103</v>
      </c>
      <c r="K305" t="s">
        <v>7</v>
      </c>
      <c r="L305" t="b">
        <v>0</v>
      </c>
      <c r="M305" t="s">
        <v>7045</v>
      </c>
      <c r="N305" t="b">
        <v>0</v>
      </c>
      <c r="O305" t="b">
        <v>0</v>
      </c>
      <c r="P305" t="b">
        <v>0</v>
      </c>
      <c r="Q305" t="b">
        <v>1</v>
      </c>
      <c r="R305" t="s">
        <v>4093</v>
      </c>
      <c r="S305">
        <v>18</v>
      </c>
      <c r="T305" t="b">
        <v>0</v>
      </c>
      <c r="V305" t="s">
        <v>893</v>
      </c>
      <c r="W305">
        <v>5</v>
      </c>
      <c r="X305" s="11">
        <v>77</v>
      </c>
      <c r="Y305">
        <v>1</v>
      </c>
      <c r="Z305" s="46" cm="1">
        <f t="array" ref="Z305">IF(V305="NA",$AD$2,(INDEX($BL$4:$BL$73,MATCH(V305&amp;W305,$BK$4:$BK$73&amp;$BJ$4:$BJ$73,0))))</f>
        <v>4.1970782120221983E-2</v>
      </c>
      <c r="AA305" s="46">
        <f t="shared" si="12"/>
        <v>1.041970782120222</v>
      </c>
      <c r="AB305" s="46"/>
    </row>
    <row r="306" spans="1:28" x14ac:dyDescent="0.25">
      <c r="A306">
        <v>3843</v>
      </c>
      <c r="B306" s="1">
        <v>45545.414965127296</v>
      </c>
      <c r="C306" s="1">
        <v>45545</v>
      </c>
      <c r="D306" t="s">
        <v>9100</v>
      </c>
      <c r="E306" t="s">
        <v>9101</v>
      </c>
      <c r="F306" t="s">
        <v>790</v>
      </c>
      <c r="G306">
        <v>73</v>
      </c>
      <c r="H306" t="b">
        <v>0</v>
      </c>
      <c r="I306" t="s">
        <v>9240</v>
      </c>
      <c r="J306" t="s">
        <v>9103</v>
      </c>
      <c r="K306" t="s">
        <v>7</v>
      </c>
      <c r="L306" t="b">
        <v>0</v>
      </c>
      <c r="M306" t="s">
        <v>9509</v>
      </c>
      <c r="N306" t="b">
        <v>0</v>
      </c>
      <c r="O306" t="b">
        <v>0</v>
      </c>
      <c r="P306" t="b">
        <v>0</v>
      </c>
      <c r="Q306" t="b">
        <v>1</v>
      </c>
      <c r="R306" t="s">
        <v>9510</v>
      </c>
      <c r="S306">
        <v>18</v>
      </c>
      <c r="T306" t="b">
        <v>0</v>
      </c>
      <c r="V306" t="s">
        <v>893</v>
      </c>
      <c r="W306">
        <v>3</v>
      </c>
      <c r="X306" s="11">
        <v>77</v>
      </c>
      <c r="Y306">
        <v>1</v>
      </c>
      <c r="Z306" s="46" cm="1">
        <f t="array" ref="Z306">IF(V306="NA",$AD$2,(INDEX($BL$4:$BL$73,MATCH(V306&amp;W306,$BK$4:$BK$73&amp;$BJ$4:$BJ$73,0))))</f>
        <v>1.8952516812716508E-2</v>
      </c>
      <c r="AA306" s="46">
        <f t="shared" si="12"/>
        <v>1.0189525168127165</v>
      </c>
      <c r="AB306" s="46"/>
    </row>
    <row r="307" spans="1:28" x14ac:dyDescent="0.25">
      <c r="A307">
        <v>3844</v>
      </c>
      <c r="B307" s="1">
        <v>45545.3925429398</v>
      </c>
      <c r="C307" s="1">
        <v>45545</v>
      </c>
      <c r="D307" t="s">
        <v>9100</v>
      </c>
      <c r="E307" t="s">
        <v>9101</v>
      </c>
      <c r="F307" t="s">
        <v>664</v>
      </c>
      <c r="G307">
        <v>75</v>
      </c>
      <c r="H307" t="b">
        <v>0</v>
      </c>
      <c r="I307" t="s">
        <v>9240</v>
      </c>
      <c r="J307" t="s">
        <v>9103</v>
      </c>
      <c r="K307" t="s">
        <v>7</v>
      </c>
      <c r="L307" t="b">
        <v>0</v>
      </c>
      <c r="M307" t="s">
        <v>9511</v>
      </c>
      <c r="N307" t="b">
        <v>0</v>
      </c>
      <c r="O307" t="b">
        <v>0</v>
      </c>
      <c r="P307" t="b">
        <v>0</v>
      </c>
      <c r="Q307" t="b">
        <v>1</v>
      </c>
      <c r="R307" t="s">
        <v>9512</v>
      </c>
      <c r="S307">
        <v>18</v>
      </c>
      <c r="T307" t="b">
        <v>0</v>
      </c>
      <c r="V307" t="s">
        <v>893</v>
      </c>
      <c r="W307">
        <v>5</v>
      </c>
      <c r="X307" s="11">
        <v>77</v>
      </c>
      <c r="Y307">
        <v>1</v>
      </c>
      <c r="Z307" s="46" cm="1">
        <f t="array" ref="Z307">IF(V307="NA",$AD$2,(INDEX($BL$4:$BL$73,MATCH(V307&amp;W307,$BK$4:$BK$73&amp;$BJ$4:$BJ$73,0))))</f>
        <v>4.1970782120221983E-2</v>
      </c>
      <c r="AA307" s="46">
        <f t="shared" si="12"/>
        <v>1.041970782120222</v>
      </c>
      <c r="AB307" s="46"/>
    </row>
    <row r="308" spans="1:28" x14ac:dyDescent="0.25">
      <c r="A308">
        <v>3856</v>
      </c>
      <c r="B308" s="1">
        <v>45545.389520428202</v>
      </c>
      <c r="C308" s="1">
        <v>45545</v>
      </c>
      <c r="D308" t="s">
        <v>9100</v>
      </c>
      <c r="E308" t="s">
        <v>9101</v>
      </c>
      <c r="F308" t="s">
        <v>664</v>
      </c>
      <c r="G308">
        <v>70</v>
      </c>
      <c r="H308" t="b">
        <v>0</v>
      </c>
      <c r="I308" t="s">
        <v>9240</v>
      </c>
      <c r="J308" t="s">
        <v>9103</v>
      </c>
      <c r="K308" t="s">
        <v>9</v>
      </c>
      <c r="L308" t="b">
        <v>0</v>
      </c>
      <c r="M308" t="s">
        <v>9513</v>
      </c>
      <c r="N308" t="b">
        <v>0</v>
      </c>
      <c r="O308" t="b">
        <v>1</v>
      </c>
      <c r="P308" t="b">
        <v>0</v>
      </c>
      <c r="Q308" t="b">
        <v>1</v>
      </c>
      <c r="R308" t="s">
        <v>9514</v>
      </c>
      <c r="S308">
        <v>18</v>
      </c>
      <c r="T308" t="b">
        <v>0</v>
      </c>
      <c r="V308" t="s">
        <v>886</v>
      </c>
      <c r="W308">
        <v>3</v>
      </c>
      <c r="X308" s="11">
        <v>72</v>
      </c>
      <c r="Y308">
        <v>1</v>
      </c>
      <c r="Z308" s="46" cm="1">
        <f t="array" ref="Z308">IF(V308="NA",$AD$2,(INDEX($BL$4:$BL$73,MATCH(V308&amp;W308,$BK$4:$BK$73&amp;$BJ$4:$BJ$73,0))))</f>
        <v>1.8952516812716664E-2</v>
      </c>
      <c r="AA308" s="46">
        <f t="shared" si="12"/>
        <v>1.0189525168127167</v>
      </c>
      <c r="AB308" s="46"/>
    </row>
    <row r="309" spans="1:28" x14ac:dyDescent="0.25">
      <c r="A309">
        <v>3857</v>
      </c>
      <c r="B309" s="1">
        <v>45545.389244965299</v>
      </c>
      <c r="C309" s="1">
        <v>45545</v>
      </c>
      <c r="D309" t="s">
        <v>9100</v>
      </c>
      <c r="E309" t="s">
        <v>9101</v>
      </c>
      <c r="F309" t="s">
        <v>790</v>
      </c>
      <c r="G309">
        <v>75</v>
      </c>
      <c r="H309" t="b">
        <v>0</v>
      </c>
      <c r="I309" t="s">
        <v>9240</v>
      </c>
      <c r="J309" t="s">
        <v>9103</v>
      </c>
      <c r="K309" t="s">
        <v>7</v>
      </c>
      <c r="L309" t="b">
        <v>0</v>
      </c>
      <c r="M309" t="s">
        <v>7044</v>
      </c>
      <c r="N309" t="b">
        <v>0</v>
      </c>
      <c r="O309" t="b">
        <v>0</v>
      </c>
      <c r="P309" t="b">
        <v>0</v>
      </c>
      <c r="Q309" t="b">
        <v>1</v>
      </c>
      <c r="R309" t="s">
        <v>2031</v>
      </c>
      <c r="S309">
        <v>18</v>
      </c>
      <c r="T309" t="b">
        <v>0</v>
      </c>
      <c r="V309" t="s">
        <v>886</v>
      </c>
      <c r="W309">
        <v>4</v>
      </c>
      <c r="X309" s="11">
        <v>77</v>
      </c>
      <c r="Y309">
        <v>1</v>
      </c>
      <c r="Z309" s="46" cm="1">
        <f t="array" ref="Z309">IF(V309="NA",$AD$2,(INDEX($BL$4:$BL$73,MATCH(V309&amp;W309,$BK$4:$BK$73&amp;$BJ$4:$BJ$73,0))))</f>
        <v>1.0498615788681297E-2</v>
      </c>
      <c r="AA309" s="46">
        <f t="shared" si="12"/>
        <v>1.0104986157886813</v>
      </c>
      <c r="AB309" s="46"/>
    </row>
    <row r="310" spans="1:28" x14ac:dyDescent="0.25">
      <c r="A310">
        <v>3858</v>
      </c>
      <c r="B310" s="1">
        <v>45545.3889668056</v>
      </c>
      <c r="C310" s="1">
        <v>45545</v>
      </c>
      <c r="D310" t="s">
        <v>9100</v>
      </c>
      <c r="E310" t="s">
        <v>9101</v>
      </c>
      <c r="F310" t="s">
        <v>664</v>
      </c>
      <c r="G310">
        <v>74</v>
      </c>
      <c r="H310" t="b">
        <v>0</v>
      </c>
      <c r="I310" t="s">
        <v>9240</v>
      </c>
      <c r="J310" t="s">
        <v>9103</v>
      </c>
      <c r="K310" t="s">
        <v>7</v>
      </c>
      <c r="L310" t="b">
        <v>0</v>
      </c>
      <c r="M310" t="s">
        <v>9515</v>
      </c>
      <c r="N310" t="b">
        <v>0</v>
      </c>
      <c r="O310" t="b">
        <v>0</v>
      </c>
      <c r="P310" t="b">
        <v>0</v>
      </c>
      <c r="Q310" t="b">
        <v>1</v>
      </c>
      <c r="R310" t="s">
        <v>9516</v>
      </c>
      <c r="S310">
        <v>18</v>
      </c>
      <c r="T310" t="b">
        <v>0</v>
      </c>
      <c r="V310" t="s">
        <v>892</v>
      </c>
      <c r="W310">
        <v>4</v>
      </c>
      <c r="X310" s="11">
        <v>77</v>
      </c>
      <c r="Y310">
        <v>1</v>
      </c>
      <c r="Z310" s="46" cm="1">
        <f t="array" ref="Z310">IF(V310="NA",$AD$2,(INDEX($BL$4:$BL$73,MATCH(V310&amp;W310,$BK$4:$BK$73&amp;$BJ$4:$BJ$73,0))))</f>
        <v>1.0498615788681274E-2</v>
      </c>
      <c r="AA310" s="46">
        <f t="shared" si="12"/>
        <v>1.0104986157886813</v>
      </c>
      <c r="AB310" s="46"/>
    </row>
    <row r="311" spans="1:28" x14ac:dyDescent="0.25">
      <c r="A311">
        <v>3859</v>
      </c>
      <c r="B311" s="1">
        <v>45545.388676736096</v>
      </c>
      <c r="C311" s="1">
        <v>45545</v>
      </c>
      <c r="D311" t="s">
        <v>9100</v>
      </c>
      <c r="E311" t="s">
        <v>9101</v>
      </c>
      <c r="F311" t="s">
        <v>790</v>
      </c>
      <c r="G311">
        <v>83</v>
      </c>
      <c r="H311" t="b">
        <v>0</v>
      </c>
      <c r="I311" t="s">
        <v>9240</v>
      </c>
      <c r="J311" t="s">
        <v>9103</v>
      </c>
      <c r="K311" t="s">
        <v>9</v>
      </c>
      <c r="L311" t="b">
        <v>0</v>
      </c>
      <c r="M311" t="s">
        <v>9517</v>
      </c>
      <c r="N311" t="b">
        <v>0</v>
      </c>
      <c r="O311" t="b">
        <v>1</v>
      </c>
      <c r="P311" t="b">
        <v>0</v>
      </c>
      <c r="Q311" t="b">
        <v>1</v>
      </c>
      <c r="R311" t="s">
        <v>9518</v>
      </c>
      <c r="S311">
        <v>18</v>
      </c>
      <c r="T311" t="b">
        <v>0</v>
      </c>
      <c r="V311" t="s">
        <v>8</v>
      </c>
      <c r="W311" t="s">
        <v>8</v>
      </c>
      <c r="X311" s="11">
        <v>87</v>
      </c>
      <c r="Y311">
        <v>1</v>
      </c>
      <c r="Z311" s="46" cm="1">
        <f t="array" ref="Z311">IF(V311="NA",$AD$2,(INDEX($BL$4:$BL$73,MATCH(V311&amp;W311,$BK$4:$BK$73&amp;$BJ$4:$BJ$73,0))))</f>
        <v>-4.0430703315750931E-2</v>
      </c>
      <c r="AA311" s="46">
        <f t="shared" si="12"/>
        <v>0.95956929668424906</v>
      </c>
      <c r="AB311" s="46"/>
    </row>
    <row r="312" spans="1:28" x14ac:dyDescent="0.25">
      <c r="A312">
        <v>3866</v>
      </c>
      <c r="B312" s="1">
        <v>45545.385677812497</v>
      </c>
      <c r="C312" s="1">
        <v>45545</v>
      </c>
      <c r="D312" t="s">
        <v>9100</v>
      </c>
      <c r="E312" t="s">
        <v>9101</v>
      </c>
      <c r="F312" t="s">
        <v>664</v>
      </c>
      <c r="G312">
        <v>71</v>
      </c>
      <c r="H312" t="b">
        <v>0</v>
      </c>
      <c r="I312" t="s">
        <v>9240</v>
      </c>
      <c r="J312" t="s">
        <v>9103</v>
      </c>
      <c r="K312" t="s">
        <v>7</v>
      </c>
      <c r="L312" t="b">
        <v>0</v>
      </c>
      <c r="M312" t="s">
        <v>7043</v>
      </c>
      <c r="N312" t="b">
        <v>0</v>
      </c>
      <c r="O312" t="b">
        <v>0</v>
      </c>
      <c r="P312" t="b">
        <v>0</v>
      </c>
      <c r="Q312" t="b">
        <v>1</v>
      </c>
      <c r="R312" t="s">
        <v>4079</v>
      </c>
      <c r="S312">
        <v>18</v>
      </c>
      <c r="T312" t="b">
        <v>0</v>
      </c>
      <c r="V312" t="s">
        <v>889</v>
      </c>
      <c r="W312">
        <v>4</v>
      </c>
      <c r="X312" s="11">
        <v>72</v>
      </c>
      <c r="Y312">
        <v>1</v>
      </c>
      <c r="Z312" s="46" cm="1">
        <f t="array" ref="Z312">IF(V312="NA",$AD$2,(INDEX($BL$4:$BL$73,MATCH(V312&amp;W312,$BK$4:$BK$73&amp;$BJ$4:$BJ$73,0))))</f>
        <v>1.0498615788681227E-2</v>
      </c>
      <c r="AA312" s="46">
        <f t="shared" si="12"/>
        <v>1.0104986157886813</v>
      </c>
      <c r="AB312" s="46"/>
    </row>
    <row r="313" spans="1:28" x14ac:dyDescent="0.25">
      <c r="A313">
        <v>3869</v>
      </c>
      <c r="B313" s="1">
        <v>45545.3846303588</v>
      </c>
      <c r="C313" s="1">
        <v>45545</v>
      </c>
      <c r="D313" t="s">
        <v>9100</v>
      </c>
      <c r="E313" t="s">
        <v>9101</v>
      </c>
      <c r="F313" t="s">
        <v>790</v>
      </c>
      <c r="G313">
        <v>74</v>
      </c>
      <c r="H313" t="b">
        <v>0</v>
      </c>
      <c r="I313" t="s">
        <v>9240</v>
      </c>
      <c r="J313" t="s">
        <v>9103</v>
      </c>
      <c r="K313" t="s">
        <v>7</v>
      </c>
      <c r="L313" t="b">
        <v>0</v>
      </c>
      <c r="M313" t="s">
        <v>7042</v>
      </c>
      <c r="N313" t="b">
        <v>0</v>
      </c>
      <c r="O313" t="b">
        <v>1</v>
      </c>
      <c r="P313" t="b">
        <v>0</v>
      </c>
      <c r="Q313" t="b">
        <v>1</v>
      </c>
      <c r="R313" t="s">
        <v>2030</v>
      </c>
      <c r="S313">
        <v>18</v>
      </c>
      <c r="T313" t="b">
        <v>0</v>
      </c>
      <c r="V313" t="s">
        <v>945</v>
      </c>
      <c r="W313">
        <v>4</v>
      </c>
      <c r="X313" s="11">
        <v>77</v>
      </c>
      <c r="Y313">
        <v>1</v>
      </c>
      <c r="Z313" s="46" cm="1">
        <f t="array" ref="Z313">IF(V313="NA",$AD$2,(INDEX($BL$4:$BL$73,MATCH(V313&amp;W313,$BK$4:$BK$73&amp;$BJ$4:$BJ$73,0))))</f>
        <v>1.0498615788681285E-2</v>
      </c>
      <c r="AA313" s="46">
        <f t="shared" si="12"/>
        <v>1.0104986157886813</v>
      </c>
      <c r="AB313" s="46"/>
    </row>
    <row r="314" spans="1:28" x14ac:dyDescent="0.25">
      <c r="A314">
        <v>3873</v>
      </c>
      <c r="B314" s="1">
        <v>45545.383715694399</v>
      </c>
      <c r="C314" s="1">
        <v>45545</v>
      </c>
      <c r="D314" t="s">
        <v>9100</v>
      </c>
      <c r="E314" t="s">
        <v>9101</v>
      </c>
      <c r="F314" t="s">
        <v>790</v>
      </c>
      <c r="G314">
        <v>74</v>
      </c>
      <c r="H314" t="b">
        <v>0</v>
      </c>
      <c r="I314" t="s">
        <v>9240</v>
      </c>
      <c r="J314" t="s">
        <v>9159</v>
      </c>
      <c r="K314" t="s">
        <v>9</v>
      </c>
      <c r="L314" t="b">
        <v>0</v>
      </c>
      <c r="M314" t="s">
        <v>9519</v>
      </c>
      <c r="N314" t="b">
        <v>0</v>
      </c>
      <c r="O314" t="b">
        <v>0</v>
      </c>
      <c r="P314" t="b">
        <v>0</v>
      </c>
      <c r="Q314" t="b">
        <v>1</v>
      </c>
      <c r="R314" t="s">
        <v>9520</v>
      </c>
      <c r="S314">
        <v>18</v>
      </c>
      <c r="T314" t="b">
        <v>0</v>
      </c>
      <c r="V314" t="s">
        <v>741</v>
      </c>
      <c r="W314">
        <v>4</v>
      </c>
      <c r="X314" s="11">
        <v>77</v>
      </c>
      <c r="Y314">
        <v>1</v>
      </c>
      <c r="Z314" s="46" cm="1">
        <f t="array" ref="Z314">IF(V314="NA",$AD$2,(INDEX($BL$4:$BL$73,MATCH(V314&amp;W314,$BK$4:$BK$73&amp;$BJ$4:$BJ$73,0))))</f>
        <v>1.1678733304575806E-2</v>
      </c>
      <c r="AA314" s="46">
        <f t="shared" si="12"/>
        <v>1.0116787333045758</v>
      </c>
      <c r="AB314" s="46"/>
    </row>
    <row r="315" spans="1:28" x14ac:dyDescent="0.25">
      <c r="A315">
        <v>3878</v>
      </c>
      <c r="B315" s="1">
        <v>45545.380882187499</v>
      </c>
      <c r="C315" s="1">
        <v>45545</v>
      </c>
      <c r="D315" t="s">
        <v>9100</v>
      </c>
      <c r="E315" t="s">
        <v>9101</v>
      </c>
      <c r="F315" t="s">
        <v>664</v>
      </c>
      <c r="G315">
        <v>73</v>
      </c>
      <c r="H315" t="b">
        <v>0</v>
      </c>
      <c r="I315" t="s">
        <v>9240</v>
      </c>
      <c r="J315" t="s">
        <v>9159</v>
      </c>
      <c r="K315" t="s">
        <v>9</v>
      </c>
      <c r="L315" t="b">
        <v>0</v>
      </c>
      <c r="M315" t="s">
        <v>7041</v>
      </c>
      <c r="N315" t="b">
        <v>0</v>
      </c>
      <c r="O315" t="b">
        <v>1</v>
      </c>
      <c r="P315" t="b">
        <v>0</v>
      </c>
      <c r="Q315" t="b">
        <v>1</v>
      </c>
      <c r="R315" t="s">
        <v>498</v>
      </c>
      <c r="S315">
        <v>18</v>
      </c>
      <c r="T315" t="b">
        <v>0</v>
      </c>
      <c r="V315" t="s">
        <v>949</v>
      </c>
      <c r="W315">
        <v>5</v>
      </c>
      <c r="X315" s="11">
        <v>77</v>
      </c>
      <c r="Y315">
        <v>1</v>
      </c>
      <c r="Z315" s="46" cm="1">
        <f t="array" ref="Z315">IF(V315="NA",$AD$2,(INDEX($BL$4:$BL$73,MATCH(V315&amp;W315,$BK$4:$BK$73&amp;$BJ$4:$BJ$73,0))))</f>
        <v>4.1970782120221983E-2</v>
      </c>
      <c r="AA315" s="46">
        <f t="shared" si="12"/>
        <v>1.041970782120222</v>
      </c>
      <c r="AB315" s="46"/>
    </row>
    <row r="316" spans="1:28" x14ac:dyDescent="0.25">
      <c r="A316">
        <v>3879</v>
      </c>
      <c r="B316" s="1">
        <v>45545.380576041702</v>
      </c>
      <c r="C316" s="1">
        <v>45545</v>
      </c>
      <c r="D316" t="s">
        <v>9100</v>
      </c>
      <c r="E316" t="s">
        <v>9101</v>
      </c>
      <c r="F316" t="s">
        <v>790</v>
      </c>
      <c r="G316">
        <v>74</v>
      </c>
      <c r="H316" t="b">
        <v>0</v>
      </c>
      <c r="I316" t="s">
        <v>9240</v>
      </c>
      <c r="J316" t="s">
        <v>9159</v>
      </c>
      <c r="K316" t="s">
        <v>9</v>
      </c>
      <c r="L316" t="b">
        <v>0</v>
      </c>
      <c r="M316" t="s">
        <v>9521</v>
      </c>
      <c r="N316" t="b">
        <v>0</v>
      </c>
      <c r="O316" t="b">
        <v>1</v>
      </c>
      <c r="P316" t="b">
        <v>0</v>
      </c>
      <c r="Q316" t="b">
        <v>1</v>
      </c>
      <c r="R316" t="s">
        <v>9522</v>
      </c>
      <c r="S316">
        <v>18</v>
      </c>
      <c r="T316" t="b">
        <v>0</v>
      </c>
      <c r="V316" t="s">
        <v>658</v>
      </c>
      <c r="W316">
        <v>4</v>
      </c>
      <c r="X316" s="11">
        <v>77</v>
      </c>
      <c r="Y316">
        <v>1</v>
      </c>
      <c r="Z316" s="46" cm="1">
        <f t="array" ref="Z316">IF(V316="NA",$AD$2,(INDEX($BL$4:$BL$73,MATCH(V316&amp;W316,$BK$4:$BK$73&amp;$BJ$4:$BJ$73,0))))</f>
        <v>1.1678733304575896E-2</v>
      </c>
      <c r="AA316" s="46">
        <f t="shared" si="12"/>
        <v>1.0116787333045758</v>
      </c>
      <c r="AB316" s="46"/>
    </row>
    <row r="317" spans="1:28" x14ac:dyDescent="0.25">
      <c r="A317">
        <v>3880</v>
      </c>
      <c r="B317" s="1">
        <v>45545.380261944403</v>
      </c>
      <c r="C317" s="1">
        <v>45545</v>
      </c>
      <c r="D317" t="s">
        <v>9100</v>
      </c>
      <c r="E317" t="s">
        <v>9101</v>
      </c>
      <c r="F317" t="s">
        <v>790</v>
      </c>
      <c r="G317">
        <v>74</v>
      </c>
      <c r="H317" t="b">
        <v>0</v>
      </c>
      <c r="I317" t="s">
        <v>9240</v>
      </c>
      <c r="J317" t="s">
        <v>9159</v>
      </c>
      <c r="K317" t="s">
        <v>7</v>
      </c>
      <c r="L317" t="b">
        <v>0</v>
      </c>
      <c r="M317" t="s">
        <v>9523</v>
      </c>
      <c r="N317" t="b">
        <v>0</v>
      </c>
      <c r="O317" t="b">
        <v>0</v>
      </c>
      <c r="P317" t="b">
        <v>0</v>
      </c>
      <c r="Q317" t="b">
        <v>1</v>
      </c>
      <c r="R317" t="s">
        <v>9524</v>
      </c>
      <c r="S317">
        <v>18</v>
      </c>
      <c r="T317" t="b">
        <v>0</v>
      </c>
      <c r="V317" t="s">
        <v>892</v>
      </c>
      <c r="W317">
        <v>4</v>
      </c>
      <c r="X317" s="11">
        <v>77</v>
      </c>
      <c r="Y317">
        <v>1</v>
      </c>
      <c r="Z317" s="46" cm="1">
        <f t="array" ref="Z317">IF(V317="NA",$AD$2,(INDEX($BL$4:$BL$73,MATCH(V317&amp;W317,$BK$4:$BK$73&amp;$BJ$4:$BJ$73,0))))</f>
        <v>1.0498615788681274E-2</v>
      </c>
      <c r="AA317" s="46">
        <f t="shared" si="12"/>
        <v>1.0104986157886813</v>
      </c>
      <c r="AB317" s="46"/>
    </row>
    <row r="318" spans="1:28" x14ac:dyDescent="0.25">
      <c r="A318">
        <v>3881</v>
      </c>
      <c r="B318" s="1">
        <v>45545.379748796302</v>
      </c>
      <c r="C318" s="1">
        <v>45545</v>
      </c>
      <c r="D318" t="s">
        <v>9100</v>
      </c>
      <c r="E318" t="s">
        <v>9101</v>
      </c>
      <c r="F318" t="s">
        <v>664</v>
      </c>
      <c r="G318">
        <v>75</v>
      </c>
      <c r="H318" t="b">
        <v>0</v>
      </c>
      <c r="I318" t="s">
        <v>9240</v>
      </c>
      <c r="J318" t="s">
        <v>9159</v>
      </c>
      <c r="K318" t="s">
        <v>7</v>
      </c>
      <c r="L318" t="b">
        <v>0</v>
      </c>
      <c r="N318" t="b">
        <v>0</v>
      </c>
      <c r="O318" t="b">
        <v>0</v>
      </c>
      <c r="P318" t="b">
        <v>0</v>
      </c>
      <c r="Q318" t="b">
        <v>1</v>
      </c>
      <c r="R318" t="s">
        <v>4071</v>
      </c>
      <c r="S318">
        <v>18</v>
      </c>
      <c r="T318" t="b">
        <v>0</v>
      </c>
      <c r="U318" t="s">
        <v>9525</v>
      </c>
      <c r="V318" t="s">
        <v>8</v>
      </c>
      <c r="W318" t="s">
        <v>8</v>
      </c>
      <c r="X318" s="11">
        <v>77</v>
      </c>
      <c r="Y318">
        <v>1</v>
      </c>
      <c r="Z318" s="46" cm="1">
        <f t="array" ref="Z318">IF(V318="NA",$AD$2,(INDEX($BL$4:$BL$73,MATCH(V318&amp;W318,$BK$4:$BK$73&amp;$BJ$4:$BJ$73,0))))</f>
        <v>-4.0430703315750931E-2</v>
      </c>
      <c r="AA318" s="46">
        <f t="shared" si="12"/>
        <v>0.95956929668424906</v>
      </c>
      <c r="AB318" s="46"/>
    </row>
    <row r="319" spans="1:28" x14ac:dyDescent="0.25">
      <c r="A319">
        <v>3886</v>
      </c>
      <c r="B319" s="1">
        <v>45545.373866307898</v>
      </c>
      <c r="C319" s="1">
        <v>45545</v>
      </c>
      <c r="D319" t="s">
        <v>9100</v>
      </c>
      <c r="E319" t="s">
        <v>9101</v>
      </c>
      <c r="F319" t="s">
        <v>664</v>
      </c>
      <c r="G319">
        <v>73</v>
      </c>
      <c r="H319" t="b">
        <v>0</v>
      </c>
      <c r="I319" t="s">
        <v>9240</v>
      </c>
      <c r="J319" t="s">
        <v>9159</v>
      </c>
      <c r="K319" t="s">
        <v>7</v>
      </c>
      <c r="L319" t="b">
        <v>0</v>
      </c>
      <c r="M319" t="s">
        <v>9526</v>
      </c>
      <c r="N319" t="b">
        <v>0</v>
      </c>
      <c r="O319" t="b">
        <v>0</v>
      </c>
      <c r="P319" t="b">
        <v>0</v>
      </c>
      <c r="Q319" t="b">
        <v>1</v>
      </c>
      <c r="R319" t="s">
        <v>9527</v>
      </c>
      <c r="S319">
        <v>18</v>
      </c>
      <c r="T319" t="b">
        <v>0</v>
      </c>
      <c r="V319" t="s">
        <v>886</v>
      </c>
      <c r="W319">
        <v>4</v>
      </c>
      <c r="X319" s="11">
        <v>77</v>
      </c>
      <c r="Y319">
        <v>1</v>
      </c>
      <c r="Z319" s="46" cm="1">
        <f t="array" ref="Z319">IF(V319="NA",$AD$2,(INDEX($BL$4:$BL$73,MATCH(V319&amp;W319,$BK$4:$BK$73&amp;$BJ$4:$BJ$73,0))))</f>
        <v>1.0498615788681297E-2</v>
      </c>
      <c r="AA319" s="46">
        <f t="shared" si="12"/>
        <v>1.0104986157886813</v>
      </c>
      <c r="AB319" s="46"/>
    </row>
    <row r="320" spans="1:28" x14ac:dyDescent="0.25">
      <c r="A320">
        <v>3889</v>
      </c>
      <c r="B320" s="1">
        <v>45545.373102986101</v>
      </c>
      <c r="C320" s="1">
        <v>45545</v>
      </c>
      <c r="D320" t="s">
        <v>9100</v>
      </c>
      <c r="E320" t="s">
        <v>9101</v>
      </c>
      <c r="F320" t="s">
        <v>790</v>
      </c>
      <c r="G320">
        <v>70</v>
      </c>
      <c r="H320" t="b">
        <v>0</v>
      </c>
      <c r="I320" t="s">
        <v>9240</v>
      </c>
      <c r="J320" t="s">
        <v>9159</v>
      </c>
      <c r="K320" t="s">
        <v>9</v>
      </c>
      <c r="L320" t="b">
        <v>0</v>
      </c>
      <c r="M320" t="s">
        <v>9528</v>
      </c>
      <c r="N320" t="b">
        <v>0</v>
      </c>
      <c r="O320" t="b">
        <v>1</v>
      </c>
      <c r="P320" t="b">
        <v>0</v>
      </c>
      <c r="Q320" t="b">
        <v>1</v>
      </c>
      <c r="R320" t="s">
        <v>9529</v>
      </c>
      <c r="S320">
        <v>18</v>
      </c>
      <c r="T320" t="b">
        <v>0</v>
      </c>
      <c r="V320" t="s">
        <v>945</v>
      </c>
      <c r="W320">
        <v>3</v>
      </c>
      <c r="X320" s="11">
        <v>72</v>
      </c>
      <c r="Y320">
        <v>1</v>
      </c>
      <c r="Z320" s="46" cm="1">
        <f t="array" ref="Z320">IF(V320="NA",$AD$2,(INDEX($BL$4:$BL$73,MATCH(V320&amp;W320,$BK$4:$BK$73&amp;$BJ$4:$BJ$73,0))))</f>
        <v>1.8952516812716633E-2</v>
      </c>
      <c r="AA320" s="46">
        <f t="shared" si="12"/>
        <v>1.0189525168127167</v>
      </c>
      <c r="AB320" s="46"/>
    </row>
    <row r="321" spans="1:28" x14ac:dyDescent="0.25">
      <c r="A321">
        <v>3890</v>
      </c>
      <c r="B321" s="1">
        <v>45545.372798912002</v>
      </c>
      <c r="C321" s="1">
        <v>45545</v>
      </c>
      <c r="D321" t="s">
        <v>9100</v>
      </c>
      <c r="E321" t="s">
        <v>9101</v>
      </c>
      <c r="F321" t="s">
        <v>664</v>
      </c>
      <c r="G321">
        <v>76</v>
      </c>
      <c r="H321" t="b">
        <v>0</v>
      </c>
      <c r="I321" t="s">
        <v>9240</v>
      </c>
      <c r="J321" t="s">
        <v>9159</v>
      </c>
      <c r="K321" t="s">
        <v>7</v>
      </c>
      <c r="L321" t="b">
        <v>0</v>
      </c>
      <c r="M321" t="s">
        <v>7040</v>
      </c>
      <c r="N321" t="b">
        <v>0</v>
      </c>
      <c r="O321" t="b">
        <v>0</v>
      </c>
      <c r="P321" t="b">
        <v>0</v>
      </c>
      <c r="Q321" t="b">
        <v>1</v>
      </c>
      <c r="R321" t="s">
        <v>4065</v>
      </c>
      <c r="S321">
        <v>18</v>
      </c>
      <c r="T321" t="b">
        <v>0</v>
      </c>
      <c r="V321" t="s">
        <v>886</v>
      </c>
      <c r="W321">
        <v>4</v>
      </c>
      <c r="X321" s="11">
        <v>77</v>
      </c>
      <c r="Y321">
        <v>1</v>
      </c>
      <c r="Z321" s="46" cm="1">
        <f t="array" ref="Z321">IF(V321="NA",$AD$2,(INDEX($BL$4:$BL$73,MATCH(V321&amp;W321,$BK$4:$BK$73&amp;$BJ$4:$BJ$73,0))))</f>
        <v>1.0498615788681297E-2</v>
      </c>
      <c r="AA321" s="46">
        <f t="shared" si="12"/>
        <v>1.0104986157886813</v>
      </c>
      <c r="AB321" s="46"/>
    </row>
    <row r="322" spans="1:28" x14ac:dyDescent="0.25">
      <c r="A322">
        <v>3891</v>
      </c>
      <c r="B322" s="1">
        <v>45545.372500104197</v>
      </c>
      <c r="C322" s="1">
        <v>45545</v>
      </c>
      <c r="D322" t="s">
        <v>9100</v>
      </c>
      <c r="E322" t="s">
        <v>9101</v>
      </c>
      <c r="F322" t="s">
        <v>790</v>
      </c>
      <c r="G322">
        <v>75</v>
      </c>
      <c r="H322" t="b">
        <v>0</v>
      </c>
      <c r="I322" t="s">
        <v>9240</v>
      </c>
      <c r="J322" t="s">
        <v>9159</v>
      </c>
      <c r="K322" t="s">
        <v>7</v>
      </c>
      <c r="L322" t="b">
        <v>0</v>
      </c>
      <c r="M322" t="s">
        <v>9530</v>
      </c>
      <c r="N322" t="b">
        <v>0</v>
      </c>
      <c r="O322" t="b">
        <v>0</v>
      </c>
      <c r="P322" t="b">
        <v>0</v>
      </c>
      <c r="Q322" t="b">
        <v>1</v>
      </c>
      <c r="R322" t="s">
        <v>9531</v>
      </c>
      <c r="S322">
        <v>18</v>
      </c>
      <c r="T322" t="b">
        <v>0</v>
      </c>
      <c r="V322" t="s">
        <v>886</v>
      </c>
      <c r="W322">
        <v>4</v>
      </c>
      <c r="X322" s="11">
        <v>77</v>
      </c>
      <c r="Y322">
        <v>1</v>
      </c>
      <c r="Z322" s="46" cm="1">
        <f t="array" ref="Z322">IF(V322="NA",$AD$2,(INDEX($BL$4:$BL$73,MATCH(V322&amp;W322,$BK$4:$BK$73&amp;$BJ$4:$BJ$73,0))))</f>
        <v>1.0498615788681297E-2</v>
      </c>
      <c r="AA322" s="46">
        <f t="shared" si="12"/>
        <v>1.0104986157886813</v>
      </c>
      <c r="AB322" s="46"/>
    </row>
    <row r="323" spans="1:28" x14ac:dyDescent="0.25">
      <c r="A323">
        <v>3892</v>
      </c>
      <c r="B323" s="1">
        <v>45545.3721879398</v>
      </c>
      <c r="C323" s="1">
        <v>45545</v>
      </c>
      <c r="D323" t="s">
        <v>9100</v>
      </c>
      <c r="E323" t="s">
        <v>9101</v>
      </c>
      <c r="F323" t="s">
        <v>790</v>
      </c>
      <c r="G323">
        <v>74</v>
      </c>
      <c r="H323" t="b">
        <v>0</v>
      </c>
      <c r="I323" t="s">
        <v>9240</v>
      </c>
      <c r="J323" t="s">
        <v>9159</v>
      </c>
      <c r="K323" t="s">
        <v>7</v>
      </c>
      <c r="L323" t="b">
        <v>0</v>
      </c>
      <c r="M323" t="s">
        <v>9532</v>
      </c>
      <c r="N323" t="b">
        <v>0</v>
      </c>
      <c r="O323" t="b">
        <v>0</v>
      </c>
      <c r="P323" t="b">
        <v>0</v>
      </c>
      <c r="Q323" t="b">
        <v>1</v>
      </c>
      <c r="R323" t="s">
        <v>9533</v>
      </c>
      <c r="S323">
        <v>18</v>
      </c>
      <c r="T323" t="b">
        <v>0</v>
      </c>
      <c r="V323" t="s">
        <v>886</v>
      </c>
      <c r="W323">
        <v>5</v>
      </c>
      <c r="X323" s="11">
        <v>77</v>
      </c>
      <c r="Y323">
        <v>1</v>
      </c>
      <c r="Z323" s="46" cm="1">
        <f t="array" ref="Z323">IF(V323="NA",$AD$2,(INDEX($BL$4:$BL$73,MATCH(V323&amp;W323,$BK$4:$BK$73&amp;$BJ$4:$BJ$73,0))))</f>
        <v>4.1970782120221983E-2</v>
      </c>
      <c r="AA323" s="46">
        <f t="shared" si="12"/>
        <v>1.041970782120222</v>
      </c>
      <c r="AB323" s="46"/>
    </row>
    <row r="324" spans="1:28" x14ac:dyDescent="0.25">
      <c r="A324">
        <v>3902</v>
      </c>
      <c r="B324" s="1">
        <v>45545.368683182904</v>
      </c>
      <c r="C324" s="1">
        <v>45545</v>
      </c>
      <c r="D324" t="s">
        <v>9100</v>
      </c>
      <c r="E324" t="s">
        <v>9101</v>
      </c>
      <c r="F324" t="s">
        <v>664</v>
      </c>
      <c r="G324">
        <v>73</v>
      </c>
      <c r="H324" t="b">
        <v>0</v>
      </c>
      <c r="I324" t="s">
        <v>9240</v>
      </c>
      <c r="J324" t="s">
        <v>9159</v>
      </c>
      <c r="K324" t="s">
        <v>7</v>
      </c>
      <c r="L324" t="b">
        <v>0</v>
      </c>
      <c r="M324" t="s">
        <v>7039</v>
      </c>
      <c r="N324" t="b">
        <v>0</v>
      </c>
      <c r="O324" t="b">
        <v>0</v>
      </c>
      <c r="P324" t="b">
        <v>0</v>
      </c>
      <c r="Q324" t="b">
        <v>1</v>
      </c>
      <c r="R324" t="s">
        <v>4057</v>
      </c>
      <c r="S324">
        <v>18</v>
      </c>
      <c r="T324" t="b">
        <v>0</v>
      </c>
      <c r="V324" t="s">
        <v>893</v>
      </c>
      <c r="W324">
        <v>3</v>
      </c>
      <c r="X324" s="11">
        <v>77</v>
      </c>
      <c r="Y324">
        <v>1</v>
      </c>
      <c r="Z324" s="46" cm="1">
        <f t="array" ref="Z324">IF(V324="NA",$AD$2,(INDEX($BL$4:$BL$73,MATCH(V324&amp;W324,$BK$4:$BK$73&amp;$BJ$4:$BJ$73,0))))</f>
        <v>1.8952516812716508E-2</v>
      </c>
      <c r="AA324" s="46">
        <f t="shared" ref="AA324:AA387" si="13">Y324+Z324</f>
        <v>1.0189525168127165</v>
      </c>
      <c r="AB324" s="46"/>
    </row>
    <row r="325" spans="1:28" x14ac:dyDescent="0.25">
      <c r="A325">
        <v>3903</v>
      </c>
      <c r="B325" s="1">
        <v>45545.368341446803</v>
      </c>
      <c r="C325" s="1">
        <v>45545</v>
      </c>
      <c r="D325" t="s">
        <v>9100</v>
      </c>
      <c r="E325" t="s">
        <v>9101</v>
      </c>
      <c r="F325" t="s">
        <v>664</v>
      </c>
      <c r="G325">
        <v>73</v>
      </c>
      <c r="H325" t="b">
        <v>0</v>
      </c>
      <c r="I325" t="s">
        <v>9240</v>
      </c>
      <c r="J325" t="s">
        <v>9159</v>
      </c>
      <c r="K325" t="s">
        <v>7</v>
      </c>
      <c r="L325" t="b">
        <v>0</v>
      </c>
      <c r="M325" t="s">
        <v>9534</v>
      </c>
      <c r="N325" t="b">
        <v>0</v>
      </c>
      <c r="O325" t="b">
        <v>0</v>
      </c>
      <c r="P325" t="b">
        <v>0</v>
      </c>
      <c r="Q325" t="b">
        <v>1</v>
      </c>
      <c r="R325" t="s">
        <v>9535</v>
      </c>
      <c r="S325">
        <v>18</v>
      </c>
      <c r="T325" t="b">
        <v>0</v>
      </c>
      <c r="V325" t="s">
        <v>8</v>
      </c>
      <c r="W325" t="s">
        <v>8</v>
      </c>
      <c r="X325" s="11">
        <v>77</v>
      </c>
      <c r="Y325">
        <v>1</v>
      </c>
      <c r="Z325" s="46" cm="1">
        <f t="array" ref="Z325">IF(V325="NA",$AD$2,(INDEX($BL$4:$BL$73,MATCH(V325&amp;W325,$BK$4:$BK$73&amp;$BJ$4:$BJ$73,0))))</f>
        <v>-4.0430703315750931E-2</v>
      </c>
      <c r="AA325" s="46">
        <f t="shared" si="13"/>
        <v>0.95956929668424906</v>
      </c>
      <c r="AB325" s="46"/>
    </row>
    <row r="326" spans="1:28" x14ac:dyDescent="0.25">
      <c r="A326">
        <v>3904</v>
      </c>
      <c r="B326" s="1">
        <v>45545.368049444398</v>
      </c>
      <c r="C326" s="1">
        <v>45545</v>
      </c>
      <c r="D326" t="s">
        <v>9100</v>
      </c>
      <c r="E326" t="s">
        <v>9101</v>
      </c>
      <c r="F326" t="s">
        <v>664</v>
      </c>
      <c r="G326">
        <v>77</v>
      </c>
      <c r="H326" t="b">
        <v>0</v>
      </c>
      <c r="I326" t="s">
        <v>9240</v>
      </c>
      <c r="J326" t="s">
        <v>9159</v>
      </c>
      <c r="K326" t="s">
        <v>9</v>
      </c>
      <c r="L326" t="b">
        <v>0</v>
      </c>
      <c r="M326" t="s">
        <v>9536</v>
      </c>
      <c r="N326" t="b">
        <v>0</v>
      </c>
      <c r="O326" t="b">
        <v>1</v>
      </c>
      <c r="P326" t="b">
        <v>0</v>
      </c>
      <c r="Q326" t="b">
        <v>1</v>
      </c>
      <c r="R326" t="s">
        <v>9537</v>
      </c>
      <c r="S326">
        <v>18</v>
      </c>
      <c r="T326" t="b">
        <v>0</v>
      </c>
      <c r="V326" t="s">
        <v>886</v>
      </c>
      <c r="W326">
        <v>5</v>
      </c>
      <c r="X326" s="11">
        <v>77</v>
      </c>
      <c r="Y326">
        <v>1</v>
      </c>
      <c r="Z326" s="46" cm="1">
        <f t="array" ref="Z326">IF(V326="NA",$AD$2,(INDEX($BL$4:$BL$73,MATCH(V326&amp;W326,$BK$4:$BK$73&amp;$BJ$4:$BJ$73,0))))</f>
        <v>4.1970782120221983E-2</v>
      </c>
      <c r="AA326" s="46">
        <f t="shared" si="13"/>
        <v>1.041970782120222</v>
      </c>
      <c r="AB326" s="46"/>
    </row>
    <row r="327" spans="1:28" x14ac:dyDescent="0.25">
      <c r="A327">
        <v>3906</v>
      </c>
      <c r="B327" s="1">
        <v>45545.367544270797</v>
      </c>
      <c r="C327" s="1">
        <v>45545</v>
      </c>
      <c r="D327" t="s">
        <v>9100</v>
      </c>
      <c r="E327" t="s">
        <v>9101</v>
      </c>
      <c r="F327" t="s">
        <v>664</v>
      </c>
      <c r="G327">
        <v>76</v>
      </c>
      <c r="H327" t="b">
        <v>0</v>
      </c>
      <c r="I327" t="s">
        <v>9240</v>
      </c>
      <c r="J327" t="s">
        <v>9159</v>
      </c>
      <c r="K327" t="s">
        <v>9</v>
      </c>
      <c r="L327" t="b">
        <v>0</v>
      </c>
      <c r="M327" t="s">
        <v>9538</v>
      </c>
      <c r="N327" t="b">
        <v>0</v>
      </c>
      <c r="O327" t="b">
        <v>1</v>
      </c>
      <c r="P327" t="b">
        <v>0</v>
      </c>
      <c r="Q327" t="b">
        <v>1</v>
      </c>
      <c r="R327" t="s">
        <v>9539</v>
      </c>
      <c r="S327">
        <v>18</v>
      </c>
      <c r="T327" t="b">
        <v>0</v>
      </c>
      <c r="V327" t="s">
        <v>889</v>
      </c>
      <c r="W327">
        <v>4</v>
      </c>
      <c r="X327" s="11">
        <v>77</v>
      </c>
      <c r="Y327">
        <v>1</v>
      </c>
      <c r="Z327" s="46" cm="1">
        <f t="array" ref="Z327">IF(V327="NA",$AD$2,(INDEX($BL$4:$BL$73,MATCH(V327&amp;W327,$BK$4:$BK$73&amp;$BJ$4:$BJ$73,0))))</f>
        <v>1.0498615788681227E-2</v>
      </c>
      <c r="AA327" s="46">
        <f t="shared" si="13"/>
        <v>1.0104986157886813</v>
      </c>
      <c r="AB327" s="46"/>
    </row>
    <row r="328" spans="1:28" x14ac:dyDescent="0.25">
      <c r="A328">
        <v>3907</v>
      </c>
      <c r="B328" s="1">
        <v>45545.367281145802</v>
      </c>
      <c r="C328" s="1">
        <v>45545</v>
      </c>
      <c r="D328" t="s">
        <v>9100</v>
      </c>
      <c r="E328" t="s">
        <v>9101</v>
      </c>
      <c r="F328" t="s">
        <v>664</v>
      </c>
      <c r="G328">
        <v>74</v>
      </c>
      <c r="H328" t="b">
        <v>0</v>
      </c>
      <c r="I328" t="s">
        <v>9240</v>
      </c>
      <c r="J328" t="s">
        <v>9159</v>
      </c>
      <c r="K328" t="s">
        <v>9</v>
      </c>
      <c r="L328" t="b">
        <v>0</v>
      </c>
      <c r="M328" t="s">
        <v>9540</v>
      </c>
      <c r="N328" t="b">
        <v>0</v>
      </c>
      <c r="O328" t="b">
        <v>1</v>
      </c>
      <c r="P328" t="b">
        <v>0</v>
      </c>
      <c r="Q328" t="b">
        <v>1</v>
      </c>
      <c r="R328" t="s">
        <v>9541</v>
      </c>
      <c r="S328">
        <v>18</v>
      </c>
      <c r="T328" t="b">
        <v>0</v>
      </c>
      <c r="V328" t="s">
        <v>889</v>
      </c>
      <c r="W328">
        <v>4</v>
      </c>
      <c r="X328" s="11">
        <v>77</v>
      </c>
      <c r="Y328">
        <v>1</v>
      </c>
      <c r="Z328" s="46" cm="1">
        <f t="array" ref="Z328">IF(V328="NA",$AD$2,(INDEX($BL$4:$BL$73,MATCH(V328&amp;W328,$BK$4:$BK$73&amp;$BJ$4:$BJ$73,0))))</f>
        <v>1.0498615788681227E-2</v>
      </c>
      <c r="AA328" s="46">
        <f t="shared" si="13"/>
        <v>1.0104986157886813</v>
      </c>
      <c r="AB328" s="46"/>
    </row>
    <row r="329" spans="1:28" x14ac:dyDescent="0.25">
      <c r="A329">
        <v>3912</v>
      </c>
      <c r="B329" s="1">
        <v>45545.364161145801</v>
      </c>
      <c r="C329" s="1">
        <v>45545</v>
      </c>
      <c r="D329" t="s">
        <v>9100</v>
      </c>
      <c r="E329" t="s">
        <v>9101</v>
      </c>
      <c r="F329" t="s">
        <v>664</v>
      </c>
      <c r="G329">
        <v>72</v>
      </c>
      <c r="H329" t="b">
        <v>0</v>
      </c>
      <c r="I329" t="s">
        <v>9240</v>
      </c>
      <c r="J329" t="s">
        <v>9159</v>
      </c>
      <c r="K329" t="s">
        <v>7</v>
      </c>
      <c r="L329" t="b">
        <v>0</v>
      </c>
      <c r="M329" t="s">
        <v>9542</v>
      </c>
      <c r="N329" t="b">
        <v>0</v>
      </c>
      <c r="O329" t="b">
        <v>0</v>
      </c>
      <c r="P329" t="b">
        <v>0</v>
      </c>
      <c r="Q329" t="b">
        <v>1</v>
      </c>
      <c r="R329" t="s">
        <v>9543</v>
      </c>
      <c r="S329">
        <v>18</v>
      </c>
      <c r="T329" t="b">
        <v>0</v>
      </c>
      <c r="V329" t="s">
        <v>893</v>
      </c>
      <c r="W329">
        <v>4</v>
      </c>
      <c r="X329" s="11">
        <v>72</v>
      </c>
      <c r="Y329">
        <v>1</v>
      </c>
      <c r="Z329" s="46" cm="1">
        <f t="array" ref="Z329">IF(V329="NA",$AD$2,(INDEX($BL$4:$BL$73,MATCH(V329&amp;W329,$BK$4:$BK$73&amp;$BJ$4:$BJ$73,0))))</f>
        <v>1.0498615788681286E-2</v>
      </c>
      <c r="AA329" s="46">
        <f t="shared" si="13"/>
        <v>1.0104986157886813</v>
      </c>
      <c r="AB329" s="46"/>
    </row>
    <row r="330" spans="1:28" x14ac:dyDescent="0.25">
      <c r="A330">
        <v>3913</v>
      </c>
      <c r="B330" s="1">
        <v>45545.363821400497</v>
      </c>
      <c r="C330" s="1">
        <v>45545</v>
      </c>
      <c r="D330" t="s">
        <v>9100</v>
      </c>
      <c r="E330" t="s">
        <v>9101</v>
      </c>
      <c r="F330" t="s">
        <v>664</v>
      </c>
      <c r="G330">
        <v>83</v>
      </c>
      <c r="H330" t="b">
        <v>0</v>
      </c>
      <c r="I330" t="s">
        <v>9240</v>
      </c>
      <c r="J330" t="s">
        <v>9159</v>
      </c>
      <c r="K330" t="s">
        <v>7</v>
      </c>
      <c r="L330" t="b">
        <v>0</v>
      </c>
      <c r="M330" t="s">
        <v>9544</v>
      </c>
      <c r="N330" t="b">
        <v>0</v>
      </c>
      <c r="O330" t="b">
        <v>0</v>
      </c>
      <c r="P330" t="b">
        <v>0</v>
      </c>
      <c r="Q330" t="b">
        <v>1</v>
      </c>
      <c r="R330" t="s">
        <v>9545</v>
      </c>
      <c r="S330">
        <v>18</v>
      </c>
      <c r="T330" t="b">
        <v>0</v>
      </c>
      <c r="V330" t="s">
        <v>741</v>
      </c>
      <c r="W330">
        <v>5</v>
      </c>
      <c r="X330" s="11">
        <v>87</v>
      </c>
      <c r="Y330">
        <v>1</v>
      </c>
      <c r="Z330" s="46" cm="1">
        <f t="array" ref="Z330">IF(V330="NA",$AD$2,(INDEX($BL$4:$BL$73,MATCH(V330&amp;W330,$BK$4:$BK$73&amp;$BJ$4:$BJ$73,0))))</f>
        <v>2.9563914871896368E-3</v>
      </c>
      <c r="AA330" s="46">
        <f t="shared" si="13"/>
        <v>1.0029563914871897</v>
      </c>
      <c r="AB330" s="46"/>
    </row>
    <row r="331" spans="1:28" x14ac:dyDescent="0.25">
      <c r="A331">
        <v>3914</v>
      </c>
      <c r="B331" s="1">
        <v>45545.3635295602</v>
      </c>
      <c r="C331" s="1">
        <v>45545</v>
      </c>
      <c r="D331" t="s">
        <v>9100</v>
      </c>
      <c r="E331" t="s">
        <v>9101</v>
      </c>
      <c r="F331" t="s">
        <v>664</v>
      </c>
      <c r="G331">
        <v>80</v>
      </c>
      <c r="H331" t="b">
        <v>0</v>
      </c>
      <c r="I331" t="s">
        <v>9240</v>
      </c>
      <c r="J331" t="s">
        <v>9159</v>
      </c>
      <c r="K331" t="s">
        <v>7</v>
      </c>
      <c r="L331" t="b">
        <v>0</v>
      </c>
      <c r="M331" t="s">
        <v>7038</v>
      </c>
      <c r="N331" t="b">
        <v>0</v>
      </c>
      <c r="O331" t="b">
        <v>0</v>
      </c>
      <c r="P331" t="b">
        <v>0</v>
      </c>
      <c r="Q331" t="b">
        <v>1</v>
      </c>
      <c r="R331" t="s">
        <v>4049</v>
      </c>
      <c r="S331">
        <v>18</v>
      </c>
      <c r="T331" t="b">
        <v>0</v>
      </c>
      <c r="V331" t="s">
        <v>741</v>
      </c>
      <c r="W331">
        <v>4</v>
      </c>
      <c r="X331" s="11">
        <v>82</v>
      </c>
      <c r="Y331">
        <v>1</v>
      </c>
      <c r="Z331" s="46" cm="1">
        <f t="array" ref="Z331">IF(V331="NA",$AD$2,(INDEX($BL$4:$BL$73,MATCH(V331&amp;W331,$BK$4:$BK$73&amp;$BJ$4:$BJ$73,0))))</f>
        <v>1.1678733304575806E-2</v>
      </c>
      <c r="AA331" s="46">
        <f t="shared" si="13"/>
        <v>1.0116787333045758</v>
      </c>
      <c r="AB331" s="46"/>
    </row>
    <row r="332" spans="1:28" x14ac:dyDescent="0.25">
      <c r="A332">
        <v>3915</v>
      </c>
      <c r="B332" s="1">
        <v>45545.363188541698</v>
      </c>
      <c r="C332" s="1">
        <v>45545</v>
      </c>
      <c r="D332" t="s">
        <v>9100</v>
      </c>
      <c r="E332" t="s">
        <v>9101</v>
      </c>
      <c r="F332" t="s">
        <v>664</v>
      </c>
      <c r="G332">
        <v>74</v>
      </c>
      <c r="H332" t="b">
        <v>0</v>
      </c>
      <c r="I332" t="s">
        <v>9240</v>
      </c>
      <c r="J332" t="s">
        <v>9159</v>
      </c>
      <c r="K332" t="s">
        <v>9</v>
      </c>
      <c r="L332" t="b">
        <v>0</v>
      </c>
      <c r="M332" t="s">
        <v>9546</v>
      </c>
      <c r="N332" t="b">
        <v>0</v>
      </c>
      <c r="O332" t="b">
        <v>1</v>
      </c>
      <c r="P332" t="b">
        <v>0</v>
      </c>
      <c r="Q332" t="b">
        <v>1</v>
      </c>
      <c r="R332" t="s">
        <v>9547</v>
      </c>
      <c r="S332">
        <v>18</v>
      </c>
      <c r="T332" t="b">
        <v>0</v>
      </c>
      <c r="V332" t="s">
        <v>892</v>
      </c>
      <c r="W332">
        <v>4</v>
      </c>
      <c r="X332" s="11">
        <v>77</v>
      </c>
      <c r="Y332">
        <v>1</v>
      </c>
      <c r="Z332" s="46" cm="1">
        <f t="array" ref="Z332">IF(V332="NA",$AD$2,(INDEX($BL$4:$BL$73,MATCH(V332&amp;W332,$BK$4:$BK$73&amp;$BJ$4:$BJ$73,0))))</f>
        <v>1.0498615788681274E-2</v>
      </c>
      <c r="AA332" s="46">
        <f t="shared" si="13"/>
        <v>1.0104986157886813</v>
      </c>
      <c r="AB332" s="46"/>
    </row>
    <row r="333" spans="1:28" x14ac:dyDescent="0.25">
      <c r="A333">
        <v>3916</v>
      </c>
      <c r="B333" s="1">
        <v>45545.362430069399</v>
      </c>
      <c r="C333" s="1">
        <v>45545</v>
      </c>
      <c r="D333" t="s">
        <v>9100</v>
      </c>
      <c r="E333" t="s">
        <v>9101</v>
      </c>
      <c r="F333" t="s">
        <v>790</v>
      </c>
      <c r="G333">
        <v>83</v>
      </c>
      <c r="H333" t="b">
        <v>0</v>
      </c>
      <c r="I333" t="s">
        <v>9240</v>
      </c>
      <c r="J333" t="s">
        <v>9159</v>
      </c>
      <c r="K333" t="s">
        <v>7</v>
      </c>
      <c r="L333" t="b">
        <v>0</v>
      </c>
      <c r="M333" t="s">
        <v>9548</v>
      </c>
      <c r="N333" t="b">
        <v>0</v>
      </c>
      <c r="O333" t="b">
        <v>0</v>
      </c>
      <c r="P333" t="b">
        <v>0</v>
      </c>
      <c r="Q333" t="b">
        <v>1</v>
      </c>
      <c r="R333" t="s">
        <v>9549</v>
      </c>
      <c r="S333">
        <v>18</v>
      </c>
      <c r="T333" t="b">
        <v>0</v>
      </c>
      <c r="V333" t="s">
        <v>889</v>
      </c>
      <c r="W333">
        <v>4</v>
      </c>
      <c r="X333" s="11">
        <v>87</v>
      </c>
      <c r="Y333">
        <v>1</v>
      </c>
      <c r="Z333" s="46" cm="1">
        <f t="array" ref="Z333">IF(V333="NA",$AD$2,(INDEX($BL$4:$BL$73,MATCH(V333&amp;W333,$BK$4:$BK$73&amp;$BJ$4:$BJ$73,0))))</f>
        <v>1.0498615788681227E-2</v>
      </c>
      <c r="AA333" s="46">
        <f t="shared" si="13"/>
        <v>1.0104986157886813</v>
      </c>
      <c r="AB333" s="46"/>
    </row>
    <row r="334" spans="1:28" x14ac:dyDescent="0.25">
      <c r="A334">
        <v>3921</v>
      </c>
      <c r="B334" s="1">
        <v>45545.360941956002</v>
      </c>
      <c r="C334" s="1">
        <v>45545</v>
      </c>
      <c r="D334" t="s">
        <v>9100</v>
      </c>
      <c r="E334" t="s">
        <v>9101</v>
      </c>
      <c r="F334" t="s">
        <v>790</v>
      </c>
      <c r="G334">
        <v>70</v>
      </c>
      <c r="H334" t="b">
        <v>0</v>
      </c>
      <c r="I334" t="s">
        <v>9240</v>
      </c>
      <c r="J334" t="s">
        <v>9159</v>
      </c>
      <c r="K334" t="s">
        <v>7</v>
      </c>
      <c r="L334" t="b">
        <v>0</v>
      </c>
      <c r="M334" t="s">
        <v>9550</v>
      </c>
      <c r="N334" t="b">
        <v>0</v>
      </c>
      <c r="O334" t="b">
        <v>0</v>
      </c>
      <c r="P334" t="b">
        <v>0</v>
      </c>
      <c r="Q334" t="b">
        <v>1</v>
      </c>
      <c r="R334" t="s">
        <v>9551</v>
      </c>
      <c r="S334">
        <v>18</v>
      </c>
      <c r="T334" t="b">
        <v>0</v>
      </c>
      <c r="V334" t="s">
        <v>8</v>
      </c>
      <c r="W334" t="s">
        <v>8</v>
      </c>
      <c r="X334" s="11">
        <v>72</v>
      </c>
      <c r="Y334">
        <v>1</v>
      </c>
      <c r="Z334" s="46" cm="1">
        <f t="array" ref="Z334">IF(V334="NA",$AD$2,(INDEX($BL$4:$BL$73,MATCH(V334&amp;W334,$BK$4:$BK$73&amp;$BJ$4:$BJ$73,0))))</f>
        <v>-4.0430703315750931E-2</v>
      </c>
      <c r="AA334" s="46">
        <f t="shared" si="13"/>
        <v>0.95956929668424906</v>
      </c>
      <c r="AB334" s="46"/>
    </row>
    <row r="335" spans="1:28" x14ac:dyDescent="0.25">
      <c r="A335">
        <v>3922</v>
      </c>
      <c r="B335" s="1">
        <v>45545.360639710598</v>
      </c>
      <c r="C335" s="1">
        <v>45545</v>
      </c>
      <c r="D335" t="s">
        <v>9100</v>
      </c>
      <c r="E335" t="s">
        <v>9101</v>
      </c>
      <c r="F335" t="s">
        <v>664</v>
      </c>
      <c r="G335">
        <v>79</v>
      </c>
      <c r="H335" t="b">
        <v>0</v>
      </c>
      <c r="I335" t="s">
        <v>9240</v>
      </c>
      <c r="J335" t="s">
        <v>9159</v>
      </c>
      <c r="K335" t="s">
        <v>9</v>
      </c>
      <c r="L335" t="b">
        <v>0</v>
      </c>
      <c r="M335" t="s">
        <v>9552</v>
      </c>
      <c r="N335" t="b">
        <v>0</v>
      </c>
      <c r="O335" t="b">
        <v>1</v>
      </c>
      <c r="P335" t="b">
        <v>0</v>
      </c>
      <c r="Q335" t="b">
        <v>1</v>
      </c>
      <c r="R335" t="s">
        <v>9553</v>
      </c>
      <c r="S335">
        <v>18</v>
      </c>
      <c r="T335" t="b">
        <v>0</v>
      </c>
      <c r="V335" t="s">
        <v>740</v>
      </c>
      <c r="W335">
        <v>4</v>
      </c>
      <c r="X335" s="11">
        <v>82</v>
      </c>
      <c r="Y335">
        <v>1</v>
      </c>
      <c r="Z335" s="46" cm="1">
        <f t="array" ref="Z335">IF(V335="NA",$AD$2,(INDEX($BL$4:$BL$73,MATCH(V335&amp;W335,$BK$4:$BK$73&amp;$BJ$4:$BJ$73,0))))</f>
        <v>1.0498615788681253E-2</v>
      </c>
      <c r="AA335" s="46">
        <f t="shared" si="13"/>
        <v>1.0104986157886813</v>
      </c>
      <c r="AB335" s="46"/>
    </row>
    <row r="336" spans="1:28" x14ac:dyDescent="0.25">
      <c r="A336">
        <v>3923</v>
      </c>
      <c r="B336" s="1">
        <v>45545.360347673603</v>
      </c>
      <c r="C336" s="1">
        <v>45545</v>
      </c>
      <c r="D336" t="s">
        <v>9100</v>
      </c>
      <c r="E336" t="s">
        <v>9101</v>
      </c>
      <c r="F336" t="s">
        <v>790</v>
      </c>
      <c r="G336">
        <v>73</v>
      </c>
      <c r="H336" t="b">
        <v>0</v>
      </c>
      <c r="I336" t="s">
        <v>9240</v>
      </c>
      <c r="J336" t="s">
        <v>9159</v>
      </c>
      <c r="K336" t="s">
        <v>7</v>
      </c>
      <c r="L336" t="b">
        <v>0</v>
      </c>
      <c r="M336" t="s">
        <v>7037</v>
      </c>
      <c r="N336" t="b">
        <v>0</v>
      </c>
      <c r="O336" t="b">
        <v>0</v>
      </c>
      <c r="P336" t="b">
        <v>0</v>
      </c>
      <c r="Q336" t="b">
        <v>1</v>
      </c>
      <c r="R336" t="s">
        <v>4045</v>
      </c>
      <c r="S336">
        <v>18</v>
      </c>
      <c r="T336" t="b">
        <v>0</v>
      </c>
      <c r="V336" t="s">
        <v>742</v>
      </c>
      <c r="W336">
        <v>4</v>
      </c>
      <c r="X336" s="11">
        <v>77</v>
      </c>
      <c r="Y336">
        <v>1</v>
      </c>
      <c r="Z336" s="46" cm="1">
        <f t="array" ref="Z336">IF(V336="NA",$AD$2,(INDEX($BL$4:$BL$73,MATCH(V336&amp;W336,$BK$4:$BK$73&amp;$BJ$4:$BJ$73,0))))</f>
        <v>1.1678733304575913E-2</v>
      </c>
      <c r="AA336" s="46">
        <f t="shared" si="13"/>
        <v>1.0116787333045758</v>
      </c>
      <c r="AB336" s="46"/>
    </row>
    <row r="337" spans="1:28" x14ac:dyDescent="0.25">
      <c r="A337">
        <v>3924</v>
      </c>
      <c r="B337" s="1">
        <v>45545.360024756897</v>
      </c>
      <c r="C337" s="1">
        <v>45545</v>
      </c>
      <c r="D337" t="s">
        <v>9100</v>
      </c>
      <c r="E337" t="s">
        <v>9101</v>
      </c>
      <c r="F337" t="s">
        <v>664</v>
      </c>
      <c r="G337">
        <v>76</v>
      </c>
      <c r="H337" t="b">
        <v>0</v>
      </c>
      <c r="I337" t="s">
        <v>9240</v>
      </c>
      <c r="J337" t="s">
        <v>9159</v>
      </c>
      <c r="K337" t="s">
        <v>9</v>
      </c>
      <c r="L337" t="b">
        <v>0</v>
      </c>
      <c r="M337" t="s">
        <v>9554</v>
      </c>
      <c r="N337" t="b">
        <v>0</v>
      </c>
      <c r="O337" t="b">
        <v>1</v>
      </c>
      <c r="P337" t="b">
        <v>0</v>
      </c>
      <c r="Q337" t="b">
        <v>1</v>
      </c>
      <c r="R337" t="s">
        <v>9555</v>
      </c>
      <c r="S337">
        <v>18</v>
      </c>
      <c r="T337" t="b">
        <v>0</v>
      </c>
      <c r="V337" t="s">
        <v>886</v>
      </c>
      <c r="W337">
        <v>4</v>
      </c>
      <c r="X337" s="11">
        <v>77</v>
      </c>
      <c r="Y337">
        <v>1</v>
      </c>
      <c r="Z337" s="46" cm="1">
        <f t="array" ref="Z337">IF(V337="NA",$AD$2,(INDEX($BL$4:$BL$73,MATCH(V337&amp;W337,$BK$4:$BK$73&amp;$BJ$4:$BJ$73,0))))</f>
        <v>1.0498615788681297E-2</v>
      </c>
      <c r="AA337" s="46">
        <f t="shared" si="13"/>
        <v>1.0104986157886813</v>
      </c>
      <c r="AB337" s="46"/>
    </row>
    <row r="338" spans="1:28" x14ac:dyDescent="0.25">
      <c r="A338">
        <v>3925</v>
      </c>
      <c r="B338" s="1">
        <v>45545.359745636597</v>
      </c>
      <c r="C338" s="1">
        <v>45545</v>
      </c>
      <c r="D338" t="s">
        <v>9100</v>
      </c>
      <c r="E338" t="s">
        <v>9101</v>
      </c>
      <c r="F338" t="s">
        <v>664</v>
      </c>
      <c r="G338">
        <v>81</v>
      </c>
      <c r="H338" t="b">
        <v>0</v>
      </c>
      <c r="I338" t="s">
        <v>9240</v>
      </c>
      <c r="J338" t="s">
        <v>9159</v>
      </c>
      <c r="K338" t="s">
        <v>7</v>
      </c>
      <c r="L338" t="b">
        <v>0</v>
      </c>
      <c r="M338" t="s">
        <v>9556</v>
      </c>
      <c r="N338" t="b">
        <v>0</v>
      </c>
      <c r="O338" t="b">
        <v>0</v>
      </c>
      <c r="P338" t="b">
        <v>0</v>
      </c>
      <c r="Q338" t="b">
        <v>1</v>
      </c>
      <c r="R338" t="s">
        <v>9557</v>
      </c>
      <c r="S338">
        <v>18</v>
      </c>
      <c r="T338" t="b">
        <v>0</v>
      </c>
      <c r="V338" t="s">
        <v>8</v>
      </c>
      <c r="W338" t="s">
        <v>8</v>
      </c>
      <c r="X338" s="11">
        <v>82</v>
      </c>
      <c r="Y338">
        <v>1</v>
      </c>
      <c r="Z338" s="46" cm="1">
        <f t="array" ref="Z338">IF(V338="NA",$AD$2,(INDEX($BL$4:$BL$73,MATCH(V338&amp;W338,$BK$4:$BK$73&amp;$BJ$4:$BJ$73,0))))</f>
        <v>-4.0430703315750931E-2</v>
      </c>
      <c r="AA338" s="46">
        <f t="shared" si="13"/>
        <v>0.95956929668424906</v>
      </c>
      <c r="AB338" s="46"/>
    </row>
    <row r="339" spans="1:28" x14ac:dyDescent="0.25">
      <c r="A339">
        <v>3932</v>
      </c>
      <c r="B339" s="1">
        <v>45545.356592210599</v>
      </c>
      <c r="C339" s="1">
        <v>45545</v>
      </c>
      <c r="D339" t="s">
        <v>9100</v>
      </c>
      <c r="E339" t="s">
        <v>9101</v>
      </c>
      <c r="F339" t="s">
        <v>664</v>
      </c>
      <c r="G339">
        <v>85</v>
      </c>
      <c r="H339" t="b">
        <v>0</v>
      </c>
      <c r="I339" t="s">
        <v>9240</v>
      </c>
      <c r="J339" t="s">
        <v>9159</v>
      </c>
      <c r="K339" t="s">
        <v>7</v>
      </c>
      <c r="L339" t="b">
        <v>0</v>
      </c>
      <c r="M339" t="s">
        <v>7036</v>
      </c>
      <c r="N339" t="b">
        <v>0</v>
      </c>
      <c r="O339" t="b">
        <v>0</v>
      </c>
      <c r="P339" t="b">
        <v>0</v>
      </c>
      <c r="Q339" t="b">
        <v>1</v>
      </c>
      <c r="R339" t="s">
        <v>2029</v>
      </c>
      <c r="S339">
        <v>18</v>
      </c>
      <c r="T339" t="b">
        <v>0</v>
      </c>
      <c r="V339" t="s">
        <v>8</v>
      </c>
      <c r="W339" t="s">
        <v>8</v>
      </c>
      <c r="X339" s="11">
        <v>87</v>
      </c>
      <c r="Y339">
        <v>1</v>
      </c>
      <c r="Z339" s="46" cm="1">
        <f t="array" ref="Z339">IF(V339="NA",$AD$2,(INDEX($BL$4:$BL$73,MATCH(V339&amp;W339,$BK$4:$BK$73&amp;$BJ$4:$BJ$73,0))))</f>
        <v>-4.0430703315750931E-2</v>
      </c>
      <c r="AA339" s="46">
        <f t="shared" si="13"/>
        <v>0.95956929668424906</v>
      </c>
      <c r="AB339" s="46"/>
    </row>
    <row r="340" spans="1:28" x14ac:dyDescent="0.25">
      <c r="A340">
        <v>3933</v>
      </c>
      <c r="B340" s="1">
        <v>45545.356299803199</v>
      </c>
      <c r="C340" s="1">
        <v>45545</v>
      </c>
      <c r="D340" t="s">
        <v>9100</v>
      </c>
      <c r="E340" t="s">
        <v>9101</v>
      </c>
      <c r="F340" t="s">
        <v>664</v>
      </c>
      <c r="G340">
        <v>70</v>
      </c>
      <c r="H340" t="b">
        <v>0</v>
      </c>
      <c r="I340" t="s">
        <v>9240</v>
      </c>
      <c r="J340" t="s">
        <v>9159</v>
      </c>
      <c r="K340" t="s">
        <v>7</v>
      </c>
      <c r="L340" t="b">
        <v>0</v>
      </c>
      <c r="M340" t="s">
        <v>9558</v>
      </c>
      <c r="N340" t="b">
        <v>0</v>
      </c>
      <c r="O340" t="b">
        <v>0</v>
      </c>
      <c r="P340" t="b">
        <v>0</v>
      </c>
      <c r="Q340" t="b">
        <v>1</v>
      </c>
      <c r="R340" t="s">
        <v>9559</v>
      </c>
      <c r="S340">
        <v>18</v>
      </c>
      <c r="T340" t="b">
        <v>0</v>
      </c>
      <c r="V340" t="s">
        <v>893</v>
      </c>
      <c r="W340">
        <v>3</v>
      </c>
      <c r="X340" s="11">
        <v>72</v>
      </c>
      <c r="Y340">
        <v>1</v>
      </c>
      <c r="Z340" s="46" cm="1">
        <f t="array" ref="Z340">IF(V340="NA",$AD$2,(INDEX($BL$4:$BL$73,MATCH(V340&amp;W340,$BK$4:$BK$73&amp;$BJ$4:$BJ$73,0))))</f>
        <v>1.8952516812716508E-2</v>
      </c>
      <c r="AA340" s="46">
        <f t="shared" si="13"/>
        <v>1.0189525168127165</v>
      </c>
      <c r="AB340" s="46"/>
    </row>
    <row r="341" spans="1:28" x14ac:dyDescent="0.25">
      <c r="A341">
        <v>3934</v>
      </c>
      <c r="B341" s="1">
        <v>45545.356030057897</v>
      </c>
      <c r="C341" s="1">
        <v>45545</v>
      </c>
      <c r="D341" t="s">
        <v>9100</v>
      </c>
      <c r="E341" t="s">
        <v>9101</v>
      </c>
      <c r="F341" t="s">
        <v>664</v>
      </c>
      <c r="G341">
        <v>77</v>
      </c>
      <c r="H341" t="b">
        <v>0</v>
      </c>
      <c r="I341" t="s">
        <v>9240</v>
      </c>
      <c r="J341" t="s">
        <v>9159</v>
      </c>
      <c r="K341" t="s">
        <v>7</v>
      </c>
      <c r="L341" t="b">
        <v>0</v>
      </c>
      <c r="M341" t="s">
        <v>9560</v>
      </c>
      <c r="N341" t="b">
        <v>0</v>
      </c>
      <c r="O341" t="b">
        <v>0</v>
      </c>
      <c r="P341" t="b">
        <v>0</v>
      </c>
      <c r="Q341" t="b">
        <v>1</v>
      </c>
      <c r="R341" t="s">
        <v>9561</v>
      </c>
      <c r="S341">
        <v>18</v>
      </c>
      <c r="T341" t="b">
        <v>0</v>
      </c>
      <c r="V341" t="s">
        <v>8</v>
      </c>
      <c r="W341" t="s">
        <v>8</v>
      </c>
      <c r="X341" s="11">
        <v>77</v>
      </c>
      <c r="Y341">
        <v>1</v>
      </c>
      <c r="Z341" s="46" cm="1">
        <f t="array" ref="Z341">IF(V341="NA",$AD$2,(INDEX($BL$4:$BL$73,MATCH(V341&amp;W341,$BK$4:$BK$73&amp;$BJ$4:$BJ$73,0))))</f>
        <v>-4.0430703315750931E-2</v>
      </c>
      <c r="AA341" s="46">
        <f t="shared" si="13"/>
        <v>0.95956929668424906</v>
      </c>
      <c r="AB341" s="46"/>
    </row>
    <row r="342" spans="1:28" x14ac:dyDescent="0.25">
      <c r="A342">
        <v>3935</v>
      </c>
      <c r="B342" s="1">
        <v>45545.339844062502</v>
      </c>
      <c r="C342" s="1">
        <v>45545</v>
      </c>
      <c r="D342" t="s">
        <v>9100</v>
      </c>
      <c r="E342" t="s">
        <v>9101</v>
      </c>
      <c r="F342" t="s">
        <v>664</v>
      </c>
      <c r="G342">
        <v>77</v>
      </c>
      <c r="H342" t="b">
        <v>0</v>
      </c>
      <c r="I342" t="s">
        <v>9240</v>
      </c>
      <c r="J342" t="s">
        <v>9159</v>
      </c>
      <c r="K342" t="s">
        <v>7</v>
      </c>
      <c r="L342" t="b">
        <v>0</v>
      </c>
      <c r="M342" t="s">
        <v>7035</v>
      </c>
      <c r="N342" t="b">
        <v>0</v>
      </c>
      <c r="O342" t="b">
        <v>0</v>
      </c>
      <c r="P342" t="b">
        <v>0</v>
      </c>
      <c r="Q342" t="b">
        <v>1</v>
      </c>
      <c r="R342" t="s">
        <v>4038</v>
      </c>
      <c r="S342">
        <v>18</v>
      </c>
      <c r="T342" t="b">
        <v>0</v>
      </c>
      <c r="V342" t="s">
        <v>742</v>
      </c>
      <c r="W342">
        <v>4</v>
      </c>
      <c r="X342" s="11">
        <v>77</v>
      </c>
      <c r="Y342">
        <v>1</v>
      </c>
      <c r="Z342" s="46" cm="1">
        <f t="array" ref="Z342">IF(V342="NA",$AD$2,(INDEX($BL$4:$BL$73,MATCH(V342&amp;W342,$BK$4:$BK$73&amp;$BJ$4:$BJ$73,0))))</f>
        <v>1.1678733304575913E-2</v>
      </c>
      <c r="AA342" s="46">
        <f t="shared" si="13"/>
        <v>1.0116787333045758</v>
      </c>
      <c r="AB342" s="46"/>
    </row>
    <row r="343" spans="1:28" x14ac:dyDescent="0.25">
      <c r="A343">
        <v>3939</v>
      </c>
      <c r="B343" s="1">
        <v>45544.565592500003</v>
      </c>
      <c r="C343" s="1">
        <v>45544</v>
      </c>
      <c r="D343" t="s">
        <v>9100</v>
      </c>
      <c r="E343" t="s">
        <v>9101</v>
      </c>
      <c r="F343" t="s">
        <v>664</v>
      </c>
      <c r="G343">
        <v>71</v>
      </c>
      <c r="H343" t="b">
        <v>0</v>
      </c>
      <c r="I343" t="s">
        <v>9240</v>
      </c>
      <c r="J343" t="s">
        <v>9159</v>
      </c>
      <c r="K343" t="s">
        <v>7</v>
      </c>
      <c r="L343" t="b">
        <v>0</v>
      </c>
      <c r="M343" t="s">
        <v>9562</v>
      </c>
      <c r="N343" t="b">
        <v>0</v>
      </c>
      <c r="O343" t="b">
        <v>0</v>
      </c>
      <c r="P343" t="b">
        <v>0</v>
      </c>
      <c r="Q343" t="b">
        <v>1</v>
      </c>
      <c r="R343" t="s">
        <v>9563</v>
      </c>
      <c r="S343">
        <v>18</v>
      </c>
      <c r="T343" t="b">
        <v>0</v>
      </c>
      <c r="V343" t="s">
        <v>893</v>
      </c>
      <c r="W343">
        <v>4</v>
      </c>
      <c r="X343" s="11">
        <v>72</v>
      </c>
      <c r="Y343">
        <v>1</v>
      </c>
      <c r="Z343" s="46" cm="1">
        <f t="array" ref="Z343">IF(V343="NA",$AD$2,(INDEX($BL$4:$BL$73,MATCH(V343&amp;W343,$BK$4:$BK$73&amp;$BJ$4:$BJ$73,0))))</f>
        <v>1.0498615788681286E-2</v>
      </c>
      <c r="AA343" s="46">
        <f t="shared" si="13"/>
        <v>1.0104986157886813</v>
      </c>
      <c r="AB343" s="46"/>
    </row>
    <row r="344" spans="1:28" x14ac:dyDescent="0.25">
      <c r="A344">
        <v>3941</v>
      </c>
      <c r="B344" s="1">
        <v>45544.556794317097</v>
      </c>
      <c r="C344" s="1">
        <v>45544</v>
      </c>
      <c r="D344" t="s">
        <v>9100</v>
      </c>
      <c r="E344" t="s">
        <v>9101</v>
      </c>
      <c r="F344" t="s">
        <v>790</v>
      </c>
      <c r="G344">
        <v>72</v>
      </c>
      <c r="H344" t="b">
        <v>0</v>
      </c>
      <c r="I344" t="s">
        <v>9240</v>
      </c>
      <c r="J344" t="s">
        <v>9159</v>
      </c>
      <c r="K344" t="s">
        <v>9</v>
      </c>
      <c r="L344" t="b">
        <v>0</v>
      </c>
      <c r="M344" t="s">
        <v>7034</v>
      </c>
      <c r="N344" t="b">
        <v>0</v>
      </c>
      <c r="O344" t="b">
        <v>1</v>
      </c>
      <c r="P344" t="b">
        <v>0</v>
      </c>
      <c r="Q344" t="b">
        <v>1</v>
      </c>
      <c r="R344" t="s">
        <v>4034</v>
      </c>
      <c r="S344">
        <v>18</v>
      </c>
      <c r="T344" t="b">
        <v>0</v>
      </c>
      <c r="V344" t="s">
        <v>886</v>
      </c>
      <c r="W344">
        <v>4</v>
      </c>
      <c r="X344" s="11">
        <v>72</v>
      </c>
      <c r="Y344">
        <v>1</v>
      </c>
      <c r="Z344" s="46" cm="1">
        <f t="array" ref="Z344">IF(V344="NA",$AD$2,(INDEX($BL$4:$BL$73,MATCH(V344&amp;W344,$BK$4:$BK$73&amp;$BJ$4:$BJ$73,0))))</f>
        <v>1.0498615788681297E-2</v>
      </c>
      <c r="AA344" s="46">
        <f t="shared" si="13"/>
        <v>1.0104986157886813</v>
      </c>
      <c r="AB344" s="46"/>
    </row>
    <row r="345" spans="1:28" x14ac:dyDescent="0.25">
      <c r="A345">
        <v>3942</v>
      </c>
      <c r="B345" s="1">
        <v>45544.5564732407</v>
      </c>
      <c r="C345" s="1">
        <v>45544</v>
      </c>
      <c r="D345" t="s">
        <v>9100</v>
      </c>
      <c r="E345" t="s">
        <v>9101</v>
      </c>
      <c r="F345" t="s">
        <v>664</v>
      </c>
      <c r="G345">
        <v>78</v>
      </c>
      <c r="H345" t="b">
        <v>0</v>
      </c>
      <c r="I345" t="s">
        <v>9240</v>
      </c>
      <c r="J345" t="s">
        <v>9159</v>
      </c>
      <c r="K345" t="s">
        <v>9</v>
      </c>
      <c r="L345" t="b">
        <v>0</v>
      </c>
      <c r="M345" t="s">
        <v>9564</v>
      </c>
      <c r="N345" t="b">
        <v>0</v>
      </c>
      <c r="O345" t="b">
        <v>1</v>
      </c>
      <c r="P345" t="b">
        <v>0</v>
      </c>
      <c r="Q345" t="b">
        <v>1</v>
      </c>
      <c r="R345" t="s">
        <v>9565</v>
      </c>
      <c r="S345">
        <v>18</v>
      </c>
      <c r="T345" t="b">
        <v>0</v>
      </c>
      <c r="V345" t="s">
        <v>741</v>
      </c>
      <c r="W345">
        <v>4</v>
      </c>
      <c r="X345" s="11">
        <v>82</v>
      </c>
      <c r="Y345">
        <v>1</v>
      </c>
      <c r="Z345" s="46" cm="1">
        <f t="array" ref="Z345">IF(V345="NA",$AD$2,(INDEX($BL$4:$BL$73,MATCH(V345&amp;W345,$BK$4:$BK$73&amp;$BJ$4:$BJ$73,0))))</f>
        <v>1.1678733304575806E-2</v>
      </c>
      <c r="AA345" s="46">
        <f t="shared" si="13"/>
        <v>1.0116787333045758</v>
      </c>
      <c r="AB345" s="46"/>
    </row>
    <row r="346" spans="1:28" x14ac:dyDescent="0.25">
      <c r="A346">
        <v>3943</v>
      </c>
      <c r="B346" s="1">
        <v>45544.556152546298</v>
      </c>
      <c r="C346" s="1">
        <v>45544</v>
      </c>
      <c r="D346" t="s">
        <v>9100</v>
      </c>
      <c r="E346" t="s">
        <v>9101</v>
      </c>
      <c r="F346" t="s">
        <v>664</v>
      </c>
      <c r="G346">
        <v>77</v>
      </c>
      <c r="H346" t="b">
        <v>0</v>
      </c>
      <c r="I346" t="s">
        <v>9240</v>
      </c>
      <c r="J346" t="s">
        <v>9159</v>
      </c>
      <c r="K346" t="s">
        <v>7</v>
      </c>
      <c r="L346" t="b">
        <v>0</v>
      </c>
      <c r="M346" t="s">
        <v>9566</v>
      </c>
      <c r="N346" t="b">
        <v>0</v>
      </c>
      <c r="O346" t="b">
        <v>0</v>
      </c>
      <c r="P346" t="b">
        <v>0</v>
      </c>
      <c r="Q346" t="b">
        <v>1</v>
      </c>
      <c r="R346" t="s">
        <v>9567</v>
      </c>
      <c r="S346">
        <v>18</v>
      </c>
      <c r="T346" t="b">
        <v>0</v>
      </c>
      <c r="V346" t="s">
        <v>658</v>
      </c>
      <c r="W346">
        <v>4</v>
      </c>
      <c r="X346" s="11">
        <v>77</v>
      </c>
      <c r="Y346">
        <v>1</v>
      </c>
      <c r="Z346" s="46" cm="1">
        <f t="array" ref="Z346">IF(V346="NA",$AD$2,(INDEX($BL$4:$BL$73,MATCH(V346&amp;W346,$BK$4:$BK$73&amp;$BJ$4:$BJ$73,0))))</f>
        <v>1.1678733304575896E-2</v>
      </c>
      <c r="AA346" s="46">
        <f t="shared" si="13"/>
        <v>1.0116787333045758</v>
      </c>
      <c r="AB346" s="46"/>
    </row>
    <row r="347" spans="1:28" x14ac:dyDescent="0.25">
      <c r="A347">
        <v>3944</v>
      </c>
      <c r="B347" s="1">
        <v>45544.555812638901</v>
      </c>
      <c r="C347" s="1">
        <v>45544</v>
      </c>
      <c r="D347" t="s">
        <v>9100</v>
      </c>
      <c r="E347" t="s">
        <v>9101</v>
      </c>
      <c r="F347" t="s">
        <v>664</v>
      </c>
      <c r="G347">
        <v>78</v>
      </c>
      <c r="H347" t="b">
        <v>0</v>
      </c>
      <c r="I347" t="s">
        <v>9240</v>
      </c>
      <c r="J347" t="s">
        <v>9159</v>
      </c>
      <c r="K347" t="s">
        <v>7</v>
      </c>
      <c r="L347" t="b">
        <v>0</v>
      </c>
      <c r="M347" t="s">
        <v>7033</v>
      </c>
      <c r="N347" t="b">
        <v>0</v>
      </c>
      <c r="O347" t="b">
        <v>0</v>
      </c>
      <c r="P347" t="b">
        <v>0</v>
      </c>
      <c r="Q347" t="b">
        <v>1</v>
      </c>
      <c r="R347" t="s">
        <v>4032</v>
      </c>
      <c r="S347">
        <v>18</v>
      </c>
      <c r="T347" t="b">
        <v>0</v>
      </c>
      <c r="V347" t="s">
        <v>888</v>
      </c>
      <c r="W347">
        <v>5</v>
      </c>
      <c r="X347" s="11">
        <v>82</v>
      </c>
      <c r="Y347">
        <v>1</v>
      </c>
      <c r="Z347" s="46" cm="1">
        <f t="array" ref="Z347">IF(V347="NA",$AD$2,(INDEX($BL$4:$BL$73,MATCH(V347&amp;W347,$BK$4:$BK$73&amp;$BJ$4:$BJ$73,0))))</f>
        <v>4.1970782120221983E-2</v>
      </c>
      <c r="AA347" s="46">
        <f t="shared" si="13"/>
        <v>1.041970782120222</v>
      </c>
      <c r="AB347" s="46"/>
    </row>
    <row r="348" spans="1:28" x14ac:dyDescent="0.25">
      <c r="A348">
        <v>3945</v>
      </c>
      <c r="B348" s="1">
        <v>45544.555466655103</v>
      </c>
      <c r="C348" s="1">
        <v>45544</v>
      </c>
      <c r="D348" t="s">
        <v>9100</v>
      </c>
      <c r="E348" t="s">
        <v>9101</v>
      </c>
      <c r="F348" t="s">
        <v>790</v>
      </c>
      <c r="G348">
        <v>76</v>
      </c>
      <c r="H348" t="b">
        <v>0</v>
      </c>
      <c r="I348" t="s">
        <v>9240</v>
      </c>
      <c r="J348" t="s">
        <v>9159</v>
      </c>
      <c r="K348" t="s">
        <v>7</v>
      </c>
      <c r="L348" t="b">
        <v>0</v>
      </c>
      <c r="M348" t="s">
        <v>9568</v>
      </c>
      <c r="N348" t="b">
        <v>0</v>
      </c>
      <c r="O348" t="b">
        <v>0</v>
      </c>
      <c r="P348" t="b">
        <v>0</v>
      </c>
      <c r="Q348" t="b">
        <v>1</v>
      </c>
      <c r="R348" t="s">
        <v>9569</v>
      </c>
      <c r="S348">
        <v>18</v>
      </c>
      <c r="T348" t="b">
        <v>0</v>
      </c>
      <c r="V348" t="s">
        <v>888</v>
      </c>
      <c r="W348">
        <v>4</v>
      </c>
      <c r="X348" s="11">
        <v>77</v>
      </c>
      <c r="Y348">
        <v>1</v>
      </c>
      <c r="Z348" s="46" cm="1">
        <f t="array" ref="Z348">IF(V348="NA",$AD$2,(INDEX($BL$4:$BL$73,MATCH(V348&amp;W348,$BK$4:$BK$73&amp;$BJ$4:$BJ$73,0))))</f>
        <v>1.0498615788681257E-2</v>
      </c>
      <c r="AA348" s="46">
        <f t="shared" si="13"/>
        <v>1.0104986157886813</v>
      </c>
      <c r="AB348" s="46"/>
    </row>
    <row r="349" spans="1:28" x14ac:dyDescent="0.25">
      <c r="A349">
        <v>3946</v>
      </c>
      <c r="B349" s="1">
        <v>45544.555181145799</v>
      </c>
      <c r="C349" s="1">
        <v>45544</v>
      </c>
      <c r="D349" t="s">
        <v>9100</v>
      </c>
      <c r="E349" t="s">
        <v>9101</v>
      </c>
      <c r="F349" t="s">
        <v>790</v>
      </c>
      <c r="G349">
        <v>91</v>
      </c>
      <c r="H349" t="b">
        <v>0</v>
      </c>
      <c r="I349" t="s">
        <v>9240</v>
      </c>
      <c r="J349" t="s">
        <v>9159</v>
      </c>
      <c r="K349" t="s">
        <v>9</v>
      </c>
      <c r="L349" t="b">
        <v>0</v>
      </c>
      <c r="M349" t="s">
        <v>9570</v>
      </c>
      <c r="N349" t="b">
        <v>0</v>
      </c>
      <c r="O349" t="b">
        <v>1</v>
      </c>
      <c r="P349" t="b">
        <v>0</v>
      </c>
      <c r="Q349" t="b">
        <v>1</v>
      </c>
      <c r="R349" t="s">
        <v>9571</v>
      </c>
      <c r="S349">
        <v>18</v>
      </c>
      <c r="T349" t="b">
        <v>0</v>
      </c>
      <c r="V349" t="s">
        <v>919</v>
      </c>
      <c r="W349">
        <v>5</v>
      </c>
      <c r="X349" s="11">
        <v>92</v>
      </c>
      <c r="Y349">
        <v>1</v>
      </c>
      <c r="Z349" s="46" cm="1">
        <f t="array" ref="Z349">IF(V349="NA",$AD$2,(INDEX($BL$4:$BL$73,MATCH(V349&amp;W349,$BK$4:$BK$73&amp;$BJ$4:$BJ$73,0))))</f>
        <v>4.1970782120221983E-2</v>
      </c>
      <c r="AA349" s="46">
        <f t="shared" si="13"/>
        <v>1.041970782120222</v>
      </c>
      <c r="AB349" s="46"/>
    </row>
    <row r="350" spans="1:28" x14ac:dyDescent="0.25">
      <c r="A350">
        <v>3948</v>
      </c>
      <c r="B350" s="1">
        <v>45544.549239965301</v>
      </c>
      <c r="C350" s="1">
        <v>45544</v>
      </c>
      <c r="D350" t="s">
        <v>9100</v>
      </c>
      <c r="E350" t="s">
        <v>9101</v>
      </c>
      <c r="F350" t="s">
        <v>664</v>
      </c>
      <c r="G350">
        <v>77</v>
      </c>
      <c r="H350" t="b">
        <v>0</v>
      </c>
      <c r="I350" t="s">
        <v>9240</v>
      </c>
      <c r="J350" t="s">
        <v>9159</v>
      </c>
      <c r="K350" t="s">
        <v>7</v>
      </c>
      <c r="L350" t="b">
        <v>0</v>
      </c>
      <c r="M350" t="s">
        <v>9572</v>
      </c>
      <c r="N350" t="b">
        <v>0</v>
      </c>
      <c r="O350" t="b">
        <v>0</v>
      </c>
      <c r="P350" t="b">
        <v>0</v>
      </c>
      <c r="Q350" t="b">
        <v>1</v>
      </c>
      <c r="R350" t="s">
        <v>9573</v>
      </c>
      <c r="S350">
        <v>18</v>
      </c>
      <c r="T350" t="b">
        <v>0</v>
      </c>
      <c r="V350" t="s">
        <v>8</v>
      </c>
      <c r="W350" t="s">
        <v>8</v>
      </c>
      <c r="X350" s="11">
        <v>77</v>
      </c>
      <c r="Y350">
        <v>1</v>
      </c>
      <c r="Z350" s="46" cm="1">
        <f t="array" ref="Z350">IF(V350="NA",$AD$2,(INDEX($BL$4:$BL$73,MATCH(V350&amp;W350,$BK$4:$BK$73&amp;$BJ$4:$BJ$73,0))))</f>
        <v>-4.0430703315750931E-2</v>
      </c>
      <c r="AA350" s="46">
        <f t="shared" si="13"/>
        <v>0.95956929668424906</v>
      </c>
      <c r="AB350" s="46"/>
    </row>
    <row r="351" spans="1:28" x14ac:dyDescent="0.25">
      <c r="A351">
        <v>3949</v>
      </c>
      <c r="B351" s="1">
        <v>45544.548913657403</v>
      </c>
      <c r="C351" s="1">
        <v>45544</v>
      </c>
      <c r="D351" t="s">
        <v>9100</v>
      </c>
      <c r="E351" t="s">
        <v>9101</v>
      </c>
      <c r="F351" t="s">
        <v>664</v>
      </c>
      <c r="G351">
        <v>70</v>
      </c>
      <c r="H351" t="b">
        <v>0</v>
      </c>
      <c r="I351" t="s">
        <v>9240</v>
      </c>
      <c r="J351" t="s">
        <v>9159</v>
      </c>
      <c r="K351" t="s">
        <v>9</v>
      </c>
      <c r="L351" t="b">
        <v>0</v>
      </c>
      <c r="M351" t="s">
        <v>9574</v>
      </c>
      <c r="N351" t="b">
        <v>0</v>
      </c>
      <c r="O351" t="b">
        <v>1</v>
      </c>
      <c r="P351" t="b">
        <v>0</v>
      </c>
      <c r="Q351" t="b">
        <v>1</v>
      </c>
      <c r="R351" t="s">
        <v>9575</v>
      </c>
      <c r="S351">
        <v>18</v>
      </c>
      <c r="T351" t="b">
        <v>0</v>
      </c>
      <c r="V351" t="s">
        <v>892</v>
      </c>
      <c r="W351">
        <v>3</v>
      </c>
      <c r="X351" s="11">
        <v>72</v>
      </c>
      <c r="Y351">
        <v>1</v>
      </c>
      <c r="Z351" s="46" cm="1">
        <f t="array" ref="Z351">IF(V351="NA",$AD$2,(INDEX($BL$4:$BL$73,MATCH(V351&amp;W351,$BK$4:$BK$73&amp;$BJ$4:$BJ$73,0))))</f>
        <v>1.8952516812716595E-2</v>
      </c>
      <c r="AA351" s="46">
        <f t="shared" si="13"/>
        <v>1.0189525168127167</v>
      </c>
      <c r="AB351" s="46"/>
    </row>
    <row r="352" spans="1:28" x14ac:dyDescent="0.25">
      <c r="A352">
        <v>3950</v>
      </c>
      <c r="B352" s="1">
        <v>45544.548587430603</v>
      </c>
      <c r="C352" s="1">
        <v>45544</v>
      </c>
      <c r="D352" t="s">
        <v>9100</v>
      </c>
      <c r="E352" t="s">
        <v>9101</v>
      </c>
      <c r="F352" t="s">
        <v>664</v>
      </c>
      <c r="G352">
        <v>80</v>
      </c>
      <c r="H352" t="b">
        <v>0</v>
      </c>
      <c r="I352" t="s">
        <v>9240</v>
      </c>
      <c r="J352" t="s">
        <v>9159</v>
      </c>
      <c r="K352" t="s">
        <v>7</v>
      </c>
      <c r="L352" t="b">
        <v>0</v>
      </c>
      <c r="M352" t="s">
        <v>7032</v>
      </c>
      <c r="N352" t="b">
        <v>0</v>
      </c>
      <c r="O352" t="b">
        <v>0</v>
      </c>
      <c r="P352" t="b">
        <v>0</v>
      </c>
      <c r="Q352" t="b">
        <v>1</v>
      </c>
      <c r="R352" t="s">
        <v>4028</v>
      </c>
      <c r="S352">
        <v>18</v>
      </c>
      <c r="T352" t="b">
        <v>0</v>
      </c>
      <c r="V352" t="s">
        <v>8</v>
      </c>
      <c r="W352" t="s">
        <v>8</v>
      </c>
      <c r="X352" s="11">
        <v>82</v>
      </c>
      <c r="Y352">
        <v>1</v>
      </c>
      <c r="Z352" s="46" cm="1">
        <f t="array" ref="Z352">IF(V352="NA",$AD$2,(INDEX($BL$4:$BL$73,MATCH(V352&amp;W352,$BK$4:$BK$73&amp;$BJ$4:$BJ$73,0))))</f>
        <v>-4.0430703315750931E-2</v>
      </c>
      <c r="AA352" s="46">
        <f t="shared" si="13"/>
        <v>0.95956929668424906</v>
      </c>
      <c r="AB352" s="46"/>
    </row>
    <row r="353" spans="1:28" x14ac:dyDescent="0.25">
      <c r="A353">
        <v>3951</v>
      </c>
      <c r="B353" s="1">
        <v>45544.548275601897</v>
      </c>
      <c r="C353" s="1">
        <v>45544</v>
      </c>
      <c r="D353" t="s">
        <v>9100</v>
      </c>
      <c r="E353" t="s">
        <v>9101</v>
      </c>
      <c r="F353" t="s">
        <v>790</v>
      </c>
      <c r="G353">
        <v>80</v>
      </c>
      <c r="H353" t="b">
        <v>0</v>
      </c>
      <c r="I353" t="s">
        <v>9240</v>
      </c>
      <c r="J353" t="s">
        <v>9159</v>
      </c>
      <c r="K353" t="s">
        <v>7</v>
      </c>
      <c r="L353" t="b">
        <v>0</v>
      </c>
      <c r="M353" t="s">
        <v>9576</v>
      </c>
      <c r="N353" t="b">
        <v>0</v>
      </c>
      <c r="O353" t="b">
        <v>0</v>
      </c>
      <c r="P353" t="b">
        <v>0</v>
      </c>
      <c r="Q353" t="b">
        <v>1</v>
      </c>
      <c r="R353" t="s">
        <v>9577</v>
      </c>
      <c r="S353">
        <v>18</v>
      </c>
      <c r="T353" t="b">
        <v>0</v>
      </c>
      <c r="V353" t="s">
        <v>945</v>
      </c>
      <c r="W353">
        <v>4</v>
      </c>
      <c r="X353" s="11">
        <v>82</v>
      </c>
      <c r="Y353">
        <v>1</v>
      </c>
      <c r="Z353" s="46" cm="1">
        <f t="array" ref="Z353">IF(V353="NA",$AD$2,(INDEX($BL$4:$BL$73,MATCH(V353&amp;W353,$BK$4:$BK$73&amp;$BJ$4:$BJ$73,0))))</f>
        <v>1.0498615788681285E-2</v>
      </c>
      <c r="AA353" s="46">
        <f t="shared" si="13"/>
        <v>1.0104986157886813</v>
      </c>
      <c r="AB353" s="46"/>
    </row>
    <row r="354" spans="1:28" x14ac:dyDescent="0.25">
      <c r="A354">
        <v>3952</v>
      </c>
      <c r="B354" s="1">
        <v>45544.547440520801</v>
      </c>
      <c r="C354" s="1">
        <v>45544</v>
      </c>
      <c r="D354" t="s">
        <v>9100</v>
      </c>
      <c r="E354" t="s">
        <v>9101</v>
      </c>
      <c r="F354" t="s">
        <v>664</v>
      </c>
      <c r="G354">
        <v>77</v>
      </c>
      <c r="H354" t="b">
        <v>0</v>
      </c>
      <c r="I354" t="s">
        <v>9240</v>
      </c>
      <c r="J354" t="s">
        <v>9159</v>
      </c>
      <c r="K354" t="s">
        <v>7</v>
      </c>
      <c r="L354" t="b">
        <v>0</v>
      </c>
      <c r="M354" t="s">
        <v>9578</v>
      </c>
      <c r="N354" t="b">
        <v>0</v>
      </c>
      <c r="O354" t="b">
        <v>0</v>
      </c>
      <c r="P354" t="b">
        <v>0</v>
      </c>
      <c r="Q354" t="b">
        <v>1</v>
      </c>
      <c r="R354" t="s">
        <v>9579</v>
      </c>
      <c r="S354">
        <v>18</v>
      </c>
      <c r="T354" t="b">
        <v>0</v>
      </c>
      <c r="V354" t="s">
        <v>886</v>
      </c>
      <c r="W354">
        <v>4</v>
      </c>
      <c r="X354" s="11">
        <v>77</v>
      </c>
      <c r="Y354">
        <v>1</v>
      </c>
      <c r="Z354" s="46" cm="1">
        <f t="array" ref="Z354">IF(V354="NA",$AD$2,(INDEX($BL$4:$BL$73,MATCH(V354&amp;W354,$BK$4:$BK$73&amp;$BJ$4:$BJ$73,0))))</f>
        <v>1.0498615788681297E-2</v>
      </c>
      <c r="AA354" s="46">
        <f t="shared" si="13"/>
        <v>1.0104986157886813</v>
      </c>
      <c r="AB354" s="46"/>
    </row>
    <row r="355" spans="1:28" x14ac:dyDescent="0.25">
      <c r="A355">
        <v>3957</v>
      </c>
      <c r="B355" s="1">
        <v>45544.545731712999</v>
      </c>
      <c r="C355" s="1">
        <v>45544</v>
      </c>
      <c r="D355" t="s">
        <v>9100</v>
      </c>
      <c r="E355" t="s">
        <v>9101</v>
      </c>
      <c r="F355" t="s">
        <v>664</v>
      </c>
      <c r="G355">
        <v>74</v>
      </c>
      <c r="H355" t="b">
        <v>0</v>
      </c>
      <c r="I355" t="s">
        <v>9240</v>
      </c>
      <c r="J355" t="s">
        <v>9159</v>
      </c>
      <c r="K355" t="s">
        <v>7</v>
      </c>
      <c r="L355" t="b">
        <v>0</v>
      </c>
      <c r="M355" t="s">
        <v>9580</v>
      </c>
      <c r="N355" t="b">
        <v>0</v>
      </c>
      <c r="O355" t="b">
        <v>0</v>
      </c>
      <c r="P355" t="b">
        <v>0</v>
      </c>
      <c r="Q355" t="b">
        <v>1</v>
      </c>
      <c r="R355" t="s">
        <v>9581</v>
      </c>
      <c r="S355">
        <v>18</v>
      </c>
      <c r="T355" t="b">
        <v>0</v>
      </c>
      <c r="V355" t="s">
        <v>892</v>
      </c>
      <c r="W355">
        <v>5</v>
      </c>
      <c r="X355" s="11">
        <v>77</v>
      </c>
      <c r="Y355">
        <v>1</v>
      </c>
      <c r="Z355" s="46" cm="1">
        <f t="array" ref="Z355">IF(V355="NA",$AD$2,(INDEX($BL$4:$BL$73,MATCH(V355&amp;W355,$BK$4:$BK$73&amp;$BJ$4:$BJ$73,0))))</f>
        <v>4.1970782120221983E-2</v>
      </c>
      <c r="AA355" s="46">
        <f t="shared" si="13"/>
        <v>1.041970782120222</v>
      </c>
      <c r="AB355" s="46"/>
    </row>
    <row r="356" spans="1:28" x14ac:dyDescent="0.25">
      <c r="A356">
        <v>3958</v>
      </c>
      <c r="B356" s="1">
        <v>45544.545429919002</v>
      </c>
      <c r="C356" s="1">
        <v>45544</v>
      </c>
      <c r="D356" t="s">
        <v>9100</v>
      </c>
      <c r="E356" t="s">
        <v>9101</v>
      </c>
      <c r="F356" t="s">
        <v>790</v>
      </c>
      <c r="G356">
        <v>77</v>
      </c>
      <c r="H356" t="b">
        <v>0</v>
      </c>
      <c r="I356" t="s">
        <v>9240</v>
      </c>
      <c r="J356" t="s">
        <v>9159</v>
      </c>
      <c r="K356" t="s">
        <v>7</v>
      </c>
      <c r="L356" t="b">
        <v>0</v>
      </c>
      <c r="M356" t="s">
        <v>9582</v>
      </c>
      <c r="N356" t="b">
        <v>0</v>
      </c>
      <c r="O356" t="b">
        <v>0</v>
      </c>
      <c r="P356" t="b">
        <v>0</v>
      </c>
      <c r="Q356" t="b">
        <v>1</v>
      </c>
      <c r="R356" t="s">
        <v>9583</v>
      </c>
      <c r="S356">
        <v>18</v>
      </c>
      <c r="T356" t="b">
        <v>0</v>
      </c>
      <c r="V356" t="s">
        <v>886</v>
      </c>
      <c r="W356">
        <v>5</v>
      </c>
      <c r="X356" s="11">
        <v>77</v>
      </c>
      <c r="Y356">
        <v>1</v>
      </c>
      <c r="Z356" s="46" cm="1">
        <f t="array" ref="Z356">IF(V356="NA",$AD$2,(INDEX($BL$4:$BL$73,MATCH(V356&amp;W356,$BK$4:$BK$73&amp;$BJ$4:$BJ$73,0))))</f>
        <v>4.1970782120221983E-2</v>
      </c>
      <c r="AA356" s="46">
        <f t="shared" si="13"/>
        <v>1.041970782120222</v>
      </c>
      <c r="AB356" s="46"/>
    </row>
    <row r="357" spans="1:28" x14ac:dyDescent="0.25">
      <c r="A357">
        <v>3959</v>
      </c>
      <c r="B357" s="1">
        <v>45544.545133067099</v>
      </c>
      <c r="C357" s="1">
        <v>45544</v>
      </c>
      <c r="D357" t="s">
        <v>9100</v>
      </c>
      <c r="E357" t="s">
        <v>9101</v>
      </c>
      <c r="F357" t="s">
        <v>664</v>
      </c>
      <c r="G357">
        <v>75</v>
      </c>
      <c r="H357" t="b">
        <v>0</v>
      </c>
      <c r="I357" t="s">
        <v>9240</v>
      </c>
      <c r="J357" t="s">
        <v>9159</v>
      </c>
      <c r="K357" t="s">
        <v>9</v>
      </c>
      <c r="L357" t="b">
        <v>0</v>
      </c>
      <c r="M357" t="s">
        <v>7031</v>
      </c>
      <c r="N357" t="b">
        <v>0</v>
      </c>
      <c r="O357" t="b">
        <v>1</v>
      </c>
      <c r="P357" t="b">
        <v>0</v>
      </c>
      <c r="Q357" t="b">
        <v>1</v>
      </c>
      <c r="R357" t="s">
        <v>4023</v>
      </c>
      <c r="S357">
        <v>18</v>
      </c>
      <c r="T357" t="b">
        <v>0</v>
      </c>
      <c r="V357" t="s">
        <v>949</v>
      </c>
      <c r="W357">
        <v>5</v>
      </c>
      <c r="X357" s="11">
        <v>77</v>
      </c>
      <c r="Y357">
        <v>1</v>
      </c>
      <c r="Z357" s="46" cm="1">
        <f t="array" ref="Z357">IF(V357="NA",$AD$2,(INDEX($BL$4:$BL$73,MATCH(V357&amp;W357,$BK$4:$BK$73&amp;$BJ$4:$BJ$73,0))))</f>
        <v>4.1970782120221983E-2</v>
      </c>
      <c r="AA357" s="46">
        <f t="shared" si="13"/>
        <v>1.041970782120222</v>
      </c>
      <c r="AB357" s="46"/>
    </row>
    <row r="358" spans="1:28" x14ac:dyDescent="0.25">
      <c r="A358">
        <v>3960</v>
      </c>
      <c r="B358" s="1">
        <v>45544.544798020797</v>
      </c>
      <c r="C358" s="1">
        <v>45544</v>
      </c>
      <c r="D358" t="s">
        <v>9100</v>
      </c>
      <c r="E358" t="s">
        <v>9101</v>
      </c>
      <c r="F358" t="s">
        <v>664</v>
      </c>
      <c r="G358">
        <v>88</v>
      </c>
      <c r="H358" t="b">
        <v>0</v>
      </c>
      <c r="I358" t="s">
        <v>9240</v>
      </c>
      <c r="J358" t="s">
        <v>9159</v>
      </c>
      <c r="K358" t="s">
        <v>7</v>
      </c>
      <c r="L358" t="b">
        <v>0</v>
      </c>
      <c r="M358" t="s">
        <v>9584</v>
      </c>
      <c r="N358" t="b">
        <v>0</v>
      </c>
      <c r="O358" t="b">
        <v>0</v>
      </c>
      <c r="P358" t="b">
        <v>0</v>
      </c>
      <c r="Q358" t="b">
        <v>1</v>
      </c>
      <c r="R358" t="s">
        <v>9585</v>
      </c>
      <c r="S358">
        <v>18</v>
      </c>
      <c r="T358" t="b">
        <v>0</v>
      </c>
      <c r="V358" t="s">
        <v>8</v>
      </c>
      <c r="W358" t="s">
        <v>8</v>
      </c>
      <c r="X358" s="11">
        <v>92</v>
      </c>
      <c r="Y358">
        <v>1</v>
      </c>
      <c r="Z358" s="46" cm="1">
        <f t="array" ref="Z358">IF(V358="NA",$AD$2,(INDEX($BL$4:$BL$73,MATCH(V358&amp;W358,$BK$4:$BK$73&amp;$BJ$4:$BJ$73,0))))</f>
        <v>-4.0430703315750931E-2</v>
      </c>
      <c r="AA358" s="46">
        <f t="shared" si="13"/>
        <v>0.95956929668424906</v>
      </c>
      <c r="AB358" s="46"/>
    </row>
    <row r="359" spans="1:28" x14ac:dyDescent="0.25">
      <c r="A359">
        <v>3961</v>
      </c>
      <c r="B359" s="1">
        <v>45544.544295659703</v>
      </c>
      <c r="C359" s="1">
        <v>45544</v>
      </c>
      <c r="D359" t="s">
        <v>9100</v>
      </c>
      <c r="E359" t="s">
        <v>9101</v>
      </c>
      <c r="F359" t="s">
        <v>790</v>
      </c>
      <c r="G359">
        <v>96</v>
      </c>
      <c r="H359" t="b">
        <v>0</v>
      </c>
      <c r="I359" t="s">
        <v>9240</v>
      </c>
      <c r="J359" t="s">
        <v>9159</v>
      </c>
      <c r="K359" t="s">
        <v>7</v>
      </c>
      <c r="L359" t="b">
        <v>0</v>
      </c>
      <c r="M359" t="s">
        <v>9586</v>
      </c>
      <c r="N359" t="b">
        <v>0</v>
      </c>
      <c r="O359" t="b">
        <v>0</v>
      </c>
      <c r="P359" t="b">
        <v>0</v>
      </c>
      <c r="Q359" t="b">
        <v>1</v>
      </c>
      <c r="R359" t="s">
        <v>9587</v>
      </c>
      <c r="S359">
        <v>18</v>
      </c>
      <c r="T359" t="b">
        <v>0</v>
      </c>
      <c r="V359" t="s">
        <v>741</v>
      </c>
      <c r="W359">
        <v>4</v>
      </c>
      <c r="X359" s="11">
        <v>99</v>
      </c>
      <c r="Y359">
        <v>1</v>
      </c>
      <c r="Z359" s="46" cm="1">
        <f t="array" ref="Z359">IF(V359="NA",$AD$2,(INDEX($BL$4:$BL$73,MATCH(V359&amp;W359,$BK$4:$BK$73&amp;$BJ$4:$BJ$73,0))))</f>
        <v>1.1678733304575806E-2</v>
      </c>
      <c r="AA359" s="46">
        <f t="shared" si="13"/>
        <v>1.0116787333045758</v>
      </c>
      <c r="AB359" s="46"/>
    </row>
    <row r="360" spans="1:28" x14ac:dyDescent="0.25">
      <c r="A360">
        <v>3962</v>
      </c>
      <c r="B360" s="1">
        <v>45544.5440813194</v>
      </c>
      <c r="C360" s="1">
        <v>45544</v>
      </c>
      <c r="D360" t="s">
        <v>9100</v>
      </c>
      <c r="E360" t="s">
        <v>9101</v>
      </c>
      <c r="F360" t="s">
        <v>664</v>
      </c>
      <c r="G360">
        <v>76</v>
      </c>
      <c r="H360" t="b">
        <v>0</v>
      </c>
      <c r="I360" t="s">
        <v>9240</v>
      </c>
      <c r="J360" t="s">
        <v>9159</v>
      </c>
      <c r="K360" t="s">
        <v>7</v>
      </c>
      <c r="L360" t="b">
        <v>0</v>
      </c>
      <c r="M360" t="s">
        <v>7030</v>
      </c>
      <c r="N360" t="b">
        <v>0</v>
      </c>
      <c r="O360" t="b">
        <v>0</v>
      </c>
      <c r="P360" t="b">
        <v>0</v>
      </c>
      <c r="Q360" t="b">
        <v>1</v>
      </c>
      <c r="R360" t="s">
        <v>4021</v>
      </c>
      <c r="S360">
        <v>18</v>
      </c>
      <c r="T360" t="b">
        <v>0</v>
      </c>
      <c r="V360" t="s">
        <v>8</v>
      </c>
      <c r="W360" t="s">
        <v>8</v>
      </c>
      <c r="X360" s="11">
        <v>77</v>
      </c>
      <c r="Y360">
        <v>1</v>
      </c>
      <c r="Z360" s="46" cm="1">
        <f t="array" ref="Z360">IF(V360="NA",$AD$2,(INDEX($BL$4:$BL$73,MATCH(V360&amp;W360,$BK$4:$BK$73&amp;$BJ$4:$BJ$73,0))))</f>
        <v>-4.0430703315750931E-2</v>
      </c>
      <c r="AA360" s="46">
        <f t="shared" si="13"/>
        <v>0.95956929668424906</v>
      </c>
      <c r="AB360" s="46"/>
    </row>
    <row r="361" spans="1:28" x14ac:dyDescent="0.25">
      <c r="A361">
        <v>3973</v>
      </c>
      <c r="B361" s="1">
        <v>45544.5394414931</v>
      </c>
      <c r="C361" s="1">
        <v>45544</v>
      </c>
      <c r="D361" t="s">
        <v>9100</v>
      </c>
      <c r="E361" t="s">
        <v>9101</v>
      </c>
      <c r="F361" t="s">
        <v>664</v>
      </c>
      <c r="G361">
        <v>70</v>
      </c>
      <c r="H361" t="b">
        <v>0</v>
      </c>
      <c r="I361" t="s">
        <v>9240</v>
      </c>
      <c r="J361" t="s">
        <v>9159</v>
      </c>
      <c r="K361" t="s">
        <v>7</v>
      </c>
      <c r="L361" t="b">
        <v>0</v>
      </c>
      <c r="M361" t="s">
        <v>9588</v>
      </c>
      <c r="N361" t="b">
        <v>0</v>
      </c>
      <c r="O361" t="b">
        <v>0</v>
      </c>
      <c r="P361" t="b">
        <v>0</v>
      </c>
      <c r="Q361" t="b">
        <v>1</v>
      </c>
      <c r="R361" t="s">
        <v>9589</v>
      </c>
      <c r="S361">
        <v>18</v>
      </c>
      <c r="T361" t="b">
        <v>0</v>
      </c>
      <c r="V361" t="s">
        <v>658</v>
      </c>
      <c r="W361">
        <v>5</v>
      </c>
      <c r="X361" s="11">
        <v>72</v>
      </c>
      <c r="Y361">
        <v>1</v>
      </c>
      <c r="Z361" s="46" cm="1">
        <f t="array" ref="Z361">IF(V361="NA",$AD$2,(INDEX($BL$4:$BL$73,MATCH(V361&amp;W361,$BK$4:$BK$73&amp;$BJ$4:$BJ$73,0))))</f>
        <v>2.9563914871896181E-3</v>
      </c>
      <c r="AA361" s="46">
        <f t="shared" si="13"/>
        <v>1.0029563914871895</v>
      </c>
      <c r="AB361" s="46"/>
    </row>
    <row r="362" spans="1:28" x14ac:dyDescent="0.25">
      <c r="A362">
        <v>3974</v>
      </c>
      <c r="B362" s="1">
        <v>45544.539162708301</v>
      </c>
      <c r="C362" s="1">
        <v>45544</v>
      </c>
      <c r="D362" t="s">
        <v>9100</v>
      </c>
      <c r="E362" t="s">
        <v>9101</v>
      </c>
      <c r="F362" t="s">
        <v>664</v>
      </c>
      <c r="G362">
        <v>71</v>
      </c>
      <c r="H362" t="b">
        <v>0</v>
      </c>
      <c r="I362" t="s">
        <v>9240</v>
      </c>
      <c r="J362" t="s">
        <v>9159</v>
      </c>
      <c r="K362" t="s">
        <v>9</v>
      </c>
      <c r="L362" t="b">
        <v>0</v>
      </c>
      <c r="M362" t="s">
        <v>7029</v>
      </c>
      <c r="N362" t="b">
        <v>0</v>
      </c>
      <c r="O362" t="b">
        <v>1</v>
      </c>
      <c r="P362" t="b">
        <v>0</v>
      </c>
      <c r="Q362" t="b">
        <v>1</v>
      </c>
      <c r="R362" t="s">
        <v>4013</v>
      </c>
      <c r="S362">
        <v>18</v>
      </c>
      <c r="T362" t="b">
        <v>0</v>
      </c>
      <c r="V362" t="s">
        <v>893</v>
      </c>
      <c r="W362">
        <v>4</v>
      </c>
      <c r="X362" s="11">
        <v>72</v>
      </c>
      <c r="Y362">
        <v>1</v>
      </c>
      <c r="Z362" s="46" cm="1">
        <f t="array" ref="Z362">IF(V362="NA",$AD$2,(INDEX($BL$4:$BL$73,MATCH(V362&amp;W362,$BK$4:$BK$73&amp;$BJ$4:$BJ$73,0))))</f>
        <v>1.0498615788681286E-2</v>
      </c>
      <c r="AA362" s="46">
        <f t="shared" si="13"/>
        <v>1.0104986157886813</v>
      </c>
      <c r="AB362" s="46"/>
    </row>
    <row r="363" spans="1:28" x14ac:dyDescent="0.25">
      <c r="A363">
        <v>3975</v>
      </c>
      <c r="B363" s="1">
        <v>45544.538853472201</v>
      </c>
      <c r="C363" s="1">
        <v>45544</v>
      </c>
      <c r="D363" t="s">
        <v>9100</v>
      </c>
      <c r="E363" t="s">
        <v>9101</v>
      </c>
      <c r="F363" t="s">
        <v>790</v>
      </c>
      <c r="G363">
        <v>78</v>
      </c>
      <c r="H363" t="b">
        <v>0</v>
      </c>
      <c r="I363" t="s">
        <v>9240</v>
      </c>
      <c r="J363" t="s">
        <v>9159</v>
      </c>
      <c r="K363" t="s">
        <v>7</v>
      </c>
      <c r="L363" t="b">
        <v>0</v>
      </c>
      <c r="M363" t="s">
        <v>9590</v>
      </c>
      <c r="N363" t="b">
        <v>0</v>
      </c>
      <c r="O363" t="b">
        <v>0</v>
      </c>
      <c r="P363" t="b">
        <v>0</v>
      </c>
      <c r="Q363" t="b">
        <v>1</v>
      </c>
      <c r="R363" t="s">
        <v>9591</v>
      </c>
      <c r="S363">
        <v>18</v>
      </c>
      <c r="T363" t="b">
        <v>0</v>
      </c>
      <c r="V363" t="s">
        <v>8</v>
      </c>
      <c r="W363" t="s">
        <v>8</v>
      </c>
      <c r="X363" s="11">
        <v>82</v>
      </c>
      <c r="Y363">
        <v>1</v>
      </c>
      <c r="Z363" s="46" cm="1">
        <f t="array" ref="Z363">IF(V363="NA",$AD$2,(INDEX($BL$4:$BL$73,MATCH(V363&amp;W363,$BK$4:$BK$73&amp;$BJ$4:$BJ$73,0))))</f>
        <v>-4.0430703315750931E-2</v>
      </c>
      <c r="AA363" s="46">
        <f t="shared" si="13"/>
        <v>0.95956929668424906</v>
      </c>
      <c r="AB363" s="46"/>
    </row>
    <row r="364" spans="1:28" x14ac:dyDescent="0.25">
      <c r="A364">
        <v>3976</v>
      </c>
      <c r="B364" s="1">
        <v>45544.5385461806</v>
      </c>
      <c r="C364" s="1">
        <v>45544</v>
      </c>
      <c r="D364" t="s">
        <v>9100</v>
      </c>
      <c r="E364" t="s">
        <v>9101</v>
      </c>
      <c r="F364" t="s">
        <v>664</v>
      </c>
      <c r="G364">
        <v>74</v>
      </c>
      <c r="H364" t="b">
        <v>0</v>
      </c>
      <c r="I364" t="s">
        <v>9240</v>
      </c>
      <c r="J364" t="s">
        <v>9159</v>
      </c>
      <c r="K364" t="s">
        <v>9</v>
      </c>
      <c r="L364" t="b">
        <v>0</v>
      </c>
      <c r="M364" t="s">
        <v>9592</v>
      </c>
      <c r="N364" t="b">
        <v>0</v>
      </c>
      <c r="O364" t="b">
        <v>1</v>
      </c>
      <c r="P364" t="b">
        <v>0</v>
      </c>
      <c r="Q364" t="b">
        <v>1</v>
      </c>
      <c r="R364" t="s">
        <v>9593</v>
      </c>
      <c r="S364">
        <v>18</v>
      </c>
      <c r="T364" t="b">
        <v>0</v>
      </c>
      <c r="V364" t="s">
        <v>889</v>
      </c>
      <c r="W364">
        <v>4</v>
      </c>
      <c r="X364" s="11">
        <v>77</v>
      </c>
      <c r="Y364">
        <v>1</v>
      </c>
      <c r="Z364" s="46" cm="1">
        <f t="array" ref="Z364">IF(V364="NA",$AD$2,(INDEX($BL$4:$BL$73,MATCH(V364&amp;W364,$BK$4:$BK$73&amp;$BJ$4:$BJ$73,0))))</f>
        <v>1.0498615788681227E-2</v>
      </c>
      <c r="AA364" s="46">
        <f t="shared" si="13"/>
        <v>1.0104986157886813</v>
      </c>
      <c r="AB364" s="46"/>
    </row>
    <row r="365" spans="1:28" x14ac:dyDescent="0.25">
      <c r="A365">
        <v>3977</v>
      </c>
      <c r="B365" s="1">
        <v>45544.538225081</v>
      </c>
      <c r="C365" s="1">
        <v>45544</v>
      </c>
      <c r="D365" t="s">
        <v>9100</v>
      </c>
      <c r="E365" t="s">
        <v>9101</v>
      </c>
      <c r="F365" t="s">
        <v>664</v>
      </c>
      <c r="G365">
        <v>75</v>
      </c>
      <c r="H365" t="b">
        <v>0</v>
      </c>
      <c r="I365" t="s">
        <v>9240</v>
      </c>
      <c r="J365" t="s">
        <v>9159</v>
      </c>
      <c r="K365" t="s">
        <v>7</v>
      </c>
      <c r="L365" t="b">
        <v>0</v>
      </c>
      <c r="M365" t="s">
        <v>7028</v>
      </c>
      <c r="N365" t="b">
        <v>0</v>
      </c>
      <c r="O365" t="b">
        <v>0</v>
      </c>
      <c r="P365" t="b">
        <v>0</v>
      </c>
      <c r="Q365" t="b">
        <v>1</v>
      </c>
      <c r="R365" t="s">
        <v>4011</v>
      </c>
      <c r="S365">
        <v>18</v>
      </c>
      <c r="T365" t="b">
        <v>0</v>
      </c>
      <c r="V365" t="s">
        <v>892</v>
      </c>
      <c r="W365">
        <v>5</v>
      </c>
      <c r="X365" s="11">
        <v>77</v>
      </c>
      <c r="Y365">
        <v>1</v>
      </c>
      <c r="Z365" s="46" cm="1">
        <f t="array" ref="Z365">IF(V365="NA",$AD$2,(INDEX($BL$4:$BL$73,MATCH(V365&amp;W365,$BK$4:$BK$73&amp;$BJ$4:$BJ$73,0))))</f>
        <v>4.1970782120221983E-2</v>
      </c>
      <c r="AA365" s="46">
        <f t="shared" si="13"/>
        <v>1.041970782120222</v>
      </c>
      <c r="AB365" s="46"/>
    </row>
    <row r="366" spans="1:28" x14ac:dyDescent="0.25">
      <c r="A366">
        <v>3978</v>
      </c>
      <c r="B366" s="1">
        <v>45544.537845787003</v>
      </c>
      <c r="C366" s="1">
        <v>45544</v>
      </c>
      <c r="D366" t="s">
        <v>9100</v>
      </c>
      <c r="E366" t="s">
        <v>9101</v>
      </c>
      <c r="F366" t="s">
        <v>664</v>
      </c>
      <c r="G366">
        <v>74</v>
      </c>
      <c r="H366" t="b">
        <v>0</v>
      </c>
      <c r="I366" t="s">
        <v>9240</v>
      </c>
      <c r="J366" t="s">
        <v>9159</v>
      </c>
      <c r="K366" t="s">
        <v>7</v>
      </c>
      <c r="L366" t="b">
        <v>0</v>
      </c>
      <c r="M366" t="s">
        <v>9594</v>
      </c>
      <c r="N366" t="b">
        <v>0</v>
      </c>
      <c r="O366" t="b">
        <v>0</v>
      </c>
      <c r="P366" t="b">
        <v>0</v>
      </c>
      <c r="Q366" t="b">
        <v>1</v>
      </c>
      <c r="R366" t="s">
        <v>9595</v>
      </c>
      <c r="S366">
        <v>18</v>
      </c>
      <c r="T366" t="b">
        <v>0</v>
      </c>
      <c r="V366" t="s">
        <v>886</v>
      </c>
      <c r="W366">
        <v>4</v>
      </c>
      <c r="X366" s="11">
        <v>77</v>
      </c>
      <c r="Y366">
        <v>1</v>
      </c>
      <c r="Z366" s="46" cm="1">
        <f t="array" ref="Z366">IF(V366="NA",$AD$2,(INDEX($BL$4:$BL$73,MATCH(V366&amp;W366,$BK$4:$BK$73&amp;$BJ$4:$BJ$73,0))))</f>
        <v>1.0498615788681297E-2</v>
      </c>
      <c r="AA366" s="46">
        <f t="shared" si="13"/>
        <v>1.0104986157886813</v>
      </c>
      <c r="AB366" s="46"/>
    </row>
    <row r="367" spans="1:28" x14ac:dyDescent="0.25">
      <c r="A367">
        <v>3979</v>
      </c>
      <c r="B367" s="1">
        <v>45544.537522129598</v>
      </c>
      <c r="C367" s="1">
        <v>45544</v>
      </c>
      <c r="D367" t="s">
        <v>9100</v>
      </c>
      <c r="E367" t="s">
        <v>9101</v>
      </c>
      <c r="F367" t="s">
        <v>790</v>
      </c>
      <c r="G367">
        <v>85</v>
      </c>
      <c r="H367" t="b">
        <v>0</v>
      </c>
      <c r="I367" t="s">
        <v>9240</v>
      </c>
      <c r="J367" t="s">
        <v>9159</v>
      </c>
      <c r="K367" t="s">
        <v>7</v>
      </c>
      <c r="L367" t="b">
        <v>0</v>
      </c>
      <c r="M367" t="s">
        <v>9596</v>
      </c>
      <c r="N367" t="b">
        <v>0</v>
      </c>
      <c r="O367" t="b">
        <v>0</v>
      </c>
      <c r="P367" t="b">
        <v>0</v>
      </c>
      <c r="Q367" t="b">
        <v>1</v>
      </c>
      <c r="R367" t="s">
        <v>9597</v>
      </c>
      <c r="S367">
        <v>18</v>
      </c>
      <c r="T367" t="b">
        <v>0</v>
      </c>
      <c r="V367" t="s">
        <v>658</v>
      </c>
      <c r="W367">
        <v>5</v>
      </c>
      <c r="X367" s="11">
        <v>87</v>
      </c>
      <c r="Y367">
        <v>1</v>
      </c>
      <c r="Z367" s="46" cm="1">
        <f t="array" ref="Z367">IF(V367="NA",$AD$2,(INDEX($BL$4:$BL$73,MATCH(V367&amp;W367,$BK$4:$BK$73&amp;$BJ$4:$BJ$73,0))))</f>
        <v>2.9563914871896181E-3</v>
      </c>
      <c r="AA367" s="46">
        <f t="shared" si="13"/>
        <v>1.0029563914871895</v>
      </c>
      <c r="AB367" s="46"/>
    </row>
    <row r="368" spans="1:28" x14ac:dyDescent="0.25">
      <c r="A368">
        <v>3980</v>
      </c>
      <c r="B368" s="1">
        <v>45544.536881678199</v>
      </c>
      <c r="C368" s="1">
        <v>45544</v>
      </c>
      <c r="D368" t="s">
        <v>9100</v>
      </c>
      <c r="E368" t="s">
        <v>9101</v>
      </c>
      <c r="F368" t="s">
        <v>790</v>
      </c>
      <c r="G368">
        <v>76</v>
      </c>
      <c r="H368" t="b">
        <v>0</v>
      </c>
      <c r="I368" t="s">
        <v>9240</v>
      </c>
      <c r="J368" t="s">
        <v>9159</v>
      </c>
      <c r="K368" t="s">
        <v>7</v>
      </c>
      <c r="L368" t="b">
        <v>0</v>
      </c>
      <c r="M368" t="s">
        <v>7027</v>
      </c>
      <c r="N368" t="b">
        <v>0</v>
      </c>
      <c r="O368" t="b">
        <v>0</v>
      </c>
      <c r="P368" t="b">
        <v>0</v>
      </c>
      <c r="Q368" t="b">
        <v>1</v>
      </c>
      <c r="R368" t="s">
        <v>4009</v>
      </c>
      <c r="S368">
        <v>18</v>
      </c>
      <c r="T368" t="b">
        <v>0</v>
      </c>
      <c r="V368" t="s">
        <v>892</v>
      </c>
      <c r="W368">
        <v>5</v>
      </c>
      <c r="X368" s="11">
        <v>77</v>
      </c>
      <c r="Y368">
        <v>1</v>
      </c>
      <c r="Z368" s="46" cm="1">
        <f t="array" ref="Z368">IF(V368="NA",$AD$2,(INDEX($BL$4:$BL$73,MATCH(V368&amp;W368,$BK$4:$BK$73&amp;$BJ$4:$BJ$73,0))))</f>
        <v>4.1970782120221983E-2</v>
      </c>
      <c r="AA368" s="46">
        <f t="shared" si="13"/>
        <v>1.041970782120222</v>
      </c>
      <c r="AB368" s="46"/>
    </row>
    <row r="369" spans="1:28" x14ac:dyDescent="0.25">
      <c r="A369">
        <v>3987</v>
      </c>
      <c r="B369" s="1">
        <v>45544.534095868097</v>
      </c>
      <c r="C369" s="1">
        <v>45544</v>
      </c>
      <c r="D369" t="s">
        <v>9100</v>
      </c>
      <c r="E369" t="s">
        <v>9101</v>
      </c>
      <c r="F369" t="s">
        <v>664</v>
      </c>
      <c r="G369">
        <v>72</v>
      </c>
      <c r="H369" t="b">
        <v>0</v>
      </c>
      <c r="I369" t="s">
        <v>9240</v>
      </c>
      <c r="J369" t="s">
        <v>9159</v>
      </c>
      <c r="K369" t="s">
        <v>7</v>
      </c>
      <c r="L369" t="b">
        <v>0</v>
      </c>
      <c r="M369" t="s">
        <v>9598</v>
      </c>
      <c r="N369" t="b">
        <v>0</v>
      </c>
      <c r="O369" t="b">
        <v>0</v>
      </c>
      <c r="P369" t="b">
        <v>0</v>
      </c>
      <c r="Q369" t="b">
        <v>1</v>
      </c>
      <c r="R369" t="s">
        <v>9599</v>
      </c>
      <c r="S369">
        <v>18</v>
      </c>
      <c r="T369" t="b">
        <v>0</v>
      </c>
      <c r="V369" t="s">
        <v>888</v>
      </c>
      <c r="W369">
        <v>4</v>
      </c>
      <c r="X369" s="11">
        <v>72</v>
      </c>
      <c r="Y369">
        <v>1</v>
      </c>
      <c r="Z369" s="46" cm="1">
        <f t="array" ref="Z369">IF(V369="NA",$AD$2,(INDEX($BL$4:$BL$73,MATCH(V369&amp;W369,$BK$4:$BK$73&amp;$BJ$4:$BJ$73,0))))</f>
        <v>1.0498615788681257E-2</v>
      </c>
      <c r="AA369" s="46">
        <f t="shared" si="13"/>
        <v>1.0104986157886813</v>
      </c>
      <c r="AB369" s="46"/>
    </row>
    <row r="370" spans="1:28" x14ac:dyDescent="0.25">
      <c r="A370">
        <v>3988</v>
      </c>
      <c r="B370" s="1">
        <v>45544.533795463001</v>
      </c>
      <c r="C370" s="1">
        <v>45544</v>
      </c>
      <c r="D370" t="s">
        <v>9100</v>
      </c>
      <c r="E370" t="s">
        <v>9101</v>
      </c>
      <c r="F370" t="s">
        <v>664</v>
      </c>
      <c r="G370">
        <v>74</v>
      </c>
      <c r="H370" t="b">
        <v>0</v>
      </c>
      <c r="I370" t="s">
        <v>9240</v>
      </c>
      <c r="J370" t="s">
        <v>9159</v>
      </c>
      <c r="K370" t="s">
        <v>7</v>
      </c>
      <c r="L370" t="b">
        <v>0</v>
      </c>
      <c r="M370" t="s">
        <v>9600</v>
      </c>
      <c r="N370" t="b">
        <v>0</v>
      </c>
      <c r="O370" t="b">
        <v>0</v>
      </c>
      <c r="P370" t="b">
        <v>0</v>
      </c>
      <c r="Q370" t="b">
        <v>1</v>
      </c>
      <c r="R370" t="s">
        <v>9601</v>
      </c>
      <c r="S370">
        <v>18</v>
      </c>
      <c r="T370" t="b">
        <v>0</v>
      </c>
      <c r="V370" t="s">
        <v>924</v>
      </c>
      <c r="W370">
        <v>5</v>
      </c>
      <c r="X370" s="11">
        <v>77</v>
      </c>
      <c r="Y370">
        <v>1</v>
      </c>
      <c r="Z370" s="46" cm="1">
        <f t="array" ref="Z370">IF(V370="NA",$AD$2,(INDEX($BL$4:$BL$73,MATCH(V370&amp;W370,$BK$4:$BK$73&amp;$BJ$4:$BJ$73,0))))</f>
        <v>4.1970782120221983E-2</v>
      </c>
      <c r="AA370" s="46">
        <f t="shared" si="13"/>
        <v>1.041970782120222</v>
      </c>
      <c r="AB370" s="46"/>
    </row>
    <row r="371" spans="1:28" x14ac:dyDescent="0.25">
      <c r="A371">
        <v>3990</v>
      </c>
      <c r="B371" s="1">
        <v>45544.533136643498</v>
      </c>
      <c r="C371" s="1">
        <v>45544</v>
      </c>
      <c r="D371" t="s">
        <v>9100</v>
      </c>
      <c r="E371" t="s">
        <v>9101</v>
      </c>
      <c r="F371" t="s">
        <v>664</v>
      </c>
      <c r="G371">
        <v>72</v>
      </c>
      <c r="H371" t="b">
        <v>0</v>
      </c>
      <c r="I371" t="s">
        <v>9240</v>
      </c>
      <c r="J371" t="s">
        <v>9159</v>
      </c>
      <c r="K371" t="s">
        <v>7</v>
      </c>
      <c r="L371" t="b">
        <v>0</v>
      </c>
      <c r="M371" t="s">
        <v>9602</v>
      </c>
      <c r="N371" t="b">
        <v>0</v>
      </c>
      <c r="O371" t="b">
        <v>0</v>
      </c>
      <c r="P371" t="b">
        <v>0</v>
      </c>
      <c r="Q371" t="b">
        <v>1</v>
      </c>
      <c r="R371" t="s">
        <v>9603</v>
      </c>
      <c r="S371">
        <v>18</v>
      </c>
      <c r="T371" t="b">
        <v>0</v>
      </c>
      <c r="V371" t="s">
        <v>886</v>
      </c>
      <c r="W371">
        <v>4</v>
      </c>
      <c r="X371" s="11">
        <v>72</v>
      </c>
      <c r="Y371">
        <v>1</v>
      </c>
      <c r="Z371" s="46" cm="1">
        <f t="array" ref="Z371">IF(V371="NA",$AD$2,(INDEX($BL$4:$BL$73,MATCH(V371&amp;W371,$BK$4:$BK$73&amp;$BJ$4:$BJ$73,0))))</f>
        <v>1.0498615788681297E-2</v>
      </c>
      <c r="AA371" s="46">
        <f t="shared" si="13"/>
        <v>1.0104986157886813</v>
      </c>
      <c r="AB371" s="46"/>
    </row>
    <row r="372" spans="1:28" x14ac:dyDescent="0.25">
      <c r="A372">
        <v>3991</v>
      </c>
      <c r="B372" s="1">
        <v>45544.532859039398</v>
      </c>
      <c r="C372" s="1">
        <v>45544</v>
      </c>
      <c r="D372" t="s">
        <v>9100</v>
      </c>
      <c r="E372" t="s">
        <v>9101</v>
      </c>
      <c r="F372" t="s">
        <v>664</v>
      </c>
      <c r="G372">
        <v>72</v>
      </c>
      <c r="H372" t="b">
        <v>0</v>
      </c>
      <c r="I372" t="s">
        <v>9240</v>
      </c>
      <c r="J372" t="s">
        <v>9159</v>
      </c>
      <c r="K372" t="s">
        <v>9</v>
      </c>
      <c r="L372" t="b">
        <v>0</v>
      </c>
      <c r="M372" t="s">
        <v>9604</v>
      </c>
      <c r="N372" t="b">
        <v>0</v>
      </c>
      <c r="O372" t="b">
        <v>1</v>
      </c>
      <c r="P372" t="b">
        <v>0</v>
      </c>
      <c r="Q372" t="b">
        <v>1</v>
      </c>
      <c r="R372" t="s">
        <v>9605</v>
      </c>
      <c r="S372">
        <v>18</v>
      </c>
      <c r="T372" t="b">
        <v>0</v>
      </c>
      <c r="V372" t="s">
        <v>893</v>
      </c>
      <c r="W372">
        <v>4</v>
      </c>
      <c r="X372" s="11">
        <v>72</v>
      </c>
      <c r="Y372">
        <v>1</v>
      </c>
      <c r="Z372" s="46" cm="1">
        <f t="array" ref="Z372">IF(V372="NA",$AD$2,(INDEX($BL$4:$BL$73,MATCH(V372&amp;W372,$BK$4:$BK$73&amp;$BJ$4:$BJ$73,0))))</f>
        <v>1.0498615788681286E-2</v>
      </c>
      <c r="AA372" s="46">
        <f t="shared" si="13"/>
        <v>1.0104986157886813</v>
      </c>
      <c r="AB372" s="46"/>
    </row>
    <row r="373" spans="1:28" x14ac:dyDescent="0.25">
      <c r="A373">
        <v>3992</v>
      </c>
      <c r="B373" s="1">
        <v>45544.532557407401</v>
      </c>
      <c r="C373" s="1">
        <v>45544</v>
      </c>
      <c r="D373" t="s">
        <v>9100</v>
      </c>
      <c r="E373" t="s">
        <v>9101</v>
      </c>
      <c r="F373" t="s">
        <v>664</v>
      </c>
      <c r="G373">
        <v>74</v>
      </c>
      <c r="H373" t="b">
        <v>0</v>
      </c>
      <c r="I373" t="s">
        <v>9240</v>
      </c>
      <c r="J373" t="s">
        <v>9159</v>
      </c>
      <c r="K373" t="s">
        <v>7</v>
      </c>
      <c r="L373" t="b">
        <v>0</v>
      </c>
      <c r="M373" t="s">
        <v>7026</v>
      </c>
      <c r="N373" t="b">
        <v>0</v>
      </c>
      <c r="O373" t="b">
        <v>0</v>
      </c>
      <c r="P373" t="b">
        <v>0</v>
      </c>
      <c r="Q373" t="b">
        <v>1</v>
      </c>
      <c r="R373" t="s">
        <v>4002</v>
      </c>
      <c r="S373">
        <v>18</v>
      </c>
      <c r="T373" t="b">
        <v>0</v>
      </c>
      <c r="V373" t="s">
        <v>740</v>
      </c>
      <c r="W373">
        <v>4</v>
      </c>
      <c r="X373" s="11">
        <v>77</v>
      </c>
      <c r="Y373">
        <v>1</v>
      </c>
      <c r="Z373" s="46" cm="1">
        <f t="array" ref="Z373">IF(V373="NA",$AD$2,(INDEX($BL$4:$BL$73,MATCH(V373&amp;W373,$BK$4:$BK$73&amp;$BJ$4:$BJ$73,0))))</f>
        <v>1.0498615788681253E-2</v>
      </c>
      <c r="AA373" s="46">
        <f t="shared" si="13"/>
        <v>1.0104986157886813</v>
      </c>
      <c r="AB373" s="46"/>
    </row>
    <row r="374" spans="1:28" x14ac:dyDescent="0.25">
      <c r="A374">
        <v>3994</v>
      </c>
      <c r="B374" s="1">
        <v>45544.531683761597</v>
      </c>
      <c r="C374" s="1">
        <v>45544</v>
      </c>
      <c r="D374" t="s">
        <v>9100</v>
      </c>
      <c r="E374" t="s">
        <v>9101</v>
      </c>
      <c r="F374" t="s">
        <v>790</v>
      </c>
      <c r="G374">
        <v>77</v>
      </c>
      <c r="H374" t="b">
        <v>0</v>
      </c>
      <c r="I374" t="s">
        <v>9240</v>
      </c>
      <c r="J374" t="s">
        <v>9159</v>
      </c>
      <c r="K374" t="s">
        <v>7</v>
      </c>
      <c r="L374" t="b">
        <v>0</v>
      </c>
      <c r="M374" t="s">
        <v>9606</v>
      </c>
      <c r="N374" t="b">
        <v>0</v>
      </c>
      <c r="O374" t="b">
        <v>0</v>
      </c>
      <c r="P374" t="b">
        <v>0</v>
      </c>
      <c r="Q374" t="b">
        <v>1</v>
      </c>
      <c r="R374" t="s">
        <v>9607</v>
      </c>
      <c r="S374">
        <v>18</v>
      </c>
      <c r="T374" t="b">
        <v>0</v>
      </c>
      <c r="V374" t="s">
        <v>892</v>
      </c>
      <c r="W374">
        <v>4</v>
      </c>
      <c r="X374" s="11">
        <v>77</v>
      </c>
      <c r="Y374">
        <v>1</v>
      </c>
      <c r="Z374" s="46" cm="1">
        <f t="array" ref="Z374">IF(V374="NA",$AD$2,(INDEX($BL$4:$BL$73,MATCH(V374&amp;W374,$BK$4:$BK$73&amp;$BJ$4:$BJ$73,0))))</f>
        <v>1.0498615788681274E-2</v>
      </c>
      <c r="AA374" s="46">
        <f t="shared" si="13"/>
        <v>1.0104986157886813</v>
      </c>
      <c r="AB374" s="46"/>
    </row>
    <row r="375" spans="1:28" x14ac:dyDescent="0.25">
      <c r="A375">
        <v>3995</v>
      </c>
      <c r="B375" s="1">
        <v>45544.531264618097</v>
      </c>
      <c r="C375" s="1">
        <v>45544</v>
      </c>
      <c r="D375" t="s">
        <v>9100</v>
      </c>
      <c r="E375" t="s">
        <v>9101</v>
      </c>
      <c r="F375" t="s">
        <v>664</v>
      </c>
      <c r="G375">
        <v>91</v>
      </c>
      <c r="H375" t="b">
        <v>0</v>
      </c>
      <c r="I375" t="s">
        <v>9240</v>
      </c>
      <c r="J375" t="s">
        <v>9159</v>
      </c>
      <c r="K375" t="s">
        <v>9</v>
      </c>
      <c r="L375" t="b">
        <v>0</v>
      </c>
      <c r="M375" t="s">
        <v>7025</v>
      </c>
      <c r="N375" t="b">
        <v>0</v>
      </c>
      <c r="O375" t="b">
        <v>1</v>
      </c>
      <c r="P375" t="b">
        <v>0</v>
      </c>
      <c r="Q375" t="b">
        <v>1</v>
      </c>
      <c r="R375" t="s">
        <v>4000</v>
      </c>
      <c r="S375">
        <v>18</v>
      </c>
      <c r="T375" t="b">
        <v>0</v>
      </c>
      <c r="V375" t="s">
        <v>889</v>
      </c>
      <c r="W375">
        <v>5</v>
      </c>
      <c r="X375" s="11">
        <v>92</v>
      </c>
      <c r="Y375">
        <v>1</v>
      </c>
      <c r="Z375" s="46" cm="1">
        <f t="array" ref="Z375">IF(V375="NA",$AD$2,(INDEX($BL$4:$BL$73,MATCH(V375&amp;W375,$BK$4:$BK$73&amp;$BJ$4:$BJ$73,0))))</f>
        <v>4.1970782120221983E-2</v>
      </c>
      <c r="AA375" s="46">
        <f t="shared" si="13"/>
        <v>1.041970782120222</v>
      </c>
      <c r="AB375" s="46"/>
    </row>
    <row r="376" spans="1:28" x14ac:dyDescent="0.25">
      <c r="A376">
        <v>4002</v>
      </c>
      <c r="B376" s="1">
        <v>45544.528521273103</v>
      </c>
      <c r="C376" s="1">
        <v>45544</v>
      </c>
      <c r="D376" t="s">
        <v>9100</v>
      </c>
      <c r="E376" t="s">
        <v>9101</v>
      </c>
      <c r="F376" t="s">
        <v>664</v>
      </c>
      <c r="G376">
        <v>71</v>
      </c>
      <c r="H376" t="b">
        <v>0</v>
      </c>
      <c r="I376" t="s">
        <v>9240</v>
      </c>
      <c r="J376" t="s">
        <v>9159</v>
      </c>
      <c r="K376" t="s">
        <v>7</v>
      </c>
      <c r="L376" t="b">
        <v>0</v>
      </c>
      <c r="M376" t="s">
        <v>9608</v>
      </c>
      <c r="N376" t="b">
        <v>0</v>
      </c>
      <c r="O376" t="b">
        <v>0</v>
      </c>
      <c r="P376" t="b">
        <v>0</v>
      </c>
      <c r="Q376" t="b">
        <v>1</v>
      </c>
      <c r="R376" t="s">
        <v>9609</v>
      </c>
      <c r="S376">
        <v>18</v>
      </c>
      <c r="T376" t="b">
        <v>0</v>
      </c>
      <c r="V376" t="s">
        <v>886</v>
      </c>
      <c r="W376">
        <v>3</v>
      </c>
      <c r="X376" s="11">
        <v>72</v>
      </c>
      <c r="Y376">
        <v>1</v>
      </c>
      <c r="Z376" s="46" cm="1">
        <f t="array" ref="Z376">IF(V376="NA",$AD$2,(INDEX($BL$4:$BL$73,MATCH(V376&amp;W376,$BK$4:$BK$73&amp;$BJ$4:$BJ$73,0))))</f>
        <v>1.8952516812716664E-2</v>
      </c>
      <c r="AA376" s="46">
        <f t="shared" si="13"/>
        <v>1.0189525168127167</v>
      </c>
      <c r="AB376" s="46"/>
    </row>
    <row r="377" spans="1:28" x14ac:dyDescent="0.25">
      <c r="A377">
        <v>4003</v>
      </c>
      <c r="B377" s="1">
        <v>45544.528215115701</v>
      </c>
      <c r="C377" s="1">
        <v>45544</v>
      </c>
      <c r="D377" t="s">
        <v>9100</v>
      </c>
      <c r="E377" t="s">
        <v>9101</v>
      </c>
      <c r="F377" t="s">
        <v>664</v>
      </c>
      <c r="G377">
        <v>76</v>
      </c>
      <c r="H377" t="b">
        <v>0</v>
      </c>
      <c r="I377" t="s">
        <v>9240</v>
      </c>
      <c r="J377" t="s">
        <v>9159</v>
      </c>
      <c r="K377" t="s">
        <v>7</v>
      </c>
      <c r="L377" t="b">
        <v>0</v>
      </c>
      <c r="M377" t="s">
        <v>9610</v>
      </c>
      <c r="N377" t="b">
        <v>0</v>
      </c>
      <c r="O377" t="b">
        <v>0</v>
      </c>
      <c r="P377" t="b">
        <v>0</v>
      </c>
      <c r="Q377" t="b">
        <v>1</v>
      </c>
      <c r="R377" t="s">
        <v>9611</v>
      </c>
      <c r="S377">
        <v>18</v>
      </c>
      <c r="T377" t="b">
        <v>0</v>
      </c>
      <c r="V377" t="s">
        <v>886</v>
      </c>
      <c r="W377">
        <v>5</v>
      </c>
      <c r="X377" s="11">
        <v>77</v>
      </c>
      <c r="Y377">
        <v>1</v>
      </c>
      <c r="Z377" s="46" cm="1">
        <f t="array" ref="Z377">IF(V377="NA",$AD$2,(INDEX($BL$4:$BL$73,MATCH(V377&amp;W377,$BK$4:$BK$73&amp;$BJ$4:$BJ$73,0))))</f>
        <v>4.1970782120221983E-2</v>
      </c>
      <c r="AA377" s="46">
        <f t="shared" si="13"/>
        <v>1.041970782120222</v>
      </c>
      <c r="AB377" s="46"/>
    </row>
    <row r="378" spans="1:28" x14ac:dyDescent="0.25">
      <c r="A378">
        <v>4006</v>
      </c>
      <c r="B378" s="1">
        <v>45544.5272756829</v>
      </c>
      <c r="C378" s="1">
        <v>45544</v>
      </c>
      <c r="D378" t="s">
        <v>9100</v>
      </c>
      <c r="E378" t="s">
        <v>9101</v>
      </c>
      <c r="F378" t="s">
        <v>664</v>
      </c>
      <c r="G378">
        <v>75</v>
      </c>
      <c r="H378" t="b">
        <v>0</v>
      </c>
      <c r="I378" t="s">
        <v>9240</v>
      </c>
      <c r="J378" t="s">
        <v>9159</v>
      </c>
      <c r="K378" t="s">
        <v>9</v>
      </c>
      <c r="L378" t="b">
        <v>0</v>
      </c>
      <c r="M378" t="s">
        <v>9612</v>
      </c>
      <c r="N378" t="b">
        <v>0</v>
      </c>
      <c r="O378" t="b">
        <v>1</v>
      </c>
      <c r="P378" t="b">
        <v>0</v>
      </c>
      <c r="Q378" t="b">
        <v>1</v>
      </c>
      <c r="R378" t="s">
        <v>9613</v>
      </c>
      <c r="S378">
        <v>18</v>
      </c>
      <c r="T378" t="b">
        <v>0</v>
      </c>
      <c r="V378" t="s">
        <v>889</v>
      </c>
      <c r="W378">
        <v>4</v>
      </c>
      <c r="X378" s="11">
        <v>77</v>
      </c>
      <c r="Y378">
        <v>1</v>
      </c>
      <c r="Z378" s="46" cm="1">
        <f t="array" ref="Z378">IF(V378="NA",$AD$2,(INDEX($BL$4:$BL$73,MATCH(V378&amp;W378,$BK$4:$BK$73&amp;$BJ$4:$BJ$73,0))))</f>
        <v>1.0498615788681227E-2</v>
      </c>
      <c r="AA378" s="46">
        <f t="shared" si="13"/>
        <v>1.0104986157886813</v>
      </c>
      <c r="AB378" s="46"/>
    </row>
    <row r="379" spans="1:28" x14ac:dyDescent="0.25">
      <c r="A379">
        <v>4007</v>
      </c>
      <c r="B379" s="1">
        <v>45544.526993645799</v>
      </c>
      <c r="C379" s="1">
        <v>45544</v>
      </c>
      <c r="D379" t="s">
        <v>9100</v>
      </c>
      <c r="E379" t="s">
        <v>9101</v>
      </c>
      <c r="F379" t="s">
        <v>664</v>
      </c>
      <c r="G379">
        <v>73</v>
      </c>
      <c r="H379" t="b">
        <v>0</v>
      </c>
      <c r="I379" t="s">
        <v>9240</v>
      </c>
      <c r="J379" t="s">
        <v>9159</v>
      </c>
      <c r="K379" t="s">
        <v>9</v>
      </c>
      <c r="L379" t="b">
        <v>0</v>
      </c>
      <c r="M379" t="s">
        <v>7024</v>
      </c>
      <c r="N379" t="b">
        <v>0</v>
      </c>
      <c r="O379" t="b">
        <v>1</v>
      </c>
      <c r="P379" t="b">
        <v>0</v>
      </c>
      <c r="Q379" t="b">
        <v>1</v>
      </c>
      <c r="R379" t="s">
        <v>3993</v>
      </c>
      <c r="S379">
        <v>18</v>
      </c>
      <c r="T379" t="b">
        <v>0</v>
      </c>
      <c r="V379" t="s">
        <v>893</v>
      </c>
      <c r="W379">
        <v>4</v>
      </c>
      <c r="X379" s="11">
        <v>77</v>
      </c>
      <c r="Y379">
        <v>1</v>
      </c>
      <c r="Z379" s="46" cm="1">
        <f t="array" ref="Z379">IF(V379="NA",$AD$2,(INDEX($BL$4:$BL$73,MATCH(V379&amp;W379,$BK$4:$BK$73&amp;$BJ$4:$BJ$73,0))))</f>
        <v>1.0498615788681286E-2</v>
      </c>
      <c r="AA379" s="46">
        <f t="shared" si="13"/>
        <v>1.0104986157886813</v>
      </c>
      <c r="AB379" s="46"/>
    </row>
    <row r="380" spans="1:28" x14ac:dyDescent="0.25">
      <c r="A380">
        <v>4008</v>
      </c>
      <c r="B380" s="1">
        <v>45544.526657534698</v>
      </c>
      <c r="C380" s="1">
        <v>45544</v>
      </c>
      <c r="D380" t="s">
        <v>9100</v>
      </c>
      <c r="E380" t="s">
        <v>9101</v>
      </c>
      <c r="F380" t="s">
        <v>790</v>
      </c>
      <c r="G380">
        <v>72</v>
      </c>
      <c r="H380" t="b">
        <v>0</v>
      </c>
      <c r="I380" t="s">
        <v>9240</v>
      </c>
      <c r="J380" t="s">
        <v>9159</v>
      </c>
      <c r="K380" t="s">
        <v>7</v>
      </c>
      <c r="L380" t="b">
        <v>0</v>
      </c>
      <c r="M380" t="s">
        <v>9614</v>
      </c>
      <c r="N380" t="b">
        <v>1</v>
      </c>
      <c r="O380" t="b">
        <v>1</v>
      </c>
      <c r="P380" t="b">
        <v>0</v>
      </c>
      <c r="Q380" t="b">
        <v>1</v>
      </c>
      <c r="R380" t="s">
        <v>9615</v>
      </c>
      <c r="S380">
        <v>18</v>
      </c>
      <c r="T380" t="b">
        <v>0</v>
      </c>
      <c r="V380" t="s">
        <v>945</v>
      </c>
      <c r="W380">
        <v>3</v>
      </c>
      <c r="X380" s="11">
        <v>72</v>
      </c>
      <c r="Y380">
        <v>1</v>
      </c>
      <c r="Z380" s="46" cm="1">
        <f t="array" ref="Z380">IF(V380="NA",$AD$2,(INDEX($BL$4:$BL$73,MATCH(V380&amp;W380,$BK$4:$BK$73&amp;$BJ$4:$BJ$73,0))))</f>
        <v>1.8952516812716633E-2</v>
      </c>
      <c r="AA380" s="46">
        <f t="shared" si="13"/>
        <v>1.0189525168127167</v>
      </c>
      <c r="AB380" s="46"/>
    </row>
    <row r="381" spans="1:28" x14ac:dyDescent="0.25">
      <c r="A381">
        <v>4009</v>
      </c>
      <c r="B381" s="1">
        <v>45544.523372766198</v>
      </c>
      <c r="C381" s="1">
        <v>45544</v>
      </c>
      <c r="D381" t="s">
        <v>9100</v>
      </c>
      <c r="E381" t="s">
        <v>9101</v>
      </c>
      <c r="F381" t="s">
        <v>664</v>
      </c>
      <c r="G381">
        <v>81</v>
      </c>
      <c r="H381" t="b">
        <v>0</v>
      </c>
      <c r="I381" t="s">
        <v>9240</v>
      </c>
      <c r="J381" t="s">
        <v>9159</v>
      </c>
      <c r="K381" t="s">
        <v>9</v>
      </c>
      <c r="L381" t="b">
        <v>0</v>
      </c>
      <c r="M381" t="s">
        <v>9616</v>
      </c>
      <c r="N381" t="b">
        <v>0</v>
      </c>
      <c r="O381" t="b">
        <v>1</v>
      </c>
      <c r="P381" t="b">
        <v>0</v>
      </c>
      <c r="Q381" t="b">
        <v>1</v>
      </c>
      <c r="R381" t="s">
        <v>9617</v>
      </c>
      <c r="S381">
        <v>18</v>
      </c>
      <c r="T381" t="b">
        <v>0</v>
      </c>
      <c r="V381" t="s">
        <v>888</v>
      </c>
      <c r="W381">
        <v>5</v>
      </c>
      <c r="X381" s="11">
        <v>82</v>
      </c>
      <c r="Y381">
        <v>1</v>
      </c>
      <c r="Z381" s="46" cm="1">
        <f t="array" ref="Z381">IF(V381="NA",$AD$2,(INDEX($BL$4:$BL$73,MATCH(V381&amp;W381,$BK$4:$BK$73&amp;$BJ$4:$BJ$73,0))))</f>
        <v>4.1970782120221983E-2</v>
      </c>
      <c r="AA381" s="46">
        <f t="shared" si="13"/>
        <v>1.041970782120222</v>
      </c>
      <c r="AB381" s="46"/>
    </row>
    <row r="382" spans="1:28" x14ac:dyDescent="0.25">
      <c r="A382">
        <v>4010</v>
      </c>
      <c r="B382" s="1">
        <v>45544.394537754597</v>
      </c>
      <c r="C382" s="1">
        <v>45544</v>
      </c>
      <c r="D382" t="s">
        <v>9100</v>
      </c>
      <c r="E382" t="s">
        <v>9101</v>
      </c>
      <c r="F382" t="s">
        <v>664</v>
      </c>
      <c r="G382">
        <v>79</v>
      </c>
      <c r="H382" t="b">
        <v>0</v>
      </c>
      <c r="I382" t="s">
        <v>9240</v>
      </c>
      <c r="J382" t="s">
        <v>9159</v>
      </c>
      <c r="K382" t="s">
        <v>9</v>
      </c>
      <c r="L382" t="b">
        <v>0</v>
      </c>
      <c r="M382" t="s">
        <v>7023</v>
      </c>
      <c r="N382" t="b">
        <v>0</v>
      </c>
      <c r="O382" t="b">
        <v>1</v>
      </c>
      <c r="P382" t="b">
        <v>0</v>
      </c>
      <c r="Q382" t="b">
        <v>1</v>
      </c>
      <c r="R382" t="s">
        <v>3991</v>
      </c>
      <c r="S382">
        <v>18</v>
      </c>
      <c r="T382" t="b">
        <v>0</v>
      </c>
      <c r="V382" t="s">
        <v>886</v>
      </c>
      <c r="W382">
        <v>4</v>
      </c>
      <c r="X382" s="11">
        <v>82</v>
      </c>
      <c r="Y382">
        <v>1</v>
      </c>
      <c r="Z382" s="46" cm="1">
        <f t="array" ref="Z382">IF(V382="NA",$AD$2,(INDEX($BL$4:$BL$73,MATCH(V382&amp;W382,$BK$4:$BK$73&amp;$BJ$4:$BJ$73,0))))</f>
        <v>1.0498615788681297E-2</v>
      </c>
      <c r="AA382" s="46">
        <f t="shared" si="13"/>
        <v>1.0104986157886813</v>
      </c>
      <c r="AB382" s="46"/>
    </row>
    <row r="383" spans="1:28" x14ac:dyDescent="0.25">
      <c r="A383">
        <v>4015</v>
      </c>
      <c r="B383" s="1">
        <v>45544.391640798603</v>
      </c>
      <c r="C383" s="1">
        <v>45544</v>
      </c>
      <c r="D383" t="s">
        <v>9100</v>
      </c>
      <c r="E383" t="s">
        <v>9101</v>
      </c>
      <c r="F383" t="s">
        <v>790</v>
      </c>
      <c r="G383">
        <v>76</v>
      </c>
      <c r="H383" t="b">
        <v>0</v>
      </c>
      <c r="I383" t="s">
        <v>9240</v>
      </c>
      <c r="J383" t="s">
        <v>9159</v>
      </c>
      <c r="K383" t="s">
        <v>9</v>
      </c>
      <c r="L383" t="b">
        <v>0</v>
      </c>
      <c r="M383" t="s">
        <v>9618</v>
      </c>
      <c r="N383" t="b">
        <v>0</v>
      </c>
      <c r="O383" t="b">
        <v>1</v>
      </c>
      <c r="P383" t="b">
        <v>0</v>
      </c>
      <c r="Q383" t="b">
        <v>1</v>
      </c>
      <c r="R383" t="s">
        <v>9619</v>
      </c>
      <c r="S383">
        <v>18</v>
      </c>
      <c r="T383" t="b">
        <v>0</v>
      </c>
      <c r="V383" t="s">
        <v>892</v>
      </c>
      <c r="W383">
        <v>4</v>
      </c>
      <c r="X383" s="11">
        <v>77</v>
      </c>
      <c r="Y383">
        <v>1</v>
      </c>
      <c r="Z383" s="46" cm="1">
        <f t="array" ref="Z383">IF(V383="NA",$AD$2,(INDEX($BL$4:$BL$73,MATCH(V383&amp;W383,$BK$4:$BK$73&amp;$BJ$4:$BJ$73,0))))</f>
        <v>1.0498615788681274E-2</v>
      </c>
      <c r="AA383" s="46">
        <f t="shared" si="13"/>
        <v>1.0104986157886813</v>
      </c>
      <c r="AB383" s="46"/>
    </row>
    <row r="384" spans="1:28" x14ac:dyDescent="0.25">
      <c r="A384">
        <v>4016</v>
      </c>
      <c r="B384" s="1">
        <v>45544.391332604202</v>
      </c>
      <c r="C384" s="1">
        <v>45544</v>
      </c>
      <c r="D384" t="s">
        <v>9100</v>
      </c>
      <c r="E384" t="s">
        <v>9101</v>
      </c>
      <c r="F384" t="s">
        <v>790</v>
      </c>
      <c r="G384">
        <v>72</v>
      </c>
      <c r="H384" t="b">
        <v>0</v>
      </c>
      <c r="I384" t="s">
        <v>9240</v>
      </c>
      <c r="J384" t="s">
        <v>9103</v>
      </c>
      <c r="K384" t="s">
        <v>9</v>
      </c>
      <c r="L384" t="b">
        <v>0</v>
      </c>
      <c r="M384" t="s">
        <v>7022</v>
      </c>
      <c r="N384" t="b">
        <v>0</v>
      </c>
      <c r="O384" t="b">
        <v>1</v>
      </c>
      <c r="P384" t="b">
        <v>0</v>
      </c>
      <c r="Q384" t="b">
        <v>1</v>
      </c>
      <c r="R384" t="s">
        <v>488</v>
      </c>
      <c r="S384">
        <v>18</v>
      </c>
      <c r="T384" t="b">
        <v>0</v>
      </c>
      <c r="V384" t="s">
        <v>949</v>
      </c>
      <c r="W384">
        <v>5</v>
      </c>
      <c r="X384" s="11">
        <v>72</v>
      </c>
      <c r="Y384">
        <v>1</v>
      </c>
      <c r="Z384" s="46" cm="1">
        <f t="array" ref="Z384">IF(V384="NA",$AD$2,(INDEX($BL$4:$BL$73,MATCH(V384&amp;W384,$BK$4:$BK$73&amp;$BJ$4:$BJ$73,0))))</f>
        <v>4.1970782120221983E-2</v>
      </c>
      <c r="AA384" s="46">
        <f t="shared" si="13"/>
        <v>1.041970782120222</v>
      </c>
      <c r="AB384" s="46"/>
    </row>
    <row r="385" spans="1:28" x14ac:dyDescent="0.25">
      <c r="A385">
        <v>4017</v>
      </c>
      <c r="B385" s="1">
        <v>45544.391048622703</v>
      </c>
      <c r="C385" s="1">
        <v>45544</v>
      </c>
      <c r="D385" t="s">
        <v>9100</v>
      </c>
      <c r="E385" t="s">
        <v>9101</v>
      </c>
      <c r="F385" t="s">
        <v>664</v>
      </c>
      <c r="G385">
        <v>71</v>
      </c>
      <c r="H385" t="b">
        <v>0</v>
      </c>
      <c r="I385" t="s">
        <v>9240</v>
      </c>
      <c r="J385" t="s">
        <v>9103</v>
      </c>
      <c r="K385" t="s">
        <v>7</v>
      </c>
      <c r="L385" t="b">
        <v>0</v>
      </c>
      <c r="M385" t="s">
        <v>9620</v>
      </c>
      <c r="N385" t="b">
        <v>0</v>
      </c>
      <c r="O385" t="b">
        <v>0</v>
      </c>
      <c r="P385" t="b">
        <v>0</v>
      </c>
      <c r="Q385" t="b">
        <v>1</v>
      </c>
      <c r="R385" t="s">
        <v>9621</v>
      </c>
      <c r="S385">
        <v>18</v>
      </c>
      <c r="T385" t="b">
        <v>0</v>
      </c>
      <c r="V385" t="s">
        <v>892</v>
      </c>
      <c r="W385">
        <v>4</v>
      </c>
      <c r="X385" s="11">
        <v>72</v>
      </c>
      <c r="Y385">
        <v>1</v>
      </c>
      <c r="Z385" s="46" cm="1">
        <f t="array" ref="Z385">IF(V385="NA",$AD$2,(INDEX($BL$4:$BL$73,MATCH(V385&amp;W385,$BK$4:$BK$73&amp;$BJ$4:$BJ$73,0))))</f>
        <v>1.0498615788681274E-2</v>
      </c>
      <c r="AA385" s="46">
        <f t="shared" si="13"/>
        <v>1.0104986157886813</v>
      </c>
      <c r="AB385" s="46"/>
    </row>
    <row r="386" spans="1:28" x14ac:dyDescent="0.25">
      <c r="A386">
        <v>4018</v>
      </c>
      <c r="B386" s="1">
        <v>45544.390771782397</v>
      </c>
      <c r="C386" s="1">
        <v>45544</v>
      </c>
      <c r="D386" t="s">
        <v>9100</v>
      </c>
      <c r="E386" t="s">
        <v>9101</v>
      </c>
      <c r="F386" t="s">
        <v>664</v>
      </c>
      <c r="G386">
        <v>75</v>
      </c>
      <c r="H386" t="b">
        <v>0</v>
      </c>
      <c r="I386" t="s">
        <v>9240</v>
      </c>
      <c r="J386" t="s">
        <v>9103</v>
      </c>
      <c r="K386" t="s">
        <v>7</v>
      </c>
      <c r="L386" t="b">
        <v>0</v>
      </c>
      <c r="M386" t="s">
        <v>9622</v>
      </c>
      <c r="N386" t="b">
        <v>0</v>
      </c>
      <c r="O386" t="b">
        <v>0</v>
      </c>
      <c r="P386" t="b">
        <v>0</v>
      </c>
      <c r="Q386" t="b">
        <v>1</v>
      </c>
      <c r="R386" t="s">
        <v>9623</v>
      </c>
      <c r="S386">
        <v>18</v>
      </c>
      <c r="T386" t="b">
        <v>0</v>
      </c>
      <c r="V386" t="s">
        <v>893</v>
      </c>
      <c r="W386">
        <v>4</v>
      </c>
      <c r="X386" s="11">
        <v>77</v>
      </c>
      <c r="Y386">
        <v>1</v>
      </c>
      <c r="Z386" s="46" cm="1">
        <f t="array" ref="Z386">IF(V386="NA",$AD$2,(INDEX($BL$4:$BL$73,MATCH(V386&amp;W386,$BK$4:$BK$73&amp;$BJ$4:$BJ$73,0))))</f>
        <v>1.0498615788681286E-2</v>
      </c>
      <c r="AA386" s="46">
        <f t="shared" si="13"/>
        <v>1.0104986157886813</v>
      </c>
      <c r="AB386" s="46"/>
    </row>
    <row r="387" spans="1:28" x14ac:dyDescent="0.25">
      <c r="A387">
        <v>4019</v>
      </c>
      <c r="B387" s="1">
        <v>45544.389956550898</v>
      </c>
      <c r="C387" s="1">
        <v>45544</v>
      </c>
      <c r="D387" t="s">
        <v>9100</v>
      </c>
      <c r="E387" t="s">
        <v>9101</v>
      </c>
      <c r="F387" t="s">
        <v>664</v>
      </c>
      <c r="G387">
        <v>76</v>
      </c>
      <c r="H387" t="b">
        <v>0</v>
      </c>
      <c r="I387" t="s">
        <v>9240</v>
      </c>
      <c r="J387" t="s">
        <v>9103</v>
      </c>
      <c r="K387" t="s">
        <v>7</v>
      </c>
      <c r="L387" t="b">
        <v>0</v>
      </c>
      <c r="M387" t="s">
        <v>7021</v>
      </c>
      <c r="N387" t="b">
        <v>0</v>
      </c>
      <c r="O387" t="b">
        <v>0</v>
      </c>
      <c r="P387" t="b">
        <v>0</v>
      </c>
      <c r="Q387" t="b">
        <v>1</v>
      </c>
      <c r="R387" t="s">
        <v>3986</v>
      </c>
      <c r="S387">
        <v>18</v>
      </c>
      <c r="T387" t="b">
        <v>0</v>
      </c>
      <c r="V387" t="s">
        <v>886</v>
      </c>
      <c r="W387">
        <v>4</v>
      </c>
      <c r="X387" s="11">
        <v>77</v>
      </c>
      <c r="Y387">
        <v>1</v>
      </c>
      <c r="Z387" s="46" cm="1">
        <f t="array" ref="Z387">IF(V387="NA",$AD$2,(INDEX($BL$4:$BL$73,MATCH(V387&amp;W387,$BK$4:$BK$73&amp;$BJ$4:$BJ$73,0))))</f>
        <v>1.0498615788681297E-2</v>
      </c>
      <c r="AA387" s="46">
        <f t="shared" si="13"/>
        <v>1.0104986157886813</v>
      </c>
      <c r="AB387" s="46"/>
    </row>
    <row r="388" spans="1:28" x14ac:dyDescent="0.25">
      <c r="A388">
        <v>4025</v>
      </c>
      <c r="B388" s="1">
        <v>45544.386982280099</v>
      </c>
      <c r="C388" s="1">
        <v>45544</v>
      </c>
      <c r="D388" t="s">
        <v>9100</v>
      </c>
      <c r="E388" t="s">
        <v>9101</v>
      </c>
      <c r="F388" t="s">
        <v>790</v>
      </c>
      <c r="G388">
        <v>100</v>
      </c>
      <c r="H388" t="b">
        <v>0</v>
      </c>
      <c r="I388" t="s">
        <v>9240</v>
      </c>
      <c r="J388" t="s">
        <v>9103</v>
      </c>
      <c r="K388" t="s">
        <v>7</v>
      </c>
      <c r="L388" t="b">
        <v>0</v>
      </c>
      <c r="M388" t="s">
        <v>7020</v>
      </c>
      <c r="N388" t="b">
        <v>0</v>
      </c>
      <c r="O388" t="b">
        <v>0</v>
      </c>
      <c r="P388" t="b">
        <v>0</v>
      </c>
      <c r="Q388" t="b">
        <v>1</v>
      </c>
      <c r="R388" t="s">
        <v>3982</v>
      </c>
      <c r="S388">
        <v>18</v>
      </c>
      <c r="T388" t="b">
        <v>0</v>
      </c>
      <c r="V388" t="s">
        <v>8</v>
      </c>
      <c r="W388" t="s">
        <v>8</v>
      </c>
      <c r="X388" s="11">
        <v>100</v>
      </c>
      <c r="Y388">
        <v>1</v>
      </c>
      <c r="Z388" s="46" cm="1">
        <f t="array" ref="Z388">IF(V388="NA",$AD$2,(INDEX($BL$4:$BL$73,MATCH(V388&amp;W388,$BK$4:$BK$73&amp;$BJ$4:$BJ$73,0))))</f>
        <v>-4.0430703315750931E-2</v>
      </c>
      <c r="AA388" s="46">
        <f t="shared" ref="AA388:AA451" si="14">Y388+Z388</f>
        <v>0.95956929668424906</v>
      </c>
      <c r="AB388" s="46"/>
    </row>
    <row r="389" spans="1:28" x14ac:dyDescent="0.25">
      <c r="A389">
        <v>4026</v>
      </c>
      <c r="B389" s="1">
        <v>45544.386710104198</v>
      </c>
      <c r="C389" s="1">
        <v>45544</v>
      </c>
      <c r="D389" t="s">
        <v>9100</v>
      </c>
      <c r="E389" t="s">
        <v>9101</v>
      </c>
      <c r="F389" t="s">
        <v>790</v>
      </c>
      <c r="G389">
        <v>72</v>
      </c>
      <c r="H389" t="b">
        <v>0</v>
      </c>
      <c r="I389" t="s">
        <v>9240</v>
      </c>
      <c r="J389" t="s">
        <v>9103</v>
      </c>
      <c r="K389" t="s">
        <v>7</v>
      </c>
      <c r="L389" t="b">
        <v>0</v>
      </c>
      <c r="M389" t="s">
        <v>9624</v>
      </c>
      <c r="N389" t="b">
        <v>0</v>
      </c>
      <c r="O389" t="b">
        <v>0</v>
      </c>
      <c r="P389" t="b">
        <v>0</v>
      </c>
      <c r="Q389" t="b">
        <v>1</v>
      </c>
      <c r="R389" t="s">
        <v>9625</v>
      </c>
      <c r="S389">
        <v>18</v>
      </c>
      <c r="T389" t="b">
        <v>0</v>
      </c>
      <c r="V389" t="s">
        <v>886</v>
      </c>
      <c r="W389">
        <v>3</v>
      </c>
      <c r="X389" s="11">
        <v>72</v>
      </c>
      <c r="Y389">
        <v>1</v>
      </c>
      <c r="Z389" s="46" cm="1">
        <f t="array" ref="Z389">IF(V389="NA",$AD$2,(INDEX($BL$4:$BL$73,MATCH(V389&amp;W389,$BK$4:$BK$73&amp;$BJ$4:$BJ$73,0))))</f>
        <v>1.8952516812716664E-2</v>
      </c>
      <c r="AA389" s="46">
        <f t="shared" si="14"/>
        <v>1.0189525168127167</v>
      </c>
      <c r="AB389" s="46"/>
    </row>
    <row r="390" spans="1:28" x14ac:dyDescent="0.25">
      <c r="A390">
        <v>4027</v>
      </c>
      <c r="B390" s="1">
        <v>45544.386427650497</v>
      </c>
      <c r="C390" s="1">
        <v>45544</v>
      </c>
      <c r="D390" t="s">
        <v>9100</v>
      </c>
      <c r="E390" t="s">
        <v>9101</v>
      </c>
      <c r="F390" t="s">
        <v>664</v>
      </c>
      <c r="G390">
        <v>78</v>
      </c>
      <c r="H390" t="b">
        <v>0</v>
      </c>
      <c r="I390" t="s">
        <v>9240</v>
      </c>
      <c r="J390" t="s">
        <v>9103</v>
      </c>
      <c r="K390" t="s">
        <v>7</v>
      </c>
      <c r="L390" t="b">
        <v>0</v>
      </c>
      <c r="M390" t="s">
        <v>9626</v>
      </c>
      <c r="N390" t="b">
        <v>0</v>
      </c>
      <c r="O390" t="b">
        <v>0</v>
      </c>
      <c r="P390" t="b">
        <v>0</v>
      </c>
      <c r="Q390" t="b">
        <v>1</v>
      </c>
      <c r="R390" t="s">
        <v>9627</v>
      </c>
      <c r="S390">
        <v>18</v>
      </c>
      <c r="T390" t="b">
        <v>0</v>
      </c>
      <c r="V390" t="s">
        <v>892</v>
      </c>
      <c r="W390">
        <v>5</v>
      </c>
      <c r="X390" s="11">
        <v>82</v>
      </c>
      <c r="Y390">
        <v>1</v>
      </c>
      <c r="Z390" s="46" cm="1">
        <f t="array" ref="Z390">IF(V390="NA",$AD$2,(INDEX($BL$4:$BL$73,MATCH(V390&amp;W390,$BK$4:$BK$73&amp;$BJ$4:$BJ$73,0))))</f>
        <v>4.1970782120221983E-2</v>
      </c>
      <c r="AA390" s="46">
        <f t="shared" si="14"/>
        <v>1.041970782120222</v>
      </c>
      <c r="AB390" s="46"/>
    </row>
    <row r="391" spans="1:28" x14ac:dyDescent="0.25">
      <c r="A391">
        <v>4028</v>
      </c>
      <c r="B391" s="1">
        <v>45544.3861204282</v>
      </c>
      <c r="C391" s="1">
        <v>45544</v>
      </c>
      <c r="D391" t="s">
        <v>9100</v>
      </c>
      <c r="E391" t="s">
        <v>9101</v>
      </c>
      <c r="F391" t="s">
        <v>790</v>
      </c>
      <c r="G391">
        <v>71</v>
      </c>
      <c r="H391" t="b">
        <v>0</v>
      </c>
      <c r="I391" t="s">
        <v>9240</v>
      </c>
      <c r="J391" t="s">
        <v>9103</v>
      </c>
      <c r="K391" t="s">
        <v>7</v>
      </c>
      <c r="L391" t="b">
        <v>0</v>
      </c>
      <c r="M391" t="s">
        <v>7019</v>
      </c>
      <c r="N391" t="b">
        <v>0</v>
      </c>
      <c r="O391" t="b">
        <v>0</v>
      </c>
      <c r="P391" t="b">
        <v>0</v>
      </c>
      <c r="Q391" t="b">
        <v>1</v>
      </c>
      <c r="R391" t="s">
        <v>3980</v>
      </c>
      <c r="S391">
        <v>18</v>
      </c>
      <c r="T391" t="b">
        <v>0</v>
      </c>
      <c r="V391" t="s">
        <v>888</v>
      </c>
      <c r="W391">
        <v>4</v>
      </c>
      <c r="X391" s="11">
        <v>72</v>
      </c>
      <c r="Y391">
        <v>1</v>
      </c>
      <c r="Z391" s="46" cm="1">
        <f t="array" ref="Z391">IF(V391="NA",$AD$2,(INDEX($BL$4:$BL$73,MATCH(V391&amp;W391,$BK$4:$BK$73&amp;$BJ$4:$BJ$73,0))))</f>
        <v>1.0498615788681257E-2</v>
      </c>
      <c r="AA391" s="46">
        <f t="shared" si="14"/>
        <v>1.0104986157886813</v>
      </c>
      <c r="AB391" s="46"/>
    </row>
    <row r="392" spans="1:28" x14ac:dyDescent="0.25">
      <c r="A392">
        <v>4029</v>
      </c>
      <c r="B392" s="1">
        <v>45544.385812372697</v>
      </c>
      <c r="C392" s="1">
        <v>45544</v>
      </c>
      <c r="D392" t="s">
        <v>9100</v>
      </c>
      <c r="E392" t="s">
        <v>9101</v>
      </c>
      <c r="F392" t="s">
        <v>664</v>
      </c>
      <c r="G392">
        <v>77</v>
      </c>
      <c r="H392" t="b">
        <v>0</v>
      </c>
      <c r="I392" t="s">
        <v>9240</v>
      </c>
      <c r="J392" t="s">
        <v>9103</v>
      </c>
      <c r="K392" t="s">
        <v>7</v>
      </c>
      <c r="L392" t="b">
        <v>0</v>
      </c>
      <c r="M392" t="s">
        <v>9628</v>
      </c>
      <c r="N392" t="b">
        <v>0</v>
      </c>
      <c r="O392" t="b">
        <v>0</v>
      </c>
      <c r="P392" t="b">
        <v>0</v>
      </c>
      <c r="Q392" t="b">
        <v>1</v>
      </c>
      <c r="R392" t="s">
        <v>9629</v>
      </c>
      <c r="S392">
        <v>18</v>
      </c>
      <c r="T392" t="b">
        <v>0</v>
      </c>
      <c r="V392" t="s">
        <v>741</v>
      </c>
      <c r="W392">
        <v>4</v>
      </c>
      <c r="X392" s="11">
        <v>77</v>
      </c>
      <c r="Y392">
        <v>1</v>
      </c>
      <c r="Z392" s="46" cm="1">
        <f t="array" ref="Z392">IF(V392="NA",$AD$2,(INDEX($BL$4:$BL$73,MATCH(V392&amp;W392,$BK$4:$BK$73&amp;$BJ$4:$BJ$73,0))))</f>
        <v>1.1678733304575806E-2</v>
      </c>
      <c r="AA392" s="46">
        <f t="shared" si="14"/>
        <v>1.0116787333045758</v>
      </c>
      <c r="AB392" s="46"/>
    </row>
    <row r="393" spans="1:28" x14ac:dyDescent="0.25">
      <c r="A393">
        <v>4030</v>
      </c>
      <c r="B393" s="1">
        <v>45544.384864490698</v>
      </c>
      <c r="C393" s="1">
        <v>45544</v>
      </c>
      <c r="D393" t="s">
        <v>9100</v>
      </c>
      <c r="E393" t="s">
        <v>9101</v>
      </c>
      <c r="F393" t="s">
        <v>664</v>
      </c>
      <c r="G393">
        <v>74</v>
      </c>
      <c r="H393" t="b">
        <v>0</v>
      </c>
      <c r="I393" t="s">
        <v>9240</v>
      </c>
      <c r="J393" t="s">
        <v>9103</v>
      </c>
      <c r="K393" t="s">
        <v>7</v>
      </c>
      <c r="L393" t="b">
        <v>0</v>
      </c>
      <c r="M393" t="s">
        <v>9630</v>
      </c>
      <c r="N393" t="b">
        <v>0</v>
      </c>
      <c r="O393" t="b">
        <v>0</v>
      </c>
      <c r="P393" t="b">
        <v>0</v>
      </c>
      <c r="Q393" t="b">
        <v>1</v>
      </c>
      <c r="R393" t="s">
        <v>9631</v>
      </c>
      <c r="S393">
        <v>18</v>
      </c>
      <c r="T393" t="b">
        <v>0</v>
      </c>
      <c r="V393" t="s">
        <v>886</v>
      </c>
      <c r="W393">
        <v>4</v>
      </c>
      <c r="X393" s="11">
        <v>77</v>
      </c>
      <c r="Y393">
        <v>1</v>
      </c>
      <c r="Z393" s="46" cm="1">
        <f t="array" ref="Z393">IF(V393="NA",$AD$2,(INDEX($BL$4:$BL$73,MATCH(V393&amp;W393,$BK$4:$BK$73&amp;$BJ$4:$BJ$73,0))))</f>
        <v>1.0498615788681297E-2</v>
      </c>
      <c r="AA393" s="46">
        <f t="shared" si="14"/>
        <v>1.0104986157886813</v>
      </c>
      <c r="AB393" s="46"/>
    </row>
    <row r="394" spans="1:28" x14ac:dyDescent="0.25">
      <c r="A394">
        <v>4033</v>
      </c>
      <c r="B394" s="1">
        <v>45544.3833971528</v>
      </c>
      <c r="C394" s="1">
        <v>45544</v>
      </c>
      <c r="D394" t="s">
        <v>9100</v>
      </c>
      <c r="E394" t="s">
        <v>9101</v>
      </c>
      <c r="F394" t="s">
        <v>664</v>
      </c>
      <c r="G394">
        <v>71</v>
      </c>
      <c r="H394" t="b">
        <v>0</v>
      </c>
      <c r="I394" t="s">
        <v>9240</v>
      </c>
      <c r="J394" t="s">
        <v>9103</v>
      </c>
      <c r="K394" t="s">
        <v>9</v>
      </c>
      <c r="L394" t="b">
        <v>0</v>
      </c>
      <c r="M394" t="s">
        <v>9632</v>
      </c>
      <c r="N394" t="b">
        <v>0</v>
      </c>
      <c r="O394" t="b">
        <v>1</v>
      </c>
      <c r="P394" t="b">
        <v>0</v>
      </c>
      <c r="Q394" t="b">
        <v>1</v>
      </c>
      <c r="R394" t="s">
        <v>9633</v>
      </c>
      <c r="S394">
        <v>18</v>
      </c>
      <c r="T394" t="b">
        <v>0</v>
      </c>
      <c r="V394" t="s">
        <v>893</v>
      </c>
      <c r="W394">
        <v>4</v>
      </c>
      <c r="X394" s="11">
        <v>72</v>
      </c>
      <c r="Y394">
        <v>1</v>
      </c>
      <c r="Z394" s="46" cm="1">
        <f t="array" ref="Z394">IF(V394="NA",$AD$2,(INDEX($BL$4:$BL$73,MATCH(V394&amp;W394,$BK$4:$BK$73&amp;$BJ$4:$BJ$73,0))))</f>
        <v>1.0498615788681286E-2</v>
      </c>
      <c r="AA394" s="46">
        <f t="shared" si="14"/>
        <v>1.0104986157886813</v>
      </c>
      <c r="AB394" s="46"/>
    </row>
    <row r="395" spans="1:28" x14ac:dyDescent="0.25">
      <c r="A395">
        <v>4034</v>
      </c>
      <c r="B395" s="1">
        <v>45544.383138449099</v>
      </c>
      <c r="C395" s="1">
        <v>45544</v>
      </c>
      <c r="D395" t="s">
        <v>9100</v>
      </c>
      <c r="E395" t="s">
        <v>9101</v>
      </c>
      <c r="F395" t="s">
        <v>664</v>
      </c>
      <c r="G395">
        <v>70</v>
      </c>
      <c r="H395" t="b">
        <v>0</v>
      </c>
      <c r="I395" t="s">
        <v>9240</v>
      </c>
      <c r="J395" t="s">
        <v>9103</v>
      </c>
      <c r="K395" t="s">
        <v>7</v>
      </c>
      <c r="L395" t="b">
        <v>0</v>
      </c>
      <c r="M395" t="s">
        <v>7018</v>
      </c>
      <c r="N395" t="b">
        <v>0</v>
      </c>
      <c r="O395" t="b">
        <v>0</v>
      </c>
      <c r="P395" t="b">
        <v>0</v>
      </c>
      <c r="Q395" t="b">
        <v>1</v>
      </c>
      <c r="R395" t="s">
        <v>3977</v>
      </c>
      <c r="S395">
        <v>18</v>
      </c>
      <c r="T395" t="b">
        <v>0</v>
      </c>
      <c r="V395" t="s">
        <v>886</v>
      </c>
      <c r="W395">
        <v>4</v>
      </c>
      <c r="X395" s="11">
        <v>72</v>
      </c>
      <c r="Y395">
        <v>1</v>
      </c>
      <c r="Z395" s="46" cm="1">
        <f t="array" ref="Z395">IF(V395="NA",$AD$2,(INDEX($BL$4:$BL$73,MATCH(V395&amp;W395,$BK$4:$BK$73&amp;$BJ$4:$BJ$73,0))))</f>
        <v>1.0498615788681297E-2</v>
      </c>
      <c r="AA395" s="46">
        <f t="shared" si="14"/>
        <v>1.0104986157886813</v>
      </c>
      <c r="AB395" s="46"/>
    </row>
    <row r="396" spans="1:28" x14ac:dyDescent="0.25">
      <c r="A396">
        <v>4036</v>
      </c>
      <c r="B396" s="1">
        <v>45544.382606203697</v>
      </c>
      <c r="C396" s="1">
        <v>45544</v>
      </c>
      <c r="D396" t="s">
        <v>9100</v>
      </c>
      <c r="E396" t="s">
        <v>9101</v>
      </c>
      <c r="F396" t="s">
        <v>790</v>
      </c>
      <c r="G396">
        <v>70</v>
      </c>
      <c r="H396" t="b">
        <v>0</v>
      </c>
      <c r="I396" t="s">
        <v>9240</v>
      </c>
      <c r="J396" t="s">
        <v>9103</v>
      </c>
      <c r="K396" t="s">
        <v>9</v>
      </c>
      <c r="L396" t="b">
        <v>0</v>
      </c>
      <c r="M396" t="s">
        <v>9634</v>
      </c>
      <c r="N396" t="b">
        <v>0</v>
      </c>
      <c r="O396" t="b">
        <v>1</v>
      </c>
      <c r="P396" t="b">
        <v>0</v>
      </c>
      <c r="Q396" t="b">
        <v>1</v>
      </c>
      <c r="R396" t="s">
        <v>9635</v>
      </c>
      <c r="S396">
        <v>18</v>
      </c>
      <c r="T396" t="b">
        <v>0</v>
      </c>
      <c r="V396" t="s">
        <v>941</v>
      </c>
      <c r="W396">
        <v>3</v>
      </c>
      <c r="X396" s="11">
        <v>72</v>
      </c>
      <c r="Y396">
        <v>1</v>
      </c>
      <c r="Z396" s="46" cm="1">
        <f t="array" ref="Z396">IF(V396="NA",$AD$2,(INDEX($BL$4:$BL$73,MATCH(V396&amp;W396,$BK$4:$BK$73&amp;$BJ$4:$BJ$73,0))))</f>
        <v>1.895251681271656E-2</v>
      </c>
      <c r="AA396" s="46">
        <f t="shared" si="14"/>
        <v>1.0189525168127165</v>
      </c>
      <c r="AB396" s="46"/>
    </row>
    <row r="397" spans="1:28" x14ac:dyDescent="0.25">
      <c r="A397">
        <v>4037</v>
      </c>
      <c r="B397" s="1">
        <v>45544.3823325579</v>
      </c>
      <c r="C397" s="1">
        <v>45544</v>
      </c>
      <c r="D397" t="s">
        <v>9100</v>
      </c>
      <c r="E397" t="s">
        <v>9101</v>
      </c>
      <c r="F397" t="s">
        <v>790</v>
      </c>
      <c r="G397">
        <v>71</v>
      </c>
      <c r="H397" t="b">
        <v>0</v>
      </c>
      <c r="I397" t="s">
        <v>9240</v>
      </c>
      <c r="J397" t="s">
        <v>9103</v>
      </c>
      <c r="K397" t="s">
        <v>9</v>
      </c>
      <c r="L397" t="b">
        <v>0</v>
      </c>
      <c r="M397" t="s">
        <v>7017</v>
      </c>
      <c r="N397" t="b">
        <v>0</v>
      </c>
      <c r="O397" t="b">
        <v>1</v>
      </c>
      <c r="P397" t="b">
        <v>0</v>
      </c>
      <c r="Q397" t="b">
        <v>1</v>
      </c>
      <c r="R397" t="s">
        <v>3975</v>
      </c>
      <c r="S397">
        <v>18</v>
      </c>
      <c r="T397" t="b">
        <v>0</v>
      </c>
      <c r="V397" t="s">
        <v>892</v>
      </c>
      <c r="W397">
        <v>3</v>
      </c>
      <c r="X397" s="11">
        <v>72</v>
      </c>
      <c r="Y397">
        <v>1</v>
      </c>
      <c r="Z397" s="46" cm="1">
        <f t="array" ref="Z397">IF(V397="NA",$AD$2,(INDEX($BL$4:$BL$73,MATCH(V397&amp;W397,$BK$4:$BK$73&amp;$BJ$4:$BJ$73,0))))</f>
        <v>1.8952516812716595E-2</v>
      </c>
      <c r="AA397" s="46">
        <f t="shared" si="14"/>
        <v>1.0189525168127167</v>
      </c>
      <c r="AB397" s="46"/>
    </row>
    <row r="398" spans="1:28" x14ac:dyDescent="0.25">
      <c r="A398">
        <v>4038</v>
      </c>
      <c r="B398" s="1">
        <v>45544.3820463542</v>
      </c>
      <c r="C398" s="1">
        <v>45544</v>
      </c>
      <c r="D398" t="s">
        <v>9100</v>
      </c>
      <c r="E398" t="s">
        <v>9101</v>
      </c>
      <c r="F398" t="s">
        <v>664</v>
      </c>
      <c r="G398">
        <v>73</v>
      </c>
      <c r="H398" t="b">
        <v>0</v>
      </c>
      <c r="I398" t="s">
        <v>9240</v>
      </c>
      <c r="J398" t="s">
        <v>9103</v>
      </c>
      <c r="K398" t="s">
        <v>9</v>
      </c>
      <c r="L398" t="b">
        <v>0</v>
      </c>
      <c r="M398" t="s">
        <v>9636</v>
      </c>
      <c r="N398" t="b">
        <v>0</v>
      </c>
      <c r="O398" t="b">
        <v>1</v>
      </c>
      <c r="P398" t="b">
        <v>0</v>
      </c>
      <c r="Q398" t="b">
        <v>1</v>
      </c>
      <c r="R398" t="s">
        <v>9637</v>
      </c>
      <c r="S398">
        <v>18</v>
      </c>
      <c r="T398" t="b">
        <v>0</v>
      </c>
      <c r="V398" t="s">
        <v>740</v>
      </c>
      <c r="W398">
        <v>4</v>
      </c>
      <c r="X398" s="11">
        <v>77</v>
      </c>
      <c r="Y398">
        <v>1</v>
      </c>
      <c r="Z398" s="46" cm="1">
        <f t="array" ref="Z398">IF(V398="NA",$AD$2,(INDEX($BL$4:$BL$73,MATCH(V398&amp;W398,$BK$4:$BK$73&amp;$BJ$4:$BJ$73,0))))</f>
        <v>1.0498615788681253E-2</v>
      </c>
      <c r="AA398" s="46">
        <f t="shared" si="14"/>
        <v>1.0104986157886813</v>
      </c>
      <c r="AB398" s="46"/>
    </row>
    <row r="399" spans="1:28" x14ac:dyDescent="0.25">
      <c r="A399">
        <v>4039</v>
      </c>
      <c r="B399" s="1">
        <v>45544.381767824103</v>
      </c>
      <c r="C399" s="1">
        <v>45544</v>
      </c>
      <c r="D399" t="s">
        <v>9100</v>
      </c>
      <c r="E399" t="s">
        <v>9101</v>
      </c>
      <c r="F399" t="s">
        <v>664</v>
      </c>
      <c r="G399">
        <v>78</v>
      </c>
      <c r="H399" t="b">
        <v>0</v>
      </c>
      <c r="I399" t="s">
        <v>9240</v>
      </c>
      <c r="J399" t="s">
        <v>9103</v>
      </c>
      <c r="K399" t="s">
        <v>7</v>
      </c>
      <c r="L399" t="b">
        <v>0</v>
      </c>
      <c r="M399" t="s">
        <v>9638</v>
      </c>
      <c r="N399" t="b">
        <v>0</v>
      </c>
      <c r="O399" t="b">
        <v>0</v>
      </c>
      <c r="P399" t="b">
        <v>0</v>
      </c>
      <c r="Q399" t="b">
        <v>1</v>
      </c>
      <c r="R399" t="s">
        <v>9639</v>
      </c>
      <c r="S399">
        <v>18</v>
      </c>
      <c r="T399" t="b">
        <v>0</v>
      </c>
      <c r="V399" t="s">
        <v>886</v>
      </c>
      <c r="W399">
        <v>4</v>
      </c>
      <c r="X399" s="11">
        <v>82</v>
      </c>
      <c r="Y399">
        <v>1</v>
      </c>
      <c r="Z399" s="46" cm="1">
        <f t="array" ref="Z399">IF(V399="NA",$AD$2,(INDEX($BL$4:$BL$73,MATCH(V399&amp;W399,$BK$4:$BK$73&amp;$BJ$4:$BJ$73,0))))</f>
        <v>1.0498615788681297E-2</v>
      </c>
      <c r="AA399" s="46">
        <f t="shared" si="14"/>
        <v>1.0104986157886813</v>
      </c>
      <c r="AB399" s="46"/>
    </row>
    <row r="400" spans="1:28" x14ac:dyDescent="0.25">
      <c r="A400">
        <v>4040</v>
      </c>
      <c r="B400" s="1">
        <v>45544.3814758218</v>
      </c>
      <c r="C400" s="1">
        <v>45544</v>
      </c>
      <c r="D400" t="s">
        <v>9100</v>
      </c>
      <c r="E400" t="s">
        <v>9101</v>
      </c>
      <c r="F400" t="s">
        <v>664</v>
      </c>
      <c r="G400">
        <v>81</v>
      </c>
      <c r="H400" t="b">
        <v>0</v>
      </c>
      <c r="I400" t="s">
        <v>9240</v>
      </c>
      <c r="J400" t="s">
        <v>9103</v>
      </c>
      <c r="K400" t="s">
        <v>7</v>
      </c>
      <c r="L400" t="b">
        <v>0</v>
      </c>
      <c r="M400" t="s">
        <v>7016</v>
      </c>
      <c r="N400" t="b">
        <v>0</v>
      </c>
      <c r="O400" t="b">
        <v>0</v>
      </c>
      <c r="P400" t="b">
        <v>0</v>
      </c>
      <c r="Q400" t="b">
        <v>1</v>
      </c>
      <c r="R400" t="s">
        <v>3973</v>
      </c>
      <c r="S400">
        <v>18</v>
      </c>
      <c r="T400" t="b">
        <v>0</v>
      </c>
      <c r="V400" t="s">
        <v>658</v>
      </c>
      <c r="W400">
        <v>5</v>
      </c>
      <c r="X400" s="11">
        <v>82</v>
      </c>
      <c r="Y400">
        <v>1</v>
      </c>
      <c r="Z400" s="46" cm="1">
        <f t="array" ref="Z400">IF(V400="NA",$AD$2,(INDEX($BL$4:$BL$73,MATCH(V400&amp;W400,$BK$4:$BK$73&amp;$BJ$4:$BJ$73,0))))</f>
        <v>2.9563914871896181E-3</v>
      </c>
      <c r="AA400" s="46">
        <f t="shared" si="14"/>
        <v>1.0029563914871895</v>
      </c>
      <c r="AB400" s="46"/>
    </row>
    <row r="401" spans="1:28" x14ac:dyDescent="0.25">
      <c r="A401">
        <v>4041</v>
      </c>
      <c r="B401" s="1">
        <v>45544.3811946528</v>
      </c>
      <c r="C401" s="1">
        <v>45544</v>
      </c>
      <c r="D401" t="s">
        <v>9100</v>
      </c>
      <c r="E401" t="s">
        <v>9101</v>
      </c>
      <c r="F401" t="s">
        <v>664</v>
      </c>
      <c r="G401">
        <v>74</v>
      </c>
      <c r="H401" t="b">
        <v>0</v>
      </c>
      <c r="I401" t="s">
        <v>9240</v>
      </c>
      <c r="J401" t="s">
        <v>9103</v>
      </c>
      <c r="K401" t="s">
        <v>9</v>
      </c>
      <c r="L401" t="b">
        <v>0</v>
      </c>
      <c r="M401" t="s">
        <v>9640</v>
      </c>
      <c r="N401" t="b">
        <v>0</v>
      </c>
      <c r="O401" t="b">
        <v>1</v>
      </c>
      <c r="P401" t="b">
        <v>0</v>
      </c>
      <c r="Q401" t="b">
        <v>1</v>
      </c>
      <c r="R401" t="s">
        <v>9641</v>
      </c>
      <c r="S401">
        <v>18</v>
      </c>
      <c r="T401" t="b">
        <v>0</v>
      </c>
      <c r="V401" t="s">
        <v>893</v>
      </c>
      <c r="W401">
        <v>4</v>
      </c>
      <c r="X401" s="11">
        <v>77</v>
      </c>
      <c r="Y401">
        <v>1</v>
      </c>
      <c r="Z401" s="46" cm="1">
        <f t="array" ref="Z401">IF(V401="NA",$AD$2,(INDEX($BL$4:$BL$73,MATCH(V401&amp;W401,$BK$4:$BK$73&amp;$BJ$4:$BJ$73,0))))</f>
        <v>1.0498615788681286E-2</v>
      </c>
      <c r="AA401" s="46">
        <f t="shared" si="14"/>
        <v>1.0104986157886813</v>
      </c>
      <c r="AB401" s="46"/>
    </row>
    <row r="402" spans="1:28" x14ac:dyDescent="0.25">
      <c r="A402">
        <v>4042</v>
      </c>
      <c r="B402" s="1">
        <v>45544.380913911999</v>
      </c>
      <c r="C402" s="1">
        <v>45544</v>
      </c>
      <c r="D402" t="s">
        <v>9100</v>
      </c>
      <c r="E402" t="s">
        <v>9101</v>
      </c>
      <c r="F402" t="s">
        <v>664</v>
      </c>
      <c r="G402">
        <v>75</v>
      </c>
      <c r="H402" t="b">
        <v>0</v>
      </c>
      <c r="I402" t="s">
        <v>9240</v>
      </c>
      <c r="J402" t="s">
        <v>9103</v>
      </c>
      <c r="K402" t="s">
        <v>7</v>
      </c>
      <c r="L402" t="b">
        <v>0</v>
      </c>
      <c r="M402" t="s">
        <v>9642</v>
      </c>
      <c r="N402" t="b">
        <v>0</v>
      </c>
      <c r="O402" t="b">
        <v>0</v>
      </c>
      <c r="P402" t="b">
        <v>0</v>
      </c>
      <c r="Q402" t="b">
        <v>1</v>
      </c>
      <c r="R402" t="s">
        <v>9643</v>
      </c>
      <c r="S402">
        <v>18</v>
      </c>
      <c r="T402" t="b">
        <v>0</v>
      </c>
      <c r="V402" t="s">
        <v>8</v>
      </c>
      <c r="W402" t="s">
        <v>8</v>
      </c>
      <c r="X402" s="11">
        <v>77</v>
      </c>
      <c r="Y402">
        <v>1</v>
      </c>
      <c r="Z402" s="46" cm="1">
        <f t="array" ref="Z402">IF(V402="NA",$AD$2,(INDEX($BL$4:$BL$73,MATCH(V402&amp;W402,$BK$4:$BK$73&amp;$BJ$4:$BJ$73,0))))</f>
        <v>-4.0430703315750931E-2</v>
      </c>
      <c r="AA402" s="46">
        <f t="shared" si="14"/>
        <v>0.95956929668424906</v>
      </c>
      <c r="AB402" s="46"/>
    </row>
    <row r="403" spans="1:28" x14ac:dyDescent="0.25">
      <c r="A403">
        <v>4043</v>
      </c>
      <c r="B403" s="1">
        <v>45544.380630277803</v>
      </c>
      <c r="C403" s="1">
        <v>45544</v>
      </c>
      <c r="D403" t="s">
        <v>9100</v>
      </c>
      <c r="E403" t="s">
        <v>9101</v>
      </c>
      <c r="F403" t="s">
        <v>790</v>
      </c>
      <c r="G403">
        <v>89</v>
      </c>
      <c r="H403" t="b">
        <v>0</v>
      </c>
      <c r="I403" t="s">
        <v>9240</v>
      </c>
      <c r="J403" t="s">
        <v>9103</v>
      </c>
      <c r="K403" t="s">
        <v>7</v>
      </c>
      <c r="L403" t="b">
        <v>0</v>
      </c>
      <c r="M403" t="s">
        <v>7015</v>
      </c>
      <c r="N403" t="b">
        <v>0</v>
      </c>
      <c r="O403" t="b">
        <v>0</v>
      </c>
      <c r="P403" t="b">
        <v>0</v>
      </c>
      <c r="Q403" t="b">
        <v>1</v>
      </c>
      <c r="R403" t="s">
        <v>486</v>
      </c>
      <c r="S403">
        <v>18</v>
      </c>
      <c r="T403" t="b">
        <v>0</v>
      </c>
      <c r="V403" t="s">
        <v>742</v>
      </c>
      <c r="W403">
        <v>5</v>
      </c>
      <c r="X403" s="11">
        <v>92</v>
      </c>
      <c r="Y403">
        <v>1</v>
      </c>
      <c r="Z403" s="46" cm="1">
        <f t="array" ref="Z403">IF(V403="NA",$AD$2,(INDEX($BL$4:$BL$73,MATCH(V403&amp;W403,$BK$4:$BK$73&amp;$BJ$4:$BJ$73,0))))</f>
        <v>2.9563914871897357E-3</v>
      </c>
      <c r="AA403" s="46">
        <f t="shared" si="14"/>
        <v>1.0029563914871897</v>
      </c>
      <c r="AB403" s="46"/>
    </row>
    <row r="404" spans="1:28" x14ac:dyDescent="0.25">
      <c r="A404">
        <v>4044</v>
      </c>
      <c r="B404" s="1">
        <v>45544.380381111099</v>
      </c>
      <c r="C404" s="1">
        <v>45544</v>
      </c>
      <c r="D404" t="s">
        <v>9100</v>
      </c>
      <c r="E404" t="s">
        <v>9101</v>
      </c>
      <c r="F404" t="s">
        <v>790</v>
      </c>
      <c r="G404">
        <v>70</v>
      </c>
      <c r="H404" t="b">
        <v>0</v>
      </c>
      <c r="I404" t="s">
        <v>9240</v>
      </c>
      <c r="J404" t="s">
        <v>9103</v>
      </c>
      <c r="K404" t="s">
        <v>9</v>
      </c>
      <c r="L404" t="b">
        <v>0</v>
      </c>
      <c r="M404" t="s">
        <v>9644</v>
      </c>
      <c r="N404" t="b">
        <v>0</v>
      </c>
      <c r="O404" t="b">
        <v>1</v>
      </c>
      <c r="P404" t="b">
        <v>0</v>
      </c>
      <c r="Q404" t="b">
        <v>1</v>
      </c>
      <c r="R404" t="s">
        <v>9645</v>
      </c>
      <c r="S404">
        <v>18</v>
      </c>
      <c r="T404" t="b">
        <v>0</v>
      </c>
      <c r="V404" t="s">
        <v>889</v>
      </c>
      <c r="W404">
        <v>3</v>
      </c>
      <c r="X404" s="11">
        <v>72</v>
      </c>
      <c r="Y404">
        <v>1</v>
      </c>
      <c r="Z404" s="46" cm="1">
        <f t="array" ref="Z404">IF(V404="NA",$AD$2,(INDEX($BL$4:$BL$73,MATCH(V404&amp;W404,$BK$4:$BK$73&amp;$BJ$4:$BJ$73,0))))</f>
        <v>1.8952516812716581E-2</v>
      </c>
      <c r="AA404" s="46">
        <f t="shared" si="14"/>
        <v>1.0189525168127165</v>
      </c>
      <c r="AB404" s="46"/>
    </row>
    <row r="405" spans="1:28" x14ac:dyDescent="0.25">
      <c r="A405">
        <v>4052</v>
      </c>
      <c r="B405" s="1">
        <v>45544.377521550901</v>
      </c>
      <c r="C405" s="1">
        <v>45544</v>
      </c>
      <c r="D405" t="s">
        <v>9100</v>
      </c>
      <c r="E405" t="s">
        <v>9101</v>
      </c>
      <c r="F405" t="s">
        <v>664</v>
      </c>
      <c r="G405">
        <v>77</v>
      </c>
      <c r="H405" t="b">
        <v>0</v>
      </c>
      <c r="I405" t="s">
        <v>9240</v>
      </c>
      <c r="J405" t="s">
        <v>9103</v>
      </c>
      <c r="K405" t="s">
        <v>7</v>
      </c>
      <c r="L405" t="b">
        <v>0</v>
      </c>
      <c r="M405" t="s">
        <v>7014</v>
      </c>
      <c r="N405" t="b">
        <v>0</v>
      </c>
      <c r="O405" t="b">
        <v>0</v>
      </c>
      <c r="P405" t="b">
        <v>0</v>
      </c>
      <c r="Q405" t="b">
        <v>1</v>
      </c>
      <c r="R405" t="s">
        <v>3966</v>
      </c>
      <c r="S405">
        <v>18</v>
      </c>
      <c r="T405" t="b">
        <v>0</v>
      </c>
      <c r="V405" t="s">
        <v>886</v>
      </c>
      <c r="W405">
        <v>4</v>
      </c>
      <c r="X405" s="11">
        <v>77</v>
      </c>
      <c r="Y405">
        <v>1</v>
      </c>
      <c r="Z405" s="46" cm="1">
        <f t="array" ref="Z405">IF(V405="NA",$AD$2,(INDEX($BL$4:$BL$73,MATCH(V405&amp;W405,$BK$4:$BK$73&amp;$BJ$4:$BJ$73,0))))</f>
        <v>1.0498615788681297E-2</v>
      </c>
      <c r="AA405" s="46">
        <f t="shared" si="14"/>
        <v>1.0104986157886813</v>
      </c>
      <c r="AB405" s="46"/>
    </row>
    <row r="406" spans="1:28" x14ac:dyDescent="0.25">
      <c r="A406">
        <v>4053</v>
      </c>
      <c r="B406" s="1">
        <v>45544.377272141202</v>
      </c>
      <c r="C406" s="1">
        <v>45544</v>
      </c>
      <c r="D406" t="s">
        <v>9100</v>
      </c>
      <c r="E406" t="s">
        <v>9101</v>
      </c>
      <c r="F406" t="s">
        <v>664</v>
      </c>
      <c r="G406">
        <v>71</v>
      </c>
      <c r="H406" t="b">
        <v>0</v>
      </c>
      <c r="I406" t="s">
        <v>9240</v>
      </c>
      <c r="J406" t="s">
        <v>9103</v>
      </c>
      <c r="K406" t="s">
        <v>9</v>
      </c>
      <c r="L406" t="b">
        <v>0</v>
      </c>
      <c r="M406" t="s">
        <v>9646</v>
      </c>
      <c r="N406" t="b">
        <v>0</v>
      </c>
      <c r="O406" t="b">
        <v>1</v>
      </c>
      <c r="P406" t="b">
        <v>0</v>
      </c>
      <c r="Q406" t="b">
        <v>1</v>
      </c>
      <c r="R406" t="s">
        <v>9647</v>
      </c>
      <c r="S406">
        <v>18</v>
      </c>
      <c r="T406" t="b">
        <v>0</v>
      </c>
      <c r="V406" t="s">
        <v>892</v>
      </c>
      <c r="W406">
        <v>3</v>
      </c>
      <c r="X406" s="11">
        <v>72</v>
      </c>
      <c r="Y406">
        <v>1</v>
      </c>
      <c r="Z406" s="46" cm="1">
        <f t="array" ref="Z406">IF(V406="NA",$AD$2,(INDEX($BL$4:$BL$73,MATCH(V406&amp;W406,$BK$4:$BK$73&amp;$BJ$4:$BJ$73,0))))</f>
        <v>1.8952516812716595E-2</v>
      </c>
      <c r="AA406" s="46">
        <f t="shared" si="14"/>
        <v>1.0189525168127167</v>
      </c>
      <c r="AB406" s="46"/>
    </row>
    <row r="407" spans="1:28" x14ac:dyDescent="0.25">
      <c r="A407">
        <v>4055</v>
      </c>
      <c r="B407" s="1">
        <v>45544.376731817101</v>
      </c>
      <c r="C407" s="1">
        <v>45544</v>
      </c>
      <c r="D407" t="s">
        <v>9100</v>
      </c>
      <c r="E407" t="s">
        <v>9101</v>
      </c>
      <c r="F407" t="s">
        <v>790</v>
      </c>
      <c r="G407">
        <v>71</v>
      </c>
      <c r="H407" t="b">
        <v>0</v>
      </c>
      <c r="I407" t="s">
        <v>9240</v>
      </c>
      <c r="J407" t="s">
        <v>9103</v>
      </c>
      <c r="K407" t="s">
        <v>9</v>
      </c>
      <c r="L407" t="b">
        <v>0</v>
      </c>
      <c r="M407" t="s">
        <v>7013</v>
      </c>
      <c r="N407" t="b">
        <v>0</v>
      </c>
      <c r="O407" t="b">
        <v>0</v>
      </c>
      <c r="P407" t="b">
        <v>0</v>
      </c>
      <c r="Q407" t="b">
        <v>1</v>
      </c>
      <c r="R407" t="s">
        <v>3964</v>
      </c>
      <c r="S407">
        <v>18</v>
      </c>
      <c r="T407" t="b">
        <v>0</v>
      </c>
      <c r="V407" t="s">
        <v>9063</v>
      </c>
      <c r="W407">
        <v>5</v>
      </c>
      <c r="X407" s="11">
        <v>72</v>
      </c>
      <c r="Y407">
        <v>1</v>
      </c>
      <c r="Z407" s="46" cm="1">
        <f t="array" ref="Z407">IF(V407="NA",$AD$2,(INDEX($BL$4:$BL$73,MATCH(V407&amp;W407,$BK$4:$BK$73&amp;$BJ$4:$BJ$73,0))))</f>
        <v>4.1484406895460069E-2</v>
      </c>
      <c r="AA407" s="46">
        <f t="shared" si="14"/>
        <v>1.0414844068954601</v>
      </c>
      <c r="AB407" s="46"/>
    </row>
    <row r="408" spans="1:28" x14ac:dyDescent="0.25">
      <c r="A408">
        <v>4056</v>
      </c>
      <c r="B408" s="1">
        <v>45544.376461215303</v>
      </c>
      <c r="C408" s="1">
        <v>45544</v>
      </c>
      <c r="D408" t="s">
        <v>9100</v>
      </c>
      <c r="E408" t="s">
        <v>9101</v>
      </c>
      <c r="F408" t="s">
        <v>664</v>
      </c>
      <c r="G408">
        <v>74</v>
      </c>
      <c r="H408" t="b">
        <v>0</v>
      </c>
      <c r="I408" t="s">
        <v>9240</v>
      </c>
      <c r="J408" t="s">
        <v>9103</v>
      </c>
      <c r="K408" t="s">
        <v>9</v>
      </c>
      <c r="L408" t="b">
        <v>0</v>
      </c>
      <c r="M408" t="s">
        <v>9648</v>
      </c>
      <c r="N408" t="b">
        <v>0</v>
      </c>
      <c r="O408" t="b">
        <v>1</v>
      </c>
      <c r="P408" t="b">
        <v>0</v>
      </c>
      <c r="Q408" t="b">
        <v>1</v>
      </c>
      <c r="R408" t="s">
        <v>9649</v>
      </c>
      <c r="S408">
        <v>18</v>
      </c>
      <c r="T408" t="b">
        <v>0</v>
      </c>
      <c r="V408" t="s">
        <v>893</v>
      </c>
      <c r="W408">
        <v>4</v>
      </c>
      <c r="X408" s="11">
        <v>77</v>
      </c>
      <c r="Y408">
        <v>1</v>
      </c>
      <c r="Z408" s="46" cm="1">
        <f t="array" ref="Z408">IF(V408="NA",$AD$2,(INDEX($BL$4:$BL$73,MATCH(V408&amp;W408,$BK$4:$BK$73&amp;$BJ$4:$BJ$73,0))))</f>
        <v>1.0498615788681286E-2</v>
      </c>
      <c r="AA408" s="46">
        <f t="shared" si="14"/>
        <v>1.0104986157886813</v>
      </c>
      <c r="AB408" s="46"/>
    </row>
    <row r="409" spans="1:28" x14ac:dyDescent="0.25">
      <c r="A409">
        <v>4057</v>
      </c>
      <c r="B409" s="1">
        <v>45544.376182800901</v>
      </c>
      <c r="C409" s="1">
        <v>45544</v>
      </c>
      <c r="D409" t="s">
        <v>9100</v>
      </c>
      <c r="E409" t="s">
        <v>9101</v>
      </c>
      <c r="F409" t="s">
        <v>664</v>
      </c>
      <c r="G409">
        <v>72</v>
      </c>
      <c r="H409" t="b">
        <v>0</v>
      </c>
      <c r="I409" t="s">
        <v>9240</v>
      </c>
      <c r="J409" t="s">
        <v>9103</v>
      </c>
      <c r="K409" t="s">
        <v>7</v>
      </c>
      <c r="L409" t="b">
        <v>0</v>
      </c>
      <c r="M409" t="s">
        <v>9650</v>
      </c>
      <c r="N409" t="b">
        <v>0</v>
      </c>
      <c r="O409" t="b">
        <v>0</v>
      </c>
      <c r="P409" t="b">
        <v>0</v>
      </c>
      <c r="Q409" t="b">
        <v>1</v>
      </c>
      <c r="R409" t="s">
        <v>9651</v>
      </c>
      <c r="S409">
        <v>18</v>
      </c>
      <c r="T409" t="b">
        <v>0</v>
      </c>
      <c r="V409" t="s">
        <v>886</v>
      </c>
      <c r="W409">
        <v>4</v>
      </c>
      <c r="X409" s="11">
        <v>72</v>
      </c>
      <c r="Y409">
        <v>1</v>
      </c>
      <c r="Z409" s="46" cm="1">
        <f t="array" ref="Z409">IF(V409="NA",$AD$2,(INDEX($BL$4:$BL$73,MATCH(V409&amp;W409,$BK$4:$BK$73&amp;$BJ$4:$BJ$73,0))))</f>
        <v>1.0498615788681297E-2</v>
      </c>
      <c r="AA409" s="46">
        <f t="shared" si="14"/>
        <v>1.0104986157886813</v>
      </c>
      <c r="AB409" s="46"/>
    </row>
    <row r="410" spans="1:28" x14ac:dyDescent="0.25">
      <c r="A410">
        <v>4058</v>
      </c>
      <c r="B410" s="1">
        <v>45544.375894895798</v>
      </c>
      <c r="C410" s="1">
        <v>45544</v>
      </c>
      <c r="D410" t="s">
        <v>9100</v>
      </c>
      <c r="E410" t="s">
        <v>9101</v>
      </c>
      <c r="F410" t="s">
        <v>664</v>
      </c>
      <c r="G410">
        <v>80</v>
      </c>
      <c r="H410" t="b">
        <v>0</v>
      </c>
      <c r="I410" t="s">
        <v>9240</v>
      </c>
      <c r="J410" t="s">
        <v>9103</v>
      </c>
      <c r="K410" t="s">
        <v>7</v>
      </c>
      <c r="L410" t="b">
        <v>0</v>
      </c>
      <c r="M410" t="s">
        <v>7012</v>
      </c>
      <c r="N410" t="b">
        <v>0</v>
      </c>
      <c r="O410" t="b">
        <v>0</v>
      </c>
      <c r="P410" t="b">
        <v>0</v>
      </c>
      <c r="Q410" t="b">
        <v>1</v>
      </c>
      <c r="R410" t="s">
        <v>3962</v>
      </c>
      <c r="S410">
        <v>18</v>
      </c>
      <c r="T410" t="b">
        <v>0</v>
      </c>
      <c r="V410" t="s">
        <v>8</v>
      </c>
      <c r="W410" t="s">
        <v>8</v>
      </c>
      <c r="X410" s="11">
        <v>82</v>
      </c>
      <c r="Y410">
        <v>1</v>
      </c>
      <c r="Z410" s="46" cm="1">
        <f t="array" ref="Z410">IF(V410="NA",$AD$2,(INDEX($BL$4:$BL$73,MATCH(V410&amp;W410,$BK$4:$BK$73&amp;$BJ$4:$BJ$73,0))))</f>
        <v>-4.0430703315750931E-2</v>
      </c>
      <c r="AA410" s="46">
        <f t="shared" si="14"/>
        <v>0.95956929668424906</v>
      </c>
      <c r="AB410" s="46"/>
    </row>
    <row r="411" spans="1:28" x14ac:dyDescent="0.25">
      <c r="A411">
        <v>4059</v>
      </c>
      <c r="B411" s="1">
        <v>45544.375598715298</v>
      </c>
      <c r="C411" s="1">
        <v>45544</v>
      </c>
      <c r="D411" t="s">
        <v>9100</v>
      </c>
      <c r="E411" t="s">
        <v>9101</v>
      </c>
      <c r="F411" t="s">
        <v>664</v>
      </c>
      <c r="G411">
        <v>80</v>
      </c>
      <c r="H411" t="b">
        <v>0</v>
      </c>
      <c r="I411" t="s">
        <v>9240</v>
      </c>
      <c r="J411" t="s">
        <v>9103</v>
      </c>
      <c r="K411" t="s">
        <v>7</v>
      </c>
      <c r="L411" t="b">
        <v>0</v>
      </c>
      <c r="M411" t="s">
        <v>9652</v>
      </c>
      <c r="N411" t="b">
        <v>0</v>
      </c>
      <c r="O411" t="b">
        <v>0</v>
      </c>
      <c r="P411" t="b">
        <v>0</v>
      </c>
      <c r="Q411" t="b">
        <v>1</v>
      </c>
      <c r="R411" t="s">
        <v>9653</v>
      </c>
      <c r="S411">
        <v>18</v>
      </c>
      <c r="T411" t="b">
        <v>0</v>
      </c>
      <c r="V411" t="s">
        <v>741</v>
      </c>
      <c r="W411">
        <v>5</v>
      </c>
      <c r="X411" s="11">
        <v>82</v>
      </c>
      <c r="Y411">
        <v>1</v>
      </c>
      <c r="Z411" s="46" cm="1">
        <f t="array" ref="Z411">IF(V411="NA",$AD$2,(INDEX($BL$4:$BL$73,MATCH(V411&amp;W411,$BK$4:$BK$73&amp;$BJ$4:$BJ$73,0))))</f>
        <v>2.9563914871896368E-3</v>
      </c>
      <c r="AA411" s="46">
        <f t="shared" si="14"/>
        <v>1.0029563914871897</v>
      </c>
      <c r="AB411" s="46"/>
    </row>
    <row r="412" spans="1:28" x14ac:dyDescent="0.25">
      <c r="A412">
        <v>4060</v>
      </c>
      <c r="B412" s="1">
        <v>45544.375299027801</v>
      </c>
      <c r="C412" s="1">
        <v>45544</v>
      </c>
      <c r="D412" t="s">
        <v>9100</v>
      </c>
      <c r="E412" t="s">
        <v>9101</v>
      </c>
      <c r="F412" t="s">
        <v>664</v>
      </c>
      <c r="G412">
        <v>73</v>
      </c>
      <c r="H412" t="b">
        <v>0</v>
      </c>
      <c r="I412" t="s">
        <v>9240</v>
      </c>
      <c r="J412" t="s">
        <v>9103</v>
      </c>
      <c r="K412" t="s">
        <v>7</v>
      </c>
      <c r="L412" t="b">
        <v>0</v>
      </c>
      <c r="M412" t="s">
        <v>9654</v>
      </c>
      <c r="N412" t="b">
        <v>0</v>
      </c>
      <c r="O412" t="b">
        <v>0</v>
      </c>
      <c r="P412" t="b">
        <v>0</v>
      </c>
      <c r="Q412" t="b">
        <v>1</v>
      </c>
      <c r="R412" t="s">
        <v>9655</v>
      </c>
      <c r="S412">
        <v>18</v>
      </c>
      <c r="T412" t="b">
        <v>0</v>
      </c>
      <c r="V412" t="s">
        <v>658</v>
      </c>
      <c r="W412">
        <v>4</v>
      </c>
      <c r="X412" s="11">
        <v>77</v>
      </c>
      <c r="Y412">
        <v>1</v>
      </c>
      <c r="Z412" s="46" cm="1">
        <f t="array" ref="Z412">IF(V412="NA",$AD$2,(INDEX($BL$4:$BL$73,MATCH(V412&amp;W412,$BK$4:$BK$73&amp;$BJ$4:$BJ$73,0))))</f>
        <v>1.1678733304575896E-2</v>
      </c>
      <c r="AA412" s="46">
        <f t="shared" si="14"/>
        <v>1.0116787333045758</v>
      </c>
      <c r="AB412" s="46"/>
    </row>
    <row r="413" spans="1:28" x14ac:dyDescent="0.25">
      <c r="A413">
        <v>4061</v>
      </c>
      <c r="B413" s="1">
        <v>45544.374268796302</v>
      </c>
      <c r="C413" s="1">
        <v>45544</v>
      </c>
      <c r="D413" t="s">
        <v>9100</v>
      </c>
      <c r="E413" t="s">
        <v>9101</v>
      </c>
      <c r="F413" t="s">
        <v>664</v>
      </c>
      <c r="G413">
        <v>76</v>
      </c>
      <c r="H413" t="b">
        <v>0</v>
      </c>
      <c r="I413" t="s">
        <v>9240</v>
      </c>
      <c r="J413" t="s">
        <v>9103</v>
      </c>
      <c r="K413" t="s">
        <v>7</v>
      </c>
      <c r="L413" t="b">
        <v>0</v>
      </c>
      <c r="M413" t="s">
        <v>7011</v>
      </c>
      <c r="N413" t="b">
        <v>0</v>
      </c>
      <c r="O413" t="b">
        <v>0</v>
      </c>
      <c r="P413" t="b">
        <v>0</v>
      </c>
      <c r="Q413" t="b">
        <v>1</v>
      </c>
      <c r="R413" t="s">
        <v>485</v>
      </c>
      <c r="S413">
        <v>18</v>
      </c>
      <c r="T413" t="b">
        <v>0</v>
      </c>
      <c r="V413" t="s">
        <v>8</v>
      </c>
      <c r="W413" t="s">
        <v>8</v>
      </c>
      <c r="X413" s="11">
        <v>77</v>
      </c>
      <c r="Y413">
        <v>1</v>
      </c>
      <c r="Z413" s="46" cm="1">
        <f t="array" ref="Z413">IF(V413="NA",$AD$2,(INDEX($BL$4:$BL$73,MATCH(V413&amp;W413,$BK$4:$BK$73&amp;$BJ$4:$BJ$73,0))))</f>
        <v>-4.0430703315750931E-2</v>
      </c>
      <c r="AA413" s="46">
        <f t="shared" si="14"/>
        <v>0.95956929668424906</v>
      </c>
      <c r="AB413" s="46"/>
    </row>
    <row r="414" spans="1:28" x14ac:dyDescent="0.25">
      <c r="A414">
        <v>4066</v>
      </c>
      <c r="B414" s="1">
        <v>45544.372603541698</v>
      </c>
      <c r="C414" s="1">
        <v>45544</v>
      </c>
      <c r="D414" t="s">
        <v>9100</v>
      </c>
      <c r="E414" t="s">
        <v>9101</v>
      </c>
      <c r="F414" t="s">
        <v>790</v>
      </c>
      <c r="G414">
        <v>73</v>
      </c>
      <c r="H414" t="b">
        <v>0</v>
      </c>
      <c r="I414" t="s">
        <v>9240</v>
      </c>
      <c r="J414" t="s">
        <v>9103</v>
      </c>
      <c r="K414" t="s">
        <v>7</v>
      </c>
      <c r="L414" t="b">
        <v>0</v>
      </c>
      <c r="M414" t="s">
        <v>9656</v>
      </c>
      <c r="N414" t="b">
        <v>0</v>
      </c>
      <c r="O414" t="b">
        <v>0</v>
      </c>
      <c r="P414" t="b">
        <v>0</v>
      </c>
      <c r="Q414" t="b">
        <v>1</v>
      </c>
      <c r="R414" t="s">
        <v>9657</v>
      </c>
      <c r="S414">
        <v>18</v>
      </c>
      <c r="T414" t="b">
        <v>0</v>
      </c>
      <c r="V414" t="s">
        <v>743</v>
      </c>
      <c r="W414">
        <v>4</v>
      </c>
      <c r="X414" s="11">
        <v>77</v>
      </c>
      <c r="Y414">
        <v>1</v>
      </c>
      <c r="Z414" s="46" cm="1">
        <f t="array" ref="Z414">IF(V414="NA",$AD$2,(INDEX($BL$4:$BL$73,MATCH(V414&amp;W414,$BK$4:$BK$73&amp;$BJ$4:$BJ$73,0))))</f>
        <v>1.1678733304575811E-2</v>
      </c>
      <c r="AA414" s="46">
        <f t="shared" si="14"/>
        <v>1.0116787333045758</v>
      </c>
      <c r="AB414" s="46"/>
    </row>
    <row r="415" spans="1:28" x14ac:dyDescent="0.25">
      <c r="A415">
        <v>4067</v>
      </c>
      <c r="B415" s="1">
        <v>45544.372153622702</v>
      </c>
      <c r="C415" s="1">
        <v>45544</v>
      </c>
      <c r="D415" t="s">
        <v>9100</v>
      </c>
      <c r="E415" t="s">
        <v>9101</v>
      </c>
      <c r="F415" t="s">
        <v>664</v>
      </c>
      <c r="G415">
        <v>78</v>
      </c>
      <c r="H415" t="b">
        <v>0</v>
      </c>
      <c r="I415" t="s">
        <v>9240</v>
      </c>
      <c r="J415" t="s">
        <v>9103</v>
      </c>
      <c r="K415" t="s">
        <v>7</v>
      </c>
      <c r="L415" t="b">
        <v>0</v>
      </c>
      <c r="M415" t="s">
        <v>7009</v>
      </c>
      <c r="N415" t="b">
        <v>0</v>
      </c>
      <c r="O415" t="b">
        <v>0</v>
      </c>
      <c r="P415" t="b">
        <v>0</v>
      </c>
      <c r="Q415" t="b">
        <v>1</v>
      </c>
      <c r="R415" t="s">
        <v>3957</v>
      </c>
      <c r="S415">
        <v>18</v>
      </c>
      <c r="T415" t="b">
        <v>0</v>
      </c>
      <c r="V415" t="s">
        <v>8</v>
      </c>
      <c r="W415" t="s">
        <v>8</v>
      </c>
      <c r="X415" s="11">
        <v>82</v>
      </c>
      <c r="Y415">
        <v>1</v>
      </c>
      <c r="Z415" s="46" cm="1">
        <f t="array" ref="Z415">IF(V415="NA",$AD$2,(INDEX($BL$4:$BL$73,MATCH(V415&amp;W415,$BK$4:$BK$73&amp;$BJ$4:$BJ$73,0))))</f>
        <v>-4.0430703315750931E-2</v>
      </c>
      <c r="AA415" s="46">
        <f t="shared" si="14"/>
        <v>0.95956929668424906</v>
      </c>
      <c r="AB415" s="46"/>
    </row>
    <row r="416" spans="1:28" x14ac:dyDescent="0.25">
      <c r="A416">
        <v>4068</v>
      </c>
      <c r="B416" s="1">
        <v>45544.371757754598</v>
      </c>
      <c r="C416" s="1">
        <v>45544</v>
      </c>
      <c r="D416" t="s">
        <v>9100</v>
      </c>
      <c r="E416" t="s">
        <v>9101</v>
      </c>
      <c r="F416" t="s">
        <v>664</v>
      </c>
      <c r="G416">
        <v>84</v>
      </c>
      <c r="H416" t="b">
        <v>0</v>
      </c>
      <c r="I416" t="s">
        <v>9240</v>
      </c>
      <c r="J416" t="s">
        <v>9103</v>
      </c>
      <c r="K416" t="s">
        <v>7</v>
      </c>
      <c r="L416" t="b">
        <v>0</v>
      </c>
      <c r="M416" t="s">
        <v>9658</v>
      </c>
      <c r="N416" t="b">
        <v>0</v>
      </c>
      <c r="O416" t="b">
        <v>0</v>
      </c>
      <c r="P416" t="b">
        <v>0</v>
      </c>
      <c r="Q416" t="b">
        <v>1</v>
      </c>
      <c r="R416" t="s">
        <v>9659</v>
      </c>
      <c r="S416">
        <v>18</v>
      </c>
      <c r="T416" t="b">
        <v>0</v>
      </c>
      <c r="V416" t="s">
        <v>8</v>
      </c>
      <c r="W416" t="s">
        <v>8</v>
      </c>
      <c r="X416" s="11">
        <v>87</v>
      </c>
      <c r="Y416">
        <v>1</v>
      </c>
      <c r="Z416" s="46" cm="1">
        <f t="array" ref="Z416">IF(V416="NA",$AD$2,(INDEX($BL$4:$BL$73,MATCH(V416&amp;W416,$BK$4:$BK$73&amp;$BJ$4:$BJ$73,0))))</f>
        <v>-4.0430703315750931E-2</v>
      </c>
      <c r="AA416" s="46">
        <f t="shared" si="14"/>
        <v>0.95956929668424906</v>
      </c>
      <c r="AB416" s="46"/>
    </row>
    <row r="417" spans="1:28" x14ac:dyDescent="0.25">
      <c r="A417">
        <v>4069</v>
      </c>
      <c r="B417" s="1">
        <v>45544.371477187502</v>
      </c>
      <c r="C417" s="1">
        <v>45544</v>
      </c>
      <c r="D417" t="s">
        <v>9100</v>
      </c>
      <c r="E417" t="s">
        <v>9101</v>
      </c>
      <c r="F417" t="s">
        <v>790</v>
      </c>
      <c r="G417">
        <v>77</v>
      </c>
      <c r="H417" t="b">
        <v>0</v>
      </c>
      <c r="I417" t="s">
        <v>9240</v>
      </c>
      <c r="J417" t="s">
        <v>9103</v>
      </c>
      <c r="K417" t="s">
        <v>7</v>
      </c>
      <c r="L417" t="b">
        <v>0</v>
      </c>
      <c r="M417" t="s">
        <v>9660</v>
      </c>
      <c r="N417" t="b">
        <v>0</v>
      </c>
      <c r="O417" t="b">
        <v>0</v>
      </c>
      <c r="P417" t="b">
        <v>0</v>
      </c>
      <c r="Q417" t="b">
        <v>1</v>
      </c>
      <c r="R417" t="s">
        <v>9661</v>
      </c>
      <c r="S417">
        <v>18</v>
      </c>
      <c r="T417" t="b">
        <v>0</v>
      </c>
      <c r="V417" t="s">
        <v>658</v>
      </c>
      <c r="W417">
        <v>4</v>
      </c>
      <c r="X417" s="11">
        <v>77</v>
      </c>
      <c r="Y417">
        <v>1</v>
      </c>
      <c r="Z417" s="46" cm="1">
        <f t="array" ref="Z417">IF(V417="NA",$AD$2,(INDEX($BL$4:$BL$73,MATCH(V417&amp;W417,$BK$4:$BK$73&amp;$BJ$4:$BJ$73,0))))</f>
        <v>1.1678733304575896E-2</v>
      </c>
      <c r="AA417" s="46">
        <f t="shared" si="14"/>
        <v>1.0116787333045758</v>
      </c>
      <c r="AB417" s="46"/>
    </row>
    <row r="418" spans="1:28" x14ac:dyDescent="0.25">
      <c r="A418">
        <v>4070</v>
      </c>
      <c r="B418" s="1">
        <v>45544.371164479198</v>
      </c>
      <c r="C418" s="1">
        <v>45544</v>
      </c>
      <c r="D418" t="s">
        <v>9100</v>
      </c>
      <c r="E418" t="s">
        <v>9101</v>
      </c>
      <c r="F418" t="s">
        <v>664</v>
      </c>
      <c r="G418">
        <v>81</v>
      </c>
      <c r="H418" t="b">
        <v>0</v>
      </c>
      <c r="I418" t="s">
        <v>9240</v>
      </c>
      <c r="J418" t="s">
        <v>9103</v>
      </c>
      <c r="K418" t="s">
        <v>9</v>
      </c>
      <c r="L418" t="b">
        <v>0</v>
      </c>
      <c r="M418" t="s">
        <v>7008</v>
      </c>
      <c r="N418" t="b">
        <v>0</v>
      </c>
      <c r="O418" t="b">
        <v>1</v>
      </c>
      <c r="P418" t="b">
        <v>0</v>
      </c>
      <c r="Q418" t="b">
        <v>1</v>
      </c>
      <c r="R418" t="s">
        <v>3955</v>
      </c>
      <c r="S418">
        <v>18</v>
      </c>
      <c r="T418" t="b">
        <v>0</v>
      </c>
      <c r="V418" t="s">
        <v>889</v>
      </c>
      <c r="W418">
        <v>5</v>
      </c>
      <c r="X418" s="11">
        <v>82</v>
      </c>
      <c r="Y418">
        <v>1</v>
      </c>
      <c r="Z418" s="46" cm="1">
        <f t="array" ref="Z418">IF(V418="NA",$AD$2,(INDEX($BL$4:$BL$73,MATCH(V418&amp;W418,$BK$4:$BK$73&amp;$BJ$4:$BJ$73,0))))</f>
        <v>4.1970782120221983E-2</v>
      </c>
      <c r="AA418" s="46">
        <f t="shared" si="14"/>
        <v>1.041970782120222</v>
      </c>
      <c r="AB418" s="46"/>
    </row>
    <row r="419" spans="1:28" x14ac:dyDescent="0.25">
      <c r="A419">
        <v>4071</v>
      </c>
      <c r="B419" s="1">
        <v>45544.370829455998</v>
      </c>
      <c r="C419" s="1">
        <v>45544</v>
      </c>
      <c r="D419" t="s">
        <v>9100</v>
      </c>
      <c r="E419" t="s">
        <v>9101</v>
      </c>
      <c r="F419" t="s">
        <v>664</v>
      </c>
      <c r="G419">
        <v>75</v>
      </c>
      <c r="H419" t="b">
        <v>0</v>
      </c>
      <c r="I419" t="s">
        <v>9240</v>
      </c>
      <c r="J419" t="s">
        <v>9103</v>
      </c>
      <c r="K419" t="s">
        <v>7</v>
      </c>
      <c r="L419" t="b">
        <v>0</v>
      </c>
      <c r="M419" t="s">
        <v>9662</v>
      </c>
      <c r="N419" t="b">
        <v>0</v>
      </c>
      <c r="O419" t="b">
        <v>0</v>
      </c>
      <c r="P419" t="b">
        <v>0</v>
      </c>
      <c r="Q419" t="b">
        <v>1</v>
      </c>
      <c r="R419" t="s">
        <v>9663</v>
      </c>
      <c r="S419">
        <v>18</v>
      </c>
      <c r="T419" t="b">
        <v>0</v>
      </c>
      <c r="V419" t="s">
        <v>743</v>
      </c>
      <c r="W419">
        <v>4</v>
      </c>
      <c r="X419" s="11">
        <v>77</v>
      </c>
      <c r="Y419">
        <v>1</v>
      </c>
      <c r="Z419" s="46" cm="1">
        <f t="array" ref="Z419">IF(V419="NA",$AD$2,(INDEX($BL$4:$BL$73,MATCH(V419&amp;W419,$BK$4:$BK$73&amp;$BJ$4:$BJ$73,0))))</f>
        <v>1.1678733304575811E-2</v>
      </c>
      <c r="AA419" s="46">
        <f t="shared" si="14"/>
        <v>1.0116787333045758</v>
      </c>
      <c r="AB419" s="46"/>
    </row>
    <row r="420" spans="1:28" x14ac:dyDescent="0.25">
      <c r="A420">
        <v>4072</v>
      </c>
      <c r="B420" s="1">
        <v>45544.370609444399</v>
      </c>
      <c r="C420" s="1">
        <v>45544</v>
      </c>
      <c r="D420" t="s">
        <v>9100</v>
      </c>
      <c r="E420" t="s">
        <v>9101</v>
      </c>
      <c r="F420" t="s">
        <v>790</v>
      </c>
      <c r="G420">
        <v>70</v>
      </c>
      <c r="H420" t="b">
        <v>0</v>
      </c>
      <c r="I420" t="s">
        <v>9240</v>
      </c>
      <c r="J420" t="s">
        <v>9103</v>
      </c>
      <c r="K420" t="s">
        <v>7</v>
      </c>
      <c r="L420" t="b">
        <v>0</v>
      </c>
      <c r="M420" t="s">
        <v>9664</v>
      </c>
      <c r="N420" t="b">
        <v>0</v>
      </c>
      <c r="O420" t="b">
        <v>0</v>
      </c>
      <c r="P420" t="b">
        <v>0</v>
      </c>
      <c r="Q420" t="b">
        <v>1</v>
      </c>
      <c r="R420" t="s">
        <v>9665</v>
      </c>
      <c r="S420">
        <v>18</v>
      </c>
      <c r="T420" t="b">
        <v>0</v>
      </c>
      <c r="V420" t="s">
        <v>741</v>
      </c>
      <c r="W420">
        <v>4</v>
      </c>
      <c r="X420" s="11">
        <v>72</v>
      </c>
      <c r="Y420">
        <v>1</v>
      </c>
      <c r="Z420" s="46" cm="1">
        <f t="array" ref="Z420">IF(V420="NA",$AD$2,(INDEX($BL$4:$BL$73,MATCH(V420&amp;W420,$BK$4:$BK$73&amp;$BJ$4:$BJ$73,0))))</f>
        <v>1.1678733304575806E-2</v>
      </c>
      <c r="AA420" s="46">
        <f t="shared" si="14"/>
        <v>1.0116787333045758</v>
      </c>
      <c r="AB420" s="46"/>
    </row>
    <row r="421" spans="1:28" x14ac:dyDescent="0.25">
      <c r="A421">
        <v>4077</v>
      </c>
      <c r="B421" s="1">
        <v>45544.365558113401</v>
      </c>
      <c r="C421" s="1">
        <v>45544</v>
      </c>
      <c r="D421" t="s">
        <v>9100</v>
      </c>
      <c r="E421" t="s">
        <v>9101</v>
      </c>
      <c r="F421" t="s">
        <v>664</v>
      </c>
      <c r="G421">
        <v>76</v>
      </c>
      <c r="H421" t="b">
        <v>0</v>
      </c>
      <c r="I421" t="s">
        <v>9240</v>
      </c>
      <c r="J421" t="s">
        <v>9103</v>
      </c>
      <c r="K421" t="s">
        <v>7</v>
      </c>
      <c r="L421" t="b">
        <v>0</v>
      </c>
      <c r="M421" t="s">
        <v>9666</v>
      </c>
      <c r="N421" t="b">
        <v>0</v>
      </c>
      <c r="O421" t="b">
        <v>0</v>
      </c>
      <c r="P421" t="b">
        <v>0</v>
      </c>
      <c r="Q421" t="b">
        <v>1</v>
      </c>
      <c r="R421" t="s">
        <v>9667</v>
      </c>
      <c r="S421">
        <v>18</v>
      </c>
      <c r="T421" t="b">
        <v>0</v>
      </c>
      <c r="V421" t="s">
        <v>893</v>
      </c>
      <c r="W421">
        <v>4</v>
      </c>
      <c r="X421" s="11">
        <v>77</v>
      </c>
      <c r="Y421">
        <v>1</v>
      </c>
      <c r="Z421" s="46" cm="1">
        <f t="array" ref="Z421">IF(V421="NA",$AD$2,(INDEX($BL$4:$BL$73,MATCH(V421&amp;W421,$BK$4:$BK$73&amp;$BJ$4:$BJ$73,0))))</f>
        <v>1.0498615788681286E-2</v>
      </c>
      <c r="AA421" s="46">
        <f t="shared" si="14"/>
        <v>1.0104986157886813</v>
      </c>
      <c r="AB421" s="46"/>
    </row>
    <row r="422" spans="1:28" x14ac:dyDescent="0.25">
      <c r="A422">
        <v>4078</v>
      </c>
      <c r="B422" s="1">
        <v>45544.365185173599</v>
      </c>
      <c r="C422" s="1">
        <v>45544</v>
      </c>
      <c r="D422" t="s">
        <v>9100</v>
      </c>
      <c r="E422" t="s">
        <v>9101</v>
      </c>
      <c r="F422" t="s">
        <v>664</v>
      </c>
      <c r="G422">
        <v>75</v>
      </c>
      <c r="H422" t="b">
        <v>0</v>
      </c>
      <c r="I422" t="s">
        <v>9240</v>
      </c>
      <c r="J422" t="s">
        <v>9103</v>
      </c>
      <c r="K422" t="s">
        <v>7</v>
      </c>
      <c r="L422" t="b">
        <v>0</v>
      </c>
      <c r="M422" t="s">
        <v>9668</v>
      </c>
      <c r="N422" t="b">
        <v>0</v>
      </c>
      <c r="O422" t="b">
        <v>0</v>
      </c>
      <c r="P422" t="b">
        <v>0</v>
      </c>
      <c r="Q422" t="b">
        <v>1</v>
      </c>
      <c r="R422" t="s">
        <v>9669</v>
      </c>
      <c r="S422">
        <v>18</v>
      </c>
      <c r="T422" t="b">
        <v>0</v>
      </c>
      <c r="V422" t="s">
        <v>8</v>
      </c>
      <c r="W422" t="s">
        <v>8</v>
      </c>
      <c r="X422" s="11">
        <v>77</v>
      </c>
      <c r="Y422">
        <v>1</v>
      </c>
      <c r="Z422" s="46" cm="1">
        <f t="array" ref="Z422">IF(V422="NA",$AD$2,(INDEX($BL$4:$BL$73,MATCH(V422&amp;W422,$BK$4:$BK$73&amp;$BJ$4:$BJ$73,0))))</f>
        <v>-4.0430703315750931E-2</v>
      </c>
      <c r="AA422" s="46">
        <f t="shared" si="14"/>
        <v>0.95956929668424906</v>
      </c>
      <c r="AB422" s="46"/>
    </row>
    <row r="423" spans="1:28" x14ac:dyDescent="0.25">
      <c r="A423">
        <v>4079</v>
      </c>
      <c r="B423" s="1">
        <v>45544.364925416703</v>
      </c>
      <c r="C423" s="1">
        <v>45544</v>
      </c>
      <c r="D423" t="s">
        <v>9100</v>
      </c>
      <c r="E423" t="s">
        <v>9101</v>
      </c>
      <c r="F423" t="s">
        <v>790</v>
      </c>
      <c r="G423">
        <v>74</v>
      </c>
      <c r="H423" t="b">
        <v>0</v>
      </c>
      <c r="I423" t="s">
        <v>9240</v>
      </c>
      <c r="J423" t="s">
        <v>9103</v>
      </c>
      <c r="K423" t="s">
        <v>9</v>
      </c>
      <c r="L423" t="b">
        <v>0</v>
      </c>
      <c r="M423" t="s">
        <v>7007</v>
      </c>
      <c r="N423" t="b">
        <v>0</v>
      </c>
      <c r="O423" t="b">
        <v>1</v>
      </c>
      <c r="P423" t="b">
        <v>0</v>
      </c>
      <c r="Q423" t="b">
        <v>1</v>
      </c>
      <c r="R423" t="s">
        <v>3950</v>
      </c>
      <c r="S423">
        <v>18</v>
      </c>
      <c r="T423" t="b">
        <v>0</v>
      </c>
      <c r="V423" t="s">
        <v>945</v>
      </c>
      <c r="W423">
        <v>4</v>
      </c>
      <c r="X423" s="11">
        <v>77</v>
      </c>
      <c r="Y423">
        <v>1</v>
      </c>
      <c r="Z423" s="46" cm="1">
        <f t="array" ref="Z423">IF(V423="NA",$AD$2,(INDEX($BL$4:$BL$73,MATCH(V423&amp;W423,$BK$4:$BK$73&amp;$BJ$4:$BJ$73,0))))</f>
        <v>1.0498615788681285E-2</v>
      </c>
      <c r="AA423" s="46">
        <f t="shared" si="14"/>
        <v>1.0104986157886813</v>
      </c>
      <c r="AB423" s="46"/>
    </row>
    <row r="424" spans="1:28" x14ac:dyDescent="0.25">
      <c r="A424">
        <v>4082</v>
      </c>
      <c r="B424" s="1">
        <v>45544.3640934375</v>
      </c>
      <c r="C424" s="1">
        <v>45544</v>
      </c>
      <c r="D424" t="s">
        <v>9100</v>
      </c>
      <c r="E424" t="s">
        <v>9101</v>
      </c>
      <c r="F424" t="s">
        <v>664</v>
      </c>
      <c r="G424">
        <v>75</v>
      </c>
      <c r="H424" t="b">
        <v>0</v>
      </c>
      <c r="I424" t="s">
        <v>9240</v>
      </c>
      <c r="J424" t="s">
        <v>9103</v>
      </c>
      <c r="K424" t="s">
        <v>7</v>
      </c>
      <c r="L424" t="b">
        <v>0</v>
      </c>
      <c r="M424" t="s">
        <v>7006</v>
      </c>
      <c r="N424" t="b">
        <v>0</v>
      </c>
      <c r="O424" t="b">
        <v>0</v>
      </c>
      <c r="P424" t="b">
        <v>0</v>
      </c>
      <c r="Q424" t="b">
        <v>1</v>
      </c>
      <c r="R424" t="s">
        <v>3948</v>
      </c>
      <c r="S424">
        <v>18</v>
      </c>
      <c r="T424" t="b">
        <v>0</v>
      </c>
      <c r="V424" t="s">
        <v>8</v>
      </c>
      <c r="W424" t="s">
        <v>8</v>
      </c>
      <c r="X424" s="11">
        <v>77</v>
      </c>
      <c r="Y424">
        <v>1</v>
      </c>
      <c r="Z424" s="46" cm="1">
        <f t="array" ref="Z424">IF(V424="NA",$AD$2,(INDEX($BL$4:$BL$73,MATCH(V424&amp;W424,$BK$4:$BK$73&amp;$BJ$4:$BJ$73,0))))</f>
        <v>-4.0430703315750931E-2</v>
      </c>
      <c r="AA424" s="46">
        <f t="shared" si="14"/>
        <v>0.95956929668424906</v>
      </c>
      <c r="AB424" s="46"/>
    </row>
    <row r="425" spans="1:28" x14ac:dyDescent="0.25">
      <c r="A425">
        <v>4083</v>
      </c>
      <c r="B425" s="1">
        <v>45544.363786955997</v>
      </c>
      <c r="C425" s="1">
        <v>45544</v>
      </c>
      <c r="D425" t="s">
        <v>9100</v>
      </c>
      <c r="E425" t="s">
        <v>9101</v>
      </c>
      <c r="F425" t="s">
        <v>664</v>
      </c>
      <c r="G425">
        <v>80</v>
      </c>
      <c r="H425" t="b">
        <v>0</v>
      </c>
      <c r="I425" t="s">
        <v>9240</v>
      </c>
      <c r="J425" t="s">
        <v>9103</v>
      </c>
      <c r="K425" t="s">
        <v>7</v>
      </c>
      <c r="L425" t="b">
        <v>0</v>
      </c>
      <c r="M425" t="s">
        <v>9670</v>
      </c>
      <c r="N425" t="b">
        <v>0</v>
      </c>
      <c r="O425" t="b">
        <v>0</v>
      </c>
      <c r="P425" t="b">
        <v>0</v>
      </c>
      <c r="Q425" t="b">
        <v>1</v>
      </c>
      <c r="R425" t="s">
        <v>9671</v>
      </c>
      <c r="S425">
        <v>18</v>
      </c>
      <c r="T425" t="b">
        <v>0</v>
      </c>
      <c r="V425" t="s">
        <v>886</v>
      </c>
      <c r="W425">
        <v>4</v>
      </c>
      <c r="X425" s="11">
        <v>82</v>
      </c>
      <c r="Y425">
        <v>1</v>
      </c>
      <c r="Z425" s="46" cm="1">
        <f t="array" ref="Z425">IF(V425="NA",$AD$2,(INDEX($BL$4:$BL$73,MATCH(V425&amp;W425,$BK$4:$BK$73&amp;$BJ$4:$BJ$73,0))))</f>
        <v>1.0498615788681297E-2</v>
      </c>
      <c r="AA425" s="46">
        <f t="shared" si="14"/>
        <v>1.0104986157886813</v>
      </c>
      <c r="AB425" s="46"/>
    </row>
    <row r="426" spans="1:28" x14ac:dyDescent="0.25">
      <c r="A426">
        <v>4084</v>
      </c>
      <c r="B426" s="1">
        <v>45544.3635166319</v>
      </c>
      <c r="C426" s="1">
        <v>45544</v>
      </c>
      <c r="D426" t="s">
        <v>9100</v>
      </c>
      <c r="E426" t="s">
        <v>9101</v>
      </c>
      <c r="F426" t="s">
        <v>790</v>
      </c>
      <c r="G426">
        <v>79</v>
      </c>
      <c r="H426" t="b">
        <v>0</v>
      </c>
      <c r="I426" t="s">
        <v>9240</v>
      </c>
      <c r="J426" t="s">
        <v>9103</v>
      </c>
      <c r="K426" t="s">
        <v>9</v>
      </c>
      <c r="L426" t="b">
        <v>0</v>
      </c>
      <c r="M426" t="s">
        <v>9672</v>
      </c>
      <c r="N426" t="b">
        <v>0</v>
      </c>
      <c r="O426" t="b">
        <v>1</v>
      </c>
      <c r="P426" t="b">
        <v>0</v>
      </c>
      <c r="Q426" t="b">
        <v>1</v>
      </c>
      <c r="R426" t="s">
        <v>9673</v>
      </c>
      <c r="S426">
        <v>18</v>
      </c>
      <c r="T426" t="b">
        <v>0</v>
      </c>
      <c r="V426" t="s">
        <v>945</v>
      </c>
      <c r="W426">
        <v>5</v>
      </c>
      <c r="X426" s="11">
        <v>82</v>
      </c>
      <c r="Y426">
        <v>1</v>
      </c>
      <c r="Z426" s="46" cm="1">
        <f t="array" ref="Z426">IF(V426="NA",$AD$2,(INDEX($BL$4:$BL$73,MATCH(V426&amp;W426,$BK$4:$BK$73&amp;$BJ$4:$BJ$73,0))))</f>
        <v>4.1970782120221983E-2</v>
      </c>
      <c r="AA426" s="46">
        <f t="shared" si="14"/>
        <v>1.041970782120222</v>
      </c>
      <c r="AB426" s="46"/>
    </row>
    <row r="427" spans="1:28" x14ac:dyDescent="0.25">
      <c r="A427">
        <v>4085</v>
      </c>
      <c r="B427" s="1">
        <v>45544.363207951399</v>
      </c>
      <c r="C427" s="1">
        <v>45544</v>
      </c>
      <c r="D427" t="s">
        <v>9100</v>
      </c>
      <c r="E427" t="s">
        <v>9101</v>
      </c>
      <c r="F427" t="s">
        <v>790</v>
      </c>
      <c r="G427">
        <v>77</v>
      </c>
      <c r="H427" t="b">
        <v>0</v>
      </c>
      <c r="I427" t="s">
        <v>9240</v>
      </c>
      <c r="J427" t="s">
        <v>9103</v>
      </c>
      <c r="K427" t="s">
        <v>9</v>
      </c>
      <c r="L427" t="b">
        <v>0</v>
      </c>
      <c r="M427" t="s">
        <v>7005</v>
      </c>
      <c r="N427" t="b">
        <v>0</v>
      </c>
      <c r="O427" t="b">
        <v>0</v>
      </c>
      <c r="P427" t="b">
        <v>0</v>
      </c>
      <c r="Q427" t="b">
        <v>1</v>
      </c>
      <c r="R427" t="s">
        <v>3946</v>
      </c>
      <c r="S427">
        <v>18</v>
      </c>
      <c r="T427" t="b">
        <v>0</v>
      </c>
      <c r="V427" t="s">
        <v>741</v>
      </c>
      <c r="W427">
        <v>4</v>
      </c>
      <c r="X427" s="11">
        <v>77</v>
      </c>
      <c r="Y427">
        <v>1</v>
      </c>
      <c r="Z427" s="46" cm="1">
        <f t="array" ref="Z427">IF(V427="NA",$AD$2,(INDEX($BL$4:$BL$73,MATCH(V427&amp;W427,$BK$4:$BK$73&amp;$BJ$4:$BJ$73,0))))</f>
        <v>1.1678733304575806E-2</v>
      </c>
      <c r="AA427" s="46">
        <f t="shared" si="14"/>
        <v>1.0116787333045758</v>
      </c>
      <c r="AB427" s="46"/>
    </row>
    <row r="428" spans="1:28" x14ac:dyDescent="0.25">
      <c r="A428">
        <v>4086</v>
      </c>
      <c r="B428" s="1">
        <v>45544.362944733803</v>
      </c>
      <c r="C428" s="1">
        <v>45544</v>
      </c>
      <c r="D428" t="s">
        <v>9100</v>
      </c>
      <c r="E428" t="s">
        <v>9101</v>
      </c>
      <c r="F428" t="s">
        <v>664</v>
      </c>
      <c r="G428">
        <v>73</v>
      </c>
      <c r="H428" t="b">
        <v>0</v>
      </c>
      <c r="I428" t="s">
        <v>9240</v>
      </c>
      <c r="J428" t="s">
        <v>9103</v>
      </c>
      <c r="K428" t="s">
        <v>7</v>
      </c>
      <c r="L428" t="b">
        <v>0</v>
      </c>
      <c r="M428" t="s">
        <v>9674</v>
      </c>
      <c r="N428" t="b">
        <v>0</v>
      </c>
      <c r="O428" t="b">
        <v>0</v>
      </c>
      <c r="P428" t="b">
        <v>0</v>
      </c>
      <c r="Q428" t="b">
        <v>1</v>
      </c>
      <c r="R428" t="s">
        <v>9675</v>
      </c>
      <c r="S428">
        <v>18</v>
      </c>
      <c r="T428" t="b">
        <v>0</v>
      </c>
      <c r="V428" t="s">
        <v>892</v>
      </c>
      <c r="W428">
        <v>4</v>
      </c>
      <c r="X428" s="11">
        <v>77</v>
      </c>
      <c r="Y428">
        <v>1</v>
      </c>
      <c r="Z428" s="46" cm="1">
        <f t="array" ref="Z428">IF(V428="NA",$AD$2,(INDEX($BL$4:$BL$73,MATCH(V428&amp;W428,$BK$4:$BK$73&amp;$BJ$4:$BJ$73,0))))</f>
        <v>1.0498615788681274E-2</v>
      </c>
      <c r="AA428" s="46">
        <f t="shared" si="14"/>
        <v>1.0104986157886813</v>
      </c>
      <c r="AB428" s="46"/>
    </row>
    <row r="429" spans="1:28" x14ac:dyDescent="0.25">
      <c r="A429">
        <v>4087</v>
      </c>
      <c r="B429" s="1">
        <v>45544.3626770255</v>
      </c>
      <c r="C429" s="1">
        <v>45544</v>
      </c>
      <c r="D429" t="s">
        <v>9100</v>
      </c>
      <c r="E429" t="s">
        <v>9101</v>
      </c>
      <c r="F429" t="s">
        <v>664</v>
      </c>
      <c r="G429">
        <v>77</v>
      </c>
      <c r="H429" t="b">
        <v>0</v>
      </c>
      <c r="I429" t="s">
        <v>9240</v>
      </c>
      <c r="J429" t="s">
        <v>9103</v>
      </c>
      <c r="K429" t="s">
        <v>7</v>
      </c>
      <c r="L429" t="b">
        <v>0</v>
      </c>
      <c r="M429" t="s">
        <v>9676</v>
      </c>
      <c r="N429" t="b">
        <v>0</v>
      </c>
      <c r="O429" t="b">
        <v>0</v>
      </c>
      <c r="P429" t="b">
        <v>0</v>
      </c>
      <c r="Q429" t="b">
        <v>1</v>
      </c>
      <c r="R429" t="s">
        <v>9677</v>
      </c>
      <c r="S429">
        <v>18</v>
      </c>
      <c r="T429" t="b">
        <v>0</v>
      </c>
      <c r="V429" t="s">
        <v>892</v>
      </c>
      <c r="W429">
        <v>4</v>
      </c>
      <c r="X429" s="11">
        <v>77</v>
      </c>
      <c r="Y429">
        <v>1</v>
      </c>
      <c r="Z429" s="46" cm="1">
        <f t="array" ref="Z429">IF(V429="NA",$AD$2,(INDEX($BL$4:$BL$73,MATCH(V429&amp;W429,$BK$4:$BK$73&amp;$BJ$4:$BJ$73,0))))</f>
        <v>1.0498615788681274E-2</v>
      </c>
      <c r="AA429" s="46">
        <f t="shared" si="14"/>
        <v>1.0104986157886813</v>
      </c>
      <c r="AB429" s="46"/>
    </row>
    <row r="430" spans="1:28" x14ac:dyDescent="0.25">
      <c r="A430">
        <v>4092</v>
      </c>
      <c r="B430" s="1">
        <v>45544.360364490698</v>
      </c>
      <c r="C430" s="1">
        <v>45544</v>
      </c>
      <c r="D430" t="s">
        <v>9100</v>
      </c>
      <c r="E430" t="s">
        <v>9101</v>
      </c>
      <c r="F430" t="s">
        <v>664</v>
      </c>
      <c r="G430">
        <v>70</v>
      </c>
      <c r="H430" t="b">
        <v>0</v>
      </c>
      <c r="I430" t="s">
        <v>9240</v>
      </c>
      <c r="J430" t="s">
        <v>9103</v>
      </c>
      <c r="K430" t="s">
        <v>7</v>
      </c>
      <c r="L430" t="b">
        <v>0</v>
      </c>
      <c r="M430" t="s">
        <v>9678</v>
      </c>
      <c r="N430" t="b">
        <v>0</v>
      </c>
      <c r="O430" t="b">
        <v>0</v>
      </c>
      <c r="P430" t="b">
        <v>0</v>
      </c>
      <c r="Q430" t="b">
        <v>1</v>
      </c>
      <c r="R430" t="s">
        <v>9679</v>
      </c>
      <c r="S430">
        <v>18</v>
      </c>
      <c r="T430" t="b">
        <v>0</v>
      </c>
      <c r="V430" t="s">
        <v>888</v>
      </c>
      <c r="W430">
        <v>4</v>
      </c>
      <c r="X430" s="11">
        <v>72</v>
      </c>
      <c r="Y430">
        <v>1</v>
      </c>
      <c r="Z430" s="46" cm="1">
        <f t="array" ref="Z430">IF(V430="NA",$AD$2,(INDEX($BL$4:$BL$73,MATCH(V430&amp;W430,$BK$4:$BK$73&amp;$BJ$4:$BJ$73,0))))</f>
        <v>1.0498615788681257E-2</v>
      </c>
      <c r="AA430" s="46">
        <f t="shared" si="14"/>
        <v>1.0104986157886813</v>
      </c>
      <c r="AB430" s="46"/>
    </row>
    <row r="431" spans="1:28" x14ac:dyDescent="0.25">
      <c r="A431">
        <v>4093</v>
      </c>
      <c r="B431" s="1">
        <v>45544.360048553201</v>
      </c>
      <c r="C431" s="1">
        <v>45544</v>
      </c>
      <c r="D431" t="s">
        <v>9100</v>
      </c>
      <c r="E431" t="s">
        <v>9101</v>
      </c>
      <c r="F431" t="s">
        <v>664</v>
      </c>
      <c r="G431">
        <v>79</v>
      </c>
      <c r="H431" t="b">
        <v>0</v>
      </c>
      <c r="I431" t="s">
        <v>9240</v>
      </c>
      <c r="J431" t="s">
        <v>9103</v>
      </c>
      <c r="K431" t="s">
        <v>9</v>
      </c>
      <c r="L431" t="b">
        <v>0</v>
      </c>
      <c r="M431" t="s">
        <v>9680</v>
      </c>
      <c r="N431" t="b">
        <v>0</v>
      </c>
      <c r="O431" t="b">
        <v>1</v>
      </c>
      <c r="P431" t="b">
        <v>0</v>
      </c>
      <c r="Q431" t="b">
        <v>1</v>
      </c>
      <c r="R431" t="s">
        <v>9681</v>
      </c>
      <c r="S431">
        <v>18</v>
      </c>
      <c r="T431" t="b">
        <v>0</v>
      </c>
      <c r="V431" t="s">
        <v>945</v>
      </c>
      <c r="W431">
        <v>4</v>
      </c>
      <c r="X431" s="11">
        <v>82</v>
      </c>
      <c r="Y431">
        <v>1</v>
      </c>
      <c r="Z431" s="46" cm="1">
        <f t="array" ref="Z431">IF(V431="NA",$AD$2,(INDEX($BL$4:$BL$73,MATCH(V431&amp;W431,$BK$4:$BK$73&amp;$BJ$4:$BJ$73,0))))</f>
        <v>1.0498615788681285E-2</v>
      </c>
      <c r="AA431" s="46">
        <f t="shared" si="14"/>
        <v>1.0104986157886813</v>
      </c>
      <c r="AB431" s="46"/>
    </row>
    <row r="432" spans="1:28" x14ac:dyDescent="0.25">
      <c r="A432">
        <v>4094</v>
      </c>
      <c r="B432" s="1">
        <v>45544.3597573843</v>
      </c>
      <c r="C432" s="1">
        <v>45544</v>
      </c>
      <c r="D432" t="s">
        <v>9100</v>
      </c>
      <c r="E432" t="s">
        <v>9101</v>
      </c>
      <c r="F432" t="s">
        <v>664</v>
      </c>
      <c r="G432">
        <v>75</v>
      </c>
      <c r="H432" t="b">
        <v>0</v>
      </c>
      <c r="I432" t="s">
        <v>9240</v>
      </c>
      <c r="J432" t="s">
        <v>9103</v>
      </c>
      <c r="K432" t="s">
        <v>9</v>
      </c>
      <c r="L432" t="b">
        <v>0</v>
      </c>
      <c r="M432" t="s">
        <v>7004</v>
      </c>
      <c r="N432" t="b">
        <v>0</v>
      </c>
      <c r="O432" t="b">
        <v>1</v>
      </c>
      <c r="P432" t="b">
        <v>0</v>
      </c>
      <c r="Q432" t="b">
        <v>1</v>
      </c>
      <c r="R432" t="s">
        <v>3940</v>
      </c>
      <c r="S432">
        <v>18</v>
      </c>
      <c r="T432" t="b">
        <v>0</v>
      </c>
      <c r="V432" t="s">
        <v>658</v>
      </c>
      <c r="W432">
        <v>4</v>
      </c>
      <c r="X432" s="11">
        <v>77</v>
      </c>
      <c r="Y432">
        <v>1</v>
      </c>
      <c r="Z432" s="46" cm="1">
        <f t="array" ref="Z432">IF(V432="NA",$AD$2,(INDEX($BL$4:$BL$73,MATCH(V432&amp;W432,$BK$4:$BK$73&amp;$BJ$4:$BJ$73,0))))</f>
        <v>1.1678733304575896E-2</v>
      </c>
      <c r="AA432" s="46">
        <f t="shared" si="14"/>
        <v>1.0116787333045758</v>
      </c>
      <c r="AB432" s="46"/>
    </row>
    <row r="433" spans="1:28" x14ac:dyDescent="0.25">
      <c r="A433">
        <v>4095</v>
      </c>
      <c r="B433" s="1">
        <v>45544.359468205999</v>
      </c>
      <c r="C433" s="1">
        <v>45544</v>
      </c>
      <c r="D433" t="s">
        <v>9100</v>
      </c>
      <c r="E433" t="s">
        <v>9101</v>
      </c>
      <c r="F433" t="s">
        <v>664</v>
      </c>
      <c r="G433">
        <v>80</v>
      </c>
      <c r="H433" t="b">
        <v>0</v>
      </c>
      <c r="I433" t="s">
        <v>9240</v>
      </c>
      <c r="J433" t="s">
        <v>9103</v>
      </c>
      <c r="K433" t="s">
        <v>9</v>
      </c>
      <c r="L433" t="b">
        <v>0</v>
      </c>
      <c r="M433" t="s">
        <v>9682</v>
      </c>
      <c r="N433" t="b">
        <v>0</v>
      </c>
      <c r="O433" t="b">
        <v>1</v>
      </c>
      <c r="P433" t="b">
        <v>0</v>
      </c>
      <c r="Q433" t="b">
        <v>1</v>
      </c>
      <c r="R433" t="s">
        <v>9683</v>
      </c>
      <c r="S433">
        <v>18</v>
      </c>
      <c r="T433" t="b">
        <v>0</v>
      </c>
      <c r="V433" t="s">
        <v>892</v>
      </c>
      <c r="W433">
        <v>5</v>
      </c>
      <c r="X433" s="11">
        <v>82</v>
      </c>
      <c r="Y433">
        <v>1</v>
      </c>
      <c r="Z433" s="46" cm="1">
        <f t="array" ref="Z433">IF(V433="NA",$AD$2,(INDEX($BL$4:$BL$73,MATCH(V433&amp;W433,$BK$4:$BK$73&amp;$BJ$4:$BJ$73,0))))</f>
        <v>4.1970782120221983E-2</v>
      </c>
      <c r="AA433" s="46">
        <f t="shared" si="14"/>
        <v>1.041970782120222</v>
      </c>
      <c r="AB433" s="46"/>
    </row>
    <row r="434" spans="1:28" x14ac:dyDescent="0.25">
      <c r="A434">
        <v>4096</v>
      </c>
      <c r="B434" s="1">
        <v>45544.359162916699</v>
      </c>
      <c r="C434" s="1">
        <v>45544</v>
      </c>
      <c r="D434" t="s">
        <v>9100</v>
      </c>
      <c r="E434" t="s">
        <v>9101</v>
      </c>
      <c r="F434" t="s">
        <v>664</v>
      </c>
      <c r="G434">
        <v>78</v>
      </c>
      <c r="H434" t="b">
        <v>0</v>
      </c>
      <c r="I434" t="s">
        <v>9240</v>
      </c>
      <c r="J434" t="s">
        <v>9103</v>
      </c>
      <c r="K434" t="s">
        <v>9</v>
      </c>
      <c r="L434" t="b">
        <v>0</v>
      </c>
      <c r="M434" t="s">
        <v>9684</v>
      </c>
      <c r="N434" t="b">
        <v>0</v>
      </c>
      <c r="O434" t="b">
        <v>1</v>
      </c>
      <c r="P434" t="b">
        <v>0</v>
      </c>
      <c r="Q434" t="b">
        <v>1</v>
      </c>
      <c r="R434" t="s">
        <v>9685</v>
      </c>
      <c r="S434">
        <v>18</v>
      </c>
      <c r="T434" t="b">
        <v>0</v>
      </c>
      <c r="V434" t="s">
        <v>949</v>
      </c>
      <c r="W434">
        <v>5</v>
      </c>
      <c r="X434" s="11">
        <v>82</v>
      </c>
      <c r="Y434">
        <v>1</v>
      </c>
      <c r="Z434" s="46" cm="1">
        <f t="array" ref="Z434">IF(V434="NA",$AD$2,(INDEX($BL$4:$BL$73,MATCH(V434&amp;W434,$BK$4:$BK$73&amp;$BJ$4:$BJ$73,0))))</f>
        <v>4.1970782120221983E-2</v>
      </c>
      <c r="AA434" s="46">
        <f t="shared" si="14"/>
        <v>1.041970782120222</v>
      </c>
      <c r="AB434" s="46"/>
    </row>
    <row r="435" spans="1:28" x14ac:dyDescent="0.25">
      <c r="A435">
        <v>4097</v>
      </c>
      <c r="B435" s="1">
        <v>45544.358857280102</v>
      </c>
      <c r="C435" s="1">
        <v>45544</v>
      </c>
      <c r="D435" t="s">
        <v>9100</v>
      </c>
      <c r="E435" t="s">
        <v>9101</v>
      </c>
      <c r="F435" t="s">
        <v>790</v>
      </c>
      <c r="G435">
        <v>92</v>
      </c>
      <c r="H435" t="b">
        <v>0</v>
      </c>
      <c r="I435" t="s">
        <v>9240</v>
      </c>
      <c r="J435" t="s">
        <v>9103</v>
      </c>
      <c r="K435" t="s">
        <v>7</v>
      </c>
      <c r="L435" t="b">
        <v>0</v>
      </c>
      <c r="M435" t="s">
        <v>7003</v>
      </c>
      <c r="N435" t="b">
        <v>0</v>
      </c>
      <c r="O435" t="b">
        <v>0</v>
      </c>
      <c r="P435" t="b">
        <v>0</v>
      </c>
      <c r="Q435" t="b">
        <v>1</v>
      </c>
      <c r="R435" t="s">
        <v>3938</v>
      </c>
      <c r="S435">
        <v>18</v>
      </c>
      <c r="T435" t="b">
        <v>0</v>
      </c>
      <c r="V435" t="s">
        <v>8</v>
      </c>
      <c r="W435" t="s">
        <v>8</v>
      </c>
      <c r="X435" s="11">
        <v>92</v>
      </c>
      <c r="Y435">
        <v>1</v>
      </c>
      <c r="Z435" s="46" cm="1">
        <f t="array" ref="Z435">IF(V435="NA",$AD$2,(INDEX($BL$4:$BL$73,MATCH(V435&amp;W435,$BK$4:$BK$73&amp;$BJ$4:$BJ$73,0))))</f>
        <v>-4.0430703315750931E-2</v>
      </c>
      <c r="AA435" s="46">
        <f t="shared" si="14"/>
        <v>0.95956929668424906</v>
      </c>
      <c r="AB435" s="46"/>
    </row>
    <row r="436" spans="1:28" x14ac:dyDescent="0.25">
      <c r="A436">
        <v>4098</v>
      </c>
      <c r="B436" s="1">
        <v>45544.358593969897</v>
      </c>
      <c r="C436" s="1">
        <v>45544</v>
      </c>
      <c r="D436" t="s">
        <v>9100</v>
      </c>
      <c r="E436" t="s">
        <v>9101</v>
      </c>
      <c r="F436" t="s">
        <v>790</v>
      </c>
      <c r="G436">
        <v>83</v>
      </c>
      <c r="H436" t="b">
        <v>0</v>
      </c>
      <c r="I436" t="s">
        <v>9240</v>
      </c>
      <c r="J436" t="s">
        <v>9103</v>
      </c>
      <c r="K436" t="s">
        <v>7</v>
      </c>
      <c r="L436" t="b">
        <v>0</v>
      </c>
      <c r="M436" t="s">
        <v>9686</v>
      </c>
      <c r="N436" t="b">
        <v>0</v>
      </c>
      <c r="O436" t="b">
        <v>0</v>
      </c>
      <c r="P436" t="b">
        <v>0</v>
      </c>
      <c r="Q436" t="b">
        <v>1</v>
      </c>
      <c r="R436" t="s">
        <v>9687</v>
      </c>
      <c r="S436">
        <v>18</v>
      </c>
      <c r="T436" t="b">
        <v>0</v>
      </c>
      <c r="V436" t="s">
        <v>889</v>
      </c>
      <c r="W436">
        <v>4</v>
      </c>
      <c r="X436" s="11">
        <v>87</v>
      </c>
      <c r="Y436">
        <v>1</v>
      </c>
      <c r="Z436" s="46" cm="1">
        <f t="array" ref="Z436">IF(V436="NA",$AD$2,(INDEX($BL$4:$BL$73,MATCH(V436&amp;W436,$BK$4:$BK$73&amp;$BJ$4:$BJ$73,0))))</f>
        <v>1.0498615788681227E-2</v>
      </c>
      <c r="AA436" s="46">
        <f t="shared" si="14"/>
        <v>1.0104986157886813</v>
      </c>
      <c r="AB436" s="46"/>
    </row>
    <row r="437" spans="1:28" x14ac:dyDescent="0.25">
      <c r="A437">
        <v>4108</v>
      </c>
      <c r="B437" s="1">
        <v>45544.353542187499</v>
      </c>
      <c r="C437" s="1">
        <v>45544</v>
      </c>
      <c r="D437" t="s">
        <v>9100</v>
      </c>
      <c r="E437" t="s">
        <v>9101</v>
      </c>
      <c r="F437" t="s">
        <v>790</v>
      </c>
      <c r="G437">
        <v>70</v>
      </c>
      <c r="H437" t="b">
        <v>0</v>
      </c>
      <c r="I437" t="s">
        <v>9240</v>
      </c>
      <c r="J437" t="s">
        <v>9103</v>
      </c>
      <c r="K437" t="s">
        <v>9</v>
      </c>
      <c r="L437" t="b">
        <v>0</v>
      </c>
      <c r="M437" t="s">
        <v>9688</v>
      </c>
      <c r="N437" t="b">
        <v>0</v>
      </c>
      <c r="O437" t="b">
        <v>1</v>
      </c>
      <c r="P437" t="b">
        <v>0</v>
      </c>
      <c r="Q437" t="b">
        <v>1</v>
      </c>
      <c r="R437" t="s">
        <v>9689</v>
      </c>
      <c r="S437">
        <v>18</v>
      </c>
      <c r="T437" t="b">
        <v>0</v>
      </c>
      <c r="V437" t="s">
        <v>892</v>
      </c>
      <c r="W437">
        <v>3</v>
      </c>
      <c r="X437" s="11">
        <v>72</v>
      </c>
      <c r="Y437">
        <v>1</v>
      </c>
      <c r="Z437" s="46" cm="1">
        <f t="array" ref="Z437">IF(V437="NA",$AD$2,(INDEX($BL$4:$BL$73,MATCH(V437&amp;W437,$BK$4:$BK$73&amp;$BJ$4:$BJ$73,0))))</f>
        <v>1.8952516812716595E-2</v>
      </c>
      <c r="AA437" s="46">
        <f t="shared" si="14"/>
        <v>1.0189525168127167</v>
      </c>
      <c r="AB437" s="46"/>
    </row>
    <row r="438" spans="1:28" x14ac:dyDescent="0.25">
      <c r="A438">
        <v>4109</v>
      </c>
      <c r="B438" s="1">
        <v>45544.353261053198</v>
      </c>
      <c r="C438" s="1">
        <v>45544</v>
      </c>
      <c r="D438" t="s">
        <v>9100</v>
      </c>
      <c r="E438" t="s">
        <v>9101</v>
      </c>
      <c r="F438" t="s">
        <v>790</v>
      </c>
      <c r="G438">
        <v>71</v>
      </c>
      <c r="H438" t="b">
        <v>0</v>
      </c>
      <c r="I438" t="s">
        <v>9240</v>
      </c>
      <c r="J438" t="s">
        <v>9103</v>
      </c>
      <c r="K438" t="s">
        <v>7</v>
      </c>
      <c r="L438" t="b">
        <v>0</v>
      </c>
      <c r="M438" t="s">
        <v>7002</v>
      </c>
      <c r="N438" t="b">
        <v>0</v>
      </c>
      <c r="O438" t="b">
        <v>0</v>
      </c>
      <c r="P438" t="b">
        <v>0</v>
      </c>
      <c r="Q438" t="b">
        <v>1</v>
      </c>
      <c r="R438" t="s">
        <v>482</v>
      </c>
      <c r="S438">
        <v>18</v>
      </c>
      <c r="T438" t="b">
        <v>0</v>
      </c>
      <c r="V438" t="s">
        <v>658</v>
      </c>
      <c r="W438">
        <v>4</v>
      </c>
      <c r="X438" s="11">
        <v>72</v>
      </c>
      <c r="Y438">
        <v>1</v>
      </c>
      <c r="Z438" s="46" cm="1">
        <f t="array" ref="Z438">IF(V438="NA",$AD$2,(INDEX($BL$4:$BL$73,MATCH(V438&amp;W438,$BK$4:$BK$73&amp;$BJ$4:$BJ$73,0))))</f>
        <v>1.1678733304575896E-2</v>
      </c>
      <c r="AA438" s="46">
        <f t="shared" si="14"/>
        <v>1.0116787333045758</v>
      </c>
      <c r="AB438" s="46"/>
    </row>
    <row r="439" spans="1:28" x14ac:dyDescent="0.25">
      <c r="A439">
        <v>4110</v>
      </c>
      <c r="B439" s="1">
        <v>45544.3529669907</v>
      </c>
      <c r="C439" s="1">
        <v>45544</v>
      </c>
      <c r="D439" t="s">
        <v>9100</v>
      </c>
      <c r="E439" t="s">
        <v>9101</v>
      </c>
      <c r="F439" t="s">
        <v>664</v>
      </c>
      <c r="G439">
        <v>73</v>
      </c>
      <c r="H439" t="b">
        <v>0</v>
      </c>
      <c r="I439" t="s">
        <v>9240</v>
      </c>
      <c r="J439" t="s">
        <v>9103</v>
      </c>
      <c r="K439" t="s">
        <v>9</v>
      </c>
      <c r="L439" t="b">
        <v>0</v>
      </c>
      <c r="M439" t="s">
        <v>9690</v>
      </c>
      <c r="N439" t="b">
        <v>0</v>
      </c>
      <c r="O439" t="b">
        <v>1</v>
      </c>
      <c r="P439" t="b">
        <v>0</v>
      </c>
      <c r="Q439" t="b">
        <v>1</v>
      </c>
      <c r="R439" t="s">
        <v>9691</v>
      </c>
      <c r="S439">
        <v>18</v>
      </c>
      <c r="T439" t="b">
        <v>0</v>
      </c>
      <c r="V439" t="s">
        <v>741</v>
      </c>
      <c r="W439">
        <v>4</v>
      </c>
      <c r="X439" s="11">
        <v>77</v>
      </c>
      <c r="Y439">
        <v>1</v>
      </c>
      <c r="Z439" s="46" cm="1">
        <f t="array" ref="Z439">IF(V439="NA",$AD$2,(INDEX($BL$4:$BL$73,MATCH(V439&amp;W439,$BK$4:$BK$73&amp;$BJ$4:$BJ$73,0))))</f>
        <v>1.1678733304575806E-2</v>
      </c>
      <c r="AA439" s="46">
        <f t="shared" si="14"/>
        <v>1.0116787333045758</v>
      </c>
      <c r="AB439" s="46"/>
    </row>
    <row r="440" spans="1:28" x14ac:dyDescent="0.25">
      <c r="A440">
        <v>4111</v>
      </c>
      <c r="B440" s="1">
        <v>45544.352431064799</v>
      </c>
      <c r="C440" s="1">
        <v>45544</v>
      </c>
      <c r="D440" t="s">
        <v>9100</v>
      </c>
      <c r="E440" t="s">
        <v>9101</v>
      </c>
      <c r="F440" t="s">
        <v>790</v>
      </c>
      <c r="G440">
        <v>86</v>
      </c>
      <c r="H440" t="b">
        <v>0</v>
      </c>
      <c r="I440" t="s">
        <v>9240</v>
      </c>
      <c r="J440" t="s">
        <v>9103</v>
      </c>
      <c r="K440" t="s">
        <v>9</v>
      </c>
      <c r="L440" t="b">
        <v>0</v>
      </c>
      <c r="M440" t="s">
        <v>9692</v>
      </c>
      <c r="N440" t="b">
        <v>0</v>
      </c>
      <c r="O440" t="b">
        <v>1</v>
      </c>
      <c r="P440" t="b">
        <v>0</v>
      </c>
      <c r="Q440" t="b">
        <v>1</v>
      </c>
      <c r="R440" t="s">
        <v>1979</v>
      </c>
      <c r="S440">
        <v>18</v>
      </c>
      <c r="T440" t="b">
        <v>0</v>
      </c>
      <c r="V440" t="s">
        <v>743</v>
      </c>
      <c r="W440">
        <v>4</v>
      </c>
      <c r="X440" s="11">
        <v>87</v>
      </c>
      <c r="Y440">
        <v>1</v>
      </c>
      <c r="Z440" s="46" cm="1">
        <f t="array" ref="Z440">IF(V440="NA",$AD$2,(INDEX($BL$4:$BL$73,MATCH(V440&amp;W440,$BK$4:$BK$73&amp;$BJ$4:$BJ$73,0))))</f>
        <v>1.1678733304575811E-2</v>
      </c>
      <c r="AA440" s="46">
        <f t="shared" si="14"/>
        <v>1.0116787333045758</v>
      </c>
      <c r="AB440" s="46"/>
    </row>
    <row r="441" spans="1:28" x14ac:dyDescent="0.25">
      <c r="A441">
        <v>4112</v>
      </c>
      <c r="B441" s="1">
        <v>45544.352097419003</v>
      </c>
      <c r="C441" s="1">
        <v>45544</v>
      </c>
      <c r="D441" t="s">
        <v>9100</v>
      </c>
      <c r="E441" t="s">
        <v>9101</v>
      </c>
      <c r="F441" t="s">
        <v>790</v>
      </c>
      <c r="G441">
        <v>95</v>
      </c>
      <c r="H441" t="b">
        <v>0</v>
      </c>
      <c r="I441" t="s">
        <v>9240</v>
      </c>
      <c r="J441" t="s">
        <v>9103</v>
      </c>
      <c r="K441" t="s">
        <v>7</v>
      </c>
      <c r="L441" t="b">
        <v>0</v>
      </c>
      <c r="M441" t="s">
        <v>7001</v>
      </c>
      <c r="N441" t="b">
        <v>0</v>
      </c>
      <c r="O441" t="b">
        <v>0</v>
      </c>
      <c r="P441" t="b">
        <v>0</v>
      </c>
      <c r="Q441" t="b">
        <v>1</v>
      </c>
      <c r="R441" t="s">
        <v>3930</v>
      </c>
      <c r="S441">
        <v>18</v>
      </c>
      <c r="T441" t="b">
        <v>0</v>
      </c>
      <c r="V441" t="s">
        <v>8</v>
      </c>
      <c r="W441" t="s">
        <v>8</v>
      </c>
      <c r="X441" s="11">
        <v>99</v>
      </c>
      <c r="Y441">
        <v>1</v>
      </c>
      <c r="Z441" s="46" cm="1">
        <f t="array" ref="Z441">IF(V441="NA",$AD$2,(INDEX($BL$4:$BL$73,MATCH(V441&amp;W441,$BK$4:$BK$73&amp;$BJ$4:$BJ$73,0))))</f>
        <v>-4.0430703315750931E-2</v>
      </c>
      <c r="AA441" s="46">
        <f t="shared" si="14"/>
        <v>0.95956929668424906</v>
      </c>
      <c r="AB441" s="46"/>
    </row>
    <row r="442" spans="1:28" x14ac:dyDescent="0.25">
      <c r="A442">
        <v>4114</v>
      </c>
      <c r="B442" s="1">
        <v>45544.349661759297</v>
      </c>
      <c r="C442" s="1">
        <v>45544</v>
      </c>
      <c r="D442" t="s">
        <v>9100</v>
      </c>
      <c r="E442" t="s">
        <v>9101</v>
      </c>
      <c r="F442" t="s">
        <v>664</v>
      </c>
      <c r="G442">
        <v>70</v>
      </c>
      <c r="H442" t="b">
        <v>0</v>
      </c>
      <c r="I442" t="s">
        <v>9240</v>
      </c>
      <c r="J442" t="s">
        <v>9103</v>
      </c>
      <c r="K442" t="s">
        <v>9</v>
      </c>
      <c r="L442" t="b">
        <v>0</v>
      </c>
      <c r="M442" t="s">
        <v>9693</v>
      </c>
      <c r="N442" t="b">
        <v>0</v>
      </c>
      <c r="O442" t="b">
        <v>1</v>
      </c>
      <c r="P442" t="b">
        <v>0</v>
      </c>
      <c r="Q442" t="b">
        <v>1</v>
      </c>
      <c r="R442" t="s">
        <v>9694</v>
      </c>
      <c r="S442">
        <v>18</v>
      </c>
      <c r="T442" t="b">
        <v>0</v>
      </c>
      <c r="V442" t="s">
        <v>949</v>
      </c>
      <c r="W442">
        <v>4</v>
      </c>
      <c r="X442" s="11">
        <v>72</v>
      </c>
      <c r="Y442">
        <v>1</v>
      </c>
      <c r="Z442" s="46" cm="1">
        <f t="array" ref="Z442">IF(V442="NA",$AD$2,(INDEX($BL$4:$BL$73,MATCH(V442&amp;W442,$BK$4:$BK$73&amp;$BJ$4:$BJ$73,0))))</f>
        <v>1.0498615788681335E-2</v>
      </c>
      <c r="AA442" s="46">
        <f t="shared" si="14"/>
        <v>1.0104986157886813</v>
      </c>
      <c r="AB442" s="46"/>
    </row>
    <row r="443" spans="1:28" x14ac:dyDescent="0.25">
      <c r="A443">
        <v>4116</v>
      </c>
      <c r="B443" s="1">
        <v>45544.349039050903</v>
      </c>
      <c r="C443" s="1">
        <v>45544</v>
      </c>
      <c r="D443" t="s">
        <v>9100</v>
      </c>
      <c r="E443" t="s">
        <v>9101</v>
      </c>
      <c r="F443" t="s">
        <v>664</v>
      </c>
      <c r="G443">
        <v>74</v>
      </c>
      <c r="H443" t="b">
        <v>0</v>
      </c>
      <c r="I443" t="s">
        <v>9240</v>
      </c>
      <c r="J443" t="s">
        <v>9103</v>
      </c>
      <c r="K443" t="s">
        <v>7</v>
      </c>
      <c r="L443" t="b">
        <v>0</v>
      </c>
      <c r="M443" t="s">
        <v>9695</v>
      </c>
      <c r="N443" t="b">
        <v>0</v>
      </c>
      <c r="O443" t="b">
        <v>0</v>
      </c>
      <c r="P443" t="b">
        <v>0</v>
      </c>
      <c r="Q443" t="b">
        <v>1</v>
      </c>
      <c r="R443" t="s">
        <v>9696</v>
      </c>
      <c r="S443">
        <v>18</v>
      </c>
      <c r="T443" t="b">
        <v>0</v>
      </c>
      <c r="V443" t="s">
        <v>886</v>
      </c>
      <c r="W443">
        <v>3</v>
      </c>
      <c r="X443" s="11">
        <v>77</v>
      </c>
      <c r="Y443">
        <v>1</v>
      </c>
      <c r="Z443" s="46" cm="1">
        <f t="array" ref="Z443">IF(V443="NA",$AD$2,(INDEX($BL$4:$BL$73,MATCH(V443&amp;W443,$BK$4:$BK$73&amp;$BJ$4:$BJ$73,0))))</f>
        <v>1.8952516812716664E-2</v>
      </c>
      <c r="AA443" s="46">
        <f t="shared" si="14"/>
        <v>1.0189525168127167</v>
      </c>
      <c r="AB443" s="46"/>
    </row>
    <row r="444" spans="1:28" x14ac:dyDescent="0.25">
      <c r="A444">
        <v>4117</v>
      </c>
      <c r="B444" s="1">
        <v>45544.339756250003</v>
      </c>
      <c r="C444" s="1">
        <v>45544</v>
      </c>
      <c r="D444" t="s">
        <v>9100</v>
      </c>
      <c r="E444" t="s">
        <v>9101</v>
      </c>
      <c r="F444" t="s">
        <v>664</v>
      </c>
      <c r="G444">
        <v>78</v>
      </c>
      <c r="H444" t="b">
        <v>0</v>
      </c>
      <c r="I444" t="s">
        <v>9240</v>
      </c>
      <c r="J444" t="s">
        <v>9103</v>
      </c>
      <c r="K444" t="s">
        <v>7</v>
      </c>
      <c r="L444" t="b">
        <v>0</v>
      </c>
      <c r="M444" t="s">
        <v>9697</v>
      </c>
      <c r="N444" t="b">
        <v>0</v>
      </c>
      <c r="O444" t="b">
        <v>0</v>
      </c>
      <c r="P444" t="b">
        <v>0</v>
      </c>
      <c r="Q444" t="b">
        <v>1</v>
      </c>
      <c r="R444" t="s">
        <v>9698</v>
      </c>
      <c r="S444">
        <v>18</v>
      </c>
      <c r="T444" t="b">
        <v>0</v>
      </c>
      <c r="V444" t="s">
        <v>8</v>
      </c>
      <c r="W444" t="s">
        <v>8</v>
      </c>
      <c r="X444" s="11">
        <v>82</v>
      </c>
      <c r="Y444">
        <v>1</v>
      </c>
      <c r="Z444" s="46" cm="1">
        <f t="array" ref="Z444">IF(V444="NA",$AD$2,(INDEX($BL$4:$BL$73,MATCH(V444&amp;W444,$BK$4:$BK$73&amp;$BJ$4:$BJ$73,0))))</f>
        <v>-4.0430703315750931E-2</v>
      </c>
      <c r="AA444" s="46">
        <f t="shared" si="14"/>
        <v>0.95956929668424906</v>
      </c>
      <c r="AB444" s="46"/>
    </row>
    <row r="445" spans="1:28" x14ac:dyDescent="0.25">
      <c r="A445">
        <v>4127</v>
      </c>
      <c r="B445" s="1">
        <v>45543.586298703704</v>
      </c>
      <c r="C445" s="1">
        <v>45543</v>
      </c>
      <c r="D445" t="s">
        <v>9100</v>
      </c>
      <c r="E445" t="s">
        <v>9101</v>
      </c>
      <c r="F445" t="s">
        <v>664</v>
      </c>
      <c r="G445">
        <v>78</v>
      </c>
      <c r="H445" t="b">
        <v>0</v>
      </c>
      <c r="I445" t="s">
        <v>9240</v>
      </c>
      <c r="J445" t="s">
        <v>9103</v>
      </c>
      <c r="K445" t="s">
        <v>7</v>
      </c>
      <c r="L445" t="b">
        <v>0</v>
      </c>
      <c r="M445" t="s">
        <v>7000</v>
      </c>
      <c r="N445" t="b">
        <v>0</v>
      </c>
      <c r="O445" t="b">
        <v>0</v>
      </c>
      <c r="P445" t="b">
        <v>0</v>
      </c>
      <c r="Q445" t="b">
        <v>1</v>
      </c>
      <c r="R445" t="s">
        <v>3920</v>
      </c>
      <c r="S445">
        <v>18</v>
      </c>
      <c r="T445" t="b">
        <v>0</v>
      </c>
      <c r="V445" t="s">
        <v>8</v>
      </c>
      <c r="W445" t="s">
        <v>8</v>
      </c>
      <c r="X445" s="11">
        <v>82</v>
      </c>
      <c r="Y445">
        <v>1</v>
      </c>
      <c r="Z445" s="46" cm="1">
        <f t="array" ref="Z445">IF(V445="NA",$AD$2,(INDEX($BL$4:$BL$73,MATCH(V445&amp;W445,$BK$4:$BK$73&amp;$BJ$4:$BJ$73,0))))</f>
        <v>-4.0430703315750931E-2</v>
      </c>
      <c r="AA445" s="46">
        <f t="shared" si="14"/>
        <v>0.95956929668424906</v>
      </c>
      <c r="AB445" s="46"/>
    </row>
    <row r="446" spans="1:28" x14ac:dyDescent="0.25">
      <c r="A446">
        <v>4129</v>
      </c>
      <c r="B446" s="1">
        <v>45543.576912511598</v>
      </c>
      <c r="C446" s="1">
        <v>45543</v>
      </c>
      <c r="D446" t="s">
        <v>9100</v>
      </c>
      <c r="E446" t="s">
        <v>9101</v>
      </c>
      <c r="F446" t="s">
        <v>790</v>
      </c>
      <c r="G446">
        <v>72</v>
      </c>
      <c r="H446" t="b">
        <v>0</v>
      </c>
      <c r="I446" t="s">
        <v>9240</v>
      </c>
      <c r="J446" t="s">
        <v>9103</v>
      </c>
      <c r="K446" t="s">
        <v>7</v>
      </c>
      <c r="L446" t="b">
        <v>0</v>
      </c>
      <c r="M446" t="s">
        <v>9699</v>
      </c>
      <c r="N446" t="b">
        <v>0</v>
      </c>
      <c r="O446" t="b">
        <v>0</v>
      </c>
      <c r="P446" t="b">
        <v>0</v>
      </c>
      <c r="Q446" t="b">
        <v>1</v>
      </c>
      <c r="R446" t="s">
        <v>9700</v>
      </c>
      <c r="S446">
        <v>18</v>
      </c>
      <c r="T446" t="b">
        <v>0</v>
      </c>
      <c r="V446" t="s">
        <v>8</v>
      </c>
      <c r="W446" t="s">
        <v>8</v>
      </c>
      <c r="X446" s="11">
        <v>72</v>
      </c>
      <c r="Y446">
        <v>1</v>
      </c>
      <c r="Z446" s="46" cm="1">
        <f t="array" ref="Z446">IF(V446="NA",$AD$2,(INDEX($BL$4:$BL$73,MATCH(V446&amp;W446,$BK$4:$BK$73&amp;$BJ$4:$BJ$73,0))))</f>
        <v>-4.0430703315750931E-2</v>
      </c>
      <c r="AA446" s="46">
        <f t="shared" si="14"/>
        <v>0.95956929668424906</v>
      </c>
      <c r="AB446" s="46"/>
    </row>
    <row r="447" spans="1:28" x14ac:dyDescent="0.25">
      <c r="A447">
        <v>4131</v>
      </c>
      <c r="B447" s="1">
        <v>45543.576322569403</v>
      </c>
      <c r="C447" s="1">
        <v>45543</v>
      </c>
      <c r="D447" t="s">
        <v>9100</v>
      </c>
      <c r="E447" t="s">
        <v>9101</v>
      </c>
      <c r="F447" t="s">
        <v>790</v>
      </c>
      <c r="G447">
        <v>83</v>
      </c>
      <c r="H447" t="b">
        <v>0</v>
      </c>
      <c r="I447" t="s">
        <v>9240</v>
      </c>
      <c r="J447" t="s">
        <v>9103</v>
      </c>
      <c r="K447" t="s">
        <v>7</v>
      </c>
      <c r="L447" t="b">
        <v>0</v>
      </c>
      <c r="M447" t="s">
        <v>9701</v>
      </c>
      <c r="N447" t="b">
        <v>0</v>
      </c>
      <c r="O447" t="b">
        <v>0</v>
      </c>
      <c r="P447" t="b">
        <v>0</v>
      </c>
      <c r="Q447" t="b">
        <v>1</v>
      </c>
      <c r="R447" t="s">
        <v>9702</v>
      </c>
      <c r="S447">
        <v>18</v>
      </c>
      <c r="T447" t="b">
        <v>0</v>
      </c>
      <c r="V447" t="s">
        <v>8</v>
      </c>
      <c r="W447" t="s">
        <v>8</v>
      </c>
      <c r="X447" s="11">
        <v>87</v>
      </c>
      <c r="Y447">
        <v>1</v>
      </c>
      <c r="Z447" s="46" cm="1">
        <f t="array" ref="Z447">IF(V447="NA",$AD$2,(INDEX($BL$4:$BL$73,MATCH(V447&amp;W447,$BK$4:$BK$73&amp;$BJ$4:$BJ$73,0))))</f>
        <v>-4.0430703315750931E-2</v>
      </c>
      <c r="AA447" s="46">
        <f t="shared" si="14"/>
        <v>0.95956929668424906</v>
      </c>
      <c r="AB447" s="46"/>
    </row>
    <row r="448" spans="1:28" x14ac:dyDescent="0.25">
      <c r="A448">
        <v>4132</v>
      </c>
      <c r="B448" s="1">
        <v>45543.576067499998</v>
      </c>
      <c r="C448" s="1">
        <v>45543</v>
      </c>
      <c r="D448" t="s">
        <v>9100</v>
      </c>
      <c r="E448" t="s">
        <v>9101</v>
      </c>
      <c r="F448" t="s">
        <v>664</v>
      </c>
      <c r="G448">
        <v>76</v>
      </c>
      <c r="H448" t="b">
        <v>0</v>
      </c>
      <c r="I448" t="s">
        <v>9240</v>
      </c>
      <c r="J448" t="s">
        <v>9103</v>
      </c>
      <c r="K448" t="s">
        <v>7</v>
      </c>
      <c r="L448" t="b">
        <v>0</v>
      </c>
      <c r="M448" t="s">
        <v>9703</v>
      </c>
      <c r="N448" t="b">
        <v>1</v>
      </c>
      <c r="O448" t="b">
        <v>0</v>
      </c>
      <c r="P448" t="b">
        <v>0</v>
      </c>
      <c r="Q448" t="b">
        <v>1</v>
      </c>
      <c r="R448" t="s">
        <v>9704</v>
      </c>
      <c r="S448">
        <v>18</v>
      </c>
      <c r="T448" t="b">
        <v>0</v>
      </c>
      <c r="V448" t="s">
        <v>8</v>
      </c>
      <c r="W448" t="s">
        <v>8</v>
      </c>
      <c r="X448" s="11">
        <v>77</v>
      </c>
      <c r="Y448">
        <v>1</v>
      </c>
      <c r="Z448" s="46" cm="1">
        <f t="array" ref="Z448">IF(V448="NA",$AD$2,(INDEX($BL$4:$BL$73,MATCH(V448&amp;W448,$BK$4:$BK$73&amp;$BJ$4:$BJ$73,0))))</f>
        <v>-4.0430703315750931E-2</v>
      </c>
      <c r="AA448" s="46">
        <f t="shared" si="14"/>
        <v>0.95956929668424906</v>
      </c>
      <c r="AB448" s="46"/>
    </row>
    <row r="449" spans="1:28" x14ac:dyDescent="0.25">
      <c r="A449">
        <v>4133</v>
      </c>
      <c r="B449" s="1">
        <v>45543.567861678202</v>
      </c>
      <c r="C449" s="1">
        <v>45543</v>
      </c>
      <c r="D449" t="s">
        <v>9100</v>
      </c>
      <c r="E449" t="s">
        <v>9101</v>
      </c>
      <c r="F449" t="s">
        <v>790</v>
      </c>
      <c r="G449">
        <v>71</v>
      </c>
      <c r="H449" t="b">
        <v>0</v>
      </c>
      <c r="I449" t="s">
        <v>9240</v>
      </c>
      <c r="J449" t="s">
        <v>9103</v>
      </c>
      <c r="K449" t="s">
        <v>9</v>
      </c>
      <c r="L449" t="b">
        <v>0</v>
      </c>
      <c r="M449" t="s">
        <v>6999</v>
      </c>
      <c r="N449" t="b">
        <v>0</v>
      </c>
      <c r="O449" t="b">
        <v>1</v>
      </c>
      <c r="P449" t="b">
        <v>0</v>
      </c>
      <c r="Q449" t="b">
        <v>1</v>
      </c>
      <c r="R449" t="s">
        <v>3916</v>
      </c>
      <c r="S449">
        <v>18</v>
      </c>
      <c r="T449" t="b">
        <v>0</v>
      </c>
      <c r="V449" t="s">
        <v>886</v>
      </c>
      <c r="W449">
        <v>4</v>
      </c>
      <c r="X449" s="11">
        <v>72</v>
      </c>
      <c r="Y449">
        <v>1</v>
      </c>
      <c r="Z449" s="46" cm="1">
        <f t="array" ref="Z449">IF(V449="NA",$AD$2,(INDEX($BL$4:$BL$73,MATCH(V449&amp;W449,$BK$4:$BK$73&amp;$BJ$4:$BJ$73,0))))</f>
        <v>1.0498615788681297E-2</v>
      </c>
      <c r="AA449" s="46">
        <f t="shared" si="14"/>
        <v>1.0104986157886813</v>
      </c>
      <c r="AB449" s="46"/>
    </row>
    <row r="450" spans="1:28" x14ac:dyDescent="0.25">
      <c r="A450">
        <v>4135</v>
      </c>
      <c r="B450" s="1">
        <v>45543.566234872698</v>
      </c>
      <c r="C450" s="1">
        <v>45543</v>
      </c>
      <c r="D450" t="s">
        <v>9100</v>
      </c>
      <c r="E450" t="s">
        <v>9101</v>
      </c>
      <c r="F450" t="s">
        <v>790</v>
      </c>
      <c r="G450">
        <v>78</v>
      </c>
      <c r="H450" t="b">
        <v>0</v>
      </c>
      <c r="I450" t="s">
        <v>9240</v>
      </c>
      <c r="J450" t="s">
        <v>9103</v>
      </c>
      <c r="K450" t="s">
        <v>7</v>
      </c>
      <c r="L450" t="b">
        <v>0</v>
      </c>
      <c r="M450" t="s">
        <v>9705</v>
      </c>
      <c r="N450" t="b">
        <v>0</v>
      </c>
      <c r="O450" t="b">
        <v>0</v>
      </c>
      <c r="P450" t="b">
        <v>0</v>
      </c>
      <c r="Q450" t="b">
        <v>1</v>
      </c>
      <c r="R450" t="s">
        <v>9706</v>
      </c>
      <c r="S450">
        <v>18</v>
      </c>
      <c r="T450" t="b">
        <v>0</v>
      </c>
      <c r="V450" t="s">
        <v>886</v>
      </c>
      <c r="W450">
        <v>4</v>
      </c>
      <c r="X450" s="11">
        <v>82</v>
      </c>
      <c r="Y450">
        <v>1</v>
      </c>
      <c r="Z450" s="46" cm="1">
        <f t="array" ref="Z450">IF(V450="NA",$AD$2,(INDEX($BL$4:$BL$73,MATCH(V450&amp;W450,$BK$4:$BK$73&amp;$BJ$4:$BJ$73,0))))</f>
        <v>1.0498615788681297E-2</v>
      </c>
      <c r="AA450" s="46">
        <f t="shared" si="14"/>
        <v>1.0104986157886813</v>
      </c>
      <c r="AB450" s="46"/>
    </row>
    <row r="451" spans="1:28" x14ac:dyDescent="0.25">
      <c r="A451">
        <v>4136</v>
      </c>
      <c r="B451" s="1">
        <v>45543.565924768503</v>
      </c>
      <c r="C451" s="1">
        <v>45543</v>
      </c>
      <c r="D451" t="s">
        <v>9100</v>
      </c>
      <c r="E451" t="s">
        <v>9101</v>
      </c>
      <c r="F451" t="s">
        <v>664</v>
      </c>
      <c r="G451">
        <v>70</v>
      </c>
      <c r="H451" t="b">
        <v>0</v>
      </c>
      <c r="I451" t="s">
        <v>9240</v>
      </c>
      <c r="J451" t="s">
        <v>9103</v>
      </c>
      <c r="K451" t="s">
        <v>9</v>
      </c>
      <c r="L451" t="b">
        <v>0</v>
      </c>
      <c r="M451" t="s">
        <v>6998</v>
      </c>
      <c r="N451" t="b">
        <v>0</v>
      </c>
      <c r="O451" t="b">
        <v>1</v>
      </c>
      <c r="P451" t="b">
        <v>0</v>
      </c>
      <c r="Q451" t="b">
        <v>1</v>
      </c>
      <c r="R451" t="s">
        <v>3914</v>
      </c>
      <c r="S451">
        <v>18</v>
      </c>
      <c r="T451" t="b">
        <v>0</v>
      </c>
      <c r="V451" t="s">
        <v>740</v>
      </c>
      <c r="W451">
        <v>4</v>
      </c>
      <c r="X451" s="11">
        <v>72</v>
      </c>
      <c r="Y451">
        <v>1</v>
      </c>
      <c r="Z451" s="46" cm="1">
        <f t="array" ref="Z451">IF(V451="NA",$AD$2,(INDEX($BL$4:$BL$73,MATCH(V451&amp;W451,$BK$4:$BK$73&amp;$BJ$4:$BJ$73,0))))</f>
        <v>1.0498615788681253E-2</v>
      </c>
      <c r="AA451" s="46">
        <f t="shared" si="14"/>
        <v>1.0104986157886813</v>
      </c>
      <c r="AB451" s="46"/>
    </row>
    <row r="452" spans="1:28" x14ac:dyDescent="0.25">
      <c r="A452">
        <v>4137</v>
      </c>
      <c r="B452" s="1">
        <v>45543.565629560202</v>
      </c>
      <c r="C452" s="1">
        <v>45543</v>
      </c>
      <c r="D452" t="s">
        <v>9100</v>
      </c>
      <c r="E452" t="s">
        <v>9101</v>
      </c>
      <c r="F452" t="s">
        <v>664</v>
      </c>
      <c r="G452">
        <v>77</v>
      </c>
      <c r="H452" t="b">
        <v>0</v>
      </c>
      <c r="I452" t="s">
        <v>9240</v>
      </c>
      <c r="J452" t="s">
        <v>9103</v>
      </c>
      <c r="K452" t="s">
        <v>9</v>
      </c>
      <c r="L452" t="b">
        <v>0</v>
      </c>
      <c r="M452" t="s">
        <v>9707</v>
      </c>
      <c r="N452" t="b">
        <v>0</v>
      </c>
      <c r="O452" t="b">
        <v>1</v>
      </c>
      <c r="P452" t="b">
        <v>0</v>
      </c>
      <c r="Q452" t="b">
        <v>1</v>
      </c>
      <c r="R452" t="s">
        <v>9708</v>
      </c>
      <c r="S452">
        <v>18</v>
      </c>
      <c r="T452" t="b">
        <v>0</v>
      </c>
      <c r="V452" t="s">
        <v>742</v>
      </c>
      <c r="W452">
        <v>4</v>
      </c>
      <c r="X452" s="11">
        <v>77</v>
      </c>
      <c r="Y452">
        <v>1</v>
      </c>
      <c r="Z452" s="46" cm="1">
        <f t="array" ref="Z452">IF(V452="NA",$AD$2,(INDEX($BL$4:$BL$73,MATCH(V452&amp;W452,$BK$4:$BK$73&amp;$BJ$4:$BJ$73,0))))</f>
        <v>1.1678733304575913E-2</v>
      </c>
      <c r="AA452" s="46">
        <f t="shared" ref="AA452:AA515" si="15">Y452+Z452</f>
        <v>1.0116787333045758</v>
      </c>
      <c r="AB452" s="46"/>
    </row>
    <row r="453" spans="1:28" x14ac:dyDescent="0.25">
      <c r="A453">
        <v>4138</v>
      </c>
      <c r="B453" s="1">
        <v>45543.557430462999</v>
      </c>
      <c r="C453" s="1">
        <v>45543</v>
      </c>
      <c r="D453" t="s">
        <v>9100</v>
      </c>
      <c r="E453" t="s">
        <v>9101</v>
      </c>
      <c r="F453" t="s">
        <v>790</v>
      </c>
      <c r="G453">
        <v>84</v>
      </c>
      <c r="H453" t="b">
        <v>0</v>
      </c>
      <c r="I453" t="s">
        <v>9240</v>
      </c>
      <c r="J453" t="s">
        <v>9103</v>
      </c>
      <c r="K453" t="s">
        <v>7</v>
      </c>
      <c r="L453" t="b">
        <v>0</v>
      </c>
      <c r="M453" t="s">
        <v>9709</v>
      </c>
      <c r="N453" t="b">
        <v>0</v>
      </c>
      <c r="O453" t="b">
        <v>0</v>
      </c>
      <c r="P453" t="b">
        <v>0</v>
      </c>
      <c r="Q453" t="b">
        <v>1</v>
      </c>
      <c r="R453" t="s">
        <v>9710</v>
      </c>
      <c r="S453">
        <v>18</v>
      </c>
      <c r="T453" t="b">
        <v>0</v>
      </c>
      <c r="V453" t="s">
        <v>8</v>
      </c>
      <c r="W453" t="s">
        <v>8</v>
      </c>
      <c r="X453" s="11">
        <v>87</v>
      </c>
      <c r="Y453">
        <v>1</v>
      </c>
      <c r="Z453" s="46" cm="1">
        <f t="array" ref="Z453">IF(V453="NA",$AD$2,(INDEX($BL$4:$BL$73,MATCH(V453&amp;W453,$BK$4:$BK$73&amp;$BJ$4:$BJ$73,0))))</f>
        <v>-4.0430703315750931E-2</v>
      </c>
      <c r="AA453" s="46">
        <f t="shared" si="15"/>
        <v>0.95956929668424906</v>
      </c>
      <c r="AB453" s="46"/>
    </row>
    <row r="454" spans="1:28" x14ac:dyDescent="0.25">
      <c r="A454">
        <v>4139</v>
      </c>
      <c r="B454" s="1">
        <v>45543.555010463002</v>
      </c>
      <c r="C454" s="1">
        <v>45543</v>
      </c>
      <c r="D454" t="s">
        <v>9100</v>
      </c>
      <c r="E454" t="s">
        <v>9101</v>
      </c>
      <c r="F454" t="s">
        <v>664</v>
      </c>
      <c r="G454">
        <v>73</v>
      </c>
      <c r="H454" t="b">
        <v>0</v>
      </c>
      <c r="I454" t="s">
        <v>9240</v>
      </c>
      <c r="J454" t="s">
        <v>9711</v>
      </c>
      <c r="K454" t="s">
        <v>7</v>
      </c>
      <c r="L454" t="b">
        <v>0</v>
      </c>
      <c r="M454" t="s">
        <v>6997</v>
      </c>
      <c r="N454" t="b">
        <v>0</v>
      </c>
      <c r="O454" t="b">
        <v>0</v>
      </c>
      <c r="P454" t="b">
        <v>0</v>
      </c>
      <c r="Q454" t="b">
        <v>1</v>
      </c>
      <c r="R454" t="s">
        <v>3912</v>
      </c>
      <c r="S454">
        <v>18</v>
      </c>
      <c r="T454" t="b">
        <v>0</v>
      </c>
      <c r="V454" t="s">
        <v>892</v>
      </c>
      <c r="W454">
        <v>4</v>
      </c>
      <c r="X454" s="11">
        <v>77</v>
      </c>
      <c r="Y454">
        <v>1</v>
      </c>
      <c r="Z454" s="46" cm="1">
        <f t="array" ref="Z454">IF(V454="NA",$AD$2,(INDEX($BL$4:$BL$73,MATCH(V454&amp;W454,$BK$4:$BK$73&amp;$BJ$4:$BJ$73,0))))</f>
        <v>1.0498615788681274E-2</v>
      </c>
      <c r="AA454" s="46">
        <f t="shared" si="15"/>
        <v>1.0104986157886813</v>
      </c>
      <c r="AB454" s="46"/>
    </row>
    <row r="455" spans="1:28" x14ac:dyDescent="0.25">
      <c r="A455">
        <v>4142</v>
      </c>
      <c r="B455" s="1">
        <v>45543.545474293998</v>
      </c>
      <c r="C455" s="1">
        <v>45543</v>
      </c>
      <c r="D455" t="s">
        <v>9100</v>
      </c>
      <c r="E455" t="s">
        <v>9101</v>
      </c>
      <c r="F455" t="s">
        <v>664</v>
      </c>
      <c r="G455">
        <v>77</v>
      </c>
      <c r="H455" t="b">
        <v>0</v>
      </c>
      <c r="I455" t="s">
        <v>9240</v>
      </c>
      <c r="J455" t="s">
        <v>9711</v>
      </c>
      <c r="K455" t="s">
        <v>7</v>
      </c>
      <c r="L455" t="b">
        <v>0</v>
      </c>
      <c r="M455" t="s">
        <v>6996</v>
      </c>
      <c r="N455" t="b">
        <v>0</v>
      </c>
      <c r="O455" t="b">
        <v>0</v>
      </c>
      <c r="P455" t="b">
        <v>0</v>
      </c>
      <c r="Q455" t="b">
        <v>1</v>
      </c>
      <c r="R455" t="s">
        <v>2025</v>
      </c>
      <c r="S455">
        <v>18</v>
      </c>
      <c r="T455" t="b">
        <v>0</v>
      </c>
      <c r="V455" t="s">
        <v>892</v>
      </c>
      <c r="W455">
        <v>4</v>
      </c>
      <c r="X455" s="11">
        <v>77</v>
      </c>
      <c r="Y455">
        <v>1</v>
      </c>
      <c r="Z455" s="46" cm="1">
        <f t="array" ref="Z455">IF(V455="NA",$AD$2,(INDEX($BL$4:$BL$73,MATCH(V455&amp;W455,$BK$4:$BK$73&amp;$BJ$4:$BJ$73,0))))</f>
        <v>1.0498615788681274E-2</v>
      </c>
      <c r="AA455" s="46">
        <f t="shared" si="15"/>
        <v>1.0104986157886813</v>
      </c>
      <c r="AB455" s="46"/>
    </row>
    <row r="456" spans="1:28" x14ac:dyDescent="0.25">
      <c r="A456">
        <v>4148</v>
      </c>
      <c r="B456" s="1">
        <v>45543.5404425694</v>
      </c>
      <c r="C456" s="1">
        <v>45543</v>
      </c>
      <c r="D456" t="s">
        <v>9100</v>
      </c>
      <c r="E456" t="s">
        <v>9101</v>
      </c>
      <c r="F456" t="s">
        <v>664</v>
      </c>
      <c r="G456">
        <v>73</v>
      </c>
      <c r="H456" t="b">
        <v>0</v>
      </c>
      <c r="I456" t="s">
        <v>9240</v>
      </c>
      <c r="J456" t="s">
        <v>9711</v>
      </c>
      <c r="K456" t="s">
        <v>7</v>
      </c>
      <c r="L456" t="b">
        <v>0</v>
      </c>
      <c r="M456" t="s">
        <v>6995</v>
      </c>
      <c r="N456" t="b">
        <v>0</v>
      </c>
      <c r="O456" t="b">
        <v>0</v>
      </c>
      <c r="P456" t="b">
        <v>0</v>
      </c>
      <c r="Q456" t="b">
        <v>1</v>
      </c>
      <c r="R456" t="s">
        <v>3907</v>
      </c>
      <c r="S456">
        <v>18</v>
      </c>
      <c r="T456" t="b">
        <v>0</v>
      </c>
      <c r="V456" t="s">
        <v>8</v>
      </c>
      <c r="W456" t="s">
        <v>8</v>
      </c>
      <c r="X456" s="11">
        <v>77</v>
      </c>
      <c r="Y456">
        <v>1</v>
      </c>
      <c r="Z456" s="46" cm="1">
        <f t="array" ref="Z456">IF(V456="NA",$AD$2,(INDEX($BL$4:$BL$73,MATCH(V456&amp;W456,$BK$4:$BK$73&amp;$BJ$4:$BJ$73,0))))</f>
        <v>-4.0430703315750931E-2</v>
      </c>
      <c r="AA456" s="46">
        <f t="shared" si="15"/>
        <v>0.95956929668424906</v>
      </c>
      <c r="AB456" s="46"/>
    </row>
    <row r="457" spans="1:28" x14ac:dyDescent="0.25">
      <c r="A457">
        <v>4149</v>
      </c>
      <c r="B457" s="1">
        <v>45543.540066990703</v>
      </c>
      <c r="C457" s="1">
        <v>45543</v>
      </c>
      <c r="D457" t="s">
        <v>9100</v>
      </c>
      <c r="E457" t="s">
        <v>9101</v>
      </c>
      <c r="F457" t="s">
        <v>790</v>
      </c>
      <c r="G457">
        <v>77</v>
      </c>
      <c r="H457" t="b">
        <v>0</v>
      </c>
      <c r="I457" t="s">
        <v>9240</v>
      </c>
      <c r="J457" t="s">
        <v>9711</v>
      </c>
      <c r="K457" t="s">
        <v>9</v>
      </c>
      <c r="L457" t="b">
        <v>0</v>
      </c>
      <c r="M457" t="s">
        <v>9712</v>
      </c>
      <c r="N457" t="b">
        <v>0</v>
      </c>
      <c r="O457" t="b">
        <v>1</v>
      </c>
      <c r="P457" t="b">
        <v>0</v>
      </c>
      <c r="Q457" t="b">
        <v>1</v>
      </c>
      <c r="R457" t="s">
        <v>9713</v>
      </c>
      <c r="S457">
        <v>18</v>
      </c>
      <c r="T457" t="b">
        <v>0</v>
      </c>
      <c r="V457" t="s">
        <v>888</v>
      </c>
      <c r="W457">
        <v>5</v>
      </c>
      <c r="X457" s="11">
        <v>77</v>
      </c>
      <c r="Y457">
        <v>1</v>
      </c>
      <c r="Z457" s="46" cm="1">
        <f t="array" ref="Z457">IF(V457="NA",$AD$2,(INDEX($BL$4:$BL$73,MATCH(V457&amp;W457,$BK$4:$BK$73&amp;$BJ$4:$BJ$73,0))))</f>
        <v>4.1970782120221983E-2</v>
      </c>
      <c r="AA457" s="46">
        <f t="shared" si="15"/>
        <v>1.041970782120222</v>
      </c>
      <c r="AB457" s="46"/>
    </row>
    <row r="458" spans="1:28" x14ac:dyDescent="0.25">
      <c r="A458">
        <v>4150</v>
      </c>
      <c r="B458" s="1">
        <v>45543.539730300901</v>
      </c>
      <c r="C458" s="1">
        <v>45543</v>
      </c>
      <c r="D458" t="s">
        <v>9100</v>
      </c>
      <c r="E458" t="s">
        <v>9101</v>
      </c>
      <c r="F458" t="s">
        <v>664</v>
      </c>
      <c r="G458">
        <v>85</v>
      </c>
      <c r="H458" t="b">
        <v>0</v>
      </c>
      <c r="I458" t="s">
        <v>9240</v>
      </c>
      <c r="J458" t="s">
        <v>9711</v>
      </c>
      <c r="K458" t="s">
        <v>7</v>
      </c>
      <c r="L458" t="b">
        <v>0</v>
      </c>
      <c r="M458" t="s">
        <v>9714</v>
      </c>
      <c r="N458" t="b">
        <v>0</v>
      </c>
      <c r="O458" t="b">
        <v>0</v>
      </c>
      <c r="P458" t="b">
        <v>0</v>
      </c>
      <c r="Q458" t="b">
        <v>1</v>
      </c>
      <c r="R458" t="s">
        <v>9715</v>
      </c>
      <c r="S458">
        <v>18</v>
      </c>
      <c r="T458" t="b">
        <v>0</v>
      </c>
      <c r="V458" t="s">
        <v>8</v>
      </c>
      <c r="W458" t="s">
        <v>8</v>
      </c>
      <c r="X458" s="11">
        <v>87</v>
      </c>
      <c r="Y458">
        <v>1</v>
      </c>
      <c r="Z458" s="46" cm="1">
        <f t="array" ref="Z458">IF(V458="NA",$AD$2,(INDEX($BL$4:$BL$73,MATCH(V458&amp;W458,$BK$4:$BK$73&amp;$BJ$4:$BJ$73,0))))</f>
        <v>-4.0430703315750931E-2</v>
      </c>
      <c r="AA458" s="46">
        <f t="shared" si="15"/>
        <v>0.95956929668424906</v>
      </c>
      <c r="AB458" s="46"/>
    </row>
    <row r="459" spans="1:28" x14ac:dyDescent="0.25">
      <c r="A459">
        <v>4151</v>
      </c>
      <c r="B459" s="1">
        <v>45543.5394125694</v>
      </c>
      <c r="C459" s="1">
        <v>45543</v>
      </c>
      <c r="D459" t="s">
        <v>9100</v>
      </c>
      <c r="E459" t="s">
        <v>9101</v>
      </c>
      <c r="F459" t="s">
        <v>664</v>
      </c>
      <c r="G459">
        <v>78</v>
      </c>
      <c r="H459" t="b">
        <v>0</v>
      </c>
      <c r="I459" t="s">
        <v>9240</v>
      </c>
      <c r="J459" t="s">
        <v>9711</v>
      </c>
      <c r="K459" t="s">
        <v>7</v>
      </c>
      <c r="L459" t="b">
        <v>0</v>
      </c>
      <c r="M459" t="s">
        <v>6994</v>
      </c>
      <c r="N459" t="b">
        <v>0</v>
      </c>
      <c r="O459" t="b">
        <v>0</v>
      </c>
      <c r="P459" t="b">
        <v>0</v>
      </c>
      <c r="Q459" t="b">
        <v>1</v>
      </c>
      <c r="R459" t="s">
        <v>3905</v>
      </c>
      <c r="S459">
        <v>18</v>
      </c>
      <c r="T459" t="b">
        <v>0</v>
      </c>
      <c r="V459" t="s">
        <v>892</v>
      </c>
      <c r="W459">
        <v>4</v>
      </c>
      <c r="X459" s="11">
        <v>82</v>
      </c>
      <c r="Y459">
        <v>1</v>
      </c>
      <c r="Z459" s="46" cm="1">
        <f t="array" ref="Z459">IF(V459="NA",$AD$2,(INDEX($BL$4:$BL$73,MATCH(V459&amp;W459,$BK$4:$BK$73&amp;$BJ$4:$BJ$73,0))))</f>
        <v>1.0498615788681274E-2</v>
      </c>
      <c r="AA459" s="46">
        <f t="shared" si="15"/>
        <v>1.0104986157886813</v>
      </c>
      <c r="AB459" s="46"/>
    </row>
    <row r="460" spans="1:28" x14ac:dyDescent="0.25">
      <c r="A460">
        <v>4152</v>
      </c>
      <c r="B460" s="1">
        <v>45543.535590428197</v>
      </c>
      <c r="C460" s="1">
        <v>45543</v>
      </c>
      <c r="D460" t="s">
        <v>9100</v>
      </c>
      <c r="E460" t="s">
        <v>9101</v>
      </c>
      <c r="F460" t="s">
        <v>664</v>
      </c>
      <c r="G460">
        <v>73</v>
      </c>
      <c r="H460" t="b">
        <v>0</v>
      </c>
      <c r="I460" t="s">
        <v>9240</v>
      </c>
      <c r="J460" t="s">
        <v>9711</v>
      </c>
      <c r="K460" t="s">
        <v>7</v>
      </c>
      <c r="L460" t="b">
        <v>0</v>
      </c>
      <c r="M460" t="s">
        <v>9716</v>
      </c>
      <c r="N460" t="b">
        <v>0</v>
      </c>
      <c r="O460" t="b">
        <v>0</v>
      </c>
      <c r="P460" t="b">
        <v>0</v>
      </c>
      <c r="Q460" t="b">
        <v>1</v>
      </c>
      <c r="R460" t="s">
        <v>9717</v>
      </c>
      <c r="S460">
        <v>18</v>
      </c>
      <c r="T460" t="b">
        <v>0</v>
      </c>
      <c r="V460" t="s">
        <v>886</v>
      </c>
      <c r="W460">
        <v>4</v>
      </c>
      <c r="X460" s="11">
        <v>77</v>
      </c>
      <c r="Y460">
        <v>1</v>
      </c>
      <c r="Z460" s="46" cm="1">
        <f t="array" ref="Z460">IF(V460="NA",$AD$2,(INDEX($BL$4:$BL$73,MATCH(V460&amp;W460,$BK$4:$BK$73&amp;$BJ$4:$BJ$73,0))))</f>
        <v>1.0498615788681297E-2</v>
      </c>
      <c r="AA460" s="46">
        <f t="shared" si="15"/>
        <v>1.0104986157886813</v>
      </c>
      <c r="AB460" s="46"/>
    </row>
    <row r="461" spans="1:28" x14ac:dyDescent="0.25">
      <c r="A461">
        <v>4157</v>
      </c>
      <c r="B461" s="1">
        <v>45543.533789143497</v>
      </c>
      <c r="C461" s="1">
        <v>45543</v>
      </c>
      <c r="D461" t="s">
        <v>9100</v>
      </c>
      <c r="E461" t="s">
        <v>9101</v>
      </c>
      <c r="F461" t="s">
        <v>664</v>
      </c>
      <c r="G461">
        <v>71</v>
      </c>
      <c r="H461" t="b">
        <v>0</v>
      </c>
      <c r="I461" t="s">
        <v>9240</v>
      </c>
      <c r="J461" t="s">
        <v>9711</v>
      </c>
      <c r="K461" t="s">
        <v>7</v>
      </c>
      <c r="L461" t="b">
        <v>0</v>
      </c>
      <c r="M461" t="s">
        <v>6993</v>
      </c>
      <c r="N461" t="b">
        <v>0</v>
      </c>
      <c r="O461" t="b">
        <v>0</v>
      </c>
      <c r="P461" t="b">
        <v>0</v>
      </c>
      <c r="Q461" t="b">
        <v>1</v>
      </c>
      <c r="R461" t="s">
        <v>3902</v>
      </c>
      <c r="S461">
        <v>18</v>
      </c>
      <c r="T461" t="b">
        <v>0</v>
      </c>
      <c r="V461" t="s">
        <v>892</v>
      </c>
      <c r="W461">
        <v>4</v>
      </c>
      <c r="X461" s="11">
        <v>72</v>
      </c>
      <c r="Y461">
        <v>1</v>
      </c>
      <c r="Z461" s="46" cm="1">
        <f t="array" ref="Z461">IF(V461="NA",$AD$2,(INDEX($BL$4:$BL$73,MATCH(V461&amp;W461,$BK$4:$BK$73&amp;$BJ$4:$BJ$73,0))))</f>
        <v>1.0498615788681274E-2</v>
      </c>
      <c r="AA461" s="46">
        <f t="shared" si="15"/>
        <v>1.0104986157886813</v>
      </c>
      <c r="AB461" s="46"/>
    </row>
    <row r="462" spans="1:28" x14ac:dyDescent="0.25">
      <c r="A462">
        <v>4158</v>
      </c>
      <c r="B462" s="1">
        <v>45543.5334823148</v>
      </c>
      <c r="C462" s="1">
        <v>45543</v>
      </c>
      <c r="D462" t="s">
        <v>9100</v>
      </c>
      <c r="E462" t="s">
        <v>9101</v>
      </c>
      <c r="F462" t="s">
        <v>664</v>
      </c>
      <c r="G462">
        <v>79</v>
      </c>
      <c r="H462" t="b">
        <v>0</v>
      </c>
      <c r="I462" t="s">
        <v>9240</v>
      </c>
      <c r="J462" t="s">
        <v>9711</v>
      </c>
      <c r="K462" t="s">
        <v>7</v>
      </c>
      <c r="L462" t="b">
        <v>0</v>
      </c>
      <c r="M462" t="s">
        <v>9718</v>
      </c>
      <c r="N462" t="b">
        <v>0</v>
      </c>
      <c r="O462" t="b">
        <v>0</v>
      </c>
      <c r="P462" t="b">
        <v>0</v>
      </c>
      <c r="Q462" t="b">
        <v>1</v>
      </c>
      <c r="R462" t="s">
        <v>9719</v>
      </c>
      <c r="S462">
        <v>18</v>
      </c>
      <c r="T462" t="b">
        <v>0</v>
      </c>
      <c r="V462" t="s">
        <v>886</v>
      </c>
      <c r="W462">
        <v>5</v>
      </c>
      <c r="X462" s="11">
        <v>82</v>
      </c>
      <c r="Y462">
        <v>1</v>
      </c>
      <c r="Z462" s="46" cm="1">
        <f t="array" ref="Z462">IF(V462="NA",$AD$2,(INDEX($BL$4:$BL$73,MATCH(V462&amp;W462,$BK$4:$BK$73&amp;$BJ$4:$BJ$73,0))))</f>
        <v>4.1970782120221983E-2</v>
      </c>
      <c r="AA462" s="46">
        <f t="shared" si="15"/>
        <v>1.041970782120222</v>
      </c>
      <c r="AB462" s="46"/>
    </row>
    <row r="463" spans="1:28" x14ac:dyDescent="0.25">
      <c r="A463">
        <v>4159</v>
      </c>
      <c r="B463" s="1">
        <v>45543.533135763901</v>
      </c>
      <c r="C463" s="1">
        <v>45543</v>
      </c>
      <c r="D463" t="s">
        <v>9100</v>
      </c>
      <c r="E463" t="s">
        <v>9101</v>
      </c>
      <c r="F463" t="s">
        <v>664</v>
      </c>
      <c r="G463">
        <v>80</v>
      </c>
      <c r="H463" t="b">
        <v>0</v>
      </c>
      <c r="I463" t="s">
        <v>9240</v>
      </c>
      <c r="J463" t="s">
        <v>9711</v>
      </c>
      <c r="K463" t="s">
        <v>7</v>
      </c>
      <c r="L463" t="b">
        <v>0</v>
      </c>
      <c r="M463" t="s">
        <v>9720</v>
      </c>
      <c r="N463" t="b">
        <v>0</v>
      </c>
      <c r="O463" t="b">
        <v>0</v>
      </c>
      <c r="P463" t="b">
        <v>0</v>
      </c>
      <c r="Q463" t="b">
        <v>1</v>
      </c>
      <c r="R463" t="s">
        <v>9721</v>
      </c>
      <c r="S463">
        <v>18</v>
      </c>
      <c r="T463" t="b">
        <v>0</v>
      </c>
      <c r="V463" t="s">
        <v>8</v>
      </c>
      <c r="W463" t="s">
        <v>8</v>
      </c>
      <c r="X463" s="11">
        <v>82</v>
      </c>
      <c r="Y463">
        <v>1</v>
      </c>
      <c r="Z463" s="46" cm="1">
        <f t="array" ref="Z463">IF(V463="NA",$AD$2,(INDEX($BL$4:$BL$73,MATCH(V463&amp;W463,$BK$4:$BK$73&amp;$BJ$4:$BJ$73,0))))</f>
        <v>-4.0430703315750931E-2</v>
      </c>
      <c r="AA463" s="46">
        <f t="shared" si="15"/>
        <v>0.95956929668424906</v>
      </c>
      <c r="AB463" s="46"/>
    </row>
    <row r="464" spans="1:28" x14ac:dyDescent="0.25">
      <c r="A464">
        <v>4160</v>
      </c>
      <c r="B464" s="1">
        <v>45543.532832372701</v>
      </c>
      <c r="C464" s="1">
        <v>45543</v>
      </c>
      <c r="D464" t="s">
        <v>9100</v>
      </c>
      <c r="E464" t="s">
        <v>9101</v>
      </c>
      <c r="F464" t="s">
        <v>664</v>
      </c>
      <c r="G464">
        <v>81</v>
      </c>
      <c r="H464" t="b">
        <v>0</v>
      </c>
      <c r="I464" t="s">
        <v>9240</v>
      </c>
      <c r="J464" t="s">
        <v>9711</v>
      </c>
      <c r="K464" t="s">
        <v>7</v>
      </c>
      <c r="L464" t="b">
        <v>0</v>
      </c>
      <c r="M464" t="s">
        <v>6992</v>
      </c>
      <c r="N464" t="b">
        <v>0</v>
      </c>
      <c r="O464" t="b">
        <v>0</v>
      </c>
      <c r="P464" t="b">
        <v>0</v>
      </c>
      <c r="Q464" t="b">
        <v>1</v>
      </c>
      <c r="R464" t="s">
        <v>3900</v>
      </c>
      <c r="S464">
        <v>18</v>
      </c>
      <c r="T464" t="b">
        <v>0</v>
      </c>
      <c r="V464" t="s">
        <v>886</v>
      </c>
      <c r="W464">
        <v>5</v>
      </c>
      <c r="X464" s="11">
        <v>82</v>
      </c>
      <c r="Y464">
        <v>1</v>
      </c>
      <c r="Z464" s="46" cm="1">
        <f t="array" ref="Z464">IF(V464="NA",$AD$2,(INDEX($BL$4:$BL$73,MATCH(V464&amp;W464,$BK$4:$BK$73&amp;$BJ$4:$BJ$73,0))))</f>
        <v>4.1970782120221983E-2</v>
      </c>
      <c r="AA464" s="46">
        <f t="shared" si="15"/>
        <v>1.041970782120222</v>
      </c>
      <c r="AB464" s="46"/>
    </row>
    <row r="465" spans="1:28" x14ac:dyDescent="0.25">
      <c r="A465">
        <v>4161</v>
      </c>
      <c r="B465" s="1">
        <v>45543.532540578701</v>
      </c>
      <c r="C465" s="1">
        <v>45543</v>
      </c>
      <c r="D465" t="s">
        <v>9100</v>
      </c>
      <c r="E465" t="s">
        <v>9101</v>
      </c>
      <c r="F465" t="s">
        <v>664</v>
      </c>
      <c r="G465">
        <v>78</v>
      </c>
      <c r="H465" t="b">
        <v>0</v>
      </c>
      <c r="I465" t="s">
        <v>9240</v>
      </c>
      <c r="J465" t="s">
        <v>9711</v>
      </c>
      <c r="K465" t="s">
        <v>9</v>
      </c>
      <c r="L465" t="b">
        <v>0</v>
      </c>
      <c r="M465" t="s">
        <v>9722</v>
      </c>
      <c r="N465" t="b">
        <v>0</v>
      </c>
      <c r="O465" t="b">
        <v>1</v>
      </c>
      <c r="P465" t="b">
        <v>0</v>
      </c>
      <c r="Q465" t="b">
        <v>1</v>
      </c>
      <c r="R465" t="s">
        <v>9723</v>
      </c>
      <c r="S465">
        <v>18</v>
      </c>
      <c r="T465" t="b">
        <v>0</v>
      </c>
      <c r="V465" t="s">
        <v>743</v>
      </c>
      <c r="W465">
        <v>4</v>
      </c>
      <c r="X465" s="11">
        <v>82</v>
      </c>
      <c r="Y465">
        <v>1</v>
      </c>
      <c r="Z465" s="46" cm="1">
        <f t="array" ref="Z465">IF(V465="NA",$AD$2,(INDEX($BL$4:$BL$73,MATCH(V465&amp;W465,$BK$4:$BK$73&amp;$BJ$4:$BJ$73,0))))</f>
        <v>1.1678733304575811E-2</v>
      </c>
      <c r="AA465" s="46">
        <f t="shared" si="15"/>
        <v>1.0116787333045758</v>
      </c>
      <c r="AB465" s="46"/>
    </row>
    <row r="466" spans="1:28" x14ac:dyDescent="0.25">
      <c r="A466">
        <v>4163</v>
      </c>
      <c r="B466" s="1">
        <v>45543.532005150497</v>
      </c>
      <c r="C466" s="1">
        <v>45543</v>
      </c>
      <c r="D466" t="s">
        <v>9100</v>
      </c>
      <c r="E466" t="s">
        <v>9101</v>
      </c>
      <c r="F466" t="s">
        <v>790</v>
      </c>
      <c r="G466">
        <v>72</v>
      </c>
      <c r="H466" t="b">
        <v>0</v>
      </c>
      <c r="I466" t="s">
        <v>9240</v>
      </c>
      <c r="J466" t="s">
        <v>9711</v>
      </c>
      <c r="K466" t="s">
        <v>9</v>
      </c>
      <c r="L466" t="b">
        <v>0</v>
      </c>
      <c r="M466" t="s">
        <v>6991</v>
      </c>
      <c r="N466" t="b">
        <v>0</v>
      </c>
      <c r="O466" t="b">
        <v>1</v>
      </c>
      <c r="P466" t="b">
        <v>0</v>
      </c>
      <c r="Q466" t="b">
        <v>1</v>
      </c>
      <c r="R466" t="s">
        <v>3898</v>
      </c>
      <c r="S466">
        <v>18</v>
      </c>
      <c r="T466" t="b">
        <v>0</v>
      </c>
      <c r="V466" t="s">
        <v>8</v>
      </c>
      <c r="W466" t="s">
        <v>8</v>
      </c>
      <c r="X466" s="11">
        <v>72</v>
      </c>
      <c r="Y466">
        <v>1</v>
      </c>
      <c r="Z466" s="46" cm="1">
        <f t="array" ref="Z466">IF(V466="NA",$AD$2,(INDEX($BL$4:$BL$73,MATCH(V466&amp;W466,$BK$4:$BK$73&amp;$BJ$4:$BJ$73,0))))</f>
        <v>-4.0430703315750931E-2</v>
      </c>
      <c r="AA466" s="46">
        <f t="shared" si="15"/>
        <v>0.95956929668424906</v>
      </c>
      <c r="AB466" s="46"/>
    </row>
    <row r="467" spans="1:28" x14ac:dyDescent="0.25">
      <c r="A467">
        <v>4172</v>
      </c>
      <c r="B467" s="1">
        <v>45543.5284035648</v>
      </c>
      <c r="C467" s="1">
        <v>45543</v>
      </c>
      <c r="D467" t="s">
        <v>9100</v>
      </c>
      <c r="E467" t="s">
        <v>9101</v>
      </c>
      <c r="F467" t="s">
        <v>664</v>
      </c>
      <c r="G467">
        <v>76</v>
      </c>
      <c r="H467" t="b">
        <v>0</v>
      </c>
      <c r="I467" t="s">
        <v>9240</v>
      </c>
      <c r="J467" t="s">
        <v>9711</v>
      </c>
      <c r="K467" t="s">
        <v>7</v>
      </c>
      <c r="L467" t="b">
        <v>0</v>
      </c>
      <c r="M467" t="s">
        <v>6990</v>
      </c>
      <c r="N467" t="b">
        <v>0</v>
      </c>
      <c r="O467" t="b">
        <v>0</v>
      </c>
      <c r="P467" t="b">
        <v>0</v>
      </c>
      <c r="Q467" t="b">
        <v>1</v>
      </c>
      <c r="R467" t="s">
        <v>3893</v>
      </c>
      <c r="S467">
        <v>18</v>
      </c>
      <c r="T467" t="b">
        <v>0</v>
      </c>
      <c r="V467" t="s">
        <v>893</v>
      </c>
      <c r="W467">
        <v>5</v>
      </c>
      <c r="X467" s="11">
        <v>77</v>
      </c>
      <c r="Y467">
        <v>1</v>
      </c>
      <c r="Z467" s="46" cm="1">
        <f t="array" ref="Z467">IF(V467="NA",$AD$2,(INDEX($BL$4:$BL$73,MATCH(V467&amp;W467,$BK$4:$BK$73&amp;$BJ$4:$BJ$73,0))))</f>
        <v>4.1970782120221983E-2</v>
      </c>
      <c r="AA467" s="46">
        <f t="shared" si="15"/>
        <v>1.041970782120222</v>
      </c>
      <c r="AB467" s="46"/>
    </row>
    <row r="468" spans="1:28" x14ac:dyDescent="0.25">
      <c r="A468">
        <v>4173</v>
      </c>
      <c r="B468" s="1">
        <v>45543.528095567097</v>
      </c>
      <c r="C468" s="1">
        <v>45543</v>
      </c>
      <c r="D468" t="s">
        <v>9100</v>
      </c>
      <c r="E468" t="s">
        <v>9101</v>
      </c>
      <c r="F468" t="s">
        <v>664</v>
      </c>
      <c r="G468">
        <v>71</v>
      </c>
      <c r="H468" t="b">
        <v>0</v>
      </c>
      <c r="I468" t="s">
        <v>9240</v>
      </c>
      <c r="J468" t="s">
        <v>9711</v>
      </c>
      <c r="K468" t="s">
        <v>9</v>
      </c>
      <c r="L468" t="b">
        <v>0</v>
      </c>
      <c r="M468" t="s">
        <v>9724</v>
      </c>
      <c r="N468" t="b">
        <v>0</v>
      </c>
      <c r="O468" t="b">
        <v>1</v>
      </c>
      <c r="P468" t="b">
        <v>0</v>
      </c>
      <c r="Q468" t="b">
        <v>1</v>
      </c>
      <c r="R468" t="s">
        <v>9725</v>
      </c>
      <c r="S468">
        <v>18</v>
      </c>
      <c r="T468" t="b">
        <v>0</v>
      </c>
      <c r="V468" t="s">
        <v>889</v>
      </c>
      <c r="W468">
        <v>4</v>
      </c>
      <c r="X468" s="11">
        <v>72</v>
      </c>
      <c r="Y468">
        <v>1</v>
      </c>
      <c r="Z468" s="46" cm="1">
        <f t="array" ref="Z468">IF(V468="NA",$AD$2,(INDEX($BL$4:$BL$73,MATCH(V468&amp;W468,$BK$4:$BK$73&amp;$BJ$4:$BJ$73,0))))</f>
        <v>1.0498615788681227E-2</v>
      </c>
      <c r="AA468" s="46">
        <f t="shared" si="15"/>
        <v>1.0104986157886813</v>
      </c>
      <c r="AB468" s="46"/>
    </row>
    <row r="469" spans="1:28" x14ac:dyDescent="0.25">
      <c r="A469">
        <v>4174</v>
      </c>
      <c r="B469" s="1">
        <v>45543.527848669</v>
      </c>
      <c r="C469" s="1">
        <v>45543</v>
      </c>
      <c r="D469" t="s">
        <v>9100</v>
      </c>
      <c r="E469" t="s">
        <v>9101</v>
      </c>
      <c r="F469" t="s">
        <v>664</v>
      </c>
      <c r="G469">
        <v>72</v>
      </c>
      <c r="H469" t="b">
        <v>0</v>
      </c>
      <c r="I469" t="s">
        <v>9240</v>
      </c>
      <c r="J469" t="s">
        <v>9711</v>
      </c>
      <c r="K469" t="s">
        <v>9</v>
      </c>
      <c r="L469" t="b">
        <v>0</v>
      </c>
      <c r="M469" t="s">
        <v>9726</v>
      </c>
      <c r="N469" t="b">
        <v>0</v>
      </c>
      <c r="O469" t="b">
        <v>1</v>
      </c>
      <c r="P469" t="b">
        <v>0</v>
      </c>
      <c r="Q469" t="b">
        <v>1</v>
      </c>
      <c r="R469" t="s">
        <v>9727</v>
      </c>
      <c r="S469">
        <v>18</v>
      </c>
      <c r="T469" t="b">
        <v>0</v>
      </c>
      <c r="V469" t="s">
        <v>889</v>
      </c>
      <c r="W469">
        <v>4</v>
      </c>
      <c r="X469" s="11">
        <v>72</v>
      </c>
      <c r="Y469">
        <v>1</v>
      </c>
      <c r="Z469" s="46" cm="1">
        <f t="array" ref="Z469">IF(V469="NA",$AD$2,(INDEX($BL$4:$BL$73,MATCH(V469&amp;W469,$BK$4:$BK$73&amp;$BJ$4:$BJ$73,0))))</f>
        <v>1.0498615788681227E-2</v>
      </c>
      <c r="AA469" s="46">
        <f t="shared" si="15"/>
        <v>1.0104986157886813</v>
      </c>
      <c r="AB469" s="46"/>
    </row>
    <row r="470" spans="1:28" x14ac:dyDescent="0.25">
      <c r="A470">
        <v>4177</v>
      </c>
      <c r="B470" s="1">
        <v>45543.527107094902</v>
      </c>
      <c r="C470" s="1">
        <v>45543</v>
      </c>
      <c r="D470" t="s">
        <v>9100</v>
      </c>
      <c r="E470" t="s">
        <v>9101</v>
      </c>
      <c r="F470" t="s">
        <v>664</v>
      </c>
      <c r="G470">
        <v>73</v>
      </c>
      <c r="H470" t="b">
        <v>0</v>
      </c>
      <c r="I470" t="s">
        <v>9240</v>
      </c>
      <c r="J470" t="s">
        <v>9711</v>
      </c>
      <c r="K470" t="s">
        <v>7</v>
      </c>
      <c r="L470" t="b">
        <v>0</v>
      </c>
      <c r="M470" t="s">
        <v>9728</v>
      </c>
      <c r="N470" t="b">
        <v>0</v>
      </c>
      <c r="O470" t="b">
        <v>0</v>
      </c>
      <c r="P470" t="b">
        <v>0</v>
      </c>
      <c r="Q470" t="b">
        <v>1</v>
      </c>
      <c r="R470" t="s">
        <v>9729</v>
      </c>
      <c r="S470">
        <v>18</v>
      </c>
      <c r="T470" t="b">
        <v>0</v>
      </c>
      <c r="V470" t="s">
        <v>886</v>
      </c>
      <c r="W470">
        <v>5</v>
      </c>
      <c r="X470" s="11">
        <v>77</v>
      </c>
      <c r="Y470">
        <v>1</v>
      </c>
      <c r="Z470" s="46" cm="1">
        <f t="array" ref="Z470">IF(V470="NA",$AD$2,(INDEX($BL$4:$BL$73,MATCH(V470&amp;W470,$BK$4:$BK$73&amp;$BJ$4:$BJ$73,0))))</f>
        <v>4.1970782120221983E-2</v>
      </c>
      <c r="AA470" s="46">
        <f t="shared" si="15"/>
        <v>1.041970782120222</v>
      </c>
      <c r="AB470" s="46"/>
    </row>
    <row r="471" spans="1:28" x14ac:dyDescent="0.25">
      <c r="A471">
        <v>4178</v>
      </c>
      <c r="B471" s="1">
        <v>45543.526843530097</v>
      </c>
      <c r="C471" s="1">
        <v>45543</v>
      </c>
      <c r="D471" t="s">
        <v>9100</v>
      </c>
      <c r="E471" t="s">
        <v>9101</v>
      </c>
      <c r="F471" t="s">
        <v>664</v>
      </c>
      <c r="G471">
        <v>78</v>
      </c>
      <c r="H471" t="b">
        <v>0</v>
      </c>
      <c r="I471" t="s">
        <v>9240</v>
      </c>
      <c r="J471" t="s">
        <v>9711</v>
      </c>
      <c r="K471" t="s">
        <v>7</v>
      </c>
      <c r="L471" t="b">
        <v>0</v>
      </c>
      <c r="M471" t="s">
        <v>6989</v>
      </c>
      <c r="N471" t="b">
        <v>0</v>
      </c>
      <c r="O471" t="b">
        <v>0</v>
      </c>
      <c r="P471" t="b">
        <v>0</v>
      </c>
      <c r="Q471" t="b">
        <v>1</v>
      </c>
      <c r="R471" t="s">
        <v>3889</v>
      </c>
      <c r="S471">
        <v>18</v>
      </c>
      <c r="T471" t="b">
        <v>0</v>
      </c>
      <c r="V471" t="s">
        <v>8</v>
      </c>
      <c r="W471" t="s">
        <v>8</v>
      </c>
      <c r="X471" s="11">
        <v>82</v>
      </c>
      <c r="Y471">
        <v>1</v>
      </c>
      <c r="Z471" s="46" cm="1">
        <f t="array" ref="Z471">IF(V471="NA",$AD$2,(INDEX($BL$4:$BL$73,MATCH(V471&amp;W471,$BK$4:$BK$73&amp;$BJ$4:$BJ$73,0))))</f>
        <v>-4.0430703315750931E-2</v>
      </c>
      <c r="AA471" s="46">
        <f t="shared" si="15"/>
        <v>0.95956929668424906</v>
      </c>
      <c r="AB471" s="46"/>
    </row>
    <row r="472" spans="1:28" x14ac:dyDescent="0.25">
      <c r="A472">
        <v>4180</v>
      </c>
      <c r="B472" s="1">
        <v>45543.526253182899</v>
      </c>
      <c r="C472" s="1">
        <v>45543</v>
      </c>
      <c r="D472" t="s">
        <v>9100</v>
      </c>
      <c r="E472" t="s">
        <v>9101</v>
      </c>
      <c r="F472" t="s">
        <v>790</v>
      </c>
      <c r="G472">
        <v>83</v>
      </c>
      <c r="H472" t="b">
        <v>0</v>
      </c>
      <c r="I472" t="s">
        <v>9240</v>
      </c>
      <c r="J472" t="s">
        <v>9711</v>
      </c>
      <c r="K472" t="s">
        <v>7</v>
      </c>
      <c r="L472" t="b">
        <v>0</v>
      </c>
      <c r="M472" t="s">
        <v>9730</v>
      </c>
      <c r="N472" t="b">
        <v>0</v>
      </c>
      <c r="O472" t="b">
        <v>0</v>
      </c>
      <c r="P472" t="b">
        <v>0</v>
      </c>
      <c r="Q472" t="b">
        <v>1</v>
      </c>
      <c r="R472" t="s">
        <v>9731</v>
      </c>
      <c r="S472">
        <v>18</v>
      </c>
      <c r="T472" t="b">
        <v>0</v>
      </c>
      <c r="V472" t="s">
        <v>8</v>
      </c>
      <c r="W472" t="s">
        <v>8</v>
      </c>
      <c r="X472" s="11">
        <v>87</v>
      </c>
      <c r="Y472">
        <v>1</v>
      </c>
      <c r="Z472" s="46" cm="1">
        <f t="array" ref="Z472">IF(V472="NA",$AD$2,(INDEX($BL$4:$BL$73,MATCH(V472&amp;W472,$BK$4:$BK$73&amp;$BJ$4:$BJ$73,0))))</f>
        <v>-4.0430703315750931E-2</v>
      </c>
      <c r="AA472" s="46">
        <f t="shared" si="15"/>
        <v>0.95956929668424906</v>
      </c>
      <c r="AB472" s="46"/>
    </row>
    <row r="473" spans="1:28" x14ac:dyDescent="0.25">
      <c r="A473">
        <v>4181</v>
      </c>
      <c r="B473" s="1">
        <v>45543.525915833299</v>
      </c>
      <c r="C473" s="1">
        <v>45543</v>
      </c>
      <c r="D473" t="s">
        <v>9100</v>
      </c>
      <c r="E473" t="s">
        <v>9101</v>
      </c>
      <c r="F473" t="s">
        <v>664</v>
      </c>
      <c r="G473">
        <v>90</v>
      </c>
      <c r="H473" t="b">
        <v>0</v>
      </c>
      <c r="I473" t="s">
        <v>9240</v>
      </c>
      <c r="J473" t="s">
        <v>9711</v>
      </c>
      <c r="K473" t="s">
        <v>7</v>
      </c>
      <c r="L473" t="b">
        <v>0</v>
      </c>
      <c r="M473" t="s">
        <v>6988</v>
      </c>
      <c r="N473" t="b">
        <v>0</v>
      </c>
      <c r="O473" t="b">
        <v>0</v>
      </c>
      <c r="P473" t="b">
        <v>0</v>
      </c>
      <c r="Q473" t="b">
        <v>1</v>
      </c>
      <c r="R473" t="s">
        <v>3887</v>
      </c>
      <c r="S473">
        <v>18</v>
      </c>
      <c r="T473" t="b">
        <v>0</v>
      </c>
      <c r="V473" t="s">
        <v>741</v>
      </c>
      <c r="W473">
        <v>5</v>
      </c>
      <c r="X473" s="11">
        <v>92</v>
      </c>
      <c r="Y473">
        <v>1</v>
      </c>
      <c r="Z473" s="46" cm="1">
        <f t="array" ref="Z473">IF(V473="NA",$AD$2,(INDEX($BL$4:$BL$73,MATCH(V473&amp;W473,$BK$4:$BK$73&amp;$BJ$4:$BJ$73,0))))</f>
        <v>2.9563914871896368E-3</v>
      </c>
      <c r="AA473" s="46">
        <f t="shared" si="15"/>
        <v>1.0029563914871897</v>
      </c>
      <c r="AB473" s="46"/>
    </row>
    <row r="474" spans="1:28" x14ac:dyDescent="0.25">
      <c r="A474">
        <v>4182</v>
      </c>
      <c r="B474" s="1">
        <v>45543.5255832986</v>
      </c>
      <c r="C474" s="1">
        <v>45543</v>
      </c>
      <c r="D474" t="s">
        <v>9100</v>
      </c>
      <c r="E474" t="s">
        <v>9101</v>
      </c>
      <c r="F474" t="s">
        <v>664</v>
      </c>
      <c r="G474">
        <v>75</v>
      </c>
      <c r="H474" t="b">
        <v>0</v>
      </c>
      <c r="I474" t="s">
        <v>9240</v>
      </c>
      <c r="J474" t="s">
        <v>9711</v>
      </c>
      <c r="K474" t="s">
        <v>7</v>
      </c>
      <c r="L474" t="b">
        <v>0</v>
      </c>
      <c r="M474" t="s">
        <v>9732</v>
      </c>
      <c r="N474" t="b">
        <v>0</v>
      </c>
      <c r="O474" t="b">
        <v>0</v>
      </c>
      <c r="P474" t="b">
        <v>0</v>
      </c>
      <c r="Q474" t="b">
        <v>1</v>
      </c>
      <c r="R474" t="s">
        <v>9733</v>
      </c>
      <c r="S474">
        <v>18</v>
      </c>
      <c r="T474" t="b">
        <v>0</v>
      </c>
      <c r="V474" t="s">
        <v>8</v>
      </c>
      <c r="W474" t="s">
        <v>8</v>
      </c>
      <c r="X474" s="11">
        <v>77</v>
      </c>
      <c r="Y474">
        <v>1</v>
      </c>
      <c r="Z474" s="46" cm="1">
        <f t="array" ref="Z474">IF(V474="NA",$AD$2,(INDEX($BL$4:$BL$73,MATCH(V474&amp;W474,$BK$4:$BK$73&amp;$BJ$4:$BJ$73,0))))</f>
        <v>-4.0430703315750931E-2</v>
      </c>
      <c r="AA474" s="46">
        <f t="shared" si="15"/>
        <v>0.95956929668424906</v>
      </c>
      <c r="AB474" s="46"/>
    </row>
    <row r="475" spans="1:28" x14ac:dyDescent="0.25">
      <c r="A475">
        <v>4183</v>
      </c>
      <c r="B475" s="1">
        <v>45543.524793194403</v>
      </c>
      <c r="C475" s="1">
        <v>45543</v>
      </c>
      <c r="D475" t="s">
        <v>9100</v>
      </c>
      <c r="E475" t="s">
        <v>9101</v>
      </c>
      <c r="F475" t="s">
        <v>790</v>
      </c>
      <c r="G475">
        <v>70</v>
      </c>
      <c r="H475" t="b">
        <v>0</v>
      </c>
      <c r="I475" t="s">
        <v>9240</v>
      </c>
      <c r="J475" t="s">
        <v>9711</v>
      </c>
      <c r="K475" t="s">
        <v>9</v>
      </c>
      <c r="L475" t="b">
        <v>0</v>
      </c>
      <c r="M475" t="s">
        <v>9734</v>
      </c>
      <c r="N475" t="b">
        <v>0</v>
      </c>
      <c r="O475" t="b">
        <v>0</v>
      </c>
      <c r="P475" t="b">
        <v>0</v>
      </c>
      <c r="Q475" t="b">
        <v>1</v>
      </c>
      <c r="R475" t="s">
        <v>9735</v>
      </c>
      <c r="S475">
        <v>18</v>
      </c>
      <c r="T475" t="b">
        <v>0</v>
      </c>
      <c r="V475" t="s">
        <v>1318</v>
      </c>
      <c r="W475">
        <v>4</v>
      </c>
      <c r="X475" s="11">
        <v>72</v>
      </c>
      <c r="Y475">
        <v>1</v>
      </c>
      <c r="Z475" s="46" cm="1">
        <f t="array" ref="Z475">IF(V475="NA",$AD$2,(INDEX($BL$4:$BL$73,MATCH(V475&amp;W475,$BK$4:$BK$73&amp;$BJ$4:$BJ$73,0))))</f>
        <v>5.5304172951231578E-3</v>
      </c>
      <c r="AA475" s="46">
        <f t="shared" si="15"/>
        <v>1.0055304172951232</v>
      </c>
      <c r="AB475" s="46"/>
    </row>
    <row r="476" spans="1:28" x14ac:dyDescent="0.25">
      <c r="A476">
        <v>4187</v>
      </c>
      <c r="B476" s="1">
        <v>45543.523262627299</v>
      </c>
      <c r="C476" s="1">
        <v>45543</v>
      </c>
      <c r="D476" t="s">
        <v>9100</v>
      </c>
      <c r="E476" t="s">
        <v>9101</v>
      </c>
      <c r="F476" t="s">
        <v>664</v>
      </c>
      <c r="G476">
        <v>74</v>
      </c>
      <c r="H476" t="b">
        <v>0</v>
      </c>
      <c r="I476" t="s">
        <v>9240</v>
      </c>
      <c r="J476" t="s">
        <v>9711</v>
      </c>
      <c r="K476" t="s">
        <v>7</v>
      </c>
      <c r="L476" t="b">
        <v>0</v>
      </c>
      <c r="M476" t="s">
        <v>6987</v>
      </c>
      <c r="N476" t="b">
        <v>0</v>
      </c>
      <c r="O476" t="b">
        <v>0</v>
      </c>
      <c r="P476" t="b">
        <v>0</v>
      </c>
      <c r="Q476" t="b">
        <v>1</v>
      </c>
      <c r="R476" t="s">
        <v>3883</v>
      </c>
      <c r="S476">
        <v>18</v>
      </c>
      <c r="T476" t="b">
        <v>0</v>
      </c>
      <c r="V476" t="s">
        <v>742</v>
      </c>
      <c r="W476">
        <v>4</v>
      </c>
      <c r="X476" s="11">
        <v>77</v>
      </c>
      <c r="Y476">
        <v>1</v>
      </c>
      <c r="Z476" s="46" cm="1">
        <f t="array" ref="Z476">IF(V476="NA",$AD$2,(INDEX($BL$4:$BL$73,MATCH(V476&amp;W476,$BK$4:$BK$73&amp;$BJ$4:$BJ$73,0))))</f>
        <v>1.1678733304575913E-2</v>
      </c>
      <c r="AA476" s="46">
        <f t="shared" si="15"/>
        <v>1.0116787333045758</v>
      </c>
      <c r="AB476" s="46"/>
    </row>
    <row r="477" spans="1:28" x14ac:dyDescent="0.25">
      <c r="A477">
        <v>4188</v>
      </c>
      <c r="B477" s="1">
        <v>45543.522965868098</v>
      </c>
      <c r="C477" s="1">
        <v>45543</v>
      </c>
      <c r="D477" t="s">
        <v>9100</v>
      </c>
      <c r="E477" t="s">
        <v>9101</v>
      </c>
      <c r="F477" t="s">
        <v>664</v>
      </c>
      <c r="G477">
        <v>71</v>
      </c>
      <c r="H477" t="b">
        <v>0</v>
      </c>
      <c r="I477" t="s">
        <v>9240</v>
      </c>
      <c r="J477" t="s">
        <v>9711</v>
      </c>
      <c r="K477" t="s">
        <v>9</v>
      </c>
      <c r="L477" t="b">
        <v>0</v>
      </c>
      <c r="M477" t="s">
        <v>9736</v>
      </c>
      <c r="N477" t="b">
        <v>0</v>
      </c>
      <c r="O477" t="b">
        <v>1</v>
      </c>
      <c r="P477" t="b">
        <v>0</v>
      </c>
      <c r="Q477" t="b">
        <v>1</v>
      </c>
      <c r="R477" t="s">
        <v>9737</v>
      </c>
      <c r="S477">
        <v>18</v>
      </c>
      <c r="T477" t="b">
        <v>0</v>
      </c>
      <c r="V477" t="s">
        <v>919</v>
      </c>
      <c r="W477">
        <v>3</v>
      </c>
      <c r="X477" s="11">
        <v>72</v>
      </c>
      <c r="Y477">
        <v>1</v>
      </c>
      <c r="Z477" s="46" cm="1">
        <f t="array" ref="Z477">IF(V477="NA",$AD$2,(INDEX($BL$4:$BL$73,MATCH(V477&amp;W477,$BK$4:$BK$73&amp;$BJ$4:$BJ$73,0))))</f>
        <v>1.8952516812716633E-2</v>
      </c>
      <c r="AA477" s="46">
        <f t="shared" si="15"/>
        <v>1.0189525168127167</v>
      </c>
      <c r="AB477" s="46"/>
    </row>
    <row r="478" spans="1:28" x14ac:dyDescent="0.25">
      <c r="A478">
        <v>4189</v>
      </c>
      <c r="B478" s="1">
        <v>45543.522644687502</v>
      </c>
      <c r="C478" s="1">
        <v>45543</v>
      </c>
      <c r="D478" t="s">
        <v>9100</v>
      </c>
      <c r="E478" t="s">
        <v>9101</v>
      </c>
      <c r="F478" t="s">
        <v>790</v>
      </c>
      <c r="G478">
        <v>74</v>
      </c>
      <c r="H478" t="b">
        <v>0</v>
      </c>
      <c r="I478" t="s">
        <v>9240</v>
      </c>
      <c r="J478" t="s">
        <v>9711</v>
      </c>
      <c r="K478" t="s">
        <v>9</v>
      </c>
      <c r="L478" t="b">
        <v>0</v>
      </c>
      <c r="M478" t="s">
        <v>9738</v>
      </c>
      <c r="N478" t="b">
        <v>0</v>
      </c>
      <c r="O478" t="b">
        <v>1</v>
      </c>
      <c r="P478" t="b">
        <v>0</v>
      </c>
      <c r="Q478" t="b">
        <v>1</v>
      </c>
      <c r="R478" t="s">
        <v>9739</v>
      </c>
      <c r="S478">
        <v>18</v>
      </c>
      <c r="T478" t="b">
        <v>0</v>
      </c>
      <c r="V478" t="s">
        <v>889</v>
      </c>
      <c r="W478">
        <v>4</v>
      </c>
      <c r="X478" s="11">
        <v>77</v>
      </c>
      <c r="Y478">
        <v>1</v>
      </c>
      <c r="Z478" s="46" cm="1">
        <f t="array" ref="Z478">IF(V478="NA",$AD$2,(INDEX($BL$4:$BL$73,MATCH(V478&amp;W478,$BK$4:$BK$73&amp;$BJ$4:$BJ$73,0))))</f>
        <v>1.0498615788681227E-2</v>
      </c>
      <c r="AA478" s="46">
        <f t="shared" si="15"/>
        <v>1.0104986157886813</v>
      </c>
      <c r="AB478" s="46"/>
    </row>
    <row r="479" spans="1:28" x14ac:dyDescent="0.25">
      <c r="A479">
        <v>4190</v>
      </c>
      <c r="B479" s="1">
        <v>45543.522322476798</v>
      </c>
      <c r="C479" s="1">
        <v>45543</v>
      </c>
      <c r="D479" t="s">
        <v>9100</v>
      </c>
      <c r="E479" t="s">
        <v>9101</v>
      </c>
      <c r="F479" t="s">
        <v>790</v>
      </c>
      <c r="G479">
        <v>80</v>
      </c>
      <c r="H479" t="b">
        <v>0</v>
      </c>
      <c r="I479" t="s">
        <v>9240</v>
      </c>
      <c r="J479" t="s">
        <v>9711</v>
      </c>
      <c r="K479" t="s">
        <v>9</v>
      </c>
      <c r="L479" t="b">
        <v>0</v>
      </c>
      <c r="M479" t="s">
        <v>6986</v>
      </c>
      <c r="N479" t="b">
        <v>0</v>
      </c>
      <c r="O479" t="b">
        <v>1</v>
      </c>
      <c r="P479" t="b">
        <v>0</v>
      </c>
      <c r="Q479" t="b">
        <v>1</v>
      </c>
      <c r="R479" t="s">
        <v>3881</v>
      </c>
      <c r="S479">
        <v>18</v>
      </c>
      <c r="T479" t="b">
        <v>0</v>
      </c>
      <c r="V479" t="s">
        <v>893</v>
      </c>
      <c r="W479">
        <v>5</v>
      </c>
      <c r="X479" s="11">
        <v>82</v>
      </c>
      <c r="Y479">
        <v>1</v>
      </c>
      <c r="Z479" s="46" cm="1">
        <f t="array" ref="Z479">IF(V479="NA",$AD$2,(INDEX($BL$4:$BL$73,MATCH(V479&amp;W479,$BK$4:$BK$73&amp;$BJ$4:$BJ$73,0))))</f>
        <v>4.1970782120221983E-2</v>
      </c>
      <c r="AA479" s="46">
        <f t="shared" si="15"/>
        <v>1.041970782120222</v>
      </c>
      <c r="AB479" s="46"/>
    </row>
    <row r="480" spans="1:28" x14ac:dyDescent="0.25">
      <c r="A480">
        <v>4191</v>
      </c>
      <c r="B480" s="1">
        <v>45543.521985081003</v>
      </c>
      <c r="C480" s="1">
        <v>45543</v>
      </c>
      <c r="D480" t="s">
        <v>9100</v>
      </c>
      <c r="E480" t="s">
        <v>9101</v>
      </c>
      <c r="F480" t="s">
        <v>664</v>
      </c>
      <c r="G480">
        <v>85</v>
      </c>
      <c r="H480" t="b">
        <v>0</v>
      </c>
      <c r="I480" t="s">
        <v>9240</v>
      </c>
      <c r="J480" t="s">
        <v>9711</v>
      </c>
      <c r="K480" t="s">
        <v>7</v>
      </c>
      <c r="L480" t="b">
        <v>0</v>
      </c>
      <c r="M480" t="s">
        <v>9740</v>
      </c>
      <c r="N480" t="b">
        <v>0</v>
      </c>
      <c r="O480" t="b">
        <v>0</v>
      </c>
      <c r="P480" t="b">
        <v>0</v>
      </c>
      <c r="Q480" t="b">
        <v>1</v>
      </c>
      <c r="R480" t="s">
        <v>9741</v>
      </c>
      <c r="S480">
        <v>18</v>
      </c>
      <c r="T480" t="b">
        <v>0</v>
      </c>
      <c r="V480" t="s">
        <v>8</v>
      </c>
      <c r="W480" t="s">
        <v>8</v>
      </c>
      <c r="X480" s="11">
        <v>87</v>
      </c>
      <c r="Y480">
        <v>1</v>
      </c>
      <c r="Z480" s="46" cm="1">
        <f t="array" ref="Z480">IF(V480="NA",$AD$2,(INDEX($BL$4:$BL$73,MATCH(V480&amp;W480,$BK$4:$BK$73&amp;$BJ$4:$BJ$73,0))))</f>
        <v>-4.0430703315750931E-2</v>
      </c>
      <c r="AA480" s="46">
        <f t="shared" si="15"/>
        <v>0.95956929668424906</v>
      </c>
      <c r="AB480" s="46"/>
    </row>
    <row r="481" spans="1:28" x14ac:dyDescent="0.25">
      <c r="A481">
        <v>4192</v>
      </c>
      <c r="B481" s="1">
        <v>45543.521693738403</v>
      </c>
      <c r="C481" s="1">
        <v>45543</v>
      </c>
      <c r="D481" t="s">
        <v>9100</v>
      </c>
      <c r="E481" t="s">
        <v>9101</v>
      </c>
      <c r="F481" t="s">
        <v>664</v>
      </c>
      <c r="G481">
        <v>70</v>
      </c>
      <c r="H481" t="b">
        <v>0</v>
      </c>
      <c r="I481" t="s">
        <v>9240</v>
      </c>
      <c r="J481" t="s">
        <v>9711</v>
      </c>
      <c r="K481" t="s">
        <v>7</v>
      </c>
      <c r="L481" t="b">
        <v>0</v>
      </c>
      <c r="M481" t="s">
        <v>9742</v>
      </c>
      <c r="N481" t="b">
        <v>0</v>
      </c>
      <c r="O481" t="b">
        <v>0</v>
      </c>
      <c r="P481" t="b">
        <v>0</v>
      </c>
      <c r="Q481" t="b">
        <v>1</v>
      </c>
      <c r="R481" t="s">
        <v>9743</v>
      </c>
      <c r="S481">
        <v>18</v>
      </c>
      <c r="T481" t="b">
        <v>0</v>
      </c>
      <c r="V481" t="s">
        <v>886</v>
      </c>
      <c r="W481">
        <v>4</v>
      </c>
      <c r="X481" s="11">
        <v>72</v>
      </c>
      <c r="Y481">
        <v>1</v>
      </c>
      <c r="Z481" s="46" cm="1">
        <f t="array" ref="Z481">IF(V481="NA",$AD$2,(INDEX($BL$4:$BL$73,MATCH(V481&amp;W481,$BK$4:$BK$73&amp;$BJ$4:$BJ$73,0))))</f>
        <v>1.0498615788681297E-2</v>
      </c>
      <c r="AA481" s="46">
        <f t="shared" si="15"/>
        <v>1.0104986157886813</v>
      </c>
      <c r="AB481" s="46"/>
    </row>
    <row r="482" spans="1:28" x14ac:dyDescent="0.25">
      <c r="A482">
        <v>4193</v>
      </c>
      <c r="B482" s="1">
        <v>45543.521383726897</v>
      </c>
      <c r="C482" s="1">
        <v>45543</v>
      </c>
      <c r="D482" t="s">
        <v>9100</v>
      </c>
      <c r="E482" t="s">
        <v>9101</v>
      </c>
      <c r="F482" t="s">
        <v>664</v>
      </c>
      <c r="G482">
        <v>78</v>
      </c>
      <c r="H482" t="b">
        <v>0</v>
      </c>
      <c r="I482" t="s">
        <v>9240</v>
      </c>
      <c r="J482" t="s">
        <v>9711</v>
      </c>
      <c r="K482" t="s">
        <v>7</v>
      </c>
      <c r="L482" t="b">
        <v>0</v>
      </c>
      <c r="M482" t="s">
        <v>6985</v>
      </c>
      <c r="N482" t="b">
        <v>0</v>
      </c>
      <c r="O482" t="b">
        <v>0</v>
      </c>
      <c r="P482" t="b">
        <v>0</v>
      </c>
      <c r="Q482" t="b">
        <v>1</v>
      </c>
      <c r="R482" t="s">
        <v>3879</v>
      </c>
      <c r="S482">
        <v>18</v>
      </c>
      <c r="T482" t="b">
        <v>0</v>
      </c>
      <c r="V482" t="s">
        <v>743</v>
      </c>
      <c r="W482">
        <v>4</v>
      </c>
      <c r="X482" s="11">
        <v>82</v>
      </c>
      <c r="Y482">
        <v>1</v>
      </c>
      <c r="Z482" s="46" cm="1">
        <f t="array" ref="Z482">IF(V482="NA",$AD$2,(INDEX($BL$4:$BL$73,MATCH(V482&amp;W482,$BK$4:$BK$73&amp;$BJ$4:$BJ$73,0))))</f>
        <v>1.1678733304575811E-2</v>
      </c>
      <c r="AA482" s="46">
        <f t="shared" si="15"/>
        <v>1.0116787333045758</v>
      </c>
      <c r="AB482" s="46"/>
    </row>
    <row r="483" spans="1:28" x14ac:dyDescent="0.25">
      <c r="A483">
        <v>4194</v>
      </c>
      <c r="B483" s="1">
        <v>45543.520937210596</v>
      </c>
      <c r="C483" s="1">
        <v>45543</v>
      </c>
      <c r="D483" t="s">
        <v>9100</v>
      </c>
      <c r="E483" t="s">
        <v>9101</v>
      </c>
      <c r="F483" t="s">
        <v>664</v>
      </c>
      <c r="G483">
        <v>70</v>
      </c>
      <c r="H483" t="b">
        <v>0</v>
      </c>
      <c r="I483" t="s">
        <v>9240</v>
      </c>
      <c r="J483" t="s">
        <v>9711</v>
      </c>
      <c r="K483" t="s">
        <v>7</v>
      </c>
      <c r="L483" t="b">
        <v>0</v>
      </c>
      <c r="M483" t="s">
        <v>9744</v>
      </c>
      <c r="N483" t="b">
        <v>0</v>
      </c>
      <c r="O483" t="b">
        <v>0</v>
      </c>
      <c r="P483" t="b">
        <v>0</v>
      </c>
      <c r="Q483" t="b">
        <v>1</v>
      </c>
      <c r="R483" t="s">
        <v>9745</v>
      </c>
      <c r="S483">
        <v>18</v>
      </c>
      <c r="T483" t="b">
        <v>0</v>
      </c>
      <c r="V483" t="s">
        <v>886</v>
      </c>
      <c r="W483">
        <v>4</v>
      </c>
      <c r="X483" s="11">
        <v>72</v>
      </c>
      <c r="Y483">
        <v>1</v>
      </c>
      <c r="Z483" s="46" cm="1">
        <f t="array" ref="Z483">IF(V483="NA",$AD$2,(INDEX($BL$4:$BL$73,MATCH(V483&amp;W483,$BK$4:$BK$73&amp;$BJ$4:$BJ$73,0))))</f>
        <v>1.0498615788681297E-2</v>
      </c>
      <c r="AA483" s="46">
        <f t="shared" si="15"/>
        <v>1.0104986157886813</v>
      </c>
      <c r="AB483" s="46"/>
    </row>
    <row r="484" spans="1:28" x14ac:dyDescent="0.25">
      <c r="A484">
        <v>4199</v>
      </c>
      <c r="B484" s="1">
        <v>45543.519290798598</v>
      </c>
      <c r="C484" s="1">
        <v>45543</v>
      </c>
      <c r="D484" t="s">
        <v>9100</v>
      </c>
      <c r="E484" t="s">
        <v>9101</v>
      </c>
      <c r="F484" t="s">
        <v>664</v>
      </c>
      <c r="G484">
        <v>72</v>
      </c>
      <c r="H484" t="b">
        <v>0</v>
      </c>
      <c r="I484" t="s">
        <v>9240</v>
      </c>
      <c r="J484" t="s">
        <v>9711</v>
      </c>
      <c r="K484" t="s">
        <v>7</v>
      </c>
      <c r="L484" t="b">
        <v>0</v>
      </c>
      <c r="M484" t="s">
        <v>6984</v>
      </c>
      <c r="N484" t="b">
        <v>0</v>
      </c>
      <c r="O484" t="b">
        <v>0</v>
      </c>
      <c r="P484" t="b">
        <v>0</v>
      </c>
      <c r="Q484" t="b">
        <v>1</v>
      </c>
      <c r="R484" t="s">
        <v>3875</v>
      </c>
      <c r="S484">
        <v>18</v>
      </c>
      <c r="T484" t="b">
        <v>0</v>
      </c>
      <c r="V484" t="s">
        <v>893</v>
      </c>
      <c r="W484">
        <v>3</v>
      </c>
      <c r="X484" s="11">
        <v>72</v>
      </c>
      <c r="Y484">
        <v>1</v>
      </c>
      <c r="Z484" s="46" cm="1">
        <f t="array" ref="Z484">IF(V484="NA",$AD$2,(INDEX($BL$4:$BL$73,MATCH(V484&amp;W484,$BK$4:$BK$73&amp;$BJ$4:$BJ$73,0))))</f>
        <v>1.8952516812716508E-2</v>
      </c>
      <c r="AA484" s="46">
        <f t="shared" si="15"/>
        <v>1.0189525168127165</v>
      </c>
      <c r="AB484" s="46"/>
    </row>
    <row r="485" spans="1:28" x14ac:dyDescent="0.25">
      <c r="A485">
        <v>4200</v>
      </c>
      <c r="B485" s="1">
        <v>45543.518993669</v>
      </c>
      <c r="C485" s="1">
        <v>45543</v>
      </c>
      <c r="D485" t="s">
        <v>9100</v>
      </c>
      <c r="E485" t="s">
        <v>9101</v>
      </c>
      <c r="F485" t="s">
        <v>664</v>
      </c>
      <c r="G485">
        <v>73</v>
      </c>
      <c r="H485" t="b">
        <v>0</v>
      </c>
      <c r="I485" t="s">
        <v>9240</v>
      </c>
      <c r="J485" t="s">
        <v>9711</v>
      </c>
      <c r="K485" t="s">
        <v>7</v>
      </c>
      <c r="L485" t="b">
        <v>0</v>
      </c>
      <c r="M485" t="s">
        <v>9746</v>
      </c>
      <c r="N485" t="b">
        <v>0</v>
      </c>
      <c r="O485" t="b">
        <v>0</v>
      </c>
      <c r="P485" t="b">
        <v>0</v>
      </c>
      <c r="Q485" t="b">
        <v>1</v>
      </c>
      <c r="R485" t="s">
        <v>9747</v>
      </c>
      <c r="S485">
        <v>18</v>
      </c>
      <c r="T485" t="b">
        <v>0</v>
      </c>
      <c r="V485" t="s">
        <v>892</v>
      </c>
      <c r="W485">
        <v>4</v>
      </c>
      <c r="X485" s="11">
        <v>77</v>
      </c>
      <c r="Y485">
        <v>1</v>
      </c>
      <c r="Z485" s="46" cm="1">
        <f t="array" ref="Z485">IF(V485="NA",$AD$2,(INDEX($BL$4:$BL$73,MATCH(V485&amp;W485,$BK$4:$BK$73&amp;$BJ$4:$BJ$73,0))))</f>
        <v>1.0498615788681274E-2</v>
      </c>
      <c r="AA485" s="46">
        <f t="shared" si="15"/>
        <v>1.0104986157886813</v>
      </c>
      <c r="AB485" s="46"/>
    </row>
    <row r="486" spans="1:28" x14ac:dyDescent="0.25">
      <c r="A486">
        <v>4201</v>
      </c>
      <c r="B486" s="1">
        <v>45543.5187060069</v>
      </c>
      <c r="C486" s="1">
        <v>45543</v>
      </c>
      <c r="D486" t="s">
        <v>9100</v>
      </c>
      <c r="E486" t="s">
        <v>9101</v>
      </c>
      <c r="F486" t="s">
        <v>664</v>
      </c>
      <c r="G486">
        <v>74</v>
      </c>
      <c r="H486" t="b">
        <v>0</v>
      </c>
      <c r="I486" t="s">
        <v>9240</v>
      </c>
      <c r="J486" t="s">
        <v>9711</v>
      </c>
      <c r="K486" t="s">
        <v>9</v>
      </c>
      <c r="L486" t="b">
        <v>0</v>
      </c>
      <c r="M486" t="s">
        <v>9748</v>
      </c>
      <c r="N486" t="b">
        <v>0</v>
      </c>
      <c r="O486" t="b">
        <v>1</v>
      </c>
      <c r="P486" t="b">
        <v>0</v>
      </c>
      <c r="Q486" t="b">
        <v>1</v>
      </c>
      <c r="R486" t="s">
        <v>9749</v>
      </c>
      <c r="S486">
        <v>18</v>
      </c>
      <c r="T486" t="b">
        <v>0</v>
      </c>
      <c r="V486" t="s">
        <v>892</v>
      </c>
      <c r="W486">
        <v>5</v>
      </c>
      <c r="X486" s="11">
        <v>77</v>
      </c>
      <c r="Y486">
        <v>1</v>
      </c>
      <c r="Z486" s="46" cm="1">
        <f t="array" ref="Z486">IF(V486="NA",$AD$2,(INDEX($BL$4:$BL$73,MATCH(V486&amp;W486,$BK$4:$BK$73&amp;$BJ$4:$BJ$73,0))))</f>
        <v>4.1970782120221983E-2</v>
      </c>
      <c r="AA486" s="46">
        <f t="shared" si="15"/>
        <v>1.041970782120222</v>
      </c>
      <c r="AB486" s="46"/>
    </row>
    <row r="487" spans="1:28" x14ac:dyDescent="0.25">
      <c r="A487">
        <v>4202</v>
      </c>
      <c r="B487" s="1">
        <v>45543.518404548602</v>
      </c>
      <c r="C487" s="1">
        <v>45543</v>
      </c>
      <c r="D487" t="s">
        <v>9100</v>
      </c>
      <c r="E487" t="s">
        <v>9101</v>
      </c>
      <c r="F487" t="s">
        <v>664</v>
      </c>
      <c r="G487">
        <v>77</v>
      </c>
      <c r="H487" t="b">
        <v>0</v>
      </c>
      <c r="I487" t="s">
        <v>9240</v>
      </c>
      <c r="J487" t="s">
        <v>9711</v>
      </c>
      <c r="K487" t="s">
        <v>7</v>
      </c>
      <c r="L487" t="b">
        <v>0</v>
      </c>
      <c r="M487" t="s">
        <v>6983</v>
      </c>
      <c r="N487" t="b">
        <v>0</v>
      </c>
      <c r="O487" t="b">
        <v>0</v>
      </c>
      <c r="P487" t="b">
        <v>0</v>
      </c>
      <c r="Q487" t="b">
        <v>1</v>
      </c>
      <c r="R487" t="s">
        <v>3873</v>
      </c>
      <c r="S487">
        <v>18</v>
      </c>
      <c r="T487" t="b">
        <v>0</v>
      </c>
      <c r="V487" t="s">
        <v>743</v>
      </c>
      <c r="W487">
        <v>4</v>
      </c>
      <c r="X487" s="11">
        <v>77</v>
      </c>
      <c r="Y487">
        <v>1</v>
      </c>
      <c r="Z487" s="46" cm="1">
        <f t="array" ref="Z487">IF(V487="NA",$AD$2,(INDEX($BL$4:$BL$73,MATCH(V487&amp;W487,$BK$4:$BK$73&amp;$BJ$4:$BJ$73,0))))</f>
        <v>1.1678733304575811E-2</v>
      </c>
      <c r="AA487" s="46">
        <f t="shared" si="15"/>
        <v>1.0116787333045758</v>
      </c>
      <c r="AB487" s="46"/>
    </row>
    <row r="488" spans="1:28" x14ac:dyDescent="0.25">
      <c r="A488">
        <v>4203</v>
      </c>
      <c r="B488" s="1">
        <v>45543.518107581003</v>
      </c>
      <c r="C488" s="1">
        <v>45543</v>
      </c>
      <c r="D488" t="s">
        <v>9100</v>
      </c>
      <c r="E488" t="s">
        <v>9101</v>
      </c>
      <c r="F488" t="s">
        <v>664</v>
      </c>
      <c r="G488">
        <v>71</v>
      </c>
      <c r="H488" t="b">
        <v>0</v>
      </c>
      <c r="I488" t="s">
        <v>9240</v>
      </c>
      <c r="J488" t="s">
        <v>9711</v>
      </c>
      <c r="K488" t="s">
        <v>7</v>
      </c>
      <c r="L488" t="b">
        <v>0</v>
      </c>
      <c r="M488" t="s">
        <v>9750</v>
      </c>
      <c r="N488" t="b">
        <v>0</v>
      </c>
      <c r="O488" t="b">
        <v>0</v>
      </c>
      <c r="P488" t="b">
        <v>0</v>
      </c>
      <c r="Q488" t="b">
        <v>1</v>
      </c>
      <c r="R488" t="s">
        <v>9751</v>
      </c>
      <c r="S488">
        <v>18</v>
      </c>
      <c r="T488" t="b">
        <v>0</v>
      </c>
      <c r="V488" t="s">
        <v>888</v>
      </c>
      <c r="W488">
        <v>4</v>
      </c>
      <c r="X488" s="11">
        <v>72</v>
      </c>
      <c r="Y488">
        <v>1</v>
      </c>
      <c r="Z488" s="46" cm="1">
        <f t="array" ref="Z488">IF(V488="NA",$AD$2,(INDEX($BL$4:$BL$73,MATCH(V488&amp;W488,$BK$4:$BK$73&amp;$BJ$4:$BJ$73,0))))</f>
        <v>1.0498615788681257E-2</v>
      </c>
      <c r="AA488" s="46">
        <f t="shared" si="15"/>
        <v>1.0104986157886813</v>
      </c>
      <c r="AB488" s="46"/>
    </row>
    <row r="489" spans="1:28" x14ac:dyDescent="0.25">
      <c r="A489">
        <v>4204</v>
      </c>
      <c r="B489" s="1">
        <v>45543.517781643503</v>
      </c>
      <c r="C489" s="1">
        <v>45543</v>
      </c>
      <c r="D489" t="s">
        <v>9100</v>
      </c>
      <c r="E489" t="s">
        <v>9101</v>
      </c>
      <c r="F489" t="s">
        <v>790</v>
      </c>
      <c r="G489">
        <v>73</v>
      </c>
      <c r="H489" t="b">
        <v>0</v>
      </c>
      <c r="I489" t="s">
        <v>9240</v>
      </c>
      <c r="J489" t="s">
        <v>9711</v>
      </c>
      <c r="K489" t="s">
        <v>7</v>
      </c>
      <c r="L489" t="b">
        <v>0</v>
      </c>
      <c r="M489" t="s">
        <v>9752</v>
      </c>
      <c r="N489" t="b">
        <v>0</v>
      </c>
      <c r="O489" t="b">
        <v>0</v>
      </c>
      <c r="P489" t="b">
        <v>0</v>
      </c>
      <c r="Q489" t="b">
        <v>1</v>
      </c>
      <c r="R489" t="s">
        <v>9753</v>
      </c>
      <c r="S489">
        <v>18</v>
      </c>
      <c r="T489" t="b">
        <v>0</v>
      </c>
      <c r="V489" t="s">
        <v>658</v>
      </c>
      <c r="W489">
        <v>4</v>
      </c>
      <c r="X489" s="11">
        <v>77</v>
      </c>
      <c r="Y489">
        <v>1</v>
      </c>
      <c r="Z489" s="46" cm="1">
        <f t="array" ref="Z489">IF(V489="NA",$AD$2,(INDEX($BL$4:$BL$73,MATCH(V489&amp;W489,$BK$4:$BK$73&amp;$BJ$4:$BJ$73,0))))</f>
        <v>1.1678733304575896E-2</v>
      </c>
      <c r="AA489" s="46">
        <f t="shared" si="15"/>
        <v>1.0116787333045758</v>
      </c>
      <c r="AB489" s="46"/>
    </row>
    <row r="490" spans="1:28" x14ac:dyDescent="0.25">
      <c r="A490">
        <v>4205</v>
      </c>
      <c r="B490" s="1">
        <v>45543.517467048601</v>
      </c>
      <c r="C490" s="1">
        <v>45543</v>
      </c>
      <c r="D490" t="s">
        <v>9100</v>
      </c>
      <c r="E490" t="s">
        <v>9101</v>
      </c>
      <c r="F490" t="s">
        <v>664</v>
      </c>
      <c r="G490">
        <v>80</v>
      </c>
      <c r="H490" t="b">
        <v>0</v>
      </c>
      <c r="I490" t="s">
        <v>9240</v>
      </c>
      <c r="J490" t="s">
        <v>9711</v>
      </c>
      <c r="K490" t="s">
        <v>7</v>
      </c>
      <c r="L490" t="b">
        <v>0</v>
      </c>
      <c r="M490" t="s">
        <v>6982</v>
      </c>
      <c r="N490" t="b">
        <v>0</v>
      </c>
      <c r="O490" t="b">
        <v>0</v>
      </c>
      <c r="P490" t="b">
        <v>0</v>
      </c>
      <c r="Q490" t="b">
        <v>1</v>
      </c>
      <c r="R490" t="s">
        <v>3871</v>
      </c>
      <c r="S490">
        <v>18</v>
      </c>
      <c r="T490" t="b">
        <v>0</v>
      </c>
      <c r="V490" t="s">
        <v>8</v>
      </c>
      <c r="W490" t="s">
        <v>8</v>
      </c>
      <c r="X490" s="11">
        <v>82</v>
      </c>
      <c r="Y490">
        <v>1</v>
      </c>
      <c r="Z490" s="46" cm="1">
        <f t="array" ref="Z490">IF(V490="NA",$AD$2,(INDEX($BL$4:$BL$73,MATCH(V490&amp;W490,$BK$4:$BK$73&amp;$BJ$4:$BJ$73,0))))</f>
        <v>-4.0430703315750931E-2</v>
      </c>
      <c r="AA490" s="46">
        <f t="shared" si="15"/>
        <v>0.95956929668424906</v>
      </c>
      <c r="AB490" s="46"/>
    </row>
    <row r="491" spans="1:28" x14ac:dyDescent="0.25">
      <c r="A491">
        <v>4206</v>
      </c>
      <c r="B491" s="1">
        <v>45543.5160915046</v>
      </c>
      <c r="C491" s="1">
        <v>45543</v>
      </c>
      <c r="D491" t="s">
        <v>9100</v>
      </c>
      <c r="E491" t="s">
        <v>9101</v>
      </c>
      <c r="F491" t="s">
        <v>664</v>
      </c>
      <c r="G491">
        <v>72</v>
      </c>
      <c r="H491" t="b">
        <v>0</v>
      </c>
      <c r="I491" t="s">
        <v>9240</v>
      </c>
      <c r="J491" t="s">
        <v>9711</v>
      </c>
      <c r="K491" t="s">
        <v>7</v>
      </c>
      <c r="L491" t="b">
        <v>0</v>
      </c>
      <c r="M491" t="s">
        <v>9754</v>
      </c>
      <c r="N491" t="b">
        <v>0</v>
      </c>
      <c r="O491" t="b">
        <v>0</v>
      </c>
      <c r="P491" t="b">
        <v>0</v>
      </c>
      <c r="Q491" t="b">
        <v>1</v>
      </c>
      <c r="R491" t="s">
        <v>9755</v>
      </c>
      <c r="S491">
        <v>18</v>
      </c>
      <c r="T491" t="b">
        <v>0</v>
      </c>
      <c r="V491" t="s">
        <v>886</v>
      </c>
      <c r="W491">
        <v>4</v>
      </c>
      <c r="X491" s="11">
        <v>72</v>
      </c>
      <c r="Y491">
        <v>1</v>
      </c>
      <c r="Z491" s="46" cm="1">
        <f t="array" ref="Z491">IF(V491="NA",$AD$2,(INDEX($BL$4:$BL$73,MATCH(V491&amp;W491,$BK$4:$BK$73&amp;$BJ$4:$BJ$73,0))))</f>
        <v>1.0498615788681297E-2</v>
      </c>
      <c r="AA491" s="46">
        <f t="shared" si="15"/>
        <v>1.0104986157886813</v>
      </c>
      <c r="AB491" s="46"/>
    </row>
    <row r="492" spans="1:28" x14ac:dyDescent="0.25">
      <c r="A492">
        <v>4210</v>
      </c>
      <c r="B492" s="1">
        <v>45543.515031805597</v>
      </c>
      <c r="C492" s="1">
        <v>45543</v>
      </c>
      <c r="D492" t="s">
        <v>9100</v>
      </c>
      <c r="E492" t="s">
        <v>9101</v>
      </c>
      <c r="F492" t="s">
        <v>664</v>
      </c>
      <c r="G492">
        <v>78</v>
      </c>
      <c r="H492" t="b">
        <v>0</v>
      </c>
      <c r="I492" t="s">
        <v>9240</v>
      </c>
      <c r="J492" t="s">
        <v>9711</v>
      </c>
      <c r="K492" t="s">
        <v>7</v>
      </c>
      <c r="L492" t="b">
        <v>0</v>
      </c>
      <c r="M492" t="s">
        <v>9756</v>
      </c>
      <c r="N492" t="b">
        <v>0</v>
      </c>
      <c r="O492" t="b">
        <v>0</v>
      </c>
      <c r="P492" t="b">
        <v>0</v>
      </c>
      <c r="Q492" t="b">
        <v>1</v>
      </c>
      <c r="R492" t="s">
        <v>9757</v>
      </c>
      <c r="S492">
        <v>18</v>
      </c>
      <c r="T492" t="b">
        <v>0</v>
      </c>
      <c r="V492" t="s">
        <v>741</v>
      </c>
      <c r="W492">
        <v>4</v>
      </c>
      <c r="X492" s="11">
        <v>82</v>
      </c>
      <c r="Y492">
        <v>1</v>
      </c>
      <c r="Z492" s="46" cm="1">
        <f t="array" ref="Z492">IF(V492="NA",$AD$2,(INDEX($BL$4:$BL$73,MATCH(V492&amp;W492,$BK$4:$BK$73&amp;$BJ$4:$BJ$73,0))))</f>
        <v>1.1678733304575806E-2</v>
      </c>
      <c r="AA492" s="46">
        <f t="shared" si="15"/>
        <v>1.0116787333045758</v>
      </c>
      <c r="AB492" s="46"/>
    </row>
    <row r="493" spans="1:28" x14ac:dyDescent="0.25">
      <c r="A493">
        <v>4211</v>
      </c>
      <c r="B493" s="1">
        <v>45543.514752129602</v>
      </c>
      <c r="C493" s="1">
        <v>45543</v>
      </c>
      <c r="D493" t="s">
        <v>9100</v>
      </c>
      <c r="E493" t="s">
        <v>9101</v>
      </c>
      <c r="F493" t="s">
        <v>664</v>
      </c>
      <c r="G493">
        <v>75</v>
      </c>
      <c r="H493" t="b">
        <v>0</v>
      </c>
      <c r="I493" t="s">
        <v>9240</v>
      </c>
      <c r="J493" t="s">
        <v>9711</v>
      </c>
      <c r="K493" t="s">
        <v>7</v>
      </c>
      <c r="L493" t="b">
        <v>0</v>
      </c>
      <c r="M493" t="s">
        <v>6981</v>
      </c>
      <c r="N493" t="b">
        <v>0</v>
      </c>
      <c r="O493" t="b">
        <v>0</v>
      </c>
      <c r="P493" t="b">
        <v>0</v>
      </c>
      <c r="Q493" t="b">
        <v>1</v>
      </c>
      <c r="R493" t="s">
        <v>478</v>
      </c>
      <c r="S493">
        <v>18</v>
      </c>
      <c r="T493" t="b">
        <v>0</v>
      </c>
      <c r="V493" t="s">
        <v>658</v>
      </c>
      <c r="W493">
        <v>4</v>
      </c>
      <c r="X493" s="11">
        <v>77</v>
      </c>
      <c r="Y493">
        <v>1</v>
      </c>
      <c r="Z493" s="46" cm="1">
        <f t="array" ref="Z493">IF(V493="NA",$AD$2,(INDEX($BL$4:$BL$73,MATCH(V493&amp;W493,$BK$4:$BK$73&amp;$BJ$4:$BJ$73,0))))</f>
        <v>1.1678733304575896E-2</v>
      </c>
      <c r="AA493" s="46">
        <f t="shared" si="15"/>
        <v>1.0116787333045758</v>
      </c>
      <c r="AB493" s="46"/>
    </row>
    <row r="494" spans="1:28" x14ac:dyDescent="0.25">
      <c r="A494">
        <v>4212</v>
      </c>
      <c r="B494" s="1">
        <v>45543.5144785995</v>
      </c>
      <c r="C494" s="1">
        <v>45543</v>
      </c>
      <c r="D494" t="s">
        <v>9100</v>
      </c>
      <c r="E494" t="s">
        <v>9101</v>
      </c>
      <c r="F494" t="s">
        <v>790</v>
      </c>
      <c r="G494">
        <v>73</v>
      </c>
      <c r="H494" t="b">
        <v>0</v>
      </c>
      <c r="I494" t="s">
        <v>9240</v>
      </c>
      <c r="J494" t="s">
        <v>9711</v>
      </c>
      <c r="K494" t="s">
        <v>7</v>
      </c>
      <c r="L494" t="b">
        <v>0</v>
      </c>
      <c r="M494" t="s">
        <v>9758</v>
      </c>
      <c r="N494" t="b">
        <v>0</v>
      </c>
      <c r="O494" t="b">
        <v>0</v>
      </c>
      <c r="P494" t="b">
        <v>0</v>
      </c>
      <c r="Q494" t="b">
        <v>1</v>
      </c>
      <c r="R494" t="s">
        <v>9759</v>
      </c>
      <c r="S494">
        <v>18</v>
      </c>
      <c r="T494" t="b">
        <v>0</v>
      </c>
      <c r="V494" t="s">
        <v>8</v>
      </c>
      <c r="W494" t="s">
        <v>8</v>
      </c>
      <c r="X494" s="11">
        <v>77</v>
      </c>
      <c r="Y494">
        <v>1</v>
      </c>
      <c r="Z494" s="46" cm="1">
        <f t="array" ref="Z494">IF(V494="NA",$AD$2,(INDEX($BL$4:$BL$73,MATCH(V494&amp;W494,$BK$4:$BK$73&amp;$BJ$4:$BJ$73,0))))</f>
        <v>-4.0430703315750931E-2</v>
      </c>
      <c r="AA494" s="46">
        <f t="shared" si="15"/>
        <v>0.95956929668424906</v>
      </c>
      <c r="AB494" s="46"/>
    </row>
    <row r="495" spans="1:28" x14ac:dyDescent="0.25">
      <c r="A495">
        <v>4213</v>
      </c>
      <c r="B495" s="1">
        <v>45543.514172453702</v>
      </c>
      <c r="C495" s="1">
        <v>45543</v>
      </c>
      <c r="D495" t="s">
        <v>9100</v>
      </c>
      <c r="E495" t="s">
        <v>9101</v>
      </c>
      <c r="F495" t="s">
        <v>664</v>
      </c>
      <c r="G495">
        <v>77</v>
      </c>
      <c r="H495" t="b">
        <v>0</v>
      </c>
      <c r="I495" t="s">
        <v>9240</v>
      </c>
      <c r="J495" t="s">
        <v>9711</v>
      </c>
      <c r="K495" t="s">
        <v>7</v>
      </c>
      <c r="L495" t="b">
        <v>0</v>
      </c>
      <c r="M495" t="s">
        <v>9760</v>
      </c>
      <c r="N495" t="b">
        <v>0</v>
      </c>
      <c r="O495" t="b">
        <v>0</v>
      </c>
      <c r="P495" t="b">
        <v>0</v>
      </c>
      <c r="Q495" t="b">
        <v>1</v>
      </c>
      <c r="R495" t="s">
        <v>9761</v>
      </c>
      <c r="S495">
        <v>18</v>
      </c>
      <c r="T495" t="b">
        <v>0</v>
      </c>
      <c r="V495" t="s">
        <v>741</v>
      </c>
      <c r="W495">
        <v>4</v>
      </c>
      <c r="X495" s="11">
        <v>77</v>
      </c>
      <c r="Y495">
        <v>1</v>
      </c>
      <c r="Z495" s="46" cm="1">
        <f t="array" ref="Z495">IF(V495="NA",$AD$2,(INDEX($BL$4:$BL$73,MATCH(V495&amp;W495,$BK$4:$BK$73&amp;$BJ$4:$BJ$73,0))))</f>
        <v>1.1678733304575806E-2</v>
      </c>
      <c r="AA495" s="46">
        <f t="shared" si="15"/>
        <v>1.0116787333045758</v>
      </c>
      <c r="AB495" s="46"/>
    </row>
    <row r="496" spans="1:28" x14ac:dyDescent="0.25">
      <c r="A496">
        <v>4214</v>
      </c>
      <c r="B496" s="1">
        <v>45543.5138898148</v>
      </c>
      <c r="C496" s="1">
        <v>45543</v>
      </c>
      <c r="D496" t="s">
        <v>9100</v>
      </c>
      <c r="E496" t="s">
        <v>9101</v>
      </c>
      <c r="F496" t="s">
        <v>790</v>
      </c>
      <c r="G496">
        <v>71</v>
      </c>
      <c r="H496" t="b">
        <v>0</v>
      </c>
      <c r="I496" t="s">
        <v>9240</v>
      </c>
      <c r="J496" t="s">
        <v>9711</v>
      </c>
      <c r="K496" t="s">
        <v>7</v>
      </c>
      <c r="L496" t="b">
        <v>0</v>
      </c>
      <c r="M496" t="s">
        <v>6980</v>
      </c>
      <c r="N496" t="b">
        <v>0</v>
      </c>
      <c r="O496" t="b">
        <v>0</v>
      </c>
      <c r="P496" t="b">
        <v>0</v>
      </c>
      <c r="Q496" t="b">
        <v>1</v>
      </c>
      <c r="R496" t="s">
        <v>3866</v>
      </c>
      <c r="S496">
        <v>18</v>
      </c>
      <c r="T496" t="b">
        <v>0</v>
      </c>
      <c r="V496" t="s">
        <v>8</v>
      </c>
      <c r="W496" t="s">
        <v>8</v>
      </c>
      <c r="X496" s="11">
        <v>72</v>
      </c>
      <c r="Y496">
        <v>1</v>
      </c>
      <c r="Z496" s="46" cm="1">
        <f t="array" ref="Z496">IF(V496="NA",$AD$2,(INDEX($BL$4:$BL$73,MATCH(V496&amp;W496,$BK$4:$BK$73&amp;$BJ$4:$BJ$73,0))))</f>
        <v>-4.0430703315750931E-2</v>
      </c>
      <c r="AA496" s="46">
        <f t="shared" si="15"/>
        <v>0.95956929668424906</v>
      </c>
      <c r="AB496" s="46"/>
    </row>
    <row r="497" spans="1:28" x14ac:dyDescent="0.25">
      <c r="A497">
        <v>4215</v>
      </c>
      <c r="B497" s="1">
        <v>45543.513576493096</v>
      </c>
      <c r="C497" s="1">
        <v>45543</v>
      </c>
      <c r="D497" t="s">
        <v>9100</v>
      </c>
      <c r="E497" t="s">
        <v>9101</v>
      </c>
      <c r="F497" t="s">
        <v>664</v>
      </c>
      <c r="G497">
        <v>88</v>
      </c>
      <c r="H497" t="b">
        <v>0</v>
      </c>
      <c r="I497" t="s">
        <v>9240</v>
      </c>
      <c r="J497" t="s">
        <v>9711</v>
      </c>
      <c r="K497" t="s">
        <v>9</v>
      </c>
      <c r="L497" t="b">
        <v>0</v>
      </c>
      <c r="M497" t="s">
        <v>9762</v>
      </c>
      <c r="N497" t="b">
        <v>0</v>
      </c>
      <c r="O497" t="b">
        <v>1</v>
      </c>
      <c r="P497" t="b">
        <v>0</v>
      </c>
      <c r="Q497" t="b">
        <v>1</v>
      </c>
      <c r="R497" t="s">
        <v>9763</v>
      </c>
      <c r="S497">
        <v>18</v>
      </c>
      <c r="T497" t="b">
        <v>0</v>
      </c>
      <c r="V497" t="s">
        <v>658</v>
      </c>
      <c r="W497">
        <v>5</v>
      </c>
      <c r="X497" s="11">
        <v>92</v>
      </c>
      <c r="Y497">
        <v>1</v>
      </c>
      <c r="Z497" s="46" cm="1">
        <f t="array" ref="Z497">IF(V497="NA",$AD$2,(INDEX($BL$4:$BL$73,MATCH(V497&amp;W497,$BK$4:$BK$73&amp;$BJ$4:$BJ$73,0))))</f>
        <v>2.9563914871896181E-3</v>
      </c>
      <c r="AA497" s="46">
        <f t="shared" si="15"/>
        <v>1.0029563914871895</v>
      </c>
      <c r="AB497" s="46"/>
    </row>
    <row r="498" spans="1:28" x14ac:dyDescent="0.25">
      <c r="A498">
        <v>4216</v>
      </c>
      <c r="B498" s="1">
        <v>45543.513283738401</v>
      </c>
      <c r="C498" s="1">
        <v>45543</v>
      </c>
      <c r="D498" t="s">
        <v>9100</v>
      </c>
      <c r="E498" t="s">
        <v>9101</v>
      </c>
      <c r="F498" t="s">
        <v>664</v>
      </c>
      <c r="G498">
        <v>71</v>
      </c>
      <c r="H498" t="b">
        <v>0</v>
      </c>
      <c r="I498" t="s">
        <v>9240</v>
      </c>
      <c r="J498" t="s">
        <v>9711</v>
      </c>
      <c r="K498" t="s">
        <v>9</v>
      </c>
      <c r="L498" t="b">
        <v>0</v>
      </c>
      <c r="M498" t="s">
        <v>9764</v>
      </c>
      <c r="N498" t="b">
        <v>0</v>
      </c>
      <c r="O498" t="b">
        <v>1</v>
      </c>
      <c r="P498" t="b">
        <v>0</v>
      </c>
      <c r="Q498" t="b">
        <v>1</v>
      </c>
      <c r="R498" t="s">
        <v>9765</v>
      </c>
      <c r="S498">
        <v>18</v>
      </c>
      <c r="T498" t="b">
        <v>0</v>
      </c>
      <c r="V498" t="s">
        <v>919</v>
      </c>
      <c r="W498">
        <v>4</v>
      </c>
      <c r="X498" s="11">
        <v>72</v>
      </c>
      <c r="Y498">
        <v>1</v>
      </c>
      <c r="Z498" s="46" cm="1">
        <f t="array" ref="Z498">IF(V498="NA",$AD$2,(INDEX($BL$4:$BL$73,MATCH(V498&amp;W498,$BK$4:$BK$73&amp;$BJ$4:$BJ$73,0))))</f>
        <v>1.0498615788681311E-2</v>
      </c>
      <c r="AA498" s="46">
        <f t="shared" si="15"/>
        <v>1.0104986157886813</v>
      </c>
      <c r="AB498" s="46"/>
    </row>
    <row r="499" spans="1:28" x14ac:dyDescent="0.25">
      <c r="A499">
        <v>4217</v>
      </c>
      <c r="B499" s="1">
        <v>45543.512853819397</v>
      </c>
      <c r="C499" s="1">
        <v>45543</v>
      </c>
      <c r="D499" t="s">
        <v>9100</v>
      </c>
      <c r="E499" t="s">
        <v>9101</v>
      </c>
      <c r="F499" t="s">
        <v>664</v>
      </c>
      <c r="G499">
        <v>83</v>
      </c>
      <c r="H499" t="b">
        <v>0</v>
      </c>
      <c r="I499" t="s">
        <v>9240</v>
      </c>
      <c r="J499" t="s">
        <v>9711</v>
      </c>
      <c r="K499" t="s">
        <v>9</v>
      </c>
      <c r="L499" t="b">
        <v>0</v>
      </c>
      <c r="M499" t="s">
        <v>6979</v>
      </c>
      <c r="N499" t="b">
        <v>0</v>
      </c>
      <c r="O499" t="b">
        <v>1</v>
      </c>
      <c r="P499" t="b">
        <v>0</v>
      </c>
      <c r="Q499" t="b">
        <v>1</v>
      </c>
      <c r="R499" t="s">
        <v>3864</v>
      </c>
      <c r="S499">
        <v>18</v>
      </c>
      <c r="T499" t="b">
        <v>0</v>
      </c>
      <c r="V499" t="s">
        <v>945</v>
      </c>
      <c r="W499">
        <v>5</v>
      </c>
      <c r="X499" s="11">
        <v>87</v>
      </c>
      <c r="Y499">
        <v>1</v>
      </c>
      <c r="Z499" s="46" cm="1">
        <f t="array" ref="Z499">IF(V499="NA",$AD$2,(INDEX($BL$4:$BL$73,MATCH(V499&amp;W499,$BK$4:$BK$73&amp;$BJ$4:$BJ$73,0))))</f>
        <v>4.1970782120221983E-2</v>
      </c>
      <c r="AA499" s="46">
        <f t="shared" si="15"/>
        <v>1.041970782120222</v>
      </c>
      <c r="AB499" s="46"/>
    </row>
    <row r="500" spans="1:28" x14ac:dyDescent="0.25">
      <c r="A500">
        <v>4218</v>
      </c>
      <c r="B500" s="1">
        <v>45543.5087807292</v>
      </c>
      <c r="C500" s="1">
        <v>45543</v>
      </c>
      <c r="D500" t="s">
        <v>9100</v>
      </c>
      <c r="E500" t="s">
        <v>9101</v>
      </c>
      <c r="F500" t="s">
        <v>790</v>
      </c>
      <c r="G500">
        <v>76</v>
      </c>
      <c r="H500" t="b">
        <v>0</v>
      </c>
      <c r="I500" t="s">
        <v>9240</v>
      </c>
      <c r="J500" t="s">
        <v>9711</v>
      </c>
      <c r="K500" t="s">
        <v>9</v>
      </c>
      <c r="L500" t="b">
        <v>0</v>
      </c>
      <c r="M500" t="s">
        <v>9766</v>
      </c>
      <c r="N500" t="b">
        <v>0</v>
      </c>
      <c r="O500" t="b">
        <v>1</v>
      </c>
      <c r="P500" t="b">
        <v>0</v>
      </c>
      <c r="Q500" t="b">
        <v>1</v>
      </c>
      <c r="R500" t="s">
        <v>9767</v>
      </c>
      <c r="S500">
        <v>18</v>
      </c>
      <c r="T500" t="b">
        <v>0</v>
      </c>
      <c r="V500" t="s">
        <v>892</v>
      </c>
      <c r="W500">
        <v>4</v>
      </c>
      <c r="X500" s="11">
        <v>77</v>
      </c>
      <c r="Y500">
        <v>1</v>
      </c>
      <c r="Z500" s="46" cm="1">
        <f t="array" ref="Z500">IF(V500="NA",$AD$2,(INDEX($BL$4:$BL$73,MATCH(V500&amp;W500,$BK$4:$BK$73&amp;$BJ$4:$BJ$73,0))))</f>
        <v>1.0498615788681274E-2</v>
      </c>
      <c r="AA500" s="46">
        <f t="shared" si="15"/>
        <v>1.0104986157886813</v>
      </c>
      <c r="AB500" s="46"/>
    </row>
    <row r="501" spans="1:28" x14ac:dyDescent="0.25">
      <c r="A501">
        <v>4219</v>
      </c>
      <c r="B501" s="1">
        <v>45543.420499780099</v>
      </c>
      <c r="C501" s="1">
        <v>45543</v>
      </c>
      <c r="D501" t="s">
        <v>9100</v>
      </c>
      <c r="E501" t="s">
        <v>9101</v>
      </c>
      <c r="F501" t="s">
        <v>664</v>
      </c>
      <c r="G501">
        <v>76</v>
      </c>
      <c r="H501" t="b">
        <v>0</v>
      </c>
      <c r="I501" t="s">
        <v>9240</v>
      </c>
      <c r="J501" t="s">
        <v>9711</v>
      </c>
      <c r="K501" t="s">
        <v>7</v>
      </c>
      <c r="L501" t="b">
        <v>0</v>
      </c>
      <c r="M501" t="s">
        <v>9768</v>
      </c>
      <c r="N501" t="b">
        <v>0</v>
      </c>
      <c r="O501" t="b">
        <v>0</v>
      </c>
      <c r="P501" t="b">
        <v>0</v>
      </c>
      <c r="Q501" t="b">
        <v>1</v>
      </c>
      <c r="R501" t="s">
        <v>9769</v>
      </c>
      <c r="S501">
        <v>18</v>
      </c>
      <c r="T501" t="b">
        <v>0</v>
      </c>
      <c r="V501" t="s">
        <v>889</v>
      </c>
      <c r="W501">
        <v>5</v>
      </c>
      <c r="X501" s="11">
        <v>77</v>
      </c>
      <c r="Y501">
        <v>1</v>
      </c>
      <c r="Z501" s="46" cm="1">
        <f t="array" ref="Z501">IF(V501="NA",$AD$2,(INDEX($BL$4:$BL$73,MATCH(V501&amp;W501,$BK$4:$BK$73&amp;$BJ$4:$BJ$73,0))))</f>
        <v>4.1970782120221983E-2</v>
      </c>
      <c r="AA501" s="46">
        <f t="shared" si="15"/>
        <v>1.041970782120222</v>
      </c>
      <c r="AB501" s="46"/>
    </row>
    <row r="502" spans="1:28" x14ac:dyDescent="0.25">
      <c r="A502">
        <v>4220</v>
      </c>
      <c r="B502" s="1">
        <v>45543.420211759301</v>
      </c>
      <c r="C502" s="1">
        <v>45543</v>
      </c>
      <c r="D502" t="s">
        <v>9100</v>
      </c>
      <c r="E502" t="s">
        <v>9101</v>
      </c>
      <c r="F502" t="s">
        <v>664</v>
      </c>
      <c r="G502">
        <v>73</v>
      </c>
      <c r="H502" t="b">
        <v>0</v>
      </c>
      <c r="I502" t="s">
        <v>9240</v>
      </c>
      <c r="J502" t="s">
        <v>9711</v>
      </c>
      <c r="K502" t="s">
        <v>7</v>
      </c>
      <c r="L502" t="b">
        <v>0</v>
      </c>
      <c r="M502" t="s">
        <v>6978</v>
      </c>
      <c r="N502" t="b">
        <v>0</v>
      </c>
      <c r="O502" t="b">
        <v>0</v>
      </c>
      <c r="P502" t="b">
        <v>0</v>
      </c>
      <c r="Q502" t="b">
        <v>1</v>
      </c>
      <c r="R502" t="s">
        <v>3862</v>
      </c>
      <c r="S502">
        <v>18</v>
      </c>
      <c r="T502" t="b">
        <v>0</v>
      </c>
      <c r="V502" t="s">
        <v>886</v>
      </c>
      <c r="W502">
        <v>4</v>
      </c>
      <c r="X502" s="11">
        <v>77</v>
      </c>
      <c r="Y502">
        <v>1</v>
      </c>
      <c r="Z502" s="46" cm="1">
        <f t="array" ref="Z502">IF(V502="NA",$AD$2,(INDEX($BL$4:$BL$73,MATCH(V502&amp;W502,$BK$4:$BK$73&amp;$BJ$4:$BJ$73,0))))</f>
        <v>1.0498615788681297E-2</v>
      </c>
      <c r="AA502" s="46">
        <f t="shared" si="15"/>
        <v>1.0104986157886813</v>
      </c>
      <c r="AB502" s="46"/>
    </row>
    <row r="503" spans="1:28" x14ac:dyDescent="0.25">
      <c r="A503">
        <v>4221</v>
      </c>
      <c r="B503" s="1">
        <v>45543.419916817104</v>
      </c>
      <c r="C503" s="1">
        <v>45543</v>
      </c>
      <c r="D503" t="s">
        <v>9100</v>
      </c>
      <c r="E503" t="s">
        <v>9101</v>
      </c>
      <c r="F503" t="s">
        <v>664</v>
      </c>
      <c r="G503">
        <v>75</v>
      </c>
      <c r="H503" t="b">
        <v>0</v>
      </c>
      <c r="I503" t="s">
        <v>9240</v>
      </c>
      <c r="J503" t="s">
        <v>9711</v>
      </c>
      <c r="K503" t="s">
        <v>7</v>
      </c>
      <c r="L503" t="b">
        <v>0</v>
      </c>
      <c r="M503" t="s">
        <v>9770</v>
      </c>
      <c r="N503" t="b">
        <v>0</v>
      </c>
      <c r="O503" t="b">
        <v>0</v>
      </c>
      <c r="P503" t="b">
        <v>0</v>
      </c>
      <c r="Q503" t="b">
        <v>1</v>
      </c>
      <c r="R503" t="s">
        <v>9771</v>
      </c>
      <c r="S503">
        <v>18</v>
      </c>
      <c r="T503" t="b">
        <v>0</v>
      </c>
      <c r="V503" t="s">
        <v>658</v>
      </c>
      <c r="W503">
        <v>4</v>
      </c>
      <c r="X503" s="11">
        <v>77</v>
      </c>
      <c r="Y503">
        <v>1</v>
      </c>
      <c r="Z503" s="46" cm="1">
        <f t="array" ref="Z503">IF(V503="NA",$AD$2,(INDEX($BL$4:$BL$73,MATCH(V503&amp;W503,$BK$4:$BK$73&amp;$BJ$4:$BJ$73,0))))</f>
        <v>1.1678733304575896E-2</v>
      </c>
      <c r="AA503" s="46">
        <f t="shared" si="15"/>
        <v>1.0116787333045758</v>
      </c>
      <c r="AB503" s="46"/>
    </row>
    <row r="504" spans="1:28" x14ac:dyDescent="0.25">
      <c r="A504">
        <v>4222</v>
      </c>
      <c r="B504" s="1">
        <v>45543.419633460602</v>
      </c>
      <c r="C504" s="1">
        <v>45543</v>
      </c>
      <c r="D504" t="s">
        <v>9100</v>
      </c>
      <c r="E504" t="s">
        <v>9101</v>
      </c>
      <c r="F504" t="s">
        <v>664</v>
      </c>
      <c r="G504">
        <v>71</v>
      </c>
      <c r="H504" t="b">
        <v>0</v>
      </c>
      <c r="I504" t="s">
        <v>9240</v>
      </c>
      <c r="J504" t="s">
        <v>9711</v>
      </c>
      <c r="K504" t="s">
        <v>9</v>
      </c>
      <c r="L504" t="b">
        <v>0</v>
      </c>
      <c r="M504" t="s">
        <v>9772</v>
      </c>
      <c r="N504" t="b">
        <v>0</v>
      </c>
      <c r="O504" t="b">
        <v>1</v>
      </c>
      <c r="P504" t="b">
        <v>0</v>
      </c>
      <c r="Q504" t="b">
        <v>1</v>
      </c>
      <c r="R504" t="s">
        <v>9773</v>
      </c>
      <c r="S504">
        <v>18</v>
      </c>
      <c r="T504" t="b">
        <v>0</v>
      </c>
      <c r="V504" t="s">
        <v>8</v>
      </c>
      <c r="W504" t="s">
        <v>8</v>
      </c>
      <c r="X504" s="11">
        <v>72</v>
      </c>
      <c r="Y504">
        <v>1</v>
      </c>
      <c r="Z504" s="46" cm="1">
        <f t="array" ref="Z504">IF(V504="NA",$AD$2,(INDEX($BL$4:$BL$73,MATCH(V504&amp;W504,$BK$4:$BK$73&amp;$BJ$4:$BJ$73,0))))</f>
        <v>-4.0430703315750931E-2</v>
      </c>
      <c r="AA504" s="46">
        <f t="shared" si="15"/>
        <v>0.95956929668424906</v>
      </c>
      <c r="AB504" s="46"/>
    </row>
    <row r="505" spans="1:28" x14ac:dyDescent="0.25">
      <c r="A505">
        <v>4223</v>
      </c>
      <c r="B505" s="1">
        <v>45543.419305000003</v>
      </c>
      <c r="C505" s="1">
        <v>45543</v>
      </c>
      <c r="D505" t="s">
        <v>9100</v>
      </c>
      <c r="E505" t="s">
        <v>9101</v>
      </c>
      <c r="F505" t="s">
        <v>664</v>
      </c>
      <c r="G505">
        <v>76</v>
      </c>
      <c r="H505" t="b">
        <v>0</v>
      </c>
      <c r="I505" t="s">
        <v>9240</v>
      </c>
      <c r="J505" t="s">
        <v>9711</v>
      </c>
      <c r="K505" t="s">
        <v>7</v>
      </c>
      <c r="L505" t="b">
        <v>0</v>
      </c>
      <c r="M505" t="s">
        <v>6977</v>
      </c>
      <c r="N505" t="b">
        <v>0</v>
      </c>
      <c r="O505" t="b">
        <v>0</v>
      </c>
      <c r="P505" t="b">
        <v>0</v>
      </c>
      <c r="Q505" t="b">
        <v>1</v>
      </c>
      <c r="R505" t="s">
        <v>2023</v>
      </c>
      <c r="S505">
        <v>18</v>
      </c>
      <c r="T505" t="b">
        <v>0</v>
      </c>
      <c r="V505" t="s">
        <v>892</v>
      </c>
      <c r="W505">
        <v>4</v>
      </c>
      <c r="X505" s="11">
        <v>77</v>
      </c>
      <c r="Y505">
        <v>1</v>
      </c>
      <c r="Z505" s="46" cm="1">
        <f t="array" ref="Z505">IF(V505="NA",$AD$2,(INDEX($BL$4:$BL$73,MATCH(V505&amp;W505,$BK$4:$BK$73&amp;$BJ$4:$BJ$73,0))))</f>
        <v>1.0498615788681274E-2</v>
      </c>
      <c r="AA505" s="46">
        <f t="shared" si="15"/>
        <v>1.0104986157886813</v>
      </c>
      <c r="AB505" s="46"/>
    </row>
    <row r="506" spans="1:28" x14ac:dyDescent="0.25">
      <c r="A506">
        <v>4228</v>
      </c>
      <c r="B506" s="1">
        <v>45543.4177319792</v>
      </c>
      <c r="C506" s="1">
        <v>45543</v>
      </c>
      <c r="D506" t="s">
        <v>9100</v>
      </c>
      <c r="E506" t="s">
        <v>9101</v>
      </c>
      <c r="F506" t="s">
        <v>664</v>
      </c>
      <c r="G506">
        <v>70</v>
      </c>
      <c r="H506" t="b">
        <v>0</v>
      </c>
      <c r="I506" t="s">
        <v>9240</v>
      </c>
      <c r="J506" t="s">
        <v>9711</v>
      </c>
      <c r="K506" t="s">
        <v>7</v>
      </c>
      <c r="L506" t="b">
        <v>0</v>
      </c>
      <c r="M506" t="s">
        <v>9774</v>
      </c>
      <c r="N506" t="b">
        <v>0</v>
      </c>
      <c r="O506" t="b">
        <v>0</v>
      </c>
      <c r="P506" t="b">
        <v>0</v>
      </c>
      <c r="Q506" t="b">
        <v>1</v>
      </c>
      <c r="R506" t="s">
        <v>9775</v>
      </c>
      <c r="S506">
        <v>18</v>
      </c>
      <c r="T506" t="b">
        <v>0</v>
      </c>
      <c r="V506" t="s">
        <v>892</v>
      </c>
      <c r="W506">
        <v>3</v>
      </c>
      <c r="X506" s="11">
        <v>72</v>
      </c>
      <c r="Y506">
        <v>1</v>
      </c>
      <c r="Z506" s="46" cm="1">
        <f t="array" ref="Z506">IF(V506="NA",$AD$2,(INDEX($BL$4:$BL$73,MATCH(V506&amp;W506,$BK$4:$BK$73&amp;$BJ$4:$BJ$73,0))))</f>
        <v>1.8952516812716595E-2</v>
      </c>
      <c r="AA506" s="46">
        <f t="shared" si="15"/>
        <v>1.0189525168127167</v>
      </c>
      <c r="AB506" s="46"/>
    </row>
    <row r="507" spans="1:28" x14ac:dyDescent="0.25">
      <c r="A507">
        <v>4232</v>
      </c>
      <c r="B507" s="1">
        <v>45543.416751956</v>
      </c>
      <c r="C507" s="1">
        <v>45543</v>
      </c>
      <c r="D507" t="s">
        <v>9100</v>
      </c>
      <c r="E507" t="s">
        <v>9101</v>
      </c>
      <c r="F507" t="s">
        <v>664</v>
      </c>
      <c r="G507">
        <v>70</v>
      </c>
      <c r="H507" t="b">
        <v>0</v>
      </c>
      <c r="I507" t="s">
        <v>9240</v>
      </c>
      <c r="J507" t="s">
        <v>9711</v>
      </c>
      <c r="K507" t="s">
        <v>9</v>
      </c>
      <c r="L507" t="b">
        <v>0</v>
      </c>
      <c r="M507" t="s">
        <v>6976</v>
      </c>
      <c r="N507" t="b">
        <v>0</v>
      </c>
      <c r="O507" t="b">
        <v>1</v>
      </c>
      <c r="P507" t="b">
        <v>0</v>
      </c>
      <c r="Q507" t="b">
        <v>1</v>
      </c>
      <c r="R507" t="s">
        <v>2022</v>
      </c>
      <c r="S507">
        <v>18</v>
      </c>
      <c r="T507" t="b">
        <v>0</v>
      </c>
      <c r="V507" t="s">
        <v>742</v>
      </c>
      <c r="W507">
        <v>4</v>
      </c>
      <c r="X507" s="11">
        <v>72</v>
      </c>
      <c r="Y507">
        <v>1</v>
      </c>
      <c r="Z507" s="46" cm="1">
        <f t="array" ref="Z507">IF(V507="NA",$AD$2,(INDEX($BL$4:$BL$73,MATCH(V507&amp;W507,$BK$4:$BK$73&amp;$BJ$4:$BJ$73,0))))</f>
        <v>1.1678733304575913E-2</v>
      </c>
      <c r="AA507" s="46">
        <f t="shared" si="15"/>
        <v>1.0116787333045758</v>
      </c>
      <c r="AB507" s="46"/>
    </row>
    <row r="508" spans="1:28" x14ac:dyDescent="0.25">
      <c r="A508">
        <v>4233</v>
      </c>
      <c r="B508" s="1">
        <v>45543.416462858797</v>
      </c>
      <c r="C508" s="1">
        <v>45543</v>
      </c>
      <c r="D508" t="s">
        <v>9100</v>
      </c>
      <c r="E508" t="s">
        <v>9101</v>
      </c>
      <c r="F508" t="s">
        <v>664</v>
      </c>
      <c r="G508">
        <v>73</v>
      </c>
      <c r="H508" t="b">
        <v>0</v>
      </c>
      <c r="I508" t="s">
        <v>9240</v>
      </c>
      <c r="J508" t="s">
        <v>9711</v>
      </c>
      <c r="K508" t="s">
        <v>7</v>
      </c>
      <c r="L508" t="b">
        <v>0</v>
      </c>
      <c r="M508" t="s">
        <v>9776</v>
      </c>
      <c r="N508" t="b">
        <v>0</v>
      </c>
      <c r="O508" t="b">
        <v>0</v>
      </c>
      <c r="P508" t="b">
        <v>0</v>
      </c>
      <c r="Q508" t="b">
        <v>1</v>
      </c>
      <c r="R508" t="s">
        <v>9777</v>
      </c>
      <c r="S508">
        <v>18</v>
      </c>
      <c r="T508" t="b">
        <v>0</v>
      </c>
      <c r="V508" t="s">
        <v>658</v>
      </c>
      <c r="W508">
        <v>4</v>
      </c>
      <c r="X508" s="11">
        <v>77</v>
      </c>
      <c r="Y508">
        <v>1</v>
      </c>
      <c r="Z508" s="46" cm="1">
        <f t="array" ref="Z508">IF(V508="NA",$AD$2,(INDEX($BL$4:$BL$73,MATCH(V508&amp;W508,$BK$4:$BK$73&amp;$BJ$4:$BJ$73,0))))</f>
        <v>1.1678733304575896E-2</v>
      </c>
      <c r="AA508" s="46">
        <f t="shared" si="15"/>
        <v>1.0116787333045758</v>
      </c>
      <c r="AB508" s="46"/>
    </row>
    <row r="509" spans="1:28" x14ac:dyDescent="0.25">
      <c r="A509">
        <v>4234</v>
      </c>
      <c r="B509" s="1">
        <v>45543.416198055602</v>
      </c>
      <c r="C509" s="1">
        <v>45543</v>
      </c>
      <c r="D509" t="s">
        <v>9100</v>
      </c>
      <c r="E509" t="s">
        <v>9101</v>
      </c>
      <c r="F509" t="s">
        <v>664</v>
      </c>
      <c r="G509">
        <v>77</v>
      </c>
      <c r="H509" t="b">
        <v>0</v>
      </c>
      <c r="I509" t="s">
        <v>9240</v>
      </c>
      <c r="J509" t="s">
        <v>9711</v>
      </c>
      <c r="K509" t="s">
        <v>9</v>
      </c>
      <c r="L509" t="b">
        <v>0</v>
      </c>
      <c r="M509" t="s">
        <v>9778</v>
      </c>
      <c r="N509" t="b">
        <v>0</v>
      </c>
      <c r="O509" t="b">
        <v>1</v>
      </c>
      <c r="P509" t="b">
        <v>0</v>
      </c>
      <c r="Q509" t="b">
        <v>1</v>
      </c>
      <c r="R509" t="s">
        <v>9779</v>
      </c>
      <c r="S509">
        <v>18</v>
      </c>
      <c r="T509" t="b">
        <v>0</v>
      </c>
      <c r="V509" t="s">
        <v>886</v>
      </c>
      <c r="W509">
        <v>4</v>
      </c>
      <c r="X509" s="11">
        <v>77</v>
      </c>
      <c r="Y509">
        <v>1</v>
      </c>
      <c r="Z509" s="46" cm="1">
        <f t="array" ref="Z509">IF(V509="NA",$AD$2,(INDEX($BL$4:$BL$73,MATCH(V509&amp;W509,$BK$4:$BK$73&amp;$BJ$4:$BJ$73,0))))</f>
        <v>1.0498615788681297E-2</v>
      </c>
      <c r="AA509" s="46">
        <f t="shared" si="15"/>
        <v>1.0104986157886813</v>
      </c>
      <c r="AB509" s="46"/>
    </row>
    <row r="510" spans="1:28" x14ac:dyDescent="0.25">
      <c r="A510">
        <v>4235</v>
      </c>
      <c r="B510" s="1">
        <v>45543.415918113402</v>
      </c>
      <c r="C510" s="1">
        <v>45543</v>
      </c>
      <c r="D510" t="s">
        <v>9100</v>
      </c>
      <c r="E510" t="s">
        <v>9101</v>
      </c>
      <c r="F510" t="s">
        <v>664</v>
      </c>
      <c r="G510">
        <v>75</v>
      </c>
      <c r="H510" t="b">
        <v>0</v>
      </c>
      <c r="I510" t="s">
        <v>9240</v>
      </c>
      <c r="J510" t="s">
        <v>9711</v>
      </c>
      <c r="K510" t="s">
        <v>7</v>
      </c>
      <c r="L510" t="b">
        <v>0</v>
      </c>
      <c r="M510" t="s">
        <v>6975</v>
      </c>
      <c r="N510" t="b">
        <v>0</v>
      </c>
      <c r="O510" t="b">
        <v>0</v>
      </c>
      <c r="P510" t="b">
        <v>0</v>
      </c>
      <c r="Q510" t="b">
        <v>1</v>
      </c>
      <c r="R510" t="s">
        <v>3854</v>
      </c>
      <c r="S510">
        <v>18</v>
      </c>
      <c r="T510" t="b">
        <v>0</v>
      </c>
      <c r="V510" t="s">
        <v>8</v>
      </c>
      <c r="W510" t="s">
        <v>8</v>
      </c>
      <c r="X510" s="11">
        <v>77</v>
      </c>
      <c r="Y510">
        <v>1</v>
      </c>
      <c r="Z510" s="46" cm="1">
        <f t="array" ref="Z510">IF(V510="NA",$AD$2,(INDEX($BL$4:$BL$73,MATCH(V510&amp;W510,$BK$4:$BK$73&amp;$BJ$4:$BJ$73,0))))</f>
        <v>-4.0430703315750931E-2</v>
      </c>
      <c r="AA510" s="46">
        <f t="shared" si="15"/>
        <v>0.95956929668424906</v>
      </c>
      <c r="AB510" s="46"/>
    </row>
    <row r="511" spans="1:28" x14ac:dyDescent="0.25">
      <c r="A511">
        <v>4236</v>
      </c>
      <c r="B511" s="1">
        <v>45543.415650474497</v>
      </c>
      <c r="C511" s="1">
        <v>45543</v>
      </c>
      <c r="D511" t="s">
        <v>9100</v>
      </c>
      <c r="E511" t="s">
        <v>9101</v>
      </c>
      <c r="F511" t="s">
        <v>790</v>
      </c>
      <c r="G511">
        <v>76</v>
      </c>
      <c r="H511" t="b">
        <v>0</v>
      </c>
      <c r="I511" t="s">
        <v>9240</v>
      </c>
      <c r="J511" t="s">
        <v>9711</v>
      </c>
      <c r="K511" t="s">
        <v>7</v>
      </c>
      <c r="L511" t="b">
        <v>0</v>
      </c>
      <c r="M511" t="s">
        <v>9780</v>
      </c>
      <c r="N511" t="b">
        <v>0</v>
      </c>
      <c r="O511" t="b">
        <v>0</v>
      </c>
      <c r="P511" t="b">
        <v>0</v>
      </c>
      <c r="Q511" t="b">
        <v>1</v>
      </c>
      <c r="R511" t="s">
        <v>9781</v>
      </c>
      <c r="S511">
        <v>18</v>
      </c>
      <c r="T511" t="b">
        <v>0</v>
      </c>
      <c r="V511" t="s">
        <v>8</v>
      </c>
      <c r="W511" t="s">
        <v>8</v>
      </c>
      <c r="X511" s="11">
        <v>77</v>
      </c>
      <c r="Y511">
        <v>1</v>
      </c>
      <c r="Z511" s="46" cm="1">
        <f t="array" ref="Z511">IF(V511="NA",$AD$2,(INDEX($BL$4:$BL$73,MATCH(V511&amp;W511,$BK$4:$BK$73&amp;$BJ$4:$BJ$73,0))))</f>
        <v>-4.0430703315750931E-2</v>
      </c>
      <c r="AA511" s="46">
        <f t="shared" si="15"/>
        <v>0.95956929668424906</v>
      </c>
      <c r="AB511" s="46"/>
    </row>
    <row r="512" spans="1:28" x14ac:dyDescent="0.25">
      <c r="A512">
        <v>4238</v>
      </c>
      <c r="B512" s="1">
        <v>45543.4151760764</v>
      </c>
      <c r="C512" s="1">
        <v>45543</v>
      </c>
      <c r="D512" t="s">
        <v>9100</v>
      </c>
      <c r="E512" t="s">
        <v>9101</v>
      </c>
      <c r="F512" t="s">
        <v>664</v>
      </c>
      <c r="G512">
        <v>74</v>
      </c>
      <c r="H512" t="b">
        <v>0</v>
      </c>
      <c r="I512" t="s">
        <v>9240</v>
      </c>
      <c r="J512" t="s">
        <v>9711</v>
      </c>
      <c r="K512" t="s">
        <v>9</v>
      </c>
      <c r="L512" t="b">
        <v>0</v>
      </c>
      <c r="M512" t="s">
        <v>6974</v>
      </c>
      <c r="N512" t="b">
        <v>0</v>
      </c>
      <c r="O512" t="b">
        <v>1</v>
      </c>
      <c r="P512" t="b">
        <v>0</v>
      </c>
      <c r="Q512" t="b">
        <v>1</v>
      </c>
      <c r="R512" t="s">
        <v>3852</v>
      </c>
      <c r="S512">
        <v>18</v>
      </c>
      <c r="T512" t="b">
        <v>0</v>
      </c>
      <c r="V512" t="s">
        <v>949</v>
      </c>
      <c r="W512">
        <v>4</v>
      </c>
      <c r="X512" s="11">
        <v>77</v>
      </c>
      <c r="Y512">
        <v>1</v>
      </c>
      <c r="Z512" s="46" cm="1">
        <f t="array" ref="Z512">IF(V512="NA",$AD$2,(INDEX($BL$4:$BL$73,MATCH(V512&amp;W512,$BK$4:$BK$73&amp;$BJ$4:$BJ$73,0))))</f>
        <v>1.0498615788681335E-2</v>
      </c>
      <c r="AA512" s="46">
        <f t="shared" si="15"/>
        <v>1.0104986157886813</v>
      </c>
      <c r="AB512" s="46"/>
    </row>
    <row r="513" spans="1:28" x14ac:dyDescent="0.25">
      <c r="A513">
        <v>4244</v>
      </c>
      <c r="B513" s="1">
        <v>45543.409841458299</v>
      </c>
      <c r="C513" s="1">
        <v>45543</v>
      </c>
      <c r="D513" t="s">
        <v>9100</v>
      </c>
      <c r="E513" t="s">
        <v>9101</v>
      </c>
      <c r="F513" t="s">
        <v>664</v>
      </c>
      <c r="G513">
        <v>74</v>
      </c>
      <c r="H513" t="b">
        <v>0</v>
      </c>
      <c r="I513" t="s">
        <v>9240</v>
      </c>
      <c r="J513" t="s">
        <v>9711</v>
      </c>
      <c r="K513" t="s">
        <v>7</v>
      </c>
      <c r="L513" t="b">
        <v>0</v>
      </c>
      <c r="M513" t="s">
        <v>6973</v>
      </c>
      <c r="N513" t="b">
        <v>0</v>
      </c>
      <c r="O513" t="b">
        <v>0</v>
      </c>
      <c r="P513" t="b">
        <v>0</v>
      </c>
      <c r="Q513" t="b">
        <v>1</v>
      </c>
      <c r="R513" t="s">
        <v>2021</v>
      </c>
      <c r="S513">
        <v>18</v>
      </c>
      <c r="T513" t="b">
        <v>0</v>
      </c>
      <c r="V513" t="s">
        <v>924</v>
      </c>
      <c r="W513">
        <v>4</v>
      </c>
      <c r="X513" s="11">
        <v>77</v>
      </c>
      <c r="Y513">
        <v>1</v>
      </c>
      <c r="Z513" s="46" cm="1">
        <f t="array" ref="Z513">IF(V513="NA",$AD$2,(INDEX($BL$4:$BL$73,MATCH(V513&amp;W513,$BK$4:$BK$73&amp;$BJ$4:$BJ$73,0))))</f>
        <v>1.0498615788681449E-2</v>
      </c>
      <c r="AA513" s="46">
        <f t="shared" si="15"/>
        <v>1.0104986157886815</v>
      </c>
      <c r="AB513" s="46"/>
    </row>
    <row r="514" spans="1:28" x14ac:dyDescent="0.25">
      <c r="A514">
        <v>4245</v>
      </c>
      <c r="B514" s="1">
        <v>45543.409558055602</v>
      </c>
      <c r="C514" s="1">
        <v>45543</v>
      </c>
      <c r="D514" t="s">
        <v>9100</v>
      </c>
      <c r="E514" t="s">
        <v>9101</v>
      </c>
      <c r="F514" t="s">
        <v>790</v>
      </c>
      <c r="G514">
        <v>77</v>
      </c>
      <c r="H514" t="b">
        <v>0</v>
      </c>
      <c r="I514" t="s">
        <v>9240</v>
      </c>
      <c r="J514" t="s">
        <v>9711</v>
      </c>
      <c r="K514" t="s">
        <v>7</v>
      </c>
      <c r="L514" t="b">
        <v>0</v>
      </c>
      <c r="M514" t="s">
        <v>9782</v>
      </c>
      <c r="N514" t="b">
        <v>0</v>
      </c>
      <c r="O514" t="b">
        <v>0</v>
      </c>
      <c r="P514" t="b">
        <v>0</v>
      </c>
      <c r="Q514" t="b">
        <v>1</v>
      </c>
      <c r="R514" t="s">
        <v>9783</v>
      </c>
      <c r="S514">
        <v>18</v>
      </c>
      <c r="T514" t="b">
        <v>0</v>
      </c>
      <c r="V514" t="s">
        <v>892</v>
      </c>
      <c r="W514">
        <v>4</v>
      </c>
      <c r="X514" s="11">
        <v>77</v>
      </c>
      <c r="Y514">
        <v>1</v>
      </c>
      <c r="Z514" s="46" cm="1">
        <f t="array" ref="Z514">IF(V514="NA",$AD$2,(INDEX($BL$4:$BL$73,MATCH(V514&amp;W514,$BK$4:$BK$73&amp;$BJ$4:$BJ$73,0))))</f>
        <v>1.0498615788681274E-2</v>
      </c>
      <c r="AA514" s="46">
        <f t="shared" si="15"/>
        <v>1.0104986157886813</v>
      </c>
      <c r="AB514" s="46"/>
    </row>
    <row r="515" spans="1:28" x14ac:dyDescent="0.25">
      <c r="A515">
        <v>4246</v>
      </c>
      <c r="B515" s="1">
        <v>45543.409313055599</v>
      </c>
      <c r="C515" s="1">
        <v>45543</v>
      </c>
      <c r="D515" t="s">
        <v>9100</v>
      </c>
      <c r="E515" t="s">
        <v>9101</v>
      </c>
      <c r="F515" t="s">
        <v>664</v>
      </c>
      <c r="G515">
        <v>80</v>
      </c>
      <c r="H515" t="b">
        <v>0</v>
      </c>
      <c r="I515" t="s">
        <v>9240</v>
      </c>
      <c r="J515" t="s">
        <v>9711</v>
      </c>
      <c r="K515" t="s">
        <v>9</v>
      </c>
      <c r="L515" t="b">
        <v>0</v>
      </c>
      <c r="M515" t="s">
        <v>9784</v>
      </c>
      <c r="N515" t="b">
        <v>0</v>
      </c>
      <c r="O515" t="b">
        <v>1</v>
      </c>
      <c r="P515" t="b">
        <v>0</v>
      </c>
      <c r="Q515" t="b">
        <v>1</v>
      </c>
      <c r="R515" t="s">
        <v>9785</v>
      </c>
      <c r="S515">
        <v>18</v>
      </c>
      <c r="T515" t="b">
        <v>0</v>
      </c>
      <c r="V515" t="s">
        <v>8</v>
      </c>
      <c r="W515" t="s">
        <v>8</v>
      </c>
      <c r="X515" s="11">
        <v>82</v>
      </c>
      <c r="Y515">
        <v>1</v>
      </c>
      <c r="Z515" s="46" cm="1">
        <f t="array" ref="Z515">IF(V515="NA",$AD$2,(INDEX($BL$4:$BL$73,MATCH(V515&amp;W515,$BK$4:$BK$73&amp;$BJ$4:$BJ$73,0))))</f>
        <v>-4.0430703315750931E-2</v>
      </c>
      <c r="AA515" s="46">
        <f t="shared" si="15"/>
        <v>0.95956929668424906</v>
      </c>
      <c r="AB515" s="46"/>
    </row>
    <row r="516" spans="1:28" x14ac:dyDescent="0.25">
      <c r="A516">
        <v>4249</v>
      </c>
      <c r="B516" s="1">
        <v>45543.408601585601</v>
      </c>
      <c r="C516" s="1">
        <v>45543</v>
      </c>
      <c r="D516" t="s">
        <v>9100</v>
      </c>
      <c r="E516" t="s">
        <v>9101</v>
      </c>
      <c r="F516" t="s">
        <v>664</v>
      </c>
      <c r="G516">
        <v>76</v>
      </c>
      <c r="H516" t="b">
        <v>0</v>
      </c>
      <c r="I516" t="s">
        <v>9240</v>
      </c>
      <c r="J516" t="s">
        <v>9711</v>
      </c>
      <c r="K516" t="s">
        <v>9</v>
      </c>
      <c r="L516" t="b">
        <v>0</v>
      </c>
      <c r="M516" t="s">
        <v>9786</v>
      </c>
      <c r="N516" t="b">
        <v>0</v>
      </c>
      <c r="O516" t="b">
        <v>1</v>
      </c>
      <c r="P516" t="b">
        <v>0</v>
      </c>
      <c r="Q516" t="b">
        <v>1</v>
      </c>
      <c r="R516" t="s">
        <v>9787</v>
      </c>
      <c r="S516">
        <v>18</v>
      </c>
      <c r="T516" t="b">
        <v>0</v>
      </c>
      <c r="V516" t="s">
        <v>945</v>
      </c>
      <c r="W516">
        <v>5</v>
      </c>
      <c r="X516" s="11">
        <v>77</v>
      </c>
      <c r="Y516">
        <v>1</v>
      </c>
      <c r="Z516" s="46" cm="1">
        <f t="array" ref="Z516">IF(V516="NA",$AD$2,(INDEX($BL$4:$BL$73,MATCH(V516&amp;W516,$BK$4:$BK$73&amp;$BJ$4:$BJ$73,0))))</f>
        <v>4.1970782120221983E-2</v>
      </c>
      <c r="AA516" s="46">
        <f t="shared" ref="AA516:AA579" si="16">Y516+Z516</f>
        <v>1.041970782120222</v>
      </c>
      <c r="AB516" s="46"/>
    </row>
    <row r="517" spans="1:28" x14ac:dyDescent="0.25">
      <c r="A517">
        <v>4250</v>
      </c>
      <c r="B517" s="1">
        <v>45543.408317789399</v>
      </c>
      <c r="C517" s="1">
        <v>45543</v>
      </c>
      <c r="D517" t="s">
        <v>9100</v>
      </c>
      <c r="E517" t="s">
        <v>9101</v>
      </c>
      <c r="F517" t="s">
        <v>664</v>
      </c>
      <c r="G517">
        <v>75</v>
      </c>
      <c r="H517" t="b">
        <v>0</v>
      </c>
      <c r="I517" t="s">
        <v>9240</v>
      </c>
      <c r="J517" t="s">
        <v>9711</v>
      </c>
      <c r="K517" t="s">
        <v>9</v>
      </c>
      <c r="L517" t="b">
        <v>0</v>
      </c>
      <c r="M517" t="s">
        <v>6972</v>
      </c>
      <c r="N517" t="b">
        <v>0</v>
      </c>
      <c r="O517" t="b">
        <v>1</v>
      </c>
      <c r="P517" t="b">
        <v>0</v>
      </c>
      <c r="Q517" t="b">
        <v>1</v>
      </c>
      <c r="R517" t="s">
        <v>3846</v>
      </c>
      <c r="S517">
        <v>18</v>
      </c>
      <c r="T517" t="b">
        <v>0</v>
      </c>
      <c r="V517" t="s">
        <v>741</v>
      </c>
      <c r="W517">
        <v>4</v>
      </c>
      <c r="X517" s="11">
        <v>77</v>
      </c>
      <c r="Y517">
        <v>1</v>
      </c>
      <c r="Z517" s="46" cm="1">
        <f t="array" ref="Z517">IF(V517="NA",$AD$2,(INDEX($BL$4:$BL$73,MATCH(V517&amp;W517,$BK$4:$BK$73&amp;$BJ$4:$BJ$73,0))))</f>
        <v>1.1678733304575806E-2</v>
      </c>
      <c r="AA517" s="46">
        <f t="shared" si="16"/>
        <v>1.0116787333045758</v>
      </c>
      <c r="AB517" s="46"/>
    </row>
    <row r="518" spans="1:28" x14ac:dyDescent="0.25">
      <c r="A518">
        <v>4251</v>
      </c>
      <c r="B518" s="1">
        <v>45543.408031203697</v>
      </c>
      <c r="C518" s="1">
        <v>45543</v>
      </c>
      <c r="D518" t="s">
        <v>9100</v>
      </c>
      <c r="E518" t="s">
        <v>9101</v>
      </c>
      <c r="F518" t="s">
        <v>664</v>
      </c>
      <c r="G518">
        <v>78</v>
      </c>
      <c r="H518" t="b">
        <v>0</v>
      </c>
      <c r="I518" t="s">
        <v>9240</v>
      </c>
      <c r="J518" t="s">
        <v>9711</v>
      </c>
      <c r="K518" t="s">
        <v>7</v>
      </c>
      <c r="L518" t="b">
        <v>0</v>
      </c>
      <c r="M518" t="s">
        <v>9788</v>
      </c>
      <c r="N518" t="b">
        <v>0</v>
      </c>
      <c r="O518" t="b">
        <v>0</v>
      </c>
      <c r="P518" t="b">
        <v>0</v>
      </c>
      <c r="Q518" t="b">
        <v>1</v>
      </c>
      <c r="R518" t="s">
        <v>9789</v>
      </c>
      <c r="S518">
        <v>18</v>
      </c>
      <c r="T518" t="b">
        <v>0</v>
      </c>
      <c r="V518" t="s">
        <v>886</v>
      </c>
      <c r="W518">
        <v>4</v>
      </c>
      <c r="X518" s="11">
        <v>82</v>
      </c>
      <c r="Y518">
        <v>1</v>
      </c>
      <c r="Z518" s="46" cm="1">
        <f t="array" ref="Z518">IF(V518="NA",$AD$2,(INDEX($BL$4:$BL$73,MATCH(V518&amp;W518,$BK$4:$BK$73&amp;$BJ$4:$BJ$73,0))))</f>
        <v>1.0498615788681297E-2</v>
      </c>
      <c r="AA518" s="46">
        <f t="shared" si="16"/>
        <v>1.0104986157886813</v>
      </c>
      <c r="AB518" s="46"/>
    </row>
    <row r="519" spans="1:28" x14ac:dyDescent="0.25">
      <c r="A519">
        <v>4252</v>
      </c>
      <c r="B519" s="1">
        <v>45543.407753842599</v>
      </c>
      <c r="C519" s="1">
        <v>45543</v>
      </c>
      <c r="D519" t="s">
        <v>9100</v>
      </c>
      <c r="E519" t="s">
        <v>9101</v>
      </c>
      <c r="F519" t="s">
        <v>664</v>
      </c>
      <c r="G519">
        <v>81</v>
      </c>
      <c r="H519" t="b">
        <v>0</v>
      </c>
      <c r="I519" t="s">
        <v>9240</v>
      </c>
      <c r="J519" t="s">
        <v>9711</v>
      </c>
      <c r="K519" t="s">
        <v>9</v>
      </c>
      <c r="L519" t="b">
        <v>0</v>
      </c>
      <c r="M519" t="s">
        <v>9790</v>
      </c>
      <c r="N519" t="b">
        <v>0</v>
      </c>
      <c r="O519" t="b">
        <v>1</v>
      </c>
      <c r="P519" t="b">
        <v>0</v>
      </c>
      <c r="Q519" t="b">
        <v>1</v>
      </c>
      <c r="R519" t="s">
        <v>9791</v>
      </c>
      <c r="S519">
        <v>18</v>
      </c>
      <c r="T519" t="b">
        <v>0</v>
      </c>
      <c r="V519" t="s">
        <v>9062</v>
      </c>
      <c r="W519">
        <v>5</v>
      </c>
      <c r="X519" s="11">
        <v>82</v>
      </c>
      <c r="Y519">
        <v>1</v>
      </c>
      <c r="Z519" s="46" cm="1">
        <f t="array" ref="Z519">IF(V519="NA",$AD$2,(INDEX($BL$4:$BL$73,MATCH(V519&amp;W519,$BK$4:$BK$73&amp;$BJ$4:$BJ$73,0))))</f>
        <v>4.0016723468913544E-2</v>
      </c>
      <c r="AA519" s="46">
        <f t="shared" si="16"/>
        <v>1.0400167234689135</v>
      </c>
      <c r="AB519" s="46"/>
    </row>
    <row r="520" spans="1:28" x14ac:dyDescent="0.25">
      <c r="A520">
        <v>4253</v>
      </c>
      <c r="B520" s="1">
        <v>45543.407510046301</v>
      </c>
      <c r="C520" s="1">
        <v>45543</v>
      </c>
      <c r="D520" t="s">
        <v>9100</v>
      </c>
      <c r="E520" t="s">
        <v>9101</v>
      </c>
      <c r="F520" t="s">
        <v>664</v>
      </c>
      <c r="G520">
        <v>75</v>
      </c>
      <c r="H520" t="b">
        <v>0</v>
      </c>
      <c r="I520" t="s">
        <v>9240</v>
      </c>
      <c r="J520" t="s">
        <v>9711</v>
      </c>
      <c r="K520" t="s">
        <v>9</v>
      </c>
      <c r="L520" t="b">
        <v>0</v>
      </c>
      <c r="M520" t="s">
        <v>6971</v>
      </c>
      <c r="N520" t="b">
        <v>0</v>
      </c>
      <c r="O520" t="b">
        <v>1</v>
      </c>
      <c r="P520" t="b">
        <v>0</v>
      </c>
      <c r="Q520" t="b">
        <v>1</v>
      </c>
      <c r="R520" t="s">
        <v>3844</v>
      </c>
      <c r="S520">
        <v>18</v>
      </c>
      <c r="T520" t="b">
        <v>0</v>
      </c>
      <c r="V520" t="s">
        <v>889</v>
      </c>
      <c r="W520">
        <v>5</v>
      </c>
      <c r="X520" s="11">
        <v>77</v>
      </c>
      <c r="Y520">
        <v>1</v>
      </c>
      <c r="Z520" s="46" cm="1">
        <f t="array" ref="Z520">IF(V520="NA",$AD$2,(INDEX($BL$4:$BL$73,MATCH(V520&amp;W520,$BK$4:$BK$73&amp;$BJ$4:$BJ$73,0))))</f>
        <v>4.1970782120221983E-2</v>
      </c>
      <c r="AA520" s="46">
        <f t="shared" si="16"/>
        <v>1.041970782120222</v>
      </c>
      <c r="AB520" s="46"/>
    </row>
    <row r="521" spans="1:28" x14ac:dyDescent="0.25">
      <c r="A521">
        <v>4254</v>
      </c>
      <c r="B521" s="1">
        <v>45543.407258877298</v>
      </c>
      <c r="C521" s="1">
        <v>45543</v>
      </c>
      <c r="D521" t="s">
        <v>9100</v>
      </c>
      <c r="E521" t="s">
        <v>9101</v>
      </c>
      <c r="F521" t="s">
        <v>664</v>
      </c>
      <c r="G521">
        <v>75</v>
      </c>
      <c r="H521" t="b">
        <v>0</v>
      </c>
      <c r="I521" t="s">
        <v>9240</v>
      </c>
      <c r="J521" t="s">
        <v>9711</v>
      </c>
      <c r="K521" t="s">
        <v>9</v>
      </c>
      <c r="L521" t="b">
        <v>0</v>
      </c>
      <c r="M521" t="s">
        <v>9792</v>
      </c>
      <c r="N521" t="b">
        <v>0</v>
      </c>
      <c r="O521" t="b">
        <v>1</v>
      </c>
      <c r="P521" t="b">
        <v>0</v>
      </c>
      <c r="Q521" t="b">
        <v>1</v>
      </c>
      <c r="R521" t="s">
        <v>9793</v>
      </c>
      <c r="S521">
        <v>18</v>
      </c>
      <c r="T521" t="b">
        <v>0</v>
      </c>
      <c r="V521" t="s">
        <v>743</v>
      </c>
      <c r="W521">
        <v>4</v>
      </c>
      <c r="X521" s="11">
        <v>77</v>
      </c>
      <c r="Y521">
        <v>1</v>
      </c>
      <c r="Z521" s="46" cm="1">
        <f t="array" ref="Z521">IF(V521="NA",$AD$2,(INDEX($BL$4:$BL$73,MATCH(V521&amp;W521,$BK$4:$BK$73&amp;$BJ$4:$BJ$73,0))))</f>
        <v>1.1678733304575811E-2</v>
      </c>
      <c r="AA521" s="46">
        <f t="shared" si="16"/>
        <v>1.0116787333045758</v>
      </c>
      <c r="AB521" s="46"/>
    </row>
    <row r="522" spans="1:28" x14ac:dyDescent="0.25">
      <c r="A522">
        <v>4255</v>
      </c>
      <c r="B522" s="1">
        <v>45543.406981874999</v>
      </c>
      <c r="C522" s="1">
        <v>45543</v>
      </c>
      <c r="D522" t="s">
        <v>9100</v>
      </c>
      <c r="E522" t="s">
        <v>9101</v>
      </c>
      <c r="F522" t="s">
        <v>790</v>
      </c>
      <c r="G522">
        <v>75</v>
      </c>
      <c r="H522" t="b">
        <v>0</v>
      </c>
      <c r="I522" t="s">
        <v>9240</v>
      </c>
      <c r="J522" t="s">
        <v>9711</v>
      </c>
      <c r="K522" t="s">
        <v>7</v>
      </c>
      <c r="L522" t="b">
        <v>0</v>
      </c>
      <c r="M522" t="s">
        <v>9794</v>
      </c>
      <c r="N522" t="b">
        <v>0</v>
      </c>
      <c r="O522" t="b">
        <v>0</v>
      </c>
      <c r="P522" t="b">
        <v>0</v>
      </c>
      <c r="Q522" t="b">
        <v>1</v>
      </c>
      <c r="R522" t="s">
        <v>9795</v>
      </c>
      <c r="S522">
        <v>18</v>
      </c>
      <c r="T522" t="b">
        <v>0</v>
      </c>
      <c r="V522" t="s">
        <v>893</v>
      </c>
      <c r="W522">
        <v>4</v>
      </c>
      <c r="X522" s="11">
        <v>77</v>
      </c>
      <c r="Y522">
        <v>1</v>
      </c>
      <c r="Z522" s="46" cm="1">
        <f t="array" ref="Z522">IF(V522="NA",$AD$2,(INDEX($BL$4:$BL$73,MATCH(V522&amp;W522,$BK$4:$BK$73&amp;$BJ$4:$BJ$73,0))))</f>
        <v>1.0498615788681286E-2</v>
      </c>
      <c r="AA522" s="46">
        <f t="shared" si="16"/>
        <v>1.0104986157886813</v>
      </c>
      <c r="AB522" s="46"/>
    </row>
    <row r="523" spans="1:28" x14ac:dyDescent="0.25">
      <c r="A523">
        <v>4256</v>
      </c>
      <c r="B523" s="1">
        <v>45543.4066660764</v>
      </c>
      <c r="C523" s="1">
        <v>45543</v>
      </c>
      <c r="D523" t="s">
        <v>9100</v>
      </c>
      <c r="E523" t="s">
        <v>9101</v>
      </c>
      <c r="F523" t="s">
        <v>664</v>
      </c>
      <c r="G523">
        <v>75</v>
      </c>
      <c r="H523" t="b">
        <v>0</v>
      </c>
      <c r="I523" t="s">
        <v>9240</v>
      </c>
      <c r="J523" t="s">
        <v>9711</v>
      </c>
      <c r="K523" t="s">
        <v>7</v>
      </c>
      <c r="L523" t="b">
        <v>0</v>
      </c>
      <c r="M523" t="s">
        <v>6970</v>
      </c>
      <c r="N523" t="b">
        <v>0</v>
      </c>
      <c r="O523" t="b">
        <v>0</v>
      </c>
      <c r="P523" t="b">
        <v>0</v>
      </c>
      <c r="Q523" t="b">
        <v>1</v>
      </c>
      <c r="R523" t="s">
        <v>3842</v>
      </c>
      <c r="S523">
        <v>18</v>
      </c>
      <c r="T523" t="b">
        <v>0</v>
      </c>
      <c r="V523" t="s">
        <v>8</v>
      </c>
      <c r="W523" t="s">
        <v>8</v>
      </c>
      <c r="X523" s="11">
        <v>77</v>
      </c>
      <c r="Y523">
        <v>1</v>
      </c>
      <c r="Z523" s="46" cm="1">
        <f t="array" ref="Z523">IF(V523="NA",$AD$2,(INDEX($BL$4:$BL$73,MATCH(V523&amp;W523,$BK$4:$BK$73&amp;$BJ$4:$BJ$73,0))))</f>
        <v>-4.0430703315750931E-2</v>
      </c>
      <c r="AA523" s="46">
        <f t="shared" si="16"/>
        <v>0.95956929668424906</v>
      </c>
      <c r="AB523" s="46"/>
    </row>
    <row r="524" spans="1:28" x14ac:dyDescent="0.25">
      <c r="A524">
        <v>4257</v>
      </c>
      <c r="B524" s="1">
        <v>45543.406378518499</v>
      </c>
      <c r="C524" s="1">
        <v>45543</v>
      </c>
      <c r="D524" t="s">
        <v>9100</v>
      </c>
      <c r="E524" t="s">
        <v>9101</v>
      </c>
      <c r="F524" t="s">
        <v>664</v>
      </c>
      <c r="G524">
        <v>77</v>
      </c>
      <c r="H524" t="b">
        <v>0</v>
      </c>
      <c r="I524" t="s">
        <v>9240</v>
      </c>
      <c r="J524" t="s">
        <v>9159</v>
      </c>
      <c r="K524" t="s">
        <v>7</v>
      </c>
      <c r="L524" t="b">
        <v>0</v>
      </c>
      <c r="M524" t="s">
        <v>9796</v>
      </c>
      <c r="N524" t="b">
        <v>0</v>
      </c>
      <c r="O524" t="b">
        <v>0</v>
      </c>
      <c r="P524" t="b">
        <v>0</v>
      </c>
      <c r="Q524" t="b">
        <v>1</v>
      </c>
      <c r="R524" t="s">
        <v>9797</v>
      </c>
      <c r="S524">
        <v>18</v>
      </c>
      <c r="T524" t="b">
        <v>0</v>
      </c>
      <c r="V524" t="s">
        <v>893</v>
      </c>
      <c r="W524">
        <v>5</v>
      </c>
      <c r="X524" s="11">
        <v>77</v>
      </c>
      <c r="Y524">
        <v>1</v>
      </c>
      <c r="Z524" s="46" cm="1">
        <f t="array" ref="Z524">IF(V524="NA",$AD$2,(INDEX($BL$4:$BL$73,MATCH(V524&amp;W524,$BK$4:$BK$73&amp;$BJ$4:$BJ$73,0))))</f>
        <v>4.1970782120221983E-2</v>
      </c>
      <c r="AA524" s="46">
        <f t="shared" si="16"/>
        <v>1.041970782120222</v>
      </c>
      <c r="AB524" s="46"/>
    </row>
    <row r="525" spans="1:28" x14ac:dyDescent="0.25">
      <c r="A525">
        <v>4258</v>
      </c>
      <c r="B525" s="1">
        <v>45543.406085266201</v>
      </c>
      <c r="C525" s="1">
        <v>45543</v>
      </c>
      <c r="D525" t="s">
        <v>9100</v>
      </c>
      <c r="E525" t="s">
        <v>9101</v>
      </c>
      <c r="F525" t="s">
        <v>664</v>
      </c>
      <c r="G525">
        <v>85</v>
      </c>
      <c r="H525" t="b">
        <v>0</v>
      </c>
      <c r="I525" t="s">
        <v>9240</v>
      </c>
      <c r="J525" t="s">
        <v>9159</v>
      </c>
      <c r="K525" t="s">
        <v>7</v>
      </c>
      <c r="L525" t="b">
        <v>0</v>
      </c>
      <c r="M525" t="s">
        <v>9798</v>
      </c>
      <c r="N525" t="b">
        <v>0</v>
      </c>
      <c r="O525" t="b">
        <v>0</v>
      </c>
      <c r="P525" t="b">
        <v>0</v>
      </c>
      <c r="Q525" t="b">
        <v>1</v>
      </c>
      <c r="R525" t="s">
        <v>9799</v>
      </c>
      <c r="S525">
        <v>18</v>
      </c>
      <c r="T525" t="b">
        <v>0</v>
      </c>
      <c r="V525" t="s">
        <v>8</v>
      </c>
      <c r="W525" t="s">
        <v>8</v>
      </c>
      <c r="X525" s="11">
        <v>87</v>
      </c>
      <c r="Y525">
        <v>1</v>
      </c>
      <c r="Z525" s="46" cm="1">
        <f t="array" ref="Z525">IF(V525="NA",$AD$2,(INDEX($BL$4:$BL$73,MATCH(V525&amp;W525,$BK$4:$BK$73&amp;$BJ$4:$BJ$73,0))))</f>
        <v>-4.0430703315750931E-2</v>
      </c>
      <c r="AA525" s="46">
        <f t="shared" si="16"/>
        <v>0.95956929668424906</v>
      </c>
      <c r="AB525" s="46"/>
    </row>
    <row r="526" spans="1:28" x14ac:dyDescent="0.25">
      <c r="A526">
        <v>4259</v>
      </c>
      <c r="B526" s="1">
        <v>45543.405784039402</v>
      </c>
      <c r="C526" s="1">
        <v>45543</v>
      </c>
      <c r="D526" t="s">
        <v>9100</v>
      </c>
      <c r="E526" t="s">
        <v>9101</v>
      </c>
      <c r="F526" t="s">
        <v>664</v>
      </c>
      <c r="G526">
        <v>82</v>
      </c>
      <c r="H526" t="b">
        <v>0</v>
      </c>
      <c r="I526" t="s">
        <v>9240</v>
      </c>
      <c r="J526" t="s">
        <v>9159</v>
      </c>
      <c r="K526" t="s">
        <v>7</v>
      </c>
      <c r="L526" t="b">
        <v>0</v>
      </c>
      <c r="M526" t="s">
        <v>6969</v>
      </c>
      <c r="N526" t="b">
        <v>0</v>
      </c>
      <c r="O526" t="b">
        <v>0</v>
      </c>
      <c r="P526" t="b">
        <v>0</v>
      </c>
      <c r="Q526" t="b">
        <v>1</v>
      </c>
      <c r="R526" t="s">
        <v>3840</v>
      </c>
      <c r="S526">
        <v>18</v>
      </c>
      <c r="T526" t="b">
        <v>0</v>
      </c>
      <c r="V526" t="s">
        <v>741</v>
      </c>
      <c r="W526">
        <v>4</v>
      </c>
      <c r="X526" s="11">
        <v>82</v>
      </c>
      <c r="Y526">
        <v>1</v>
      </c>
      <c r="Z526" s="46" cm="1">
        <f t="array" ref="Z526">IF(V526="NA",$AD$2,(INDEX($BL$4:$BL$73,MATCH(V526&amp;W526,$BK$4:$BK$73&amp;$BJ$4:$BJ$73,0))))</f>
        <v>1.1678733304575806E-2</v>
      </c>
      <c r="AA526" s="46">
        <f t="shared" si="16"/>
        <v>1.0116787333045758</v>
      </c>
      <c r="AB526" s="46"/>
    </row>
    <row r="527" spans="1:28" x14ac:dyDescent="0.25">
      <c r="A527">
        <v>4260</v>
      </c>
      <c r="B527" s="1">
        <v>45543.405501527799</v>
      </c>
      <c r="C527" s="1">
        <v>45543</v>
      </c>
      <c r="D527" t="s">
        <v>9100</v>
      </c>
      <c r="E527" t="s">
        <v>9101</v>
      </c>
      <c r="F527" t="s">
        <v>790</v>
      </c>
      <c r="G527">
        <v>84</v>
      </c>
      <c r="H527" t="b">
        <v>0</v>
      </c>
      <c r="I527" t="s">
        <v>9240</v>
      </c>
      <c r="J527" t="s">
        <v>9159</v>
      </c>
      <c r="K527" t="s">
        <v>7</v>
      </c>
      <c r="L527" t="b">
        <v>0</v>
      </c>
      <c r="M527" t="s">
        <v>9800</v>
      </c>
      <c r="N527" t="b">
        <v>0</v>
      </c>
      <c r="O527" t="b">
        <v>0</v>
      </c>
      <c r="P527" t="b">
        <v>0</v>
      </c>
      <c r="Q527" t="b">
        <v>1</v>
      </c>
      <c r="R527" t="s">
        <v>9801</v>
      </c>
      <c r="S527">
        <v>18</v>
      </c>
      <c r="T527" t="b">
        <v>0</v>
      </c>
      <c r="V527" t="s">
        <v>741</v>
      </c>
      <c r="W527">
        <v>4</v>
      </c>
      <c r="X527" s="11">
        <v>87</v>
      </c>
      <c r="Y527">
        <v>1</v>
      </c>
      <c r="Z527" s="46" cm="1">
        <f t="array" ref="Z527">IF(V527="NA",$AD$2,(INDEX($BL$4:$BL$73,MATCH(V527&amp;W527,$BK$4:$BK$73&amp;$BJ$4:$BJ$73,0))))</f>
        <v>1.1678733304575806E-2</v>
      </c>
      <c r="AA527" s="46">
        <f t="shared" si="16"/>
        <v>1.0116787333045758</v>
      </c>
      <c r="AB527" s="46"/>
    </row>
    <row r="528" spans="1:28" x14ac:dyDescent="0.25">
      <c r="A528">
        <v>4261</v>
      </c>
      <c r="B528" s="1">
        <v>45543.404431319403</v>
      </c>
      <c r="C528" s="1">
        <v>45543</v>
      </c>
      <c r="D528" t="s">
        <v>9100</v>
      </c>
      <c r="E528" t="s">
        <v>9101</v>
      </c>
      <c r="F528" t="s">
        <v>790</v>
      </c>
      <c r="G528">
        <v>70</v>
      </c>
      <c r="H528" t="b">
        <v>0</v>
      </c>
      <c r="I528" t="s">
        <v>9240</v>
      </c>
      <c r="J528" t="s">
        <v>9159</v>
      </c>
      <c r="K528" t="s">
        <v>7</v>
      </c>
      <c r="L528" t="b">
        <v>0</v>
      </c>
      <c r="M528" t="s">
        <v>9802</v>
      </c>
      <c r="N528" t="b">
        <v>0</v>
      </c>
      <c r="O528" t="b">
        <v>0</v>
      </c>
      <c r="P528" t="b">
        <v>0</v>
      </c>
      <c r="Q528" t="b">
        <v>1</v>
      </c>
      <c r="R528" t="s">
        <v>9803</v>
      </c>
      <c r="S528">
        <v>18</v>
      </c>
      <c r="T528" t="b">
        <v>0</v>
      </c>
      <c r="V528" t="s">
        <v>892</v>
      </c>
      <c r="W528">
        <v>4</v>
      </c>
      <c r="X528" s="11">
        <v>72</v>
      </c>
      <c r="Y528">
        <v>1</v>
      </c>
      <c r="Z528" s="46" cm="1">
        <f t="array" ref="Z528">IF(V528="NA",$AD$2,(INDEX($BL$4:$BL$73,MATCH(V528&amp;W528,$BK$4:$BK$73&amp;$BJ$4:$BJ$73,0))))</f>
        <v>1.0498615788681274E-2</v>
      </c>
      <c r="AA528" s="46">
        <f t="shared" si="16"/>
        <v>1.0104986157886813</v>
      </c>
      <c r="AB528" s="46"/>
    </row>
    <row r="529" spans="1:28" x14ac:dyDescent="0.25">
      <c r="A529">
        <v>4269</v>
      </c>
      <c r="B529" s="1">
        <v>45543.402579259302</v>
      </c>
      <c r="C529" s="1">
        <v>45543</v>
      </c>
      <c r="D529" t="s">
        <v>9100</v>
      </c>
      <c r="E529" t="s">
        <v>9101</v>
      </c>
      <c r="F529" t="s">
        <v>790</v>
      </c>
      <c r="G529">
        <v>72</v>
      </c>
      <c r="H529" t="b">
        <v>0</v>
      </c>
      <c r="I529" t="s">
        <v>9240</v>
      </c>
      <c r="J529" t="s">
        <v>9159</v>
      </c>
      <c r="K529" t="s">
        <v>7</v>
      </c>
      <c r="L529" t="b">
        <v>0</v>
      </c>
      <c r="M529" t="s">
        <v>9804</v>
      </c>
      <c r="N529" t="b">
        <v>0</v>
      </c>
      <c r="O529" t="b">
        <v>0</v>
      </c>
      <c r="P529" t="b">
        <v>0</v>
      </c>
      <c r="Q529" t="b">
        <v>1</v>
      </c>
      <c r="R529" t="s">
        <v>9805</v>
      </c>
      <c r="S529">
        <v>18</v>
      </c>
      <c r="T529" t="b">
        <v>0</v>
      </c>
      <c r="V529" t="s">
        <v>924</v>
      </c>
      <c r="W529">
        <v>5</v>
      </c>
      <c r="X529" s="11">
        <v>72</v>
      </c>
      <c r="Y529">
        <v>1</v>
      </c>
      <c r="Z529" s="46" cm="1">
        <f t="array" ref="Z529">IF(V529="NA",$AD$2,(INDEX($BL$4:$BL$73,MATCH(V529&amp;W529,$BK$4:$BK$73&amp;$BJ$4:$BJ$73,0))))</f>
        <v>4.1970782120221983E-2</v>
      </c>
      <c r="AA529" s="46">
        <f t="shared" si="16"/>
        <v>1.041970782120222</v>
      </c>
      <c r="AB529" s="46"/>
    </row>
    <row r="530" spans="1:28" x14ac:dyDescent="0.25">
      <c r="A530">
        <v>4272</v>
      </c>
      <c r="B530" s="1">
        <v>45543.4017784838</v>
      </c>
      <c r="C530" s="1">
        <v>45543</v>
      </c>
      <c r="D530" t="s">
        <v>9100</v>
      </c>
      <c r="E530" t="s">
        <v>9101</v>
      </c>
      <c r="F530" t="s">
        <v>664</v>
      </c>
      <c r="G530">
        <v>74</v>
      </c>
      <c r="H530" t="b">
        <v>0</v>
      </c>
      <c r="I530" t="s">
        <v>9240</v>
      </c>
      <c r="J530" t="s">
        <v>9159</v>
      </c>
      <c r="K530" t="s">
        <v>7</v>
      </c>
      <c r="L530" t="b">
        <v>0</v>
      </c>
      <c r="M530" t="s">
        <v>9806</v>
      </c>
      <c r="N530" t="b">
        <v>0</v>
      </c>
      <c r="O530" t="b">
        <v>0</v>
      </c>
      <c r="P530" t="b">
        <v>0</v>
      </c>
      <c r="Q530" t="b">
        <v>1</v>
      </c>
      <c r="R530" t="s">
        <v>9807</v>
      </c>
      <c r="S530">
        <v>18</v>
      </c>
      <c r="T530" t="b">
        <v>0</v>
      </c>
      <c r="V530" t="s">
        <v>889</v>
      </c>
      <c r="W530">
        <v>4</v>
      </c>
      <c r="X530" s="11">
        <v>77</v>
      </c>
      <c r="Y530">
        <v>1</v>
      </c>
      <c r="Z530" s="46" cm="1">
        <f t="array" ref="Z530">IF(V530="NA",$AD$2,(INDEX($BL$4:$BL$73,MATCH(V530&amp;W530,$BK$4:$BK$73&amp;$BJ$4:$BJ$73,0))))</f>
        <v>1.0498615788681227E-2</v>
      </c>
      <c r="AA530" s="46">
        <f t="shared" si="16"/>
        <v>1.0104986157886813</v>
      </c>
      <c r="AB530" s="46"/>
    </row>
    <row r="531" spans="1:28" x14ac:dyDescent="0.25">
      <c r="A531">
        <v>4273</v>
      </c>
      <c r="B531" s="1">
        <v>45543.401502361099</v>
      </c>
      <c r="C531" s="1">
        <v>45543</v>
      </c>
      <c r="D531" t="s">
        <v>9100</v>
      </c>
      <c r="E531" t="s">
        <v>9101</v>
      </c>
      <c r="F531" t="s">
        <v>790</v>
      </c>
      <c r="G531">
        <v>75</v>
      </c>
      <c r="H531" t="b">
        <v>0</v>
      </c>
      <c r="I531" t="s">
        <v>9240</v>
      </c>
      <c r="J531" t="s">
        <v>9159</v>
      </c>
      <c r="K531" t="s">
        <v>7</v>
      </c>
      <c r="L531" t="b">
        <v>0</v>
      </c>
      <c r="M531" t="s">
        <v>9808</v>
      </c>
      <c r="N531" t="b">
        <v>0</v>
      </c>
      <c r="O531" t="b">
        <v>0</v>
      </c>
      <c r="P531" t="b">
        <v>0</v>
      </c>
      <c r="Q531" t="b">
        <v>1</v>
      </c>
      <c r="R531" t="s">
        <v>9809</v>
      </c>
      <c r="S531">
        <v>18</v>
      </c>
      <c r="T531" t="b">
        <v>0</v>
      </c>
      <c r="V531" t="s">
        <v>8</v>
      </c>
      <c r="W531" t="s">
        <v>8</v>
      </c>
      <c r="X531" s="11">
        <v>77</v>
      </c>
      <c r="Y531">
        <v>1</v>
      </c>
      <c r="Z531" s="46" cm="1">
        <f t="array" ref="Z531">IF(V531="NA",$AD$2,(INDEX($BL$4:$BL$73,MATCH(V531&amp;W531,$BK$4:$BK$73&amp;$BJ$4:$BJ$73,0))))</f>
        <v>-4.0430703315750931E-2</v>
      </c>
      <c r="AA531" s="46">
        <f t="shared" si="16"/>
        <v>0.95956929668424906</v>
      </c>
      <c r="AB531" s="46"/>
    </row>
    <row r="532" spans="1:28" x14ac:dyDescent="0.25">
      <c r="A532">
        <v>4274</v>
      </c>
      <c r="B532" s="1">
        <v>45543.401222986096</v>
      </c>
      <c r="C532" s="1">
        <v>45543</v>
      </c>
      <c r="D532" t="s">
        <v>9100</v>
      </c>
      <c r="E532" t="s">
        <v>9101</v>
      </c>
      <c r="F532" t="s">
        <v>664</v>
      </c>
      <c r="G532">
        <v>77</v>
      </c>
      <c r="H532" t="b">
        <v>0</v>
      </c>
      <c r="I532" t="s">
        <v>9240</v>
      </c>
      <c r="J532" t="s">
        <v>9159</v>
      </c>
      <c r="K532" t="s">
        <v>9</v>
      </c>
      <c r="L532" t="b">
        <v>0</v>
      </c>
      <c r="M532" t="s">
        <v>6968</v>
      </c>
      <c r="N532" t="b">
        <v>0</v>
      </c>
      <c r="O532" t="b">
        <v>1</v>
      </c>
      <c r="P532" t="b">
        <v>0</v>
      </c>
      <c r="Q532" t="b">
        <v>1</v>
      </c>
      <c r="R532" t="s">
        <v>3830</v>
      </c>
      <c r="S532">
        <v>18</v>
      </c>
      <c r="T532" t="b">
        <v>0</v>
      </c>
      <c r="V532" t="s">
        <v>892</v>
      </c>
      <c r="W532">
        <v>4</v>
      </c>
      <c r="X532" s="11">
        <v>77</v>
      </c>
      <c r="Y532">
        <v>1</v>
      </c>
      <c r="Z532" s="46" cm="1">
        <f t="array" ref="Z532">IF(V532="NA",$AD$2,(INDEX($BL$4:$BL$73,MATCH(V532&amp;W532,$BK$4:$BK$73&amp;$BJ$4:$BJ$73,0))))</f>
        <v>1.0498615788681274E-2</v>
      </c>
      <c r="AA532" s="46">
        <f t="shared" si="16"/>
        <v>1.0104986157886813</v>
      </c>
      <c r="AB532" s="46"/>
    </row>
    <row r="533" spans="1:28" x14ac:dyDescent="0.25">
      <c r="A533">
        <v>4275</v>
      </c>
      <c r="B533" s="1">
        <v>45543.400957129597</v>
      </c>
      <c r="C533" s="1">
        <v>45543</v>
      </c>
      <c r="D533" t="s">
        <v>9100</v>
      </c>
      <c r="E533" t="s">
        <v>9101</v>
      </c>
      <c r="F533" t="s">
        <v>664</v>
      </c>
      <c r="G533">
        <v>73</v>
      </c>
      <c r="H533" t="b">
        <v>0</v>
      </c>
      <c r="I533" t="s">
        <v>9240</v>
      </c>
      <c r="J533" t="s">
        <v>9159</v>
      </c>
      <c r="K533" t="s">
        <v>9</v>
      </c>
      <c r="L533" t="b">
        <v>0</v>
      </c>
      <c r="M533" t="s">
        <v>9810</v>
      </c>
      <c r="N533" t="b">
        <v>0</v>
      </c>
      <c r="O533" t="b">
        <v>1</v>
      </c>
      <c r="P533" t="b">
        <v>0</v>
      </c>
      <c r="Q533" t="b">
        <v>1</v>
      </c>
      <c r="R533" t="s">
        <v>9811</v>
      </c>
      <c r="S533">
        <v>18</v>
      </c>
      <c r="T533" t="b">
        <v>0</v>
      </c>
      <c r="V533" t="s">
        <v>8</v>
      </c>
      <c r="W533" t="s">
        <v>8</v>
      </c>
      <c r="X533" s="11">
        <v>77</v>
      </c>
      <c r="Y533">
        <v>1</v>
      </c>
      <c r="Z533" s="46" cm="1">
        <f t="array" ref="Z533">IF(V533="NA",$AD$2,(INDEX($BL$4:$BL$73,MATCH(V533&amp;W533,$BK$4:$BK$73&amp;$BJ$4:$BJ$73,0))))</f>
        <v>-4.0430703315750931E-2</v>
      </c>
      <c r="AA533" s="46">
        <f t="shared" si="16"/>
        <v>0.95956929668424906</v>
      </c>
      <c r="AB533" s="46"/>
    </row>
    <row r="534" spans="1:28" x14ac:dyDescent="0.25">
      <c r="A534">
        <v>4276</v>
      </c>
      <c r="B534" s="1">
        <v>45543.400672708303</v>
      </c>
      <c r="C534" s="1">
        <v>45543</v>
      </c>
      <c r="D534" t="s">
        <v>9100</v>
      </c>
      <c r="E534" t="s">
        <v>9101</v>
      </c>
      <c r="F534" t="s">
        <v>790</v>
      </c>
      <c r="G534">
        <v>74</v>
      </c>
      <c r="H534" t="b">
        <v>0</v>
      </c>
      <c r="I534" t="s">
        <v>9240</v>
      </c>
      <c r="J534" t="s">
        <v>9159</v>
      </c>
      <c r="K534" t="s">
        <v>7</v>
      </c>
      <c r="L534" t="b">
        <v>0</v>
      </c>
      <c r="M534" t="s">
        <v>9812</v>
      </c>
      <c r="N534" t="b">
        <v>0</v>
      </c>
      <c r="O534" t="b">
        <v>0</v>
      </c>
      <c r="P534" t="b">
        <v>0</v>
      </c>
      <c r="Q534" t="b">
        <v>1</v>
      </c>
      <c r="R534" t="s">
        <v>9813</v>
      </c>
      <c r="S534">
        <v>18</v>
      </c>
      <c r="T534" t="b">
        <v>0</v>
      </c>
      <c r="V534" t="s">
        <v>886</v>
      </c>
      <c r="W534">
        <v>4</v>
      </c>
      <c r="X534" s="11">
        <v>77</v>
      </c>
      <c r="Y534">
        <v>1</v>
      </c>
      <c r="Z534" s="46" cm="1">
        <f t="array" ref="Z534">IF(V534="NA",$AD$2,(INDEX($BL$4:$BL$73,MATCH(V534&amp;W534,$BK$4:$BK$73&amp;$BJ$4:$BJ$73,0))))</f>
        <v>1.0498615788681297E-2</v>
      </c>
      <c r="AA534" s="46">
        <f t="shared" si="16"/>
        <v>1.0104986157886813</v>
      </c>
      <c r="AB534" s="46"/>
    </row>
    <row r="535" spans="1:28" x14ac:dyDescent="0.25">
      <c r="A535">
        <v>4277</v>
      </c>
      <c r="B535" s="1">
        <v>45543.400389780101</v>
      </c>
      <c r="C535" s="1">
        <v>45543</v>
      </c>
      <c r="D535" t="s">
        <v>9100</v>
      </c>
      <c r="E535" t="s">
        <v>9101</v>
      </c>
      <c r="F535" t="s">
        <v>790</v>
      </c>
      <c r="G535">
        <v>76</v>
      </c>
      <c r="H535" t="b">
        <v>0</v>
      </c>
      <c r="I535" t="s">
        <v>9240</v>
      </c>
      <c r="J535" t="s">
        <v>9159</v>
      </c>
      <c r="K535" t="s">
        <v>7</v>
      </c>
      <c r="L535" t="b">
        <v>0</v>
      </c>
      <c r="M535" t="s">
        <v>6967</v>
      </c>
      <c r="N535" t="b">
        <v>0</v>
      </c>
      <c r="O535" t="b">
        <v>0</v>
      </c>
      <c r="P535" t="b">
        <v>0</v>
      </c>
      <c r="Q535" t="b">
        <v>1</v>
      </c>
      <c r="R535" t="s">
        <v>2020</v>
      </c>
      <c r="S535">
        <v>18</v>
      </c>
      <c r="T535" t="b">
        <v>0</v>
      </c>
      <c r="V535" t="s">
        <v>8</v>
      </c>
      <c r="W535" t="s">
        <v>8</v>
      </c>
      <c r="X535" s="11">
        <v>77</v>
      </c>
      <c r="Y535">
        <v>1</v>
      </c>
      <c r="Z535" s="46" cm="1">
        <f t="array" ref="Z535">IF(V535="NA",$AD$2,(INDEX($BL$4:$BL$73,MATCH(V535&amp;W535,$BK$4:$BK$73&amp;$BJ$4:$BJ$73,0))))</f>
        <v>-4.0430703315750931E-2</v>
      </c>
      <c r="AA535" s="46">
        <f t="shared" si="16"/>
        <v>0.95956929668424906</v>
      </c>
      <c r="AB535" s="46"/>
    </row>
    <row r="536" spans="1:28" x14ac:dyDescent="0.25">
      <c r="A536">
        <v>4278</v>
      </c>
      <c r="B536" s="1">
        <v>45543.4001216088</v>
      </c>
      <c r="C536" s="1">
        <v>45543</v>
      </c>
      <c r="D536" t="s">
        <v>9100</v>
      </c>
      <c r="E536" t="s">
        <v>9101</v>
      </c>
      <c r="F536" t="s">
        <v>664</v>
      </c>
      <c r="G536">
        <v>85</v>
      </c>
      <c r="H536" t="b">
        <v>0</v>
      </c>
      <c r="I536" t="s">
        <v>9240</v>
      </c>
      <c r="J536" t="s">
        <v>9159</v>
      </c>
      <c r="K536" t="s">
        <v>7</v>
      </c>
      <c r="L536" t="b">
        <v>0</v>
      </c>
      <c r="M536" t="s">
        <v>9814</v>
      </c>
      <c r="N536" t="b">
        <v>0</v>
      </c>
      <c r="O536" t="b">
        <v>0</v>
      </c>
      <c r="P536" t="b">
        <v>0</v>
      </c>
      <c r="Q536" t="b">
        <v>1</v>
      </c>
      <c r="R536" t="s">
        <v>9815</v>
      </c>
      <c r="S536">
        <v>18</v>
      </c>
      <c r="T536" t="b">
        <v>0</v>
      </c>
      <c r="V536" t="s">
        <v>741</v>
      </c>
      <c r="W536">
        <v>4</v>
      </c>
      <c r="X536" s="11">
        <v>87</v>
      </c>
      <c r="Y536">
        <v>1</v>
      </c>
      <c r="Z536" s="46" cm="1">
        <f t="array" ref="Z536">IF(V536="NA",$AD$2,(INDEX($BL$4:$BL$73,MATCH(V536&amp;W536,$BK$4:$BK$73&amp;$BJ$4:$BJ$73,0))))</f>
        <v>1.1678733304575806E-2</v>
      </c>
      <c r="AA536" s="46">
        <f t="shared" si="16"/>
        <v>1.0116787333045758</v>
      </c>
      <c r="AB536" s="46"/>
    </row>
    <row r="537" spans="1:28" x14ac:dyDescent="0.25">
      <c r="A537">
        <v>4291</v>
      </c>
      <c r="B537" s="1">
        <v>45543.397036365699</v>
      </c>
      <c r="C537" s="1">
        <v>45543</v>
      </c>
      <c r="D537" t="s">
        <v>9100</v>
      </c>
      <c r="E537" t="s">
        <v>9101</v>
      </c>
      <c r="F537" t="s">
        <v>790</v>
      </c>
      <c r="G537">
        <v>70</v>
      </c>
      <c r="H537" t="b">
        <v>0</v>
      </c>
      <c r="I537" t="s">
        <v>9240</v>
      </c>
      <c r="J537" t="s">
        <v>9159</v>
      </c>
      <c r="K537" t="s">
        <v>9</v>
      </c>
      <c r="L537" t="b">
        <v>0</v>
      </c>
      <c r="M537" t="s">
        <v>9816</v>
      </c>
      <c r="N537" t="b">
        <v>0</v>
      </c>
      <c r="O537" t="b">
        <v>1</v>
      </c>
      <c r="P537" t="b">
        <v>0</v>
      </c>
      <c r="Q537" t="b">
        <v>1</v>
      </c>
      <c r="R537" t="s">
        <v>9817</v>
      </c>
      <c r="S537">
        <v>18</v>
      </c>
      <c r="T537" t="b">
        <v>0</v>
      </c>
      <c r="V537" t="s">
        <v>945</v>
      </c>
      <c r="W537">
        <v>3</v>
      </c>
      <c r="X537" s="11">
        <v>72</v>
      </c>
      <c r="Y537">
        <v>1</v>
      </c>
      <c r="Z537" s="46" cm="1">
        <f t="array" ref="Z537">IF(V537="NA",$AD$2,(INDEX($BL$4:$BL$73,MATCH(V537&amp;W537,$BK$4:$BK$73&amp;$BJ$4:$BJ$73,0))))</f>
        <v>1.8952516812716633E-2</v>
      </c>
      <c r="AA537" s="46">
        <f t="shared" si="16"/>
        <v>1.0189525168127167</v>
      </c>
      <c r="AB537" s="46"/>
    </row>
    <row r="538" spans="1:28" x14ac:dyDescent="0.25">
      <c r="A538">
        <v>4293</v>
      </c>
      <c r="B538" s="1">
        <v>45543.396484305602</v>
      </c>
      <c r="C538" s="1">
        <v>45543</v>
      </c>
      <c r="D538" t="s">
        <v>9100</v>
      </c>
      <c r="E538" t="s">
        <v>9101</v>
      </c>
      <c r="F538" t="s">
        <v>790</v>
      </c>
      <c r="G538">
        <v>71</v>
      </c>
      <c r="H538" t="b">
        <v>0</v>
      </c>
      <c r="I538" t="s">
        <v>9240</v>
      </c>
      <c r="J538" t="s">
        <v>9159</v>
      </c>
      <c r="K538" t="s">
        <v>7</v>
      </c>
      <c r="L538" t="b">
        <v>0</v>
      </c>
      <c r="M538" t="s">
        <v>9818</v>
      </c>
      <c r="N538" t="b">
        <v>0</v>
      </c>
      <c r="O538" t="b">
        <v>0</v>
      </c>
      <c r="P538" t="b">
        <v>0</v>
      </c>
      <c r="Q538" t="b">
        <v>1</v>
      </c>
      <c r="R538" t="s">
        <v>9819</v>
      </c>
      <c r="S538">
        <v>18</v>
      </c>
      <c r="T538" t="b">
        <v>0</v>
      </c>
      <c r="V538" t="s">
        <v>889</v>
      </c>
      <c r="W538">
        <v>4</v>
      </c>
      <c r="X538" s="11">
        <v>72</v>
      </c>
      <c r="Y538">
        <v>1</v>
      </c>
      <c r="Z538" s="46" cm="1">
        <f t="array" ref="Z538">IF(V538="NA",$AD$2,(INDEX($BL$4:$BL$73,MATCH(V538&amp;W538,$BK$4:$BK$73&amp;$BJ$4:$BJ$73,0))))</f>
        <v>1.0498615788681227E-2</v>
      </c>
      <c r="AA538" s="46">
        <f t="shared" si="16"/>
        <v>1.0104986157886813</v>
      </c>
      <c r="AB538" s="46"/>
    </row>
    <row r="539" spans="1:28" x14ac:dyDescent="0.25">
      <c r="A539">
        <v>4294</v>
      </c>
      <c r="B539" s="1">
        <v>45543.396250289297</v>
      </c>
      <c r="C539" s="1">
        <v>45543</v>
      </c>
      <c r="D539" t="s">
        <v>9100</v>
      </c>
      <c r="E539" t="s">
        <v>9101</v>
      </c>
      <c r="F539" t="s">
        <v>664</v>
      </c>
      <c r="G539">
        <v>76</v>
      </c>
      <c r="H539" t="b">
        <v>0</v>
      </c>
      <c r="I539" t="s">
        <v>9240</v>
      </c>
      <c r="J539" t="s">
        <v>9159</v>
      </c>
      <c r="K539" t="s">
        <v>9</v>
      </c>
      <c r="L539" t="b">
        <v>0</v>
      </c>
      <c r="M539" t="s">
        <v>9820</v>
      </c>
      <c r="N539" t="b">
        <v>0</v>
      </c>
      <c r="O539" t="b">
        <v>1</v>
      </c>
      <c r="P539" t="b">
        <v>0</v>
      </c>
      <c r="Q539" t="b">
        <v>1</v>
      </c>
      <c r="R539" t="s">
        <v>9821</v>
      </c>
      <c r="S539">
        <v>18</v>
      </c>
      <c r="T539" t="b">
        <v>0</v>
      </c>
      <c r="V539" t="s">
        <v>919</v>
      </c>
      <c r="W539">
        <v>4</v>
      </c>
      <c r="X539" s="11">
        <v>77</v>
      </c>
      <c r="Y539">
        <v>1</v>
      </c>
      <c r="Z539" s="46" cm="1">
        <f t="array" ref="Z539">IF(V539="NA",$AD$2,(INDEX($BL$4:$BL$73,MATCH(V539&amp;W539,$BK$4:$BK$73&amp;$BJ$4:$BJ$73,0))))</f>
        <v>1.0498615788681311E-2</v>
      </c>
      <c r="AA539" s="46">
        <f t="shared" si="16"/>
        <v>1.0104986157886813</v>
      </c>
      <c r="AB539" s="46"/>
    </row>
    <row r="540" spans="1:28" x14ac:dyDescent="0.25">
      <c r="A540">
        <v>4296</v>
      </c>
      <c r="B540" s="1">
        <v>45543.395688101897</v>
      </c>
      <c r="C540" s="1">
        <v>45543</v>
      </c>
      <c r="D540" t="s">
        <v>9100</v>
      </c>
      <c r="E540" t="s">
        <v>9101</v>
      </c>
      <c r="F540" t="s">
        <v>664</v>
      </c>
      <c r="G540">
        <v>71</v>
      </c>
      <c r="H540" t="b">
        <v>0</v>
      </c>
      <c r="I540" t="s">
        <v>9240</v>
      </c>
      <c r="J540" t="s">
        <v>9159</v>
      </c>
      <c r="K540" t="s">
        <v>7</v>
      </c>
      <c r="L540" t="b">
        <v>0</v>
      </c>
      <c r="M540" t="s">
        <v>9822</v>
      </c>
      <c r="N540" t="b">
        <v>0</v>
      </c>
      <c r="O540" t="b">
        <v>0</v>
      </c>
      <c r="P540" t="b">
        <v>0</v>
      </c>
      <c r="Q540" t="b">
        <v>1</v>
      </c>
      <c r="R540" t="s">
        <v>9823</v>
      </c>
      <c r="S540">
        <v>18</v>
      </c>
      <c r="T540" t="b">
        <v>0</v>
      </c>
      <c r="V540" t="s">
        <v>8</v>
      </c>
      <c r="W540" t="s">
        <v>8</v>
      </c>
      <c r="X540" s="11">
        <v>72</v>
      </c>
      <c r="Y540">
        <v>1</v>
      </c>
      <c r="Z540" s="46" cm="1">
        <f t="array" ref="Z540">IF(V540="NA",$AD$2,(INDEX($BL$4:$BL$73,MATCH(V540&amp;W540,$BK$4:$BK$73&amp;$BJ$4:$BJ$73,0))))</f>
        <v>-4.0430703315750931E-2</v>
      </c>
      <c r="AA540" s="46">
        <f t="shared" si="16"/>
        <v>0.95956929668424906</v>
      </c>
      <c r="AB540" s="46"/>
    </row>
    <row r="541" spans="1:28" x14ac:dyDescent="0.25">
      <c r="A541">
        <v>4297</v>
      </c>
      <c r="B541" s="1">
        <v>45543.395342581003</v>
      </c>
      <c r="C541" s="1">
        <v>45543</v>
      </c>
      <c r="D541" t="s">
        <v>9100</v>
      </c>
      <c r="E541" t="s">
        <v>9101</v>
      </c>
      <c r="F541" t="s">
        <v>790</v>
      </c>
      <c r="G541">
        <v>97</v>
      </c>
      <c r="H541" t="b">
        <v>0</v>
      </c>
      <c r="I541" t="s">
        <v>9240</v>
      </c>
      <c r="J541" t="s">
        <v>9159</v>
      </c>
      <c r="K541" t="s">
        <v>7</v>
      </c>
      <c r="L541" t="b">
        <v>0</v>
      </c>
      <c r="M541" t="s">
        <v>9824</v>
      </c>
      <c r="N541" t="b">
        <v>0</v>
      </c>
      <c r="O541" t="b">
        <v>0</v>
      </c>
      <c r="P541" t="b">
        <v>0</v>
      </c>
      <c r="Q541" t="b">
        <v>1</v>
      </c>
      <c r="R541" t="s">
        <v>9825</v>
      </c>
      <c r="S541">
        <v>18</v>
      </c>
      <c r="T541" t="b">
        <v>0</v>
      </c>
      <c r="V541" t="s">
        <v>8</v>
      </c>
      <c r="W541" t="s">
        <v>8</v>
      </c>
      <c r="X541" s="11">
        <v>100</v>
      </c>
      <c r="Y541">
        <v>1</v>
      </c>
      <c r="Z541" s="46" cm="1">
        <f t="array" ref="Z541">IF(V541="NA",$AD$2,(INDEX($BL$4:$BL$73,MATCH(V541&amp;W541,$BK$4:$BK$73&amp;$BJ$4:$BJ$73,0))))</f>
        <v>-4.0430703315750931E-2</v>
      </c>
      <c r="AA541" s="46">
        <f t="shared" si="16"/>
        <v>0.95956929668424906</v>
      </c>
      <c r="AB541" s="46"/>
    </row>
    <row r="542" spans="1:28" x14ac:dyDescent="0.25">
      <c r="A542">
        <v>4298</v>
      </c>
      <c r="B542" s="1">
        <v>45543.395069953702</v>
      </c>
      <c r="C542" s="1">
        <v>45543</v>
      </c>
      <c r="D542" t="s">
        <v>9100</v>
      </c>
      <c r="E542" t="s">
        <v>9101</v>
      </c>
      <c r="F542" t="s">
        <v>664</v>
      </c>
      <c r="G542">
        <v>76</v>
      </c>
      <c r="H542" t="b">
        <v>0</v>
      </c>
      <c r="I542" t="s">
        <v>9240</v>
      </c>
      <c r="J542" t="s">
        <v>9159</v>
      </c>
      <c r="K542" t="s">
        <v>9</v>
      </c>
      <c r="L542" t="b">
        <v>0</v>
      </c>
      <c r="M542" t="s">
        <v>6966</v>
      </c>
      <c r="N542" t="b">
        <v>0</v>
      </c>
      <c r="O542" t="b">
        <v>1</v>
      </c>
      <c r="P542" t="b">
        <v>0</v>
      </c>
      <c r="Q542" t="b">
        <v>1</v>
      </c>
      <c r="R542" t="s">
        <v>3815</v>
      </c>
      <c r="S542">
        <v>18</v>
      </c>
      <c r="T542" t="b">
        <v>0</v>
      </c>
      <c r="V542" t="s">
        <v>886</v>
      </c>
      <c r="W542">
        <v>5</v>
      </c>
      <c r="X542" s="11">
        <v>77</v>
      </c>
      <c r="Y542">
        <v>1</v>
      </c>
      <c r="Z542" s="46" cm="1">
        <f t="array" ref="Z542">IF(V542="NA",$AD$2,(INDEX($BL$4:$BL$73,MATCH(V542&amp;W542,$BK$4:$BK$73&amp;$BJ$4:$BJ$73,0))))</f>
        <v>4.1970782120221983E-2</v>
      </c>
      <c r="AA542" s="46">
        <f t="shared" si="16"/>
        <v>1.041970782120222</v>
      </c>
      <c r="AB542" s="46"/>
    </row>
    <row r="543" spans="1:28" x14ac:dyDescent="0.25">
      <c r="A543">
        <v>4299</v>
      </c>
      <c r="B543" s="1">
        <v>45543.3948066667</v>
      </c>
      <c r="C543" s="1">
        <v>45543</v>
      </c>
      <c r="D543" t="s">
        <v>9100</v>
      </c>
      <c r="E543" t="s">
        <v>9101</v>
      </c>
      <c r="F543" t="s">
        <v>664</v>
      </c>
      <c r="G543">
        <v>75</v>
      </c>
      <c r="H543" t="b">
        <v>0</v>
      </c>
      <c r="I543" t="s">
        <v>9240</v>
      </c>
      <c r="J543" t="s">
        <v>9159</v>
      </c>
      <c r="K543" t="s">
        <v>9</v>
      </c>
      <c r="L543" t="b">
        <v>0</v>
      </c>
      <c r="M543" t="s">
        <v>9826</v>
      </c>
      <c r="N543" t="b">
        <v>0</v>
      </c>
      <c r="O543" t="b">
        <v>1</v>
      </c>
      <c r="P543" t="b">
        <v>0</v>
      </c>
      <c r="Q543" t="b">
        <v>1</v>
      </c>
      <c r="R543" t="s">
        <v>9827</v>
      </c>
      <c r="S543">
        <v>18</v>
      </c>
      <c r="T543" t="b">
        <v>0</v>
      </c>
      <c r="V543" t="s">
        <v>741</v>
      </c>
      <c r="W543">
        <v>5</v>
      </c>
      <c r="X543" s="11">
        <v>77</v>
      </c>
      <c r="Y543">
        <v>1</v>
      </c>
      <c r="Z543" s="46" cm="1">
        <f t="array" ref="Z543">IF(V543="NA",$AD$2,(INDEX($BL$4:$BL$73,MATCH(V543&amp;W543,$BK$4:$BK$73&amp;$BJ$4:$BJ$73,0))))</f>
        <v>2.9563914871896368E-3</v>
      </c>
      <c r="AA543" s="46">
        <f t="shared" si="16"/>
        <v>1.0029563914871897</v>
      </c>
      <c r="AB543" s="46"/>
    </row>
    <row r="544" spans="1:28" x14ac:dyDescent="0.25">
      <c r="A544">
        <v>4300</v>
      </c>
      <c r="B544" s="1">
        <v>45543.394517789398</v>
      </c>
      <c r="C544" s="1">
        <v>45543</v>
      </c>
      <c r="D544" t="s">
        <v>9100</v>
      </c>
      <c r="E544" t="s">
        <v>9101</v>
      </c>
      <c r="F544" t="s">
        <v>664</v>
      </c>
      <c r="G544">
        <v>73</v>
      </c>
      <c r="H544" t="b">
        <v>0</v>
      </c>
      <c r="I544" t="s">
        <v>9240</v>
      </c>
      <c r="J544" t="s">
        <v>9159</v>
      </c>
      <c r="K544" t="s">
        <v>7</v>
      </c>
      <c r="L544" t="b">
        <v>0</v>
      </c>
      <c r="M544" t="s">
        <v>9828</v>
      </c>
      <c r="N544" t="b">
        <v>0</v>
      </c>
      <c r="O544" t="b">
        <v>0</v>
      </c>
      <c r="P544" t="b">
        <v>0</v>
      </c>
      <c r="Q544" t="b">
        <v>1</v>
      </c>
      <c r="R544" t="s">
        <v>9829</v>
      </c>
      <c r="S544">
        <v>18</v>
      </c>
      <c r="T544" t="b">
        <v>0</v>
      </c>
      <c r="V544" t="s">
        <v>886</v>
      </c>
      <c r="W544">
        <v>4</v>
      </c>
      <c r="X544" s="11">
        <v>77</v>
      </c>
      <c r="Y544">
        <v>1</v>
      </c>
      <c r="Z544" s="46" cm="1">
        <f t="array" ref="Z544">IF(V544="NA",$AD$2,(INDEX($BL$4:$BL$73,MATCH(V544&amp;W544,$BK$4:$BK$73&amp;$BJ$4:$BJ$73,0))))</f>
        <v>1.0498615788681297E-2</v>
      </c>
      <c r="AA544" s="46">
        <f t="shared" si="16"/>
        <v>1.0104986157886813</v>
      </c>
      <c r="AB544" s="46"/>
    </row>
    <row r="545" spans="1:28" x14ac:dyDescent="0.25">
      <c r="A545">
        <v>4301</v>
      </c>
      <c r="B545" s="1">
        <v>45543.3942486343</v>
      </c>
      <c r="C545" s="1">
        <v>45543</v>
      </c>
      <c r="D545" t="s">
        <v>9100</v>
      </c>
      <c r="E545" t="s">
        <v>9101</v>
      </c>
      <c r="F545" t="s">
        <v>790</v>
      </c>
      <c r="G545">
        <v>82</v>
      </c>
      <c r="H545" t="b">
        <v>0</v>
      </c>
      <c r="I545" t="s">
        <v>9240</v>
      </c>
      <c r="J545" t="s">
        <v>9159</v>
      </c>
      <c r="K545" t="s">
        <v>7</v>
      </c>
      <c r="L545" t="b">
        <v>0</v>
      </c>
      <c r="M545" t="s">
        <v>6965</v>
      </c>
      <c r="N545" t="b">
        <v>0</v>
      </c>
      <c r="O545" t="b">
        <v>0</v>
      </c>
      <c r="P545" t="b">
        <v>0</v>
      </c>
      <c r="Q545" t="b">
        <v>1</v>
      </c>
      <c r="R545" t="s">
        <v>2019</v>
      </c>
      <c r="S545">
        <v>18</v>
      </c>
      <c r="T545" t="b">
        <v>0</v>
      </c>
      <c r="V545" t="s">
        <v>9062</v>
      </c>
      <c r="W545">
        <v>5</v>
      </c>
      <c r="X545" s="11">
        <v>82</v>
      </c>
      <c r="Y545">
        <v>1</v>
      </c>
      <c r="Z545" s="46" cm="1">
        <f t="array" ref="Z545">IF(V545="NA",$AD$2,(INDEX($BL$4:$BL$73,MATCH(V545&amp;W545,$BK$4:$BK$73&amp;$BJ$4:$BJ$73,0))))</f>
        <v>4.0016723468913544E-2</v>
      </c>
      <c r="AA545" s="46">
        <f t="shared" si="16"/>
        <v>1.0400167234689135</v>
      </c>
      <c r="AB545" s="46"/>
    </row>
    <row r="546" spans="1:28" x14ac:dyDescent="0.25">
      <c r="A546">
        <v>4302</v>
      </c>
      <c r="B546" s="1">
        <v>45543.393932442101</v>
      </c>
      <c r="C546" s="1">
        <v>45543</v>
      </c>
      <c r="D546" t="s">
        <v>9100</v>
      </c>
      <c r="E546" t="s">
        <v>9101</v>
      </c>
      <c r="F546" t="s">
        <v>664</v>
      </c>
      <c r="G546">
        <v>78</v>
      </c>
      <c r="H546" t="b">
        <v>0</v>
      </c>
      <c r="I546" t="s">
        <v>9240</v>
      </c>
      <c r="J546" t="s">
        <v>9159</v>
      </c>
      <c r="K546" t="s">
        <v>9</v>
      </c>
      <c r="L546" t="b">
        <v>0</v>
      </c>
      <c r="M546" t="s">
        <v>9830</v>
      </c>
      <c r="N546" t="b">
        <v>0</v>
      </c>
      <c r="O546" t="b">
        <v>1</v>
      </c>
      <c r="P546" t="b">
        <v>0</v>
      </c>
      <c r="Q546" t="b">
        <v>1</v>
      </c>
      <c r="R546" t="s">
        <v>9831</v>
      </c>
      <c r="S546">
        <v>18</v>
      </c>
      <c r="T546" t="b">
        <v>0</v>
      </c>
      <c r="V546" t="s">
        <v>889</v>
      </c>
      <c r="W546">
        <v>5</v>
      </c>
      <c r="X546" s="11">
        <v>82</v>
      </c>
      <c r="Y546">
        <v>1</v>
      </c>
      <c r="Z546" s="46" cm="1">
        <f t="array" ref="Z546">IF(V546="NA",$AD$2,(INDEX($BL$4:$BL$73,MATCH(V546&amp;W546,$BK$4:$BK$73&amp;$BJ$4:$BJ$73,0))))</f>
        <v>4.1970782120221983E-2</v>
      </c>
      <c r="AA546" s="46">
        <f t="shared" si="16"/>
        <v>1.041970782120222</v>
      </c>
      <c r="AB546" s="46"/>
    </row>
    <row r="547" spans="1:28" x14ac:dyDescent="0.25">
      <c r="A547">
        <v>4303</v>
      </c>
      <c r="B547" s="1">
        <v>45543.393629097198</v>
      </c>
      <c r="C547" s="1">
        <v>45543</v>
      </c>
      <c r="D547" t="s">
        <v>9100</v>
      </c>
      <c r="E547" t="s">
        <v>9101</v>
      </c>
      <c r="F547" t="s">
        <v>790</v>
      </c>
      <c r="G547">
        <v>91</v>
      </c>
      <c r="H547" t="b">
        <v>0</v>
      </c>
      <c r="I547" t="s">
        <v>9240</v>
      </c>
      <c r="J547" t="s">
        <v>9159</v>
      </c>
      <c r="K547" t="s">
        <v>7</v>
      </c>
      <c r="L547" t="b">
        <v>0</v>
      </c>
      <c r="M547" t="s">
        <v>9832</v>
      </c>
      <c r="N547" t="b">
        <v>0</v>
      </c>
      <c r="O547" t="b">
        <v>0</v>
      </c>
      <c r="P547" t="b">
        <v>0</v>
      </c>
      <c r="Q547" t="b">
        <v>1</v>
      </c>
      <c r="R547" t="s">
        <v>9833</v>
      </c>
      <c r="S547">
        <v>18</v>
      </c>
      <c r="T547" t="b">
        <v>0</v>
      </c>
      <c r="V547" t="s">
        <v>8</v>
      </c>
      <c r="W547" t="s">
        <v>8</v>
      </c>
      <c r="X547" s="11">
        <v>92</v>
      </c>
      <c r="Y547">
        <v>1</v>
      </c>
      <c r="Z547" s="46" cm="1">
        <f t="array" ref="Z547">IF(V547="NA",$AD$2,(INDEX($BL$4:$BL$73,MATCH(V547&amp;W547,$BK$4:$BK$73&amp;$BJ$4:$BJ$73,0))))</f>
        <v>-4.0430703315750931E-2</v>
      </c>
      <c r="AA547" s="46">
        <f t="shared" si="16"/>
        <v>0.95956929668424906</v>
      </c>
      <c r="AB547" s="46"/>
    </row>
    <row r="548" spans="1:28" x14ac:dyDescent="0.25">
      <c r="A548">
        <v>4321</v>
      </c>
      <c r="B548" s="1">
        <v>45543.384328460597</v>
      </c>
      <c r="C548" s="1">
        <v>45543</v>
      </c>
      <c r="D548" t="s">
        <v>9100</v>
      </c>
      <c r="E548" t="s">
        <v>9101</v>
      </c>
      <c r="F548" t="s">
        <v>664</v>
      </c>
      <c r="G548">
        <v>70</v>
      </c>
      <c r="H548" t="b">
        <v>0</v>
      </c>
      <c r="I548" t="s">
        <v>9240</v>
      </c>
      <c r="J548" t="s">
        <v>9159</v>
      </c>
      <c r="K548" t="s">
        <v>7</v>
      </c>
      <c r="L548" t="b">
        <v>0</v>
      </c>
      <c r="M548" t="s">
        <v>9834</v>
      </c>
      <c r="N548" t="b">
        <v>0</v>
      </c>
      <c r="O548" t="b">
        <v>0</v>
      </c>
      <c r="P548" t="b">
        <v>0</v>
      </c>
      <c r="Q548" t="b">
        <v>1</v>
      </c>
      <c r="R548" t="s">
        <v>9835</v>
      </c>
      <c r="S548">
        <v>18</v>
      </c>
      <c r="T548" t="b">
        <v>0</v>
      </c>
      <c r="V548" t="s">
        <v>740</v>
      </c>
      <c r="W548">
        <v>4</v>
      </c>
      <c r="X548" s="11">
        <v>72</v>
      </c>
      <c r="Y548">
        <v>1</v>
      </c>
      <c r="Z548" s="46" cm="1">
        <f t="array" ref="Z548">IF(V548="NA",$AD$2,(INDEX($BL$4:$BL$73,MATCH(V548&amp;W548,$BK$4:$BK$73&amp;$BJ$4:$BJ$73,0))))</f>
        <v>1.0498615788681253E-2</v>
      </c>
      <c r="AA548" s="46">
        <f t="shared" si="16"/>
        <v>1.0104986157886813</v>
      </c>
      <c r="AB548" s="46"/>
    </row>
    <row r="549" spans="1:28" x14ac:dyDescent="0.25">
      <c r="A549">
        <v>4322</v>
      </c>
      <c r="B549" s="1">
        <v>45543.384113425898</v>
      </c>
      <c r="C549" s="1">
        <v>45543</v>
      </c>
      <c r="D549" t="s">
        <v>9100</v>
      </c>
      <c r="E549" t="s">
        <v>9101</v>
      </c>
      <c r="F549" t="s">
        <v>664</v>
      </c>
      <c r="G549">
        <v>73</v>
      </c>
      <c r="H549" t="b">
        <v>0</v>
      </c>
      <c r="I549" t="s">
        <v>9240</v>
      </c>
      <c r="J549" t="s">
        <v>9159</v>
      </c>
      <c r="K549" t="s">
        <v>7</v>
      </c>
      <c r="L549" t="b">
        <v>0</v>
      </c>
      <c r="M549" t="s">
        <v>6964</v>
      </c>
      <c r="N549" t="b">
        <v>1</v>
      </c>
      <c r="O549" t="b">
        <v>0</v>
      </c>
      <c r="P549" t="b">
        <v>0</v>
      </c>
      <c r="Q549" t="b">
        <v>1</v>
      </c>
      <c r="R549" t="s">
        <v>475</v>
      </c>
      <c r="S549">
        <v>18</v>
      </c>
      <c r="T549" t="b">
        <v>0</v>
      </c>
      <c r="V549" t="s">
        <v>8</v>
      </c>
      <c r="W549" t="s">
        <v>8</v>
      </c>
      <c r="X549" s="11">
        <v>77</v>
      </c>
      <c r="Y549">
        <v>1</v>
      </c>
      <c r="Z549" s="46" cm="1">
        <f t="array" ref="Z549">IF(V549="NA",$AD$2,(INDEX($BL$4:$BL$73,MATCH(V549&amp;W549,$BK$4:$BK$73&amp;$BJ$4:$BJ$73,0))))</f>
        <v>-4.0430703315750931E-2</v>
      </c>
      <c r="AA549" s="46">
        <f t="shared" si="16"/>
        <v>0.95956929668424906</v>
      </c>
      <c r="AB549" s="46"/>
    </row>
    <row r="550" spans="1:28" x14ac:dyDescent="0.25">
      <c r="A550">
        <v>4323</v>
      </c>
      <c r="B550" s="1">
        <v>45543.383922337998</v>
      </c>
      <c r="C550" s="1">
        <v>45543</v>
      </c>
      <c r="D550" t="s">
        <v>9100</v>
      </c>
      <c r="E550" t="s">
        <v>9101</v>
      </c>
      <c r="F550" t="s">
        <v>664</v>
      </c>
      <c r="G550">
        <v>70</v>
      </c>
      <c r="H550" t="b">
        <v>0</v>
      </c>
      <c r="I550" t="s">
        <v>9240</v>
      </c>
      <c r="J550" t="s">
        <v>9159</v>
      </c>
      <c r="K550" t="s">
        <v>7</v>
      </c>
      <c r="L550" t="b">
        <v>0</v>
      </c>
      <c r="M550" t="s">
        <v>9836</v>
      </c>
      <c r="N550" t="b">
        <v>0</v>
      </c>
      <c r="O550" t="b">
        <v>0</v>
      </c>
      <c r="P550" t="b">
        <v>0</v>
      </c>
      <c r="Q550" t="b">
        <v>1</v>
      </c>
      <c r="R550" t="s">
        <v>9837</v>
      </c>
      <c r="S550">
        <v>18</v>
      </c>
      <c r="T550" t="b">
        <v>0</v>
      </c>
      <c r="V550" t="s">
        <v>889</v>
      </c>
      <c r="W550">
        <v>4</v>
      </c>
      <c r="X550" s="11">
        <v>72</v>
      </c>
      <c r="Y550">
        <v>1</v>
      </c>
      <c r="Z550" s="46" cm="1">
        <f t="array" ref="Z550">IF(V550="NA",$AD$2,(INDEX($BL$4:$BL$73,MATCH(V550&amp;W550,$BK$4:$BK$73&amp;$BJ$4:$BJ$73,0))))</f>
        <v>1.0498615788681227E-2</v>
      </c>
      <c r="AA550" s="46">
        <f t="shared" si="16"/>
        <v>1.0104986157886813</v>
      </c>
      <c r="AB550" s="46"/>
    </row>
    <row r="551" spans="1:28" x14ac:dyDescent="0.25">
      <c r="A551">
        <v>4325</v>
      </c>
      <c r="B551" s="1">
        <v>45543.383427476903</v>
      </c>
      <c r="C551" s="1">
        <v>45543</v>
      </c>
      <c r="D551" t="s">
        <v>9100</v>
      </c>
      <c r="E551" t="s">
        <v>9101</v>
      </c>
      <c r="F551" t="s">
        <v>790</v>
      </c>
      <c r="G551">
        <v>75</v>
      </c>
      <c r="H551" t="b">
        <v>0</v>
      </c>
      <c r="I551" t="s">
        <v>9240</v>
      </c>
      <c r="J551" t="s">
        <v>9159</v>
      </c>
      <c r="K551" t="s">
        <v>7</v>
      </c>
      <c r="L551" t="b">
        <v>0</v>
      </c>
      <c r="M551" t="s">
        <v>6963</v>
      </c>
      <c r="N551" t="b">
        <v>0</v>
      </c>
      <c r="O551" t="b">
        <v>0</v>
      </c>
      <c r="P551" t="b">
        <v>0</v>
      </c>
      <c r="Q551" t="b">
        <v>1</v>
      </c>
      <c r="R551" t="s">
        <v>473</v>
      </c>
      <c r="S551">
        <v>18</v>
      </c>
      <c r="T551" t="b">
        <v>0</v>
      </c>
      <c r="V551" t="s">
        <v>658</v>
      </c>
      <c r="W551">
        <v>4</v>
      </c>
      <c r="X551" s="11">
        <v>77</v>
      </c>
      <c r="Y551">
        <v>1</v>
      </c>
      <c r="Z551" s="46" cm="1">
        <f t="array" ref="Z551">IF(V551="NA",$AD$2,(INDEX($BL$4:$BL$73,MATCH(V551&amp;W551,$BK$4:$BK$73&amp;$BJ$4:$BJ$73,0))))</f>
        <v>1.1678733304575896E-2</v>
      </c>
      <c r="AA551" s="46">
        <f t="shared" si="16"/>
        <v>1.0116787333045758</v>
      </c>
      <c r="AB551" s="46"/>
    </row>
    <row r="552" spans="1:28" x14ac:dyDescent="0.25">
      <c r="A552">
        <v>4326</v>
      </c>
      <c r="B552" s="1">
        <v>45543.383172743102</v>
      </c>
      <c r="C552" s="1">
        <v>45543</v>
      </c>
      <c r="D552" t="s">
        <v>9100</v>
      </c>
      <c r="E552" t="s">
        <v>9101</v>
      </c>
      <c r="F552" t="s">
        <v>664</v>
      </c>
      <c r="G552">
        <v>71</v>
      </c>
      <c r="H552" t="b">
        <v>0</v>
      </c>
      <c r="I552" t="s">
        <v>9240</v>
      </c>
      <c r="J552" t="s">
        <v>9159</v>
      </c>
      <c r="K552" t="s">
        <v>7</v>
      </c>
      <c r="L552" t="b">
        <v>0</v>
      </c>
      <c r="M552" t="s">
        <v>9838</v>
      </c>
      <c r="N552" t="b">
        <v>0</v>
      </c>
      <c r="O552" t="b">
        <v>0</v>
      </c>
      <c r="P552" t="b">
        <v>0</v>
      </c>
      <c r="Q552" t="b">
        <v>1</v>
      </c>
      <c r="R552" t="s">
        <v>9839</v>
      </c>
      <c r="S552">
        <v>18</v>
      </c>
      <c r="T552" t="b">
        <v>0</v>
      </c>
      <c r="V552" t="s">
        <v>886</v>
      </c>
      <c r="W552">
        <v>4</v>
      </c>
      <c r="X552" s="11">
        <v>72</v>
      </c>
      <c r="Y552">
        <v>1</v>
      </c>
      <c r="Z552" s="46" cm="1">
        <f t="array" ref="Z552">IF(V552="NA",$AD$2,(INDEX($BL$4:$BL$73,MATCH(V552&amp;W552,$BK$4:$BK$73&amp;$BJ$4:$BJ$73,0))))</f>
        <v>1.0498615788681297E-2</v>
      </c>
      <c r="AA552" s="46">
        <f t="shared" si="16"/>
        <v>1.0104986157886813</v>
      </c>
      <c r="AB552" s="46"/>
    </row>
    <row r="553" spans="1:28" x14ac:dyDescent="0.25">
      <c r="A553">
        <v>4327</v>
      </c>
      <c r="B553" s="1">
        <v>45543.382882986101</v>
      </c>
      <c r="C553" s="1">
        <v>45543</v>
      </c>
      <c r="D553" t="s">
        <v>9100</v>
      </c>
      <c r="E553" t="s">
        <v>9101</v>
      </c>
      <c r="F553" t="s">
        <v>790</v>
      </c>
      <c r="G553">
        <v>70</v>
      </c>
      <c r="H553" t="b">
        <v>0</v>
      </c>
      <c r="I553" t="s">
        <v>9240</v>
      </c>
      <c r="J553" t="s">
        <v>9159</v>
      </c>
      <c r="K553" t="s">
        <v>9</v>
      </c>
      <c r="L553" t="b">
        <v>0</v>
      </c>
      <c r="M553" t="s">
        <v>9840</v>
      </c>
      <c r="N553" t="b">
        <v>0</v>
      </c>
      <c r="O553" t="b">
        <v>1</v>
      </c>
      <c r="P553" t="b">
        <v>0</v>
      </c>
      <c r="Q553" t="b">
        <v>1</v>
      </c>
      <c r="R553" t="s">
        <v>9841</v>
      </c>
      <c r="S553">
        <v>18</v>
      </c>
      <c r="T553" t="b">
        <v>0</v>
      </c>
      <c r="V553" t="s">
        <v>886</v>
      </c>
      <c r="W553">
        <v>4</v>
      </c>
      <c r="X553" s="11">
        <v>72</v>
      </c>
      <c r="Y553">
        <v>1</v>
      </c>
      <c r="Z553" s="46" cm="1">
        <f t="array" ref="Z553">IF(V553="NA",$AD$2,(INDEX($BL$4:$BL$73,MATCH(V553&amp;W553,$BK$4:$BK$73&amp;$BJ$4:$BJ$73,0))))</f>
        <v>1.0498615788681297E-2</v>
      </c>
      <c r="AA553" s="46">
        <f t="shared" si="16"/>
        <v>1.0104986157886813</v>
      </c>
      <c r="AB553" s="46"/>
    </row>
    <row r="554" spans="1:28" x14ac:dyDescent="0.25">
      <c r="A554">
        <v>4328</v>
      </c>
      <c r="B554" s="1">
        <v>45543.382605879597</v>
      </c>
      <c r="C554" s="1">
        <v>45543</v>
      </c>
      <c r="D554" t="s">
        <v>9100</v>
      </c>
      <c r="E554" t="s">
        <v>9101</v>
      </c>
      <c r="F554" t="s">
        <v>664</v>
      </c>
      <c r="G554">
        <v>79</v>
      </c>
      <c r="H554" t="b">
        <v>0</v>
      </c>
      <c r="I554" t="s">
        <v>9240</v>
      </c>
      <c r="J554" t="s">
        <v>9159</v>
      </c>
      <c r="K554" t="s">
        <v>7</v>
      </c>
      <c r="L554" t="b">
        <v>0</v>
      </c>
      <c r="M554" t="s">
        <v>6962</v>
      </c>
      <c r="N554" t="b">
        <v>0</v>
      </c>
      <c r="O554" t="b">
        <v>0</v>
      </c>
      <c r="P554" t="b">
        <v>0</v>
      </c>
      <c r="Q554" t="b">
        <v>1</v>
      </c>
      <c r="R554" t="s">
        <v>3799</v>
      </c>
      <c r="S554">
        <v>18</v>
      </c>
      <c r="T554" t="b">
        <v>0</v>
      </c>
      <c r="V554" t="s">
        <v>8</v>
      </c>
      <c r="W554" t="s">
        <v>8</v>
      </c>
      <c r="X554" s="11">
        <v>82</v>
      </c>
      <c r="Y554">
        <v>1</v>
      </c>
      <c r="Z554" s="46" cm="1">
        <f t="array" ref="Z554">IF(V554="NA",$AD$2,(INDEX($BL$4:$BL$73,MATCH(V554&amp;W554,$BK$4:$BK$73&amp;$BJ$4:$BJ$73,0))))</f>
        <v>-4.0430703315750931E-2</v>
      </c>
      <c r="AA554" s="46">
        <f t="shared" si="16"/>
        <v>0.95956929668424906</v>
      </c>
      <c r="AB554" s="46"/>
    </row>
    <row r="555" spans="1:28" x14ac:dyDescent="0.25">
      <c r="A555">
        <v>4329</v>
      </c>
      <c r="B555" s="1">
        <v>45543.382318449098</v>
      </c>
      <c r="C555" s="1">
        <v>45543</v>
      </c>
      <c r="D555" t="s">
        <v>9100</v>
      </c>
      <c r="E555" t="s">
        <v>9101</v>
      </c>
      <c r="F555" t="s">
        <v>664</v>
      </c>
      <c r="G555">
        <v>79</v>
      </c>
      <c r="H555" t="b">
        <v>0</v>
      </c>
      <c r="I555" t="s">
        <v>9240</v>
      </c>
      <c r="J555" t="s">
        <v>9159</v>
      </c>
      <c r="K555" t="s">
        <v>7</v>
      </c>
      <c r="L555" t="b">
        <v>0</v>
      </c>
      <c r="M555" t="s">
        <v>9842</v>
      </c>
      <c r="N555" t="b">
        <v>0</v>
      </c>
      <c r="O555" t="b">
        <v>0</v>
      </c>
      <c r="P555" t="b">
        <v>0</v>
      </c>
      <c r="Q555" t="b">
        <v>1</v>
      </c>
      <c r="R555" t="s">
        <v>9843</v>
      </c>
      <c r="S555">
        <v>18</v>
      </c>
      <c r="T555" t="b">
        <v>0</v>
      </c>
      <c r="V555" t="s">
        <v>886</v>
      </c>
      <c r="W555">
        <v>4</v>
      </c>
      <c r="X555" s="11">
        <v>82</v>
      </c>
      <c r="Y555">
        <v>1</v>
      </c>
      <c r="Z555" s="46" cm="1">
        <f t="array" ref="Z555">IF(V555="NA",$AD$2,(INDEX($BL$4:$BL$73,MATCH(V555&amp;W555,$BK$4:$BK$73&amp;$BJ$4:$BJ$73,0))))</f>
        <v>1.0498615788681297E-2</v>
      </c>
      <c r="AA555" s="46">
        <f t="shared" si="16"/>
        <v>1.0104986157886813</v>
      </c>
      <c r="AB555" s="46"/>
    </row>
    <row r="556" spans="1:28" x14ac:dyDescent="0.25">
      <c r="A556">
        <v>4330</v>
      </c>
      <c r="B556" s="1">
        <v>45543.382061967597</v>
      </c>
      <c r="C556" s="1">
        <v>45543</v>
      </c>
      <c r="D556" t="s">
        <v>9100</v>
      </c>
      <c r="E556" t="s">
        <v>9101</v>
      </c>
      <c r="F556" t="s">
        <v>664</v>
      </c>
      <c r="G556">
        <v>71</v>
      </c>
      <c r="H556" t="b">
        <v>0</v>
      </c>
      <c r="I556" t="s">
        <v>9240</v>
      </c>
      <c r="J556" t="s">
        <v>9159</v>
      </c>
      <c r="K556" t="s">
        <v>7</v>
      </c>
      <c r="L556" t="b">
        <v>0</v>
      </c>
      <c r="M556" t="s">
        <v>9844</v>
      </c>
      <c r="N556" t="b">
        <v>0</v>
      </c>
      <c r="O556" t="b">
        <v>0</v>
      </c>
      <c r="P556" t="b">
        <v>0</v>
      </c>
      <c r="Q556" t="b">
        <v>1</v>
      </c>
      <c r="R556" t="s">
        <v>9845</v>
      </c>
      <c r="S556">
        <v>18</v>
      </c>
      <c r="T556" t="b">
        <v>0</v>
      </c>
      <c r="V556" t="s">
        <v>892</v>
      </c>
      <c r="W556">
        <v>4</v>
      </c>
      <c r="X556" s="11">
        <v>72</v>
      </c>
      <c r="Y556">
        <v>1</v>
      </c>
      <c r="Z556" s="46" cm="1">
        <f t="array" ref="Z556">IF(V556="NA",$AD$2,(INDEX($BL$4:$BL$73,MATCH(V556&amp;W556,$BK$4:$BK$73&amp;$BJ$4:$BJ$73,0))))</f>
        <v>1.0498615788681274E-2</v>
      </c>
      <c r="AA556" s="46">
        <f t="shared" si="16"/>
        <v>1.0104986157886813</v>
      </c>
      <c r="AB556" s="46"/>
    </row>
    <row r="557" spans="1:28" x14ac:dyDescent="0.25">
      <c r="A557">
        <v>4331</v>
      </c>
      <c r="B557" s="1">
        <v>45543.381803796299</v>
      </c>
      <c r="C557" s="1">
        <v>45543</v>
      </c>
      <c r="D557" t="s">
        <v>9100</v>
      </c>
      <c r="E557" t="s">
        <v>9101</v>
      </c>
      <c r="F557" t="s">
        <v>664</v>
      </c>
      <c r="G557">
        <v>74</v>
      </c>
      <c r="H557" t="b">
        <v>0</v>
      </c>
      <c r="I557" t="s">
        <v>9240</v>
      </c>
      <c r="J557" t="s">
        <v>9159</v>
      </c>
      <c r="K557" t="s">
        <v>7</v>
      </c>
      <c r="L557" t="b">
        <v>0</v>
      </c>
      <c r="M557" t="s">
        <v>6961</v>
      </c>
      <c r="N557" t="b">
        <v>0</v>
      </c>
      <c r="O557" t="b">
        <v>0</v>
      </c>
      <c r="P557" t="b">
        <v>0</v>
      </c>
      <c r="Q557" t="b">
        <v>1</v>
      </c>
      <c r="R557" t="s">
        <v>471</v>
      </c>
      <c r="S557">
        <v>18</v>
      </c>
      <c r="T557" t="b">
        <v>0</v>
      </c>
      <c r="V557" t="s">
        <v>886</v>
      </c>
      <c r="W557">
        <v>4</v>
      </c>
      <c r="X557" s="11">
        <v>77</v>
      </c>
      <c r="Y557">
        <v>1</v>
      </c>
      <c r="Z557" s="46" cm="1">
        <f t="array" ref="Z557">IF(V557="NA",$AD$2,(INDEX($BL$4:$BL$73,MATCH(V557&amp;W557,$BK$4:$BK$73&amp;$BJ$4:$BJ$73,0))))</f>
        <v>1.0498615788681297E-2</v>
      </c>
      <c r="AA557" s="46">
        <f t="shared" si="16"/>
        <v>1.0104986157886813</v>
      </c>
      <c r="AB557" s="46"/>
    </row>
    <row r="558" spans="1:28" x14ac:dyDescent="0.25">
      <c r="A558">
        <v>4332</v>
      </c>
      <c r="B558" s="1">
        <v>45543.381555428197</v>
      </c>
      <c r="C558" s="1">
        <v>45543</v>
      </c>
      <c r="D558" t="s">
        <v>9100</v>
      </c>
      <c r="E558" t="s">
        <v>9101</v>
      </c>
      <c r="F558" t="s">
        <v>664</v>
      </c>
      <c r="G558">
        <v>72</v>
      </c>
      <c r="H558" t="b">
        <v>0</v>
      </c>
      <c r="I558" t="s">
        <v>9240</v>
      </c>
      <c r="J558" t="s">
        <v>9159</v>
      </c>
      <c r="K558" t="s">
        <v>9</v>
      </c>
      <c r="L558" t="b">
        <v>0</v>
      </c>
      <c r="M558" t="s">
        <v>9846</v>
      </c>
      <c r="N558" t="b">
        <v>0</v>
      </c>
      <c r="O558" t="b">
        <v>1</v>
      </c>
      <c r="P558" t="b">
        <v>0</v>
      </c>
      <c r="Q558" t="b">
        <v>1</v>
      </c>
      <c r="R558" t="s">
        <v>9847</v>
      </c>
      <c r="S558">
        <v>18</v>
      </c>
      <c r="T558" t="b">
        <v>0</v>
      </c>
      <c r="V558" t="s">
        <v>886</v>
      </c>
      <c r="W558">
        <v>4</v>
      </c>
      <c r="X558" s="11">
        <v>72</v>
      </c>
      <c r="Y558">
        <v>1</v>
      </c>
      <c r="Z558" s="46" cm="1">
        <f t="array" ref="Z558">IF(V558="NA",$AD$2,(INDEX($BL$4:$BL$73,MATCH(V558&amp;W558,$BK$4:$BK$73&amp;$BJ$4:$BJ$73,0))))</f>
        <v>1.0498615788681297E-2</v>
      </c>
      <c r="AA558" s="46">
        <f t="shared" si="16"/>
        <v>1.0104986157886813</v>
      </c>
      <c r="AB558" s="46"/>
    </row>
    <row r="559" spans="1:28" x14ac:dyDescent="0.25">
      <c r="A559">
        <v>4333</v>
      </c>
      <c r="B559" s="1">
        <v>45543.381318437503</v>
      </c>
      <c r="C559" s="1">
        <v>45543</v>
      </c>
      <c r="D559" t="s">
        <v>9100</v>
      </c>
      <c r="E559" t="s">
        <v>9101</v>
      </c>
      <c r="F559" t="s">
        <v>790</v>
      </c>
      <c r="G559">
        <v>73</v>
      </c>
      <c r="H559" t="b">
        <v>0</v>
      </c>
      <c r="I559" t="s">
        <v>9240</v>
      </c>
      <c r="J559" t="s">
        <v>9159</v>
      </c>
      <c r="K559" t="s">
        <v>7</v>
      </c>
      <c r="L559" t="b">
        <v>0</v>
      </c>
      <c r="M559" t="s">
        <v>9848</v>
      </c>
      <c r="N559" t="b">
        <v>0</v>
      </c>
      <c r="O559" t="b">
        <v>0</v>
      </c>
      <c r="P559" t="b">
        <v>0</v>
      </c>
      <c r="Q559" t="b">
        <v>1</v>
      </c>
      <c r="R559" t="s">
        <v>9849</v>
      </c>
      <c r="S559">
        <v>18</v>
      </c>
      <c r="T559" t="b">
        <v>0</v>
      </c>
      <c r="V559" t="s">
        <v>8</v>
      </c>
      <c r="W559" t="s">
        <v>8</v>
      </c>
      <c r="X559" s="11">
        <v>77</v>
      </c>
      <c r="Y559">
        <v>1</v>
      </c>
      <c r="Z559" s="46" cm="1">
        <f t="array" ref="Z559">IF(V559="NA",$AD$2,(INDEX($BL$4:$BL$73,MATCH(V559&amp;W559,$BK$4:$BK$73&amp;$BJ$4:$BJ$73,0))))</f>
        <v>-4.0430703315750931E-2</v>
      </c>
      <c r="AA559" s="46">
        <f t="shared" si="16"/>
        <v>0.95956929668424906</v>
      </c>
      <c r="AB559" s="46"/>
    </row>
    <row r="560" spans="1:28" x14ac:dyDescent="0.25">
      <c r="A560">
        <v>4334</v>
      </c>
      <c r="B560" s="1">
        <v>45543.381037419</v>
      </c>
      <c r="C560" s="1">
        <v>45543</v>
      </c>
      <c r="D560" t="s">
        <v>9100</v>
      </c>
      <c r="E560" t="s">
        <v>9101</v>
      </c>
      <c r="F560" t="s">
        <v>664</v>
      </c>
      <c r="G560">
        <v>82</v>
      </c>
      <c r="H560" t="b">
        <v>0</v>
      </c>
      <c r="I560" t="s">
        <v>9240</v>
      </c>
      <c r="J560" t="s">
        <v>9159</v>
      </c>
      <c r="K560" t="s">
        <v>9</v>
      </c>
      <c r="L560" t="b">
        <v>0</v>
      </c>
      <c r="M560" t="s">
        <v>6960</v>
      </c>
      <c r="N560" t="b">
        <v>0</v>
      </c>
      <c r="O560" t="b">
        <v>1</v>
      </c>
      <c r="P560" t="b">
        <v>0</v>
      </c>
      <c r="Q560" t="b">
        <v>1</v>
      </c>
      <c r="R560" t="s">
        <v>2017</v>
      </c>
      <c r="S560">
        <v>18</v>
      </c>
      <c r="T560" t="b">
        <v>0</v>
      </c>
      <c r="V560" t="s">
        <v>886</v>
      </c>
      <c r="W560">
        <v>4</v>
      </c>
      <c r="X560" s="11">
        <v>82</v>
      </c>
      <c r="Y560">
        <v>1</v>
      </c>
      <c r="Z560" s="46" cm="1">
        <f t="array" ref="Z560">IF(V560="NA",$AD$2,(INDEX($BL$4:$BL$73,MATCH(V560&amp;W560,$BK$4:$BK$73&amp;$BJ$4:$BJ$73,0))))</f>
        <v>1.0498615788681297E-2</v>
      </c>
      <c r="AA560" s="46">
        <f t="shared" si="16"/>
        <v>1.0104986157886813</v>
      </c>
      <c r="AB560" s="46"/>
    </row>
    <row r="561" spans="1:28" x14ac:dyDescent="0.25">
      <c r="A561">
        <v>4335</v>
      </c>
      <c r="B561" s="1">
        <v>45543.380794536999</v>
      </c>
      <c r="C561" s="1">
        <v>45543</v>
      </c>
      <c r="D561" t="s">
        <v>9100</v>
      </c>
      <c r="E561" t="s">
        <v>9101</v>
      </c>
      <c r="F561" t="s">
        <v>664</v>
      </c>
      <c r="G561">
        <v>75</v>
      </c>
      <c r="H561" t="b">
        <v>0</v>
      </c>
      <c r="I561" t="s">
        <v>9240</v>
      </c>
      <c r="J561" t="s">
        <v>9159</v>
      </c>
      <c r="K561" t="s">
        <v>7</v>
      </c>
      <c r="L561" t="b">
        <v>0</v>
      </c>
      <c r="M561" t="s">
        <v>9850</v>
      </c>
      <c r="N561" t="b">
        <v>0</v>
      </c>
      <c r="O561" t="b">
        <v>0</v>
      </c>
      <c r="P561" t="b">
        <v>0</v>
      </c>
      <c r="Q561" t="b">
        <v>1</v>
      </c>
      <c r="R561" t="s">
        <v>9851</v>
      </c>
      <c r="S561">
        <v>18</v>
      </c>
      <c r="T561" t="b">
        <v>0</v>
      </c>
      <c r="V561" t="s">
        <v>924</v>
      </c>
      <c r="W561">
        <v>4</v>
      </c>
      <c r="X561" s="11">
        <v>77</v>
      </c>
      <c r="Y561">
        <v>1</v>
      </c>
      <c r="Z561" s="46" cm="1">
        <f t="array" ref="Z561">IF(V561="NA",$AD$2,(INDEX($BL$4:$BL$73,MATCH(V561&amp;W561,$BK$4:$BK$73&amp;$BJ$4:$BJ$73,0))))</f>
        <v>1.0498615788681449E-2</v>
      </c>
      <c r="AA561" s="46">
        <f t="shared" si="16"/>
        <v>1.0104986157886815</v>
      </c>
      <c r="AB561" s="46"/>
    </row>
    <row r="562" spans="1:28" x14ac:dyDescent="0.25">
      <c r="A562">
        <v>4336</v>
      </c>
      <c r="B562" s="1">
        <v>45543.380535046301</v>
      </c>
      <c r="C562" s="1">
        <v>45543</v>
      </c>
      <c r="D562" t="s">
        <v>9100</v>
      </c>
      <c r="E562" t="s">
        <v>9101</v>
      </c>
      <c r="F562" t="s">
        <v>664</v>
      </c>
      <c r="G562">
        <v>83</v>
      </c>
      <c r="H562" t="b">
        <v>0</v>
      </c>
      <c r="I562" t="s">
        <v>9240</v>
      </c>
      <c r="J562" t="s">
        <v>9159</v>
      </c>
      <c r="K562" t="s">
        <v>7</v>
      </c>
      <c r="L562" t="b">
        <v>0</v>
      </c>
      <c r="M562" t="s">
        <v>9852</v>
      </c>
      <c r="N562" t="b">
        <v>0</v>
      </c>
      <c r="O562" t="b">
        <v>0</v>
      </c>
      <c r="P562" t="b">
        <v>0</v>
      </c>
      <c r="Q562" t="b">
        <v>1</v>
      </c>
      <c r="R562" t="s">
        <v>9853</v>
      </c>
      <c r="S562">
        <v>18</v>
      </c>
      <c r="T562" t="b">
        <v>0</v>
      </c>
      <c r="V562" t="s">
        <v>8</v>
      </c>
      <c r="W562" t="s">
        <v>8</v>
      </c>
      <c r="X562" s="11">
        <v>87</v>
      </c>
      <c r="Y562">
        <v>1</v>
      </c>
      <c r="Z562" s="46" cm="1">
        <f t="array" ref="Z562">IF(V562="NA",$AD$2,(INDEX($BL$4:$BL$73,MATCH(V562&amp;W562,$BK$4:$BK$73&amp;$BJ$4:$BJ$73,0))))</f>
        <v>-4.0430703315750931E-2</v>
      </c>
      <c r="AA562" s="46">
        <f t="shared" si="16"/>
        <v>0.95956929668424906</v>
      </c>
      <c r="AB562" s="46"/>
    </row>
    <row r="563" spans="1:28" x14ac:dyDescent="0.25">
      <c r="A563">
        <v>4337</v>
      </c>
      <c r="B563" s="1">
        <v>45543.380249027803</v>
      </c>
      <c r="C563" s="1">
        <v>45543</v>
      </c>
      <c r="D563" t="s">
        <v>9100</v>
      </c>
      <c r="E563" t="s">
        <v>9101</v>
      </c>
      <c r="F563" t="s">
        <v>664</v>
      </c>
      <c r="G563">
        <v>82</v>
      </c>
      <c r="H563" t="b">
        <v>0</v>
      </c>
      <c r="I563" t="s">
        <v>9240</v>
      </c>
      <c r="J563" t="s">
        <v>9159</v>
      </c>
      <c r="K563" t="s">
        <v>7</v>
      </c>
      <c r="L563" t="b">
        <v>0</v>
      </c>
      <c r="M563" t="s">
        <v>6959</v>
      </c>
      <c r="N563" t="b">
        <v>0</v>
      </c>
      <c r="O563" t="b">
        <v>0</v>
      </c>
      <c r="P563" t="b">
        <v>0</v>
      </c>
      <c r="Q563" t="b">
        <v>1</v>
      </c>
      <c r="R563" t="s">
        <v>3795</v>
      </c>
      <c r="S563">
        <v>18</v>
      </c>
      <c r="T563" t="b">
        <v>0</v>
      </c>
      <c r="V563" t="s">
        <v>886</v>
      </c>
      <c r="W563">
        <v>5</v>
      </c>
      <c r="X563" s="11">
        <v>82</v>
      </c>
      <c r="Y563">
        <v>1</v>
      </c>
      <c r="Z563" s="46" cm="1">
        <f t="array" ref="Z563">IF(V563="NA",$AD$2,(INDEX($BL$4:$BL$73,MATCH(V563&amp;W563,$BK$4:$BK$73&amp;$BJ$4:$BJ$73,0))))</f>
        <v>4.1970782120221983E-2</v>
      </c>
      <c r="AA563" s="46">
        <f t="shared" si="16"/>
        <v>1.041970782120222</v>
      </c>
      <c r="AB563" s="46"/>
    </row>
    <row r="564" spans="1:28" x14ac:dyDescent="0.25">
      <c r="A564">
        <v>4338</v>
      </c>
      <c r="B564" s="1">
        <v>45543.379987893502</v>
      </c>
      <c r="C564" s="1">
        <v>45543</v>
      </c>
      <c r="D564" t="s">
        <v>9100</v>
      </c>
      <c r="E564" t="s">
        <v>9101</v>
      </c>
      <c r="F564" t="s">
        <v>790</v>
      </c>
      <c r="G564">
        <v>80</v>
      </c>
      <c r="H564" t="b">
        <v>0</v>
      </c>
      <c r="I564" t="s">
        <v>9240</v>
      </c>
      <c r="J564" t="s">
        <v>9159</v>
      </c>
      <c r="K564" t="s">
        <v>9</v>
      </c>
      <c r="L564" t="b">
        <v>0</v>
      </c>
      <c r="M564" t="s">
        <v>9854</v>
      </c>
      <c r="N564" t="b">
        <v>0</v>
      </c>
      <c r="O564" t="b">
        <v>1</v>
      </c>
      <c r="P564" t="b">
        <v>0</v>
      </c>
      <c r="Q564" t="b">
        <v>1</v>
      </c>
      <c r="R564" t="s">
        <v>9855</v>
      </c>
      <c r="S564">
        <v>18</v>
      </c>
      <c r="T564" t="b">
        <v>0</v>
      </c>
      <c r="V564" t="s">
        <v>742</v>
      </c>
      <c r="W564">
        <v>4</v>
      </c>
      <c r="X564" s="11">
        <v>82</v>
      </c>
      <c r="Y564">
        <v>1</v>
      </c>
      <c r="Z564" s="46" cm="1">
        <f t="array" ref="Z564">IF(V564="NA",$AD$2,(INDEX($BL$4:$BL$73,MATCH(V564&amp;W564,$BK$4:$BK$73&amp;$BJ$4:$BJ$73,0))))</f>
        <v>1.1678733304575913E-2</v>
      </c>
      <c r="AA564" s="46">
        <f t="shared" si="16"/>
        <v>1.0116787333045758</v>
      </c>
      <c r="AB564" s="46"/>
    </row>
    <row r="565" spans="1:28" x14ac:dyDescent="0.25">
      <c r="A565">
        <v>4339</v>
      </c>
      <c r="B565" s="1">
        <v>45543.3796255903</v>
      </c>
      <c r="C565" s="1">
        <v>45543</v>
      </c>
      <c r="D565" t="s">
        <v>9100</v>
      </c>
      <c r="E565" t="s">
        <v>9101</v>
      </c>
      <c r="F565" t="s">
        <v>790</v>
      </c>
      <c r="G565">
        <v>98</v>
      </c>
      <c r="H565" t="b">
        <v>0</v>
      </c>
      <c r="I565" t="s">
        <v>9240</v>
      </c>
      <c r="J565" t="s">
        <v>9159</v>
      </c>
      <c r="K565" t="s">
        <v>7</v>
      </c>
      <c r="L565" t="b">
        <v>0</v>
      </c>
      <c r="M565" t="s">
        <v>9856</v>
      </c>
      <c r="N565" t="b">
        <v>0</v>
      </c>
      <c r="O565" t="b">
        <v>0</v>
      </c>
      <c r="P565" t="b">
        <v>0</v>
      </c>
      <c r="Q565" t="b">
        <v>1</v>
      </c>
      <c r="R565" t="s">
        <v>9857</v>
      </c>
      <c r="S565">
        <v>18</v>
      </c>
      <c r="T565" t="b">
        <v>0</v>
      </c>
      <c r="V565" t="s">
        <v>658</v>
      </c>
      <c r="W565">
        <v>5</v>
      </c>
      <c r="X565" s="11">
        <v>100</v>
      </c>
      <c r="Y565">
        <v>1</v>
      </c>
      <c r="Z565" s="46" cm="1">
        <f t="array" ref="Z565">IF(V565="NA",$AD$2,(INDEX($BL$4:$BL$73,MATCH(V565&amp;W565,$BK$4:$BK$73&amp;$BJ$4:$BJ$73,0))))</f>
        <v>2.9563914871896181E-3</v>
      </c>
      <c r="AA565" s="46">
        <f t="shared" si="16"/>
        <v>1.0029563914871895</v>
      </c>
      <c r="AB565" s="46"/>
    </row>
    <row r="566" spans="1:28" x14ac:dyDescent="0.25">
      <c r="A566">
        <v>4340</v>
      </c>
      <c r="B566" s="1">
        <v>45543.379393761599</v>
      </c>
      <c r="C566" s="1">
        <v>45543</v>
      </c>
      <c r="D566" t="s">
        <v>9100</v>
      </c>
      <c r="E566" t="s">
        <v>9101</v>
      </c>
      <c r="F566" t="s">
        <v>790</v>
      </c>
      <c r="G566">
        <v>79</v>
      </c>
      <c r="H566" t="b">
        <v>0</v>
      </c>
      <c r="I566" t="s">
        <v>9240</v>
      </c>
      <c r="J566" t="s">
        <v>9159</v>
      </c>
      <c r="K566" t="s">
        <v>9</v>
      </c>
      <c r="L566" t="b">
        <v>0</v>
      </c>
      <c r="M566" t="s">
        <v>6958</v>
      </c>
      <c r="N566" t="b">
        <v>0</v>
      </c>
      <c r="O566" t="b">
        <v>1</v>
      </c>
      <c r="P566" t="b">
        <v>0</v>
      </c>
      <c r="Q566" t="b">
        <v>1</v>
      </c>
      <c r="R566" t="s">
        <v>3793</v>
      </c>
      <c r="S566">
        <v>18</v>
      </c>
      <c r="T566" t="b">
        <v>0</v>
      </c>
      <c r="V566" t="s">
        <v>886</v>
      </c>
      <c r="W566">
        <v>3</v>
      </c>
      <c r="X566" s="11">
        <v>82</v>
      </c>
      <c r="Y566">
        <v>1</v>
      </c>
      <c r="Z566" s="46" cm="1">
        <f t="array" ref="Z566">IF(V566="NA",$AD$2,(INDEX($BL$4:$BL$73,MATCH(V566&amp;W566,$BK$4:$BK$73&amp;$BJ$4:$BJ$73,0))))</f>
        <v>1.8952516812716664E-2</v>
      </c>
      <c r="AA566" s="46">
        <f t="shared" si="16"/>
        <v>1.0189525168127167</v>
      </c>
      <c r="AB566" s="46"/>
    </row>
    <row r="567" spans="1:28" x14ac:dyDescent="0.25">
      <c r="A567">
        <v>4341</v>
      </c>
      <c r="B567" s="1">
        <v>45543.3791307176</v>
      </c>
      <c r="C567" s="1">
        <v>45543</v>
      </c>
      <c r="D567" t="s">
        <v>9100</v>
      </c>
      <c r="E567" t="s">
        <v>9101</v>
      </c>
      <c r="F567" t="s">
        <v>790</v>
      </c>
      <c r="G567">
        <v>73</v>
      </c>
      <c r="H567" t="b">
        <v>0</v>
      </c>
      <c r="I567" t="s">
        <v>9240</v>
      </c>
      <c r="J567" t="s">
        <v>9159</v>
      </c>
      <c r="K567" t="s">
        <v>7</v>
      </c>
      <c r="L567" t="b">
        <v>0</v>
      </c>
      <c r="M567" t="s">
        <v>9858</v>
      </c>
      <c r="N567" t="b">
        <v>0</v>
      </c>
      <c r="O567" t="b">
        <v>0</v>
      </c>
      <c r="P567" t="b">
        <v>0</v>
      </c>
      <c r="Q567" t="b">
        <v>1</v>
      </c>
      <c r="R567" t="s">
        <v>9859</v>
      </c>
      <c r="S567">
        <v>18</v>
      </c>
      <c r="T567" t="b">
        <v>0</v>
      </c>
      <c r="V567" t="s">
        <v>892</v>
      </c>
      <c r="W567">
        <v>3</v>
      </c>
      <c r="X567" s="11">
        <v>77</v>
      </c>
      <c r="Y567">
        <v>1</v>
      </c>
      <c r="Z567" s="46" cm="1">
        <f t="array" ref="Z567">IF(V567="NA",$AD$2,(INDEX($BL$4:$BL$73,MATCH(V567&amp;W567,$BK$4:$BK$73&amp;$BJ$4:$BJ$73,0))))</f>
        <v>1.8952516812716595E-2</v>
      </c>
      <c r="AA567" s="46">
        <f t="shared" si="16"/>
        <v>1.0189525168127167</v>
      </c>
      <c r="AB567" s="46"/>
    </row>
    <row r="568" spans="1:28" x14ac:dyDescent="0.25">
      <c r="A568">
        <v>4352</v>
      </c>
      <c r="B568" s="1">
        <v>45543.374752361102</v>
      </c>
      <c r="C568" s="1">
        <v>45543</v>
      </c>
      <c r="D568" t="s">
        <v>9100</v>
      </c>
      <c r="E568" t="s">
        <v>9101</v>
      </c>
      <c r="F568" t="s">
        <v>664</v>
      </c>
      <c r="G568">
        <v>75</v>
      </c>
      <c r="H568" t="b">
        <v>0</v>
      </c>
      <c r="I568" t="s">
        <v>9240</v>
      </c>
      <c r="J568" t="s">
        <v>9159</v>
      </c>
      <c r="K568" t="s">
        <v>7</v>
      </c>
      <c r="L568" t="b">
        <v>0</v>
      </c>
      <c r="M568" t="s">
        <v>6957</v>
      </c>
      <c r="N568" t="b">
        <v>0</v>
      </c>
      <c r="O568" t="b">
        <v>0</v>
      </c>
      <c r="P568" t="b">
        <v>0</v>
      </c>
      <c r="Q568" t="b">
        <v>1</v>
      </c>
      <c r="R568" t="s">
        <v>3785</v>
      </c>
      <c r="S568">
        <v>18</v>
      </c>
      <c r="T568" t="b">
        <v>0</v>
      </c>
      <c r="V568" t="s">
        <v>8</v>
      </c>
      <c r="W568" t="s">
        <v>8</v>
      </c>
      <c r="X568" s="11">
        <v>77</v>
      </c>
      <c r="Y568">
        <v>1</v>
      </c>
      <c r="Z568" s="46" cm="1">
        <f t="array" ref="Z568">IF(V568="NA",$AD$2,(INDEX($BL$4:$BL$73,MATCH(V568&amp;W568,$BK$4:$BK$73&amp;$BJ$4:$BJ$73,0))))</f>
        <v>-4.0430703315750931E-2</v>
      </c>
      <c r="AA568" s="46">
        <f t="shared" si="16"/>
        <v>0.95956929668424906</v>
      </c>
      <c r="AB568" s="46"/>
    </row>
    <row r="569" spans="1:28" x14ac:dyDescent="0.25">
      <c r="A569">
        <v>4353</v>
      </c>
      <c r="B569" s="1">
        <v>45543.374456307902</v>
      </c>
      <c r="C569" s="1">
        <v>45543</v>
      </c>
      <c r="D569" t="s">
        <v>9100</v>
      </c>
      <c r="E569" t="s">
        <v>9101</v>
      </c>
      <c r="F569" t="s">
        <v>664</v>
      </c>
      <c r="G569">
        <v>71</v>
      </c>
      <c r="H569" t="b">
        <v>0</v>
      </c>
      <c r="I569" t="s">
        <v>9240</v>
      </c>
      <c r="J569" t="s">
        <v>9159</v>
      </c>
      <c r="K569" t="s">
        <v>9</v>
      </c>
      <c r="L569" t="b">
        <v>0</v>
      </c>
      <c r="M569" t="s">
        <v>9860</v>
      </c>
      <c r="N569" t="b">
        <v>0</v>
      </c>
      <c r="O569" t="b">
        <v>1</v>
      </c>
      <c r="P569" t="b">
        <v>0</v>
      </c>
      <c r="Q569" t="b">
        <v>1</v>
      </c>
      <c r="R569" t="s">
        <v>9861</v>
      </c>
      <c r="S569">
        <v>18</v>
      </c>
      <c r="T569" t="b">
        <v>0</v>
      </c>
      <c r="V569" t="s">
        <v>892</v>
      </c>
      <c r="W569">
        <v>5</v>
      </c>
      <c r="X569" s="11">
        <v>72</v>
      </c>
      <c r="Y569">
        <v>1</v>
      </c>
      <c r="Z569" s="46" cm="1">
        <f t="array" ref="Z569">IF(V569="NA",$AD$2,(INDEX($BL$4:$BL$73,MATCH(V569&amp;W569,$BK$4:$BK$73&amp;$BJ$4:$BJ$73,0))))</f>
        <v>4.1970782120221983E-2</v>
      </c>
      <c r="AA569" s="46">
        <f t="shared" si="16"/>
        <v>1.041970782120222</v>
      </c>
      <c r="AB569" s="46"/>
    </row>
    <row r="570" spans="1:28" x14ac:dyDescent="0.25">
      <c r="A570">
        <v>4354</v>
      </c>
      <c r="B570" s="1">
        <v>45543.374161122701</v>
      </c>
      <c r="C570" s="1">
        <v>45543</v>
      </c>
      <c r="D570" t="s">
        <v>9100</v>
      </c>
      <c r="E570" t="s">
        <v>9101</v>
      </c>
      <c r="F570" t="s">
        <v>664</v>
      </c>
      <c r="G570">
        <v>76</v>
      </c>
      <c r="H570" t="b">
        <v>0</v>
      </c>
      <c r="I570" t="s">
        <v>9240</v>
      </c>
      <c r="J570" t="s">
        <v>9159</v>
      </c>
      <c r="K570" t="s">
        <v>7</v>
      </c>
      <c r="L570" t="b">
        <v>0</v>
      </c>
      <c r="M570" t="s">
        <v>9862</v>
      </c>
      <c r="N570" t="b">
        <v>0</v>
      </c>
      <c r="O570" t="b">
        <v>0</v>
      </c>
      <c r="P570" t="b">
        <v>0</v>
      </c>
      <c r="Q570" t="b">
        <v>1</v>
      </c>
      <c r="R570" t="s">
        <v>9863</v>
      </c>
      <c r="S570">
        <v>18</v>
      </c>
      <c r="T570" t="b">
        <v>0</v>
      </c>
      <c r="V570" t="s">
        <v>886</v>
      </c>
      <c r="W570">
        <v>5</v>
      </c>
      <c r="X570" s="11">
        <v>77</v>
      </c>
      <c r="Y570">
        <v>1</v>
      </c>
      <c r="Z570" s="46" cm="1">
        <f t="array" ref="Z570">IF(V570="NA",$AD$2,(INDEX($BL$4:$BL$73,MATCH(V570&amp;W570,$BK$4:$BK$73&amp;$BJ$4:$BJ$73,0))))</f>
        <v>4.1970782120221983E-2</v>
      </c>
      <c r="AA570" s="46">
        <f t="shared" si="16"/>
        <v>1.041970782120222</v>
      </c>
      <c r="AB570" s="46"/>
    </row>
    <row r="571" spans="1:28" x14ac:dyDescent="0.25">
      <c r="A571">
        <v>4355</v>
      </c>
      <c r="B571" s="1">
        <v>45543.373868182898</v>
      </c>
      <c r="C571" s="1">
        <v>45543</v>
      </c>
      <c r="D571" t="s">
        <v>9100</v>
      </c>
      <c r="E571" t="s">
        <v>9101</v>
      </c>
      <c r="F571" t="s">
        <v>790</v>
      </c>
      <c r="G571">
        <v>75</v>
      </c>
      <c r="H571" t="b">
        <v>0</v>
      </c>
      <c r="I571" t="s">
        <v>9240</v>
      </c>
      <c r="J571" t="s">
        <v>9159</v>
      </c>
      <c r="K571" t="s">
        <v>7</v>
      </c>
      <c r="L571" t="b">
        <v>0</v>
      </c>
      <c r="M571" t="s">
        <v>6956</v>
      </c>
      <c r="N571" t="b">
        <v>0</v>
      </c>
      <c r="O571" t="b">
        <v>0</v>
      </c>
      <c r="P571" t="b">
        <v>0</v>
      </c>
      <c r="Q571" t="b">
        <v>1</v>
      </c>
      <c r="R571" t="s">
        <v>3783</v>
      </c>
      <c r="S571">
        <v>18</v>
      </c>
      <c r="T571" t="b">
        <v>0</v>
      </c>
      <c r="V571" t="s">
        <v>893</v>
      </c>
      <c r="W571">
        <v>4</v>
      </c>
      <c r="X571" s="11">
        <v>77</v>
      </c>
      <c r="Y571">
        <v>1</v>
      </c>
      <c r="Z571" s="46" cm="1">
        <f t="array" ref="Z571">IF(V571="NA",$AD$2,(INDEX($BL$4:$BL$73,MATCH(V571&amp;W571,$BK$4:$BK$73&amp;$BJ$4:$BJ$73,0))))</f>
        <v>1.0498615788681286E-2</v>
      </c>
      <c r="AA571" s="46">
        <f t="shared" si="16"/>
        <v>1.0104986157886813</v>
      </c>
      <c r="AB571" s="46"/>
    </row>
    <row r="572" spans="1:28" x14ac:dyDescent="0.25">
      <c r="A572">
        <v>4356</v>
      </c>
      <c r="B572" s="1">
        <v>45543.373581006897</v>
      </c>
      <c r="C572" s="1">
        <v>45543</v>
      </c>
      <c r="D572" t="s">
        <v>9100</v>
      </c>
      <c r="E572" t="s">
        <v>9101</v>
      </c>
      <c r="F572" t="s">
        <v>790</v>
      </c>
      <c r="G572">
        <v>78</v>
      </c>
      <c r="H572" t="b">
        <v>0</v>
      </c>
      <c r="I572" t="s">
        <v>9240</v>
      </c>
      <c r="J572" t="s">
        <v>9159</v>
      </c>
      <c r="K572" t="s">
        <v>7</v>
      </c>
      <c r="L572" t="b">
        <v>0</v>
      </c>
      <c r="M572" t="s">
        <v>9864</v>
      </c>
      <c r="N572" t="b">
        <v>0</v>
      </c>
      <c r="O572" t="b">
        <v>0</v>
      </c>
      <c r="P572" t="b">
        <v>0</v>
      </c>
      <c r="Q572" t="b">
        <v>1</v>
      </c>
      <c r="R572" t="s">
        <v>9865</v>
      </c>
      <c r="S572">
        <v>18</v>
      </c>
      <c r="T572" t="b">
        <v>0</v>
      </c>
      <c r="V572" t="s">
        <v>8</v>
      </c>
      <c r="W572" t="s">
        <v>8</v>
      </c>
      <c r="X572" s="11">
        <v>82</v>
      </c>
      <c r="Y572">
        <v>1</v>
      </c>
      <c r="Z572" s="46" cm="1">
        <f t="array" ref="Z572">IF(V572="NA",$AD$2,(INDEX($BL$4:$BL$73,MATCH(V572&amp;W572,$BK$4:$BK$73&amp;$BJ$4:$BJ$73,0))))</f>
        <v>-4.0430703315750931E-2</v>
      </c>
      <c r="AA572" s="46">
        <f t="shared" si="16"/>
        <v>0.95956929668424906</v>
      </c>
      <c r="AB572" s="46"/>
    </row>
    <row r="573" spans="1:28" x14ac:dyDescent="0.25">
      <c r="A573">
        <v>4357</v>
      </c>
      <c r="B573" s="1">
        <v>45543.373298009297</v>
      </c>
      <c r="C573" s="1">
        <v>45543</v>
      </c>
      <c r="D573" t="s">
        <v>9100</v>
      </c>
      <c r="E573" t="s">
        <v>9101</v>
      </c>
      <c r="F573" t="s">
        <v>664</v>
      </c>
      <c r="G573">
        <v>82</v>
      </c>
      <c r="H573" t="b">
        <v>0</v>
      </c>
      <c r="I573" t="s">
        <v>9240</v>
      </c>
      <c r="J573" t="s">
        <v>9159</v>
      </c>
      <c r="K573" t="s">
        <v>9</v>
      </c>
      <c r="L573" t="b">
        <v>0</v>
      </c>
      <c r="M573" t="s">
        <v>9866</v>
      </c>
      <c r="N573" t="b">
        <v>0</v>
      </c>
      <c r="O573" t="b">
        <v>1</v>
      </c>
      <c r="P573" t="b">
        <v>0</v>
      </c>
      <c r="Q573" t="b">
        <v>1</v>
      </c>
      <c r="R573" t="s">
        <v>9867</v>
      </c>
      <c r="S573">
        <v>18</v>
      </c>
      <c r="T573" t="b">
        <v>0</v>
      </c>
      <c r="V573" t="s">
        <v>740</v>
      </c>
      <c r="W573">
        <v>5</v>
      </c>
      <c r="X573" s="11">
        <v>82</v>
      </c>
      <c r="Y573">
        <v>1</v>
      </c>
      <c r="Z573" s="46" cm="1">
        <f t="array" ref="Z573">IF(V573="NA",$AD$2,(INDEX($BL$4:$BL$73,MATCH(V573&amp;W573,$BK$4:$BK$73&amp;$BJ$4:$BJ$73,0))))</f>
        <v>4.1970782120221983E-2</v>
      </c>
      <c r="AA573" s="46">
        <f t="shared" si="16"/>
        <v>1.041970782120222</v>
      </c>
      <c r="AB573" s="46"/>
    </row>
    <row r="574" spans="1:28" x14ac:dyDescent="0.25">
      <c r="A574">
        <v>4358</v>
      </c>
      <c r="B574" s="1">
        <v>45543.372967650503</v>
      </c>
      <c r="C574" s="1">
        <v>45543</v>
      </c>
      <c r="D574" t="s">
        <v>9100</v>
      </c>
      <c r="E574" t="s">
        <v>9101</v>
      </c>
      <c r="F574" t="s">
        <v>664</v>
      </c>
      <c r="G574">
        <v>83</v>
      </c>
      <c r="H574" t="b">
        <v>0</v>
      </c>
      <c r="I574" t="s">
        <v>9240</v>
      </c>
      <c r="J574" t="s">
        <v>9159</v>
      </c>
      <c r="K574" t="s">
        <v>9</v>
      </c>
      <c r="L574" t="b">
        <v>0</v>
      </c>
      <c r="M574" t="s">
        <v>6955</v>
      </c>
      <c r="N574" t="b">
        <v>0</v>
      </c>
      <c r="O574" t="b">
        <v>1</v>
      </c>
      <c r="P574" t="b">
        <v>0</v>
      </c>
      <c r="Q574" t="b">
        <v>1</v>
      </c>
      <c r="R574" t="s">
        <v>3781</v>
      </c>
      <c r="S574">
        <v>18</v>
      </c>
      <c r="T574" t="b">
        <v>0</v>
      </c>
      <c r="V574" t="s">
        <v>743</v>
      </c>
      <c r="W574">
        <v>4</v>
      </c>
      <c r="X574" s="11">
        <v>87</v>
      </c>
      <c r="Y574">
        <v>1</v>
      </c>
      <c r="Z574" s="46" cm="1">
        <f t="array" ref="Z574">IF(V574="NA",$AD$2,(INDEX($BL$4:$BL$73,MATCH(V574&amp;W574,$BK$4:$BK$73&amp;$BJ$4:$BJ$73,0))))</f>
        <v>1.1678733304575811E-2</v>
      </c>
      <c r="AA574" s="46">
        <f t="shared" si="16"/>
        <v>1.0116787333045758</v>
      </c>
      <c r="AB574" s="46"/>
    </row>
    <row r="575" spans="1:28" x14ac:dyDescent="0.25">
      <c r="A575">
        <v>4366</v>
      </c>
      <c r="B575" s="1">
        <v>45543.369939895798</v>
      </c>
      <c r="C575" s="1">
        <v>45543</v>
      </c>
      <c r="D575" t="s">
        <v>9100</v>
      </c>
      <c r="E575" t="s">
        <v>9101</v>
      </c>
      <c r="F575" t="s">
        <v>790</v>
      </c>
      <c r="G575">
        <v>73</v>
      </c>
      <c r="H575" t="b">
        <v>0</v>
      </c>
      <c r="I575" t="s">
        <v>9240</v>
      </c>
      <c r="J575" t="s">
        <v>9159</v>
      </c>
      <c r="K575" t="s">
        <v>7</v>
      </c>
      <c r="L575" t="b">
        <v>0</v>
      </c>
      <c r="M575" t="s">
        <v>9868</v>
      </c>
      <c r="N575" t="b">
        <v>0</v>
      </c>
      <c r="O575" t="b">
        <v>0</v>
      </c>
      <c r="P575" t="b">
        <v>0</v>
      </c>
      <c r="Q575" t="b">
        <v>1</v>
      </c>
      <c r="R575" t="s">
        <v>9869</v>
      </c>
      <c r="S575">
        <v>18</v>
      </c>
      <c r="T575" t="b">
        <v>0</v>
      </c>
      <c r="V575" t="s">
        <v>741</v>
      </c>
      <c r="W575">
        <v>4</v>
      </c>
      <c r="X575" s="11">
        <v>77</v>
      </c>
      <c r="Y575">
        <v>1</v>
      </c>
      <c r="Z575" s="46" cm="1">
        <f t="array" ref="Z575">IF(V575="NA",$AD$2,(INDEX($BL$4:$BL$73,MATCH(V575&amp;W575,$BK$4:$BK$73&amp;$BJ$4:$BJ$73,0))))</f>
        <v>1.1678733304575806E-2</v>
      </c>
      <c r="AA575" s="46">
        <f t="shared" si="16"/>
        <v>1.0116787333045758</v>
      </c>
      <c r="AB575" s="46"/>
    </row>
    <row r="576" spans="1:28" x14ac:dyDescent="0.25">
      <c r="A576">
        <v>4367</v>
      </c>
      <c r="B576" s="1">
        <v>45543.369646539402</v>
      </c>
      <c r="C576" s="1">
        <v>45543</v>
      </c>
      <c r="D576" t="s">
        <v>9100</v>
      </c>
      <c r="E576" t="s">
        <v>9101</v>
      </c>
      <c r="F576" t="s">
        <v>664</v>
      </c>
      <c r="G576">
        <v>74</v>
      </c>
      <c r="H576" t="b">
        <v>0</v>
      </c>
      <c r="I576" t="s">
        <v>9240</v>
      </c>
      <c r="J576" t="s">
        <v>9159</v>
      </c>
      <c r="K576" t="s">
        <v>7</v>
      </c>
      <c r="L576" t="b">
        <v>0</v>
      </c>
      <c r="M576" t="s">
        <v>6954</v>
      </c>
      <c r="N576" t="b">
        <v>0</v>
      </c>
      <c r="O576" t="b">
        <v>0</v>
      </c>
      <c r="P576" t="b">
        <v>0</v>
      </c>
      <c r="Q576" t="b">
        <v>1</v>
      </c>
      <c r="R576" t="s">
        <v>3775</v>
      </c>
      <c r="S576">
        <v>18</v>
      </c>
      <c r="T576" t="b">
        <v>0</v>
      </c>
      <c r="V576" t="s">
        <v>889</v>
      </c>
      <c r="W576">
        <v>4</v>
      </c>
      <c r="X576" s="11">
        <v>77</v>
      </c>
      <c r="Y576">
        <v>1</v>
      </c>
      <c r="Z576" s="46" cm="1">
        <f t="array" ref="Z576">IF(V576="NA",$AD$2,(INDEX($BL$4:$BL$73,MATCH(V576&amp;W576,$BK$4:$BK$73&amp;$BJ$4:$BJ$73,0))))</f>
        <v>1.0498615788681227E-2</v>
      </c>
      <c r="AA576" s="46">
        <f t="shared" si="16"/>
        <v>1.0104986157886813</v>
      </c>
      <c r="AB576" s="46"/>
    </row>
    <row r="577" spans="1:28" x14ac:dyDescent="0.25">
      <c r="A577">
        <v>4368</v>
      </c>
      <c r="B577" s="1">
        <v>45543.369389108797</v>
      </c>
      <c r="C577" s="1">
        <v>45543</v>
      </c>
      <c r="D577" t="s">
        <v>9100</v>
      </c>
      <c r="E577" t="s">
        <v>9101</v>
      </c>
      <c r="F577" t="s">
        <v>664</v>
      </c>
      <c r="G577">
        <v>72</v>
      </c>
      <c r="H577" t="b">
        <v>0</v>
      </c>
      <c r="I577" t="s">
        <v>9240</v>
      </c>
      <c r="J577" t="s">
        <v>9159</v>
      </c>
      <c r="K577" t="s">
        <v>9</v>
      </c>
      <c r="L577" t="b">
        <v>0</v>
      </c>
      <c r="M577" t="s">
        <v>9870</v>
      </c>
      <c r="N577" t="b">
        <v>0</v>
      </c>
      <c r="O577" t="b">
        <v>1</v>
      </c>
      <c r="P577" t="b">
        <v>0</v>
      </c>
      <c r="Q577" t="b">
        <v>1</v>
      </c>
      <c r="R577" t="s">
        <v>9871</v>
      </c>
      <c r="S577">
        <v>18</v>
      </c>
      <c r="T577" t="b">
        <v>0</v>
      </c>
      <c r="V577" t="s">
        <v>949</v>
      </c>
      <c r="W577">
        <v>4</v>
      </c>
      <c r="X577" s="11">
        <v>72</v>
      </c>
      <c r="Y577">
        <v>1</v>
      </c>
      <c r="Z577" s="46" cm="1">
        <f t="array" ref="Z577">IF(V577="NA",$AD$2,(INDEX($BL$4:$BL$73,MATCH(V577&amp;W577,$BK$4:$BK$73&amp;$BJ$4:$BJ$73,0))))</f>
        <v>1.0498615788681335E-2</v>
      </c>
      <c r="AA577" s="46">
        <f t="shared" si="16"/>
        <v>1.0104986157886813</v>
      </c>
      <c r="AB577" s="46"/>
    </row>
    <row r="578" spans="1:28" x14ac:dyDescent="0.25">
      <c r="A578">
        <v>4369</v>
      </c>
      <c r="B578" s="1">
        <v>45543.369037824101</v>
      </c>
      <c r="C578" s="1">
        <v>45543</v>
      </c>
      <c r="D578" t="s">
        <v>9100</v>
      </c>
      <c r="E578" t="s">
        <v>9101</v>
      </c>
      <c r="F578" t="s">
        <v>664</v>
      </c>
      <c r="G578">
        <v>83</v>
      </c>
      <c r="H578" t="b">
        <v>0</v>
      </c>
      <c r="I578" t="s">
        <v>9240</v>
      </c>
      <c r="J578" t="s">
        <v>9159</v>
      </c>
      <c r="K578" t="s">
        <v>9</v>
      </c>
      <c r="L578" t="b">
        <v>0</v>
      </c>
      <c r="M578" t="s">
        <v>9872</v>
      </c>
      <c r="N578" t="b">
        <v>0</v>
      </c>
      <c r="O578" t="b">
        <v>0</v>
      </c>
      <c r="P578" t="b">
        <v>0</v>
      </c>
      <c r="Q578" t="b">
        <v>1</v>
      </c>
      <c r="R578" t="s">
        <v>9873</v>
      </c>
      <c r="S578">
        <v>18</v>
      </c>
      <c r="T578" t="b">
        <v>0</v>
      </c>
      <c r="V578" t="s">
        <v>741</v>
      </c>
      <c r="W578">
        <v>4</v>
      </c>
      <c r="X578" s="11">
        <v>87</v>
      </c>
      <c r="Y578">
        <v>1</v>
      </c>
      <c r="Z578" s="46" cm="1">
        <f t="array" ref="Z578">IF(V578="NA",$AD$2,(INDEX($BL$4:$BL$73,MATCH(V578&amp;W578,$BK$4:$BK$73&amp;$BJ$4:$BJ$73,0))))</f>
        <v>1.1678733304575806E-2</v>
      </c>
      <c r="AA578" s="46">
        <f t="shared" si="16"/>
        <v>1.0116787333045758</v>
      </c>
      <c r="AB578" s="46"/>
    </row>
    <row r="579" spans="1:28" x14ac:dyDescent="0.25">
      <c r="A579">
        <v>4370</v>
      </c>
      <c r="B579" s="1">
        <v>45543.368746944398</v>
      </c>
      <c r="C579" s="1">
        <v>45543</v>
      </c>
      <c r="D579" t="s">
        <v>9100</v>
      </c>
      <c r="E579" t="s">
        <v>9101</v>
      </c>
      <c r="F579" t="s">
        <v>790</v>
      </c>
      <c r="G579">
        <v>78</v>
      </c>
      <c r="H579" t="b">
        <v>0</v>
      </c>
      <c r="I579" t="s">
        <v>9240</v>
      </c>
      <c r="J579" t="s">
        <v>9159</v>
      </c>
      <c r="K579" t="s">
        <v>7</v>
      </c>
      <c r="L579" t="b">
        <v>0</v>
      </c>
      <c r="M579" t="s">
        <v>6953</v>
      </c>
      <c r="N579" t="b">
        <v>0</v>
      </c>
      <c r="O579" t="b">
        <v>0</v>
      </c>
      <c r="P579" t="b">
        <v>0</v>
      </c>
      <c r="Q579" t="b">
        <v>1</v>
      </c>
      <c r="R579" t="s">
        <v>3773</v>
      </c>
      <c r="S579">
        <v>18</v>
      </c>
      <c r="T579" t="b">
        <v>0</v>
      </c>
      <c r="V579" t="s">
        <v>886</v>
      </c>
      <c r="W579">
        <v>4</v>
      </c>
      <c r="X579" s="11">
        <v>82</v>
      </c>
      <c r="Y579">
        <v>1</v>
      </c>
      <c r="Z579" s="46" cm="1">
        <f t="array" ref="Z579">IF(V579="NA",$AD$2,(INDEX($BL$4:$BL$73,MATCH(V579&amp;W579,$BK$4:$BK$73&amp;$BJ$4:$BJ$73,0))))</f>
        <v>1.0498615788681297E-2</v>
      </c>
      <c r="AA579" s="46">
        <f t="shared" si="16"/>
        <v>1.0104986157886813</v>
      </c>
      <c r="AB579" s="46"/>
    </row>
    <row r="580" spans="1:28" x14ac:dyDescent="0.25">
      <c r="A580">
        <v>4371</v>
      </c>
      <c r="B580" s="1">
        <v>45543.368447337998</v>
      </c>
      <c r="C580" s="1">
        <v>45543</v>
      </c>
      <c r="D580" t="s">
        <v>9100</v>
      </c>
      <c r="E580" t="s">
        <v>9101</v>
      </c>
      <c r="F580" t="s">
        <v>790</v>
      </c>
      <c r="G580">
        <v>77</v>
      </c>
      <c r="H580" t="b">
        <v>0</v>
      </c>
      <c r="I580" t="s">
        <v>9240</v>
      </c>
      <c r="J580" t="s">
        <v>9159</v>
      </c>
      <c r="K580" t="s">
        <v>9</v>
      </c>
      <c r="L580" t="b">
        <v>0</v>
      </c>
      <c r="M580" t="s">
        <v>9874</v>
      </c>
      <c r="N580" t="b">
        <v>0</v>
      </c>
      <c r="O580" t="b">
        <v>1</v>
      </c>
      <c r="P580" t="b">
        <v>0</v>
      </c>
      <c r="Q580" t="b">
        <v>1</v>
      </c>
      <c r="R580" t="s">
        <v>9875</v>
      </c>
      <c r="S580">
        <v>18</v>
      </c>
      <c r="T580" t="b">
        <v>0</v>
      </c>
      <c r="V580" t="s">
        <v>892</v>
      </c>
      <c r="W580">
        <v>4</v>
      </c>
      <c r="X580" s="11">
        <v>77</v>
      </c>
      <c r="Y580">
        <v>1</v>
      </c>
      <c r="Z580" s="46" cm="1">
        <f t="array" ref="Z580">IF(V580="NA",$AD$2,(INDEX($BL$4:$BL$73,MATCH(V580&amp;W580,$BK$4:$BK$73&amp;$BJ$4:$BJ$73,0))))</f>
        <v>1.0498615788681274E-2</v>
      </c>
      <c r="AA580" s="46">
        <f t="shared" ref="AA580:AA643" si="17">Y580+Z580</f>
        <v>1.0104986157886813</v>
      </c>
      <c r="AB580" s="46"/>
    </row>
    <row r="581" spans="1:28" x14ac:dyDescent="0.25">
      <c r="A581">
        <v>4372</v>
      </c>
      <c r="B581" s="1">
        <v>45543.368193611102</v>
      </c>
      <c r="C581" s="1">
        <v>45543</v>
      </c>
      <c r="D581" t="s">
        <v>9100</v>
      </c>
      <c r="E581" t="s">
        <v>9101</v>
      </c>
      <c r="F581" t="s">
        <v>790</v>
      </c>
      <c r="G581">
        <v>75</v>
      </c>
      <c r="H581" t="b">
        <v>0</v>
      </c>
      <c r="I581" t="s">
        <v>9240</v>
      </c>
      <c r="J581" t="s">
        <v>9159</v>
      </c>
      <c r="K581" t="s">
        <v>7</v>
      </c>
      <c r="L581" t="b">
        <v>0</v>
      </c>
      <c r="M581" t="s">
        <v>9876</v>
      </c>
      <c r="N581" t="b">
        <v>0</v>
      </c>
      <c r="O581" t="b">
        <v>0</v>
      </c>
      <c r="P581" t="b">
        <v>0</v>
      </c>
      <c r="Q581" t="b">
        <v>1</v>
      </c>
      <c r="R581" t="s">
        <v>9877</v>
      </c>
      <c r="S581">
        <v>18</v>
      </c>
      <c r="T581" t="b">
        <v>0</v>
      </c>
      <c r="V581" t="s">
        <v>893</v>
      </c>
      <c r="W581">
        <v>5</v>
      </c>
      <c r="X581" s="11">
        <v>77</v>
      </c>
      <c r="Y581">
        <v>1</v>
      </c>
      <c r="Z581" s="46" cm="1">
        <f t="array" ref="Z581">IF(V581="NA",$AD$2,(INDEX($BL$4:$BL$73,MATCH(V581&amp;W581,$BK$4:$BK$73&amp;$BJ$4:$BJ$73,0))))</f>
        <v>4.1970782120221983E-2</v>
      </c>
      <c r="AA581" s="46">
        <f t="shared" si="17"/>
        <v>1.041970782120222</v>
      </c>
      <c r="AB581" s="46"/>
    </row>
    <row r="582" spans="1:28" x14ac:dyDescent="0.25">
      <c r="A582">
        <v>4373</v>
      </c>
      <c r="B582" s="1">
        <v>45543.367920428202</v>
      </c>
      <c r="C582" s="1">
        <v>45543</v>
      </c>
      <c r="D582" t="s">
        <v>9100</v>
      </c>
      <c r="E582" t="s">
        <v>9101</v>
      </c>
      <c r="F582" t="s">
        <v>664</v>
      </c>
      <c r="G582">
        <v>79</v>
      </c>
      <c r="H582" t="b">
        <v>0</v>
      </c>
      <c r="I582" t="s">
        <v>9240</v>
      </c>
      <c r="J582" t="s">
        <v>9159</v>
      </c>
      <c r="K582" t="s">
        <v>7</v>
      </c>
      <c r="L582" t="b">
        <v>0</v>
      </c>
      <c r="M582" t="s">
        <v>6952</v>
      </c>
      <c r="N582" t="b">
        <v>0</v>
      </c>
      <c r="O582" t="b">
        <v>0</v>
      </c>
      <c r="P582" t="b">
        <v>0</v>
      </c>
      <c r="Q582" t="b">
        <v>1</v>
      </c>
      <c r="R582" t="s">
        <v>3771</v>
      </c>
      <c r="S582">
        <v>18</v>
      </c>
      <c r="T582" t="b">
        <v>0</v>
      </c>
      <c r="V582" t="s">
        <v>8</v>
      </c>
      <c r="W582" t="s">
        <v>8</v>
      </c>
      <c r="X582" s="11">
        <v>82</v>
      </c>
      <c r="Y582">
        <v>1</v>
      </c>
      <c r="Z582" s="46" cm="1">
        <f t="array" ref="Z582">IF(V582="NA",$AD$2,(INDEX($BL$4:$BL$73,MATCH(V582&amp;W582,$BK$4:$BK$73&amp;$BJ$4:$BJ$73,0))))</f>
        <v>-4.0430703315750931E-2</v>
      </c>
      <c r="AA582" s="46">
        <f t="shared" si="17"/>
        <v>0.95956929668424906</v>
      </c>
      <c r="AB582" s="46"/>
    </row>
    <row r="583" spans="1:28" x14ac:dyDescent="0.25">
      <c r="A583">
        <v>4374</v>
      </c>
      <c r="B583" s="1">
        <v>45543.367626122701</v>
      </c>
      <c r="C583" s="1">
        <v>45543</v>
      </c>
      <c r="D583" t="s">
        <v>9100</v>
      </c>
      <c r="E583" t="s">
        <v>9101</v>
      </c>
      <c r="F583" t="s">
        <v>664</v>
      </c>
      <c r="G583">
        <v>81</v>
      </c>
      <c r="H583" t="b">
        <v>0</v>
      </c>
      <c r="I583" t="s">
        <v>9240</v>
      </c>
      <c r="J583" t="s">
        <v>9159</v>
      </c>
      <c r="K583" t="s">
        <v>7</v>
      </c>
      <c r="L583" t="b">
        <v>0</v>
      </c>
      <c r="M583" t="s">
        <v>9878</v>
      </c>
      <c r="N583" t="b">
        <v>0</v>
      </c>
      <c r="O583" t="b">
        <v>0</v>
      </c>
      <c r="P583" t="b">
        <v>0</v>
      </c>
      <c r="Q583" t="b">
        <v>1</v>
      </c>
      <c r="R583" t="s">
        <v>9879</v>
      </c>
      <c r="S583">
        <v>18</v>
      </c>
      <c r="T583" t="b">
        <v>0</v>
      </c>
      <c r="V583" t="s">
        <v>886</v>
      </c>
      <c r="W583">
        <v>4</v>
      </c>
      <c r="X583" s="11">
        <v>82</v>
      </c>
      <c r="Y583">
        <v>1</v>
      </c>
      <c r="Z583" s="46" cm="1">
        <f t="array" ref="Z583">IF(V583="NA",$AD$2,(INDEX($BL$4:$BL$73,MATCH(V583&amp;W583,$BK$4:$BK$73&amp;$BJ$4:$BJ$73,0))))</f>
        <v>1.0498615788681297E-2</v>
      </c>
      <c r="AA583" s="46">
        <f t="shared" si="17"/>
        <v>1.0104986157886813</v>
      </c>
      <c r="AB583" s="46"/>
    </row>
    <row r="584" spans="1:28" x14ac:dyDescent="0.25">
      <c r="A584">
        <v>4375</v>
      </c>
      <c r="B584" s="1">
        <v>45543.3673239583</v>
      </c>
      <c r="C584" s="1">
        <v>45543</v>
      </c>
      <c r="D584" t="s">
        <v>9100</v>
      </c>
      <c r="E584" t="s">
        <v>9101</v>
      </c>
      <c r="F584" t="s">
        <v>664</v>
      </c>
      <c r="G584">
        <v>72</v>
      </c>
      <c r="H584" t="b">
        <v>0</v>
      </c>
      <c r="I584" t="s">
        <v>9240</v>
      </c>
      <c r="J584" t="s">
        <v>9159</v>
      </c>
      <c r="K584" t="s">
        <v>9</v>
      </c>
      <c r="L584" t="b">
        <v>0</v>
      </c>
      <c r="M584" t="s">
        <v>9880</v>
      </c>
      <c r="N584" t="b">
        <v>0</v>
      </c>
      <c r="O584" t="b">
        <v>1</v>
      </c>
      <c r="P584" t="b">
        <v>0</v>
      </c>
      <c r="Q584" t="b">
        <v>1</v>
      </c>
      <c r="R584" t="s">
        <v>9881</v>
      </c>
      <c r="S584">
        <v>18</v>
      </c>
      <c r="T584" t="b">
        <v>0</v>
      </c>
      <c r="V584" t="s">
        <v>658</v>
      </c>
      <c r="W584">
        <v>4</v>
      </c>
      <c r="X584" s="11">
        <v>72</v>
      </c>
      <c r="Y584">
        <v>1</v>
      </c>
      <c r="Z584" s="46" cm="1">
        <f t="array" ref="Z584">IF(V584="NA",$AD$2,(INDEX($BL$4:$BL$73,MATCH(V584&amp;W584,$BK$4:$BK$73&amp;$BJ$4:$BJ$73,0))))</f>
        <v>1.1678733304575896E-2</v>
      </c>
      <c r="AA584" s="46">
        <f t="shared" si="17"/>
        <v>1.0116787333045758</v>
      </c>
      <c r="AB584" s="46"/>
    </row>
    <row r="585" spans="1:28" x14ac:dyDescent="0.25">
      <c r="A585">
        <v>4376</v>
      </c>
      <c r="B585" s="1">
        <v>45543.367027499997</v>
      </c>
      <c r="C585" s="1">
        <v>45543</v>
      </c>
      <c r="D585" t="s">
        <v>9100</v>
      </c>
      <c r="E585" t="s">
        <v>9101</v>
      </c>
      <c r="F585" t="s">
        <v>790</v>
      </c>
      <c r="G585">
        <v>74</v>
      </c>
      <c r="H585" t="b">
        <v>0</v>
      </c>
      <c r="I585" t="s">
        <v>9240</v>
      </c>
      <c r="J585" t="s">
        <v>9159</v>
      </c>
      <c r="K585" t="s">
        <v>7</v>
      </c>
      <c r="L585" t="b">
        <v>0</v>
      </c>
      <c r="M585" t="s">
        <v>6951</v>
      </c>
      <c r="N585" t="b">
        <v>0</v>
      </c>
      <c r="O585" t="b">
        <v>0</v>
      </c>
      <c r="P585" t="b">
        <v>0</v>
      </c>
      <c r="Q585" t="b">
        <v>1</v>
      </c>
      <c r="R585" t="s">
        <v>3769</v>
      </c>
      <c r="S585">
        <v>18</v>
      </c>
      <c r="T585" t="b">
        <v>0</v>
      </c>
      <c r="V585" t="s">
        <v>893</v>
      </c>
      <c r="W585">
        <v>3</v>
      </c>
      <c r="X585" s="11">
        <v>77</v>
      </c>
      <c r="Y585">
        <v>1</v>
      </c>
      <c r="Z585" s="46" cm="1">
        <f t="array" ref="Z585">IF(V585="NA",$AD$2,(INDEX($BL$4:$BL$73,MATCH(V585&amp;W585,$BK$4:$BK$73&amp;$BJ$4:$BJ$73,0))))</f>
        <v>1.8952516812716508E-2</v>
      </c>
      <c r="AA585" s="46">
        <f t="shared" si="17"/>
        <v>1.0189525168127165</v>
      </c>
      <c r="AB585" s="46"/>
    </row>
    <row r="586" spans="1:28" x14ac:dyDescent="0.25">
      <c r="A586">
        <v>4388</v>
      </c>
      <c r="B586" s="1">
        <v>45543.363726423602</v>
      </c>
      <c r="C586" s="1">
        <v>45543</v>
      </c>
      <c r="D586" t="s">
        <v>9100</v>
      </c>
      <c r="E586" t="s">
        <v>9101</v>
      </c>
      <c r="F586" t="s">
        <v>664</v>
      </c>
      <c r="G586">
        <v>70</v>
      </c>
      <c r="H586" t="b">
        <v>0</v>
      </c>
      <c r="I586" t="s">
        <v>9240</v>
      </c>
      <c r="J586" t="s">
        <v>9159</v>
      </c>
      <c r="K586" t="s">
        <v>7</v>
      </c>
      <c r="L586" t="b">
        <v>0</v>
      </c>
      <c r="M586" t="s">
        <v>6950</v>
      </c>
      <c r="N586" t="b">
        <v>0</v>
      </c>
      <c r="O586" t="b">
        <v>0</v>
      </c>
      <c r="P586" t="b">
        <v>0</v>
      </c>
      <c r="Q586" t="b">
        <v>1</v>
      </c>
      <c r="R586" t="s">
        <v>3762</v>
      </c>
      <c r="S586">
        <v>18</v>
      </c>
      <c r="T586" t="b">
        <v>0</v>
      </c>
      <c r="V586" t="s">
        <v>886</v>
      </c>
      <c r="W586">
        <v>3</v>
      </c>
      <c r="X586" s="11">
        <v>72</v>
      </c>
      <c r="Y586">
        <v>1</v>
      </c>
      <c r="Z586" s="46" cm="1">
        <f t="array" ref="Z586">IF(V586="NA",$AD$2,(INDEX($BL$4:$BL$73,MATCH(V586&amp;W586,$BK$4:$BK$73&amp;$BJ$4:$BJ$73,0))))</f>
        <v>1.8952516812716664E-2</v>
      </c>
      <c r="AA586" s="46">
        <f t="shared" si="17"/>
        <v>1.0189525168127167</v>
      </c>
      <c r="AB586" s="46"/>
    </row>
    <row r="587" spans="1:28" x14ac:dyDescent="0.25">
      <c r="A587">
        <v>4389</v>
      </c>
      <c r="B587" s="1">
        <v>45543.363414745399</v>
      </c>
      <c r="C587" s="1">
        <v>45543</v>
      </c>
      <c r="D587" t="s">
        <v>9100</v>
      </c>
      <c r="E587" t="s">
        <v>9101</v>
      </c>
      <c r="F587" t="s">
        <v>790</v>
      </c>
      <c r="G587">
        <v>75</v>
      </c>
      <c r="H587" t="b">
        <v>0</v>
      </c>
      <c r="I587" t="s">
        <v>9240</v>
      </c>
      <c r="J587" t="s">
        <v>9159</v>
      </c>
      <c r="K587" t="s">
        <v>7</v>
      </c>
      <c r="L587" t="b">
        <v>0</v>
      </c>
      <c r="M587" t="s">
        <v>9882</v>
      </c>
      <c r="N587" t="b">
        <v>0</v>
      </c>
      <c r="O587" t="b">
        <v>0</v>
      </c>
      <c r="P587" t="b">
        <v>0</v>
      </c>
      <c r="Q587" t="b">
        <v>1</v>
      </c>
      <c r="R587" t="s">
        <v>9883</v>
      </c>
      <c r="S587">
        <v>18</v>
      </c>
      <c r="T587" t="b">
        <v>0</v>
      </c>
      <c r="V587" t="s">
        <v>8</v>
      </c>
      <c r="W587" t="s">
        <v>8</v>
      </c>
      <c r="X587" s="11">
        <v>77</v>
      </c>
      <c r="Y587">
        <v>1</v>
      </c>
      <c r="Z587" s="46" cm="1">
        <f t="array" ref="Z587">IF(V587="NA",$AD$2,(INDEX($BL$4:$BL$73,MATCH(V587&amp;W587,$BK$4:$BK$73&amp;$BJ$4:$BJ$73,0))))</f>
        <v>-4.0430703315750931E-2</v>
      </c>
      <c r="AA587" s="46">
        <f t="shared" si="17"/>
        <v>0.95956929668424906</v>
      </c>
      <c r="AB587" s="46"/>
    </row>
    <row r="588" spans="1:28" x14ac:dyDescent="0.25">
      <c r="A588">
        <v>4390</v>
      </c>
      <c r="B588" s="1">
        <v>45543.363121851798</v>
      </c>
      <c r="C588" s="1">
        <v>45543</v>
      </c>
      <c r="D588" t="s">
        <v>9100</v>
      </c>
      <c r="E588" t="s">
        <v>9101</v>
      </c>
      <c r="F588" t="s">
        <v>664</v>
      </c>
      <c r="G588">
        <v>81</v>
      </c>
      <c r="H588" t="b">
        <v>0</v>
      </c>
      <c r="I588" t="s">
        <v>9240</v>
      </c>
      <c r="J588" t="s">
        <v>9159</v>
      </c>
      <c r="K588" t="s">
        <v>7</v>
      </c>
      <c r="L588" t="b">
        <v>0</v>
      </c>
      <c r="M588" t="s">
        <v>9884</v>
      </c>
      <c r="N588" t="b">
        <v>0</v>
      </c>
      <c r="O588" t="b">
        <v>0</v>
      </c>
      <c r="P588" t="b">
        <v>0</v>
      </c>
      <c r="Q588" t="b">
        <v>1</v>
      </c>
      <c r="R588" t="s">
        <v>9885</v>
      </c>
      <c r="S588">
        <v>18</v>
      </c>
      <c r="T588" t="b">
        <v>0</v>
      </c>
      <c r="V588" t="s">
        <v>743</v>
      </c>
      <c r="W588">
        <v>4</v>
      </c>
      <c r="X588" s="11">
        <v>82</v>
      </c>
      <c r="Y588">
        <v>1</v>
      </c>
      <c r="Z588" s="46" cm="1">
        <f t="array" ref="Z588">IF(V588="NA",$AD$2,(INDEX($BL$4:$BL$73,MATCH(V588&amp;W588,$BK$4:$BK$73&amp;$BJ$4:$BJ$73,0))))</f>
        <v>1.1678733304575811E-2</v>
      </c>
      <c r="AA588" s="46">
        <f t="shared" si="17"/>
        <v>1.0116787333045758</v>
      </c>
      <c r="AB588" s="46"/>
    </row>
    <row r="589" spans="1:28" x14ac:dyDescent="0.25">
      <c r="A589">
        <v>4391</v>
      </c>
      <c r="B589" s="1">
        <v>45543.362830937498</v>
      </c>
      <c r="C589" s="1">
        <v>45543</v>
      </c>
      <c r="D589" t="s">
        <v>9100</v>
      </c>
      <c r="E589" t="s">
        <v>9101</v>
      </c>
      <c r="F589" t="s">
        <v>664</v>
      </c>
      <c r="G589">
        <v>78</v>
      </c>
      <c r="H589" t="b">
        <v>0</v>
      </c>
      <c r="I589" t="s">
        <v>9240</v>
      </c>
      <c r="J589" t="s">
        <v>9159</v>
      </c>
      <c r="K589" t="s">
        <v>7</v>
      </c>
      <c r="L589" t="b">
        <v>0</v>
      </c>
      <c r="M589" t="s">
        <v>6949</v>
      </c>
      <c r="N589" t="b">
        <v>0</v>
      </c>
      <c r="O589" t="b">
        <v>0</v>
      </c>
      <c r="P589" t="b">
        <v>0</v>
      </c>
      <c r="Q589" t="b">
        <v>1</v>
      </c>
      <c r="R589" t="s">
        <v>3760</v>
      </c>
      <c r="S589">
        <v>18</v>
      </c>
      <c r="T589" t="b">
        <v>0</v>
      </c>
      <c r="V589" t="s">
        <v>892</v>
      </c>
      <c r="W589">
        <v>4</v>
      </c>
      <c r="X589" s="11">
        <v>82</v>
      </c>
      <c r="Y589">
        <v>1</v>
      </c>
      <c r="Z589" s="46" cm="1">
        <f t="array" ref="Z589">IF(V589="NA",$AD$2,(INDEX($BL$4:$BL$73,MATCH(V589&amp;W589,$BK$4:$BK$73&amp;$BJ$4:$BJ$73,0))))</f>
        <v>1.0498615788681274E-2</v>
      </c>
      <c r="AA589" s="46">
        <f t="shared" si="17"/>
        <v>1.0104986157886813</v>
      </c>
      <c r="AB589" s="46"/>
    </row>
    <row r="590" spans="1:28" x14ac:dyDescent="0.25">
      <c r="A590">
        <v>4392</v>
      </c>
      <c r="B590" s="1">
        <v>45543.362540972201</v>
      </c>
      <c r="C590" s="1">
        <v>45543</v>
      </c>
      <c r="D590" t="s">
        <v>9100</v>
      </c>
      <c r="E590" t="s">
        <v>9101</v>
      </c>
      <c r="F590" t="s">
        <v>664</v>
      </c>
      <c r="G590">
        <v>78</v>
      </c>
      <c r="H590" t="b">
        <v>0</v>
      </c>
      <c r="I590" t="s">
        <v>9240</v>
      </c>
      <c r="J590" t="s">
        <v>9159</v>
      </c>
      <c r="K590" t="s">
        <v>7</v>
      </c>
      <c r="L590" t="b">
        <v>0</v>
      </c>
      <c r="M590" t="s">
        <v>9886</v>
      </c>
      <c r="N590" t="b">
        <v>0</v>
      </c>
      <c r="O590" t="b">
        <v>0</v>
      </c>
      <c r="P590" t="b">
        <v>0</v>
      </c>
      <c r="Q590" t="b">
        <v>1</v>
      </c>
      <c r="R590" t="s">
        <v>9887</v>
      </c>
      <c r="S590">
        <v>18</v>
      </c>
      <c r="T590" t="b">
        <v>0</v>
      </c>
      <c r="V590" t="s">
        <v>886</v>
      </c>
      <c r="W590">
        <v>5</v>
      </c>
      <c r="X590" s="11">
        <v>82</v>
      </c>
      <c r="Y590">
        <v>1</v>
      </c>
      <c r="Z590" s="46" cm="1">
        <f t="array" ref="Z590">IF(V590="NA",$AD$2,(INDEX($BL$4:$BL$73,MATCH(V590&amp;W590,$BK$4:$BK$73&amp;$BJ$4:$BJ$73,0))))</f>
        <v>4.1970782120221983E-2</v>
      </c>
      <c r="AA590" s="46">
        <f t="shared" si="17"/>
        <v>1.041970782120222</v>
      </c>
      <c r="AB590" s="46"/>
    </row>
    <row r="591" spans="1:28" x14ac:dyDescent="0.25">
      <c r="A591">
        <v>4393</v>
      </c>
      <c r="B591" s="1">
        <v>45543.362248240701</v>
      </c>
      <c r="C591" s="1">
        <v>45543</v>
      </c>
      <c r="D591" t="s">
        <v>9100</v>
      </c>
      <c r="E591" t="s">
        <v>9101</v>
      </c>
      <c r="F591" t="s">
        <v>664</v>
      </c>
      <c r="G591">
        <v>71</v>
      </c>
      <c r="H591" t="b">
        <v>0</v>
      </c>
      <c r="I591" t="s">
        <v>9240</v>
      </c>
      <c r="J591" t="s">
        <v>9159</v>
      </c>
      <c r="K591" t="s">
        <v>7</v>
      </c>
      <c r="L591" t="b">
        <v>0</v>
      </c>
      <c r="M591" t="s">
        <v>9888</v>
      </c>
      <c r="N591" t="b">
        <v>0</v>
      </c>
      <c r="O591" t="b">
        <v>0</v>
      </c>
      <c r="P591" t="b">
        <v>0</v>
      </c>
      <c r="Q591" t="b">
        <v>1</v>
      </c>
      <c r="R591" t="s">
        <v>9889</v>
      </c>
      <c r="S591">
        <v>18</v>
      </c>
      <c r="T591" t="b">
        <v>0</v>
      </c>
      <c r="V591" t="s">
        <v>8</v>
      </c>
      <c r="W591" t="s">
        <v>8</v>
      </c>
      <c r="X591" s="11">
        <v>72</v>
      </c>
      <c r="Y591">
        <v>1</v>
      </c>
      <c r="Z591" s="46" cm="1">
        <f t="array" ref="Z591">IF(V591="NA",$AD$2,(INDEX($BL$4:$BL$73,MATCH(V591&amp;W591,$BK$4:$BK$73&amp;$BJ$4:$BJ$73,0))))</f>
        <v>-4.0430703315750931E-2</v>
      </c>
      <c r="AA591" s="46">
        <f t="shared" si="17"/>
        <v>0.95956929668424906</v>
      </c>
      <c r="AB591" s="46"/>
    </row>
    <row r="592" spans="1:28" x14ac:dyDescent="0.25">
      <c r="A592">
        <v>4394</v>
      </c>
      <c r="B592" s="1">
        <v>45543.358303217603</v>
      </c>
      <c r="C592" s="1">
        <v>45543</v>
      </c>
      <c r="D592" t="s">
        <v>9100</v>
      </c>
      <c r="E592" t="s">
        <v>9101</v>
      </c>
      <c r="F592" t="s">
        <v>664</v>
      </c>
      <c r="G592">
        <v>74</v>
      </c>
      <c r="H592" t="b">
        <v>0</v>
      </c>
      <c r="I592" t="s">
        <v>9240</v>
      </c>
      <c r="J592" t="s">
        <v>9159</v>
      </c>
      <c r="K592" t="s">
        <v>9</v>
      </c>
      <c r="L592" t="b">
        <v>0</v>
      </c>
      <c r="M592" t="s">
        <v>6948</v>
      </c>
      <c r="N592" t="b">
        <v>0</v>
      </c>
      <c r="O592" t="b">
        <v>1</v>
      </c>
      <c r="P592" t="b">
        <v>0</v>
      </c>
      <c r="Q592" t="b">
        <v>1</v>
      </c>
      <c r="R592" t="s">
        <v>2016</v>
      </c>
      <c r="S592">
        <v>18</v>
      </c>
      <c r="T592" t="b">
        <v>0</v>
      </c>
      <c r="V592" t="s">
        <v>886</v>
      </c>
      <c r="W592">
        <v>5</v>
      </c>
      <c r="X592" s="11">
        <v>77</v>
      </c>
      <c r="Y592">
        <v>1</v>
      </c>
      <c r="Z592" s="46" cm="1">
        <f t="array" ref="Z592">IF(V592="NA",$AD$2,(INDEX($BL$4:$BL$73,MATCH(V592&amp;W592,$BK$4:$BK$73&amp;$BJ$4:$BJ$73,0))))</f>
        <v>4.1970782120221983E-2</v>
      </c>
      <c r="AA592" s="46">
        <f t="shared" si="17"/>
        <v>1.041970782120222</v>
      </c>
      <c r="AB592" s="46"/>
    </row>
    <row r="593" spans="1:28" x14ac:dyDescent="0.25">
      <c r="A593">
        <v>4398</v>
      </c>
      <c r="B593" s="1">
        <v>45543.356177187503</v>
      </c>
      <c r="C593" s="1">
        <v>45543</v>
      </c>
      <c r="D593" t="s">
        <v>9100</v>
      </c>
      <c r="E593" t="s">
        <v>9101</v>
      </c>
      <c r="F593" t="s">
        <v>664</v>
      </c>
      <c r="G593">
        <v>74</v>
      </c>
      <c r="H593" t="b">
        <v>0</v>
      </c>
      <c r="I593" t="s">
        <v>9240</v>
      </c>
      <c r="J593" t="s">
        <v>9159</v>
      </c>
      <c r="K593" t="s">
        <v>7</v>
      </c>
      <c r="L593" t="b">
        <v>0</v>
      </c>
      <c r="M593" t="s">
        <v>9890</v>
      </c>
      <c r="N593" t="b">
        <v>0</v>
      </c>
      <c r="O593" t="b">
        <v>0</v>
      </c>
      <c r="P593" t="b">
        <v>0</v>
      </c>
      <c r="Q593" t="b">
        <v>1</v>
      </c>
      <c r="R593" t="s">
        <v>9891</v>
      </c>
      <c r="S593">
        <v>18</v>
      </c>
      <c r="T593" t="b">
        <v>0</v>
      </c>
      <c r="V593" t="s">
        <v>893</v>
      </c>
      <c r="W593">
        <v>4</v>
      </c>
      <c r="X593" s="11">
        <v>77</v>
      </c>
      <c r="Y593">
        <v>1</v>
      </c>
      <c r="Z593" s="46" cm="1">
        <f t="array" ref="Z593">IF(V593="NA",$AD$2,(INDEX($BL$4:$BL$73,MATCH(V593&amp;W593,$BK$4:$BK$73&amp;$BJ$4:$BJ$73,0))))</f>
        <v>1.0498615788681286E-2</v>
      </c>
      <c r="AA593" s="46">
        <f t="shared" si="17"/>
        <v>1.0104986157886813</v>
      </c>
      <c r="AB593" s="46"/>
    </row>
    <row r="594" spans="1:28" x14ac:dyDescent="0.25">
      <c r="A594">
        <v>4399</v>
      </c>
      <c r="B594" s="1">
        <v>45543.355895856497</v>
      </c>
      <c r="C594" s="1">
        <v>45543</v>
      </c>
      <c r="D594" t="s">
        <v>9100</v>
      </c>
      <c r="E594" t="s">
        <v>9101</v>
      </c>
      <c r="F594" t="s">
        <v>664</v>
      </c>
      <c r="G594">
        <v>72</v>
      </c>
      <c r="H594" t="b">
        <v>0</v>
      </c>
      <c r="I594" t="s">
        <v>9240</v>
      </c>
      <c r="J594" t="s">
        <v>9103</v>
      </c>
      <c r="K594" t="s">
        <v>9</v>
      </c>
      <c r="L594" t="b">
        <v>0</v>
      </c>
      <c r="M594" t="s">
        <v>9892</v>
      </c>
      <c r="N594" t="b">
        <v>0</v>
      </c>
      <c r="O594" t="b">
        <v>1</v>
      </c>
      <c r="P594" t="b">
        <v>0</v>
      </c>
      <c r="Q594" t="b">
        <v>1</v>
      </c>
      <c r="R594" t="s">
        <v>9893</v>
      </c>
      <c r="S594">
        <v>18</v>
      </c>
      <c r="T594" t="b">
        <v>0</v>
      </c>
      <c r="V594" t="s">
        <v>892</v>
      </c>
      <c r="W594">
        <v>4</v>
      </c>
      <c r="X594" s="11">
        <v>72</v>
      </c>
      <c r="Y594">
        <v>1</v>
      </c>
      <c r="Z594" s="46" cm="1">
        <f t="array" ref="Z594">IF(V594="NA",$AD$2,(INDEX($BL$4:$BL$73,MATCH(V594&amp;W594,$BK$4:$BK$73&amp;$BJ$4:$BJ$73,0))))</f>
        <v>1.0498615788681274E-2</v>
      </c>
      <c r="AA594" s="46">
        <f t="shared" si="17"/>
        <v>1.0104986157886813</v>
      </c>
      <c r="AB594" s="46"/>
    </row>
    <row r="595" spans="1:28" x14ac:dyDescent="0.25">
      <c r="A595">
        <v>4400</v>
      </c>
      <c r="B595" s="1">
        <v>45543.3556236574</v>
      </c>
      <c r="C595" s="1">
        <v>45543</v>
      </c>
      <c r="D595" t="s">
        <v>9100</v>
      </c>
      <c r="E595" t="s">
        <v>9101</v>
      </c>
      <c r="F595" t="s">
        <v>664</v>
      </c>
      <c r="G595">
        <v>80</v>
      </c>
      <c r="H595" t="b">
        <v>0</v>
      </c>
      <c r="I595" t="s">
        <v>9240</v>
      </c>
      <c r="J595" t="s">
        <v>9103</v>
      </c>
      <c r="K595" t="s">
        <v>9</v>
      </c>
      <c r="L595" t="b">
        <v>0</v>
      </c>
      <c r="M595" t="s">
        <v>6947</v>
      </c>
      <c r="N595" t="b">
        <v>0</v>
      </c>
      <c r="O595" t="b">
        <v>1</v>
      </c>
      <c r="P595" t="b">
        <v>0</v>
      </c>
      <c r="Q595" t="b">
        <v>1</v>
      </c>
      <c r="R595" t="s">
        <v>3755</v>
      </c>
      <c r="S595">
        <v>18</v>
      </c>
      <c r="T595" t="b">
        <v>0</v>
      </c>
      <c r="V595" t="s">
        <v>741</v>
      </c>
      <c r="W595">
        <v>5</v>
      </c>
      <c r="X595" s="11">
        <v>82</v>
      </c>
      <c r="Y595">
        <v>1</v>
      </c>
      <c r="Z595" s="46" cm="1">
        <f t="array" ref="Z595">IF(V595="NA",$AD$2,(INDEX($BL$4:$BL$73,MATCH(V595&amp;W595,$BK$4:$BK$73&amp;$BJ$4:$BJ$73,0))))</f>
        <v>2.9563914871896368E-3</v>
      </c>
      <c r="AA595" s="46">
        <f t="shared" si="17"/>
        <v>1.0029563914871897</v>
      </c>
      <c r="AB595" s="46"/>
    </row>
    <row r="596" spans="1:28" x14ac:dyDescent="0.25">
      <c r="A596">
        <v>4401</v>
      </c>
      <c r="B596" s="1">
        <v>45543.355320891198</v>
      </c>
      <c r="C596" s="1">
        <v>45543</v>
      </c>
      <c r="D596" t="s">
        <v>9100</v>
      </c>
      <c r="E596" t="s">
        <v>9101</v>
      </c>
      <c r="F596" t="s">
        <v>790</v>
      </c>
      <c r="G596">
        <v>78</v>
      </c>
      <c r="H596" t="b">
        <v>0</v>
      </c>
      <c r="I596" t="s">
        <v>9240</v>
      </c>
      <c r="J596" t="s">
        <v>9103</v>
      </c>
      <c r="K596" t="s">
        <v>7</v>
      </c>
      <c r="L596" t="b">
        <v>0</v>
      </c>
      <c r="M596" t="s">
        <v>9894</v>
      </c>
      <c r="N596" t="b">
        <v>0</v>
      </c>
      <c r="O596" t="b">
        <v>0</v>
      </c>
      <c r="P596" t="b">
        <v>0</v>
      </c>
      <c r="Q596" t="b">
        <v>1</v>
      </c>
      <c r="R596" t="s">
        <v>9895</v>
      </c>
      <c r="S596">
        <v>18</v>
      </c>
      <c r="T596" t="b">
        <v>0</v>
      </c>
      <c r="V596" t="s">
        <v>741</v>
      </c>
      <c r="W596">
        <v>5</v>
      </c>
      <c r="X596" s="11">
        <v>82</v>
      </c>
      <c r="Y596">
        <v>1</v>
      </c>
      <c r="Z596" s="46" cm="1">
        <f t="array" ref="Z596">IF(V596="NA",$AD$2,(INDEX($BL$4:$BL$73,MATCH(V596&amp;W596,$BK$4:$BK$73&amp;$BJ$4:$BJ$73,0))))</f>
        <v>2.9563914871896368E-3</v>
      </c>
      <c r="AA596" s="46">
        <f t="shared" si="17"/>
        <v>1.0029563914871897</v>
      </c>
      <c r="AB596" s="46"/>
    </row>
    <row r="597" spans="1:28" x14ac:dyDescent="0.25">
      <c r="A597">
        <v>4402</v>
      </c>
      <c r="B597" s="1">
        <v>45543.355041840303</v>
      </c>
      <c r="C597" s="1">
        <v>45543</v>
      </c>
      <c r="D597" t="s">
        <v>9100</v>
      </c>
      <c r="E597" t="s">
        <v>9101</v>
      </c>
      <c r="F597" t="s">
        <v>790</v>
      </c>
      <c r="G597">
        <v>81</v>
      </c>
      <c r="H597" t="b">
        <v>0</v>
      </c>
      <c r="I597" t="s">
        <v>9240</v>
      </c>
      <c r="J597" t="s">
        <v>9103</v>
      </c>
      <c r="K597" t="s">
        <v>7</v>
      </c>
      <c r="L597" t="b">
        <v>0</v>
      </c>
      <c r="M597" t="s">
        <v>9896</v>
      </c>
      <c r="N597" t="b">
        <v>0</v>
      </c>
      <c r="O597" t="b">
        <v>0</v>
      </c>
      <c r="P597" t="b">
        <v>0</v>
      </c>
      <c r="Q597" t="b">
        <v>1</v>
      </c>
      <c r="R597" t="s">
        <v>9897</v>
      </c>
      <c r="S597">
        <v>18</v>
      </c>
      <c r="T597" t="b">
        <v>0</v>
      </c>
      <c r="V597" t="s">
        <v>8</v>
      </c>
      <c r="W597" t="s">
        <v>8</v>
      </c>
      <c r="X597" s="11">
        <v>82</v>
      </c>
      <c r="Y597">
        <v>1</v>
      </c>
      <c r="Z597" s="46" cm="1">
        <f t="array" ref="Z597">IF(V597="NA",$AD$2,(INDEX($BL$4:$BL$73,MATCH(V597&amp;W597,$BK$4:$BK$73&amp;$BJ$4:$BJ$73,0))))</f>
        <v>-4.0430703315750931E-2</v>
      </c>
      <c r="AA597" s="46">
        <f t="shared" si="17"/>
        <v>0.95956929668424906</v>
      </c>
      <c r="AB597" s="46"/>
    </row>
    <row r="598" spans="1:28" x14ac:dyDescent="0.25">
      <c r="A598">
        <v>4403</v>
      </c>
      <c r="B598" s="1">
        <v>45543.354749351798</v>
      </c>
      <c r="C598" s="1">
        <v>45543</v>
      </c>
      <c r="D598" t="s">
        <v>9100</v>
      </c>
      <c r="E598" t="s">
        <v>9101</v>
      </c>
      <c r="F598" t="s">
        <v>664</v>
      </c>
      <c r="G598">
        <v>73</v>
      </c>
      <c r="H598" t="b">
        <v>0</v>
      </c>
      <c r="I598" t="s">
        <v>9240</v>
      </c>
      <c r="J598" t="s">
        <v>9103</v>
      </c>
      <c r="K598" t="s">
        <v>9</v>
      </c>
      <c r="L598" t="b">
        <v>0</v>
      </c>
      <c r="M598" t="s">
        <v>6946</v>
      </c>
      <c r="N598" t="b">
        <v>0</v>
      </c>
      <c r="O598" t="b">
        <v>1</v>
      </c>
      <c r="P598" t="b">
        <v>0</v>
      </c>
      <c r="Q598" t="b">
        <v>1</v>
      </c>
      <c r="R598" t="s">
        <v>3753</v>
      </c>
      <c r="S598">
        <v>18</v>
      </c>
      <c r="T598" t="b">
        <v>0</v>
      </c>
      <c r="V598" t="s">
        <v>945</v>
      </c>
      <c r="W598">
        <v>5</v>
      </c>
      <c r="X598" s="11">
        <v>77</v>
      </c>
      <c r="Y598">
        <v>1</v>
      </c>
      <c r="Z598" s="46" cm="1">
        <f t="array" ref="Z598">IF(V598="NA",$AD$2,(INDEX($BL$4:$BL$73,MATCH(V598&amp;W598,$BK$4:$BK$73&amp;$BJ$4:$BJ$73,0))))</f>
        <v>4.1970782120221983E-2</v>
      </c>
      <c r="AA598" s="46">
        <f t="shared" si="17"/>
        <v>1.041970782120222</v>
      </c>
      <c r="AB598" s="46"/>
    </row>
    <row r="599" spans="1:28" x14ac:dyDescent="0.25">
      <c r="A599">
        <v>4404</v>
      </c>
      <c r="B599" s="1">
        <v>45543.354438263901</v>
      </c>
      <c r="C599" s="1">
        <v>45543</v>
      </c>
      <c r="D599" t="s">
        <v>9100</v>
      </c>
      <c r="E599" t="s">
        <v>9101</v>
      </c>
      <c r="F599" t="s">
        <v>790</v>
      </c>
      <c r="G599">
        <v>76</v>
      </c>
      <c r="H599" t="b">
        <v>0</v>
      </c>
      <c r="I599" t="s">
        <v>9240</v>
      </c>
      <c r="J599" t="s">
        <v>9103</v>
      </c>
      <c r="K599" t="s">
        <v>9</v>
      </c>
      <c r="L599" t="b">
        <v>0</v>
      </c>
      <c r="M599" t="s">
        <v>9898</v>
      </c>
      <c r="N599" t="b">
        <v>0</v>
      </c>
      <c r="O599" t="b">
        <v>1</v>
      </c>
      <c r="P599" t="b">
        <v>0</v>
      </c>
      <c r="Q599" t="b">
        <v>1</v>
      </c>
      <c r="R599" t="s">
        <v>9899</v>
      </c>
      <c r="S599">
        <v>18</v>
      </c>
      <c r="T599" t="b">
        <v>0</v>
      </c>
      <c r="V599" t="s">
        <v>945</v>
      </c>
      <c r="W599">
        <v>5</v>
      </c>
      <c r="X599" s="11">
        <v>77</v>
      </c>
      <c r="Y599">
        <v>1</v>
      </c>
      <c r="Z599" s="46" cm="1">
        <f t="array" ref="Z599">IF(V599="NA",$AD$2,(INDEX($BL$4:$BL$73,MATCH(V599&amp;W599,$BK$4:$BK$73&amp;$BJ$4:$BJ$73,0))))</f>
        <v>4.1970782120221983E-2</v>
      </c>
      <c r="AA599" s="46">
        <f t="shared" si="17"/>
        <v>1.041970782120222</v>
      </c>
      <c r="AB599" s="46"/>
    </row>
    <row r="600" spans="1:28" x14ac:dyDescent="0.25">
      <c r="A600">
        <v>4405</v>
      </c>
      <c r="B600" s="1">
        <v>45543.354162164404</v>
      </c>
      <c r="C600" s="1">
        <v>45543</v>
      </c>
      <c r="D600" t="s">
        <v>9100</v>
      </c>
      <c r="E600" t="s">
        <v>9101</v>
      </c>
      <c r="F600" t="s">
        <v>790</v>
      </c>
      <c r="G600">
        <v>73</v>
      </c>
      <c r="H600" t="b">
        <v>0</v>
      </c>
      <c r="I600" t="s">
        <v>9240</v>
      </c>
      <c r="J600" t="s">
        <v>9103</v>
      </c>
      <c r="K600" t="s">
        <v>7</v>
      </c>
      <c r="L600" t="b">
        <v>0</v>
      </c>
      <c r="M600" t="s">
        <v>9900</v>
      </c>
      <c r="N600" t="b">
        <v>0</v>
      </c>
      <c r="O600" t="b">
        <v>0</v>
      </c>
      <c r="P600" t="b">
        <v>0</v>
      </c>
      <c r="Q600" t="b">
        <v>1</v>
      </c>
      <c r="R600" t="s">
        <v>9901</v>
      </c>
      <c r="S600">
        <v>18</v>
      </c>
      <c r="T600" t="b">
        <v>0</v>
      </c>
      <c r="V600" t="s">
        <v>743</v>
      </c>
      <c r="W600">
        <v>4</v>
      </c>
      <c r="X600" s="11">
        <v>77</v>
      </c>
      <c r="Y600">
        <v>1</v>
      </c>
      <c r="Z600" s="46" cm="1">
        <f t="array" ref="Z600">IF(V600="NA",$AD$2,(INDEX($BL$4:$BL$73,MATCH(V600&amp;W600,$BK$4:$BK$73&amp;$BJ$4:$BJ$73,0))))</f>
        <v>1.1678733304575811E-2</v>
      </c>
      <c r="AA600" s="46">
        <f t="shared" si="17"/>
        <v>1.0116787333045758</v>
      </c>
      <c r="AB600" s="46"/>
    </row>
    <row r="601" spans="1:28" x14ac:dyDescent="0.25">
      <c r="A601">
        <v>4406</v>
      </c>
      <c r="B601" s="1">
        <v>45543.353854351903</v>
      </c>
      <c r="C601" s="1">
        <v>45543</v>
      </c>
      <c r="D601" t="s">
        <v>9100</v>
      </c>
      <c r="E601" t="s">
        <v>9101</v>
      </c>
      <c r="F601" t="s">
        <v>790</v>
      </c>
      <c r="G601">
        <v>92</v>
      </c>
      <c r="H601" t="b">
        <v>0</v>
      </c>
      <c r="I601" t="s">
        <v>9240</v>
      </c>
      <c r="J601" t="s">
        <v>9103</v>
      </c>
      <c r="K601" t="s">
        <v>7</v>
      </c>
      <c r="L601" t="b">
        <v>0</v>
      </c>
      <c r="M601" t="s">
        <v>6945</v>
      </c>
      <c r="N601" t="b">
        <v>0</v>
      </c>
      <c r="O601" t="b">
        <v>0</v>
      </c>
      <c r="P601" t="b">
        <v>0</v>
      </c>
      <c r="Q601" t="b">
        <v>1</v>
      </c>
      <c r="R601" t="s">
        <v>3751</v>
      </c>
      <c r="S601">
        <v>18</v>
      </c>
      <c r="T601" t="b">
        <v>0</v>
      </c>
      <c r="V601" t="s">
        <v>8</v>
      </c>
      <c r="W601" t="s">
        <v>8</v>
      </c>
      <c r="X601" s="11">
        <v>92</v>
      </c>
      <c r="Y601">
        <v>1</v>
      </c>
      <c r="Z601" s="46" cm="1">
        <f t="array" ref="Z601">IF(V601="NA",$AD$2,(INDEX($BL$4:$BL$73,MATCH(V601&amp;W601,$BK$4:$BK$73&amp;$BJ$4:$BJ$73,0))))</f>
        <v>-4.0430703315750931E-2</v>
      </c>
      <c r="AA601" s="46">
        <f t="shared" si="17"/>
        <v>0.95956929668424906</v>
      </c>
      <c r="AB601" s="46"/>
    </row>
    <row r="602" spans="1:28" x14ac:dyDescent="0.25">
      <c r="A602">
        <v>4407</v>
      </c>
      <c r="B602" s="1">
        <v>45543.353601909701</v>
      </c>
      <c r="C602" s="1">
        <v>45543</v>
      </c>
      <c r="D602" t="s">
        <v>9100</v>
      </c>
      <c r="E602" t="s">
        <v>9101</v>
      </c>
      <c r="F602" t="s">
        <v>664</v>
      </c>
      <c r="G602">
        <v>74</v>
      </c>
      <c r="H602" t="b">
        <v>0</v>
      </c>
      <c r="I602" t="s">
        <v>9240</v>
      </c>
      <c r="J602" t="s">
        <v>9103</v>
      </c>
      <c r="K602" t="s">
        <v>9</v>
      </c>
      <c r="L602" t="b">
        <v>0</v>
      </c>
      <c r="M602" t="s">
        <v>9902</v>
      </c>
      <c r="N602" t="b">
        <v>0</v>
      </c>
      <c r="O602" t="b">
        <v>1</v>
      </c>
      <c r="P602" t="b">
        <v>0</v>
      </c>
      <c r="Q602" t="b">
        <v>1</v>
      </c>
      <c r="R602" t="s">
        <v>9903</v>
      </c>
      <c r="S602">
        <v>18</v>
      </c>
      <c r="T602" t="b">
        <v>0</v>
      </c>
      <c r="V602" t="s">
        <v>658</v>
      </c>
      <c r="W602">
        <v>4</v>
      </c>
      <c r="X602" s="11">
        <v>77</v>
      </c>
      <c r="Y602">
        <v>1</v>
      </c>
      <c r="Z602" s="46" cm="1">
        <f t="array" ref="Z602">IF(V602="NA",$AD$2,(INDEX($BL$4:$BL$73,MATCH(V602&amp;W602,$BK$4:$BK$73&amp;$BJ$4:$BJ$73,0))))</f>
        <v>1.1678733304575896E-2</v>
      </c>
      <c r="AA602" s="46">
        <f t="shared" si="17"/>
        <v>1.0116787333045758</v>
      </c>
      <c r="AB602" s="46"/>
    </row>
    <row r="603" spans="1:28" x14ac:dyDescent="0.25">
      <c r="A603">
        <v>4408</v>
      </c>
      <c r="B603" s="1">
        <v>45543.353339282403</v>
      </c>
      <c r="C603" s="1">
        <v>45543</v>
      </c>
      <c r="D603" t="s">
        <v>9100</v>
      </c>
      <c r="E603" t="s">
        <v>9101</v>
      </c>
      <c r="F603" t="s">
        <v>664</v>
      </c>
      <c r="G603">
        <v>75</v>
      </c>
      <c r="H603" t="b">
        <v>0</v>
      </c>
      <c r="I603" t="s">
        <v>9240</v>
      </c>
      <c r="J603" t="s">
        <v>9103</v>
      </c>
      <c r="K603" t="s">
        <v>7</v>
      </c>
      <c r="L603" t="b">
        <v>0</v>
      </c>
      <c r="M603" t="s">
        <v>9904</v>
      </c>
      <c r="N603" t="b">
        <v>0</v>
      </c>
      <c r="O603" t="b">
        <v>0</v>
      </c>
      <c r="P603" t="b">
        <v>0</v>
      </c>
      <c r="Q603" t="b">
        <v>1</v>
      </c>
      <c r="R603" t="s">
        <v>9905</v>
      </c>
      <c r="S603">
        <v>18</v>
      </c>
      <c r="T603" t="b">
        <v>0</v>
      </c>
      <c r="V603" t="s">
        <v>886</v>
      </c>
      <c r="W603">
        <v>5</v>
      </c>
      <c r="X603" s="11">
        <v>77</v>
      </c>
      <c r="Y603">
        <v>1</v>
      </c>
      <c r="Z603" s="46" cm="1">
        <f t="array" ref="Z603">IF(V603="NA",$AD$2,(INDEX($BL$4:$BL$73,MATCH(V603&amp;W603,$BK$4:$BK$73&amp;$BJ$4:$BJ$73,0))))</f>
        <v>4.1970782120221983E-2</v>
      </c>
      <c r="AA603" s="46">
        <f t="shared" si="17"/>
        <v>1.041970782120222</v>
      </c>
      <c r="AB603" s="46"/>
    </row>
    <row r="604" spans="1:28" x14ac:dyDescent="0.25">
      <c r="A604">
        <v>4415</v>
      </c>
      <c r="B604" s="1">
        <v>45543.350941736098</v>
      </c>
      <c r="C604" s="1">
        <v>45543</v>
      </c>
      <c r="D604" t="s">
        <v>9100</v>
      </c>
      <c r="E604" t="s">
        <v>9101</v>
      </c>
      <c r="F604" t="s">
        <v>790</v>
      </c>
      <c r="G604">
        <v>70</v>
      </c>
      <c r="H604" t="b">
        <v>0</v>
      </c>
      <c r="I604" t="s">
        <v>9240</v>
      </c>
      <c r="J604" t="s">
        <v>9103</v>
      </c>
      <c r="K604" t="s">
        <v>9</v>
      </c>
      <c r="L604" t="b">
        <v>0</v>
      </c>
      <c r="M604" t="s">
        <v>6944</v>
      </c>
      <c r="N604" t="b">
        <v>0</v>
      </c>
      <c r="O604" t="b">
        <v>1</v>
      </c>
      <c r="P604" t="b">
        <v>0</v>
      </c>
      <c r="Q604" t="b">
        <v>1</v>
      </c>
      <c r="R604" t="s">
        <v>3745</v>
      </c>
      <c r="S604">
        <v>18</v>
      </c>
      <c r="T604" t="b">
        <v>0</v>
      </c>
      <c r="V604" t="s">
        <v>888</v>
      </c>
      <c r="W604">
        <v>4</v>
      </c>
      <c r="X604" s="11">
        <v>72</v>
      </c>
      <c r="Y604">
        <v>1</v>
      </c>
      <c r="Z604" s="46" cm="1">
        <f t="array" ref="Z604">IF(V604="NA",$AD$2,(INDEX($BL$4:$BL$73,MATCH(V604&amp;W604,$BK$4:$BK$73&amp;$BJ$4:$BJ$73,0))))</f>
        <v>1.0498615788681257E-2</v>
      </c>
      <c r="AA604" s="46">
        <f t="shared" si="17"/>
        <v>1.0104986157886813</v>
      </c>
      <c r="AB604" s="46"/>
    </row>
    <row r="605" spans="1:28" x14ac:dyDescent="0.25">
      <c r="A605">
        <v>4416</v>
      </c>
      <c r="B605" s="1">
        <v>45543.350669618099</v>
      </c>
      <c r="C605" s="1">
        <v>45543</v>
      </c>
      <c r="D605" t="s">
        <v>9100</v>
      </c>
      <c r="E605" t="s">
        <v>9101</v>
      </c>
      <c r="F605" t="s">
        <v>790</v>
      </c>
      <c r="G605">
        <v>70</v>
      </c>
      <c r="H605" t="b">
        <v>0</v>
      </c>
      <c r="I605" t="s">
        <v>9240</v>
      </c>
      <c r="J605" t="s">
        <v>9103</v>
      </c>
      <c r="K605" t="s">
        <v>7</v>
      </c>
      <c r="L605" t="b">
        <v>0</v>
      </c>
      <c r="M605" t="s">
        <v>9906</v>
      </c>
      <c r="N605" t="b">
        <v>0</v>
      </c>
      <c r="O605" t="b">
        <v>0</v>
      </c>
      <c r="P605" t="b">
        <v>0</v>
      </c>
      <c r="Q605" t="b">
        <v>1</v>
      </c>
      <c r="R605" t="s">
        <v>9907</v>
      </c>
      <c r="S605">
        <v>18</v>
      </c>
      <c r="T605" t="b">
        <v>0</v>
      </c>
      <c r="V605" t="s">
        <v>893</v>
      </c>
      <c r="W605">
        <v>4</v>
      </c>
      <c r="X605" s="11">
        <v>72</v>
      </c>
      <c r="Y605">
        <v>1</v>
      </c>
      <c r="Z605" s="46" cm="1">
        <f t="array" ref="Z605">IF(V605="NA",$AD$2,(INDEX($BL$4:$BL$73,MATCH(V605&amp;W605,$BK$4:$BK$73&amp;$BJ$4:$BJ$73,0))))</f>
        <v>1.0498615788681286E-2</v>
      </c>
      <c r="AA605" s="46">
        <f t="shared" si="17"/>
        <v>1.0104986157886813</v>
      </c>
      <c r="AB605" s="46"/>
    </row>
    <row r="606" spans="1:28" x14ac:dyDescent="0.25">
      <c r="A606">
        <v>4417</v>
      </c>
      <c r="B606" s="1">
        <v>45543.350407488397</v>
      </c>
      <c r="C606" s="1">
        <v>45543</v>
      </c>
      <c r="D606" t="s">
        <v>9100</v>
      </c>
      <c r="E606" t="s">
        <v>9101</v>
      </c>
      <c r="F606" t="s">
        <v>664</v>
      </c>
      <c r="G606">
        <v>71</v>
      </c>
      <c r="H606" t="b">
        <v>0</v>
      </c>
      <c r="I606" t="s">
        <v>9240</v>
      </c>
      <c r="J606" t="s">
        <v>9103</v>
      </c>
      <c r="K606" t="s">
        <v>7</v>
      </c>
      <c r="L606" t="b">
        <v>0</v>
      </c>
      <c r="M606" t="s">
        <v>9908</v>
      </c>
      <c r="N606" t="b">
        <v>0</v>
      </c>
      <c r="O606" t="b">
        <v>0</v>
      </c>
      <c r="P606" t="b">
        <v>0</v>
      </c>
      <c r="Q606" t="b">
        <v>1</v>
      </c>
      <c r="R606" t="s">
        <v>9909</v>
      </c>
      <c r="S606">
        <v>18</v>
      </c>
      <c r="T606" t="b">
        <v>0</v>
      </c>
      <c r="V606" t="s">
        <v>8</v>
      </c>
      <c r="W606" t="s">
        <v>8</v>
      </c>
      <c r="X606" s="11">
        <v>72</v>
      </c>
      <c r="Y606">
        <v>1</v>
      </c>
      <c r="Z606" s="46" cm="1">
        <f t="array" ref="Z606">IF(V606="NA",$AD$2,(INDEX($BL$4:$BL$73,MATCH(V606&amp;W606,$BK$4:$BK$73&amp;$BJ$4:$BJ$73,0))))</f>
        <v>-4.0430703315750931E-2</v>
      </c>
      <c r="AA606" s="46">
        <f t="shared" si="17"/>
        <v>0.95956929668424906</v>
      </c>
      <c r="AB606" s="46"/>
    </row>
    <row r="607" spans="1:28" x14ac:dyDescent="0.25">
      <c r="A607">
        <v>4418</v>
      </c>
      <c r="B607" s="1">
        <v>45543.3500740741</v>
      </c>
      <c r="C607" s="1">
        <v>45543</v>
      </c>
      <c r="D607" t="s">
        <v>9100</v>
      </c>
      <c r="E607" t="s">
        <v>9101</v>
      </c>
      <c r="F607" t="s">
        <v>664</v>
      </c>
      <c r="G607">
        <v>75</v>
      </c>
      <c r="H607" t="b">
        <v>0</v>
      </c>
      <c r="I607" t="s">
        <v>9240</v>
      </c>
      <c r="J607" t="s">
        <v>9103</v>
      </c>
      <c r="K607" t="s">
        <v>7</v>
      </c>
      <c r="L607" t="b">
        <v>0</v>
      </c>
      <c r="M607" t="s">
        <v>6943</v>
      </c>
      <c r="N607" t="b">
        <v>0</v>
      </c>
      <c r="O607" t="b">
        <v>0</v>
      </c>
      <c r="P607" t="b">
        <v>0</v>
      </c>
      <c r="Q607" t="b">
        <v>1</v>
      </c>
      <c r="R607" t="s">
        <v>3743</v>
      </c>
      <c r="S607">
        <v>18</v>
      </c>
      <c r="T607" t="b">
        <v>0</v>
      </c>
      <c r="V607" t="s">
        <v>893</v>
      </c>
      <c r="W607">
        <v>4</v>
      </c>
      <c r="X607" s="11">
        <v>77</v>
      </c>
      <c r="Y607">
        <v>1</v>
      </c>
      <c r="Z607" s="46" cm="1">
        <f t="array" ref="Z607">IF(V607="NA",$AD$2,(INDEX($BL$4:$BL$73,MATCH(V607&amp;W607,$BK$4:$BK$73&amp;$BJ$4:$BJ$73,0))))</f>
        <v>1.0498615788681286E-2</v>
      </c>
      <c r="AA607" s="46">
        <f t="shared" si="17"/>
        <v>1.0104986157886813</v>
      </c>
      <c r="AB607" s="46"/>
    </row>
    <row r="608" spans="1:28" x14ac:dyDescent="0.25">
      <c r="A608">
        <v>4419</v>
      </c>
      <c r="B608" s="1">
        <v>45543.349776875002</v>
      </c>
      <c r="C608" s="1">
        <v>45543</v>
      </c>
      <c r="D608" t="s">
        <v>9100</v>
      </c>
      <c r="E608" t="s">
        <v>9101</v>
      </c>
      <c r="F608" t="s">
        <v>664</v>
      </c>
      <c r="G608">
        <v>72</v>
      </c>
      <c r="H608" t="b">
        <v>0</v>
      </c>
      <c r="I608" t="s">
        <v>9240</v>
      </c>
      <c r="J608" t="s">
        <v>9103</v>
      </c>
      <c r="K608" t="s">
        <v>7</v>
      </c>
      <c r="L608" t="b">
        <v>0</v>
      </c>
      <c r="M608" t="s">
        <v>9910</v>
      </c>
      <c r="N608" t="b">
        <v>0</v>
      </c>
      <c r="O608" t="b">
        <v>0</v>
      </c>
      <c r="P608" t="b">
        <v>0</v>
      </c>
      <c r="Q608" t="b">
        <v>1</v>
      </c>
      <c r="R608" t="s">
        <v>9911</v>
      </c>
      <c r="S608">
        <v>18</v>
      </c>
      <c r="T608" t="b">
        <v>0</v>
      </c>
      <c r="V608" t="s">
        <v>8</v>
      </c>
      <c r="W608" t="s">
        <v>8</v>
      </c>
      <c r="X608" s="11">
        <v>72</v>
      </c>
      <c r="Y608">
        <v>1</v>
      </c>
      <c r="Z608" s="46" cm="1">
        <f t="array" ref="Z608">IF(V608="NA",$AD$2,(INDEX($BL$4:$BL$73,MATCH(V608&amp;W608,$BK$4:$BK$73&amp;$BJ$4:$BJ$73,0))))</f>
        <v>-4.0430703315750931E-2</v>
      </c>
      <c r="AA608" s="46">
        <f t="shared" si="17"/>
        <v>0.95956929668424906</v>
      </c>
      <c r="AB608" s="46"/>
    </row>
    <row r="609" spans="1:28" x14ac:dyDescent="0.25">
      <c r="A609">
        <v>4420</v>
      </c>
      <c r="B609" s="1">
        <v>45543.349508842599</v>
      </c>
      <c r="C609" s="1">
        <v>45543</v>
      </c>
      <c r="D609" t="s">
        <v>9100</v>
      </c>
      <c r="E609" t="s">
        <v>9101</v>
      </c>
      <c r="F609" t="s">
        <v>664</v>
      </c>
      <c r="G609">
        <v>75</v>
      </c>
      <c r="H609" t="b">
        <v>0</v>
      </c>
      <c r="I609" t="s">
        <v>9240</v>
      </c>
      <c r="J609" t="s">
        <v>9103</v>
      </c>
      <c r="K609" t="s">
        <v>9</v>
      </c>
      <c r="L609" t="b">
        <v>0</v>
      </c>
      <c r="M609" t="s">
        <v>9912</v>
      </c>
      <c r="N609" t="b">
        <v>0</v>
      </c>
      <c r="O609" t="b">
        <v>1</v>
      </c>
      <c r="P609" t="b">
        <v>0</v>
      </c>
      <c r="Q609" t="b">
        <v>1</v>
      </c>
      <c r="R609" t="s">
        <v>9913</v>
      </c>
      <c r="S609">
        <v>18</v>
      </c>
      <c r="T609" t="b">
        <v>0</v>
      </c>
      <c r="V609" t="s">
        <v>889</v>
      </c>
      <c r="W609">
        <v>4</v>
      </c>
      <c r="X609" s="11">
        <v>77</v>
      </c>
      <c r="Y609">
        <v>1</v>
      </c>
      <c r="Z609" s="46" cm="1">
        <f t="array" ref="Z609">IF(V609="NA",$AD$2,(INDEX($BL$4:$BL$73,MATCH(V609&amp;W609,$BK$4:$BK$73&amp;$BJ$4:$BJ$73,0))))</f>
        <v>1.0498615788681227E-2</v>
      </c>
      <c r="AA609" s="46">
        <f t="shared" si="17"/>
        <v>1.0104986157886813</v>
      </c>
      <c r="AB609" s="46"/>
    </row>
    <row r="610" spans="1:28" x14ac:dyDescent="0.25">
      <c r="A610">
        <v>4421</v>
      </c>
      <c r="B610" s="1">
        <v>45543.349231226799</v>
      </c>
      <c r="C610" s="1">
        <v>45543</v>
      </c>
      <c r="D610" t="s">
        <v>9100</v>
      </c>
      <c r="E610" t="s">
        <v>9101</v>
      </c>
      <c r="F610" t="s">
        <v>790</v>
      </c>
      <c r="G610">
        <v>71</v>
      </c>
      <c r="H610" t="b">
        <v>0</v>
      </c>
      <c r="I610" t="s">
        <v>9240</v>
      </c>
      <c r="J610" t="s">
        <v>9103</v>
      </c>
      <c r="K610" t="s">
        <v>7</v>
      </c>
      <c r="L610" t="b">
        <v>0</v>
      </c>
      <c r="M610" t="s">
        <v>6942</v>
      </c>
      <c r="N610" t="b">
        <v>0</v>
      </c>
      <c r="O610" t="b">
        <v>0</v>
      </c>
      <c r="P610" t="b">
        <v>0</v>
      </c>
      <c r="Q610" t="b">
        <v>1</v>
      </c>
      <c r="R610" t="s">
        <v>3741</v>
      </c>
      <c r="S610">
        <v>18</v>
      </c>
      <c r="T610" t="b">
        <v>0</v>
      </c>
      <c r="V610" t="s">
        <v>8</v>
      </c>
      <c r="W610" t="s">
        <v>8</v>
      </c>
      <c r="X610" s="11">
        <v>72</v>
      </c>
      <c r="Y610">
        <v>1</v>
      </c>
      <c r="Z610" s="46" cm="1">
        <f t="array" ref="Z610">IF(V610="NA",$AD$2,(INDEX($BL$4:$BL$73,MATCH(V610&amp;W610,$BK$4:$BK$73&amp;$BJ$4:$BJ$73,0))))</f>
        <v>-4.0430703315750931E-2</v>
      </c>
      <c r="AA610" s="46">
        <f t="shared" si="17"/>
        <v>0.95956929668424906</v>
      </c>
      <c r="AB610" s="46"/>
    </row>
    <row r="611" spans="1:28" x14ac:dyDescent="0.25">
      <c r="A611">
        <v>4422</v>
      </c>
      <c r="B611" s="1">
        <v>45543.348942777797</v>
      </c>
      <c r="C611" s="1">
        <v>45543</v>
      </c>
      <c r="D611" t="s">
        <v>9100</v>
      </c>
      <c r="E611" t="s">
        <v>9101</v>
      </c>
      <c r="F611" t="s">
        <v>790</v>
      </c>
      <c r="G611">
        <v>76</v>
      </c>
      <c r="H611" t="b">
        <v>0</v>
      </c>
      <c r="I611" t="s">
        <v>9240</v>
      </c>
      <c r="J611" t="s">
        <v>9103</v>
      </c>
      <c r="K611" t="s">
        <v>9</v>
      </c>
      <c r="L611" t="b">
        <v>0</v>
      </c>
      <c r="M611" t="s">
        <v>9914</v>
      </c>
      <c r="N611" t="b">
        <v>0</v>
      </c>
      <c r="O611" t="b">
        <v>1</v>
      </c>
      <c r="P611" t="b">
        <v>0</v>
      </c>
      <c r="Q611" t="b">
        <v>1</v>
      </c>
      <c r="R611" t="s">
        <v>9915</v>
      </c>
      <c r="S611">
        <v>18</v>
      </c>
      <c r="T611" t="b">
        <v>0</v>
      </c>
      <c r="V611" t="s">
        <v>743</v>
      </c>
      <c r="W611">
        <v>4</v>
      </c>
      <c r="X611" s="11">
        <v>77</v>
      </c>
      <c r="Y611">
        <v>1</v>
      </c>
      <c r="Z611" s="46" cm="1">
        <f t="array" ref="Z611">IF(V611="NA",$AD$2,(INDEX($BL$4:$BL$73,MATCH(V611&amp;W611,$BK$4:$BK$73&amp;$BJ$4:$BJ$73,0))))</f>
        <v>1.1678733304575811E-2</v>
      </c>
      <c r="AA611" s="46">
        <f t="shared" si="17"/>
        <v>1.0116787333045758</v>
      </c>
      <c r="AB611" s="46"/>
    </row>
    <row r="612" spans="1:28" x14ac:dyDescent="0.25">
      <c r="A612">
        <v>4423</v>
      </c>
      <c r="B612" s="1">
        <v>45543.3486085185</v>
      </c>
      <c r="C612" s="1">
        <v>45543</v>
      </c>
      <c r="D612" t="s">
        <v>9100</v>
      </c>
      <c r="E612" t="s">
        <v>9101</v>
      </c>
      <c r="F612" t="s">
        <v>664</v>
      </c>
      <c r="G612">
        <v>81</v>
      </c>
      <c r="H612" t="b">
        <v>0</v>
      </c>
      <c r="I612" t="s">
        <v>9240</v>
      </c>
      <c r="J612" t="s">
        <v>9103</v>
      </c>
      <c r="K612" t="s">
        <v>7</v>
      </c>
      <c r="L612" t="b">
        <v>0</v>
      </c>
      <c r="M612" t="s">
        <v>9916</v>
      </c>
      <c r="N612" t="b">
        <v>0</v>
      </c>
      <c r="O612" t="b">
        <v>0</v>
      </c>
      <c r="P612" t="b">
        <v>0</v>
      </c>
      <c r="Q612" t="b">
        <v>1</v>
      </c>
      <c r="R612" t="s">
        <v>9917</v>
      </c>
      <c r="S612">
        <v>18</v>
      </c>
      <c r="T612" t="b">
        <v>0</v>
      </c>
      <c r="V612" t="s">
        <v>8</v>
      </c>
      <c r="W612" t="s">
        <v>8</v>
      </c>
      <c r="X612" s="11">
        <v>82</v>
      </c>
      <c r="Y612">
        <v>1</v>
      </c>
      <c r="Z612" s="46" cm="1">
        <f t="array" ref="Z612">IF(V612="NA",$AD$2,(INDEX($BL$4:$BL$73,MATCH(V612&amp;W612,$BK$4:$BK$73&amp;$BJ$4:$BJ$73,0))))</f>
        <v>-4.0430703315750931E-2</v>
      </c>
      <c r="AA612" s="46">
        <f t="shared" si="17"/>
        <v>0.95956929668424906</v>
      </c>
      <c r="AB612" s="46"/>
    </row>
    <row r="613" spans="1:28" x14ac:dyDescent="0.25">
      <c r="A613">
        <v>4424</v>
      </c>
      <c r="B613" s="1">
        <v>45543.348206030103</v>
      </c>
      <c r="C613" s="1">
        <v>45543</v>
      </c>
      <c r="D613" t="s">
        <v>9100</v>
      </c>
      <c r="E613" t="s">
        <v>9101</v>
      </c>
      <c r="F613" t="s">
        <v>664</v>
      </c>
      <c r="G613">
        <v>73</v>
      </c>
      <c r="H613" t="b">
        <v>0</v>
      </c>
      <c r="I613" t="s">
        <v>9240</v>
      </c>
      <c r="J613" t="s">
        <v>9103</v>
      </c>
      <c r="K613" t="s">
        <v>9</v>
      </c>
      <c r="L613" t="b">
        <v>0</v>
      </c>
      <c r="M613" t="s">
        <v>6941</v>
      </c>
      <c r="N613" t="b">
        <v>0</v>
      </c>
      <c r="O613" t="b">
        <v>1</v>
      </c>
      <c r="P613" t="b">
        <v>0</v>
      </c>
      <c r="Q613" t="b">
        <v>1</v>
      </c>
      <c r="R613" t="s">
        <v>3739</v>
      </c>
      <c r="S613">
        <v>18</v>
      </c>
      <c r="T613" t="b">
        <v>0</v>
      </c>
      <c r="V613" t="s">
        <v>658</v>
      </c>
      <c r="W613">
        <v>4</v>
      </c>
      <c r="X613" s="11">
        <v>77</v>
      </c>
      <c r="Y613">
        <v>1</v>
      </c>
      <c r="Z613" s="46" cm="1">
        <f t="array" ref="Z613">IF(V613="NA",$AD$2,(INDEX($BL$4:$BL$73,MATCH(V613&amp;W613,$BK$4:$BK$73&amp;$BJ$4:$BJ$73,0))))</f>
        <v>1.1678733304575896E-2</v>
      </c>
      <c r="AA613" s="46">
        <f t="shared" si="17"/>
        <v>1.0116787333045758</v>
      </c>
      <c r="AB613" s="46"/>
    </row>
    <row r="614" spans="1:28" x14ac:dyDescent="0.25">
      <c r="A614">
        <v>4429</v>
      </c>
      <c r="B614" s="1">
        <v>45543.346404444397</v>
      </c>
      <c r="C614" s="1">
        <v>45543</v>
      </c>
      <c r="D614" t="s">
        <v>9100</v>
      </c>
      <c r="E614" t="s">
        <v>9101</v>
      </c>
      <c r="F614" t="s">
        <v>664</v>
      </c>
      <c r="G614">
        <v>72</v>
      </c>
      <c r="H614" t="b">
        <v>0</v>
      </c>
      <c r="I614" t="s">
        <v>9240</v>
      </c>
      <c r="J614" t="s">
        <v>9103</v>
      </c>
      <c r="K614" t="s">
        <v>7</v>
      </c>
      <c r="L614" t="b">
        <v>0</v>
      </c>
      <c r="M614" t="s">
        <v>9918</v>
      </c>
      <c r="N614" t="b">
        <v>0</v>
      </c>
      <c r="O614" t="b">
        <v>0</v>
      </c>
      <c r="P614" t="b">
        <v>0</v>
      </c>
      <c r="Q614" t="b">
        <v>1</v>
      </c>
      <c r="R614" t="s">
        <v>9919</v>
      </c>
      <c r="S614">
        <v>18</v>
      </c>
      <c r="T614" t="b">
        <v>0</v>
      </c>
      <c r="V614" t="s">
        <v>888</v>
      </c>
      <c r="W614">
        <v>4</v>
      </c>
      <c r="X614" s="11">
        <v>72</v>
      </c>
      <c r="Y614">
        <v>1</v>
      </c>
      <c r="Z614" s="46" cm="1">
        <f t="array" ref="Z614">IF(V614="NA",$AD$2,(INDEX($BL$4:$BL$73,MATCH(V614&amp;W614,$BK$4:$BK$73&amp;$BJ$4:$BJ$73,0))))</f>
        <v>1.0498615788681257E-2</v>
      </c>
      <c r="AA614" s="46">
        <f t="shared" si="17"/>
        <v>1.0104986157886813</v>
      </c>
      <c r="AB614" s="46"/>
    </row>
    <row r="615" spans="1:28" x14ac:dyDescent="0.25">
      <c r="A615">
        <v>4431</v>
      </c>
      <c r="B615" s="1">
        <v>45543.345844155097</v>
      </c>
      <c r="C615" s="1">
        <v>45543</v>
      </c>
      <c r="D615" t="s">
        <v>9100</v>
      </c>
      <c r="E615" t="s">
        <v>9101</v>
      </c>
      <c r="F615" t="s">
        <v>664</v>
      </c>
      <c r="G615">
        <v>75</v>
      </c>
      <c r="H615" t="b">
        <v>0</v>
      </c>
      <c r="I615" t="s">
        <v>9240</v>
      </c>
      <c r="J615" t="s">
        <v>9103</v>
      </c>
      <c r="K615" t="s">
        <v>9</v>
      </c>
      <c r="L615" t="b">
        <v>0</v>
      </c>
      <c r="M615" t="s">
        <v>9920</v>
      </c>
      <c r="N615" t="b">
        <v>0</v>
      </c>
      <c r="O615" t="b">
        <v>1</v>
      </c>
      <c r="P615" t="b">
        <v>0</v>
      </c>
      <c r="Q615" t="b">
        <v>1</v>
      </c>
      <c r="R615" t="s">
        <v>9921</v>
      </c>
      <c r="S615">
        <v>18</v>
      </c>
      <c r="T615" t="b">
        <v>0</v>
      </c>
      <c r="V615" t="s">
        <v>741</v>
      </c>
      <c r="W615">
        <v>5</v>
      </c>
      <c r="X615" s="11">
        <v>77</v>
      </c>
      <c r="Y615">
        <v>1</v>
      </c>
      <c r="Z615" s="46" cm="1">
        <f t="array" ref="Z615">IF(V615="NA",$AD$2,(INDEX($BL$4:$BL$73,MATCH(V615&amp;W615,$BK$4:$BK$73&amp;$BJ$4:$BJ$73,0))))</f>
        <v>2.9563914871896368E-3</v>
      </c>
      <c r="AA615" s="46">
        <f t="shared" si="17"/>
        <v>1.0029563914871897</v>
      </c>
      <c r="AB615" s="46"/>
    </row>
    <row r="616" spans="1:28" x14ac:dyDescent="0.25">
      <c r="A616">
        <v>4432</v>
      </c>
      <c r="B616" s="1">
        <v>45543.345556307897</v>
      </c>
      <c r="C616" s="1">
        <v>45543</v>
      </c>
      <c r="D616" t="s">
        <v>9100</v>
      </c>
      <c r="E616" t="s">
        <v>9101</v>
      </c>
      <c r="F616" t="s">
        <v>664</v>
      </c>
      <c r="G616">
        <v>75</v>
      </c>
      <c r="H616" t="b">
        <v>0</v>
      </c>
      <c r="I616" t="s">
        <v>9240</v>
      </c>
      <c r="J616" t="s">
        <v>9103</v>
      </c>
      <c r="K616" t="s">
        <v>7</v>
      </c>
      <c r="L616" t="b">
        <v>0</v>
      </c>
      <c r="M616" t="s">
        <v>9922</v>
      </c>
      <c r="N616" t="b">
        <v>0</v>
      </c>
      <c r="O616" t="b">
        <v>0</v>
      </c>
      <c r="P616" t="b">
        <v>0</v>
      </c>
      <c r="Q616" t="b">
        <v>1</v>
      </c>
      <c r="R616" t="s">
        <v>9923</v>
      </c>
      <c r="S616">
        <v>18</v>
      </c>
      <c r="T616" t="b">
        <v>0</v>
      </c>
      <c r="V616" t="s">
        <v>658</v>
      </c>
      <c r="W616">
        <v>4</v>
      </c>
      <c r="X616" s="11">
        <v>77</v>
      </c>
      <c r="Y616">
        <v>1</v>
      </c>
      <c r="Z616" s="46" cm="1">
        <f t="array" ref="Z616">IF(V616="NA",$AD$2,(INDEX($BL$4:$BL$73,MATCH(V616&amp;W616,$BK$4:$BK$73&amp;$BJ$4:$BJ$73,0))))</f>
        <v>1.1678733304575896E-2</v>
      </c>
      <c r="AA616" s="46">
        <f t="shared" si="17"/>
        <v>1.0116787333045758</v>
      </c>
      <c r="AB616" s="46"/>
    </row>
    <row r="617" spans="1:28" x14ac:dyDescent="0.25">
      <c r="A617">
        <v>4433</v>
      </c>
      <c r="B617" s="1">
        <v>45543.345275972199</v>
      </c>
      <c r="C617" s="1">
        <v>45543</v>
      </c>
      <c r="D617" t="s">
        <v>9100</v>
      </c>
      <c r="E617" t="s">
        <v>9101</v>
      </c>
      <c r="F617" t="s">
        <v>664</v>
      </c>
      <c r="G617">
        <v>71</v>
      </c>
      <c r="H617" t="b">
        <v>0</v>
      </c>
      <c r="I617" t="s">
        <v>9240</v>
      </c>
      <c r="J617" t="s">
        <v>9103</v>
      </c>
      <c r="K617" t="s">
        <v>9</v>
      </c>
      <c r="L617" t="b">
        <v>0</v>
      </c>
      <c r="M617" t="s">
        <v>6939</v>
      </c>
      <c r="N617" t="b">
        <v>0</v>
      </c>
      <c r="O617" t="b">
        <v>1</v>
      </c>
      <c r="P617" t="b">
        <v>0</v>
      </c>
      <c r="Q617" t="b">
        <v>1</v>
      </c>
      <c r="R617" t="s">
        <v>466</v>
      </c>
      <c r="S617">
        <v>18</v>
      </c>
      <c r="T617" t="b">
        <v>0</v>
      </c>
      <c r="V617" t="s">
        <v>949</v>
      </c>
      <c r="W617">
        <v>5</v>
      </c>
      <c r="X617" s="11">
        <v>72</v>
      </c>
      <c r="Y617">
        <v>1</v>
      </c>
      <c r="Z617" s="46" cm="1">
        <f t="array" ref="Z617">IF(V617="NA",$AD$2,(INDEX($BL$4:$BL$73,MATCH(V617&amp;W617,$BK$4:$BK$73&amp;$BJ$4:$BJ$73,0))))</f>
        <v>4.1970782120221983E-2</v>
      </c>
      <c r="AA617" s="46">
        <f t="shared" si="17"/>
        <v>1.041970782120222</v>
      </c>
      <c r="AB617" s="46"/>
    </row>
    <row r="618" spans="1:28" x14ac:dyDescent="0.25">
      <c r="A618">
        <v>4434</v>
      </c>
      <c r="B618" s="1">
        <v>45543.3449919907</v>
      </c>
      <c r="C618" s="1">
        <v>45543</v>
      </c>
      <c r="D618" t="s">
        <v>9100</v>
      </c>
      <c r="E618" t="s">
        <v>9101</v>
      </c>
      <c r="F618" t="s">
        <v>790</v>
      </c>
      <c r="G618">
        <v>84</v>
      </c>
      <c r="H618" t="b">
        <v>0</v>
      </c>
      <c r="I618" t="s">
        <v>9240</v>
      </c>
      <c r="J618" t="s">
        <v>9103</v>
      </c>
      <c r="K618" t="s">
        <v>7</v>
      </c>
      <c r="L618" t="b">
        <v>0</v>
      </c>
      <c r="M618" t="s">
        <v>9924</v>
      </c>
      <c r="N618" t="b">
        <v>0</v>
      </c>
      <c r="O618" t="b">
        <v>0</v>
      </c>
      <c r="P618" t="b">
        <v>0</v>
      </c>
      <c r="Q618" t="b">
        <v>1</v>
      </c>
      <c r="R618" t="s">
        <v>9925</v>
      </c>
      <c r="S618">
        <v>18</v>
      </c>
      <c r="T618" t="b">
        <v>0</v>
      </c>
      <c r="V618" t="s">
        <v>924</v>
      </c>
      <c r="W618">
        <v>5</v>
      </c>
      <c r="X618" s="11">
        <v>87</v>
      </c>
      <c r="Y618">
        <v>1</v>
      </c>
      <c r="Z618" s="46" cm="1">
        <f t="array" ref="Z618">IF(V618="NA",$AD$2,(INDEX($BL$4:$BL$73,MATCH(V618&amp;W618,$BK$4:$BK$73&amp;$BJ$4:$BJ$73,0))))</f>
        <v>4.1970782120221983E-2</v>
      </c>
      <c r="AA618" s="46">
        <f t="shared" si="17"/>
        <v>1.041970782120222</v>
      </c>
      <c r="AB618" s="46"/>
    </row>
    <row r="619" spans="1:28" x14ac:dyDescent="0.25">
      <c r="A619">
        <v>4435</v>
      </c>
      <c r="B619" s="1">
        <v>45543.344658854199</v>
      </c>
      <c r="C619" s="1">
        <v>45543</v>
      </c>
      <c r="D619" t="s">
        <v>9100</v>
      </c>
      <c r="E619" t="s">
        <v>9101</v>
      </c>
      <c r="F619" t="s">
        <v>790</v>
      </c>
      <c r="G619">
        <v>81</v>
      </c>
      <c r="H619" t="b">
        <v>0</v>
      </c>
      <c r="I619" t="s">
        <v>9240</v>
      </c>
      <c r="J619" t="s">
        <v>9103</v>
      </c>
      <c r="K619" t="s">
        <v>7</v>
      </c>
      <c r="L619" t="b">
        <v>0</v>
      </c>
      <c r="M619" t="s">
        <v>9926</v>
      </c>
      <c r="N619" t="b">
        <v>0</v>
      </c>
      <c r="O619" t="b">
        <v>1</v>
      </c>
      <c r="P619" t="b">
        <v>0</v>
      </c>
      <c r="Q619" t="b">
        <v>1</v>
      </c>
      <c r="R619" t="s">
        <v>9927</v>
      </c>
      <c r="S619">
        <v>18</v>
      </c>
      <c r="T619" t="b">
        <v>0</v>
      </c>
      <c r="V619" t="s">
        <v>740</v>
      </c>
      <c r="W619">
        <v>4</v>
      </c>
      <c r="X619" s="11">
        <v>82</v>
      </c>
      <c r="Y619">
        <v>1</v>
      </c>
      <c r="Z619" s="46" cm="1">
        <f t="array" ref="Z619">IF(V619="NA",$AD$2,(INDEX($BL$4:$BL$73,MATCH(V619&amp;W619,$BK$4:$BK$73&amp;$BJ$4:$BJ$73,0))))</f>
        <v>1.0498615788681253E-2</v>
      </c>
      <c r="AA619" s="46">
        <f t="shared" si="17"/>
        <v>1.0104986157886813</v>
      </c>
      <c r="AB619" s="46"/>
    </row>
    <row r="620" spans="1:28" x14ac:dyDescent="0.25">
      <c r="A620">
        <v>4436</v>
      </c>
      <c r="B620" s="1">
        <v>45543.344302233803</v>
      </c>
      <c r="C620" s="1">
        <v>45543</v>
      </c>
      <c r="D620" t="s">
        <v>9100</v>
      </c>
      <c r="E620" t="s">
        <v>9101</v>
      </c>
      <c r="F620" t="s">
        <v>790</v>
      </c>
      <c r="G620">
        <v>90</v>
      </c>
      <c r="H620" t="b">
        <v>0</v>
      </c>
      <c r="I620" t="s">
        <v>9240</v>
      </c>
      <c r="J620" t="s">
        <v>9103</v>
      </c>
      <c r="K620" t="s">
        <v>7</v>
      </c>
      <c r="L620" t="b">
        <v>0</v>
      </c>
      <c r="M620" t="s">
        <v>6938</v>
      </c>
      <c r="N620" t="b">
        <v>0</v>
      </c>
      <c r="O620" t="b">
        <v>0</v>
      </c>
      <c r="P620" t="b">
        <v>0</v>
      </c>
      <c r="Q620" t="b">
        <v>1</v>
      </c>
      <c r="R620" t="s">
        <v>3733</v>
      </c>
      <c r="S620">
        <v>18</v>
      </c>
      <c r="T620" t="b">
        <v>0</v>
      </c>
      <c r="V620" t="s">
        <v>658</v>
      </c>
      <c r="W620">
        <v>4</v>
      </c>
      <c r="X620" s="11">
        <v>92</v>
      </c>
      <c r="Y620">
        <v>1</v>
      </c>
      <c r="Z620" s="46" cm="1">
        <f t="array" ref="Z620">IF(V620="NA",$AD$2,(INDEX($BL$4:$BL$73,MATCH(V620&amp;W620,$BK$4:$BK$73&amp;$BJ$4:$BJ$73,0))))</f>
        <v>1.1678733304575896E-2</v>
      </c>
      <c r="AA620" s="46">
        <f t="shared" si="17"/>
        <v>1.0116787333045758</v>
      </c>
      <c r="AB620" s="46"/>
    </row>
    <row r="621" spans="1:28" x14ac:dyDescent="0.25">
      <c r="A621">
        <v>4437</v>
      </c>
      <c r="B621" s="1">
        <v>45543.344024675898</v>
      </c>
      <c r="C621" s="1">
        <v>45543</v>
      </c>
      <c r="D621" t="s">
        <v>9100</v>
      </c>
      <c r="E621" t="s">
        <v>9101</v>
      </c>
      <c r="F621" t="s">
        <v>664</v>
      </c>
      <c r="G621">
        <v>71</v>
      </c>
      <c r="H621" t="b">
        <v>0</v>
      </c>
      <c r="I621" t="s">
        <v>9240</v>
      </c>
      <c r="J621" t="s">
        <v>9103</v>
      </c>
      <c r="K621" t="s">
        <v>9</v>
      </c>
      <c r="L621" t="b">
        <v>0</v>
      </c>
      <c r="M621" t="s">
        <v>9928</v>
      </c>
      <c r="N621" t="b">
        <v>0</v>
      </c>
      <c r="O621" t="b">
        <v>1</v>
      </c>
      <c r="P621" t="b">
        <v>0</v>
      </c>
      <c r="Q621" t="b">
        <v>1</v>
      </c>
      <c r="R621" t="s">
        <v>9929</v>
      </c>
      <c r="S621">
        <v>18</v>
      </c>
      <c r="T621" t="b">
        <v>0</v>
      </c>
      <c r="V621" t="s">
        <v>741</v>
      </c>
      <c r="W621">
        <v>3</v>
      </c>
      <c r="X621" s="11">
        <v>72</v>
      </c>
      <c r="Y621">
        <v>1</v>
      </c>
      <c r="Z621" s="46" cm="1">
        <f t="array" ref="Z621">IF(V621="NA",$AD$2,(INDEX($BL$4:$BL$73,MATCH(V621&amp;W621,$BK$4:$BK$73&amp;$BJ$4:$BJ$73,0))))</f>
        <v>1.7708121310808251E-2</v>
      </c>
      <c r="AA621" s="46">
        <f t="shared" si="17"/>
        <v>1.0177081213108083</v>
      </c>
      <c r="AB621" s="46"/>
    </row>
    <row r="622" spans="1:28" x14ac:dyDescent="0.25">
      <c r="A622">
        <v>4438</v>
      </c>
      <c r="B622" s="1">
        <v>45543.343727615698</v>
      </c>
      <c r="C622" s="1">
        <v>45543</v>
      </c>
      <c r="D622" t="s">
        <v>9100</v>
      </c>
      <c r="E622" t="s">
        <v>9101</v>
      </c>
      <c r="F622" t="s">
        <v>790</v>
      </c>
      <c r="G622">
        <v>71</v>
      </c>
      <c r="H622" t="b">
        <v>0</v>
      </c>
      <c r="I622" t="s">
        <v>9240</v>
      </c>
      <c r="J622" t="s">
        <v>9103</v>
      </c>
      <c r="K622" t="s">
        <v>7</v>
      </c>
      <c r="L622" t="b">
        <v>0</v>
      </c>
      <c r="M622" t="s">
        <v>9930</v>
      </c>
      <c r="N622" t="b">
        <v>0</v>
      </c>
      <c r="O622" t="b">
        <v>0</v>
      </c>
      <c r="P622" t="b">
        <v>0</v>
      </c>
      <c r="Q622" t="b">
        <v>1</v>
      </c>
      <c r="R622" t="s">
        <v>9931</v>
      </c>
      <c r="S622">
        <v>18</v>
      </c>
      <c r="T622" t="b">
        <v>0</v>
      </c>
      <c r="V622" t="s">
        <v>886</v>
      </c>
      <c r="W622">
        <v>3</v>
      </c>
      <c r="X622" s="11">
        <v>72</v>
      </c>
      <c r="Y622">
        <v>1</v>
      </c>
      <c r="Z622" s="46" cm="1">
        <f t="array" ref="Z622">IF(V622="NA",$AD$2,(INDEX($BL$4:$BL$73,MATCH(V622&amp;W622,$BK$4:$BK$73&amp;$BJ$4:$BJ$73,0))))</f>
        <v>1.8952516812716664E-2</v>
      </c>
      <c r="AA622" s="46">
        <f t="shared" si="17"/>
        <v>1.0189525168127167</v>
      </c>
      <c r="AB622" s="46"/>
    </row>
    <row r="623" spans="1:28" x14ac:dyDescent="0.25">
      <c r="A623">
        <v>4439</v>
      </c>
      <c r="B623" s="1">
        <v>45543.342315289403</v>
      </c>
      <c r="C623" s="1">
        <v>45543</v>
      </c>
      <c r="D623" t="s">
        <v>9100</v>
      </c>
      <c r="E623" t="s">
        <v>9101</v>
      </c>
      <c r="F623" t="s">
        <v>790</v>
      </c>
      <c r="G623">
        <v>89</v>
      </c>
      <c r="H623" t="b">
        <v>0</v>
      </c>
      <c r="I623" t="s">
        <v>9240</v>
      </c>
      <c r="J623" t="s">
        <v>9103</v>
      </c>
      <c r="K623" t="s">
        <v>7</v>
      </c>
      <c r="L623" t="b">
        <v>0</v>
      </c>
      <c r="M623" t="s">
        <v>6937</v>
      </c>
      <c r="N623" t="b">
        <v>0</v>
      </c>
      <c r="O623" t="b">
        <v>0</v>
      </c>
      <c r="P623" t="b">
        <v>0</v>
      </c>
      <c r="Q623" t="b">
        <v>1</v>
      </c>
      <c r="R623" t="s">
        <v>3731</v>
      </c>
      <c r="S623">
        <v>18</v>
      </c>
      <c r="T623" t="b">
        <v>0</v>
      </c>
      <c r="V623" t="s">
        <v>886</v>
      </c>
      <c r="W623">
        <v>4</v>
      </c>
      <c r="X623" s="11">
        <v>92</v>
      </c>
      <c r="Y623">
        <v>1</v>
      </c>
      <c r="Z623" s="46" cm="1">
        <f t="array" ref="Z623">IF(V623="NA",$AD$2,(INDEX($BL$4:$BL$73,MATCH(V623&amp;W623,$BK$4:$BK$73&amp;$BJ$4:$BJ$73,0))))</f>
        <v>1.0498615788681297E-2</v>
      </c>
      <c r="AA623" s="46">
        <f t="shared" si="17"/>
        <v>1.0104986157886813</v>
      </c>
      <c r="AB623" s="46"/>
    </row>
    <row r="624" spans="1:28" x14ac:dyDescent="0.25">
      <c r="A624">
        <v>4443</v>
      </c>
      <c r="B624" s="1">
        <v>45543.340314282403</v>
      </c>
      <c r="C624" s="1">
        <v>45543</v>
      </c>
      <c r="D624" t="s">
        <v>9100</v>
      </c>
      <c r="E624" t="s">
        <v>9101</v>
      </c>
      <c r="F624" t="s">
        <v>790</v>
      </c>
      <c r="G624">
        <v>70</v>
      </c>
      <c r="H624" t="b">
        <v>0</v>
      </c>
      <c r="I624" t="s">
        <v>9240</v>
      </c>
      <c r="J624" t="s">
        <v>9103</v>
      </c>
      <c r="K624" t="s">
        <v>9</v>
      </c>
      <c r="L624" t="b">
        <v>0</v>
      </c>
      <c r="M624" t="s">
        <v>9932</v>
      </c>
      <c r="N624" t="b">
        <v>0</v>
      </c>
      <c r="O624" t="b">
        <v>1</v>
      </c>
      <c r="P624" t="b">
        <v>0</v>
      </c>
      <c r="Q624" t="b">
        <v>1</v>
      </c>
      <c r="R624" t="s">
        <v>9933</v>
      </c>
      <c r="S624">
        <v>18</v>
      </c>
      <c r="T624" t="b">
        <v>0</v>
      </c>
      <c r="V624" t="s">
        <v>741</v>
      </c>
      <c r="W624">
        <v>3</v>
      </c>
      <c r="X624" s="11">
        <v>72</v>
      </c>
      <c r="Y624">
        <v>1</v>
      </c>
      <c r="Z624" s="46" cm="1">
        <f t="array" ref="Z624">IF(V624="NA",$AD$2,(INDEX($BL$4:$BL$73,MATCH(V624&amp;W624,$BK$4:$BK$73&amp;$BJ$4:$BJ$73,0))))</f>
        <v>1.7708121310808251E-2</v>
      </c>
      <c r="AA624" s="46">
        <f t="shared" si="17"/>
        <v>1.0177081213108083</v>
      </c>
      <c r="AB624" s="46"/>
    </row>
    <row r="625" spans="1:28" x14ac:dyDescent="0.25">
      <c r="A625">
        <v>4444</v>
      </c>
      <c r="B625" s="1">
        <v>45543.339992916699</v>
      </c>
      <c r="C625" s="1">
        <v>45543</v>
      </c>
      <c r="D625" t="s">
        <v>9100</v>
      </c>
      <c r="E625" t="s">
        <v>9101</v>
      </c>
      <c r="F625" t="s">
        <v>664</v>
      </c>
      <c r="G625">
        <v>75</v>
      </c>
      <c r="H625" t="b">
        <v>0</v>
      </c>
      <c r="I625" t="s">
        <v>9240</v>
      </c>
      <c r="J625" t="s">
        <v>9103</v>
      </c>
      <c r="K625" t="s">
        <v>9</v>
      </c>
      <c r="L625" t="b">
        <v>0</v>
      </c>
      <c r="M625" t="s">
        <v>9934</v>
      </c>
      <c r="N625" t="b">
        <v>0</v>
      </c>
      <c r="O625" t="b">
        <v>0</v>
      </c>
      <c r="P625" t="b">
        <v>0</v>
      </c>
      <c r="Q625" t="b">
        <v>1</v>
      </c>
      <c r="R625" t="s">
        <v>9935</v>
      </c>
      <c r="S625">
        <v>18</v>
      </c>
      <c r="T625" t="b">
        <v>0</v>
      </c>
      <c r="V625" t="s">
        <v>9064</v>
      </c>
      <c r="W625">
        <v>5</v>
      </c>
      <c r="X625" s="11">
        <v>77</v>
      </c>
      <c r="Y625">
        <v>1</v>
      </c>
      <c r="Z625" s="46" cm="1">
        <f t="array" ref="Z625">IF(V625="NA",$AD$2,(INDEX($BL$4:$BL$73,MATCH(V625&amp;W625,$BK$4:$BK$73&amp;$BJ$4:$BJ$73,0))))</f>
        <v>0</v>
      </c>
      <c r="AA625" s="46">
        <f t="shared" si="17"/>
        <v>1</v>
      </c>
      <c r="AB625" s="46"/>
    </row>
    <row r="626" spans="1:28" x14ac:dyDescent="0.25">
      <c r="A626">
        <v>4445</v>
      </c>
      <c r="B626" s="1">
        <v>45543.339687974498</v>
      </c>
      <c r="C626" s="1">
        <v>45543</v>
      </c>
      <c r="D626" t="s">
        <v>9100</v>
      </c>
      <c r="E626" t="s">
        <v>9101</v>
      </c>
      <c r="F626" t="s">
        <v>790</v>
      </c>
      <c r="G626">
        <v>79</v>
      </c>
      <c r="H626" t="b">
        <v>0</v>
      </c>
      <c r="I626" t="s">
        <v>9240</v>
      </c>
      <c r="J626" t="s">
        <v>9103</v>
      </c>
      <c r="K626" t="s">
        <v>9</v>
      </c>
      <c r="L626" t="b">
        <v>0</v>
      </c>
      <c r="M626" t="s">
        <v>6936</v>
      </c>
      <c r="N626" t="b">
        <v>0</v>
      </c>
      <c r="O626" t="b">
        <v>1</v>
      </c>
      <c r="P626" t="b">
        <v>0</v>
      </c>
      <c r="Q626" t="b">
        <v>1</v>
      </c>
      <c r="R626" t="s">
        <v>3728</v>
      </c>
      <c r="S626">
        <v>18</v>
      </c>
      <c r="T626" t="b">
        <v>0</v>
      </c>
      <c r="V626" t="s">
        <v>945</v>
      </c>
      <c r="W626">
        <v>4</v>
      </c>
      <c r="X626" s="11">
        <v>82</v>
      </c>
      <c r="Y626">
        <v>1</v>
      </c>
      <c r="Z626" s="46" cm="1">
        <f t="array" ref="Z626">IF(V626="NA",$AD$2,(INDEX($BL$4:$BL$73,MATCH(V626&amp;W626,$BK$4:$BK$73&amp;$BJ$4:$BJ$73,0))))</f>
        <v>1.0498615788681285E-2</v>
      </c>
      <c r="AA626" s="46">
        <f t="shared" si="17"/>
        <v>1.0104986157886813</v>
      </c>
      <c r="AB626" s="46"/>
    </row>
    <row r="627" spans="1:28" x14ac:dyDescent="0.25">
      <c r="A627">
        <v>4446</v>
      </c>
      <c r="B627" s="1">
        <v>45543.339396932897</v>
      </c>
      <c r="C627" s="1">
        <v>45543</v>
      </c>
      <c r="D627" t="s">
        <v>9100</v>
      </c>
      <c r="E627" t="s">
        <v>9101</v>
      </c>
      <c r="F627" t="s">
        <v>790</v>
      </c>
      <c r="G627">
        <v>81</v>
      </c>
      <c r="H627" t="b">
        <v>0</v>
      </c>
      <c r="I627" t="s">
        <v>9240</v>
      </c>
      <c r="J627" t="s">
        <v>9103</v>
      </c>
      <c r="K627" t="s">
        <v>9</v>
      </c>
      <c r="L627" t="b">
        <v>0</v>
      </c>
      <c r="M627" t="s">
        <v>9936</v>
      </c>
      <c r="N627" t="b">
        <v>0</v>
      </c>
      <c r="O627" t="b">
        <v>1</v>
      </c>
      <c r="P627" t="b">
        <v>0</v>
      </c>
      <c r="Q627" t="b">
        <v>1</v>
      </c>
      <c r="R627" t="s">
        <v>9937</v>
      </c>
      <c r="S627">
        <v>18</v>
      </c>
      <c r="T627" t="b">
        <v>0</v>
      </c>
      <c r="V627" t="s">
        <v>919</v>
      </c>
      <c r="W627">
        <v>4</v>
      </c>
      <c r="X627" s="11">
        <v>82</v>
      </c>
      <c r="Y627">
        <v>1</v>
      </c>
      <c r="Z627" s="46" cm="1">
        <f t="array" ref="Z627">IF(V627="NA",$AD$2,(INDEX($BL$4:$BL$73,MATCH(V627&amp;W627,$BK$4:$BK$73&amp;$BJ$4:$BJ$73,0))))</f>
        <v>1.0498615788681311E-2</v>
      </c>
      <c r="AA627" s="46">
        <f t="shared" si="17"/>
        <v>1.0104986157886813</v>
      </c>
      <c r="AB627" s="46"/>
    </row>
    <row r="628" spans="1:28" x14ac:dyDescent="0.25">
      <c r="A628">
        <v>4447</v>
      </c>
      <c r="B628" s="1">
        <v>45543.339058368103</v>
      </c>
      <c r="C628" s="1">
        <v>45543</v>
      </c>
      <c r="D628" t="s">
        <v>9100</v>
      </c>
      <c r="E628" t="s">
        <v>9101</v>
      </c>
      <c r="F628" t="s">
        <v>790</v>
      </c>
      <c r="G628">
        <v>84</v>
      </c>
      <c r="H628" t="b">
        <v>0</v>
      </c>
      <c r="I628" t="s">
        <v>9240</v>
      </c>
      <c r="J628" t="s">
        <v>9103</v>
      </c>
      <c r="K628" t="s">
        <v>9</v>
      </c>
      <c r="L628" t="b">
        <v>0</v>
      </c>
      <c r="M628" t="s">
        <v>9938</v>
      </c>
      <c r="N628" t="b">
        <v>0</v>
      </c>
      <c r="O628" t="b">
        <v>1</v>
      </c>
      <c r="P628" t="b">
        <v>0</v>
      </c>
      <c r="Q628" t="b">
        <v>1</v>
      </c>
      <c r="R628" t="s">
        <v>9939</v>
      </c>
      <c r="S628">
        <v>18</v>
      </c>
      <c r="T628" t="b">
        <v>0</v>
      </c>
      <c r="V628" t="s">
        <v>945</v>
      </c>
      <c r="W628">
        <v>5</v>
      </c>
      <c r="X628" s="11">
        <v>87</v>
      </c>
      <c r="Y628">
        <v>1</v>
      </c>
      <c r="Z628" s="46" cm="1">
        <f t="array" ref="Z628">IF(V628="NA",$AD$2,(INDEX($BL$4:$BL$73,MATCH(V628&amp;W628,$BK$4:$BK$73&amp;$BJ$4:$BJ$73,0))))</f>
        <v>4.1970782120221983E-2</v>
      </c>
      <c r="AA628" s="46">
        <f t="shared" si="17"/>
        <v>1.041970782120222</v>
      </c>
      <c r="AB628" s="46"/>
    </row>
    <row r="629" spans="1:28" x14ac:dyDescent="0.25">
      <c r="A629">
        <v>4448</v>
      </c>
      <c r="B629" s="1">
        <v>45543.3388096528</v>
      </c>
      <c r="C629" s="1">
        <v>45543</v>
      </c>
      <c r="D629" t="s">
        <v>9100</v>
      </c>
      <c r="E629" t="s">
        <v>9101</v>
      </c>
      <c r="F629" t="s">
        <v>664</v>
      </c>
      <c r="G629">
        <v>75</v>
      </c>
      <c r="H629" t="b">
        <v>0</v>
      </c>
      <c r="I629" t="s">
        <v>9240</v>
      </c>
      <c r="J629" t="s">
        <v>9103</v>
      </c>
      <c r="K629" t="s">
        <v>7</v>
      </c>
      <c r="L629" t="b">
        <v>0</v>
      </c>
      <c r="M629" t="s">
        <v>6935</v>
      </c>
      <c r="N629" t="b">
        <v>0</v>
      </c>
      <c r="O629" t="b">
        <v>0</v>
      </c>
      <c r="P629" t="b">
        <v>0</v>
      </c>
      <c r="Q629" t="b">
        <v>1</v>
      </c>
      <c r="R629" t="s">
        <v>3726</v>
      </c>
      <c r="S629">
        <v>18</v>
      </c>
      <c r="T629" t="b">
        <v>0</v>
      </c>
      <c r="V629" t="s">
        <v>892</v>
      </c>
      <c r="W629">
        <v>5</v>
      </c>
      <c r="X629" s="11">
        <v>77</v>
      </c>
      <c r="Y629">
        <v>1</v>
      </c>
      <c r="Z629" s="46" cm="1">
        <f t="array" ref="Z629">IF(V629="NA",$AD$2,(INDEX($BL$4:$BL$73,MATCH(V629&amp;W629,$BK$4:$BK$73&amp;$BJ$4:$BJ$73,0))))</f>
        <v>4.1970782120221983E-2</v>
      </c>
      <c r="AA629" s="46">
        <f t="shared" si="17"/>
        <v>1.041970782120222</v>
      </c>
      <c r="AB629" s="46"/>
    </row>
    <row r="630" spans="1:28" x14ac:dyDescent="0.25">
      <c r="A630">
        <v>4449</v>
      </c>
      <c r="B630" s="1">
        <v>45543.338512048598</v>
      </c>
      <c r="C630" s="1">
        <v>45543</v>
      </c>
      <c r="D630" t="s">
        <v>9100</v>
      </c>
      <c r="E630" t="s">
        <v>9101</v>
      </c>
      <c r="F630" t="s">
        <v>790</v>
      </c>
      <c r="G630">
        <v>83</v>
      </c>
      <c r="H630" t="b">
        <v>0</v>
      </c>
      <c r="I630" t="s">
        <v>9240</v>
      </c>
      <c r="J630" t="s">
        <v>9103</v>
      </c>
      <c r="K630" t="s">
        <v>9</v>
      </c>
      <c r="L630" t="b">
        <v>0</v>
      </c>
      <c r="M630" t="s">
        <v>9940</v>
      </c>
      <c r="N630" t="b">
        <v>0</v>
      </c>
      <c r="O630" t="b">
        <v>1</v>
      </c>
      <c r="P630" t="b">
        <v>0</v>
      </c>
      <c r="Q630" t="b">
        <v>1</v>
      </c>
      <c r="R630" t="s">
        <v>9941</v>
      </c>
      <c r="S630">
        <v>18</v>
      </c>
      <c r="T630" t="b">
        <v>0</v>
      </c>
      <c r="V630" t="s">
        <v>658</v>
      </c>
      <c r="W630">
        <v>4</v>
      </c>
      <c r="X630" s="11">
        <v>87</v>
      </c>
      <c r="Y630">
        <v>1</v>
      </c>
      <c r="Z630" s="46" cm="1">
        <f t="array" ref="Z630">IF(V630="NA",$AD$2,(INDEX($BL$4:$BL$73,MATCH(V630&amp;W630,$BK$4:$BK$73&amp;$BJ$4:$BJ$73,0))))</f>
        <v>1.1678733304575896E-2</v>
      </c>
      <c r="AA630" s="46">
        <f t="shared" si="17"/>
        <v>1.0116787333045758</v>
      </c>
      <c r="AB630" s="46"/>
    </row>
    <row r="631" spans="1:28" x14ac:dyDescent="0.25">
      <c r="A631">
        <v>4450</v>
      </c>
      <c r="B631" s="1">
        <v>45543.324220208298</v>
      </c>
      <c r="C631" s="1">
        <v>45543</v>
      </c>
      <c r="D631" t="s">
        <v>9100</v>
      </c>
      <c r="E631" t="s">
        <v>9101</v>
      </c>
      <c r="F631" t="s">
        <v>664</v>
      </c>
      <c r="G631">
        <v>71</v>
      </c>
      <c r="H631" t="b">
        <v>0</v>
      </c>
      <c r="I631" t="s">
        <v>9240</v>
      </c>
      <c r="J631" t="s">
        <v>9103</v>
      </c>
      <c r="K631" t="s">
        <v>7</v>
      </c>
      <c r="L631" t="b">
        <v>0</v>
      </c>
      <c r="M631" t="s">
        <v>9942</v>
      </c>
      <c r="N631" t="b">
        <v>0</v>
      </c>
      <c r="O631" t="b">
        <v>0</v>
      </c>
      <c r="P631" t="b">
        <v>0</v>
      </c>
      <c r="Q631" t="b">
        <v>1</v>
      </c>
      <c r="R631" t="s">
        <v>9943</v>
      </c>
      <c r="S631">
        <v>18</v>
      </c>
      <c r="T631" t="b">
        <v>0</v>
      </c>
      <c r="V631" t="s">
        <v>886</v>
      </c>
      <c r="W631">
        <v>4</v>
      </c>
      <c r="X631" s="11">
        <v>72</v>
      </c>
      <c r="Y631">
        <v>1</v>
      </c>
      <c r="Z631" s="46" cm="1">
        <f t="array" ref="Z631">IF(V631="NA",$AD$2,(INDEX($BL$4:$BL$73,MATCH(V631&amp;W631,$BK$4:$BK$73&amp;$BJ$4:$BJ$73,0))))</f>
        <v>1.0498615788681297E-2</v>
      </c>
      <c r="AA631" s="46">
        <f t="shared" si="17"/>
        <v>1.0104986157886813</v>
      </c>
      <c r="AB631" s="46"/>
    </row>
    <row r="632" spans="1:28" x14ac:dyDescent="0.25">
      <c r="A632">
        <v>4456</v>
      </c>
      <c r="B632" s="1">
        <v>45542.5892920486</v>
      </c>
      <c r="C632" s="1">
        <v>45542</v>
      </c>
      <c r="D632" t="s">
        <v>9100</v>
      </c>
      <c r="E632" t="s">
        <v>9101</v>
      </c>
      <c r="F632" t="s">
        <v>664</v>
      </c>
      <c r="G632">
        <v>72</v>
      </c>
      <c r="H632" t="b">
        <v>0</v>
      </c>
      <c r="I632" t="s">
        <v>9240</v>
      </c>
      <c r="J632" t="s">
        <v>9103</v>
      </c>
      <c r="K632" t="s">
        <v>7</v>
      </c>
      <c r="L632" t="b">
        <v>0</v>
      </c>
      <c r="M632" t="s">
        <v>9944</v>
      </c>
      <c r="N632" t="b">
        <v>0</v>
      </c>
      <c r="O632" t="b">
        <v>0</v>
      </c>
      <c r="P632" t="b">
        <v>0</v>
      </c>
      <c r="Q632" t="b">
        <v>1</v>
      </c>
      <c r="R632" t="s">
        <v>9945</v>
      </c>
      <c r="S632">
        <v>18</v>
      </c>
      <c r="T632" t="b">
        <v>0</v>
      </c>
      <c r="V632" t="s">
        <v>741</v>
      </c>
      <c r="W632">
        <v>4</v>
      </c>
      <c r="X632" s="11">
        <v>72</v>
      </c>
      <c r="Y632">
        <v>1</v>
      </c>
      <c r="Z632" s="46" cm="1">
        <f t="array" ref="Z632">IF(V632="NA",$AD$2,(INDEX($BL$4:$BL$73,MATCH(V632&amp;W632,$BK$4:$BK$73&amp;$BJ$4:$BJ$73,0))))</f>
        <v>1.1678733304575806E-2</v>
      </c>
      <c r="AA632" s="46">
        <f t="shared" si="17"/>
        <v>1.0116787333045758</v>
      </c>
      <c r="AB632" s="46"/>
    </row>
    <row r="633" spans="1:28" x14ac:dyDescent="0.25">
      <c r="A633">
        <v>4457</v>
      </c>
      <c r="B633" s="1">
        <v>45542.589034444398</v>
      </c>
      <c r="C633" s="1">
        <v>45542</v>
      </c>
      <c r="D633" t="s">
        <v>9100</v>
      </c>
      <c r="E633" t="s">
        <v>9101</v>
      </c>
      <c r="F633" t="s">
        <v>664</v>
      </c>
      <c r="G633">
        <v>83</v>
      </c>
      <c r="H633" t="b">
        <v>0</v>
      </c>
      <c r="I633" t="s">
        <v>9240</v>
      </c>
      <c r="J633" t="s">
        <v>9103</v>
      </c>
      <c r="K633" t="s">
        <v>7</v>
      </c>
      <c r="L633" t="b">
        <v>0</v>
      </c>
      <c r="M633" t="s">
        <v>6934</v>
      </c>
      <c r="N633" t="b">
        <v>0</v>
      </c>
      <c r="O633" t="b">
        <v>0</v>
      </c>
      <c r="P633" t="b">
        <v>0</v>
      </c>
      <c r="Q633" t="b">
        <v>1</v>
      </c>
      <c r="R633" t="s">
        <v>3720</v>
      </c>
      <c r="S633">
        <v>18</v>
      </c>
      <c r="T633" t="b">
        <v>0</v>
      </c>
      <c r="V633" t="s">
        <v>8</v>
      </c>
      <c r="W633" t="s">
        <v>8</v>
      </c>
      <c r="X633" s="11">
        <v>87</v>
      </c>
      <c r="Y633">
        <v>1</v>
      </c>
      <c r="Z633" s="46" cm="1">
        <f t="array" ref="Z633">IF(V633="NA",$AD$2,(INDEX($BL$4:$BL$73,MATCH(V633&amp;W633,$BK$4:$BK$73&amp;$BJ$4:$BJ$73,0))))</f>
        <v>-4.0430703315750931E-2</v>
      </c>
      <c r="AA633" s="46">
        <f t="shared" si="17"/>
        <v>0.95956929668424906</v>
      </c>
      <c r="AB633" s="46"/>
    </row>
    <row r="634" spans="1:28" x14ac:dyDescent="0.25">
      <c r="A634">
        <v>4458</v>
      </c>
      <c r="B634" s="1">
        <v>45542.588782222199</v>
      </c>
      <c r="C634" s="1">
        <v>45542</v>
      </c>
      <c r="D634" t="s">
        <v>9100</v>
      </c>
      <c r="E634" t="s">
        <v>9101</v>
      </c>
      <c r="F634" t="s">
        <v>664</v>
      </c>
      <c r="G634">
        <v>77</v>
      </c>
      <c r="H634" t="b">
        <v>0</v>
      </c>
      <c r="I634" t="s">
        <v>9240</v>
      </c>
      <c r="J634" t="s">
        <v>9103</v>
      </c>
      <c r="K634" t="s">
        <v>7</v>
      </c>
      <c r="L634" t="b">
        <v>0</v>
      </c>
      <c r="M634" t="s">
        <v>9946</v>
      </c>
      <c r="N634" t="b">
        <v>0</v>
      </c>
      <c r="O634" t="b">
        <v>0</v>
      </c>
      <c r="P634" t="b">
        <v>0</v>
      </c>
      <c r="Q634" t="b">
        <v>1</v>
      </c>
      <c r="R634" t="s">
        <v>9947</v>
      </c>
      <c r="S634">
        <v>18</v>
      </c>
      <c r="T634" t="b">
        <v>0</v>
      </c>
      <c r="V634" t="s">
        <v>893</v>
      </c>
      <c r="W634">
        <v>4</v>
      </c>
      <c r="X634" s="11">
        <v>77</v>
      </c>
      <c r="Y634">
        <v>1</v>
      </c>
      <c r="Z634" s="46" cm="1">
        <f t="array" ref="Z634">IF(V634="NA",$AD$2,(INDEX($BL$4:$BL$73,MATCH(V634&amp;W634,$BK$4:$BK$73&amp;$BJ$4:$BJ$73,0))))</f>
        <v>1.0498615788681286E-2</v>
      </c>
      <c r="AA634" s="46">
        <f t="shared" si="17"/>
        <v>1.0104986157886813</v>
      </c>
      <c r="AB634" s="46"/>
    </row>
    <row r="635" spans="1:28" x14ac:dyDescent="0.25">
      <c r="A635">
        <v>4459</v>
      </c>
      <c r="B635" s="1">
        <v>45542.5885380787</v>
      </c>
      <c r="C635" s="1">
        <v>45542</v>
      </c>
      <c r="D635" t="s">
        <v>9100</v>
      </c>
      <c r="E635" t="s">
        <v>9101</v>
      </c>
      <c r="F635" t="s">
        <v>664</v>
      </c>
      <c r="G635">
        <v>80</v>
      </c>
      <c r="H635" t="b">
        <v>0</v>
      </c>
      <c r="I635" t="s">
        <v>9240</v>
      </c>
      <c r="J635" t="s">
        <v>9103</v>
      </c>
      <c r="K635" t="s">
        <v>9</v>
      </c>
      <c r="L635" t="b">
        <v>0</v>
      </c>
      <c r="M635" t="s">
        <v>9948</v>
      </c>
      <c r="N635" t="b">
        <v>0</v>
      </c>
      <c r="O635" t="b">
        <v>1</v>
      </c>
      <c r="P635" t="b">
        <v>0</v>
      </c>
      <c r="Q635" t="b">
        <v>1</v>
      </c>
      <c r="R635" t="s">
        <v>9949</v>
      </c>
      <c r="S635">
        <v>18</v>
      </c>
      <c r="T635" t="b">
        <v>0</v>
      </c>
      <c r="V635" t="s">
        <v>8</v>
      </c>
      <c r="W635" t="s">
        <v>8</v>
      </c>
      <c r="X635" s="11">
        <v>82</v>
      </c>
      <c r="Y635">
        <v>1</v>
      </c>
      <c r="Z635" s="46" cm="1">
        <f t="array" ref="Z635">IF(V635="NA",$AD$2,(INDEX($BL$4:$BL$73,MATCH(V635&amp;W635,$BK$4:$BK$73&amp;$BJ$4:$BJ$73,0))))</f>
        <v>-4.0430703315750931E-2</v>
      </c>
      <c r="AA635" s="46">
        <f t="shared" si="17"/>
        <v>0.95956929668424906</v>
      </c>
      <c r="AB635" s="46"/>
    </row>
    <row r="636" spans="1:28" x14ac:dyDescent="0.25">
      <c r="A636">
        <v>4460</v>
      </c>
      <c r="B636" s="1">
        <v>45542.588200161998</v>
      </c>
      <c r="C636" s="1">
        <v>45542</v>
      </c>
      <c r="D636" t="s">
        <v>9100</v>
      </c>
      <c r="E636" t="s">
        <v>9101</v>
      </c>
      <c r="F636" t="s">
        <v>790</v>
      </c>
      <c r="G636">
        <v>76</v>
      </c>
      <c r="H636" t="b">
        <v>0</v>
      </c>
      <c r="I636" t="s">
        <v>9240</v>
      </c>
      <c r="J636" t="s">
        <v>9103</v>
      </c>
      <c r="K636" t="s">
        <v>7</v>
      </c>
      <c r="L636" t="b">
        <v>0</v>
      </c>
      <c r="M636" t="s">
        <v>6933</v>
      </c>
      <c r="N636" t="b">
        <v>0</v>
      </c>
      <c r="O636" t="b">
        <v>0</v>
      </c>
      <c r="P636" t="b">
        <v>0</v>
      </c>
      <c r="Q636" t="b">
        <v>1</v>
      </c>
      <c r="R636" t="s">
        <v>3718</v>
      </c>
      <c r="S636">
        <v>18</v>
      </c>
      <c r="T636" t="b">
        <v>0</v>
      </c>
      <c r="V636" t="s">
        <v>892</v>
      </c>
      <c r="W636">
        <v>5</v>
      </c>
      <c r="X636" s="11">
        <v>77</v>
      </c>
      <c r="Y636">
        <v>1</v>
      </c>
      <c r="Z636" s="46" cm="1">
        <f t="array" ref="Z636">IF(V636="NA",$AD$2,(INDEX($BL$4:$BL$73,MATCH(V636&amp;W636,$BK$4:$BK$73&amp;$BJ$4:$BJ$73,0))))</f>
        <v>4.1970782120221983E-2</v>
      </c>
      <c r="AA636" s="46">
        <f t="shared" si="17"/>
        <v>1.041970782120222</v>
      </c>
      <c r="AB636" s="46"/>
    </row>
    <row r="637" spans="1:28" x14ac:dyDescent="0.25">
      <c r="A637">
        <v>4464</v>
      </c>
      <c r="B637" s="1">
        <v>45542.587292916702</v>
      </c>
      <c r="C637" s="1">
        <v>45542</v>
      </c>
      <c r="D637" t="s">
        <v>9100</v>
      </c>
      <c r="E637" t="s">
        <v>9101</v>
      </c>
      <c r="F637" t="s">
        <v>790</v>
      </c>
      <c r="G637">
        <v>77</v>
      </c>
      <c r="H637" t="b">
        <v>0</v>
      </c>
      <c r="I637" t="s">
        <v>9240</v>
      </c>
      <c r="J637" t="s">
        <v>9103</v>
      </c>
      <c r="K637" t="s">
        <v>9</v>
      </c>
      <c r="L637" t="b">
        <v>0</v>
      </c>
      <c r="M637" t="s">
        <v>9950</v>
      </c>
      <c r="N637" t="b">
        <v>0</v>
      </c>
      <c r="O637" t="b">
        <v>1</v>
      </c>
      <c r="P637" t="b">
        <v>0</v>
      </c>
      <c r="Q637" t="b">
        <v>1</v>
      </c>
      <c r="R637" t="s">
        <v>9951</v>
      </c>
      <c r="S637">
        <v>18</v>
      </c>
      <c r="T637" t="b">
        <v>0</v>
      </c>
      <c r="V637" t="s">
        <v>740</v>
      </c>
      <c r="W637">
        <v>4</v>
      </c>
      <c r="X637" s="11">
        <v>77</v>
      </c>
      <c r="Y637">
        <v>1</v>
      </c>
      <c r="Z637" s="46" cm="1">
        <f t="array" ref="Z637">IF(V637="NA",$AD$2,(INDEX($BL$4:$BL$73,MATCH(V637&amp;W637,$BK$4:$BK$73&amp;$BJ$4:$BJ$73,0))))</f>
        <v>1.0498615788681253E-2</v>
      </c>
      <c r="AA637" s="46">
        <f t="shared" si="17"/>
        <v>1.0104986157886813</v>
      </c>
      <c r="AB637" s="46"/>
    </row>
    <row r="638" spans="1:28" x14ac:dyDescent="0.25">
      <c r="A638">
        <v>4465</v>
      </c>
      <c r="B638" s="1">
        <v>45542.586922002301</v>
      </c>
      <c r="C638" s="1">
        <v>45542</v>
      </c>
      <c r="D638" t="s">
        <v>9100</v>
      </c>
      <c r="E638" t="s">
        <v>9101</v>
      </c>
      <c r="F638" t="s">
        <v>790</v>
      </c>
      <c r="G638">
        <v>78</v>
      </c>
      <c r="H638" t="b">
        <v>0</v>
      </c>
      <c r="I638" t="s">
        <v>9240</v>
      </c>
      <c r="J638" t="s">
        <v>9103</v>
      </c>
      <c r="K638" t="s">
        <v>7</v>
      </c>
      <c r="L638" t="b">
        <v>0</v>
      </c>
      <c r="M638" t="s">
        <v>9952</v>
      </c>
      <c r="N638" t="b">
        <v>0</v>
      </c>
      <c r="O638" t="b">
        <v>0</v>
      </c>
      <c r="P638" t="b">
        <v>0</v>
      </c>
      <c r="Q638" t="b">
        <v>1</v>
      </c>
      <c r="R638" t="s">
        <v>9953</v>
      </c>
      <c r="S638">
        <v>18</v>
      </c>
      <c r="T638" t="b">
        <v>0</v>
      </c>
      <c r="V638" t="s">
        <v>8</v>
      </c>
      <c r="W638" t="s">
        <v>8</v>
      </c>
      <c r="X638" s="11">
        <v>82</v>
      </c>
      <c r="Y638">
        <v>1</v>
      </c>
      <c r="Z638" s="46" cm="1">
        <f t="array" ref="Z638">IF(V638="NA",$AD$2,(INDEX($BL$4:$BL$73,MATCH(V638&amp;W638,$BK$4:$BK$73&amp;$BJ$4:$BJ$73,0))))</f>
        <v>-4.0430703315750931E-2</v>
      </c>
      <c r="AA638" s="46">
        <f t="shared" si="17"/>
        <v>0.95956929668424906</v>
      </c>
      <c r="AB638" s="46"/>
    </row>
    <row r="639" spans="1:28" x14ac:dyDescent="0.25">
      <c r="A639">
        <v>4466</v>
      </c>
      <c r="B639" s="1">
        <v>45542.586615405096</v>
      </c>
      <c r="C639" s="1">
        <v>45542</v>
      </c>
      <c r="D639" t="s">
        <v>9100</v>
      </c>
      <c r="E639" t="s">
        <v>9101</v>
      </c>
      <c r="F639" t="s">
        <v>790</v>
      </c>
      <c r="G639">
        <v>92</v>
      </c>
      <c r="H639" t="b">
        <v>0</v>
      </c>
      <c r="I639" t="s">
        <v>9240</v>
      </c>
      <c r="J639" t="s">
        <v>9103</v>
      </c>
      <c r="K639" t="s">
        <v>7</v>
      </c>
      <c r="L639" t="b">
        <v>0</v>
      </c>
      <c r="M639" t="s">
        <v>6932</v>
      </c>
      <c r="N639" t="b">
        <v>0</v>
      </c>
      <c r="O639" t="b">
        <v>0</v>
      </c>
      <c r="P639" t="b">
        <v>0</v>
      </c>
      <c r="Q639" t="b">
        <v>1</v>
      </c>
      <c r="R639" t="s">
        <v>3714</v>
      </c>
      <c r="S639">
        <v>18</v>
      </c>
      <c r="T639" t="b">
        <v>0</v>
      </c>
      <c r="V639" t="s">
        <v>8</v>
      </c>
      <c r="W639" t="s">
        <v>8</v>
      </c>
      <c r="X639" s="11">
        <v>92</v>
      </c>
      <c r="Y639">
        <v>1</v>
      </c>
      <c r="Z639" s="46" cm="1">
        <f t="array" ref="Z639">IF(V639="NA",$AD$2,(INDEX($BL$4:$BL$73,MATCH(V639&amp;W639,$BK$4:$BK$73&amp;$BJ$4:$BJ$73,0))))</f>
        <v>-4.0430703315750931E-2</v>
      </c>
      <c r="AA639" s="46">
        <f t="shared" si="17"/>
        <v>0.95956929668424906</v>
      </c>
      <c r="AB639" s="46"/>
    </row>
    <row r="640" spans="1:28" x14ac:dyDescent="0.25">
      <c r="A640">
        <v>4467</v>
      </c>
      <c r="B640" s="1">
        <v>45542.586364155097</v>
      </c>
      <c r="C640" s="1">
        <v>45542</v>
      </c>
      <c r="D640" t="s">
        <v>9100</v>
      </c>
      <c r="E640" t="s">
        <v>9101</v>
      </c>
      <c r="F640" t="s">
        <v>790</v>
      </c>
      <c r="G640">
        <v>80</v>
      </c>
      <c r="H640" t="b">
        <v>0</v>
      </c>
      <c r="I640" t="s">
        <v>9240</v>
      </c>
      <c r="J640" t="s">
        <v>9103</v>
      </c>
      <c r="K640" t="s">
        <v>7</v>
      </c>
      <c r="L640" t="b">
        <v>0</v>
      </c>
      <c r="M640" t="s">
        <v>9954</v>
      </c>
      <c r="N640" t="b">
        <v>0</v>
      </c>
      <c r="O640" t="b">
        <v>0</v>
      </c>
      <c r="P640" t="b">
        <v>0</v>
      </c>
      <c r="Q640" t="b">
        <v>1</v>
      </c>
      <c r="R640" t="s">
        <v>9955</v>
      </c>
      <c r="S640">
        <v>18</v>
      </c>
      <c r="T640" t="b">
        <v>0</v>
      </c>
      <c r="V640" t="s">
        <v>742</v>
      </c>
      <c r="W640">
        <v>4</v>
      </c>
      <c r="X640" s="11">
        <v>82</v>
      </c>
      <c r="Y640">
        <v>1</v>
      </c>
      <c r="Z640" s="46" cm="1">
        <f t="array" ref="Z640">IF(V640="NA",$AD$2,(INDEX($BL$4:$BL$73,MATCH(V640&amp;W640,$BK$4:$BK$73&amp;$BJ$4:$BJ$73,0))))</f>
        <v>1.1678733304575913E-2</v>
      </c>
      <c r="AA640" s="46">
        <f t="shared" si="17"/>
        <v>1.0116787333045758</v>
      </c>
      <c r="AB640" s="46"/>
    </row>
    <row r="641" spans="1:28" x14ac:dyDescent="0.25">
      <c r="A641">
        <v>4468</v>
      </c>
      <c r="B641" s="1">
        <v>45542.586114293998</v>
      </c>
      <c r="C641" s="1">
        <v>45542</v>
      </c>
      <c r="D641" t="s">
        <v>9100</v>
      </c>
      <c r="E641" t="s">
        <v>9101</v>
      </c>
      <c r="F641" t="s">
        <v>664</v>
      </c>
      <c r="G641">
        <v>78</v>
      </c>
      <c r="H641" t="b">
        <v>0</v>
      </c>
      <c r="I641" t="s">
        <v>9240</v>
      </c>
      <c r="J641" t="s">
        <v>9103</v>
      </c>
      <c r="K641" t="s">
        <v>7</v>
      </c>
      <c r="L641" t="b">
        <v>0</v>
      </c>
      <c r="M641" t="s">
        <v>9956</v>
      </c>
      <c r="N641" t="b">
        <v>0</v>
      </c>
      <c r="O641" t="b">
        <v>0</v>
      </c>
      <c r="P641" t="b">
        <v>0</v>
      </c>
      <c r="Q641" t="b">
        <v>1</v>
      </c>
      <c r="R641" t="s">
        <v>9957</v>
      </c>
      <c r="S641">
        <v>18</v>
      </c>
      <c r="T641" t="b">
        <v>0</v>
      </c>
      <c r="V641" t="s">
        <v>886</v>
      </c>
      <c r="W641">
        <v>4</v>
      </c>
      <c r="X641" s="11">
        <v>82</v>
      </c>
      <c r="Y641">
        <v>1</v>
      </c>
      <c r="Z641" s="46" cm="1">
        <f t="array" ref="Z641">IF(V641="NA",$AD$2,(INDEX($BL$4:$BL$73,MATCH(V641&amp;W641,$BK$4:$BK$73&amp;$BJ$4:$BJ$73,0))))</f>
        <v>1.0498615788681297E-2</v>
      </c>
      <c r="AA641" s="46">
        <f t="shared" si="17"/>
        <v>1.0104986157886813</v>
      </c>
      <c r="AB641" s="46"/>
    </row>
    <row r="642" spans="1:28" x14ac:dyDescent="0.25">
      <c r="A642">
        <v>4469</v>
      </c>
      <c r="B642" s="1">
        <v>45542.583874097203</v>
      </c>
      <c r="C642" s="1">
        <v>45542</v>
      </c>
      <c r="D642" t="s">
        <v>9100</v>
      </c>
      <c r="E642" t="s">
        <v>9101</v>
      </c>
      <c r="F642" t="s">
        <v>790</v>
      </c>
      <c r="G642">
        <v>77</v>
      </c>
      <c r="H642" t="b">
        <v>0</v>
      </c>
      <c r="I642" t="s">
        <v>9240</v>
      </c>
      <c r="J642" t="s">
        <v>9103</v>
      </c>
      <c r="K642" t="s">
        <v>7</v>
      </c>
      <c r="L642" t="b">
        <v>0</v>
      </c>
      <c r="M642" t="s">
        <v>6931</v>
      </c>
      <c r="N642" t="b">
        <v>0</v>
      </c>
      <c r="O642" t="b">
        <v>0</v>
      </c>
      <c r="P642" t="b">
        <v>0</v>
      </c>
      <c r="Q642" t="b">
        <v>1</v>
      </c>
      <c r="R642" t="s">
        <v>3712</v>
      </c>
      <c r="S642">
        <v>18</v>
      </c>
      <c r="T642" t="b">
        <v>0</v>
      </c>
      <c r="V642" t="s">
        <v>8</v>
      </c>
      <c r="W642" t="s">
        <v>8</v>
      </c>
      <c r="X642" s="11">
        <v>77</v>
      </c>
      <c r="Y642">
        <v>1</v>
      </c>
      <c r="Z642" s="46" cm="1">
        <f t="array" ref="Z642">IF(V642="NA",$AD$2,(INDEX($BL$4:$BL$73,MATCH(V642&amp;W642,$BK$4:$BK$73&amp;$BJ$4:$BJ$73,0))))</f>
        <v>-4.0430703315750931E-2</v>
      </c>
      <c r="AA642" s="46">
        <f t="shared" si="17"/>
        <v>0.95956929668424906</v>
      </c>
      <c r="AB642" s="46"/>
    </row>
    <row r="643" spans="1:28" x14ac:dyDescent="0.25">
      <c r="A643">
        <v>4475</v>
      </c>
      <c r="B643" s="1">
        <v>45542.582801898097</v>
      </c>
      <c r="C643" s="1">
        <v>45542</v>
      </c>
      <c r="D643" t="s">
        <v>9100</v>
      </c>
      <c r="E643" t="s">
        <v>9101</v>
      </c>
      <c r="F643" t="s">
        <v>664</v>
      </c>
      <c r="G643">
        <v>86</v>
      </c>
      <c r="H643" t="b">
        <v>0</v>
      </c>
      <c r="I643" t="s">
        <v>9240</v>
      </c>
      <c r="J643" t="s">
        <v>9103</v>
      </c>
      <c r="K643" t="s">
        <v>9</v>
      </c>
      <c r="L643" t="b">
        <v>0</v>
      </c>
      <c r="M643" t="s">
        <v>6930</v>
      </c>
      <c r="N643" t="b">
        <v>0</v>
      </c>
      <c r="O643" t="b">
        <v>1</v>
      </c>
      <c r="P643" t="b">
        <v>0</v>
      </c>
      <c r="Q643" t="b">
        <v>1</v>
      </c>
      <c r="R643" t="s">
        <v>3708</v>
      </c>
      <c r="S643">
        <v>18</v>
      </c>
      <c r="T643" t="b">
        <v>0</v>
      </c>
      <c r="V643" t="s">
        <v>740</v>
      </c>
      <c r="W643">
        <v>5</v>
      </c>
      <c r="X643" s="11">
        <v>87</v>
      </c>
      <c r="Y643">
        <v>1</v>
      </c>
      <c r="Z643" s="46" cm="1">
        <f t="array" ref="Z643">IF(V643="NA",$AD$2,(INDEX($BL$4:$BL$73,MATCH(V643&amp;W643,$BK$4:$BK$73&amp;$BJ$4:$BJ$73,0))))</f>
        <v>4.1970782120221983E-2</v>
      </c>
      <c r="AA643" s="46">
        <f t="shared" si="17"/>
        <v>1.041970782120222</v>
      </c>
      <c r="AB643" s="46"/>
    </row>
    <row r="644" spans="1:28" x14ac:dyDescent="0.25">
      <c r="A644">
        <v>4476</v>
      </c>
      <c r="B644" s="1">
        <v>45542.582561458301</v>
      </c>
      <c r="C644" s="1">
        <v>45542</v>
      </c>
      <c r="D644" t="s">
        <v>9100</v>
      </c>
      <c r="E644" t="s">
        <v>9101</v>
      </c>
      <c r="F644" t="s">
        <v>664</v>
      </c>
      <c r="G644">
        <v>82</v>
      </c>
      <c r="H644" t="b">
        <v>0</v>
      </c>
      <c r="I644" t="s">
        <v>9240</v>
      </c>
      <c r="J644" t="s">
        <v>9103</v>
      </c>
      <c r="K644" t="s">
        <v>7</v>
      </c>
      <c r="L644" t="b">
        <v>0</v>
      </c>
      <c r="M644" t="s">
        <v>9958</v>
      </c>
      <c r="N644" t="b">
        <v>0</v>
      </c>
      <c r="O644" t="b">
        <v>0</v>
      </c>
      <c r="P644" t="b">
        <v>0</v>
      </c>
      <c r="Q644" t="b">
        <v>1</v>
      </c>
      <c r="R644" t="s">
        <v>9959</v>
      </c>
      <c r="S644">
        <v>18</v>
      </c>
      <c r="T644" t="b">
        <v>0</v>
      </c>
      <c r="V644" t="s">
        <v>8</v>
      </c>
      <c r="W644" t="s">
        <v>8</v>
      </c>
      <c r="X644" s="11">
        <v>82</v>
      </c>
      <c r="Y644">
        <v>1</v>
      </c>
      <c r="Z644" s="46" cm="1">
        <f t="array" ref="Z644">IF(V644="NA",$AD$2,(INDEX($BL$4:$BL$73,MATCH(V644&amp;W644,$BK$4:$BK$73&amp;$BJ$4:$BJ$73,0))))</f>
        <v>-4.0430703315750931E-2</v>
      </c>
      <c r="AA644" s="46">
        <f t="shared" ref="AA644:AA707" si="18">Y644+Z644</f>
        <v>0.95956929668424906</v>
      </c>
      <c r="AB644" s="46"/>
    </row>
    <row r="645" spans="1:28" x14ac:dyDescent="0.25">
      <c r="A645">
        <v>4477</v>
      </c>
      <c r="B645" s="1">
        <v>45542.582326944401</v>
      </c>
      <c r="C645" s="1">
        <v>45542</v>
      </c>
      <c r="D645" t="s">
        <v>9100</v>
      </c>
      <c r="E645" t="s">
        <v>9101</v>
      </c>
      <c r="F645" t="s">
        <v>664</v>
      </c>
      <c r="G645">
        <v>77</v>
      </c>
      <c r="H645" t="b">
        <v>0</v>
      </c>
      <c r="I645" t="s">
        <v>9240</v>
      </c>
      <c r="J645" t="s">
        <v>9103</v>
      </c>
      <c r="K645" t="s">
        <v>7</v>
      </c>
      <c r="L645" t="b">
        <v>0</v>
      </c>
      <c r="M645" t="s">
        <v>9960</v>
      </c>
      <c r="N645" t="b">
        <v>0</v>
      </c>
      <c r="O645" t="b">
        <v>0</v>
      </c>
      <c r="P645" t="b">
        <v>0</v>
      </c>
      <c r="Q645" t="b">
        <v>1</v>
      </c>
      <c r="R645" t="s">
        <v>9961</v>
      </c>
      <c r="S645">
        <v>18</v>
      </c>
      <c r="T645" t="b">
        <v>0</v>
      </c>
      <c r="V645" t="s">
        <v>924</v>
      </c>
      <c r="W645">
        <v>5</v>
      </c>
      <c r="X645" s="11">
        <v>77</v>
      </c>
      <c r="Y645">
        <v>1</v>
      </c>
      <c r="Z645" s="46" cm="1">
        <f t="array" ref="Z645">IF(V645="NA",$AD$2,(INDEX($BL$4:$BL$73,MATCH(V645&amp;W645,$BK$4:$BK$73&amp;$BJ$4:$BJ$73,0))))</f>
        <v>4.1970782120221983E-2</v>
      </c>
      <c r="AA645" s="46">
        <f t="shared" si="18"/>
        <v>1.041970782120222</v>
      </c>
      <c r="AB645" s="46"/>
    </row>
    <row r="646" spans="1:28" x14ac:dyDescent="0.25">
      <c r="A646">
        <v>4478</v>
      </c>
      <c r="B646" s="1">
        <v>45542.582090937503</v>
      </c>
      <c r="C646" s="1">
        <v>45542</v>
      </c>
      <c r="D646" t="s">
        <v>9100</v>
      </c>
      <c r="E646" t="s">
        <v>9101</v>
      </c>
      <c r="F646" t="s">
        <v>790</v>
      </c>
      <c r="G646">
        <v>87</v>
      </c>
      <c r="H646" t="b">
        <v>0</v>
      </c>
      <c r="I646" t="s">
        <v>9240</v>
      </c>
      <c r="J646" t="s">
        <v>9103</v>
      </c>
      <c r="K646" t="s">
        <v>9</v>
      </c>
      <c r="L646" t="b">
        <v>0</v>
      </c>
      <c r="M646" t="s">
        <v>6929</v>
      </c>
      <c r="N646" t="b">
        <v>0</v>
      </c>
      <c r="O646" t="b">
        <v>1</v>
      </c>
      <c r="P646" t="b">
        <v>0</v>
      </c>
      <c r="Q646" t="b">
        <v>1</v>
      </c>
      <c r="R646" t="s">
        <v>3706</v>
      </c>
      <c r="S646">
        <v>18</v>
      </c>
      <c r="T646" t="b">
        <v>0</v>
      </c>
      <c r="V646" t="s">
        <v>949</v>
      </c>
      <c r="W646">
        <v>5</v>
      </c>
      <c r="X646" s="11">
        <v>87</v>
      </c>
      <c r="Y646">
        <v>1</v>
      </c>
      <c r="Z646" s="46" cm="1">
        <f t="array" ref="Z646">IF(V646="NA",$AD$2,(INDEX($BL$4:$BL$73,MATCH(V646&amp;W646,$BK$4:$BK$73&amp;$BJ$4:$BJ$73,0))))</f>
        <v>4.1970782120221983E-2</v>
      </c>
      <c r="AA646" s="46">
        <f t="shared" si="18"/>
        <v>1.041970782120222</v>
      </c>
      <c r="AB646" s="46"/>
    </row>
    <row r="647" spans="1:28" x14ac:dyDescent="0.25">
      <c r="A647">
        <v>4479</v>
      </c>
      <c r="B647" s="1">
        <v>45542.581839120401</v>
      </c>
      <c r="C647" s="1">
        <v>45542</v>
      </c>
      <c r="D647" t="s">
        <v>9100</v>
      </c>
      <c r="E647" t="s">
        <v>9101</v>
      </c>
      <c r="F647" t="s">
        <v>664</v>
      </c>
      <c r="G647">
        <v>78</v>
      </c>
      <c r="H647" t="b">
        <v>0</v>
      </c>
      <c r="I647" t="s">
        <v>9240</v>
      </c>
      <c r="J647" t="s">
        <v>9103</v>
      </c>
      <c r="K647" t="s">
        <v>7</v>
      </c>
      <c r="L647" t="b">
        <v>0</v>
      </c>
      <c r="M647" t="s">
        <v>9962</v>
      </c>
      <c r="N647" t="b">
        <v>0</v>
      </c>
      <c r="O647" t="b">
        <v>0</v>
      </c>
      <c r="P647" t="b">
        <v>0</v>
      </c>
      <c r="Q647" t="b">
        <v>1</v>
      </c>
      <c r="R647" t="s">
        <v>9963</v>
      </c>
      <c r="S647">
        <v>18</v>
      </c>
      <c r="T647" t="b">
        <v>0</v>
      </c>
      <c r="V647" t="s">
        <v>8</v>
      </c>
      <c r="W647" t="s">
        <v>8</v>
      </c>
      <c r="X647" s="11">
        <v>82</v>
      </c>
      <c r="Y647">
        <v>1</v>
      </c>
      <c r="Z647" s="46" cm="1">
        <f t="array" ref="Z647">IF(V647="NA",$AD$2,(INDEX($BL$4:$BL$73,MATCH(V647&amp;W647,$BK$4:$BK$73&amp;$BJ$4:$BJ$73,0))))</f>
        <v>-4.0430703315750931E-2</v>
      </c>
      <c r="AA647" s="46">
        <f t="shared" si="18"/>
        <v>0.95956929668424906</v>
      </c>
      <c r="AB647" s="46"/>
    </row>
    <row r="648" spans="1:28" x14ac:dyDescent="0.25">
      <c r="A648">
        <v>4480</v>
      </c>
      <c r="B648" s="1">
        <v>45542.581641817102</v>
      </c>
      <c r="C648" s="1">
        <v>45542</v>
      </c>
      <c r="D648" t="s">
        <v>9100</v>
      </c>
      <c r="E648" t="s">
        <v>9101</v>
      </c>
      <c r="F648" t="s">
        <v>790</v>
      </c>
      <c r="G648">
        <v>75</v>
      </c>
      <c r="H648" t="b">
        <v>0</v>
      </c>
      <c r="I648" t="s">
        <v>9240</v>
      </c>
      <c r="J648" t="s">
        <v>9103</v>
      </c>
      <c r="K648" t="s">
        <v>7</v>
      </c>
      <c r="L648" t="b">
        <v>0</v>
      </c>
      <c r="M648" t="s">
        <v>9964</v>
      </c>
      <c r="N648" t="b">
        <v>0</v>
      </c>
      <c r="O648" t="b">
        <v>0</v>
      </c>
      <c r="P648" t="b">
        <v>0</v>
      </c>
      <c r="Q648" t="b">
        <v>1</v>
      </c>
      <c r="R648" t="s">
        <v>9965</v>
      </c>
      <c r="S648">
        <v>18</v>
      </c>
      <c r="T648" t="b">
        <v>0</v>
      </c>
      <c r="V648" t="s">
        <v>893</v>
      </c>
      <c r="W648">
        <v>4</v>
      </c>
      <c r="X648" s="11">
        <v>77</v>
      </c>
      <c r="Y648">
        <v>1</v>
      </c>
      <c r="Z648" s="46" cm="1">
        <f t="array" ref="Z648">IF(V648="NA",$AD$2,(INDEX($BL$4:$BL$73,MATCH(V648&amp;W648,$BK$4:$BK$73&amp;$BJ$4:$BJ$73,0))))</f>
        <v>1.0498615788681286E-2</v>
      </c>
      <c r="AA648" s="46">
        <f t="shared" si="18"/>
        <v>1.0104986157886813</v>
      </c>
      <c r="AB648" s="46"/>
    </row>
    <row r="649" spans="1:28" x14ac:dyDescent="0.25">
      <c r="A649">
        <v>4482</v>
      </c>
      <c r="B649" s="1">
        <v>45542.581211794</v>
      </c>
      <c r="C649" s="1">
        <v>45542</v>
      </c>
      <c r="D649" t="s">
        <v>9100</v>
      </c>
      <c r="E649" t="s">
        <v>9101</v>
      </c>
      <c r="F649" t="s">
        <v>664</v>
      </c>
      <c r="G649">
        <v>76</v>
      </c>
      <c r="H649" t="b">
        <v>0</v>
      </c>
      <c r="I649" t="s">
        <v>9240</v>
      </c>
      <c r="J649" t="s">
        <v>9103</v>
      </c>
      <c r="K649" t="s">
        <v>9</v>
      </c>
      <c r="L649" t="b">
        <v>0</v>
      </c>
      <c r="M649" t="s">
        <v>9966</v>
      </c>
      <c r="N649" t="b">
        <v>0</v>
      </c>
      <c r="O649" t="b">
        <v>1</v>
      </c>
      <c r="P649" t="b">
        <v>0</v>
      </c>
      <c r="Q649" t="b">
        <v>1</v>
      </c>
      <c r="R649" t="s">
        <v>9967</v>
      </c>
      <c r="S649">
        <v>18</v>
      </c>
      <c r="T649" t="b">
        <v>0</v>
      </c>
      <c r="V649" t="s">
        <v>889</v>
      </c>
      <c r="W649">
        <v>4</v>
      </c>
      <c r="X649" s="11">
        <v>77</v>
      </c>
      <c r="Y649">
        <v>1</v>
      </c>
      <c r="Z649" s="46" cm="1">
        <f t="array" ref="Z649">IF(V649="NA",$AD$2,(INDEX($BL$4:$BL$73,MATCH(V649&amp;W649,$BK$4:$BK$73&amp;$BJ$4:$BJ$73,0))))</f>
        <v>1.0498615788681227E-2</v>
      </c>
      <c r="AA649" s="46">
        <f t="shared" si="18"/>
        <v>1.0104986157886813</v>
      </c>
      <c r="AB649" s="46"/>
    </row>
    <row r="650" spans="1:28" x14ac:dyDescent="0.25">
      <c r="A650">
        <v>4483</v>
      </c>
      <c r="B650" s="1">
        <v>45542.580975659701</v>
      </c>
      <c r="C650" s="1">
        <v>45542</v>
      </c>
      <c r="D650" t="s">
        <v>9100</v>
      </c>
      <c r="E650" t="s">
        <v>9101</v>
      </c>
      <c r="F650" t="s">
        <v>790</v>
      </c>
      <c r="G650">
        <v>88</v>
      </c>
      <c r="H650" t="b">
        <v>0</v>
      </c>
      <c r="I650" t="s">
        <v>9240</v>
      </c>
      <c r="J650" t="s">
        <v>9103</v>
      </c>
      <c r="K650" t="s">
        <v>7</v>
      </c>
      <c r="L650" t="b">
        <v>0</v>
      </c>
      <c r="M650" t="s">
        <v>9968</v>
      </c>
      <c r="N650" t="b">
        <v>0</v>
      </c>
      <c r="O650" t="b">
        <v>0</v>
      </c>
      <c r="P650" t="b">
        <v>0</v>
      </c>
      <c r="Q650" t="b">
        <v>1</v>
      </c>
      <c r="R650" t="s">
        <v>9969</v>
      </c>
      <c r="S650">
        <v>18</v>
      </c>
      <c r="T650" t="b">
        <v>0</v>
      </c>
      <c r="V650" t="s">
        <v>8</v>
      </c>
      <c r="W650" t="s">
        <v>8</v>
      </c>
      <c r="X650" s="11">
        <v>92</v>
      </c>
      <c r="Y650">
        <v>1</v>
      </c>
      <c r="Z650" s="46" cm="1">
        <f t="array" ref="Z650">IF(V650="NA",$AD$2,(INDEX($BL$4:$BL$73,MATCH(V650&amp;W650,$BK$4:$BK$73&amp;$BJ$4:$BJ$73,0))))</f>
        <v>-4.0430703315750931E-2</v>
      </c>
      <c r="AA650" s="46">
        <f t="shared" si="18"/>
        <v>0.95956929668424906</v>
      </c>
      <c r="AB650" s="46"/>
    </row>
    <row r="651" spans="1:28" x14ac:dyDescent="0.25">
      <c r="A651">
        <v>4484</v>
      </c>
      <c r="B651" s="1">
        <v>45542.5806502083</v>
      </c>
      <c r="C651" s="1">
        <v>45542</v>
      </c>
      <c r="D651" t="s">
        <v>9100</v>
      </c>
      <c r="E651" t="s">
        <v>9101</v>
      </c>
      <c r="F651" t="s">
        <v>664</v>
      </c>
      <c r="G651">
        <v>84</v>
      </c>
      <c r="H651" t="b">
        <v>0</v>
      </c>
      <c r="I651" t="s">
        <v>9240</v>
      </c>
      <c r="J651" t="s">
        <v>9103</v>
      </c>
      <c r="K651" t="s">
        <v>7</v>
      </c>
      <c r="L651" t="b">
        <v>0</v>
      </c>
      <c r="M651" t="s">
        <v>6928</v>
      </c>
      <c r="N651" t="b">
        <v>0</v>
      </c>
      <c r="O651" t="b">
        <v>0</v>
      </c>
      <c r="P651" t="b">
        <v>0</v>
      </c>
      <c r="Q651" t="b">
        <v>1</v>
      </c>
      <c r="R651" t="s">
        <v>464</v>
      </c>
      <c r="S651">
        <v>18</v>
      </c>
      <c r="T651" t="b">
        <v>0</v>
      </c>
      <c r="V651" t="s">
        <v>8</v>
      </c>
      <c r="W651" t="s">
        <v>8</v>
      </c>
      <c r="X651" s="11">
        <v>87</v>
      </c>
      <c r="Y651">
        <v>1</v>
      </c>
      <c r="Z651" s="46" cm="1">
        <f t="array" ref="Z651">IF(V651="NA",$AD$2,(INDEX($BL$4:$BL$73,MATCH(V651&amp;W651,$BK$4:$BK$73&amp;$BJ$4:$BJ$73,0))))</f>
        <v>-4.0430703315750931E-2</v>
      </c>
      <c r="AA651" s="46">
        <f t="shared" si="18"/>
        <v>0.95956929668424906</v>
      </c>
      <c r="AB651" s="46"/>
    </row>
    <row r="652" spans="1:28" x14ac:dyDescent="0.25">
      <c r="A652">
        <v>4485</v>
      </c>
      <c r="B652" s="1">
        <v>45542.580412152798</v>
      </c>
      <c r="C652" s="1">
        <v>45542</v>
      </c>
      <c r="D652" t="s">
        <v>9100</v>
      </c>
      <c r="E652" t="s">
        <v>9101</v>
      </c>
      <c r="F652" t="s">
        <v>664</v>
      </c>
      <c r="G652">
        <v>80</v>
      </c>
      <c r="H652" t="b">
        <v>0</v>
      </c>
      <c r="I652" t="s">
        <v>9240</v>
      </c>
      <c r="J652" t="s">
        <v>9103</v>
      </c>
      <c r="K652" t="s">
        <v>7</v>
      </c>
      <c r="L652" t="b">
        <v>0</v>
      </c>
      <c r="M652" t="s">
        <v>9970</v>
      </c>
      <c r="N652" t="b">
        <v>0</v>
      </c>
      <c r="O652" t="b">
        <v>0</v>
      </c>
      <c r="P652" t="b">
        <v>0</v>
      </c>
      <c r="Q652" t="b">
        <v>1</v>
      </c>
      <c r="R652" t="s">
        <v>9971</v>
      </c>
      <c r="S652">
        <v>18</v>
      </c>
      <c r="T652" t="b">
        <v>0</v>
      </c>
      <c r="V652" t="s">
        <v>658</v>
      </c>
      <c r="W652">
        <v>4</v>
      </c>
      <c r="X652" s="11">
        <v>82</v>
      </c>
      <c r="Y652">
        <v>1</v>
      </c>
      <c r="Z652" s="46" cm="1">
        <f t="array" ref="Z652">IF(V652="NA",$AD$2,(INDEX($BL$4:$BL$73,MATCH(V652&amp;W652,$BK$4:$BK$73&amp;$BJ$4:$BJ$73,0))))</f>
        <v>1.1678733304575896E-2</v>
      </c>
      <c r="AA652" s="46">
        <f t="shared" si="18"/>
        <v>1.0116787333045758</v>
      </c>
      <c r="AB652" s="46"/>
    </row>
    <row r="653" spans="1:28" x14ac:dyDescent="0.25">
      <c r="A653">
        <v>4486</v>
      </c>
      <c r="B653" s="1">
        <v>45542.580149467598</v>
      </c>
      <c r="C653" s="1">
        <v>45542</v>
      </c>
      <c r="D653" t="s">
        <v>9100</v>
      </c>
      <c r="E653" t="s">
        <v>9101</v>
      </c>
      <c r="F653" t="s">
        <v>790</v>
      </c>
      <c r="G653">
        <v>76</v>
      </c>
      <c r="H653" t="b">
        <v>0</v>
      </c>
      <c r="I653" t="s">
        <v>9240</v>
      </c>
      <c r="J653" t="s">
        <v>9103</v>
      </c>
      <c r="K653" t="s">
        <v>9</v>
      </c>
      <c r="L653" t="b">
        <v>0</v>
      </c>
      <c r="M653" t="s">
        <v>9972</v>
      </c>
      <c r="N653" t="b">
        <v>0</v>
      </c>
      <c r="O653" t="b">
        <v>1</v>
      </c>
      <c r="P653" t="b">
        <v>0</v>
      </c>
      <c r="Q653" t="b">
        <v>1</v>
      </c>
      <c r="R653" t="s">
        <v>9973</v>
      </c>
      <c r="S653">
        <v>18</v>
      </c>
      <c r="T653" t="b">
        <v>0</v>
      </c>
      <c r="V653" t="s">
        <v>889</v>
      </c>
      <c r="W653">
        <v>4</v>
      </c>
      <c r="X653" s="11">
        <v>77</v>
      </c>
      <c r="Y653">
        <v>1</v>
      </c>
      <c r="Z653" s="46" cm="1">
        <f t="array" ref="Z653">IF(V653="NA",$AD$2,(INDEX($BL$4:$BL$73,MATCH(V653&amp;W653,$BK$4:$BK$73&amp;$BJ$4:$BJ$73,0))))</f>
        <v>1.0498615788681227E-2</v>
      </c>
      <c r="AA653" s="46">
        <f t="shared" si="18"/>
        <v>1.0104986157886813</v>
      </c>
      <c r="AB653" s="46"/>
    </row>
    <row r="654" spans="1:28" x14ac:dyDescent="0.25">
      <c r="A654">
        <v>4487</v>
      </c>
      <c r="B654" s="1">
        <v>45542.579779687498</v>
      </c>
      <c r="C654" s="1">
        <v>45542</v>
      </c>
      <c r="D654" t="s">
        <v>9100</v>
      </c>
      <c r="E654" t="s">
        <v>9101</v>
      </c>
      <c r="F654" t="s">
        <v>664</v>
      </c>
      <c r="G654">
        <v>84</v>
      </c>
      <c r="H654" t="b">
        <v>0</v>
      </c>
      <c r="I654" t="s">
        <v>9240</v>
      </c>
      <c r="J654" t="s">
        <v>9103</v>
      </c>
      <c r="K654" t="s">
        <v>7</v>
      </c>
      <c r="L654" t="b">
        <v>0</v>
      </c>
      <c r="M654" t="s">
        <v>6927</v>
      </c>
      <c r="N654" t="b">
        <v>0</v>
      </c>
      <c r="O654" t="b">
        <v>0</v>
      </c>
      <c r="P654" t="b">
        <v>0</v>
      </c>
      <c r="Q654" t="b">
        <v>1</v>
      </c>
      <c r="R654" t="s">
        <v>3701</v>
      </c>
      <c r="S654">
        <v>18</v>
      </c>
      <c r="T654" t="b">
        <v>0</v>
      </c>
      <c r="V654" t="s">
        <v>8</v>
      </c>
      <c r="W654" t="s">
        <v>8</v>
      </c>
      <c r="X654" s="11">
        <v>87</v>
      </c>
      <c r="Y654">
        <v>1</v>
      </c>
      <c r="Z654" s="46" cm="1">
        <f t="array" ref="Z654">IF(V654="NA",$AD$2,(INDEX($BL$4:$BL$73,MATCH(V654&amp;W654,$BK$4:$BK$73&amp;$BJ$4:$BJ$73,0))))</f>
        <v>-4.0430703315750931E-2</v>
      </c>
      <c r="AA654" s="46">
        <f t="shared" si="18"/>
        <v>0.95956929668424906</v>
      </c>
      <c r="AB654" s="46"/>
    </row>
    <row r="655" spans="1:28" x14ac:dyDescent="0.25">
      <c r="A655">
        <v>4492</v>
      </c>
      <c r="B655" s="1">
        <v>45542.5772060417</v>
      </c>
      <c r="C655" s="1">
        <v>45542</v>
      </c>
      <c r="D655" t="s">
        <v>9100</v>
      </c>
      <c r="E655" t="s">
        <v>9101</v>
      </c>
      <c r="F655" t="s">
        <v>790</v>
      </c>
      <c r="G655">
        <v>82</v>
      </c>
      <c r="H655" t="b">
        <v>0</v>
      </c>
      <c r="I655" t="s">
        <v>9240</v>
      </c>
      <c r="J655" t="s">
        <v>9103</v>
      </c>
      <c r="K655" t="s">
        <v>7</v>
      </c>
      <c r="L655" t="b">
        <v>0</v>
      </c>
      <c r="M655" t="s">
        <v>9974</v>
      </c>
      <c r="N655" t="b">
        <v>0</v>
      </c>
      <c r="O655" t="b">
        <v>0</v>
      </c>
      <c r="P655" t="b">
        <v>0</v>
      </c>
      <c r="Q655" t="b">
        <v>1</v>
      </c>
      <c r="R655" t="s">
        <v>9975</v>
      </c>
      <c r="S655">
        <v>18</v>
      </c>
      <c r="T655" t="b">
        <v>0</v>
      </c>
      <c r="V655" t="s">
        <v>741</v>
      </c>
      <c r="W655">
        <v>4</v>
      </c>
      <c r="X655" s="11">
        <v>82</v>
      </c>
      <c r="Y655">
        <v>1</v>
      </c>
      <c r="Z655" s="46" cm="1">
        <f t="array" ref="Z655">IF(V655="NA",$AD$2,(INDEX($BL$4:$BL$73,MATCH(V655&amp;W655,$BK$4:$BK$73&amp;$BJ$4:$BJ$73,0))))</f>
        <v>1.1678733304575806E-2</v>
      </c>
      <c r="AA655" s="46">
        <f t="shared" si="18"/>
        <v>1.0116787333045758</v>
      </c>
      <c r="AB655" s="46"/>
    </row>
    <row r="656" spans="1:28" x14ac:dyDescent="0.25">
      <c r="A656">
        <v>4494</v>
      </c>
      <c r="B656" s="1">
        <v>45542.575997395797</v>
      </c>
      <c r="C656" s="1">
        <v>45542</v>
      </c>
      <c r="D656" t="s">
        <v>9100</v>
      </c>
      <c r="E656" t="s">
        <v>9101</v>
      </c>
      <c r="F656" t="s">
        <v>790</v>
      </c>
      <c r="G656">
        <v>75</v>
      </c>
      <c r="H656" t="b">
        <v>0</v>
      </c>
      <c r="I656" t="s">
        <v>9240</v>
      </c>
      <c r="J656" t="s">
        <v>9103</v>
      </c>
      <c r="K656" t="s">
        <v>9</v>
      </c>
      <c r="L656" t="b">
        <v>0</v>
      </c>
      <c r="M656" t="s">
        <v>9976</v>
      </c>
      <c r="N656" t="b">
        <v>0</v>
      </c>
      <c r="O656" t="b">
        <v>1</v>
      </c>
      <c r="P656" t="b">
        <v>0</v>
      </c>
      <c r="Q656" t="b">
        <v>1</v>
      </c>
      <c r="R656" t="s">
        <v>9977</v>
      </c>
      <c r="S656">
        <v>18</v>
      </c>
      <c r="T656" t="b">
        <v>0</v>
      </c>
      <c r="V656" t="s">
        <v>893</v>
      </c>
      <c r="W656">
        <v>4</v>
      </c>
      <c r="X656" s="11">
        <v>77</v>
      </c>
      <c r="Y656">
        <v>1</v>
      </c>
      <c r="Z656" s="46" cm="1">
        <f t="array" ref="Z656">IF(V656="NA",$AD$2,(INDEX($BL$4:$BL$73,MATCH(V656&amp;W656,$BK$4:$BK$73&amp;$BJ$4:$BJ$73,0))))</f>
        <v>1.0498615788681286E-2</v>
      </c>
      <c r="AA656" s="46">
        <f t="shared" si="18"/>
        <v>1.0104986157886813</v>
      </c>
      <c r="AB656" s="46"/>
    </row>
    <row r="657" spans="1:28" x14ac:dyDescent="0.25">
      <c r="A657">
        <v>4495</v>
      </c>
      <c r="B657" s="1">
        <v>45542.575771064803</v>
      </c>
      <c r="C657" s="1">
        <v>45542</v>
      </c>
      <c r="D657" t="s">
        <v>9100</v>
      </c>
      <c r="E657" t="s">
        <v>9101</v>
      </c>
      <c r="F657" t="s">
        <v>790</v>
      </c>
      <c r="G657">
        <v>74</v>
      </c>
      <c r="H657" t="b">
        <v>0</v>
      </c>
      <c r="I657" t="s">
        <v>9240</v>
      </c>
      <c r="J657" t="s">
        <v>9103</v>
      </c>
      <c r="K657" t="s">
        <v>7</v>
      </c>
      <c r="L657" t="b">
        <v>0</v>
      </c>
      <c r="M657" t="s">
        <v>9978</v>
      </c>
      <c r="N657" t="b">
        <v>0</v>
      </c>
      <c r="O657" t="b">
        <v>0</v>
      </c>
      <c r="P657" t="b">
        <v>0</v>
      </c>
      <c r="Q657" t="b">
        <v>1</v>
      </c>
      <c r="R657" t="s">
        <v>9979</v>
      </c>
      <c r="S657">
        <v>18</v>
      </c>
      <c r="T657" t="b">
        <v>0</v>
      </c>
      <c r="V657" t="s">
        <v>8</v>
      </c>
      <c r="W657" t="s">
        <v>8</v>
      </c>
      <c r="X657" s="11">
        <v>77</v>
      </c>
      <c r="Y657">
        <v>1</v>
      </c>
      <c r="Z657" s="46" cm="1">
        <f t="array" ref="Z657">IF(V657="NA",$AD$2,(INDEX($BL$4:$BL$73,MATCH(V657&amp;W657,$BK$4:$BK$73&amp;$BJ$4:$BJ$73,0))))</f>
        <v>-4.0430703315750931E-2</v>
      </c>
      <c r="AA657" s="46">
        <f t="shared" si="18"/>
        <v>0.95956929668424906</v>
      </c>
      <c r="AB657" s="46"/>
    </row>
    <row r="658" spans="1:28" x14ac:dyDescent="0.25">
      <c r="A658">
        <v>4497</v>
      </c>
      <c r="B658" s="1">
        <v>45542.575247777801</v>
      </c>
      <c r="C658" s="1">
        <v>45542</v>
      </c>
      <c r="D658" t="s">
        <v>9100</v>
      </c>
      <c r="E658" t="s">
        <v>9101</v>
      </c>
      <c r="F658" t="s">
        <v>664</v>
      </c>
      <c r="G658">
        <v>71</v>
      </c>
      <c r="H658" t="b">
        <v>0</v>
      </c>
      <c r="I658" t="s">
        <v>9240</v>
      </c>
      <c r="J658" t="s">
        <v>9103</v>
      </c>
      <c r="K658" t="s">
        <v>9</v>
      </c>
      <c r="L658" t="b">
        <v>0</v>
      </c>
      <c r="M658" t="s">
        <v>9980</v>
      </c>
      <c r="N658" t="b">
        <v>0</v>
      </c>
      <c r="O658" t="b">
        <v>1</v>
      </c>
      <c r="P658" t="b">
        <v>0</v>
      </c>
      <c r="Q658" t="b">
        <v>1</v>
      </c>
      <c r="R658" t="s">
        <v>9981</v>
      </c>
      <c r="S658">
        <v>18</v>
      </c>
      <c r="T658" t="b">
        <v>0</v>
      </c>
      <c r="V658" t="s">
        <v>949</v>
      </c>
      <c r="W658">
        <v>4</v>
      </c>
      <c r="X658" s="11">
        <v>72</v>
      </c>
      <c r="Y658">
        <v>1</v>
      </c>
      <c r="Z658" s="46" cm="1">
        <f t="array" ref="Z658">IF(V658="NA",$AD$2,(INDEX($BL$4:$BL$73,MATCH(V658&amp;W658,$BK$4:$BK$73&amp;$BJ$4:$BJ$73,0))))</f>
        <v>1.0498615788681335E-2</v>
      </c>
      <c r="AA658" s="46">
        <f t="shared" si="18"/>
        <v>1.0104986157886813</v>
      </c>
      <c r="AB658" s="46"/>
    </row>
    <row r="659" spans="1:28" x14ac:dyDescent="0.25">
      <c r="A659">
        <v>4498</v>
      </c>
      <c r="B659" s="1">
        <v>45542.575018761599</v>
      </c>
      <c r="C659" s="1">
        <v>45542</v>
      </c>
      <c r="D659" t="s">
        <v>9100</v>
      </c>
      <c r="E659" t="s">
        <v>9101</v>
      </c>
      <c r="F659" t="s">
        <v>664</v>
      </c>
      <c r="G659">
        <v>82</v>
      </c>
      <c r="H659" t="b">
        <v>0</v>
      </c>
      <c r="I659" t="s">
        <v>9240</v>
      </c>
      <c r="J659" t="s">
        <v>9103</v>
      </c>
      <c r="K659" t="s">
        <v>7</v>
      </c>
      <c r="L659" t="b">
        <v>0</v>
      </c>
      <c r="M659" t="s">
        <v>9982</v>
      </c>
      <c r="N659" t="b">
        <v>0</v>
      </c>
      <c r="O659" t="b">
        <v>0</v>
      </c>
      <c r="P659" t="b">
        <v>0</v>
      </c>
      <c r="Q659" t="b">
        <v>1</v>
      </c>
      <c r="R659" t="s">
        <v>9983</v>
      </c>
      <c r="S659">
        <v>18</v>
      </c>
      <c r="T659" t="b">
        <v>0</v>
      </c>
      <c r="V659" t="s">
        <v>8</v>
      </c>
      <c r="W659" t="s">
        <v>8</v>
      </c>
      <c r="X659" s="11">
        <v>82</v>
      </c>
      <c r="Y659">
        <v>1</v>
      </c>
      <c r="Z659" s="46" cm="1">
        <f t="array" ref="Z659">IF(V659="NA",$AD$2,(INDEX($BL$4:$BL$73,MATCH(V659&amp;W659,$BK$4:$BK$73&amp;$BJ$4:$BJ$73,0))))</f>
        <v>-4.0430703315750931E-2</v>
      </c>
      <c r="AA659" s="46">
        <f t="shared" si="18"/>
        <v>0.95956929668424906</v>
      </c>
      <c r="AB659" s="46"/>
    </row>
    <row r="660" spans="1:28" x14ac:dyDescent="0.25">
      <c r="A660">
        <v>4500</v>
      </c>
      <c r="B660" s="1">
        <v>45542.5745218866</v>
      </c>
      <c r="C660" s="1">
        <v>45542</v>
      </c>
      <c r="D660" t="s">
        <v>9100</v>
      </c>
      <c r="E660" t="s">
        <v>9101</v>
      </c>
      <c r="F660" t="s">
        <v>664</v>
      </c>
      <c r="G660">
        <v>73</v>
      </c>
      <c r="H660" t="b">
        <v>0</v>
      </c>
      <c r="I660" t="s">
        <v>9240</v>
      </c>
      <c r="J660" t="s">
        <v>9103</v>
      </c>
      <c r="K660" t="s">
        <v>9</v>
      </c>
      <c r="L660" t="b">
        <v>0</v>
      </c>
      <c r="M660" t="s">
        <v>9984</v>
      </c>
      <c r="N660" t="b">
        <v>0</v>
      </c>
      <c r="O660" t="b">
        <v>1</v>
      </c>
      <c r="P660" t="b">
        <v>0</v>
      </c>
      <c r="Q660" t="b">
        <v>1</v>
      </c>
      <c r="R660" t="s">
        <v>9985</v>
      </c>
      <c r="S660">
        <v>18</v>
      </c>
      <c r="T660" t="b">
        <v>0</v>
      </c>
      <c r="V660" t="s">
        <v>945</v>
      </c>
      <c r="W660">
        <v>4</v>
      </c>
      <c r="X660" s="11">
        <v>77</v>
      </c>
      <c r="Y660">
        <v>1</v>
      </c>
      <c r="Z660" s="46" cm="1">
        <f t="array" ref="Z660">IF(V660="NA",$AD$2,(INDEX($BL$4:$BL$73,MATCH(V660&amp;W660,$BK$4:$BK$73&amp;$BJ$4:$BJ$73,0))))</f>
        <v>1.0498615788681285E-2</v>
      </c>
      <c r="AA660" s="46">
        <f t="shared" si="18"/>
        <v>1.0104986157886813</v>
      </c>
      <c r="AB660" s="46"/>
    </row>
    <row r="661" spans="1:28" x14ac:dyDescent="0.25">
      <c r="A661">
        <v>4501</v>
      </c>
      <c r="B661" s="1">
        <v>45542.5742610417</v>
      </c>
      <c r="C661" s="1">
        <v>45542</v>
      </c>
      <c r="D661" t="s">
        <v>9100</v>
      </c>
      <c r="E661" t="s">
        <v>9101</v>
      </c>
      <c r="F661" t="s">
        <v>664</v>
      </c>
      <c r="G661">
        <v>76</v>
      </c>
      <c r="H661" t="b">
        <v>0</v>
      </c>
      <c r="I661" t="s">
        <v>9240</v>
      </c>
      <c r="J661" t="s">
        <v>9103</v>
      </c>
      <c r="K661" t="s">
        <v>9</v>
      </c>
      <c r="L661" t="b">
        <v>0</v>
      </c>
      <c r="M661" t="s">
        <v>9986</v>
      </c>
      <c r="N661" t="b">
        <v>0</v>
      </c>
      <c r="O661" t="b">
        <v>1</v>
      </c>
      <c r="P661" t="b">
        <v>0</v>
      </c>
      <c r="Q661" t="b">
        <v>1</v>
      </c>
      <c r="R661" t="s">
        <v>9987</v>
      </c>
      <c r="S661">
        <v>18</v>
      </c>
      <c r="T661" t="b">
        <v>0</v>
      </c>
      <c r="V661" t="s">
        <v>945</v>
      </c>
      <c r="W661">
        <v>4</v>
      </c>
      <c r="X661" s="11">
        <v>77</v>
      </c>
      <c r="Y661">
        <v>1</v>
      </c>
      <c r="Z661" s="46" cm="1">
        <f t="array" ref="Z661">IF(V661="NA",$AD$2,(INDEX($BL$4:$BL$73,MATCH(V661&amp;W661,$BK$4:$BK$73&amp;$BJ$4:$BJ$73,0))))</f>
        <v>1.0498615788681285E-2</v>
      </c>
      <c r="AA661" s="46">
        <f t="shared" si="18"/>
        <v>1.0104986157886813</v>
      </c>
      <c r="AB661" s="46"/>
    </row>
    <row r="662" spans="1:28" x14ac:dyDescent="0.25">
      <c r="A662">
        <v>4502</v>
      </c>
      <c r="B662" s="1">
        <v>45542.574058321799</v>
      </c>
      <c r="C662" s="1">
        <v>45542</v>
      </c>
      <c r="D662" t="s">
        <v>9100</v>
      </c>
      <c r="E662" t="s">
        <v>9101</v>
      </c>
      <c r="F662" t="s">
        <v>664</v>
      </c>
      <c r="G662">
        <v>76</v>
      </c>
      <c r="H662" t="b">
        <v>0</v>
      </c>
      <c r="I662" t="s">
        <v>9240</v>
      </c>
      <c r="J662" t="s">
        <v>9103</v>
      </c>
      <c r="K662" t="s">
        <v>9</v>
      </c>
      <c r="L662" t="b">
        <v>0</v>
      </c>
      <c r="M662" t="s">
        <v>6926</v>
      </c>
      <c r="N662" t="b">
        <v>0</v>
      </c>
      <c r="O662" t="b">
        <v>1</v>
      </c>
      <c r="P662" t="b">
        <v>0</v>
      </c>
      <c r="Q662" t="b">
        <v>1</v>
      </c>
      <c r="R662" t="s">
        <v>3691</v>
      </c>
      <c r="S662">
        <v>18</v>
      </c>
      <c r="T662" t="b">
        <v>0</v>
      </c>
      <c r="V662" t="s">
        <v>658</v>
      </c>
      <c r="W662">
        <v>4</v>
      </c>
      <c r="X662" s="11">
        <v>77</v>
      </c>
      <c r="Y662">
        <v>1</v>
      </c>
      <c r="Z662" s="46" cm="1">
        <f t="array" ref="Z662">IF(V662="NA",$AD$2,(INDEX($BL$4:$BL$73,MATCH(V662&amp;W662,$BK$4:$BK$73&amp;$BJ$4:$BJ$73,0))))</f>
        <v>1.1678733304575896E-2</v>
      </c>
      <c r="AA662" s="46">
        <f t="shared" si="18"/>
        <v>1.0116787333045758</v>
      </c>
      <c r="AB662" s="46"/>
    </row>
    <row r="663" spans="1:28" x14ac:dyDescent="0.25">
      <c r="A663">
        <v>4508</v>
      </c>
      <c r="B663" s="1">
        <v>45542.572709652799</v>
      </c>
      <c r="C663" s="1">
        <v>45542</v>
      </c>
      <c r="D663" t="s">
        <v>9100</v>
      </c>
      <c r="E663" t="s">
        <v>9101</v>
      </c>
      <c r="F663" t="s">
        <v>664</v>
      </c>
      <c r="G663">
        <v>75</v>
      </c>
      <c r="H663" t="b">
        <v>0</v>
      </c>
      <c r="I663" t="s">
        <v>9240</v>
      </c>
      <c r="J663" t="s">
        <v>9103</v>
      </c>
      <c r="K663" t="s">
        <v>7</v>
      </c>
      <c r="L663" t="b">
        <v>0</v>
      </c>
      <c r="M663" t="s">
        <v>6925</v>
      </c>
      <c r="N663" t="b">
        <v>0</v>
      </c>
      <c r="O663" t="b">
        <v>0</v>
      </c>
      <c r="P663" t="b">
        <v>0</v>
      </c>
      <c r="Q663" t="b">
        <v>1</v>
      </c>
      <c r="R663" t="s">
        <v>3687</v>
      </c>
      <c r="S663">
        <v>18</v>
      </c>
      <c r="T663" t="b">
        <v>0</v>
      </c>
      <c r="V663" t="s">
        <v>888</v>
      </c>
      <c r="W663">
        <v>4</v>
      </c>
      <c r="X663" s="11">
        <v>77</v>
      </c>
      <c r="Y663">
        <v>1</v>
      </c>
      <c r="Z663" s="46" cm="1">
        <f t="array" ref="Z663">IF(V663="NA",$AD$2,(INDEX($BL$4:$BL$73,MATCH(V663&amp;W663,$BK$4:$BK$73&amp;$BJ$4:$BJ$73,0))))</f>
        <v>1.0498615788681257E-2</v>
      </c>
      <c r="AA663" s="46">
        <f t="shared" si="18"/>
        <v>1.0104986157886813</v>
      </c>
      <c r="AB663" s="46"/>
    </row>
    <row r="664" spans="1:28" x14ac:dyDescent="0.25">
      <c r="A664">
        <v>4510</v>
      </c>
      <c r="B664" s="1">
        <v>45542.571912650499</v>
      </c>
      <c r="C664" s="1">
        <v>45542</v>
      </c>
      <c r="D664" t="s">
        <v>9100</v>
      </c>
      <c r="E664" t="s">
        <v>9101</v>
      </c>
      <c r="F664" t="s">
        <v>790</v>
      </c>
      <c r="G664">
        <v>75</v>
      </c>
      <c r="H664" t="b">
        <v>0</v>
      </c>
      <c r="I664" t="s">
        <v>9240</v>
      </c>
      <c r="J664" t="s">
        <v>9159</v>
      </c>
      <c r="K664" t="s">
        <v>7</v>
      </c>
      <c r="L664" t="b">
        <v>0</v>
      </c>
      <c r="M664" t="s">
        <v>9988</v>
      </c>
      <c r="N664" t="b">
        <v>0</v>
      </c>
      <c r="O664" t="b">
        <v>0</v>
      </c>
      <c r="P664" t="b">
        <v>0</v>
      </c>
      <c r="Q664" t="b">
        <v>1</v>
      </c>
      <c r="R664" t="s">
        <v>9989</v>
      </c>
      <c r="S664">
        <v>18</v>
      </c>
      <c r="T664" t="b">
        <v>0</v>
      </c>
      <c r="V664" t="s">
        <v>658</v>
      </c>
      <c r="W664">
        <v>4</v>
      </c>
      <c r="X664" s="11">
        <v>77</v>
      </c>
      <c r="Y664">
        <v>1</v>
      </c>
      <c r="Z664" s="46" cm="1">
        <f t="array" ref="Z664">IF(V664="NA",$AD$2,(INDEX($BL$4:$BL$73,MATCH(V664&amp;W664,$BK$4:$BK$73&amp;$BJ$4:$BJ$73,0))))</f>
        <v>1.1678733304575896E-2</v>
      </c>
      <c r="AA664" s="46">
        <f t="shared" si="18"/>
        <v>1.0116787333045758</v>
      </c>
      <c r="AB664" s="46"/>
    </row>
    <row r="665" spans="1:28" x14ac:dyDescent="0.25">
      <c r="A665">
        <v>4511</v>
      </c>
      <c r="B665" s="1">
        <v>45542.571619097202</v>
      </c>
      <c r="C665" s="1">
        <v>45542</v>
      </c>
      <c r="D665" t="s">
        <v>9100</v>
      </c>
      <c r="E665" t="s">
        <v>9101</v>
      </c>
      <c r="F665" t="s">
        <v>664</v>
      </c>
      <c r="G665">
        <v>75</v>
      </c>
      <c r="H665" t="b">
        <v>0</v>
      </c>
      <c r="I665" t="s">
        <v>9240</v>
      </c>
      <c r="J665" t="s">
        <v>9159</v>
      </c>
      <c r="K665" t="s">
        <v>7</v>
      </c>
      <c r="L665" t="b">
        <v>0</v>
      </c>
      <c r="M665" t="s">
        <v>6924</v>
      </c>
      <c r="N665" t="b">
        <v>0</v>
      </c>
      <c r="O665" t="b">
        <v>0</v>
      </c>
      <c r="P665" t="b">
        <v>0</v>
      </c>
      <c r="Q665" t="b">
        <v>1</v>
      </c>
      <c r="R665" t="s">
        <v>3685</v>
      </c>
      <c r="S665">
        <v>18</v>
      </c>
      <c r="T665" t="b">
        <v>0</v>
      </c>
      <c r="V665" t="s">
        <v>886</v>
      </c>
      <c r="W665">
        <v>4</v>
      </c>
      <c r="X665" s="11">
        <v>77</v>
      </c>
      <c r="Y665">
        <v>1</v>
      </c>
      <c r="Z665" s="46" cm="1">
        <f t="array" ref="Z665">IF(V665="NA",$AD$2,(INDEX($BL$4:$BL$73,MATCH(V665&amp;W665,$BK$4:$BK$73&amp;$BJ$4:$BJ$73,0))))</f>
        <v>1.0498615788681297E-2</v>
      </c>
      <c r="AA665" s="46">
        <f t="shared" si="18"/>
        <v>1.0104986157886813</v>
      </c>
      <c r="AB665" s="46"/>
    </row>
    <row r="666" spans="1:28" x14ac:dyDescent="0.25">
      <c r="A666">
        <v>4512</v>
      </c>
      <c r="B666" s="1">
        <v>45542.571332141197</v>
      </c>
      <c r="C666" s="1">
        <v>45542</v>
      </c>
      <c r="D666" t="s">
        <v>9100</v>
      </c>
      <c r="E666" t="s">
        <v>9101</v>
      </c>
      <c r="F666" t="s">
        <v>790</v>
      </c>
      <c r="G666">
        <v>78</v>
      </c>
      <c r="H666" t="b">
        <v>0</v>
      </c>
      <c r="I666" t="s">
        <v>9240</v>
      </c>
      <c r="J666" t="s">
        <v>9159</v>
      </c>
      <c r="K666" t="s">
        <v>7</v>
      </c>
      <c r="L666" t="b">
        <v>0</v>
      </c>
      <c r="M666" t="s">
        <v>9990</v>
      </c>
      <c r="N666" t="b">
        <v>0</v>
      </c>
      <c r="O666" t="b">
        <v>0</v>
      </c>
      <c r="P666" t="b">
        <v>0</v>
      </c>
      <c r="Q666" t="b">
        <v>1</v>
      </c>
      <c r="R666" t="s">
        <v>9991</v>
      </c>
      <c r="S666">
        <v>18</v>
      </c>
      <c r="T666" t="b">
        <v>0</v>
      </c>
      <c r="V666" t="s">
        <v>740</v>
      </c>
      <c r="W666">
        <v>4</v>
      </c>
      <c r="X666" s="11">
        <v>82</v>
      </c>
      <c r="Y666">
        <v>1</v>
      </c>
      <c r="Z666" s="46" cm="1">
        <f t="array" ref="Z666">IF(V666="NA",$AD$2,(INDEX($BL$4:$BL$73,MATCH(V666&amp;W666,$BK$4:$BK$73&amp;$BJ$4:$BJ$73,0))))</f>
        <v>1.0498615788681253E-2</v>
      </c>
      <c r="AA666" s="46">
        <f t="shared" si="18"/>
        <v>1.0104986157886813</v>
      </c>
      <c r="AB666" s="46"/>
    </row>
    <row r="667" spans="1:28" x14ac:dyDescent="0.25">
      <c r="A667">
        <v>4513</v>
      </c>
      <c r="B667" s="1">
        <v>45542.5710270255</v>
      </c>
      <c r="C667" s="1">
        <v>45542</v>
      </c>
      <c r="D667" t="s">
        <v>9100</v>
      </c>
      <c r="E667" t="s">
        <v>9101</v>
      </c>
      <c r="F667" t="s">
        <v>664</v>
      </c>
      <c r="G667">
        <v>73</v>
      </c>
      <c r="H667" t="b">
        <v>0</v>
      </c>
      <c r="I667" t="s">
        <v>9240</v>
      </c>
      <c r="J667" t="s">
        <v>9159</v>
      </c>
      <c r="K667" t="s">
        <v>9</v>
      </c>
      <c r="L667" t="b">
        <v>0</v>
      </c>
      <c r="M667" t="s">
        <v>9992</v>
      </c>
      <c r="N667" t="b">
        <v>0</v>
      </c>
      <c r="O667" t="b">
        <v>1</v>
      </c>
      <c r="P667" t="b">
        <v>0</v>
      </c>
      <c r="Q667" t="b">
        <v>1</v>
      </c>
      <c r="R667" t="s">
        <v>9993</v>
      </c>
      <c r="S667">
        <v>18</v>
      </c>
      <c r="T667" t="b">
        <v>0</v>
      </c>
      <c r="V667" t="s">
        <v>740</v>
      </c>
      <c r="W667">
        <v>4</v>
      </c>
      <c r="X667" s="11">
        <v>77</v>
      </c>
      <c r="Y667">
        <v>1</v>
      </c>
      <c r="Z667" s="46" cm="1">
        <f t="array" ref="Z667">IF(V667="NA",$AD$2,(INDEX($BL$4:$BL$73,MATCH(V667&amp;W667,$BK$4:$BK$73&amp;$BJ$4:$BJ$73,0))))</f>
        <v>1.0498615788681253E-2</v>
      </c>
      <c r="AA667" s="46">
        <f t="shared" si="18"/>
        <v>1.0104986157886813</v>
      </c>
      <c r="AB667" s="46"/>
    </row>
    <row r="668" spans="1:28" x14ac:dyDescent="0.25">
      <c r="A668">
        <v>4514</v>
      </c>
      <c r="B668" s="1">
        <v>45542.570692465299</v>
      </c>
      <c r="C668" s="1">
        <v>45542</v>
      </c>
      <c r="D668" t="s">
        <v>9100</v>
      </c>
      <c r="E668" t="s">
        <v>9101</v>
      </c>
      <c r="F668" t="s">
        <v>790</v>
      </c>
      <c r="G668">
        <v>90</v>
      </c>
      <c r="H668" t="b">
        <v>0</v>
      </c>
      <c r="I668" t="s">
        <v>9240</v>
      </c>
      <c r="J668" t="s">
        <v>9159</v>
      </c>
      <c r="K668" t="s">
        <v>7</v>
      </c>
      <c r="L668" t="b">
        <v>0</v>
      </c>
      <c r="M668" t="s">
        <v>6923</v>
      </c>
      <c r="N668" t="b">
        <v>0</v>
      </c>
      <c r="O668" t="b">
        <v>0</v>
      </c>
      <c r="P668" t="b">
        <v>0</v>
      </c>
      <c r="Q668" t="b">
        <v>1</v>
      </c>
      <c r="R668" t="s">
        <v>3683</v>
      </c>
      <c r="S668">
        <v>18</v>
      </c>
      <c r="T668" t="b">
        <v>0</v>
      </c>
      <c r="V668" t="s">
        <v>892</v>
      </c>
      <c r="W668">
        <v>5</v>
      </c>
      <c r="X668" s="11">
        <v>92</v>
      </c>
      <c r="Y668">
        <v>1</v>
      </c>
      <c r="Z668" s="46" cm="1">
        <f t="array" ref="Z668">IF(V668="NA",$AD$2,(INDEX($BL$4:$BL$73,MATCH(V668&amp;W668,$BK$4:$BK$73&amp;$BJ$4:$BJ$73,0))))</f>
        <v>4.1970782120221983E-2</v>
      </c>
      <c r="AA668" s="46">
        <f t="shared" si="18"/>
        <v>1.041970782120222</v>
      </c>
      <c r="AB668" s="46"/>
    </row>
    <row r="669" spans="1:28" x14ac:dyDescent="0.25">
      <c r="A669">
        <v>4515</v>
      </c>
      <c r="B669" s="1">
        <v>45542.569855706002</v>
      </c>
      <c r="C669" s="1">
        <v>45542</v>
      </c>
      <c r="D669" t="s">
        <v>9100</v>
      </c>
      <c r="E669" t="s">
        <v>9101</v>
      </c>
      <c r="F669" t="s">
        <v>790</v>
      </c>
      <c r="G669">
        <v>70</v>
      </c>
      <c r="H669" t="b">
        <v>0</v>
      </c>
      <c r="I669" t="s">
        <v>9240</v>
      </c>
      <c r="J669" t="s">
        <v>9159</v>
      </c>
      <c r="K669" t="s">
        <v>7</v>
      </c>
      <c r="L669" t="b">
        <v>0</v>
      </c>
      <c r="M669" t="s">
        <v>9994</v>
      </c>
      <c r="N669" t="b">
        <v>0</v>
      </c>
      <c r="O669" t="b">
        <v>0</v>
      </c>
      <c r="P669" t="b">
        <v>0</v>
      </c>
      <c r="Q669" t="b">
        <v>1</v>
      </c>
      <c r="R669" t="s">
        <v>9995</v>
      </c>
      <c r="S669">
        <v>18</v>
      </c>
      <c r="T669" t="b">
        <v>0</v>
      </c>
      <c r="V669" t="s">
        <v>886</v>
      </c>
      <c r="W669">
        <v>3</v>
      </c>
      <c r="X669" s="11">
        <v>72</v>
      </c>
      <c r="Y669">
        <v>1</v>
      </c>
      <c r="Z669" s="46" cm="1">
        <f t="array" ref="Z669">IF(V669="NA",$AD$2,(INDEX($BL$4:$BL$73,MATCH(V669&amp;W669,$BK$4:$BK$73&amp;$BJ$4:$BJ$73,0))))</f>
        <v>1.8952516812716664E-2</v>
      </c>
      <c r="AA669" s="46">
        <f t="shared" si="18"/>
        <v>1.0189525168127167</v>
      </c>
      <c r="AB669" s="46"/>
    </row>
    <row r="670" spans="1:28" x14ac:dyDescent="0.25">
      <c r="A670">
        <v>4520</v>
      </c>
      <c r="B670" s="1">
        <v>45542.568000208303</v>
      </c>
      <c r="C670" s="1">
        <v>45542</v>
      </c>
      <c r="D670" t="s">
        <v>9100</v>
      </c>
      <c r="E670" t="s">
        <v>9101</v>
      </c>
      <c r="F670" t="s">
        <v>790</v>
      </c>
      <c r="G670">
        <v>72</v>
      </c>
      <c r="H670" t="b">
        <v>0</v>
      </c>
      <c r="I670" t="s">
        <v>9240</v>
      </c>
      <c r="J670" t="s">
        <v>9159</v>
      </c>
      <c r="K670" t="s">
        <v>7</v>
      </c>
      <c r="L670" t="b">
        <v>0</v>
      </c>
      <c r="M670" t="s">
        <v>6922</v>
      </c>
      <c r="N670" t="b">
        <v>0</v>
      </c>
      <c r="O670" t="b">
        <v>0</v>
      </c>
      <c r="P670" t="b">
        <v>0</v>
      </c>
      <c r="Q670" t="b">
        <v>1</v>
      </c>
      <c r="R670" t="s">
        <v>3679</v>
      </c>
      <c r="S670">
        <v>18</v>
      </c>
      <c r="T670" t="b">
        <v>0</v>
      </c>
      <c r="V670" t="s">
        <v>8</v>
      </c>
      <c r="W670" t="s">
        <v>8</v>
      </c>
      <c r="X670" s="11">
        <v>72</v>
      </c>
      <c r="Y670">
        <v>1</v>
      </c>
      <c r="Z670" s="46" cm="1">
        <f t="array" ref="Z670">IF(V670="NA",$AD$2,(INDEX($BL$4:$BL$73,MATCH(V670&amp;W670,$BK$4:$BK$73&amp;$BJ$4:$BJ$73,0))))</f>
        <v>-4.0430703315750931E-2</v>
      </c>
      <c r="AA670" s="46">
        <f t="shared" si="18"/>
        <v>0.95956929668424906</v>
      </c>
      <c r="AB670" s="46"/>
    </row>
    <row r="671" spans="1:28" x14ac:dyDescent="0.25">
      <c r="A671">
        <v>4521</v>
      </c>
      <c r="B671" s="1">
        <v>45542.567701168999</v>
      </c>
      <c r="C671" s="1">
        <v>45542</v>
      </c>
      <c r="D671" t="s">
        <v>9100</v>
      </c>
      <c r="E671" t="s">
        <v>9101</v>
      </c>
      <c r="F671" t="s">
        <v>664</v>
      </c>
      <c r="G671">
        <v>75</v>
      </c>
      <c r="H671" t="b">
        <v>0</v>
      </c>
      <c r="I671" t="s">
        <v>9240</v>
      </c>
      <c r="J671" t="s">
        <v>9159</v>
      </c>
      <c r="K671" t="s">
        <v>7</v>
      </c>
      <c r="L671" t="b">
        <v>0</v>
      </c>
      <c r="M671" t="s">
        <v>9996</v>
      </c>
      <c r="N671" t="b">
        <v>0</v>
      </c>
      <c r="O671" t="b">
        <v>0</v>
      </c>
      <c r="P671" t="b">
        <v>0</v>
      </c>
      <c r="Q671" t="b">
        <v>1</v>
      </c>
      <c r="R671" t="s">
        <v>9997</v>
      </c>
      <c r="S671">
        <v>18</v>
      </c>
      <c r="T671" t="b">
        <v>0</v>
      </c>
      <c r="V671" t="s">
        <v>886</v>
      </c>
      <c r="W671">
        <v>5</v>
      </c>
      <c r="X671" s="11">
        <v>77</v>
      </c>
      <c r="Y671">
        <v>1</v>
      </c>
      <c r="Z671" s="46" cm="1">
        <f t="array" ref="Z671">IF(V671="NA",$AD$2,(INDEX($BL$4:$BL$73,MATCH(V671&amp;W671,$BK$4:$BK$73&amp;$BJ$4:$BJ$73,0))))</f>
        <v>4.1970782120221983E-2</v>
      </c>
      <c r="AA671" s="46">
        <f t="shared" si="18"/>
        <v>1.041970782120222</v>
      </c>
      <c r="AB671" s="46"/>
    </row>
    <row r="672" spans="1:28" x14ac:dyDescent="0.25">
      <c r="A672">
        <v>4522</v>
      </c>
      <c r="B672" s="1">
        <v>45542.567376377301</v>
      </c>
      <c r="C672" s="1">
        <v>45542</v>
      </c>
      <c r="D672" t="s">
        <v>9100</v>
      </c>
      <c r="E672" t="s">
        <v>9101</v>
      </c>
      <c r="F672" t="s">
        <v>790</v>
      </c>
      <c r="G672">
        <v>90</v>
      </c>
      <c r="H672" t="b">
        <v>0</v>
      </c>
      <c r="I672" t="s">
        <v>9240</v>
      </c>
      <c r="J672" t="s">
        <v>9159</v>
      </c>
      <c r="K672" t="s">
        <v>7</v>
      </c>
      <c r="L672" t="b">
        <v>0</v>
      </c>
      <c r="M672" t="s">
        <v>9998</v>
      </c>
      <c r="N672" t="b">
        <v>0</v>
      </c>
      <c r="O672" t="b">
        <v>0</v>
      </c>
      <c r="P672" t="b">
        <v>0</v>
      </c>
      <c r="Q672" t="b">
        <v>1</v>
      </c>
      <c r="R672" t="s">
        <v>9999</v>
      </c>
      <c r="S672">
        <v>18</v>
      </c>
      <c r="T672" t="b">
        <v>0</v>
      </c>
      <c r="V672" t="s">
        <v>8</v>
      </c>
      <c r="W672" t="s">
        <v>8</v>
      </c>
      <c r="X672" s="11">
        <v>92</v>
      </c>
      <c r="Y672">
        <v>1</v>
      </c>
      <c r="Z672" s="46" cm="1">
        <f t="array" ref="Z672">IF(V672="NA",$AD$2,(INDEX($BL$4:$BL$73,MATCH(V672&amp;W672,$BK$4:$BK$73&amp;$BJ$4:$BJ$73,0))))</f>
        <v>-4.0430703315750931E-2</v>
      </c>
      <c r="AA672" s="46">
        <f t="shared" si="18"/>
        <v>0.95956929668424906</v>
      </c>
      <c r="AB672" s="46"/>
    </row>
    <row r="673" spans="1:28" x14ac:dyDescent="0.25">
      <c r="A673">
        <v>4523</v>
      </c>
      <c r="B673" s="1">
        <v>45542.567138437502</v>
      </c>
      <c r="C673" s="1">
        <v>45542</v>
      </c>
      <c r="D673" t="s">
        <v>9100</v>
      </c>
      <c r="E673" t="s">
        <v>9101</v>
      </c>
      <c r="F673" t="s">
        <v>664</v>
      </c>
      <c r="G673">
        <v>74</v>
      </c>
      <c r="H673" t="b">
        <v>0</v>
      </c>
      <c r="I673" t="s">
        <v>9240</v>
      </c>
      <c r="J673" t="s">
        <v>9159</v>
      </c>
      <c r="K673" t="s">
        <v>9</v>
      </c>
      <c r="L673" t="b">
        <v>0</v>
      </c>
      <c r="M673" t="s">
        <v>6921</v>
      </c>
      <c r="N673" t="b">
        <v>0</v>
      </c>
      <c r="O673" t="b">
        <v>1</v>
      </c>
      <c r="P673" t="b">
        <v>0</v>
      </c>
      <c r="Q673" t="b">
        <v>1</v>
      </c>
      <c r="R673" t="s">
        <v>3677</v>
      </c>
      <c r="S673">
        <v>18</v>
      </c>
      <c r="T673" t="b">
        <v>0</v>
      </c>
      <c r="V673" t="s">
        <v>741</v>
      </c>
      <c r="W673">
        <v>4</v>
      </c>
      <c r="X673" s="11">
        <v>77</v>
      </c>
      <c r="Y673">
        <v>1</v>
      </c>
      <c r="Z673" s="46" cm="1">
        <f t="array" ref="Z673">IF(V673="NA",$AD$2,(INDEX($BL$4:$BL$73,MATCH(V673&amp;W673,$BK$4:$BK$73&amp;$BJ$4:$BJ$73,0))))</f>
        <v>1.1678733304575806E-2</v>
      </c>
      <c r="AA673" s="46">
        <f t="shared" si="18"/>
        <v>1.0116787333045758</v>
      </c>
      <c r="AB673" s="46"/>
    </row>
    <row r="674" spans="1:28" x14ac:dyDescent="0.25">
      <c r="A674">
        <v>4524</v>
      </c>
      <c r="B674" s="1">
        <v>45542.566829398202</v>
      </c>
      <c r="C674" s="1">
        <v>45542</v>
      </c>
      <c r="D674" t="s">
        <v>9100</v>
      </c>
      <c r="E674" t="s">
        <v>9101</v>
      </c>
      <c r="F674" t="s">
        <v>664</v>
      </c>
      <c r="G674">
        <v>71</v>
      </c>
      <c r="H674" t="b">
        <v>0</v>
      </c>
      <c r="I674" t="s">
        <v>9240</v>
      </c>
      <c r="J674" t="s">
        <v>9159</v>
      </c>
      <c r="K674" t="s">
        <v>9</v>
      </c>
      <c r="L674" t="b">
        <v>0</v>
      </c>
      <c r="M674" t="s">
        <v>10000</v>
      </c>
      <c r="N674" t="b">
        <v>0</v>
      </c>
      <c r="O674" t="b">
        <v>0</v>
      </c>
      <c r="P674" t="b">
        <v>0</v>
      </c>
      <c r="Q674" t="b">
        <v>1</v>
      </c>
      <c r="R674" t="s">
        <v>10001</v>
      </c>
      <c r="S674">
        <v>18</v>
      </c>
      <c r="T674" t="b">
        <v>0</v>
      </c>
      <c r="V674" t="s">
        <v>741</v>
      </c>
      <c r="W674">
        <v>4</v>
      </c>
      <c r="X674" s="11">
        <v>72</v>
      </c>
      <c r="Y674">
        <v>1</v>
      </c>
      <c r="Z674" s="46" cm="1">
        <f t="array" ref="Z674">IF(V674="NA",$AD$2,(INDEX($BL$4:$BL$73,MATCH(V674&amp;W674,$BK$4:$BK$73&amp;$BJ$4:$BJ$73,0))))</f>
        <v>1.1678733304575806E-2</v>
      </c>
      <c r="AA674" s="46">
        <f t="shared" si="18"/>
        <v>1.0116787333045758</v>
      </c>
      <c r="AB674" s="46"/>
    </row>
    <row r="675" spans="1:28" x14ac:dyDescent="0.25">
      <c r="A675">
        <v>4532</v>
      </c>
      <c r="B675" s="1">
        <v>45542.563964363399</v>
      </c>
      <c r="C675" s="1">
        <v>45542</v>
      </c>
      <c r="D675" t="s">
        <v>9100</v>
      </c>
      <c r="E675" t="s">
        <v>9101</v>
      </c>
      <c r="F675" t="s">
        <v>664</v>
      </c>
      <c r="G675">
        <v>73</v>
      </c>
      <c r="H675" t="b">
        <v>0</v>
      </c>
      <c r="I675" t="s">
        <v>9240</v>
      </c>
      <c r="J675" t="s">
        <v>9159</v>
      </c>
      <c r="K675" t="s">
        <v>7</v>
      </c>
      <c r="L675" t="b">
        <v>0</v>
      </c>
      <c r="M675" t="s">
        <v>6920</v>
      </c>
      <c r="N675" t="b">
        <v>0</v>
      </c>
      <c r="O675" t="b">
        <v>0</v>
      </c>
      <c r="P675" t="b">
        <v>0</v>
      </c>
      <c r="Q675" t="b">
        <v>1</v>
      </c>
      <c r="R675" t="s">
        <v>3672</v>
      </c>
      <c r="S675">
        <v>18</v>
      </c>
      <c r="T675" t="b">
        <v>0</v>
      </c>
      <c r="V675" t="s">
        <v>892</v>
      </c>
      <c r="W675">
        <v>5</v>
      </c>
      <c r="X675" s="11">
        <v>77</v>
      </c>
      <c r="Y675">
        <v>1</v>
      </c>
      <c r="Z675" s="46" cm="1">
        <f t="array" ref="Z675">IF(V675="NA",$AD$2,(INDEX($BL$4:$BL$73,MATCH(V675&amp;W675,$BK$4:$BK$73&amp;$BJ$4:$BJ$73,0))))</f>
        <v>4.1970782120221983E-2</v>
      </c>
      <c r="AA675" s="46">
        <f t="shared" si="18"/>
        <v>1.041970782120222</v>
      </c>
      <c r="AB675" s="46"/>
    </row>
    <row r="676" spans="1:28" x14ac:dyDescent="0.25">
      <c r="A676">
        <v>4533</v>
      </c>
      <c r="B676" s="1">
        <v>45542.563709374997</v>
      </c>
      <c r="C676" s="1">
        <v>45542</v>
      </c>
      <c r="D676" t="s">
        <v>9100</v>
      </c>
      <c r="E676" t="s">
        <v>9101</v>
      </c>
      <c r="F676" t="s">
        <v>664</v>
      </c>
      <c r="G676">
        <v>76</v>
      </c>
      <c r="H676" t="b">
        <v>0</v>
      </c>
      <c r="I676" t="s">
        <v>9240</v>
      </c>
      <c r="J676" t="s">
        <v>9159</v>
      </c>
      <c r="K676" t="s">
        <v>7</v>
      </c>
      <c r="L676" t="b">
        <v>0</v>
      </c>
      <c r="M676" t="s">
        <v>10002</v>
      </c>
      <c r="N676" t="b">
        <v>0</v>
      </c>
      <c r="O676" t="b">
        <v>0</v>
      </c>
      <c r="P676" t="b">
        <v>0</v>
      </c>
      <c r="Q676" t="b">
        <v>1</v>
      </c>
      <c r="R676" t="s">
        <v>10003</v>
      </c>
      <c r="S676">
        <v>18</v>
      </c>
      <c r="T676" t="b">
        <v>0</v>
      </c>
      <c r="V676" t="s">
        <v>886</v>
      </c>
      <c r="W676">
        <v>4</v>
      </c>
      <c r="X676" s="11">
        <v>77</v>
      </c>
      <c r="Y676">
        <v>1</v>
      </c>
      <c r="Z676" s="46" cm="1">
        <f t="array" ref="Z676">IF(V676="NA",$AD$2,(INDEX($BL$4:$BL$73,MATCH(V676&amp;W676,$BK$4:$BK$73&amp;$BJ$4:$BJ$73,0))))</f>
        <v>1.0498615788681297E-2</v>
      </c>
      <c r="AA676" s="46">
        <f t="shared" si="18"/>
        <v>1.0104986157886813</v>
      </c>
      <c r="AB676" s="46"/>
    </row>
    <row r="677" spans="1:28" x14ac:dyDescent="0.25">
      <c r="A677">
        <v>4534</v>
      </c>
      <c r="B677" s="1">
        <v>45542.563438530102</v>
      </c>
      <c r="C677" s="1">
        <v>45542</v>
      </c>
      <c r="D677" t="s">
        <v>9100</v>
      </c>
      <c r="E677" t="s">
        <v>9101</v>
      </c>
      <c r="F677" t="s">
        <v>664</v>
      </c>
      <c r="G677">
        <v>72</v>
      </c>
      <c r="H677" t="b">
        <v>0</v>
      </c>
      <c r="I677" t="s">
        <v>9240</v>
      </c>
      <c r="J677" t="s">
        <v>9159</v>
      </c>
      <c r="K677" t="s">
        <v>9</v>
      </c>
      <c r="L677" t="b">
        <v>0</v>
      </c>
      <c r="M677" t="s">
        <v>10004</v>
      </c>
      <c r="N677" t="b">
        <v>0</v>
      </c>
      <c r="O677" t="b">
        <v>1</v>
      </c>
      <c r="P677" t="b">
        <v>0</v>
      </c>
      <c r="Q677" t="b">
        <v>1</v>
      </c>
      <c r="R677" t="s">
        <v>10005</v>
      </c>
      <c r="S677">
        <v>18</v>
      </c>
      <c r="T677" t="b">
        <v>0</v>
      </c>
      <c r="V677" t="s">
        <v>893</v>
      </c>
      <c r="W677">
        <v>4</v>
      </c>
      <c r="X677" s="11">
        <v>72</v>
      </c>
      <c r="Y677">
        <v>1</v>
      </c>
      <c r="Z677" s="46" cm="1">
        <f t="array" ref="Z677">IF(V677="NA",$AD$2,(INDEX($BL$4:$BL$73,MATCH(V677&amp;W677,$BK$4:$BK$73&amp;$BJ$4:$BJ$73,0))))</f>
        <v>1.0498615788681286E-2</v>
      </c>
      <c r="AA677" s="46">
        <f t="shared" si="18"/>
        <v>1.0104986157886813</v>
      </c>
      <c r="AB677" s="46"/>
    </row>
    <row r="678" spans="1:28" x14ac:dyDescent="0.25">
      <c r="A678">
        <v>4535</v>
      </c>
      <c r="B678" s="1">
        <v>45542.563154247699</v>
      </c>
      <c r="C678" s="1">
        <v>45542</v>
      </c>
      <c r="D678" t="s">
        <v>9100</v>
      </c>
      <c r="E678" t="s">
        <v>9101</v>
      </c>
      <c r="F678" t="s">
        <v>664</v>
      </c>
      <c r="G678">
        <v>74</v>
      </c>
      <c r="H678" t="b">
        <v>0</v>
      </c>
      <c r="I678" t="s">
        <v>9240</v>
      </c>
      <c r="J678" t="s">
        <v>9159</v>
      </c>
      <c r="K678" t="s">
        <v>9</v>
      </c>
      <c r="L678" t="b">
        <v>0</v>
      </c>
      <c r="M678" t="s">
        <v>6919</v>
      </c>
      <c r="N678" t="b">
        <v>0</v>
      </c>
      <c r="O678" t="b">
        <v>1</v>
      </c>
      <c r="P678" t="b">
        <v>0</v>
      </c>
      <c r="Q678" t="b">
        <v>1</v>
      </c>
      <c r="R678" t="s">
        <v>3670</v>
      </c>
      <c r="S678">
        <v>18</v>
      </c>
      <c r="T678" t="b">
        <v>0</v>
      </c>
      <c r="V678" t="s">
        <v>919</v>
      </c>
      <c r="W678">
        <v>5</v>
      </c>
      <c r="X678" s="11">
        <v>77</v>
      </c>
      <c r="Y678">
        <v>1</v>
      </c>
      <c r="Z678" s="46" cm="1">
        <f t="array" ref="Z678">IF(V678="NA",$AD$2,(INDEX($BL$4:$BL$73,MATCH(V678&amp;W678,$BK$4:$BK$73&amp;$BJ$4:$BJ$73,0))))</f>
        <v>4.1970782120221983E-2</v>
      </c>
      <c r="AA678" s="46">
        <f t="shared" si="18"/>
        <v>1.041970782120222</v>
      </c>
      <c r="AB678" s="46"/>
    </row>
    <row r="679" spans="1:28" x14ac:dyDescent="0.25">
      <c r="A679">
        <v>4536</v>
      </c>
      <c r="B679" s="1">
        <v>45542.562873761599</v>
      </c>
      <c r="C679" s="1">
        <v>45542</v>
      </c>
      <c r="D679" t="s">
        <v>9100</v>
      </c>
      <c r="E679" t="s">
        <v>9101</v>
      </c>
      <c r="F679" t="s">
        <v>664</v>
      </c>
      <c r="G679">
        <v>73</v>
      </c>
      <c r="H679" t="b">
        <v>0</v>
      </c>
      <c r="I679" t="s">
        <v>9240</v>
      </c>
      <c r="J679" t="s">
        <v>9159</v>
      </c>
      <c r="K679" t="s">
        <v>9</v>
      </c>
      <c r="L679" t="b">
        <v>0</v>
      </c>
      <c r="M679" t="s">
        <v>10006</v>
      </c>
      <c r="N679" t="b">
        <v>0</v>
      </c>
      <c r="O679" t="b">
        <v>1</v>
      </c>
      <c r="P679" t="b">
        <v>0</v>
      </c>
      <c r="Q679" t="b">
        <v>1</v>
      </c>
      <c r="R679" t="s">
        <v>10007</v>
      </c>
      <c r="S679">
        <v>18</v>
      </c>
      <c r="T679" t="b">
        <v>0</v>
      </c>
      <c r="V679" t="s">
        <v>740</v>
      </c>
      <c r="W679">
        <v>4</v>
      </c>
      <c r="X679" s="11">
        <v>77</v>
      </c>
      <c r="Y679">
        <v>1</v>
      </c>
      <c r="Z679" s="46" cm="1">
        <f t="array" ref="Z679">IF(V679="NA",$AD$2,(INDEX($BL$4:$BL$73,MATCH(V679&amp;W679,$BK$4:$BK$73&amp;$BJ$4:$BJ$73,0))))</f>
        <v>1.0498615788681253E-2</v>
      </c>
      <c r="AA679" s="46">
        <f t="shared" si="18"/>
        <v>1.0104986157886813</v>
      </c>
      <c r="AB679" s="46"/>
    </row>
    <row r="680" spans="1:28" x14ac:dyDescent="0.25">
      <c r="A680">
        <v>4537</v>
      </c>
      <c r="B680" s="1">
        <v>45542.562449004603</v>
      </c>
      <c r="C680" s="1">
        <v>45542</v>
      </c>
      <c r="D680" t="s">
        <v>9100</v>
      </c>
      <c r="E680" t="s">
        <v>9101</v>
      </c>
      <c r="F680" t="s">
        <v>664</v>
      </c>
      <c r="G680">
        <v>76</v>
      </c>
      <c r="H680" t="b">
        <v>0</v>
      </c>
      <c r="I680" t="s">
        <v>9240</v>
      </c>
      <c r="J680" t="s">
        <v>9159</v>
      </c>
      <c r="K680" t="s">
        <v>7</v>
      </c>
      <c r="L680" t="b">
        <v>0</v>
      </c>
      <c r="M680" t="s">
        <v>10008</v>
      </c>
      <c r="N680" t="b">
        <v>0</v>
      </c>
      <c r="O680" t="b">
        <v>0</v>
      </c>
      <c r="P680" t="b">
        <v>0</v>
      </c>
      <c r="Q680" t="b">
        <v>1</v>
      </c>
      <c r="R680" t="s">
        <v>10009</v>
      </c>
      <c r="S680">
        <v>18</v>
      </c>
      <c r="T680" t="b">
        <v>0</v>
      </c>
      <c r="V680" t="s">
        <v>886</v>
      </c>
      <c r="W680">
        <v>4</v>
      </c>
      <c r="X680" s="11">
        <v>77</v>
      </c>
      <c r="Y680">
        <v>1</v>
      </c>
      <c r="Z680" s="46" cm="1">
        <f t="array" ref="Z680">IF(V680="NA",$AD$2,(INDEX($BL$4:$BL$73,MATCH(V680&amp;W680,$BK$4:$BK$73&amp;$BJ$4:$BJ$73,0))))</f>
        <v>1.0498615788681297E-2</v>
      </c>
      <c r="AA680" s="46">
        <f t="shared" si="18"/>
        <v>1.0104986157886813</v>
      </c>
      <c r="AB680" s="46"/>
    </row>
    <row r="681" spans="1:28" x14ac:dyDescent="0.25">
      <c r="A681">
        <v>4538</v>
      </c>
      <c r="B681" s="1">
        <v>45542.562139039299</v>
      </c>
      <c r="C681" s="1">
        <v>45542</v>
      </c>
      <c r="D681" t="s">
        <v>9100</v>
      </c>
      <c r="E681" t="s">
        <v>9101</v>
      </c>
      <c r="F681" t="s">
        <v>664</v>
      </c>
      <c r="G681">
        <v>83</v>
      </c>
      <c r="H681" t="b">
        <v>0</v>
      </c>
      <c r="I681" t="s">
        <v>9240</v>
      </c>
      <c r="J681" t="s">
        <v>9159</v>
      </c>
      <c r="K681" t="s">
        <v>7</v>
      </c>
      <c r="L681" t="b">
        <v>0</v>
      </c>
      <c r="M681" t="s">
        <v>6918</v>
      </c>
      <c r="N681" t="b">
        <v>0</v>
      </c>
      <c r="O681" t="b">
        <v>0</v>
      </c>
      <c r="P681" t="b">
        <v>0</v>
      </c>
      <c r="Q681" t="b">
        <v>1</v>
      </c>
      <c r="R681" t="s">
        <v>3668</v>
      </c>
      <c r="S681">
        <v>18</v>
      </c>
      <c r="T681" t="b">
        <v>0</v>
      </c>
      <c r="V681" t="s">
        <v>8</v>
      </c>
      <c r="W681" t="s">
        <v>8</v>
      </c>
      <c r="X681" s="11">
        <v>87</v>
      </c>
      <c r="Y681">
        <v>1</v>
      </c>
      <c r="Z681" s="46" cm="1">
        <f t="array" ref="Z681">IF(V681="NA",$AD$2,(INDEX($BL$4:$BL$73,MATCH(V681&amp;W681,$BK$4:$BK$73&amp;$BJ$4:$BJ$73,0))))</f>
        <v>-4.0430703315750931E-2</v>
      </c>
      <c r="AA681" s="46">
        <f t="shared" si="18"/>
        <v>0.95956929668424906</v>
      </c>
      <c r="AB681" s="46"/>
    </row>
    <row r="682" spans="1:28" x14ac:dyDescent="0.25">
      <c r="A682">
        <v>4539</v>
      </c>
      <c r="B682" s="1">
        <v>45542.561841793999</v>
      </c>
      <c r="C682" s="1">
        <v>45542</v>
      </c>
      <c r="D682" t="s">
        <v>9100</v>
      </c>
      <c r="E682" t="s">
        <v>9101</v>
      </c>
      <c r="F682" t="s">
        <v>664</v>
      </c>
      <c r="G682">
        <v>81</v>
      </c>
      <c r="H682" t="b">
        <v>0</v>
      </c>
      <c r="I682" t="s">
        <v>9240</v>
      </c>
      <c r="J682" t="s">
        <v>9159</v>
      </c>
      <c r="K682" t="s">
        <v>7</v>
      </c>
      <c r="L682" t="b">
        <v>0</v>
      </c>
      <c r="M682" t="s">
        <v>10010</v>
      </c>
      <c r="N682" t="b">
        <v>0</v>
      </c>
      <c r="O682" t="b">
        <v>0</v>
      </c>
      <c r="P682" t="b">
        <v>0</v>
      </c>
      <c r="Q682" t="b">
        <v>1</v>
      </c>
      <c r="R682" t="s">
        <v>10011</v>
      </c>
      <c r="S682">
        <v>18</v>
      </c>
      <c r="T682" t="b">
        <v>0</v>
      </c>
      <c r="V682" t="s">
        <v>886</v>
      </c>
      <c r="W682">
        <v>4</v>
      </c>
      <c r="X682" s="11">
        <v>82</v>
      </c>
      <c r="Y682">
        <v>1</v>
      </c>
      <c r="Z682" s="46" cm="1">
        <f t="array" ref="Z682">IF(V682="NA",$AD$2,(INDEX($BL$4:$BL$73,MATCH(V682&amp;W682,$BK$4:$BK$73&amp;$BJ$4:$BJ$73,0))))</f>
        <v>1.0498615788681297E-2</v>
      </c>
      <c r="AA682" s="46">
        <f t="shared" si="18"/>
        <v>1.0104986157886813</v>
      </c>
      <c r="AB682" s="46"/>
    </row>
    <row r="683" spans="1:28" x14ac:dyDescent="0.25">
      <c r="A683">
        <v>4540</v>
      </c>
      <c r="B683" s="1">
        <v>45542.561475810202</v>
      </c>
      <c r="C683" s="1">
        <v>45542</v>
      </c>
      <c r="D683" t="s">
        <v>9100</v>
      </c>
      <c r="E683" t="s">
        <v>9101</v>
      </c>
      <c r="F683" t="s">
        <v>790</v>
      </c>
      <c r="G683">
        <v>72</v>
      </c>
      <c r="H683" t="b">
        <v>0</v>
      </c>
      <c r="I683" t="s">
        <v>9240</v>
      </c>
      <c r="J683" t="s">
        <v>9159</v>
      </c>
      <c r="K683" t="s">
        <v>7</v>
      </c>
      <c r="L683" t="b">
        <v>0</v>
      </c>
      <c r="M683" t="s">
        <v>10012</v>
      </c>
      <c r="N683" t="b">
        <v>0</v>
      </c>
      <c r="O683" t="b">
        <v>0</v>
      </c>
      <c r="P683" t="b">
        <v>0</v>
      </c>
      <c r="Q683" t="b">
        <v>1</v>
      </c>
      <c r="R683" t="s">
        <v>10013</v>
      </c>
      <c r="S683">
        <v>18</v>
      </c>
      <c r="T683" t="b">
        <v>0</v>
      </c>
      <c r="V683" t="s">
        <v>658</v>
      </c>
      <c r="W683">
        <v>4</v>
      </c>
      <c r="X683" s="11">
        <v>72</v>
      </c>
      <c r="Y683">
        <v>1</v>
      </c>
      <c r="Z683" s="46" cm="1">
        <f t="array" ref="Z683">IF(V683="NA",$AD$2,(INDEX($BL$4:$BL$73,MATCH(V683&amp;W683,$BK$4:$BK$73&amp;$BJ$4:$BJ$73,0))))</f>
        <v>1.1678733304575896E-2</v>
      </c>
      <c r="AA683" s="46">
        <f t="shared" si="18"/>
        <v>1.0116787333045758</v>
      </c>
      <c r="AB683" s="46"/>
    </row>
    <row r="684" spans="1:28" x14ac:dyDescent="0.25">
      <c r="A684">
        <v>4541</v>
      </c>
      <c r="B684" s="1">
        <v>45542.561157997698</v>
      </c>
      <c r="C684" s="1">
        <v>45542</v>
      </c>
      <c r="D684" t="s">
        <v>9100</v>
      </c>
      <c r="E684" t="s">
        <v>9101</v>
      </c>
      <c r="F684" t="s">
        <v>664</v>
      </c>
      <c r="G684">
        <v>74</v>
      </c>
      <c r="H684" t="b">
        <v>0</v>
      </c>
      <c r="I684" t="s">
        <v>9240</v>
      </c>
      <c r="J684" t="s">
        <v>9159</v>
      </c>
      <c r="K684" t="s">
        <v>7</v>
      </c>
      <c r="L684" t="b">
        <v>0</v>
      </c>
      <c r="M684" t="s">
        <v>6917</v>
      </c>
      <c r="N684" t="b">
        <v>0</v>
      </c>
      <c r="O684" t="b">
        <v>0</v>
      </c>
      <c r="P684" t="b">
        <v>0</v>
      </c>
      <c r="Q684" t="b">
        <v>1</v>
      </c>
      <c r="R684" t="s">
        <v>3666</v>
      </c>
      <c r="S684">
        <v>18</v>
      </c>
      <c r="T684" t="b">
        <v>0</v>
      </c>
      <c r="V684" t="s">
        <v>889</v>
      </c>
      <c r="W684">
        <v>4</v>
      </c>
      <c r="X684" s="11">
        <v>77</v>
      </c>
      <c r="Y684">
        <v>1</v>
      </c>
      <c r="Z684" s="46" cm="1">
        <f t="array" ref="Z684">IF(V684="NA",$AD$2,(INDEX($BL$4:$BL$73,MATCH(V684&amp;W684,$BK$4:$BK$73&amp;$BJ$4:$BJ$73,0))))</f>
        <v>1.0498615788681227E-2</v>
      </c>
      <c r="AA684" s="46">
        <f t="shared" si="18"/>
        <v>1.0104986157886813</v>
      </c>
      <c r="AB684" s="46"/>
    </row>
    <row r="685" spans="1:28" x14ac:dyDescent="0.25">
      <c r="A685">
        <v>4542</v>
      </c>
      <c r="B685" s="1">
        <v>45542.560902129597</v>
      </c>
      <c r="C685" s="1">
        <v>45542</v>
      </c>
      <c r="D685" t="s">
        <v>9100</v>
      </c>
      <c r="E685" t="s">
        <v>9101</v>
      </c>
      <c r="F685" t="s">
        <v>664</v>
      </c>
      <c r="G685">
        <v>78</v>
      </c>
      <c r="H685" t="b">
        <v>0</v>
      </c>
      <c r="I685" t="s">
        <v>9240</v>
      </c>
      <c r="J685" t="s">
        <v>9159</v>
      </c>
      <c r="K685" t="s">
        <v>7</v>
      </c>
      <c r="L685" t="b">
        <v>0</v>
      </c>
      <c r="M685" t="s">
        <v>10014</v>
      </c>
      <c r="N685" t="b">
        <v>0</v>
      </c>
      <c r="O685" t="b">
        <v>0</v>
      </c>
      <c r="P685" t="b">
        <v>0</v>
      </c>
      <c r="Q685" t="b">
        <v>1</v>
      </c>
      <c r="R685" t="s">
        <v>10015</v>
      </c>
      <c r="S685">
        <v>18</v>
      </c>
      <c r="T685" t="b">
        <v>0</v>
      </c>
      <c r="V685" t="s">
        <v>658</v>
      </c>
      <c r="W685">
        <v>4</v>
      </c>
      <c r="X685" s="11">
        <v>82</v>
      </c>
      <c r="Y685">
        <v>1</v>
      </c>
      <c r="Z685" s="46" cm="1">
        <f t="array" ref="Z685">IF(V685="NA",$AD$2,(INDEX($BL$4:$BL$73,MATCH(V685&amp;W685,$BK$4:$BK$73&amp;$BJ$4:$BJ$73,0))))</f>
        <v>1.1678733304575896E-2</v>
      </c>
      <c r="AA685" s="46">
        <f t="shared" si="18"/>
        <v>1.0116787333045758</v>
      </c>
      <c r="AB685" s="46"/>
    </row>
    <row r="686" spans="1:28" x14ac:dyDescent="0.25">
      <c r="A686">
        <v>4545</v>
      </c>
      <c r="B686" s="1">
        <v>45542.556004675898</v>
      </c>
      <c r="C686" s="1">
        <v>45542</v>
      </c>
      <c r="D686" t="s">
        <v>9100</v>
      </c>
      <c r="E686" t="s">
        <v>9101</v>
      </c>
      <c r="F686" t="s">
        <v>790</v>
      </c>
      <c r="G686">
        <v>75</v>
      </c>
      <c r="H686" t="b">
        <v>0</v>
      </c>
      <c r="I686" t="s">
        <v>9240</v>
      </c>
      <c r="J686" t="s">
        <v>9159</v>
      </c>
      <c r="K686" t="s">
        <v>7</v>
      </c>
      <c r="L686" t="b">
        <v>0</v>
      </c>
      <c r="M686" t="s">
        <v>10016</v>
      </c>
      <c r="N686" t="b">
        <v>0</v>
      </c>
      <c r="O686" t="b">
        <v>0</v>
      </c>
      <c r="P686" t="b">
        <v>0</v>
      </c>
      <c r="Q686" t="b">
        <v>1</v>
      </c>
      <c r="R686" t="s">
        <v>10017</v>
      </c>
      <c r="S686">
        <v>18</v>
      </c>
      <c r="T686" t="b">
        <v>0</v>
      </c>
      <c r="V686" t="s">
        <v>8</v>
      </c>
      <c r="W686" t="s">
        <v>8</v>
      </c>
      <c r="X686" s="11">
        <v>77</v>
      </c>
      <c r="Y686">
        <v>1</v>
      </c>
      <c r="Z686" s="46" cm="1">
        <f t="array" ref="Z686">IF(V686="NA",$AD$2,(INDEX($BL$4:$BL$73,MATCH(V686&amp;W686,$BK$4:$BK$73&amp;$BJ$4:$BJ$73,0))))</f>
        <v>-4.0430703315750931E-2</v>
      </c>
      <c r="AA686" s="46">
        <f t="shared" si="18"/>
        <v>0.95956929668424906</v>
      </c>
      <c r="AB686" s="46"/>
    </row>
    <row r="687" spans="1:28" x14ac:dyDescent="0.25">
      <c r="A687">
        <v>4547</v>
      </c>
      <c r="B687" s="1">
        <v>45542.555404398103</v>
      </c>
      <c r="C687" s="1">
        <v>45542</v>
      </c>
      <c r="D687" t="s">
        <v>9100</v>
      </c>
      <c r="E687" t="s">
        <v>9101</v>
      </c>
      <c r="F687" t="s">
        <v>664</v>
      </c>
      <c r="G687">
        <v>71</v>
      </c>
      <c r="H687" t="b">
        <v>0</v>
      </c>
      <c r="I687" t="s">
        <v>9240</v>
      </c>
      <c r="J687" t="s">
        <v>9159</v>
      </c>
      <c r="K687" t="s">
        <v>9</v>
      </c>
      <c r="L687" t="b">
        <v>0</v>
      </c>
      <c r="M687" t="s">
        <v>6916</v>
      </c>
      <c r="N687" t="b">
        <v>0</v>
      </c>
      <c r="O687" t="b">
        <v>1</v>
      </c>
      <c r="P687" t="b">
        <v>0</v>
      </c>
      <c r="Q687" t="b">
        <v>1</v>
      </c>
      <c r="R687" t="s">
        <v>3663</v>
      </c>
      <c r="S687">
        <v>18</v>
      </c>
      <c r="T687" t="b">
        <v>0</v>
      </c>
      <c r="V687" t="s">
        <v>941</v>
      </c>
      <c r="W687">
        <v>4</v>
      </c>
      <c r="X687" s="11">
        <v>72</v>
      </c>
      <c r="Y687">
        <v>1</v>
      </c>
      <c r="Z687" s="46" cm="1">
        <f t="array" ref="Z687">IF(V687="NA",$AD$2,(INDEX($BL$4:$BL$73,MATCH(V687&amp;W687,$BK$4:$BK$73&amp;$BJ$4:$BJ$73,0))))</f>
        <v>1.0498615788681286E-2</v>
      </c>
      <c r="AA687" s="46">
        <f t="shared" si="18"/>
        <v>1.0104986157886813</v>
      </c>
      <c r="AB687" s="46"/>
    </row>
    <row r="688" spans="1:28" x14ac:dyDescent="0.25">
      <c r="A688">
        <v>4548</v>
      </c>
      <c r="B688" s="1">
        <v>45542.555170161999</v>
      </c>
      <c r="C688" s="1">
        <v>45542</v>
      </c>
      <c r="D688" t="s">
        <v>9100</v>
      </c>
      <c r="E688" t="s">
        <v>9101</v>
      </c>
      <c r="F688" t="s">
        <v>664</v>
      </c>
      <c r="G688">
        <v>77</v>
      </c>
      <c r="H688" t="b">
        <v>0</v>
      </c>
      <c r="I688" t="s">
        <v>9240</v>
      </c>
      <c r="J688" t="s">
        <v>9159</v>
      </c>
      <c r="K688" t="s">
        <v>9</v>
      </c>
      <c r="L688" t="b">
        <v>0</v>
      </c>
      <c r="M688" t="s">
        <v>10018</v>
      </c>
      <c r="N688" t="b">
        <v>1</v>
      </c>
      <c r="O688" t="b">
        <v>1</v>
      </c>
      <c r="P688" t="b">
        <v>0</v>
      </c>
      <c r="Q688" t="b">
        <v>1</v>
      </c>
      <c r="R688" t="s">
        <v>10019</v>
      </c>
      <c r="S688">
        <v>18</v>
      </c>
      <c r="T688" t="b">
        <v>0</v>
      </c>
      <c r="V688" t="s">
        <v>949</v>
      </c>
      <c r="W688">
        <v>4</v>
      </c>
      <c r="X688" s="11">
        <v>77</v>
      </c>
      <c r="Y688">
        <v>1</v>
      </c>
      <c r="Z688" s="46" cm="1">
        <f t="array" ref="Z688">IF(V688="NA",$AD$2,(INDEX($BL$4:$BL$73,MATCH(V688&amp;W688,$BK$4:$BK$73&amp;$BJ$4:$BJ$73,0))))</f>
        <v>1.0498615788681335E-2</v>
      </c>
      <c r="AA688" s="46">
        <f t="shared" si="18"/>
        <v>1.0104986157886813</v>
      </c>
      <c r="AB688" s="46"/>
    </row>
    <row r="689" spans="1:28" x14ac:dyDescent="0.25">
      <c r="A689">
        <v>4549</v>
      </c>
      <c r="B689" s="1">
        <v>45542.554904872697</v>
      </c>
      <c r="C689" s="1">
        <v>45542</v>
      </c>
      <c r="D689" t="s">
        <v>9100</v>
      </c>
      <c r="E689" t="s">
        <v>9101</v>
      </c>
      <c r="F689" t="s">
        <v>664</v>
      </c>
      <c r="G689">
        <v>71</v>
      </c>
      <c r="H689" t="b">
        <v>0</v>
      </c>
      <c r="I689" t="s">
        <v>9240</v>
      </c>
      <c r="J689" t="s">
        <v>9159</v>
      </c>
      <c r="K689" t="s">
        <v>7</v>
      </c>
      <c r="L689" t="b">
        <v>0</v>
      </c>
      <c r="M689" t="s">
        <v>10020</v>
      </c>
      <c r="N689" t="b">
        <v>0</v>
      </c>
      <c r="O689" t="b">
        <v>0</v>
      </c>
      <c r="P689" t="b">
        <v>0</v>
      </c>
      <c r="Q689" t="b">
        <v>1</v>
      </c>
      <c r="R689" t="s">
        <v>10021</v>
      </c>
      <c r="S689">
        <v>18</v>
      </c>
      <c r="T689" t="b">
        <v>0</v>
      </c>
      <c r="V689" t="s">
        <v>742</v>
      </c>
      <c r="W689">
        <v>4</v>
      </c>
      <c r="X689" s="11">
        <v>72</v>
      </c>
      <c r="Y689">
        <v>1</v>
      </c>
      <c r="Z689" s="46" cm="1">
        <f t="array" ref="Z689">IF(V689="NA",$AD$2,(INDEX($BL$4:$BL$73,MATCH(V689&amp;W689,$BK$4:$BK$73&amp;$BJ$4:$BJ$73,0))))</f>
        <v>1.1678733304575913E-2</v>
      </c>
      <c r="AA689" s="46">
        <f t="shared" si="18"/>
        <v>1.0116787333045758</v>
      </c>
      <c r="AB689" s="46"/>
    </row>
    <row r="690" spans="1:28" x14ac:dyDescent="0.25">
      <c r="A690">
        <v>4550</v>
      </c>
      <c r="B690" s="1">
        <v>45542.554647060198</v>
      </c>
      <c r="C690" s="1">
        <v>45542</v>
      </c>
      <c r="D690" t="s">
        <v>9100</v>
      </c>
      <c r="E690" t="s">
        <v>9101</v>
      </c>
      <c r="F690" t="s">
        <v>664</v>
      </c>
      <c r="G690">
        <v>75</v>
      </c>
      <c r="H690" t="b">
        <v>0</v>
      </c>
      <c r="I690" t="s">
        <v>9240</v>
      </c>
      <c r="J690" t="s">
        <v>9159</v>
      </c>
      <c r="K690" t="s">
        <v>7</v>
      </c>
      <c r="L690" t="b">
        <v>0</v>
      </c>
      <c r="M690" t="s">
        <v>6915</v>
      </c>
      <c r="N690" t="b">
        <v>0</v>
      </c>
      <c r="O690" t="b">
        <v>0</v>
      </c>
      <c r="P690" t="b">
        <v>0</v>
      </c>
      <c r="Q690" t="b">
        <v>1</v>
      </c>
      <c r="R690" t="s">
        <v>3661</v>
      </c>
      <c r="S690">
        <v>18</v>
      </c>
      <c r="T690" t="b">
        <v>0</v>
      </c>
      <c r="V690" t="s">
        <v>8</v>
      </c>
      <c r="W690" t="s">
        <v>8</v>
      </c>
      <c r="X690" s="11">
        <v>77</v>
      </c>
      <c r="Y690">
        <v>1</v>
      </c>
      <c r="Z690" s="46" cm="1">
        <f t="array" ref="Z690">IF(V690="NA",$AD$2,(INDEX($BL$4:$BL$73,MATCH(V690&amp;W690,$BK$4:$BK$73&amp;$BJ$4:$BJ$73,0))))</f>
        <v>-4.0430703315750931E-2</v>
      </c>
      <c r="AA690" s="46">
        <f t="shared" si="18"/>
        <v>0.95956929668424906</v>
      </c>
      <c r="AB690" s="46"/>
    </row>
    <row r="691" spans="1:28" x14ac:dyDescent="0.25">
      <c r="A691">
        <v>4551</v>
      </c>
      <c r="B691" s="1">
        <v>45542.554332986103</v>
      </c>
      <c r="C691" s="1">
        <v>45542</v>
      </c>
      <c r="D691" t="s">
        <v>9100</v>
      </c>
      <c r="E691" t="s">
        <v>9101</v>
      </c>
      <c r="F691" t="s">
        <v>790</v>
      </c>
      <c r="G691">
        <v>79</v>
      </c>
      <c r="H691" t="b">
        <v>0</v>
      </c>
      <c r="I691" t="s">
        <v>9240</v>
      </c>
      <c r="J691" t="s">
        <v>9159</v>
      </c>
      <c r="K691" t="s">
        <v>7</v>
      </c>
      <c r="L691" t="b">
        <v>0</v>
      </c>
      <c r="M691" t="s">
        <v>10022</v>
      </c>
      <c r="N691" t="b">
        <v>0</v>
      </c>
      <c r="O691" t="b">
        <v>0</v>
      </c>
      <c r="P691" t="b">
        <v>0</v>
      </c>
      <c r="Q691" t="b">
        <v>1</v>
      </c>
      <c r="R691" t="s">
        <v>10023</v>
      </c>
      <c r="S691">
        <v>18</v>
      </c>
      <c r="T691" t="b">
        <v>0</v>
      </c>
      <c r="V691" t="s">
        <v>658</v>
      </c>
      <c r="W691">
        <v>4</v>
      </c>
      <c r="X691" s="11">
        <v>82</v>
      </c>
      <c r="Y691">
        <v>1</v>
      </c>
      <c r="Z691" s="46" cm="1">
        <f t="array" ref="Z691">IF(V691="NA",$AD$2,(INDEX($BL$4:$BL$73,MATCH(V691&amp;W691,$BK$4:$BK$73&amp;$BJ$4:$BJ$73,0))))</f>
        <v>1.1678733304575896E-2</v>
      </c>
      <c r="AA691" s="46">
        <f t="shared" si="18"/>
        <v>1.0116787333045758</v>
      </c>
      <c r="AB691" s="46"/>
    </row>
    <row r="692" spans="1:28" x14ac:dyDescent="0.25">
      <c r="A692">
        <v>4552</v>
      </c>
      <c r="B692" s="1">
        <v>45542.554044861099</v>
      </c>
      <c r="C692" s="1">
        <v>45542</v>
      </c>
      <c r="D692" t="s">
        <v>9100</v>
      </c>
      <c r="E692" t="s">
        <v>9101</v>
      </c>
      <c r="F692" t="s">
        <v>790</v>
      </c>
      <c r="G692">
        <v>78</v>
      </c>
      <c r="H692" t="b">
        <v>0</v>
      </c>
      <c r="I692" t="s">
        <v>9240</v>
      </c>
      <c r="J692" t="s">
        <v>9159</v>
      </c>
      <c r="K692" t="s">
        <v>7</v>
      </c>
      <c r="L692" t="b">
        <v>0</v>
      </c>
      <c r="M692" t="s">
        <v>10024</v>
      </c>
      <c r="N692" t="b">
        <v>0</v>
      </c>
      <c r="O692" t="b">
        <v>0</v>
      </c>
      <c r="P692" t="b">
        <v>0</v>
      </c>
      <c r="Q692" t="b">
        <v>1</v>
      </c>
      <c r="R692" t="s">
        <v>10025</v>
      </c>
      <c r="S692">
        <v>18</v>
      </c>
      <c r="T692" t="b">
        <v>0</v>
      </c>
      <c r="V692" t="s">
        <v>8</v>
      </c>
      <c r="W692" t="s">
        <v>8</v>
      </c>
      <c r="X692" s="11">
        <v>82</v>
      </c>
      <c r="Y692">
        <v>1</v>
      </c>
      <c r="Z692" s="46" cm="1">
        <f t="array" ref="Z692">IF(V692="NA",$AD$2,(INDEX($BL$4:$BL$73,MATCH(V692&amp;W692,$BK$4:$BK$73&amp;$BJ$4:$BJ$73,0))))</f>
        <v>-4.0430703315750931E-2</v>
      </c>
      <c r="AA692" s="46">
        <f t="shared" si="18"/>
        <v>0.95956929668424906</v>
      </c>
      <c r="AB692" s="46"/>
    </row>
    <row r="693" spans="1:28" x14ac:dyDescent="0.25">
      <c r="A693">
        <v>4553</v>
      </c>
      <c r="B693" s="1">
        <v>45542.553759409697</v>
      </c>
      <c r="C693" s="1">
        <v>45542</v>
      </c>
      <c r="D693" t="s">
        <v>9100</v>
      </c>
      <c r="E693" t="s">
        <v>9101</v>
      </c>
      <c r="F693" t="s">
        <v>664</v>
      </c>
      <c r="G693">
        <v>89</v>
      </c>
      <c r="H693" t="b">
        <v>0</v>
      </c>
      <c r="I693" t="s">
        <v>9240</v>
      </c>
      <c r="J693" t="s">
        <v>9159</v>
      </c>
      <c r="K693" t="s">
        <v>7</v>
      </c>
      <c r="L693" t="b">
        <v>0</v>
      </c>
      <c r="M693" t="s">
        <v>6914</v>
      </c>
      <c r="N693" t="b">
        <v>0</v>
      </c>
      <c r="O693" t="b">
        <v>0</v>
      </c>
      <c r="P693" t="b">
        <v>0</v>
      </c>
      <c r="Q693" t="b">
        <v>1</v>
      </c>
      <c r="R693" t="s">
        <v>3659</v>
      </c>
      <c r="S693">
        <v>18</v>
      </c>
      <c r="T693" t="b">
        <v>0</v>
      </c>
      <c r="V693" t="s">
        <v>8</v>
      </c>
      <c r="W693" t="s">
        <v>8</v>
      </c>
      <c r="X693" s="11">
        <v>92</v>
      </c>
      <c r="Y693">
        <v>1</v>
      </c>
      <c r="Z693" s="46" cm="1">
        <f t="array" ref="Z693">IF(V693="NA",$AD$2,(INDEX($BL$4:$BL$73,MATCH(V693&amp;W693,$BK$4:$BK$73&amp;$BJ$4:$BJ$73,0))))</f>
        <v>-4.0430703315750931E-2</v>
      </c>
      <c r="AA693" s="46">
        <f t="shared" si="18"/>
        <v>0.95956929668424906</v>
      </c>
      <c r="AB693" s="46"/>
    </row>
    <row r="694" spans="1:28" x14ac:dyDescent="0.25">
      <c r="A694">
        <v>4554</v>
      </c>
      <c r="B694" s="1">
        <v>45542.553468240701</v>
      </c>
      <c r="C694" s="1">
        <v>45542</v>
      </c>
      <c r="D694" t="s">
        <v>9100</v>
      </c>
      <c r="E694" t="s">
        <v>9101</v>
      </c>
      <c r="F694" t="s">
        <v>664</v>
      </c>
      <c r="G694">
        <v>73</v>
      </c>
      <c r="H694" t="b">
        <v>0</v>
      </c>
      <c r="I694" t="s">
        <v>9240</v>
      </c>
      <c r="J694" t="s">
        <v>9159</v>
      </c>
      <c r="K694" t="s">
        <v>7</v>
      </c>
      <c r="L694" t="b">
        <v>0</v>
      </c>
      <c r="M694" t="s">
        <v>10026</v>
      </c>
      <c r="N694" t="b">
        <v>0</v>
      </c>
      <c r="O694" t="b">
        <v>0</v>
      </c>
      <c r="P694" t="b">
        <v>0</v>
      </c>
      <c r="Q694" t="b">
        <v>1</v>
      </c>
      <c r="R694" t="s">
        <v>10027</v>
      </c>
      <c r="S694">
        <v>18</v>
      </c>
      <c r="T694" t="b">
        <v>0</v>
      </c>
      <c r="V694" t="s">
        <v>886</v>
      </c>
      <c r="W694">
        <v>4</v>
      </c>
      <c r="X694" s="11">
        <v>77</v>
      </c>
      <c r="Y694">
        <v>1</v>
      </c>
      <c r="Z694" s="46" cm="1">
        <f t="array" ref="Z694">IF(V694="NA",$AD$2,(INDEX($BL$4:$BL$73,MATCH(V694&amp;W694,$BK$4:$BK$73&amp;$BJ$4:$BJ$73,0))))</f>
        <v>1.0498615788681297E-2</v>
      </c>
      <c r="AA694" s="46">
        <f t="shared" si="18"/>
        <v>1.0104986157886813</v>
      </c>
      <c r="AB694" s="46"/>
    </row>
    <row r="695" spans="1:28" x14ac:dyDescent="0.25">
      <c r="A695">
        <v>4555</v>
      </c>
      <c r="B695" s="1">
        <v>45542.553170740699</v>
      </c>
      <c r="C695" s="1">
        <v>45542</v>
      </c>
      <c r="D695" t="s">
        <v>9100</v>
      </c>
      <c r="E695" t="s">
        <v>9101</v>
      </c>
      <c r="F695" t="s">
        <v>664</v>
      </c>
      <c r="G695">
        <v>73</v>
      </c>
      <c r="H695" t="b">
        <v>0</v>
      </c>
      <c r="I695" t="s">
        <v>9240</v>
      </c>
      <c r="J695" t="s">
        <v>9159</v>
      </c>
      <c r="K695" t="s">
        <v>9</v>
      </c>
      <c r="L695" t="b">
        <v>0</v>
      </c>
      <c r="M695" t="s">
        <v>10028</v>
      </c>
      <c r="N695" t="b">
        <v>0</v>
      </c>
      <c r="O695" t="b">
        <v>1</v>
      </c>
      <c r="P695" t="b">
        <v>0</v>
      </c>
      <c r="Q695" t="b">
        <v>1</v>
      </c>
      <c r="R695" t="s">
        <v>10029</v>
      </c>
      <c r="S695">
        <v>18</v>
      </c>
      <c r="T695" t="b">
        <v>0</v>
      </c>
      <c r="V695" t="s">
        <v>893</v>
      </c>
      <c r="W695">
        <v>5</v>
      </c>
      <c r="X695" s="11">
        <v>77</v>
      </c>
      <c r="Y695">
        <v>1</v>
      </c>
      <c r="Z695" s="46" cm="1">
        <f t="array" ref="Z695">IF(V695="NA",$AD$2,(INDEX($BL$4:$BL$73,MATCH(V695&amp;W695,$BK$4:$BK$73&amp;$BJ$4:$BJ$73,0))))</f>
        <v>4.1970782120221983E-2</v>
      </c>
      <c r="AA695" s="46">
        <f t="shared" si="18"/>
        <v>1.041970782120222</v>
      </c>
      <c r="AB695" s="46"/>
    </row>
    <row r="696" spans="1:28" x14ac:dyDescent="0.25">
      <c r="A696">
        <v>4560</v>
      </c>
      <c r="B696" s="1">
        <v>45542.549825034701</v>
      </c>
      <c r="C696" s="1">
        <v>45542</v>
      </c>
      <c r="D696" t="s">
        <v>9100</v>
      </c>
      <c r="E696" t="s">
        <v>9101</v>
      </c>
      <c r="F696" t="s">
        <v>664</v>
      </c>
      <c r="G696">
        <v>72</v>
      </c>
      <c r="H696" t="b">
        <v>0</v>
      </c>
      <c r="I696" t="s">
        <v>9240</v>
      </c>
      <c r="J696" t="s">
        <v>9159</v>
      </c>
      <c r="K696" t="s">
        <v>7</v>
      </c>
      <c r="L696" t="b">
        <v>0</v>
      </c>
      <c r="M696" t="s">
        <v>10030</v>
      </c>
      <c r="N696" t="b">
        <v>0</v>
      </c>
      <c r="O696" t="b">
        <v>0</v>
      </c>
      <c r="P696" t="b">
        <v>0</v>
      </c>
      <c r="Q696" t="b">
        <v>1</v>
      </c>
      <c r="R696" t="s">
        <v>10031</v>
      </c>
      <c r="S696">
        <v>18</v>
      </c>
      <c r="T696" t="b">
        <v>0</v>
      </c>
      <c r="V696" t="s">
        <v>8</v>
      </c>
      <c r="W696" t="s">
        <v>8</v>
      </c>
      <c r="X696" s="11">
        <v>72</v>
      </c>
      <c r="Y696">
        <v>1</v>
      </c>
      <c r="Z696" s="46" cm="1">
        <f t="array" ref="Z696">IF(V696="NA",$AD$2,(INDEX($BL$4:$BL$73,MATCH(V696&amp;W696,$BK$4:$BK$73&amp;$BJ$4:$BJ$73,0))))</f>
        <v>-4.0430703315750931E-2</v>
      </c>
      <c r="AA696" s="46">
        <f t="shared" si="18"/>
        <v>0.95956929668424906</v>
      </c>
      <c r="AB696" s="46"/>
    </row>
    <row r="697" spans="1:28" x14ac:dyDescent="0.25">
      <c r="A697">
        <v>4561</v>
      </c>
      <c r="B697" s="1">
        <v>45542.5495620949</v>
      </c>
      <c r="C697" s="1">
        <v>45542</v>
      </c>
      <c r="D697" t="s">
        <v>9100</v>
      </c>
      <c r="E697" t="s">
        <v>9101</v>
      </c>
      <c r="F697" t="s">
        <v>790</v>
      </c>
      <c r="G697">
        <v>70</v>
      </c>
      <c r="H697" t="b">
        <v>0</v>
      </c>
      <c r="I697" t="s">
        <v>9240</v>
      </c>
      <c r="J697" t="s">
        <v>9159</v>
      </c>
      <c r="K697" t="s">
        <v>7</v>
      </c>
      <c r="L697" t="b">
        <v>0</v>
      </c>
      <c r="M697" t="s">
        <v>10032</v>
      </c>
      <c r="N697" t="b">
        <v>0</v>
      </c>
      <c r="O697" t="b">
        <v>0</v>
      </c>
      <c r="P697" t="b">
        <v>0</v>
      </c>
      <c r="Q697" t="b">
        <v>1</v>
      </c>
      <c r="R697" t="s">
        <v>10033</v>
      </c>
      <c r="S697">
        <v>18</v>
      </c>
      <c r="T697" t="b">
        <v>0</v>
      </c>
      <c r="V697" t="s">
        <v>658</v>
      </c>
      <c r="W697">
        <v>4</v>
      </c>
      <c r="X697" s="11">
        <v>72</v>
      </c>
      <c r="Y697">
        <v>1</v>
      </c>
      <c r="Z697" s="46" cm="1">
        <f t="array" ref="Z697">IF(V697="NA",$AD$2,(INDEX($BL$4:$BL$73,MATCH(V697&amp;W697,$BK$4:$BK$73&amp;$BJ$4:$BJ$73,0))))</f>
        <v>1.1678733304575896E-2</v>
      </c>
      <c r="AA697" s="46">
        <f t="shared" si="18"/>
        <v>1.0116787333045758</v>
      </c>
      <c r="AB697" s="46"/>
    </row>
    <row r="698" spans="1:28" x14ac:dyDescent="0.25">
      <c r="A698">
        <v>4562</v>
      </c>
      <c r="B698" s="1">
        <v>45542.549137141199</v>
      </c>
      <c r="C698" s="1">
        <v>45542</v>
      </c>
      <c r="D698" t="s">
        <v>9100</v>
      </c>
      <c r="E698" t="s">
        <v>9101</v>
      </c>
      <c r="F698" t="s">
        <v>790</v>
      </c>
      <c r="G698">
        <v>77</v>
      </c>
      <c r="H698" t="b">
        <v>0</v>
      </c>
      <c r="I698" t="s">
        <v>9240</v>
      </c>
      <c r="J698" t="s">
        <v>9159</v>
      </c>
      <c r="K698" t="s">
        <v>7</v>
      </c>
      <c r="L698" t="b">
        <v>0</v>
      </c>
      <c r="M698" t="s">
        <v>6913</v>
      </c>
      <c r="N698" t="b">
        <v>0</v>
      </c>
      <c r="O698" t="b">
        <v>0</v>
      </c>
      <c r="P698" t="b">
        <v>0</v>
      </c>
      <c r="Q698" t="b">
        <v>1</v>
      </c>
      <c r="R698" t="s">
        <v>3654</v>
      </c>
      <c r="S698">
        <v>18</v>
      </c>
      <c r="T698" t="b">
        <v>0</v>
      </c>
      <c r="V698" t="s">
        <v>658</v>
      </c>
      <c r="W698">
        <v>4</v>
      </c>
      <c r="X698" s="11">
        <v>77</v>
      </c>
      <c r="Y698">
        <v>1</v>
      </c>
      <c r="Z698" s="46" cm="1">
        <f t="array" ref="Z698">IF(V698="NA",$AD$2,(INDEX($BL$4:$BL$73,MATCH(V698&amp;W698,$BK$4:$BK$73&amp;$BJ$4:$BJ$73,0))))</f>
        <v>1.1678733304575896E-2</v>
      </c>
      <c r="AA698" s="46">
        <f t="shared" si="18"/>
        <v>1.0116787333045758</v>
      </c>
      <c r="AB698" s="46"/>
    </row>
    <row r="699" spans="1:28" x14ac:dyDescent="0.25">
      <c r="A699">
        <v>4563</v>
      </c>
      <c r="B699" s="1">
        <v>45542.548844259298</v>
      </c>
      <c r="C699" s="1">
        <v>45542</v>
      </c>
      <c r="D699" t="s">
        <v>9100</v>
      </c>
      <c r="E699" t="s">
        <v>9101</v>
      </c>
      <c r="F699" t="s">
        <v>790</v>
      </c>
      <c r="G699">
        <v>73</v>
      </c>
      <c r="H699" t="b">
        <v>0</v>
      </c>
      <c r="I699" t="s">
        <v>9240</v>
      </c>
      <c r="J699" t="s">
        <v>9159</v>
      </c>
      <c r="K699" t="s">
        <v>7</v>
      </c>
      <c r="L699" t="b">
        <v>0</v>
      </c>
      <c r="M699" t="s">
        <v>10034</v>
      </c>
      <c r="N699" t="b">
        <v>0</v>
      </c>
      <c r="O699" t="b">
        <v>0</v>
      </c>
      <c r="P699" t="b">
        <v>0</v>
      </c>
      <c r="Q699" t="b">
        <v>1</v>
      </c>
      <c r="R699" t="s">
        <v>10035</v>
      </c>
      <c r="S699">
        <v>18</v>
      </c>
      <c r="T699" t="b">
        <v>0</v>
      </c>
      <c r="V699" t="s">
        <v>886</v>
      </c>
      <c r="W699">
        <v>4</v>
      </c>
      <c r="X699" s="11">
        <v>77</v>
      </c>
      <c r="Y699">
        <v>1</v>
      </c>
      <c r="Z699" s="46" cm="1">
        <f t="array" ref="Z699">IF(V699="NA",$AD$2,(INDEX($BL$4:$BL$73,MATCH(V699&amp;W699,$BK$4:$BK$73&amp;$BJ$4:$BJ$73,0))))</f>
        <v>1.0498615788681297E-2</v>
      </c>
      <c r="AA699" s="46">
        <f t="shared" si="18"/>
        <v>1.0104986157886813</v>
      </c>
      <c r="AB699" s="46"/>
    </row>
    <row r="700" spans="1:28" x14ac:dyDescent="0.25">
      <c r="A700">
        <v>4564</v>
      </c>
      <c r="B700" s="1">
        <v>45542.548567800899</v>
      </c>
      <c r="C700" s="1">
        <v>45542</v>
      </c>
      <c r="D700" t="s">
        <v>9100</v>
      </c>
      <c r="E700" t="s">
        <v>9101</v>
      </c>
      <c r="F700" t="s">
        <v>790</v>
      </c>
      <c r="G700">
        <v>75</v>
      </c>
      <c r="H700" t="b">
        <v>0</v>
      </c>
      <c r="I700" t="s">
        <v>9240</v>
      </c>
      <c r="J700" t="s">
        <v>9159</v>
      </c>
      <c r="K700" t="s">
        <v>9</v>
      </c>
      <c r="L700" t="b">
        <v>0</v>
      </c>
      <c r="M700" t="s">
        <v>10036</v>
      </c>
      <c r="N700" t="b">
        <v>0</v>
      </c>
      <c r="O700" t="b">
        <v>1</v>
      </c>
      <c r="P700" t="b">
        <v>0</v>
      </c>
      <c r="Q700" t="b">
        <v>1</v>
      </c>
      <c r="R700" t="s">
        <v>10037</v>
      </c>
      <c r="S700">
        <v>18</v>
      </c>
      <c r="T700" t="b">
        <v>0</v>
      </c>
      <c r="V700" t="s">
        <v>888</v>
      </c>
      <c r="W700">
        <v>4</v>
      </c>
      <c r="X700" s="11">
        <v>77</v>
      </c>
      <c r="Y700">
        <v>1</v>
      </c>
      <c r="Z700" s="46" cm="1">
        <f t="array" ref="Z700">IF(V700="NA",$AD$2,(INDEX($BL$4:$BL$73,MATCH(V700&amp;W700,$BK$4:$BK$73&amp;$BJ$4:$BJ$73,0))))</f>
        <v>1.0498615788681257E-2</v>
      </c>
      <c r="AA700" s="46">
        <f t="shared" si="18"/>
        <v>1.0104986157886813</v>
      </c>
      <c r="AB700" s="46"/>
    </row>
    <row r="701" spans="1:28" x14ac:dyDescent="0.25">
      <c r="A701">
        <v>4565</v>
      </c>
      <c r="B701" s="1">
        <v>45542.548321377297</v>
      </c>
      <c r="C701" s="1">
        <v>45542</v>
      </c>
      <c r="D701" t="s">
        <v>9100</v>
      </c>
      <c r="E701" t="s">
        <v>9101</v>
      </c>
      <c r="F701" t="s">
        <v>664</v>
      </c>
      <c r="G701">
        <v>75</v>
      </c>
      <c r="H701" t="b">
        <v>0</v>
      </c>
      <c r="I701" t="s">
        <v>9240</v>
      </c>
      <c r="J701" t="s">
        <v>9159</v>
      </c>
      <c r="K701" t="s">
        <v>9</v>
      </c>
      <c r="L701" t="b">
        <v>0</v>
      </c>
      <c r="M701" t="s">
        <v>6912</v>
      </c>
      <c r="N701" t="b">
        <v>0</v>
      </c>
      <c r="O701" t="b">
        <v>1</v>
      </c>
      <c r="P701" t="b">
        <v>0</v>
      </c>
      <c r="Q701" t="b">
        <v>1</v>
      </c>
      <c r="R701" t="s">
        <v>3652</v>
      </c>
      <c r="S701">
        <v>18</v>
      </c>
      <c r="T701" t="b">
        <v>0</v>
      </c>
      <c r="V701" t="s">
        <v>892</v>
      </c>
      <c r="W701">
        <v>4</v>
      </c>
      <c r="X701" s="11">
        <v>77</v>
      </c>
      <c r="Y701">
        <v>1</v>
      </c>
      <c r="Z701" s="46" cm="1">
        <f t="array" ref="Z701">IF(V701="NA",$AD$2,(INDEX($BL$4:$BL$73,MATCH(V701&amp;W701,$BK$4:$BK$73&amp;$BJ$4:$BJ$73,0))))</f>
        <v>1.0498615788681274E-2</v>
      </c>
      <c r="AA701" s="46">
        <f t="shared" si="18"/>
        <v>1.0104986157886813</v>
      </c>
      <c r="AB701" s="46"/>
    </row>
    <row r="702" spans="1:28" x14ac:dyDescent="0.25">
      <c r="A702">
        <v>4566</v>
      </c>
      <c r="B702" s="1">
        <v>45542.548013460597</v>
      </c>
      <c r="C702" s="1">
        <v>45542</v>
      </c>
      <c r="D702" t="s">
        <v>9100</v>
      </c>
      <c r="E702" t="s">
        <v>9101</v>
      </c>
      <c r="F702" t="s">
        <v>664</v>
      </c>
      <c r="G702">
        <v>74</v>
      </c>
      <c r="H702" t="b">
        <v>0</v>
      </c>
      <c r="I702" t="s">
        <v>9240</v>
      </c>
      <c r="J702" t="s">
        <v>9159</v>
      </c>
      <c r="K702" t="s">
        <v>9</v>
      </c>
      <c r="L702" t="b">
        <v>0</v>
      </c>
      <c r="M702" t="s">
        <v>10038</v>
      </c>
      <c r="N702" t="b">
        <v>0</v>
      </c>
      <c r="O702" t="b">
        <v>1</v>
      </c>
      <c r="P702" t="b">
        <v>0</v>
      </c>
      <c r="Q702" t="b">
        <v>1</v>
      </c>
      <c r="R702" t="s">
        <v>10039</v>
      </c>
      <c r="S702">
        <v>18</v>
      </c>
      <c r="T702" t="b">
        <v>0</v>
      </c>
      <c r="V702" t="s">
        <v>889</v>
      </c>
      <c r="W702">
        <v>4</v>
      </c>
      <c r="X702" s="11">
        <v>77</v>
      </c>
      <c r="Y702">
        <v>1</v>
      </c>
      <c r="Z702" s="46" cm="1">
        <f t="array" ref="Z702">IF(V702="NA",$AD$2,(INDEX($BL$4:$BL$73,MATCH(V702&amp;W702,$BK$4:$BK$73&amp;$BJ$4:$BJ$73,0))))</f>
        <v>1.0498615788681227E-2</v>
      </c>
      <c r="AA702" s="46">
        <f t="shared" si="18"/>
        <v>1.0104986157886813</v>
      </c>
      <c r="AB702" s="46"/>
    </row>
    <row r="703" spans="1:28" x14ac:dyDescent="0.25">
      <c r="A703">
        <v>4567</v>
      </c>
      <c r="B703" s="1">
        <v>45542.5476927083</v>
      </c>
      <c r="C703" s="1">
        <v>45542</v>
      </c>
      <c r="D703" t="s">
        <v>9100</v>
      </c>
      <c r="E703" t="s">
        <v>9101</v>
      </c>
      <c r="F703" t="s">
        <v>664</v>
      </c>
      <c r="G703">
        <v>79</v>
      </c>
      <c r="H703" t="b">
        <v>0</v>
      </c>
      <c r="I703" t="s">
        <v>9240</v>
      </c>
      <c r="J703" t="s">
        <v>9159</v>
      </c>
      <c r="K703" t="s">
        <v>9</v>
      </c>
      <c r="L703" t="b">
        <v>0</v>
      </c>
      <c r="M703" t="s">
        <v>10040</v>
      </c>
      <c r="N703" t="b">
        <v>0</v>
      </c>
      <c r="O703" t="b">
        <v>1</v>
      </c>
      <c r="P703" t="b">
        <v>0</v>
      </c>
      <c r="Q703" t="b">
        <v>1</v>
      </c>
      <c r="R703" t="s">
        <v>10041</v>
      </c>
      <c r="S703">
        <v>18</v>
      </c>
      <c r="T703" t="b">
        <v>0</v>
      </c>
      <c r="V703" t="s">
        <v>742</v>
      </c>
      <c r="W703">
        <v>4</v>
      </c>
      <c r="X703" s="11">
        <v>82</v>
      </c>
      <c r="Y703">
        <v>1</v>
      </c>
      <c r="Z703" s="46" cm="1">
        <f t="array" ref="Z703">IF(V703="NA",$AD$2,(INDEX($BL$4:$BL$73,MATCH(V703&amp;W703,$BK$4:$BK$73&amp;$BJ$4:$BJ$73,0))))</f>
        <v>1.1678733304575913E-2</v>
      </c>
      <c r="AA703" s="46">
        <f t="shared" si="18"/>
        <v>1.0116787333045758</v>
      </c>
      <c r="AB703" s="46"/>
    </row>
    <row r="704" spans="1:28" x14ac:dyDescent="0.25">
      <c r="A704">
        <v>4568</v>
      </c>
      <c r="B704" s="1">
        <v>45542.546424178203</v>
      </c>
      <c r="C704" s="1">
        <v>45542</v>
      </c>
      <c r="D704" t="s">
        <v>9100</v>
      </c>
      <c r="E704" t="s">
        <v>9101</v>
      </c>
      <c r="F704" t="s">
        <v>664</v>
      </c>
      <c r="G704">
        <v>70</v>
      </c>
      <c r="H704" t="b">
        <v>0</v>
      </c>
      <c r="I704" t="s">
        <v>9240</v>
      </c>
      <c r="J704" t="s">
        <v>9159</v>
      </c>
      <c r="K704" t="s">
        <v>9</v>
      </c>
      <c r="L704" t="b">
        <v>0</v>
      </c>
      <c r="M704" t="s">
        <v>6911</v>
      </c>
      <c r="N704" t="b">
        <v>0</v>
      </c>
      <c r="O704" t="b">
        <v>1</v>
      </c>
      <c r="P704" t="b">
        <v>0</v>
      </c>
      <c r="Q704" t="b">
        <v>1</v>
      </c>
      <c r="R704" t="s">
        <v>3650</v>
      </c>
      <c r="S704">
        <v>18</v>
      </c>
      <c r="T704" t="b">
        <v>0</v>
      </c>
      <c r="V704" t="s">
        <v>892</v>
      </c>
      <c r="W704">
        <v>4</v>
      </c>
      <c r="X704" s="11">
        <v>72</v>
      </c>
      <c r="Y704">
        <v>1</v>
      </c>
      <c r="Z704" s="46" cm="1">
        <f t="array" ref="Z704">IF(V704="NA",$AD$2,(INDEX($BL$4:$BL$73,MATCH(V704&amp;W704,$BK$4:$BK$73&amp;$BJ$4:$BJ$73,0))))</f>
        <v>1.0498615788681274E-2</v>
      </c>
      <c r="AA704" s="46">
        <f t="shared" si="18"/>
        <v>1.0104986157886813</v>
      </c>
      <c r="AB704" s="46"/>
    </row>
    <row r="705" spans="1:28" x14ac:dyDescent="0.25">
      <c r="A705">
        <v>4572</v>
      </c>
      <c r="B705" s="1">
        <v>45542.545044930601</v>
      </c>
      <c r="C705" s="1">
        <v>45542</v>
      </c>
      <c r="D705" t="s">
        <v>9100</v>
      </c>
      <c r="E705" t="s">
        <v>9101</v>
      </c>
      <c r="F705" t="s">
        <v>790</v>
      </c>
      <c r="G705">
        <v>71</v>
      </c>
      <c r="H705" t="b">
        <v>0</v>
      </c>
      <c r="I705" t="s">
        <v>9240</v>
      </c>
      <c r="J705" t="s">
        <v>9159</v>
      </c>
      <c r="K705" t="s">
        <v>9</v>
      </c>
      <c r="L705" t="b">
        <v>0</v>
      </c>
      <c r="M705" t="s">
        <v>10042</v>
      </c>
      <c r="N705" t="b">
        <v>0</v>
      </c>
      <c r="O705" t="b">
        <v>1</v>
      </c>
      <c r="P705" t="b">
        <v>0</v>
      </c>
      <c r="Q705" t="b">
        <v>1</v>
      </c>
      <c r="R705" t="s">
        <v>10043</v>
      </c>
      <c r="S705">
        <v>18</v>
      </c>
      <c r="T705" t="b">
        <v>0</v>
      </c>
      <c r="V705" t="s">
        <v>941</v>
      </c>
      <c r="W705">
        <v>3</v>
      </c>
      <c r="X705" s="11">
        <v>72</v>
      </c>
      <c r="Y705">
        <v>1</v>
      </c>
      <c r="Z705" s="46" cm="1">
        <f t="array" ref="Z705">IF(V705="NA",$AD$2,(INDEX($BL$4:$BL$73,MATCH(V705&amp;W705,$BK$4:$BK$73&amp;$BJ$4:$BJ$73,0))))</f>
        <v>1.895251681271656E-2</v>
      </c>
      <c r="AA705" s="46">
        <f t="shared" si="18"/>
        <v>1.0189525168127165</v>
      </c>
      <c r="AB705" s="46"/>
    </row>
    <row r="706" spans="1:28" x14ac:dyDescent="0.25">
      <c r="A706">
        <v>4573</v>
      </c>
      <c r="B706" s="1">
        <v>45542.5447529167</v>
      </c>
      <c r="C706" s="1">
        <v>45542</v>
      </c>
      <c r="D706" t="s">
        <v>9100</v>
      </c>
      <c r="E706" t="s">
        <v>9101</v>
      </c>
      <c r="F706" t="s">
        <v>790</v>
      </c>
      <c r="G706">
        <v>74</v>
      </c>
      <c r="H706" t="b">
        <v>0</v>
      </c>
      <c r="I706" t="s">
        <v>9240</v>
      </c>
      <c r="J706" t="s">
        <v>9159</v>
      </c>
      <c r="K706" t="s">
        <v>9</v>
      </c>
      <c r="L706" t="b">
        <v>0</v>
      </c>
      <c r="M706" t="s">
        <v>10044</v>
      </c>
      <c r="N706" t="b">
        <v>0</v>
      </c>
      <c r="O706" t="b">
        <v>1</v>
      </c>
      <c r="P706" t="b">
        <v>0</v>
      </c>
      <c r="Q706" t="b">
        <v>1</v>
      </c>
      <c r="R706" t="s">
        <v>10045</v>
      </c>
      <c r="S706">
        <v>18</v>
      </c>
      <c r="T706" t="b">
        <v>0</v>
      </c>
      <c r="V706" t="s">
        <v>886</v>
      </c>
      <c r="W706">
        <v>3</v>
      </c>
      <c r="X706" s="11">
        <v>77</v>
      </c>
      <c r="Y706">
        <v>1</v>
      </c>
      <c r="Z706" s="46" cm="1">
        <f t="array" ref="Z706">IF(V706="NA",$AD$2,(INDEX($BL$4:$BL$73,MATCH(V706&amp;W706,$BK$4:$BK$73&amp;$BJ$4:$BJ$73,0))))</f>
        <v>1.8952516812716664E-2</v>
      </c>
      <c r="AA706" s="46">
        <f t="shared" si="18"/>
        <v>1.0189525168127167</v>
      </c>
      <c r="AB706" s="46"/>
    </row>
    <row r="707" spans="1:28" x14ac:dyDescent="0.25">
      <c r="A707">
        <v>4574</v>
      </c>
      <c r="B707" s="1">
        <v>45542.544429097201</v>
      </c>
      <c r="C707" s="1">
        <v>45542</v>
      </c>
      <c r="D707" t="s">
        <v>9100</v>
      </c>
      <c r="E707" t="s">
        <v>9101</v>
      </c>
      <c r="F707" t="s">
        <v>790</v>
      </c>
      <c r="G707">
        <v>74</v>
      </c>
      <c r="H707" t="b">
        <v>0</v>
      </c>
      <c r="I707" t="s">
        <v>9240</v>
      </c>
      <c r="J707" t="s">
        <v>9159</v>
      </c>
      <c r="K707" t="s">
        <v>7</v>
      </c>
      <c r="L707" t="b">
        <v>0</v>
      </c>
      <c r="M707" t="s">
        <v>6910</v>
      </c>
      <c r="N707" t="b">
        <v>0</v>
      </c>
      <c r="O707" t="b">
        <v>0</v>
      </c>
      <c r="P707" t="b">
        <v>0</v>
      </c>
      <c r="Q707" t="b">
        <v>1</v>
      </c>
      <c r="R707" t="s">
        <v>459</v>
      </c>
      <c r="S707">
        <v>18</v>
      </c>
      <c r="T707" t="b">
        <v>0</v>
      </c>
      <c r="V707" t="s">
        <v>658</v>
      </c>
      <c r="W707">
        <v>5</v>
      </c>
      <c r="X707" s="11">
        <v>77</v>
      </c>
      <c r="Y707">
        <v>1</v>
      </c>
      <c r="Z707" s="46" cm="1">
        <f t="array" ref="Z707">IF(V707="NA",$AD$2,(INDEX($BL$4:$BL$73,MATCH(V707&amp;W707,$BK$4:$BK$73&amp;$BJ$4:$BJ$73,0))))</f>
        <v>2.9563914871896181E-3</v>
      </c>
      <c r="AA707" s="46">
        <f t="shared" si="18"/>
        <v>1.0029563914871895</v>
      </c>
      <c r="AB707" s="46"/>
    </row>
    <row r="708" spans="1:28" x14ac:dyDescent="0.25">
      <c r="A708">
        <v>4575</v>
      </c>
      <c r="B708" s="1">
        <v>45542.544175868097</v>
      </c>
      <c r="C708" s="1">
        <v>45542</v>
      </c>
      <c r="D708" t="s">
        <v>9100</v>
      </c>
      <c r="E708" t="s">
        <v>9101</v>
      </c>
      <c r="F708" t="s">
        <v>790</v>
      </c>
      <c r="G708">
        <v>71</v>
      </c>
      <c r="H708" t="b">
        <v>0</v>
      </c>
      <c r="I708" t="s">
        <v>9240</v>
      </c>
      <c r="J708" t="s">
        <v>9159</v>
      </c>
      <c r="K708" t="s">
        <v>7</v>
      </c>
      <c r="L708" t="b">
        <v>0</v>
      </c>
      <c r="M708" t="s">
        <v>10046</v>
      </c>
      <c r="N708" t="b">
        <v>0</v>
      </c>
      <c r="O708" t="b">
        <v>0</v>
      </c>
      <c r="P708" t="b">
        <v>0</v>
      </c>
      <c r="Q708" t="b">
        <v>1</v>
      </c>
      <c r="R708" t="s">
        <v>10047</v>
      </c>
      <c r="S708">
        <v>18</v>
      </c>
      <c r="T708" t="b">
        <v>0</v>
      </c>
      <c r="V708" t="s">
        <v>888</v>
      </c>
      <c r="W708">
        <v>4</v>
      </c>
      <c r="X708" s="11">
        <v>72</v>
      </c>
      <c r="Y708">
        <v>1</v>
      </c>
      <c r="Z708" s="46" cm="1">
        <f t="array" ref="Z708">IF(V708="NA",$AD$2,(INDEX($BL$4:$BL$73,MATCH(V708&amp;W708,$BK$4:$BK$73&amp;$BJ$4:$BJ$73,0))))</f>
        <v>1.0498615788681257E-2</v>
      </c>
      <c r="AA708" s="46">
        <f t="shared" ref="AA708:AA771" si="19">Y708+Z708</f>
        <v>1.0104986157886813</v>
      </c>
      <c r="AB708" s="46"/>
    </row>
    <row r="709" spans="1:28" x14ac:dyDescent="0.25">
      <c r="A709">
        <v>4576</v>
      </c>
      <c r="B709" s="1">
        <v>45542.5430822454</v>
      </c>
      <c r="C709" s="1">
        <v>45542</v>
      </c>
      <c r="D709" t="s">
        <v>9100</v>
      </c>
      <c r="E709" t="s">
        <v>9101</v>
      </c>
      <c r="F709" t="s">
        <v>790</v>
      </c>
      <c r="G709">
        <v>77</v>
      </c>
      <c r="H709" t="b">
        <v>0</v>
      </c>
      <c r="I709" t="s">
        <v>9240</v>
      </c>
      <c r="J709" t="s">
        <v>9159</v>
      </c>
      <c r="K709" t="s">
        <v>7</v>
      </c>
      <c r="L709" t="b">
        <v>0</v>
      </c>
      <c r="M709" t="s">
        <v>10048</v>
      </c>
      <c r="N709" t="b">
        <v>0</v>
      </c>
      <c r="O709" t="b">
        <v>0</v>
      </c>
      <c r="P709" t="b">
        <v>0</v>
      </c>
      <c r="Q709" t="b">
        <v>1</v>
      </c>
      <c r="R709" t="s">
        <v>10049</v>
      </c>
      <c r="S709">
        <v>18</v>
      </c>
      <c r="T709" t="b">
        <v>0</v>
      </c>
      <c r="V709" t="s">
        <v>8</v>
      </c>
      <c r="W709" t="s">
        <v>8</v>
      </c>
      <c r="X709" s="11">
        <v>77</v>
      </c>
      <c r="Y709">
        <v>1</v>
      </c>
      <c r="Z709" s="46" cm="1">
        <f t="array" ref="Z709">IF(V709="NA",$AD$2,(INDEX($BL$4:$BL$73,MATCH(V709&amp;W709,$BK$4:$BK$73&amp;$BJ$4:$BJ$73,0))))</f>
        <v>-4.0430703315750931E-2</v>
      </c>
      <c r="AA709" s="46">
        <f t="shared" si="19"/>
        <v>0.95956929668424906</v>
      </c>
      <c r="AB709" s="46"/>
    </row>
    <row r="710" spans="1:28" x14ac:dyDescent="0.25">
      <c r="A710">
        <v>4581</v>
      </c>
      <c r="B710" s="1">
        <v>45542.541587615699</v>
      </c>
      <c r="C710" s="1">
        <v>45542</v>
      </c>
      <c r="D710" t="s">
        <v>9100</v>
      </c>
      <c r="E710" t="s">
        <v>9101</v>
      </c>
      <c r="F710" t="s">
        <v>664</v>
      </c>
      <c r="G710">
        <v>74</v>
      </c>
      <c r="H710" t="b">
        <v>0</v>
      </c>
      <c r="I710" t="s">
        <v>9240</v>
      </c>
      <c r="J710" t="s">
        <v>9159</v>
      </c>
      <c r="K710" t="s">
        <v>7</v>
      </c>
      <c r="L710" t="b">
        <v>0</v>
      </c>
      <c r="M710" t="s">
        <v>10050</v>
      </c>
      <c r="N710" t="b">
        <v>0</v>
      </c>
      <c r="O710" t="b">
        <v>0</v>
      </c>
      <c r="P710" t="b">
        <v>0</v>
      </c>
      <c r="Q710" t="b">
        <v>1</v>
      </c>
      <c r="R710" t="s">
        <v>10051</v>
      </c>
      <c r="S710">
        <v>18</v>
      </c>
      <c r="T710" t="b">
        <v>0</v>
      </c>
      <c r="V710" t="s">
        <v>886</v>
      </c>
      <c r="W710">
        <v>4</v>
      </c>
      <c r="X710" s="11">
        <v>77</v>
      </c>
      <c r="Y710">
        <v>1</v>
      </c>
      <c r="Z710" s="46" cm="1">
        <f t="array" ref="Z710">IF(V710="NA",$AD$2,(INDEX($BL$4:$BL$73,MATCH(V710&amp;W710,$BK$4:$BK$73&amp;$BJ$4:$BJ$73,0))))</f>
        <v>1.0498615788681297E-2</v>
      </c>
      <c r="AA710" s="46">
        <f t="shared" si="19"/>
        <v>1.0104986157886813</v>
      </c>
      <c r="AB710" s="46"/>
    </row>
    <row r="711" spans="1:28" x14ac:dyDescent="0.25">
      <c r="A711">
        <v>4582</v>
      </c>
      <c r="B711" s="1">
        <v>45542.541034282403</v>
      </c>
      <c r="C711" s="1">
        <v>45542</v>
      </c>
      <c r="D711" t="s">
        <v>9100</v>
      </c>
      <c r="E711" t="s">
        <v>9101</v>
      </c>
      <c r="F711" t="s">
        <v>790</v>
      </c>
      <c r="G711">
        <v>83</v>
      </c>
      <c r="H711" t="b">
        <v>0</v>
      </c>
      <c r="I711" t="s">
        <v>9240</v>
      </c>
      <c r="J711" t="s">
        <v>9159</v>
      </c>
      <c r="K711" t="s">
        <v>7</v>
      </c>
      <c r="L711" t="b">
        <v>0</v>
      </c>
      <c r="M711" t="s">
        <v>10052</v>
      </c>
      <c r="N711" t="b">
        <v>0</v>
      </c>
      <c r="O711" t="b">
        <v>0</v>
      </c>
      <c r="P711" t="b">
        <v>0</v>
      </c>
      <c r="Q711" t="b">
        <v>1</v>
      </c>
      <c r="R711" t="s">
        <v>10053</v>
      </c>
      <c r="S711">
        <v>18</v>
      </c>
      <c r="T711" t="b">
        <v>0</v>
      </c>
      <c r="V711" t="s">
        <v>886</v>
      </c>
      <c r="W711">
        <v>5</v>
      </c>
      <c r="X711" s="11">
        <v>87</v>
      </c>
      <c r="Y711">
        <v>1</v>
      </c>
      <c r="Z711" s="46" cm="1">
        <f t="array" ref="Z711">IF(V711="NA",$AD$2,(INDEX($BL$4:$BL$73,MATCH(V711&amp;W711,$BK$4:$BK$73&amp;$BJ$4:$BJ$73,0))))</f>
        <v>4.1970782120221983E-2</v>
      </c>
      <c r="AA711" s="46">
        <f t="shared" si="19"/>
        <v>1.041970782120222</v>
      </c>
      <c r="AB711" s="46"/>
    </row>
    <row r="712" spans="1:28" x14ac:dyDescent="0.25">
      <c r="A712">
        <v>4583</v>
      </c>
      <c r="B712" s="1">
        <v>45542.540774236099</v>
      </c>
      <c r="C712" s="1">
        <v>45542</v>
      </c>
      <c r="D712" t="s">
        <v>9100</v>
      </c>
      <c r="E712" t="s">
        <v>9101</v>
      </c>
      <c r="F712" t="s">
        <v>664</v>
      </c>
      <c r="G712">
        <v>76</v>
      </c>
      <c r="H712" t="b">
        <v>0</v>
      </c>
      <c r="I712" t="s">
        <v>9240</v>
      </c>
      <c r="J712" t="s">
        <v>9159</v>
      </c>
      <c r="K712" t="s">
        <v>7</v>
      </c>
      <c r="L712" t="b">
        <v>0</v>
      </c>
      <c r="M712" t="s">
        <v>6909</v>
      </c>
      <c r="N712" t="b">
        <v>0</v>
      </c>
      <c r="O712" t="b">
        <v>0</v>
      </c>
      <c r="P712" t="b">
        <v>0</v>
      </c>
      <c r="Q712" t="b">
        <v>1</v>
      </c>
      <c r="R712" t="s">
        <v>3641</v>
      </c>
      <c r="S712">
        <v>18</v>
      </c>
      <c r="T712" t="b">
        <v>0</v>
      </c>
      <c r="V712" t="s">
        <v>658</v>
      </c>
      <c r="W712">
        <v>4</v>
      </c>
      <c r="X712" s="11">
        <v>77</v>
      </c>
      <c r="Y712">
        <v>1</v>
      </c>
      <c r="Z712" s="46" cm="1">
        <f t="array" ref="Z712">IF(V712="NA",$AD$2,(INDEX($BL$4:$BL$73,MATCH(V712&amp;W712,$BK$4:$BK$73&amp;$BJ$4:$BJ$73,0))))</f>
        <v>1.1678733304575896E-2</v>
      </c>
      <c r="AA712" s="46">
        <f t="shared" si="19"/>
        <v>1.0116787333045758</v>
      </c>
      <c r="AB712" s="46"/>
    </row>
    <row r="713" spans="1:28" x14ac:dyDescent="0.25">
      <c r="A713">
        <v>4584</v>
      </c>
      <c r="B713" s="1">
        <v>45542.540452638903</v>
      </c>
      <c r="C713" s="1">
        <v>45542</v>
      </c>
      <c r="D713" t="s">
        <v>9100</v>
      </c>
      <c r="E713" t="s">
        <v>9101</v>
      </c>
      <c r="F713" t="s">
        <v>664</v>
      </c>
      <c r="G713">
        <v>88</v>
      </c>
      <c r="H713" t="b">
        <v>0</v>
      </c>
      <c r="I713" t="s">
        <v>9240</v>
      </c>
      <c r="J713" t="s">
        <v>9159</v>
      </c>
      <c r="K713" t="s">
        <v>9</v>
      </c>
      <c r="L713" t="b">
        <v>0</v>
      </c>
      <c r="M713" t="s">
        <v>10054</v>
      </c>
      <c r="N713" t="b">
        <v>0</v>
      </c>
      <c r="O713" t="b">
        <v>1</v>
      </c>
      <c r="P713" t="b">
        <v>0</v>
      </c>
      <c r="Q713" t="b">
        <v>1</v>
      </c>
      <c r="R713" t="s">
        <v>10055</v>
      </c>
      <c r="S713">
        <v>18</v>
      </c>
      <c r="T713" t="b">
        <v>0</v>
      </c>
      <c r="V713" t="s">
        <v>743</v>
      </c>
      <c r="W713">
        <v>4</v>
      </c>
      <c r="X713" s="11">
        <v>92</v>
      </c>
      <c r="Y713">
        <v>1</v>
      </c>
      <c r="Z713" s="46" cm="1">
        <f t="array" ref="Z713">IF(V713="NA",$AD$2,(INDEX($BL$4:$BL$73,MATCH(V713&amp;W713,$BK$4:$BK$73&amp;$BJ$4:$BJ$73,0))))</f>
        <v>1.1678733304575811E-2</v>
      </c>
      <c r="AA713" s="46">
        <f t="shared" si="19"/>
        <v>1.0116787333045758</v>
      </c>
      <c r="AB713" s="46"/>
    </row>
    <row r="714" spans="1:28" x14ac:dyDescent="0.25">
      <c r="A714">
        <v>4585</v>
      </c>
      <c r="B714" s="1">
        <v>45542.540160034703</v>
      </c>
      <c r="C714" s="1">
        <v>45542</v>
      </c>
      <c r="D714" t="s">
        <v>9100</v>
      </c>
      <c r="E714" t="s">
        <v>9101</v>
      </c>
      <c r="F714" t="s">
        <v>664</v>
      </c>
      <c r="G714">
        <v>75</v>
      </c>
      <c r="H714" t="b">
        <v>0</v>
      </c>
      <c r="I714" t="s">
        <v>9240</v>
      </c>
      <c r="J714" t="s">
        <v>9159</v>
      </c>
      <c r="K714" t="s">
        <v>7</v>
      </c>
      <c r="L714" t="b">
        <v>0</v>
      </c>
      <c r="M714" t="s">
        <v>10056</v>
      </c>
      <c r="N714" t="b">
        <v>0</v>
      </c>
      <c r="O714" t="b">
        <v>0</v>
      </c>
      <c r="P714" t="b">
        <v>0</v>
      </c>
      <c r="Q714" t="b">
        <v>1</v>
      </c>
      <c r="R714" t="s">
        <v>10057</v>
      </c>
      <c r="S714">
        <v>18</v>
      </c>
      <c r="T714" t="b">
        <v>0</v>
      </c>
      <c r="V714" t="s">
        <v>893</v>
      </c>
      <c r="W714">
        <v>4</v>
      </c>
      <c r="X714" s="11">
        <v>77</v>
      </c>
      <c r="Y714">
        <v>1</v>
      </c>
      <c r="Z714" s="46" cm="1">
        <f t="array" ref="Z714">IF(V714="NA",$AD$2,(INDEX($BL$4:$BL$73,MATCH(V714&amp;W714,$BK$4:$BK$73&amp;$BJ$4:$BJ$73,0))))</f>
        <v>1.0498615788681286E-2</v>
      </c>
      <c r="AA714" s="46">
        <f t="shared" si="19"/>
        <v>1.0104986157886813</v>
      </c>
      <c r="AB714" s="46"/>
    </row>
    <row r="715" spans="1:28" x14ac:dyDescent="0.25">
      <c r="A715">
        <v>4586</v>
      </c>
      <c r="B715" s="1">
        <v>45542.539900451397</v>
      </c>
      <c r="C715" s="1">
        <v>45542</v>
      </c>
      <c r="D715" t="s">
        <v>9100</v>
      </c>
      <c r="E715" t="s">
        <v>9101</v>
      </c>
      <c r="F715" t="s">
        <v>790</v>
      </c>
      <c r="G715">
        <v>76</v>
      </c>
      <c r="H715" t="b">
        <v>0</v>
      </c>
      <c r="I715" t="s">
        <v>9240</v>
      </c>
      <c r="J715" t="s">
        <v>9159</v>
      </c>
      <c r="K715" t="s">
        <v>7</v>
      </c>
      <c r="L715" t="b">
        <v>0</v>
      </c>
      <c r="M715" t="s">
        <v>6908</v>
      </c>
      <c r="N715" t="b">
        <v>0</v>
      </c>
      <c r="O715" t="b">
        <v>0</v>
      </c>
      <c r="P715" t="b">
        <v>0</v>
      </c>
      <c r="Q715" t="b">
        <v>1</v>
      </c>
      <c r="R715" t="s">
        <v>3639</v>
      </c>
      <c r="S715">
        <v>18</v>
      </c>
      <c r="T715" t="b">
        <v>0</v>
      </c>
      <c r="V715" t="s">
        <v>886</v>
      </c>
      <c r="W715">
        <v>4</v>
      </c>
      <c r="X715" s="11">
        <v>77</v>
      </c>
      <c r="Y715">
        <v>1</v>
      </c>
      <c r="Z715" s="46" cm="1">
        <f t="array" ref="Z715">IF(V715="NA",$AD$2,(INDEX($BL$4:$BL$73,MATCH(V715&amp;W715,$BK$4:$BK$73&amp;$BJ$4:$BJ$73,0))))</f>
        <v>1.0498615788681297E-2</v>
      </c>
      <c r="AA715" s="46">
        <f t="shared" si="19"/>
        <v>1.0104986157886813</v>
      </c>
      <c r="AB715" s="46"/>
    </row>
    <row r="716" spans="1:28" x14ac:dyDescent="0.25">
      <c r="A716">
        <v>4587</v>
      </c>
      <c r="B716" s="1">
        <v>45542.539623807897</v>
      </c>
      <c r="C716" s="1">
        <v>45542</v>
      </c>
      <c r="D716" t="s">
        <v>9100</v>
      </c>
      <c r="E716" t="s">
        <v>9101</v>
      </c>
      <c r="F716" t="s">
        <v>790</v>
      </c>
      <c r="G716">
        <v>73</v>
      </c>
      <c r="H716" t="b">
        <v>0</v>
      </c>
      <c r="I716" t="s">
        <v>9240</v>
      </c>
      <c r="J716" t="s">
        <v>9159</v>
      </c>
      <c r="K716" t="s">
        <v>7</v>
      </c>
      <c r="L716" t="b">
        <v>0</v>
      </c>
      <c r="M716" t="s">
        <v>10058</v>
      </c>
      <c r="N716" t="b">
        <v>0</v>
      </c>
      <c r="O716" t="b">
        <v>0</v>
      </c>
      <c r="P716" t="b">
        <v>0</v>
      </c>
      <c r="Q716" t="b">
        <v>1</v>
      </c>
      <c r="R716" t="s">
        <v>10059</v>
      </c>
      <c r="S716">
        <v>18</v>
      </c>
      <c r="T716" t="b">
        <v>0</v>
      </c>
      <c r="V716" t="s">
        <v>8</v>
      </c>
      <c r="W716" t="s">
        <v>8</v>
      </c>
      <c r="X716" s="11">
        <v>77</v>
      </c>
      <c r="Y716">
        <v>1</v>
      </c>
      <c r="Z716" s="46" cm="1">
        <f t="array" ref="Z716">IF(V716="NA",$AD$2,(INDEX($BL$4:$BL$73,MATCH(V716&amp;W716,$BK$4:$BK$73&amp;$BJ$4:$BJ$73,0))))</f>
        <v>-4.0430703315750931E-2</v>
      </c>
      <c r="AA716" s="46">
        <f t="shared" si="19"/>
        <v>0.95956929668424906</v>
      </c>
      <c r="AB716" s="46"/>
    </row>
    <row r="717" spans="1:28" x14ac:dyDescent="0.25">
      <c r="A717">
        <v>4588</v>
      </c>
      <c r="B717" s="1">
        <v>45542.539339386603</v>
      </c>
      <c r="C717" s="1">
        <v>45542</v>
      </c>
      <c r="D717" t="s">
        <v>9100</v>
      </c>
      <c r="E717" t="s">
        <v>9101</v>
      </c>
      <c r="F717" t="s">
        <v>790</v>
      </c>
      <c r="G717">
        <v>82</v>
      </c>
      <c r="H717" t="b">
        <v>0</v>
      </c>
      <c r="I717" t="s">
        <v>9240</v>
      </c>
      <c r="J717" t="s">
        <v>9159</v>
      </c>
      <c r="K717" t="s">
        <v>7</v>
      </c>
      <c r="L717" t="b">
        <v>0</v>
      </c>
      <c r="M717" t="s">
        <v>10060</v>
      </c>
      <c r="N717" t="b">
        <v>0</v>
      </c>
      <c r="O717" t="b">
        <v>0</v>
      </c>
      <c r="P717" t="b">
        <v>0</v>
      </c>
      <c r="Q717" t="b">
        <v>1</v>
      </c>
      <c r="R717" t="s">
        <v>10061</v>
      </c>
      <c r="S717">
        <v>18</v>
      </c>
      <c r="T717" t="b">
        <v>0</v>
      </c>
      <c r="V717" t="s">
        <v>8</v>
      </c>
      <c r="W717" t="s">
        <v>8</v>
      </c>
      <c r="X717" s="11">
        <v>82</v>
      </c>
      <c r="Y717">
        <v>1</v>
      </c>
      <c r="Z717" s="46" cm="1">
        <f t="array" ref="Z717">IF(V717="NA",$AD$2,(INDEX($BL$4:$BL$73,MATCH(V717&amp;W717,$BK$4:$BK$73&amp;$BJ$4:$BJ$73,0))))</f>
        <v>-4.0430703315750931E-2</v>
      </c>
      <c r="AA717" s="46">
        <f t="shared" si="19"/>
        <v>0.95956929668424906</v>
      </c>
      <c r="AB717" s="46"/>
    </row>
    <row r="718" spans="1:28" x14ac:dyDescent="0.25">
      <c r="A718">
        <v>4589</v>
      </c>
      <c r="B718" s="1">
        <v>45542.538005648203</v>
      </c>
      <c r="C718" s="1">
        <v>45542</v>
      </c>
      <c r="D718" t="s">
        <v>9100</v>
      </c>
      <c r="E718" t="s">
        <v>9101</v>
      </c>
      <c r="F718" t="s">
        <v>664</v>
      </c>
      <c r="G718">
        <v>73</v>
      </c>
      <c r="H718" t="b">
        <v>0</v>
      </c>
      <c r="I718" t="s">
        <v>9240</v>
      </c>
      <c r="J718" t="s">
        <v>9159</v>
      </c>
      <c r="K718" t="s">
        <v>9</v>
      </c>
      <c r="L718" t="b">
        <v>0</v>
      </c>
      <c r="M718" t="s">
        <v>6907</v>
      </c>
      <c r="N718" t="b">
        <v>0</v>
      </c>
      <c r="O718" t="b">
        <v>1</v>
      </c>
      <c r="P718" t="b">
        <v>0</v>
      </c>
      <c r="Q718" t="b">
        <v>1</v>
      </c>
      <c r="R718" t="s">
        <v>458</v>
      </c>
      <c r="S718">
        <v>18</v>
      </c>
      <c r="T718" t="b">
        <v>0</v>
      </c>
      <c r="V718" t="s">
        <v>889</v>
      </c>
      <c r="W718">
        <v>4</v>
      </c>
      <c r="X718" s="11">
        <v>77</v>
      </c>
      <c r="Y718">
        <v>1</v>
      </c>
      <c r="Z718" s="46" cm="1">
        <f t="array" ref="Z718">IF(V718="NA",$AD$2,(INDEX($BL$4:$BL$73,MATCH(V718&amp;W718,$BK$4:$BK$73&amp;$BJ$4:$BJ$73,0))))</f>
        <v>1.0498615788681227E-2</v>
      </c>
      <c r="AA718" s="46">
        <f t="shared" si="19"/>
        <v>1.0104986157886813</v>
      </c>
      <c r="AB718" s="46"/>
    </row>
    <row r="719" spans="1:28" x14ac:dyDescent="0.25">
      <c r="A719">
        <v>4595</v>
      </c>
      <c r="B719" s="1">
        <v>45542.536340138897</v>
      </c>
      <c r="C719" s="1">
        <v>45542</v>
      </c>
      <c r="D719" t="s">
        <v>9100</v>
      </c>
      <c r="E719" t="s">
        <v>9101</v>
      </c>
      <c r="F719" t="s">
        <v>664</v>
      </c>
      <c r="G719">
        <v>84</v>
      </c>
      <c r="H719" t="b">
        <v>0</v>
      </c>
      <c r="I719" t="s">
        <v>9240</v>
      </c>
      <c r="J719" t="s">
        <v>9159</v>
      </c>
      <c r="K719" t="s">
        <v>9</v>
      </c>
      <c r="L719" t="b">
        <v>0</v>
      </c>
      <c r="M719" t="s">
        <v>6906</v>
      </c>
      <c r="N719" t="b">
        <v>0</v>
      </c>
      <c r="O719" t="b">
        <v>1</v>
      </c>
      <c r="P719" t="b">
        <v>0</v>
      </c>
      <c r="Q719" t="b">
        <v>1</v>
      </c>
      <c r="R719" t="s">
        <v>3634</v>
      </c>
      <c r="S719">
        <v>18</v>
      </c>
      <c r="T719" t="b">
        <v>0</v>
      </c>
      <c r="V719" t="s">
        <v>941</v>
      </c>
      <c r="W719">
        <v>4</v>
      </c>
      <c r="X719" s="11">
        <v>87</v>
      </c>
      <c r="Y719">
        <v>1</v>
      </c>
      <c r="Z719" s="46" cm="1">
        <f t="array" ref="Z719">IF(V719="NA",$AD$2,(INDEX($BL$4:$BL$73,MATCH(V719&amp;W719,$BK$4:$BK$73&amp;$BJ$4:$BJ$73,0))))</f>
        <v>1.0498615788681286E-2</v>
      </c>
      <c r="AA719" s="46">
        <f t="shared" si="19"/>
        <v>1.0104986157886813</v>
      </c>
      <c r="AB719" s="46"/>
    </row>
    <row r="720" spans="1:28" x14ac:dyDescent="0.25">
      <c r="A720">
        <v>4596</v>
      </c>
      <c r="B720" s="1">
        <v>45542.536043831002</v>
      </c>
      <c r="C720" s="1">
        <v>45542</v>
      </c>
      <c r="D720" t="s">
        <v>9100</v>
      </c>
      <c r="E720" t="s">
        <v>9101</v>
      </c>
      <c r="F720" t="s">
        <v>790</v>
      </c>
      <c r="G720">
        <v>81</v>
      </c>
      <c r="H720" t="b">
        <v>0</v>
      </c>
      <c r="I720" t="s">
        <v>9240</v>
      </c>
      <c r="J720" t="s">
        <v>9159</v>
      </c>
      <c r="K720" t="s">
        <v>7</v>
      </c>
      <c r="L720" t="b">
        <v>0</v>
      </c>
      <c r="M720" t="s">
        <v>10062</v>
      </c>
      <c r="N720" t="b">
        <v>0</v>
      </c>
      <c r="O720" t="b">
        <v>0</v>
      </c>
      <c r="P720" t="b">
        <v>0</v>
      </c>
      <c r="Q720" t="b">
        <v>1</v>
      </c>
      <c r="R720" t="s">
        <v>10063</v>
      </c>
      <c r="S720">
        <v>18</v>
      </c>
      <c r="T720" t="b">
        <v>0</v>
      </c>
      <c r="V720" t="s">
        <v>8</v>
      </c>
      <c r="W720" t="s">
        <v>8</v>
      </c>
      <c r="X720" s="11">
        <v>82</v>
      </c>
      <c r="Y720">
        <v>1</v>
      </c>
      <c r="Z720" s="46" cm="1">
        <f t="array" ref="Z720">IF(V720="NA",$AD$2,(INDEX($BL$4:$BL$73,MATCH(V720&amp;W720,$BK$4:$BK$73&amp;$BJ$4:$BJ$73,0))))</f>
        <v>-4.0430703315750931E-2</v>
      </c>
      <c r="AA720" s="46">
        <f t="shared" si="19"/>
        <v>0.95956929668424906</v>
      </c>
      <c r="AB720" s="46"/>
    </row>
    <row r="721" spans="1:28" x14ac:dyDescent="0.25">
      <c r="A721">
        <v>4597</v>
      </c>
      <c r="B721" s="1">
        <v>45542.535755173602</v>
      </c>
      <c r="C721" s="1">
        <v>45542</v>
      </c>
      <c r="D721" t="s">
        <v>9100</v>
      </c>
      <c r="E721" t="s">
        <v>9101</v>
      </c>
      <c r="F721" t="s">
        <v>664</v>
      </c>
      <c r="G721">
        <v>75</v>
      </c>
      <c r="H721" t="b">
        <v>0</v>
      </c>
      <c r="I721" t="s">
        <v>9240</v>
      </c>
      <c r="J721" t="s">
        <v>9159</v>
      </c>
      <c r="K721" t="s">
        <v>9</v>
      </c>
      <c r="L721" t="b">
        <v>0</v>
      </c>
      <c r="M721" t="s">
        <v>10064</v>
      </c>
      <c r="N721" t="b">
        <v>0</v>
      </c>
      <c r="O721" t="b">
        <v>1</v>
      </c>
      <c r="P721" t="b">
        <v>0</v>
      </c>
      <c r="Q721" t="b">
        <v>1</v>
      </c>
      <c r="R721" t="s">
        <v>10065</v>
      </c>
      <c r="S721">
        <v>18</v>
      </c>
      <c r="T721" t="b">
        <v>0</v>
      </c>
      <c r="V721" t="s">
        <v>941</v>
      </c>
      <c r="W721">
        <v>4</v>
      </c>
      <c r="X721" s="11">
        <v>77</v>
      </c>
      <c r="Y721">
        <v>1</v>
      </c>
      <c r="Z721" s="46" cm="1">
        <f t="array" ref="Z721">IF(V721="NA",$AD$2,(INDEX($BL$4:$BL$73,MATCH(V721&amp;W721,$BK$4:$BK$73&amp;$BJ$4:$BJ$73,0))))</f>
        <v>1.0498615788681286E-2</v>
      </c>
      <c r="AA721" s="46">
        <f t="shared" si="19"/>
        <v>1.0104986157886813</v>
      </c>
      <c r="AB721" s="46"/>
    </row>
    <row r="722" spans="1:28" x14ac:dyDescent="0.25">
      <c r="A722">
        <v>4598</v>
      </c>
      <c r="B722" s="1">
        <v>45542.535462523098</v>
      </c>
      <c r="C722" s="1">
        <v>45542</v>
      </c>
      <c r="D722" t="s">
        <v>9100</v>
      </c>
      <c r="E722" t="s">
        <v>9101</v>
      </c>
      <c r="F722" t="s">
        <v>664</v>
      </c>
      <c r="G722">
        <v>71</v>
      </c>
      <c r="H722" t="b">
        <v>0</v>
      </c>
      <c r="I722" t="s">
        <v>9240</v>
      </c>
      <c r="J722" t="s">
        <v>9159</v>
      </c>
      <c r="K722" t="s">
        <v>7</v>
      </c>
      <c r="L722" t="b">
        <v>0</v>
      </c>
      <c r="M722" t="s">
        <v>6905</v>
      </c>
      <c r="N722" t="b">
        <v>0</v>
      </c>
      <c r="O722" t="b">
        <v>0</v>
      </c>
      <c r="P722" t="b">
        <v>0</v>
      </c>
      <c r="Q722" t="b">
        <v>1</v>
      </c>
      <c r="R722" t="s">
        <v>3632</v>
      </c>
      <c r="S722">
        <v>18</v>
      </c>
      <c r="T722" t="b">
        <v>0</v>
      </c>
      <c r="V722" t="s">
        <v>892</v>
      </c>
      <c r="W722">
        <v>4</v>
      </c>
      <c r="X722" s="11">
        <v>72</v>
      </c>
      <c r="Y722">
        <v>1</v>
      </c>
      <c r="Z722" s="46" cm="1">
        <f t="array" ref="Z722">IF(V722="NA",$AD$2,(INDEX($BL$4:$BL$73,MATCH(V722&amp;W722,$BK$4:$BK$73&amp;$BJ$4:$BJ$73,0))))</f>
        <v>1.0498615788681274E-2</v>
      </c>
      <c r="AA722" s="46">
        <f t="shared" si="19"/>
        <v>1.0104986157886813</v>
      </c>
      <c r="AB722" s="46"/>
    </row>
    <row r="723" spans="1:28" x14ac:dyDescent="0.25">
      <c r="A723">
        <v>4599</v>
      </c>
      <c r="B723" s="1">
        <v>45542.535157083301</v>
      </c>
      <c r="C723" s="1">
        <v>45542</v>
      </c>
      <c r="D723" t="s">
        <v>9100</v>
      </c>
      <c r="E723" t="s">
        <v>9101</v>
      </c>
      <c r="F723" t="s">
        <v>790</v>
      </c>
      <c r="G723">
        <v>74</v>
      </c>
      <c r="H723" t="b">
        <v>0</v>
      </c>
      <c r="I723" t="s">
        <v>9240</v>
      </c>
      <c r="J723" t="s">
        <v>9159</v>
      </c>
      <c r="K723" t="s">
        <v>9</v>
      </c>
      <c r="L723" t="b">
        <v>0</v>
      </c>
      <c r="M723" t="s">
        <v>10066</v>
      </c>
      <c r="N723" t="b">
        <v>0</v>
      </c>
      <c r="O723" t="b">
        <v>1</v>
      </c>
      <c r="P723" t="b">
        <v>0</v>
      </c>
      <c r="Q723" t="b">
        <v>1</v>
      </c>
      <c r="R723" t="s">
        <v>10067</v>
      </c>
      <c r="S723">
        <v>18</v>
      </c>
      <c r="T723" t="b">
        <v>0</v>
      </c>
      <c r="V723" t="s">
        <v>889</v>
      </c>
      <c r="W723">
        <v>4</v>
      </c>
      <c r="X723" s="11">
        <v>77</v>
      </c>
      <c r="Y723">
        <v>1</v>
      </c>
      <c r="Z723" s="46" cm="1">
        <f t="array" ref="Z723">IF(V723="NA",$AD$2,(INDEX($BL$4:$BL$73,MATCH(V723&amp;W723,$BK$4:$BK$73&amp;$BJ$4:$BJ$73,0))))</f>
        <v>1.0498615788681227E-2</v>
      </c>
      <c r="AA723" s="46">
        <f t="shared" si="19"/>
        <v>1.0104986157886813</v>
      </c>
      <c r="AB723" s="46"/>
    </row>
    <row r="724" spans="1:28" x14ac:dyDescent="0.25">
      <c r="A724">
        <v>4600</v>
      </c>
      <c r="B724" s="1">
        <v>45542.534857835599</v>
      </c>
      <c r="C724" s="1">
        <v>45542</v>
      </c>
      <c r="D724" t="s">
        <v>9100</v>
      </c>
      <c r="E724" t="s">
        <v>9101</v>
      </c>
      <c r="F724" t="s">
        <v>790</v>
      </c>
      <c r="G724">
        <v>80</v>
      </c>
      <c r="H724" t="b">
        <v>0</v>
      </c>
      <c r="I724" t="s">
        <v>9240</v>
      </c>
      <c r="J724" t="s">
        <v>9159</v>
      </c>
      <c r="K724" t="s">
        <v>7</v>
      </c>
      <c r="L724" t="b">
        <v>0</v>
      </c>
      <c r="M724" t="s">
        <v>10068</v>
      </c>
      <c r="N724" t="b">
        <v>0</v>
      </c>
      <c r="O724" t="b">
        <v>0</v>
      </c>
      <c r="P724" t="b">
        <v>0</v>
      </c>
      <c r="Q724" t="b">
        <v>1</v>
      </c>
      <c r="R724" t="s">
        <v>10069</v>
      </c>
      <c r="S724">
        <v>18</v>
      </c>
      <c r="T724" t="b">
        <v>0</v>
      </c>
      <c r="V724" t="s">
        <v>886</v>
      </c>
      <c r="W724">
        <v>4</v>
      </c>
      <c r="X724" s="11">
        <v>82</v>
      </c>
      <c r="Y724">
        <v>1</v>
      </c>
      <c r="Z724" s="46" cm="1">
        <f t="array" ref="Z724">IF(V724="NA",$AD$2,(INDEX($BL$4:$BL$73,MATCH(V724&amp;W724,$BK$4:$BK$73&amp;$BJ$4:$BJ$73,0))))</f>
        <v>1.0498615788681297E-2</v>
      </c>
      <c r="AA724" s="46">
        <f t="shared" si="19"/>
        <v>1.0104986157886813</v>
      </c>
      <c r="AB724" s="46"/>
    </row>
    <row r="725" spans="1:28" x14ac:dyDescent="0.25">
      <c r="A725">
        <v>4601</v>
      </c>
      <c r="B725" s="1">
        <v>45542.521139606499</v>
      </c>
      <c r="C725" s="1">
        <v>45542</v>
      </c>
      <c r="D725" t="s">
        <v>9100</v>
      </c>
      <c r="E725" t="s">
        <v>9101</v>
      </c>
      <c r="F725" t="s">
        <v>790</v>
      </c>
      <c r="G725">
        <v>75</v>
      </c>
      <c r="H725" t="b">
        <v>0</v>
      </c>
      <c r="I725" t="s">
        <v>9240</v>
      </c>
      <c r="J725" t="s">
        <v>9159</v>
      </c>
      <c r="K725" t="s">
        <v>9</v>
      </c>
      <c r="L725" t="b">
        <v>0</v>
      </c>
      <c r="M725" t="s">
        <v>6904</v>
      </c>
      <c r="N725" t="b">
        <v>0</v>
      </c>
      <c r="O725" t="b">
        <v>1</v>
      </c>
      <c r="P725" t="b">
        <v>0</v>
      </c>
      <c r="Q725" t="b">
        <v>1</v>
      </c>
      <c r="R725" t="s">
        <v>3630</v>
      </c>
      <c r="S725">
        <v>18</v>
      </c>
      <c r="T725" t="b">
        <v>0</v>
      </c>
      <c r="V725" t="s">
        <v>949</v>
      </c>
      <c r="W725">
        <v>5</v>
      </c>
      <c r="X725" s="11">
        <v>77</v>
      </c>
      <c r="Y725">
        <v>1</v>
      </c>
      <c r="Z725" s="46" cm="1">
        <f t="array" ref="Z725">IF(V725="NA",$AD$2,(INDEX($BL$4:$BL$73,MATCH(V725&amp;W725,$BK$4:$BK$73&amp;$BJ$4:$BJ$73,0))))</f>
        <v>4.1970782120221983E-2</v>
      </c>
      <c r="AA725" s="46">
        <f t="shared" si="19"/>
        <v>1.041970782120222</v>
      </c>
      <c r="AB725" s="46"/>
    </row>
    <row r="726" spans="1:28" x14ac:dyDescent="0.25">
      <c r="A726">
        <v>4606</v>
      </c>
      <c r="B726" s="1">
        <v>45542.380211284697</v>
      </c>
      <c r="C726" s="1">
        <v>45542</v>
      </c>
      <c r="D726" t="s">
        <v>9100</v>
      </c>
      <c r="E726" t="s">
        <v>9101</v>
      </c>
      <c r="F726" t="s">
        <v>664</v>
      </c>
      <c r="G726">
        <v>71</v>
      </c>
      <c r="H726" t="b">
        <v>0</v>
      </c>
      <c r="I726" t="s">
        <v>9240</v>
      </c>
      <c r="J726" t="s">
        <v>9159</v>
      </c>
      <c r="K726" t="s">
        <v>9</v>
      </c>
      <c r="L726" t="b">
        <v>0</v>
      </c>
      <c r="M726" t="s">
        <v>10070</v>
      </c>
      <c r="N726" t="b">
        <v>0</v>
      </c>
      <c r="O726" t="b">
        <v>1</v>
      </c>
      <c r="P726" t="b">
        <v>0</v>
      </c>
      <c r="Q726" t="b">
        <v>1</v>
      </c>
      <c r="R726" t="s">
        <v>10071</v>
      </c>
      <c r="S726">
        <v>18</v>
      </c>
      <c r="T726" t="b">
        <v>0</v>
      </c>
      <c r="V726" t="s">
        <v>888</v>
      </c>
      <c r="W726">
        <v>5</v>
      </c>
      <c r="X726" s="11">
        <v>72</v>
      </c>
      <c r="Y726">
        <v>1</v>
      </c>
      <c r="Z726" s="46" cm="1">
        <f t="array" ref="Z726">IF(V726="NA",$AD$2,(INDEX($BL$4:$BL$73,MATCH(V726&amp;W726,$BK$4:$BK$73&amp;$BJ$4:$BJ$73,0))))</f>
        <v>4.1970782120221983E-2</v>
      </c>
      <c r="AA726" s="46">
        <f t="shared" si="19"/>
        <v>1.041970782120222</v>
      </c>
      <c r="AB726" s="46"/>
    </row>
    <row r="727" spans="1:28" x14ac:dyDescent="0.25">
      <c r="A727">
        <v>4608</v>
      </c>
      <c r="B727" s="1">
        <v>45542.379644409702</v>
      </c>
      <c r="C727" s="1">
        <v>45542</v>
      </c>
      <c r="D727" t="s">
        <v>9100</v>
      </c>
      <c r="E727" t="s">
        <v>9101</v>
      </c>
      <c r="F727" t="s">
        <v>790</v>
      </c>
      <c r="G727">
        <v>75</v>
      </c>
      <c r="H727" t="b">
        <v>0</v>
      </c>
      <c r="I727" t="s">
        <v>9240</v>
      </c>
      <c r="J727" t="s">
        <v>9159</v>
      </c>
      <c r="K727" t="s">
        <v>9</v>
      </c>
      <c r="L727" t="b">
        <v>0</v>
      </c>
      <c r="M727" t="s">
        <v>10072</v>
      </c>
      <c r="N727" t="b">
        <v>0</v>
      </c>
      <c r="O727" t="b">
        <v>1</v>
      </c>
      <c r="P727" t="b">
        <v>0</v>
      </c>
      <c r="Q727" t="b">
        <v>1</v>
      </c>
      <c r="R727" t="s">
        <v>10073</v>
      </c>
      <c r="S727">
        <v>18</v>
      </c>
      <c r="T727" t="b">
        <v>0</v>
      </c>
      <c r="V727" t="s">
        <v>892</v>
      </c>
      <c r="W727">
        <v>4</v>
      </c>
      <c r="X727" s="11">
        <v>77</v>
      </c>
      <c r="Y727">
        <v>1</v>
      </c>
      <c r="Z727" s="46" cm="1">
        <f t="array" ref="Z727">IF(V727="NA",$AD$2,(INDEX($BL$4:$BL$73,MATCH(V727&amp;W727,$BK$4:$BK$73&amp;$BJ$4:$BJ$73,0))))</f>
        <v>1.0498615788681274E-2</v>
      </c>
      <c r="AA727" s="46">
        <f t="shared" si="19"/>
        <v>1.0104986157886813</v>
      </c>
      <c r="AB727" s="46"/>
    </row>
    <row r="728" spans="1:28" x14ac:dyDescent="0.25">
      <c r="A728">
        <v>4609</v>
      </c>
      <c r="B728" s="1">
        <v>45542.379352893498</v>
      </c>
      <c r="C728" s="1">
        <v>45542</v>
      </c>
      <c r="D728" t="s">
        <v>9100</v>
      </c>
      <c r="E728" t="s">
        <v>9101</v>
      </c>
      <c r="F728" t="s">
        <v>664</v>
      </c>
      <c r="G728">
        <v>84</v>
      </c>
      <c r="H728" t="b">
        <v>0</v>
      </c>
      <c r="I728" t="s">
        <v>9240</v>
      </c>
      <c r="J728" t="s">
        <v>9159</v>
      </c>
      <c r="K728" t="s">
        <v>7</v>
      </c>
      <c r="L728" t="b">
        <v>0</v>
      </c>
      <c r="M728" t="s">
        <v>10074</v>
      </c>
      <c r="N728" t="b">
        <v>0</v>
      </c>
      <c r="O728" t="b">
        <v>0</v>
      </c>
      <c r="P728" t="b">
        <v>0</v>
      </c>
      <c r="Q728" t="b">
        <v>1</v>
      </c>
      <c r="R728" t="s">
        <v>10075</v>
      </c>
      <c r="S728">
        <v>18</v>
      </c>
      <c r="T728" t="b">
        <v>0</v>
      </c>
      <c r="V728" t="s">
        <v>8</v>
      </c>
      <c r="W728" t="s">
        <v>8</v>
      </c>
      <c r="X728" s="11">
        <v>87</v>
      </c>
      <c r="Y728">
        <v>1</v>
      </c>
      <c r="Z728" s="46" cm="1">
        <f t="array" ref="Z728">IF(V728="NA",$AD$2,(INDEX($BL$4:$BL$73,MATCH(V728&amp;W728,$BK$4:$BK$73&amp;$BJ$4:$BJ$73,0))))</f>
        <v>-4.0430703315750931E-2</v>
      </c>
      <c r="AA728" s="46">
        <f t="shared" si="19"/>
        <v>0.95956929668424906</v>
      </c>
      <c r="AB728" s="46"/>
    </row>
    <row r="729" spans="1:28" x14ac:dyDescent="0.25">
      <c r="A729">
        <v>4611</v>
      </c>
      <c r="B729" s="1">
        <v>45542.378638900504</v>
      </c>
      <c r="C729" s="1">
        <v>45542</v>
      </c>
      <c r="D729" t="s">
        <v>9100</v>
      </c>
      <c r="E729" t="s">
        <v>9101</v>
      </c>
      <c r="F729" t="s">
        <v>664</v>
      </c>
      <c r="G729">
        <v>77</v>
      </c>
      <c r="H729" t="b">
        <v>0</v>
      </c>
      <c r="I729" t="s">
        <v>9240</v>
      </c>
      <c r="J729" t="s">
        <v>9159</v>
      </c>
      <c r="K729" t="s">
        <v>7</v>
      </c>
      <c r="L729" t="b">
        <v>0</v>
      </c>
      <c r="M729" t="s">
        <v>10076</v>
      </c>
      <c r="N729" t="b">
        <v>0</v>
      </c>
      <c r="O729" t="b">
        <v>0</v>
      </c>
      <c r="P729" t="b">
        <v>0</v>
      </c>
      <c r="Q729" t="b">
        <v>1</v>
      </c>
      <c r="R729" t="s">
        <v>10077</v>
      </c>
      <c r="S729">
        <v>18</v>
      </c>
      <c r="T729" t="b">
        <v>0</v>
      </c>
      <c r="V729" t="s">
        <v>658</v>
      </c>
      <c r="W729">
        <v>5</v>
      </c>
      <c r="X729" s="11">
        <v>77</v>
      </c>
      <c r="Y729">
        <v>1</v>
      </c>
      <c r="Z729" s="46" cm="1">
        <f t="array" ref="Z729">IF(V729="NA",$AD$2,(INDEX($BL$4:$BL$73,MATCH(V729&amp;W729,$BK$4:$BK$73&amp;$BJ$4:$BJ$73,0))))</f>
        <v>2.9563914871896181E-3</v>
      </c>
      <c r="AA729" s="46">
        <f t="shared" si="19"/>
        <v>1.0029563914871895</v>
      </c>
      <c r="AB729" s="46"/>
    </row>
    <row r="730" spans="1:28" x14ac:dyDescent="0.25">
      <c r="A730">
        <v>4612</v>
      </c>
      <c r="B730" s="1">
        <v>45542.378308726897</v>
      </c>
      <c r="C730" s="1">
        <v>45542</v>
      </c>
      <c r="D730" t="s">
        <v>9100</v>
      </c>
      <c r="E730" t="s">
        <v>9101</v>
      </c>
      <c r="F730" t="s">
        <v>664</v>
      </c>
      <c r="G730">
        <v>75</v>
      </c>
      <c r="H730" t="b">
        <v>0</v>
      </c>
      <c r="I730" t="s">
        <v>9240</v>
      </c>
      <c r="J730" t="s">
        <v>9159</v>
      </c>
      <c r="K730" t="s">
        <v>7</v>
      </c>
      <c r="L730" t="b">
        <v>0</v>
      </c>
      <c r="M730" t="s">
        <v>10078</v>
      </c>
      <c r="N730" t="b">
        <v>0</v>
      </c>
      <c r="O730" t="b">
        <v>0</v>
      </c>
      <c r="P730" t="b">
        <v>0</v>
      </c>
      <c r="Q730" t="b">
        <v>1</v>
      </c>
      <c r="R730" t="s">
        <v>10079</v>
      </c>
      <c r="S730">
        <v>18</v>
      </c>
      <c r="T730" t="b">
        <v>0</v>
      </c>
      <c r="V730" t="s">
        <v>741</v>
      </c>
      <c r="W730">
        <v>4</v>
      </c>
      <c r="X730" s="11">
        <v>77</v>
      </c>
      <c r="Y730">
        <v>1</v>
      </c>
      <c r="Z730" s="46" cm="1">
        <f t="array" ref="Z730">IF(V730="NA",$AD$2,(INDEX($BL$4:$BL$73,MATCH(V730&amp;W730,$BK$4:$BK$73&amp;$BJ$4:$BJ$73,0))))</f>
        <v>1.1678733304575806E-2</v>
      </c>
      <c r="AA730" s="46">
        <f t="shared" si="19"/>
        <v>1.0116787333045758</v>
      </c>
      <c r="AB730" s="46"/>
    </row>
    <row r="731" spans="1:28" x14ac:dyDescent="0.25">
      <c r="A731">
        <v>4613</v>
      </c>
      <c r="B731" s="1">
        <v>45542.372596967602</v>
      </c>
      <c r="C731" s="1">
        <v>45542</v>
      </c>
      <c r="D731" t="s">
        <v>9100</v>
      </c>
      <c r="E731" t="s">
        <v>9101</v>
      </c>
      <c r="F731" t="s">
        <v>664</v>
      </c>
      <c r="G731">
        <v>70</v>
      </c>
      <c r="H731" t="b">
        <v>0</v>
      </c>
      <c r="I731" t="s">
        <v>9240</v>
      </c>
      <c r="J731" t="s">
        <v>9159</v>
      </c>
      <c r="K731" t="s">
        <v>7</v>
      </c>
      <c r="L731" t="b">
        <v>0</v>
      </c>
      <c r="M731" t="s">
        <v>6903</v>
      </c>
      <c r="N731" t="b">
        <v>0</v>
      </c>
      <c r="O731" t="b">
        <v>0</v>
      </c>
      <c r="P731" t="b">
        <v>0</v>
      </c>
      <c r="Q731" t="b">
        <v>1</v>
      </c>
      <c r="R731" t="s">
        <v>3622</v>
      </c>
      <c r="S731">
        <v>18</v>
      </c>
      <c r="T731" t="b">
        <v>0</v>
      </c>
      <c r="V731" t="s">
        <v>886</v>
      </c>
      <c r="W731">
        <v>4</v>
      </c>
      <c r="X731" s="11">
        <v>72</v>
      </c>
      <c r="Y731">
        <v>1</v>
      </c>
      <c r="Z731" s="46" cm="1">
        <f t="array" ref="Z731">IF(V731="NA",$AD$2,(INDEX($BL$4:$BL$73,MATCH(V731&amp;W731,$BK$4:$BK$73&amp;$BJ$4:$BJ$73,0))))</f>
        <v>1.0498615788681297E-2</v>
      </c>
      <c r="AA731" s="46">
        <f t="shared" si="19"/>
        <v>1.0104986157886813</v>
      </c>
      <c r="AB731" s="46"/>
    </row>
    <row r="732" spans="1:28" x14ac:dyDescent="0.25">
      <c r="A732">
        <v>4614</v>
      </c>
      <c r="B732" s="1">
        <v>45542.3712674653</v>
      </c>
      <c r="C732" s="1">
        <v>45542</v>
      </c>
      <c r="D732" t="s">
        <v>9100</v>
      </c>
      <c r="E732" t="s">
        <v>9101</v>
      </c>
      <c r="F732" t="s">
        <v>664</v>
      </c>
      <c r="G732">
        <v>83</v>
      </c>
      <c r="H732" t="b">
        <v>0</v>
      </c>
      <c r="I732" t="s">
        <v>9240</v>
      </c>
      <c r="J732" t="s">
        <v>9159</v>
      </c>
      <c r="K732" t="s">
        <v>7</v>
      </c>
      <c r="L732" t="b">
        <v>0</v>
      </c>
      <c r="M732" t="s">
        <v>10080</v>
      </c>
      <c r="N732" t="b">
        <v>0</v>
      </c>
      <c r="O732" t="b">
        <v>0</v>
      </c>
      <c r="P732" t="b">
        <v>0</v>
      </c>
      <c r="Q732" t="b">
        <v>1</v>
      </c>
      <c r="R732" t="s">
        <v>10081</v>
      </c>
      <c r="S732">
        <v>18</v>
      </c>
      <c r="T732" t="b">
        <v>0</v>
      </c>
      <c r="V732" t="s">
        <v>886</v>
      </c>
      <c r="W732">
        <v>4</v>
      </c>
      <c r="X732" s="11">
        <v>87</v>
      </c>
      <c r="Y732">
        <v>1</v>
      </c>
      <c r="Z732" s="46" cm="1">
        <f t="array" ref="Z732">IF(V732="NA",$AD$2,(INDEX($BL$4:$BL$73,MATCH(V732&amp;W732,$BK$4:$BK$73&amp;$BJ$4:$BJ$73,0))))</f>
        <v>1.0498615788681297E-2</v>
      </c>
      <c r="AA732" s="46">
        <f t="shared" si="19"/>
        <v>1.0104986157886813</v>
      </c>
      <c r="AB732" s="46"/>
    </row>
    <row r="733" spans="1:28" x14ac:dyDescent="0.25">
      <c r="A733">
        <v>4615</v>
      </c>
      <c r="B733" s="1">
        <v>45542.370734294003</v>
      </c>
      <c r="C733" s="1">
        <v>45542</v>
      </c>
      <c r="D733" t="s">
        <v>9100</v>
      </c>
      <c r="E733" t="s">
        <v>9101</v>
      </c>
      <c r="F733" t="s">
        <v>664</v>
      </c>
      <c r="G733">
        <v>80</v>
      </c>
      <c r="H733" t="b">
        <v>0</v>
      </c>
      <c r="I733" t="s">
        <v>9240</v>
      </c>
      <c r="J733" t="s">
        <v>9159</v>
      </c>
      <c r="K733" t="s">
        <v>9</v>
      </c>
      <c r="L733" t="b">
        <v>0</v>
      </c>
      <c r="M733" t="s">
        <v>10082</v>
      </c>
      <c r="N733" t="b">
        <v>0</v>
      </c>
      <c r="O733" t="b">
        <v>1</v>
      </c>
      <c r="P733" t="b">
        <v>0</v>
      </c>
      <c r="Q733" t="b">
        <v>1</v>
      </c>
      <c r="R733" t="s">
        <v>10083</v>
      </c>
      <c r="S733">
        <v>18</v>
      </c>
      <c r="T733" t="b">
        <v>0</v>
      </c>
      <c r="V733" t="s">
        <v>658</v>
      </c>
      <c r="W733">
        <v>4</v>
      </c>
      <c r="X733" s="11">
        <v>82</v>
      </c>
      <c r="Y733">
        <v>1</v>
      </c>
      <c r="Z733" s="46" cm="1">
        <f t="array" ref="Z733">IF(V733="NA",$AD$2,(INDEX($BL$4:$BL$73,MATCH(V733&amp;W733,$BK$4:$BK$73&amp;$BJ$4:$BJ$73,0))))</f>
        <v>1.1678733304575896E-2</v>
      </c>
      <c r="AA733" s="46">
        <f t="shared" si="19"/>
        <v>1.0116787333045758</v>
      </c>
      <c r="AB733" s="46"/>
    </row>
    <row r="734" spans="1:28" x14ac:dyDescent="0.25">
      <c r="A734">
        <v>4616</v>
      </c>
      <c r="B734" s="1">
        <v>45542.370372476798</v>
      </c>
      <c r="C734" s="1">
        <v>45542</v>
      </c>
      <c r="D734" t="s">
        <v>9100</v>
      </c>
      <c r="E734" t="s">
        <v>9101</v>
      </c>
      <c r="F734" t="s">
        <v>664</v>
      </c>
      <c r="G734">
        <v>83</v>
      </c>
      <c r="H734" t="b">
        <v>0</v>
      </c>
      <c r="I734" t="s">
        <v>9240</v>
      </c>
      <c r="J734" t="s">
        <v>9103</v>
      </c>
      <c r="K734" t="s">
        <v>7</v>
      </c>
      <c r="L734" t="b">
        <v>0</v>
      </c>
      <c r="M734" t="s">
        <v>6902</v>
      </c>
      <c r="N734" t="b">
        <v>0</v>
      </c>
      <c r="O734" t="b">
        <v>0</v>
      </c>
      <c r="P734" t="b">
        <v>0</v>
      </c>
      <c r="Q734" t="b">
        <v>1</v>
      </c>
      <c r="R734" t="s">
        <v>3620</v>
      </c>
      <c r="S734">
        <v>18</v>
      </c>
      <c r="T734" t="b">
        <v>0</v>
      </c>
      <c r="V734" t="s">
        <v>8</v>
      </c>
      <c r="W734" t="s">
        <v>8</v>
      </c>
      <c r="X734" s="11">
        <v>87</v>
      </c>
      <c r="Y734">
        <v>1</v>
      </c>
      <c r="Z734" s="46" cm="1">
        <f t="array" ref="Z734">IF(V734="NA",$AD$2,(INDEX($BL$4:$BL$73,MATCH(V734&amp;W734,$BK$4:$BK$73&amp;$BJ$4:$BJ$73,0))))</f>
        <v>-4.0430703315750931E-2</v>
      </c>
      <c r="AA734" s="46">
        <f t="shared" si="19"/>
        <v>0.95956929668424906</v>
      </c>
      <c r="AB734" s="46"/>
    </row>
    <row r="735" spans="1:28" x14ac:dyDescent="0.25">
      <c r="A735">
        <v>4617</v>
      </c>
      <c r="B735" s="1">
        <v>45542.370030393497</v>
      </c>
      <c r="C735" s="1">
        <v>45542</v>
      </c>
      <c r="D735" t="s">
        <v>9100</v>
      </c>
      <c r="E735" t="s">
        <v>9101</v>
      </c>
      <c r="F735" t="s">
        <v>790</v>
      </c>
      <c r="G735">
        <v>71</v>
      </c>
      <c r="H735" t="b">
        <v>0</v>
      </c>
      <c r="I735" t="s">
        <v>9240</v>
      </c>
      <c r="J735" t="s">
        <v>9103</v>
      </c>
      <c r="K735" t="s">
        <v>9</v>
      </c>
      <c r="L735" t="b">
        <v>0</v>
      </c>
      <c r="M735" t="s">
        <v>10084</v>
      </c>
      <c r="N735" t="b">
        <v>0</v>
      </c>
      <c r="O735" t="b">
        <v>1</v>
      </c>
      <c r="P735" t="b">
        <v>0</v>
      </c>
      <c r="Q735" t="b">
        <v>1</v>
      </c>
      <c r="R735" t="s">
        <v>10085</v>
      </c>
      <c r="S735">
        <v>18</v>
      </c>
      <c r="T735" t="b">
        <v>0</v>
      </c>
      <c r="V735" t="s">
        <v>886</v>
      </c>
      <c r="W735">
        <v>4</v>
      </c>
      <c r="X735" s="11">
        <v>72</v>
      </c>
      <c r="Y735">
        <v>1</v>
      </c>
      <c r="Z735" s="46" cm="1">
        <f t="array" ref="Z735">IF(V735="NA",$AD$2,(INDEX($BL$4:$BL$73,MATCH(V735&amp;W735,$BK$4:$BK$73&amp;$BJ$4:$BJ$73,0))))</f>
        <v>1.0498615788681297E-2</v>
      </c>
      <c r="AA735" s="46">
        <f t="shared" si="19"/>
        <v>1.0104986157886813</v>
      </c>
      <c r="AB735" s="46"/>
    </row>
    <row r="736" spans="1:28" x14ac:dyDescent="0.25">
      <c r="A736">
        <v>4618</v>
      </c>
      <c r="B736" s="1">
        <v>45542.3696824074</v>
      </c>
      <c r="C736" s="1">
        <v>45542</v>
      </c>
      <c r="D736" t="s">
        <v>9100</v>
      </c>
      <c r="E736" t="s">
        <v>9101</v>
      </c>
      <c r="F736" t="s">
        <v>664</v>
      </c>
      <c r="G736">
        <v>73</v>
      </c>
      <c r="H736" t="b">
        <v>0</v>
      </c>
      <c r="I736" t="s">
        <v>9240</v>
      </c>
      <c r="J736" t="s">
        <v>9103</v>
      </c>
      <c r="K736" t="s">
        <v>7</v>
      </c>
      <c r="L736" t="b">
        <v>0</v>
      </c>
      <c r="M736" t="s">
        <v>10086</v>
      </c>
      <c r="N736" t="b">
        <v>0</v>
      </c>
      <c r="O736" t="b">
        <v>0</v>
      </c>
      <c r="P736" t="b">
        <v>0</v>
      </c>
      <c r="Q736" t="b">
        <v>1</v>
      </c>
      <c r="R736" t="s">
        <v>10087</v>
      </c>
      <c r="S736">
        <v>18</v>
      </c>
      <c r="T736" t="b">
        <v>0</v>
      </c>
      <c r="V736" t="s">
        <v>889</v>
      </c>
      <c r="W736">
        <v>5</v>
      </c>
      <c r="X736" s="11">
        <v>77</v>
      </c>
      <c r="Y736">
        <v>1</v>
      </c>
      <c r="Z736" s="46" cm="1">
        <f t="array" ref="Z736">IF(V736="NA",$AD$2,(INDEX($BL$4:$BL$73,MATCH(V736&amp;W736,$BK$4:$BK$73&amp;$BJ$4:$BJ$73,0))))</f>
        <v>4.1970782120221983E-2</v>
      </c>
      <c r="AA736" s="46">
        <f t="shared" si="19"/>
        <v>1.041970782120222</v>
      </c>
      <c r="AB736" s="46"/>
    </row>
    <row r="737" spans="1:28" x14ac:dyDescent="0.25">
      <c r="A737">
        <v>4619</v>
      </c>
      <c r="B737" s="1">
        <v>45542.369423981501</v>
      </c>
      <c r="C737" s="1">
        <v>45542</v>
      </c>
      <c r="D737" t="s">
        <v>9100</v>
      </c>
      <c r="E737" t="s">
        <v>9101</v>
      </c>
      <c r="F737" t="s">
        <v>664</v>
      </c>
      <c r="G737">
        <v>79</v>
      </c>
      <c r="H737" t="b">
        <v>0</v>
      </c>
      <c r="I737" t="s">
        <v>9240</v>
      </c>
      <c r="J737" t="s">
        <v>9103</v>
      </c>
      <c r="K737" t="s">
        <v>9</v>
      </c>
      <c r="L737" t="b">
        <v>0</v>
      </c>
      <c r="M737" t="s">
        <v>6901</v>
      </c>
      <c r="N737" t="b">
        <v>0</v>
      </c>
      <c r="O737" t="b">
        <v>1</v>
      </c>
      <c r="P737" t="b">
        <v>0</v>
      </c>
      <c r="Q737" t="b">
        <v>1</v>
      </c>
      <c r="R737" t="s">
        <v>3618</v>
      </c>
      <c r="S737">
        <v>18</v>
      </c>
      <c r="T737" t="b">
        <v>0</v>
      </c>
      <c r="V737" t="s">
        <v>8</v>
      </c>
      <c r="W737" t="s">
        <v>8</v>
      </c>
      <c r="X737" s="11">
        <v>82</v>
      </c>
      <c r="Y737">
        <v>1</v>
      </c>
      <c r="Z737" s="46" cm="1">
        <f t="array" ref="Z737">IF(V737="NA",$AD$2,(INDEX($BL$4:$BL$73,MATCH(V737&amp;W737,$BK$4:$BK$73&amp;$BJ$4:$BJ$73,0))))</f>
        <v>-4.0430703315750931E-2</v>
      </c>
      <c r="AA737" s="46">
        <f t="shared" si="19"/>
        <v>0.95956929668424906</v>
      </c>
      <c r="AB737" s="46"/>
    </row>
    <row r="738" spans="1:28" x14ac:dyDescent="0.25">
      <c r="A738">
        <v>4630</v>
      </c>
      <c r="B738" s="1">
        <v>45542.365620011602</v>
      </c>
      <c r="C738" s="1">
        <v>45542</v>
      </c>
      <c r="D738" t="s">
        <v>9100</v>
      </c>
      <c r="E738" t="s">
        <v>9101</v>
      </c>
      <c r="F738" t="s">
        <v>664</v>
      </c>
      <c r="G738">
        <v>78</v>
      </c>
      <c r="H738" t="b">
        <v>0</v>
      </c>
      <c r="I738" t="s">
        <v>9240</v>
      </c>
      <c r="J738" t="s">
        <v>9103</v>
      </c>
      <c r="K738" t="s">
        <v>7</v>
      </c>
      <c r="L738" t="b">
        <v>0</v>
      </c>
      <c r="M738" t="s">
        <v>10088</v>
      </c>
      <c r="N738" t="b">
        <v>0</v>
      </c>
      <c r="O738" t="b">
        <v>0</v>
      </c>
      <c r="P738" t="b">
        <v>0</v>
      </c>
      <c r="Q738" t="b">
        <v>1</v>
      </c>
      <c r="R738" t="s">
        <v>10089</v>
      </c>
      <c r="S738">
        <v>18</v>
      </c>
      <c r="T738" t="b">
        <v>0</v>
      </c>
      <c r="V738" t="s">
        <v>886</v>
      </c>
      <c r="W738">
        <v>4</v>
      </c>
      <c r="X738" s="11">
        <v>82</v>
      </c>
      <c r="Y738">
        <v>1</v>
      </c>
      <c r="Z738" s="46" cm="1">
        <f t="array" ref="Z738">IF(V738="NA",$AD$2,(INDEX($BL$4:$BL$73,MATCH(V738&amp;W738,$BK$4:$BK$73&amp;$BJ$4:$BJ$73,0))))</f>
        <v>1.0498615788681297E-2</v>
      </c>
      <c r="AA738" s="46">
        <f t="shared" si="19"/>
        <v>1.0104986157886813</v>
      </c>
      <c r="AB738" s="46"/>
    </row>
    <row r="739" spans="1:28" x14ac:dyDescent="0.25">
      <c r="A739">
        <v>4631</v>
      </c>
      <c r="B739" s="1">
        <v>45542.365289097201</v>
      </c>
      <c r="C739" s="1">
        <v>45542</v>
      </c>
      <c r="D739" t="s">
        <v>9100</v>
      </c>
      <c r="E739" t="s">
        <v>9101</v>
      </c>
      <c r="F739" t="s">
        <v>790</v>
      </c>
      <c r="G739">
        <v>81</v>
      </c>
      <c r="H739" t="b">
        <v>0</v>
      </c>
      <c r="I739" t="s">
        <v>9240</v>
      </c>
      <c r="J739" t="s">
        <v>9103</v>
      </c>
      <c r="K739" t="s">
        <v>7</v>
      </c>
      <c r="L739" t="b">
        <v>0</v>
      </c>
      <c r="M739" t="s">
        <v>6900</v>
      </c>
      <c r="N739" t="b">
        <v>0</v>
      </c>
      <c r="O739" t="b">
        <v>0</v>
      </c>
      <c r="P739" t="b">
        <v>0</v>
      </c>
      <c r="Q739" t="b">
        <v>1</v>
      </c>
      <c r="R739" t="s">
        <v>3610</v>
      </c>
      <c r="S739">
        <v>18</v>
      </c>
      <c r="T739" t="b">
        <v>0</v>
      </c>
      <c r="V739" t="s">
        <v>658</v>
      </c>
      <c r="W739">
        <v>4</v>
      </c>
      <c r="X739" s="11">
        <v>82</v>
      </c>
      <c r="Y739">
        <v>1</v>
      </c>
      <c r="Z739" s="46" cm="1">
        <f t="array" ref="Z739">IF(V739="NA",$AD$2,(INDEX($BL$4:$BL$73,MATCH(V739&amp;W739,$BK$4:$BK$73&amp;$BJ$4:$BJ$73,0))))</f>
        <v>1.1678733304575896E-2</v>
      </c>
      <c r="AA739" s="46">
        <f t="shared" si="19"/>
        <v>1.0116787333045758</v>
      </c>
      <c r="AB739" s="46"/>
    </row>
    <row r="740" spans="1:28" x14ac:dyDescent="0.25">
      <c r="A740">
        <v>4632</v>
      </c>
      <c r="B740" s="1">
        <v>45542.364973750002</v>
      </c>
      <c r="C740" s="1">
        <v>45542</v>
      </c>
      <c r="D740" t="s">
        <v>9100</v>
      </c>
      <c r="E740" t="s">
        <v>9101</v>
      </c>
      <c r="F740" t="s">
        <v>664</v>
      </c>
      <c r="G740">
        <v>73</v>
      </c>
      <c r="H740" t="b">
        <v>0</v>
      </c>
      <c r="I740" t="s">
        <v>9240</v>
      </c>
      <c r="J740" t="s">
        <v>9103</v>
      </c>
      <c r="K740" t="s">
        <v>9</v>
      </c>
      <c r="L740" t="b">
        <v>0</v>
      </c>
      <c r="M740" t="s">
        <v>10090</v>
      </c>
      <c r="N740" t="b">
        <v>0</v>
      </c>
      <c r="O740" t="b">
        <v>1</v>
      </c>
      <c r="P740" t="b">
        <v>0</v>
      </c>
      <c r="Q740" t="b">
        <v>1</v>
      </c>
      <c r="R740" t="s">
        <v>10091</v>
      </c>
      <c r="S740">
        <v>18</v>
      </c>
      <c r="T740" t="b">
        <v>0</v>
      </c>
      <c r="V740" t="s">
        <v>886</v>
      </c>
      <c r="W740">
        <v>4</v>
      </c>
      <c r="X740" s="11">
        <v>77</v>
      </c>
      <c r="Y740">
        <v>1</v>
      </c>
      <c r="Z740" s="46" cm="1">
        <f t="array" ref="Z740">IF(V740="NA",$AD$2,(INDEX($BL$4:$BL$73,MATCH(V740&amp;W740,$BK$4:$BK$73&amp;$BJ$4:$BJ$73,0))))</f>
        <v>1.0498615788681297E-2</v>
      </c>
      <c r="AA740" s="46">
        <f t="shared" si="19"/>
        <v>1.0104986157886813</v>
      </c>
      <c r="AB740" s="46"/>
    </row>
    <row r="741" spans="1:28" x14ac:dyDescent="0.25">
      <c r="A741">
        <v>4633</v>
      </c>
      <c r="B741" s="1">
        <v>45542.364641805601</v>
      </c>
      <c r="C741" s="1">
        <v>45542</v>
      </c>
      <c r="D741" t="s">
        <v>9100</v>
      </c>
      <c r="E741" t="s">
        <v>9101</v>
      </c>
      <c r="F741" t="s">
        <v>790</v>
      </c>
      <c r="G741">
        <v>76</v>
      </c>
      <c r="H741" t="b">
        <v>0</v>
      </c>
      <c r="I741" t="s">
        <v>9240</v>
      </c>
      <c r="J741" t="s">
        <v>9103</v>
      </c>
      <c r="K741" t="s">
        <v>7</v>
      </c>
      <c r="L741" t="b">
        <v>0</v>
      </c>
      <c r="M741" t="s">
        <v>10092</v>
      </c>
      <c r="N741" t="b">
        <v>0</v>
      </c>
      <c r="O741" t="b">
        <v>0</v>
      </c>
      <c r="P741" t="b">
        <v>0</v>
      </c>
      <c r="Q741" t="b">
        <v>1</v>
      </c>
      <c r="R741" t="s">
        <v>10093</v>
      </c>
      <c r="S741">
        <v>18</v>
      </c>
      <c r="T741" t="b">
        <v>0</v>
      </c>
      <c r="V741" t="s">
        <v>892</v>
      </c>
      <c r="W741">
        <v>4</v>
      </c>
      <c r="X741" s="11">
        <v>77</v>
      </c>
      <c r="Y741">
        <v>1</v>
      </c>
      <c r="Z741" s="46" cm="1">
        <f t="array" ref="Z741">IF(V741="NA",$AD$2,(INDEX($BL$4:$BL$73,MATCH(V741&amp;W741,$BK$4:$BK$73&amp;$BJ$4:$BJ$73,0))))</f>
        <v>1.0498615788681274E-2</v>
      </c>
      <c r="AA741" s="46">
        <f t="shared" si="19"/>
        <v>1.0104986157886813</v>
      </c>
      <c r="AB741" s="46"/>
    </row>
    <row r="742" spans="1:28" x14ac:dyDescent="0.25">
      <c r="A742">
        <v>4634</v>
      </c>
      <c r="B742" s="1">
        <v>45542.364232812499</v>
      </c>
      <c r="C742" s="1">
        <v>45542</v>
      </c>
      <c r="D742" t="s">
        <v>9100</v>
      </c>
      <c r="E742" t="s">
        <v>9101</v>
      </c>
      <c r="F742" t="s">
        <v>664</v>
      </c>
      <c r="G742">
        <v>80</v>
      </c>
      <c r="H742" t="b">
        <v>0</v>
      </c>
      <c r="I742" t="s">
        <v>9240</v>
      </c>
      <c r="J742" t="s">
        <v>9103</v>
      </c>
      <c r="K742" t="s">
        <v>7</v>
      </c>
      <c r="L742" t="b">
        <v>0</v>
      </c>
      <c r="M742" t="s">
        <v>6899</v>
      </c>
      <c r="N742" t="b">
        <v>0</v>
      </c>
      <c r="O742" t="b">
        <v>0</v>
      </c>
      <c r="P742" t="b">
        <v>0</v>
      </c>
      <c r="Q742" t="b">
        <v>1</v>
      </c>
      <c r="R742" t="s">
        <v>3608</v>
      </c>
      <c r="S742">
        <v>18</v>
      </c>
      <c r="T742" t="b">
        <v>0</v>
      </c>
      <c r="V742" t="s">
        <v>8</v>
      </c>
      <c r="W742" t="s">
        <v>8</v>
      </c>
      <c r="X742" s="11">
        <v>82</v>
      </c>
      <c r="Y742">
        <v>1</v>
      </c>
      <c r="Z742" s="46" cm="1">
        <f t="array" ref="Z742">IF(V742="NA",$AD$2,(INDEX($BL$4:$BL$73,MATCH(V742&amp;W742,$BK$4:$BK$73&amp;$BJ$4:$BJ$73,0))))</f>
        <v>-4.0430703315750931E-2</v>
      </c>
      <c r="AA742" s="46">
        <f t="shared" si="19"/>
        <v>0.95956929668424906</v>
      </c>
      <c r="AB742" s="46"/>
    </row>
    <row r="743" spans="1:28" x14ac:dyDescent="0.25">
      <c r="A743">
        <v>4635</v>
      </c>
      <c r="B743" s="1">
        <v>45542.363895115697</v>
      </c>
      <c r="C743" s="1">
        <v>45542</v>
      </c>
      <c r="D743" t="s">
        <v>9100</v>
      </c>
      <c r="E743" t="s">
        <v>9101</v>
      </c>
      <c r="F743" t="s">
        <v>664</v>
      </c>
      <c r="G743">
        <v>76</v>
      </c>
      <c r="H743" t="b">
        <v>0</v>
      </c>
      <c r="I743" t="s">
        <v>9240</v>
      </c>
      <c r="J743" t="s">
        <v>9103</v>
      </c>
      <c r="K743" t="s">
        <v>7</v>
      </c>
      <c r="L743" t="b">
        <v>0</v>
      </c>
      <c r="M743" t="s">
        <v>10094</v>
      </c>
      <c r="N743" t="b">
        <v>0</v>
      </c>
      <c r="O743" t="b">
        <v>0</v>
      </c>
      <c r="P743" t="b">
        <v>0</v>
      </c>
      <c r="Q743" t="b">
        <v>1</v>
      </c>
      <c r="R743" t="s">
        <v>10095</v>
      </c>
      <c r="S743">
        <v>18</v>
      </c>
      <c r="T743" t="b">
        <v>0</v>
      </c>
      <c r="V743" t="s">
        <v>889</v>
      </c>
      <c r="W743">
        <v>4</v>
      </c>
      <c r="X743" s="11">
        <v>77</v>
      </c>
      <c r="Y743">
        <v>1</v>
      </c>
      <c r="Z743" s="46" cm="1">
        <f t="array" ref="Z743">IF(V743="NA",$AD$2,(INDEX($BL$4:$BL$73,MATCH(V743&amp;W743,$BK$4:$BK$73&amp;$BJ$4:$BJ$73,0))))</f>
        <v>1.0498615788681227E-2</v>
      </c>
      <c r="AA743" s="46">
        <f t="shared" si="19"/>
        <v>1.0104986157886813</v>
      </c>
      <c r="AB743" s="46"/>
    </row>
    <row r="744" spans="1:28" x14ac:dyDescent="0.25">
      <c r="A744">
        <v>4636</v>
      </c>
      <c r="B744" s="1">
        <v>45542.363580127298</v>
      </c>
      <c r="C744" s="1">
        <v>45542</v>
      </c>
      <c r="D744" t="s">
        <v>9100</v>
      </c>
      <c r="E744" t="s">
        <v>9101</v>
      </c>
      <c r="F744" t="s">
        <v>664</v>
      </c>
      <c r="G744">
        <v>78</v>
      </c>
      <c r="H744" t="b">
        <v>0</v>
      </c>
      <c r="I744" t="s">
        <v>9240</v>
      </c>
      <c r="J744" t="s">
        <v>9103</v>
      </c>
      <c r="K744" t="s">
        <v>7</v>
      </c>
      <c r="L744" t="b">
        <v>0</v>
      </c>
      <c r="M744" t="s">
        <v>10096</v>
      </c>
      <c r="N744" t="b">
        <v>0</v>
      </c>
      <c r="O744" t="b">
        <v>0</v>
      </c>
      <c r="P744" t="b">
        <v>0</v>
      </c>
      <c r="Q744" t="b">
        <v>1</v>
      </c>
      <c r="R744" t="s">
        <v>10097</v>
      </c>
      <c r="S744">
        <v>18</v>
      </c>
      <c r="T744" t="b">
        <v>0</v>
      </c>
      <c r="V744" t="s">
        <v>8</v>
      </c>
      <c r="W744" t="s">
        <v>8</v>
      </c>
      <c r="X744" s="11">
        <v>82</v>
      </c>
      <c r="Y744">
        <v>1</v>
      </c>
      <c r="Z744" s="46" cm="1">
        <f t="array" ref="Z744">IF(V744="NA",$AD$2,(INDEX($BL$4:$BL$73,MATCH(V744&amp;W744,$BK$4:$BK$73&amp;$BJ$4:$BJ$73,0))))</f>
        <v>-4.0430703315750931E-2</v>
      </c>
      <c r="AA744" s="46">
        <f t="shared" si="19"/>
        <v>0.95956929668424906</v>
      </c>
      <c r="AB744" s="46"/>
    </row>
    <row r="745" spans="1:28" x14ac:dyDescent="0.25">
      <c r="A745">
        <v>4642</v>
      </c>
      <c r="B745" s="1">
        <v>45542.358651828697</v>
      </c>
      <c r="C745" s="1">
        <v>45542</v>
      </c>
      <c r="D745" t="s">
        <v>9100</v>
      </c>
      <c r="E745" t="s">
        <v>9101</v>
      </c>
      <c r="F745" t="s">
        <v>664</v>
      </c>
      <c r="G745">
        <v>72</v>
      </c>
      <c r="H745" t="b">
        <v>0</v>
      </c>
      <c r="I745" t="s">
        <v>9240</v>
      </c>
      <c r="J745" t="s">
        <v>9103</v>
      </c>
      <c r="K745" t="s">
        <v>7</v>
      </c>
      <c r="L745" t="b">
        <v>0</v>
      </c>
      <c r="M745" t="s">
        <v>10098</v>
      </c>
      <c r="N745" t="b">
        <v>0</v>
      </c>
      <c r="O745" t="b">
        <v>0</v>
      </c>
      <c r="P745" t="b">
        <v>0</v>
      </c>
      <c r="Q745" t="b">
        <v>1</v>
      </c>
      <c r="R745" t="s">
        <v>10099</v>
      </c>
      <c r="S745">
        <v>18</v>
      </c>
      <c r="T745" t="b">
        <v>0</v>
      </c>
      <c r="V745" t="s">
        <v>886</v>
      </c>
      <c r="W745">
        <v>5</v>
      </c>
      <c r="X745" s="11">
        <v>72</v>
      </c>
      <c r="Y745">
        <v>1</v>
      </c>
      <c r="Z745" s="46" cm="1">
        <f t="array" ref="Z745">IF(V745="NA",$AD$2,(INDEX($BL$4:$BL$73,MATCH(V745&amp;W745,$BK$4:$BK$73&amp;$BJ$4:$BJ$73,0))))</f>
        <v>4.1970782120221983E-2</v>
      </c>
      <c r="AA745" s="46">
        <f t="shared" si="19"/>
        <v>1.041970782120222</v>
      </c>
      <c r="AB745" s="46"/>
    </row>
    <row r="746" spans="1:28" x14ac:dyDescent="0.25">
      <c r="A746">
        <v>4643</v>
      </c>
      <c r="B746" s="1">
        <v>45542.358328645802</v>
      </c>
      <c r="C746" s="1">
        <v>45542</v>
      </c>
      <c r="D746" t="s">
        <v>9100</v>
      </c>
      <c r="E746" t="s">
        <v>9101</v>
      </c>
      <c r="F746" t="s">
        <v>664</v>
      </c>
      <c r="G746">
        <v>79</v>
      </c>
      <c r="H746" t="b">
        <v>0</v>
      </c>
      <c r="I746" t="s">
        <v>9240</v>
      </c>
      <c r="J746" t="s">
        <v>9103</v>
      </c>
      <c r="K746" t="s">
        <v>9</v>
      </c>
      <c r="L746" t="b">
        <v>0</v>
      </c>
      <c r="M746" t="s">
        <v>6898</v>
      </c>
      <c r="N746" t="b">
        <v>0</v>
      </c>
      <c r="O746" t="b">
        <v>1</v>
      </c>
      <c r="P746" t="b">
        <v>0</v>
      </c>
      <c r="Q746" t="b">
        <v>1</v>
      </c>
      <c r="R746" t="s">
        <v>3602</v>
      </c>
      <c r="S746">
        <v>18</v>
      </c>
      <c r="T746" t="b">
        <v>0</v>
      </c>
      <c r="V746" t="s">
        <v>919</v>
      </c>
      <c r="W746">
        <v>5</v>
      </c>
      <c r="X746" s="11">
        <v>82</v>
      </c>
      <c r="Y746">
        <v>1</v>
      </c>
      <c r="Z746" s="46" cm="1">
        <f t="array" ref="Z746">IF(V746="NA",$AD$2,(INDEX($BL$4:$BL$73,MATCH(V746&amp;W746,$BK$4:$BK$73&amp;$BJ$4:$BJ$73,0))))</f>
        <v>4.1970782120221983E-2</v>
      </c>
      <c r="AA746" s="46">
        <f t="shared" si="19"/>
        <v>1.041970782120222</v>
      </c>
      <c r="AB746" s="46"/>
    </row>
    <row r="747" spans="1:28" x14ac:dyDescent="0.25">
      <c r="A747">
        <v>4644</v>
      </c>
      <c r="B747" s="1">
        <v>45542.3580222569</v>
      </c>
      <c r="C747" s="1">
        <v>45542</v>
      </c>
      <c r="D747" t="s">
        <v>9100</v>
      </c>
      <c r="E747" t="s">
        <v>9101</v>
      </c>
      <c r="F747" t="s">
        <v>664</v>
      </c>
      <c r="G747">
        <v>74</v>
      </c>
      <c r="H747" t="b">
        <v>0</v>
      </c>
      <c r="I747" t="s">
        <v>9240</v>
      </c>
      <c r="J747" t="s">
        <v>9103</v>
      </c>
      <c r="K747" t="s">
        <v>7</v>
      </c>
      <c r="L747" t="b">
        <v>0</v>
      </c>
      <c r="M747" t="s">
        <v>10100</v>
      </c>
      <c r="N747" t="b">
        <v>0</v>
      </c>
      <c r="O747" t="b">
        <v>0</v>
      </c>
      <c r="P747" t="b">
        <v>0</v>
      </c>
      <c r="Q747" t="b">
        <v>1</v>
      </c>
      <c r="R747" t="s">
        <v>10101</v>
      </c>
      <c r="S747">
        <v>18</v>
      </c>
      <c r="T747" t="b">
        <v>0</v>
      </c>
      <c r="V747" t="s">
        <v>893</v>
      </c>
      <c r="W747">
        <v>4</v>
      </c>
      <c r="X747" s="11">
        <v>77</v>
      </c>
      <c r="Y747">
        <v>1</v>
      </c>
      <c r="Z747" s="46" cm="1">
        <f t="array" ref="Z747">IF(V747="NA",$AD$2,(INDEX($BL$4:$BL$73,MATCH(V747&amp;W747,$BK$4:$BK$73&amp;$BJ$4:$BJ$73,0))))</f>
        <v>1.0498615788681286E-2</v>
      </c>
      <c r="AA747" s="46">
        <f t="shared" si="19"/>
        <v>1.0104986157886813</v>
      </c>
      <c r="AB747" s="46"/>
    </row>
    <row r="748" spans="1:28" x14ac:dyDescent="0.25">
      <c r="A748">
        <v>4645</v>
      </c>
      <c r="B748" s="1">
        <v>45542.3576489931</v>
      </c>
      <c r="C748" s="1">
        <v>45542</v>
      </c>
      <c r="D748" t="s">
        <v>9100</v>
      </c>
      <c r="E748" t="s">
        <v>9101</v>
      </c>
      <c r="F748" t="s">
        <v>664</v>
      </c>
      <c r="G748">
        <v>78</v>
      </c>
      <c r="H748" t="b">
        <v>0</v>
      </c>
      <c r="I748" t="s">
        <v>9240</v>
      </c>
      <c r="J748" t="s">
        <v>9103</v>
      </c>
      <c r="K748" t="s">
        <v>7</v>
      </c>
      <c r="L748" t="b">
        <v>0</v>
      </c>
      <c r="M748" t="s">
        <v>10102</v>
      </c>
      <c r="N748" t="b">
        <v>0</v>
      </c>
      <c r="O748" t="b">
        <v>0</v>
      </c>
      <c r="P748" t="b">
        <v>0</v>
      </c>
      <c r="Q748" t="b">
        <v>1</v>
      </c>
      <c r="R748" t="s">
        <v>10103</v>
      </c>
      <c r="S748">
        <v>18</v>
      </c>
      <c r="T748" t="b">
        <v>0</v>
      </c>
      <c r="V748" t="s">
        <v>886</v>
      </c>
      <c r="W748">
        <v>4</v>
      </c>
      <c r="X748" s="11">
        <v>82</v>
      </c>
      <c r="Y748">
        <v>1</v>
      </c>
      <c r="Z748" s="46" cm="1">
        <f t="array" ref="Z748">IF(V748="NA",$AD$2,(INDEX($BL$4:$BL$73,MATCH(V748&amp;W748,$BK$4:$BK$73&amp;$BJ$4:$BJ$73,0))))</f>
        <v>1.0498615788681297E-2</v>
      </c>
      <c r="AA748" s="46">
        <f t="shared" si="19"/>
        <v>1.0104986157886813</v>
      </c>
      <c r="AB748" s="46"/>
    </row>
    <row r="749" spans="1:28" x14ac:dyDescent="0.25">
      <c r="A749">
        <v>4646</v>
      </c>
      <c r="B749" s="1">
        <v>45542.357362338</v>
      </c>
      <c r="C749" s="1">
        <v>45542</v>
      </c>
      <c r="D749" t="s">
        <v>9100</v>
      </c>
      <c r="E749" t="s">
        <v>9101</v>
      </c>
      <c r="F749" t="s">
        <v>664</v>
      </c>
      <c r="G749">
        <v>75</v>
      </c>
      <c r="H749" t="b">
        <v>0</v>
      </c>
      <c r="I749" t="s">
        <v>9240</v>
      </c>
      <c r="J749" t="s">
        <v>9103</v>
      </c>
      <c r="K749" t="s">
        <v>7</v>
      </c>
      <c r="L749" t="b">
        <v>0</v>
      </c>
      <c r="M749" t="s">
        <v>6897</v>
      </c>
      <c r="N749" t="b">
        <v>0</v>
      </c>
      <c r="O749" t="b">
        <v>0</v>
      </c>
      <c r="P749" t="b">
        <v>0</v>
      </c>
      <c r="Q749" t="b">
        <v>1</v>
      </c>
      <c r="R749" t="s">
        <v>3600</v>
      </c>
      <c r="S749">
        <v>18</v>
      </c>
      <c r="T749" t="b">
        <v>0</v>
      </c>
      <c r="V749" t="s">
        <v>8</v>
      </c>
      <c r="W749" t="s">
        <v>8</v>
      </c>
      <c r="X749" s="11">
        <v>77</v>
      </c>
      <c r="Y749">
        <v>1</v>
      </c>
      <c r="Z749" s="46" cm="1">
        <f t="array" ref="Z749">IF(V749="NA",$AD$2,(INDEX($BL$4:$BL$73,MATCH(V749&amp;W749,$BK$4:$BK$73&amp;$BJ$4:$BJ$73,0))))</f>
        <v>-4.0430703315750931E-2</v>
      </c>
      <c r="AA749" s="46">
        <f t="shared" si="19"/>
        <v>0.95956929668424906</v>
      </c>
      <c r="AB749" s="46"/>
    </row>
    <row r="750" spans="1:28" x14ac:dyDescent="0.25">
      <c r="A750">
        <v>4649</v>
      </c>
      <c r="B750" s="1">
        <v>45542.356438182898</v>
      </c>
      <c r="C750" s="1">
        <v>45542</v>
      </c>
      <c r="D750" t="s">
        <v>9100</v>
      </c>
      <c r="E750" t="s">
        <v>9101</v>
      </c>
      <c r="F750" t="s">
        <v>664</v>
      </c>
      <c r="G750">
        <v>76</v>
      </c>
      <c r="H750" t="b">
        <v>0</v>
      </c>
      <c r="I750" t="s">
        <v>9240</v>
      </c>
      <c r="J750" t="s">
        <v>9103</v>
      </c>
      <c r="K750" t="s">
        <v>7</v>
      </c>
      <c r="L750" t="b">
        <v>0</v>
      </c>
      <c r="M750" t="s">
        <v>6896</v>
      </c>
      <c r="N750" t="b">
        <v>0</v>
      </c>
      <c r="O750" t="b">
        <v>0</v>
      </c>
      <c r="P750" t="b">
        <v>0</v>
      </c>
      <c r="Q750" t="b">
        <v>1</v>
      </c>
      <c r="R750" t="s">
        <v>3598</v>
      </c>
      <c r="S750">
        <v>18</v>
      </c>
      <c r="T750" t="b">
        <v>0</v>
      </c>
      <c r="V750" t="s">
        <v>893</v>
      </c>
      <c r="W750">
        <v>4</v>
      </c>
      <c r="X750" s="11">
        <v>77</v>
      </c>
      <c r="Y750">
        <v>1</v>
      </c>
      <c r="Z750" s="46" cm="1">
        <f t="array" ref="Z750">IF(V750="NA",$AD$2,(INDEX($BL$4:$BL$73,MATCH(V750&amp;W750,$BK$4:$BK$73&amp;$BJ$4:$BJ$73,0))))</f>
        <v>1.0498615788681286E-2</v>
      </c>
      <c r="AA750" s="46">
        <f t="shared" si="19"/>
        <v>1.0104986157886813</v>
      </c>
      <c r="AB750" s="46"/>
    </row>
    <row r="751" spans="1:28" x14ac:dyDescent="0.25">
      <c r="A751">
        <v>4651</v>
      </c>
      <c r="B751" s="1">
        <v>45542.354970960601</v>
      </c>
      <c r="C751" s="1">
        <v>45542</v>
      </c>
      <c r="D751" t="s">
        <v>9100</v>
      </c>
      <c r="E751" t="s">
        <v>9101</v>
      </c>
      <c r="F751" t="s">
        <v>664</v>
      </c>
      <c r="G751">
        <v>72</v>
      </c>
      <c r="H751" t="b">
        <v>0</v>
      </c>
      <c r="I751" t="s">
        <v>9240</v>
      </c>
      <c r="J751" t="s">
        <v>9103</v>
      </c>
      <c r="K751" t="s">
        <v>9</v>
      </c>
      <c r="L751" t="b">
        <v>0</v>
      </c>
      <c r="M751" t="s">
        <v>10104</v>
      </c>
      <c r="N751" t="b">
        <v>0</v>
      </c>
      <c r="O751" t="b">
        <v>1</v>
      </c>
      <c r="P751" t="b">
        <v>0</v>
      </c>
      <c r="Q751" t="b">
        <v>1</v>
      </c>
      <c r="R751" t="s">
        <v>10105</v>
      </c>
      <c r="S751">
        <v>18</v>
      </c>
      <c r="T751" t="b">
        <v>0</v>
      </c>
      <c r="V751" t="s">
        <v>893</v>
      </c>
      <c r="W751">
        <v>5</v>
      </c>
      <c r="X751" s="11">
        <v>72</v>
      </c>
      <c r="Y751">
        <v>1</v>
      </c>
      <c r="Z751" s="46" cm="1">
        <f t="array" ref="Z751">IF(V751="NA",$AD$2,(INDEX($BL$4:$BL$73,MATCH(V751&amp;W751,$BK$4:$BK$73&amp;$BJ$4:$BJ$73,0))))</f>
        <v>4.1970782120221983E-2</v>
      </c>
      <c r="AA751" s="46">
        <f t="shared" si="19"/>
        <v>1.041970782120222</v>
      </c>
      <c r="AB751" s="46"/>
    </row>
    <row r="752" spans="1:28" x14ac:dyDescent="0.25">
      <c r="A752">
        <v>4655</v>
      </c>
      <c r="B752" s="1">
        <v>45542.353922488401</v>
      </c>
      <c r="C752" s="1">
        <v>45542</v>
      </c>
      <c r="D752" t="s">
        <v>9100</v>
      </c>
      <c r="E752" t="s">
        <v>9101</v>
      </c>
      <c r="F752" t="s">
        <v>664</v>
      </c>
      <c r="G752">
        <v>72</v>
      </c>
      <c r="H752" t="b">
        <v>0</v>
      </c>
      <c r="I752" t="s">
        <v>9240</v>
      </c>
      <c r="J752" t="s">
        <v>9103</v>
      </c>
      <c r="K752" t="s">
        <v>7</v>
      </c>
      <c r="L752" t="b">
        <v>0</v>
      </c>
      <c r="M752" t="s">
        <v>6895</v>
      </c>
      <c r="N752" t="b">
        <v>0</v>
      </c>
      <c r="O752" t="b">
        <v>0</v>
      </c>
      <c r="P752" t="b">
        <v>0</v>
      </c>
      <c r="Q752" t="b">
        <v>1</v>
      </c>
      <c r="R752" t="s">
        <v>3594</v>
      </c>
      <c r="S752">
        <v>18</v>
      </c>
      <c r="T752" t="b">
        <v>0</v>
      </c>
      <c r="V752" t="s">
        <v>886</v>
      </c>
      <c r="W752">
        <v>3</v>
      </c>
      <c r="X752" s="11">
        <v>72</v>
      </c>
      <c r="Y752">
        <v>1</v>
      </c>
      <c r="Z752" s="46" cm="1">
        <f t="array" ref="Z752">IF(V752="NA",$AD$2,(INDEX($BL$4:$BL$73,MATCH(V752&amp;W752,$BK$4:$BK$73&amp;$BJ$4:$BJ$73,0))))</f>
        <v>1.8952516812716664E-2</v>
      </c>
      <c r="AA752" s="46">
        <f t="shared" si="19"/>
        <v>1.0189525168127167</v>
      </c>
      <c r="AB752" s="46"/>
    </row>
    <row r="753" spans="1:28" x14ac:dyDescent="0.25">
      <c r="A753">
        <v>4656</v>
      </c>
      <c r="B753" s="1">
        <v>45542.353562465301</v>
      </c>
      <c r="C753" s="1">
        <v>45542</v>
      </c>
      <c r="D753" t="s">
        <v>9100</v>
      </c>
      <c r="E753" t="s">
        <v>9101</v>
      </c>
      <c r="F753" t="s">
        <v>790</v>
      </c>
      <c r="G753">
        <v>76</v>
      </c>
      <c r="H753" t="b">
        <v>0</v>
      </c>
      <c r="I753" t="s">
        <v>9240</v>
      </c>
      <c r="J753" t="s">
        <v>9103</v>
      </c>
      <c r="K753" t="s">
        <v>7</v>
      </c>
      <c r="L753" t="b">
        <v>0</v>
      </c>
      <c r="M753" t="s">
        <v>10106</v>
      </c>
      <c r="N753" t="b">
        <v>0</v>
      </c>
      <c r="O753" t="b">
        <v>0</v>
      </c>
      <c r="P753" t="b">
        <v>0</v>
      </c>
      <c r="Q753" t="b">
        <v>1</v>
      </c>
      <c r="R753" t="s">
        <v>10107</v>
      </c>
      <c r="S753">
        <v>18</v>
      </c>
      <c r="T753" t="b">
        <v>0</v>
      </c>
      <c r="V753" t="s">
        <v>886</v>
      </c>
      <c r="W753">
        <v>4</v>
      </c>
      <c r="X753" s="11">
        <v>77</v>
      </c>
      <c r="Y753">
        <v>1</v>
      </c>
      <c r="Z753" s="46" cm="1">
        <f t="array" ref="Z753">IF(V753="NA",$AD$2,(INDEX($BL$4:$BL$73,MATCH(V753&amp;W753,$BK$4:$BK$73&amp;$BJ$4:$BJ$73,0))))</f>
        <v>1.0498615788681297E-2</v>
      </c>
      <c r="AA753" s="46">
        <f t="shared" si="19"/>
        <v>1.0104986157886813</v>
      </c>
      <c r="AB753" s="46"/>
    </row>
    <row r="754" spans="1:28" x14ac:dyDescent="0.25">
      <c r="A754">
        <v>4657</v>
      </c>
      <c r="B754" s="1">
        <v>45542.353217916701</v>
      </c>
      <c r="C754" s="1">
        <v>45542</v>
      </c>
      <c r="D754" t="s">
        <v>9100</v>
      </c>
      <c r="E754" t="s">
        <v>9101</v>
      </c>
      <c r="F754" t="s">
        <v>664</v>
      </c>
      <c r="G754">
        <v>72</v>
      </c>
      <c r="H754" t="b">
        <v>0</v>
      </c>
      <c r="I754" t="s">
        <v>9240</v>
      </c>
      <c r="J754" t="s">
        <v>9103</v>
      </c>
      <c r="K754" t="s">
        <v>7</v>
      </c>
      <c r="L754" t="b">
        <v>0</v>
      </c>
      <c r="M754" t="s">
        <v>10108</v>
      </c>
      <c r="N754" t="b">
        <v>0</v>
      </c>
      <c r="O754" t="b">
        <v>0</v>
      </c>
      <c r="P754" t="b">
        <v>0</v>
      </c>
      <c r="Q754" t="b">
        <v>1</v>
      </c>
      <c r="R754" t="s">
        <v>10109</v>
      </c>
      <c r="S754">
        <v>18</v>
      </c>
      <c r="T754" t="b">
        <v>0</v>
      </c>
      <c r="V754" t="s">
        <v>8</v>
      </c>
      <c r="W754" t="s">
        <v>8</v>
      </c>
      <c r="X754" s="11">
        <v>72</v>
      </c>
      <c r="Y754">
        <v>1</v>
      </c>
      <c r="Z754" s="46" cm="1">
        <f t="array" ref="Z754">IF(V754="NA",$AD$2,(INDEX($BL$4:$BL$73,MATCH(V754&amp;W754,$BK$4:$BK$73&amp;$BJ$4:$BJ$73,0))))</f>
        <v>-4.0430703315750931E-2</v>
      </c>
      <c r="AA754" s="46">
        <f t="shared" si="19"/>
        <v>0.95956929668424906</v>
      </c>
      <c r="AB754" s="46"/>
    </row>
    <row r="755" spans="1:28" x14ac:dyDescent="0.25">
      <c r="A755">
        <v>4658</v>
      </c>
      <c r="B755" s="1">
        <v>45542.352753877298</v>
      </c>
      <c r="C755" s="1">
        <v>45542</v>
      </c>
      <c r="D755" t="s">
        <v>9100</v>
      </c>
      <c r="E755" t="s">
        <v>9101</v>
      </c>
      <c r="F755" t="s">
        <v>790</v>
      </c>
      <c r="G755">
        <v>90</v>
      </c>
      <c r="H755" t="b">
        <v>0</v>
      </c>
      <c r="I755" t="s">
        <v>9240</v>
      </c>
      <c r="J755" t="s">
        <v>9103</v>
      </c>
      <c r="K755" t="s">
        <v>7</v>
      </c>
      <c r="L755" t="b">
        <v>0</v>
      </c>
      <c r="M755" t="s">
        <v>6894</v>
      </c>
      <c r="N755" t="b">
        <v>0</v>
      </c>
      <c r="O755" t="b">
        <v>0</v>
      </c>
      <c r="P755" t="b">
        <v>0</v>
      </c>
      <c r="Q755" t="b">
        <v>1</v>
      </c>
      <c r="R755" t="s">
        <v>3592</v>
      </c>
      <c r="S755">
        <v>18</v>
      </c>
      <c r="T755" t="b">
        <v>0</v>
      </c>
      <c r="V755" t="s">
        <v>8</v>
      </c>
      <c r="W755" t="s">
        <v>8</v>
      </c>
      <c r="X755" s="11">
        <v>92</v>
      </c>
      <c r="Y755">
        <v>1</v>
      </c>
      <c r="Z755" s="46" cm="1">
        <f t="array" ref="Z755">IF(V755="NA",$AD$2,(INDEX($BL$4:$BL$73,MATCH(V755&amp;W755,$BK$4:$BK$73&amp;$BJ$4:$BJ$73,0))))</f>
        <v>-4.0430703315750931E-2</v>
      </c>
      <c r="AA755" s="46">
        <f t="shared" si="19"/>
        <v>0.95956929668424906</v>
      </c>
      <c r="AB755" s="46"/>
    </row>
    <row r="756" spans="1:28" x14ac:dyDescent="0.25">
      <c r="A756">
        <v>4662</v>
      </c>
      <c r="B756" s="1">
        <v>45542.351591030099</v>
      </c>
      <c r="C756" s="1">
        <v>45542</v>
      </c>
      <c r="D756" t="s">
        <v>9100</v>
      </c>
      <c r="E756" t="s">
        <v>9101</v>
      </c>
      <c r="F756" t="s">
        <v>790</v>
      </c>
      <c r="G756">
        <v>73</v>
      </c>
      <c r="H756" t="b">
        <v>0</v>
      </c>
      <c r="I756" t="s">
        <v>9240</v>
      </c>
      <c r="J756" t="s">
        <v>9103</v>
      </c>
      <c r="K756" t="s">
        <v>7</v>
      </c>
      <c r="L756" t="b">
        <v>0</v>
      </c>
      <c r="M756" t="s">
        <v>10110</v>
      </c>
      <c r="N756" t="b">
        <v>0</v>
      </c>
      <c r="O756" t="b">
        <v>0</v>
      </c>
      <c r="P756" t="b">
        <v>0</v>
      </c>
      <c r="Q756" t="b">
        <v>1</v>
      </c>
      <c r="R756" t="s">
        <v>10111</v>
      </c>
      <c r="S756">
        <v>18</v>
      </c>
      <c r="T756" t="b">
        <v>0</v>
      </c>
      <c r="V756" t="s">
        <v>892</v>
      </c>
      <c r="W756">
        <v>4</v>
      </c>
      <c r="X756" s="11">
        <v>77</v>
      </c>
      <c r="Y756">
        <v>1</v>
      </c>
      <c r="Z756" s="46" cm="1">
        <f t="array" ref="Z756">IF(V756="NA",$AD$2,(INDEX($BL$4:$BL$73,MATCH(V756&amp;W756,$BK$4:$BK$73&amp;$BJ$4:$BJ$73,0))))</f>
        <v>1.0498615788681274E-2</v>
      </c>
      <c r="AA756" s="46">
        <f t="shared" si="19"/>
        <v>1.0104986157886813</v>
      </c>
      <c r="AB756" s="46"/>
    </row>
    <row r="757" spans="1:28" x14ac:dyDescent="0.25">
      <c r="A757">
        <v>4664</v>
      </c>
      <c r="B757" s="1">
        <v>45542.351045000003</v>
      </c>
      <c r="C757" s="1">
        <v>45542</v>
      </c>
      <c r="D757" t="s">
        <v>9100</v>
      </c>
      <c r="E757" t="s">
        <v>9101</v>
      </c>
      <c r="F757" t="s">
        <v>664</v>
      </c>
      <c r="G757">
        <v>72</v>
      </c>
      <c r="H757" t="b">
        <v>0</v>
      </c>
      <c r="I757" t="s">
        <v>9240</v>
      </c>
      <c r="J757" t="s">
        <v>9103</v>
      </c>
      <c r="K757" t="s">
        <v>7</v>
      </c>
      <c r="L757" t="b">
        <v>0</v>
      </c>
      <c r="M757" t="s">
        <v>6893</v>
      </c>
      <c r="N757" t="b">
        <v>0</v>
      </c>
      <c r="O757" t="b">
        <v>0</v>
      </c>
      <c r="P757" t="b">
        <v>0</v>
      </c>
      <c r="Q757" t="b">
        <v>1</v>
      </c>
      <c r="R757" t="s">
        <v>3588</v>
      </c>
      <c r="S757">
        <v>18</v>
      </c>
      <c r="T757" t="b">
        <v>0</v>
      </c>
      <c r="V757" t="s">
        <v>886</v>
      </c>
      <c r="W757">
        <v>4</v>
      </c>
      <c r="X757" s="11">
        <v>72</v>
      </c>
      <c r="Y757">
        <v>1</v>
      </c>
      <c r="Z757" s="46" cm="1">
        <f t="array" ref="Z757">IF(V757="NA",$AD$2,(INDEX($BL$4:$BL$73,MATCH(V757&amp;W757,$BK$4:$BK$73&amp;$BJ$4:$BJ$73,0))))</f>
        <v>1.0498615788681297E-2</v>
      </c>
      <c r="AA757" s="46">
        <f t="shared" si="19"/>
        <v>1.0104986157886813</v>
      </c>
      <c r="AB757" s="46"/>
    </row>
    <row r="758" spans="1:28" x14ac:dyDescent="0.25">
      <c r="A758">
        <v>4667</v>
      </c>
      <c r="B758" s="1">
        <v>45542.3502529861</v>
      </c>
      <c r="C758" s="1">
        <v>45542</v>
      </c>
      <c r="D758" t="s">
        <v>9100</v>
      </c>
      <c r="E758" t="s">
        <v>9101</v>
      </c>
      <c r="F758" t="s">
        <v>664</v>
      </c>
      <c r="G758">
        <v>75</v>
      </c>
      <c r="H758" t="b">
        <v>0</v>
      </c>
      <c r="I758" t="s">
        <v>9240</v>
      </c>
      <c r="J758" t="s">
        <v>9103</v>
      </c>
      <c r="K758" t="s">
        <v>9</v>
      </c>
      <c r="L758" t="b">
        <v>0</v>
      </c>
      <c r="M758" t="s">
        <v>6892</v>
      </c>
      <c r="N758" t="b">
        <v>0</v>
      </c>
      <c r="O758" t="b">
        <v>1</v>
      </c>
      <c r="P758" t="b">
        <v>0</v>
      </c>
      <c r="Q758" t="b">
        <v>1</v>
      </c>
      <c r="R758" t="s">
        <v>3586</v>
      </c>
      <c r="S758">
        <v>18</v>
      </c>
      <c r="T758" t="b">
        <v>0</v>
      </c>
      <c r="V758" t="s">
        <v>893</v>
      </c>
      <c r="W758">
        <v>4</v>
      </c>
      <c r="X758" s="11">
        <v>77</v>
      </c>
      <c r="Y758">
        <v>1</v>
      </c>
      <c r="Z758" s="46" cm="1">
        <f t="array" ref="Z758">IF(V758="NA",$AD$2,(INDEX($BL$4:$BL$73,MATCH(V758&amp;W758,$BK$4:$BK$73&amp;$BJ$4:$BJ$73,0))))</f>
        <v>1.0498615788681286E-2</v>
      </c>
      <c r="AA758" s="46">
        <f t="shared" si="19"/>
        <v>1.0104986157886813</v>
      </c>
      <c r="AB758" s="46"/>
    </row>
    <row r="759" spans="1:28" x14ac:dyDescent="0.25">
      <c r="A759">
        <v>4668</v>
      </c>
      <c r="B759" s="1">
        <v>45542.349951747703</v>
      </c>
      <c r="C759" s="1">
        <v>45542</v>
      </c>
      <c r="D759" t="s">
        <v>9100</v>
      </c>
      <c r="E759" t="s">
        <v>9101</v>
      </c>
      <c r="F759" t="s">
        <v>664</v>
      </c>
      <c r="G759">
        <v>73</v>
      </c>
      <c r="H759" t="b">
        <v>0</v>
      </c>
      <c r="I759" t="s">
        <v>9240</v>
      </c>
      <c r="J759" t="s">
        <v>9103</v>
      </c>
      <c r="K759" t="s">
        <v>9</v>
      </c>
      <c r="L759" t="b">
        <v>0</v>
      </c>
      <c r="M759" t="s">
        <v>10112</v>
      </c>
      <c r="N759" t="b">
        <v>0</v>
      </c>
      <c r="O759" t="b">
        <v>1</v>
      </c>
      <c r="P759" t="b">
        <v>0</v>
      </c>
      <c r="Q759" t="b">
        <v>1</v>
      </c>
      <c r="R759" t="s">
        <v>10113</v>
      </c>
      <c r="S759">
        <v>18</v>
      </c>
      <c r="T759" t="b">
        <v>0</v>
      </c>
      <c r="V759" t="s">
        <v>949</v>
      </c>
      <c r="W759">
        <v>4</v>
      </c>
      <c r="X759" s="11">
        <v>77</v>
      </c>
      <c r="Y759">
        <v>1</v>
      </c>
      <c r="Z759" s="46" cm="1">
        <f t="array" ref="Z759">IF(V759="NA",$AD$2,(INDEX($BL$4:$BL$73,MATCH(V759&amp;W759,$BK$4:$BK$73&amp;$BJ$4:$BJ$73,0))))</f>
        <v>1.0498615788681335E-2</v>
      </c>
      <c r="AA759" s="46">
        <f t="shared" si="19"/>
        <v>1.0104986157886813</v>
      </c>
      <c r="AB759" s="46"/>
    </row>
    <row r="760" spans="1:28" x14ac:dyDescent="0.25">
      <c r="A760">
        <v>4669</v>
      </c>
      <c r="B760" s="1">
        <v>45542.349649328702</v>
      </c>
      <c r="C760" s="1">
        <v>45542</v>
      </c>
      <c r="D760" t="s">
        <v>9100</v>
      </c>
      <c r="E760" t="s">
        <v>9101</v>
      </c>
      <c r="F760" t="s">
        <v>790</v>
      </c>
      <c r="G760">
        <v>81</v>
      </c>
      <c r="H760" t="b">
        <v>0</v>
      </c>
      <c r="I760" t="s">
        <v>9240</v>
      </c>
      <c r="J760" t="s">
        <v>9103</v>
      </c>
      <c r="K760" t="s">
        <v>9</v>
      </c>
      <c r="L760" t="b">
        <v>0</v>
      </c>
      <c r="M760" t="s">
        <v>10114</v>
      </c>
      <c r="N760" t="b">
        <v>0</v>
      </c>
      <c r="O760" t="b">
        <v>1</v>
      </c>
      <c r="P760" t="b">
        <v>0</v>
      </c>
      <c r="Q760" t="b">
        <v>1</v>
      </c>
      <c r="R760" t="s">
        <v>10115</v>
      </c>
      <c r="S760">
        <v>18</v>
      </c>
      <c r="T760" t="b">
        <v>0</v>
      </c>
      <c r="V760" t="s">
        <v>886</v>
      </c>
      <c r="W760">
        <v>4</v>
      </c>
      <c r="X760" s="11">
        <v>82</v>
      </c>
      <c r="Y760">
        <v>1</v>
      </c>
      <c r="Z760" s="46" cm="1">
        <f t="array" ref="Z760">IF(V760="NA",$AD$2,(INDEX($BL$4:$BL$73,MATCH(V760&amp;W760,$BK$4:$BK$73&amp;$BJ$4:$BJ$73,0))))</f>
        <v>1.0498615788681297E-2</v>
      </c>
      <c r="AA760" s="46">
        <f t="shared" si="19"/>
        <v>1.0104986157886813</v>
      </c>
      <c r="AB760" s="46"/>
    </row>
    <row r="761" spans="1:28" x14ac:dyDescent="0.25">
      <c r="A761">
        <v>4670</v>
      </c>
      <c r="B761" s="1">
        <v>45542.349315694402</v>
      </c>
      <c r="C761" s="1">
        <v>45542</v>
      </c>
      <c r="D761" t="s">
        <v>9100</v>
      </c>
      <c r="E761" t="s">
        <v>9101</v>
      </c>
      <c r="F761" t="s">
        <v>790</v>
      </c>
      <c r="G761">
        <v>73</v>
      </c>
      <c r="H761" t="b">
        <v>0</v>
      </c>
      <c r="I761" t="s">
        <v>9240</v>
      </c>
      <c r="J761" t="s">
        <v>9103</v>
      </c>
      <c r="K761" t="s">
        <v>7</v>
      </c>
      <c r="L761" t="b">
        <v>0</v>
      </c>
      <c r="M761" t="s">
        <v>6891</v>
      </c>
      <c r="N761" t="b">
        <v>0</v>
      </c>
      <c r="O761" t="b">
        <v>0</v>
      </c>
      <c r="P761" t="b">
        <v>0</v>
      </c>
      <c r="Q761" t="b">
        <v>1</v>
      </c>
      <c r="R761" t="s">
        <v>453</v>
      </c>
      <c r="S761">
        <v>18</v>
      </c>
      <c r="T761" t="b">
        <v>0</v>
      </c>
      <c r="V761" t="s">
        <v>8</v>
      </c>
      <c r="W761" t="s">
        <v>8</v>
      </c>
      <c r="X761" s="11">
        <v>77</v>
      </c>
      <c r="Y761">
        <v>1</v>
      </c>
      <c r="Z761" s="46" cm="1">
        <f t="array" ref="Z761">IF(V761="NA",$AD$2,(INDEX($BL$4:$BL$73,MATCH(V761&amp;W761,$BK$4:$BK$73&amp;$BJ$4:$BJ$73,0))))</f>
        <v>-4.0430703315750931E-2</v>
      </c>
      <c r="AA761" s="46">
        <f t="shared" si="19"/>
        <v>0.95956929668424906</v>
      </c>
      <c r="AB761" s="46"/>
    </row>
    <row r="762" spans="1:28" x14ac:dyDescent="0.25">
      <c r="A762">
        <v>4671</v>
      </c>
      <c r="B762" s="1">
        <v>45542.348998043999</v>
      </c>
      <c r="C762" s="1">
        <v>45542</v>
      </c>
      <c r="D762" t="s">
        <v>9100</v>
      </c>
      <c r="E762" t="s">
        <v>9101</v>
      </c>
      <c r="F762" t="s">
        <v>664</v>
      </c>
      <c r="G762">
        <v>79</v>
      </c>
      <c r="H762" t="b">
        <v>0</v>
      </c>
      <c r="I762" t="s">
        <v>9240</v>
      </c>
      <c r="J762" t="s">
        <v>9103</v>
      </c>
      <c r="K762" t="s">
        <v>9</v>
      </c>
      <c r="L762" t="b">
        <v>0</v>
      </c>
      <c r="M762" t="s">
        <v>10116</v>
      </c>
      <c r="N762" t="b">
        <v>0</v>
      </c>
      <c r="O762" t="b">
        <v>1</v>
      </c>
      <c r="P762" t="b">
        <v>0</v>
      </c>
      <c r="Q762" t="b">
        <v>1</v>
      </c>
      <c r="R762" t="s">
        <v>10117</v>
      </c>
      <c r="S762">
        <v>18</v>
      </c>
      <c r="T762" t="b">
        <v>0</v>
      </c>
      <c r="V762" t="s">
        <v>892</v>
      </c>
      <c r="W762">
        <v>4</v>
      </c>
      <c r="X762" s="11">
        <v>82</v>
      </c>
      <c r="Y762">
        <v>1</v>
      </c>
      <c r="Z762" s="46" cm="1">
        <f t="array" ref="Z762">IF(V762="NA",$AD$2,(INDEX($BL$4:$BL$73,MATCH(V762&amp;W762,$BK$4:$BK$73&amp;$BJ$4:$BJ$73,0))))</f>
        <v>1.0498615788681274E-2</v>
      </c>
      <c r="AA762" s="46">
        <f t="shared" si="19"/>
        <v>1.0104986157886813</v>
      </c>
      <c r="AB762" s="46"/>
    </row>
    <row r="763" spans="1:28" x14ac:dyDescent="0.25">
      <c r="A763">
        <v>4672</v>
      </c>
      <c r="B763" s="1">
        <v>45542.348172500002</v>
      </c>
      <c r="C763" s="1">
        <v>45542</v>
      </c>
      <c r="D763" t="s">
        <v>9100</v>
      </c>
      <c r="E763" t="s">
        <v>9101</v>
      </c>
      <c r="F763" t="s">
        <v>664</v>
      </c>
      <c r="G763">
        <v>74</v>
      </c>
      <c r="H763" t="b">
        <v>0</v>
      </c>
      <c r="I763" t="s">
        <v>9240</v>
      </c>
      <c r="J763" t="s">
        <v>9103</v>
      </c>
      <c r="K763" t="s">
        <v>7</v>
      </c>
      <c r="L763" t="b">
        <v>0</v>
      </c>
      <c r="M763" t="s">
        <v>10118</v>
      </c>
      <c r="N763" t="b">
        <v>0</v>
      </c>
      <c r="O763" t="b">
        <v>0</v>
      </c>
      <c r="P763" t="b">
        <v>0</v>
      </c>
      <c r="Q763" t="b">
        <v>1</v>
      </c>
      <c r="R763" t="s">
        <v>10119</v>
      </c>
      <c r="S763">
        <v>18</v>
      </c>
      <c r="T763" t="b">
        <v>0</v>
      </c>
      <c r="V763" t="s">
        <v>893</v>
      </c>
      <c r="W763">
        <v>4</v>
      </c>
      <c r="X763" s="11">
        <v>77</v>
      </c>
      <c r="Y763">
        <v>1</v>
      </c>
      <c r="Z763" s="46" cm="1">
        <f t="array" ref="Z763">IF(V763="NA",$AD$2,(INDEX($BL$4:$BL$73,MATCH(V763&amp;W763,$BK$4:$BK$73&amp;$BJ$4:$BJ$73,0))))</f>
        <v>1.0498615788681286E-2</v>
      </c>
      <c r="AA763" s="46">
        <f t="shared" si="19"/>
        <v>1.0104986157886813</v>
      </c>
      <c r="AB763" s="46"/>
    </row>
    <row r="764" spans="1:28" x14ac:dyDescent="0.25">
      <c r="A764">
        <v>4674</v>
      </c>
      <c r="B764" s="1">
        <v>45542.347109745402</v>
      </c>
      <c r="C764" s="1">
        <v>45542</v>
      </c>
      <c r="D764" t="s">
        <v>9100</v>
      </c>
      <c r="E764" t="s">
        <v>9101</v>
      </c>
      <c r="F764" t="s">
        <v>664</v>
      </c>
      <c r="G764">
        <v>70</v>
      </c>
      <c r="H764" t="b">
        <v>0</v>
      </c>
      <c r="I764" t="s">
        <v>9240</v>
      </c>
      <c r="J764" t="s">
        <v>9103</v>
      </c>
      <c r="K764" t="s">
        <v>9</v>
      </c>
      <c r="L764" t="b">
        <v>0</v>
      </c>
      <c r="M764" t="s">
        <v>10120</v>
      </c>
      <c r="N764" t="b">
        <v>0</v>
      </c>
      <c r="O764" t="b">
        <v>1</v>
      </c>
      <c r="P764" t="b">
        <v>0</v>
      </c>
      <c r="Q764" t="b">
        <v>1</v>
      </c>
      <c r="R764" t="s">
        <v>10121</v>
      </c>
      <c r="S764">
        <v>18</v>
      </c>
      <c r="T764" t="b">
        <v>0</v>
      </c>
      <c r="V764" t="s">
        <v>886</v>
      </c>
      <c r="W764">
        <v>4</v>
      </c>
      <c r="X764" s="11">
        <v>72</v>
      </c>
      <c r="Y764">
        <v>1</v>
      </c>
      <c r="Z764" s="46" cm="1">
        <f t="array" ref="Z764">IF(V764="NA",$AD$2,(INDEX($BL$4:$BL$73,MATCH(V764&amp;W764,$BK$4:$BK$73&amp;$BJ$4:$BJ$73,0))))</f>
        <v>1.0498615788681297E-2</v>
      </c>
      <c r="AA764" s="46">
        <f t="shared" si="19"/>
        <v>1.0104986157886813</v>
      </c>
      <c r="AB764" s="46"/>
    </row>
    <row r="765" spans="1:28" x14ac:dyDescent="0.25">
      <c r="A765">
        <v>4678</v>
      </c>
      <c r="B765" s="1">
        <v>45542.346006122702</v>
      </c>
      <c r="C765" s="1">
        <v>45542</v>
      </c>
      <c r="D765" t="s">
        <v>9100</v>
      </c>
      <c r="E765" t="s">
        <v>9101</v>
      </c>
      <c r="F765" t="s">
        <v>664</v>
      </c>
      <c r="G765">
        <v>75</v>
      </c>
      <c r="H765" t="b">
        <v>0</v>
      </c>
      <c r="I765" t="s">
        <v>9240</v>
      </c>
      <c r="J765" t="s">
        <v>9103</v>
      </c>
      <c r="K765" t="s">
        <v>9</v>
      </c>
      <c r="L765" t="b">
        <v>0</v>
      </c>
      <c r="M765" t="s">
        <v>10122</v>
      </c>
      <c r="N765" t="b">
        <v>0</v>
      </c>
      <c r="O765" t="b">
        <v>1</v>
      </c>
      <c r="P765" t="b">
        <v>0</v>
      </c>
      <c r="Q765" t="b">
        <v>1</v>
      </c>
      <c r="R765" t="s">
        <v>10123</v>
      </c>
      <c r="S765">
        <v>18</v>
      </c>
      <c r="T765" t="b">
        <v>0</v>
      </c>
      <c r="V765" t="s">
        <v>889</v>
      </c>
      <c r="W765">
        <v>4</v>
      </c>
      <c r="X765" s="11">
        <v>77</v>
      </c>
      <c r="Y765">
        <v>1</v>
      </c>
      <c r="Z765" s="46" cm="1">
        <f t="array" ref="Z765">IF(V765="NA",$AD$2,(INDEX($BL$4:$BL$73,MATCH(V765&amp;W765,$BK$4:$BK$73&amp;$BJ$4:$BJ$73,0))))</f>
        <v>1.0498615788681227E-2</v>
      </c>
      <c r="AA765" s="46">
        <f t="shared" si="19"/>
        <v>1.0104986157886813</v>
      </c>
      <c r="AB765" s="46"/>
    </row>
    <row r="766" spans="1:28" x14ac:dyDescent="0.25">
      <c r="A766">
        <v>4679</v>
      </c>
      <c r="B766" s="1">
        <v>45542.345693900497</v>
      </c>
      <c r="C766" s="1">
        <v>45542</v>
      </c>
      <c r="D766" t="s">
        <v>9100</v>
      </c>
      <c r="E766" t="s">
        <v>9101</v>
      </c>
      <c r="F766" t="s">
        <v>664</v>
      </c>
      <c r="G766">
        <v>84</v>
      </c>
      <c r="H766" t="b">
        <v>0</v>
      </c>
      <c r="I766" t="s">
        <v>9240</v>
      </c>
      <c r="J766" t="s">
        <v>9103</v>
      </c>
      <c r="K766" t="s">
        <v>7</v>
      </c>
      <c r="L766" t="b">
        <v>0</v>
      </c>
      <c r="M766" t="s">
        <v>6890</v>
      </c>
      <c r="N766" t="b">
        <v>0</v>
      </c>
      <c r="O766" t="b">
        <v>0</v>
      </c>
      <c r="P766" t="b">
        <v>0</v>
      </c>
      <c r="Q766" t="b">
        <v>1</v>
      </c>
      <c r="R766" t="s">
        <v>3579</v>
      </c>
      <c r="S766">
        <v>18</v>
      </c>
      <c r="T766" t="b">
        <v>0</v>
      </c>
      <c r="V766" t="s">
        <v>886</v>
      </c>
      <c r="W766">
        <v>4</v>
      </c>
      <c r="X766" s="11">
        <v>87</v>
      </c>
      <c r="Y766">
        <v>1</v>
      </c>
      <c r="Z766" s="46" cm="1">
        <f t="array" ref="Z766">IF(V766="NA",$AD$2,(INDEX($BL$4:$BL$73,MATCH(V766&amp;W766,$BK$4:$BK$73&amp;$BJ$4:$BJ$73,0))))</f>
        <v>1.0498615788681297E-2</v>
      </c>
      <c r="AA766" s="46">
        <f t="shared" si="19"/>
        <v>1.0104986157886813</v>
      </c>
      <c r="AB766" s="46"/>
    </row>
    <row r="767" spans="1:28" x14ac:dyDescent="0.25">
      <c r="A767">
        <v>4680</v>
      </c>
      <c r="B767" s="1">
        <v>45542.345374293996</v>
      </c>
      <c r="C767" s="1">
        <v>45542</v>
      </c>
      <c r="D767" t="s">
        <v>9100</v>
      </c>
      <c r="E767" t="s">
        <v>9101</v>
      </c>
      <c r="F767" t="s">
        <v>664</v>
      </c>
      <c r="G767">
        <v>73</v>
      </c>
      <c r="H767" t="b">
        <v>0</v>
      </c>
      <c r="I767" t="s">
        <v>9240</v>
      </c>
      <c r="J767" t="s">
        <v>9103</v>
      </c>
      <c r="K767" t="s">
        <v>7</v>
      </c>
      <c r="L767" t="b">
        <v>0</v>
      </c>
      <c r="M767" t="s">
        <v>10124</v>
      </c>
      <c r="N767" t="b">
        <v>0</v>
      </c>
      <c r="O767" t="b">
        <v>0</v>
      </c>
      <c r="P767" t="b">
        <v>0</v>
      </c>
      <c r="Q767" t="b">
        <v>1</v>
      </c>
      <c r="R767" t="s">
        <v>10125</v>
      </c>
      <c r="S767">
        <v>18</v>
      </c>
      <c r="T767" t="b">
        <v>0</v>
      </c>
      <c r="V767" t="s">
        <v>892</v>
      </c>
      <c r="W767">
        <v>4</v>
      </c>
      <c r="X767" s="11">
        <v>77</v>
      </c>
      <c r="Y767">
        <v>1</v>
      </c>
      <c r="Z767" s="46" cm="1">
        <f t="array" ref="Z767">IF(V767="NA",$AD$2,(INDEX($BL$4:$BL$73,MATCH(V767&amp;W767,$BK$4:$BK$73&amp;$BJ$4:$BJ$73,0))))</f>
        <v>1.0498615788681274E-2</v>
      </c>
      <c r="AA767" s="46">
        <f t="shared" si="19"/>
        <v>1.0104986157886813</v>
      </c>
      <c r="AB767" s="46"/>
    </row>
    <row r="768" spans="1:28" x14ac:dyDescent="0.25">
      <c r="A768">
        <v>4681</v>
      </c>
      <c r="B768" s="1">
        <v>45542.344234398202</v>
      </c>
      <c r="C768" s="1">
        <v>45542</v>
      </c>
      <c r="D768" t="s">
        <v>9100</v>
      </c>
      <c r="E768" t="s">
        <v>9101</v>
      </c>
      <c r="F768" t="s">
        <v>790</v>
      </c>
      <c r="G768">
        <v>80</v>
      </c>
      <c r="H768" t="b">
        <v>0</v>
      </c>
      <c r="I768" t="s">
        <v>9240</v>
      </c>
      <c r="J768" t="s">
        <v>9103</v>
      </c>
      <c r="K768" t="s">
        <v>9</v>
      </c>
      <c r="L768" t="b">
        <v>0</v>
      </c>
      <c r="M768" t="s">
        <v>10126</v>
      </c>
      <c r="N768" t="b">
        <v>0</v>
      </c>
      <c r="O768" t="b">
        <v>1</v>
      </c>
      <c r="P768" t="b">
        <v>0</v>
      </c>
      <c r="Q768" t="b">
        <v>1</v>
      </c>
      <c r="R768" t="s">
        <v>10127</v>
      </c>
      <c r="S768">
        <v>18</v>
      </c>
      <c r="T768" t="b">
        <v>0</v>
      </c>
      <c r="V768" t="s">
        <v>919</v>
      </c>
      <c r="W768">
        <v>4</v>
      </c>
      <c r="X768" s="11">
        <v>82</v>
      </c>
      <c r="Y768">
        <v>1</v>
      </c>
      <c r="Z768" s="46" cm="1">
        <f t="array" ref="Z768">IF(V768="NA",$AD$2,(INDEX($BL$4:$BL$73,MATCH(V768&amp;W768,$BK$4:$BK$73&amp;$BJ$4:$BJ$73,0))))</f>
        <v>1.0498615788681311E-2</v>
      </c>
      <c r="AA768" s="46">
        <f t="shared" si="19"/>
        <v>1.0104986157886813</v>
      </c>
      <c r="AB768" s="46"/>
    </row>
    <row r="769" spans="1:28" x14ac:dyDescent="0.25">
      <c r="A769">
        <v>4683</v>
      </c>
      <c r="B769" s="1">
        <v>45542.342986851902</v>
      </c>
      <c r="C769" s="1">
        <v>45542</v>
      </c>
      <c r="D769" t="s">
        <v>9100</v>
      </c>
      <c r="E769" t="s">
        <v>9101</v>
      </c>
      <c r="F769" t="s">
        <v>664</v>
      </c>
      <c r="G769">
        <v>77</v>
      </c>
      <c r="H769" t="b">
        <v>0</v>
      </c>
      <c r="I769" t="s">
        <v>9240</v>
      </c>
      <c r="J769" t="s">
        <v>9103</v>
      </c>
      <c r="K769" t="s">
        <v>7</v>
      </c>
      <c r="L769" t="b">
        <v>0</v>
      </c>
      <c r="M769" t="s">
        <v>10128</v>
      </c>
      <c r="N769" t="b">
        <v>0</v>
      </c>
      <c r="O769" t="b">
        <v>0</v>
      </c>
      <c r="P769" t="b">
        <v>0</v>
      </c>
      <c r="Q769" t="b">
        <v>1</v>
      </c>
      <c r="R769" t="s">
        <v>10129</v>
      </c>
      <c r="S769">
        <v>18</v>
      </c>
      <c r="T769" t="b">
        <v>0</v>
      </c>
      <c r="V769" t="s">
        <v>8</v>
      </c>
      <c r="W769" t="s">
        <v>8</v>
      </c>
      <c r="X769" s="11">
        <v>77</v>
      </c>
      <c r="Y769">
        <v>1</v>
      </c>
      <c r="Z769" s="46" cm="1">
        <f t="array" ref="Z769">IF(V769="NA",$AD$2,(INDEX($BL$4:$BL$73,MATCH(V769&amp;W769,$BK$4:$BK$73&amp;$BJ$4:$BJ$73,0))))</f>
        <v>-4.0430703315750931E-2</v>
      </c>
      <c r="AA769" s="46">
        <f t="shared" si="19"/>
        <v>0.95956929668424906</v>
      </c>
      <c r="AB769" s="46"/>
    </row>
    <row r="770" spans="1:28" x14ac:dyDescent="0.25">
      <c r="A770">
        <v>4690</v>
      </c>
      <c r="B770" s="1">
        <v>45541.586716469901</v>
      </c>
      <c r="C770" s="1">
        <v>45541</v>
      </c>
      <c r="D770" t="s">
        <v>9100</v>
      </c>
      <c r="E770" t="s">
        <v>9101</v>
      </c>
      <c r="F770" t="s">
        <v>664</v>
      </c>
      <c r="G770">
        <v>78</v>
      </c>
      <c r="H770" t="b">
        <v>0</v>
      </c>
      <c r="I770" t="s">
        <v>9240</v>
      </c>
      <c r="J770" t="s">
        <v>9103</v>
      </c>
      <c r="K770" t="s">
        <v>7</v>
      </c>
      <c r="L770" t="b">
        <v>0</v>
      </c>
      <c r="M770" t="s">
        <v>10130</v>
      </c>
      <c r="N770" t="b">
        <v>0</v>
      </c>
      <c r="O770" t="b">
        <v>0</v>
      </c>
      <c r="P770" t="b">
        <v>0</v>
      </c>
      <c r="Q770" t="b">
        <v>1</v>
      </c>
      <c r="R770" t="s">
        <v>10131</v>
      </c>
      <c r="S770">
        <v>40</v>
      </c>
      <c r="T770" t="b">
        <v>0</v>
      </c>
      <c r="V770" t="s">
        <v>886</v>
      </c>
      <c r="W770">
        <v>4</v>
      </c>
      <c r="X770" s="11">
        <v>82</v>
      </c>
      <c r="Y770">
        <v>1</v>
      </c>
      <c r="Z770" s="46" cm="1">
        <f t="array" ref="Z770">IF(V770="NA",$AD$2,(INDEX($BL$4:$BL$73,MATCH(V770&amp;W770,$BK$4:$BK$73&amp;$BJ$4:$BJ$73,0))))</f>
        <v>1.0498615788681297E-2</v>
      </c>
      <c r="AA770" s="46">
        <f t="shared" si="19"/>
        <v>1.0104986157886813</v>
      </c>
      <c r="AB770" s="46"/>
    </row>
    <row r="771" spans="1:28" x14ac:dyDescent="0.25">
      <c r="A771">
        <v>4702</v>
      </c>
      <c r="B771" s="1">
        <v>45541.577492268501</v>
      </c>
      <c r="C771" s="1">
        <v>45541</v>
      </c>
      <c r="D771" t="s">
        <v>9100</v>
      </c>
      <c r="E771" t="s">
        <v>9101</v>
      </c>
      <c r="F771" t="s">
        <v>664</v>
      </c>
      <c r="G771">
        <v>71</v>
      </c>
      <c r="H771" t="b">
        <v>0</v>
      </c>
      <c r="I771" t="s">
        <v>9240</v>
      </c>
      <c r="J771" t="s">
        <v>9103</v>
      </c>
      <c r="K771" t="s">
        <v>7</v>
      </c>
      <c r="L771" t="b">
        <v>0</v>
      </c>
      <c r="M771" t="s">
        <v>10132</v>
      </c>
      <c r="N771" t="b">
        <v>0</v>
      </c>
      <c r="O771" t="b">
        <v>0</v>
      </c>
      <c r="P771" t="b">
        <v>0</v>
      </c>
      <c r="Q771" t="b">
        <v>1</v>
      </c>
      <c r="R771" t="s">
        <v>10133</v>
      </c>
      <c r="S771">
        <v>40</v>
      </c>
      <c r="T771" t="b">
        <v>0</v>
      </c>
      <c r="V771" t="s">
        <v>888</v>
      </c>
      <c r="W771">
        <v>4</v>
      </c>
      <c r="X771" s="11">
        <v>72</v>
      </c>
      <c r="Y771">
        <v>1</v>
      </c>
      <c r="Z771" s="46" cm="1">
        <f t="array" ref="Z771">IF(V771="NA",$AD$2,(INDEX($BL$4:$BL$73,MATCH(V771&amp;W771,$BK$4:$BK$73&amp;$BJ$4:$BJ$73,0))))</f>
        <v>1.0498615788681257E-2</v>
      </c>
      <c r="AA771" s="46">
        <f t="shared" si="19"/>
        <v>1.0104986157886813</v>
      </c>
      <c r="AB771" s="46"/>
    </row>
    <row r="772" spans="1:28" x14ac:dyDescent="0.25">
      <c r="A772">
        <v>4703</v>
      </c>
      <c r="B772" s="1">
        <v>45541.577195324098</v>
      </c>
      <c r="C772" s="1">
        <v>45541</v>
      </c>
      <c r="D772" t="s">
        <v>9100</v>
      </c>
      <c r="E772" t="s">
        <v>9101</v>
      </c>
      <c r="F772" t="s">
        <v>790</v>
      </c>
      <c r="G772">
        <v>70</v>
      </c>
      <c r="H772" t="b">
        <v>0</v>
      </c>
      <c r="I772" t="s">
        <v>9240</v>
      </c>
      <c r="J772" t="s">
        <v>9103</v>
      </c>
      <c r="K772" t="s">
        <v>7</v>
      </c>
      <c r="L772" t="b">
        <v>0</v>
      </c>
      <c r="M772" t="s">
        <v>10134</v>
      </c>
      <c r="N772" t="b">
        <v>0</v>
      </c>
      <c r="O772" t="b">
        <v>0</v>
      </c>
      <c r="P772" t="b">
        <v>0</v>
      </c>
      <c r="Q772" t="b">
        <v>1</v>
      </c>
      <c r="R772" t="s">
        <v>10135</v>
      </c>
      <c r="S772">
        <v>40</v>
      </c>
      <c r="T772" t="b">
        <v>0</v>
      </c>
      <c r="V772" t="s">
        <v>658</v>
      </c>
      <c r="W772">
        <v>4</v>
      </c>
      <c r="X772" s="11">
        <v>72</v>
      </c>
      <c r="Y772">
        <v>1</v>
      </c>
      <c r="Z772" s="46" cm="1">
        <f t="array" ref="Z772">IF(V772="NA",$AD$2,(INDEX($BL$4:$BL$73,MATCH(V772&amp;W772,$BK$4:$BK$73&amp;$BJ$4:$BJ$73,0))))</f>
        <v>1.1678733304575896E-2</v>
      </c>
      <c r="AA772" s="46">
        <f t="shared" ref="AA772:AA835" si="20">Y772+Z772</f>
        <v>1.0116787333045758</v>
      </c>
      <c r="AB772" s="46"/>
    </row>
    <row r="773" spans="1:28" x14ac:dyDescent="0.25">
      <c r="A773">
        <v>4704</v>
      </c>
      <c r="B773" s="1">
        <v>45541.5768868171</v>
      </c>
      <c r="C773" s="1">
        <v>45541</v>
      </c>
      <c r="D773" t="s">
        <v>9100</v>
      </c>
      <c r="E773" t="s">
        <v>9101</v>
      </c>
      <c r="F773" t="s">
        <v>664</v>
      </c>
      <c r="G773">
        <v>73</v>
      </c>
      <c r="H773" t="b">
        <v>0</v>
      </c>
      <c r="I773" t="s">
        <v>9240</v>
      </c>
      <c r="J773" t="s">
        <v>9103</v>
      </c>
      <c r="K773" t="s">
        <v>7</v>
      </c>
      <c r="L773" t="b">
        <v>0</v>
      </c>
      <c r="M773" t="s">
        <v>10136</v>
      </c>
      <c r="N773" t="b">
        <v>0</v>
      </c>
      <c r="O773" t="b">
        <v>0</v>
      </c>
      <c r="P773" t="b">
        <v>0</v>
      </c>
      <c r="Q773" t="b">
        <v>1</v>
      </c>
      <c r="R773" t="s">
        <v>10137</v>
      </c>
      <c r="S773">
        <v>40</v>
      </c>
      <c r="T773" t="b">
        <v>0</v>
      </c>
      <c r="V773" t="s">
        <v>886</v>
      </c>
      <c r="W773">
        <v>4</v>
      </c>
      <c r="X773" s="11">
        <v>77</v>
      </c>
      <c r="Y773">
        <v>1</v>
      </c>
      <c r="Z773" s="46" cm="1">
        <f t="array" ref="Z773">IF(V773="NA",$AD$2,(INDEX($BL$4:$BL$73,MATCH(V773&amp;W773,$BK$4:$BK$73&amp;$BJ$4:$BJ$73,0))))</f>
        <v>1.0498615788681297E-2</v>
      </c>
      <c r="AA773" s="46">
        <f t="shared" si="20"/>
        <v>1.0104986157886813</v>
      </c>
      <c r="AB773" s="46"/>
    </row>
    <row r="774" spans="1:28" x14ac:dyDescent="0.25">
      <c r="A774">
        <v>4707</v>
      </c>
      <c r="B774" s="1">
        <v>45541.576127210603</v>
      </c>
      <c r="C774" s="1">
        <v>45541</v>
      </c>
      <c r="D774" t="s">
        <v>9100</v>
      </c>
      <c r="E774" t="s">
        <v>9101</v>
      </c>
      <c r="F774" t="s">
        <v>664</v>
      </c>
      <c r="G774">
        <v>81</v>
      </c>
      <c r="H774" t="b">
        <v>0</v>
      </c>
      <c r="I774" t="s">
        <v>9240</v>
      </c>
      <c r="J774" t="s">
        <v>9103</v>
      </c>
      <c r="K774" t="s">
        <v>7</v>
      </c>
      <c r="L774" t="b">
        <v>0</v>
      </c>
      <c r="M774" t="s">
        <v>10138</v>
      </c>
      <c r="N774" t="b">
        <v>0</v>
      </c>
      <c r="O774" t="b">
        <v>0</v>
      </c>
      <c r="P774" t="b">
        <v>0</v>
      </c>
      <c r="Q774" t="b">
        <v>1</v>
      </c>
      <c r="R774" t="s">
        <v>10139</v>
      </c>
      <c r="S774">
        <v>40</v>
      </c>
      <c r="T774" t="b">
        <v>0</v>
      </c>
      <c r="V774" t="s">
        <v>8</v>
      </c>
      <c r="W774" t="s">
        <v>8</v>
      </c>
      <c r="X774" s="11">
        <v>82</v>
      </c>
      <c r="Y774">
        <v>1</v>
      </c>
      <c r="Z774" s="46" cm="1">
        <f t="array" ref="Z774">IF(V774="NA",$AD$2,(INDEX($BL$4:$BL$73,MATCH(V774&amp;W774,$BK$4:$BK$73&amp;$BJ$4:$BJ$73,0))))</f>
        <v>-4.0430703315750931E-2</v>
      </c>
      <c r="AA774" s="46">
        <f t="shared" si="20"/>
        <v>0.95956929668424906</v>
      </c>
      <c r="AB774" s="46"/>
    </row>
    <row r="775" spans="1:28" x14ac:dyDescent="0.25">
      <c r="A775">
        <v>4714</v>
      </c>
      <c r="B775" s="1">
        <v>45541.569778171302</v>
      </c>
      <c r="C775" s="1">
        <v>45541</v>
      </c>
      <c r="D775" t="s">
        <v>9100</v>
      </c>
      <c r="E775" t="s">
        <v>9101</v>
      </c>
      <c r="F775" t="s">
        <v>790</v>
      </c>
      <c r="G775">
        <v>74</v>
      </c>
      <c r="H775" t="b">
        <v>0</v>
      </c>
      <c r="I775" t="s">
        <v>9240</v>
      </c>
      <c r="J775" t="s">
        <v>9103</v>
      </c>
      <c r="K775" t="s">
        <v>7</v>
      </c>
      <c r="L775" t="b">
        <v>0</v>
      </c>
      <c r="M775" t="s">
        <v>10140</v>
      </c>
      <c r="N775" t="b">
        <v>0</v>
      </c>
      <c r="O775" t="b">
        <v>0</v>
      </c>
      <c r="P775" t="b">
        <v>0</v>
      </c>
      <c r="Q775" t="b">
        <v>1</v>
      </c>
      <c r="R775" t="s">
        <v>10141</v>
      </c>
      <c r="S775">
        <v>40</v>
      </c>
      <c r="T775" t="b">
        <v>0</v>
      </c>
      <c r="V775" t="s">
        <v>888</v>
      </c>
      <c r="W775">
        <v>5</v>
      </c>
      <c r="X775" s="11">
        <v>77</v>
      </c>
      <c r="Y775">
        <v>1</v>
      </c>
      <c r="Z775" s="46" cm="1">
        <f t="array" ref="Z775">IF(V775="NA",$AD$2,(INDEX($BL$4:$BL$73,MATCH(V775&amp;W775,$BK$4:$BK$73&amp;$BJ$4:$BJ$73,0))))</f>
        <v>4.1970782120221983E-2</v>
      </c>
      <c r="AA775" s="46">
        <f t="shared" si="20"/>
        <v>1.041970782120222</v>
      </c>
      <c r="AB775" s="46"/>
    </row>
    <row r="776" spans="1:28" x14ac:dyDescent="0.25">
      <c r="A776">
        <v>4721</v>
      </c>
      <c r="B776" s="1">
        <v>45541.566476088003</v>
      </c>
      <c r="C776" s="1">
        <v>45541</v>
      </c>
      <c r="D776" t="s">
        <v>9100</v>
      </c>
      <c r="E776" t="s">
        <v>9101</v>
      </c>
      <c r="F776" t="s">
        <v>664</v>
      </c>
      <c r="G776">
        <v>77</v>
      </c>
      <c r="H776" t="b">
        <v>0</v>
      </c>
      <c r="I776" t="s">
        <v>9240</v>
      </c>
      <c r="J776" t="s">
        <v>9103</v>
      </c>
      <c r="K776" t="s">
        <v>7</v>
      </c>
      <c r="L776" t="b">
        <v>0</v>
      </c>
      <c r="M776" t="s">
        <v>10142</v>
      </c>
      <c r="N776" t="b">
        <v>0</v>
      </c>
      <c r="O776" t="b">
        <v>0</v>
      </c>
      <c r="P776" t="b">
        <v>0</v>
      </c>
      <c r="Q776" t="b">
        <v>1</v>
      </c>
      <c r="R776" t="s">
        <v>10143</v>
      </c>
      <c r="S776">
        <v>40</v>
      </c>
      <c r="T776" t="b">
        <v>0</v>
      </c>
      <c r="V776" t="s">
        <v>892</v>
      </c>
      <c r="W776">
        <v>4</v>
      </c>
      <c r="X776" s="11">
        <v>77</v>
      </c>
      <c r="Y776">
        <v>1</v>
      </c>
      <c r="Z776" s="46" cm="1">
        <f t="array" ref="Z776">IF(V776="NA",$AD$2,(INDEX($BL$4:$BL$73,MATCH(V776&amp;W776,$BK$4:$BK$73&amp;$BJ$4:$BJ$73,0))))</f>
        <v>1.0498615788681274E-2</v>
      </c>
      <c r="AA776" s="46">
        <f t="shared" si="20"/>
        <v>1.0104986157886813</v>
      </c>
      <c r="AB776" s="46"/>
    </row>
    <row r="777" spans="1:28" x14ac:dyDescent="0.25">
      <c r="A777">
        <v>4725</v>
      </c>
      <c r="B777" s="1">
        <v>45541.564715023102</v>
      </c>
      <c r="C777" s="1">
        <v>45541</v>
      </c>
      <c r="D777" t="s">
        <v>9100</v>
      </c>
      <c r="E777" t="s">
        <v>9101</v>
      </c>
      <c r="F777" t="s">
        <v>790</v>
      </c>
      <c r="G777">
        <v>70</v>
      </c>
      <c r="H777" t="b">
        <v>0</v>
      </c>
      <c r="I777" t="s">
        <v>9240</v>
      </c>
      <c r="J777" t="s">
        <v>9103</v>
      </c>
      <c r="K777" t="s">
        <v>7</v>
      </c>
      <c r="L777" t="b">
        <v>0</v>
      </c>
      <c r="M777" t="s">
        <v>10144</v>
      </c>
      <c r="N777" t="b">
        <v>0</v>
      </c>
      <c r="O777" t="b">
        <v>0</v>
      </c>
      <c r="P777" t="b">
        <v>0</v>
      </c>
      <c r="Q777" t="b">
        <v>1</v>
      </c>
      <c r="R777" t="s">
        <v>10145</v>
      </c>
      <c r="S777">
        <v>40</v>
      </c>
      <c r="T777" t="b">
        <v>0</v>
      </c>
      <c r="V777" t="s">
        <v>892</v>
      </c>
      <c r="W777">
        <v>4</v>
      </c>
      <c r="X777" s="11">
        <v>72</v>
      </c>
      <c r="Y777">
        <v>1</v>
      </c>
      <c r="Z777" s="46" cm="1">
        <f t="array" ref="Z777">IF(V777="NA",$AD$2,(INDEX($BL$4:$BL$73,MATCH(V777&amp;W777,$BK$4:$BK$73&amp;$BJ$4:$BJ$73,0))))</f>
        <v>1.0498615788681274E-2</v>
      </c>
      <c r="AA777" s="46">
        <f t="shared" si="20"/>
        <v>1.0104986157886813</v>
      </c>
      <c r="AB777" s="46"/>
    </row>
    <row r="778" spans="1:28" x14ac:dyDescent="0.25">
      <c r="A778">
        <v>4736</v>
      </c>
      <c r="B778" s="1">
        <v>45541.562394594897</v>
      </c>
      <c r="C778" s="1">
        <v>45541</v>
      </c>
      <c r="D778" t="s">
        <v>9100</v>
      </c>
      <c r="E778" t="s">
        <v>9101</v>
      </c>
      <c r="F778" t="s">
        <v>664</v>
      </c>
      <c r="G778">
        <v>74</v>
      </c>
      <c r="H778" t="b">
        <v>0</v>
      </c>
      <c r="I778" t="s">
        <v>9240</v>
      </c>
      <c r="J778" t="s">
        <v>9103</v>
      </c>
      <c r="K778" t="s">
        <v>7</v>
      </c>
      <c r="L778" t="b">
        <v>0</v>
      </c>
      <c r="M778" t="s">
        <v>6889</v>
      </c>
      <c r="N778" t="b">
        <v>0</v>
      </c>
      <c r="O778" t="b">
        <v>0</v>
      </c>
      <c r="P778" t="b">
        <v>0</v>
      </c>
      <c r="Q778" t="b">
        <v>1</v>
      </c>
      <c r="R778" t="s">
        <v>3559</v>
      </c>
      <c r="S778">
        <v>40</v>
      </c>
      <c r="T778" t="b">
        <v>0</v>
      </c>
      <c r="V778" t="s">
        <v>886</v>
      </c>
      <c r="W778">
        <v>4</v>
      </c>
      <c r="X778" s="11">
        <v>77</v>
      </c>
      <c r="Y778">
        <v>1</v>
      </c>
      <c r="Z778" s="46" cm="1">
        <f t="array" ref="Z778">IF(V778="NA",$AD$2,(INDEX($BL$4:$BL$73,MATCH(V778&amp;W778,$BK$4:$BK$73&amp;$BJ$4:$BJ$73,0))))</f>
        <v>1.0498615788681297E-2</v>
      </c>
      <c r="AA778" s="46">
        <f t="shared" si="20"/>
        <v>1.0104986157886813</v>
      </c>
      <c r="AB778" s="46"/>
    </row>
    <row r="779" spans="1:28" x14ac:dyDescent="0.25">
      <c r="A779">
        <v>4737</v>
      </c>
      <c r="B779" s="1">
        <v>45541.562082974502</v>
      </c>
      <c r="C779" s="1">
        <v>45541</v>
      </c>
      <c r="D779" t="s">
        <v>9100</v>
      </c>
      <c r="E779" t="s">
        <v>9101</v>
      </c>
      <c r="F779" t="s">
        <v>790</v>
      </c>
      <c r="G779">
        <v>92</v>
      </c>
      <c r="H779" t="b">
        <v>0</v>
      </c>
      <c r="I779" t="s">
        <v>9240</v>
      </c>
      <c r="J779" t="s">
        <v>9103</v>
      </c>
      <c r="K779" t="s">
        <v>7</v>
      </c>
      <c r="L779" t="b">
        <v>0</v>
      </c>
      <c r="M779" t="s">
        <v>10146</v>
      </c>
      <c r="N779" t="b">
        <v>0</v>
      </c>
      <c r="O779" t="b">
        <v>0</v>
      </c>
      <c r="P779" t="b">
        <v>0</v>
      </c>
      <c r="Q779" t="b">
        <v>1</v>
      </c>
      <c r="R779" t="s">
        <v>10147</v>
      </c>
      <c r="S779">
        <v>40</v>
      </c>
      <c r="T779" t="b">
        <v>0</v>
      </c>
      <c r="V779" t="s">
        <v>8</v>
      </c>
      <c r="W779" t="s">
        <v>8</v>
      </c>
      <c r="X779" s="11">
        <v>92</v>
      </c>
      <c r="Y779">
        <v>1</v>
      </c>
      <c r="Z779" s="46" cm="1">
        <f t="array" ref="Z779">IF(V779="NA",$AD$2,(INDEX($BL$4:$BL$73,MATCH(V779&amp;W779,$BK$4:$BK$73&amp;$BJ$4:$BJ$73,0))))</f>
        <v>-4.0430703315750931E-2</v>
      </c>
      <c r="AA779" s="46">
        <f t="shared" si="20"/>
        <v>0.95956929668424906</v>
      </c>
      <c r="AB779" s="46"/>
    </row>
    <row r="780" spans="1:28" x14ac:dyDescent="0.25">
      <c r="A780">
        <v>4738</v>
      </c>
      <c r="B780" s="1">
        <v>45541.561793182897</v>
      </c>
      <c r="C780" s="1">
        <v>45541</v>
      </c>
      <c r="D780" t="s">
        <v>9100</v>
      </c>
      <c r="E780" t="s">
        <v>9101</v>
      </c>
      <c r="F780" t="s">
        <v>664</v>
      </c>
      <c r="G780">
        <v>84</v>
      </c>
      <c r="H780" t="b">
        <v>0</v>
      </c>
      <c r="I780" t="s">
        <v>9240</v>
      </c>
      <c r="J780" t="s">
        <v>9103</v>
      </c>
      <c r="K780" t="s">
        <v>7</v>
      </c>
      <c r="L780" t="b">
        <v>0</v>
      </c>
      <c r="M780" t="s">
        <v>10148</v>
      </c>
      <c r="N780" t="b">
        <v>0</v>
      </c>
      <c r="O780" t="b">
        <v>0</v>
      </c>
      <c r="P780" t="b">
        <v>0</v>
      </c>
      <c r="Q780" t="b">
        <v>1</v>
      </c>
      <c r="R780" t="s">
        <v>10149</v>
      </c>
      <c r="S780">
        <v>40</v>
      </c>
      <c r="T780" t="b">
        <v>0</v>
      </c>
      <c r="V780" t="s">
        <v>8</v>
      </c>
      <c r="W780" t="s">
        <v>8</v>
      </c>
      <c r="X780" s="11">
        <v>87</v>
      </c>
      <c r="Y780">
        <v>1</v>
      </c>
      <c r="Z780" s="46" cm="1">
        <f t="array" ref="Z780">IF(V780="NA",$AD$2,(INDEX($BL$4:$BL$73,MATCH(V780&amp;W780,$BK$4:$BK$73&amp;$BJ$4:$BJ$73,0))))</f>
        <v>-4.0430703315750931E-2</v>
      </c>
      <c r="AA780" s="46">
        <f t="shared" si="20"/>
        <v>0.95956929668424906</v>
      </c>
      <c r="AB780" s="46"/>
    </row>
    <row r="781" spans="1:28" x14ac:dyDescent="0.25">
      <c r="A781">
        <v>4745</v>
      </c>
      <c r="B781" s="1">
        <v>45541.554984004601</v>
      </c>
      <c r="C781" s="1">
        <v>45541</v>
      </c>
      <c r="D781" t="s">
        <v>9100</v>
      </c>
      <c r="E781" t="s">
        <v>9101</v>
      </c>
      <c r="F781" t="s">
        <v>664</v>
      </c>
      <c r="G781">
        <v>81</v>
      </c>
      <c r="H781" t="b">
        <v>0</v>
      </c>
      <c r="I781" t="s">
        <v>9240</v>
      </c>
      <c r="J781" t="s">
        <v>9103</v>
      </c>
      <c r="K781" t="s">
        <v>7</v>
      </c>
      <c r="L781" t="b">
        <v>0</v>
      </c>
      <c r="M781" t="s">
        <v>10150</v>
      </c>
      <c r="N781" t="b">
        <v>1</v>
      </c>
      <c r="O781" t="b">
        <v>0</v>
      </c>
      <c r="P781" t="b">
        <v>0</v>
      </c>
      <c r="Q781" t="b">
        <v>1</v>
      </c>
      <c r="R781" t="s">
        <v>10151</v>
      </c>
      <c r="S781">
        <v>40</v>
      </c>
      <c r="T781" t="b">
        <v>0</v>
      </c>
      <c r="V781" t="s">
        <v>886</v>
      </c>
      <c r="W781">
        <v>5</v>
      </c>
      <c r="X781" s="11">
        <v>82</v>
      </c>
      <c r="Y781">
        <v>1</v>
      </c>
      <c r="Z781" s="46" cm="1">
        <f t="array" ref="Z781">IF(V781="NA",$AD$2,(INDEX($BL$4:$BL$73,MATCH(V781&amp;W781,$BK$4:$BK$73&amp;$BJ$4:$BJ$73,0))))</f>
        <v>4.1970782120221983E-2</v>
      </c>
      <c r="AA781" s="46">
        <f t="shared" si="20"/>
        <v>1.041970782120222</v>
      </c>
      <c r="AB781" s="46"/>
    </row>
    <row r="782" spans="1:28" x14ac:dyDescent="0.25">
      <c r="A782">
        <v>4748</v>
      </c>
      <c r="B782" s="1">
        <v>45541.554227858796</v>
      </c>
      <c r="C782" s="1">
        <v>45541</v>
      </c>
      <c r="D782" t="s">
        <v>9100</v>
      </c>
      <c r="E782" t="s">
        <v>9101</v>
      </c>
      <c r="F782" t="s">
        <v>790</v>
      </c>
      <c r="G782">
        <v>71</v>
      </c>
      <c r="H782" t="b">
        <v>0</v>
      </c>
      <c r="I782" t="s">
        <v>9240</v>
      </c>
      <c r="J782" t="s">
        <v>9103</v>
      </c>
      <c r="K782" t="s">
        <v>7</v>
      </c>
      <c r="L782" t="b">
        <v>0</v>
      </c>
      <c r="M782" t="s">
        <v>6888</v>
      </c>
      <c r="N782" t="b">
        <v>0</v>
      </c>
      <c r="O782" t="b">
        <v>0</v>
      </c>
      <c r="P782" t="b">
        <v>0</v>
      </c>
      <c r="Q782" t="b">
        <v>1</v>
      </c>
      <c r="R782" t="s">
        <v>3555</v>
      </c>
      <c r="S782">
        <v>40</v>
      </c>
      <c r="T782" t="b">
        <v>0</v>
      </c>
      <c r="V782" t="s">
        <v>8</v>
      </c>
      <c r="W782" t="s">
        <v>8</v>
      </c>
      <c r="X782" s="11">
        <v>72</v>
      </c>
      <c r="Y782">
        <v>1</v>
      </c>
      <c r="Z782" s="46" cm="1">
        <f t="array" ref="Z782">IF(V782="NA",$AD$2,(INDEX($BL$4:$BL$73,MATCH(V782&amp;W782,$BK$4:$BK$73&amp;$BJ$4:$BJ$73,0))))</f>
        <v>-4.0430703315750931E-2</v>
      </c>
      <c r="AA782" s="46">
        <f t="shared" si="20"/>
        <v>0.95956929668424906</v>
      </c>
      <c r="AB782" s="46"/>
    </row>
    <row r="783" spans="1:28" x14ac:dyDescent="0.25">
      <c r="A783">
        <v>4749</v>
      </c>
      <c r="B783" s="1">
        <v>45541.553912546296</v>
      </c>
      <c r="C783" s="1">
        <v>45541</v>
      </c>
      <c r="D783" t="s">
        <v>9100</v>
      </c>
      <c r="E783" t="s">
        <v>9101</v>
      </c>
      <c r="F783" t="s">
        <v>664</v>
      </c>
      <c r="G783">
        <v>89</v>
      </c>
      <c r="H783" t="b">
        <v>0</v>
      </c>
      <c r="I783" t="s">
        <v>9240</v>
      </c>
      <c r="J783" t="s">
        <v>9103</v>
      </c>
      <c r="K783" t="s">
        <v>7</v>
      </c>
      <c r="L783" t="b">
        <v>0</v>
      </c>
      <c r="M783" t="s">
        <v>10152</v>
      </c>
      <c r="N783" t="b">
        <v>0</v>
      </c>
      <c r="O783" t="b">
        <v>0</v>
      </c>
      <c r="P783" t="b">
        <v>0</v>
      </c>
      <c r="Q783" t="b">
        <v>1</v>
      </c>
      <c r="R783" t="s">
        <v>10153</v>
      </c>
      <c r="S783">
        <v>40</v>
      </c>
      <c r="T783" t="b">
        <v>0</v>
      </c>
      <c r="V783" t="s">
        <v>8</v>
      </c>
      <c r="W783" t="s">
        <v>8</v>
      </c>
      <c r="X783" s="11">
        <v>92</v>
      </c>
      <c r="Y783">
        <v>1</v>
      </c>
      <c r="Z783" s="46" cm="1">
        <f t="array" ref="Z783">IF(V783="NA",$AD$2,(INDEX($BL$4:$BL$73,MATCH(V783&amp;W783,$BK$4:$BK$73&amp;$BJ$4:$BJ$73,0))))</f>
        <v>-4.0430703315750931E-2</v>
      </c>
      <c r="AA783" s="46">
        <f t="shared" si="20"/>
        <v>0.95956929668424906</v>
      </c>
      <c r="AB783" s="46"/>
    </row>
    <row r="784" spans="1:28" x14ac:dyDescent="0.25">
      <c r="A784">
        <v>4750</v>
      </c>
      <c r="B784" s="1">
        <v>45541.553621423598</v>
      </c>
      <c r="C784" s="1">
        <v>45541</v>
      </c>
      <c r="D784" t="s">
        <v>9100</v>
      </c>
      <c r="E784" t="s">
        <v>9101</v>
      </c>
      <c r="F784" t="s">
        <v>790</v>
      </c>
      <c r="G784">
        <v>84</v>
      </c>
      <c r="H784" t="b">
        <v>0</v>
      </c>
      <c r="I784" t="s">
        <v>9240</v>
      </c>
      <c r="J784" t="s">
        <v>9103</v>
      </c>
      <c r="K784" t="s">
        <v>7</v>
      </c>
      <c r="L784" t="b">
        <v>0</v>
      </c>
      <c r="M784" t="s">
        <v>10154</v>
      </c>
      <c r="N784" t="b">
        <v>0</v>
      </c>
      <c r="O784" t="b">
        <v>0</v>
      </c>
      <c r="P784" t="b">
        <v>0</v>
      </c>
      <c r="Q784" t="b">
        <v>1</v>
      </c>
      <c r="R784" t="s">
        <v>10155</v>
      </c>
      <c r="S784">
        <v>40</v>
      </c>
      <c r="T784" t="b">
        <v>0</v>
      </c>
      <c r="V784" t="s">
        <v>893</v>
      </c>
      <c r="W784">
        <v>4</v>
      </c>
      <c r="X784" s="11">
        <v>87</v>
      </c>
      <c r="Y784">
        <v>1</v>
      </c>
      <c r="Z784" s="46" cm="1">
        <f t="array" ref="Z784">IF(V784="NA",$AD$2,(INDEX($BL$4:$BL$73,MATCH(V784&amp;W784,$BK$4:$BK$73&amp;$BJ$4:$BJ$73,0))))</f>
        <v>1.0498615788681286E-2</v>
      </c>
      <c r="AA784" s="46">
        <f t="shared" si="20"/>
        <v>1.0104986157886813</v>
      </c>
      <c r="AB784" s="46"/>
    </row>
    <row r="785" spans="1:28" x14ac:dyDescent="0.25">
      <c r="A785">
        <v>4755</v>
      </c>
      <c r="B785" s="1">
        <v>45541.5510437384</v>
      </c>
      <c r="C785" s="1">
        <v>45541</v>
      </c>
      <c r="D785" t="s">
        <v>9100</v>
      </c>
      <c r="E785" t="s">
        <v>9101</v>
      </c>
      <c r="F785" t="s">
        <v>664</v>
      </c>
      <c r="G785">
        <v>71</v>
      </c>
      <c r="H785" t="b">
        <v>0</v>
      </c>
      <c r="I785" t="s">
        <v>9240</v>
      </c>
      <c r="J785" t="s">
        <v>9103</v>
      </c>
      <c r="K785" t="s">
        <v>7</v>
      </c>
      <c r="L785" t="b">
        <v>0</v>
      </c>
      <c r="M785" t="s">
        <v>10156</v>
      </c>
      <c r="N785" t="b">
        <v>0</v>
      </c>
      <c r="O785" t="b">
        <v>0</v>
      </c>
      <c r="P785" t="b">
        <v>0</v>
      </c>
      <c r="Q785" t="b">
        <v>1</v>
      </c>
      <c r="R785" t="s">
        <v>10157</v>
      </c>
      <c r="S785">
        <v>40</v>
      </c>
      <c r="T785" t="b">
        <v>0</v>
      </c>
      <c r="V785" t="s">
        <v>886</v>
      </c>
      <c r="W785">
        <v>4</v>
      </c>
      <c r="X785" s="11">
        <v>72</v>
      </c>
      <c r="Y785">
        <v>1</v>
      </c>
      <c r="Z785" s="46" cm="1">
        <f t="array" ref="Z785">IF(V785="NA",$AD$2,(INDEX($BL$4:$BL$73,MATCH(V785&amp;W785,$BK$4:$BK$73&amp;$BJ$4:$BJ$73,0))))</f>
        <v>1.0498615788681297E-2</v>
      </c>
      <c r="AA785" s="46">
        <f t="shared" si="20"/>
        <v>1.0104986157886813</v>
      </c>
      <c r="AB785" s="46"/>
    </row>
    <row r="786" spans="1:28" x14ac:dyDescent="0.25">
      <c r="A786">
        <v>4757</v>
      </c>
      <c r="B786" s="1">
        <v>45541.5505552662</v>
      </c>
      <c r="C786" s="1">
        <v>45541</v>
      </c>
      <c r="D786" t="s">
        <v>9100</v>
      </c>
      <c r="E786" t="s">
        <v>9101</v>
      </c>
      <c r="F786" t="s">
        <v>664</v>
      </c>
      <c r="G786">
        <v>71</v>
      </c>
      <c r="H786" t="b">
        <v>0</v>
      </c>
      <c r="I786" t="s">
        <v>9240</v>
      </c>
      <c r="J786" t="s">
        <v>9103</v>
      </c>
      <c r="K786" t="s">
        <v>7</v>
      </c>
      <c r="L786" t="b">
        <v>0</v>
      </c>
      <c r="M786" t="s">
        <v>10158</v>
      </c>
      <c r="N786" t="b">
        <v>0</v>
      </c>
      <c r="O786" t="b">
        <v>0</v>
      </c>
      <c r="P786" t="b">
        <v>0</v>
      </c>
      <c r="Q786" t="b">
        <v>1</v>
      </c>
      <c r="R786" t="s">
        <v>10159</v>
      </c>
      <c r="S786">
        <v>40</v>
      </c>
      <c r="T786" t="b">
        <v>0</v>
      </c>
      <c r="V786" t="s">
        <v>886</v>
      </c>
      <c r="W786">
        <v>3</v>
      </c>
      <c r="X786" s="11">
        <v>72</v>
      </c>
      <c r="Y786">
        <v>1</v>
      </c>
      <c r="Z786" s="46" cm="1">
        <f t="array" ref="Z786">IF(V786="NA",$AD$2,(INDEX($BL$4:$BL$73,MATCH(V786&amp;W786,$BK$4:$BK$73&amp;$BJ$4:$BJ$73,0))))</f>
        <v>1.8952516812716664E-2</v>
      </c>
      <c r="AA786" s="46">
        <f t="shared" si="20"/>
        <v>1.0189525168127167</v>
      </c>
      <c r="AB786" s="46"/>
    </row>
    <row r="787" spans="1:28" x14ac:dyDescent="0.25">
      <c r="A787">
        <v>4761</v>
      </c>
      <c r="B787" s="1">
        <v>45541.549504525501</v>
      </c>
      <c r="C787" s="1">
        <v>45541</v>
      </c>
      <c r="D787" t="s">
        <v>9100</v>
      </c>
      <c r="E787" t="s">
        <v>9101</v>
      </c>
      <c r="F787" t="s">
        <v>664</v>
      </c>
      <c r="G787">
        <v>83</v>
      </c>
      <c r="H787" t="b">
        <v>0</v>
      </c>
      <c r="I787" t="s">
        <v>9240</v>
      </c>
      <c r="J787" t="s">
        <v>9103</v>
      </c>
      <c r="K787" t="s">
        <v>7</v>
      </c>
      <c r="L787" t="b">
        <v>0</v>
      </c>
      <c r="M787" t="s">
        <v>10160</v>
      </c>
      <c r="N787" t="b">
        <v>0</v>
      </c>
      <c r="O787" t="b">
        <v>0</v>
      </c>
      <c r="P787" t="b">
        <v>0</v>
      </c>
      <c r="Q787" t="b">
        <v>1</v>
      </c>
      <c r="R787" t="s">
        <v>10161</v>
      </c>
      <c r="S787">
        <v>40</v>
      </c>
      <c r="T787" t="b">
        <v>0</v>
      </c>
      <c r="V787" t="s">
        <v>8</v>
      </c>
      <c r="W787" t="s">
        <v>8</v>
      </c>
      <c r="X787" s="11">
        <v>87</v>
      </c>
      <c r="Y787">
        <v>1</v>
      </c>
      <c r="Z787" s="46" cm="1">
        <f t="array" ref="Z787">IF(V787="NA",$AD$2,(INDEX($BL$4:$BL$73,MATCH(V787&amp;W787,$BK$4:$BK$73&amp;$BJ$4:$BJ$73,0))))</f>
        <v>-4.0430703315750931E-2</v>
      </c>
      <c r="AA787" s="46">
        <f t="shared" si="20"/>
        <v>0.95956929668424906</v>
      </c>
      <c r="AB787" s="46"/>
    </row>
    <row r="788" spans="1:28" x14ac:dyDescent="0.25">
      <c r="A788">
        <v>4762</v>
      </c>
      <c r="B788" s="1">
        <v>45541.5491819444</v>
      </c>
      <c r="C788" s="1">
        <v>45541</v>
      </c>
      <c r="D788" t="s">
        <v>9100</v>
      </c>
      <c r="E788" t="s">
        <v>9101</v>
      </c>
      <c r="F788" t="s">
        <v>790</v>
      </c>
      <c r="G788">
        <v>89</v>
      </c>
      <c r="H788" t="b">
        <v>0</v>
      </c>
      <c r="I788" t="s">
        <v>9240</v>
      </c>
      <c r="J788" t="s">
        <v>9103</v>
      </c>
      <c r="K788" t="s">
        <v>7</v>
      </c>
      <c r="L788" t="b">
        <v>0</v>
      </c>
      <c r="M788" t="s">
        <v>10162</v>
      </c>
      <c r="N788" t="b">
        <v>0</v>
      </c>
      <c r="O788" t="b">
        <v>0</v>
      </c>
      <c r="P788" t="b">
        <v>0</v>
      </c>
      <c r="Q788" t="b">
        <v>1</v>
      </c>
      <c r="R788" t="s">
        <v>10163</v>
      </c>
      <c r="S788">
        <v>40</v>
      </c>
      <c r="T788" t="b">
        <v>0</v>
      </c>
      <c r="V788" t="s">
        <v>893</v>
      </c>
      <c r="W788">
        <v>4</v>
      </c>
      <c r="X788" s="11">
        <v>92</v>
      </c>
      <c r="Y788">
        <v>1</v>
      </c>
      <c r="Z788" s="46" cm="1">
        <f t="array" ref="Z788">IF(V788="NA",$AD$2,(INDEX($BL$4:$BL$73,MATCH(V788&amp;W788,$BK$4:$BK$73&amp;$BJ$4:$BJ$73,0))))</f>
        <v>1.0498615788681286E-2</v>
      </c>
      <c r="AA788" s="46">
        <f t="shared" si="20"/>
        <v>1.0104986157886813</v>
      </c>
      <c r="AB788" s="46"/>
    </row>
    <row r="789" spans="1:28" x14ac:dyDescent="0.25">
      <c r="A789">
        <v>4763</v>
      </c>
      <c r="B789" s="1">
        <v>45541.548865011602</v>
      </c>
      <c r="C789" s="1">
        <v>45541</v>
      </c>
      <c r="D789" t="s">
        <v>9100</v>
      </c>
      <c r="E789" t="s">
        <v>9101</v>
      </c>
      <c r="F789" t="s">
        <v>664</v>
      </c>
      <c r="G789">
        <v>87</v>
      </c>
      <c r="H789" t="b">
        <v>0</v>
      </c>
      <c r="I789" t="s">
        <v>9240</v>
      </c>
      <c r="J789" t="s">
        <v>9103</v>
      </c>
      <c r="K789" t="s">
        <v>7</v>
      </c>
      <c r="L789" t="b">
        <v>0</v>
      </c>
      <c r="M789" t="s">
        <v>10164</v>
      </c>
      <c r="N789" t="b">
        <v>0</v>
      </c>
      <c r="O789" t="b">
        <v>0</v>
      </c>
      <c r="P789" t="b">
        <v>0</v>
      </c>
      <c r="Q789" t="b">
        <v>1</v>
      </c>
      <c r="R789" t="s">
        <v>10165</v>
      </c>
      <c r="S789">
        <v>40</v>
      </c>
      <c r="T789" t="b">
        <v>0</v>
      </c>
      <c r="V789" t="s">
        <v>741</v>
      </c>
      <c r="W789">
        <v>4</v>
      </c>
      <c r="X789" s="11">
        <v>87</v>
      </c>
      <c r="Y789">
        <v>1</v>
      </c>
      <c r="Z789" s="46" cm="1">
        <f t="array" ref="Z789">IF(V789="NA",$AD$2,(INDEX($BL$4:$BL$73,MATCH(V789&amp;W789,$BK$4:$BK$73&amp;$BJ$4:$BJ$73,0))))</f>
        <v>1.1678733304575806E-2</v>
      </c>
      <c r="AA789" s="46">
        <f t="shared" si="20"/>
        <v>1.0116787333045758</v>
      </c>
      <c r="AB789" s="46"/>
    </row>
    <row r="790" spans="1:28" x14ac:dyDescent="0.25">
      <c r="A790">
        <v>4764</v>
      </c>
      <c r="B790" s="1">
        <v>45541.548576018497</v>
      </c>
      <c r="C790" s="1">
        <v>45541</v>
      </c>
      <c r="D790" t="s">
        <v>9100</v>
      </c>
      <c r="E790" t="s">
        <v>9101</v>
      </c>
      <c r="F790" t="s">
        <v>664</v>
      </c>
      <c r="G790">
        <v>76</v>
      </c>
      <c r="H790" t="b">
        <v>0</v>
      </c>
      <c r="I790" t="s">
        <v>9240</v>
      </c>
      <c r="J790" t="s">
        <v>9103</v>
      </c>
      <c r="K790" t="s">
        <v>7</v>
      </c>
      <c r="L790" t="b">
        <v>0</v>
      </c>
      <c r="M790" t="s">
        <v>10166</v>
      </c>
      <c r="N790" t="b">
        <v>0</v>
      </c>
      <c r="O790" t="b">
        <v>0</v>
      </c>
      <c r="P790" t="b">
        <v>0</v>
      </c>
      <c r="Q790" t="b">
        <v>1</v>
      </c>
      <c r="R790" t="s">
        <v>10167</v>
      </c>
      <c r="S790">
        <v>40</v>
      </c>
      <c r="T790" t="b">
        <v>0</v>
      </c>
      <c r="V790" t="s">
        <v>886</v>
      </c>
      <c r="W790">
        <v>4</v>
      </c>
      <c r="X790" s="11">
        <v>77</v>
      </c>
      <c r="Y790">
        <v>1</v>
      </c>
      <c r="Z790" s="46" cm="1">
        <f t="array" ref="Z790">IF(V790="NA",$AD$2,(INDEX($BL$4:$BL$73,MATCH(V790&amp;W790,$BK$4:$BK$73&amp;$BJ$4:$BJ$73,0))))</f>
        <v>1.0498615788681297E-2</v>
      </c>
      <c r="AA790" s="46">
        <f t="shared" si="20"/>
        <v>1.0104986157886813</v>
      </c>
      <c r="AB790" s="46"/>
    </row>
    <row r="791" spans="1:28" x14ac:dyDescent="0.25">
      <c r="A791">
        <v>4767</v>
      </c>
      <c r="B791" s="1">
        <v>45541.5476235764</v>
      </c>
      <c r="C791" s="1">
        <v>45541</v>
      </c>
      <c r="D791" t="s">
        <v>9100</v>
      </c>
      <c r="E791" t="s">
        <v>9101</v>
      </c>
      <c r="F791" t="s">
        <v>664</v>
      </c>
      <c r="G791">
        <v>75</v>
      </c>
      <c r="H791" t="b">
        <v>0</v>
      </c>
      <c r="I791" t="s">
        <v>9240</v>
      </c>
      <c r="J791" t="s">
        <v>9103</v>
      </c>
      <c r="K791" t="s">
        <v>7</v>
      </c>
      <c r="L791" t="b">
        <v>0</v>
      </c>
      <c r="M791" t="s">
        <v>10168</v>
      </c>
      <c r="N791" t="b">
        <v>0</v>
      </c>
      <c r="O791" t="b">
        <v>0</v>
      </c>
      <c r="P791" t="b">
        <v>0</v>
      </c>
      <c r="Q791" t="b">
        <v>1</v>
      </c>
      <c r="R791" t="s">
        <v>10169</v>
      </c>
      <c r="S791">
        <v>40</v>
      </c>
      <c r="T791" t="b">
        <v>0</v>
      </c>
      <c r="V791" t="s">
        <v>892</v>
      </c>
      <c r="W791">
        <v>4</v>
      </c>
      <c r="X791" s="11">
        <v>77</v>
      </c>
      <c r="Y791">
        <v>1</v>
      </c>
      <c r="Z791" s="46" cm="1">
        <f t="array" ref="Z791">IF(V791="NA",$AD$2,(INDEX($BL$4:$BL$73,MATCH(V791&amp;W791,$BK$4:$BK$73&amp;$BJ$4:$BJ$73,0))))</f>
        <v>1.0498615788681274E-2</v>
      </c>
      <c r="AA791" s="46">
        <f t="shared" si="20"/>
        <v>1.0104986157886813</v>
      </c>
      <c r="AB791" s="46"/>
    </row>
    <row r="792" spans="1:28" x14ac:dyDescent="0.25">
      <c r="A792">
        <v>4775</v>
      </c>
      <c r="B792" s="1">
        <v>45541.544595335603</v>
      </c>
      <c r="C792" s="1">
        <v>45541</v>
      </c>
      <c r="D792" t="s">
        <v>9100</v>
      </c>
      <c r="E792" t="s">
        <v>9101</v>
      </c>
      <c r="F792" t="s">
        <v>664</v>
      </c>
      <c r="G792">
        <v>83</v>
      </c>
      <c r="H792" t="b">
        <v>0</v>
      </c>
      <c r="I792" t="s">
        <v>9240</v>
      </c>
      <c r="J792" t="s">
        <v>9103</v>
      </c>
      <c r="K792" t="s">
        <v>7</v>
      </c>
      <c r="L792" t="b">
        <v>0</v>
      </c>
      <c r="M792" t="s">
        <v>10170</v>
      </c>
      <c r="N792" t="b">
        <v>0</v>
      </c>
      <c r="O792" t="b">
        <v>0</v>
      </c>
      <c r="P792" t="b">
        <v>0</v>
      </c>
      <c r="Q792" t="b">
        <v>1</v>
      </c>
      <c r="R792" t="s">
        <v>10171</v>
      </c>
      <c r="S792">
        <v>40</v>
      </c>
      <c r="T792" t="b">
        <v>0</v>
      </c>
      <c r="V792" t="s">
        <v>8</v>
      </c>
      <c r="W792" t="s">
        <v>8</v>
      </c>
      <c r="X792" s="11">
        <v>87</v>
      </c>
      <c r="Y792">
        <v>1</v>
      </c>
      <c r="Z792" s="46" cm="1">
        <f t="array" ref="Z792">IF(V792="NA",$AD$2,(INDEX($BL$4:$BL$73,MATCH(V792&amp;W792,$BK$4:$BK$73&amp;$BJ$4:$BJ$73,0))))</f>
        <v>-4.0430703315750931E-2</v>
      </c>
      <c r="AA792" s="46">
        <f t="shared" si="20"/>
        <v>0.95956929668424906</v>
      </c>
      <c r="AB792" s="46"/>
    </row>
    <row r="793" spans="1:28" x14ac:dyDescent="0.25">
      <c r="A793">
        <v>4781</v>
      </c>
      <c r="B793" s="1">
        <v>45541.542872580998</v>
      </c>
      <c r="C793" s="1">
        <v>45541</v>
      </c>
      <c r="D793" t="s">
        <v>9100</v>
      </c>
      <c r="E793" t="s">
        <v>9101</v>
      </c>
      <c r="F793" t="s">
        <v>790</v>
      </c>
      <c r="G793">
        <v>75</v>
      </c>
      <c r="H793" t="b">
        <v>0</v>
      </c>
      <c r="I793" t="s">
        <v>9240</v>
      </c>
      <c r="J793" t="s">
        <v>9103</v>
      </c>
      <c r="K793" t="s">
        <v>7</v>
      </c>
      <c r="L793" t="b">
        <v>0</v>
      </c>
      <c r="M793" t="s">
        <v>10172</v>
      </c>
      <c r="N793" t="b">
        <v>0</v>
      </c>
      <c r="O793" t="b">
        <v>0</v>
      </c>
      <c r="P793" t="b">
        <v>0</v>
      </c>
      <c r="Q793" t="b">
        <v>1</v>
      </c>
      <c r="R793" t="s">
        <v>10173</v>
      </c>
      <c r="S793">
        <v>40</v>
      </c>
      <c r="T793" t="b">
        <v>0</v>
      </c>
      <c r="V793" t="s">
        <v>8</v>
      </c>
      <c r="W793" t="s">
        <v>8</v>
      </c>
      <c r="X793" s="11">
        <v>77</v>
      </c>
      <c r="Y793">
        <v>1</v>
      </c>
      <c r="Z793" s="46" cm="1">
        <f t="array" ref="Z793">IF(V793="NA",$AD$2,(INDEX($BL$4:$BL$73,MATCH(V793&amp;W793,$BK$4:$BK$73&amp;$BJ$4:$BJ$73,0))))</f>
        <v>-4.0430703315750931E-2</v>
      </c>
      <c r="AA793" s="46">
        <f t="shared" si="20"/>
        <v>0.95956929668424906</v>
      </c>
      <c r="AB793" s="46"/>
    </row>
    <row r="794" spans="1:28" x14ac:dyDescent="0.25">
      <c r="A794">
        <v>4783</v>
      </c>
      <c r="B794" s="1">
        <v>45541.54232375</v>
      </c>
      <c r="C794" s="1">
        <v>45541</v>
      </c>
      <c r="D794" t="s">
        <v>9100</v>
      </c>
      <c r="E794" t="s">
        <v>9101</v>
      </c>
      <c r="F794" t="s">
        <v>664</v>
      </c>
      <c r="G794">
        <v>75</v>
      </c>
      <c r="H794" t="b">
        <v>0</v>
      </c>
      <c r="I794" t="s">
        <v>9240</v>
      </c>
      <c r="J794" t="s">
        <v>9103</v>
      </c>
      <c r="K794" t="s">
        <v>7</v>
      </c>
      <c r="L794" t="b">
        <v>0</v>
      </c>
      <c r="M794" t="s">
        <v>10174</v>
      </c>
      <c r="N794" t="b">
        <v>0</v>
      </c>
      <c r="O794" t="b">
        <v>0</v>
      </c>
      <c r="P794" t="b">
        <v>0</v>
      </c>
      <c r="Q794" t="b">
        <v>1</v>
      </c>
      <c r="R794" t="s">
        <v>10175</v>
      </c>
      <c r="S794">
        <v>40</v>
      </c>
      <c r="T794" t="b">
        <v>0</v>
      </c>
      <c r="V794" t="s">
        <v>893</v>
      </c>
      <c r="W794">
        <v>4</v>
      </c>
      <c r="X794" s="11">
        <v>77</v>
      </c>
      <c r="Y794">
        <v>1</v>
      </c>
      <c r="Z794" s="46" cm="1">
        <f t="array" ref="Z794">IF(V794="NA",$AD$2,(INDEX($BL$4:$BL$73,MATCH(V794&amp;W794,$BK$4:$BK$73&amp;$BJ$4:$BJ$73,0))))</f>
        <v>1.0498615788681286E-2</v>
      </c>
      <c r="AA794" s="46">
        <f t="shared" si="20"/>
        <v>1.0104986157886813</v>
      </c>
      <c r="AB794" s="46"/>
    </row>
    <row r="795" spans="1:28" x14ac:dyDescent="0.25">
      <c r="A795">
        <v>4784</v>
      </c>
      <c r="B795" s="1">
        <v>45541.542014594903</v>
      </c>
      <c r="C795" s="1">
        <v>45541</v>
      </c>
      <c r="D795" t="s">
        <v>9100</v>
      </c>
      <c r="E795" t="s">
        <v>9101</v>
      </c>
      <c r="F795" t="s">
        <v>664</v>
      </c>
      <c r="G795">
        <v>78</v>
      </c>
      <c r="H795" t="b">
        <v>0</v>
      </c>
      <c r="I795" t="s">
        <v>9240</v>
      </c>
      <c r="J795" t="s">
        <v>9103</v>
      </c>
      <c r="K795" t="s">
        <v>7</v>
      </c>
      <c r="L795" t="b">
        <v>0</v>
      </c>
      <c r="M795" t="s">
        <v>6886</v>
      </c>
      <c r="N795" t="b">
        <v>0</v>
      </c>
      <c r="O795" t="b">
        <v>0</v>
      </c>
      <c r="P795" t="b">
        <v>0</v>
      </c>
      <c r="Q795" t="b">
        <v>1</v>
      </c>
      <c r="R795" t="s">
        <v>445</v>
      </c>
      <c r="S795">
        <v>40</v>
      </c>
      <c r="T795" t="b">
        <v>0</v>
      </c>
      <c r="V795" t="s">
        <v>888</v>
      </c>
      <c r="W795">
        <v>5</v>
      </c>
      <c r="X795" s="11">
        <v>82</v>
      </c>
      <c r="Y795">
        <v>1</v>
      </c>
      <c r="Z795" s="46" cm="1">
        <f t="array" ref="Z795">IF(V795="NA",$AD$2,(INDEX($BL$4:$BL$73,MATCH(V795&amp;W795,$BK$4:$BK$73&amp;$BJ$4:$BJ$73,0))))</f>
        <v>4.1970782120221983E-2</v>
      </c>
      <c r="AA795" s="46">
        <f t="shared" si="20"/>
        <v>1.041970782120222</v>
      </c>
      <c r="AB795" s="46"/>
    </row>
    <row r="796" spans="1:28" x14ac:dyDescent="0.25">
      <c r="A796">
        <v>4785</v>
      </c>
      <c r="B796" s="1">
        <v>45541.541700104201</v>
      </c>
      <c r="C796" s="1">
        <v>45541</v>
      </c>
      <c r="D796" t="s">
        <v>9100</v>
      </c>
      <c r="E796" t="s">
        <v>9101</v>
      </c>
      <c r="F796" t="s">
        <v>664</v>
      </c>
      <c r="G796">
        <v>74</v>
      </c>
      <c r="H796" t="b">
        <v>0</v>
      </c>
      <c r="I796" t="s">
        <v>9240</v>
      </c>
      <c r="J796" t="s">
        <v>9103</v>
      </c>
      <c r="K796" t="s">
        <v>7</v>
      </c>
      <c r="L796" t="b">
        <v>0</v>
      </c>
      <c r="M796" t="s">
        <v>10176</v>
      </c>
      <c r="N796" t="b">
        <v>0</v>
      </c>
      <c r="O796" t="b">
        <v>0</v>
      </c>
      <c r="P796" t="b">
        <v>0</v>
      </c>
      <c r="Q796" t="b">
        <v>1</v>
      </c>
      <c r="R796" t="s">
        <v>10177</v>
      </c>
      <c r="S796">
        <v>40</v>
      </c>
      <c r="T796" t="b">
        <v>0</v>
      </c>
      <c r="V796" t="s">
        <v>8</v>
      </c>
      <c r="W796" t="s">
        <v>8</v>
      </c>
      <c r="X796" s="11">
        <v>77</v>
      </c>
      <c r="Y796">
        <v>1</v>
      </c>
      <c r="Z796" s="46" cm="1">
        <f t="array" ref="Z796">IF(V796="NA",$AD$2,(INDEX($BL$4:$BL$73,MATCH(V796&amp;W796,$BK$4:$BK$73&amp;$BJ$4:$BJ$73,0))))</f>
        <v>-4.0430703315750931E-2</v>
      </c>
      <c r="AA796" s="46">
        <f t="shared" si="20"/>
        <v>0.95956929668424906</v>
      </c>
      <c r="AB796" s="46"/>
    </row>
    <row r="797" spans="1:28" x14ac:dyDescent="0.25">
      <c r="A797">
        <v>4786</v>
      </c>
      <c r="B797" s="1">
        <v>45541.541402152798</v>
      </c>
      <c r="C797" s="1">
        <v>45541</v>
      </c>
      <c r="D797" t="s">
        <v>9100</v>
      </c>
      <c r="E797" t="s">
        <v>9101</v>
      </c>
      <c r="F797" t="s">
        <v>790</v>
      </c>
      <c r="G797">
        <v>78</v>
      </c>
      <c r="H797" t="b">
        <v>0</v>
      </c>
      <c r="I797" t="s">
        <v>9240</v>
      </c>
      <c r="J797" t="s">
        <v>9103</v>
      </c>
      <c r="K797" t="s">
        <v>7</v>
      </c>
      <c r="L797" t="b">
        <v>0</v>
      </c>
      <c r="M797" t="s">
        <v>10178</v>
      </c>
      <c r="N797" t="b">
        <v>0</v>
      </c>
      <c r="O797" t="b">
        <v>0</v>
      </c>
      <c r="P797" t="b">
        <v>0</v>
      </c>
      <c r="Q797" t="b">
        <v>1</v>
      </c>
      <c r="R797" t="s">
        <v>10179</v>
      </c>
      <c r="S797">
        <v>40</v>
      </c>
      <c r="T797" t="b">
        <v>0</v>
      </c>
      <c r="V797" t="s">
        <v>741</v>
      </c>
      <c r="W797">
        <v>4</v>
      </c>
      <c r="X797" s="11">
        <v>82</v>
      </c>
      <c r="Y797">
        <v>1</v>
      </c>
      <c r="Z797" s="46" cm="1">
        <f t="array" ref="Z797">IF(V797="NA",$AD$2,(INDEX($BL$4:$BL$73,MATCH(V797&amp;W797,$BK$4:$BK$73&amp;$BJ$4:$BJ$73,0))))</f>
        <v>1.1678733304575806E-2</v>
      </c>
      <c r="AA797" s="46">
        <f t="shared" si="20"/>
        <v>1.0116787333045758</v>
      </c>
      <c r="AB797" s="46"/>
    </row>
    <row r="798" spans="1:28" x14ac:dyDescent="0.25">
      <c r="A798">
        <v>4787</v>
      </c>
      <c r="B798" s="1">
        <v>45541.541142222202</v>
      </c>
      <c r="C798" s="1">
        <v>45541</v>
      </c>
      <c r="D798" t="s">
        <v>9100</v>
      </c>
      <c r="E798" t="s">
        <v>9101</v>
      </c>
      <c r="F798" t="s">
        <v>664</v>
      </c>
      <c r="G798">
        <v>77</v>
      </c>
      <c r="H798" t="b">
        <v>0</v>
      </c>
      <c r="I798" t="s">
        <v>9240</v>
      </c>
      <c r="J798" t="s">
        <v>9103</v>
      </c>
      <c r="K798" t="s">
        <v>7</v>
      </c>
      <c r="L798" t="b">
        <v>0</v>
      </c>
      <c r="M798" t="s">
        <v>10180</v>
      </c>
      <c r="N798" t="b">
        <v>0</v>
      </c>
      <c r="O798" t="b">
        <v>0</v>
      </c>
      <c r="P798" t="b">
        <v>0</v>
      </c>
      <c r="Q798" t="b">
        <v>1</v>
      </c>
      <c r="R798" t="s">
        <v>10181</v>
      </c>
      <c r="S798">
        <v>40</v>
      </c>
      <c r="T798" t="b">
        <v>0</v>
      </c>
      <c r="V798" t="s">
        <v>658</v>
      </c>
      <c r="W798">
        <v>4</v>
      </c>
      <c r="X798" s="11">
        <v>77</v>
      </c>
      <c r="Y798">
        <v>1</v>
      </c>
      <c r="Z798" s="46" cm="1">
        <f t="array" ref="Z798">IF(V798="NA",$AD$2,(INDEX($BL$4:$BL$73,MATCH(V798&amp;W798,$BK$4:$BK$73&amp;$BJ$4:$BJ$73,0))))</f>
        <v>1.1678733304575896E-2</v>
      </c>
      <c r="AA798" s="46">
        <f t="shared" si="20"/>
        <v>1.0116787333045758</v>
      </c>
      <c r="AB798" s="46"/>
    </row>
    <row r="799" spans="1:28" x14ac:dyDescent="0.25">
      <c r="A799">
        <v>4789</v>
      </c>
      <c r="B799" s="1">
        <v>45541.5406233912</v>
      </c>
      <c r="C799" s="1">
        <v>45541</v>
      </c>
      <c r="D799" t="s">
        <v>9100</v>
      </c>
      <c r="E799" t="s">
        <v>9101</v>
      </c>
      <c r="F799" t="s">
        <v>664</v>
      </c>
      <c r="G799">
        <v>81</v>
      </c>
      <c r="H799" t="b">
        <v>0</v>
      </c>
      <c r="I799" t="s">
        <v>9240</v>
      </c>
      <c r="J799" t="s">
        <v>9103</v>
      </c>
      <c r="K799" t="s">
        <v>7</v>
      </c>
      <c r="L799" t="b">
        <v>0</v>
      </c>
      <c r="M799" t="s">
        <v>10182</v>
      </c>
      <c r="N799" t="b">
        <v>0</v>
      </c>
      <c r="O799" t="b">
        <v>0</v>
      </c>
      <c r="P799" t="b">
        <v>0</v>
      </c>
      <c r="Q799" t="b">
        <v>1</v>
      </c>
      <c r="R799" t="s">
        <v>10183</v>
      </c>
      <c r="S799">
        <v>40</v>
      </c>
      <c r="T799" t="b">
        <v>0</v>
      </c>
      <c r="V799" t="s">
        <v>888</v>
      </c>
      <c r="W799">
        <v>5</v>
      </c>
      <c r="X799" s="11">
        <v>82</v>
      </c>
      <c r="Y799">
        <v>1</v>
      </c>
      <c r="Z799" s="46" cm="1">
        <f t="array" ref="Z799">IF(V799="NA",$AD$2,(INDEX($BL$4:$BL$73,MATCH(V799&amp;W799,$BK$4:$BK$73&amp;$BJ$4:$BJ$73,0))))</f>
        <v>4.1970782120221983E-2</v>
      </c>
      <c r="AA799" s="46">
        <f t="shared" si="20"/>
        <v>1.041970782120222</v>
      </c>
      <c r="AB799" s="46"/>
    </row>
    <row r="800" spans="1:28" x14ac:dyDescent="0.25">
      <c r="A800">
        <v>4791</v>
      </c>
      <c r="B800" s="1">
        <v>45541.539903622703</v>
      </c>
      <c r="C800" s="1">
        <v>45541</v>
      </c>
      <c r="D800" t="s">
        <v>9100</v>
      </c>
      <c r="E800" t="s">
        <v>9101</v>
      </c>
      <c r="F800" t="s">
        <v>664</v>
      </c>
      <c r="G800">
        <v>78</v>
      </c>
      <c r="H800" t="b">
        <v>0</v>
      </c>
      <c r="I800" t="s">
        <v>9240</v>
      </c>
      <c r="J800" t="s">
        <v>9103</v>
      </c>
      <c r="K800" t="s">
        <v>7</v>
      </c>
      <c r="L800" t="b">
        <v>0</v>
      </c>
      <c r="M800" t="s">
        <v>10184</v>
      </c>
      <c r="N800" t="b">
        <v>0</v>
      </c>
      <c r="O800" t="b">
        <v>0</v>
      </c>
      <c r="P800" t="b">
        <v>0</v>
      </c>
      <c r="Q800" t="b">
        <v>1</v>
      </c>
      <c r="R800" t="s">
        <v>10185</v>
      </c>
      <c r="S800">
        <v>40</v>
      </c>
      <c r="T800" t="b">
        <v>0</v>
      </c>
      <c r="V800" t="s">
        <v>8</v>
      </c>
      <c r="W800" t="s">
        <v>8</v>
      </c>
      <c r="X800" s="11">
        <v>82</v>
      </c>
      <c r="Y800">
        <v>1</v>
      </c>
      <c r="Z800" s="46" cm="1">
        <f t="array" ref="Z800">IF(V800="NA",$AD$2,(INDEX($BL$4:$BL$73,MATCH(V800&amp;W800,$BK$4:$BK$73&amp;$BJ$4:$BJ$73,0))))</f>
        <v>-4.0430703315750931E-2</v>
      </c>
      <c r="AA800" s="46">
        <f t="shared" si="20"/>
        <v>0.95956929668424906</v>
      </c>
      <c r="AB800" s="46"/>
    </row>
    <row r="801" spans="1:28" x14ac:dyDescent="0.25">
      <c r="A801">
        <v>4797</v>
      </c>
      <c r="B801" s="1">
        <v>45541.536994039401</v>
      </c>
      <c r="C801" s="1">
        <v>45541</v>
      </c>
      <c r="D801" t="s">
        <v>9100</v>
      </c>
      <c r="E801" t="s">
        <v>9101</v>
      </c>
      <c r="F801" t="s">
        <v>664</v>
      </c>
      <c r="G801">
        <v>84</v>
      </c>
      <c r="H801" t="b">
        <v>0</v>
      </c>
      <c r="I801" t="s">
        <v>9240</v>
      </c>
      <c r="J801" t="s">
        <v>9103</v>
      </c>
      <c r="K801" t="s">
        <v>7</v>
      </c>
      <c r="L801" t="b">
        <v>0</v>
      </c>
      <c r="M801" t="s">
        <v>10186</v>
      </c>
      <c r="N801" t="b">
        <v>0</v>
      </c>
      <c r="O801" t="b">
        <v>0</v>
      </c>
      <c r="P801" t="b">
        <v>0</v>
      </c>
      <c r="Q801" t="b">
        <v>1</v>
      </c>
      <c r="R801" t="s">
        <v>10187</v>
      </c>
      <c r="S801">
        <v>40</v>
      </c>
      <c r="T801" t="b">
        <v>0</v>
      </c>
      <c r="V801" t="s">
        <v>886</v>
      </c>
      <c r="W801">
        <v>5</v>
      </c>
      <c r="X801" s="11">
        <v>87</v>
      </c>
      <c r="Y801">
        <v>1</v>
      </c>
      <c r="Z801" s="46" cm="1">
        <f t="array" ref="Z801">IF(V801="NA",$AD$2,(INDEX($BL$4:$BL$73,MATCH(V801&amp;W801,$BK$4:$BK$73&amp;$BJ$4:$BJ$73,0))))</f>
        <v>4.1970782120221983E-2</v>
      </c>
      <c r="AA801" s="46">
        <f t="shared" si="20"/>
        <v>1.041970782120222</v>
      </c>
      <c r="AB801" s="46"/>
    </row>
    <row r="802" spans="1:28" x14ac:dyDescent="0.25">
      <c r="A802">
        <v>4798</v>
      </c>
      <c r="B802" s="1">
        <v>45541.536702580997</v>
      </c>
      <c r="C802" s="1">
        <v>45541</v>
      </c>
      <c r="D802" t="s">
        <v>9100</v>
      </c>
      <c r="E802" t="s">
        <v>9101</v>
      </c>
      <c r="F802" t="s">
        <v>664</v>
      </c>
      <c r="G802">
        <v>73</v>
      </c>
      <c r="H802" t="b">
        <v>0</v>
      </c>
      <c r="I802" t="s">
        <v>9240</v>
      </c>
      <c r="J802" t="s">
        <v>9103</v>
      </c>
      <c r="K802" t="s">
        <v>7</v>
      </c>
      <c r="L802" t="b">
        <v>0</v>
      </c>
      <c r="M802" t="s">
        <v>10188</v>
      </c>
      <c r="N802" t="b">
        <v>0</v>
      </c>
      <c r="O802" t="b">
        <v>0</v>
      </c>
      <c r="P802" t="b">
        <v>0</v>
      </c>
      <c r="Q802" t="b">
        <v>1</v>
      </c>
      <c r="R802" t="s">
        <v>10189</v>
      </c>
      <c r="S802">
        <v>40</v>
      </c>
      <c r="T802" t="b">
        <v>0</v>
      </c>
      <c r="V802" t="s">
        <v>892</v>
      </c>
      <c r="W802">
        <v>4</v>
      </c>
      <c r="X802" s="11">
        <v>77</v>
      </c>
      <c r="Y802">
        <v>1</v>
      </c>
      <c r="Z802" s="46" cm="1">
        <f t="array" ref="Z802">IF(V802="NA",$AD$2,(INDEX($BL$4:$BL$73,MATCH(V802&amp;W802,$BK$4:$BK$73&amp;$BJ$4:$BJ$73,0))))</f>
        <v>1.0498615788681274E-2</v>
      </c>
      <c r="AA802" s="46">
        <f t="shared" si="20"/>
        <v>1.0104986157886813</v>
      </c>
      <c r="AB802" s="46"/>
    </row>
    <row r="803" spans="1:28" x14ac:dyDescent="0.25">
      <c r="A803">
        <v>4799</v>
      </c>
      <c r="B803" s="1">
        <v>45541.5364248611</v>
      </c>
      <c r="C803" s="1">
        <v>45541</v>
      </c>
      <c r="D803" t="s">
        <v>9100</v>
      </c>
      <c r="E803" t="s">
        <v>9101</v>
      </c>
      <c r="F803" t="s">
        <v>664</v>
      </c>
      <c r="G803">
        <v>83</v>
      </c>
      <c r="H803" t="b">
        <v>0</v>
      </c>
      <c r="I803" t="s">
        <v>9240</v>
      </c>
      <c r="J803" t="s">
        <v>9103</v>
      </c>
      <c r="K803" t="s">
        <v>7</v>
      </c>
      <c r="L803" t="b">
        <v>0</v>
      </c>
      <c r="M803" t="s">
        <v>10190</v>
      </c>
      <c r="N803" t="b">
        <v>0</v>
      </c>
      <c r="O803" t="b">
        <v>0</v>
      </c>
      <c r="P803" t="b">
        <v>0</v>
      </c>
      <c r="Q803" t="b">
        <v>1</v>
      </c>
      <c r="R803" t="s">
        <v>10191</v>
      </c>
      <c r="S803">
        <v>40</v>
      </c>
      <c r="T803" t="b">
        <v>0</v>
      </c>
      <c r="V803" t="s">
        <v>8</v>
      </c>
      <c r="W803" t="s">
        <v>8</v>
      </c>
      <c r="X803" s="11">
        <v>87</v>
      </c>
      <c r="Y803">
        <v>1</v>
      </c>
      <c r="Z803" s="46" cm="1">
        <f t="array" ref="Z803">IF(V803="NA",$AD$2,(INDEX($BL$4:$BL$73,MATCH(V803&amp;W803,$BK$4:$BK$73&amp;$BJ$4:$BJ$73,0))))</f>
        <v>-4.0430703315750931E-2</v>
      </c>
      <c r="AA803" s="46">
        <f t="shared" si="20"/>
        <v>0.95956929668424906</v>
      </c>
      <c r="AB803" s="46"/>
    </row>
    <row r="804" spans="1:28" x14ac:dyDescent="0.25">
      <c r="A804">
        <v>4801</v>
      </c>
      <c r="B804" s="1">
        <v>45541.535814652801</v>
      </c>
      <c r="C804" s="1">
        <v>45541</v>
      </c>
      <c r="D804" t="s">
        <v>9100</v>
      </c>
      <c r="E804" t="s">
        <v>9101</v>
      </c>
      <c r="F804" t="s">
        <v>664</v>
      </c>
      <c r="G804">
        <v>79</v>
      </c>
      <c r="H804" t="b">
        <v>0</v>
      </c>
      <c r="I804" t="s">
        <v>9240</v>
      </c>
      <c r="J804" t="s">
        <v>9159</v>
      </c>
      <c r="K804" t="s">
        <v>7</v>
      </c>
      <c r="L804" t="b">
        <v>0</v>
      </c>
      <c r="M804" t="s">
        <v>10192</v>
      </c>
      <c r="N804" t="b">
        <v>0</v>
      </c>
      <c r="O804" t="b">
        <v>0</v>
      </c>
      <c r="P804" t="b">
        <v>0</v>
      </c>
      <c r="Q804" t="b">
        <v>1</v>
      </c>
      <c r="R804" t="s">
        <v>10193</v>
      </c>
      <c r="S804">
        <v>40</v>
      </c>
      <c r="T804" t="b">
        <v>0</v>
      </c>
      <c r="V804" t="s">
        <v>886</v>
      </c>
      <c r="W804">
        <v>4</v>
      </c>
      <c r="X804" s="11">
        <v>82</v>
      </c>
      <c r="Y804">
        <v>1</v>
      </c>
      <c r="Z804" s="46" cm="1">
        <f t="array" ref="Z804">IF(V804="NA",$AD$2,(INDEX($BL$4:$BL$73,MATCH(V804&amp;W804,$BK$4:$BK$73&amp;$BJ$4:$BJ$73,0))))</f>
        <v>1.0498615788681297E-2</v>
      </c>
      <c r="AA804" s="46">
        <f t="shared" si="20"/>
        <v>1.0104986157886813</v>
      </c>
      <c r="AB804" s="46"/>
    </row>
    <row r="805" spans="1:28" x14ac:dyDescent="0.25">
      <c r="A805">
        <v>4802</v>
      </c>
      <c r="B805" s="1">
        <v>45541.535508703702</v>
      </c>
      <c r="C805" s="1">
        <v>45541</v>
      </c>
      <c r="D805" t="s">
        <v>9100</v>
      </c>
      <c r="E805" t="s">
        <v>9101</v>
      </c>
      <c r="F805" t="s">
        <v>664</v>
      </c>
      <c r="G805">
        <v>80</v>
      </c>
      <c r="H805" t="b">
        <v>0</v>
      </c>
      <c r="I805" t="s">
        <v>9240</v>
      </c>
      <c r="J805" t="s">
        <v>9159</v>
      </c>
      <c r="K805" t="s">
        <v>7</v>
      </c>
      <c r="L805" t="b">
        <v>0</v>
      </c>
      <c r="M805" t="s">
        <v>6885</v>
      </c>
      <c r="N805" t="b">
        <v>0</v>
      </c>
      <c r="O805" t="b">
        <v>0</v>
      </c>
      <c r="P805" t="b">
        <v>0</v>
      </c>
      <c r="Q805" t="b">
        <v>1</v>
      </c>
      <c r="R805" t="s">
        <v>3539</v>
      </c>
      <c r="S805">
        <v>40</v>
      </c>
      <c r="T805" t="b">
        <v>0</v>
      </c>
      <c r="V805" t="s">
        <v>886</v>
      </c>
      <c r="W805">
        <v>4</v>
      </c>
      <c r="X805" s="11">
        <v>82</v>
      </c>
      <c r="Y805">
        <v>1</v>
      </c>
      <c r="Z805" s="46" cm="1">
        <f t="array" ref="Z805">IF(V805="NA",$AD$2,(INDEX($BL$4:$BL$73,MATCH(V805&amp;W805,$BK$4:$BK$73&amp;$BJ$4:$BJ$73,0))))</f>
        <v>1.0498615788681297E-2</v>
      </c>
      <c r="AA805" s="46">
        <f t="shared" si="20"/>
        <v>1.0104986157886813</v>
      </c>
      <c r="AB805" s="46"/>
    </row>
    <row r="806" spans="1:28" x14ac:dyDescent="0.25">
      <c r="A806">
        <v>4803</v>
      </c>
      <c r="B806" s="1">
        <v>45541.531648680597</v>
      </c>
      <c r="C806" s="1">
        <v>45541</v>
      </c>
      <c r="D806" t="s">
        <v>9100</v>
      </c>
      <c r="E806" t="s">
        <v>9101</v>
      </c>
      <c r="F806" t="s">
        <v>664</v>
      </c>
      <c r="G806">
        <v>81</v>
      </c>
      <c r="H806" t="b">
        <v>0</v>
      </c>
      <c r="I806" t="s">
        <v>9240</v>
      </c>
      <c r="J806" t="s">
        <v>9159</v>
      </c>
      <c r="K806" t="s">
        <v>7</v>
      </c>
      <c r="L806" t="b">
        <v>0</v>
      </c>
      <c r="M806" t="s">
        <v>10194</v>
      </c>
      <c r="N806" t="b">
        <v>0</v>
      </c>
      <c r="O806" t="b">
        <v>0</v>
      </c>
      <c r="P806" t="b">
        <v>0</v>
      </c>
      <c r="Q806" t="b">
        <v>1</v>
      </c>
      <c r="R806" t="s">
        <v>10195</v>
      </c>
      <c r="S806">
        <v>40</v>
      </c>
      <c r="T806" t="b">
        <v>0</v>
      </c>
      <c r="V806" t="s">
        <v>886</v>
      </c>
      <c r="W806">
        <v>5</v>
      </c>
      <c r="X806" s="11">
        <v>82</v>
      </c>
      <c r="Y806">
        <v>1</v>
      </c>
      <c r="Z806" s="46" cm="1">
        <f t="array" ref="Z806">IF(V806="NA",$AD$2,(INDEX($BL$4:$BL$73,MATCH(V806&amp;W806,$BK$4:$BK$73&amp;$BJ$4:$BJ$73,0))))</f>
        <v>4.1970782120221983E-2</v>
      </c>
      <c r="AA806" s="46">
        <f t="shared" si="20"/>
        <v>1.041970782120222</v>
      </c>
      <c r="AB806" s="46"/>
    </row>
    <row r="807" spans="1:28" x14ac:dyDescent="0.25">
      <c r="A807">
        <v>4817</v>
      </c>
      <c r="B807" s="1">
        <v>45541.483984953702</v>
      </c>
      <c r="C807" s="1">
        <v>45541</v>
      </c>
      <c r="D807" t="s">
        <v>9100</v>
      </c>
      <c r="E807" t="s">
        <v>9101</v>
      </c>
      <c r="F807" t="s">
        <v>664</v>
      </c>
      <c r="G807">
        <v>87</v>
      </c>
      <c r="H807" t="b">
        <v>0</v>
      </c>
      <c r="I807" t="s">
        <v>9240</v>
      </c>
      <c r="J807" t="s">
        <v>9159</v>
      </c>
      <c r="K807" t="s">
        <v>7</v>
      </c>
      <c r="L807" t="b">
        <v>0</v>
      </c>
      <c r="M807" t="s">
        <v>10196</v>
      </c>
      <c r="N807" t="b">
        <v>0</v>
      </c>
      <c r="O807" t="b">
        <v>0</v>
      </c>
      <c r="P807" t="b">
        <v>0</v>
      </c>
      <c r="Q807" t="b">
        <v>1</v>
      </c>
      <c r="R807" t="s">
        <v>10197</v>
      </c>
      <c r="S807">
        <v>40</v>
      </c>
      <c r="T807" t="b">
        <v>0</v>
      </c>
      <c r="V807" t="s">
        <v>8</v>
      </c>
      <c r="W807" t="s">
        <v>8</v>
      </c>
      <c r="X807" s="11">
        <v>87</v>
      </c>
      <c r="Y807">
        <v>1</v>
      </c>
      <c r="Z807" s="46" cm="1">
        <f t="array" ref="Z807">IF(V807="NA",$AD$2,(INDEX($BL$4:$BL$73,MATCH(V807&amp;W807,$BK$4:$BK$73&amp;$BJ$4:$BJ$73,0))))</f>
        <v>-4.0430703315750931E-2</v>
      </c>
      <c r="AA807" s="46">
        <f t="shared" si="20"/>
        <v>0.95956929668424906</v>
      </c>
      <c r="AB807" s="46"/>
    </row>
    <row r="808" spans="1:28" x14ac:dyDescent="0.25">
      <c r="A808">
        <v>4818</v>
      </c>
      <c r="B808" s="1">
        <v>45541.483711226902</v>
      </c>
      <c r="C808" s="1">
        <v>45541</v>
      </c>
      <c r="D808" t="s">
        <v>9100</v>
      </c>
      <c r="E808" t="s">
        <v>9101</v>
      </c>
      <c r="F808" t="s">
        <v>664</v>
      </c>
      <c r="G808">
        <v>70</v>
      </c>
      <c r="H808" t="b">
        <v>0</v>
      </c>
      <c r="I808" t="s">
        <v>9240</v>
      </c>
      <c r="J808" t="s">
        <v>9159</v>
      </c>
      <c r="K808" t="s">
        <v>7</v>
      </c>
      <c r="L808" t="b">
        <v>0</v>
      </c>
      <c r="M808" t="s">
        <v>10198</v>
      </c>
      <c r="N808" t="b">
        <v>0</v>
      </c>
      <c r="O808" t="b">
        <v>0</v>
      </c>
      <c r="P808" t="b">
        <v>0</v>
      </c>
      <c r="Q808" t="b">
        <v>1</v>
      </c>
      <c r="R808" t="s">
        <v>10199</v>
      </c>
      <c r="S808">
        <v>40</v>
      </c>
      <c r="T808" t="b">
        <v>0</v>
      </c>
      <c r="V808" t="s">
        <v>886</v>
      </c>
      <c r="W808">
        <v>3</v>
      </c>
      <c r="X808" s="11">
        <v>72</v>
      </c>
      <c r="Y808">
        <v>1</v>
      </c>
      <c r="Z808" s="46" cm="1">
        <f t="array" ref="Z808">IF(V808="NA",$AD$2,(INDEX($BL$4:$BL$73,MATCH(V808&amp;W808,$BK$4:$BK$73&amp;$BJ$4:$BJ$73,0))))</f>
        <v>1.8952516812716664E-2</v>
      </c>
      <c r="AA808" s="46">
        <f t="shared" si="20"/>
        <v>1.0189525168127167</v>
      </c>
      <c r="AB808" s="46"/>
    </row>
    <row r="809" spans="1:28" x14ac:dyDescent="0.25">
      <c r="A809">
        <v>4819</v>
      </c>
      <c r="B809" s="1">
        <v>45541.483393020797</v>
      </c>
      <c r="C809" s="1">
        <v>45541</v>
      </c>
      <c r="D809" t="s">
        <v>9100</v>
      </c>
      <c r="E809" t="s">
        <v>9101</v>
      </c>
      <c r="F809" t="s">
        <v>790</v>
      </c>
      <c r="G809">
        <v>85</v>
      </c>
      <c r="H809" t="b">
        <v>0</v>
      </c>
      <c r="I809" t="s">
        <v>9240</v>
      </c>
      <c r="J809" t="s">
        <v>9159</v>
      </c>
      <c r="K809" t="s">
        <v>7</v>
      </c>
      <c r="L809" t="b">
        <v>0</v>
      </c>
      <c r="M809" t="s">
        <v>10200</v>
      </c>
      <c r="N809" t="b">
        <v>0</v>
      </c>
      <c r="O809" t="b">
        <v>0</v>
      </c>
      <c r="P809" t="b">
        <v>0</v>
      </c>
      <c r="Q809" t="b">
        <v>1</v>
      </c>
      <c r="R809" t="s">
        <v>10201</v>
      </c>
      <c r="S809">
        <v>40</v>
      </c>
      <c r="T809" t="b">
        <v>0</v>
      </c>
      <c r="V809" t="s">
        <v>741</v>
      </c>
      <c r="W809">
        <v>4</v>
      </c>
      <c r="X809" s="11">
        <v>87</v>
      </c>
      <c r="Y809">
        <v>1</v>
      </c>
      <c r="Z809" s="46" cm="1">
        <f t="array" ref="Z809">IF(V809="NA",$AD$2,(INDEX($BL$4:$BL$73,MATCH(V809&amp;W809,$BK$4:$BK$73&amp;$BJ$4:$BJ$73,0))))</f>
        <v>1.1678733304575806E-2</v>
      </c>
      <c r="AA809" s="46">
        <f t="shared" si="20"/>
        <v>1.0116787333045758</v>
      </c>
      <c r="AB809" s="46"/>
    </row>
    <row r="810" spans="1:28" x14ac:dyDescent="0.25">
      <c r="A810">
        <v>4820</v>
      </c>
      <c r="B810" s="1">
        <v>45541.483070636597</v>
      </c>
      <c r="C810" s="1">
        <v>45541</v>
      </c>
      <c r="D810" t="s">
        <v>9100</v>
      </c>
      <c r="E810" t="s">
        <v>9101</v>
      </c>
      <c r="F810" t="s">
        <v>664</v>
      </c>
      <c r="G810">
        <v>77</v>
      </c>
      <c r="H810" t="b">
        <v>0</v>
      </c>
      <c r="I810" t="s">
        <v>9240</v>
      </c>
      <c r="J810" t="s">
        <v>9159</v>
      </c>
      <c r="K810" t="s">
        <v>7</v>
      </c>
      <c r="L810" t="b">
        <v>0</v>
      </c>
      <c r="M810" t="s">
        <v>6883</v>
      </c>
      <c r="N810" t="b">
        <v>0</v>
      </c>
      <c r="O810" t="b">
        <v>0</v>
      </c>
      <c r="P810" t="b">
        <v>0</v>
      </c>
      <c r="Q810" t="b">
        <v>1</v>
      </c>
      <c r="R810" t="s">
        <v>3533</v>
      </c>
      <c r="S810">
        <v>40</v>
      </c>
      <c r="T810" t="b">
        <v>0</v>
      </c>
      <c r="V810" t="s">
        <v>743</v>
      </c>
      <c r="W810">
        <v>4</v>
      </c>
      <c r="X810" s="11">
        <v>77</v>
      </c>
      <c r="Y810">
        <v>1</v>
      </c>
      <c r="Z810" s="46" cm="1">
        <f t="array" ref="Z810">IF(V810="NA",$AD$2,(INDEX($BL$4:$BL$73,MATCH(V810&amp;W810,$BK$4:$BK$73&amp;$BJ$4:$BJ$73,0))))</f>
        <v>1.1678733304575811E-2</v>
      </c>
      <c r="AA810" s="46">
        <f t="shared" si="20"/>
        <v>1.0116787333045758</v>
      </c>
      <c r="AB810" s="46"/>
    </row>
    <row r="811" spans="1:28" x14ac:dyDescent="0.25">
      <c r="A811">
        <v>4821</v>
      </c>
      <c r="B811" s="1">
        <v>45541.482540810197</v>
      </c>
      <c r="C811" s="1">
        <v>45541</v>
      </c>
      <c r="D811" t="s">
        <v>9100</v>
      </c>
      <c r="E811" t="s">
        <v>9101</v>
      </c>
      <c r="F811" t="s">
        <v>790</v>
      </c>
      <c r="G811">
        <v>74</v>
      </c>
      <c r="H811" t="b">
        <v>0</v>
      </c>
      <c r="I811" t="s">
        <v>9240</v>
      </c>
      <c r="J811" t="s">
        <v>9159</v>
      </c>
      <c r="K811" t="s">
        <v>7</v>
      </c>
      <c r="L811" t="b">
        <v>0</v>
      </c>
      <c r="M811" t="s">
        <v>10202</v>
      </c>
      <c r="N811" t="b">
        <v>0</v>
      </c>
      <c r="O811" t="b">
        <v>0</v>
      </c>
      <c r="P811" t="b">
        <v>0</v>
      </c>
      <c r="Q811" t="b">
        <v>1</v>
      </c>
      <c r="R811" t="s">
        <v>10203</v>
      </c>
      <c r="S811">
        <v>40</v>
      </c>
      <c r="T811" t="b">
        <v>0</v>
      </c>
      <c r="V811" t="s">
        <v>8</v>
      </c>
      <c r="W811" t="s">
        <v>8</v>
      </c>
      <c r="X811" s="11">
        <v>77</v>
      </c>
      <c r="Y811">
        <v>1</v>
      </c>
      <c r="Z811" s="46" cm="1">
        <f t="array" ref="Z811">IF(V811="NA",$AD$2,(INDEX($BL$4:$BL$73,MATCH(V811&amp;W811,$BK$4:$BK$73&amp;$BJ$4:$BJ$73,0))))</f>
        <v>-4.0430703315750931E-2</v>
      </c>
      <c r="AA811" s="46">
        <f t="shared" si="20"/>
        <v>0.95956929668424906</v>
      </c>
      <c r="AB811" s="46"/>
    </row>
    <row r="812" spans="1:28" x14ac:dyDescent="0.25">
      <c r="A812">
        <v>4822</v>
      </c>
      <c r="B812" s="1">
        <v>45541.482273715301</v>
      </c>
      <c r="C812" s="1">
        <v>45541</v>
      </c>
      <c r="D812" t="s">
        <v>9100</v>
      </c>
      <c r="E812" t="s">
        <v>9101</v>
      </c>
      <c r="F812" t="s">
        <v>664</v>
      </c>
      <c r="G812">
        <v>71</v>
      </c>
      <c r="H812" t="b">
        <v>0</v>
      </c>
      <c r="I812" t="s">
        <v>9240</v>
      </c>
      <c r="J812" t="s">
        <v>9159</v>
      </c>
      <c r="K812" t="s">
        <v>7</v>
      </c>
      <c r="L812" t="b">
        <v>0</v>
      </c>
      <c r="M812" t="s">
        <v>10204</v>
      </c>
      <c r="N812" t="b">
        <v>0</v>
      </c>
      <c r="O812" t="b">
        <v>0</v>
      </c>
      <c r="P812" t="b">
        <v>0</v>
      </c>
      <c r="Q812" t="b">
        <v>1</v>
      </c>
      <c r="R812" t="s">
        <v>10205</v>
      </c>
      <c r="S812">
        <v>40</v>
      </c>
      <c r="T812" t="b">
        <v>0</v>
      </c>
      <c r="V812" t="s">
        <v>889</v>
      </c>
      <c r="W812">
        <v>4</v>
      </c>
      <c r="X812" s="11">
        <v>72</v>
      </c>
      <c r="Y812">
        <v>1</v>
      </c>
      <c r="Z812" s="46" cm="1">
        <f t="array" ref="Z812">IF(V812="NA",$AD$2,(INDEX($BL$4:$BL$73,MATCH(V812&amp;W812,$BK$4:$BK$73&amp;$BJ$4:$BJ$73,0))))</f>
        <v>1.0498615788681227E-2</v>
      </c>
      <c r="AA812" s="46">
        <f t="shared" si="20"/>
        <v>1.0104986157886813</v>
      </c>
      <c r="AB812" s="46"/>
    </row>
    <row r="813" spans="1:28" x14ac:dyDescent="0.25">
      <c r="A813">
        <v>4824</v>
      </c>
      <c r="B813" s="1">
        <v>45541.471351747699</v>
      </c>
      <c r="C813" s="1">
        <v>45541</v>
      </c>
      <c r="D813" t="s">
        <v>9100</v>
      </c>
      <c r="E813" t="s">
        <v>9101</v>
      </c>
      <c r="F813" t="s">
        <v>664</v>
      </c>
      <c r="G813">
        <v>86</v>
      </c>
      <c r="H813" t="b">
        <v>0</v>
      </c>
      <c r="I813" t="s">
        <v>9240</v>
      </c>
      <c r="J813" t="s">
        <v>9159</v>
      </c>
      <c r="K813" t="s">
        <v>7</v>
      </c>
      <c r="L813" t="b">
        <v>0</v>
      </c>
      <c r="M813" t="s">
        <v>10206</v>
      </c>
      <c r="N813" t="b">
        <v>0</v>
      </c>
      <c r="O813" t="b">
        <v>0</v>
      </c>
      <c r="P813" t="b">
        <v>0</v>
      </c>
      <c r="Q813" t="b">
        <v>1</v>
      </c>
      <c r="R813" t="s">
        <v>10207</v>
      </c>
      <c r="S813">
        <v>40</v>
      </c>
      <c r="T813" t="b">
        <v>0</v>
      </c>
      <c r="V813" t="s">
        <v>8</v>
      </c>
      <c r="W813" t="s">
        <v>8</v>
      </c>
      <c r="X813" s="11">
        <v>87</v>
      </c>
      <c r="Y813">
        <v>1</v>
      </c>
      <c r="Z813" s="46" cm="1">
        <f t="array" ref="Z813">IF(V813="NA",$AD$2,(INDEX($BL$4:$BL$73,MATCH(V813&amp;W813,$BK$4:$BK$73&amp;$BJ$4:$BJ$73,0))))</f>
        <v>-4.0430703315750931E-2</v>
      </c>
      <c r="AA813" s="46">
        <f t="shared" si="20"/>
        <v>0.95956929668424906</v>
      </c>
      <c r="AB813" s="46"/>
    </row>
    <row r="814" spans="1:28" x14ac:dyDescent="0.25">
      <c r="A814">
        <v>4831</v>
      </c>
      <c r="B814" s="1">
        <v>45541.467993807899</v>
      </c>
      <c r="C814" s="1">
        <v>45541</v>
      </c>
      <c r="D814" t="s">
        <v>9100</v>
      </c>
      <c r="E814" t="s">
        <v>9101</v>
      </c>
      <c r="F814" t="s">
        <v>664</v>
      </c>
      <c r="G814">
        <v>73</v>
      </c>
      <c r="H814" t="b">
        <v>0</v>
      </c>
      <c r="I814" t="s">
        <v>9240</v>
      </c>
      <c r="J814" t="s">
        <v>9159</v>
      </c>
      <c r="K814" t="s">
        <v>7</v>
      </c>
      <c r="L814" t="b">
        <v>0</v>
      </c>
      <c r="M814" t="s">
        <v>10208</v>
      </c>
      <c r="N814" t="b">
        <v>0</v>
      </c>
      <c r="O814" t="b">
        <v>0</v>
      </c>
      <c r="P814" t="b">
        <v>0</v>
      </c>
      <c r="Q814" t="b">
        <v>1</v>
      </c>
      <c r="R814" t="s">
        <v>10209</v>
      </c>
      <c r="S814">
        <v>40</v>
      </c>
      <c r="T814" t="b">
        <v>0</v>
      </c>
      <c r="V814" t="s">
        <v>8</v>
      </c>
      <c r="W814" t="s">
        <v>8</v>
      </c>
      <c r="X814" s="11">
        <v>77</v>
      </c>
      <c r="Y814">
        <v>1</v>
      </c>
      <c r="Z814" s="46" cm="1">
        <f t="array" ref="Z814">IF(V814="NA",$AD$2,(INDEX($BL$4:$BL$73,MATCH(V814&amp;W814,$BK$4:$BK$73&amp;$BJ$4:$BJ$73,0))))</f>
        <v>-4.0430703315750931E-2</v>
      </c>
      <c r="AA814" s="46">
        <f t="shared" si="20"/>
        <v>0.95956929668424906</v>
      </c>
      <c r="AB814" s="46"/>
    </row>
    <row r="815" spans="1:28" x14ac:dyDescent="0.25">
      <c r="A815">
        <v>4833</v>
      </c>
      <c r="B815" s="1">
        <v>45541.467471955999</v>
      </c>
      <c r="C815" s="1">
        <v>45541</v>
      </c>
      <c r="D815" t="s">
        <v>9100</v>
      </c>
      <c r="E815" t="s">
        <v>9101</v>
      </c>
      <c r="F815" t="s">
        <v>664</v>
      </c>
      <c r="G815">
        <v>79</v>
      </c>
      <c r="H815" t="b">
        <v>0</v>
      </c>
      <c r="I815" t="s">
        <v>9240</v>
      </c>
      <c r="J815" t="s">
        <v>9159</v>
      </c>
      <c r="K815" t="s">
        <v>7</v>
      </c>
      <c r="L815" t="b">
        <v>0</v>
      </c>
      <c r="M815" t="s">
        <v>10210</v>
      </c>
      <c r="N815" t="b">
        <v>0</v>
      </c>
      <c r="O815" t="b">
        <v>0</v>
      </c>
      <c r="P815" t="b">
        <v>0</v>
      </c>
      <c r="Q815" t="b">
        <v>1</v>
      </c>
      <c r="R815" t="s">
        <v>10211</v>
      </c>
      <c r="S815">
        <v>40</v>
      </c>
      <c r="T815" t="b">
        <v>0</v>
      </c>
      <c r="V815" t="s">
        <v>886</v>
      </c>
      <c r="W815">
        <v>4</v>
      </c>
      <c r="X815" s="11">
        <v>82</v>
      </c>
      <c r="Y815">
        <v>1</v>
      </c>
      <c r="Z815" s="46" cm="1">
        <f t="array" ref="Z815">IF(V815="NA",$AD$2,(INDEX($BL$4:$BL$73,MATCH(V815&amp;W815,$BK$4:$BK$73&amp;$BJ$4:$BJ$73,0))))</f>
        <v>1.0498615788681297E-2</v>
      </c>
      <c r="AA815" s="46">
        <f t="shared" si="20"/>
        <v>1.0104986157886813</v>
      </c>
      <c r="AB815" s="46"/>
    </row>
    <row r="816" spans="1:28" x14ac:dyDescent="0.25">
      <c r="A816">
        <v>4834</v>
      </c>
      <c r="B816" s="1">
        <v>45541.467193275501</v>
      </c>
      <c r="C816" s="1">
        <v>45541</v>
      </c>
      <c r="D816" t="s">
        <v>9100</v>
      </c>
      <c r="E816" t="s">
        <v>9101</v>
      </c>
      <c r="F816" t="s">
        <v>790</v>
      </c>
      <c r="G816">
        <v>78</v>
      </c>
      <c r="H816" t="b">
        <v>0</v>
      </c>
      <c r="I816" t="s">
        <v>9240</v>
      </c>
      <c r="J816" t="s">
        <v>9159</v>
      </c>
      <c r="K816" t="s">
        <v>7</v>
      </c>
      <c r="L816" t="b">
        <v>0</v>
      </c>
      <c r="M816" t="s">
        <v>10212</v>
      </c>
      <c r="N816" t="b">
        <v>0</v>
      </c>
      <c r="O816" t="b">
        <v>0</v>
      </c>
      <c r="P816" t="b">
        <v>0</v>
      </c>
      <c r="Q816" t="b">
        <v>1</v>
      </c>
      <c r="R816" t="s">
        <v>10213</v>
      </c>
      <c r="S816">
        <v>40</v>
      </c>
      <c r="T816" t="b">
        <v>0</v>
      </c>
      <c r="V816" t="s">
        <v>8</v>
      </c>
      <c r="W816" t="s">
        <v>8</v>
      </c>
      <c r="X816" s="11">
        <v>82</v>
      </c>
      <c r="Y816">
        <v>1</v>
      </c>
      <c r="Z816" s="46" cm="1">
        <f t="array" ref="Z816">IF(V816="NA",$AD$2,(INDEX($BL$4:$BL$73,MATCH(V816&amp;W816,$BK$4:$BK$73&amp;$BJ$4:$BJ$73,0))))</f>
        <v>-4.0430703315750931E-2</v>
      </c>
      <c r="AA816" s="46">
        <f t="shared" si="20"/>
        <v>0.95956929668424906</v>
      </c>
      <c r="AB816" s="46"/>
    </row>
    <row r="817" spans="1:28" x14ac:dyDescent="0.25">
      <c r="A817">
        <v>4836</v>
      </c>
      <c r="B817" s="1">
        <v>45541.466668437497</v>
      </c>
      <c r="C817" s="1">
        <v>45541</v>
      </c>
      <c r="D817" t="s">
        <v>9100</v>
      </c>
      <c r="E817" t="s">
        <v>9101</v>
      </c>
      <c r="F817" t="s">
        <v>664</v>
      </c>
      <c r="G817">
        <v>79</v>
      </c>
      <c r="H817" t="b">
        <v>0</v>
      </c>
      <c r="I817" t="s">
        <v>9240</v>
      </c>
      <c r="J817" t="s">
        <v>9159</v>
      </c>
      <c r="K817" t="s">
        <v>7</v>
      </c>
      <c r="L817" t="b">
        <v>0</v>
      </c>
      <c r="M817" t="s">
        <v>10214</v>
      </c>
      <c r="N817" t="b">
        <v>0</v>
      </c>
      <c r="O817" t="b">
        <v>0</v>
      </c>
      <c r="P817" t="b">
        <v>0</v>
      </c>
      <c r="Q817" t="b">
        <v>1</v>
      </c>
      <c r="R817" t="s">
        <v>10215</v>
      </c>
      <c r="S817">
        <v>40</v>
      </c>
      <c r="T817" t="b">
        <v>0</v>
      </c>
      <c r="V817" t="s">
        <v>924</v>
      </c>
      <c r="W817">
        <v>5</v>
      </c>
      <c r="X817" s="11">
        <v>82</v>
      </c>
      <c r="Y817">
        <v>1</v>
      </c>
      <c r="Z817" s="46" cm="1">
        <f t="array" ref="Z817">IF(V817="NA",$AD$2,(INDEX($BL$4:$BL$73,MATCH(V817&amp;W817,$BK$4:$BK$73&amp;$BJ$4:$BJ$73,0))))</f>
        <v>4.1970782120221983E-2</v>
      </c>
      <c r="AA817" s="46">
        <f t="shared" si="20"/>
        <v>1.041970782120222</v>
      </c>
      <c r="AB817" s="46"/>
    </row>
    <row r="818" spans="1:28" x14ac:dyDescent="0.25">
      <c r="A818">
        <v>4846</v>
      </c>
      <c r="B818" s="1">
        <v>45541.463171955998</v>
      </c>
      <c r="C818" s="1">
        <v>45541</v>
      </c>
      <c r="D818" t="s">
        <v>9100</v>
      </c>
      <c r="E818" t="s">
        <v>9101</v>
      </c>
      <c r="F818" t="s">
        <v>664</v>
      </c>
      <c r="G818">
        <v>87</v>
      </c>
      <c r="H818" t="b">
        <v>0</v>
      </c>
      <c r="I818" t="s">
        <v>9240</v>
      </c>
      <c r="J818" t="s">
        <v>9159</v>
      </c>
      <c r="K818" t="s">
        <v>7</v>
      </c>
      <c r="L818" t="b">
        <v>0</v>
      </c>
      <c r="M818" t="s">
        <v>10216</v>
      </c>
      <c r="N818" t="b">
        <v>0</v>
      </c>
      <c r="O818" t="b">
        <v>0</v>
      </c>
      <c r="P818" t="b">
        <v>0</v>
      </c>
      <c r="Q818" t="b">
        <v>1</v>
      </c>
      <c r="R818" t="s">
        <v>10217</v>
      </c>
      <c r="S818">
        <v>40</v>
      </c>
      <c r="T818" t="b">
        <v>0</v>
      </c>
      <c r="V818" t="s">
        <v>893</v>
      </c>
      <c r="W818">
        <v>5</v>
      </c>
      <c r="X818" s="11">
        <v>87</v>
      </c>
      <c r="Y818">
        <v>1</v>
      </c>
      <c r="Z818" s="46" cm="1">
        <f t="array" ref="Z818">IF(V818="NA",$AD$2,(INDEX($BL$4:$BL$73,MATCH(V818&amp;W818,$BK$4:$BK$73&amp;$BJ$4:$BJ$73,0))))</f>
        <v>4.1970782120221983E-2</v>
      </c>
      <c r="AA818" s="46">
        <f t="shared" si="20"/>
        <v>1.041970782120222</v>
      </c>
      <c r="AB818" s="46"/>
    </row>
    <row r="819" spans="1:28" x14ac:dyDescent="0.25">
      <c r="A819">
        <v>4847</v>
      </c>
      <c r="B819" s="1">
        <v>45541.462877372702</v>
      </c>
      <c r="C819" s="1">
        <v>45541</v>
      </c>
      <c r="D819" t="s">
        <v>9100</v>
      </c>
      <c r="E819" t="s">
        <v>9101</v>
      </c>
      <c r="F819" t="s">
        <v>790</v>
      </c>
      <c r="G819">
        <v>89</v>
      </c>
      <c r="H819" t="b">
        <v>0</v>
      </c>
      <c r="I819" t="s">
        <v>9240</v>
      </c>
      <c r="J819" t="s">
        <v>9159</v>
      </c>
      <c r="K819" t="s">
        <v>7</v>
      </c>
      <c r="L819" t="b">
        <v>0</v>
      </c>
      <c r="M819" t="s">
        <v>10218</v>
      </c>
      <c r="N819" t="b">
        <v>0</v>
      </c>
      <c r="O819" t="b">
        <v>0</v>
      </c>
      <c r="P819" t="b">
        <v>0</v>
      </c>
      <c r="Q819" t="b">
        <v>1</v>
      </c>
      <c r="R819" t="s">
        <v>10219</v>
      </c>
      <c r="S819">
        <v>40</v>
      </c>
      <c r="T819" t="b">
        <v>0</v>
      </c>
      <c r="V819" t="s">
        <v>893</v>
      </c>
      <c r="W819">
        <v>5</v>
      </c>
      <c r="X819" s="11">
        <v>92</v>
      </c>
      <c r="Y819">
        <v>1</v>
      </c>
      <c r="Z819" s="46" cm="1">
        <f t="array" ref="Z819">IF(V819="NA",$AD$2,(INDEX($BL$4:$BL$73,MATCH(V819&amp;W819,$BK$4:$BK$73&amp;$BJ$4:$BJ$73,0))))</f>
        <v>4.1970782120221983E-2</v>
      </c>
      <c r="AA819" s="46">
        <f t="shared" si="20"/>
        <v>1.041970782120222</v>
      </c>
      <c r="AB819" s="46"/>
    </row>
    <row r="820" spans="1:28" x14ac:dyDescent="0.25">
      <c r="A820">
        <v>4849</v>
      </c>
      <c r="B820" s="1">
        <v>45541.462414976799</v>
      </c>
      <c r="C820" s="1">
        <v>45541</v>
      </c>
      <c r="D820" t="s">
        <v>9100</v>
      </c>
      <c r="E820" t="s">
        <v>9101</v>
      </c>
      <c r="F820" t="s">
        <v>790</v>
      </c>
      <c r="G820">
        <v>79</v>
      </c>
      <c r="H820" t="b">
        <v>0</v>
      </c>
      <c r="I820" t="s">
        <v>9240</v>
      </c>
      <c r="J820" t="s">
        <v>9159</v>
      </c>
      <c r="K820" t="s">
        <v>7</v>
      </c>
      <c r="L820" t="b">
        <v>0</v>
      </c>
      <c r="M820" t="s">
        <v>10220</v>
      </c>
      <c r="N820" t="b">
        <v>0</v>
      </c>
      <c r="O820" t="b">
        <v>0</v>
      </c>
      <c r="P820" t="b">
        <v>0</v>
      </c>
      <c r="Q820" t="b">
        <v>1</v>
      </c>
      <c r="R820" t="s">
        <v>10221</v>
      </c>
      <c r="S820">
        <v>40</v>
      </c>
      <c r="T820" t="b">
        <v>0</v>
      </c>
      <c r="V820" t="s">
        <v>8</v>
      </c>
      <c r="W820" t="s">
        <v>8</v>
      </c>
      <c r="X820" s="11">
        <v>82</v>
      </c>
      <c r="Y820">
        <v>1</v>
      </c>
      <c r="Z820" s="46" cm="1">
        <f t="array" ref="Z820">IF(V820="NA",$AD$2,(INDEX($BL$4:$BL$73,MATCH(V820&amp;W820,$BK$4:$BK$73&amp;$BJ$4:$BJ$73,0))))</f>
        <v>-4.0430703315750931E-2</v>
      </c>
      <c r="AA820" s="46">
        <f t="shared" si="20"/>
        <v>0.95956929668424906</v>
      </c>
      <c r="AB820" s="46"/>
    </row>
    <row r="821" spans="1:28" x14ac:dyDescent="0.25">
      <c r="A821">
        <v>4855</v>
      </c>
      <c r="B821" s="1">
        <v>45541.4601747454</v>
      </c>
      <c r="C821" s="1">
        <v>45541</v>
      </c>
      <c r="D821" t="s">
        <v>9100</v>
      </c>
      <c r="E821" t="s">
        <v>9101</v>
      </c>
      <c r="F821" t="s">
        <v>664</v>
      </c>
      <c r="G821">
        <v>73</v>
      </c>
      <c r="H821" t="b">
        <v>0</v>
      </c>
      <c r="I821" t="s">
        <v>9240</v>
      </c>
      <c r="J821" t="s">
        <v>9159</v>
      </c>
      <c r="K821" t="s">
        <v>7</v>
      </c>
      <c r="L821" t="b">
        <v>0</v>
      </c>
      <c r="M821" t="s">
        <v>10222</v>
      </c>
      <c r="N821" t="b">
        <v>0</v>
      </c>
      <c r="O821" t="b">
        <v>0</v>
      </c>
      <c r="P821" t="b">
        <v>0</v>
      </c>
      <c r="Q821" t="b">
        <v>1</v>
      </c>
      <c r="R821" t="s">
        <v>10223</v>
      </c>
      <c r="S821">
        <v>40</v>
      </c>
      <c r="T821" t="b">
        <v>0</v>
      </c>
      <c r="V821" t="s">
        <v>658</v>
      </c>
      <c r="W821">
        <v>4</v>
      </c>
      <c r="X821" s="11">
        <v>77</v>
      </c>
      <c r="Y821">
        <v>1</v>
      </c>
      <c r="Z821" s="46" cm="1">
        <f t="array" ref="Z821">IF(V821="NA",$AD$2,(INDEX($BL$4:$BL$73,MATCH(V821&amp;W821,$BK$4:$BK$73&amp;$BJ$4:$BJ$73,0))))</f>
        <v>1.1678733304575896E-2</v>
      </c>
      <c r="AA821" s="46">
        <f t="shared" si="20"/>
        <v>1.0116787333045758</v>
      </c>
      <c r="AB821" s="46"/>
    </row>
    <row r="822" spans="1:28" x14ac:dyDescent="0.25">
      <c r="A822">
        <v>4861</v>
      </c>
      <c r="B822" s="1">
        <v>45541.458789374999</v>
      </c>
      <c r="C822" s="1">
        <v>45541</v>
      </c>
      <c r="D822" t="s">
        <v>9100</v>
      </c>
      <c r="E822" t="s">
        <v>9101</v>
      </c>
      <c r="F822" t="s">
        <v>664</v>
      </c>
      <c r="G822">
        <v>77</v>
      </c>
      <c r="H822" t="b">
        <v>0</v>
      </c>
      <c r="I822" t="s">
        <v>9240</v>
      </c>
      <c r="J822" t="s">
        <v>9159</v>
      </c>
      <c r="K822" t="s">
        <v>7</v>
      </c>
      <c r="L822" t="b">
        <v>0</v>
      </c>
      <c r="M822" t="s">
        <v>10224</v>
      </c>
      <c r="N822" t="b">
        <v>0</v>
      </c>
      <c r="O822" t="b">
        <v>0</v>
      </c>
      <c r="P822" t="b">
        <v>0</v>
      </c>
      <c r="Q822" t="b">
        <v>1</v>
      </c>
      <c r="R822" t="s">
        <v>10225</v>
      </c>
      <c r="S822">
        <v>40</v>
      </c>
      <c r="T822" t="b">
        <v>0</v>
      </c>
      <c r="V822" t="s">
        <v>8</v>
      </c>
      <c r="W822" t="s">
        <v>8</v>
      </c>
      <c r="X822" s="11">
        <v>77</v>
      </c>
      <c r="Y822">
        <v>1</v>
      </c>
      <c r="Z822" s="46" cm="1">
        <f t="array" ref="Z822">IF(V822="NA",$AD$2,(INDEX($BL$4:$BL$73,MATCH(V822&amp;W822,$BK$4:$BK$73&amp;$BJ$4:$BJ$73,0))))</f>
        <v>-4.0430703315750931E-2</v>
      </c>
      <c r="AA822" s="46">
        <f t="shared" si="20"/>
        <v>0.95956929668424906</v>
      </c>
      <c r="AB822" s="46"/>
    </row>
    <row r="823" spans="1:28" x14ac:dyDescent="0.25">
      <c r="A823">
        <v>4862</v>
      </c>
      <c r="B823" s="1">
        <v>45541.4584772569</v>
      </c>
      <c r="C823" s="1">
        <v>45541</v>
      </c>
      <c r="D823" t="s">
        <v>9100</v>
      </c>
      <c r="E823" t="s">
        <v>9101</v>
      </c>
      <c r="F823" t="s">
        <v>664</v>
      </c>
      <c r="G823">
        <v>74</v>
      </c>
      <c r="H823" t="b">
        <v>0</v>
      </c>
      <c r="I823" t="s">
        <v>9240</v>
      </c>
      <c r="J823" t="s">
        <v>9159</v>
      </c>
      <c r="K823" t="s">
        <v>7</v>
      </c>
      <c r="L823" t="b">
        <v>0</v>
      </c>
      <c r="M823" t="s">
        <v>6882</v>
      </c>
      <c r="N823" t="b">
        <v>0</v>
      </c>
      <c r="O823" t="b">
        <v>0</v>
      </c>
      <c r="P823" t="b">
        <v>0</v>
      </c>
      <c r="Q823" t="b">
        <v>1</v>
      </c>
      <c r="R823" t="s">
        <v>442</v>
      </c>
      <c r="S823">
        <v>40</v>
      </c>
      <c r="T823" t="b">
        <v>0</v>
      </c>
      <c r="V823" t="s">
        <v>892</v>
      </c>
      <c r="W823">
        <v>4</v>
      </c>
      <c r="X823" s="11">
        <v>77</v>
      </c>
      <c r="Y823">
        <v>1</v>
      </c>
      <c r="Z823" s="46" cm="1">
        <f t="array" ref="Z823">IF(V823="NA",$AD$2,(INDEX($BL$4:$BL$73,MATCH(V823&amp;W823,$BK$4:$BK$73&amp;$BJ$4:$BJ$73,0))))</f>
        <v>1.0498615788681274E-2</v>
      </c>
      <c r="AA823" s="46">
        <f t="shared" si="20"/>
        <v>1.0104986157886813</v>
      </c>
      <c r="AB823" s="46"/>
    </row>
    <row r="824" spans="1:28" x14ac:dyDescent="0.25">
      <c r="A824">
        <v>4863</v>
      </c>
      <c r="B824" s="1">
        <v>45541.458132696796</v>
      </c>
      <c r="C824" s="1">
        <v>45541</v>
      </c>
      <c r="D824" t="s">
        <v>9100</v>
      </c>
      <c r="E824" t="s">
        <v>9101</v>
      </c>
      <c r="F824" t="s">
        <v>664</v>
      </c>
      <c r="G824">
        <v>74</v>
      </c>
      <c r="H824" t="b">
        <v>0</v>
      </c>
      <c r="I824" t="s">
        <v>9240</v>
      </c>
      <c r="J824" t="s">
        <v>9159</v>
      </c>
      <c r="K824" t="s">
        <v>7</v>
      </c>
      <c r="L824" t="b">
        <v>0</v>
      </c>
      <c r="M824" t="s">
        <v>10226</v>
      </c>
      <c r="N824" t="b">
        <v>0</v>
      </c>
      <c r="O824" t="b">
        <v>0</v>
      </c>
      <c r="P824" t="b">
        <v>0</v>
      </c>
      <c r="Q824" t="b">
        <v>1</v>
      </c>
      <c r="R824" t="s">
        <v>10227</v>
      </c>
      <c r="S824">
        <v>40</v>
      </c>
      <c r="T824" t="b">
        <v>0</v>
      </c>
      <c r="V824" t="s">
        <v>8</v>
      </c>
      <c r="W824" t="s">
        <v>8</v>
      </c>
      <c r="X824" s="11">
        <v>77</v>
      </c>
      <c r="Y824">
        <v>1</v>
      </c>
      <c r="Z824" s="46" cm="1">
        <f t="array" ref="Z824">IF(V824="NA",$AD$2,(INDEX($BL$4:$BL$73,MATCH(V824&amp;W824,$BK$4:$BK$73&amp;$BJ$4:$BJ$73,0))))</f>
        <v>-4.0430703315750931E-2</v>
      </c>
      <c r="AA824" s="46">
        <f t="shared" si="20"/>
        <v>0.95956929668424906</v>
      </c>
      <c r="AB824" s="46"/>
    </row>
    <row r="825" spans="1:28" x14ac:dyDescent="0.25">
      <c r="A825">
        <v>4865</v>
      </c>
      <c r="B825" s="1">
        <v>45541.457556435198</v>
      </c>
      <c r="C825" s="1">
        <v>45541</v>
      </c>
      <c r="D825" t="s">
        <v>9100</v>
      </c>
      <c r="E825" t="s">
        <v>9101</v>
      </c>
      <c r="F825" t="s">
        <v>790</v>
      </c>
      <c r="G825">
        <v>71</v>
      </c>
      <c r="H825" t="b">
        <v>0</v>
      </c>
      <c r="I825" t="s">
        <v>9240</v>
      </c>
      <c r="J825" t="s">
        <v>9159</v>
      </c>
      <c r="K825" t="s">
        <v>7</v>
      </c>
      <c r="L825" t="b">
        <v>0</v>
      </c>
      <c r="M825" t="s">
        <v>10228</v>
      </c>
      <c r="N825" t="b">
        <v>0</v>
      </c>
      <c r="O825" t="b">
        <v>0</v>
      </c>
      <c r="P825" t="b">
        <v>0</v>
      </c>
      <c r="Q825" t="b">
        <v>1</v>
      </c>
      <c r="R825" t="s">
        <v>10229</v>
      </c>
      <c r="S825">
        <v>40</v>
      </c>
      <c r="T825" t="b">
        <v>0</v>
      </c>
      <c r="V825" t="s">
        <v>889</v>
      </c>
      <c r="W825">
        <v>4</v>
      </c>
      <c r="X825" s="11">
        <v>72</v>
      </c>
      <c r="Y825">
        <v>1</v>
      </c>
      <c r="Z825" s="46" cm="1">
        <f t="array" ref="Z825">IF(V825="NA",$AD$2,(INDEX($BL$4:$BL$73,MATCH(V825&amp;W825,$BK$4:$BK$73&amp;$BJ$4:$BJ$73,0))))</f>
        <v>1.0498615788681227E-2</v>
      </c>
      <c r="AA825" s="46">
        <f t="shared" si="20"/>
        <v>1.0104986157886813</v>
      </c>
      <c r="AB825" s="46"/>
    </row>
    <row r="826" spans="1:28" x14ac:dyDescent="0.25">
      <c r="A826">
        <v>4866</v>
      </c>
      <c r="B826" s="1">
        <v>45541.457282037001</v>
      </c>
      <c r="C826" s="1">
        <v>45541</v>
      </c>
      <c r="D826" t="s">
        <v>9100</v>
      </c>
      <c r="E826" t="s">
        <v>9101</v>
      </c>
      <c r="F826" t="s">
        <v>664</v>
      </c>
      <c r="G826">
        <v>78</v>
      </c>
      <c r="H826" t="b">
        <v>0</v>
      </c>
      <c r="I826" t="s">
        <v>9240</v>
      </c>
      <c r="J826" t="s">
        <v>9159</v>
      </c>
      <c r="K826" t="s">
        <v>7</v>
      </c>
      <c r="L826" t="b">
        <v>0</v>
      </c>
      <c r="M826" t="s">
        <v>10230</v>
      </c>
      <c r="N826" t="b">
        <v>0</v>
      </c>
      <c r="O826" t="b">
        <v>0</v>
      </c>
      <c r="P826" t="b">
        <v>0</v>
      </c>
      <c r="Q826" t="b">
        <v>1</v>
      </c>
      <c r="R826" t="s">
        <v>10231</v>
      </c>
      <c r="S826">
        <v>40</v>
      </c>
      <c r="T826" t="b">
        <v>0</v>
      </c>
      <c r="V826" t="s">
        <v>893</v>
      </c>
      <c r="W826">
        <v>4</v>
      </c>
      <c r="X826" s="11">
        <v>82</v>
      </c>
      <c r="Y826">
        <v>1</v>
      </c>
      <c r="Z826" s="46" cm="1">
        <f t="array" ref="Z826">IF(V826="NA",$AD$2,(INDEX($BL$4:$BL$73,MATCH(V826&amp;W826,$BK$4:$BK$73&amp;$BJ$4:$BJ$73,0))))</f>
        <v>1.0498615788681286E-2</v>
      </c>
      <c r="AA826" s="46">
        <f t="shared" si="20"/>
        <v>1.0104986157886813</v>
      </c>
      <c r="AB826" s="46"/>
    </row>
    <row r="827" spans="1:28" x14ac:dyDescent="0.25">
      <c r="A827">
        <v>4876</v>
      </c>
      <c r="B827" s="1">
        <v>45541.450543796302</v>
      </c>
      <c r="C827" s="1">
        <v>45541</v>
      </c>
      <c r="D827" t="s">
        <v>9100</v>
      </c>
      <c r="E827" t="s">
        <v>9101</v>
      </c>
      <c r="F827" t="s">
        <v>664</v>
      </c>
      <c r="G827">
        <v>79</v>
      </c>
      <c r="H827" t="b">
        <v>0</v>
      </c>
      <c r="I827" t="s">
        <v>9240</v>
      </c>
      <c r="J827" t="s">
        <v>9159</v>
      </c>
      <c r="K827" t="s">
        <v>7</v>
      </c>
      <c r="L827" t="b">
        <v>0</v>
      </c>
      <c r="M827" t="s">
        <v>10232</v>
      </c>
      <c r="N827" t="b">
        <v>0</v>
      </c>
      <c r="O827" t="b">
        <v>0</v>
      </c>
      <c r="P827" t="b">
        <v>0</v>
      </c>
      <c r="Q827" t="b">
        <v>1</v>
      </c>
      <c r="R827" t="s">
        <v>10233</v>
      </c>
      <c r="S827">
        <v>40</v>
      </c>
      <c r="T827" t="b">
        <v>0</v>
      </c>
      <c r="V827" t="s">
        <v>742</v>
      </c>
      <c r="W827">
        <v>4</v>
      </c>
      <c r="X827" s="11">
        <v>82</v>
      </c>
      <c r="Y827">
        <v>1</v>
      </c>
      <c r="Z827" s="46" cm="1">
        <f t="array" ref="Z827">IF(V827="NA",$AD$2,(INDEX($BL$4:$BL$73,MATCH(V827&amp;W827,$BK$4:$BK$73&amp;$BJ$4:$BJ$73,0))))</f>
        <v>1.1678733304575913E-2</v>
      </c>
      <c r="AA827" s="46">
        <f t="shared" si="20"/>
        <v>1.0116787333045758</v>
      </c>
      <c r="AB827" s="46"/>
    </row>
    <row r="828" spans="1:28" x14ac:dyDescent="0.25">
      <c r="A828">
        <v>4880</v>
      </c>
      <c r="B828" s="1">
        <v>45541.449614976897</v>
      </c>
      <c r="C828" s="1">
        <v>45541</v>
      </c>
      <c r="D828" t="s">
        <v>9100</v>
      </c>
      <c r="E828" t="s">
        <v>9101</v>
      </c>
      <c r="F828" t="s">
        <v>664</v>
      </c>
      <c r="G828">
        <v>71</v>
      </c>
      <c r="H828" t="b">
        <v>0</v>
      </c>
      <c r="I828" t="s">
        <v>9240</v>
      </c>
      <c r="J828" t="s">
        <v>9159</v>
      </c>
      <c r="K828" t="s">
        <v>7</v>
      </c>
      <c r="L828" t="b">
        <v>0</v>
      </c>
      <c r="M828" t="s">
        <v>6881</v>
      </c>
      <c r="N828" t="b">
        <v>0</v>
      </c>
      <c r="O828" t="b">
        <v>0</v>
      </c>
      <c r="P828" t="b">
        <v>0</v>
      </c>
      <c r="Q828" t="b">
        <v>1</v>
      </c>
      <c r="R828" t="s">
        <v>441</v>
      </c>
      <c r="S828">
        <v>40</v>
      </c>
      <c r="T828" t="b">
        <v>0</v>
      </c>
      <c r="V828" t="s">
        <v>8</v>
      </c>
      <c r="W828" t="s">
        <v>8</v>
      </c>
      <c r="X828" s="11">
        <v>72</v>
      </c>
      <c r="Y828">
        <v>1</v>
      </c>
      <c r="Z828" s="46" cm="1">
        <f t="array" ref="Z828">IF(V828="NA",$AD$2,(INDEX($BL$4:$BL$73,MATCH(V828&amp;W828,$BK$4:$BK$73&amp;$BJ$4:$BJ$73,0))))</f>
        <v>-4.0430703315750931E-2</v>
      </c>
      <c r="AA828" s="46">
        <f t="shared" si="20"/>
        <v>0.95956929668424906</v>
      </c>
      <c r="AB828" s="46"/>
    </row>
    <row r="829" spans="1:28" x14ac:dyDescent="0.25">
      <c r="A829">
        <v>4881</v>
      </c>
      <c r="B829" s="1">
        <v>45541.449347881899</v>
      </c>
      <c r="C829" s="1">
        <v>45541</v>
      </c>
      <c r="D829" t="s">
        <v>9100</v>
      </c>
      <c r="E829" t="s">
        <v>9101</v>
      </c>
      <c r="F829" t="s">
        <v>664</v>
      </c>
      <c r="G829">
        <v>72</v>
      </c>
      <c r="H829" t="b">
        <v>0</v>
      </c>
      <c r="I829" t="s">
        <v>9240</v>
      </c>
      <c r="J829" t="s">
        <v>9159</v>
      </c>
      <c r="K829" t="s">
        <v>7</v>
      </c>
      <c r="L829" t="b">
        <v>0</v>
      </c>
      <c r="M829" t="s">
        <v>10234</v>
      </c>
      <c r="N829" t="b">
        <v>0</v>
      </c>
      <c r="O829" t="b">
        <v>0</v>
      </c>
      <c r="P829" t="b">
        <v>0</v>
      </c>
      <c r="Q829" t="b">
        <v>1</v>
      </c>
      <c r="R829" t="s">
        <v>10235</v>
      </c>
      <c r="S829">
        <v>40</v>
      </c>
      <c r="T829" t="b">
        <v>0</v>
      </c>
      <c r="V829" t="s">
        <v>893</v>
      </c>
      <c r="W829">
        <v>4</v>
      </c>
      <c r="X829" s="11">
        <v>72</v>
      </c>
      <c r="Y829">
        <v>1</v>
      </c>
      <c r="Z829" s="46" cm="1">
        <f t="array" ref="Z829">IF(V829="NA",$AD$2,(INDEX($BL$4:$BL$73,MATCH(V829&amp;W829,$BK$4:$BK$73&amp;$BJ$4:$BJ$73,0))))</f>
        <v>1.0498615788681286E-2</v>
      </c>
      <c r="AA829" s="46">
        <f t="shared" si="20"/>
        <v>1.0104986157886813</v>
      </c>
      <c r="AB829" s="46"/>
    </row>
    <row r="830" spans="1:28" x14ac:dyDescent="0.25">
      <c r="A830">
        <v>4890</v>
      </c>
      <c r="B830" s="1">
        <v>45541.446101481502</v>
      </c>
      <c r="C830" s="1">
        <v>45541</v>
      </c>
      <c r="D830" t="s">
        <v>9100</v>
      </c>
      <c r="E830" t="s">
        <v>9101</v>
      </c>
      <c r="F830" t="s">
        <v>664</v>
      </c>
      <c r="G830">
        <v>72</v>
      </c>
      <c r="H830" t="b">
        <v>0</v>
      </c>
      <c r="I830" t="s">
        <v>9240</v>
      </c>
      <c r="J830" t="s">
        <v>9159</v>
      </c>
      <c r="K830" t="s">
        <v>7</v>
      </c>
      <c r="L830" t="b">
        <v>0</v>
      </c>
      <c r="M830" t="s">
        <v>10236</v>
      </c>
      <c r="N830" t="b">
        <v>0</v>
      </c>
      <c r="O830" t="b">
        <v>0</v>
      </c>
      <c r="P830" t="b">
        <v>0</v>
      </c>
      <c r="Q830" t="b">
        <v>1</v>
      </c>
      <c r="R830" t="s">
        <v>10237</v>
      </c>
      <c r="S830">
        <v>40</v>
      </c>
      <c r="T830" t="b">
        <v>0</v>
      </c>
      <c r="V830" t="s">
        <v>8</v>
      </c>
      <c r="W830" t="s">
        <v>8</v>
      </c>
      <c r="X830" s="11">
        <v>72</v>
      </c>
      <c r="Y830">
        <v>1</v>
      </c>
      <c r="Z830" s="46" cm="1">
        <f t="array" ref="Z830">IF(V830="NA",$AD$2,(INDEX($BL$4:$BL$73,MATCH(V830&amp;W830,$BK$4:$BK$73&amp;$BJ$4:$BJ$73,0))))</f>
        <v>-4.0430703315750931E-2</v>
      </c>
      <c r="AA830" s="46">
        <f t="shared" si="20"/>
        <v>0.95956929668424906</v>
      </c>
      <c r="AB830" s="46"/>
    </row>
    <row r="831" spans="1:28" x14ac:dyDescent="0.25">
      <c r="A831">
        <v>4891</v>
      </c>
      <c r="B831" s="1">
        <v>45541.445820648201</v>
      </c>
      <c r="C831" s="1">
        <v>45541</v>
      </c>
      <c r="D831" t="s">
        <v>9100</v>
      </c>
      <c r="E831" t="s">
        <v>9101</v>
      </c>
      <c r="F831" t="s">
        <v>790</v>
      </c>
      <c r="G831">
        <v>77</v>
      </c>
      <c r="H831" t="b">
        <v>0</v>
      </c>
      <c r="I831" t="s">
        <v>9240</v>
      </c>
      <c r="J831" t="s">
        <v>9159</v>
      </c>
      <c r="K831" t="s">
        <v>7</v>
      </c>
      <c r="L831" t="b">
        <v>0</v>
      </c>
      <c r="M831" t="s">
        <v>10238</v>
      </c>
      <c r="N831" t="b">
        <v>0</v>
      </c>
      <c r="O831" t="b">
        <v>0</v>
      </c>
      <c r="P831" t="b">
        <v>0</v>
      </c>
      <c r="Q831" t="b">
        <v>1</v>
      </c>
      <c r="R831" t="s">
        <v>10239</v>
      </c>
      <c r="S831">
        <v>40</v>
      </c>
      <c r="T831" t="b">
        <v>0</v>
      </c>
      <c r="V831" t="s">
        <v>658</v>
      </c>
      <c r="W831">
        <v>4</v>
      </c>
      <c r="X831" s="11">
        <v>77</v>
      </c>
      <c r="Y831">
        <v>1</v>
      </c>
      <c r="Z831" s="46" cm="1">
        <f t="array" ref="Z831">IF(V831="NA",$AD$2,(INDEX($BL$4:$BL$73,MATCH(V831&amp;W831,$BK$4:$BK$73&amp;$BJ$4:$BJ$73,0))))</f>
        <v>1.1678733304575896E-2</v>
      </c>
      <c r="AA831" s="46">
        <f t="shared" si="20"/>
        <v>1.0116787333045758</v>
      </c>
      <c r="AB831" s="46"/>
    </row>
    <row r="832" spans="1:28" x14ac:dyDescent="0.25">
      <c r="A832">
        <v>4892</v>
      </c>
      <c r="B832" s="1">
        <v>45541.445583726898</v>
      </c>
      <c r="C832" s="1">
        <v>45541</v>
      </c>
      <c r="D832" t="s">
        <v>9100</v>
      </c>
      <c r="E832" t="s">
        <v>9101</v>
      </c>
      <c r="F832" t="s">
        <v>790</v>
      </c>
      <c r="G832">
        <v>76</v>
      </c>
      <c r="H832" t="b">
        <v>0</v>
      </c>
      <c r="I832" t="s">
        <v>9240</v>
      </c>
      <c r="J832" t="s">
        <v>9159</v>
      </c>
      <c r="K832" t="s">
        <v>7</v>
      </c>
      <c r="L832" t="b">
        <v>0</v>
      </c>
      <c r="M832" t="s">
        <v>6880</v>
      </c>
      <c r="N832" t="b">
        <v>1</v>
      </c>
      <c r="O832" t="b">
        <v>0</v>
      </c>
      <c r="P832" t="b">
        <v>0</v>
      </c>
      <c r="Q832" t="b">
        <v>1</v>
      </c>
      <c r="R832" t="s">
        <v>3511</v>
      </c>
      <c r="S832">
        <v>40</v>
      </c>
      <c r="T832" t="b">
        <v>0</v>
      </c>
      <c r="V832" t="s">
        <v>893</v>
      </c>
      <c r="W832">
        <v>4</v>
      </c>
      <c r="X832" s="11">
        <v>77</v>
      </c>
      <c r="Y832">
        <v>1</v>
      </c>
      <c r="Z832" s="46" cm="1">
        <f t="array" ref="Z832">IF(V832="NA",$AD$2,(INDEX($BL$4:$BL$73,MATCH(V832&amp;W832,$BK$4:$BK$73&amp;$BJ$4:$BJ$73,0))))</f>
        <v>1.0498615788681286E-2</v>
      </c>
      <c r="AA832" s="46">
        <f t="shared" si="20"/>
        <v>1.0104986157886813</v>
      </c>
      <c r="AB832" s="46"/>
    </row>
    <row r="833" spans="1:28" x14ac:dyDescent="0.25">
      <c r="A833">
        <v>4893</v>
      </c>
      <c r="B833" s="1">
        <v>45541.445291817101</v>
      </c>
      <c r="C833" s="1">
        <v>45541</v>
      </c>
      <c r="D833" t="s">
        <v>9100</v>
      </c>
      <c r="E833" t="s">
        <v>9101</v>
      </c>
      <c r="F833" t="s">
        <v>664</v>
      </c>
      <c r="G833">
        <v>76</v>
      </c>
      <c r="H833" t="b">
        <v>0</v>
      </c>
      <c r="I833" t="s">
        <v>9240</v>
      </c>
      <c r="J833" t="s">
        <v>9159</v>
      </c>
      <c r="K833" t="s">
        <v>7</v>
      </c>
      <c r="L833" t="b">
        <v>0</v>
      </c>
      <c r="M833" t="s">
        <v>10240</v>
      </c>
      <c r="N833" t="b">
        <v>0</v>
      </c>
      <c r="O833" t="b">
        <v>0</v>
      </c>
      <c r="P833" t="b">
        <v>0</v>
      </c>
      <c r="Q833" t="b">
        <v>1</v>
      </c>
      <c r="R833" t="s">
        <v>10241</v>
      </c>
      <c r="S833">
        <v>40</v>
      </c>
      <c r="T833" t="b">
        <v>0</v>
      </c>
      <c r="V833" t="s">
        <v>893</v>
      </c>
      <c r="W833">
        <v>4</v>
      </c>
      <c r="X833" s="11">
        <v>77</v>
      </c>
      <c r="Y833">
        <v>1</v>
      </c>
      <c r="Z833" s="46" cm="1">
        <f t="array" ref="Z833">IF(V833="NA",$AD$2,(INDEX($BL$4:$BL$73,MATCH(V833&amp;W833,$BK$4:$BK$73&amp;$BJ$4:$BJ$73,0))))</f>
        <v>1.0498615788681286E-2</v>
      </c>
      <c r="AA833" s="46">
        <f t="shared" si="20"/>
        <v>1.0104986157886813</v>
      </c>
      <c r="AB833" s="46"/>
    </row>
    <row r="834" spans="1:28" x14ac:dyDescent="0.25">
      <c r="A834">
        <v>4894</v>
      </c>
      <c r="B834" s="1">
        <v>45541.444983761598</v>
      </c>
      <c r="C834" s="1">
        <v>45541</v>
      </c>
      <c r="D834" t="s">
        <v>9100</v>
      </c>
      <c r="E834" t="s">
        <v>9101</v>
      </c>
      <c r="F834" t="s">
        <v>664</v>
      </c>
      <c r="G834">
        <v>81</v>
      </c>
      <c r="H834" t="b">
        <v>0</v>
      </c>
      <c r="I834" t="s">
        <v>9240</v>
      </c>
      <c r="J834" t="s">
        <v>9159</v>
      </c>
      <c r="K834" t="s">
        <v>7</v>
      </c>
      <c r="L834" t="b">
        <v>0</v>
      </c>
      <c r="M834" t="s">
        <v>10242</v>
      </c>
      <c r="N834" t="b">
        <v>0</v>
      </c>
      <c r="O834" t="b">
        <v>0</v>
      </c>
      <c r="P834" t="b">
        <v>0</v>
      </c>
      <c r="Q834" t="b">
        <v>1</v>
      </c>
      <c r="R834" t="s">
        <v>10243</v>
      </c>
      <c r="S834">
        <v>40</v>
      </c>
      <c r="T834" t="b">
        <v>0</v>
      </c>
      <c r="V834" t="s">
        <v>8</v>
      </c>
      <c r="W834" t="s">
        <v>8</v>
      </c>
      <c r="X834" s="11">
        <v>82</v>
      </c>
      <c r="Y834">
        <v>1</v>
      </c>
      <c r="Z834" s="46" cm="1">
        <f t="array" ref="Z834">IF(V834="NA",$AD$2,(INDEX($BL$4:$BL$73,MATCH(V834&amp;W834,$BK$4:$BK$73&amp;$BJ$4:$BJ$73,0))))</f>
        <v>-4.0430703315750931E-2</v>
      </c>
      <c r="AA834" s="46">
        <f t="shared" si="20"/>
        <v>0.95956929668424906</v>
      </c>
      <c r="AB834" s="46"/>
    </row>
    <row r="835" spans="1:28" x14ac:dyDescent="0.25">
      <c r="A835">
        <v>4895</v>
      </c>
      <c r="B835" s="1">
        <v>45541.444712361103</v>
      </c>
      <c r="C835" s="1">
        <v>45541</v>
      </c>
      <c r="D835" t="s">
        <v>9100</v>
      </c>
      <c r="E835" t="s">
        <v>9101</v>
      </c>
      <c r="F835" t="s">
        <v>790</v>
      </c>
      <c r="G835">
        <v>72</v>
      </c>
      <c r="H835" t="b">
        <v>0</v>
      </c>
      <c r="I835" t="s">
        <v>9240</v>
      </c>
      <c r="J835" t="s">
        <v>9159</v>
      </c>
      <c r="K835" t="s">
        <v>7</v>
      </c>
      <c r="L835" t="b">
        <v>0</v>
      </c>
      <c r="M835" t="s">
        <v>10244</v>
      </c>
      <c r="N835" t="b">
        <v>0</v>
      </c>
      <c r="O835" t="b">
        <v>0</v>
      </c>
      <c r="P835" t="b">
        <v>0</v>
      </c>
      <c r="Q835" t="b">
        <v>1</v>
      </c>
      <c r="R835" t="s">
        <v>10245</v>
      </c>
      <c r="S835">
        <v>40</v>
      </c>
      <c r="T835" t="b">
        <v>0</v>
      </c>
      <c r="V835" t="s">
        <v>893</v>
      </c>
      <c r="W835">
        <v>4</v>
      </c>
      <c r="X835" s="11">
        <v>72</v>
      </c>
      <c r="Y835">
        <v>1</v>
      </c>
      <c r="Z835" s="46" cm="1">
        <f t="array" ref="Z835">IF(V835="NA",$AD$2,(INDEX($BL$4:$BL$73,MATCH(V835&amp;W835,$BK$4:$BK$73&amp;$BJ$4:$BJ$73,0))))</f>
        <v>1.0498615788681286E-2</v>
      </c>
      <c r="AA835" s="46">
        <f t="shared" si="20"/>
        <v>1.0104986157886813</v>
      </c>
      <c r="AB835" s="46"/>
    </row>
    <row r="836" spans="1:28" x14ac:dyDescent="0.25">
      <c r="A836">
        <v>4896</v>
      </c>
      <c r="B836" s="1">
        <v>45541.444414652797</v>
      </c>
      <c r="C836" s="1">
        <v>45541</v>
      </c>
      <c r="D836" t="s">
        <v>9100</v>
      </c>
      <c r="E836" t="s">
        <v>9101</v>
      </c>
      <c r="F836" t="s">
        <v>664</v>
      </c>
      <c r="G836">
        <v>73</v>
      </c>
      <c r="H836" t="b">
        <v>0</v>
      </c>
      <c r="I836" t="s">
        <v>9240</v>
      </c>
      <c r="J836" t="s">
        <v>9159</v>
      </c>
      <c r="K836" t="s">
        <v>7</v>
      </c>
      <c r="L836" t="b">
        <v>0</v>
      </c>
      <c r="M836" t="s">
        <v>10246</v>
      </c>
      <c r="N836" t="b">
        <v>0</v>
      </c>
      <c r="O836" t="b">
        <v>0</v>
      </c>
      <c r="P836" t="b">
        <v>0</v>
      </c>
      <c r="Q836" t="b">
        <v>1</v>
      </c>
      <c r="R836" t="s">
        <v>10247</v>
      </c>
      <c r="S836">
        <v>40</v>
      </c>
      <c r="T836" t="b">
        <v>0</v>
      </c>
      <c r="V836" t="s">
        <v>886</v>
      </c>
      <c r="W836">
        <v>4</v>
      </c>
      <c r="X836" s="11">
        <v>77</v>
      </c>
      <c r="Y836">
        <v>1</v>
      </c>
      <c r="Z836" s="46" cm="1">
        <f t="array" ref="Z836">IF(V836="NA",$AD$2,(INDEX($BL$4:$BL$73,MATCH(V836&amp;W836,$BK$4:$BK$73&amp;$BJ$4:$BJ$73,0))))</f>
        <v>1.0498615788681297E-2</v>
      </c>
      <c r="AA836" s="46">
        <f t="shared" ref="AA836:AA899" si="21">Y836+Z836</f>
        <v>1.0104986157886813</v>
      </c>
      <c r="AB836" s="46"/>
    </row>
    <row r="837" spans="1:28" x14ac:dyDescent="0.25">
      <c r="A837">
        <v>4907</v>
      </c>
      <c r="B837" s="1">
        <v>45541.441025046297</v>
      </c>
      <c r="C837" s="1">
        <v>45541</v>
      </c>
      <c r="D837" t="s">
        <v>9100</v>
      </c>
      <c r="E837" t="s">
        <v>9101</v>
      </c>
      <c r="F837" t="s">
        <v>664</v>
      </c>
      <c r="G837">
        <v>75</v>
      </c>
      <c r="H837" t="b">
        <v>0</v>
      </c>
      <c r="I837" t="s">
        <v>9240</v>
      </c>
      <c r="J837" t="s">
        <v>9159</v>
      </c>
      <c r="K837" t="s">
        <v>7</v>
      </c>
      <c r="L837" t="b">
        <v>0</v>
      </c>
      <c r="M837" t="s">
        <v>10248</v>
      </c>
      <c r="N837" t="b">
        <v>0</v>
      </c>
      <c r="O837" t="b">
        <v>0</v>
      </c>
      <c r="P837" t="b">
        <v>0</v>
      </c>
      <c r="Q837" t="b">
        <v>1</v>
      </c>
      <c r="R837" t="s">
        <v>10249</v>
      </c>
      <c r="S837">
        <v>40</v>
      </c>
      <c r="T837" t="b">
        <v>0</v>
      </c>
      <c r="V837" t="s">
        <v>888</v>
      </c>
      <c r="W837">
        <v>4</v>
      </c>
      <c r="X837" s="11">
        <v>77</v>
      </c>
      <c r="Y837">
        <v>1</v>
      </c>
      <c r="Z837" s="46" cm="1">
        <f t="array" ref="Z837">IF(V837="NA",$AD$2,(INDEX($BL$4:$BL$73,MATCH(V837&amp;W837,$BK$4:$BK$73&amp;$BJ$4:$BJ$73,0))))</f>
        <v>1.0498615788681257E-2</v>
      </c>
      <c r="AA837" s="46">
        <f t="shared" si="21"/>
        <v>1.0104986157886813</v>
      </c>
      <c r="AB837" s="46"/>
    </row>
    <row r="838" spans="1:28" x14ac:dyDescent="0.25">
      <c r="A838">
        <v>4908</v>
      </c>
      <c r="B838" s="1">
        <v>45541.440828425897</v>
      </c>
      <c r="C838" s="1">
        <v>45541</v>
      </c>
      <c r="D838" t="s">
        <v>9100</v>
      </c>
      <c r="E838" t="s">
        <v>9101</v>
      </c>
      <c r="F838" t="s">
        <v>790</v>
      </c>
      <c r="G838">
        <v>73</v>
      </c>
      <c r="H838" t="b">
        <v>0</v>
      </c>
      <c r="I838" t="s">
        <v>9240</v>
      </c>
      <c r="J838" t="s">
        <v>9159</v>
      </c>
      <c r="K838" t="s">
        <v>7</v>
      </c>
      <c r="L838" t="b">
        <v>0</v>
      </c>
      <c r="M838" t="s">
        <v>10250</v>
      </c>
      <c r="N838" t="b">
        <v>1</v>
      </c>
      <c r="O838" t="b">
        <v>0</v>
      </c>
      <c r="P838" t="b">
        <v>0</v>
      </c>
      <c r="Q838" t="b">
        <v>1</v>
      </c>
      <c r="R838" t="s">
        <v>10251</v>
      </c>
      <c r="S838">
        <v>40</v>
      </c>
      <c r="T838" t="b">
        <v>0</v>
      </c>
      <c r="V838" t="s">
        <v>886</v>
      </c>
      <c r="W838">
        <v>4</v>
      </c>
      <c r="X838" s="11">
        <v>77</v>
      </c>
      <c r="Y838">
        <v>1</v>
      </c>
      <c r="Z838" s="46" cm="1">
        <f t="array" ref="Z838">IF(V838="NA",$AD$2,(INDEX($BL$4:$BL$73,MATCH(V838&amp;W838,$BK$4:$BK$73&amp;$BJ$4:$BJ$73,0))))</f>
        <v>1.0498615788681297E-2</v>
      </c>
      <c r="AA838" s="46">
        <f t="shared" si="21"/>
        <v>1.0104986157886813</v>
      </c>
      <c r="AB838" s="46"/>
    </row>
    <row r="839" spans="1:28" x14ac:dyDescent="0.25">
      <c r="A839">
        <v>4909</v>
      </c>
      <c r="B839" s="1">
        <v>45541.440552986103</v>
      </c>
      <c r="C839" s="1">
        <v>45541</v>
      </c>
      <c r="D839" t="s">
        <v>9100</v>
      </c>
      <c r="E839" t="s">
        <v>9101</v>
      </c>
      <c r="F839" t="s">
        <v>790</v>
      </c>
      <c r="G839">
        <v>70</v>
      </c>
      <c r="H839" t="b">
        <v>0</v>
      </c>
      <c r="I839" t="s">
        <v>9240</v>
      </c>
      <c r="J839" t="s">
        <v>9159</v>
      </c>
      <c r="K839" t="s">
        <v>7</v>
      </c>
      <c r="L839" t="b">
        <v>0</v>
      </c>
      <c r="M839" t="s">
        <v>10252</v>
      </c>
      <c r="N839" t="b">
        <v>0</v>
      </c>
      <c r="O839" t="b">
        <v>0</v>
      </c>
      <c r="P839" t="b">
        <v>0</v>
      </c>
      <c r="Q839" t="b">
        <v>1</v>
      </c>
      <c r="R839" t="s">
        <v>10253</v>
      </c>
      <c r="S839">
        <v>40</v>
      </c>
      <c r="T839" t="b">
        <v>0</v>
      </c>
      <c r="V839" t="s">
        <v>892</v>
      </c>
      <c r="W839">
        <v>5</v>
      </c>
      <c r="X839" s="11">
        <v>72</v>
      </c>
      <c r="Y839">
        <v>1</v>
      </c>
      <c r="Z839" s="46" cm="1">
        <f t="array" ref="Z839">IF(V839="NA",$AD$2,(INDEX($BL$4:$BL$73,MATCH(V839&amp;W839,$BK$4:$BK$73&amp;$BJ$4:$BJ$73,0))))</f>
        <v>4.1970782120221983E-2</v>
      </c>
      <c r="AA839" s="46">
        <f t="shared" si="21"/>
        <v>1.041970782120222</v>
      </c>
      <c r="AB839" s="46"/>
    </row>
    <row r="840" spans="1:28" x14ac:dyDescent="0.25">
      <c r="A840">
        <v>4914</v>
      </c>
      <c r="B840" s="1">
        <v>45541.439407395803</v>
      </c>
      <c r="C840" s="1">
        <v>45541</v>
      </c>
      <c r="D840" t="s">
        <v>9100</v>
      </c>
      <c r="E840" t="s">
        <v>9101</v>
      </c>
      <c r="F840" t="s">
        <v>790</v>
      </c>
      <c r="G840">
        <v>72</v>
      </c>
      <c r="H840" t="b">
        <v>0</v>
      </c>
      <c r="I840" t="s">
        <v>9240</v>
      </c>
      <c r="J840" t="s">
        <v>9159</v>
      </c>
      <c r="K840" t="s">
        <v>7</v>
      </c>
      <c r="L840" t="b">
        <v>0</v>
      </c>
      <c r="M840" t="s">
        <v>10254</v>
      </c>
      <c r="N840" t="b">
        <v>0</v>
      </c>
      <c r="O840" t="b">
        <v>0</v>
      </c>
      <c r="P840" t="b">
        <v>0</v>
      </c>
      <c r="Q840" t="b">
        <v>1</v>
      </c>
      <c r="R840" t="s">
        <v>10255</v>
      </c>
      <c r="S840">
        <v>40</v>
      </c>
      <c r="T840" t="b">
        <v>0</v>
      </c>
      <c r="V840" t="s">
        <v>888</v>
      </c>
      <c r="W840">
        <v>4</v>
      </c>
      <c r="X840" s="11">
        <v>72</v>
      </c>
      <c r="Y840">
        <v>1</v>
      </c>
      <c r="Z840" s="46" cm="1">
        <f t="array" ref="Z840">IF(V840="NA",$AD$2,(INDEX($BL$4:$BL$73,MATCH(V840&amp;W840,$BK$4:$BK$73&amp;$BJ$4:$BJ$73,0))))</f>
        <v>1.0498615788681257E-2</v>
      </c>
      <c r="AA840" s="46">
        <f t="shared" si="21"/>
        <v>1.0104986157886813</v>
      </c>
      <c r="AB840" s="46"/>
    </row>
    <row r="841" spans="1:28" x14ac:dyDescent="0.25">
      <c r="A841">
        <v>4916</v>
      </c>
      <c r="B841" s="1">
        <v>45541.438845185199</v>
      </c>
      <c r="C841" s="1">
        <v>45541</v>
      </c>
      <c r="D841" t="s">
        <v>9100</v>
      </c>
      <c r="E841" t="s">
        <v>9101</v>
      </c>
      <c r="F841" t="s">
        <v>790</v>
      </c>
      <c r="G841">
        <v>89</v>
      </c>
      <c r="H841" t="b">
        <v>0</v>
      </c>
      <c r="I841" t="s">
        <v>9240</v>
      </c>
      <c r="J841" t="s">
        <v>9159</v>
      </c>
      <c r="K841" t="s">
        <v>7</v>
      </c>
      <c r="L841" t="b">
        <v>0</v>
      </c>
      <c r="M841" t="s">
        <v>6879</v>
      </c>
      <c r="N841" t="b">
        <v>0</v>
      </c>
      <c r="O841" t="b">
        <v>0</v>
      </c>
      <c r="P841" t="b">
        <v>0</v>
      </c>
      <c r="Q841" t="b">
        <v>1</v>
      </c>
      <c r="R841" t="s">
        <v>3504</v>
      </c>
      <c r="S841">
        <v>40</v>
      </c>
      <c r="T841" t="b">
        <v>0</v>
      </c>
      <c r="V841" t="s">
        <v>892</v>
      </c>
      <c r="W841">
        <v>4</v>
      </c>
      <c r="X841" s="11">
        <v>92</v>
      </c>
      <c r="Y841">
        <v>1</v>
      </c>
      <c r="Z841" s="46" cm="1">
        <f t="array" ref="Z841">IF(V841="NA",$AD$2,(INDEX($BL$4:$BL$73,MATCH(V841&amp;W841,$BK$4:$BK$73&amp;$BJ$4:$BJ$73,0))))</f>
        <v>1.0498615788681274E-2</v>
      </c>
      <c r="AA841" s="46">
        <f t="shared" si="21"/>
        <v>1.0104986157886813</v>
      </c>
      <c r="AB841" s="46"/>
    </row>
    <row r="842" spans="1:28" x14ac:dyDescent="0.25">
      <c r="A842">
        <v>4925</v>
      </c>
      <c r="B842" s="1">
        <v>45541.435890590299</v>
      </c>
      <c r="C842" s="1">
        <v>45541</v>
      </c>
      <c r="D842" t="s">
        <v>9100</v>
      </c>
      <c r="E842" t="s">
        <v>9101</v>
      </c>
      <c r="F842" t="s">
        <v>664</v>
      </c>
      <c r="G842">
        <v>76</v>
      </c>
      <c r="H842" t="b">
        <v>0</v>
      </c>
      <c r="I842" t="s">
        <v>9240</v>
      </c>
      <c r="J842" t="s">
        <v>9159</v>
      </c>
      <c r="K842" t="s">
        <v>7</v>
      </c>
      <c r="L842" t="b">
        <v>0</v>
      </c>
      <c r="M842" t="s">
        <v>10256</v>
      </c>
      <c r="N842" t="b">
        <v>0</v>
      </c>
      <c r="O842" t="b">
        <v>0</v>
      </c>
      <c r="P842" t="b">
        <v>0</v>
      </c>
      <c r="Q842" t="b">
        <v>1</v>
      </c>
      <c r="R842" t="s">
        <v>10257</v>
      </c>
      <c r="S842">
        <v>40</v>
      </c>
      <c r="T842" t="b">
        <v>0</v>
      </c>
      <c r="V842" t="s">
        <v>8</v>
      </c>
      <c r="W842" t="s">
        <v>8</v>
      </c>
      <c r="X842" s="11">
        <v>77</v>
      </c>
      <c r="Y842">
        <v>1</v>
      </c>
      <c r="Z842" s="46" cm="1">
        <f t="array" ref="Z842">IF(V842="NA",$AD$2,(INDEX($BL$4:$BL$73,MATCH(V842&amp;W842,$BK$4:$BK$73&amp;$BJ$4:$BJ$73,0))))</f>
        <v>-4.0430703315750931E-2</v>
      </c>
      <c r="AA842" s="46">
        <f t="shared" si="21"/>
        <v>0.95956929668424906</v>
      </c>
      <c r="AB842" s="46"/>
    </row>
    <row r="843" spans="1:28" x14ac:dyDescent="0.25">
      <c r="A843">
        <v>4928</v>
      </c>
      <c r="B843" s="1">
        <v>45541.435228773102</v>
      </c>
      <c r="C843" s="1">
        <v>45541</v>
      </c>
      <c r="D843" t="s">
        <v>9100</v>
      </c>
      <c r="E843" t="s">
        <v>9101</v>
      </c>
      <c r="F843" t="s">
        <v>664</v>
      </c>
      <c r="G843">
        <v>81</v>
      </c>
      <c r="H843" t="b">
        <v>0</v>
      </c>
      <c r="I843" t="s">
        <v>9240</v>
      </c>
      <c r="J843" t="s">
        <v>9159</v>
      </c>
      <c r="K843" t="s">
        <v>7</v>
      </c>
      <c r="L843" t="b">
        <v>0</v>
      </c>
      <c r="M843" t="s">
        <v>6878</v>
      </c>
      <c r="N843" t="b">
        <v>0</v>
      </c>
      <c r="O843" t="b">
        <v>0</v>
      </c>
      <c r="P843" t="b">
        <v>0</v>
      </c>
      <c r="Q843" t="b">
        <v>1</v>
      </c>
      <c r="R843" t="s">
        <v>3500</v>
      </c>
      <c r="S843">
        <v>40</v>
      </c>
      <c r="T843" t="b">
        <v>0</v>
      </c>
      <c r="V843" t="s">
        <v>8</v>
      </c>
      <c r="W843" t="s">
        <v>8</v>
      </c>
      <c r="X843" s="11">
        <v>82</v>
      </c>
      <c r="Y843">
        <v>1</v>
      </c>
      <c r="Z843" s="46" cm="1">
        <f t="array" ref="Z843">IF(V843="NA",$AD$2,(INDEX($BL$4:$BL$73,MATCH(V843&amp;W843,$BK$4:$BK$73&amp;$BJ$4:$BJ$73,0))))</f>
        <v>-4.0430703315750931E-2</v>
      </c>
      <c r="AA843" s="46">
        <f t="shared" si="21"/>
        <v>0.95956929668424906</v>
      </c>
      <c r="AB843" s="46"/>
    </row>
    <row r="844" spans="1:28" x14ac:dyDescent="0.25">
      <c r="A844">
        <v>4930</v>
      </c>
      <c r="B844" s="1">
        <v>45541.434753541696</v>
      </c>
      <c r="C844" s="1">
        <v>45541</v>
      </c>
      <c r="D844" t="s">
        <v>9100</v>
      </c>
      <c r="E844" t="s">
        <v>9101</v>
      </c>
      <c r="F844" t="s">
        <v>664</v>
      </c>
      <c r="G844">
        <v>79</v>
      </c>
      <c r="H844" t="b">
        <v>0</v>
      </c>
      <c r="I844" t="s">
        <v>9240</v>
      </c>
      <c r="J844" t="s">
        <v>9159</v>
      </c>
      <c r="K844" t="s">
        <v>7</v>
      </c>
      <c r="L844" t="b">
        <v>0</v>
      </c>
      <c r="M844" t="s">
        <v>10258</v>
      </c>
      <c r="N844" t="b">
        <v>0</v>
      </c>
      <c r="O844" t="b">
        <v>0</v>
      </c>
      <c r="P844" t="b">
        <v>0</v>
      </c>
      <c r="Q844" t="b">
        <v>1</v>
      </c>
      <c r="R844" t="s">
        <v>10259</v>
      </c>
      <c r="S844">
        <v>40</v>
      </c>
      <c r="T844" t="b">
        <v>0</v>
      </c>
      <c r="V844" t="s">
        <v>924</v>
      </c>
      <c r="W844">
        <v>5</v>
      </c>
      <c r="X844" s="11">
        <v>82</v>
      </c>
      <c r="Y844">
        <v>1</v>
      </c>
      <c r="Z844" s="46" cm="1">
        <f t="array" ref="Z844">IF(V844="NA",$AD$2,(INDEX($BL$4:$BL$73,MATCH(V844&amp;W844,$BK$4:$BK$73&amp;$BJ$4:$BJ$73,0))))</f>
        <v>4.1970782120221983E-2</v>
      </c>
      <c r="AA844" s="46">
        <f t="shared" si="21"/>
        <v>1.041970782120222</v>
      </c>
      <c r="AB844" s="46"/>
    </row>
    <row r="845" spans="1:28" x14ac:dyDescent="0.25">
      <c r="A845">
        <v>4932</v>
      </c>
      <c r="B845" s="1">
        <v>45541.434195810201</v>
      </c>
      <c r="C845" s="1">
        <v>45541</v>
      </c>
      <c r="D845" t="s">
        <v>9100</v>
      </c>
      <c r="E845" t="s">
        <v>9101</v>
      </c>
      <c r="F845" t="s">
        <v>790</v>
      </c>
      <c r="G845">
        <v>79</v>
      </c>
      <c r="H845" t="b">
        <v>0</v>
      </c>
      <c r="I845" t="s">
        <v>9240</v>
      </c>
      <c r="J845" t="s">
        <v>9159</v>
      </c>
      <c r="K845" t="s">
        <v>7</v>
      </c>
      <c r="L845" t="b">
        <v>0</v>
      </c>
      <c r="M845" t="s">
        <v>10260</v>
      </c>
      <c r="N845" t="b">
        <v>0</v>
      </c>
      <c r="O845" t="b">
        <v>0</v>
      </c>
      <c r="P845" t="b">
        <v>0</v>
      </c>
      <c r="Q845" t="b">
        <v>1</v>
      </c>
      <c r="R845" t="s">
        <v>10261</v>
      </c>
      <c r="S845">
        <v>40</v>
      </c>
      <c r="T845" t="b">
        <v>0</v>
      </c>
      <c r="V845" t="s">
        <v>886</v>
      </c>
      <c r="W845">
        <v>4</v>
      </c>
      <c r="X845" s="11">
        <v>82</v>
      </c>
      <c r="Y845">
        <v>1</v>
      </c>
      <c r="Z845" s="46" cm="1">
        <f t="array" ref="Z845">IF(V845="NA",$AD$2,(INDEX($BL$4:$BL$73,MATCH(V845&amp;W845,$BK$4:$BK$73&amp;$BJ$4:$BJ$73,0))))</f>
        <v>1.0498615788681297E-2</v>
      </c>
      <c r="AA845" s="46">
        <f t="shared" si="21"/>
        <v>1.0104986157886813</v>
      </c>
      <c r="AB845" s="46"/>
    </row>
    <row r="846" spans="1:28" x14ac:dyDescent="0.25">
      <c r="A846">
        <v>4933</v>
      </c>
      <c r="B846" s="1">
        <v>45541.433889340296</v>
      </c>
      <c r="C846" s="1">
        <v>45541</v>
      </c>
      <c r="D846" t="s">
        <v>9100</v>
      </c>
      <c r="E846" t="s">
        <v>9101</v>
      </c>
      <c r="F846" t="s">
        <v>664</v>
      </c>
      <c r="G846">
        <v>84</v>
      </c>
      <c r="H846" t="b">
        <v>0</v>
      </c>
      <c r="I846" t="s">
        <v>9240</v>
      </c>
      <c r="J846" t="s">
        <v>9159</v>
      </c>
      <c r="K846" t="s">
        <v>7</v>
      </c>
      <c r="L846" t="b">
        <v>0</v>
      </c>
      <c r="M846" t="s">
        <v>10262</v>
      </c>
      <c r="N846" t="b">
        <v>0</v>
      </c>
      <c r="O846" t="b">
        <v>0</v>
      </c>
      <c r="P846" t="b">
        <v>0</v>
      </c>
      <c r="Q846" t="b">
        <v>1</v>
      </c>
      <c r="R846" t="s">
        <v>10263</v>
      </c>
      <c r="S846">
        <v>40</v>
      </c>
      <c r="T846" t="b">
        <v>0</v>
      </c>
      <c r="V846" t="s">
        <v>8</v>
      </c>
      <c r="W846" t="s">
        <v>8</v>
      </c>
      <c r="X846" s="11">
        <v>87</v>
      </c>
      <c r="Y846">
        <v>1</v>
      </c>
      <c r="Z846" s="46" cm="1">
        <f t="array" ref="Z846">IF(V846="NA",$AD$2,(INDEX($BL$4:$BL$73,MATCH(V846&amp;W846,$BK$4:$BK$73&amp;$BJ$4:$BJ$73,0))))</f>
        <v>-4.0430703315750931E-2</v>
      </c>
      <c r="AA846" s="46">
        <f t="shared" si="21"/>
        <v>0.95956929668424906</v>
      </c>
      <c r="AB846" s="46"/>
    </row>
    <row r="847" spans="1:28" x14ac:dyDescent="0.25">
      <c r="A847">
        <v>4934</v>
      </c>
      <c r="B847" s="1">
        <v>45541.428850451397</v>
      </c>
      <c r="C847" s="1">
        <v>45541</v>
      </c>
      <c r="D847" t="s">
        <v>9100</v>
      </c>
      <c r="E847" t="s">
        <v>9101</v>
      </c>
      <c r="F847" t="s">
        <v>664</v>
      </c>
      <c r="G847">
        <v>80</v>
      </c>
      <c r="H847" t="b">
        <v>0</v>
      </c>
      <c r="I847" t="s">
        <v>9240</v>
      </c>
      <c r="J847" t="s">
        <v>9159</v>
      </c>
      <c r="K847" t="s">
        <v>7</v>
      </c>
      <c r="L847" t="b">
        <v>0</v>
      </c>
      <c r="M847" t="s">
        <v>6877</v>
      </c>
      <c r="N847" t="b">
        <v>0</v>
      </c>
      <c r="O847" t="b">
        <v>0</v>
      </c>
      <c r="P847" t="b">
        <v>0</v>
      </c>
      <c r="Q847" t="b">
        <v>1</v>
      </c>
      <c r="R847" t="s">
        <v>435</v>
      </c>
      <c r="S847">
        <v>40</v>
      </c>
      <c r="T847" t="b">
        <v>0</v>
      </c>
      <c r="V847" t="s">
        <v>886</v>
      </c>
      <c r="W847">
        <v>4</v>
      </c>
      <c r="X847" s="11">
        <v>82</v>
      </c>
      <c r="Y847">
        <v>1</v>
      </c>
      <c r="Z847" s="46" cm="1">
        <f t="array" ref="Z847">IF(V847="NA",$AD$2,(INDEX($BL$4:$BL$73,MATCH(V847&amp;W847,$BK$4:$BK$73&amp;$BJ$4:$BJ$73,0))))</f>
        <v>1.0498615788681297E-2</v>
      </c>
      <c r="AA847" s="46">
        <f t="shared" si="21"/>
        <v>1.0104986157886813</v>
      </c>
      <c r="AB847" s="46"/>
    </row>
    <row r="848" spans="1:28" x14ac:dyDescent="0.25">
      <c r="A848">
        <v>4945</v>
      </c>
      <c r="B848" s="1">
        <v>45541.424951145797</v>
      </c>
      <c r="C848" s="1">
        <v>45541</v>
      </c>
      <c r="D848" t="s">
        <v>9100</v>
      </c>
      <c r="E848" t="s">
        <v>9101</v>
      </c>
      <c r="F848" t="s">
        <v>790</v>
      </c>
      <c r="G848">
        <v>73</v>
      </c>
      <c r="H848" t="b">
        <v>0</v>
      </c>
      <c r="I848" t="s">
        <v>9240</v>
      </c>
      <c r="J848" t="s">
        <v>9159</v>
      </c>
      <c r="K848" t="s">
        <v>7</v>
      </c>
      <c r="L848" t="b">
        <v>0</v>
      </c>
      <c r="M848" t="s">
        <v>10264</v>
      </c>
      <c r="N848" t="b">
        <v>0</v>
      </c>
      <c r="O848" t="b">
        <v>0</v>
      </c>
      <c r="P848" t="b">
        <v>0</v>
      </c>
      <c r="Q848" t="b">
        <v>1</v>
      </c>
      <c r="R848" t="s">
        <v>10265</v>
      </c>
      <c r="S848">
        <v>40</v>
      </c>
      <c r="T848" t="b">
        <v>0</v>
      </c>
      <c r="V848" t="s">
        <v>8</v>
      </c>
      <c r="W848" t="s">
        <v>8</v>
      </c>
      <c r="X848" s="11">
        <v>77</v>
      </c>
      <c r="Y848">
        <v>1</v>
      </c>
      <c r="Z848" s="46" cm="1">
        <f t="array" ref="Z848">IF(V848="NA",$AD$2,(INDEX($BL$4:$BL$73,MATCH(V848&amp;W848,$BK$4:$BK$73&amp;$BJ$4:$BJ$73,0))))</f>
        <v>-4.0430703315750931E-2</v>
      </c>
      <c r="AA848" s="46">
        <f t="shared" si="21"/>
        <v>0.95956929668424906</v>
      </c>
      <c r="AB848" s="46"/>
    </row>
    <row r="849" spans="1:28" x14ac:dyDescent="0.25">
      <c r="A849">
        <v>4946</v>
      </c>
      <c r="B849" s="1">
        <v>45541.424668692103</v>
      </c>
      <c r="C849" s="1">
        <v>45541</v>
      </c>
      <c r="D849" t="s">
        <v>9100</v>
      </c>
      <c r="E849" t="s">
        <v>9101</v>
      </c>
      <c r="F849" t="s">
        <v>664</v>
      </c>
      <c r="G849">
        <v>71</v>
      </c>
      <c r="H849" t="b">
        <v>0</v>
      </c>
      <c r="I849" t="s">
        <v>9240</v>
      </c>
      <c r="J849" t="s">
        <v>9159</v>
      </c>
      <c r="K849" t="s">
        <v>7</v>
      </c>
      <c r="L849" t="b">
        <v>0</v>
      </c>
      <c r="M849" t="s">
        <v>6876</v>
      </c>
      <c r="N849" t="b">
        <v>0</v>
      </c>
      <c r="O849" t="b">
        <v>0</v>
      </c>
      <c r="P849" t="b">
        <v>0</v>
      </c>
      <c r="Q849" t="b">
        <v>1</v>
      </c>
      <c r="R849" t="s">
        <v>3495</v>
      </c>
      <c r="S849">
        <v>40</v>
      </c>
      <c r="T849" t="b">
        <v>0</v>
      </c>
      <c r="V849" t="s">
        <v>886</v>
      </c>
      <c r="W849">
        <v>4</v>
      </c>
      <c r="X849" s="11">
        <v>72</v>
      </c>
      <c r="Y849">
        <v>1</v>
      </c>
      <c r="Z849" s="46" cm="1">
        <f t="array" ref="Z849">IF(V849="NA",$AD$2,(INDEX($BL$4:$BL$73,MATCH(V849&amp;W849,$BK$4:$BK$73&amp;$BJ$4:$BJ$73,0))))</f>
        <v>1.0498615788681297E-2</v>
      </c>
      <c r="AA849" s="46">
        <f t="shared" si="21"/>
        <v>1.0104986157886813</v>
      </c>
      <c r="AB849" s="46"/>
    </row>
    <row r="850" spans="1:28" x14ac:dyDescent="0.25">
      <c r="A850">
        <v>4947</v>
      </c>
      <c r="B850" s="1">
        <v>45541.424348194399</v>
      </c>
      <c r="C850" s="1">
        <v>45541</v>
      </c>
      <c r="D850" t="s">
        <v>9100</v>
      </c>
      <c r="E850" t="s">
        <v>9101</v>
      </c>
      <c r="F850" t="s">
        <v>664</v>
      </c>
      <c r="G850">
        <v>79</v>
      </c>
      <c r="H850" t="b">
        <v>0</v>
      </c>
      <c r="I850" t="s">
        <v>9240</v>
      </c>
      <c r="J850" t="s">
        <v>9159</v>
      </c>
      <c r="K850" t="s">
        <v>7</v>
      </c>
      <c r="L850" t="b">
        <v>0</v>
      </c>
      <c r="M850" t="s">
        <v>10266</v>
      </c>
      <c r="N850" t="b">
        <v>0</v>
      </c>
      <c r="O850" t="b">
        <v>0</v>
      </c>
      <c r="P850" t="b">
        <v>0</v>
      </c>
      <c r="Q850" t="b">
        <v>1</v>
      </c>
      <c r="R850" t="s">
        <v>10267</v>
      </c>
      <c r="S850">
        <v>40</v>
      </c>
      <c r="T850" t="b">
        <v>0</v>
      </c>
      <c r="V850" t="s">
        <v>8</v>
      </c>
      <c r="W850" t="s">
        <v>8</v>
      </c>
      <c r="X850" s="11">
        <v>82</v>
      </c>
      <c r="Y850">
        <v>1</v>
      </c>
      <c r="Z850" s="46" cm="1">
        <f t="array" ref="Z850">IF(V850="NA",$AD$2,(INDEX($BL$4:$BL$73,MATCH(V850&amp;W850,$BK$4:$BK$73&amp;$BJ$4:$BJ$73,0))))</f>
        <v>-4.0430703315750931E-2</v>
      </c>
      <c r="AA850" s="46">
        <f t="shared" si="21"/>
        <v>0.95956929668424906</v>
      </c>
      <c r="AB850" s="46"/>
    </row>
    <row r="851" spans="1:28" x14ac:dyDescent="0.25">
      <c r="A851">
        <v>4948</v>
      </c>
      <c r="B851" s="1">
        <v>45541.424073379603</v>
      </c>
      <c r="C851" s="1">
        <v>45541</v>
      </c>
      <c r="D851" t="s">
        <v>9100</v>
      </c>
      <c r="E851" t="s">
        <v>9101</v>
      </c>
      <c r="F851" t="s">
        <v>664</v>
      </c>
      <c r="G851">
        <v>77</v>
      </c>
      <c r="H851" t="b">
        <v>0</v>
      </c>
      <c r="I851" t="s">
        <v>9240</v>
      </c>
      <c r="J851" t="s">
        <v>9159</v>
      </c>
      <c r="K851" t="s">
        <v>7</v>
      </c>
      <c r="L851" t="b">
        <v>0</v>
      </c>
      <c r="M851" t="s">
        <v>10268</v>
      </c>
      <c r="N851" t="b">
        <v>0</v>
      </c>
      <c r="O851" t="b">
        <v>0</v>
      </c>
      <c r="P851" t="b">
        <v>0</v>
      </c>
      <c r="Q851" t="b">
        <v>1</v>
      </c>
      <c r="R851" t="s">
        <v>10269</v>
      </c>
      <c r="S851">
        <v>40</v>
      </c>
      <c r="T851" t="b">
        <v>0</v>
      </c>
      <c r="V851" t="s">
        <v>886</v>
      </c>
      <c r="W851">
        <v>5</v>
      </c>
      <c r="X851" s="11">
        <v>77</v>
      </c>
      <c r="Y851">
        <v>1</v>
      </c>
      <c r="Z851" s="46" cm="1">
        <f t="array" ref="Z851">IF(V851="NA",$AD$2,(INDEX($BL$4:$BL$73,MATCH(V851&amp;W851,$BK$4:$BK$73&amp;$BJ$4:$BJ$73,0))))</f>
        <v>4.1970782120221983E-2</v>
      </c>
      <c r="AA851" s="46">
        <f t="shared" si="21"/>
        <v>1.041970782120222</v>
      </c>
      <c r="AB851" s="46"/>
    </row>
    <row r="852" spans="1:28" x14ac:dyDescent="0.25">
      <c r="A852">
        <v>4950</v>
      </c>
      <c r="B852" s="1">
        <v>45541.4235904745</v>
      </c>
      <c r="C852" s="1">
        <v>45541</v>
      </c>
      <c r="D852" t="s">
        <v>9100</v>
      </c>
      <c r="E852" t="s">
        <v>9101</v>
      </c>
      <c r="F852" t="s">
        <v>664</v>
      </c>
      <c r="G852">
        <v>75</v>
      </c>
      <c r="H852" t="b">
        <v>0</v>
      </c>
      <c r="I852" t="s">
        <v>9240</v>
      </c>
      <c r="J852" t="s">
        <v>9159</v>
      </c>
      <c r="K852" t="s">
        <v>7</v>
      </c>
      <c r="L852" t="b">
        <v>0</v>
      </c>
      <c r="M852" t="s">
        <v>10270</v>
      </c>
      <c r="N852" t="b">
        <v>0</v>
      </c>
      <c r="O852" t="b">
        <v>0</v>
      </c>
      <c r="P852" t="b">
        <v>0</v>
      </c>
      <c r="Q852" t="b">
        <v>1</v>
      </c>
      <c r="R852" t="s">
        <v>10271</v>
      </c>
      <c r="S852">
        <v>40</v>
      </c>
      <c r="T852" t="b">
        <v>0</v>
      </c>
      <c r="V852" t="s">
        <v>886</v>
      </c>
      <c r="W852">
        <v>4</v>
      </c>
      <c r="X852" s="11">
        <v>77</v>
      </c>
      <c r="Y852">
        <v>1</v>
      </c>
      <c r="Z852" s="46" cm="1">
        <f t="array" ref="Z852">IF(V852="NA",$AD$2,(INDEX($BL$4:$BL$73,MATCH(V852&amp;W852,$BK$4:$BK$73&amp;$BJ$4:$BJ$73,0))))</f>
        <v>1.0498615788681297E-2</v>
      </c>
      <c r="AA852" s="46">
        <f t="shared" si="21"/>
        <v>1.0104986157886813</v>
      </c>
      <c r="AB852" s="46"/>
    </row>
    <row r="853" spans="1:28" x14ac:dyDescent="0.25">
      <c r="A853">
        <v>4951</v>
      </c>
      <c r="B853" s="1">
        <v>45541.422812002304</v>
      </c>
      <c r="C853" s="1">
        <v>45541</v>
      </c>
      <c r="D853" t="s">
        <v>9100</v>
      </c>
      <c r="E853" t="s">
        <v>9101</v>
      </c>
      <c r="F853" t="s">
        <v>664</v>
      </c>
      <c r="G853">
        <v>77</v>
      </c>
      <c r="H853" t="b">
        <v>0</v>
      </c>
      <c r="I853" t="s">
        <v>9240</v>
      </c>
      <c r="J853" t="s">
        <v>9159</v>
      </c>
      <c r="K853" t="s">
        <v>7</v>
      </c>
      <c r="L853" t="b">
        <v>0</v>
      </c>
      <c r="M853" t="s">
        <v>10272</v>
      </c>
      <c r="N853" t="b">
        <v>0</v>
      </c>
      <c r="O853" t="b">
        <v>0</v>
      </c>
      <c r="P853" t="b">
        <v>0</v>
      </c>
      <c r="Q853" t="b">
        <v>1</v>
      </c>
      <c r="R853" t="s">
        <v>10273</v>
      </c>
      <c r="S853">
        <v>40</v>
      </c>
      <c r="T853" t="b">
        <v>0</v>
      </c>
      <c r="V853" t="s">
        <v>889</v>
      </c>
      <c r="W853">
        <v>5</v>
      </c>
      <c r="X853" s="11">
        <v>77</v>
      </c>
      <c r="Y853">
        <v>1</v>
      </c>
      <c r="Z853" s="46" cm="1">
        <f t="array" ref="Z853">IF(V853="NA",$AD$2,(INDEX($BL$4:$BL$73,MATCH(V853&amp;W853,$BK$4:$BK$73&amp;$BJ$4:$BJ$73,0))))</f>
        <v>4.1970782120221983E-2</v>
      </c>
      <c r="AA853" s="46">
        <f t="shared" si="21"/>
        <v>1.041970782120222</v>
      </c>
      <c r="AB853" s="46"/>
    </row>
    <row r="854" spans="1:28" x14ac:dyDescent="0.25">
      <c r="A854">
        <v>4958</v>
      </c>
      <c r="B854" s="1">
        <v>45541.4211724653</v>
      </c>
      <c r="C854" s="1">
        <v>45541</v>
      </c>
      <c r="D854" t="s">
        <v>9100</v>
      </c>
      <c r="E854" t="s">
        <v>9101</v>
      </c>
      <c r="F854" t="s">
        <v>790</v>
      </c>
      <c r="G854">
        <v>70</v>
      </c>
      <c r="H854" t="b">
        <v>0</v>
      </c>
      <c r="I854" t="s">
        <v>9240</v>
      </c>
      <c r="J854" t="s">
        <v>9159</v>
      </c>
      <c r="K854" t="s">
        <v>7</v>
      </c>
      <c r="L854" t="b">
        <v>0</v>
      </c>
      <c r="M854" t="s">
        <v>6875</v>
      </c>
      <c r="N854" t="b">
        <v>0</v>
      </c>
      <c r="O854" t="b">
        <v>0</v>
      </c>
      <c r="P854" t="b">
        <v>0</v>
      </c>
      <c r="Q854" t="b">
        <v>1</v>
      </c>
      <c r="R854" t="s">
        <v>433</v>
      </c>
      <c r="S854">
        <v>40</v>
      </c>
      <c r="T854" t="b">
        <v>0</v>
      </c>
      <c r="V854" t="s">
        <v>889</v>
      </c>
      <c r="W854">
        <v>3</v>
      </c>
      <c r="X854" s="11">
        <v>72</v>
      </c>
      <c r="Y854">
        <v>1</v>
      </c>
      <c r="Z854" s="46" cm="1">
        <f t="array" ref="Z854">IF(V854="NA",$AD$2,(INDEX($BL$4:$BL$73,MATCH(V854&amp;W854,$BK$4:$BK$73&amp;$BJ$4:$BJ$73,0))))</f>
        <v>1.8952516812716581E-2</v>
      </c>
      <c r="AA854" s="46">
        <f t="shared" si="21"/>
        <v>1.0189525168127165</v>
      </c>
      <c r="AB854" s="46"/>
    </row>
    <row r="855" spans="1:28" x14ac:dyDescent="0.25">
      <c r="A855">
        <v>4961</v>
      </c>
      <c r="B855" s="1">
        <v>45541.4204596528</v>
      </c>
      <c r="C855" s="1">
        <v>45541</v>
      </c>
      <c r="D855" t="s">
        <v>9100</v>
      </c>
      <c r="E855" t="s">
        <v>9101</v>
      </c>
      <c r="F855" t="s">
        <v>790</v>
      </c>
      <c r="G855">
        <v>85</v>
      </c>
      <c r="H855" t="b">
        <v>0</v>
      </c>
      <c r="I855" t="s">
        <v>9240</v>
      </c>
      <c r="J855" t="s">
        <v>9159</v>
      </c>
      <c r="K855" t="s">
        <v>7</v>
      </c>
      <c r="L855" t="b">
        <v>0</v>
      </c>
      <c r="M855" t="s">
        <v>10274</v>
      </c>
      <c r="N855" t="b">
        <v>0</v>
      </c>
      <c r="O855" t="b">
        <v>0</v>
      </c>
      <c r="P855" t="b">
        <v>0</v>
      </c>
      <c r="Q855" t="b">
        <v>1</v>
      </c>
      <c r="R855" t="s">
        <v>10275</v>
      </c>
      <c r="S855">
        <v>40</v>
      </c>
      <c r="T855" t="b">
        <v>0</v>
      </c>
      <c r="V855" t="s">
        <v>886</v>
      </c>
      <c r="W855">
        <v>4</v>
      </c>
      <c r="X855" s="11">
        <v>87</v>
      </c>
      <c r="Y855">
        <v>1</v>
      </c>
      <c r="Z855" s="46" cm="1">
        <f t="array" ref="Z855">IF(V855="NA",$AD$2,(INDEX($BL$4:$BL$73,MATCH(V855&amp;W855,$BK$4:$BK$73&amp;$BJ$4:$BJ$73,0))))</f>
        <v>1.0498615788681297E-2</v>
      </c>
      <c r="AA855" s="46">
        <f t="shared" si="21"/>
        <v>1.0104986157886813</v>
      </c>
      <c r="AB855" s="46"/>
    </row>
    <row r="856" spans="1:28" x14ac:dyDescent="0.25">
      <c r="A856">
        <v>4964</v>
      </c>
      <c r="B856" s="1">
        <v>45541.419654699101</v>
      </c>
      <c r="C856" s="1">
        <v>45541</v>
      </c>
      <c r="D856" t="s">
        <v>9100</v>
      </c>
      <c r="E856" t="s">
        <v>9101</v>
      </c>
      <c r="F856" t="s">
        <v>664</v>
      </c>
      <c r="G856">
        <v>85</v>
      </c>
      <c r="H856" t="b">
        <v>0</v>
      </c>
      <c r="I856" t="s">
        <v>9240</v>
      </c>
      <c r="J856" t="s">
        <v>9159</v>
      </c>
      <c r="K856" t="s">
        <v>7</v>
      </c>
      <c r="L856" t="b">
        <v>0</v>
      </c>
      <c r="M856" t="s">
        <v>6874</v>
      </c>
      <c r="N856" t="b">
        <v>0</v>
      </c>
      <c r="O856" t="b">
        <v>0</v>
      </c>
      <c r="P856" t="b">
        <v>0</v>
      </c>
      <c r="Q856" t="b">
        <v>1</v>
      </c>
      <c r="R856" t="s">
        <v>3490</v>
      </c>
      <c r="S856">
        <v>40</v>
      </c>
      <c r="T856" t="b">
        <v>0</v>
      </c>
      <c r="V856" t="s">
        <v>741</v>
      </c>
      <c r="W856">
        <v>4</v>
      </c>
      <c r="X856" s="11">
        <v>87</v>
      </c>
      <c r="Y856">
        <v>1</v>
      </c>
      <c r="Z856" s="46" cm="1">
        <f t="array" ref="Z856">IF(V856="NA",$AD$2,(INDEX($BL$4:$BL$73,MATCH(V856&amp;W856,$BK$4:$BK$73&amp;$BJ$4:$BJ$73,0))))</f>
        <v>1.1678733304575806E-2</v>
      </c>
      <c r="AA856" s="46">
        <f t="shared" si="21"/>
        <v>1.0116787333045758</v>
      </c>
      <c r="AB856" s="46"/>
    </row>
    <row r="857" spans="1:28" x14ac:dyDescent="0.25">
      <c r="A857">
        <v>4965</v>
      </c>
      <c r="B857" s="1">
        <v>45541.419391342599</v>
      </c>
      <c r="C857" s="1">
        <v>45541</v>
      </c>
      <c r="D857" t="s">
        <v>9100</v>
      </c>
      <c r="E857" t="s">
        <v>9101</v>
      </c>
      <c r="F857" t="s">
        <v>664</v>
      </c>
      <c r="G857">
        <v>71</v>
      </c>
      <c r="H857" t="b">
        <v>0</v>
      </c>
      <c r="I857" t="s">
        <v>9240</v>
      </c>
      <c r="J857" t="s">
        <v>9159</v>
      </c>
      <c r="K857" t="s">
        <v>7</v>
      </c>
      <c r="L857" t="b">
        <v>0</v>
      </c>
      <c r="M857" t="s">
        <v>10276</v>
      </c>
      <c r="N857" t="b">
        <v>0</v>
      </c>
      <c r="O857" t="b">
        <v>0</v>
      </c>
      <c r="P857" t="b">
        <v>0</v>
      </c>
      <c r="Q857" t="b">
        <v>1</v>
      </c>
      <c r="R857" t="s">
        <v>10277</v>
      </c>
      <c r="S857">
        <v>40</v>
      </c>
      <c r="T857" t="b">
        <v>0</v>
      </c>
      <c r="V857" t="s">
        <v>8</v>
      </c>
      <c r="W857" t="s">
        <v>8</v>
      </c>
      <c r="X857" s="11">
        <v>72</v>
      </c>
      <c r="Y857">
        <v>1</v>
      </c>
      <c r="Z857" s="46" cm="1">
        <f t="array" ref="Z857">IF(V857="NA",$AD$2,(INDEX($BL$4:$BL$73,MATCH(V857&amp;W857,$BK$4:$BK$73&amp;$BJ$4:$BJ$73,0))))</f>
        <v>-4.0430703315750931E-2</v>
      </c>
      <c r="AA857" s="46">
        <f t="shared" si="21"/>
        <v>0.95956929668424906</v>
      </c>
      <c r="AB857" s="46"/>
    </row>
    <row r="858" spans="1:28" x14ac:dyDescent="0.25">
      <c r="A858">
        <v>4970</v>
      </c>
      <c r="B858" s="1">
        <v>45541.4172063773</v>
      </c>
      <c r="C858" s="1">
        <v>45541</v>
      </c>
      <c r="D858" t="s">
        <v>9100</v>
      </c>
      <c r="E858" t="s">
        <v>9101</v>
      </c>
      <c r="F858" t="s">
        <v>664</v>
      </c>
      <c r="G858">
        <v>76</v>
      </c>
      <c r="H858" t="b">
        <v>0</v>
      </c>
      <c r="I858" t="s">
        <v>9240</v>
      </c>
      <c r="J858" t="s">
        <v>9159</v>
      </c>
      <c r="K858" t="s">
        <v>7</v>
      </c>
      <c r="L858" t="b">
        <v>0</v>
      </c>
      <c r="M858" t="s">
        <v>6873</v>
      </c>
      <c r="N858" t="b">
        <v>0</v>
      </c>
      <c r="O858" t="b">
        <v>0</v>
      </c>
      <c r="P858" t="b">
        <v>0</v>
      </c>
      <c r="Q858" t="b">
        <v>1</v>
      </c>
      <c r="R858" t="s">
        <v>3488</v>
      </c>
      <c r="S858">
        <v>40</v>
      </c>
      <c r="T858" t="b">
        <v>0</v>
      </c>
      <c r="V858" t="s">
        <v>8</v>
      </c>
      <c r="W858" t="s">
        <v>8</v>
      </c>
      <c r="X858" s="11">
        <v>77</v>
      </c>
      <c r="Y858">
        <v>1</v>
      </c>
      <c r="Z858" s="46" cm="1">
        <f t="array" ref="Z858">IF(V858="NA",$AD$2,(INDEX($BL$4:$BL$73,MATCH(V858&amp;W858,$BK$4:$BK$73&amp;$BJ$4:$BJ$73,0))))</f>
        <v>-4.0430703315750931E-2</v>
      </c>
      <c r="AA858" s="46">
        <f t="shared" si="21"/>
        <v>0.95956929668424906</v>
      </c>
      <c r="AB858" s="46"/>
    </row>
    <row r="859" spans="1:28" x14ac:dyDescent="0.25">
      <c r="A859">
        <v>4972</v>
      </c>
      <c r="B859" s="1">
        <v>45541.416701435199</v>
      </c>
      <c r="C859" s="1">
        <v>45541</v>
      </c>
      <c r="D859" t="s">
        <v>9100</v>
      </c>
      <c r="E859" t="s">
        <v>9101</v>
      </c>
      <c r="F859" t="s">
        <v>664</v>
      </c>
      <c r="G859">
        <v>74</v>
      </c>
      <c r="H859" t="b">
        <v>0</v>
      </c>
      <c r="I859" t="s">
        <v>9240</v>
      </c>
      <c r="J859" t="s">
        <v>9159</v>
      </c>
      <c r="K859" t="s">
        <v>7</v>
      </c>
      <c r="L859" t="b">
        <v>0</v>
      </c>
      <c r="M859" t="s">
        <v>10278</v>
      </c>
      <c r="N859" t="b">
        <v>0</v>
      </c>
      <c r="O859" t="b">
        <v>0</v>
      </c>
      <c r="P859" t="b">
        <v>0</v>
      </c>
      <c r="Q859" t="b">
        <v>1</v>
      </c>
      <c r="R859" t="s">
        <v>10279</v>
      </c>
      <c r="S859">
        <v>40</v>
      </c>
      <c r="T859" t="b">
        <v>0</v>
      </c>
      <c r="V859" t="s">
        <v>892</v>
      </c>
      <c r="W859">
        <v>4</v>
      </c>
      <c r="X859" s="11">
        <v>77</v>
      </c>
      <c r="Y859">
        <v>1</v>
      </c>
      <c r="Z859" s="46" cm="1">
        <f t="array" ref="Z859">IF(V859="NA",$AD$2,(INDEX($BL$4:$BL$73,MATCH(V859&amp;W859,$BK$4:$BK$73&amp;$BJ$4:$BJ$73,0))))</f>
        <v>1.0498615788681274E-2</v>
      </c>
      <c r="AA859" s="46">
        <f t="shared" si="21"/>
        <v>1.0104986157886813</v>
      </c>
      <c r="AB859" s="46"/>
    </row>
    <row r="860" spans="1:28" x14ac:dyDescent="0.25">
      <c r="A860">
        <v>4973</v>
      </c>
      <c r="B860" s="1">
        <v>45541.416387094898</v>
      </c>
      <c r="C860" s="1">
        <v>45541</v>
      </c>
      <c r="D860" t="s">
        <v>9100</v>
      </c>
      <c r="E860" t="s">
        <v>9101</v>
      </c>
      <c r="F860" t="s">
        <v>664</v>
      </c>
      <c r="G860">
        <v>78</v>
      </c>
      <c r="H860" t="b">
        <v>0</v>
      </c>
      <c r="I860" t="s">
        <v>9240</v>
      </c>
      <c r="J860" t="s">
        <v>9159</v>
      </c>
      <c r="K860" t="s">
        <v>7</v>
      </c>
      <c r="L860" t="b">
        <v>0</v>
      </c>
      <c r="M860" t="s">
        <v>10280</v>
      </c>
      <c r="N860" t="b">
        <v>0</v>
      </c>
      <c r="O860" t="b">
        <v>0</v>
      </c>
      <c r="P860" t="b">
        <v>0</v>
      </c>
      <c r="Q860" t="b">
        <v>1</v>
      </c>
      <c r="R860" t="s">
        <v>10281</v>
      </c>
      <c r="S860">
        <v>40</v>
      </c>
      <c r="T860" t="b">
        <v>0</v>
      </c>
      <c r="V860" t="s">
        <v>888</v>
      </c>
      <c r="W860">
        <v>5</v>
      </c>
      <c r="X860" s="11">
        <v>82</v>
      </c>
      <c r="Y860">
        <v>1</v>
      </c>
      <c r="Z860" s="46" cm="1">
        <f t="array" ref="Z860">IF(V860="NA",$AD$2,(INDEX($BL$4:$BL$73,MATCH(V860&amp;W860,$BK$4:$BK$73&amp;$BJ$4:$BJ$73,0))))</f>
        <v>4.1970782120221983E-2</v>
      </c>
      <c r="AA860" s="46">
        <f t="shared" si="21"/>
        <v>1.041970782120222</v>
      </c>
      <c r="AB860" s="46"/>
    </row>
    <row r="861" spans="1:28" x14ac:dyDescent="0.25">
      <c r="A861">
        <v>4974</v>
      </c>
      <c r="B861" s="1">
        <v>45541.416088286998</v>
      </c>
      <c r="C861" s="1">
        <v>45541</v>
      </c>
      <c r="D861" t="s">
        <v>9100</v>
      </c>
      <c r="E861" t="s">
        <v>9101</v>
      </c>
      <c r="F861" t="s">
        <v>664</v>
      </c>
      <c r="G861">
        <v>73</v>
      </c>
      <c r="H861" t="b">
        <v>0</v>
      </c>
      <c r="I861" t="s">
        <v>9240</v>
      </c>
      <c r="J861" t="s">
        <v>9159</v>
      </c>
      <c r="K861" t="s">
        <v>7</v>
      </c>
      <c r="L861" t="b">
        <v>0</v>
      </c>
      <c r="M861" t="s">
        <v>10282</v>
      </c>
      <c r="N861" t="b">
        <v>0</v>
      </c>
      <c r="O861" t="b">
        <v>0</v>
      </c>
      <c r="P861" t="b">
        <v>0</v>
      </c>
      <c r="Q861" t="b">
        <v>1</v>
      </c>
      <c r="R861" t="s">
        <v>10283</v>
      </c>
      <c r="S861">
        <v>40</v>
      </c>
      <c r="T861" t="b">
        <v>0</v>
      </c>
      <c r="V861" t="s">
        <v>886</v>
      </c>
      <c r="W861">
        <v>5</v>
      </c>
      <c r="X861" s="11">
        <v>77</v>
      </c>
      <c r="Y861">
        <v>1</v>
      </c>
      <c r="Z861" s="46" cm="1">
        <f t="array" ref="Z861">IF(V861="NA",$AD$2,(INDEX($BL$4:$BL$73,MATCH(V861&amp;W861,$BK$4:$BK$73&amp;$BJ$4:$BJ$73,0))))</f>
        <v>4.1970782120221983E-2</v>
      </c>
      <c r="AA861" s="46">
        <f t="shared" si="21"/>
        <v>1.041970782120222</v>
      </c>
      <c r="AB861" s="46"/>
    </row>
    <row r="862" spans="1:28" x14ac:dyDescent="0.25">
      <c r="A862">
        <v>4975</v>
      </c>
      <c r="B862" s="1">
        <v>45541.415805775498</v>
      </c>
      <c r="C862" s="1">
        <v>45541</v>
      </c>
      <c r="D862" t="s">
        <v>9100</v>
      </c>
      <c r="E862" t="s">
        <v>9101</v>
      </c>
      <c r="F862" t="s">
        <v>664</v>
      </c>
      <c r="G862">
        <v>75</v>
      </c>
      <c r="H862" t="b">
        <v>0</v>
      </c>
      <c r="I862" t="s">
        <v>9240</v>
      </c>
      <c r="J862" t="s">
        <v>9159</v>
      </c>
      <c r="K862" t="s">
        <v>7</v>
      </c>
      <c r="L862" t="b">
        <v>0</v>
      </c>
      <c r="M862" t="s">
        <v>10284</v>
      </c>
      <c r="N862" t="b">
        <v>0</v>
      </c>
      <c r="O862" t="b">
        <v>0</v>
      </c>
      <c r="P862" t="b">
        <v>0</v>
      </c>
      <c r="Q862" t="b">
        <v>1</v>
      </c>
      <c r="R862" t="s">
        <v>10285</v>
      </c>
      <c r="S862">
        <v>40</v>
      </c>
      <c r="T862" t="b">
        <v>0</v>
      </c>
      <c r="V862" t="s">
        <v>888</v>
      </c>
      <c r="W862">
        <v>4</v>
      </c>
      <c r="X862" s="11">
        <v>77</v>
      </c>
      <c r="Y862">
        <v>1</v>
      </c>
      <c r="Z862" s="46" cm="1">
        <f t="array" ref="Z862">IF(V862="NA",$AD$2,(INDEX($BL$4:$BL$73,MATCH(V862&amp;W862,$BK$4:$BK$73&amp;$BJ$4:$BJ$73,0))))</f>
        <v>1.0498615788681257E-2</v>
      </c>
      <c r="AA862" s="46">
        <f t="shared" si="21"/>
        <v>1.0104986157886813</v>
      </c>
      <c r="AB862" s="46"/>
    </row>
    <row r="863" spans="1:28" x14ac:dyDescent="0.25">
      <c r="A863">
        <v>4985</v>
      </c>
      <c r="B863" s="1">
        <v>45541.413246087999</v>
      </c>
      <c r="C863" s="1">
        <v>45541</v>
      </c>
      <c r="D863" t="s">
        <v>9100</v>
      </c>
      <c r="E863" t="s">
        <v>9101</v>
      </c>
      <c r="F863" t="s">
        <v>664</v>
      </c>
      <c r="G863">
        <v>73</v>
      </c>
      <c r="H863" t="b">
        <v>0</v>
      </c>
      <c r="I863" t="s">
        <v>9240</v>
      </c>
      <c r="J863" t="s">
        <v>9159</v>
      </c>
      <c r="K863" t="s">
        <v>7</v>
      </c>
      <c r="L863" t="b">
        <v>0</v>
      </c>
      <c r="M863" t="s">
        <v>10286</v>
      </c>
      <c r="N863" t="b">
        <v>0</v>
      </c>
      <c r="O863" t="b">
        <v>0</v>
      </c>
      <c r="P863" t="b">
        <v>0</v>
      </c>
      <c r="Q863" t="b">
        <v>1</v>
      </c>
      <c r="R863" t="s">
        <v>10287</v>
      </c>
      <c r="S863">
        <v>40</v>
      </c>
      <c r="T863" t="b">
        <v>0</v>
      </c>
      <c r="V863" t="s">
        <v>8</v>
      </c>
      <c r="W863" t="s">
        <v>8</v>
      </c>
      <c r="X863" s="11">
        <v>77</v>
      </c>
      <c r="Y863">
        <v>1</v>
      </c>
      <c r="Z863" s="46" cm="1">
        <f t="array" ref="Z863">IF(V863="NA",$AD$2,(INDEX($BL$4:$BL$73,MATCH(V863&amp;W863,$BK$4:$BK$73&amp;$BJ$4:$BJ$73,0))))</f>
        <v>-4.0430703315750931E-2</v>
      </c>
      <c r="AA863" s="46">
        <f t="shared" si="21"/>
        <v>0.95956929668424906</v>
      </c>
      <c r="AB863" s="46"/>
    </row>
    <row r="864" spans="1:28" x14ac:dyDescent="0.25">
      <c r="A864">
        <v>4988</v>
      </c>
      <c r="B864" s="1">
        <v>45541.412423842601</v>
      </c>
      <c r="C864" s="1">
        <v>45541</v>
      </c>
      <c r="D864" t="s">
        <v>9100</v>
      </c>
      <c r="E864" t="s">
        <v>9101</v>
      </c>
      <c r="F864" t="s">
        <v>664</v>
      </c>
      <c r="G864">
        <v>72</v>
      </c>
      <c r="H864" t="b">
        <v>0</v>
      </c>
      <c r="I864" t="s">
        <v>9240</v>
      </c>
      <c r="J864" t="s">
        <v>9159</v>
      </c>
      <c r="K864" t="s">
        <v>7</v>
      </c>
      <c r="L864" t="b">
        <v>0</v>
      </c>
      <c r="M864" t="s">
        <v>6872</v>
      </c>
      <c r="N864" t="b">
        <v>0</v>
      </c>
      <c r="O864" t="b">
        <v>0</v>
      </c>
      <c r="P864" t="b">
        <v>0</v>
      </c>
      <c r="Q864" t="b">
        <v>1</v>
      </c>
      <c r="R864" t="s">
        <v>3483</v>
      </c>
      <c r="S864">
        <v>40</v>
      </c>
      <c r="T864" t="b">
        <v>0</v>
      </c>
      <c r="V864" t="s">
        <v>658</v>
      </c>
      <c r="W864">
        <v>4</v>
      </c>
      <c r="X864" s="11">
        <v>72</v>
      </c>
      <c r="Y864">
        <v>1</v>
      </c>
      <c r="Z864" s="46" cm="1">
        <f t="array" ref="Z864">IF(V864="NA",$AD$2,(INDEX($BL$4:$BL$73,MATCH(V864&amp;W864,$BK$4:$BK$73&amp;$BJ$4:$BJ$73,0))))</f>
        <v>1.1678733304575896E-2</v>
      </c>
      <c r="AA864" s="46">
        <f t="shared" si="21"/>
        <v>1.0116787333045758</v>
      </c>
      <c r="AB864" s="46"/>
    </row>
    <row r="865" spans="1:28" x14ac:dyDescent="0.25">
      <c r="A865">
        <v>4990</v>
      </c>
      <c r="B865" s="1">
        <v>45541.411883506902</v>
      </c>
      <c r="C865" s="1">
        <v>45541</v>
      </c>
      <c r="D865" t="s">
        <v>9100</v>
      </c>
      <c r="E865" t="s">
        <v>9101</v>
      </c>
      <c r="F865" t="s">
        <v>664</v>
      </c>
      <c r="G865">
        <v>71</v>
      </c>
      <c r="H865" t="b">
        <v>0</v>
      </c>
      <c r="I865" t="s">
        <v>9240</v>
      </c>
      <c r="J865" t="s">
        <v>9159</v>
      </c>
      <c r="K865" t="s">
        <v>7</v>
      </c>
      <c r="L865" t="b">
        <v>0</v>
      </c>
      <c r="M865" t="s">
        <v>10288</v>
      </c>
      <c r="N865" t="b">
        <v>0</v>
      </c>
      <c r="O865" t="b">
        <v>0</v>
      </c>
      <c r="P865" t="b">
        <v>0</v>
      </c>
      <c r="Q865" t="b">
        <v>1</v>
      </c>
      <c r="R865" t="s">
        <v>10289</v>
      </c>
      <c r="S865">
        <v>40</v>
      </c>
      <c r="T865" t="b">
        <v>0</v>
      </c>
      <c r="V865" t="s">
        <v>924</v>
      </c>
      <c r="W865">
        <v>5</v>
      </c>
      <c r="X865" s="11">
        <v>72</v>
      </c>
      <c r="Y865">
        <v>1</v>
      </c>
      <c r="Z865" s="46" cm="1">
        <f t="array" ref="Z865">IF(V865="NA",$AD$2,(INDEX($BL$4:$BL$73,MATCH(V865&amp;W865,$BK$4:$BK$73&amp;$BJ$4:$BJ$73,0))))</f>
        <v>4.1970782120221983E-2</v>
      </c>
      <c r="AA865" s="46">
        <f t="shared" si="21"/>
        <v>1.041970782120222</v>
      </c>
      <c r="AB865" s="46"/>
    </row>
    <row r="866" spans="1:28" x14ac:dyDescent="0.25">
      <c r="A866">
        <v>4992</v>
      </c>
      <c r="B866" s="1">
        <v>45541.411342361098</v>
      </c>
      <c r="C866" s="1">
        <v>45541</v>
      </c>
      <c r="D866" t="s">
        <v>9100</v>
      </c>
      <c r="E866" t="s">
        <v>9101</v>
      </c>
      <c r="F866" t="s">
        <v>790</v>
      </c>
      <c r="G866">
        <v>79</v>
      </c>
      <c r="H866" t="b">
        <v>0</v>
      </c>
      <c r="I866" t="s">
        <v>9240</v>
      </c>
      <c r="J866" t="s">
        <v>9159</v>
      </c>
      <c r="K866" t="s">
        <v>7</v>
      </c>
      <c r="L866" t="b">
        <v>0</v>
      </c>
      <c r="M866" t="s">
        <v>10290</v>
      </c>
      <c r="N866" t="b">
        <v>0</v>
      </c>
      <c r="O866" t="b">
        <v>0</v>
      </c>
      <c r="P866" t="b">
        <v>0</v>
      </c>
      <c r="Q866" t="b">
        <v>1</v>
      </c>
      <c r="R866" t="s">
        <v>10291</v>
      </c>
      <c r="S866">
        <v>40</v>
      </c>
      <c r="T866" t="b">
        <v>0</v>
      </c>
      <c r="V866" t="s">
        <v>893</v>
      </c>
      <c r="W866">
        <v>5</v>
      </c>
      <c r="X866" s="11">
        <v>82</v>
      </c>
      <c r="Y866">
        <v>1</v>
      </c>
      <c r="Z866" s="46" cm="1">
        <f t="array" ref="Z866">IF(V866="NA",$AD$2,(INDEX($BL$4:$BL$73,MATCH(V866&amp;W866,$BK$4:$BK$73&amp;$BJ$4:$BJ$73,0))))</f>
        <v>4.1970782120221983E-2</v>
      </c>
      <c r="AA866" s="46">
        <f t="shared" si="21"/>
        <v>1.041970782120222</v>
      </c>
      <c r="AB866" s="46"/>
    </row>
    <row r="867" spans="1:28" x14ac:dyDescent="0.25">
      <c r="A867">
        <v>4993</v>
      </c>
      <c r="B867" s="1">
        <v>45541.411091493101</v>
      </c>
      <c r="C867" s="1">
        <v>45541</v>
      </c>
      <c r="D867" t="s">
        <v>9100</v>
      </c>
      <c r="E867" t="s">
        <v>9101</v>
      </c>
      <c r="F867" t="s">
        <v>790</v>
      </c>
      <c r="G867">
        <v>78</v>
      </c>
      <c r="H867" t="b">
        <v>0</v>
      </c>
      <c r="I867" t="s">
        <v>9240</v>
      </c>
      <c r="J867" t="s">
        <v>9159</v>
      </c>
      <c r="K867" t="s">
        <v>7</v>
      </c>
      <c r="L867" t="b">
        <v>0</v>
      </c>
      <c r="M867" t="s">
        <v>10292</v>
      </c>
      <c r="N867" t="b">
        <v>0</v>
      </c>
      <c r="O867" t="b">
        <v>0</v>
      </c>
      <c r="P867" t="b">
        <v>0</v>
      </c>
      <c r="Q867" t="b">
        <v>1</v>
      </c>
      <c r="R867" t="s">
        <v>10293</v>
      </c>
      <c r="S867">
        <v>40</v>
      </c>
      <c r="T867" t="b">
        <v>0</v>
      </c>
      <c r="V867" t="s">
        <v>8</v>
      </c>
      <c r="W867" t="s">
        <v>8</v>
      </c>
      <c r="X867" s="11">
        <v>82</v>
      </c>
      <c r="Y867">
        <v>1</v>
      </c>
      <c r="Z867" s="46" cm="1">
        <f t="array" ref="Z867">IF(V867="NA",$AD$2,(INDEX($BL$4:$BL$73,MATCH(V867&amp;W867,$BK$4:$BK$73&amp;$BJ$4:$BJ$73,0))))</f>
        <v>-4.0430703315750931E-2</v>
      </c>
      <c r="AA867" s="46">
        <f t="shared" si="21"/>
        <v>0.95956929668424906</v>
      </c>
      <c r="AB867" s="46"/>
    </row>
    <row r="868" spans="1:28" x14ac:dyDescent="0.25">
      <c r="A868">
        <v>4995</v>
      </c>
      <c r="B868" s="1">
        <v>45541.410509467598</v>
      </c>
      <c r="C868" s="1">
        <v>45541</v>
      </c>
      <c r="D868" t="s">
        <v>9100</v>
      </c>
      <c r="E868" t="s">
        <v>9101</v>
      </c>
      <c r="F868" t="s">
        <v>664</v>
      </c>
      <c r="G868">
        <v>78</v>
      </c>
      <c r="H868" t="b">
        <v>0</v>
      </c>
      <c r="I868" t="s">
        <v>9240</v>
      </c>
      <c r="J868" t="s">
        <v>9159</v>
      </c>
      <c r="K868" t="s">
        <v>7</v>
      </c>
      <c r="L868" t="b">
        <v>0</v>
      </c>
      <c r="M868" t="s">
        <v>10294</v>
      </c>
      <c r="N868" t="b">
        <v>0</v>
      </c>
      <c r="O868" t="b">
        <v>0</v>
      </c>
      <c r="P868" t="b">
        <v>0</v>
      </c>
      <c r="Q868" t="b">
        <v>1</v>
      </c>
      <c r="R868" t="s">
        <v>10295</v>
      </c>
      <c r="S868">
        <v>40</v>
      </c>
      <c r="T868" t="b">
        <v>0</v>
      </c>
      <c r="V868" t="s">
        <v>893</v>
      </c>
      <c r="W868">
        <v>4</v>
      </c>
      <c r="X868" s="11">
        <v>82</v>
      </c>
      <c r="Y868">
        <v>1</v>
      </c>
      <c r="Z868" s="46" cm="1">
        <f t="array" ref="Z868">IF(V868="NA",$AD$2,(INDEX($BL$4:$BL$73,MATCH(V868&amp;W868,$BK$4:$BK$73&amp;$BJ$4:$BJ$73,0))))</f>
        <v>1.0498615788681286E-2</v>
      </c>
      <c r="AA868" s="46">
        <f t="shared" si="21"/>
        <v>1.0104986157886813</v>
      </c>
      <c r="AB868" s="46"/>
    </row>
    <row r="869" spans="1:28" x14ac:dyDescent="0.25">
      <c r="A869">
        <v>4996</v>
      </c>
      <c r="B869" s="1">
        <v>45541.408230011599</v>
      </c>
      <c r="C869" s="1">
        <v>45541</v>
      </c>
      <c r="D869" t="s">
        <v>9100</v>
      </c>
      <c r="E869" t="s">
        <v>9101</v>
      </c>
      <c r="F869" t="s">
        <v>664</v>
      </c>
      <c r="G869">
        <v>78</v>
      </c>
      <c r="H869" t="b">
        <v>0</v>
      </c>
      <c r="I869" t="s">
        <v>9240</v>
      </c>
      <c r="J869" t="s">
        <v>9159</v>
      </c>
      <c r="K869" t="s">
        <v>7</v>
      </c>
      <c r="L869" t="b">
        <v>0</v>
      </c>
      <c r="M869" t="s">
        <v>10296</v>
      </c>
      <c r="N869" t="b">
        <v>0</v>
      </c>
      <c r="O869" t="b">
        <v>0</v>
      </c>
      <c r="P869" t="b">
        <v>0</v>
      </c>
      <c r="Q869" t="b">
        <v>1</v>
      </c>
      <c r="R869" t="s">
        <v>10297</v>
      </c>
      <c r="S869">
        <v>40</v>
      </c>
      <c r="T869" t="b">
        <v>0</v>
      </c>
      <c r="V869" t="s">
        <v>889</v>
      </c>
      <c r="W869">
        <v>5</v>
      </c>
      <c r="X869" s="11">
        <v>82</v>
      </c>
      <c r="Y869">
        <v>1</v>
      </c>
      <c r="Z869" s="46" cm="1">
        <f t="array" ref="Z869">IF(V869="NA",$AD$2,(INDEX($BL$4:$BL$73,MATCH(V869&amp;W869,$BK$4:$BK$73&amp;$BJ$4:$BJ$73,0))))</f>
        <v>4.1970782120221983E-2</v>
      </c>
      <c r="AA869" s="46">
        <f t="shared" si="21"/>
        <v>1.041970782120222</v>
      </c>
      <c r="AB869" s="46"/>
    </row>
    <row r="870" spans="1:28" x14ac:dyDescent="0.25">
      <c r="A870">
        <v>5000</v>
      </c>
      <c r="B870" s="1">
        <v>45541.406800833298</v>
      </c>
      <c r="C870" s="1">
        <v>45541</v>
      </c>
      <c r="D870" t="s">
        <v>9100</v>
      </c>
      <c r="E870" t="s">
        <v>9101</v>
      </c>
      <c r="F870" t="s">
        <v>664</v>
      </c>
      <c r="G870">
        <v>73</v>
      </c>
      <c r="H870" t="b">
        <v>0</v>
      </c>
      <c r="I870" t="s">
        <v>9240</v>
      </c>
      <c r="J870" t="s">
        <v>9159</v>
      </c>
      <c r="K870" t="s">
        <v>7</v>
      </c>
      <c r="L870" t="b">
        <v>0</v>
      </c>
      <c r="M870" t="s">
        <v>6871</v>
      </c>
      <c r="N870" t="b">
        <v>0</v>
      </c>
      <c r="O870" t="b">
        <v>0</v>
      </c>
      <c r="P870" t="b">
        <v>0</v>
      </c>
      <c r="Q870" t="b">
        <v>1</v>
      </c>
      <c r="R870" t="s">
        <v>3479</v>
      </c>
      <c r="S870">
        <v>40</v>
      </c>
      <c r="T870" t="b">
        <v>0</v>
      </c>
      <c r="V870" t="s">
        <v>888</v>
      </c>
      <c r="W870">
        <v>4</v>
      </c>
      <c r="X870" s="11">
        <v>77</v>
      </c>
      <c r="Y870">
        <v>1</v>
      </c>
      <c r="Z870" s="46" cm="1">
        <f t="array" ref="Z870">IF(V870="NA",$AD$2,(INDEX($BL$4:$BL$73,MATCH(V870&amp;W870,$BK$4:$BK$73&amp;$BJ$4:$BJ$73,0))))</f>
        <v>1.0498615788681257E-2</v>
      </c>
      <c r="AA870" s="46">
        <f t="shared" si="21"/>
        <v>1.0104986157886813</v>
      </c>
      <c r="AB870" s="46"/>
    </row>
    <row r="871" spans="1:28" x14ac:dyDescent="0.25">
      <c r="A871">
        <v>5003</v>
      </c>
      <c r="B871" s="1">
        <v>45541.406044444397</v>
      </c>
      <c r="C871" s="1">
        <v>45541</v>
      </c>
      <c r="D871" t="s">
        <v>9100</v>
      </c>
      <c r="E871" t="s">
        <v>9101</v>
      </c>
      <c r="F871" t="s">
        <v>664</v>
      </c>
      <c r="G871">
        <v>70</v>
      </c>
      <c r="H871" t="b">
        <v>0</v>
      </c>
      <c r="I871" t="s">
        <v>9240</v>
      </c>
      <c r="J871" t="s">
        <v>9159</v>
      </c>
      <c r="K871" t="s">
        <v>7</v>
      </c>
      <c r="L871" t="b">
        <v>0</v>
      </c>
      <c r="M871" t="s">
        <v>10298</v>
      </c>
      <c r="N871" t="b">
        <v>0</v>
      </c>
      <c r="O871" t="b">
        <v>0</v>
      </c>
      <c r="P871" t="b">
        <v>0</v>
      </c>
      <c r="Q871" t="b">
        <v>1</v>
      </c>
      <c r="R871" t="s">
        <v>10299</v>
      </c>
      <c r="S871">
        <v>40</v>
      </c>
      <c r="T871" t="b">
        <v>0</v>
      </c>
      <c r="V871" t="s">
        <v>892</v>
      </c>
      <c r="W871">
        <v>5</v>
      </c>
      <c r="X871" s="11">
        <v>72</v>
      </c>
      <c r="Y871">
        <v>1</v>
      </c>
      <c r="Z871" s="46" cm="1">
        <f t="array" ref="Z871">IF(V871="NA",$AD$2,(INDEX($BL$4:$BL$73,MATCH(V871&amp;W871,$BK$4:$BK$73&amp;$BJ$4:$BJ$73,0))))</f>
        <v>4.1970782120221983E-2</v>
      </c>
      <c r="AA871" s="46">
        <f t="shared" si="21"/>
        <v>1.041970782120222</v>
      </c>
      <c r="AB871" s="46"/>
    </row>
    <row r="872" spans="1:28" x14ac:dyDescent="0.25">
      <c r="A872">
        <v>5007</v>
      </c>
      <c r="B872" s="1">
        <v>45541.405188888901</v>
      </c>
      <c r="C872" s="1">
        <v>45541</v>
      </c>
      <c r="D872" t="s">
        <v>9100</v>
      </c>
      <c r="E872" t="s">
        <v>9101</v>
      </c>
      <c r="F872" t="s">
        <v>664</v>
      </c>
      <c r="G872">
        <v>76</v>
      </c>
      <c r="H872" t="b">
        <v>0</v>
      </c>
      <c r="I872" t="s">
        <v>9240</v>
      </c>
      <c r="J872" t="s">
        <v>9159</v>
      </c>
      <c r="K872" t="s">
        <v>7</v>
      </c>
      <c r="L872" t="b">
        <v>0</v>
      </c>
      <c r="M872" t="s">
        <v>10300</v>
      </c>
      <c r="N872" t="b">
        <v>0</v>
      </c>
      <c r="O872" t="b">
        <v>0</v>
      </c>
      <c r="P872" t="b">
        <v>0</v>
      </c>
      <c r="Q872" t="b">
        <v>1</v>
      </c>
      <c r="R872" t="s">
        <v>10301</v>
      </c>
      <c r="S872">
        <v>40</v>
      </c>
      <c r="T872" t="b">
        <v>0</v>
      </c>
      <c r="V872" t="s">
        <v>658</v>
      </c>
      <c r="W872">
        <v>5</v>
      </c>
      <c r="X872" s="11">
        <v>77</v>
      </c>
      <c r="Y872">
        <v>1</v>
      </c>
      <c r="Z872" s="46" cm="1">
        <f t="array" ref="Z872">IF(V872="NA",$AD$2,(INDEX($BL$4:$BL$73,MATCH(V872&amp;W872,$BK$4:$BK$73&amp;$BJ$4:$BJ$73,0))))</f>
        <v>2.9563914871896181E-3</v>
      </c>
      <c r="AA872" s="46">
        <f t="shared" si="21"/>
        <v>1.0029563914871895</v>
      </c>
      <c r="AB872" s="46"/>
    </row>
    <row r="873" spans="1:28" x14ac:dyDescent="0.25">
      <c r="A873">
        <v>5008</v>
      </c>
      <c r="B873" s="1">
        <v>45541.404829930601</v>
      </c>
      <c r="C873" s="1">
        <v>45541</v>
      </c>
      <c r="D873" t="s">
        <v>9100</v>
      </c>
      <c r="E873" t="s">
        <v>9101</v>
      </c>
      <c r="F873" t="s">
        <v>664</v>
      </c>
      <c r="G873">
        <v>75</v>
      </c>
      <c r="H873" t="b">
        <v>0</v>
      </c>
      <c r="I873" t="s">
        <v>9240</v>
      </c>
      <c r="J873" t="s">
        <v>9159</v>
      </c>
      <c r="K873" t="s">
        <v>7</v>
      </c>
      <c r="L873" t="b">
        <v>0</v>
      </c>
      <c r="M873" t="s">
        <v>10302</v>
      </c>
      <c r="N873" t="b">
        <v>0</v>
      </c>
      <c r="O873" t="b">
        <v>0</v>
      </c>
      <c r="P873" t="b">
        <v>0</v>
      </c>
      <c r="Q873" t="b">
        <v>1</v>
      </c>
      <c r="R873" t="s">
        <v>10303</v>
      </c>
      <c r="S873">
        <v>40</v>
      </c>
      <c r="T873" t="b">
        <v>0</v>
      </c>
      <c r="V873" t="s">
        <v>741</v>
      </c>
      <c r="W873">
        <v>4</v>
      </c>
      <c r="X873" s="11">
        <v>77</v>
      </c>
      <c r="Y873">
        <v>1</v>
      </c>
      <c r="Z873" s="46" cm="1">
        <f t="array" ref="Z873">IF(V873="NA",$AD$2,(INDEX($BL$4:$BL$73,MATCH(V873&amp;W873,$BK$4:$BK$73&amp;$BJ$4:$BJ$73,0))))</f>
        <v>1.1678733304575806E-2</v>
      </c>
      <c r="AA873" s="46">
        <f t="shared" si="21"/>
        <v>1.0116787333045758</v>
      </c>
      <c r="AB873" s="46"/>
    </row>
    <row r="874" spans="1:28" x14ac:dyDescent="0.25">
      <c r="A874">
        <v>5009</v>
      </c>
      <c r="B874" s="1">
        <v>45541.404226851897</v>
      </c>
      <c r="C874" s="1">
        <v>45541</v>
      </c>
      <c r="D874" t="s">
        <v>9100</v>
      </c>
      <c r="E874" t="s">
        <v>9101</v>
      </c>
      <c r="F874" t="s">
        <v>664</v>
      </c>
      <c r="G874">
        <v>79</v>
      </c>
      <c r="H874" t="b">
        <v>0</v>
      </c>
      <c r="I874" t="s">
        <v>9240</v>
      </c>
      <c r="J874" t="s">
        <v>9103</v>
      </c>
      <c r="K874" t="s">
        <v>7</v>
      </c>
      <c r="L874" t="b">
        <v>0</v>
      </c>
      <c r="M874" t="s">
        <v>10304</v>
      </c>
      <c r="N874" t="b">
        <v>0</v>
      </c>
      <c r="O874" t="b">
        <v>0</v>
      </c>
      <c r="P874" t="b">
        <v>0</v>
      </c>
      <c r="Q874" t="b">
        <v>1</v>
      </c>
      <c r="R874" t="s">
        <v>10305</v>
      </c>
      <c r="S874">
        <v>40</v>
      </c>
      <c r="T874" t="b">
        <v>0</v>
      </c>
      <c r="V874" t="s">
        <v>886</v>
      </c>
      <c r="W874">
        <v>4</v>
      </c>
      <c r="X874" s="11">
        <v>82</v>
      </c>
      <c r="Y874">
        <v>1</v>
      </c>
      <c r="Z874" s="46" cm="1">
        <f t="array" ref="Z874">IF(V874="NA",$AD$2,(INDEX($BL$4:$BL$73,MATCH(V874&amp;W874,$BK$4:$BK$73&amp;$BJ$4:$BJ$73,0))))</f>
        <v>1.0498615788681297E-2</v>
      </c>
      <c r="AA874" s="46">
        <f t="shared" si="21"/>
        <v>1.0104986157886813</v>
      </c>
      <c r="AB874" s="46"/>
    </row>
    <row r="875" spans="1:28" x14ac:dyDescent="0.25">
      <c r="A875">
        <v>5010</v>
      </c>
      <c r="B875" s="1">
        <v>45541.4039669907</v>
      </c>
      <c r="C875" s="1">
        <v>45541</v>
      </c>
      <c r="D875" t="s">
        <v>9100</v>
      </c>
      <c r="E875" t="s">
        <v>9101</v>
      </c>
      <c r="F875" t="s">
        <v>790</v>
      </c>
      <c r="G875">
        <v>84</v>
      </c>
      <c r="H875" t="b">
        <v>0</v>
      </c>
      <c r="I875" t="s">
        <v>9240</v>
      </c>
      <c r="J875" t="s">
        <v>9103</v>
      </c>
      <c r="K875" t="s">
        <v>7</v>
      </c>
      <c r="L875" t="b">
        <v>0</v>
      </c>
      <c r="M875" t="s">
        <v>10306</v>
      </c>
      <c r="N875" t="b">
        <v>0</v>
      </c>
      <c r="O875" t="b">
        <v>0</v>
      </c>
      <c r="P875" t="b">
        <v>0</v>
      </c>
      <c r="Q875" t="b">
        <v>1</v>
      </c>
      <c r="R875" t="s">
        <v>10307</v>
      </c>
      <c r="S875">
        <v>40</v>
      </c>
      <c r="T875" t="b">
        <v>0</v>
      </c>
      <c r="V875" t="s">
        <v>886</v>
      </c>
      <c r="W875">
        <v>4</v>
      </c>
      <c r="X875" s="11">
        <v>87</v>
      </c>
      <c r="Y875">
        <v>1</v>
      </c>
      <c r="Z875" s="46" cm="1">
        <f t="array" ref="Z875">IF(V875="NA",$AD$2,(INDEX($BL$4:$BL$73,MATCH(V875&amp;W875,$BK$4:$BK$73&amp;$BJ$4:$BJ$73,0))))</f>
        <v>1.0498615788681297E-2</v>
      </c>
      <c r="AA875" s="46">
        <f t="shared" si="21"/>
        <v>1.0104986157886813</v>
      </c>
      <c r="AB875" s="46"/>
    </row>
    <row r="876" spans="1:28" x14ac:dyDescent="0.25">
      <c r="A876">
        <v>5014</v>
      </c>
      <c r="B876" s="1">
        <v>45541.403076921299</v>
      </c>
      <c r="C876" s="1">
        <v>45541</v>
      </c>
      <c r="D876" t="s">
        <v>9100</v>
      </c>
      <c r="E876" t="s">
        <v>9101</v>
      </c>
      <c r="F876" t="s">
        <v>664</v>
      </c>
      <c r="G876">
        <v>76</v>
      </c>
      <c r="H876" t="b">
        <v>0</v>
      </c>
      <c r="I876" t="s">
        <v>9240</v>
      </c>
      <c r="J876" t="s">
        <v>9103</v>
      </c>
      <c r="K876" t="s">
        <v>7</v>
      </c>
      <c r="L876" t="b">
        <v>0</v>
      </c>
      <c r="M876" t="s">
        <v>10308</v>
      </c>
      <c r="N876" t="b">
        <v>0</v>
      </c>
      <c r="O876" t="b">
        <v>0</v>
      </c>
      <c r="P876" t="b">
        <v>0</v>
      </c>
      <c r="Q876" t="b">
        <v>1</v>
      </c>
      <c r="R876" t="s">
        <v>10309</v>
      </c>
      <c r="S876">
        <v>40</v>
      </c>
      <c r="T876" t="b">
        <v>0</v>
      </c>
      <c r="V876" t="s">
        <v>8</v>
      </c>
      <c r="W876" t="s">
        <v>8</v>
      </c>
      <c r="X876" s="11">
        <v>77</v>
      </c>
      <c r="Y876">
        <v>1</v>
      </c>
      <c r="Z876" s="46" cm="1">
        <f t="array" ref="Z876">IF(V876="NA",$AD$2,(INDEX($BL$4:$BL$73,MATCH(V876&amp;W876,$BK$4:$BK$73&amp;$BJ$4:$BJ$73,0))))</f>
        <v>-4.0430703315750931E-2</v>
      </c>
      <c r="AA876" s="46">
        <f t="shared" si="21"/>
        <v>0.95956929668424906</v>
      </c>
      <c r="AB876" s="46"/>
    </row>
    <row r="877" spans="1:28" x14ac:dyDescent="0.25">
      <c r="A877">
        <v>5015</v>
      </c>
      <c r="B877" s="1">
        <v>45541.402782835597</v>
      </c>
      <c r="C877" s="1">
        <v>45541</v>
      </c>
      <c r="D877" t="s">
        <v>9100</v>
      </c>
      <c r="E877" t="s">
        <v>9101</v>
      </c>
      <c r="F877" t="s">
        <v>664</v>
      </c>
      <c r="G877">
        <v>77</v>
      </c>
      <c r="H877" t="b">
        <v>0</v>
      </c>
      <c r="I877" t="s">
        <v>9240</v>
      </c>
      <c r="J877" t="s">
        <v>9103</v>
      </c>
      <c r="K877" t="s">
        <v>7</v>
      </c>
      <c r="L877" t="b">
        <v>0</v>
      </c>
      <c r="M877" t="s">
        <v>10310</v>
      </c>
      <c r="N877" t="b">
        <v>0</v>
      </c>
      <c r="O877" t="b">
        <v>0</v>
      </c>
      <c r="P877" t="b">
        <v>0</v>
      </c>
      <c r="Q877" t="b">
        <v>1</v>
      </c>
      <c r="R877" t="s">
        <v>10311</v>
      </c>
      <c r="S877">
        <v>40</v>
      </c>
      <c r="T877" t="b">
        <v>0</v>
      </c>
      <c r="V877" t="s">
        <v>8</v>
      </c>
      <c r="W877" t="s">
        <v>8</v>
      </c>
      <c r="X877" s="11">
        <v>77</v>
      </c>
      <c r="Y877">
        <v>1</v>
      </c>
      <c r="Z877" s="46" cm="1">
        <f t="array" ref="Z877">IF(V877="NA",$AD$2,(INDEX($BL$4:$BL$73,MATCH(V877&amp;W877,$BK$4:$BK$73&amp;$BJ$4:$BJ$73,0))))</f>
        <v>-4.0430703315750931E-2</v>
      </c>
      <c r="AA877" s="46">
        <f t="shared" si="21"/>
        <v>0.95956929668424906</v>
      </c>
      <c r="AB877" s="46"/>
    </row>
    <row r="878" spans="1:28" x14ac:dyDescent="0.25">
      <c r="A878">
        <v>5016</v>
      </c>
      <c r="B878" s="1">
        <v>45541.402504953701</v>
      </c>
      <c r="C878" s="1">
        <v>45541</v>
      </c>
      <c r="D878" t="s">
        <v>9100</v>
      </c>
      <c r="E878" t="s">
        <v>9101</v>
      </c>
      <c r="F878" t="s">
        <v>790</v>
      </c>
      <c r="G878">
        <v>72</v>
      </c>
      <c r="H878" t="b">
        <v>0</v>
      </c>
      <c r="I878" t="s">
        <v>9240</v>
      </c>
      <c r="J878" t="s">
        <v>9103</v>
      </c>
      <c r="K878" t="s">
        <v>7</v>
      </c>
      <c r="L878" t="b">
        <v>0</v>
      </c>
      <c r="M878" t="s">
        <v>10312</v>
      </c>
      <c r="N878" t="b">
        <v>0</v>
      </c>
      <c r="O878" t="b">
        <v>0</v>
      </c>
      <c r="P878" t="b">
        <v>0</v>
      </c>
      <c r="Q878" t="b">
        <v>1</v>
      </c>
      <c r="R878" t="s">
        <v>10313</v>
      </c>
      <c r="S878">
        <v>40</v>
      </c>
      <c r="T878" t="b">
        <v>0</v>
      </c>
      <c r="V878" t="s">
        <v>8</v>
      </c>
      <c r="W878" t="s">
        <v>8</v>
      </c>
      <c r="X878" s="11">
        <v>72</v>
      </c>
      <c r="Y878">
        <v>1</v>
      </c>
      <c r="Z878" s="46" cm="1">
        <f t="array" ref="Z878">IF(V878="NA",$AD$2,(INDEX($BL$4:$BL$73,MATCH(V878&amp;W878,$BK$4:$BK$73&amp;$BJ$4:$BJ$73,0))))</f>
        <v>-4.0430703315750931E-2</v>
      </c>
      <c r="AA878" s="46">
        <f t="shared" si="21"/>
        <v>0.95956929668424906</v>
      </c>
      <c r="AB878" s="46"/>
    </row>
    <row r="879" spans="1:28" x14ac:dyDescent="0.25">
      <c r="A879">
        <v>5021</v>
      </c>
      <c r="B879" s="1">
        <v>45541.400250914397</v>
      </c>
      <c r="C879" s="1">
        <v>45541</v>
      </c>
      <c r="D879" t="s">
        <v>9100</v>
      </c>
      <c r="E879" t="s">
        <v>9101</v>
      </c>
      <c r="F879" t="s">
        <v>790</v>
      </c>
      <c r="G879">
        <v>70</v>
      </c>
      <c r="H879" t="b">
        <v>0</v>
      </c>
      <c r="I879" t="s">
        <v>9240</v>
      </c>
      <c r="J879" t="s">
        <v>9103</v>
      </c>
      <c r="K879" t="s">
        <v>7</v>
      </c>
      <c r="L879" t="b">
        <v>0</v>
      </c>
      <c r="M879" t="s">
        <v>10314</v>
      </c>
      <c r="N879" t="b">
        <v>0</v>
      </c>
      <c r="O879" t="b">
        <v>0</v>
      </c>
      <c r="P879" t="b">
        <v>0</v>
      </c>
      <c r="Q879" t="b">
        <v>1</v>
      </c>
      <c r="R879" t="s">
        <v>10315</v>
      </c>
      <c r="S879">
        <v>40</v>
      </c>
      <c r="T879" t="b">
        <v>0</v>
      </c>
      <c r="V879" t="s">
        <v>886</v>
      </c>
      <c r="W879">
        <v>3</v>
      </c>
      <c r="X879" s="11">
        <v>72</v>
      </c>
      <c r="Y879">
        <v>1</v>
      </c>
      <c r="Z879" s="46" cm="1">
        <f t="array" ref="Z879">IF(V879="NA",$AD$2,(INDEX($BL$4:$BL$73,MATCH(V879&amp;W879,$BK$4:$BK$73&amp;$BJ$4:$BJ$73,0))))</f>
        <v>1.8952516812716664E-2</v>
      </c>
      <c r="AA879" s="46">
        <f t="shared" si="21"/>
        <v>1.0189525168127167</v>
      </c>
      <c r="AB879" s="46"/>
    </row>
    <row r="880" spans="1:28" x14ac:dyDescent="0.25">
      <c r="A880">
        <v>5022</v>
      </c>
      <c r="B880" s="1">
        <v>45541.4000095023</v>
      </c>
      <c r="C880" s="1">
        <v>45541</v>
      </c>
      <c r="D880" t="s">
        <v>9100</v>
      </c>
      <c r="E880" t="s">
        <v>9101</v>
      </c>
      <c r="F880" t="s">
        <v>790</v>
      </c>
      <c r="G880">
        <v>71</v>
      </c>
      <c r="H880" t="b">
        <v>0</v>
      </c>
      <c r="I880" t="s">
        <v>9240</v>
      </c>
      <c r="J880" t="s">
        <v>9103</v>
      </c>
      <c r="K880" t="s">
        <v>7</v>
      </c>
      <c r="L880" t="b">
        <v>0</v>
      </c>
      <c r="M880" t="s">
        <v>10316</v>
      </c>
      <c r="N880" t="b">
        <v>0</v>
      </c>
      <c r="O880" t="b">
        <v>0</v>
      </c>
      <c r="P880" t="b">
        <v>0</v>
      </c>
      <c r="Q880" t="b">
        <v>1</v>
      </c>
      <c r="R880" t="s">
        <v>10317</v>
      </c>
      <c r="S880">
        <v>40</v>
      </c>
      <c r="T880" t="b">
        <v>0</v>
      </c>
      <c r="V880" t="s">
        <v>893</v>
      </c>
      <c r="W880">
        <v>4</v>
      </c>
      <c r="X880" s="11">
        <v>72</v>
      </c>
      <c r="Y880">
        <v>1</v>
      </c>
      <c r="Z880" s="46" cm="1">
        <f t="array" ref="Z880">IF(V880="NA",$AD$2,(INDEX($BL$4:$BL$73,MATCH(V880&amp;W880,$BK$4:$BK$73&amp;$BJ$4:$BJ$73,0))))</f>
        <v>1.0498615788681286E-2</v>
      </c>
      <c r="AA880" s="46">
        <f t="shared" si="21"/>
        <v>1.0104986157886813</v>
      </c>
      <c r="AB880" s="46"/>
    </row>
    <row r="881" spans="1:28" x14ac:dyDescent="0.25">
      <c r="A881">
        <v>5024</v>
      </c>
      <c r="B881" s="1">
        <v>45541.399430798599</v>
      </c>
      <c r="C881" s="1">
        <v>45541</v>
      </c>
      <c r="D881" t="s">
        <v>9100</v>
      </c>
      <c r="E881" t="s">
        <v>9101</v>
      </c>
      <c r="F881" t="s">
        <v>664</v>
      </c>
      <c r="G881">
        <v>71</v>
      </c>
      <c r="H881" t="b">
        <v>0</v>
      </c>
      <c r="I881" t="s">
        <v>9240</v>
      </c>
      <c r="J881" t="s">
        <v>9103</v>
      </c>
      <c r="K881" t="s">
        <v>7</v>
      </c>
      <c r="L881" t="b">
        <v>0</v>
      </c>
      <c r="M881" t="s">
        <v>6870</v>
      </c>
      <c r="N881" t="b">
        <v>0</v>
      </c>
      <c r="O881" t="b">
        <v>0</v>
      </c>
      <c r="P881" t="b">
        <v>0</v>
      </c>
      <c r="Q881" t="b">
        <v>1</v>
      </c>
      <c r="R881" t="s">
        <v>3471</v>
      </c>
      <c r="S881">
        <v>40</v>
      </c>
      <c r="T881" t="b">
        <v>0</v>
      </c>
      <c r="V881" t="s">
        <v>888</v>
      </c>
      <c r="W881">
        <v>4</v>
      </c>
      <c r="X881" s="11">
        <v>72</v>
      </c>
      <c r="Y881">
        <v>1</v>
      </c>
      <c r="Z881" s="46" cm="1">
        <f t="array" ref="Z881">IF(V881="NA",$AD$2,(INDEX($BL$4:$BL$73,MATCH(V881&amp;W881,$BK$4:$BK$73&amp;$BJ$4:$BJ$73,0))))</f>
        <v>1.0498615788681257E-2</v>
      </c>
      <c r="AA881" s="46">
        <f t="shared" si="21"/>
        <v>1.0104986157886813</v>
      </c>
      <c r="AB881" s="46"/>
    </row>
    <row r="882" spans="1:28" x14ac:dyDescent="0.25">
      <c r="A882">
        <v>5025</v>
      </c>
      <c r="B882" s="1">
        <v>45541.399154664403</v>
      </c>
      <c r="C882" s="1">
        <v>45541</v>
      </c>
      <c r="D882" t="s">
        <v>9100</v>
      </c>
      <c r="E882" t="s">
        <v>9101</v>
      </c>
      <c r="F882" t="s">
        <v>664</v>
      </c>
      <c r="G882">
        <v>84</v>
      </c>
      <c r="H882" t="b">
        <v>0</v>
      </c>
      <c r="I882" t="s">
        <v>9240</v>
      </c>
      <c r="J882" t="s">
        <v>9103</v>
      </c>
      <c r="K882" t="s">
        <v>7</v>
      </c>
      <c r="L882" t="b">
        <v>0</v>
      </c>
      <c r="M882" t="s">
        <v>10318</v>
      </c>
      <c r="N882" t="b">
        <v>0</v>
      </c>
      <c r="O882" t="b">
        <v>0</v>
      </c>
      <c r="P882" t="b">
        <v>0</v>
      </c>
      <c r="Q882" t="b">
        <v>1</v>
      </c>
      <c r="R882" t="s">
        <v>10319</v>
      </c>
      <c r="S882">
        <v>40</v>
      </c>
      <c r="T882" t="b">
        <v>0</v>
      </c>
      <c r="V882" t="s">
        <v>892</v>
      </c>
      <c r="W882">
        <v>4</v>
      </c>
      <c r="X882" s="11">
        <v>87</v>
      </c>
      <c r="Y882">
        <v>1</v>
      </c>
      <c r="Z882" s="46" cm="1">
        <f t="array" ref="Z882">IF(V882="NA",$AD$2,(INDEX($BL$4:$BL$73,MATCH(V882&amp;W882,$BK$4:$BK$73&amp;$BJ$4:$BJ$73,0))))</f>
        <v>1.0498615788681274E-2</v>
      </c>
      <c r="AA882" s="46">
        <f t="shared" si="21"/>
        <v>1.0104986157886813</v>
      </c>
      <c r="AB882" s="46"/>
    </row>
    <row r="883" spans="1:28" x14ac:dyDescent="0.25">
      <c r="A883">
        <v>5027</v>
      </c>
      <c r="B883" s="1">
        <v>45541.398570451398</v>
      </c>
      <c r="C883" s="1">
        <v>45541</v>
      </c>
      <c r="D883" t="s">
        <v>9100</v>
      </c>
      <c r="E883" t="s">
        <v>9101</v>
      </c>
      <c r="F883" t="s">
        <v>664</v>
      </c>
      <c r="G883">
        <v>73</v>
      </c>
      <c r="H883" t="b">
        <v>0</v>
      </c>
      <c r="I883" t="s">
        <v>9240</v>
      </c>
      <c r="J883" t="s">
        <v>9103</v>
      </c>
      <c r="K883" t="s">
        <v>7</v>
      </c>
      <c r="L883" t="b">
        <v>0</v>
      </c>
      <c r="M883" t="s">
        <v>10320</v>
      </c>
      <c r="N883" t="b">
        <v>0</v>
      </c>
      <c r="O883" t="b">
        <v>0</v>
      </c>
      <c r="P883" t="b">
        <v>0</v>
      </c>
      <c r="Q883" t="b">
        <v>1</v>
      </c>
      <c r="R883" t="s">
        <v>10321</v>
      </c>
      <c r="S883">
        <v>40</v>
      </c>
      <c r="T883" t="b">
        <v>0</v>
      </c>
      <c r="V883" t="s">
        <v>892</v>
      </c>
      <c r="W883">
        <v>4</v>
      </c>
      <c r="X883" s="11">
        <v>77</v>
      </c>
      <c r="Y883">
        <v>1</v>
      </c>
      <c r="Z883" s="46" cm="1">
        <f t="array" ref="Z883">IF(V883="NA",$AD$2,(INDEX($BL$4:$BL$73,MATCH(V883&amp;W883,$BK$4:$BK$73&amp;$BJ$4:$BJ$73,0))))</f>
        <v>1.0498615788681274E-2</v>
      </c>
      <c r="AA883" s="46">
        <f t="shared" si="21"/>
        <v>1.0104986157886813</v>
      </c>
      <c r="AB883" s="46"/>
    </row>
    <row r="884" spans="1:28" x14ac:dyDescent="0.25">
      <c r="A884">
        <v>5028</v>
      </c>
      <c r="B884" s="1">
        <v>45541.398319155101</v>
      </c>
      <c r="C884" s="1">
        <v>45541</v>
      </c>
      <c r="D884" t="s">
        <v>9100</v>
      </c>
      <c r="E884" t="s">
        <v>9101</v>
      </c>
      <c r="F884" t="s">
        <v>790</v>
      </c>
      <c r="G884">
        <v>72</v>
      </c>
      <c r="H884" t="b">
        <v>0</v>
      </c>
      <c r="I884" t="s">
        <v>9240</v>
      </c>
      <c r="J884" t="s">
        <v>9103</v>
      </c>
      <c r="K884" t="s">
        <v>7</v>
      </c>
      <c r="L884" t="b">
        <v>0</v>
      </c>
      <c r="M884" t="s">
        <v>10322</v>
      </c>
      <c r="N884" t="b">
        <v>0</v>
      </c>
      <c r="O884" t="b">
        <v>0</v>
      </c>
      <c r="P884" t="b">
        <v>0</v>
      </c>
      <c r="Q884" t="b">
        <v>1</v>
      </c>
      <c r="R884" t="s">
        <v>10323</v>
      </c>
      <c r="S884">
        <v>40</v>
      </c>
      <c r="T884" t="b">
        <v>0</v>
      </c>
      <c r="V884" t="s">
        <v>886</v>
      </c>
      <c r="W884">
        <v>3</v>
      </c>
      <c r="X884" s="11">
        <v>72</v>
      </c>
      <c r="Y884">
        <v>1</v>
      </c>
      <c r="Z884" s="46" cm="1">
        <f t="array" ref="Z884">IF(V884="NA",$AD$2,(INDEX($BL$4:$BL$73,MATCH(V884&amp;W884,$BK$4:$BK$73&amp;$BJ$4:$BJ$73,0))))</f>
        <v>1.8952516812716664E-2</v>
      </c>
      <c r="AA884" s="46">
        <f t="shared" si="21"/>
        <v>1.0189525168127167</v>
      </c>
      <c r="AB884" s="46"/>
    </row>
    <row r="885" spans="1:28" x14ac:dyDescent="0.25">
      <c r="A885">
        <v>5030</v>
      </c>
      <c r="B885" s="1">
        <v>45541.3977464005</v>
      </c>
      <c r="C885" s="1">
        <v>45541</v>
      </c>
      <c r="D885" t="s">
        <v>9100</v>
      </c>
      <c r="E885" t="s">
        <v>9101</v>
      </c>
      <c r="F885" t="s">
        <v>790</v>
      </c>
      <c r="G885">
        <v>92</v>
      </c>
      <c r="H885" t="b">
        <v>0</v>
      </c>
      <c r="I885" t="s">
        <v>9240</v>
      </c>
      <c r="J885" t="s">
        <v>9103</v>
      </c>
      <c r="K885" t="s">
        <v>7</v>
      </c>
      <c r="L885" t="b">
        <v>0</v>
      </c>
      <c r="M885" t="s">
        <v>6869</v>
      </c>
      <c r="N885" t="b">
        <v>0</v>
      </c>
      <c r="O885" t="b">
        <v>0</v>
      </c>
      <c r="P885" t="b">
        <v>0</v>
      </c>
      <c r="Q885" t="b">
        <v>1</v>
      </c>
      <c r="R885" t="s">
        <v>3469</v>
      </c>
      <c r="S885">
        <v>40</v>
      </c>
      <c r="T885" t="b">
        <v>0</v>
      </c>
      <c r="V885" t="s">
        <v>886</v>
      </c>
      <c r="W885">
        <v>4</v>
      </c>
      <c r="X885" s="11">
        <v>92</v>
      </c>
      <c r="Y885">
        <v>1</v>
      </c>
      <c r="Z885" s="46" cm="1">
        <f t="array" ref="Z885">IF(V885="NA",$AD$2,(INDEX($BL$4:$BL$73,MATCH(V885&amp;W885,$BK$4:$BK$73&amp;$BJ$4:$BJ$73,0))))</f>
        <v>1.0498615788681297E-2</v>
      </c>
      <c r="AA885" s="46">
        <f t="shared" si="21"/>
        <v>1.0104986157886813</v>
      </c>
      <c r="AB885" s="46"/>
    </row>
    <row r="886" spans="1:28" x14ac:dyDescent="0.25">
      <c r="A886">
        <v>5032</v>
      </c>
      <c r="B886" s="1">
        <v>45541.3973158218</v>
      </c>
      <c r="C886" s="1">
        <v>45541</v>
      </c>
      <c r="D886" t="s">
        <v>9100</v>
      </c>
      <c r="E886" t="s">
        <v>9101</v>
      </c>
      <c r="F886" t="s">
        <v>664</v>
      </c>
      <c r="G886">
        <v>74</v>
      </c>
      <c r="H886" t="b">
        <v>0</v>
      </c>
      <c r="I886" t="s">
        <v>9240</v>
      </c>
      <c r="J886" t="s">
        <v>9103</v>
      </c>
      <c r="K886" t="s">
        <v>7</v>
      </c>
      <c r="L886" t="b">
        <v>0</v>
      </c>
      <c r="M886" t="s">
        <v>10324</v>
      </c>
      <c r="N886" t="b">
        <v>0</v>
      </c>
      <c r="O886" t="b">
        <v>0</v>
      </c>
      <c r="P886" t="b">
        <v>0</v>
      </c>
      <c r="Q886" t="b">
        <v>1</v>
      </c>
      <c r="R886" t="s">
        <v>10325</v>
      </c>
      <c r="S886">
        <v>40</v>
      </c>
      <c r="T886" t="b">
        <v>0</v>
      </c>
      <c r="V886" t="s">
        <v>893</v>
      </c>
      <c r="W886">
        <v>5</v>
      </c>
      <c r="X886" s="11">
        <v>77</v>
      </c>
      <c r="Y886">
        <v>1</v>
      </c>
      <c r="Z886" s="46" cm="1">
        <f t="array" ref="Z886">IF(V886="NA",$AD$2,(INDEX($BL$4:$BL$73,MATCH(V886&amp;W886,$BK$4:$BK$73&amp;$BJ$4:$BJ$73,0))))</f>
        <v>4.1970782120221983E-2</v>
      </c>
      <c r="AA886" s="46">
        <f t="shared" si="21"/>
        <v>1.041970782120222</v>
      </c>
      <c r="AB886" s="46"/>
    </row>
    <row r="887" spans="1:28" x14ac:dyDescent="0.25">
      <c r="A887">
        <v>5040</v>
      </c>
      <c r="B887" s="1">
        <v>45541.394465324098</v>
      </c>
      <c r="C887" s="1">
        <v>45541</v>
      </c>
      <c r="D887" t="s">
        <v>9100</v>
      </c>
      <c r="E887" t="s">
        <v>9101</v>
      </c>
      <c r="F887" t="s">
        <v>664</v>
      </c>
      <c r="G887">
        <v>71</v>
      </c>
      <c r="H887" t="b">
        <v>0</v>
      </c>
      <c r="I887" t="s">
        <v>9240</v>
      </c>
      <c r="J887" t="s">
        <v>9103</v>
      </c>
      <c r="K887" t="s">
        <v>7</v>
      </c>
      <c r="L887" t="b">
        <v>0</v>
      </c>
      <c r="M887" t="s">
        <v>10326</v>
      </c>
      <c r="N887" t="b">
        <v>0</v>
      </c>
      <c r="O887" t="b">
        <v>0</v>
      </c>
      <c r="P887" t="b">
        <v>0</v>
      </c>
      <c r="Q887" t="b">
        <v>1</v>
      </c>
      <c r="R887" t="s">
        <v>10327</v>
      </c>
      <c r="S887">
        <v>40</v>
      </c>
      <c r="T887" t="b">
        <v>0</v>
      </c>
      <c r="V887" t="s">
        <v>892</v>
      </c>
      <c r="W887">
        <v>4</v>
      </c>
      <c r="X887" s="11">
        <v>72</v>
      </c>
      <c r="Y887">
        <v>1</v>
      </c>
      <c r="Z887" s="46" cm="1">
        <f t="array" ref="Z887">IF(V887="NA",$AD$2,(INDEX($BL$4:$BL$73,MATCH(V887&amp;W887,$BK$4:$BK$73&amp;$BJ$4:$BJ$73,0))))</f>
        <v>1.0498615788681274E-2</v>
      </c>
      <c r="AA887" s="46">
        <f t="shared" si="21"/>
        <v>1.0104986157886813</v>
      </c>
      <c r="AB887" s="46"/>
    </row>
    <row r="888" spans="1:28" x14ac:dyDescent="0.25">
      <c r="A888">
        <v>5045</v>
      </c>
      <c r="B888" s="1">
        <v>45541.393220358797</v>
      </c>
      <c r="C888" s="1">
        <v>45541</v>
      </c>
      <c r="D888" t="s">
        <v>9100</v>
      </c>
      <c r="E888" t="s">
        <v>9101</v>
      </c>
      <c r="F888" t="s">
        <v>664</v>
      </c>
      <c r="G888">
        <v>80</v>
      </c>
      <c r="H888" t="b">
        <v>0</v>
      </c>
      <c r="I888" t="s">
        <v>9240</v>
      </c>
      <c r="J888" t="s">
        <v>9103</v>
      </c>
      <c r="K888" t="s">
        <v>7</v>
      </c>
      <c r="L888" t="b">
        <v>0</v>
      </c>
      <c r="M888" t="s">
        <v>10328</v>
      </c>
      <c r="N888" t="b">
        <v>0</v>
      </c>
      <c r="O888" t="b">
        <v>0</v>
      </c>
      <c r="P888" t="b">
        <v>0</v>
      </c>
      <c r="Q888" t="b">
        <v>1</v>
      </c>
      <c r="R888" t="s">
        <v>10329</v>
      </c>
      <c r="S888">
        <v>40</v>
      </c>
      <c r="T888" t="b">
        <v>0</v>
      </c>
      <c r="V888" t="s">
        <v>8</v>
      </c>
      <c r="W888" t="s">
        <v>8</v>
      </c>
      <c r="X888" s="11">
        <v>82</v>
      </c>
      <c r="Y888">
        <v>1</v>
      </c>
      <c r="Z888" s="46" cm="1">
        <f t="array" ref="Z888">IF(V888="NA",$AD$2,(INDEX($BL$4:$BL$73,MATCH(V888&amp;W888,$BK$4:$BK$73&amp;$BJ$4:$BJ$73,0))))</f>
        <v>-4.0430703315750931E-2</v>
      </c>
      <c r="AA888" s="46">
        <f t="shared" si="21"/>
        <v>0.95956929668424906</v>
      </c>
      <c r="AB888" s="46"/>
    </row>
    <row r="889" spans="1:28" x14ac:dyDescent="0.25">
      <c r="A889">
        <v>5046</v>
      </c>
      <c r="B889" s="1">
        <v>45541.392927303197</v>
      </c>
      <c r="C889" s="1">
        <v>45541</v>
      </c>
      <c r="D889" t="s">
        <v>9100</v>
      </c>
      <c r="E889" t="s">
        <v>9101</v>
      </c>
      <c r="F889" t="s">
        <v>664</v>
      </c>
      <c r="G889">
        <v>80</v>
      </c>
      <c r="H889" t="b">
        <v>0</v>
      </c>
      <c r="I889" t="s">
        <v>9240</v>
      </c>
      <c r="J889" t="s">
        <v>9103</v>
      </c>
      <c r="K889" t="s">
        <v>7</v>
      </c>
      <c r="L889" t="b">
        <v>0</v>
      </c>
      <c r="M889" t="s">
        <v>10330</v>
      </c>
      <c r="N889" t="b">
        <v>0</v>
      </c>
      <c r="O889" t="b">
        <v>0</v>
      </c>
      <c r="P889" t="b">
        <v>0</v>
      </c>
      <c r="Q889" t="b">
        <v>1</v>
      </c>
      <c r="R889" t="s">
        <v>10331</v>
      </c>
      <c r="S889">
        <v>40</v>
      </c>
      <c r="T889" t="b">
        <v>0</v>
      </c>
      <c r="V889" t="s">
        <v>893</v>
      </c>
      <c r="W889">
        <v>4</v>
      </c>
      <c r="X889" s="11">
        <v>82</v>
      </c>
      <c r="Y889">
        <v>1</v>
      </c>
      <c r="Z889" s="46" cm="1">
        <f t="array" ref="Z889">IF(V889="NA",$AD$2,(INDEX($BL$4:$BL$73,MATCH(V889&amp;W889,$BK$4:$BK$73&amp;$BJ$4:$BJ$73,0))))</f>
        <v>1.0498615788681286E-2</v>
      </c>
      <c r="AA889" s="46">
        <f t="shared" si="21"/>
        <v>1.0104986157886813</v>
      </c>
      <c r="AB889" s="46"/>
    </row>
    <row r="890" spans="1:28" x14ac:dyDescent="0.25">
      <c r="A890">
        <v>5049</v>
      </c>
      <c r="B890" s="1">
        <v>45541.392301041698</v>
      </c>
      <c r="C890" s="1">
        <v>45541</v>
      </c>
      <c r="D890" t="s">
        <v>9100</v>
      </c>
      <c r="E890" t="s">
        <v>9101</v>
      </c>
      <c r="F890" t="s">
        <v>664</v>
      </c>
      <c r="G890">
        <v>77</v>
      </c>
      <c r="H890" t="b">
        <v>0</v>
      </c>
      <c r="I890" t="s">
        <v>9240</v>
      </c>
      <c r="J890" t="s">
        <v>9103</v>
      </c>
      <c r="K890" t="s">
        <v>7</v>
      </c>
      <c r="L890" t="b">
        <v>0</v>
      </c>
      <c r="M890" t="s">
        <v>10332</v>
      </c>
      <c r="N890" t="b">
        <v>0</v>
      </c>
      <c r="O890" t="b">
        <v>0</v>
      </c>
      <c r="P890" t="b">
        <v>0</v>
      </c>
      <c r="Q890" t="b">
        <v>1</v>
      </c>
      <c r="R890" t="s">
        <v>10333</v>
      </c>
      <c r="S890">
        <v>40</v>
      </c>
      <c r="T890" t="b">
        <v>0</v>
      </c>
      <c r="V890" t="s">
        <v>8</v>
      </c>
      <c r="W890" t="s">
        <v>8</v>
      </c>
      <c r="X890" s="11">
        <v>77</v>
      </c>
      <c r="Y890">
        <v>1</v>
      </c>
      <c r="Z890" s="46" cm="1">
        <f t="array" ref="Z890">IF(V890="NA",$AD$2,(INDEX($BL$4:$BL$73,MATCH(V890&amp;W890,$BK$4:$BK$73&amp;$BJ$4:$BJ$73,0))))</f>
        <v>-4.0430703315750931E-2</v>
      </c>
      <c r="AA890" s="46">
        <f t="shared" si="21"/>
        <v>0.95956929668424906</v>
      </c>
      <c r="AB890" s="46"/>
    </row>
    <row r="891" spans="1:28" x14ac:dyDescent="0.25">
      <c r="A891">
        <v>5050</v>
      </c>
      <c r="B891" s="1">
        <v>45541.392002233799</v>
      </c>
      <c r="C891" s="1">
        <v>45541</v>
      </c>
      <c r="D891" t="s">
        <v>9100</v>
      </c>
      <c r="E891" t="s">
        <v>9101</v>
      </c>
      <c r="F891" t="s">
        <v>664</v>
      </c>
      <c r="G891">
        <v>72</v>
      </c>
      <c r="H891" t="b">
        <v>0</v>
      </c>
      <c r="I891" t="s">
        <v>9240</v>
      </c>
      <c r="J891" t="s">
        <v>9103</v>
      </c>
      <c r="K891" t="s">
        <v>7</v>
      </c>
      <c r="L891" t="b">
        <v>0</v>
      </c>
      <c r="M891" t="s">
        <v>10334</v>
      </c>
      <c r="N891" t="b">
        <v>0</v>
      </c>
      <c r="O891" t="b">
        <v>0</v>
      </c>
      <c r="P891" t="b">
        <v>0</v>
      </c>
      <c r="Q891" t="b">
        <v>1</v>
      </c>
      <c r="R891" t="s">
        <v>10335</v>
      </c>
      <c r="S891">
        <v>40</v>
      </c>
      <c r="T891" t="b">
        <v>0</v>
      </c>
      <c r="V891" t="s">
        <v>658</v>
      </c>
      <c r="W891">
        <v>4</v>
      </c>
      <c r="X891" s="11">
        <v>72</v>
      </c>
      <c r="Y891">
        <v>1</v>
      </c>
      <c r="Z891" s="46" cm="1">
        <f t="array" ref="Z891">IF(V891="NA",$AD$2,(INDEX($BL$4:$BL$73,MATCH(V891&amp;W891,$BK$4:$BK$73&amp;$BJ$4:$BJ$73,0))))</f>
        <v>1.1678733304575896E-2</v>
      </c>
      <c r="AA891" s="46">
        <f t="shared" si="21"/>
        <v>1.0116787333045758</v>
      </c>
      <c r="AB891" s="46"/>
    </row>
    <row r="892" spans="1:28" x14ac:dyDescent="0.25">
      <c r="A892">
        <v>5057</v>
      </c>
      <c r="B892" s="1">
        <v>45541.390067419001</v>
      </c>
      <c r="C892" s="1">
        <v>45541</v>
      </c>
      <c r="D892" t="s">
        <v>9100</v>
      </c>
      <c r="E892" t="s">
        <v>9101</v>
      </c>
      <c r="F892" t="s">
        <v>790</v>
      </c>
      <c r="G892">
        <v>71</v>
      </c>
      <c r="H892" t="b">
        <v>0</v>
      </c>
      <c r="I892" t="s">
        <v>9240</v>
      </c>
      <c r="J892" t="s">
        <v>9103</v>
      </c>
      <c r="K892" t="s">
        <v>7</v>
      </c>
      <c r="L892" t="b">
        <v>0</v>
      </c>
      <c r="M892" t="s">
        <v>10336</v>
      </c>
      <c r="N892" t="b">
        <v>0</v>
      </c>
      <c r="O892" t="b">
        <v>0</v>
      </c>
      <c r="P892" t="b">
        <v>0</v>
      </c>
      <c r="Q892" t="b">
        <v>1</v>
      </c>
      <c r="R892" t="s">
        <v>10337</v>
      </c>
      <c r="S892">
        <v>40</v>
      </c>
      <c r="T892" t="b">
        <v>0</v>
      </c>
      <c r="V892" t="s">
        <v>892</v>
      </c>
      <c r="W892">
        <v>4</v>
      </c>
      <c r="X892" s="11">
        <v>72</v>
      </c>
      <c r="Y892">
        <v>1</v>
      </c>
      <c r="Z892" s="46" cm="1">
        <f t="array" ref="Z892">IF(V892="NA",$AD$2,(INDEX($BL$4:$BL$73,MATCH(V892&amp;W892,$BK$4:$BK$73&amp;$BJ$4:$BJ$73,0))))</f>
        <v>1.0498615788681274E-2</v>
      </c>
      <c r="AA892" s="46">
        <f t="shared" si="21"/>
        <v>1.0104986157886813</v>
      </c>
      <c r="AB892" s="46"/>
    </row>
    <row r="893" spans="1:28" x14ac:dyDescent="0.25">
      <c r="A893">
        <v>5059</v>
      </c>
      <c r="B893" s="1">
        <v>45541.389490138899</v>
      </c>
      <c r="C893" s="1">
        <v>45541</v>
      </c>
      <c r="D893" t="s">
        <v>9100</v>
      </c>
      <c r="E893" t="s">
        <v>9101</v>
      </c>
      <c r="F893" t="s">
        <v>664</v>
      </c>
      <c r="G893">
        <v>73</v>
      </c>
      <c r="H893" t="b">
        <v>0</v>
      </c>
      <c r="I893" t="s">
        <v>9240</v>
      </c>
      <c r="J893" t="s">
        <v>9103</v>
      </c>
      <c r="K893" t="s">
        <v>7</v>
      </c>
      <c r="L893" t="b">
        <v>0</v>
      </c>
      <c r="M893" t="s">
        <v>10338</v>
      </c>
      <c r="N893" t="b">
        <v>0</v>
      </c>
      <c r="O893" t="b">
        <v>0</v>
      </c>
      <c r="P893" t="b">
        <v>0</v>
      </c>
      <c r="Q893" t="b">
        <v>1</v>
      </c>
      <c r="R893" t="s">
        <v>10339</v>
      </c>
      <c r="S893">
        <v>40</v>
      </c>
      <c r="T893" t="b">
        <v>0</v>
      </c>
      <c r="V893" t="s">
        <v>888</v>
      </c>
      <c r="W893">
        <v>4</v>
      </c>
      <c r="X893" s="11">
        <v>77</v>
      </c>
      <c r="Y893">
        <v>1</v>
      </c>
      <c r="Z893" s="46" cm="1">
        <f t="array" ref="Z893">IF(V893="NA",$AD$2,(INDEX($BL$4:$BL$73,MATCH(V893&amp;W893,$BK$4:$BK$73&amp;$BJ$4:$BJ$73,0))))</f>
        <v>1.0498615788681257E-2</v>
      </c>
      <c r="AA893" s="46">
        <f t="shared" si="21"/>
        <v>1.0104986157886813</v>
      </c>
      <c r="AB893" s="46"/>
    </row>
    <row r="894" spans="1:28" x14ac:dyDescent="0.25">
      <c r="A894">
        <v>5060</v>
      </c>
      <c r="B894" s="1">
        <v>45541.389220231496</v>
      </c>
      <c r="C894" s="1">
        <v>45541</v>
      </c>
      <c r="D894" t="s">
        <v>9100</v>
      </c>
      <c r="E894" t="s">
        <v>9101</v>
      </c>
      <c r="F894" t="s">
        <v>664</v>
      </c>
      <c r="G894">
        <v>71</v>
      </c>
      <c r="H894" t="b">
        <v>0</v>
      </c>
      <c r="I894" t="s">
        <v>9240</v>
      </c>
      <c r="J894" t="s">
        <v>9103</v>
      </c>
      <c r="K894" t="s">
        <v>7</v>
      </c>
      <c r="L894" t="b">
        <v>0</v>
      </c>
      <c r="M894" t="s">
        <v>6868</v>
      </c>
      <c r="N894" t="b">
        <v>0</v>
      </c>
      <c r="O894" t="b">
        <v>0</v>
      </c>
      <c r="P894" t="b">
        <v>0</v>
      </c>
      <c r="Q894" t="b">
        <v>1</v>
      </c>
      <c r="R894" t="s">
        <v>3459</v>
      </c>
      <c r="S894">
        <v>40</v>
      </c>
      <c r="T894" t="b">
        <v>0</v>
      </c>
      <c r="V894" t="s">
        <v>888</v>
      </c>
      <c r="W894">
        <v>4</v>
      </c>
      <c r="X894" s="11">
        <v>72</v>
      </c>
      <c r="Y894">
        <v>1</v>
      </c>
      <c r="Z894" s="46" cm="1">
        <f t="array" ref="Z894">IF(V894="NA",$AD$2,(INDEX($BL$4:$BL$73,MATCH(V894&amp;W894,$BK$4:$BK$73&amp;$BJ$4:$BJ$73,0))))</f>
        <v>1.0498615788681257E-2</v>
      </c>
      <c r="AA894" s="46">
        <f t="shared" si="21"/>
        <v>1.0104986157886813</v>
      </c>
      <c r="AB894" s="46"/>
    </row>
    <row r="895" spans="1:28" x14ac:dyDescent="0.25">
      <c r="A895">
        <v>5062</v>
      </c>
      <c r="B895" s="1">
        <v>45541.388760972201</v>
      </c>
      <c r="C895" s="1">
        <v>45541</v>
      </c>
      <c r="D895" t="s">
        <v>9100</v>
      </c>
      <c r="E895" t="s">
        <v>9101</v>
      </c>
      <c r="F895" t="s">
        <v>790</v>
      </c>
      <c r="G895">
        <v>73</v>
      </c>
      <c r="H895" t="b">
        <v>0</v>
      </c>
      <c r="I895" t="s">
        <v>9240</v>
      </c>
      <c r="J895" t="s">
        <v>9103</v>
      </c>
      <c r="K895" t="s">
        <v>7</v>
      </c>
      <c r="L895" t="b">
        <v>0</v>
      </c>
      <c r="M895" t="s">
        <v>10340</v>
      </c>
      <c r="N895" t="b">
        <v>0</v>
      </c>
      <c r="O895" t="b">
        <v>0</v>
      </c>
      <c r="P895" t="b">
        <v>0</v>
      </c>
      <c r="Q895" t="b">
        <v>1</v>
      </c>
      <c r="R895" t="s">
        <v>10341</v>
      </c>
      <c r="S895">
        <v>40</v>
      </c>
      <c r="T895" t="b">
        <v>0</v>
      </c>
      <c r="V895" t="s">
        <v>892</v>
      </c>
      <c r="W895">
        <v>4</v>
      </c>
      <c r="X895" s="11">
        <v>77</v>
      </c>
      <c r="Y895">
        <v>1</v>
      </c>
      <c r="Z895" s="46" cm="1">
        <f t="array" ref="Z895">IF(V895="NA",$AD$2,(INDEX($BL$4:$BL$73,MATCH(V895&amp;W895,$BK$4:$BK$73&amp;$BJ$4:$BJ$73,0))))</f>
        <v>1.0498615788681274E-2</v>
      </c>
      <c r="AA895" s="46">
        <f t="shared" si="21"/>
        <v>1.0104986157886813</v>
      </c>
      <c r="AB895" s="46"/>
    </row>
    <row r="896" spans="1:28" x14ac:dyDescent="0.25">
      <c r="A896">
        <v>5067</v>
      </c>
      <c r="B896" s="1">
        <v>45541.387542476798</v>
      </c>
      <c r="C896" s="1">
        <v>45541</v>
      </c>
      <c r="D896" t="s">
        <v>9100</v>
      </c>
      <c r="E896" t="s">
        <v>9101</v>
      </c>
      <c r="F896" t="s">
        <v>664</v>
      </c>
      <c r="G896">
        <v>73</v>
      </c>
      <c r="H896" t="b">
        <v>0</v>
      </c>
      <c r="I896" t="s">
        <v>9240</v>
      </c>
      <c r="J896" t="s">
        <v>9103</v>
      </c>
      <c r="K896" t="s">
        <v>7</v>
      </c>
      <c r="L896" t="b">
        <v>0</v>
      </c>
      <c r="M896" t="s">
        <v>10342</v>
      </c>
      <c r="N896" t="b">
        <v>0</v>
      </c>
      <c r="O896" t="b">
        <v>0</v>
      </c>
      <c r="P896" t="b">
        <v>0</v>
      </c>
      <c r="Q896" t="b">
        <v>1</v>
      </c>
      <c r="R896" t="s">
        <v>10343</v>
      </c>
      <c r="S896">
        <v>40</v>
      </c>
      <c r="T896" t="b">
        <v>0</v>
      </c>
      <c r="V896" t="s">
        <v>886</v>
      </c>
      <c r="W896">
        <v>4</v>
      </c>
      <c r="X896" s="11">
        <v>77</v>
      </c>
      <c r="Y896">
        <v>1</v>
      </c>
      <c r="Z896" s="46" cm="1">
        <f t="array" ref="Z896">IF(V896="NA",$AD$2,(INDEX($BL$4:$BL$73,MATCH(V896&amp;W896,$BK$4:$BK$73&amp;$BJ$4:$BJ$73,0))))</f>
        <v>1.0498615788681297E-2</v>
      </c>
      <c r="AA896" s="46">
        <f t="shared" si="21"/>
        <v>1.0104986157886813</v>
      </c>
      <c r="AB896" s="46"/>
    </row>
    <row r="897" spans="1:28" x14ac:dyDescent="0.25">
      <c r="A897">
        <v>5071</v>
      </c>
      <c r="B897" s="1">
        <v>45541.380323090299</v>
      </c>
      <c r="C897" s="1">
        <v>45541</v>
      </c>
      <c r="D897" t="s">
        <v>9100</v>
      </c>
      <c r="E897" t="s">
        <v>9101</v>
      </c>
      <c r="F897" t="s">
        <v>664</v>
      </c>
      <c r="G897">
        <v>75</v>
      </c>
      <c r="H897" t="b">
        <v>0</v>
      </c>
      <c r="I897" t="s">
        <v>9240</v>
      </c>
      <c r="J897" t="s">
        <v>9103</v>
      </c>
      <c r="K897" t="s">
        <v>7</v>
      </c>
      <c r="L897" t="b">
        <v>0</v>
      </c>
      <c r="M897" t="s">
        <v>10344</v>
      </c>
      <c r="N897" t="b">
        <v>0</v>
      </c>
      <c r="O897" t="b">
        <v>0</v>
      </c>
      <c r="P897" t="b">
        <v>0</v>
      </c>
      <c r="Q897" t="b">
        <v>1</v>
      </c>
      <c r="R897" t="s">
        <v>10345</v>
      </c>
      <c r="S897">
        <v>40</v>
      </c>
      <c r="T897" t="b">
        <v>0</v>
      </c>
      <c r="V897" t="s">
        <v>892</v>
      </c>
      <c r="W897">
        <v>4</v>
      </c>
      <c r="X897" s="11">
        <v>77</v>
      </c>
      <c r="Y897">
        <v>1</v>
      </c>
      <c r="Z897" s="46" cm="1">
        <f t="array" ref="Z897">IF(V897="NA",$AD$2,(INDEX($BL$4:$BL$73,MATCH(V897&amp;W897,$BK$4:$BK$73&amp;$BJ$4:$BJ$73,0))))</f>
        <v>1.0498615788681274E-2</v>
      </c>
      <c r="AA897" s="46">
        <f t="shared" si="21"/>
        <v>1.0104986157886813</v>
      </c>
      <c r="AB897" s="46"/>
    </row>
    <row r="898" spans="1:28" x14ac:dyDescent="0.25">
      <c r="A898">
        <v>5074</v>
      </c>
      <c r="B898" s="1">
        <v>45541.3795238889</v>
      </c>
      <c r="C898" s="1">
        <v>45541</v>
      </c>
      <c r="D898" t="s">
        <v>9100</v>
      </c>
      <c r="E898" t="s">
        <v>9101</v>
      </c>
      <c r="F898" t="s">
        <v>664</v>
      </c>
      <c r="G898">
        <v>70</v>
      </c>
      <c r="H898" t="b">
        <v>0</v>
      </c>
      <c r="I898" t="s">
        <v>9240</v>
      </c>
      <c r="J898" t="s">
        <v>9103</v>
      </c>
      <c r="K898" t="s">
        <v>7</v>
      </c>
      <c r="L898" t="b">
        <v>0</v>
      </c>
      <c r="M898" t="s">
        <v>10346</v>
      </c>
      <c r="N898" t="b">
        <v>0</v>
      </c>
      <c r="O898" t="b">
        <v>0</v>
      </c>
      <c r="P898" t="b">
        <v>0</v>
      </c>
      <c r="Q898" t="b">
        <v>1</v>
      </c>
      <c r="R898" t="s">
        <v>10347</v>
      </c>
      <c r="S898">
        <v>40</v>
      </c>
      <c r="T898" t="b">
        <v>0</v>
      </c>
      <c r="V898" t="s">
        <v>8</v>
      </c>
      <c r="W898" t="s">
        <v>8</v>
      </c>
      <c r="X898" s="11">
        <v>72</v>
      </c>
      <c r="Y898">
        <v>1</v>
      </c>
      <c r="Z898" s="46" cm="1">
        <f t="array" ref="Z898">IF(V898="NA",$AD$2,(INDEX($BL$4:$BL$73,MATCH(V898&amp;W898,$BK$4:$BK$73&amp;$BJ$4:$BJ$73,0))))</f>
        <v>-4.0430703315750931E-2</v>
      </c>
      <c r="AA898" s="46">
        <f t="shared" si="21"/>
        <v>0.95956929668424906</v>
      </c>
      <c r="AB898" s="46"/>
    </row>
    <row r="899" spans="1:28" x14ac:dyDescent="0.25">
      <c r="A899">
        <v>5079</v>
      </c>
      <c r="B899" s="1">
        <v>45541.378442835601</v>
      </c>
      <c r="C899" s="1">
        <v>45541</v>
      </c>
      <c r="D899" t="s">
        <v>9100</v>
      </c>
      <c r="E899" t="s">
        <v>9101</v>
      </c>
      <c r="F899" t="s">
        <v>664</v>
      </c>
      <c r="G899">
        <v>73</v>
      </c>
      <c r="H899" t="b">
        <v>0</v>
      </c>
      <c r="I899" t="s">
        <v>9240</v>
      </c>
      <c r="J899" t="s">
        <v>9103</v>
      </c>
      <c r="K899" t="s">
        <v>7</v>
      </c>
      <c r="L899" t="b">
        <v>0</v>
      </c>
      <c r="M899" t="s">
        <v>10348</v>
      </c>
      <c r="N899" t="b">
        <v>0</v>
      </c>
      <c r="O899" t="b">
        <v>0</v>
      </c>
      <c r="P899" t="b">
        <v>0</v>
      </c>
      <c r="Q899" t="b">
        <v>1</v>
      </c>
      <c r="R899" t="s">
        <v>10349</v>
      </c>
      <c r="S899">
        <v>40</v>
      </c>
      <c r="T899" t="b">
        <v>0</v>
      </c>
      <c r="V899" t="s">
        <v>886</v>
      </c>
      <c r="W899">
        <v>4</v>
      </c>
      <c r="X899" s="11">
        <v>77</v>
      </c>
      <c r="Y899">
        <v>1</v>
      </c>
      <c r="Z899" s="46" cm="1">
        <f t="array" ref="Z899">IF(V899="NA",$AD$2,(INDEX($BL$4:$BL$73,MATCH(V899&amp;W899,$BK$4:$BK$73&amp;$BJ$4:$BJ$73,0))))</f>
        <v>1.0498615788681297E-2</v>
      </c>
      <c r="AA899" s="46">
        <f t="shared" si="21"/>
        <v>1.0104986157886813</v>
      </c>
      <c r="AB899" s="46"/>
    </row>
    <row r="900" spans="1:28" x14ac:dyDescent="0.25">
      <c r="A900">
        <v>5083</v>
      </c>
      <c r="B900" s="1">
        <v>45541.375763124997</v>
      </c>
      <c r="C900" s="1">
        <v>45541</v>
      </c>
      <c r="D900" t="s">
        <v>9100</v>
      </c>
      <c r="E900" t="s">
        <v>9101</v>
      </c>
      <c r="F900" t="s">
        <v>664</v>
      </c>
      <c r="G900">
        <v>74</v>
      </c>
      <c r="H900" t="b">
        <v>0</v>
      </c>
      <c r="I900" t="s">
        <v>9240</v>
      </c>
      <c r="J900" t="s">
        <v>9103</v>
      </c>
      <c r="K900" t="s">
        <v>7</v>
      </c>
      <c r="L900" t="b">
        <v>0</v>
      </c>
      <c r="M900" t="s">
        <v>10350</v>
      </c>
      <c r="N900" t="b">
        <v>0</v>
      </c>
      <c r="O900" t="b">
        <v>0</v>
      </c>
      <c r="P900" t="b">
        <v>0</v>
      </c>
      <c r="Q900" t="b">
        <v>1</v>
      </c>
      <c r="R900" t="s">
        <v>10351</v>
      </c>
      <c r="S900">
        <v>40</v>
      </c>
      <c r="T900" t="b">
        <v>0</v>
      </c>
      <c r="V900" t="s">
        <v>892</v>
      </c>
      <c r="W900">
        <v>4</v>
      </c>
      <c r="X900" s="11">
        <v>77</v>
      </c>
      <c r="Y900">
        <v>1</v>
      </c>
      <c r="Z900" s="46" cm="1">
        <f t="array" ref="Z900">IF(V900="NA",$AD$2,(INDEX($BL$4:$BL$73,MATCH(V900&amp;W900,$BK$4:$BK$73&amp;$BJ$4:$BJ$73,0))))</f>
        <v>1.0498615788681274E-2</v>
      </c>
      <c r="AA900" s="46">
        <f t="shared" ref="AA900:AA963" si="22">Y900+Z900</f>
        <v>1.0104986157886813</v>
      </c>
      <c r="AB900" s="46"/>
    </row>
    <row r="901" spans="1:28" x14ac:dyDescent="0.25">
      <c r="A901">
        <v>5084</v>
      </c>
      <c r="B901" s="1">
        <v>45541.375497013898</v>
      </c>
      <c r="C901" s="1">
        <v>45541</v>
      </c>
      <c r="D901" t="s">
        <v>9100</v>
      </c>
      <c r="E901" t="s">
        <v>9101</v>
      </c>
      <c r="F901" t="s">
        <v>664</v>
      </c>
      <c r="G901">
        <v>82</v>
      </c>
      <c r="H901" t="b">
        <v>0</v>
      </c>
      <c r="I901" t="s">
        <v>9240</v>
      </c>
      <c r="J901" t="s">
        <v>9103</v>
      </c>
      <c r="K901" t="s">
        <v>7</v>
      </c>
      <c r="L901" t="b">
        <v>0</v>
      </c>
      <c r="M901" t="s">
        <v>6867</v>
      </c>
      <c r="N901" t="b">
        <v>0</v>
      </c>
      <c r="O901" t="b">
        <v>0</v>
      </c>
      <c r="P901" t="b">
        <v>0</v>
      </c>
      <c r="Q901" t="b">
        <v>1</v>
      </c>
      <c r="R901" t="s">
        <v>3451</v>
      </c>
      <c r="S901">
        <v>40</v>
      </c>
      <c r="T901" t="b">
        <v>0</v>
      </c>
      <c r="V901" t="s">
        <v>8</v>
      </c>
      <c r="W901" t="s">
        <v>8</v>
      </c>
      <c r="X901" s="11">
        <v>82</v>
      </c>
      <c r="Y901">
        <v>1</v>
      </c>
      <c r="Z901" s="46" cm="1">
        <f t="array" ref="Z901">IF(V901="NA",$AD$2,(INDEX($BL$4:$BL$73,MATCH(V901&amp;W901,$BK$4:$BK$73&amp;$BJ$4:$BJ$73,0))))</f>
        <v>-4.0430703315750931E-2</v>
      </c>
      <c r="AA901" s="46">
        <f t="shared" si="22"/>
        <v>0.95956929668424906</v>
      </c>
      <c r="AB901" s="46"/>
    </row>
    <row r="902" spans="1:28" x14ac:dyDescent="0.25">
      <c r="A902">
        <v>5090</v>
      </c>
      <c r="B902" s="1">
        <v>45541.373110798602</v>
      </c>
      <c r="C902" s="1">
        <v>45541</v>
      </c>
      <c r="D902" t="s">
        <v>9100</v>
      </c>
      <c r="E902" t="s">
        <v>9101</v>
      </c>
      <c r="F902" t="s">
        <v>664</v>
      </c>
      <c r="G902">
        <v>72</v>
      </c>
      <c r="H902" t="b">
        <v>0</v>
      </c>
      <c r="I902" t="s">
        <v>9240</v>
      </c>
      <c r="J902" t="s">
        <v>9103</v>
      </c>
      <c r="K902" t="s">
        <v>7</v>
      </c>
      <c r="L902" t="b">
        <v>0</v>
      </c>
      <c r="M902" t="s">
        <v>6866</v>
      </c>
      <c r="N902" t="b">
        <v>0</v>
      </c>
      <c r="O902" t="b">
        <v>0</v>
      </c>
      <c r="P902" t="b">
        <v>0</v>
      </c>
      <c r="Q902" t="b">
        <v>1</v>
      </c>
      <c r="R902" t="s">
        <v>3449</v>
      </c>
      <c r="S902">
        <v>40</v>
      </c>
      <c r="T902" t="b">
        <v>0</v>
      </c>
      <c r="V902" t="s">
        <v>8</v>
      </c>
      <c r="W902" t="s">
        <v>8</v>
      </c>
      <c r="X902" s="11">
        <v>72</v>
      </c>
      <c r="Y902">
        <v>1</v>
      </c>
      <c r="Z902" s="46" cm="1">
        <f t="array" ref="Z902">IF(V902="NA",$AD$2,(INDEX($BL$4:$BL$73,MATCH(V902&amp;W902,$BK$4:$BK$73&amp;$BJ$4:$BJ$73,0))))</f>
        <v>-4.0430703315750931E-2</v>
      </c>
      <c r="AA902" s="46">
        <f t="shared" si="22"/>
        <v>0.95956929668424906</v>
      </c>
      <c r="AB902" s="46"/>
    </row>
    <row r="903" spans="1:28" x14ac:dyDescent="0.25">
      <c r="A903">
        <v>5092</v>
      </c>
      <c r="B903" s="1">
        <v>45541.3725569444</v>
      </c>
      <c r="C903" s="1">
        <v>45541</v>
      </c>
      <c r="D903" t="s">
        <v>9100</v>
      </c>
      <c r="E903" t="s">
        <v>9101</v>
      </c>
      <c r="F903" t="s">
        <v>664</v>
      </c>
      <c r="G903">
        <v>77</v>
      </c>
      <c r="H903" t="b">
        <v>0</v>
      </c>
      <c r="I903" t="s">
        <v>9240</v>
      </c>
      <c r="J903" t="s">
        <v>9103</v>
      </c>
      <c r="K903" t="s">
        <v>7</v>
      </c>
      <c r="L903" t="b">
        <v>0</v>
      </c>
      <c r="M903" t="s">
        <v>10352</v>
      </c>
      <c r="N903" t="b">
        <v>0</v>
      </c>
      <c r="O903" t="b">
        <v>0</v>
      </c>
      <c r="P903" t="b">
        <v>0</v>
      </c>
      <c r="Q903" t="b">
        <v>1</v>
      </c>
      <c r="R903" t="s">
        <v>10353</v>
      </c>
      <c r="S903">
        <v>40</v>
      </c>
      <c r="T903" t="b">
        <v>0</v>
      </c>
      <c r="V903" t="s">
        <v>888</v>
      </c>
      <c r="W903">
        <v>4</v>
      </c>
      <c r="X903" s="11">
        <v>77</v>
      </c>
      <c r="Y903">
        <v>1</v>
      </c>
      <c r="Z903" s="46" cm="1">
        <f t="array" ref="Z903">IF(V903="NA",$AD$2,(INDEX($BL$4:$BL$73,MATCH(V903&amp;W903,$BK$4:$BK$73&amp;$BJ$4:$BJ$73,0))))</f>
        <v>1.0498615788681257E-2</v>
      </c>
      <c r="AA903" s="46">
        <f t="shared" si="22"/>
        <v>1.0104986157886813</v>
      </c>
      <c r="AB903" s="46"/>
    </row>
    <row r="904" spans="1:28" x14ac:dyDescent="0.25">
      <c r="A904">
        <v>5094</v>
      </c>
      <c r="B904" s="1">
        <v>45541.3720956713</v>
      </c>
      <c r="C904" s="1">
        <v>45541</v>
      </c>
      <c r="D904" t="s">
        <v>9100</v>
      </c>
      <c r="E904" t="s">
        <v>9101</v>
      </c>
      <c r="F904" t="s">
        <v>664</v>
      </c>
      <c r="G904">
        <v>79</v>
      </c>
      <c r="H904" t="b">
        <v>0</v>
      </c>
      <c r="I904" t="s">
        <v>9240</v>
      </c>
      <c r="J904" t="s">
        <v>9103</v>
      </c>
      <c r="K904" t="s">
        <v>7</v>
      </c>
      <c r="L904" t="b">
        <v>0</v>
      </c>
      <c r="M904" t="s">
        <v>10354</v>
      </c>
      <c r="N904" t="b">
        <v>0</v>
      </c>
      <c r="O904" t="b">
        <v>0</v>
      </c>
      <c r="P904" t="b">
        <v>0</v>
      </c>
      <c r="Q904" t="b">
        <v>1</v>
      </c>
      <c r="R904" t="s">
        <v>10355</v>
      </c>
      <c r="S904">
        <v>40</v>
      </c>
      <c r="T904" t="b">
        <v>0</v>
      </c>
      <c r="V904" t="s">
        <v>8</v>
      </c>
      <c r="W904" t="s">
        <v>8</v>
      </c>
      <c r="X904" s="11">
        <v>82</v>
      </c>
      <c r="Y904">
        <v>1</v>
      </c>
      <c r="Z904" s="46" cm="1">
        <f t="array" ref="Z904">IF(V904="NA",$AD$2,(INDEX($BL$4:$BL$73,MATCH(V904&amp;W904,$BK$4:$BK$73&amp;$BJ$4:$BJ$73,0))))</f>
        <v>-4.0430703315750931E-2</v>
      </c>
      <c r="AA904" s="46">
        <f t="shared" si="22"/>
        <v>0.95956929668424906</v>
      </c>
      <c r="AB904" s="46"/>
    </row>
    <row r="905" spans="1:28" x14ac:dyDescent="0.25">
      <c r="A905">
        <v>5100</v>
      </c>
      <c r="B905" s="1">
        <v>45541.369806215298</v>
      </c>
      <c r="C905" s="1">
        <v>45541</v>
      </c>
      <c r="D905" t="s">
        <v>9100</v>
      </c>
      <c r="E905" t="s">
        <v>9101</v>
      </c>
      <c r="F905" t="s">
        <v>790</v>
      </c>
      <c r="G905">
        <v>75</v>
      </c>
      <c r="H905" t="b">
        <v>0</v>
      </c>
      <c r="I905" t="s">
        <v>9240</v>
      </c>
      <c r="J905" t="s">
        <v>9103</v>
      </c>
      <c r="K905" t="s">
        <v>7</v>
      </c>
      <c r="L905" t="b">
        <v>0</v>
      </c>
      <c r="M905" t="s">
        <v>10356</v>
      </c>
      <c r="N905" t="b">
        <v>0</v>
      </c>
      <c r="O905" t="b">
        <v>0</v>
      </c>
      <c r="P905" t="b">
        <v>0</v>
      </c>
      <c r="Q905" t="b">
        <v>1</v>
      </c>
      <c r="R905" t="s">
        <v>10357</v>
      </c>
      <c r="S905">
        <v>40</v>
      </c>
      <c r="T905" t="b">
        <v>0</v>
      </c>
      <c r="V905" t="s">
        <v>8</v>
      </c>
      <c r="W905" t="s">
        <v>8</v>
      </c>
      <c r="X905" s="11">
        <v>77</v>
      </c>
      <c r="Y905">
        <v>1</v>
      </c>
      <c r="Z905" s="46" cm="1">
        <f t="array" ref="Z905">IF(V905="NA",$AD$2,(INDEX($BL$4:$BL$73,MATCH(V905&amp;W905,$BK$4:$BK$73&amp;$BJ$4:$BJ$73,0))))</f>
        <v>-4.0430703315750931E-2</v>
      </c>
      <c r="AA905" s="46">
        <f t="shared" si="22"/>
        <v>0.95956929668424906</v>
      </c>
      <c r="AB905" s="46"/>
    </row>
    <row r="906" spans="1:28" x14ac:dyDescent="0.25">
      <c r="A906">
        <v>5101</v>
      </c>
      <c r="B906" s="1">
        <v>45541.369480127301</v>
      </c>
      <c r="C906" s="1">
        <v>45541</v>
      </c>
      <c r="D906" t="s">
        <v>9100</v>
      </c>
      <c r="E906" t="s">
        <v>9101</v>
      </c>
      <c r="F906" t="s">
        <v>664</v>
      </c>
      <c r="G906">
        <v>71</v>
      </c>
      <c r="H906" t="b">
        <v>0</v>
      </c>
      <c r="I906" t="s">
        <v>9240</v>
      </c>
      <c r="J906" t="s">
        <v>9103</v>
      </c>
      <c r="K906" t="s">
        <v>7</v>
      </c>
      <c r="L906" t="b">
        <v>0</v>
      </c>
      <c r="M906" t="s">
        <v>10358</v>
      </c>
      <c r="N906" t="b">
        <v>0</v>
      </c>
      <c r="O906" t="b">
        <v>0</v>
      </c>
      <c r="P906" t="b">
        <v>0</v>
      </c>
      <c r="Q906" t="b">
        <v>1</v>
      </c>
      <c r="R906" t="s">
        <v>10359</v>
      </c>
      <c r="S906">
        <v>40</v>
      </c>
      <c r="T906" t="b">
        <v>0</v>
      </c>
      <c r="V906" t="s">
        <v>886</v>
      </c>
      <c r="W906">
        <v>4</v>
      </c>
      <c r="X906" s="11">
        <v>72</v>
      </c>
      <c r="Y906">
        <v>1</v>
      </c>
      <c r="Z906" s="46" cm="1">
        <f t="array" ref="Z906">IF(V906="NA",$AD$2,(INDEX($BL$4:$BL$73,MATCH(V906&amp;W906,$BK$4:$BK$73&amp;$BJ$4:$BJ$73,0))))</f>
        <v>1.0498615788681297E-2</v>
      </c>
      <c r="AA906" s="46">
        <f t="shared" si="22"/>
        <v>1.0104986157886813</v>
      </c>
      <c r="AB906" s="46"/>
    </row>
    <row r="907" spans="1:28" x14ac:dyDescent="0.25">
      <c r="A907">
        <v>5102</v>
      </c>
      <c r="B907" s="1">
        <v>45541.369178738401</v>
      </c>
      <c r="C907" s="1">
        <v>45541</v>
      </c>
      <c r="D907" t="s">
        <v>9100</v>
      </c>
      <c r="E907" t="s">
        <v>9101</v>
      </c>
      <c r="F907" t="s">
        <v>664</v>
      </c>
      <c r="G907">
        <v>76</v>
      </c>
      <c r="H907" t="b">
        <v>0</v>
      </c>
      <c r="I907" t="s">
        <v>9240</v>
      </c>
      <c r="J907" t="s">
        <v>9103</v>
      </c>
      <c r="K907" t="s">
        <v>7</v>
      </c>
      <c r="L907" t="b">
        <v>0</v>
      </c>
      <c r="M907" t="s">
        <v>6865</v>
      </c>
      <c r="N907" t="b">
        <v>0</v>
      </c>
      <c r="O907" t="b">
        <v>0</v>
      </c>
      <c r="P907" t="b">
        <v>0</v>
      </c>
      <c r="Q907" t="b">
        <v>1</v>
      </c>
      <c r="R907" t="s">
        <v>3445</v>
      </c>
      <c r="S907">
        <v>40</v>
      </c>
      <c r="T907" t="b">
        <v>0</v>
      </c>
      <c r="V907" t="s">
        <v>886</v>
      </c>
      <c r="W907">
        <v>4</v>
      </c>
      <c r="X907" s="11">
        <v>77</v>
      </c>
      <c r="Y907">
        <v>1</v>
      </c>
      <c r="Z907" s="46" cm="1">
        <f t="array" ref="Z907">IF(V907="NA",$AD$2,(INDEX($BL$4:$BL$73,MATCH(V907&amp;W907,$BK$4:$BK$73&amp;$BJ$4:$BJ$73,0))))</f>
        <v>1.0498615788681297E-2</v>
      </c>
      <c r="AA907" s="46">
        <f t="shared" si="22"/>
        <v>1.0104986157886813</v>
      </c>
      <c r="AB907" s="46"/>
    </row>
    <row r="908" spans="1:28" x14ac:dyDescent="0.25">
      <c r="A908">
        <v>5103</v>
      </c>
      <c r="B908" s="1">
        <v>45541.368871921302</v>
      </c>
      <c r="C908" s="1">
        <v>45541</v>
      </c>
      <c r="D908" t="s">
        <v>9100</v>
      </c>
      <c r="E908" t="s">
        <v>9101</v>
      </c>
      <c r="F908" t="s">
        <v>664</v>
      </c>
      <c r="G908">
        <v>82</v>
      </c>
      <c r="H908" t="b">
        <v>0</v>
      </c>
      <c r="I908" t="s">
        <v>9240</v>
      </c>
      <c r="J908" t="s">
        <v>9103</v>
      </c>
      <c r="K908" t="s">
        <v>7</v>
      </c>
      <c r="L908" t="b">
        <v>0</v>
      </c>
      <c r="M908" t="s">
        <v>10360</v>
      </c>
      <c r="N908" t="b">
        <v>0</v>
      </c>
      <c r="O908" t="b">
        <v>0</v>
      </c>
      <c r="P908" t="b">
        <v>0</v>
      </c>
      <c r="Q908" t="b">
        <v>1</v>
      </c>
      <c r="R908" t="s">
        <v>10361</v>
      </c>
      <c r="S908">
        <v>40</v>
      </c>
      <c r="T908" t="b">
        <v>0</v>
      </c>
      <c r="V908" t="s">
        <v>8</v>
      </c>
      <c r="W908" t="s">
        <v>8</v>
      </c>
      <c r="X908" s="11">
        <v>82</v>
      </c>
      <c r="Y908">
        <v>1</v>
      </c>
      <c r="Z908" s="46" cm="1">
        <f t="array" ref="Z908">IF(V908="NA",$AD$2,(INDEX($BL$4:$BL$73,MATCH(V908&amp;W908,$BK$4:$BK$73&amp;$BJ$4:$BJ$73,0))))</f>
        <v>-4.0430703315750931E-2</v>
      </c>
      <c r="AA908" s="46">
        <f t="shared" si="22"/>
        <v>0.95956929668424906</v>
      </c>
      <c r="AB908" s="46"/>
    </row>
    <row r="909" spans="1:28" x14ac:dyDescent="0.25">
      <c r="A909">
        <v>5104</v>
      </c>
      <c r="B909" s="1">
        <v>45541.368588391197</v>
      </c>
      <c r="C909" s="1">
        <v>45541</v>
      </c>
      <c r="D909" t="s">
        <v>9100</v>
      </c>
      <c r="E909" t="s">
        <v>9101</v>
      </c>
      <c r="F909" t="s">
        <v>664</v>
      </c>
      <c r="G909">
        <v>75</v>
      </c>
      <c r="H909" t="b">
        <v>0</v>
      </c>
      <c r="I909" t="s">
        <v>9240</v>
      </c>
      <c r="J909" t="s">
        <v>9103</v>
      </c>
      <c r="K909" t="s">
        <v>7</v>
      </c>
      <c r="L909" t="b">
        <v>0</v>
      </c>
      <c r="M909" t="s">
        <v>10362</v>
      </c>
      <c r="N909" t="b">
        <v>0</v>
      </c>
      <c r="O909" t="b">
        <v>0</v>
      </c>
      <c r="P909" t="b">
        <v>0</v>
      </c>
      <c r="Q909" t="b">
        <v>1</v>
      </c>
      <c r="R909" t="s">
        <v>10363</v>
      </c>
      <c r="S909">
        <v>40</v>
      </c>
      <c r="T909" t="b">
        <v>0</v>
      </c>
      <c r="V909" t="s">
        <v>8</v>
      </c>
      <c r="W909" t="s">
        <v>8</v>
      </c>
      <c r="X909" s="11">
        <v>77</v>
      </c>
      <c r="Y909">
        <v>1</v>
      </c>
      <c r="Z909" s="46" cm="1">
        <f t="array" ref="Z909">IF(V909="NA",$AD$2,(INDEX($BL$4:$BL$73,MATCH(V909&amp;W909,$BK$4:$BK$73&amp;$BJ$4:$BJ$73,0))))</f>
        <v>-4.0430703315750931E-2</v>
      </c>
      <c r="AA909" s="46">
        <f t="shared" si="22"/>
        <v>0.95956929668424906</v>
      </c>
      <c r="AB909" s="46"/>
    </row>
    <row r="910" spans="1:28" x14ac:dyDescent="0.25">
      <c r="A910">
        <v>5108</v>
      </c>
      <c r="B910" s="1">
        <v>45541.367699976901</v>
      </c>
      <c r="C910" s="1">
        <v>45541</v>
      </c>
      <c r="D910" t="s">
        <v>9100</v>
      </c>
      <c r="E910" t="s">
        <v>9101</v>
      </c>
      <c r="F910" t="s">
        <v>664</v>
      </c>
      <c r="G910">
        <v>75</v>
      </c>
      <c r="H910" t="b">
        <v>0</v>
      </c>
      <c r="I910" t="s">
        <v>9240</v>
      </c>
      <c r="J910" t="s">
        <v>9103</v>
      </c>
      <c r="K910" t="s">
        <v>7</v>
      </c>
      <c r="L910" t="b">
        <v>0</v>
      </c>
      <c r="M910" t="s">
        <v>6864</v>
      </c>
      <c r="N910" t="b">
        <v>0</v>
      </c>
      <c r="O910" t="b">
        <v>0</v>
      </c>
      <c r="P910" t="b">
        <v>0</v>
      </c>
      <c r="Q910" t="b">
        <v>1</v>
      </c>
      <c r="R910" t="s">
        <v>3443</v>
      </c>
      <c r="S910">
        <v>40</v>
      </c>
      <c r="T910" t="b">
        <v>0</v>
      </c>
      <c r="V910" t="s">
        <v>8</v>
      </c>
      <c r="W910" t="s">
        <v>8</v>
      </c>
      <c r="X910" s="11">
        <v>77</v>
      </c>
      <c r="Y910">
        <v>1</v>
      </c>
      <c r="Z910" s="46" cm="1">
        <f t="array" ref="Z910">IF(V910="NA",$AD$2,(INDEX($BL$4:$BL$73,MATCH(V910&amp;W910,$BK$4:$BK$73&amp;$BJ$4:$BJ$73,0))))</f>
        <v>-4.0430703315750931E-2</v>
      </c>
      <c r="AA910" s="46">
        <f t="shared" si="22"/>
        <v>0.95956929668424906</v>
      </c>
      <c r="AB910" s="46"/>
    </row>
    <row r="911" spans="1:28" x14ac:dyDescent="0.25">
      <c r="A911">
        <v>5113</v>
      </c>
      <c r="B911" s="1">
        <v>45541.363849699097</v>
      </c>
      <c r="C911" s="1">
        <v>45541</v>
      </c>
      <c r="D911" t="s">
        <v>9100</v>
      </c>
      <c r="E911" t="s">
        <v>9101</v>
      </c>
      <c r="F911" t="s">
        <v>664</v>
      </c>
      <c r="G911">
        <v>78</v>
      </c>
      <c r="H911" t="b">
        <v>0</v>
      </c>
      <c r="I911" t="s">
        <v>9240</v>
      </c>
      <c r="J911" t="s">
        <v>9103</v>
      </c>
      <c r="K911" t="s">
        <v>7</v>
      </c>
      <c r="L911" t="b">
        <v>0</v>
      </c>
      <c r="M911" t="s">
        <v>10364</v>
      </c>
      <c r="N911" t="b">
        <v>0</v>
      </c>
      <c r="O911" t="b">
        <v>0</v>
      </c>
      <c r="P911" t="b">
        <v>0</v>
      </c>
      <c r="Q911" t="b">
        <v>1</v>
      </c>
      <c r="R911" t="s">
        <v>10365</v>
      </c>
      <c r="S911">
        <v>40</v>
      </c>
      <c r="T911" t="b">
        <v>0</v>
      </c>
      <c r="V911" t="s">
        <v>886</v>
      </c>
      <c r="W911">
        <v>4</v>
      </c>
      <c r="X911" s="11">
        <v>82</v>
      </c>
      <c r="Y911">
        <v>1</v>
      </c>
      <c r="Z911" s="46" cm="1">
        <f t="array" ref="Z911">IF(V911="NA",$AD$2,(INDEX($BL$4:$BL$73,MATCH(V911&amp;W911,$BK$4:$BK$73&amp;$BJ$4:$BJ$73,0))))</f>
        <v>1.0498615788681297E-2</v>
      </c>
      <c r="AA911" s="46">
        <f t="shared" si="22"/>
        <v>1.0104986157886813</v>
      </c>
      <c r="AB911" s="46"/>
    </row>
    <row r="912" spans="1:28" x14ac:dyDescent="0.25">
      <c r="A912">
        <v>5122</v>
      </c>
      <c r="B912" s="1">
        <v>45541.361346099497</v>
      </c>
      <c r="C912" s="1">
        <v>45541</v>
      </c>
      <c r="D912" t="s">
        <v>9100</v>
      </c>
      <c r="E912" t="s">
        <v>9101</v>
      </c>
      <c r="F912" t="s">
        <v>664</v>
      </c>
      <c r="G912">
        <v>78</v>
      </c>
      <c r="H912" t="b">
        <v>0</v>
      </c>
      <c r="I912" t="s">
        <v>9240</v>
      </c>
      <c r="J912" t="s">
        <v>9103</v>
      </c>
      <c r="K912" t="s">
        <v>7</v>
      </c>
      <c r="L912" t="b">
        <v>0</v>
      </c>
      <c r="M912" t="s">
        <v>10366</v>
      </c>
      <c r="N912" t="b">
        <v>0</v>
      </c>
      <c r="O912" t="b">
        <v>0</v>
      </c>
      <c r="P912" t="b">
        <v>0</v>
      </c>
      <c r="Q912" t="b">
        <v>1</v>
      </c>
      <c r="R912" t="s">
        <v>10367</v>
      </c>
      <c r="S912">
        <v>40</v>
      </c>
      <c r="T912" t="b">
        <v>0</v>
      </c>
      <c r="V912" t="s">
        <v>892</v>
      </c>
      <c r="W912">
        <v>4</v>
      </c>
      <c r="X912" s="11">
        <v>82</v>
      </c>
      <c r="Y912">
        <v>1</v>
      </c>
      <c r="Z912" s="46" cm="1">
        <f t="array" ref="Z912">IF(V912="NA",$AD$2,(INDEX($BL$4:$BL$73,MATCH(V912&amp;W912,$BK$4:$BK$73&amp;$BJ$4:$BJ$73,0))))</f>
        <v>1.0498615788681274E-2</v>
      </c>
      <c r="AA912" s="46">
        <f t="shared" si="22"/>
        <v>1.0104986157886813</v>
      </c>
      <c r="AB912" s="46"/>
    </row>
    <row r="913" spans="1:28" x14ac:dyDescent="0.25">
      <c r="A913">
        <v>5123</v>
      </c>
      <c r="B913" s="1">
        <v>45541.361067939797</v>
      </c>
      <c r="C913" s="1">
        <v>45541</v>
      </c>
      <c r="D913" t="s">
        <v>9100</v>
      </c>
      <c r="E913" t="s">
        <v>9101</v>
      </c>
      <c r="F913" t="s">
        <v>790</v>
      </c>
      <c r="G913">
        <v>72</v>
      </c>
      <c r="H913" t="b">
        <v>0</v>
      </c>
      <c r="I913" t="s">
        <v>9240</v>
      </c>
      <c r="J913" t="s">
        <v>9103</v>
      </c>
      <c r="K913" t="s">
        <v>7</v>
      </c>
      <c r="L913" t="b">
        <v>0</v>
      </c>
      <c r="M913" t="s">
        <v>10368</v>
      </c>
      <c r="N913" t="b">
        <v>0</v>
      </c>
      <c r="O913" t="b">
        <v>0</v>
      </c>
      <c r="P913" t="b">
        <v>0</v>
      </c>
      <c r="Q913" t="b">
        <v>1</v>
      </c>
      <c r="R913" t="s">
        <v>10369</v>
      </c>
      <c r="S913">
        <v>40</v>
      </c>
      <c r="T913" t="b">
        <v>0</v>
      </c>
      <c r="V913" t="s">
        <v>658</v>
      </c>
      <c r="W913">
        <v>4</v>
      </c>
      <c r="X913" s="11">
        <v>72</v>
      </c>
      <c r="Y913">
        <v>1</v>
      </c>
      <c r="Z913" s="46" cm="1">
        <f t="array" ref="Z913">IF(V913="NA",$AD$2,(INDEX($BL$4:$BL$73,MATCH(V913&amp;W913,$BK$4:$BK$73&amp;$BJ$4:$BJ$73,0))))</f>
        <v>1.1678733304575896E-2</v>
      </c>
      <c r="AA913" s="46">
        <f t="shared" si="22"/>
        <v>1.0116787333045758</v>
      </c>
      <c r="AB913" s="46"/>
    </row>
    <row r="914" spans="1:28" x14ac:dyDescent="0.25">
      <c r="A914">
        <v>5124</v>
      </c>
      <c r="B914" s="1">
        <v>45541.360773993103</v>
      </c>
      <c r="C914" s="1">
        <v>45541</v>
      </c>
      <c r="D914" t="s">
        <v>9100</v>
      </c>
      <c r="E914" t="s">
        <v>9101</v>
      </c>
      <c r="F914" t="s">
        <v>790</v>
      </c>
      <c r="G914">
        <v>76</v>
      </c>
      <c r="H914" t="b">
        <v>0</v>
      </c>
      <c r="I914" t="s">
        <v>9240</v>
      </c>
      <c r="J914" t="s">
        <v>9103</v>
      </c>
      <c r="K914" t="s">
        <v>7</v>
      </c>
      <c r="L914" t="b">
        <v>0</v>
      </c>
      <c r="M914" t="s">
        <v>10370</v>
      </c>
      <c r="N914" t="b">
        <v>0</v>
      </c>
      <c r="O914" t="b">
        <v>0</v>
      </c>
      <c r="P914" t="b">
        <v>0</v>
      </c>
      <c r="Q914" t="b">
        <v>1</v>
      </c>
      <c r="R914" t="s">
        <v>10371</v>
      </c>
      <c r="S914">
        <v>40</v>
      </c>
      <c r="T914" t="b">
        <v>0</v>
      </c>
      <c r="V914" t="s">
        <v>8</v>
      </c>
      <c r="W914" t="s">
        <v>8</v>
      </c>
      <c r="X914" s="11">
        <v>77</v>
      </c>
      <c r="Y914">
        <v>1</v>
      </c>
      <c r="Z914" s="46" cm="1">
        <f t="array" ref="Z914">IF(V914="NA",$AD$2,(INDEX($BL$4:$BL$73,MATCH(V914&amp;W914,$BK$4:$BK$73&amp;$BJ$4:$BJ$73,0))))</f>
        <v>-4.0430703315750931E-2</v>
      </c>
      <c r="AA914" s="46">
        <f t="shared" si="22"/>
        <v>0.95956929668424906</v>
      </c>
      <c r="AB914" s="46"/>
    </row>
    <row r="915" spans="1:28" x14ac:dyDescent="0.25">
      <c r="A915">
        <v>5125</v>
      </c>
      <c r="B915" s="1">
        <v>45541.3605361921</v>
      </c>
      <c r="C915" s="1">
        <v>45541</v>
      </c>
      <c r="D915" t="s">
        <v>9100</v>
      </c>
      <c r="E915" t="s">
        <v>9101</v>
      </c>
      <c r="F915" t="s">
        <v>664</v>
      </c>
      <c r="G915">
        <v>72</v>
      </c>
      <c r="H915" t="b">
        <v>0</v>
      </c>
      <c r="I915" t="s">
        <v>9240</v>
      </c>
      <c r="J915" t="s">
        <v>9103</v>
      </c>
      <c r="K915" t="s">
        <v>7</v>
      </c>
      <c r="L915" t="b">
        <v>0</v>
      </c>
      <c r="M915" t="s">
        <v>10372</v>
      </c>
      <c r="N915" t="b">
        <v>0</v>
      </c>
      <c r="O915" t="b">
        <v>0</v>
      </c>
      <c r="P915" t="b">
        <v>0</v>
      </c>
      <c r="Q915" t="b">
        <v>1</v>
      </c>
      <c r="R915" t="s">
        <v>10373</v>
      </c>
      <c r="S915">
        <v>40</v>
      </c>
      <c r="T915" t="b">
        <v>0</v>
      </c>
      <c r="V915" t="s">
        <v>886</v>
      </c>
      <c r="W915">
        <v>4</v>
      </c>
      <c r="X915" s="11">
        <v>72</v>
      </c>
      <c r="Y915">
        <v>1</v>
      </c>
      <c r="Z915" s="46" cm="1">
        <f t="array" ref="Z915">IF(V915="NA",$AD$2,(INDEX($BL$4:$BL$73,MATCH(V915&amp;W915,$BK$4:$BK$73&amp;$BJ$4:$BJ$73,0))))</f>
        <v>1.0498615788681297E-2</v>
      </c>
      <c r="AA915" s="46">
        <f t="shared" si="22"/>
        <v>1.0104986157886813</v>
      </c>
      <c r="AB915" s="46"/>
    </row>
    <row r="916" spans="1:28" x14ac:dyDescent="0.25">
      <c r="A916">
        <v>5127</v>
      </c>
      <c r="B916" s="1">
        <v>45541.360006527801</v>
      </c>
      <c r="C916" s="1">
        <v>45541</v>
      </c>
      <c r="D916" t="s">
        <v>9100</v>
      </c>
      <c r="E916" t="s">
        <v>9101</v>
      </c>
      <c r="F916" t="s">
        <v>664</v>
      </c>
      <c r="G916">
        <v>84</v>
      </c>
      <c r="H916" t="b">
        <v>0</v>
      </c>
      <c r="I916" t="s">
        <v>9240</v>
      </c>
      <c r="J916" t="s">
        <v>9103</v>
      </c>
      <c r="K916" t="s">
        <v>7</v>
      </c>
      <c r="L916" t="b">
        <v>0</v>
      </c>
      <c r="M916" t="s">
        <v>10374</v>
      </c>
      <c r="N916" t="b">
        <v>0</v>
      </c>
      <c r="O916" t="b">
        <v>0</v>
      </c>
      <c r="P916" t="b">
        <v>0</v>
      </c>
      <c r="Q916" t="b">
        <v>1</v>
      </c>
      <c r="R916" t="s">
        <v>10375</v>
      </c>
      <c r="S916">
        <v>40</v>
      </c>
      <c r="T916" t="b">
        <v>0</v>
      </c>
      <c r="V916" t="s">
        <v>8</v>
      </c>
      <c r="W916" t="s">
        <v>8</v>
      </c>
      <c r="X916" s="11">
        <v>87</v>
      </c>
      <c r="Y916">
        <v>1</v>
      </c>
      <c r="Z916" s="46" cm="1">
        <f t="array" ref="Z916">IF(V916="NA",$AD$2,(INDEX($BL$4:$BL$73,MATCH(V916&amp;W916,$BK$4:$BK$73&amp;$BJ$4:$BJ$73,0))))</f>
        <v>-4.0430703315750931E-2</v>
      </c>
      <c r="AA916" s="46">
        <f t="shared" si="22"/>
        <v>0.95956929668424906</v>
      </c>
      <c r="AB916" s="46"/>
    </row>
    <row r="917" spans="1:28" x14ac:dyDescent="0.25">
      <c r="A917">
        <v>5128</v>
      </c>
      <c r="B917" s="1">
        <v>45541.359719016204</v>
      </c>
      <c r="C917" s="1">
        <v>45541</v>
      </c>
      <c r="D917" t="s">
        <v>9100</v>
      </c>
      <c r="E917" t="s">
        <v>9101</v>
      </c>
      <c r="F917" t="s">
        <v>664</v>
      </c>
      <c r="G917">
        <v>76</v>
      </c>
      <c r="H917" t="b">
        <v>0</v>
      </c>
      <c r="I917" t="s">
        <v>9240</v>
      </c>
      <c r="J917" t="s">
        <v>9103</v>
      </c>
      <c r="K917" t="s">
        <v>7</v>
      </c>
      <c r="L917" t="b">
        <v>0</v>
      </c>
      <c r="M917" t="s">
        <v>10376</v>
      </c>
      <c r="N917" t="b">
        <v>0</v>
      </c>
      <c r="O917" t="b">
        <v>0</v>
      </c>
      <c r="P917" t="b">
        <v>0</v>
      </c>
      <c r="Q917" t="b">
        <v>1</v>
      </c>
      <c r="R917" t="s">
        <v>10377</v>
      </c>
      <c r="S917">
        <v>40</v>
      </c>
      <c r="T917" t="b">
        <v>0</v>
      </c>
      <c r="V917" t="s">
        <v>8</v>
      </c>
      <c r="W917" t="s">
        <v>8</v>
      </c>
      <c r="X917" s="11">
        <v>77</v>
      </c>
      <c r="Y917">
        <v>1</v>
      </c>
      <c r="Z917" s="46" cm="1">
        <f t="array" ref="Z917">IF(V917="NA",$AD$2,(INDEX($BL$4:$BL$73,MATCH(V917&amp;W917,$BK$4:$BK$73&amp;$BJ$4:$BJ$73,0))))</f>
        <v>-4.0430703315750931E-2</v>
      </c>
      <c r="AA917" s="46">
        <f t="shared" si="22"/>
        <v>0.95956929668424906</v>
      </c>
      <c r="AB917" s="46"/>
    </row>
    <row r="918" spans="1:28" x14ac:dyDescent="0.25">
      <c r="A918">
        <v>5129</v>
      </c>
      <c r="B918" s="1">
        <v>45541.359439838001</v>
      </c>
      <c r="C918" s="1">
        <v>45541</v>
      </c>
      <c r="D918" t="s">
        <v>9100</v>
      </c>
      <c r="E918" t="s">
        <v>9101</v>
      </c>
      <c r="F918" t="s">
        <v>664</v>
      </c>
      <c r="G918">
        <v>73</v>
      </c>
      <c r="H918" t="b">
        <v>0</v>
      </c>
      <c r="I918" t="s">
        <v>9240</v>
      </c>
      <c r="J918" t="s">
        <v>9103</v>
      </c>
      <c r="K918" t="s">
        <v>7</v>
      </c>
      <c r="L918" t="b">
        <v>0</v>
      </c>
      <c r="M918" t="s">
        <v>10378</v>
      </c>
      <c r="N918" t="b">
        <v>0</v>
      </c>
      <c r="O918" t="b">
        <v>0</v>
      </c>
      <c r="P918" t="b">
        <v>0</v>
      </c>
      <c r="Q918" t="b">
        <v>1</v>
      </c>
      <c r="R918" t="s">
        <v>10379</v>
      </c>
      <c r="S918">
        <v>40</v>
      </c>
      <c r="T918" t="b">
        <v>0</v>
      </c>
      <c r="V918" t="s">
        <v>924</v>
      </c>
      <c r="W918">
        <v>5</v>
      </c>
      <c r="X918" s="11">
        <v>77</v>
      </c>
      <c r="Y918">
        <v>1</v>
      </c>
      <c r="Z918" s="46" cm="1">
        <f t="array" ref="Z918">IF(V918="NA",$AD$2,(INDEX($BL$4:$BL$73,MATCH(V918&amp;W918,$BK$4:$BK$73&amp;$BJ$4:$BJ$73,0))))</f>
        <v>4.1970782120221983E-2</v>
      </c>
      <c r="AA918" s="46">
        <f t="shared" si="22"/>
        <v>1.041970782120222</v>
      </c>
      <c r="AB918" s="46"/>
    </row>
    <row r="919" spans="1:28" x14ac:dyDescent="0.25">
      <c r="A919">
        <v>5130</v>
      </c>
      <c r="B919" s="1">
        <v>45541.359148252297</v>
      </c>
      <c r="C919" s="1">
        <v>45541</v>
      </c>
      <c r="D919" t="s">
        <v>9100</v>
      </c>
      <c r="E919" t="s">
        <v>9101</v>
      </c>
      <c r="F919" t="s">
        <v>790</v>
      </c>
      <c r="G919">
        <v>74</v>
      </c>
      <c r="H919" t="b">
        <v>0</v>
      </c>
      <c r="I919" t="s">
        <v>9240</v>
      </c>
      <c r="J919" t="s">
        <v>9103</v>
      </c>
      <c r="K919" t="s">
        <v>7</v>
      </c>
      <c r="L919" t="b">
        <v>0</v>
      </c>
      <c r="M919" t="s">
        <v>10380</v>
      </c>
      <c r="N919" t="b">
        <v>0</v>
      </c>
      <c r="O919" t="b">
        <v>0</v>
      </c>
      <c r="P919" t="b">
        <v>0</v>
      </c>
      <c r="Q919" t="b">
        <v>1</v>
      </c>
      <c r="R919" t="s">
        <v>10381</v>
      </c>
      <c r="S919">
        <v>40</v>
      </c>
      <c r="T919" t="b">
        <v>0</v>
      </c>
      <c r="V919" t="s">
        <v>8</v>
      </c>
      <c r="W919" t="s">
        <v>8</v>
      </c>
      <c r="X919" s="11">
        <v>77</v>
      </c>
      <c r="Y919">
        <v>1</v>
      </c>
      <c r="Z919" s="46" cm="1">
        <f t="array" ref="Z919">IF(V919="NA",$AD$2,(INDEX($BL$4:$BL$73,MATCH(V919&amp;W919,$BK$4:$BK$73&amp;$BJ$4:$BJ$73,0))))</f>
        <v>-4.0430703315750931E-2</v>
      </c>
      <c r="AA919" s="46">
        <f t="shared" si="22"/>
        <v>0.95956929668424906</v>
      </c>
      <c r="AB919" s="46"/>
    </row>
    <row r="920" spans="1:28" x14ac:dyDescent="0.25">
      <c r="A920">
        <v>5131</v>
      </c>
      <c r="B920" s="1">
        <v>45541.3588392245</v>
      </c>
      <c r="C920" s="1">
        <v>45541</v>
      </c>
      <c r="D920" t="s">
        <v>9100</v>
      </c>
      <c r="E920" t="s">
        <v>9101</v>
      </c>
      <c r="F920" t="s">
        <v>790</v>
      </c>
      <c r="G920">
        <v>81</v>
      </c>
      <c r="H920" t="b">
        <v>0</v>
      </c>
      <c r="I920" t="s">
        <v>9240</v>
      </c>
      <c r="J920" t="s">
        <v>9103</v>
      </c>
      <c r="K920" t="s">
        <v>7</v>
      </c>
      <c r="L920" t="b">
        <v>0</v>
      </c>
      <c r="M920" t="s">
        <v>10382</v>
      </c>
      <c r="N920" t="b">
        <v>0</v>
      </c>
      <c r="O920" t="b">
        <v>0</v>
      </c>
      <c r="P920" t="b">
        <v>0</v>
      </c>
      <c r="Q920" t="b">
        <v>1</v>
      </c>
      <c r="R920" t="s">
        <v>10383</v>
      </c>
      <c r="S920">
        <v>40</v>
      </c>
      <c r="T920" t="b">
        <v>0</v>
      </c>
      <c r="V920" t="s">
        <v>741</v>
      </c>
      <c r="W920">
        <v>4</v>
      </c>
      <c r="X920" s="11">
        <v>82</v>
      </c>
      <c r="Y920">
        <v>1</v>
      </c>
      <c r="Z920" s="46" cm="1">
        <f t="array" ref="Z920">IF(V920="NA",$AD$2,(INDEX($BL$4:$BL$73,MATCH(V920&amp;W920,$BK$4:$BK$73&amp;$BJ$4:$BJ$73,0))))</f>
        <v>1.1678733304575806E-2</v>
      </c>
      <c r="AA920" s="46">
        <f t="shared" si="22"/>
        <v>1.0116787333045758</v>
      </c>
      <c r="AB920" s="46"/>
    </row>
    <row r="921" spans="1:28" x14ac:dyDescent="0.25">
      <c r="A921">
        <v>5132</v>
      </c>
      <c r="B921" s="1">
        <v>45541.358427789397</v>
      </c>
      <c r="C921" s="1">
        <v>45541</v>
      </c>
      <c r="D921" t="s">
        <v>9100</v>
      </c>
      <c r="E921" t="s">
        <v>9101</v>
      </c>
      <c r="F921" t="s">
        <v>664</v>
      </c>
      <c r="G921">
        <v>72</v>
      </c>
      <c r="H921" t="b">
        <v>0</v>
      </c>
      <c r="I921" t="s">
        <v>9240</v>
      </c>
      <c r="J921" t="s">
        <v>9103</v>
      </c>
      <c r="K921" t="s">
        <v>7</v>
      </c>
      <c r="L921" t="b">
        <v>0</v>
      </c>
      <c r="M921" t="s">
        <v>6863</v>
      </c>
      <c r="N921" t="b">
        <v>0</v>
      </c>
      <c r="O921" t="b">
        <v>0</v>
      </c>
      <c r="P921" t="b">
        <v>0</v>
      </c>
      <c r="Q921" t="b">
        <v>1</v>
      </c>
      <c r="R921" t="s">
        <v>3435</v>
      </c>
      <c r="S921">
        <v>40</v>
      </c>
      <c r="T921" t="b">
        <v>0</v>
      </c>
      <c r="V921" t="s">
        <v>886</v>
      </c>
      <c r="W921">
        <v>4</v>
      </c>
      <c r="X921" s="11">
        <v>72</v>
      </c>
      <c r="Y921">
        <v>1</v>
      </c>
      <c r="Z921" s="46" cm="1">
        <f t="array" ref="Z921">IF(V921="NA",$AD$2,(INDEX($BL$4:$BL$73,MATCH(V921&amp;W921,$BK$4:$BK$73&amp;$BJ$4:$BJ$73,0))))</f>
        <v>1.0498615788681297E-2</v>
      </c>
      <c r="AA921" s="46">
        <f t="shared" si="22"/>
        <v>1.0104986157886813</v>
      </c>
      <c r="AB921" s="46"/>
    </row>
    <row r="922" spans="1:28" x14ac:dyDescent="0.25">
      <c r="A922">
        <v>5138</v>
      </c>
      <c r="B922" s="1">
        <v>45541.356278773099</v>
      </c>
      <c r="C922" s="1">
        <v>45541</v>
      </c>
      <c r="D922" t="s">
        <v>9100</v>
      </c>
      <c r="E922" t="s">
        <v>9101</v>
      </c>
      <c r="F922" t="s">
        <v>664</v>
      </c>
      <c r="G922">
        <v>72</v>
      </c>
      <c r="H922" t="b">
        <v>0</v>
      </c>
      <c r="I922" t="s">
        <v>9240</v>
      </c>
      <c r="J922" t="s">
        <v>9103</v>
      </c>
      <c r="K922" t="s">
        <v>7</v>
      </c>
      <c r="L922" t="b">
        <v>0</v>
      </c>
      <c r="M922" t="s">
        <v>6862</v>
      </c>
      <c r="N922" t="b">
        <v>0</v>
      </c>
      <c r="O922" t="b">
        <v>0</v>
      </c>
      <c r="P922" t="b">
        <v>0</v>
      </c>
      <c r="Q922" t="b">
        <v>1</v>
      </c>
      <c r="R922" t="s">
        <v>3433</v>
      </c>
      <c r="S922">
        <v>40</v>
      </c>
      <c r="T922" t="b">
        <v>0</v>
      </c>
      <c r="V922" t="s">
        <v>8</v>
      </c>
      <c r="W922" t="s">
        <v>8</v>
      </c>
      <c r="X922" s="11">
        <v>72</v>
      </c>
      <c r="Y922">
        <v>1</v>
      </c>
      <c r="Z922" s="46" cm="1">
        <f t="array" ref="Z922">IF(V922="NA",$AD$2,(INDEX($BL$4:$BL$73,MATCH(V922&amp;W922,$BK$4:$BK$73&amp;$BJ$4:$BJ$73,0))))</f>
        <v>-4.0430703315750931E-2</v>
      </c>
      <c r="AA922" s="46">
        <f t="shared" si="22"/>
        <v>0.95956929668424906</v>
      </c>
      <c r="AB922" s="46"/>
    </row>
    <row r="923" spans="1:28" x14ac:dyDescent="0.25">
      <c r="A923">
        <v>5141</v>
      </c>
      <c r="B923" s="1">
        <v>45541.355539305601</v>
      </c>
      <c r="C923" s="1">
        <v>45541</v>
      </c>
      <c r="D923" t="s">
        <v>9100</v>
      </c>
      <c r="E923" t="s">
        <v>9101</v>
      </c>
      <c r="F923" t="s">
        <v>664</v>
      </c>
      <c r="G923">
        <v>79</v>
      </c>
      <c r="H923" t="b">
        <v>0</v>
      </c>
      <c r="I923" t="s">
        <v>9240</v>
      </c>
      <c r="J923" t="s">
        <v>9103</v>
      </c>
      <c r="K923" t="s">
        <v>7</v>
      </c>
      <c r="L923" t="b">
        <v>0</v>
      </c>
      <c r="M923" t="s">
        <v>10384</v>
      </c>
      <c r="N923" t="b">
        <v>0</v>
      </c>
      <c r="O923" t="b">
        <v>0</v>
      </c>
      <c r="P923" t="b">
        <v>0</v>
      </c>
      <c r="Q923" t="b">
        <v>1</v>
      </c>
      <c r="R923" t="s">
        <v>10385</v>
      </c>
      <c r="S923">
        <v>40</v>
      </c>
      <c r="T923" t="b">
        <v>0</v>
      </c>
      <c r="V923" t="s">
        <v>743</v>
      </c>
      <c r="W923">
        <v>4</v>
      </c>
      <c r="X923" s="11">
        <v>82</v>
      </c>
      <c r="Y923">
        <v>1</v>
      </c>
      <c r="Z923" s="46" cm="1">
        <f t="array" ref="Z923">IF(V923="NA",$AD$2,(INDEX($BL$4:$BL$73,MATCH(V923&amp;W923,$BK$4:$BK$73&amp;$BJ$4:$BJ$73,0))))</f>
        <v>1.1678733304575811E-2</v>
      </c>
      <c r="AA923" s="46">
        <f t="shared" si="22"/>
        <v>1.0116787333045758</v>
      </c>
      <c r="AB923" s="46"/>
    </row>
    <row r="924" spans="1:28" x14ac:dyDescent="0.25">
      <c r="A924">
        <v>5143</v>
      </c>
      <c r="B924" s="1">
        <v>45541.355026666701</v>
      </c>
      <c r="C924" s="1">
        <v>45541</v>
      </c>
      <c r="D924" t="s">
        <v>9100</v>
      </c>
      <c r="E924" t="s">
        <v>9101</v>
      </c>
      <c r="F924" t="s">
        <v>664</v>
      </c>
      <c r="G924">
        <v>71</v>
      </c>
      <c r="H924" t="b">
        <v>0</v>
      </c>
      <c r="I924" t="s">
        <v>9240</v>
      </c>
      <c r="J924" t="s">
        <v>9103</v>
      </c>
      <c r="K924" t="s">
        <v>7</v>
      </c>
      <c r="L924" t="b">
        <v>0</v>
      </c>
      <c r="M924" t="s">
        <v>10386</v>
      </c>
      <c r="N924" t="b">
        <v>0</v>
      </c>
      <c r="O924" t="b">
        <v>0</v>
      </c>
      <c r="P924" t="b">
        <v>0</v>
      </c>
      <c r="Q924" t="b">
        <v>1</v>
      </c>
      <c r="R924" t="s">
        <v>10387</v>
      </c>
      <c r="S924">
        <v>40</v>
      </c>
      <c r="T924" t="b">
        <v>0</v>
      </c>
      <c r="V924" t="s">
        <v>886</v>
      </c>
      <c r="W924">
        <v>4</v>
      </c>
      <c r="X924" s="11">
        <v>72</v>
      </c>
      <c r="Y924">
        <v>1</v>
      </c>
      <c r="Z924" s="46" cm="1">
        <f t="array" ref="Z924">IF(V924="NA",$AD$2,(INDEX($BL$4:$BL$73,MATCH(V924&amp;W924,$BK$4:$BK$73&amp;$BJ$4:$BJ$73,0))))</f>
        <v>1.0498615788681297E-2</v>
      </c>
      <c r="AA924" s="46">
        <f t="shared" si="22"/>
        <v>1.0104986157886813</v>
      </c>
      <c r="AB924" s="46"/>
    </row>
    <row r="925" spans="1:28" x14ac:dyDescent="0.25">
      <c r="A925">
        <v>5144</v>
      </c>
      <c r="B925" s="1">
        <v>45541.354804178198</v>
      </c>
      <c r="C925" s="1">
        <v>45541</v>
      </c>
      <c r="D925" t="s">
        <v>9100</v>
      </c>
      <c r="E925" t="s">
        <v>9101</v>
      </c>
      <c r="F925" t="s">
        <v>664</v>
      </c>
      <c r="G925">
        <v>71</v>
      </c>
      <c r="H925" t="b">
        <v>0</v>
      </c>
      <c r="I925" t="s">
        <v>9240</v>
      </c>
      <c r="J925" t="s">
        <v>9103</v>
      </c>
      <c r="K925" t="s">
        <v>7</v>
      </c>
      <c r="L925" t="b">
        <v>0</v>
      </c>
      <c r="M925" t="s">
        <v>6861</v>
      </c>
      <c r="N925" t="b">
        <v>1</v>
      </c>
      <c r="O925" t="b">
        <v>0</v>
      </c>
      <c r="P925" t="b">
        <v>0</v>
      </c>
      <c r="Q925" t="b">
        <v>1</v>
      </c>
      <c r="R925" t="s">
        <v>3431</v>
      </c>
      <c r="S925">
        <v>40</v>
      </c>
      <c r="T925" t="b">
        <v>0</v>
      </c>
      <c r="V925" t="s">
        <v>888</v>
      </c>
      <c r="W925">
        <v>4</v>
      </c>
      <c r="X925" s="11">
        <v>72</v>
      </c>
      <c r="Y925">
        <v>1</v>
      </c>
      <c r="Z925" s="46" cm="1">
        <f t="array" ref="Z925">IF(V925="NA",$AD$2,(INDEX($BL$4:$BL$73,MATCH(V925&amp;W925,$BK$4:$BK$73&amp;$BJ$4:$BJ$73,0))))</f>
        <v>1.0498615788681257E-2</v>
      </c>
      <c r="AA925" s="46">
        <f t="shared" si="22"/>
        <v>1.0104986157886813</v>
      </c>
      <c r="AB925" s="46"/>
    </row>
    <row r="926" spans="1:28" x14ac:dyDescent="0.25">
      <c r="A926">
        <v>5145</v>
      </c>
      <c r="B926" s="1">
        <v>45541.354513912003</v>
      </c>
      <c r="C926" s="1">
        <v>45541</v>
      </c>
      <c r="D926" t="s">
        <v>9100</v>
      </c>
      <c r="E926" t="s">
        <v>9101</v>
      </c>
      <c r="F926" t="s">
        <v>664</v>
      </c>
      <c r="G926">
        <v>72</v>
      </c>
      <c r="H926" t="b">
        <v>0</v>
      </c>
      <c r="I926" t="s">
        <v>9240</v>
      </c>
      <c r="J926" t="s">
        <v>9103</v>
      </c>
      <c r="K926" t="s">
        <v>7</v>
      </c>
      <c r="L926" t="b">
        <v>0</v>
      </c>
      <c r="M926" t="s">
        <v>10388</v>
      </c>
      <c r="N926" t="b">
        <v>0</v>
      </c>
      <c r="O926" t="b">
        <v>0</v>
      </c>
      <c r="P926" t="b">
        <v>0</v>
      </c>
      <c r="Q926" t="b">
        <v>1</v>
      </c>
      <c r="R926" t="s">
        <v>10389</v>
      </c>
      <c r="S926">
        <v>40</v>
      </c>
      <c r="T926" t="b">
        <v>0</v>
      </c>
      <c r="V926" t="s">
        <v>8</v>
      </c>
      <c r="W926" t="s">
        <v>8</v>
      </c>
      <c r="X926" s="11">
        <v>72</v>
      </c>
      <c r="Y926">
        <v>1</v>
      </c>
      <c r="Z926" s="46" cm="1">
        <f t="array" ref="Z926">IF(V926="NA",$AD$2,(INDEX($BL$4:$BL$73,MATCH(V926&amp;W926,$BK$4:$BK$73&amp;$BJ$4:$BJ$73,0))))</f>
        <v>-4.0430703315750931E-2</v>
      </c>
      <c r="AA926" s="46">
        <f t="shared" si="22"/>
        <v>0.95956929668424906</v>
      </c>
      <c r="AB926" s="46"/>
    </row>
    <row r="927" spans="1:28" x14ac:dyDescent="0.25">
      <c r="A927">
        <v>5147</v>
      </c>
      <c r="B927" s="1">
        <v>45541.354035092598</v>
      </c>
      <c r="C927" s="1">
        <v>45541</v>
      </c>
      <c r="D927" t="s">
        <v>9100</v>
      </c>
      <c r="E927" t="s">
        <v>9101</v>
      </c>
      <c r="F927" t="s">
        <v>790</v>
      </c>
      <c r="G927">
        <v>70</v>
      </c>
      <c r="H927" t="b">
        <v>0</v>
      </c>
      <c r="I927" t="s">
        <v>9240</v>
      </c>
      <c r="J927" t="s">
        <v>9103</v>
      </c>
      <c r="K927" t="s">
        <v>7</v>
      </c>
      <c r="L927" t="b">
        <v>0</v>
      </c>
      <c r="M927" t="s">
        <v>10390</v>
      </c>
      <c r="N927" t="b">
        <v>0</v>
      </c>
      <c r="O927" t="b">
        <v>0</v>
      </c>
      <c r="P927" t="b">
        <v>0</v>
      </c>
      <c r="Q927" t="b">
        <v>1</v>
      </c>
      <c r="R927" t="s">
        <v>10391</v>
      </c>
      <c r="S927">
        <v>40</v>
      </c>
      <c r="T927" t="b">
        <v>0</v>
      </c>
      <c r="V927" t="s">
        <v>8</v>
      </c>
      <c r="W927" t="s">
        <v>8</v>
      </c>
      <c r="X927" s="11">
        <v>72</v>
      </c>
      <c r="Y927">
        <v>1</v>
      </c>
      <c r="Z927" s="46" cm="1">
        <f t="array" ref="Z927">IF(V927="NA",$AD$2,(INDEX($BL$4:$BL$73,MATCH(V927&amp;W927,$BK$4:$BK$73&amp;$BJ$4:$BJ$73,0))))</f>
        <v>-4.0430703315750931E-2</v>
      </c>
      <c r="AA927" s="46">
        <f t="shared" si="22"/>
        <v>0.95956929668424906</v>
      </c>
      <c r="AB927" s="46"/>
    </row>
    <row r="928" spans="1:28" x14ac:dyDescent="0.25">
      <c r="A928">
        <v>5155</v>
      </c>
      <c r="B928" s="1">
        <v>45541.348854444397</v>
      </c>
      <c r="C928" s="1">
        <v>45541</v>
      </c>
      <c r="D928" t="s">
        <v>9100</v>
      </c>
      <c r="E928" t="s">
        <v>9101</v>
      </c>
      <c r="F928" t="s">
        <v>664</v>
      </c>
      <c r="G928">
        <v>74</v>
      </c>
      <c r="H928" t="b">
        <v>0</v>
      </c>
      <c r="I928" t="s">
        <v>9240</v>
      </c>
      <c r="J928" t="s">
        <v>9103</v>
      </c>
      <c r="K928" t="s">
        <v>7</v>
      </c>
      <c r="L928" t="b">
        <v>0</v>
      </c>
      <c r="M928" t="s">
        <v>10392</v>
      </c>
      <c r="N928" t="b">
        <v>0</v>
      </c>
      <c r="O928" t="b">
        <v>0</v>
      </c>
      <c r="P928" t="b">
        <v>0</v>
      </c>
      <c r="Q928" t="b">
        <v>1</v>
      </c>
      <c r="R928" t="s">
        <v>10393</v>
      </c>
      <c r="S928">
        <v>40</v>
      </c>
      <c r="T928" t="b">
        <v>0</v>
      </c>
      <c r="V928" t="s">
        <v>888</v>
      </c>
      <c r="W928">
        <v>4</v>
      </c>
      <c r="X928" s="11">
        <v>77</v>
      </c>
      <c r="Y928">
        <v>1</v>
      </c>
      <c r="Z928" s="46" cm="1">
        <f t="array" ref="Z928">IF(V928="NA",$AD$2,(INDEX($BL$4:$BL$73,MATCH(V928&amp;W928,$BK$4:$BK$73&amp;$BJ$4:$BJ$73,0))))</f>
        <v>1.0498615788681257E-2</v>
      </c>
      <c r="AA928" s="46">
        <f t="shared" si="22"/>
        <v>1.0104986157886813</v>
      </c>
      <c r="AB928" s="46"/>
    </row>
    <row r="929" spans="1:28" x14ac:dyDescent="0.25">
      <c r="A929">
        <v>5160</v>
      </c>
      <c r="B929" s="1">
        <v>45541.347630254597</v>
      </c>
      <c r="C929" s="1">
        <v>45541</v>
      </c>
      <c r="D929" t="s">
        <v>9100</v>
      </c>
      <c r="E929" t="s">
        <v>9101</v>
      </c>
      <c r="F929" t="s">
        <v>664</v>
      </c>
      <c r="G929">
        <v>76</v>
      </c>
      <c r="H929" t="b">
        <v>0</v>
      </c>
      <c r="I929" t="s">
        <v>9240</v>
      </c>
      <c r="J929" t="s">
        <v>9103</v>
      </c>
      <c r="K929" t="s">
        <v>7</v>
      </c>
      <c r="L929" t="b">
        <v>0</v>
      </c>
      <c r="M929" t="s">
        <v>10394</v>
      </c>
      <c r="N929" t="b">
        <v>0</v>
      </c>
      <c r="O929" t="b">
        <v>0</v>
      </c>
      <c r="P929" t="b">
        <v>0</v>
      </c>
      <c r="Q929" t="b">
        <v>1</v>
      </c>
      <c r="R929" t="s">
        <v>10395</v>
      </c>
      <c r="S929">
        <v>40</v>
      </c>
      <c r="T929" t="b">
        <v>0</v>
      </c>
      <c r="V929" t="s">
        <v>893</v>
      </c>
      <c r="W929">
        <v>4</v>
      </c>
      <c r="X929" s="11">
        <v>77</v>
      </c>
      <c r="Y929">
        <v>1</v>
      </c>
      <c r="Z929" s="46" cm="1">
        <f t="array" ref="Z929">IF(V929="NA",$AD$2,(INDEX($BL$4:$BL$73,MATCH(V929&amp;W929,$BK$4:$BK$73&amp;$BJ$4:$BJ$73,0))))</f>
        <v>1.0498615788681286E-2</v>
      </c>
      <c r="AA929" s="46">
        <f t="shared" si="22"/>
        <v>1.0104986157886813</v>
      </c>
      <c r="AB929" s="46"/>
    </row>
    <row r="930" spans="1:28" x14ac:dyDescent="0.25">
      <c r="A930">
        <v>5161</v>
      </c>
      <c r="B930" s="1">
        <v>45541.346618020798</v>
      </c>
      <c r="C930" s="1">
        <v>45541</v>
      </c>
      <c r="D930" t="s">
        <v>9100</v>
      </c>
      <c r="E930" t="s">
        <v>9101</v>
      </c>
      <c r="F930" t="s">
        <v>664</v>
      </c>
      <c r="G930">
        <v>76</v>
      </c>
      <c r="H930" t="b">
        <v>0</v>
      </c>
      <c r="I930" t="s">
        <v>9240</v>
      </c>
      <c r="J930" t="s">
        <v>9103</v>
      </c>
      <c r="K930" t="s">
        <v>7</v>
      </c>
      <c r="L930" t="b">
        <v>0</v>
      </c>
      <c r="M930" t="s">
        <v>10396</v>
      </c>
      <c r="N930" t="b">
        <v>0</v>
      </c>
      <c r="O930" t="b">
        <v>0</v>
      </c>
      <c r="P930" t="b">
        <v>0</v>
      </c>
      <c r="Q930" t="b">
        <v>1</v>
      </c>
      <c r="R930" t="s">
        <v>10397</v>
      </c>
      <c r="S930">
        <v>40</v>
      </c>
      <c r="T930" t="b">
        <v>0</v>
      </c>
      <c r="V930" t="s">
        <v>8</v>
      </c>
      <c r="W930" t="s">
        <v>8</v>
      </c>
      <c r="X930" s="11">
        <v>77</v>
      </c>
      <c r="Y930">
        <v>1</v>
      </c>
      <c r="Z930" s="46" cm="1">
        <f t="array" ref="Z930">IF(V930="NA",$AD$2,(INDEX($BL$4:$BL$73,MATCH(V930&amp;W930,$BK$4:$BK$73&amp;$BJ$4:$BJ$73,0))))</f>
        <v>-4.0430703315750931E-2</v>
      </c>
      <c r="AA930" s="46">
        <f t="shared" si="22"/>
        <v>0.95956929668424906</v>
      </c>
      <c r="AB930" s="46"/>
    </row>
    <row r="931" spans="1:28" x14ac:dyDescent="0.25">
      <c r="A931">
        <v>5162</v>
      </c>
      <c r="B931" s="1">
        <v>45541.346350786996</v>
      </c>
      <c r="C931" s="1">
        <v>45541</v>
      </c>
      <c r="D931" t="s">
        <v>9100</v>
      </c>
      <c r="E931" t="s">
        <v>9101</v>
      </c>
      <c r="F931" t="s">
        <v>664</v>
      </c>
      <c r="G931">
        <v>80</v>
      </c>
      <c r="H931" t="b">
        <v>0</v>
      </c>
      <c r="I931" t="s">
        <v>9240</v>
      </c>
      <c r="J931" t="s">
        <v>9103</v>
      </c>
      <c r="K931" t="s">
        <v>7</v>
      </c>
      <c r="L931" t="b">
        <v>0</v>
      </c>
      <c r="M931" t="s">
        <v>6860</v>
      </c>
      <c r="N931" t="b">
        <v>0</v>
      </c>
      <c r="O931" t="b">
        <v>0</v>
      </c>
      <c r="P931" t="b">
        <v>0</v>
      </c>
      <c r="Q931" t="b">
        <v>1</v>
      </c>
      <c r="R931" t="s">
        <v>3426</v>
      </c>
      <c r="S931">
        <v>40</v>
      </c>
      <c r="T931" t="b">
        <v>0</v>
      </c>
      <c r="V931" t="s">
        <v>888</v>
      </c>
      <c r="W931">
        <v>5</v>
      </c>
      <c r="X931" s="11">
        <v>82</v>
      </c>
      <c r="Y931">
        <v>1</v>
      </c>
      <c r="Z931" s="46" cm="1">
        <f t="array" ref="Z931">IF(V931="NA",$AD$2,(INDEX($BL$4:$BL$73,MATCH(V931&amp;W931,$BK$4:$BK$73&amp;$BJ$4:$BJ$73,0))))</f>
        <v>4.1970782120221983E-2</v>
      </c>
      <c r="AA931" s="46">
        <f t="shared" si="22"/>
        <v>1.041970782120222</v>
      </c>
      <c r="AB931" s="46"/>
    </row>
    <row r="932" spans="1:28" x14ac:dyDescent="0.25">
      <c r="A932">
        <v>5164</v>
      </c>
      <c r="B932" s="1">
        <v>45541.345928842602</v>
      </c>
      <c r="C932" s="1">
        <v>45541</v>
      </c>
      <c r="D932" t="s">
        <v>9100</v>
      </c>
      <c r="E932" t="s">
        <v>9101</v>
      </c>
      <c r="F932" t="s">
        <v>664</v>
      </c>
      <c r="G932">
        <v>78</v>
      </c>
      <c r="H932" t="b">
        <v>0</v>
      </c>
      <c r="I932" t="s">
        <v>9240</v>
      </c>
      <c r="J932" t="s">
        <v>9103</v>
      </c>
      <c r="K932" t="s">
        <v>7</v>
      </c>
      <c r="L932" t="b">
        <v>0</v>
      </c>
      <c r="M932" t="s">
        <v>10398</v>
      </c>
      <c r="N932" t="b">
        <v>0</v>
      </c>
      <c r="O932" t="b">
        <v>0</v>
      </c>
      <c r="P932" t="b">
        <v>0</v>
      </c>
      <c r="Q932" t="b">
        <v>1</v>
      </c>
      <c r="R932" t="s">
        <v>10399</v>
      </c>
      <c r="S932">
        <v>40</v>
      </c>
      <c r="T932" t="b">
        <v>0</v>
      </c>
      <c r="V932" t="s">
        <v>658</v>
      </c>
      <c r="W932">
        <v>4</v>
      </c>
      <c r="X932" s="11">
        <v>82</v>
      </c>
      <c r="Y932">
        <v>1</v>
      </c>
      <c r="Z932" s="46" cm="1">
        <f t="array" ref="Z932">IF(V932="NA",$AD$2,(INDEX($BL$4:$BL$73,MATCH(V932&amp;W932,$BK$4:$BK$73&amp;$BJ$4:$BJ$73,0))))</f>
        <v>1.1678733304575896E-2</v>
      </c>
      <c r="AA932" s="46">
        <f t="shared" si="22"/>
        <v>1.0116787333045758</v>
      </c>
      <c r="AB932" s="46"/>
    </row>
    <row r="933" spans="1:28" x14ac:dyDescent="0.25">
      <c r="A933">
        <v>5176</v>
      </c>
      <c r="B933" s="1">
        <v>45541.342476527803</v>
      </c>
      <c r="C933" s="1">
        <v>45541</v>
      </c>
      <c r="D933" t="s">
        <v>9100</v>
      </c>
      <c r="E933" t="s">
        <v>9101</v>
      </c>
      <c r="F933" t="s">
        <v>664</v>
      </c>
      <c r="G933">
        <v>76</v>
      </c>
      <c r="H933" t="b">
        <v>0</v>
      </c>
      <c r="I933" t="s">
        <v>9240</v>
      </c>
      <c r="J933" t="s">
        <v>9103</v>
      </c>
      <c r="K933" t="s">
        <v>7</v>
      </c>
      <c r="L933" t="b">
        <v>0</v>
      </c>
      <c r="M933" t="s">
        <v>10400</v>
      </c>
      <c r="N933" t="b">
        <v>0</v>
      </c>
      <c r="O933" t="b">
        <v>0</v>
      </c>
      <c r="P933" t="b">
        <v>0</v>
      </c>
      <c r="Q933" t="b">
        <v>1</v>
      </c>
      <c r="R933" t="s">
        <v>10401</v>
      </c>
      <c r="S933">
        <v>40</v>
      </c>
      <c r="T933" t="b">
        <v>0</v>
      </c>
      <c r="V933" t="s">
        <v>8</v>
      </c>
      <c r="W933" t="s">
        <v>8</v>
      </c>
      <c r="X933" s="11">
        <v>77</v>
      </c>
      <c r="Y933">
        <v>1</v>
      </c>
      <c r="Z933" s="46" cm="1">
        <f t="array" ref="Z933">IF(V933="NA",$AD$2,(INDEX($BL$4:$BL$73,MATCH(V933&amp;W933,$BK$4:$BK$73&amp;$BJ$4:$BJ$73,0))))</f>
        <v>-4.0430703315750931E-2</v>
      </c>
      <c r="AA933" s="46">
        <f t="shared" si="22"/>
        <v>0.95956929668424906</v>
      </c>
      <c r="AB933" s="46"/>
    </row>
    <row r="934" spans="1:28" x14ac:dyDescent="0.25">
      <c r="A934">
        <v>5177</v>
      </c>
      <c r="B934" s="1">
        <v>45541.342170324097</v>
      </c>
      <c r="C934" s="1">
        <v>45541</v>
      </c>
      <c r="D934" t="s">
        <v>9100</v>
      </c>
      <c r="E934" t="s">
        <v>9101</v>
      </c>
      <c r="F934" t="s">
        <v>664</v>
      </c>
      <c r="G934">
        <v>75</v>
      </c>
      <c r="H934" t="b">
        <v>0</v>
      </c>
      <c r="I934" t="s">
        <v>9240</v>
      </c>
      <c r="J934" t="s">
        <v>9103</v>
      </c>
      <c r="K934" t="s">
        <v>7</v>
      </c>
      <c r="L934" t="b">
        <v>0</v>
      </c>
      <c r="M934" t="s">
        <v>10402</v>
      </c>
      <c r="N934" t="b">
        <v>0</v>
      </c>
      <c r="O934" t="b">
        <v>0</v>
      </c>
      <c r="P934" t="b">
        <v>0</v>
      </c>
      <c r="Q934" t="b">
        <v>1</v>
      </c>
      <c r="R934" t="s">
        <v>10403</v>
      </c>
      <c r="S934">
        <v>40</v>
      </c>
      <c r="T934" t="b">
        <v>0</v>
      </c>
      <c r="V934" t="s">
        <v>889</v>
      </c>
      <c r="W934">
        <v>4</v>
      </c>
      <c r="X934" s="11">
        <v>77</v>
      </c>
      <c r="Y934">
        <v>1</v>
      </c>
      <c r="Z934" s="46" cm="1">
        <f t="array" ref="Z934">IF(V934="NA",$AD$2,(INDEX($BL$4:$BL$73,MATCH(V934&amp;W934,$BK$4:$BK$73&amp;$BJ$4:$BJ$73,0))))</f>
        <v>1.0498615788681227E-2</v>
      </c>
      <c r="AA934" s="46">
        <f t="shared" si="22"/>
        <v>1.0104986157886813</v>
      </c>
      <c r="AB934" s="46"/>
    </row>
    <row r="935" spans="1:28" x14ac:dyDescent="0.25">
      <c r="A935">
        <v>5178</v>
      </c>
      <c r="B935" s="1">
        <v>45541.341963657404</v>
      </c>
      <c r="C935" s="1">
        <v>45541</v>
      </c>
      <c r="D935" t="s">
        <v>9100</v>
      </c>
      <c r="E935" t="s">
        <v>9101</v>
      </c>
      <c r="F935" t="s">
        <v>664</v>
      </c>
      <c r="G935">
        <v>77</v>
      </c>
      <c r="H935" t="b">
        <v>0</v>
      </c>
      <c r="I935" t="s">
        <v>9240</v>
      </c>
      <c r="J935" t="s">
        <v>9103</v>
      </c>
      <c r="K935" t="s">
        <v>7</v>
      </c>
      <c r="L935" t="b">
        <v>0</v>
      </c>
      <c r="M935" t="s">
        <v>10404</v>
      </c>
      <c r="N935" t="b">
        <v>1</v>
      </c>
      <c r="O935" t="b">
        <v>0</v>
      </c>
      <c r="P935" t="b">
        <v>0</v>
      </c>
      <c r="Q935" t="b">
        <v>1</v>
      </c>
      <c r="R935" t="s">
        <v>10405</v>
      </c>
      <c r="S935">
        <v>40</v>
      </c>
      <c r="T935" t="b">
        <v>0</v>
      </c>
      <c r="V935" t="s">
        <v>8</v>
      </c>
      <c r="W935" t="s">
        <v>8</v>
      </c>
      <c r="X935" s="11">
        <v>77</v>
      </c>
      <c r="Y935">
        <v>1</v>
      </c>
      <c r="Z935" s="46" cm="1">
        <f t="array" ref="Z935">IF(V935="NA",$AD$2,(INDEX($BL$4:$BL$73,MATCH(V935&amp;W935,$BK$4:$BK$73&amp;$BJ$4:$BJ$73,0))))</f>
        <v>-4.0430703315750931E-2</v>
      </c>
      <c r="AA935" s="46">
        <f t="shared" si="22"/>
        <v>0.95956929668424906</v>
      </c>
      <c r="AB935" s="46"/>
    </row>
    <row r="936" spans="1:28" x14ac:dyDescent="0.25">
      <c r="A936">
        <v>5179</v>
      </c>
      <c r="B936" s="1">
        <v>45541.341653055599</v>
      </c>
      <c r="C936" s="1">
        <v>45541</v>
      </c>
      <c r="D936" t="s">
        <v>9100</v>
      </c>
      <c r="E936" t="s">
        <v>9101</v>
      </c>
      <c r="F936" t="s">
        <v>790</v>
      </c>
      <c r="G936">
        <v>80</v>
      </c>
      <c r="H936" t="b">
        <v>0</v>
      </c>
      <c r="I936" t="s">
        <v>9240</v>
      </c>
      <c r="J936" t="s">
        <v>9103</v>
      </c>
      <c r="K936" t="s">
        <v>7</v>
      </c>
      <c r="L936" t="b">
        <v>0</v>
      </c>
      <c r="M936" t="s">
        <v>10406</v>
      </c>
      <c r="N936" t="b">
        <v>0</v>
      </c>
      <c r="O936" t="b">
        <v>0</v>
      </c>
      <c r="P936" t="b">
        <v>0</v>
      </c>
      <c r="Q936" t="b">
        <v>1</v>
      </c>
      <c r="R936" t="s">
        <v>10407</v>
      </c>
      <c r="S936">
        <v>40</v>
      </c>
      <c r="T936" t="b">
        <v>0</v>
      </c>
      <c r="V936" t="s">
        <v>742</v>
      </c>
      <c r="W936">
        <v>4</v>
      </c>
      <c r="X936" s="11">
        <v>82</v>
      </c>
      <c r="Y936">
        <v>1</v>
      </c>
      <c r="Z936" s="46" cm="1">
        <f t="array" ref="Z936">IF(V936="NA",$AD$2,(INDEX($BL$4:$BL$73,MATCH(V936&amp;W936,$BK$4:$BK$73&amp;$BJ$4:$BJ$73,0))))</f>
        <v>1.1678733304575913E-2</v>
      </c>
      <c r="AA936" s="46">
        <f t="shared" si="22"/>
        <v>1.0116787333045758</v>
      </c>
      <c r="AB936" s="46"/>
    </row>
    <row r="937" spans="1:28" x14ac:dyDescent="0.25">
      <c r="A937">
        <v>5180</v>
      </c>
      <c r="B937" s="1">
        <v>45541.341413564798</v>
      </c>
      <c r="C937" s="1">
        <v>45541</v>
      </c>
      <c r="D937" t="s">
        <v>9100</v>
      </c>
      <c r="E937" t="s">
        <v>9101</v>
      </c>
      <c r="F937" t="s">
        <v>664</v>
      </c>
      <c r="G937">
        <v>75</v>
      </c>
      <c r="H937" t="b">
        <v>0</v>
      </c>
      <c r="I937" t="s">
        <v>9240</v>
      </c>
      <c r="J937" t="s">
        <v>9103</v>
      </c>
      <c r="K937" t="s">
        <v>7</v>
      </c>
      <c r="L937" t="b">
        <v>0</v>
      </c>
      <c r="M937" t="s">
        <v>6859</v>
      </c>
      <c r="N937" t="b">
        <v>0</v>
      </c>
      <c r="O937" t="b">
        <v>0</v>
      </c>
      <c r="P937" t="b">
        <v>0</v>
      </c>
      <c r="Q937" t="b">
        <v>1</v>
      </c>
      <c r="R937" t="s">
        <v>3421</v>
      </c>
      <c r="S937">
        <v>40</v>
      </c>
      <c r="T937" t="b">
        <v>0</v>
      </c>
      <c r="V937" t="s">
        <v>886</v>
      </c>
      <c r="W937">
        <v>5</v>
      </c>
      <c r="X937" s="11">
        <v>77</v>
      </c>
      <c r="Y937">
        <v>1</v>
      </c>
      <c r="Z937" s="46" cm="1">
        <f t="array" ref="Z937">IF(V937="NA",$AD$2,(INDEX($BL$4:$BL$73,MATCH(V937&amp;W937,$BK$4:$BK$73&amp;$BJ$4:$BJ$73,0))))</f>
        <v>4.1970782120221983E-2</v>
      </c>
      <c r="AA937" s="46">
        <f t="shared" si="22"/>
        <v>1.041970782120222</v>
      </c>
      <c r="AB937" s="46"/>
    </row>
    <row r="938" spans="1:28" x14ac:dyDescent="0.25">
      <c r="A938">
        <v>5183</v>
      </c>
      <c r="B938" s="1">
        <v>45541.3361780208</v>
      </c>
      <c r="C938" s="1">
        <v>45541</v>
      </c>
      <c r="D938" t="s">
        <v>9100</v>
      </c>
      <c r="E938" t="s">
        <v>9101</v>
      </c>
      <c r="F938" t="s">
        <v>664</v>
      </c>
      <c r="G938">
        <v>72</v>
      </c>
      <c r="H938" t="b">
        <v>0</v>
      </c>
      <c r="I938" t="s">
        <v>9240</v>
      </c>
      <c r="J938" t="s">
        <v>9103</v>
      </c>
      <c r="K938" t="s">
        <v>7</v>
      </c>
      <c r="L938" t="b">
        <v>0</v>
      </c>
      <c r="M938" t="s">
        <v>10408</v>
      </c>
      <c r="N938" t="b">
        <v>0</v>
      </c>
      <c r="O938" t="b">
        <v>0</v>
      </c>
      <c r="P938" t="b">
        <v>0</v>
      </c>
      <c r="Q938" t="b">
        <v>1</v>
      </c>
      <c r="R938" t="s">
        <v>10409</v>
      </c>
      <c r="S938">
        <v>40</v>
      </c>
      <c r="T938" t="b">
        <v>0</v>
      </c>
      <c r="V938" t="s">
        <v>658</v>
      </c>
      <c r="W938">
        <v>4</v>
      </c>
      <c r="X938" s="11">
        <v>72</v>
      </c>
      <c r="Y938">
        <v>1</v>
      </c>
      <c r="Z938" s="46" cm="1">
        <f t="array" ref="Z938">IF(V938="NA",$AD$2,(INDEX($BL$4:$BL$73,MATCH(V938&amp;W938,$BK$4:$BK$73&amp;$BJ$4:$BJ$73,0))))</f>
        <v>1.1678733304575896E-2</v>
      </c>
      <c r="AA938" s="46">
        <f t="shared" si="22"/>
        <v>1.0116787333045758</v>
      </c>
      <c r="AB938" s="46"/>
    </row>
    <row r="939" spans="1:28" x14ac:dyDescent="0.25">
      <c r="A939">
        <v>5191</v>
      </c>
      <c r="B939" s="1">
        <v>45540.587616574099</v>
      </c>
      <c r="C939" s="1">
        <v>45540</v>
      </c>
      <c r="D939" t="s">
        <v>9100</v>
      </c>
      <c r="E939" t="s">
        <v>9101</v>
      </c>
      <c r="F939" t="s">
        <v>664</v>
      </c>
      <c r="G939">
        <v>79</v>
      </c>
      <c r="H939" t="b">
        <v>0</v>
      </c>
      <c r="I939" t="s">
        <v>9240</v>
      </c>
      <c r="J939" t="s">
        <v>9103</v>
      </c>
      <c r="K939" t="s">
        <v>7</v>
      </c>
      <c r="L939" t="b">
        <v>0</v>
      </c>
      <c r="M939" t="s">
        <v>10410</v>
      </c>
      <c r="N939" t="b">
        <v>0</v>
      </c>
      <c r="O939" t="b">
        <v>0</v>
      </c>
      <c r="P939" t="b">
        <v>0</v>
      </c>
      <c r="Q939" t="b">
        <v>1</v>
      </c>
      <c r="R939" t="s">
        <v>10411</v>
      </c>
      <c r="S939">
        <v>40</v>
      </c>
      <c r="T939" t="b">
        <v>0</v>
      </c>
      <c r="V939" t="s">
        <v>8</v>
      </c>
      <c r="W939" t="s">
        <v>8</v>
      </c>
      <c r="X939" s="11">
        <v>82</v>
      </c>
      <c r="Y939">
        <v>1</v>
      </c>
      <c r="Z939" s="46" cm="1">
        <f t="array" ref="Z939">IF(V939="NA",$AD$2,(INDEX($BL$4:$BL$73,MATCH(V939&amp;W939,$BK$4:$BK$73&amp;$BJ$4:$BJ$73,0))))</f>
        <v>-4.0430703315750931E-2</v>
      </c>
      <c r="AA939" s="46">
        <f t="shared" si="22"/>
        <v>0.95956929668424906</v>
      </c>
      <c r="AB939" s="46"/>
    </row>
    <row r="940" spans="1:28" x14ac:dyDescent="0.25">
      <c r="A940">
        <v>5192</v>
      </c>
      <c r="B940" s="1">
        <v>45540.587327106499</v>
      </c>
      <c r="C940" s="1">
        <v>45540</v>
      </c>
      <c r="D940" t="s">
        <v>9100</v>
      </c>
      <c r="E940" t="s">
        <v>9101</v>
      </c>
      <c r="F940" t="s">
        <v>664</v>
      </c>
      <c r="G940">
        <v>71</v>
      </c>
      <c r="H940" t="b">
        <v>0</v>
      </c>
      <c r="I940" t="s">
        <v>9240</v>
      </c>
      <c r="J940" t="s">
        <v>9103</v>
      </c>
      <c r="K940" t="s">
        <v>7</v>
      </c>
      <c r="L940" t="b">
        <v>0</v>
      </c>
      <c r="M940" t="s">
        <v>6858</v>
      </c>
      <c r="N940" t="b">
        <v>0</v>
      </c>
      <c r="O940" t="b">
        <v>0</v>
      </c>
      <c r="P940" t="b">
        <v>0</v>
      </c>
      <c r="Q940" t="b">
        <v>1</v>
      </c>
      <c r="R940" t="s">
        <v>3417</v>
      </c>
      <c r="S940">
        <v>40</v>
      </c>
      <c r="T940" t="b">
        <v>0</v>
      </c>
      <c r="V940" t="s">
        <v>8</v>
      </c>
      <c r="W940" t="s">
        <v>8</v>
      </c>
      <c r="X940" s="11">
        <v>72</v>
      </c>
      <c r="Y940">
        <v>1</v>
      </c>
      <c r="Z940" s="46" cm="1">
        <f t="array" ref="Z940">IF(V940="NA",$AD$2,(INDEX($BL$4:$BL$73,MATCH(V940&amp;W940,$BK$4:$BK$73&amp;$BJ$4:$BJ$73,0))))</f>
        <v>-4.0430703315750931E-2</v>
      </c>
      <c r="AA940" s="46">
        <f t="shared" si="22"/>
        <v>0.95956929668424906</v>
      </c>
      <c r="AB940" s="46"/>
    </row>
    <row r="941" spans="1:28" x14ac:dyDescent="0.25">
      <c r="A941">
        <v>5193</v>
      </c>
      <c r="B941" s="1">
        <v>45540.587071111098</v>
      </c>
      <c r="C941" s="1">
        <v>45540</v>
      </c>
      <c r="D941" t="s">
        <v>9100</v>
      </c>
      <c r="E941" t="s">
        <v>9101</v>
      </c>
      <c r="F941" t="s">
        <v>790</v>
      </c>
      <c r="G941">
        <v>80</v>
      </c>
      <c r="H941" t="b">
        <v>0</v>
      </c>
      <c r="I941" t="s">
        <v>9240</v>
      </c>
      <c r="J941" t="s">
        <v>9103</v>
      </c>
      <c r="K941" t="s">
        <v>7</v>
      </c>
      <c r="L941" t="b">
        <v>0</v>
      </c>
      <c r="M941" t="s">
        <v>10412</v>
      </c>
      <c r="N941" t="b">
        <v>0</v>
      </c>
      <c r="O941" t="b">
        <v>0</v>
      </c>
      <c r="P941" t="b">
        <v>0</v>
      </c>
      <c r="Q941" t="b">
        <v>1</v>
      </c>
      <c r="R941" t="s">
        <v>10413</v>
      </c>
      <c r="S941">
        <v>40</v>
      </c>
      <c r="T941" t="b">
        <v>0</v>
      </c>
      <c r="V941" t="s">
        <v>8</v>
      </c>
      <c r="W941" t="s">
        <v>8</v>
      </c>
      <c r="X941" s="11">
        <v>82</v>
      </c>
      <c r="Y941">
        <v>1</v>
      </c>
      <c r="Z941" s="46" cm="1">
        <f t="array" ref="Z941">IF(V941="NA",$AD$2,(INDEX($BL$4:$BL$73,MATCH(V941&amp;W941,$BK$4:$BK$73&amp;$BJ$4:$BJ$73,0))))</f>
        <v>-4.0430703315750931E-2</v>
      </c>
      <c r="AA941" s="46">
        <f t="shared" si="22"/>
        <v>0.95956929668424906</v>
      </c>
      <c r="AB941" s="46"/>
    </row>
    <row r="942" spans="1:28" x14ac:dyDescent="0.25">
      <c r="A942">
        <v>5196</v>
      </c>
      <c r="B942" s="1">
        <v>45540.586246203697</v>
      </c>
      <c r="C942" s="1">
        <v>45540</v>
      </c>
      <c r="D942" t="s">
        <v>9100</v>
      </c>
      <c r="E942" t="s">
        <v>9101</v>
      </c>
      <c r="F942" t="s">
        <v>664</v>
      </c>
      <c r="G942">
        <v>75</v>
      </c>
      <c r="H942" t="b">
        <v>0</v>
      </c>
      <c r="I942" t="s">
        <v>9240</v>
      </c>
      <c r="J942" t="s">
        <v>9103</v>
      </c>
      <c r="K942" t="s">
        <v>7</v>
      </c>
      <c r="L942" t="b">
        <v>0</v>
      </c>
      <c r="M942" t="s">
        <v>10414</v>
      </c>
      <c r="N942" t="b">
        <v>0</v>
      </c>
      <c r="O942" t="b">
        <v>0</v>
      </c>
      <c r="P942" t="b">
        <v>0</v>
      </c>
      <c r="Q942" t="b">
        <v>1</v>
      </c>
      <c r="R942" t="s">
        <v>10415</v>
      </c>
      <c r="S942">
        <v>40</v>
      </c>
      <c r="T942" t="b">
        <v>0</v>
      </c>
      <c r="V942" t="s">
        <v>888</v>
      </c>
      <c r="W942">
        <v>4</v>
      </c>
      <c r="X942" s="11">
        <v>77</v>
      </c>
      <c r="Y942">
        <v>1</v>
      </c>
      <c r="Z942" s="46" cm="1">
        <f t="array" ref="Z942">IF(V942="NA",$AD$2,(INDEX($BL$4:$BL$73,MATCH(V942&amp;W942,$BK$4:$BK$73&amp;$BJ$4:$BJ$73,0))))</f>
        <v>1.0498615788681257E-2</v>
      </c>
      <c r="AA942" s="46">
        <f t="shared" si="22"/>
        <v>1.0104986157886813</v>
      </c>
      <c r="AB942" s="46"/>
    </row>
    <row r="943" spans="1:28" x14ac:dyDescent="0.25">
      <c r="A943">
        <v>5200</v>
      </c>
      <c r="B943" s="1">
        <v>45540.578072453703</v>
      </c>
      <c r="C943" s="1">
        <v>45540</v>
      </c>
      <c r="D943" t="s">
        <v>9100</v>
      </c>
      <c r="E943" t="s">
        <v>9101</v>
      </c>
      <c r="F943" t="s">
        <v>664</v>
      </c>
      <c r="G943">
        <v>77</v>
      </c>
      <c r="H943" t="b">
        <v>0</v>
      </c>
      <c r="I943" t="s">
        <v>9240</v>
      </c>
      <c r="J943" t="s">
        <v>9103</v>
      </c>
      <c r="K943" t="s">
        <v>7</v>
      </c>
      <c r="L943" t="b">
        <v>0</v>
      </c>
      <c r="M943" t="s">
        <v>10416</v>
      </c>
      <c r="N943" t="b">
        <v>0</v>
      </c>
      <c r="O943" t="b">
        <v>0</v>
      </c>
      <c r="P943" t="b">
        <v>0</v>
      </c>
      <c r="Q943" t="b">
        <v>1</v>
      </c>
      <c r="R943" t="s">
        <v>10417</v>
      </c>
      <c r="S943">
        <v>40</v>
      </c>
      <c r="T943" t="b">
        <v>0</v>
      </c>
      <c r="V943" t="s">
        <v>886</v>
      </c>
      <c r="W943">
        <v>4</v>
      </c>
      <c r="X943" s="11">
        <v>77</v>
      </c>
      <c r="Y943">
        <v>1</v>
      </c>
      <c r="Z943" s="46" cm="1">
        <f t="array" ref="Z943">IF(V943="NA",$AD$2,(INDEX($BL$4:$BL$73,MATCH(V943&amp;W943,$BK$4:$BK$73&amp;$BJ$4:$BJ$73,0))))</f>
        <v>1.0498615788681297E-2</v>
      </c>
      <c r="AA943" s="46">
        <f t="shared" si="22"/>
        <v>1.0104986157886813</v>
      </c>
      <c r="AB943" s="46"/>
    </row>
    <row r="944" spans="1:28" x14ac:dyDescent="0.25">
      <c r="A944">
        <v>5216</v>
      </c>
      <c r="B944" s="1">
        <v>45540.565685011599</v>
      </c>
      <c r="C944" s="1">
        <v>45540</v>
      </c>
      <c r="D944" t="s">
        <v>9100</v>
      </c>
      <c r="E944" t="s">
        <v>9101</v>
      </c>
      <c r="F944" t="s">
        <v>790</v>
      </c>
      <c r="G944">
        <v>87</v>
      </c>
      <c r="H944" t="b">
        <v>0</v>
      </c>
      <c r="I944" t="s">
        <v>9240</v>
      </c>
      <c r="J944" t="s">
        <v>9159</v>
      </c>
      <c r="K944" t="s">
        <v>7</v>
      </c>
      <c r="L944" t="b">
        <v>0</v>
      </c>
      <c r="M944" t="s">
        <v>6857</v>
      </c>
      <c r="N944" t="b">
        <v>0</v>
      </c>
      <c r="O944" t="b">
        <v>0</v>
      </c>
      <c r="P944" t="b">
        <v>0</v>
      </c>
      <c r="Q944" t="b">
        <v>1</v>
      </c>
      <c r="R944" t="s">
        <v>3410</v>
      </c>
      <c r="S944">
        <v>40</v>
      </c>
      <c r="T944" t="b">
        <v>0</v>
      </c>
      <c r="V944" t="s">
        <v>886</v>
      </c>
      <c r="W944">
        <v>4</v>
      </c>
      <c r="X944" s="11">
        <v>87</v>
      </c>
      <c r="Y944">
        <v>1</v>
      </c>
      <c r="Z944" s="46" cm="1">
        <f t="array" ref="Z944">IF(V944="NA",$AD$2,(INDEX($BL$4:$BL$73,MATCH(V944&amp;W944,$BK$4:$BK$73&amp;$BJ$4:$BJ$73,0))))</f>
        <v>1.0498615788681297E-2</v>
      </c>
      <c r="AA944" s="46">
        <f t="shared" si="22"/>
        <v>1.0104986157886813</v>
      </c>
      <c r="AB944" s="46"/>
    </row>
    <row r="945" spans="1:28" x14ac:dyDescent="0.25">
      <c r="A945">
        <v>5218</v>
      </c>
      <c r="B945" s="1">
        <v>45540.556549421301</v>
      </c>
      <c r="C945" s="1">
        <v>45540</v>
      </c>
      <c r="D945" t="s">
        <v>9100</v>
      </c>
      <c r="E945" t="s">
        <v>9101</v>
      </c>
      <c r="F945" t="s">
        <v>790</v>
      </c>
      <c r="G945">
        <v>75</v>
      </c>
      <c r="H945" t="b">
        <v>0</v>
      </c>
      <c r="I945" t="s">
        <v>9240</v>
      </c>
      <c r="J945" t="s">
        <v>9159</v>
      </c>
      <c r="K945" t="s">
        <v>7</v>
      </c>
      <c r="L945" t="b">
        <v>0</v>
      </c>
      <c r="M945" t="s">
        <v>10418</v>
      </c>
      <c r="N945" t="b">
        <v>0</v>
      </c>
      <c r="O945" t="b">
        <v>0</v>
      </c>
      <c r="P945" t="b">
        <v>0</v>
      </c>
      <c r="Q945" t="b">
        <v>1</v>
      </c>
      <c r="R945" t="s">
        <v>10419</v>
      </c>
      <c r="S945">
        <v>40</v>
      </c>
      <c r="T945" t="b">
        <v>0</v>
      </c>
      <c r="V945" t="s">
        <v>8</v>
      </c>
      <c r="W945" t="s">
        <v>8</v>
      </c>
      <c r="X945" s="11">
        <v>77</v>
      </c>
      <c r="Y945">
        <v>1</v>
      </c>
      <c r="Z945" s="46" cm="1">
        <f t="array" ref="Z945">IF(V945="NA",$AD$2,(INDEX($BL$4:$BL$73,MATCH(V945&amp;W945,$BK$4:$BK$73&amp;$BJ$4:$BJ$73,0))))</f>
        <v>-4.0430703315750931E-2</v>
      </c>
      <c r="AA945" s="46">
        <f t="shared" si="22"/>
        <v>0.95956929668424906</v>
      </c>
      <c r="AB945" s="46"/>
    </row>
    <row r="946" spans="1:28" x14ac:dyDescent="0.25">
      <c r="A946">
        <v>5221</v>
      </c>
      <c r="B946" s="1">
        <v>45540.555120173602</v>
      </c>
      <c r="C946" s="1">
        <v>45540</v>
      </c>
      <c r="D946" t="s">
        <v>9100</v>
      </c>
      <c r="E946" t="s">
        <v>9101</v>
      </c>
      <c r="F946" t="s">
        <v>790</v>
      </c>
      <c r="G946">
        <v>79</v>
      </c>
      <c r="H946" t="b">
        <v>0</v>
      </c>
      <c r="I946" t="s">
        <v>9240</v>
      </c>
      <c r="J946" t="s">
        <v>9159</v>
      </c>
      <c r="K946" t="s">
        <v>7</v>
      </c>
      <c r="L946" t="b">
        <v>0</v>
      </c>
      <c r="M946" t="s">
        <v>10420</v>
      </c>
      <c r="N946" t="b">
        <v>0</v>
      </c>
      <c r="O946" t="b">
        <v>0</v>
      </c>
      <c r="P946" t="b">
        <v>0</v>
      </c>
      <c r="Q946" t="b">
        <v>1</v>
      </c>
      <c r="R946" t="s">
        <v>10421</v>
      </c>
      <c r="S946">
        <v>40</v>
      </c>
      <c r="T946" t="b">
        <v>0</v>
      </c>
      <c r="V946" t="s">
        <v>892</v>
      </c>
      <c r="W946">
        <v>4</v>
      </c>
      <c r="X946" s="11">
        <v>82</v>
      </c>
      <c r="Y946">
        <v>1</v>
      </c>
      <c r="Z946" s="46" cm="1">
        <f t="array" ref="Z946">IF(V946="NA",$AD$2,(INDEX($BL$4:$BL$73,MATCH(V946&amp;W946,$BK$4:$BK$73&amp;$BJ$4:$BJ$73,0))))</f>
        <v>1.0498615788681274E-2</v>
      </c>
      <c r="AA946" s="46">
        <f t="shared" si="22"/>
        <v>1.0104986157886813</v>
      </c>
      <c r="AB946" s="46"/>
    </row>
    <row r="947" spans="1:28" x14ac:dyDescent="0.25">
      <c r="A947">
        <v>5223</v>
      </c>
      <c r="B947" s="1">
        <v>45540.5526795486</v>
      </c>
      <c r="C947" s="1">
        <v>45540</v>
      </c>
      <c r="D947" t="s">
        <v>9100</v>
      </c>
      <c r="E947" t="s">
        <v>9101</v>
      </c>
      <c r="F947" t="s">
        <v>664</v>
      </c>
      <c r="G947">
        <v>79</v>
      </c>
      <c r="H947" t="b">
        <v>0</v>
      </c>
      <c r="I947" t="s">
        <v>9240</v>
      </c>
      <c r="J947" t="s">
        <v>9159</v>
      </c>
      <c r="K947" t="s">
        <v>7</v>
      </c>
      <c r="L947" t="b">
        <v>0</v>
      </c>
      <c r="M947" t="s">
        <v>10422</v>
      </c>
      <c r="N947" t="b">
        <v>0</v>
      </c>
      <c r="O947" t="b">
        <v>0</v>
      </c>
      <c r="P947" t="b">
        <v>0</v>
      </c>
      <c r="Q947" t="b">
        <v>1</v>
      </c>
      <c r="R947" t="s">
        <v>10423</v>
      </c>
      <c r="S947">
        <v>40</v>
      </c>
      <c r="T947" t="b">
        <v>0</v>
      </c>
      <c r="V947" t="s">
        <v>743</v>
      </c>
      <c r="W947">
        <v>5</v>
      </c>
      <c r="X947" s="11">
        <v>82</v>
      </c>
      <c r="Y947">
        <v>1</v>
      </c>
      <c r="Z947" s="46" cm="1">
        <f t="array" ref="Z947">IF(V947="NA",$AD$2,(INDEX($BL$4:$BL$73,MATCH(V947&amp;W947,$BK$4:$BK$73&amp;$BJ$4:$BJ$73,0))))</f>
        <v>2.9563914871898098E-3</v>
      </c>
      <c r="AA947" s="46">
        <f t="shared" si="22"/>
        <v>1.0029563914871897</v>
      </c>
      <c r="AB947" s="46"/>
    </row>
    <row r="948" spans="1:28" x14ac:dyDescent="0.25">
      <c r="A948">
        <v>5230</v>
      </c>
      <c r="B948" s="1">
        <v>45540.550654548599</v>
      </c>
      <c r="C948" s="1">
        <v>45540</v>
      </c>
      <c r="D948" t="s">
        <v>9100</v>
      </c>
      <c r="E948" t="s">
        <v>9101</v>
      </c>
      <c r="F948" t="s">
        <v>664</v>
      </c>
      <c r="G948">
        <v>74</v>
      </c>
      <c r="H948" t="b">
        <v>0</v>
      </c>
      <c r="I948" t="s">
        <v>9240</v>
      </c>
      <c r="J948" t="s">
        <v>9159</v>
      </c>
      <c r="K948" t="s">
        <v>7</v>
      </c>
      <c r="L948" t="b">
        <v>0</v>
      </c>
      <c r="M948" t="s">
        <v>10424</v>
      </c>
      <c r="N948" t="b">
        <v>0</v>
      </c>
      <c r="O948" t="b">
        <v>0</v>
      </c>
      <c r="P948" t="b">
        <v>0</v>
      </c>
      <c r="Q948" t="b">
        <v>1</v>
      </c>
      <c r="R948" t="s">
        <v>10425</v>
      </c>
      <c r="S948">
        <v>40</v>
      </c>
      <c r="T948" t="b">
        <v>0</v>
      </c>
      <c r="V948" t="s">
        <v>742</v>
      </c>
      <c r="W948">
        <v>4</v>
      </c>
      <c r="X948" s="11">
        <v>77</v>
      </c>
      <c r="Y948">
        <v>1</v>
      </c>
      <c r="Z948" s="46" cm="1">
        <f t="array" ref="Z948">IF(V948="NA",$AD$2,(INDEX($BL$4:$BL$73,MATCH(V948&amp;W948,$BK$4:$BK$73&amp;$BJ$4:$BJ$73,0))))</f>
        <v>1.1678733304575913E-2</v>
      </c>
      <c r="AA948" s="46">
        <f t="shared" si="22"/>
        <v>1.0116787333045758</v>
      </c>
      <c r="AB948" s="46"/>
    </row>
    <row r="949" spans="1:28" x14ac:dyDescent="0.25">
      <c r="A949">
        <v>5231</v>
      </c>
      <c r="B949" s="1">
        <v>45540.550362581002</v>
      </c>
      <c r="C949" s="1">
        <v>45540</v>
      </c>
      <c r="D949" t="s">
        <v>9100</v>
      </c>
      <c r="E949" t="s">
        <v>9101</v>
      </c>
      <c r="F949" t="s">
        <v>790</v>
      </c>
      <c r="G949">
        <v>72</v>
      </c>
      <c r="H949" t="b">
        <v>0</v>
      </c>
      <c r="I949" t="s">
        <v>9240</v>
      </c>
      <c r="J949" t="s">
        <v>9159</v>
      </c>
      <c r="K949" t="s">
        <v>7</v>
      </c>
      <c r="L949" t="b">
        <v>0</v>
      </c>
      <c r="M949" t="s">
        <v>10426</v>
      </c>
      <c r="N949" t="b">
        <v>0</v>
      </c>
      <c r="O949" t="b">
        <v>0</v>
      </c>
      <c r="P949" t="b">
        <v>0</v>
      </c>
      <c r="Q949" t="b">
        <v>1</v>
      </c>
      <c r="R949" t="s">
        <v>10427</v>
      </c>
      <c r="S949">
        <v>40</v>
      </c>
      <c r="T949" t="b">
        <v>0</v>
      </c>
      <c r="V949" t="s">
        <v>886</v>
      </c>
      <c r="W949">
        <v>3</v>
      </c>
      <c r="X949" s="11">
        <v>72</v>
      </c>
      <c r="Y949">
        <v>1</v>
      </c>
      <c r="Z949" s="46" cm="1">
        <f t="array" ref="Z949">IF(V949="NA",$AD$2,(INDEX($BL$4:$BL$73,MATCH(V949&amp;W949,$BK$4:$BK$73&amp;$BJ$4:$BJ$73,0))))</f>
        <v>1.8952516812716664E-2</v>
      </c>
      <c r="AA949" s="46">
        <f t="shared" si="22"/>
        <v>1.0189525168127167</v>
      </c>
      <c r="AB949" s="46"/>
    </row>
    <row r="950" spans="1:28" x14ac:dyDescent="0.25">
      <c r="A950">
        <v>5232</v>
      </c>
      <c r="B950" s="1">
        <v>45540.549948622698</v>
      </c>
      <c r="C950" s="1">
        <v>45540</v>
      </c>
      <c r="D950" t="s">
        <v>9100</v>
      </c>
      <c r="E950" t="s">
        <v>9101</v>
      </c>
      <c r="F950" t="s">
        <v>664</v>
      </c>
      <c r="G950">
        <v>73</v>
      </c>
      <c r="H950" t="b">
        <v>0</v>
      </c>
      <c r="I950" t="s">
        <v>9240</v>
      </c>
      <c r="J950" t="s">
        <v>9159</v>
      </c>
      <c r="K950" t="s">
        <v>7</v>
      </c>
      <c r="L950" t="b">
        <v>0</v>
      </c>
      <c r="M950" t="s">
        <v>10428</v>
      </c>
      <c r="N950" t="b">
        <v>0</v>
      </c>
      <c r="O950" t="b">
        <v>0</v>
      </c>
      <c r="P950" t="b">
        <v>0</v>
      </c>
      <c r="Q950" t="b">
        <v>1</v>
      </c>
      <c r="R950" t="s">
        <v>10429</v>
      </c>
      <c r="S950">
        <v>40</v>
      </c>
      <c r="T950" t="b">
        <v>0</v>
      </c>
      <c r="V950" t="s">
        <v>892</v>
      </c>
      <c r="W950">
        <v>4</v>
      </c>
      <c r="X950" s="11">
        <v>77</v>
      </c>
      <c r="Y950">
        <v>1</v>
      </c>
      <c r="Z950" s="46" cm="1">
        <f t="array" ref="Z950">IF(V950="NA",$AD$2,(INDEX($BL$4:$BL$73,MATCH(V950&amp;W950,$BK$4:$BK$73&amp;$BJ$4:$BJ$73,0))))</f>
        <v>1.0498615788681274E-2</v>
      </c>
      <c r="AA950" s="46">
        <f t="shared" si="22"/>
        <v>1.0104986157886813</v>
      </c>
      <c r="AB950" s="46"/>
    </row>
    <row r="951" spans="1:28" x14ac:dyDescent="0.25">
      <c r="A951">
        <v>5240</v>
      </c>
      <c r="B951" s="1">
        <v>45540.547061307901</v>
      </c>
      <c r="C951" s="1">
        <v>45540</v>
      </c>
      <c r="D951" t="s">
        <v>9100</v>
      </c>
      <c r="E951" t="s">
        <v>9101</v>
      </c>
      <c r="F951" t="s">
        <v>664</v>
      </c>
      <c r="G951">
        <v>71</v>
      </c>
      <c r="H951" t="b">
        <v>0</v>
      </c>
      <c r="I951" t="s">
        <v>9240</v>
      </c>
      <c r="J951" t="s">
        <v>9159</v>
      </c>
      <c r="K951" t="s">
        <v>7</v>
      </c>
      <c r="L951" t="b">
        <v>0</v>
      </c>
      <c r="M951" t="s">
        <v>6856</v>
      </c>
      <c r="N951" t="b">
        <v>0</v>
      </c>
      <c r="O951" t="b">
        <v>0</v>
      </c>
      <c r="P951" t="b">
        <v>0</v>
      </c>
      <c r="Q951" t="b">
        <v>1</v>
      </c>
      <c r="R951" t="s">
        <v>3403</v>
      </c>
      <c r="S951">
        <v>40</v>
      </c>
      <c r="T951" t="b">
        <v>0</v>
      </c>
      <c r="V951" t="s">
        <v>889</v>
      </c>
      <c r="W951">
        <v>3</v>
      </c>
      <c r="X951" s="11">
        <v>72</v>
      </c>
      <c r="Y951">
        <v>1</v>
      </c>
      <c r="Z951" s="46" cm="1">
        <f t="array" ref="Z951">IF(V951="NA",$AD$2,(INDEX($BL$4:$BL$73,MATCH(V951&amp;W951,$BK$4:$BK$73&amp;$BJ$4:$BJ$73,0))))</f>
        <v>1.8952516812716581E-2</v>
      </c>
      <c r="AA951" s="46">
        <f t="shared" si="22"/>
        <v>1.0189525168127165</v>
      </c>
      <c r="AB951" s="46"/>
    </row>
    <row r="952" spans="1:28" x14ac:dyDescent="0.25">
      <c r="A952">
        <v>5241</v>
      </c>
      <c r="B952" s="1">
        <v>45540.546787175903</v>
      </c>
      <c r="C952" s="1">
        <v>45540</v>
      </c>
      <c r="D952" t="s">
        <v>9100</v>
      </c>
      <c r="E952" t="s">
        <v>9101</v>
      </c>
      <c r="F952" t="s">
        <v>664</v>
      </c>
      <c r="G952">
        <v>76</v>
      </c>
      <c r="H952" t="b">
        <v>0</v>
      </c>
      <c r="I952" t="s">
        <v>9240</v>
      </c>
      <c r="J952" t="s">
        <v>9159</v>
      </c>
      <c r="K952" t="s">
        <v>7</v>
      </c>
      <c r="L952" t="b">
        <v>0</v>
      </c>
      <c r="M952" t="s">
        <v>10430</v>
      </c>
      <c r="N952" t="b">
        <v>0</v>
      </c>
      <c r="O952" t="b">
        <v>0</v>
      </c>
      <c r="P952" t="b">
        <v>0</v>
      </c>
      <c r="Q952" t="b">
        <v>1</v>
      </c>
      <c r="R952" t="s">
        <v>10431</v>
      </c>
      <c r="S952">
        <v>40</v>
      </c>
      <c r="T952" t="b">
        <v>0</v>
      </c>
      <c r="V952" t="s">
        <v>8</v>
      </c>
      <c r="W952" t="s">
        <v>8</v>
      </c>
      <c r="X952" s="11">
        <v>77</v>
      </c>
      <c r="Y952">
        <v>1</v>
      </c>
      <c r="Z952" s="46" cm="1">
        <f t="array" ref="Z952">IF(V952="NA",$AD$2,(INDEX($BL$4:$BL$73,MATCH(V952&amp;W952,$BK$4:$BK$73&amp;$BJ$4:$BJ$73,0))))</f>
        <v>-4.0430703315750931E-2</v>
      </c>
      <c r="AA952" s="46">
        <f t="shared" si="22"/>
        <v>0.95956929668424906</v>
      </c>
      <c r="AB952" s="46"/>
    </row>
    <row r="953" spans="1:28" x14ac:dyDescent="0.25">
      <c r="A953">
        <v>5243</v>
      </c>
      <c r="B953" s="1">
        <v>45540.546156562501</v>
      </c>
      <c r="C953" s="1">
        <v>45540</v>
      </c>
      <c r="D953" t="s">
        <v>9100</v>
      </c>
      <c r="E953" t="s">
        <v>9101</v>
      </c>
      <c r="F953" t="s">
        <v>664</v>
      </c>
      <c r="G953">
        <v>76</v>
      </c>
      <c r="H953" t="b">
        <v>0</v>
      </c>
      <c r="I953" t="s">
        <v>9240</v>
      </c>
      <c r="J953" t="s">
        <v>9159</v>
      </c>
      <c r="K953" t="s">
        <v>7</v>
      </c>
      <c r="L953" t="b">
        <v>0</v>
      </c>
      <c r="M953" t="s">
        <v>10432</v>
      </c>
      <c r="N953" t="b">
        <v>0</v>
      </c>
      <c r="O953" t="b">
        <v>0</v>
      </c>
      <c r="P953" t="b">
        <v>0</v>
      </c>
      <c r="Q953" t="b">
        <v>1</v>
      </c>
      <c r="R953" t="s">
        <v>10433</v>
      </c>
      <c r="S953">
        <v>40</v>
      </c>
      <c r="T953" t="b">
        <v>0</v>
      </c>
      <c r="V953" t="s">
        <v>888</v>
      </c>
      <c r="W953">
        <v>5</v>
      </c>
      <c r="X953" s="11">
        <v>77</v>
      </c>
      <c r="Y953">
        <v>1</v>
      </c>
      <c r="Z953" s="46" cm="1">
        <f t="array" ref="Z953">IF(V953="NA",$AD$2,(INDEX($BL$4:$BL$73,MATCH(V953&amp;W953,$BK$4:$BK$73&amp;$BJ$4:$BJ$73,0))))</f>
        <v>4.1970782120221983E-2</v>
      </c>
      <c r="AA953" s="46">
        <f t="shared" si="22"/>
        <v>1.041970782120222</v>
      </c>
      <c r="AB953" s="46"/>
    </row>
    <row r="954" spans="1:28" x14ac:dyDescent="0.25">
      <c r="A954">
        <v>5244</v>
      </c>
      <c r="B954" s="1">
        <v>45540.545982569398</v>
      </c>
      <c r="C954" s="1">
        <v>45540</v>
      </c>
      <c r="D954" t="s">
        <v>9100</v>
      </c>
      <c r="E954" t="s">
        <v>9101</v>
      </c>
      <c r="F954" t="s">
        <v>664</v>
      </c>
      <c r="G954">
        <v>80</v>
      </c>
      <c r="H954" t="b">
        <v>0</v>
      </c>
      <c r="I954" t="s">
        <v>9240</v>
      </c>
      <c r="J954" t="s">
        <v>9159</v>
      </c>
      <c r="K954" t="s">
        <v>7</v>
      </c>
      <c r="L954" t="b">
        <v>0</v>
      </c>
      <c r="M954" t="s">
        <v>10434</v>
      </c>
      <c r="N954" t="b">
        <v>1</v>
      </c>
      <c r="O954" t="b">
        <v>0</v>
      </c>
      <c r="P954" t="b">
        <v>0</v>
      </c>
      <c r="Q954" t="b">
        <v>1</v>
      </c>
      <c r="R954" t="s">
        <v>10435</v>
      </c>
      <c r="S954">
        <v>40</v>
      </c>
      <c r="T954" t="b">
        <v>0</v>
      </c>
      <c r="V954" t="s">
        <v>741</v>
      </c>
      <c r="W954">
        <v>4</v>
      </c>
      <c r="X954" s="11">
        <v>82</v>
      </c>
      <c r="Y954">
        <v>1</v>
      </c>
      <c r="Z954" s="46" cm="1">
        <f t="array" ref="Z954">IF(V954="NA",$AD$2,(INDEX($BL$4:$BL$73,MATCH(V954&amp;W954,$BK$4:$BK$73&amp;$BJ$4:$BJ$73,0))))</f>
        <v>1.1678733304575806E-2</v>
      </c>
      <c r="AA954" s="46">
        <f t="shared" si="22"/>
        <v>1.0116787333045758</v>
      </c>
      <c r="AB954" s="46"/>
    </row>
    <row r="955" spans="1:28" x14ac:dyDescent="0.25">
      <c r="A955">
        <v>5247</v>
      </c>
      <c r="B955" s="1">
        <v>45540.545120555602</v>
      </c>
      <c r="C955" s="1">
        <v>45540</v>
      </c>
      <c r="D955" t="s">
        <v>9100</v>
      </c>
      <c r="E955" t="s">
        <v>9101</v>
      </c>
      <c r="F955" t="s">
        <v>664</v>
      </c>
      <c r="G955">
        <v>85</v>
      </c>
      <c r="H955" t="b">
        <v>0</v>
      </c>
      <c r="I955" t="s">
        <v>9240</v>
      </c>
      <c r="J955" t="s">
        <v>9159</v>
      </c>
      <c r="K955" t="s">
        <v>7</v>
      </c>
      <c r="L955" t="b">
        <v>0</v>
      </c>
      <c r="M955" t="s">
        <v>10436</v>
      </c>
      <c r="N955" t="b">
        <v>0</v>
      </c>
      <c r="O955" t="b">
        <v>0</v>
      </c>
      <c r="P955" t="b">
        <v>0</v>
      </c>
      <c r="Q955" t="b">
        <v>1</v>
      </c>
      <c r="R955" t="s">
        <v>10437</v>
      </c>
      <c r="S955">
        <v>40</v>
      </c>
      <c r="T955" t="b">
        <v>0</v>
      </c>
      <c r="V955" t="s">
        <v>8</v>
      </c>
      <c r="W955" t="s">
        <v>8</v>
      </c>
      <c r="X955" s="11">
        <v>87</v>
      </c>
      <c r="Y955">
        <v>1</v>
      </c>
      <c r="Z955" s="46" cm="1">
        <f t="array" ref="Z955">IF(V955="NA",$AD$2,(INDEX($BL$4:$BL$73,MATCH(V955&amp;W955,$BK$4:$BK$73&amp;$BJ$4:$BJ$73,0))))</f>
        <v>-4.0430703315750931E-2</v>
      </c>
      <c r="AA955" s="46">
        <f t="shared" si="22"/>
        <v>0.95956929668424906</v>
      </c>
      <c r="AB955" s="46"/>
    </row>
    <row r="956" spans="1:28" x14ac:dyDescent="0.25">
      <c r="A956">
        <v>5251</v>
      </c>
      <c r="B956" s="1">
        <v>45540.542735231502</v>
      </c>
      <c r="C956" s="1">
        <v>45540</v>
      </c>
      <c r="D956" t="s">
        <v>9100</v>
      </c>
      <c r="E956" t="s">
        <v>9101</v>
      </c>
      <c r="F956" t="s">
        <v>790</v>
      </c>
      <c r="G956">
        <v>70</v>
      </c>
      <c r="H956" t="b">
        <v>0</v>
      </c>
      <c r="I956" t="s">
        <v>9240</v>
      </c>
      <c r="J956" t="s">
        <v>9159</v>
      </c>
      <c r="K956" t="s">
        <v>7</v>
      </c>
      <c r="L956" t="b">
        <v>0</v>
      </c>
      <c r="M956" t="s">
        <v>10438</v>
      </c>
      <c r="N956" t="b">
        <v>0</v>
      </c>
      <c r="O956" t="b">
        <v>0</v>
      </c>
      <c r="P956" t="b">
        <v>0</v>
      </c>
      <c r="Q956" t="b">
        <v>1</v>
      </c>
      <c r="R956" t="s">
        <v>10439</v>
      </c>
      <c r="S956">
        <v>40</v>
      </c>
      <c r="T956" t="b">
        <v>0</v>
      </c>
      <c r="V956" t="s">
        <v>8</v>
      </c>
      <c r="W956" t="s">
        <v>8</v>
      </c>
      <c r="X956" s="11">
        <v>72</v>
      </c>
      <c r="Y956">
        <v>1</v>
      </c>
      <c r="Z956" s="46" cm="1">
        <f t="array" ref="Z956">IF(V956="NA",$AD$2,(INDEX($BL$4:$BL$73,MATCH(V956&amp;W956,$BK$4:$BK$73&amp;$BJ$4:$BJ$73,0))))</f>
        <v>-4.0430703315750931E-2</v>
      </c>
      <c r="AA956" s="46">
        <f t="shared" si="22"/>
        <v>0.95956929668424906</v>
      </c>
      <c r="AB956" s="46"/>
    </row>
    <row r="957" spans="1:28" x14ac:dyDescent="0.25">
      <c r="A957">
        <v>5253</v>
      </c>
      <c r="B957" s="1">
        <v>45540.5421429282</v>
      </c>
      <c r="C957" s="1">
        <v>45540</v>
      </c>
      <c r="D957" t="s">
        <v>9100</v>
      </c>
      <c r="E957" t="s">
        <v>9101</v>
      </c>
      <c r="F957" t="s">
        <v>664</v>
      </c>
      <c r="G957">
        <v>80</v>
      </c>
      <c r="H957" t="b">
        <v>0</v>
      </c>
      <c r="I957" t="s">
        <v>9240</v>
      </c>
      <c r="J957" t="s">
        <v>9159</v>
      </c>
      <c r="K957" t="s">
        <v>7</v>
      </c>
      <c r="L957" t="b">
        <v>0</v>
      </c>
      <c r="M957" t="s">
        <v>10440</v>
      </c>
      <c r="N957" t="b">
        <v>0</v>
      </c>
      <c r="O957" t="b">
        <v>0</v>
      </c>
      <c r="P957" t="b">
        <v>0</v>
      </c>
      <c r="Q957" t="b">
        <v>1</v>
      </c>
      <c r="R957" t="s">
        <v>10441</v>
      </c>
      <c r="S957">
        <v>40</v>
      </c>
      <c r="T957" t="b">
        <v>0</v>
      </c>
      <c r="V957" t="s">
        <v>893</v>
      </c>
      <c r="W957">
        <v>4</v>
      </c>
      <c r="X957" s="11">
        <v>82</v>
      </c>
      <c r="Y957">
        <v>1</v>
      </c>
      <c r="Z957" s="46" cm="1">
        <f t="array" ref="Z957">IF(V957="NA",$AD$2,(INDEX($BL$4:$BL$73,MATCH(V957&amp;W957,$BK$4:$BK$73&amp;$BJ$4:$BJ$73,0))))</f>
        <v>1.0498615788681286E-2</v>
      </c>
      <c r="AA957" s="46">
        <f t="shared" si="22"/>
        <v>1.0104986157886813</v>
      </c>
      <c r="AB957" s="46"/>
    </row>
    <row r="958" spans="1:28" x14ac:dyDescent="0.25">
      <c r="A958">
        <v>5254</v>
      </c>
      <c r="B958" s="1">
        <v>45540.541838587997</v>
      </c>
      <c r="C958" s="1">
        <v>45540</v>
      </c>
      <c r="D958" t="s">
        <v>9100</v>
      </c>
      <c r="E958" t="s">
        <v>9101</v>
      </c>
      <c r="F958" t="s">
        <v>664</v>
      </c>
      <c r="G958">
        <v>79</v>
      </c>
      <c r="H958" t="b">
        <v>0</v>
      </c>
      <c r="I958" t="s">
        <v>9240</v>
      </c>
      <c r="J958" t="s">
        <v>9159</v>
      </c>
      <c r="K958" t="s">
        <v>7</v>
      </c>
      <c r="L958" t="b">
        <v>0</v>
      </c>
      <c r="M958" t="s">
        <v>10442</v>
      </c>
      <c r="N958" t="b">
        <v>0</v>
      </c>
      <c r="O958" t="b">
        <v>0</v>
      </c>
      <c r="P958" t="b">
        <v>0</v>
      </c>
      <c r="Q958" t="b">
        <v>1</v>
      </c>
      <c r="R958" t="s">
        <v>10443</v>
      </c>
      <c r="S958">
        <v>40</v>
      </c>
      <c r="T958" t="b">
        <v>0</v>
      </c>
      <c r="V958" t="s">
        <v>893</v>
      </c>
      <c r="W958">
        <v>4</v>
      </c>
      <c r="X958" s="11">
        <v>82</v>
      </c>
      <c r="Y958">
        <v>1</v>
      </c>
      <c r="Z958" s="46" cm="1">
        <f t="array" ref="Z958">IF(V958="NA",$AD$2,(INDEX($BL$4:$BL$73,MATCH(V958&amp;W958,$BK$4:$BK$73&amp;$BJ$4:$BJ$73,0))))</f>
        <v>1.0498615788681286E-2</v>
      </c>
      <c r="AA958" s="46">
        <f t="shared" si="22"/>
        <v>1.0104986157886813</v>
      </c>
      <c r="AB958" s="46"/>
    </row>
    <row r="959" spans="1:28" x14ac:dyDescent="0.25">
      <c r="A959">
        <v>5259</v>
      </c>
      <c r="B959" s="1">
        <v>45540.399647245402</v>
      </c>
      <c r="C959" s="1">
        <v>45540</v>
      </c>
      <c r="D959" t="s">
        <v>9100</v>
      </c>
      <c r="E959" t="s">
        <v>9101</v>
      </c>
      <c r="F959" t="s">
        <v>664</v>
      </c>
      <c r="G959">
        <v>76</v>
      </c>
      <c r="H959" t="b">
        <v>0</v>
      </c>
      <c r="I959" t="s">
        <v>9240</v>
      </c>
      <c r="J959" t="s">
        <v>9159</v>
      </c>
      <c r="K959" t="s">
        <v>7</v>
      </c>
      <c r="L959" t="b">
        <v>0</v>
      </c>
      <c r="M959" t="s">
        <v>10444</v>
      </c>
      <c r="N959" t="b">
        <v>0</v>
      </c>
      <c r="O959" t="b">
        <v>0</v>
      </c>
      <c r="P959" t="b">
        <v>0</v>
      </c>
      <c r="Q959" t="b">
        <v>1</v>
      </c>
      <c r="R959" t="s">
        <v>10445</v>
      </c>
      <c r="S959">
        <v>40</v>
      </c>
      <c r="T959" t="b">
        <v>0</v>
      </c>
      <c r="V959" t="s">
        <v>743</v>
      </c>
      <c r="W959">
        <v>4</v>
      </c>
      <c r="X959" s="11">
        <v>77</v>
      </c>
      <c r="Y959">
        <v>1</v>
      </c>
      <c r="Z959" s="46" cm="1">
        <f t="array" ref="Z959">IF(V959="NA",$AD$2,(INDEX($BL$4:$BL$73,MATCH(V959&amp;W959,$BK$4:$BK$73&amp;$BJ$4:$BJ$73,0))))</f>
        <v>1.1678733304575811E-2</v>
      </c>
      <c r="AA959" s="46">
        <f t="shared" si="22"/>
        <v>1.0116787333045758</v>
      </c>
      <c r="AB959" s="46"/>
    </row>
    <row r="960" spans="1:28" x14ac:dyDescent="0.25">
      <c r="A960">
        <v>5261</v>
      </c>
      <c r="B960" s="1">
        <v>45540.399107615704</v>
      </c>
      <c r="C960" s="1">
        <v>45540</v>
      </c>
      <c r="D960" t="s">
        <v>9100</v>
      </c>
      <c r="E960" t="s">
        <v>9101</v>
      </c>
      <c r="F960" t="s">
        <v>664</v>
      </c>
      <c r="G960">
        <v>77</v>
      </c>
      <c r="H960" t="b">
        <v>0</v>
      </c>
      <c r="I960" t="s">
        <v>9240</v>
      </c>
      <c r="J960" t="s">
        <v>9159</v>
      </c>
      <c r="K960" t="s">
        <v>7</v>
      </c>
      <c r="L960" t="b">
        <v>0</v>
      </c>
      <c r="M960" t="s">
        <v>10446</v>
      </c>
      <c r="N960" t="b">
        <v>0</v>
      </c>
      <c r="O960" t="b">
        <v>0</v>
      </c>
      <c r="P960" t="b">
        <v>0</v>
      </c>
      <c r="Q960" t="b">
        <v>1</v>
      </c>
      <c r="R960" t="s">
        <v>10447</v>
      </c>
      <c r="S960">
        <v>40</v>
      </c>
      <c r="T960" t="b">
        <v>0</v>
      </c>
      <c r="V960" t="s">
        <v>8</v>
      </c>
      <c r="W960" t="s">
        <v>8</v>
      </c>
      <c r="X960" s="11">
        <v>77</v>
      </c>
      <c r="Y960">
        <v>1</v>
      </c>
      <c r="Z960" s="46" cm="1">
        <f t="array" ref="Z960">IF(V960="NA",$AD$2,(INDEX($BL$4:$BL$73,MATCH(V960&amp;W960,$BK$4:$BK$73&amp;$BJ$4:$BJ$73,0))))</f>
        <v>-4.0430703315750931E-2</v>
      </c>
      <c r="AA960" s="46">
        <f t="shared" si="22"/>
        <v>0.95956929668424906</v>
      </c>
      <c r="AB960" s="46"/>
    </row>
    <row r="961" spans="1:28" x14ac:dyDescent="0.25">
      <c r="A961">
        <v>5263</v>
      </c>
      <c r="B961" s="1">
        <v>45540.396025694397</v>
      </c>
      <c r="C961" s="1">
        <v>45540</v>
      </c>
      <c r="D961" t="s">
        <v>9100</v>
      </c>
      <c r="E961" t="s">
        <v>9101</v>
      </c>
      <c r="F961" t="s">
        <v>790</v>
      </c>
      <c r="G961">
        <v>70</v>
      </c>
      <c r="H961" t="b">
        <v>0</v>
      </c>
      <c r="I961" t="s">
        <v>9240</v>
      </c>
      <c r="J961" t="s">
        <v>9159</v>
      </c>
      <c r="K961" t="s">
        <v>7</v>
      </c>
      <c r="L961" t="b">
        <v>0</v>
      </c>
      <c r="M961" t="s">
        <v>10448</v>
      </c>
      <c r="N961" t="b">
        <v>0</v>
      </c>
      <c r="O961" t="b">
        <v>0</v>
      </c>
      <c r="P961" t="b">
        <v>0</v>
      </c>
      <c r="Q961" t="b">
        <v>1</v>
      </c>
      <c r="R961" t="s">
        <v>10449</v>
      </c>
      <c r="S961">
        <v>40</v>
      </c>
      <c r="T961" t="b">
        <v>0</v>
      </c>
      <c r="V961" t="s">
        <v>658</v>
      </c>
      <c r="W961">
        <v>4</v>
      </c>
      <c r="X961" s="11">
        <v>72</v>
      </c>
      <c r="Y961">
        <v>1</v>
      </c>
      <c r="Z961" s="46" cm="1">
        <f t="array" ref="Z961">IF(V961="NA",$AD$2,(INDEX($BL$4:$BL$73,MATCH(V961&amp;W961,$BK$4:$BK$73&amp;$BJ$4:$BJ$73,0))))</f>
        <v>1.1678733304575896E-2</v>
      </c>
      <c r="AA961" s="46">
        <f t="shared" si="22"/>
        <v>1.0116787333045758</v>
      </c>
      <c r="AB961" s="46"/>
    </row>
    <row r="962" spans="1:28" x14ac:dyDescent="0.25">
      <c r="A962">
        <v>5273</v>
      </c>
      <c r="B962" s="1">
        <v>45540.393185659697</v>
      </c>
      <c r="C962" s="1">
        <v>45540</v>
      </c>
      <c r="D962" t="s">
        <v>9100</v>
      </c>
      <c r="E962" t="s">
        <v>9101</v>
      </c>
      <c r="F962" t="s">
        <v>664</v>
      </c>
      <c r="G962">
        <v>73</v>
      </c>
      <c r="H962" t="b">
        <v>0</v>
      </c>
      <c r="I962" t="s">
        <v>9240</v>
      </c>
      <c r="J962" t="s">
        <v>9159</v>
      </c>
      <c r="K962" t="s">
        <v>7</v>
      </c>
      <c r="L962" t="b">
        <v>0</v>
      </c>
      <c r="M962" t="s">
        <v>10450</v>
      </c>
      <c r="N962" t="b">
        <v>0</v>
      </c>
      <c r="O962" t="b">
        <v>0</v>
      </c>
      <c r="P962" t="b">
        <v>0</v>
      </c>
      <c r="Q962" t="b">
        <v>1</v>
      </c>
      <c r="R962" t="s">
        <v>10451</v>
      </c>
      <c r="S962">
        <v>40</v>
      </c>
      <c r="T962" t="b">
        <v>0</v>
      </c>
      <c r="V962" t="s">
        <v>889</v>
      </c>
      <c r="W962">
        <v>4</v>
      </c>
      <c r="X962" s="11">
        <v>77</v>
      </c>
      <c r="Y962">
        <v>1</v>
      </c>
      <c r="Z962" s="46" cm="1">
        <f t="array" ref="Z962">IF(V962="NA",$AD$2,(INDEX($BL$4:$BL$73,MATCH(V962&amp;W962,$BK$4:$BK$73&amp;$BJ$4:$BJ$73,0))))</f>
        <v>1.0498615788681227E-2</v>
      </c>
      <c r="AA962" s="46">
        <f t="shared" si="22"/>
        <v>1.0104986157886813</v>
      </c>
      <c r="AB962" s="46"/>
    </row>
    <row r="963" spans="1:28" x14ac:dyDescent="0.25">
      <c r="A963">
        <v>5274</v>
      </c>
      <c r="B963" s="1">
        <v>45540.392962928199</v>
      </c>
      <c r="C963" s="1">
        <v>45540</v>
      </c>
      <c r="D963" t="s">
        <v>9100</v>
      </c>
      <c r="E963" t="s">
        <v>9101</v>
      </c>
      <c r="F963" t="s">
        <v>790</v>
      </c>
      <c r="G963">
        <v>72</v>
      </c>
      <c r="H963" t="b">
        <v>0</v>
      </c>
      <c r="I963" t="s">
        <v>9240</v>
      </c>
      <c r="J963" t="s">
        <v>9159</v>
      </c>
      <c r="K963" t="s">
        <v>7</v>
      </c>
      <c r="L963" t="b">
        <v>0</v>
      </c>
      <c r="M963" t="s">
        <v>10452</v>
      </c>
      <c r="N963" t="b">
        <v>1</v>
      </c>
      <c r="O963" t="b">
        <v>0</v>
      </c>
      <c r="P963" t="b">
        <v>0</v>
      </c>
      <c r="Q963" t="b">
        <v>1</v>
      </c>
      <c r="R963" t="s">
        <v>10453</v>
      </c>
      <c r="S963">
        <v>40</v>
      </c>
      <c r="T963" t="b">
        <v>0</v>
      </c>
      <c r="V963" t="s">
        <v>893</v>
      </c>
      <c r="W963">
        <v>4</v>
      </c>
      <c r="X963" s="11">
        <v>72</v>
      </c>
      <c r="Y963">
        <v>1</v>
      </c>
      <c r="Z963" s="46" cm="1">
        <f t="array" ref="Z963">IF(V963="NA",$AD$2,(INDEX($BL$4:$BL$73,MATCH(V963&amp;W963,$BK$4:$BK$73&amp;$BJ$4:$BJ$73,0))))</f>
        <v>1.0498615788681286E-2</v>
      </c>
      <c r="AA963" s="46">
        <f t="shared" si="22"/>
        <v>1.0104986157886813</v>
      </c>
      <c r="AB963" s="46"/>
    </row>
    <row r="964" spans="1:28" x14ac:dyDescent="0.25">
      <c r="A964">
        <v>5275</v>
      </c>
      <c r="B964" s="1">
        <v>45540.392709039399</v>
      </c>
      <c r="C964" s="1">
        <v>45540</v>
      </c>
      <c r="D964" t="s">
        <v>9100</v>
      </c>
      <c r="E964" t="s">
        <v>9101</v>
      </c>
      <c r="F964" t="s">
        <v>664</v>
      </c>
      <c r="G964">
        <v>74</v>
      </c>
      <c r="H964" t="b">
        <v>0</v>
      </c>
      <c r="I964" t="s">
        <v>9240</v>
      </c>
      <c r="J964" t="s">
        <v>9159</v>
      </c>
      <c r="K964" t="s">
        <v>7</v>
      </c>
      <c r="L964" t="b">
        <v>0</v>
      </c>
      <c r="M964" t="s">
        <v>10454</v>
      </c>
      <c r="N964" t="b">
        <v>0</v>
      </c>
      <c r="O964" t="b">
        <v>0</v>
      </c>
      <c r="P964" t="b">
        <v>0</v>
      </c>
      <c r="Q964" t="b">
        <v>1</v>
      </c>
      <c r="R964" t="s">
        <v>10455</v>
      </c>
      <c r="S964">
        <v>40</v>
      </c>
      <c r="T964" t="b">
        <v>0</v>
      </c>
      <c r="V964" t="s">
        <v>886</v>
      </c>
      <c r="W964">
        <v>4</v>
      </c>
      <c r="X964" s="11">
        <v>77</v>
      </c>
      <c r="Y964">
        <v>1</v>
      </c>
      <c r="Z964" s="46" cm="1">
        <f t="array" ref="Z964">IF(V964="NA",$AD$2,(INDEX($BL$4:$BL$73,MATCH(V964&amp;W964,$BK$4:$BK$73&amp;$BJ$4:$BJ$73,0))))</f>
        <v>1.0498615788681297E-2</v>
      </c>
      <c r="AA964" s="46">
        <f t="shared" ref="AA964:AA1027" si="23">Y964+Z964</f>
        <v>1.0104986157886813</v>
      </c>
      <c r="AB964" s="46"/>
    </row>
    <row r="965" spans="1:28" x14ac:dyDescent="0.25">
      <c r="A965">
        <v>5283</v>
      </c>
      <c r="B965" s="1">
        <v>45540.389612627303</v>
      </c>
      <c r="C965" s="1">
        <v>45540</v>
      </c>
      <c r="D965" t="s">
        <v>9100</v>
      </c>
      <c r="E965" t="s">
        <v>9101</v>
      </c>
      <c r="F965" t="s">
        <v>664</v>
      </c>
      <c r="G965">
        <v>77</v>
      </c>
      <c r="H965" t="b">
        <v>0</v>
      </c>
      <c r="I965" t="s">
        <v>9240</v>
      </c>
      <c r="J965" t="s">
        <v>9159</v>
      </c>
      <c r="K965" t="s">
        <v>7</v>
      </c>
      <c r="L965" t="b">
        <v>0</v>
      </c>
      <c r="M965" t="s">
        <v>10456</v>
      </c>
      <c r="N965" t="b">
        <v>0</v>
      </c>
      <c r="O965" t="b">
        <v>0</v>
      </c>
      <c r="P965" t="b">
        <v>0</v>
      </c>
      <c r="Q965" t="b">
        <v>1</v>
      </c>
      <c r="R965" t="s">
        <v>10457</v>
      </c>
      <c r="S965">
        <v>40</v>
      </c>
      <c r="T965" t="b">
        <v>0</v>
      </c>
      <c r="V965" t="s">
        <v>8</v>
      </c>
      <c r="W965" t="s">
        <v>8</v>
      </c>
      <c r="X965" s="11">
        <v>77</v>
      </c>
      <c r="Y965">
        <v>1</v>
      </c>
      <c r="Z965" s="46" cm="1">
        <f t="array" ref="Z965">IF(V965="NA",$AD$2,(INDEX($BL$4:$BL$73,MATCH(V965&amp;W965,$BK$4:$BK$73&amp;$BJ$4:$BJ$73,0))))</f>
        <v>-4.0430703315750931E-2</v>
      </c>
      <c r="AA965" s="46">
        <f t="shared" si="23"/>
        <v>0.95956929668424906</v>
      </c>
      <c r="AB965" s="46"/>
    </row>
    <row r="966" spans="1:28" x14ac:dyDescent="0.25">
      <c r="A966">
        <v>5284</v>
      </c>
      <c r="B966" s="1">
        <v>45540.389307175901</v>
      </c>
      <c r="C966" s="1">
        <v>45540</v>
      </c>
      <c r="D966" t="s">
        <v>9100</v>
      </c>
      <c r="E966" t="s">
        <v>9101</v>
      </c>
      <c r="F966" t="s">
        <v>664</v>
      </c>
      <c r="G966">
        <v>71</v>
      </c>
      <c r="H966" t="b">
        <v>0</v>
      </c>
      <c r="I966" t="s">
        <v>9240</v>
      </c>
      <c r="J966" t="s">
        <v>9159</v>
      </c>
      <c r="K966" t="s">
        <v>7</v>
      </c>
      <c r="L966" t="b">
        <v>0</v>
      </c>
      <c r="M966" t="s">
        <v>10458</v>
      </c>
      <c r="N966" t="b">
        <v>0</v>
      </c>
      <c r="O966" t="b">
        <v>0</v>
      </c>
      <c r="P966" t="b">
        <v>0</v>
      </c>
      <c r="Q966" t="b">
        <v>1</v>
      </c>
      <c r="R966" t="s">
        <v>10459</v>
      </c>
      <c r="S966">
        <v>40</v>
      </c>
      <c r="T966" t="b">
        <v>0</v>
      </c>
      <c r="V966" t="s">
        <v>892</v>
      </c>
      <c r="W966">
        <v>4</v>
      </c>
      <c r="X966" s="11">
        <v>72</v>
      </c>
      <c r="Y966">
        <v>1</v>
      </c>
      <c r="Z966" s="46" cm="1">
        <f t="array" ref="Z966">IF(V966="NA",$AD$2,(INDEX($BL$4:$BL$73,MATCH(V966&amp;W966,$BK$4:$BK$73&amp;$BJ$4:$BJ$73,0))))</f>
        <v>1.0498615788681274E-2</v>
      </c>
      <c r="AA966" s="46">
        <f t="shared" si="23"/>
        <v>1.0104986157886813</v>
      </c>
      <c r="AB966" s="46"/>
    </row>
    <row r="967" spans="1:28" x14ac:dyDescent="0.25">
      <c r="A967">
        <v>5290</v>
      </c>
      <c r="B967" s="1">
        <v>45540.387965868103</v>
      </c>
      <c r="C967" s="1">
        <v>45540</v>
      </c>
      <c r="D967" t="s">
        <v>9100</v>
      </c>
      <c r="E967" t="s">
        <v>9101</v>
      </c>
      <c r="F967" t="s">
        <v>790</v>
      </c>
      <c r="G967">
        <v>71</v>
      </c>
      <c r="H967" t="b">
        <v>0</v>
      </c>
      <c r="I967" t="s">
        <v>9240</v>
      </c>
      <c r="J967" t="s">
        <v>9159</v>
      </c>
      <c r="K967" t="s">
        <v>7</v>
      </c>
      <c r="L967" t="b">
        <v>0</v>
      </c>
      <c r="M967" t="s">
        <v>10460</v>
      </c>
      <c r="N967" t="b">
        <v>0</v>
      </c>
      <c r="O967" t="b">
        <v>0</v>
      </c>
      <c r="P967" t="b">
        <v>0</v>
      </c>
      <c r="Q967" t="b">
        <v>1</v>
      </c>
      <c r="R967" t="s">
        <v>10461</v>
      </c>
      <c r="S967">
        <v>40</v>
      </c>
      <c r="T967" t="b">
        <v>0</v>
      </c>
      <c r="V967" t="s">
        <v>889</v>
      </c>
      <c r="W967">
        <v>5</v>
      </c>
      <c r="X967" s="11">
        <v>72</v>
      </c>
      <c r="Y967">
        <v>1</v>
      </c>
      <c r="Z967" s="46" cm="1">
        <f t="array" ref="Z967">IF(V967="NA",$AD$2,(INDEX($BL$4:$BL$73,MATCH(V967&amp;W967,$BK$4:$BK$73&amp;$BJ$4:$BJ$73,0))))</f>
        <v>4.1970782120221983E-2</v>
      </c>
      <c r="AA967" s="46">
        <f t="shared" si="23"/>
        <v>1.041970782120222</v>
      </c>
      <c r="AB967" s="46"/>
    </row>
    <row r="968" spans="1:28" x14ac:dyDescent="0.25">
      <c r="A968">
        <v>5298</v>
      </c>
      <c r="B968" s="1">
        <v>45540.385418599501</v>
      </c>
      <c r="C968" s="1">
        <v>45540</v>
      </c>
      <c r="D968" t="s">
        <v>9100</v>
      </c>
      <c r="E968" t="s">
        <v>9101</v>
      </c>
      <c r="F968" t="s">
        <v>790</v>
      </c>
      <c r="G968">
        <v>74</v>
      </c>
      <c r="H968" t="b">
        <v>0</v>
      </c>
      <c r="I968" t="s">
        <v>9240</v>
      </c>
      <c r="J968" t="s">
        <v>9159</v>
      </c>
      <c r="K968" t="s">
        <v>7</v>
      </c>
      <c r="L968" t="b">
        <v>0</v>
      </c>
      <c r="M968" t="s">
        <v>10462</v>
      </c>
      <c r="N968" t="b">
        <v>0</v>
      </c>
      <c r="O968" t="b">
        <v>0</v>
      </c>
      <c r="P968" t="b">
        <v>0</v>
      </c>
      <c r="Q968" t="b">
        <v>1</v>
      </c>
      <c r="R968" t="s">
        <v>10463</v>
      </c>
      <c r="S968">
        <v>40</v>
      </c>
      <c r="T968" t="b">
        <v>0</v>
      </c>
      <c r="V968" t="s">
        <v>888</v>
      </c>
      <c r="W968">
        <v>4</v>
      </c>
      <c r="X968" s="11">
        <v>77</v>
      </c>
      <c r="Y968">
        <v>1</v>
      </c>
      <c r="Z968" s="46" cm="1">
        <f t="array" ref="Z968">IF(V968="NA",$AD$2,(INDEX($BL$4:$BL$73,MATCH(V968&amp;W968,$BK$4:$BK$73&amp;$BJ$4:$BJ$73,0))))</f>
        <v>1.0498615788681257E-2</v>
      </c>
      <c r="AA968" s="46">
        <f t="shared" si="23"/>
        <v>1.0104986157886813</v>
      </c>
      <c r="AB968" s="46"/>
    </row>
    <row r="969" spans="1:28" x14ac:dyDescent="0.25">
      <c r="A969">
        <v>5300</v>
      </c>
      <c r="B969" s="1">
        <v>45540.384858518497</v>
      </c>
      <c r="C969" s="1">
        <v>45540</v>
      </c>
      <c r="D969" t="s">
        <v>9100</v>
      </c>
      <c r="E969" t="s">
        <v>9101</v>
      </c>
      <c r="F969" t="s">
        <v>664</v>
      </c>
      <c r="G969">
        <v>81</v>
      </c>
      <c r="H969" t="b">
        <v>0</v>
      </c>
      <c r="I969" t="s">
        <v>9240</v>
      </c>
      <c r="J969" t="s">
        <v>9159</v>
      </c>
      <c r="K969" t="s">
        <v>7</v>
      </c>
      <c r="L969" t="b">
        <v>0</v>
      </c>
      <c r="M969" t="s">
        <v>6854</v>
      </c>
      <c r="N969" t="b">
        <v>0</v>
      </c>
      <c r="O969" t="b">
        <v>0</v>
      </c>
      <c r="P969" t="b">
        <v>0</v>
      </c>
      <c r="Q969" t="b">
        <v>1</v>
      </c>
      <c r="R969" t="s">
        <v>3385</v>
      </c>
      <c r="S969">
        <v>40</v>
      </c>
      <c r="T969" t="b">
        <v>0</v>
      </c>
      <c r="V969" t="s">
        <v>8</v>
      </c>
      <c r="W969" t="s">
        <v>8</v>
      </c>
      <c r="X969" s="11">
        <v>82</v>
      </c>
      <c r="Y969">
        <v>1</v>
      </c>
      <c r="Z969" s="46" cm="1">
        <f t="array" ref="Z969">IF(V969="NA",$AD$2,(INDEX($BL$4:$BL$73,MATCH(V969&amp;W969,$BK$4:$BK$73&amp;$BJ$4:$BJ$73,0))))</f>
        <v>-4.0430703315750931E-2</v>
      </c>
      <c r="AA969" s="46">
        <f t="shared" si="23"/>
        <v>0.95956929668424906</v>
      </c>
      <c r="AB969" s="46"/>
    </row>
    <row r="970" spans="1:28" x14ac:dyDescent="0.25">
      <c r="A970">
        <v>5301</v>
      </c>
      <c r="B970" s="1">
        <v>45540.384586203698</v>
      </c>
      <c r="C970" s="1">
        <v>45540</v>
      </c>
      <c r="D970" t="s">
        <v>9100</v>
      </c>
      <c r="E970" t="s">
        <v>9101</v>
      </c>
      <c r="F970" t="s">
        <v>664</v>
      </c>
      <c r="G970">
        <v>79</v>
      </c>
      <c r="H970" t="b">
        <v>0</v>
      </c>
      <c r="I970" t="s">
        <v>9240</v>
      </c>
      <c r="J970" t="s">
        <v>9159</v>
      </c>
      <c r="K970" t="s">
        <v>7</v>
      </c>
      <c r="L970" t="b">
        <v>0</v>
      </c>
      <c r="M970" t="s">
        <v>10464</v>
      </c>
      <c r="N970" t="b">
        <v>0</v>
      </c>
      <c r="O970" t="b">
        <v>0</v>
      </c>
      <c r="P970" t="b">
        <v>0</v>
      </c>
      <c r="Q970" t="b">
        <v>1</v>
      </c>
      <c r="R970" t="s">
        <v>10465</v>
      </c>
      <c r="S970">
        <v>40</v>
      </c>
      <c r="T970" t="b">
        <v>0</v>
      </c>
      <c r="V970" t="s">
        <v>888</v>
      </c>
      <c r="W970">
        <v>5</v>
      </c>
      <c r="X970" s="11">
        <v>82</v>
      </c>
      <c r="Y970">
        <v>1</v>
      </c>
      <c r="Z970" s="46" cm="1">
        <f t="array" ref="Z970">IF(V970="NA",$AD$2,(INDEX($BL$4:$BL$73,MATCH(V970&amp;W970,$BK$4:$BK$73&amp;$BJ$4:$BJ$73,0))))</f>
        <v>4.1970782120221983E-2</v>
      </c>
      <c r="AA970" s="46">
        <f t="shared" si="23"/>
        <v>1.041970782120222</v>
      </c>
      <c r="AB970" s="46"/>
    </row>
    <row r="971" spans="1:28" x14ac:dyDescent="0.25">
      <c r="A971">
        <v>5308</v>
      </c>
      <c r="B971" s="1">
        <v>45540.377493425898</v>
      </c>
      <c r="C971" s="1">
        <v>45540</v>
      </c>
      <c r="D971" t="s">
        <v>9100</v>
      </c>
      <c r="E971" t="s">
        <v>9101</v>
      </c>
      <c r="F971" t="s">
        <v>664</v>
      </c>
      <c r="G971">
        <v>83</v>
      </c>
      <c r="H971" t="b">
        <v>0</v>
      </c>
      <c r="I971" t="s">
        <v>9240</v>
      </c>
      <c r="J971" t="s">
        <v>9159</v>
      </c>
      <c r="K971" t="s">
        <v>7</v>
      </c>
      <c r="L971" t="b">
        <v>0</v>
      </c>
      <c r="M971" t="s">
        <v>10466</v>
      </c>
      <c r="N971" t="b">
        <v>0</v>
      </c>
      <c r="O971" t="b">
        <v>0</v>
      </c>
      <c r="P971" t="b">
        <v>0</v>
      </c>
      <c r="Q971" t="b">
        <v>1</v>
      </c>
      <c r="R971" t="s">
        <v>10467</v>
      </c>
      <c r="S971">
        <v>40</v>
      </c>
      <c r="T971" t="b">
        <v>0</v>
      </c>
      <c r="V971" t="s">
        <v>741</v>
      </c>
      <c r="W971">
        <v>5</v>
      </c>
      <c r="X971" s="11">
        <v>87</v>
      </c>
      <c r="Y971">
        <v>1</v>
      </c>
      <c r="Z971" s="46" cm="1">
        <f t="array" ref="Z971">IF(V971="NA",$AD$2,(INDEX($BL$4:$BL$73,MATCH(V971&amp;W971,$BK$4:$BK$73&amp;$BJ$4:$BJ$73,0))))</f>
        <v>2.9563914871896368E-3</v>
      </c>
      <c r="AA971" s="46">
        <f t="shared" si="23"/>
        <v>1.0029563914871897</v>
      </c>
      <c r="AB971" s="46"/>
    </row>
    <row r="972" spans="1:28" x14ac:dyDescent="0.25">
      <c r="A972">
        <v>5309</v>
      </c>
      <c r="B972" s="1">
        <v>45540.377209675898</v>
      </c>
      <c r="C972" s="1">
        <v>45540</v>
      </c>
      <c r="D972" t="s">
        <v>9100</v>
      </c>
      <c r="E972" t="s">
        <v>9101</v>
      </c>
      <c r="F972" t="s">
        <v>790</v>
      </c>
      <c r="G972">
        <v>72</v>
      </c>
      <c r="H972" t="b">
        <v>0</v>
      </c>
      <c r="I972" t="s">
        <v>9240</v>
      </c>
      <c r="J972" t="s">
        <v>9159</v>
      </c>
      <c r="K972" t="s">
        <v>7</v>
      </c>
      <c r="L972" t="b">
        <v>0</v>
      </c>
      <c r="M972" t="s">
        <v>10468</v>
      </c>
      <c r="N972" t="b">
        <v>0</v>
      </c>
      <c r="O972" t="b">
        <v>0</v>
      </c>
      <c r="P972" t="b">
        <v>0</v>
      </c>
      <c r="Q972" t="b">
        <v>1</v>
      </c>
      <c r="R972" t="s">
        <v>10469</v>
      </c>
      <c r="S972">
        <v>40</v>
      </c>
      <c r="T972" t="b">
        <v>0</v>
      </c>
      <c r="V972" t="s">
        <v>886</v>
      </c>
      <c r="W972">
        <v>3</v>
      </c>
      <c r="X972" s="11">
        <v>72</v>
      </c>
      <c r="Y972">
        <v>1</v>
      </c>
      <c r="Z972" s="46" cm="1">
        <f t="array" ref="Z972">IF(V972="NA",$AD$2,(INDEX($BL$4:$BL$73,MATCH(V972&amp;W972,$BK$4:$BK$73&amp;$BJ$4:$BJ$73,0))))</f>
        <v>1.8952516812716664E-2</v>
      </c>
      <c r="AA972" s="46">
        <f t="shared" si="23"/>
        <v>1.0189525168127167</v>
      </c>
      <c r="AB972" s="46"/>
    </row>
    <row r="973" spans="1:28" x14ac:dyDescent="0.25">
      <c r="A973">
        <v>5310</v>
      </c>
      <c r="B973" s="1">
        <v>45540.376863842597</v>
      </c>
      <c r="C973" s="1">
        <v>45540</v>
      </c>
      <c r="D973" t="s">
        <v>9100</v>
      </c>
      <c r="E973" t="s">
        <v>9101</v>
      </c>
      <c r="F973" t="s">
        <v>664</v>
      </c>
      <c r="G973">
        <v>74</v>
      </c>
      <c r="H973" t="b">
        <v>0</v>
      </c>
      <c r="I973" t="s">
        <v>9240</v>
      </c>
      <c r="J973" t="s">
        <v>9159</v>
      </c>
      <c r="K973" t="s">
        <v>7</v>
      </c>
      <c r="L973" t="b">
        <v>0</v>
      </c>
      <c r="M973" t="s">
        <v>10470</v>
      </c>
      <c r="N973" t="b">
        <v>0</v>
      </c>
      <c r="O973" t="b">
        <v>0</v>
      </c>
      <c r="P973" t="b">
        <v>0</v>
      </c>
      <c r="Q973" t="b">
        <v>1</v>
      </c>
      <c r="R973" t="s">
        <v>10471</v>
      </c>
      <c r="S973">
        <v>40</v>
      </c>
      <c r="T973" t="b">
        <v>0</v>
      </c>
      <c r="V973" t="s">
        <v>658</v>
      </c>
      <c r="W973">
        <v>4</v>
      </c>
      <c r="X973" s="11">
        <v>77</v>
      </c>
      <c r="Y973">
        <v>1</v>
      </c>
      <c r="Z973" s="46" cm="1">
        <f t="array" ref="Z973">IF(V973="NA",$AD$2,(INDEX($BL$4:$BL$73,MATCH(V973&amp;W973,$BK$4:$BK$73&amp;$BJ$4:$BJ$73,0))))</f>
        <v>1.1678733304575896E-2</v>
      </c>
      <c r="AA973" s="46">
        <f t="shared" si="23"/>
        <v>1.0116787333045758</v>
      </c>
      <c r="AB973" s="46"/>
    </row>
    <row r="974" spans="1:28" x14ac:dyDescent="0.25">
      <c r="A974">
        <v>5311</v>
      </c>
      <c r="B974" s="1">
        <v>45540.376557962998</v>
      </c>
      <c r="C974" s="1">
        <v>45540</v>
      </c>
      <c r="D974" t="s">
        <v>9100</v>
      </c>
      <c r="E974" t="s">
        <v>9101</v>
      </c>
      <c r="F974" t="s">
        <v>790</v>
      </c>
      <c r="G974">
        <v>71</v>
      </c>
      <c r="H974" t="b">
        <v>0</v>
      </c>
      <c r="I974" t="s">
        <v>9240</v>
      </c>
      <c r="J974" t="s">
        <v>9159</v>
      </c>
      <c r="K974" t="s">
        <v>7</v>
      </c>
      <c r="L974" t="b">
        <v>0</v>
      </c>
      <c r="M974" t="s">
        <v>10472</v>
      </c>
      <c r="N974" t="b">
        <v>0</v>
      </c>
      <c r="O974" t="b">
        <v>0</v>
      </c>
      <c r="P974" t="b">
        <v>0</v>
      </c>
      <c r="Q974" t="b">
        <v>1</v>
      </c>
      <c r="R974" t="s">
        <v>10473</v>
      </c>
      <c r="S974">
        <v>40</v>
      </c>
      <c r="T974" t="b">
        <v>0</v>
      </c>
      <c r="V974" t="s">
        <v>886</v>
      </c>
      <c r="W974">
        <v>3</v>
      </c>
      <c r="X974" s="11">
        <v>72</v>
      </c>
      <c r="Y974">
        <v>1</v>
      </c>
      <c r="Z974" s="46" cm="1">
        <f t="array" ref="Z974">IF(V974="NA",$AD$2,(INDEX($BL$4:$BL$73,MATCH(V974&amp;W974,$BK$4:$BK$73&amp;$BJ$4:$BJ$73,0))))</f>
        <v>1.8952516812716664E-2</v>
      </c>
      <c r="AA974" s="46">
        <f t="shared" si="23"/>
        <v>1.0189525168127167</v>
      </c>
      <c r="AB974" s="46"/>
    </row>
    <row r="975" spans="1:28" x14ac:dyDescent="0.25">
      <c r="A975">
        <v>5316</v>
      </c>
      <c r="B975" s="1">
        <v>45540.374277916701</v>
      </c>
      <c r="C975" s="1">
        <v>45540</v>
      </c>
      <c r="D975" t="s">
        <v>9100</v>
      </c>
      <c r="E975" t="s">
        <v>9101</v>
      </c>
      <c r="F975" t="s">
        <v>664</v>
      </c>
      <c r="G975">
        <v>73</v>
      </c>
      <c r="H975" t="b">
        <v>0</v>
      </c>
      <c r="I975" t="s">
        <v>9240</v>
      </c>
      <c r="J975" t="s">
        <v>9159</v>
      </c>
      <c r="K975" t="s">
        <v>7</v>
      </c>
      <c r="L975" t="b">
        <v>0</v>
      </c>
      <c r="M975" t="s">
        <v>10474</v>
      </c>
      <c r="N975" t="b">
        <v>0</v>
      </c>
      <c r="O975" t="b">
        <v>0</v>
      </c>
      <c r="P975" t="b">
        <v>0</v>
      </c>
      <c r="Q975" t="b">
        <v>1</v>
      </c>
      <c r="R975" t="s">
        <v>10475</v>
      </c>
      <c r="S975">
        <v>40</v>
      </c>
      <c r="T975" t="b">
        <v>0</v>
      </c>
      <c r="V975" t="s">
        <v>886</v>
      </c>
      <c r="W975">
        <v>4</v>
      </c>
      <c r="X975" s="11">
        <v>77</v>
      </c>
      <c r="Y975">
        <v>1</v>
      </c>
      <c r="Z975" s="46" cm="1">
        <f t="array" ref="Z975">IF(V975="NA",$AD$2,(INDEX($BL$4:$BL$73,MATCH(V975&amp;W975,$BK$4:$BK$73&amp;$BJ$4:$BJ$73,0))))</f>
        <v>1.0498615788681297E-2</v>
      </c>
      <c r="AA975" s="46">
        <f t="shared" si="23"/>
        <v>1.0104986157886813</v>
      </c>
      <c r="AB975" s="46"/>
    </row>
    <row r="976" spans="1:28" x14ac:dyDescent="0.25">
      <c r="A976">
        <v>5317</v>
      </c>
      <c r="B976" s="1">
        <v>45540.373974768503</v>
      </c>
      <c r="C976" s="1">
        <v>45540</v>
      </c>
      <c r="D976" t="s">
        <v>9100</v>
      </c>
      <c r="E976" t="s">
        <v>9101</v>
      </c>
      <c r="F976" t="s">
        <v>790</v>
      </c>
      <c r="G976">
        <v>90</v>
      </c>
      <c r="H976" t="b">
        <v>0</v>
      </c>
      <c r="I976" t="s">
        <v>9240</v>
      </c>
      <c r="J976" t="s">
        <v>9159</v>
      </c>
      <c r="K976" t="s">
        <v>7</v>
      </c>
      <c r="L976" t="b">
        <v>0</v>
      </c>
      <c r="M976" t="s">
        <v>10476</v>
      </c>
      <c r="N976" t="b">
        <v>0</v>
      </c>
      <c r="O976" t="b">
        <v>0</v>
      </c>
      <c r="P976" t="b">
        <v>0</v>
      </c>
      <c r="Q976" t="b">
        <v>1</v>
      </c>
      <c r="R976" t="s">
        <v>10477</v>
      </c>
      <c r="S976">
        <v>40</v>
      </c>
      <c r="T976" t="b">
        <v>0</v>
      </c>
      <c r="V976" t="s">
        <v>658</v>
      </c>
      <c r="W976">
        <v>4</v>
      </c>
      <c r="X976" s="11">
        <v>92</v>
      </c>
      <c r="Y976">
        <v>1</v>
      </c>
      <c r="Z976" s="46" cm="1">
        <f t="array" ref="Z976">IF(V976="NA",$AD$2,(INDEX($BL$4:$BL$73,MATCH(V976&amp;W976,$BK$4:$BK$73&amp;$BJ$4:$BJ$73,0))))</f>
        <v>1.1678733304575896E-2</v>
      </c>
      <c r="AA976" s="46">
        <f t="shared" si="23"/>
        <v>1.0116787333045758</v>
      </c>
      <c r="AB976" s="46"/>
    </row>
    <row r="977" spans="1:28" x14ac:dyDescent="0.25">
      <c r="A977">
        <v>5318</v>
      </c>
      <c r="B977" s="1">
        <v>45540.373706111102</v>
      </c>
      <c r="C977" s="1">
        <v>45540</v>
      </c>
      <c r="D977" t="s">
        <v>9100</v>
      </c>
      <c r="E977" t="s">
        <v>9101</v>
      </c>
      <c r="F977" t="s">
        <v>664</v>
      </c>
      <c r="G977">
        <v>71</v>
      </c>
      <c r="H977" t="b">
        <v>0</v>
      </c>
      <c r="I977" t="s">
        <v>9240</v>
      </c>
      <c r="J977" t="s">
        <v>9159</v>
      </c>
      <c r="K977" t="s">
        <v>7</v>
      </c>
      <c r="L977" t="b">
        <v>0</v>
      </c>
      <c r="M977" t="s">
        <v>6853</v>
      </c>
      <c r="N977" t="b">
        <v>0</v>
      </c>
      <c r="O977" t="b">
        <v>0</v>
      </c>
      <c r="P977" t="b">
        <v>0</v>
      </c>
      <c r="Q977" t="b">
        <v>1</v>
      </c>
      <c r="R977" t="s">
        <v>3380</v>
      </c>
      <c r="S977">
        <v>40</v>
      </c>
      <c r="T977" t="b">
        <v>0</v>
      </c>
      <c r="V977" t="s">
        <v>886</v>
      </c>
      <c r="W977">
        <v>4</v>
      </c>
      <c r="X977" s="11">
        <v>72</v>
      </c>
      <c r="Y977">
        <v>1</v>
      </c>
      <c r="Z977" s="46" cm="1">
        <f t="array" ref="Z977">IF(V977="NA",$AD$2,(INDEX($BL$4:$BL$73,MATCH(V977&amp;W977,$BK$4:$BK$73&amp;$BJ$4:$BJ$73,0))))</f>
        <v>1.0498615788681297E-2</v>
      </c>
      <c r="AA977" s="46">
        <f t="shared" si="23"/>
        <v>1.0104986157886813</v>
      </c>
      <c r="AB977" s="46"/>
    </row>
    <row r="978" spans="1:28" x14ac:dyDescent="0.25">
      <c r="A978">
        <v>5319</v>
      </c>
      <c r="B978" s="1">
        <v>45540.373424537</v>
      </c>
      <c r="C978" s="1">
        <v>45540</v>
      </c>
      <c r="D978" t="s">
        <v>9100</v>
      </c>
      <c r="E978" t="s">
        <v>9101</v>
      </c>
      <c r="F978" t="s">
        <v>790</v>
      </c>
      <c r="G978">
        <v>73</v>
      </c>
      <c r="H978" t="b">
        <v>0</v>
      </c>
      <c r="I978" t="s">
        <v>9240</v>
      </c>
      <c r="J978" t="s">
        <v>9159</v>
      </c>
      <c r="K978" t="s">
        <v>7</v>
      </c>
      <c r="L978" t="b">
        <v>0</v>
      </c>
      <c r="M978" t="s">
        <v>10478</v>
      </c>
      <c r="N978" t="b">
        <v>0</v>
      </c>
      <c r="O978" t="b">
        <v>0</v>
      </c>
      <c r="P978" t="b">
        <v>0</v>
      </c>
      <c r="Q978" t="b">
        <v>1</v>
      </c>
      <c r="R978" t="s">
        <v>10479</v>
      </c>
      <c r="S978">
        <v>40</v>
      </c>
      <c r="T978" t="b">
        <v>0</v>
      </c>
      <c r="V978" t="s">
        <v>8</v>
      </c>
      <c r="W978" t="s">
        <v>8</v>
      </c>
      <c r="X978" s="11">
        <v>77</v>
      </c>
      <c r="Y978">
        <v>1</v>
      </c>
      <c r="Z978" s="46" cm="1">
        <f t="array" ref="Z978">IF(V978="NA",$AD$2,(INDEX($BL$4:$BL$73,MATCH(V978&amp;W978,$BK$4:$BK$73&amp;$BJ$4:$BJ$73,0))))</f>
        <v>-4.0430703315750931E-2</v>
      </c>
      <c r="AA978" s="46">
        <f t="shared" si="23"/>
        <v>0.95956929668424906</v>
      </c>
      <c r="AB978" s="46"/>
    </row>
    <row r="979" spans="1:28" x14ac:dyDescent="0.25">
      <c r="A979">
        <v>5320</v>
      </c>
      <c r="B979" s="1">
        <v>45540.373141377298</v>
      </c>
      <c r="C979" s="1">
        <v>45540</v>
      </c>
      <c r="D979" t="s">
        <v>9100</v>
      </c>
      <c r="E979" t="s">
        <v>9101</v>
      </c>
      <c r="F979" t="s">
        <v>664</v>
      </c>
      <c r="G979">
        <v>75</v>
      </c>
      <c r="H979" t="b">
        <v>0</v>
      </c>
      <c r="I979" t="s">
        <v>9240</v>
      </c>
      <c r="J979" t="s">
        <v>9159</v>
      </c>
      <c r="K979" t="s">
        <v>7</v>
      </c>
      <c r="L979" t="b">
        <v>0</v>
      </c>
      <c r="M979" t="s">
        <v>10480</v>
      </c>
      <c r="N979" t="b">
        <v>0</v>
      </c>
      <c r="O979" t="b">
        <v>0</v>
      </c>
      <c r="P979" t="b">
        <v>0</v>
      </c>
      <c r="Q979" t="b">
        <v>1</v>
      </c>
      <c r="R979" t="s">
        <v>10481</v>
      </c>
      <c r="S979">
        <v>40</v>
      </c>
      <c r="T979" t="b">
        <v>0</v>
      </c>
      <c r="V979" t="s">
        <v>893</v>
      </c>
      <c r="W979">
        <v>4</v>
      </c>
      <c r="X979" s="11">
        <v>77</v>
      </c>
      <c r="Y979">
        <v>1</v>
      </c>
      <c r="Z979" s="46" cm="1">
        <f t="array" ref="Z979">IF(V979="NA",$AD$2,(INDEX($BL$4:$BL$73,MATCH(V979&amp;W979,$BK$4:$BK$73&amp;$BJ$4:$BJ$73,0))))</f>
        <v>1.0498615788681286E-2</v>
      </c>
      <c r="AA979" s="46">
        <f t="shared" si="23"/>
        <v>1.0104986157886813</v>
      </c>
      <c r="AB979" s="46"/>
    </row>
    <row r="980" spans="1:28" x14ac:dyDescent="0.25">
      <c r="A980">
        <v>5321</v>
      </c>
      <c r="B980" s="1">
        <v>45540.372843171303</v>
      </c>
      <c r="C980" s="1">
        <v>45540</v>
      </c>
      <c r="D980" t="s">
        <v>9100</v>
      </c>
      <c r="E980" t="s">
        <v>9101</v>
      </c>
      <c r="F980" t="s">
        <v>664</v>
      </c>
      <c r="G980">
        <v>90</v>
      </c>
      <c r="H980" t="b">
        <v>0</v>
      </c>
      <c r="I980" t="s">
        <v>9240</v>
      </c>
      <c r="J980" t="s">
        <v>9159</v>
      </c>
      <c r="K980" t="s">
        <v>7</v>
      </c>
      <c r="L980" t="b">
        <v>0</v>
      </c>
      <c r="M980" t="s">
        <v>10482</v>
      </c>
      <c r="N980" t="b">
        <v>0</v>
      </c>
      <c r="O980" t="b">
        <v>0</v>
      </c>
      <c r="P980" t="b">
        <v>0</v>
      </c>
      <c r="Q980" t="b">
        <v>1</v>
      </c>
      <c r="R980" t="s">
        <v>10483</v>
      </c>
      <c r="S980">
        <v>40</v>
      </c>
      <c r="T980" t="b">
        <v>0</v>
      </c>
      <c r="V980" t="s">
        <v>886</v>
      </c>
      <c r="W980">
        <v>5</v>
      </c>
      <c r="X980" s="11">
        <v>92</v>
      </c>
      <c r="Y980">
        <v>1</v>
      </c>
      <c r="Z980" s="46" cm="1">
        <f t="array" ref="Z980">IF(V980="NA",$AD$2,(INDEX($BL$4:$BL$73,MATCH(V980&amp;W980,$BK$4:$BK$73&amp;$BJ$4:$BJ$73,0))))</f>
        <v>4.1970782120221983E-2</v>
      </c>
      <c r="AA980" s="46">
        <f t="shared" si="23"/>
        <v>1.041970782120222</v>
      </c>
      <c r="AB980" s="46"/>
    </row>
    <row r="981" spans="1:28" x14ac:dyDescent="0.25">
      <c r="A981">
        <v>5327</v>
      </c>
      <c r="B981" s="1">
        <v>45540.370907349497</v>
      </c>
      <c r="C981" s="1">
        <v>45540</v>
      </c>
      <c r="D981" t="s">
        <v>9100</v>
      </c>
      <c r="E981" t="s">
        <v>9101</v>
      </c>
      <c r="F981" t="s">
        <v>664</v>
      </c>
      <c r="G981">
        <v>75</v>
      </c>
      <c r="H981" t="b">
        <v>0</v>
      </c>
      <c r="I981" t="s">
        <v>9240</v>
      </c>
      <c r="J981" t="s">
        <v>9159</v>
      </c>
      <c r="K981" t="s">
        <v>7</v>
      </c>
      <c r="L981" t="b">
        <v>0</v>
      </c>
      <c r="M981" t="s">
        <v>10484</v>
      </c>
      <c r="N981" t="b">
        <v>0</v>
      </c>
      <c r="O981" t="b">
        <v>0</v>
      </c>
      <c r="P981" t="b">
        <v>0</v>
      </c>
      <c r="Q981" t="b">
        <v>1</v>
      </c>
      <c r="R981" t="s">
        <v>10485</v>
      </c>
      <c r="S981">
        <v>40</v>
      </c>
      <c r="T981" t="b">
        <v>0</v>
      </c>
      <c r="V981" t="s">
        <v>658</v>
      </c>
      <c r="W981">
        <v>4</v>
      </c>
      <c r="X981" s="11">
        <v>77</v>
      </c>
      <c r="Y981">
        <v>1</v>
      </c>
      <c r="Z981" s="46" cm="1">
        <f t="array" ref="Z981">IF(V981="NA",$AD$2,(INDEX($BL$4:$BL$73,MATCH(V981&amp;W981,$BK$4:$BK$73&amp;$BJ$4:$BJ$73,0))))</f>
        <v>1.1678733304575896E-2</v>
      </c>
      <c r="AA981" s="46">
        <f t="shared" si="23"/>
        <v>1.0116787333045758</v>
      </c>
      <c r="AB981" s="46"/>
    </row>
    <row r="982" spans="1:28" x14ac:dyDescent="0.25">
      <c r="A982">
        <v>5329</v>
      </c>
      <c r="B982" s="1">
        <v>45540.370360439803</v>
      </c>
      <c r="C982" s="1">
        <v>45540</v>
      </c>
      <c r="D982" t="s">
        <v>9100</v>
      </c>
      <c r="E982" t="s">
        <v>9101</v>
      </c>
      <c r="F982" t="s">
        <v>664</v>
      </c>
      <c r="G982">
        <v>84</v>
      </c>
      <c r="H982" t="b">
        <v>0</v>
      </c>
      <c r="I982" t="s">
        <v>9240</v>
      </c>
      <c r="J982" t="s">
        <v>9159</v>
      </c>
      <c r="K982" t="s">
        <v>7</v>
      </c>
      <c r="L982" t="b">
        <v>0</v>
      </c>
      <c r="M982" t="s">
        <v>10486</v>
      </c>
      <c r="N982" t="b">
        <v>0</v>
      </c>
      <c r="O982" t="b">
        <v>0</v>
      </c>
      <c r="P982" t="b">
        <v>0</v>
      </c>
      <c r="Q982" t="b">
        <v>1</v>
      </c>
      <c r="R982" t="s">
        <v>10487</v>
      </c>
      <c r="S982">
        <v>40</v>
      </c>
      <c r="T982" t="b">
        <v>0</v>
      </c>
      <c r="V982" t="s">
        <v>8</v>
      </c>
      <c r="W982" t="s">
        <v>8</v>
      </c>
      <c r="X982" s="11">
        <v>87</v>
      </c>
      <c r="Y982">
        <v>1</v>
      </c>
      <c r="Z982" s="46" cm="1">
        <f t="array" ref="Z982">IF(V982="NA",$AD$2,(INDEX($BL$4:$BL$73,MATCH(V982&amp;W982,$BK$4:$BK$73&amp;$BJ$4:$BJ$73,0))))</f>
        <v>-4.0430703315750931E-2</v>
      </c>
      <c r="AA982" s="46">
        <f t="shared" si="23"/>
        <v>0.95956929668424906</v>
      </c>
      <c r="AB982" s="46"/>
    </row>
    <row r="983" spans="1:28" x14ac:dyDescent="0.25">
      <c r="A983">
        <v>5331</v>
      </c>
      <c r="B983" s="1">
        <v>45540.369869571798</v>
      </c>
      <c r="C983" s="1">
        <v>45540</v>
      </c>
      <c r="D983" t="s">
        <v>9100</v>
      </c>
      <c r="E983" t="s">
        <v>9101</v>
      </c>
      <c r="F983" t="s">
        <v>664</v>
      </c>
      <c r="G983">
        <v>71</v>
      </c>
      <c r="H983" t="b">
        <v>0</v>
      </c>
      <c r="I983" t="s">
        <v>9240</v>
      </c>
      <c r="J983" t="s">
        <v>9159</v>
      </c>
      <c r="K983" t="s">
        <v>7</v>
      </c>
      <c r="L983" t="b">
        <v>0</v>
      </c>
      <c r="M983" t="s">
        <v>10488</v>
      </c>
      <c r="N983" t="b">
        <v>0</v>
      </c>
      <c r="O983" t="b">
        <v>0</v>
      </c>
      <c r="P983" t="b">
        <v>0</v>
      </c>
      <c r="Q983" t="b">
        <v>1</v>
      </c>
      <c r="R983" t="s">
        <v>10489</v>
      </c>
      <c r="S983">
        <v>40</v>
      </c>
      <c r="T983" t="b">
        <v>0</v>
      </c>
      <c r="V983" t="s">
        <v>924</v>
      </c>
      <c r="W983">
        <v>4</v>
      </c>
      <c r="X983" s="11">
        <v>72</v>
      </c>
      <c r="Y983">
        <v>1</v>
      </c>
      <c r="Z983" s="46" cm="1">
        <f t="array" ref="Z983">IF(V983="NA",$AD$2,(INDEX($BL$4:$BL$73,MATCH(V983&amp;W983,$BK$4:$BK$73&amp;$BJ$4:$BJ$73,0))))</f>
        <v>1.0498615788681449E-2</v>
      </c>
      <c r="AA983" s="46">
        <f t="shared" si="23"/>
        <v>1.0104986157886815</v>
      </c>
      <c r="AB983" s="46"/>
    </row>
    <row r="984" spans="1:28" x14ac:dyDescent="0.25">
      <c r="A984">
        <v>5332</v>
      </c>
      <c r="B984" s="1">
        <v>45540.366273125001</v>
      </c>
      <c r="C984" s="1">
        <v>45540</v>
      </c>
      <c r="D984" t="s">
        <v>9100</v>
      </c>
      <c r="E984" t="s">
        <v>9101</v>
      </c>
      <c r="F984" t="s">
        <v>664</v>
      </c>
      <c r="G984">
        <v>73</v>
      </c>
      <c r="H984" t="b">
        <v>0</v>
      </c>
      <c r="I984" t="s">
        <v>9240</v>
      </c>
      <c r="J984" t="s">
        <v>9159</v>
      </c>
      <c r="K984" t="s">
        <v>7</v>
      </c>
      <c r="L984" t="b">
        <v>0</v>
      </c>
      <c r="M984" t="s">
        <v>10490</v>
      </c>
      <c r="N984" t="b">
        <v>0</v>
      </c>
      <c r="O984" t="b">
        <v>0</v>
      </c>
      <c r="P984" t="b">
        <v>0</v>
      </c>
      <c r="Q984" t="b">
        <v>1</v>
      </c>
      <c r="R984" t="s">
        <v>10491</v>
      </c>
      <c r="S984">
        <v>40</v>
      </c>
      <c r="T984" t="b">
        <v>0</v>
      </c>
      <c r="V984" t="s">
        <v>892</v>
      </c>
      <c r="W984">
        <v>4</v>
      </c>
      <c r="X984" s="11">
        <v>77</v>
      </c>
      <c r="Y984">
        <v>1</v>
      </c>
      <c r="Z984" s="46" cm="1">
        <f t="array" ref="Z984">IF(V984="NA",$AD$2,(INDEX($BL$4:$BL$73,MATCH(V984&amp;W984,$BK$4:$BK$73&amp;$BJ$4:$BJ$73,0))))</f>
        <v>1.0498615788681274E-2</v>
      </c>
      <c r="AA984" s="46">
        <f t="shared" si="23"/>
        <v>1.0104986157886813</v>
      </c>
      <c r="AB984" s="46"/>
    </row>
    <row r="985" spans="1:28" x14ac:dyDescent="0.25">
      <c r="A985">
        <v>5335</v>
      </c>
      <c r="B985" s="1">
        <v>45540.364771006898</v>
      </c>
      <c r="C985" s="1">
        <v>45540</v>
      </c>
      <c r="D985" t="s">
        <v>9100</v>
      </c>
      <c r="E985" t="s">
        <v>9101</v>
      </c>
      <c r="F985" t="s">
        <v>790</v>
      </c>
      <c r="G985">
        <v>71</v>
      </c>
      <c r="H985" t="b">
        <v>0</v>
      </c>
      <c r="I985" t="s">
        <v>9240</v>
      </c>
      <c r="J985" t="s">
        <v>9159</v>
      </c>
      <c r="K985" t="s">
        <v>7</v>
      </c>
      <c r="L985" t="b">
        <v>0</v>
      </c>
      <c r="M985" t="s">
        <v>10492</v>
      </c>
      <c r="N985" t="b">
        <v>0</v>
      </c>
      <c r="O985" t="b">
        <v>0</v>
      </c>
      <c r="P985" t="b">
        <v>0</v>
      </c>
      <c r="Q985" t="b">
        <v>1</v>
      </c>
      <c r="R985" t="s">
        <v>10493</v>
      </c>
      <c r="S985">
        <v>40</v>
      </c>
      <c r="T985" t="b">
        <v>0</v>
      </c>
      <c r="V985" t="s">
        <v>8</v>
      </c>
      <c r="W985" t="s">
        <v>8</v>
      </c>
      <c r="X985" s="11">
        <v>72</v>
      </c>
      <c r="Y985">
        <v>1</v>
      </c>
      <c r="Z985" s="46" cm="1">
        <f t="array" ref="Z985">IF(V985="NA",$AD$2,(INDEX($BL$4:$BL$73,MATCH(V985&amp;W985,$BK$4:$BK$73&amp;$BJ$4:$BJ$73,0))))</f>
        <v>-4.0430703315750931E-2</v>
      </c>
      <c r="AA985" s="46">
        <f t="shared" si="23"/>
        <v>0.95956929668424906</v>
      </c>
      <c r="AB985" s="46"/>
    </row>
    <row r="986" spans="1:28" x14ac:dyDescent="0.25">
      <c r="A986">
        <v>5337</v>
      </c>
      <c r="B986" s="1">
        <v>45540.364219259303</v>
      </c>
      <c r="C986" s="1">
        <v>45540</v>
      </c>
      <c r="D986" t="s">
        <v>9100</v>
      </c>
      <c r="E986" t="s">
        <v>9101</v>
      </c>
      <c r="F986" t="s">
        <v>664</v>
      </c>
      <c r="G986">
        <v>72</v>
      </c>
      <c r="H986" t="b">
        <v>0</v>
      </c>
      <c r="I986" t="s">
        <v>9240</v>
      </c>
      <c r="J986" t="s">
        <v>9159</v>
      </c>
      <c r="K986" t="s">
        <v>7</v>
      </c>
      <c r="L986" t="b">
        <v>0</v>
      </c>
      <c r="M986" t="s">
        <v>10494</v>
      </c>
      <c r="N986" t="b">
        <v>0</v>
      </c>
      <c r="O986" t="b">
        <v>0</v>
      </c>
      <c r="P986" t="b">
        <v>0</v>
      </c>
      <c r="Q986" t="b">
        <v>1</v>
      </c>
      <c r="R986" t="s">
        <v>10495</v>
      </c>
      <c r="S986">
        <v>40</v>
      </c>
      <c r="T986" t="b">
        <v>0</v>
      </c>
      <c r="V986" t="s">
        <v>886</v>
      </c>
      <c r="W986">
        <v>4</v>
      </c>
      <c r="X986" s="11">
        <v>72</v>
      </c>
      <c r="Y986">
        <v>1</v>
      </c>
      <c r="Z986" s="46" cm="1">
        <f t="array" ref="Z986">IF(V986="NA",$AD$2,(INDEX($BL$4:$BL$73,MATCH(V986&amp;W986,$BK$4:$BK$73&amp;$BJ$4:$BJ$73,0))))</f>
        <v>1.0498615788681297E-2</v>
      </c>
      <c r="AA986" s="46">
        <f t="shared" si="23"/>
        <v>1.0104986157886813</v>
      </c>
      <c r="AB986" s="46"/>
    </row>
    <row r="987" spans="1:28" x14ac:dyDescent="0.25">
      <c r="A987">
        <v>5338</v>
      </c>
      <c r="B987" s="1">
        <v>45540.3639259954</v>
      </c>
      <c r="C987" s="1">
        <v>45540</v>
      </c>
      <c r="D987" t="s">
        <v>9100</v>
      </c>
      <c r="E987" t="s">
        <v>9101</v>
      </c>
      <c r="F987" t="s">
        <v>664</v>
      </c>
      <c r="G987">
        <v>86</v>
      </c>
      <c r="H987" t="b">
        <v>0</v>
      </c>
      <c r="I987" t="s">
        <v>9240</v>
      </c>
      <c r="J987" t="s">
        <v>9159</v>
      </c>
      <c r="K987" t="s">
        <v>7</v>
      </c>
      <c r="L987" t="b">
        <v>0</v>
      </c>
      <c r="M987" t="s">
        <v>10496</v>
      </c>
      <c r="N987" t="b">
        <v>0</v>
      </c>
      <c r="O987" t="b">
        <v>0</v>
      </c>
      <c r="P987" t="b">
        <v>0</v>
      </c>
      <c r="Q987" t="b">
        <v>1</v>
      </c>
      <c r="R987" t="s">
        <v>10497</v>
      </c>
      <c r="S987">
        <v>40</v>
      </c>
      <c r="T987" t="b">
        <v>0</v>
      </c>
      <c r="V987" t="s">
        <v>741</v>
      </c>
      <c r="W987">
        <v>4</v>
      </c>
      <c r="X987" s="11">
        <v>87</v>
      </c>
      <c r="Y987">
        <v>1</v>
      </c>
      <c r="Z987" s="46" cm="1">
        <f t="array" ref="Z987">IF(V987="NA",$AD$2,(INDEX($BL$4:$BL$73,MATCH(V987&amp;W987,$BK$4:$BK$73&amp;$BJ$4:$BJ$73,0))))</f>
        <v>1.1678733304575806E-2</v>
      </c>
      <c r="AA987" s="46">
        <f t="shared" si="23"/>
        <v>1.0116787333045758</v>
      </c>
      <c r="AB987" s="46"/>
    </row>
    <row r="988" spans="1:28" x14ac:dyDescent="0.25">
      <c r="A988">
        <v>5339</v>
      </c>
      <c r="B988" s="1">
        <v>45540.363634259302</v>
      </c>
      <c r="C988" s="1">
        <v>45540</v>
      </c>
      <c r="D988" t="s">
        <v>9100</v>
      </c>
      <c r="E988" t="s">
        <v>9101</v>
      </c>
      <c r="F988" t="s">
        <v>664</v>
      </c>
      <c r="G988">
        <v>74</v>
      </c>
      <c r="H988" t="b">
        <v>0</v>
      </c>
      <c r="I988" t="s">
        <v>9240</v>
      </c>
      <c r="J988" t="s">
        <v>9159</v>
      </c>
      <c r="K988" t="s">
        <v>7</v>
      </c>
      <c r="L988" t="b">
        <v>0</v>
      </c>
      <c r="M988" t="s">
        <v>10498</v>
      </c>
      <c r="N988" t="b">
        <v>0</v>
      </c>
      <c r="O988" t="b">
        <v>0</v>
      </c>
      <c r="P988" t="b">
        <v>0</v>
      </c>
      <c r="Q988" t="b">
        <v>1</v>
      </c>
      <c r="R988" t="s">
        <v>10499</v>
      </c>
      <c r="S988">
        <v>40</v>
      </c>
      <c r="T988" t="b">
        <v>0</v>
      </c>
      <c r="V988" t="s">
        <v>740</v>
      </c>
      <c r="W988">
        <v>4</v>
      </c>
      <c r="X988" s="11">
        <v>77</v>
      </c>
      <c r="Y988">
        <v>1</v>
      </c>
      <c r="Z988" s="46" cm="1">
        <f t="array" ref="Z988">IF(V988="NA",$AD$2,(INDEX($BL$4:$BL$73,MATCH(V988&amp;W988,$BK$4:$BK$73&amp;$BJ$4:$BJ$73,0))))</f>
        <v>1.0498615788681253E-2</v>
      </c>
      <c r="AA988" s="46">
        <f t="shared" si="23"/>
        <v>1.0104986157886813</v>
      </c>
      <c r="AB988" s="46"/>
    </row>
    <row r="989" spans="1:28" x14ac:dyDescent="0.25">
      <c r="A989">
        <v>5340</v>
      </c>
      <c r="B989" s="1">
        <v>45540.363353298599</v>
      </c>
      <c r="C989" s="1">
        <v>45540</v>
      </c>
      <c r="D989" t="s">
        <v>9100</v>
      </c>
      <c r="E989" t="s">
        <v>9101</v>
      </c>
      <c r="F989" t="s">
        <v>790</v>
      </c>
      <c r="G989">
        <v>75</v>
      </c>
      <c r="H989" t="b">
        <v>0</v>
      </c>
      <c r="I989" t="s">
        <v>9240</v>
      </c>
      <c r="J989" t="s">
        <v>9159</v>
      </c>
      <c r="K989" t="s">
        <v>7</v>
      </c>
      <c r="L989" t="b">
        <v>0</v>
      </c>
      <c r="M989" t="s">
        <v>10500</v>
      </c>
      <c r="N989" t="b">
        <v>0</v>
      </c>
      <c r="O989" t="b">
        <v>0</v>
      </c>
      <c r="P989" t="b">
        <v>0</v>
      </c>
      <c r="Q989" t="b">
        <v>1</v>
      </c>
      <c r="R989" t="s">
        <v>10501</v>
      </c>
      <c r="S989">
        <v>40</v>
      </c>
      <c r="T989" t="b">
        <v>0</v>
      </c>
      <c r="V989" t="s">
        <v>892</v>
      </c>
      <c r="W989">
        <v>3</v>
      </c>
      <c r="X989" s="11">
        <v>77</v>
      </c>
      <c r="Y989">
        <v>1</v>
      </c>
      <c r="Z989" s="46" cm="1">
        <f t="array" ref="Z989">IF(V989="NA",$AD$2,(INDEX($BL$4:$BL$73,MATCH(V989&amp;W989,$BK$4:$BK$73&amp;$BJ$4:$BJ$73,0))))</f>
        <v>1.8952516812716595E-2</v>
      </c>
      <c r="AA989" s="46">
        <f t="shared" si="23"/>
        <v>1.0189525168127167</v>
      </c>
      <c r="AB989" s="46"/>
    </row>
    <row r="990" spans="1:28" x14ac:dyDescent="0.25">
      <c r="A990">
        <v>5341</v>
      </c>
      <c r="B990" s="1">
        <v>45540.3630815625</v>
      </c>
      <c r="C990" s="1">
        <v>45540</v>
      </c>
      <c r="D990" t="s">
        <v>9100</v>
      </c>
      <c r="E990" t="s">
        <v>9101</v>
      </c>
      <c r="F990" t="s">
        <v>664</v>
      </c>
      <c r="G990">
        <v>74</v>
      </c>
      <c r="H990" t="b">
        <v>0</v>
      </c>
      <c r="I990" t="s">
        <v>9240</v>
      </c>
      <c r="J990" t="s">
        <v>9159</v>
      </c>
      <c r="K990" t="s">
        <v>7</v>
      </c>
      <c r="L990" t="b">
        <v>0</v>
      </c>
      <c r="M990" t="s">
        <v>10502</v>
      </c>
      <c r="N990" t="b">
        <v>0</v>
      </c>
      <c r="O990" t="b">
        <v>0</v>
      </c>
      <c r="P990" t="b">
        <v>0</v>
      </c>
      <c r="Q990" t="b">
        <v>1</v>
      </c>
      <c r="R990" t="s">
        <v>10503</v>
      </c>
      <c r="S990">
        <v>40</v>
      </c>
      <c r="T990" t="b">
        <v>0</v>
      </c>
      <c r="V990" t="s">
        <v>888</v>
      </c>
      <c r="W990">
        <v>4</v>
      </c>
      <c r="X990" s="11">
        <v>77</v>
      </c>
      <c r="Y990">
        <v>1</v>
      </c>
      <c r="Z990" s="46" cm="1">
        <f t="array" ref="Z990">IF(V990="NA",$AD$2,(INDEX($BL$4:$BL$73,MATCH(V990&amp;W990,$BK$4:$BK$73&amp;$BJ$4:$BJ$73,0))))</f>
        <v>1.0498615788681257E-2</v>
      </c>
      <c r="AA990" s="46">
        <f t="shared" si="23"/>
        <v>1.0104986157886813</v>
      </c>
      <c r="AB990" s="46"/>
    </row>
    <row r="991" spans="1:28" x14ac:dyDescent="0.25">
      <c r="A991">
        <v>5342</v>
      </c>
      <c r="B991" s="1">
        <v>45540.362710370398</v>
      </c>
      <c r="C991" s="1">
        <v>45540</v>
      </c>
      <c r="D991" t="s">
        <v>9100</v>
      </c>
      <c r="E991" t="s">
        <v>9101</v>
      </c>
      <c r="F991" t="s">
        <v>790</v>
      </c>
      <c r="G991">
        <v>76</v>
      </c>
      <c r="H991" t="b">
        <v>0</v>
      </c>
      <c r="I991" t="s">
        <v>9240</v>
      </c>
      <c r="J991" t="s">
        <v>9159</v>
      </c>
      <c r="K991" t="s">
        <v>7</v>
      </c>
      <c r="L991" t="b">
        <v>0</v>
      </c>
      <c r="M991" t="s">
        <v>6851</v>
      </c>
      <c r="N991" t="b">
        <v>0</v>
      </c>
      <c r="O991" t="b">
        <v>0</v>
      </c>
      <c r="P991" t="b">
        <v>0</v>
      </c>
      <c r="Q991" t="b">
        <v>1</v>
      </c>
      <c r="R991" t="s">
        <v>3372</v>
      </c>
      <c r="S991">
        <v>40</v>
      </c>
      <c r="T991" t="b">
        <v>0</v>
      </c>
      <c r="V991" t="s">
        <v>743</v>
      </c>
      <c r="W991">
        <v>4</v>
      </c>
      <c r="X991" s="11">
        <v>77</v>
      </c>
      <c r="Y991">
        <v>1</v>
      </c>
      <c r="Z991" s="46" cm="1">
        <f t="array" ref="Z991">IF(V991="NA",$AD$2,(INDEX($BL$4:$BL$73,MATCH(V991&amp;W991,$BK$4:$BK$73&amp;$BJ$4:$BJ$73,0))))</f>
        <v>1.1678733304575811E-2</v>
      </c>
      <c r="AA991" s="46">
        <f t="shared" si="23"/>
        <v>1.0116787333045758</v>
      </c>
      <c r="AB991" s="46"/>
    </row>
    <row r="992" spans="1:28" x14ac:dyDescent="0.25">
      <c r="A992">
        <v>5343</v>
      </c>
      <c r="B992" s="1">
        <v>45540.362406840301</v>
      </c>
      <c r="C992" s="1">
        <v>45540</v>
      </c>
      <c r="D992" t="s">
        <v>9100</v>
      </c>
      <c r="E992" t="s">
        <v>9101</v>
      </c>
      <c r="F992" t="s">
        <v>664</v>
      </c>
      <c r="G992">
        <v>86</v>
      </c>
      <c r="H992" t="b">
        <v>0</v>
      </c>
      <c r="I992" t="s">
        <v>9240</v>
      </c>
      <c r="J992" t="s">
        <v>9159</v>
      </c>
      <c r="K992" t="s">
        <v>7</v>
      </c>
      <c r="L992" t="b">
        <v>0</v>
      </c>
      <c r="M992" t="s">
        <v>10504</v>
      </c>
      <c r="N992" t="b">
        <v>0</v>
      </c>
      <c r="O992" t="b">
        <v>0</v>
      </c>
      <c r="P992" t="b">
        <v>0</v>
      </c>
      <c r="Q992" t="b">
        <v>1</v>
      </c>
      <c r="R992" t="s">
        <v>10505</v>
      </c>
      <c r="S992">
        <v>40</v>
      </c>
      <c r="T992" t="b">
        <v>0</v>
      </c>
      <c r="V992" t="s">
        <v>886</v>
      </c>
      <c r="W992">
        <v>5</v>
      </c>
      <c r="X992" s="11">
        <v>87</v>
      </c>
      <c r="Y992">
        <v>1</v>
      </c>
      <c r="Z992" s="46" cm="1">
        <f t="array" ref="Z992">IF(V992="NA",$AD$2,(INDEX($BL$4:$BL$73,MATCH(V992&amp;W992,$BK$4:$BK$73&amp;$BJ$4:$BJ$73,0))))</f>
        <v>4.1970782120221983E-2</v>
      </c>
      <c r="AA992" s="46">
        <f t="shared" si="23"/>
        <v>1.041970782120222</v>
      </c>
      <c r="AB992" s="46"/>
    </row>
    <row r="993" spans="1:28" x14ac:dyDescent="0.25">
      <c r="A993">
        <v>5353</v>
      </c>
      <c r="B993" s="1">
        <v>45540.358856238403</v>
      </c>
      <c r="C993" s="1">
        <v>45540</v>
      </c>
      <c r="D993" t="s">
        <v>9100</v>
      </c>
      <c r="E993" t="s">
        <v>9101</v>
      </c>
      <c r="F993" t="s">
        <v>664</v>
      </c>
      <c r="G993">
        <v>72</v>
      </c>
      <c r="H993" t="b">
        <v>0</v>
      </c>
      <c r="I993" t="s">
        <v>9240</v>
      </c>
      <c r="J993" t="s">
        <v>9159</v>
      </c>
      <c r="K993" t="s">
        <v>7</v>
      </c>
      <c r="L993" t="b">
        <v>0</v>
      </c>
      <c r="M993" t="s">
        <v>10506</v>
      </c>
      <c r="N993" t="b">
        <v>0</v>
      </c>
      <c r="O993" t="b">
        <v>0</v>
      </c>
      <c r="P993" t="b">
        <v>0</v>
      </c>
      <c r="Q993" t="b">
        <v>1</v>
      </c>
      <c r="R993" t="s">
        <v>10507</v>
      </c>
      <c r="S993">
        <v>40</v>
      </c>
      <c r="T993" t="b">
        <v>0</v>
      </c>
      <c r="V993" t="s">
        <v>892</v>
      </c>
      <c r="W993">
        <v>4</v>
      </c>
      <c r="X993" s="11">
        <v>72</v>
      </c>
      <c r="Y993">
        <v>1</v>
      </c>
      <c r="Z993" s="46" cm="1">
        <f t="array" ref="Z993">IF(V993="NA",$AD$2,(INDEX($BL$4:$BL$73,MATCH(V993&amp;W993,$BK$4:$BK$73&amp;$BJ$4:$BJ$73,0))))</f>
        <v>1.0498615788681274E-2</v>
      </c>
      <c r="AA993" s="46">
        <f t="shared" si="23"/>
        <v>1.0104986157886813</v>
      </c>
      <c r="AB993" s="46"/>
    </row>
    <row r="994" spans="1:28" x14ac:dyDescent="0.25">
      <c r="A994">
        <v>5355</v>
      </c>
      <c r="B994" s="1">
        <v>45540.358329826398</v>
      </c>
      <c r="C994" s="1">
        <v>45540</v>
      </c>
      <c r="D994" t="s">
        <v>9100</v>
      </c>
      <c r="E994" t="s">
        <v>9101</v>
      </c>
      <c r="F994" t="s">
        <v>664</v>
      </c>
      <c r="G994">
        <v>72</v>
      </c>
      <c r="H994" t="b">
        <v>0</v>
      </c>
      <c r="I994" t="s">
        <v>9240</v>
      </c>
      <c r="J994" t="s">
        <v>9159</v>
      </c>
      <c r="K994" t="s">
        <v>7</v>
      </c>
      <c r="L994" t="b">
        <v>0</v>
      </c>
      <c r="M994" t="s">
        <v>10508</v>
      </c>
      <c r="N994" t="b">
        <v>0</v>
      </c>
      <c r="O994" t="b">
        <v>0</v>
      </c>
      <c r="P994" t="b">
        <v>0</v>
      </c>
      <c r="Q994" t="b">
        <v>1</v>
      </c>
      <c r="R994" t="s">
        <v>10509</v>
      </c>
      <c r="S994">
        <v>40</v>
      </c>
      <c r="T994" t="b">
        <v>0</v>
      </c>
      <c r="V994" t="s">
        <v>893</v>
      </c>
      <c r="W994">
        <v>4</v>
      </c>
      <c r="X994" s="11">
        <v>72</v>
      </c>
      <c r="Y994">
        <v>1</v>
      </c>
      <c r="Z994" s="46" cm="1">
        <f t="array" ref="Z994">IF(V994="NA",$AD$2,(INDEX($BL$4:$BL$73,MATCH(V994&amp;W994,$BK$4:$BK$73&amp;$BJ$4:$BJ$73,0))))</f>
        <v>1.0498615788681286E-2</v>
      </c>
      <c r="AA994" s="46">
        <f t="shared" si="23"/>
        <v>1.0104986157886813</v>
      </c>
      <c r="AB994" s="46"/>
    </row>
    <row r="995" spans="1:28" x14ac:dyDescent="0.25">
      <c r="A995">
        <v>5356</v>
      </c>
      <c r="B995" s="1">
        <v>45540.357833530099</v>
      </c>
      <c r="C995" s="1">
        <v>45540</v>
      </c>
      <c r="D995" t="s">
        <v>9100</v>
      </c>
      <c r="E995" t="s">
        <v>9101</v>
      </c>
      <c r="F995" t="s">
        <v>664</v>
      </c>
      <c r="G995">
        <v>75</v>
      </c>
      <c r="H995" t="b">
        <v>0</v>
      </c>
      <c r="I995" t="s">
        <v>9240</v>
      </c>
      <c r="J995" t="s">
        <v>9159</v>
      </c>
      <c r="K995" t="s">
        <v>7</v>
      </c>
      <c r="L995" t="b">
        <v>0</v>
      </c>
      <c r="M995" t="s">
        <v>10510</v>
      </c>
      <c r="N995" t="b">
        <v>0</v>
      </c>
      <c r="O995" t="b">
        <v>0</v>
      </c>
      <c r="P995" t="b">
        <v>0</v>
      </c>
      <c r="Q995" t="b">
        <v>1</v>
      </c>
      <c r="R995" t="s">
        <v>10511</v>
      </c>
      <c r="S995">
        <v>40</v>
      </c>
      <c r="T995" t="b">
        <v>0</v>
      </c>
      <c r="V995" t="s">
        <v>888</v>
      </c>
      <c r="W995">
        <v>4</v>
      </c>
      <c r="X995" s="11">
        <v>77</v>
      </c>
      <c r="Y995">
        <v>1</v>
      </c>
      <c r="Z995" s="46" cm="1">
        <f t="array" ref="Z995">IF(V995="NA",$AD$2,(INDEX($BL$4:$BL$73,MATCH(V995&amp;W995,$BK$4:$BK$73&amp;$BJ$4:$BJ$73,0))))</f>
        <v>1.0498615788681257E-2</v>
      </c>
      <c r="AA995" s="46">
        <f t="shared" si="23"/>
        <v>1.0104986157886813</v>
      </c>
      <c r="AB995" s="46"/>
    </row>
    <row r="996" spans="1:28" x14ac:dyDescent="0.25">
      <c r="A996">
        <v>5357</v>
      </c>
      <c r="B996" s="1">
        <v>45540.357213750001</v>
      </c>
      <c r="C996" s="1">
        <v>45540</v>
      </c>
      <c r="D996" t="s">
        <v>9100</v>
      </c>
      <c r="E996" t="s">
        <v>9101</v>
      </c>
      <c r="F996" t="s">
        <v>790</v>
      </c>
      <c r="G996">
        <v>78</v>
      </c>
      <c r="H996" t="b">
        <v>0</v>
      </c>
      <c r="I996" t="s">
        <v>9240</v>
      </c>
      <c r="J996" t="s">
        <v>9159</v>
      </c>
      <c r="K996" t="s">
        <v>7</v>
      </c>
      <c r="L996" t="b">
        <v>0</v>
      </c>
      <c r="M996" t="s">
        <v>10512</v>
      </c>
      <c r="N996" t="b">
        <v>0</v>
      </c>
      <c r="O996" t="b">
        <v>0</v>
      </c>
      <c r="P996" t="b">
        <v>0</v>
      </c>
      <c r="Q996" t="b">
        <v>1</v>
      </c>
      <c r="R996" t="s">
        <v>10513</v>
      </c>
      <c r="S996">
        <v>40</v>
      </c>
      <c r="T996" t="b">
        <v>0</v>
      </c>
      <c r="V996" t="s">
        <v>741</v>
      </c>
      <c r="W996">
        <v>4</v>
      </c>
      <c r="X996" s="11">
        <v>82</v>
      </c>
      <c r="Y996">
        <v>1</v>
      </c>
      <c r="Z996" s="46" cm="1">
        <f t="array" ref="Z996">IF(V996="NA",$AD$2,(INDEX($BL$4:$BL$73,MATCH(V996&amp;W996,$BK$4:$BK$73&amp;$BJ$4:$BJ$73,0))))</f>
        <v>1.1678733304575806E-2</v>
      </c>
      <c r="AA996" s="46">
        <f t="shared" si="23"/>
        <v>1.0116787333045758</v>
      </c>
      <c r="AB996" s="46"/>
    </row>
    <row r="997" spans="1:28" x14ac:dyDescent="0.25">
      <c r="A997">
        <v>5362</v>
      </c>
      <c r="B997" s="1">
        <v>45540.355576886599</v>
      </c>
      <c r="C997" s="1">
        <v>45540</v>
      </c>
      <c r="D997" t="s">
        <v>9100</v>
      </c>
      <c r="E997" t="s">
        <v>9101</v>
      </c>
      <c r="F997" t="s">
        <v>664</v>
      </c>
      <c r="G997">
        <v>75</v>
      </c>
      <c r="H997" t="b">
        <v>0</v>
      </c>
      <c r="I997" t="s">
        <v>9240</v>
      </c>
      <c r="J997" t="s">
        <v>9159</v>
      </c>
      <c r="K997" t="s">
        <v>7</v>
      </c>
      <c r="L997" t="b">
        <v>0</v>
      </c>
      <c r="M997" t="s">
        <v>10514</v>
      </c>
      <c r="N997" t="b">
        <v>0</v>
      </c>
      <c r="O997" t="b">
        <v>0</v>
      </c>
      <c r="P997" t="b">
        <v>0</v>
      </c>
      <c r="Q997" t="b">
        <v>1</v>
      </c>
      <c r="R997" t="s">
        <v>10515</v>
      </c>
      <c r="S997">
        <v>40</v>
      </c>
      <c r="T997" t="b">
        <v>0</v>
      </c>
      <c r="V997" t="s">
        <v>893</v>
      </c>
      <c r="W997">
        <v>4</v>
      </c>
      <c r="X997" s="11">
        <v>77</v>
      </c>
      <c r="Y997">
        <v>1</v>
      </c>
      <c r="Z997" s="46" cm="1">
        <f t="array" ref="Z997">IF(V997="NA",$AD$2,(INDEX($BL$4:$BL$73,MATCH(V997&amp;W997,$BK$4:$BK$73&amp;$BJ$4:$BJ$73,0))))</f>
        <v>1.0498615788681286E-2</v>
      </c>
      <c r="AA997" s="46">
        <f t="shared" si="23"/>
        <v>1.0104986157886813</v>
      </c>
      <c r="AB997" s="46"/>
    </row>
    <row r="998" spans="1:28" x14ac:dyDescent="0.25">
      <c r="A998">
        <v>5364</v>
      </c>
      <c r="B998" s="1">
        <v>45540.355048067097</v>
      </c>
      <c r="C998" s="1">
        <v>45540</v>
      </c>
      <c r="D998" t="s">
        <v>9100</v>
      </c>
      <c r="E998" t="s">
        <v>9101</v>
      </c>
      <c r="F998" t="s">
        <v>664</v>
      </c>
      <c r="G998">
        <v>89</v>
      </c>
      <c r="H998" t="b">
        <v>0</v>
      </c>
      <c r="I998" t="s">
        <v>9240</v>
      </c>
      <c r="J998" t="s">
        <v>9159</v>
      </c>
      <c r="K998" t="s">
        <v>7</v>
      </c>
      <c r="L998" t="b">
        <v>0</v>
      </c>
      <c r="M998" t="s">
        <v>10516</v>
      </c>
      <c r="N998" t="b">
        <v>0</v>
      </c>
      <c r="O998" t="b">
        <v>0</v>
      </c>
      <c r="P998" t="b">
        <v>0</v>
      </c>
      <c r="Q998" t="b">
        <v>1</v>
      </c>
      <c r="R998" t="s">
        <v>10517</v>
      </c>
      <c r="S998">
        <v>40</v>
      </c>
      <c r="T998" t="b">
        <v>0</v>
      </c>
      <c r="V998" t="s">
        <v>8</v>
      </c>
      <c r="W998" t="s">
        <v>8</v>
      </c>
      <c r="X998" s="11">
        <v>92</v>
      </c>
      <c r="Y998">
        <v>1</v>
      </c>
      <c r="Z998" s="46" cm="1">
        <f t="array" ref="Z998">IF(V998="NA",$AD$2,(INDEX($BL$4:$BL$73,MATCH(V998&amp;W998,$BK$4:$BK$73&amp;$BJ$4:$BJ$73,0))))</f>
        <v>-4.0430703315750931E-2</v>
      </c>
      <c r="AA998" s="46">
        <f t="shared" si="23"/>
        <v>0.95956929668424906</v>
      </c>
      <c r="AB998" s="46"/>
    </row>
    <row r="999" spans="1:28" x14ac:dyDescent="0.25">
      <c r="A999">
        <v>5365</v>
      </c>
      <c r="B999" s="1">
        <v>45540.354773993102</v>
      </c>
      <c r="C999" s="1">
        <v>45540</v>
      </c>
      <c r="D999" t="s">
        <v>9100</v>
      </c>
      <c r="E999" t="s">
        <v>9101</v>
      </c>
      <c r="F999" t="s">
        <v>664</v>
      </c>
      <c r="G999">
        <v>78</v>
      </c>
      <c r="H999" t="b">
        <v>0</v>
      </c>
      <c r="I999" t="s">
        <v>9240</v>
      </c>
      <c r="J999" t="s">
        <v>9159</v>
      </c>
      <c r="K999" t="s">
        <v>7</v>
      </c>
      <c r="L999" t="b">
        <v>0</v>
      </c>
      <c r="M999" t="s">
        <v>10518</v>
      </c>
      <c r="N999" t="b">
        <v>0</v>
      </c>
      <c r="O999" t="b">
        <v>0</v>
      </c>
      <c r="P999" t="b">
        <v>0</v>
      </c>
      <c r="Q999" t="b">
        <v>1</v>
      </c>
      <c r="R999" t="s">
        <v>10519</v>
      </c>
      <c r="S999">
        <v>40</v>
      </c>
      <c r="T999" t="b">
        <v>0</v>
      </c>
      <c r="V999" t="s">
        <v>8</v>
      </c>
      <c r="W999" t="s">
        <v>8</v>
      </c>
      <c r="X999" s="11">
        <v>82</v>
      </c>
      <c r="Y999">
        <v>1</v>
      </c>
      <c r="Z999" s="46" cm="1">
        <f t="array" ref="Z999">IF(V999="NA",$AD$2,(INDEX($BL$4:$BL$73,MATCH(V999&amp;W999,$BK$4:$BK$73&amp;$BJ$4:$BJ$73,0))))</f>
        <v>-4.0430703315750931E-2</v>
      </c>
      <c r="AA999" s="46">
        <f t="shared" si="23"/>
        <v>0.95956929668424906</v>
      </c>
      <c r="AB999" s="46"/>
    </row>
    <row r="1000" spans="1:28" x14ac:dyDescent="0.25">
      <c r="A1000">
        <v>5368</v>
      </c>
      <c r="B1000" s="1">
        <v>45540.354122685203</v>
      </c>
      <c r="C1000" s="1">
        <v>45540</v>
      </c>
      <c r="D1000" t="s">
        <v>9100</v>
      </c>
      <c r="E1000" t="s">
        <v>9101</v>
      </c>
      <c r="F1000" t="s">
        <v>790</v>
      </c>
      <c r="G1000">
        <v>84</v>
      </c>
      <c r="H1000" t="b">
        <v>0</v>
      </c>
      <c r="I1000" t="s">
        <v>9240</v>
      </c>
      <c r="J1000" t="s">
        <v>9159</v>
      </c>
      <c r="K1000" t="s">
        <v>7</v>
      </c>
      <c r="L1000" t="b">
        <v>0</v>
      </c>
      <c r="M1000" t="s">
        <v>10520</v>
      </c>
      <c r="N1000" t="b">
        <v>0</v>
      </c>
      <c r="O1000" t="b">
        <v>0</v>
      </c>
      <c r="P1000" t="b">
        <v>0</v>
      </c>
      <c r="Q1000" t="b">
        <v>1</v>
      </c>
      <c r="R1000" t="s">
        <v>10521</v>
      </c>
      <c r="S1000">
        <v>40</v>
      </c>
      <c r="T1000" t="b">
        <v>0</v>
      </c>
      <c r="V1000" t="s">
        <v>886</v>
      </c>
      <c r="W1000">
        <v>4</v>
      </c>
      <c r="X1000" s="11">
        <v>87</v>
      </c>
      <c r="Y1000">
        <v>1</v>
      </c>
      <c r="Z1000" s="46" cm="1">
        <f t="array" ref="Z1000">IF(V1000="NA",$AD$2,(INDEX($BL$4:$BL$73,MATCH(V1000&amp;W1000,$BK$4:$BK$73&amp;$BJ$4:$BJ$73,0))))</f>
        <v>1.0498615788681297E-2</v>
      </c>
      <c r="AA1000" s="46">
        <f t="shared" si="23"/>
        <v>1.0104986157886813</v>
      </c>
      <c r="AB1000" s="46"/>
    </row>
    <row r="1001" spans="1:28" x14ac:dyDescent="0.25">
      <c r="A1001">
        <v>5370</v>
      </c>
      <c r="B1001" s="1">
        <v>45540.350327789398</v>
      </c>
      <c r="C1001" s="1">
        <v>45540</v>
      </c>
      <c r="D1001" t="s">
        <v>9100</v>
      </c>
      <c r="E1001" t="s">
        <v>9101</v>
      </c>
      <c r="F1001" t="s">
        <v>790</v>
      </c>
      <c r="G1001">
        <v>70</v>
      </c>
      <c r="H1001" t="b">
        <v>0</v>
      </c>
      <c r="I1001" t="s">
        <v>9240</v>
      </c>
      <c r="J1001" t="s">
        <v>9159</v>
      </c>
      <c r="K1001" t="s">
        <v>7</v>
      </c>
      <c r="L1001" t="b">
        <v>0</v>
      </c>
      <c r="M1001" t="s">
        <v>10522</v>
      </c>
      <c r="N1001" t="b">
        <v>0</v>
      </c>
      <c r="O1001" t="b">
        <v>0</v>
      </c>
      <c r="P1001" t="b">
        <v>0</v>
      </c>
      <c r="Q1001" t="b">
        <v>1</v>
      </c>
      <c r="R1001" t="s">
        <v>10523</v>
      </c>
      <c r="S1001">
        <v>40</v>
      </c>
      <c r="T1001" t="b">
        <v>0</v>
      </c>
      <c r="V1001" t="s">
        <v>886</v>
      </c>
      <c r="W1001">
        <v>3</v>
      </c>
      <c r="X1001" s="11">
        <v>72</v>
      </c>
      <c r="Y1001">
        <v>1</v>
      </c>
      <c r="Z1001" s="46" cm="1">
        <f t="array" ref="Z1001">IF(V1001="NA",$AD$2,(INDEX($BL$4:$BL$73,MATCH(V1001&amp;W1001,$BK$4:$BK$73&amp;$BJ$4:$BJ$73,0))))</f>
        <v>1.8952516812716664E-2</v>
      </c>
      <c r="AA1001" s="46">
        <f t="shared" si="23"/>
        <v>1.0189525168127167</v>
      </c>
      <c r="AB1001" s="46"/>
    </row>
    <row r="1002" spans="1:28" x14ac:dyDescent="0.25">
      <c r="A1002">
        <v>5372</v>
      </c>
      <c r="B1002" s="1">
        <v>45540.349145266198</v>
      </c>
      <c r="C1002" s="1">
        <v>45540</v>
      </c>
      <c r="D1002" t="s">
        <v>9100</v>
      </c>
      <c r="E1002" t="s">
        <v>9101</v>
      </c>
      <c r="F1002" t="s">
        <v>664</v>
      </c>
      <c r="G1002">
        <v>77</v>
      </c>
      <c r="H1002" t="b">
        <v>0</v>
      </c>
      <c r="I1002" t="s">
        <v>9240</v>
      </c>
      <c r="J1002" t="s">
        <v>9159</v>
      </c>
      <c r="K1002" t="s">
        <v>7</v>
      </c>
      <c r="L1002" t="b">
        <v>0</v>
      </c>
      <c r="M1002" t="s">
        <v>6850</v>
      </c>
      <c r="N1002" t="b">
        <v>0</v>
      </c>
      <c r="O1002" t="b">
        <v>0</v>
      </c>
      <c r="P1002" t="b">
        <v>0</v>
      </c>
      <c r="Q1002" t="b">
        <v>1</v>
      </c>
      <c r="R1002" t="s">
        <v>1596</v>
      </c>
      <c r="S1002">
        <v>40</v>
      </c>
      <c r="T1002" t="b">
        <v>0</v>
      </c>
      <c r="V1002" t="s">
        <v>8</v>
      </c>
      <c r="W1002" t="s">
        <v>8</v>
      </c>
      <c r="X1002" s="11">
        <v>77</v>
      </c>
      <c r="Y1002">
        <v>1</v>
      </c>
      <c r="Z1002" s="46" cm="1">
        <f t="array" ref="Z1002">IF(V1002="NA",$AD$2,(INDEX($BL$4:$BL$73,MATCH(V1002&amp;W1002,$BK$4:$BK$73&amp;$BJ$4:$BJ$73,0))))</f>
        <v>-4.0430703315750931E-2</v>
      </c>
      <c r="AA1002" s="46">
        <f t="shared" si="23"/>
        <v>0.95956929668424906</v>
      </c>
      <c r="AB1002" s="46"/>
    </row>
    <row r="1003" spans="1:28" x14ac:dyDescent="0.25">
      <c r="A1003">
        <v>5373</v>
      </c>
      <c r="B1003" s="1">
        <v>45540.348876701399</v>
      </c>
      <c r="C1003" s="1">
        <v>45540</v>
      </c>
      <c r="D1003" t="s">
        <v>9100</v>
      </c>
      <c r="E1003" t="s">
        <v>9101</v>
      </c>
      <c r="F1003" t="s">
        <v>790</v>
      </c>
      <c r="G1003">
        <v>71</v>
      </c>
      <c r="H1003" t="b">
        <v>0</v>
      </c>
      <c r="I1003" t="s">
        <v>9240</v>
      </c>
      <c r="J1003" t="s">
        <v>9159</v>
      </c>
      <c r="K1003" t="s">
        <v>7</v>
      </c>
      <c r="L1003" t="b">
        <v>0</v>
      </c>
      <c r="M1003" t="s">
        <v>10524</v>
      </c>
      <c r="N1003" t="b">
        <v>0</v>
      </c>
      <c r="O1003" t="b">
        <v>0</v>
      </c>
      <c r="P1003" t="b">
        <v>0</v>
      </c>
      <c r="Q1003" t="b">
        <v>1</v>
      </c>
      <c r="R1003" t="s">
        <v>10525</v>
      </c>
      <c r="S1003">
        <v>40</v>
      </c>
      <c r="T1003" t="b">
        <v>0</v>
      </c>
      <c r="V1003" t="s">
        <v>892</v>
      </c>
      <c r="W1003">
        <v>4</v>
      </c>
      <c r="X1003" s="11">
        <v>72</v>
      </c>
      <c r="Y1003">
        <v>1</v>
      </c>
      <c r="Z1003" s="46" cm="1">
        <f t="array" ref="Z1003">IF(V1003="NA",$AD$2,(INDEX($BL$4:$BL$73,MATCH(V1003&amp;W1003,$BK$4:$BK$73&amp;$BJ$4:$BJ$73,0))))</f>
        <v>1.0498615788681274E-2</v>
      </c>
      <c r="AA1003" s="46">
        <f t="shared" si="23"/>
        <v>1.0104986157886813</v>
      </c>
      <c r="AB1003" s="46"/>
    </row>
    <row r="1004" spans="1:28" x14ac:dyDescent="0.25">
      <c r="A1004">
        <v>5374</v>
      </c>
      <c r="B1004" s="1">
        <v>45540.348640173601</v>
      </c>
      <c r="C1004" s="1">
        <v>45540</v>
      </c>
      <c r="D1004" t="s">
        <v>9100</v>
      </c>
      <c r="E1004" t="s">
        <v>9101</v>
      </c>
      <c r="F1004" t="s">
        <v>664</v>
      </c>
      <c r="G1004">
        <v>78</v>
      </c>
      <c r="H1004" t="b">
        <v>0</v>
      </c>
      <c r="I1004" t="s">
        <v>9240</v>
      </c>
      <c r="J1004" t="s">
        <v>9159</v>
      </c>
      <c r="K1004" t="s">
        <v>7</v>
      </c>
      <c r="L1004" t="b">
        <v>0</v>
      </c>
      <c r="M1004" t="s">
        <v>10526</v>
      </c>
      <c r="N1004" t="b">
        <v>0</v>
      </c>
      <c r="O1004" t="b">
        <v>0</v>
      </c>
      <c r="P1004" t="b">
        <v>0</v>
      </c>
      <c r="Q1004" t="b">
        <v>1</v>
      </c>
      <c r="R1004" t="s">
        <v>10527</v>
      </c>
      <c r="S1004">
        <v>40</v>
      </c>
      <c r="T1004" t="b">
        <v>0</v>
      </c>
      <c r="V1004" t="s">
        <v>888</v>
      </c>
      <c r="W1004">
        <v>5</v>
      </c>
      <c r="X1004" s="11">
        <v>82</v>
      </c>
      <c r="Y1004">
        <v>1</v>
      </c>
      <c r="Z1004" s="46" cm="1">
        <f t="array" ref="Z1004">IF(V1004="NA",$AD$2,(INDEX($BL$4:$BL$73,MATCH(V1004&amp;W1004,$BK$4:$BK$73&amp;$BJ$4:$BJ$73,0))))</f>
        <v>4.1970782120221983E-2</v>
      </c>
      <c r="AA1004" s="46">
        <f t="shared" si="23"/>
        <v>1.041970782120222</v>
      </c>
      <c r="AB1004" s="46"/>
    </row>
    <row r="1005" spans="1:28" x14ac:dyDescent="0.25">
      <c r="A1005">
        <v>5376</v>
      </c>
      <c r="B1005" s="1">
        <v>45540.348162604198</v>
      </c>
      <c r="C1005" s="1">
        <v>45540</v>
      </c>
      <c r="D1005" t="s">
        <v>9100</v>
      </c>
      <c r="E1005" t="s">
        <v>9101</v>
      </c>
      <c r="F1005" t="s">
        <v>664</v>
      </c>
      <c r="G1005">
        <v>75</v>
      </c>
      <c r="H1005" t="b">
        <v>0</v>
      </c>
      <c r="I1005" t="s">
        <v>9240</v>
      </c>
      <c r="J1005" t="s">
        <v>9159</v>
      </c>
      <c r="K1005" t="s">
        <v>7</v>
      </c>
      <c r="L1005" t="b">
        <v>0</v>
      </c>
      <c r="M1005" t="s">
        <v>10528</v>
      </c>
      <c r="N1005" t="b">
        <v>0</v>
      </c>
      <c r="O1005" t="b">
        <v>0</v>
      </c>
      <c r="P1005" t="b">
        <v>0</v>
      </c>
      <c r="Q1005" t="b">
        <v>1</v>
      </c>
      <c r="R1005" t="s">
        <v>10529</v>
      </c>
      <c r="S1005">
        <v>40</v>
      </c>
      <c r="T1005" t="b">
        <v>0</v>
      </c>
      <c r="V1005" t="s">
        <v>892</v>
      </c>
      <c r="W1005">
        <v>5</v>
      </c>
      <c r="X1005" s="11">
        <v>77</v>
      </c>
      <c r="Y1005">
        <v>1</v>
      </c>
      <c r="Z1005" s="46" cm="1">
        <f t="array" ref="Z1005">IF(V1005="NA",$AD$2,(INDEX($BL$4:$BL$73,MATCH(V1005&amp;W1005,$BK$4:$BK$73&amp;$BJ$4:$BJ$73,0))))</f>
        <v>4.1970782120221983E-2</v>
      </c>
      <c r="AA1005" s="46">
        <f t="shared" si="23"/>
        <v>1.041970782120222</v>
      </c>
      <c r="AB1005" s="46"/>
    </row>
    <row r="1006" spans="1:28" x14ac:dyDescent="0.25">
      <c r="A1006">
        <v>5377</v>
      </c>
      <c r="B1006" s="1">
        <v>45540.3478614583</v>
      </c>
      <c r="C1006" s="1">
        <v>45540</v>
      </c>
      <c r="D1006" t="s">
        <v>9100</v>
      </c>
      <c r="E1006" t="s">
        <v>9101</v>
      </c>
      <c r="F1006" t="s">
        <v>664</v>
      </c>
      <c r="G1006">
        <v>80</v>
      </c>
      <c r="H1006" t="b">
        <v>0</v>
      </c>
      <c r="I1006" t="s">
        <v>9240</v>
      </c>
      <c r="J1006" t="s">
        <v>9159</v>
      </c>
      <c r="K1006" t="s">
        <v>7</v>
      </c>
      <c r="L1006" t="b">
        <v>0</v>
      </c>
      <c r="M1006" t="s">
        <v>10530</v>
      </c>
      <c r="N1006" t="b">
        <v>0</v>
      </c>
      <c r="O1006" t="b">
        <v>0</v>
      </c>
      <c r="P1006" t="b">
        <v>0</v>
      </c>
      <c r="Q1006" t="b">
        <v>1</v>
      </c>
      <c r="R1006" t="s">
        <v>10531</v>
      </c>
      <c r="S1006">
        <v>40</v>
      </c>
      <c r="T1006" t="b">
        <v>0</v>
      </c>
      <c r="V1006" t="s">
        <v>886</v>
      </c>
      <c r="W1006">
        <v>4</v>
      </c>
      <c r="X1006" s="11">
        <v>82</v>
      </c>
      <c r="Y1006">
        <v>1</v>
      </c>
      <c r="Z1006" s="46" cm="1">
        <f t="array" ref="Z1006">IF(V1006="NA",$AD$2,(INDEX($BL$4:$BL$73,MATCH(V1006&amp;W1006,$BK$4:$BK$73&amp;$BJ$4:$BJ$73,0))))</f>
        <v>1.0498615788681297E-2</v>
      </c>
      <c r="AA1006" s="46">
        <f t="shared" si="23"/>
        <v>1.0104986157886813</v>
      </c>
      <c r="AB1006" s="46"/>
    </row>
    <row r="1007" spans="1:28" x14ac:dyDescent="0.25">
      <c r="A1007">
        <v>5381</v>
      </c>
      <c r="B1007" s="1">
        <v>45540.346931574102</v>
      </c>
      <c r="C1007" s="1">
        <v>45540</v>
      </c>
      <c r="D1007" t="s">
        <v>9100</v>
      </c>
      <c r="E1007" t="s">
        <v>9101</v>
      </c>
      <c r="F1007" t="s">
        <v>664</v>
      </c>
      <c r="G1007">
        <v>75</v>
      </c>
      <c r="H1007" t="b">
        <v>0</v>
      </c>
      <c r="I1007" t="s">
        <v>9240</v>
      </c>
      <c r="J1007" t="s">
        <v>9159</v>
      </c>
      <c r="K1007" t="s">
        <v>7</v>
      </c>
      <c r="L1007" t="b">
        <v>0</v>
      </c>
      <c r="M1007" t="s">
        <v>10532</v>
      </c>
      <c r="N1007" t="b">
        <v>0</v>
      </c>
      <c r="O1007" t="b">
        <v>0</v>
      </c>
      <c r="P1007" t="b">
        <v>0</v>
      </c>
      <c r="Q1007" t="b">
        <v>1</v>
      </c>
      <c r="R1007" t="s">
        <v>10533</v>
      </c>
      <c r="S1007">
        <v>40</v>
      </c>
      <c r="T1007" t="b">
        <v>0</v>
      </c>
      <c r="V1007" t="s">
        <v>8</v>
      </c>
      <c r="W1007" t="s">
        <v>8</v>
      </c>
      <c r="X1007" s="11">
        <v>77</v>
      </c>
      <c r="Y1007">
        <v>1</v>
      </c>
      <c r="Z1007" s="46" cm="1">
        <f t="array" ref="Z1007">IF(V1007="NA",$AD$2,(INDEX($BL$4:$BL$73,MATCH(V1007&amp;W1007,$BK$4:$BK$73&amp;$BJ$4:$BJ$73,0))))</f>
        <v>-4.0430703315750931E-2</v>
      </c>
      <c r="AA1007" s="46">
        <f t="shared" si="23"/>
        <v>0.95956929668424906</v>
      </c>
      <c r="AB1007" s="46"/>
    </row>
    <row r="1008" spans="1:28" x14ac:dyDescent="0.25">
      <c r="A1008">
        <v>5383</v>
      </c>
      <c r="B1008" s="1">
        <v>45540.345490601903</v>
      </c>
      <c r="C1008" s="1">
        <v>45540</v>
      </c>
      <c r="D1008" t="s">
        <v>9100</v>
      </c>
      <c r="E1008" t="s">
        <v>9101</v>
      </c>
      <c r="F1008" t="s">
        <v>664</v>
      </c>
      <c r="G1008">
        <v>72</v>
      </c>
      <c r="H1008" t="b">
        <v>0</v>
      </c>
      <c r="I1008" t="s">
        <v>9240</v>
      </c>
      <c r="J1008" t="s">
        <v>9159</v>
      </c>
      <c r="K1008" t="s">
        <v>7</v>
      </c>
      <c r="L1008" t="b">
        <v>0</v>
      </c>
      <c r="M1008" t="s">
        <v>10534</v>
      </c>
      <c r="N1008" t="b">
        <v>0</v>
      </c>
      <c r="O1008" t="b">
        <v>0</v>
      </c>
      <c r="P1008" t="b">
        <v>0</v>
      </c>
      <c r="Q1008" t="b">
        <v>1</v>
      </c>
      <c r="R1008" t="s">
        <v>10535</v>
      </c>
      <c r="S1008">
        <v>40</v>
      </c>
      <c r="T1008" t="b">
        <v>0</v>
      </c>
      <c r="V1008" t="s">
        <v>893</v>
      </c>
      <c r="W1008">
        <v>4</v>
      </c>
      <c r="X1008" s="11">
        <v>72</v>
      </c>
      <c r="Y1008">
        <v>1</v>
      </c>
      <c r="Z1008" s="46" cm="1">
        <f t="array" ref="Z1008">IF(V1008="NA",$AD$2,(INDEX($BL$4:$BL$73,MATCH(V1008&amp;W1008,$BK$4:$BK$73&amp;$BJ$4:$BJ$73,0))))</f>
        <v>1.0498615788681286E-2</v>
      </c>
      <c r="AA1008" s="46">
        <f t="shared" si="23"/>
        <v>1.0104986157886813</v>
      </c>
      <c r="AB1008" s="46"/>
    </row>
    <row r="1009" spans="1:28" x14ac:dyDescent="0.25">
      <c r="A1009">
        <v>5387</v>
      </c>
      <c r="B1009" s="1">
        <v>45540.344159155102</v>
      </c>
      <c r="C1009" s="1">
        <v>45540</v>
      </c>
      <c r="D1009" t="s">
        <v>9100</v>
      </c>
      <c r="E1009" t="s">
        <v>9101</v>
      </c>
      <c r="F1009" t="s">
        <v>664</v>
      </c>
      <c r="G1009">
        <v>71</v>
      </c>
      <c r="H1009" t="b">
        <v>0</v>
      </c>
      <c r="I1009" t="s">
        <v>9240</v>
      </c>
      <c r="J1009" t="s">
        <v>9159</v>
      </c>
      <c r="K1009" t="s">
        <v>7</v>
      </c>
      <c r="L1009" t="b">
        <v>0</v>
      </c>
      <c r="M1009" t="s">
        <v>10536</v>
      </c>
      <c r="N1009" t="b">
        <v>0</v>
      </c>
      <c r="O1009" t="b">
        <v>0</v>
      </c>
      <c r="P1009" t="b">
        <v>0</v>
      </c>
      <c r="Q1009" t="b">
        <v>1</v>
      </c>
      <c r="R1009" t="s">
        <v>10537</v>
      </c>
      <c r="S1009">
        <v>40</v>
      </c>
      <c r="T1009" t="b">
        <v>0</v>
      </c>
      <c r="V1009" t="s">
        <v>893</v>
      </c>
      <c r="W1009">
        <v>4</v>
      </c>
      <c r="X1009" s="11">
        <v>72</v>
      </c>
      <c r="Y1009">
        <v>1</v>
      </c>
      <c r="Z1009" s="46" cm="1">
        <f t="array" ref="Z1009">IF(V1009="NA",$AD$2,(INDEX($BL$4:$BL$73,MATCH(V1009&amp;W1009,$BK$4:$BK$73&amp;$BJ$4:$BJ$73,0))))</f>
        <v>1.0498615788681286E-2</v>
      </c>
      <c r="AA1009" s="46">
        <f t="shared" si="23"/>
        <v>1.0104986157886813</v>
      </c>
      <c r="AB1009" s="46"/>
    </row>
    <row r="1010" spans="1:28" x14ac:dyDescent="0.25">
      <c r="A1010">
        <v>5388</v>
      </c>
      <c r="B1010" s="1">
        <v>45540.343901446802</v>
      </c>
      <c r="C1010" s="1">
        <v>45540</v>
      </c>
      <c r="D1010" t="s">
        <v>9100</v>
      </c>
      <c r="E1010" t="s">
        <v>9101</v>
      </c>
      <c r="F1010" t="s">
        <v>790</v>
      </c>
      <c r="G1010">
        <v>82</v>
      </c>
      <c r="H1010" t="b">
        <v>0</v>
      </c>
      <c r="I1010" t="s">
        <v>9240</v>
      </c>
      <c r="J1010" t="s">
        <v>9159</v>
      </c>
      <c r="K1010" t="s">
        <v>7</v>
      </c>
      <c r="L1010" t="b">
        <v>0</v>
      </c>
      <c r="M1010" t="s">
        <v>10538</v>
      </c>
      <c r="N1010" t="b">
        <v>0</v>
      </c>
      <c r="O1010" t="b">
        <v>0</v>
      </c>
      <c r="P1010" t="b">
        <v>0</v>
      </c>
      <c r="Q1010" t="b">
        <v>1</v>
      </c>
      <c r="R1010" t="s">
        <v>10539</v>
      </c>
      <c r="S1010">
        <v>40</v>
      </c>
      <c r="T1010" t="b">
        <v>0</v>
      </c>
      <c r="V1010" t="s">
        <v>8</v>
      </c>
      <c r="W1010" t="s">
        <v>8</v>
      </c>
      <c r="X1010" s="11">
        <v>82</v>
      </c>
      <c r="Y1010">
        <v>1</v>
      </c>
      <c r="Z1010" s="46" cm="1">
        <f t="array" ref="Z1010">IF(V1010="NA",$AD$2,(INDEX($BL$4:$BL$73,MATCH(V1010&amp;W1010,$BK$4:$BK$73&amp;$BJ$4:$BJ$73,0))))</f>
        <v>-4.0430703315750931E-2</v>
      </c>
      <c r="AA1010" s="46">
        <f t="shared" si="23"/>
        <v>0.95956929668424906</v>
      </c>
      <c r="AB1010" s="46"/>
    </row>
    <row r="1011" spans="1:28" x14ac:dyDescent="0.25">
      <c r="A1011">
        <v>5391</v>
      </c>
      <c r="B1011" s="1">
        <v>45540.343242696799</v>
      </c>
      <c r="C1011" s="1">
        <v>45540</v>
      </c>
      <c r="D1011" t="s">
        <v>9100</v>
      </c>
      <c r="E1011" t="s">
        <v>9101</v>
      </c>
      <c r="F1011" t="s">
        <v>664</v>
      </c>
      <c r="G1011">
        <v>76</v>
      </c>
      <c r="H1011" t="b">
        <v>0</v>
      </c>
      <c r="I1011" t="s">
        <v>9240</v>
      </c>
      <c r="J1011" t="s">
        <v>9159</v>
      </c>
      <c r="K1011" t="s">
        <v>7</v>
      </c>
      <c r="L1011" t="b">
        <v>0</v>
      </c>
      <c r="M1011" t="s">
        <v>10540</v>
      </c>
      <c r="N1011" t="b">
        <v>0</v>
      </c>
      <c r="O1011" t="b">
        <v>0</v>
      </c>
      <c r="P1011" t="b">
        <v>0</v>
      </c>
      <c r="Q1011" t="b">
        <v>1</v>
      </c>
      <c r="R1011" t="s">
        <v>10541</v>
      </c>
      <c r="S1011">
        <v>40</v>
      </c>
      <c r="T1011" t="b">
        <v>0</v>
      </c>
      <c r="V1011" t="s">
        <v>886</v>
      </c>
      <c r="W1011">
        <v>4</v>
      </c>
      <c r="X1011" s="11">
        <v>77</v>
      </c>
      <c r="Y1011">
        <v>1</v>
      </c>
      <c r="Z1011" s="46" cm="1">
        <f t="array" ref="Z1011">IF(V1011="NA",$AD$2,(INDEX($BL$4:$BL$73,MATCH(V1011&amp;W1011,$BK$4:$BK$73&amp;$BJ$4:$BJ$73,0))))</f>
        <v>1.0498615788681297E-2</v>
      </c>
      <c r="AA1011" s="46">
        <f t="shared" si="23"/>
        <v>1.0104986157886813</v>
      </c>
      <c r="AB1011" s="46"/>
    </row>
    <row r="1012" spans="1:28" x14ac:dyDescent="0.25">
      <c r="A1012">
        <v>5392</v>
      </c>
      <c r="B1012" s="1">
        <v>45540.342962812501</v>
      </c>
      <c r="C1012" s="1">
        <v>45540</v>
      </c>
      <c r="D1012" t="s">
        <v>9100</v>
      </c>
      <c r="E1012" t="s">
        <v>9101</v>
      </c>
      <c r="F1012" t="s">
        <v>664</v>
      </c>
      <c r="G1012">
        <v>75</v>
      </c>
      <c r="H1012" t="b">
        <v>0</v>
      </c>
      <c r="I1012" t="s">
        <v>9240</v>
      </c>
      <c r="J1012" t="s">
        <v>9159</v>
      </c>
      <c r="K1012" t="s">
        <v>7</v>
      </c>
      <c r="L1012" t="b">
        <v>0</v>
      </c>
      <c r="M1012" t="s">
        <v>10542</v>
      </c>
      <c r="N1012" t="b">
        <v>0</v>
      </c>
      <c r="O1012" t="b">
        <v>0</v>
      </c>
      <c r="P1012" t="b">
        <v>0</v>
      </c>
      <c r="Q1012" t="b">
        <v>1</v>
      </c>
      <c r="R1012" t="s">
        <v>10543</v>
      </c>
      <c r="S1012">
        <v>40</v>
      </c>
      <c r="T1012" t="b">
        <v>0</v>
      </c>
      <c r="V1012" t="s">
        <v>893</v>
      </c>
      <c r="W1012">
        <v>5</v>
      </c>
      <c r="X1012" s="11">
        <v>77</v>
      </c>
      <c r="Y1012">
        <v>1</v>
      </c>
      <c r="Z1012" s="46" cm="1">
        <f t="array" ref="Z1012">IF(V1012="NA",$AD$2,(INDEX($BL$4:$BL$73,MATCH(V1012&amp;W1012,$BK$4:$BK$73&amp;$BJ$4:$BJ$73,0))))</f>
        <v>4.1970782120221983E-2</v>
      </c>
      <c r="AA1012" s="46">
        <f t="shared" si="23"/>
        <v>1.041970782120222</v>
      </c>
      <c r="AB1012" s="46"/>
    </row>
    <row r="1013" spans="1:28" x14ac:dyDescent="0.25">
      <c r="A1013">
        <v>5393</v>
      </c>
      <c r="B1013" s="1">
        <v>45540.342583993101</v>
      </c>
      <c r="C1013" s="1">
        <v>45540</v>
      </c>
      <c r="D1013" t="s">
        <v>9100</v>
      </c>
      <c r="E1013" t="s">
        <v>9101</v>
      </c>
      <c r="F1013" t="s">
        <v>664</v>
      </c>
      <c r="G1013">
        <v>80</v>
      </c>
      <c r="H1013" t="b">
        <v>0</v>
      </c>
      <c r="I1013" t="s">
        <v>9240</v>
      </c>
      <c r="J1013" t="s">
        <v>9159</v>
      </c>
      <c r="K1013" t="s">
        <v>7</v>
      </c>
      <c r="L1013" t="b">
        <v>0</v>
      </c>
      <c r="M1013" t="s">
        <v>10544</v>
      </c>
      <c r="N1013" t="b">
        <v>0</v>
      </c>
      <c r="O1013" t="b">
        <v>0</v>
      </c>
      <c r="P1013" t="b">
        <v>0</v>
      </c>
      <c r="Q1013" t="b">
        <v>1</v>
      </c>
      <c r="R1013" t="s">
        <v>10545</v>
      </c>
      <c r="S1013">
        <v>40</v>
      </c>
      <c r="T1013" t="b">
        <v>0</v>
      </c>
      <c r="V1013" t="s">
        <v>892</v>
      </c>
      <c r="W1013">
        <v>4</v>
      </c>
      <c r="X1013" s="11">
        <v>82</v>
      </c>
      <c r="Y1013">
        <v>1</v>
      </c>
      <c r="Z1013" s="46" cm="1">
        <f t="array" ref="Z1013">IF(V1013="NA",$AD$2,(INDEX($BL$4:$BL$73,MATCH(V1013&amp;W1013,$BK$4:$BK$73&amp;$BJ$4:$BJ$73,0))))</f>
        <v>1.0498615788681274E-2</v>
      </c>
      <c r="AA1013" s="46">
        <f t="shared" si="23"/>
        <v>1.0104986157886813</v>
      </c>
      <c r="AB1013" s="46"/>
    </row>
    <row r="1014" spans="1:28" x14ac:dyDescent="0.25">
      <c r="A1014">
        <v>5394</v>
      </c>
      <c r="B1014" s="1">
        <v>45540.342291446803</v>
      </c>
      <c r="C1014" s="1">
        <v>45540</v>
      </c>
      <c r="D1014" t="s">
        <v>9100</v>
      </c>
      <c r="E1014" t="s">
        <v>9101</v>
      </c>
      <c r="F1014" t="s">
        <v>664</v>
      </c>
      <c r="G1014">
        <v>76</v>
      </c>
      <c r="H1014" t="b">
        <v>0</v>
      </c>
      <c r="I1014" t="s">
        <v>9240</v>
      </c>
      <c r="J1014" t="s">
        <v>9103</v>
      </c>
      <c r="K1014" t="s">
        <v>7</v>
      </c>
      <c r="L1014" t="b">
        <v>0</v>
      </c>
      <c r="M1014" t="s">
        <v>10546</v>
      </c>
      <c r="N1014" t="b">
        <v>0</v>
      </c>
      <c r="O1014" t="b">
        <v>0</v>
      </c>
      <c r="P1014" t="b">
        <v>0</v>
      </c>
      <c r="Q1014" t="b">
        <v>1</v>
      </c>
      <c r="R1014" t="s">
        <v>10547</v>
      </c>
      <c r="S1014">
        <v>40</v>
      </c>
      <c r="T1014" t="b">
        <v>0</v>
      </c>
      <c r="V1014" t="s">
        <v>892</v>
      </c>
      <c r="W1014">
        <v>4</v>
      </c>
      <c r="X1014" s="11">
        <v>77</v>
      </c>
      <c r="Y1014">
        <v>1</v>
      </c>
      <c r="Z1014" s="46" cm="1">
        <f t="array" ref="Z1014">IF(V1014="NA",$AD$2,(INDEX($BL$4:$BL$73,MATCH(V1014&amp;W1014,$BK$4:$BK$73&amp;$BJ$4:$BJ$73,0))))</f>
        <v>1.0498615788681274E-2</v>
      </c>
      <c r="AA1014" s="46">
        <f t="shared" si="23"/>
        <v>1.0104986157886813</v>
      </c>
      <c r="AB1014" s="46"/>
    </row>
    <row r="1015" spans="1:28" x14ac:dyDescent="0.25">
      <c r="A1015">
        <v>5402</v>
      </c>
      <c r="B1015" s="1">
        <v>45540.339713842601</v>
      </c>
      <c r="C1015" s="1">
        <v>45540</v>
      </c>
      <c r="D1015" t="s">
        <v>9100</v>
      </c>
      <c r="E1015" t="s">
        <v>9101</v>
      </c>
      <c r="F1015" t="s">
        <v>664</v>
      </c>
      <c r="G1015">
        <v>73</v>
      </c>
      <c r="H1015" t="b">
        <v>0</v>
      </c>
      <c r="I1015" t="s">
        <v>9240</v>
      </c>
      <c r="J1015" t="s">
        <v>9103</v>
      </c>
      <c r="K1015" t="s">
        <v>7</v>
      </c>
      <c r="L1015" t="b">
        <v>0</v>
      </c>
      <c r="M1015" t="s">
        <v>6849</v>
      </c>
      <c r="N1015" t="b">
        <v>0</v>
      </c>
      <c r="O1015" t="b">
        <v>0</v>
      </c>
      <c r="P1015" t="b">
        <v>0</v>
      </c>
      <c r="Q1015" t="b">
        <v>1</v>
      </c>
      <c r="R1015" t="s">
        <v>3356</v>
      </c>
      <c r="S1015">
        <v>40</v>
      </c>
      <c r="T1015" t="b">
        <v>0</v>
      </c>
      <c r="V1015" t="s">
        <v>893</v>
      </c>
      <c r="W1015">
        <v>4</v>
      </c>
      <c r="X1015" s="11">
        <v>77</v>
      </c>
      <c r="Y1015">
        <v>1</v>
      </c>
      <c r="Z1015" s="46" cm="1">
        <f t="array" ref="Z1015">IF(V1015="NA",$AD$2,(INDEX($BL$4:$BL$73,MATCH(V1015&amp;W1015,$BK$4:$BK$73&amp;$BJ$4:$BJ$73,0))))</f>
        <v>1.0498615788681286E-2</v>
      </c>
      <c r="AA1015" s="46">
        <f t="shared" si="23"/>
        <v>1.0104986157886813</v>
      </c>
      <c r="AB1015" s="46"/>
    </row>
    <row r="1016" spans="1:28" x14ac:dyDescent="0.25">
      <c r="A1016">
        <v>5406</v>
      </c>
      <c r="B1016" s="1">
        <v>45540.338778090299</v>
      </c>
      <c r="C1016" s="1">
        <v>45540</v>
      </c>
      <c r="D1016" t="s">
        <v>9100</v>
      </c>
      <c r="E1016" t="s">
        <v>9101</v>
      </c>
      <c r="F1016" t="s">
        <v>790</v>
      </c>
      <c r="G1016">
        <v>81</v>
      </c>
      <c r="H1016" t="b">
        <v>0</v>
      </c>
      <c r="I1016" t="s">
        <v>9240</v>
      </c>
      <c r="J1016" t="s">
        <v>9103</v>
      </c>
      <c r="K1016" t="s">
        <v>7</v>
      </c>
      <c r="L1016" t="b">
        <v>0</v>
      </c>
      <c r="M1016" t="s">
        <v>10548</v>
      </c>
      <c r="N1016" t="b">
        <v>0</v>
      </c>
      <c r="O1016" t="b">
        <v>0</v>
      </c>
      <c r="P1016" t="b">
        <v>0</v>
      </c>
      <c r="Q1016" t="b">
        <v>1</v>
      </c>
      <c r="R1016" t="s">
        <v>10549</v>
      </c>
      <c r="S1016">
        <v>40</v>
      </c>
      <c r="T1016" t="b">
        <v>0</v>
      </c>
      <c r="V1016" t="s">
        <v>892</v>
      </c>
      <c r="W1016">
        <v>4</v>
      </c>
      <c r="X1016" s="11">
        <v>82</v>
      </c>
      <c r="Y1016">
        <v>1</v>
      </c>
      <c r="Z1016" s="46" cm="1">
        <f t="array" ref="Z1016">IF(V1016="NA",$AD$2,(INDEX($BL$4:$BL$73,MATCH(V1016&amp;W1016,$BK$4:$BK$73&amp;$BJ$4:$BJ$73,0))))</f>
        <v>1.0498615788681274E-2</v>
      </c>
      <c r="AA1016" s="46">
        <f t="shared" si="23"/>
        <v>1.0104986157886813</v>
      </c>
      <c r="AB1016" s="46"/>
    </row>
    <row r="1017" spans="1:28" x14ac:dyDescent="0.25">
      <c r="A1017">
        <v>5407</v>
      </c>
      <c r="B1017" s="1">
        <v>45540.338507638902</v>
      </c>
      <c r="C1017" s="1">
        <v>45540</v>
      </c>
      <c r="D1017" t="s">
        <v>9100</v>
      </c>
      <c r="E1017" t="s">
        <v>9101</v>
      </c>
      <c r="F1017" t="s">
        <v>664</v>
      </c>
      <c r="G1017">
        <v>70</v>
      </c>
      <c r="H1017" t="b">
        <v>0</v>
      </c>
      <c r="I1017" t="s">
        <v>9240</v>
      </c>
      <c r="J1017" t="s">
        <v>9103</v>
      </c>
      <c r="K1017" t="s">
        <v>7</v>
      </c>
      <c r="L1017" t="b">
        <v>0</v>
      </c>
      <c r="M1017" t="s">
        <v>10550</v>
      </c>
      <c r="N1017" t="b">
        <v>0</v>
      </c>
      <c r="O1017" t="b">
        <v>0</v>
      </c>
      <c r="P1017" t="b">
        <v>0</v>
      </c>
      <c r="Q1017" t="b">
        <v>1</v>
      </c>
      <c r="R1017" t="s">
        <v>10551</v>
      </c>
      <c r="S1017">
        <v>40</v>
      </c>
      <c r="T1017" t="b">
        <v>0</v>
      </c>
      <c r="V1017" t="s">
        <v>886</v>
      </c>
      <c r="W1017">
        <v>4</v>
      </c>
      <c r="X1017" s="11">
        <v>72</v>
      </c>
      <c r="Y1017">
        <v>1</v>
      </c>
      <c r="Z1017" s="46" cm="1">
        <f t="array" ref="Z1017">IF(V1017="NA",$AD$2,(INDEX($BL$4:$BL$73,MATCH(V1017&amp;W1017,$BK$4:$BK$73&amp;$BJ$4:$BJ$73,0))))</f>
        <v>1.0498615788681297E-2</v>
      </c>
      <c r="AA1017" s="46">
        <f t="shared" si="23"/>
        <v>1.0104986157886813</v>
      </c>
      <c r="AB1017" s="46"/>
    </row>
    <row r="1018" spans="1:28" x14ac:dyDescent="0.25">
      <c r="A1018">
        <v>5410</v>
      </c>
      <c r="B1018" s="1">
        <v>45539.586875254601</v>
      </c>
      <c r="C1018" s="1">
        <v>45539</v>
      </c>
      <c r="D1018" t="s">
        <v>9100</v>
      </c>
      <c r="E1018" t="s">
        <v>9101</v>
      </c>
      <c r="F1018" t="s">
        <v>790</v>
      </c>
      <c r="G1018">
        <v>77</v>
      </c>
      <c r="H1018" t="b">
        <v>0</v>
      </c>
      <c r="I1018" t="s">
        <v>9240</v>
      </c>
      <c r="J1018" t="s">
        <v>9103</v>
      </c>
      <c r="K1018" t="s">
        <v>7</v>
      </c>
      <c r="L1018" t="b">
        <v>0</v>
      </c>
      <c r="M1018" t="s">
        <v>10552</v>
      </c>
      <c r="N1018" t="b">
        <v>0</v>
      </c>
      <c r="O1018" t="b">
        <v>0</v>
      </c>
      <c r="P1018" t="b">
        <v>0</v>
      </c>
      <c r="Q1018" t="b">
        <v>1</v>
      </c>
      <c r="R1018" t="s">
        <v>10553</v>
      </c>
      <c r="S1018">
        <v>40</v>
      </c>
      <c r="T1018" t="b">
        <v>0</v>
      </c>
      <c r="V1018" t="s">
        <v>658</v>
      </c>
      <c r="W1018">
        <v>4</v>
      </c>
      <c r="X1018" s="11">
        <v>77</v>
      </c>
      <c r="Y1018">
        <v>1</v>
      </c>
      <c r="Z1018" s="46" cm="1">
        <f t="array" ref="Z1018">IF(V1018="NA",$AD$2,(INDEX($BL$4:$BL$73,MATCH(V1018&amp;W1018,$BK$4:$BK$73&amp;$BJ$4:$BJ$73,0))))</f>
        <v>1.1678733304575896E-2</v>
      </c>
      <c r="AA1018" s="46">
        <f t="shared" si="23"/>
        <v>1.0116787333045758</v>
      </c>
      <c r="AB1018" s="46"/>
    </row>
    <row r="1019" spans="1:28" x14ac:dyDescent="0.25">
      <c r="A1019">
        <v>5412</v>
      </c>
      <c r="B1019" s="1">
        <v>45539.586223715298</v>
      </c>
      <c r="C1019" s="1">
        <v>45539</v>
      </c>
      <c r="D1019" t="s">
        <v>9100</v>
      </c>
      <c r="E1019" t="s">
        <v>9101</v>
      </c>
      <c r="F1019" t="s">
        <v>790</v>
      </c>
      <c r="G1019">
        <v>72</v>
      </c>
      <c r="H1019" t="b">
        <v>0</v>
      </c>
      <c r="I1019" t="s">
        <v>9240</v>
      </c>
      <c r="J1019" t="s">
        <v>9103</v>
      </c>
      <c r="K1019" t="s">
        <v>7</v>
      </c>
      <c r="L1019" t="b">
        <v>0</v>
      </c>
      <c r="M1019" t="s">
        <v>10554</v>
      </c>
      <c r="N1019" t="b">
        <v>0</v>
      </c>
      <c r="O1019" t="b">
        <v>0</v>
      </c>
      <c r="P1019" t="b">
        <v>0</v>
      </c>
      <c r="Q1019" t="b">
        <v>1</v>
      </c>
      <c r="R1019" t="s">
        <v>10555</v>
      </c>
      <c r="S1019">
        <v>40</v>
      </c>
      <c r="T1019" t="b">
        <v>0</v>
      </c>
      <c r="V1019" t="s">
        <v>886</v>
      </c>
      <c r="W1019">
        <v>4</v>
      </c>
      <c r="X1019" s="11">
        <v>72</v>
      </c>
      <c r="Y1019">
        <v>1</v>
      </c>
      <c r="Z1019" s="46" cm="1">
        <f t="array" ref="Z1019">IF(V1019="NA",$AD$2,(INDEX($BL$4:$BL$73,MATCH(V1019&amp;W1019,$BK$4:$BK$73&amp;$BJ$4:$BJ$73,0))))</f>
        <v>1.0498615788681297E-2</v>
      </c>
      <c r="AA1019" s="46">
        <f t="shared" si="23"/>
        <v>1.0104986157886813</v>
      </c>
      <c r="AB1019" s="46"/>
    </row>
    <row r="1020" spans="1:28" x14ac:dyDescent="0.25">
      <c r="A1020">
        <v>5413</v>
      </c>
      <c r="B1020" s="1">
        <v>45539.578459317097</v>
      </c>
      <c r="C1020" s="1">
        <v>45539</v>
      </c>
      <c r="D1020" t="s">
        <v>9100</v>
      </c>
      <c r="E1020" t="s">
        <v>9101</v>
      </c>
      <c r="F1020" t="s">
        <v>664</v>
      </c>
      <c r="G1020">
        <v>81</v>
      </c>
      <c r="H1020" t="b">
        <v>0</v>
      </c>
      <c r="I1020" t="s">
        <v>9240</v>
      </c>
      <c r="J1020" t="s">
        <v>9103</v>
      </c>
      <c r="K1020" t="s">
        <v>7</v>
      </c>
      <c r="L1020" t="b">
        <v>0</v>
      </c>
      <c r="M1020" t="s">
        <v>10556</v>
      </c>
      <c r="N1020" t="b">
        <v>0</v>
      </c>
      <c r="O1020" t="b">
        <v>0</v>
      </c>
      <c r="P1020" t="b">
        <v>0</v>
      </c>
      <c r="Q1020" t="b">
        <v>1</v>
      </c>
      <c r="R1020" t="s">
        <v>10557</v>
      </c>
      <c r="S1020">
        <v>40</v>
      </c>
      <c r="T1020" t="b">
        <v>0</v>
      </c>
      <c r="V1020" t="s">
        <v>8</v>
      </c>
      <c r="W1020" t="s">
        <v>8</v>
      </c>
      <c r="X1020" s="11">
        <v>82</v>
      </c>
      <c r="Y1020">
        <v>1</v>
      </c>
      <c r="Z1020" s="46" cm="1">
        <f t="array" ref="Z1020">IF(V1020="NA",$AD$2,(INDEX($BL$4:$BL$73,MATCH(V1020&amp;W1020,$BK$4:$BK$73&amp;$BJ$4:$BJ$73,0))))</f>
        <v>-4.0430703315750931E-2</v>
      </c>
      <c r="AA1020" s="46">
        <f t="shared" si="23"/>
        <v>0.95956929668424906</v>
      </c>
      <c r="AB1020" s="46"/>
    </row>
    <row r="1021" spans="1:28" x14ac:dyDescent="0.25">
      <c r="A1021">
        <v>5417</v>
      </c>
      <c r="B1021" s="1">
        <v>45539.577475370403</v>
      </c>
      <c r="C1021" s="1">
        <v>45539</v>
      </c>
      <c r="D1021" t="s">
        <v>9100</v>
      </c>
      <c r="E1021" t="s">
        <v>9101</v>
      </c>
      <c r="F1021" t="s">
        <v>664</v>
      </c>
      <c r="G1021">
        <v>74</v>
      </c>
      <c r="H1021" t="b">
        <v>0</v>
      </c>
      <c r="I1021" t="s">
        <v>9240</v>
      </c>
      <c r="J1021" t="s">
        <v>9103</v>
      </c>
      <c r="K1021" t="s">
        <v>7</v>
      </c>
      <c r="L1021" t="b">
        <v>0</v>
      </c>
      <c r="M1021" t="s">
        <v>10558</v>
      </c>
      <c r="N1021" t="b">
        <v>1</v>
      </c>
      <c r="O1021" t="b">
        <v>0</v>
      </c>
      <c r="P1021" t="b">
        <v>0</v>
      </c>
      <c r="Q1021" t="b">
        <v>1</v>
      </c>
      <c r="R1021" t="s">
        <v>10559</v>
      </c>
      <c r="S1021">
        <v>40</v>
      </c>
      <c r="T1021" t="b">
        <v>0</v>
      </c>
      <c r="V1021" t="s">
        <v>889</v>
      </c>
      <c r="W1021">
        <v>5</v>
      </c>
      <c r="X1021" s="11">
        <v>77</v>
      </c>
      <c r="Y1021">
        <v>1</v>
      </c>
      <c r="Z1021" s="46" cm="1">
        <f t="array" ref="Z1021">IF(V1021="NA",$AD$2,(INDEX($BL$4:$BL$73,MATCH(V1021&amp;W1021,$BK$4:$BK$73&amp;$BJ$4:$BJ$73,0))))</f>
        <v>4.1970782120221983E-2</v>
      </c>
      <c r="AA1021" s="46">
        <f t="shared" si="23"/>
        <v>1.041970782120222</v>
      </c>
      <c r="AB1021" s="46"/>
    </row>
    <row r="1022" spans="1:28" x14ac:dyDescent="0.25">
      <c r="A1022">
        <v>5418</v>
      </c>
      <c r="B1022" s="1">
        <v>45539.577262696803</v>
      </c>
      <c r="C1022" s="1">
        <v>45539</v>
      </c>
      <c r="D1022" t="s">
        <v>9100</v>
      </c>
      <c r="E1022" t="s">
        <v>9101</v>
      </c>
      <c r="F1022" t="s">
        <v>664</v>
      </c>
      <c r="G1022">
        <v>83</v>
      </c>
      <c r="H1022" t="b">
        <v>0</v>
      </c>
      <c r="I1022" t="s">
        <v>9240</v>
      </c>
      <c r="J1022" t="s">
        <v>9103</v>
      </c>
      <c r="K1022" t="s">
        <v>7</v>
      </c>
      <c r="L1022" t="b">
        <v>0</v>
      </c>
      <c r="M1022" t="s">
        <v>10560</v>
      </c>
      <c r="N1022" t="b">
        <v>0</v>
      </c>
      <c r="O1022" t="b">
        <v>0</v>
      </c>
      <c r="P1022" t="b">
        <v>0</v>
      </c>
      <c r="Q1022" t="b">
        <v>1</v>
      </c>
      <c r="R1022" t="s">
        <v>10561</v>
      </c>
      <c r="S1022">
        <v>40</v>
      </c>
      <c r="T1022" t="b">
        <v>0</v>
      </c>
      <c r="V1022" t="s">
        <v>658</v>
      </c>
      <c r="W1022">
        <v>5</v>
      </c>
      <c r="X1022" s="11">
        <v>87</v>
      </c>
      <c r="Y1022">
        <v>1</v>
      </c>
      <c r="Z1022" s="46" cm="1">
        <f t="array" ref="Z1022">IF(V1022="NA",$AD$2,(INDEX($BL$4:$BL$73,MATCH(V1022&amp;W1022,$BK$4:$BK$73&amp;$BJ$4:$BJ$73,0))))</f>
        <v>2.9563914871896181E-3</v>
      </c>
      <c r="AA1022" s="46">
        <f t="shared" si="23"/>
        <v>1.0029563914871895</v>
      </c>
      <c r="AB1022" s="46"/>
    </row>
    <row r="1023" spans="1:28" x14ac:dyDescent="0.25">
      <c r="A1023">
        <v>5420</v>
      </c>
      <c r="B1023" s="1">
        <v>45539.574719294003</v>
      </c>
      <c r="C1023" s="1">
        <v>45539</v>
      </c>
      <c r="D1023" t="s">
        <v>9100</v>
      </c>
      <c r="E1023" t="s">
        <v>9101</v>
      </c>
      <c r="F1023" t="s">
        <v>790</v>
      </c>
      <c r="G1023">
        <v>93</v>
      </c>
      <c r="H1023" t="b">
        <v>0</v>
      </c>
      <c r="I1023" t="s">
        <v>9240</v>
      </c>
      <c r="J1023" t="s">
        <v>9103</v>
      </c>
      <c r="K1023" t="s">
        <v>9</v>
      </c>
      <c r="L1023" t="b">
        <v>0</v>
      </c>
      <c r="M1023" t="s">
        <v>6848</v>
      </c>
      <c r="N1023" t="b">
        <v>0</v>
      </c>
      <c r="O1023" t="b">
        <v>0</v>
      </c>
      <c r="P1023" t="b">
        <v>0</v>
      </c>
      <c r="Q1023" t="b">
        <v>1</v>
      </c>
      <c r="R1023" t="s">
        <v>1591</v>
      </c>
      <c r="S1023">
        <v>40</v>
      </c>
      <c r="T1023" t="b">
        <v>0</v>
      </c>
      <c r="V1023" t="s">
        <v>743</v>
      </c>
      <c r="W1023">
        <v>4</v>
      </c>
      <c r="X1023" s="11">
        <v>99</v>
      </c>
      <c r="Y1023">
        <v>1</v>
      </c>
      <c r="Z1023" s="46" cm="1">
        <f t="array" ref="Z1023">IF(V1023="NA",$AD$2,(INDEX($BL$4:$BL$73,MATCH(V1023&amp;W1023,$BK$4:$BK$73&amp;$BJ$4:$BJ$73,0))))</f>
        <v>1.1678733304575811E-2</v>
      </c>
      <c r="AA1023" s="46">
        <f t="shared" si="23"/>
        <v>1.0116787333045758</v>
      </c>
      <c r="AB1023" s="46"/>
    </row>
    <row r="1024" spans="1:28" x14ac:dyDescent="0.25">
      <c r="A1024">
        <v>5426</v>
      </c>
      <c r="B1024" s="1">
        <v>45539.573179293999</v>
      </c>
      <c r="C1024" s="1">
        <v>45539</v>
      </c>
      <c r="D1024" t="s">
        <v>9100</v>
      </c>
      <c r="E1024" t="s">
        <v>9101</v>
      </c>
      <c r="F1024" t="s">
        <v>664</v>
      </c>
      <c r="G1024">
        <v>78</v>
      </c>
      <c r="H1024" t="b">
        <v>0</v>
      </c>
      <c r="I1024" t="s">
        <v>9240</v>
      </c>
      <c r="J1024" t="s">
        <v>9103</v>
      </c>
      <c r="K1024" t="s">
        <v>7</v>
      </c>
      <c r="L1024" t="b">
        <v>0</v>
      </c>
      <c r="M1024" t="s">
        <v>6847</v>
      </c>
      <c r="N1024" t="b">
        <v>0</v>
      </c>
      <c r="O1024" t="b">
        <v>0</v>
      </c>
      <c r="P1024" t="b">
        <v>0</v>
      </c>
      <c r="Q1024" t="b">
        <v>1</v>
      </c>
      <c r="R1024" t="s">
        <v>3349</v>
      </c>
      <c r="S1024">
        <v>40</v>
      </c>
      <c r="T1024" t="b">
        <v>0</v>
      </c>
      <c r="V1024" t="s">
        <v>886</v>
      </c>
      <c r="W1024">
        <v>4</v>
      </c>
      <c r="X1024" s="11">
        <v>82</v>
      </c>
      <c r="Y1024">
        <v>1</v>
      </c>
      <c r="Z1024" s="46" cm="1">
        <f t="array" ref="Z1024">IF(V1024="NA",$AD$2,(INDEX($BL$4:$BL$73,MATCH(V1024&amp;W1024,$BK$4:$BK$73&amp;$BJ$4:$BJ$73,0))))</f>
        <v>1.0498615788681297E-2</v>
      </c>
      <c r="AA1024" s="46">
        <f t="shared" si="23"/>
        <v>1.0104986157886813</v>
      </c>
      <c r="AB1024" s="46"/>
    </row>
    <row r="1025" spans="1:28" x14ac:dyDescent="0.25">
      <c r="A1025">
        <v>5427</v>
      </c>
      <c r="B1025" s="1">
        <v>45539.572913877302</v>
      </c>
      <c r="C1025" s="1">
        <v>45539</v>
      </c>
      <c r="D1025" t="s">
        <v>9100</v>
      </c>
      <c r="E1025" t="s">
        <v>9101</v>
      </c>
      <c r="F1025" t="s">
        <v>664</v>
      </c>
      <c r="G1025">
        <v>80</v>
      </c>
      <c r="H1025" t="b">
        <v>0</v>
      </c>
      <c r="I1025" t="s">
        <v>9240</v>
      </c>
      <c r="J1025" t="s">
        <v>9103</v>
      </c>
      <c r="K1025" t="s">
        <v>7</v>
      </c>
      <c r="L1025" t="b">
        <v>0</v>
      </c>
      <c r="M1025" t="s">
        <v>10562</v>
      </c>
      <c r="N1025" t="b">
        <v>0</v>
      </c>
      <c r="O1025" t="b">
        <v>0</v>
      </c>
      <c r="P1025" t="b">
        <v>0</v>
      </c>
      <c r="Q1025" t="b">
        <v>1</v>
      </c>
      <c r="R1025" t="s">
        <v>10563</v>
      </c>
      <c r="S1025">
        <v>40</v>
      </c>
      <c r="T1025" t="b">
        <v>0</v>
      </c>
      <c r="V1025" t="s">
        <v>8</v>
      </c>
      <c r="W1025" t="s">
        <v>8</v>
      </c>
      <c r="X1025" s="11">
        <v>82</v>
      </c>
      <c r="Y1025">
        <v>1</v>
      </c>
      <c r="Z1025" s="46" cm="1">
        <f t="array" ref="Z1025">IF(V1025="NA",$AD$2,(INDEX($BL$4:$BL$73,MATCH(V1025&amp;W1025,$BK$4:$BK$73&amp;$BJ$4:$BJ$73,0))))</f>
        <v>-4.0430703315750931E-2</v>
      </c>
      <c r="AA1025" s="46">
        <f t="shared" si="23"/>
        <v>0.95956929668424906</v>
      </c>
      <c r="AB1025" s="46"/>
    </row>
    <row r="1026" spans="1:28" x14ac:dyDescent="0.25">
      <c r="A1026">
        <v>5428</v>
      </c>
      <c r="B1026" s="1">
        <v>45539.572588101903</v>
      </c>
      <c r="C1026" s="1">
        <v>45539</v>
      </c>
      <c r="D1026" t="s">
        <v>9100</v>
      </c>
      <c r="E1026" t="s">
        <v>9101</v>
      </c>
      <c r="F1026" t="s">
        <v>664</v>
      </c>
      <c r="G1026">
        <v>76</v>
      </c>
      <c r="H1026" t="b">
        <v>0</v>
      </c>
      <c r="I1026" t="s">
        <v>9240</v>
      </c>
      <c r="J1026" t="s">
        <v>9103</v>
      </c>
      <c r="K1026" t="s">
        <v>7</v>
      </c>
      <c r="L1026" t="b">
        <v>0</v>
      </c>
      <c r="M1026" t="s">
        <v>10564</v>
      </c>
      <c r="N1026" t="b">
        <v>0</v>
      </c>
      <c r="O1026" t="b">
        <v>0</v>
      </c>
      <c r="P1026" t="b">
        <v>0</v>
      </c>
      <c r="Q1026" t="b">
        <v>1</v>
      </c>
      <c r="R1026" t="s">
        <v>10565</v>
      </c>
      <c r="S1026">
        <v>40</v>
      </c>
      <c r="T1026" t="b">
        <v>0</v>
      </c>
      <c r="V1026" t="s">
        <v>892</v>
      </c>
      <c r="W1026">
        <v>4</v>
      </c>
      <c r="X1026" s="11">
        <v>77</v>
      </c>
      <c r="Y1026">
        <v>1</v>
      </c>
      <c r="Z1026" s="46" cm="1">
        <f t="array" ref="Z1026">IF(V1026="NA",$AD$2,(INDEX($BL$4:$BL$73,MATCH(V1026&amp;W1026,$BK$4:$BK$73&amp;$BJ$4:$BJ$73,0))))</f>
        <v>1.0498615788681274E-2</v>
      </c>
      <c r="AA1026" s="46">
        <f t="shared" si="23"/>
        <v>1.0104986157886813</v>
      </c>
      <c r="AB1026" s="46"/>
    </row>
    <row r="1027" spans="1:28" x14ac:dyDescent="0.25">
      <c r="A1027">
        <v>5440</v>
      </c>
      <c r="B1027" s="1">
        <v>45539.568901365703</v>
      </c>
      <c r="C1027" s="1">
        <v>45539</v>
      </c>
      <c r="D1027" t="s">
        <v>9100</v>
      </c>
      <c r="E1027" t="s">
        <v>9101</v>
      </c>
      <c r="F1027" t="s">
        <v>790</v>
      </c>
      <c r="G1027">
        <v>71</v>
      </c>
      <c r="H1027" t="b">
        <v>0</v>
      </c>
      <c r="I1027" t="s">
        <v>9240</v>
      </c>
      <c r="J1027" t="s">
        <v>9103</v>
      </c>
      <c r="K1027" t="s">
        <v>7</v>
      </c>
      <c r="L1027" t="b">
        <v>0</v>
      </c>
      <c r="M1027" t="s">
        <v>10566</v>
      </c>
      <c r="N1027" t="b">
        <v>0</v>
      </c>
      <c r="O1027" t="b">
        <v>0</v>
      </c>
      <c r="P1027" t="b">
        <v>0</v>
      </c>
      <c r="Q1027" t="b">
        <v>1</v>
      </c>
      <c r="R1027" t="s">
        <v>10567</v>
      </c>
      <c r="S1027">
        <v>40</v>
      </c>
      <c r="T1027" t="b">
        <v>0</v>
      </c>
      <c r="V1027" t="s">
        <v>658</v>
      </c>
      <c r="W1027">
        <v>4</v>
      </c>
      <c r="X1027" s="11">
        <v>72</v>
      </c>
      <c r="Y1027">
        <v>1</v>
      </c>
      <c r="Z1027" s="46" cm="1">
        <f t="array" ref="Z1027">IF(V1027="NA",$AD$2,(INDEX($BL$4:$BL$73,MATCH(V1027&amp;W1027,$BK$4:$BK$73&amp;$BJ$4:$BJ$73,0))))</f>
        <v>1.1678733304575896E-2</v>
      </c>
      <c r="AA1027" s="46">
        <f t="shared" si="23"/>
        <v>1.0116787333045758</v>
      </c>
      <c r="AB1027" s="46"/>
    </row>
    <row r="1028" spans="1:28" x14ac:dyDescent="0.25">
      <c r="A1028">
        <v>5441</v>
      </c>
      <c r="B1028" s="1">
        <v>45539.568604861102</v>
      </c>
      <c r="C1028" s="1">
        <v>45539</v>
      </c>
      <c r="D1028" t="s">
        <v>9100</v>
      </c>
      <c r="E1028" t="s">
        <v>9101</v>
      </c>
      <c r="F1028" t="s">
        <v>664</v>
      </c>
      <c r="G1028">
        <v>75</v>
      </c>
      <c r="H1028" t="b">
        <v>0</v>
      </c>
      <c r="I1028" t="s">
        <v>9240</v>
      </c>
      <c r="J1028" t="s">
        <v>9103</v>
      </c>
      <c r="K1028" t="s">
        <v>7</v>
      </c>
      <c r="L1028" t="b">
        <v>0</v>
      </c>
      <c r="M1028" t="s">
        <v>10568</v>
      </c>
      <c r="N1028" t="b">
        <v>0</v>
      </c>
      <c r="O1028" t="b">
        <v>0</v>
      </c>
      <c r="P1028" t="b">
        <v>0</v>
      </c>
      <c r="Q1028" t="b">
        <v>1</v>
      </c>
      <c r="R1028" t="s">
        <v>10569</v>
      </c>
      <c r="S1028">
        <v>40</v>
      </c>
      <c r="T1028" t="b">
        <v>0</v>
      </c>
      <c r="V1028" t="s">
        <v>886</v>
      </c>
      <c r="W1028">
        <v>4</v>
      </c>
      <c r="X1028" s="11">
        <v>77</v>
      </c>
      <c r="Y1028">
        <v>1</v>
      </c>
      <c r="Z1028" s="46" cm="1">
        <f t="array" ref="Z1028">IF(V1028="NA",$AD$2,(INDEX($BL$4:$BL$73,MATCH(V1028&amp;W1028,$BK$4:$BK$73&amp;$BJ$4:$BJ$73,0))))</f>
        <v>1.0498615788681297E-2</v>
      </c>
      <c r="AA1028" s="46">
        <f t="shared" ref="AA1028:AA1091" si="24">Y1028+Z1028</f>
        <v>1.0104986157886813</v>
      </c>
      <c r="AB1028" s="46"/>
    </row>
    <row r="1029" spans="1:28" x14ac:dyDescent="0.25">
      <c r="A1029">
        <v>5445</v>
      </c>
      <c r="B1029" s="1">
        <v>45539.567641817099</v>
      </c>
      <c r="C1029" s="1">
        <v>45539</v>
      </c>
      <c r="D1029" t="s">
        <v>9100</v>
      </c>
      <c r="E1029" t="s">
        <v>9101</v>
      </c>
      <c r="F1029" t="s">
        <v>664</v>
      </c>
      <c r="G1029">
        <v>73</v>
      </c>
      <c r="H1029" t="b">
        <v>0</v>
      </c>
      <c r="I1029" t="s">
        <v>9240</v>
      </c>
      <c r="J1029" t="s">
        <v>9103</v>
      </c>
      <c r="K1029" t="s">
        <v>7</v>
      </c>
      <c r="L1029" t="b">
        <v>0</v>
      </c>
      <c r="M1029" t="s">
        <v>10570</v>
      </c>
      <c r="N1029" t="b">
        <v>0</v>
      </c>
      <c r="O1029" t="b">
        <v>0</v>
      </c>
      <c r="P1029" t="b">
        <v>0</v>
      </c>
      <c r="Q1029" t="b">
        <v>1</v>
      </c>
      <c r="R1029" t="s">
        <v>10571</v>
      </c>
      <c r="S1029">
        <v>40</v>
      </c>
      <c r="T1029" t="b">
        <v>0</v>
      </c>
      <c r="V1029" t="s">
        <v>886</v>
      </c>
      <c r="W1029">
        <v>4</v>
      </c>
      <c r="X1029" s="11">
        <v>77</v>
      </c>
      <c r="Y1029">
        <v>1</v>
      </c>
      <c r="Z1029" s="46" cm="1">
        <f t="array" ref="Z1029">IF(V1029="NA",$AD$2,(INDEX($BL$4:$BL$73,MATCH(V1029&amp;W1029,$BK$4:$BK$73&amp;$BJ$4:$BJ$73,0))))</f>
        <v>1.0498615788681297E-2</v>
      </c>
      <c r="AA1029" s="46">
        <f t="shared" si="24"/>
        <v>1.0104986157886813</v>
      </c>
      <c r="AB1029" s="46"/>
    </row>
    <row r="1030" spans="1:28" x14ac:dyDescent="0.25">
      <c r="A1030">
        <v>5446</v>
      </c>
      <c r="B1030" s="1">
        <v>45539.5673495023</v>
      </c>
      <c r="C1030" s="1">
        <v>45539</v>
      </c>
      <c r="D1030" t="s">
        <v>9100</v>
      </c>
      <c r="E1030" t="s">
        <v>9101</v>
      </c>
      <c r="F1030" t="s">
        <v>790</v>
      </c>
      <c r="G1030">
        <v>72</v>
      </c>
      <c r="H1030" t="b">
        <v>0</v>
      </c>
      <c r="I1030" t="s">
        <v>9240</v>
      </c>
      <c r="J1030" t="s">
        <v>9103</v>
      </c>
      <c r="K1030" t="s">
        <v>7</v>
      </c>
      <c r="L1030" t="b">
        <v>0</v>
      </c>
      <c r="M1030" t="s">
        <v>10572</v>
      </c>
      <c r="N1030" t="b">
        <v>0</v>
      </c>
      <c r="O1030" t="b">
        <v>0</v>
      </c>
      <c r="P1030" t="b">
        <v>0</v>
      </c>
      <c r="Q1030" t="b">
        <v>1</v>
      </c>
      <c r="R1030" t="s">
        <v>10573</v>
      </c>
      <c r="S1030">
        <v>40</v>
      </c>
      <c r="T1030" t="b">
        <v>0</v>
      </c>
      <c r="V1030" t="s">
        <v>889</v>
      </c>
      <c r="W1030">
        <v>4</v>
      </c>
      <c r="X1030" s="11">
        <v>72</v>
      </c>
      <c r="Y1030">
        <v>1</v>
      </c>
      <c r="Z1030" s="46" cm="1">
        <f t="array" ref="Z1030">IF(V1030="NA",$AD$2,(INDEX($BL$4:$BL$73,MATCH(V1030&amp;W1030,$BK$4:$BK$73&amp;$BJ$4:$BJ$73,0))))</f>
        <v>1.0498615788681227E-2</v>
      </c>
      <c r="AA1030" s="46">
        <f t="shared" si="24"/>
        <v>1.0104986157886813</v>
      </c>
      <c r="AB1030" s="46"/>
    </row>
    <row r="1031" spans="1:28" x14ac:dyDescent="0.25">
      <c r="A1031">
        <v>5447</v>
      </c>
      <c r="B1031" s="1">
        <v>45539.566984490702</v>
      </c>
      <c r="C1031" s="1">
        <v>45539</v>
      </c>
      <c r="D1031" t="s">
        <v>9100</v>
      </c>
      <c r="E1031" t="s">
        <v>9101</v>
      </c>
      <c r="F1031" t="s">
        <v>664</v>
      </c>
      <c r="G1031">
        <v>76</v>
      </c>
      <c r="H1031" t="b">
        <v>0</v>
      </c>
      <c r="I1031" t="s">
        <v>9240</v>
      </c>
      <c r="J1031" t="s">
        <v>9103</v>
      </c>
      <c r="K1031" t="s">
        <v>7</v>
      </c>
      <c r="L1031" t="b">
        <v>0</v>
      </c>
      <c r="M1031" t="s">
        <v>10574</v>
      </c>
      <c r="N1031" t="b">
        <v>0</v>
      </c>
      <c r="O1031" t="b">
        <v>0</v>
      </c>
      <c r="P1031" t="b">
        <v>0</v>
      </c>
      <c r="Q1031" t="b">
        <v>1</v>
      </c>
      <c r="R1031" t="s">
        <v>10575</v>
      </c>
      <c r="S1031">
        <v>40</v>
      </c>
      <c r="T1031" t="b">
        <v>0</v>
      </c>
      <c r="V1031" t="s">
        <v>658</v>
      </c>
      <c r="W1031">
        <v>5</v>
      </c>
      <c r="X1031" s="11">
        <v>77</v>
      </c>
      <c r="Y1031">
        <v>1</v>
      </c>
      <c r="Z1031" s="46" cm="1">
        <f t="array" ref="Z1031">IF(V1031="NA",$AD$2,(INDEX($BL$4:$BL$73,MATCH(V1031&amp;W1031,$BK$4:$BK$73&amp;$BJ$4:$BJ$73,0))))</f>
        <v>2.9563914871896181E-3</v>
      </c>
      <c r="AA1031" s="46">
        <f t="shared" si="24"/>
        <v>1.0029563914871895</v>
      </c>
      <c r="AB1031" s="46"/>
    </row>
    <row r="1032" spans="1:28" x14ac:dyDescent="0.25">
      <c r="A1032">
        <v>5448</v>
      </c>
      <c r="B1032" s="1">
        <v>45539.566723391203</v>
      </c>
      <c r="C1032" s="1">
        <v>45539</v>
      </c>
      <c r="D1032" t="s">
        <v>9100</v>
      </c>
      <c r="E1032" t="s">
        <v>9101</v>
      </c>
      <c r="F1032" t="s">
        <v>664</v>
      </c>
      <c r="G1032">
        <v>77</v>
      </c>
      <c r="H1032" t="b">
        <v>0</v>
      </c>
      <c r="I1032" t="s">
        <v>9240</v>
      </c>
      <c r="J1032" t="s">
        <v>9103</v>
      </c>
      <c r="K1032" t="s">
        <v>7</v>
      </c>
      <c r="L1032" t="b">
        <v>0</v>
      </c>
      <c r="M1032" t="s">
        <v>10576</v>
      </c>
      <c r="N1032" t="b">
        <v>0</v>
      </c>
      <c r="O1032" t="b">
        <v>0</v>
      </c>
      <c r="P1032" t="b">
        <v>0</v>
      </c>
      <c r="Q1032" t="b">
        <v>1</v>
      </c>
      <c r="R1032" t="s">
        <v>10577</v>
      </c>
      <c r="S1032">
        <v>40</v>
      </c>
      <c r="T1032" t="b">
        <v>0</v>
      </c>
      <c r="V1032" t="s">
        <v>741</v>
      </c>
      <c r="W1032">
        <v>5</v>
      </c>
      <c r="X1032" s="11">
        <v>77</v>
      </c>
      <c r="Y1032">
        <v>1</v>
      </c>
      <c r="Z1032" s="46" cm="1">
        <f t="array" ref="Z1032">IF(V1032="NA",$AD$2,(INDEX($BL$4:$BL$73,MATCH(V1032&amp;W1032,$BK$4:$BK$73&amp;$BJ$4:$BJ$73,0))))</f>
        <v>2.9563914871896368E-3</v>
      </c>
      <c r="AA1032" s="46">
        <f t="shared" si="24"/>
        <v>1.0029563914871897</v>
      </c>
      <c r="AB1032" s="46"/>
    </row>
    <row r="1033" spans="1:28" x14ac:dyDescent="0.25">
      <c r="A1033">
        <v>5460</v>
      </c>
      <c r="B1033" s="1">
        <v>45539.562766111099</v>
      </c>
      <c r="C1033" s="1">
        <v>45539</v>
      </c>
      <c r="D1033" t="s">
        <v>9100</v>
      </c>
      <c r="E1033" t="s">
        <v>9101</v>
      </c>
      <c r="F1033" t="s">
        <v>790</v>
      </c>
      <c r="G1033">
        <v>74</v>
      </c>
      <c r="H1033" t="b">
        <v>0</v>
      </c>
      <c r="I1033" t="s">
        <v>9240</v>
      </c>
      <c r="J1033" t="s">
        <v>9103</v>
      </c>
      <c r="K1033" t="s">
        <v>7</v>
      </c>
      <c r="L1033" t="b">
        <v>0</v>
      </c>
      <c r="M1033" t="s">
        <v>10578</v>
      </c>
      <c r="N1033" t="b">
        <v>0</v>
      </c>
      <c r="O1033" t="b">
        <v>0</v>
      </c>
      <c r="P1033" t="b">
        <v>0</v>
      </c>
      <c r="Q1033" t="b">
        <v>1</v>
      </c>
      <c r="R1033" t="s">
        <v>10579</v>
      </c>
      <c r="S1033">
        <v>40</v>
      </c>
      <c r="T1033" t="b">
        <v>0</v>
      </c>
      <c r="V1033" t="s">
        <v>8</v>
      </c>
      <c r="W1033" t="s">
        <v>8</v>
      </c>
      <c r="X1033" s="11">
        <v>77</v>
      </c>
      <c r="Y1033">
        <v>1</v>
      </c>
      <c r="Z1033" s="46" cm="1">
        <f t="array" ref="Z1033">IF(V1033="NA",$AD$2,(INDEX($BL$4:$BL$73,MATCH(V1033&amp;W1033,$BK$4:$BK$73&amp;$BJ$4:$BJ$73,0))))</f>
        <v>-4.0430703315750931E-2</v>
      </c>
      <c r="AA1033" s="46">
        <f t="shared" si="24"/>
        <v>0.95956929668424906</v>
      </c>
      <c r="AB1033" s="46"/>
    </row>
    <row r="1034" spans="1:28" x14ac:dyDescent="0.25">
      <c r="A1034">
        <v>5461</v>
      </c>
      <c r="B1034" s="1">
        <v>45539.562394305598</v>
      </c>
      <c r="C1034" s="1">
        <v>45539</v>
      </c>
      <c r="D1034" t="s">
        <v>9100</v>
      </c>
      <c r="E1034" t="s">
        <v>9101</v>
      </c>
      <c r="F1034" t="s">
        <v>664</v>
      </c>
      <c r="G1034">
        <v>86</v>
      </c>
      <c r="H1034" t="b">
        <v>0</v>
      </c>
      <c r="I1034" t="s">
        <v>9240</v>
      </c>
      <c r="J1034" t="s">
        <v>9103</v>
      </c>
      <c r="K1034" t="s">
        <v>7</v>
      </c>
      <c r="L1034" t="b">
        <v>0</v>
      </c>
      <c r="M1034" t="s">
        <v>10580</v>
      </c>
      <c r="N1034" t="b">
        <v>0</v>
      </c>
      <c r="O1034" t="b">
        <v>0</v>
      </c>
      <c r="P1034" t="b">
        <v>0</v>
      </c>
      <c r="Q1034" t="b">
        <v>1</v>
      </c>
      <c r="R1034" t="s">
        <v>10581</v>
      </c>
      <c r="S1034">
        <v>40</v>
      </c>
      <c r="T1034" t="b">
        <v>0</v>
      </c>
      <c r="V1034" t="s">
        <v>8</v>
      </c>
      <c r="W1034" t="s">
        <v>8</v>
      </c>
      <c r="X1034" s="11">
        <v>87</v>
      </c>
      <c r="Y1034">
        <v>1</v>
      </c>
      <c r="Z1034" s="46" cm="1">
        <f t="array" ref="Z1034">IF(V1034="NA",$AD$2,(INDEX($BL$4:$BL$73,MATCH(V1034&amp;W1034,$BK$4:$BK$73&amp;$BJ$4:$BJ$73,0))))</f>
        <v>-4.0430703315750931E-2</v>
      </c>
      <c r="AA1034" s="46">
        <f t="shared" si="24"/>
        <v>0.95956929668424906</v>
      </c>
      <c r="AB1034" s="46"/>
    </row>
    <row r="1035" spans="1:28" x14ac:dyDescent="0.25">
      <c r="A1035">
        <v>5462</v>
      </c>
      <c r="B1035" s="1">
        <v>45539.561591203703</v>
      </c>
      <c r="C1035" s="1">
        <v>45539</v>
      </c>
      <c r="D1035" t="s">
        <v>9100</v>
      </c>
      <c r="E1035" t="s">
        <v>9101</v>
      </c>
      <c r="F1035" t="s">
        <v>790</v>
      </c>
      <c r="G1035">
        <v>76</v>
      </c>
      <c r="H1035" t="b">
        <v>0</v>
      </c>
      <c r="I1035" t="s">
        <v>9240</v>
      </c>
      <c r="J1035" t="s">
        <v>9103</v>
      </c>
      <c r="K1035" t="s">
        <v>7</v>
      </c>
      <c r="L1035" t="b">
        <v>0</v>
      </c>
      <c r="M1035" t="s">
        <v>6846</v>
      </c>
      <c r="N1035" t="b">
        <v>0</v>
      </c>
      <c r="O1035" t="b">
        <v>0</v>
      </c>
      <c r="P1035" t="b">
        <v>0</v>
      </c>
      <c r="Q1035" t="b">
        <v>1</v>
      </c>
      <c r="R1035" t="s">
        <v>3337</v>
      </c>
      <c r="S1035">
        <v>40</v>
      </c>
      <c r="T1035" t="b">
        <v>0</v>
      </c>
      <c r="V1035" t="s">
        <v>886</v>
      </c>
      <c r="W1035">
        <v>3</v>
      </c>
      <c r="X1035" s="11">
        <v>77</v>
      </c>
      <c r="Y1035">
        <v>1</v>
      </c>
      <c r="Z1035" s="46" cm="1">
        <f t="array" ref="Z1035">IF(V1035="NA",$AD$2,(INDEX($BL$4:$BL$73,MATCH(V1035&amp;W1035,$BK$4:$BK$73&amp;$BJ$4:$BJ$73,0))))</f>
        <v>1.8952516812716664E-2</v>
      </c>
      <c r="AA1035" s="46">
        <f t="shared" si="24"/>
        <v>1.0189525168127167</v>
      </c>
      <c r="AB1035" s="46"/>
    </row>
    <row r="1036" spans="1:28" x14ac:dyDescent="0.25">
      <c r="A1036">
        <v>5468</v>
      </c>
      <c r="B1036" s="1">
        <v>45539.5592715741</v>
      </c>
      <c r="C1036" s="1">
        <v>45539</v>
      </c>
      <c r="D1036" t="s">
        <v>9100</v>
      </c>
      <c r="E1036" t="s">
        <v>9101</v>
      </c>
      <c r="F1036" t="s">
        <v>790</v>
      </c>
      <c r="G1036">
        <v>71</v>
      </c>
      <c r="H1036" t="b">
        <v>0</v>
      </c>
      <c r="I1036" t="s">
        <v>9240</v>
      </c>
      <c r="J1036" t="s">
        <v>9103</v>
      </c>
      <c r="K1036" t="s">
        <v>7</v>
      </c>
      <c r="L1036" t="b">
        <v>0</v>
      </c>
      <c r="M1036" t="s">
        <v>6845</v>
      </c>
      <c r="N1036" t="b">
        <v>0</v>
      </c>
      <c r="O1036" t="b">
        <v>0</v>
      </c>
      <c r="P1036" t="b">
        <v>0</v>
      </c>
      <c r="Q1036" t="b">
        <v>1</v>
      </c>
      <c r="R1036" t="s">
        <v>3335</v>
      </c>
      <c r="S1036">
        <v>40</v>
      </c>
      <c r="T1036" t="b">
        <v>0</v>
      </c>
      <c r="V1036" t="s">
        <v>886</v>
      </c>
      <c r="W1036">
        <v>3</v>
      </c>
      <c r="X1036" s="11">
        <v>72</v>
      </c>
      <c r="Y1036">
        <v>1</v>
      </c>
      <c r="Z1036" s="46" cm="1">
        <f t="array" ref="Z1036">IF(V1036="NA",$AD$2,(INDEX($BL$4:$BL$73,MATCH(V1036&amp;W1036,$BK$4:$BK$73&amp;$BJ$4:$BJ$73,0))))</f>
        <v>1.8952516812716664E-2</v>
      </c>
      <c r="AA1036" s="46">
        <f t="shared" si="24"/>
        <v>1.0189525168127167</v>
      </c>
      <c r="AB1036" s="46"/>
    </row>
    <row r="1037" spans="1:28" x14ac:dyDescent="0.25">
      <c r="A1037">
        <v>5470</v>
      </c>
      <c r="B1037" s="1">
        <v>45539.558786967602</v>
      </c>
      <c r="C1037" s="1">
        <v>45539</v>
      </c>
      <c r="D1037" t="s">
        <v>9100</v>
      </c>
      <c r="E1037" t="s">
        <v>9101</v>
      </c>
      <c r="F1037" t="s">
        <v>664</v>
      </c>
      <c r="G1037">
        <v>77</v>
      </c>
      <c r="H1037" t="b">
        <v>0</v>
      </c>
      <c r="I1037" t="s">
        <v>9240</v>
      </c>
      <c r="J1037" t="s">
        <v>9103</v>
      </c>
      <c r="K1037" t="s">
        <v>7</v>
      </c>
      <c r="L1037" t="b">
        <v>0</v>
      </c>
      <c r="M1037" t="s">
        <v>10582</v>
      </c>
      <c r="N1037" t="b">
        <v>0</v>
      </c>
      <c r="O1037" t="b">
        <v>0</v>
      </c>
      <c r="P1037" t="b">
        <v>0</v>
      </c>
      <c r="Q1037" t="b">
        <v>1</v>
      </c>
      <c r="R1037" t="s">
        <v>10583</v>
      </c>
      <c r="S1037">
        <v>40</v>
      </c>
      <c r="T1037" t="b">
        <v>0</v>
      </c>
      <c r="V1037" t="s">
        <v>8</v>
      </c>
      <c r="W1037" t="s">
        <v>8</v>
      </c>
      <c r="X1037" s="11">
        <v>77</v>
      </c>
      <c r="Y1037">
        <v>1</v>
      </c>
      <c r="Z1037" s="46" cm="1">
        <f t="array" ref="Z1037">IF(V1037="NA",$AD$2,(INDEX($BL$4:$BL$73,MATCH(V1037&amp;W1037,$BK$4:$BK$73&amp;$BJ$4:$BJ$73,0))))</f>
        <v>-4.0430703315750931E-2</v>
      </c>
      <c r="AA1037" s="46">
        <f t="shared" si="24"/>
        <v>0.95956929668424906</v>
      </c>
      <c r="AB1037" s="46"/>
    </row>
    <row r="1038" spans="1:28" x14ac:dyDescent="0.25">
      <c r="A1038">
        <v>5476</v>
      </c>
      <c r="B1038" s="1">
        <v>45539.554568032399</v>
      </c>
      <c r="C1038" s="1">
        <v>45539</v>
      </c>
      <c r="D1038" t="s">
        <v>9100</v>
      </c>
      <c r="E1038" t="s">
        <v>9101</v>
      </c>
      <c r="F1038" t="s">
        <v>664</v>
      </c>
      <c r="G1038">
        <v>73</v>
      </c>
      <c r="H1038" t="b">
        <v>0</v>
      </c>
      <c r="I1038" t="s">
        <v>9240</v>
      </c>
      <c r="J1038" t="s">
        <v>9103</v>
      </c>
      <c r="K1038" t="s">
        <v>7</v>
      </c>
      <c r="L1038" t="b">
        <v>0</v>
      </c>
      <c r="M1038" t="s">
        <v>10584</v>
      </c>
      <c r="N1038" t="b">
        <v>0</v>
      </c>
      <c r="O1038" t="b">
        <v>0</v>
      </c>
      <c r="P1038" t="b">
        <v>0</v>
      </c>
      <c r="Q1038" t="b">
        <v>1</v>
      </c>
      <c r="R1038" t="s">
        <v>10585</v>
      </c>
      <c r="S1038">
        <v>40</v>
      </c>
      <c r="T1038" t="b">
        <v>0</v>
      </c>
      <c r="V1038" t="s">
        <v>886</v>
      </c>
      <c r="W1038">
        <v>5</v>
      </c>
      <c r="X1038" s="11">
        <v>77</v>
      </c>
      <c r="Y1038">
        <v>1</v>
      </c>
      <c r="Z1038" s="46" cm="1">
        <f t="array" ref="Z1038">IF(V1038="NA",$AD$2,(INDEX($BL$4:$BL$73,MATCH(V1038&amp;W1038,$BK$4:$BK$73&amp;$BJ$4:$BJ$73,0))))</f>
        <v>4.1970782120221983E-2</v>
      </c>
      <c r="AA1038" s="46">
        <f t="shared" si="24"/>
        <v>1.041970782120222</v>
      </c>
      <c r="AB1038" s="46"/>
    </row>
    <row r="1039" spans="1:28" x14ac:dyDescent="0.25">
      <c r="A1039">
        <v>5479</v>
      </c>
      <c r="B1039" s="1">
        <v>45539.553643055602</v>
      </c>
      <c r="C1039" s="1">
        <v>45539</v>
      </c>
      <c r="D1039" t="s">
        <v>9100</v>
      </c>
      <c r="E1039" t="s">
        <v>9101</v>
      </c>
      <c r="F1039" t="s">
        <v>664</v>
      </c>
      <c r="G1039">
        <v>73</v>
      </c>
      <c r="H1039" t="b">
        <v>0</v>
      </c>
      <c r="I1039" t="s">
        <v>9240</v>
      </c>
      <c r="J1039" t="s">
        <v>9103</v>
      </c>
      <c r="K1039" t="s">
        <v>7</v>
      </c>
      <c r="L1039" t="b">
        <v>0</v>
      </c>
      <c r="M1039" t="s">
        <v>10586</v>
      </c>
      <c r="N1039" t="b">
        <v>0</v>
      </c>
      <c r="O1039" t="b">
        <v>0</v>
      </c>
      <c r="P1039" t="b">
        <v>0</v>
      </c>
      <c r="Q1039" t="b">
        <v>1</v>
      </c>
      <c r="R1039" t="s">
        <v>10587</v>
      </c>
      <c r="S1039">
        <v>40</v>
      </c>
      <c r="T1039" t="b">
        <v>0</v>
      </c>
      <c r="V1039" t="s">
        <v>742</v>
      </c>
      <c r="W1039">
        <v>3</v>
      </c>
      <c r="X1039" s="11">
        <v>77</v>
      </c>
      <c r="Y1039">
        <v>1</v>
      </c>
      <c r="Z1039" s="46" cm="1">
        <f t="array" ref="Z1039">IF(V1039="NA",$AD$2,(INDEX($BL$4:$BL$73,MATCH(V1039&amp;W1039,$BK$4:$BK$73&amp;$BJ$4:$BJ$73,0))))</f>
        <v>1.7708121310808282E-2</v>
      </c>
      <c r="AA1039" s="46">
        <f t="shared" si="24"/>
        <v>1.0177081213108083</v>
      </c>
      <c r="AB1039" s="46"/>
    </row>
    <row r="1040" spans="1:28" x14ac:dyDescent="0.25">
      <c r="A1040">
        <v>5480</v>
      </c>
      <c r="B1040" s="1">
        <v>45539.553320752297</v>
      </c>
      <c r="C1040" s="1">
        <v>45539</v>
      </c>
      <c r="D1040" t="s">
        <v>9100</v>
      </c>
      <c r="E1040" t="s">
        <v>9101</v>
      </c>
      <c r="F1040" t="s">
        <v>790</v>
      </c>
      <c r="G1040">
        <v>75</v>
      </c>
      <c r="H1040" t="b">
        <v>0</v>
      </c>
      <c r="I1040" t="s">
        <v>9240</v>
      </c>
      <c r="J1040" t="s">
        <v>9103</v>
      </c>
      <c r="K1040" t="s">
        <v>7</v>
      </c>
      <c r="L1040" t="b">
        <v>0</v>
      </c>
      <c r="M1040" t="s">
        <v>6844</v>
      </c>
      <c r="N1040" t="b">
        <v>0</v>
      </c>
      <c r="O1040" t="b">
        <v>0</v>
      </c>
      <c r="P1040" t="b">
        <v>0</v>
      </c>
      <c r="Q1040" t="b">
        <v>1</v>
      </c>
      <c r="R1040" t="s">
        <v>3332</v>
      </c>
      <c r="S1040">
        <v>40</v>
      </c>
      <c r="T1040" t="b">
        <v>0</v>
      </c>
      <c r="V1040" t="s">
        <v>886</v>
      </c>
      <c r="W1040">
        <v>4</v>
      </c>
      <c r="X1040" s="11">
        <v>77</v>
      </c>
      <c r="Y1040">
        <v>1</v>
      </c>
      <c r="Z1040" s="46" cm="1">
        <f t="array" ref="Z1040">IF(V1040="NA",$AD$2,(INDEX($BL$4:$BL$73,MATCH(V1040&amp;W1040,$BK$4:$BK$73&amp;$BJ$4:$BJ$73,0))))</f>
        <v>1.0498615788681297E-2</v>
      </c>
      <c r="AA1040" s="46">
        <f t="shared" si="24"/>
        <v>1.0104986157886813</v>
      </c>
      <c r="AB1040" s="46"/>
    </row>
    <row r="1041" spans="1:28" x14ac:dyDescent="0.25">
      <c r="A1041">
        <v>5481</v>
      </c>
      <c r="B1041" s="1">
        <v>45539.553001006898</v>
      </c>
      <c r="C1041" s="1">
        <v>45539</v>
      </c>
      <c r="D1041" t="s">
        <v>9100</v>
      </c>
      <c r="E1041" t="s">
        <v>9101</v>
      </c>
      <c r="F1041" t="s">
        <v>664</v>
      </c>
      <c r="G1041">
        <v>76</v>
      </c>
      <c r="H1041" t="b">
        <v>0</v>
      </c>
      <c r="I1041" t="s">
        <v>9240</v>
      </c>
      <c r="J1041" t="s">
        <v>9103</v>
      </c>
      <c r="K1041" t="s">
        <v>7</v>
      </c>
      <c r="L1041" t="b">
        <v>0</v>
      </c>
      <c r="M1041" t="s">
        <v>10588</v>
      </c>
      <c r="N1041" t="b">
        <v>0</v>
      </c>
      <c r="O1041" t="b">
        <v>0</v>
      </c>
      <c r="P1041" t="b">
        <v>0</v>
      </c>
      <c r="Q1041" t="b">
        <v>1</v>
      </c>
      <c r="R1041" t="s">
        <v>10589</v>
      </c>
      <c r="S1041">
        <v>40</v>
      </c>
      <c r="T1041" t="b">
        <v>0</v>
      </c>
      <c r="V1041" t="s">
        <v>658</v>
      </c>
      <c r="W1041">
        <v>4</v>
      </c>
      <c r="X1041" s="11">
        <v>77</v>
      </c>
      <c r="Y1041">
        <v>1</v>
      </c>
      <c r="Z1041" s="46" cm="1">
        <f t="array" ref="Z1041">IF(V1041="NA",$AD$2,(INDEX($BL$4:$BL$73,MATCH(V1041&amp;W1041,$BK$4:$BK$73&amp;$BJ$4:$BJ$73,0))))</f>
        <v>1.1678733304575896E-2</v>
      </c>
      <c r="AA1041" s="46">
        <f t="shared" si="24"/>
        <v>1.0116787333045758</v>
      </c>
      <c r="AB1041" s="46"/>
    </row>
    <row r="1042" spans="1:28" x14ac:dyDescent="0.25">
      <c r="A1042">
        <v>5482</v>
      </c>
      <c r="B1042" s="1">
        <v>45539.552668252298</v>
      </c>
      <c r="C1042" s="1">
        <v>45539</v>
      </c>
      <c r="D1042" t="s">
        <v>9100</v>
      </c>
      <c r="E1042" t="s">
        <v>9101</v>
      </c>
      <c r="F1042" t="s">
        <v>664</v>
      </c>
      <c r="G1042">
        <v>76</v>
      </c>
      <c r="H1042" t="b">
        <v>0</v>
      </c>
      <c r="I1042" t="s">
        <v>9240</v>
      </c>
      <c r="J1042" t="s">
        <v>9103</v>
      </c>
      <c r="K1042" t="s">
        <v>7</v>
      </c>
      <c r="L1042" t="b">
        <v>0</v>
      </c>
      <c r="M1042" t="s">
        <v>10590</v>
      </c>
      <c r="N1042" t="b">
        <v>0</v>
      </c>
      <c r="O1042" t="b">
        <v>0</v>
      </c>
      <c r="P1042" t="b">
        <v>0</v>
      </c>
      <c r="Q1042" t="b">
        <v>1</v>
      </c>
      <c r="R1042" t="s">
        <v>10591</v>
      </c>
      <c r="S1042">
        <v>40</v>
      </c>
      <c r="T1042" t="b">
        <v>0</v>
      </c>
      <c r="V1042" t="s">
        <v>8</v>
      </c>
      <c r="W1042" t="s">
        <v>8</v>
      </c>
      <c r="X1042" s="11">
        <v>77</v>
      </c>
      <c r="Y1042">
        <v>1</v>
      </c>
      <c r="Z1042" s="46" cm="1">
        <f t="array" ref="Z1042">IF(V1042="NA",$AD$2,(INDEX($BL$4:$BL$73,MATCH(V1042&amp;W1042,$BK$4:$BK$73&amp;$BJ$4:$BJ$73,0))))</f>
        <v>-4.0430703315750931E-2</v>
      </c>
      <c r="AA1042" s="46">
        <f t="shared" si="24"/>
        <v>0.95956929668424906</v>
      </c>
      <c r="AB1042" s="46"/>
    </row>
    <row r="1043" spans="1:28" x14ac:dyDescent="0.25">
      <c r="A1043">
        <v>5483</v>
      </c>
      <c r="B1043" s="1">
        <v>45539.5524067593</v>
      </c>
      <c r="C1043" s="1">
        <v>45539</v>
      </c>
      <c r="D1043" t="s">
        <v>9100</v>
      </c>
      <c r="E1043" t="s">
        <v>9101</v>
      </c>
      <c r="F1043" t="s">
        <v>790</v>
      </c>
      <c r="G1043">
        <v>75</v>
      </c>
      <c r="H1043" t="b">
        <v>0</v>
      </c>
      <c r="I1043" t="s">
        <v>9240</v>
      </c>
      <c r="J1043" t="s">
        <v>9103</v>
      </c>
      <c r="K1043" t="s">
        <v>7</v>
      </c>
      <c r="L1043" t="b">
        <v>0</v>
      </c>
      <c r="M1043" t="s">
        <v>10592</v>
      </c>
      <c r="N1043" t="b">
        <v>0</v>
      </c>
      <c r="O1043" t="b">
        <v>0</v>
      </c>
      <c r="P1043" t="b">
        <v>0</v>
      </c>
      <c r="Q1043" t="b">
        <v>1</v>
      </c>
      <c r="R1043" t="s">
        <v>10593</v>
      </c>
      <c r="S1043">
        <v>40</v>
      </c>
      <c r="T1043" t="b">
        <v>0</v>
      </c>
      <c r="V1043" t="s">
        <v>8</v>
      </c>
      <c r="W1043" t="s">
        <v>8</v>
      </c>
      <c r="X1043" s="11">
        <v>77</v>
      </c>
      <c r="Y1043">
        <v>1</v>
      </c>
      <c r="Z1043" s="46" cm="1">
        <f t="array" ref="Z1043">IF(V1043="NA",$AD$2,(INDEX($BL$4:$BL$73,MATCH(V1043&amp;W1043,$BK$4:$BK$73&amp;$BJ$4:$BJ$73,0))))</f>
        <v>-4.0430703315750931E-2</v>
      </c>
      <c r="AA1043" s="46">
        <f t="shared" si="24"/>
        <v>0.95956929668424906</v>
      </c>
      <c r="AB1043" s="46"/>
    </row>
    <row r="1044" spans="1:28" x14ac:dyDescent="0.25">
      <c r="A1044">
        <v>5485</v>
      </c>
      <c r="B1044" s="1">
        <v>45539.551818321801</v>
      </c>
      <c r="C1044" s="1">
        <v>45539</v>
      </c>
      <c r="D1044" t="s">
        <v>9100</v>
      </c>
      <c r="E1044" t="s">
        <v>9101</v>
      </c>
      <c r="F1044" t="s">
        <v>664</v>
      </c>
      <c r="G1044">
        <v>86</v>
      </c>
      <c r="H1044" t="b">
        <v>0</v>
      </c>
      <c r="I1044" t="s">
        <v>9240</v>
      </c>
      <c r="J1044" t="s">
        <v>9103</v>
      </c>
      <c r="K1044" t="s">
        <v>7</v>
      </c>
      <c r="L1044" t="b">
        <v>0</v>
      </c>
      <c r="M1044" t="s">
        <v>10594</v>
      </c>
      <c r="N1044" t="b">
        <v>0</v>
      </c>
      <c r="O1044" t="b">
        <v>0</v>
      </c>
      <c r="P1044" t="b">
        <v>0</v>
      </c>
      <c r="Q1044" t="b">
        <v>1</v>
      </c>
      <c r="R1044" t="s">
        <v>10595</v>
      </c>
      <c r="S1044">
        <v>40</v>
      </c>
      <c r="T1044" t="b">
        <v>0</v>
      </c>
      <c r="V1044" t="s">
        <v>8</v>
      </c>
      <c r="W1044" t="s">
        <v>8</v>
      </c>
      <c r="X1044" s="11">
        <v>87</v>
      </c>
      <c r="Y1044">
        <v>1</v>
      </c>
      <c r="Z1044" s="46" cm="1">
        <f t="array" ref="Z1044">IF(V1044="NA",$AD$2,(INDEX($BL$4:$BL$73,MATCH(V1044&amp;W1044,$BK$4:$BK$73&amp;$BJ$4:$BJ$73,0))))</f>
        <v>-4.0430703315750931E-2</v>
      </c>
      <c r="AA1044" s="46">
        <f t="shared" si="24"/>
        <v>0.95956929668424906</v>
      </c>
      <c r="AB1044" s="46"/>
    </row>
    <row r="1045" spans="1:28" x14ac:dyDescent="0.25">
      <c r="A1045">
        <v>5487</v>
      </c>
      <c r="B1045" s="1">
        <v>45539.550794675903</v>
      </c>
      <c r="C1045" s="1">
        <v>45539</v>
      </c>
      <c r="D1045" t="s">
        <v>9100</v>
      </c>
      <c r="E1045" t="s">
        <v>9101</v>
      </c>
      <c r="F1045" t="s">
        <v>664</v>
      </c>
      <c r="G1045">
        <v>71</v>
      </c>
      <c r="H1045" t="b">
        <v>0</v>
      </c>
      <c r="I1045" t="s">
        <v>9240</v>
      </c>
      <c r="J1045" t="s">
        <v>9103</v>
      </c>
      <c r="K1045" t="s">
        <v>7</v>
      </c>
      <c r="L1045" t="b">
        <v>0</v>
      </c>
      <c r="M1045" t="s">
        <v>10596</v>
      </c>
      <c r="N1045" t="b">
        <v>0</v>
      </c>
      <c r="O1045" t="b">
        <v>0</v>
      </c>
      <c r="P1045" t="b">
        <v>0</v>
      </c>
      <c r="Q1045" t="b">
        <v>1</v>
      </c>
      <c r="R1045" t="s">
        <v>10597</v>
      </c>
      <c r="S1045">
        <v>40</v>
      </c>
      <c r="T1045" t="b">
        <v>0</v>
      </c>
      <c r="V1045" t="s">
        <v>740</v>
      </c>
      <c r="W1045">
        <v>4</v>
      </c>
      <c r="X1045" s="11">
        <v>72</v>
      </c>
      <c r="Y1045">
        <v>1</v>
      </c>
      <c r="Z1045" s="46" cm="1">
        <f t="array" ref="Z1045">IF(V1045="NA",$AD$2,(INDEX($BL$4:$BL$73,MATCH(V1045&amp;W1045,$BK$4:$BK$73&amp;$BJ$4:$BJ$73,0))))</f>
        <v>1.0498615788681253E-2</v>
      </c>
      <c r="AA1045" s="46">
        <f t="shared" si="24"/>
        <v>1.0104986157886813</v>
      </c>
      <c r="AB1045" s="46"/>
    </row>
    <row r="1046" spans="1:28" x14ac:dyDescent="0.25">
      <c r="A1046">
        <v>5488</v>
      </c>
      <c r="B1046" s="1">
        <v>45539.549523182897</v>
      </c>
      <c r="C1046" s="1">
        <v>45539</v>
      </c>
      <c r="D1046" t="s">
        <v>9100</v>
      </c>
      <c r="E1046" t="s">
        <v>9101</v>
      </c>
      <c r="F1046" t="s">
        <v>790</v>
      </c>
      <c r="G1046">
        <v>75</v>
      </c>
      <c r="H1046" t="b">
        <v>0</v>
      </c>
      <c r="I1046" t="s">
        <v>9240</v>
      </c>
      <c r="J1046" t="s">
        <v>9103</v>
      </c>
      <c r="K1046" t="s">
        <v>7</v>
      </c>
      <c r="L1046" t="b">
        <v>0</v>
      </c>
      <c r="M1046" t="s">
        <v>10598</v>
      </c>
      <c r="N1046" t="b">
        <v>0</v>
      </c>
      <c r="O1046" t="b">
        <v>0</v>
      </c>
      <c r="P1046" t="b">
        <v>0</v>
      </c>
      <c r="Q1046" t="b">
        <v>1</v>
      </c>
      <c r="R1046" t="s">
        <v>10599</v>
      </c>
      <c r="S1046">
        <v>40</v>
      </c>
      <c r="T1046" t="b">
        <v>0</v>
      </c>
      <c r="V1046" t="s">
        <v>8</v>
      </c>
      <c r="W1046" t="s">
        <v>8</v>
      </c>
      <c r="X1046" s="11">
        <v>77</v>
      </c>
      <c r="Y1046">
        <v>1</v>
      </c>
      <c r="Z1046" s="46" cm="1">
        <f t="array" ref="Z1046">IF(V1046="NA",$AD$2,(INDEX($BL$4:$BL$73,MATCH(V1046&amp;W1046,$BK$4:$BK$73&amp;$BJ$4:$BJ$73,0))))</f>
        <v>-4.0430703315750931E-2</v>
      </c>
      <c r="AA1046" s="46">
        <f t="shared" si="24"/>
        <v>0.95956929668424906</v>
      </c>
      <c r="AB1046" s="46"/>
    </row>
    <row r="1047" spans="1:28" x14ac:dyDescent="0.25">
      <c r="A1047">
        <v>5496</v>
      </c>
      <c r="B1047" s="1">
        <v>45539.546921215297</v>
      </c>
      <c r="C1047" s="1">
        <v>45539</v>
      </c>
      <c r="D1047" t="s">
        <v>9100</v>
      </c>
      <c r="E1047" t="s">
        <v>9101</v>
      </c>
      <c r="F1047" t="s">
        <v>664</v>
      </c>
      <c r="G1047">
        <v>79</v>
      </c>
      <c r="H1047" t="b">
        <v>0</v>
      </c>
      <c r="I1047" t="s">
        <v>9240</v>
      </c>
      <c r="J1047" t="s">
        <v>9103</v>
      </c>
      <c r="K1047" t="s">
        <v>7</v>
      </c>
      <c r="L1047" t="b">
        <v>0</v>
      </c>
      <c r="M1047" t="s">
        <v>10600</v>
      </c>
      <c r="N1047" t="b">
        <v>0</v>
      </c>
      <c r="O1047" t="b">
        <v>0</v>
      </c>
      <c r="P1047" t="b">
        <v>0</v>
      </c>
      <c r="Q1047" t="b">
        <v>1</v>
      </c>
      <c r="R1047" t="s">
        <v>10601</v>
      </c>
      <c r="S1047">
        <v>40</v>
      </c>
      <c r="T1047" t="b">
        <v>0</v>
      </c>
      <c r="V1047" t="s">
        <v>892</v>
      </c>
      <c r="W1047">
        <v>5</v>
      </c>
      <c r="X1047" s="11">
        <v>82</v>
      </c>
      <c r="Y1047">
        <v>1</v>
      </c>
      <c r="Z1047" s="46" cm="1">
        <f t="array" ref="Z1047">IF(V1047="NA",$AD$2,(INDEX($BL$4:$BL$73,MATCH(V1047&amp;W1047,$BK$4:$BK$73&amp;$BJ$4:$BJ$73,0))))</f>
        <v>4.1970782120221983E-2</v>
      </c>
      <c r="AA1047" s="46">
        <f t="shared" si="24"/>
        <v>1.041970782120222</v>
      </c>
      <c r="AB1047" s="46"/>
    </row>
    <row r="1048" spans="1:28" x14ac:dyDescent="0.25">
      <c r="A1048">
        <v>5504</v>
      </c>
      <c r="B1048" s="1">
        <v>45539.543573622701</v>
      </c>
      <c r="C1048" s="1">
        <v>45539</v>
      </c>
      <c r="D1048" t="s">
        <v>9100</v>
      </c>
      <c r="E1048" t="s">
        <v>9101</v>
      </c>
      <c r="F1048" t="s">
        <v>664</v>
      </c>
      <c r="G1048">
        <v>80</v>
      </c>
      <c r="H1048" t="b">
        <v>0</v>
      </c>
      <c r="I1048" t="s">
        <v>9240</v>
      </c>
      <c r="J1048" t="s">
        <v>9103</v>
      </c>
      <c r="K1048" t="s">
        <v>7</v>
      </c>
      <c r="L1048" t="b">
        <v>0</v>
      </c>
      <c r="M1048" t="s">
        <v>6843</v>
      </c>
      <c r="N1048" t="b">
        <v>0</v>
      </c>
      <c r="O1048" t="b">
        <v>0</v>
      </c>
      <c r="P1048" t="b">
        <v>0</v>
      </c>
      <c r="Q1048" t="b">
        <v>1</v>
      </c>
      <c r="R1048" t="s">
        <v>3325</v>
      </c>
      <c r="S1048">
        <v>40</v>
      </c>
      <c r="T1048" t="b">
        <v>0</v>
      </c>
      <c r="V1048" t="s">
        <v>886</v>
      </c>
      <c r="W1048">
        <v>5</v>
      </c>
      <c r="X1048" s="11">
        <v>82</v>
      </c>
      <c r="Y1048">
        <v>1</v>
      </c>
      <c r="Z1048" s="46" cm="1">
        <f t="array" ref="Z1048">IF(V1048="NA",$AD$2,(INDEX($BL$4:$BL$73,MATCH(V1048&amp;W1048,$BK$4:$BK$73&amp;$BJ$4:$BJ$73,0))))</f>
        <v>4.1970782120221983E-2</v>
      </c>
      <c r="AA1048" s="46">
        <f t="shared" si="24"/>
        <v>1.041970782120222</v>
      </c>
      <c r="AB1048" s="46"/>
    </row>
    <row r="1049" spans="1:28" x14ac:dyDescent="0.25">
      <c r="A1049">
        <v>5505</v>
      </c>
      <c r="B1049" s="1">
        <v>45539.543265104199</v>
      </c>
      <c r="C1049" s="1">
        <v>45539</v>
      </c>
      <c r="D1049" t="s">
        <v>9100</v>
      </c>
      <c r="E1049" t="s">
        <v>9101</v>
      </c>
      <c r="F1049" t="s">
        <v>664</v>
      </c>
      <c r="G1049">
        <v>82</v>
      </c>
      <c r="H1049" t="b">
        <v>0</v>
      </c>
      <c r="I1049" t="s">
        <v>9240</v>
      </c>
      <c r="J1049" t="s">
        <v>9103</v>
      </c>
      <c r="K1049" t="s">
        <v>7</v>
      </c>
      <c r="L1049" t="b">
        <v>0</v>
      </c>
      <c r="M1049" t="s">
        <v>10602</v>
      </c>
      <c r="N1049" t="b">
        <v>0</v>
      </c>
      <c r="O1049" t="b">
        <v>0</v>
      </c>
      <c r="P1049" t="b">
        <v>0</v>
      </c>
      <c r="Q1049" t="b">
        <v>1</v>
      </c>
      <c r="R1049" t="s">
        <v>10603</v>
      </c>
      <c r="S1049">
        <v>40</v>
      </c>
      <c r="T1049" t="b">
        <v>0</v>
      </c>
      <c r="V1049" t="s">
        <v>743</v>
      </c>
      <c r="W1049">
        <v>5</v>
      </c>
      <c r="X1049" s="11">
        <v>82</v>
      </c>
      <c r="Y1049">
        <v>1</v>
      </c>
      <c r="Z1049" s="46" cm="1">
        <f t="array" ref="Z1049">IF(V1049="NA",$AD$2,(INDEX($BL$4:$BL$73,MATCH(V1049&amp;W1049,$BK$4:$BK$73&amp;$BJ$4:$BJ$73,0))))</f>
        <v>2.9563914871898098E-3</v>
      </c>
      <c r="AA1049" s="46">
        <f t="shared" si="24"/>
        <v>1.0029563914871897</v>
      </c>
      <c r="AB1049" s="46"/>
    </row>
    <row r="1050" spans="1:28" x14ac:dyDescent="0.25">
      <c r="A1050">
        <v>5506</v>
      </c>
      <c r="B1050" s="1">
        <v>45539.542949189803</v>
      </c>
      <c r="C1050" s="1">
        <v>45539</v>
      </c>
      <c r="D1050" t="s">
        <v>9100</v>
      </c>
      <c r="E1050" t="s">
        <v>9101</v>
      </c>
      <c r="F1050" t="s">
        <v>664</v>
      </c>
      <c r="G1050">
        <v>73</v>
      </c>
      <c r="H1050" t="b">
        <v>0</v>
      </c>
      <c r="I1050" t="s">
        <v>9240</v>
      </c>
      <c r="J1050" t="s">
        <v>9103</v>
      </c>
      <c r="K1050" t="s">
        <v>7</v>
      </c>
      <c r="L1050" t="b">
        <v>0</v>
      </c>
      <c r="M1050" t="s">
        <v>10604</v>
      </c>
      <c r="N1050" t="b">
        <v>0</v>
      </c>
      <c r="O1050" t="b">
        <v>0</v>
      </c>
      <c r="P1050" t="b">
        <v>0</v>
      </c>
      <c r="Q1050" t="b">
        <v>1</v>
      </c>
      <c r="R1050" t="s">
        <v>10605</v>
      </c>
      <c r="S1050">
        <v>40</v>
      </c>
      <c r="T1050" t="b">
        <v>0</v>
      </c>
      <c r="V1050" t="s">
        <v>892</v>
      </c>
      <c r="W1050">
        <v>4</v>
      </c>
      <c r="X1050" s="11">
        <v>77</v>
      </c>
      <c r="Y1050">
        <v>1</v>
      </c>
      <c r="Z1050" s="46" cm="1">
        <f t="array" ref="Z1050">IF(V1050="NA",$AD$2,(INDEX($BL$4:$BL$73,MATCH(V1050&amp;W1050,$BK$4:$BK$73&amp;$BJ$4:$BJ$73,0))))</f>
        <v>1.0498615788681274E-2</v>
      </c>
      <c r="AA1050" s="46">
        <f t="shared" si="24"/>
        <v>1.0104986157886813</v>
      </c>
      <c r="AB1050" s="46"/>
    </row>
    <row r="1051" spans="1:28" x14ac:dyDescent="0.25">
      <c r="A1051">
        <v>5507</v>
      </c>
      <c r="B1051" s="1">
        <v>45539.542319976797</v>
      </c>
      <c r="C1051" s="1">
        <v>45539</v>
      </c>
      <c r="D1051" t="s">
        <v>9100</v>
      </c>
      <c r="E1051" t="s">
        <v>9101</v>
      </c>
      <c r="F1051" t="s">
        <v>790</v>
      </c>
      <c r="G1051">
        <v>71</v>
      </c>
      <c r="H1051" t="b">
        <v>0</v>
      </c>
      <c r="I1051" t="s">
        <v>9240</v>
      </c>
      <c r="J1051" t="s">
        <v>9103</v>
      </c>
      <c r="K1051" t="s">
        <v>7</v>
      </c>
      <c r="L1051" t="b">
        <v>0</v>
      </c>
      <c r="M1051" t="s">
        <v>10606</v>
      </c>
      <c r="N1051" t="b">
        <v>0</v>
      </c>
      <c r="O1051" t="b">
        <v>0</v>
      </c>
      <c r="P1051" t="b">
        <v>0</v>
      </c>
      <c r="Q1051" t="b">
        <v>1</v>
      </c>
      <c r="R1051" t="s">
        <v>10607</v>
      </c>
      <c r="S1051">
        <v>40</v>
      </c>
      <c r="T1051" t="b">
        <v>0</v>
      </c>
      <c r="V1051" t="s">
        <v>8</v>
      </c>
      <c r="W1051" t="s">
        <v>8</v>
      </c>
      <c r="X1051" s="11">
        <v>72</v>
      </c>
      <c r="Y1051">
        <v>1</v>
      </c>
      <c r="Z1051" s="46" cm="1">
        <f t="array" ref="Z1051">IF(V1051="NA",$AD$2,(INDEX($BL$4:$BL$73,MATCH(V1051&amp;W1051,$BK$4:$BK$73&amp;$BJ$4:$BJ$73,0))))</f>
        <v>-4.0430703315750931E-2</v>
      </c>
      <c r="AA1051" s="46">
        <f t="shared" si="24"/>
        <v>0.95956929668424906</v>
      </c>
      <c r="AB1051" s="46"/>
    </row>
    <row r="1052" spans="1:28" x14ac:dyDescent="0.25">
      <c r="A1052">
        <v>5509</v>
      </c>
      <c r="B1052" s="1">
        <v>45539.541531411996</v>
      </c>
      <c r="C1052" s="1">
        <v>45539</v>
      </c>
      <c r="D1052" t="s">
        <v>9100</v>
      </c>
      <c r="E1052" t="s">
        <v>9101</v>
      </c>
      <c r="F1052" t="s">
        <v>664</v>
      </c>
      <c r="G1052">
        <v>75</v>
      </c>
      <c r="H1052" t="b">
        <v>0</v>
      </c>
      <c r="I1052" t="s">
        <v>9240</v>
      </c>
      <c r="J1052" t="s">
        <v>9103</v>
      </c>
      <c r="K1052" t="s">
        <v>7</v>
      </c>
      <c r="L1052" t="b">
        <v>0</v>
      </c>
      <c r="M1052" t="s">
        <v>10608</v>
      </c>
      <c r="N1052" t="b">
        <v>0</v>
      </c>
      <c r="O1052" t="b">
        <v>0</v>
      </c>
      <c r="P1052" t="b">
        <v>0</v>
      </c>
      <c r="Q1052" t="b">
        <v>1</v>
      </c>
      <c r="R1052" t="s">
        <v>10609</v>
      </c>
      <c r="S1052">
        <v>40</v>
      </c>
      <c r="T1052" t="b">
        <v>0</v>
      </c>
      <c r="V1052" t="s">
        <v>8</v>
      </c>
      <c r="W1052" t="s">
        <v>8</v>
      </c>
      <c r="X1052" s="11">
        <v>77</v>
      </c>
      <c r="Y1052">
        <v>1</v>
      </c>
      <c r="Z1052" s="46" cm="1">
        <f t="array" ref="Z1052">IF(V1052="NA",$AD$2,(INDEX($BL$4:$BL$73,MATCH(V1052&amp;W1052,$BK$4:$BK$73&amp;$BJ$4:$BJ$73,0))))</f>
        <v>-4.0430703315750931E-2</v>
      </c>
      <c r="AA1052" s="46">
        <f t="shared" si="24"/>
        <v>0.95956929668424906</v>
      </c>
      <c r="AB1052" s="46"/>
    </row>
    <row r="1053" spans="1:28" x14ac:dyDescent="0.25">
      <c r="A1053">
        <v>5510</v>
      </c>
      <c r="B1053" s="1">
        <v>45539.541230208299</v>
      </c>
      <c r="C1053" s="1">
        <v>45539</v>
      </c>
      <c r="D1053" t="s">
        <v>9100</v>
      </c>
      <c r="E1053" t="s">
        <v>9101</v>
      </c>
      <c r="F1053" t="s">
        <v>664</v>
      </c>
      <c r="G1053">
        <v>79</v>
      </c>
      <c r="H1053" t="b">
        <v>0</v>
      </c>
      <c r="I1053" t="s">
        <v>9240</v>
      </c>
      <c r="J1053" t="s">
        <v>9103</v>
      </c>
      <c r="K1053" t="s">
        <v>7</v>
      </c>
      <c r="L1053" t="b">
        <v>0</v>
      </c>
      <c r="M1053" t="s">
        <v>10610</v>
      </c>
      <c r="N1053" t="b">
        <v>0</v>
      </c>
      <c r="O1053" t="b">
        <v>0</v>
      </c>
      <c r="P1053" t="b">
        <v>0</v>
      </c>
      <c r="Q1053" t="b">
        <v>1</v>
      </c>
      <c r="R1053" t="s">
        <v>10611</v>
      </c>
      <c r="S1053">
        <v>40</v>
      </c>
      <c r="T1053" t="b">
        <v>0</v>
      </c>
      <c r="V1053" t="s">
        <v>889</v>
      </c>
      <c r="W1053">
        <v>4</v>
      </c>
      <c r="X1053" s="11">
        <v>82</v>
      </c>
      <c r="Y1053">
        <v>1</v>
      </c>
      <c r="Z1053" s="46" cm="1">
        <f t="array" ref="Z1053">IF(V1053="NA",$AD$2,(INDEX($BL$4:$BL$73,MATCH(V1053&amp;W1053,$BK$4:$BK$73&amp;$BJ$4:$BJ$73,0))))</f>
        <v>1.0498615788681227E-2</v>
      </c>
      <c r="AA1053" s="46">
        <f t="shared" si="24"/>
        <v>1.0104986157886813</v>
      </c>
      <c r="AB1053" s="46"/>
    </row>
    <row r="1054" spans="1:28" x14ac:dyDescent="0.25">
      <c r="A1054">
        <v>5515</v>
      </c>
      <c r="B1054" s="1">
        <v>45539.538805613403</v>
      </c>
      <c r="C1054" s="1">
        <v>45539</v>
      </c>
      <c r="D1054" t="s">
        <v>9100</v>
      </c>
      <c r="E1054" t="s">
        <v>9101</v>
      </c>
      <c r="F1054" t="s">
        <v>664</v>
      </c>
      <c r="G1054">
        <v>77</v>
      </c>
      <c r="H1054" t="b">
        <v>0</v>
      </c>
      <c r="I1054" t="s">
        <v>9240</v>
      </c>
      <c r="J1054" t="s">
        <v>9103</v>
      </c>
      <c r="K1054" t="s">
        <v>7</v>
      </c>
      <c r="L1054" t="b">
        <v>0</v>
      </c>
      <c r="M1054" t="s">
        <v>10612</v>
      </c>
      <c r="N1054" t="b">
        <v>0</v>
      </c>
      <c r="O1054" t="b">
        <v>0</v>
      </c>
      <c r="P1054" t="b">
        <v>0</v>
      </c>
      <c r="Q1054" t="b">
        <v>1</v>
      </c>
      <c r="R1054" t="s">
        <v>10613</v>
      </c>
      <c r="S1054">
        <v>40</v>
      </c>
      <c r="T1054" t="b">
        <v>0</v>
      </c>
      <c r="V1054" t="s">
        <v>888</v>
      </c>
      <c r="W1054">
        <v>4</v>
      </c>
      <c r="X1054" s="11">
        <v>77</v>
      </c>
      <c r="Y1054">
        <v>1</v>
      </c>
      <c r="Z1054" s="46" cm="1">
        <f t="array" ref="Z1054">IF(V1054="NA",$AD$2,(INDEX($BL$4:$BL$73,MATCH(V1054&amp;W1054,$BK$4:$BK$73&amp;$BJ$4:$BJ$73,0))))</f>
        <v>1.0498615788681257E-2</v>
      </c>
      <c r="AA1054" s="46">
        <f t="shared" si="24"/>
        <v>1.0104986157886813</v>
      </c>
      <c r="AB1054" s="46"/>
    </row>
    <row r="1055" spans="1:28" x14ac:dyDescent="0.25">
      <c r="A1055">
        <v>5516</v>
      </c>
      <c r="B1055" s="1">
        <v>45539.538435034701</v>
      </c>
      <c r="C1055" s="1">
        <v>45539</v>
      </c>
      <c r="D1055" t="s">
        <v>9100</v>
      </c>
      <c r="E1055" t="s">
        <v>9101</v>
      </c>
      <c r="F1055" t="s">
        <v>790</v>
      </c>
      <c r="G1055">
        <v>86</v>
      </c>
      <c r="H1055" t="b">
        <v>0</v>
      </c>
      <c r="I1055" t="s">
        <v>9240</v>
      </c>
      <c r="J1055" t="s">
        <v>9103</v>
      </c>
      <c r="K1055" t="s">
        <v>7</v>
      </c>
      <c r="L1055" t="b">
        <v>0</v>
      </c>
      <c r="M1055" t="s">
        <v>10614</v>
      </c>
      <c r="N1055" t="b">
        <v>0</v>
      </c>
      <c r="O1055" t="b">
        <v>0</v>
      </c>
      <c r="P1055" t="b">
        <v>0</v>
      </c>
      <c r="Q1055" t="b">
        <v>1</v>
      </c>
      <c r="R1055" t="s">
        <v>10615</v>
      </c>
      <c r="S1055">
        <v>40</v>
      </c>
      <c r="T1055" t="b">
        <v>0</v>
      </c>
      <c r="V1055" t="s">
        <v>889</v>
      </c>
      <c r="W1055">
        <v>4</v>
      </c>
      <c r="X1055" s="11">
        <v>87</v>
      </c>
      <c r="Y1055">
        <v>1</v>
      </c>
      <c r="Z1055" s="46" cm="1">
        <f t="array" ref="Z1055">IF(V1055="NA",$AD$2,(INDEX($BL$4:$BL$73,MATCH(V1055&amp;W1055,$BK$4:$BK$73&amp;$BJ$4:$BJ$73,0))))</f>
        <v>1.0498615788681227E-2</v>
      </c>
      <c r="AA1055" s="46">
        <f t="shared" si="24"/>
        <v>1.0104986157886813</v>
      </c>
      <c r="AB1055" s="46"/>
    </row>
    <row r="1056" spans="1:28" x14ac:dyDescent="0.25">
      <c r="A1056">
        <v>5517</v>
      </c>
      <c r="B1056" s="1">
        <v>45539.5380838657</v>
      </c>
      <c r="C1056" s="1">
        <v>45539</v>
      </c>
      <c r="D1056" t="s">
        <v>9100</v>
      </c>
      <c r="E1056" t="s">
        <v>9101</v>
      </c>
      <c r="F1056" t="s">
        <v>664</v>
      </c>
      <c r="G1056">
        <v>72</v>
      </c>
      <c r="H1056" t="b">
        <v>0</v>
      </c>
      <c r="I1056" t="s">
        <v>9240</v>
      </c>
      <c r="J1056" t="s">
        <v>9103</v>
      </c>
      <c r="K1056" t="s">
        <v>7</v>
      </c>
      <c r="L1056" t="b">
        <v>0</v>
      </c>
      <c r="M1056" t="s">
        <v>6842</v>
      </c>
      <c r="N1056" t="b">
        <v>0</v>
      </c>
      <c r="O1056" t="b">
        <v>0</v>
      </c>
      <c r="P1056" t="b">
        <v>0</v>
      </c>
      <c r="Q1056" t="b">
        <v>1</v>
      </c>
      <c r="R1056" t="s">
        <v>1584</v>
      </c>
      <c r="S1056">
        <v>40</v>
      </c>
      <c r="T1056" t="b">
        <v>0</v>
      </c>
      <c r="V1056" t="s">
        <v>889</v>
      </c>
      <c r="W1056">
        <v>4</v>
      </c>
      <c r="X1056" s="11">
        <v>72</v>
      </c>
      <c r="Y1056">
        <v>1</v>
      </c>
      <c r="Z1056" s="46" cm="1">
        <f t="array" ref="Z1056">IF(V1056="NA",$AD$2,(INDEX($BL$4:$BL$73,MATCH(V1056&amp;W1056,$BK$4:$BK$73&amp;$BJ$4:$BJ$73,0))))</f>
        <v>1.0498615788681227E-2</v>
      </c>
      <c r="AA1056" s="46">
        <f t="shared" si="24"/>
        <v>1.0104986157886813</v>
      </c>
      <c r="AB1056" s="46"/>
    </row>
    <row r="1057" spans="1:28" x14ac:dyDescent="0.25">
      <c r="A1057">
        <v>5518</v>
      </c>
      <c r="B1057" s="1">
        <v>45539.537754583303</v>
      </c>
      <c r="C1057" s="1">
        <v>45539</v>
      </c>
      <c r="D1057" t="s">
        <v>9100</v>
      </c>
      <c r="E1057" t="s">
        <v>9101</v>
      </c>
      <c r="F1057" t="s">
        <v>664</v>
      </c>
      <c r="G1057">
        <v>81</v>
      </c>
      <c r="H1057" t="b">
        <v>0</v>
      </c>
      <c r="I1057" t="s">
        <v>9240</v>
      </c>
      <c r="J1057" t="s">
        <v>9103</v>
      </c>
      <c r="K1057" t="s">
        <v>7</v>
      </c>
      <c r="L1057" t="b">
        <v>0</v>
      </c>
      <c r="M1057" t="s">
        <v>10616</v>
      </c>
      <c r="N1057" t="b">
        <v>0</v>
      </c>
      <c r="O1057" t="b">
        <v>0</v>
      </c>
      <c r="P1057" t="b">
        <v>0</v>
      </c>
      <c r="Q1057" t="b">
        <v>1</v>
      </c>
      <c r="R1057" t="s">
        <v>10617</v>
      </c>
      <c r="S1057">
        <v>40</v>
      </c>
      <c r="T1057" t="b">
        <v>0</v>
      </c>
      <c r="V1057" t="s">
        <v>8</v>
      </c>
      <c r="W1057" t="s">
        <v>8</v>
      </c>
      <c r="X1057" s="11">
        <v>82</v>
      </c>
      <c r="Y1057">
        <v>1</v>
      </c>
      <c r="Z1057" s="46" cm="1">
        <f t="array" ref="Z1057">IF(V1057="NA",$AD$2,(INDEX($BL$4:$BL$73,MATCH(V1057&amp;W1057,$BK$4:$BK$73&amp;$BJ$4:$BJ$73,0))))</f>
        <v>-4.0430703315750931E-2</v>
      </c>
      <c r="AA1057" s="46">
        <f t="shared" si="24"/>
        <v>0.95956929668424906</v>
      </c>
      <c r="AB1057" s="46"/>
    </row>
    <row r="1058" spans="1:28" x14ac:dyDescent="0.25">
      <c r="A1058">
        <v>5519</v>
      </c>
      <c r="B1058" s="1">
        <v>45539.537364872704</v>
      </c>
      <c r="C1058" s="1">
        <v>45539</v>
      </c>
      <c r="D1058" t="s">
        <v>9100</v>
      </c>
      <c r="E1058" t="s">
        <v>9101</v>
      </c>
      <c r="F1058" t="s">
        <v>790</v>
      </c>
      <c r="G1058">
        <v>73</v>
      </c>
      <c r="H1058" t="b">
        <v>0</v>
      </c>
      <c r="I1058" t="s">
        <v>9240</v>
      </c>
      <c r="J1058" t="s">
        <v>9103</v>
      </c>
      <c r="K1058" t="s">
        <v>7</v>
      </c>
      <c r="L1058" t="b">
        <v>0</v>
      </c>
      <c r="M1058" t="s">
        <v>10618</v>
      </c>
      <c r="N1058" t="b">
        <v>0</v>
      </c>
      <c r="O1058" t="b">
        <v>0</v>
      </c>
      <c r="P1058" t="b">
        <v>0</v>
      </c>
      <c r="Q1058" t="b">
        <v>1</v>
      </c>
      <c r="R1058" t="s">
        <v>10619</v>
      </c>
      <c r="S1058">
        <v>40</v>
      </c>
      <c r="T1058" t="b">
        <v>0</v>
      </c>
      <c r="V1058" t="s">
        <v>888</v>
      </c>
      <c r="W1058">
        <v>4</v>
      </c>
      <c r="X1058" s="11">
        <v>77</v>
      </c>
      <c r="Y1058">
        <v>1</v>
      </c>
      <c r="Z1058" s="46" cm="1">
        <f t="array" ref="Z1058">IF(V1058="NA",$AD$2,(INDEX($BL$4:$BL$73,MATCH(V1058&amp;W1058,$BK$4:$BK$73&amp;$BJ$4:$BJ$73,0))))</f>
        <v>1.0498615788681257E-2</v>
      </c>
      <c r="AA1058" s="46">
        <f t="shared" si="24"/>
        <v>1.0104986157886813</v>
      </c>
      <c r="AB1058" s="46"/>
    </row>
    <row r="1059" spans="1:28" x14ac:dyDescent="0.25">
      <c r="A1059">
        <v>5520</v>
      </c>
      <c r="B1059" s="1">
        <v>45539.536971412002</v>
      </c>
      <c r="C1059" s="1">
        <v>45539</v>
      </c>
      <c r="D1059" t="s">
        <v>9100</v>
      </c>
      <c r="E1059" t="s">
        <v>9101</v>
      </c>
      <c r="F1059" t="s">
        <v>664</v>
      </c>
      <c r="G1059">
        <v>78</v>
      </c>
      <c r="H1059" t="b">
        <v>0</v>
      </c>
      <c r="I1059" t="s">
        <v>9240</v>
      </c>
      <c r="J1059" t="s">
        <v>9103</v>
      </c>
      <c r="K1059" t="s">
        <v>7</v>
      </c>
      <c r="L1059" t="b">
        <v>0</v>
      </c>
      <c r="M1059" t="s">
        <v>10620</v>
      </c>
      <c r="N1059" t="b">
        <v>0</v>
      </c>
      <c r="O1059" t="b">
        <v>0</v>
      </c>
      <c r="P1059" t="b">
        <v>0</v>
      </c>
      <c r="Q1059" t="b">
        <v>1</v>
      </c>
      <c r="R1059" t="s">
        <v>10621</v>
      </c>
      <c r="S1059">
        <v>40</v>
      </c>
      <c r="T1059" t="b">
        <v>0</v>
      </c>
      <c r="V1059" t="s">
        <v>889</v>
      </c>
      <c r="W1059">
        <v>4</v>
      </c>
      <c r="X1059" s="11">
        <v>82</v>
      </c>
      <c r="Y1059">
        <v>1</v>
      </c>
      <c r="Z1059" s="46" cm="1">
        <f t="array" ref="Z1059">IF(V1059="NA",$AD$2,(INDEX($BL$4:$BL$73,MATCH(V1059&amp;W1059,$BK$4:$BK$73&amp;$BJ$4:$BJ$73,0))))</f>
        <v>1.0498615788681227E-2</v>
      </c>
      <c r="AA1059" s="46">
        <f t="shared" si="24"/>
        <v>1.0104986157886813</v>
      </c>
      <c r="AB1059" s="46"/>
    </row>
    <row r="1060" spans="1:28" x14ac:dyDescent="0.25">
      <c r="A1060">
        <v>5521</v>
      </c>
      <c r="B1060" s="1">
        <v>45539.535560925899</v>
      </c>
      <c r="C1060" s="1">
        <v>45539</v>
      </c>
      <c r="D1060" t="s">
        <v>9100</v>
      </c>
      <c r="E1060" t="s">
        <v>9101</v>
      </c>
      <c r="F1060" t="s">
        <v>664</v>
      </c>
      <c r="G1060">
        <v>80</v>
      </c>
      <c r="H1060" t="b">
        <v>0</v>
      </c>
      <c r="I1060" t="s">
        <v>9240</v>
      </c>
      <c r="J1060" t="s">
        <v>9103</v>
      </c>
      <c r="K1060" t="s">
        <v>7</v>
      </c>
      <c r="L1060" t="b">
        <v>0</v>
      </c>
      <c r="M1060" t="s">
        <v>10622</v>
      </c>
      <c r="N1060" t="b">
        <v>0</v>
      </c>
      <c r="O1060" t="b">
        <v>0</v>
      </c>
      <c r="P1060" t="b">
        <v>0</v>
      </c>
      <c r="Q1060" t="b">
        <v>1</v>
      </c>
      <c r="R1060" t="s">
        <v>10623</v>
      </c>
      <c r="S1060">
        <v>40</v>
      </c>
      <c r="T1060" t="b">
        <v>0</v>
      </c>
      <c r="V1060" t="s">
        <v>886</v>
      </c>
      <c r="W1060">
        <v>5</v>
      </c>
      <c r="X1060" s="11">
        <v>82</v>
      </c>
      <c r="Y1060">
        <v>1</v>
      </c>
      <c r="Z1060" s="46" cm="1">
        <f t="array" ref="Z1060">IF(V1060="NA",$AD$2,(INDEX($BL$4:$BL$73,MATCH(V1060&amp;W1060,$BK$4:$BK$73&amp;$BJ$4:$BJ$73,0))))</f>
        <v>4.1970782120221983E-2</v>
      </c>
      <c r="AA1060" s="46">
        <f t="shared" si="24"/>
        <v>1.041970782120222</v>
      </c>
      <c r="AB1060" s="46"/>
    </row>
    <row r="1061" spans="1:28" x14ac:dyDescent="0.25">
      <c r="A1061">
        <v>5525</v>
      </c>
      <c r="B1061" s="1">
        <v>45539.534362361097</v>
      </c>
      <c r="C1061" s="1">
        <v>45539</v>
      </c>
      <c r="D1061" t="s">
        <v>9100</v>
      </c>
      <c r="E1061" t="s">
        <v>9101</v>
      </c>
      <c r="F1061" t="s">
        <v>664</v>
      </c>
      <c r="G1061">
        <v>73</v>
      </c>
      <c r="H1061" t="b">
        <v>0</v>
      </c>
      <c r="I1061" t="s">
        <v>9240</v>
      </c>
      <c r="J1061" t="s">
        <v>9103</v>
      </c>
      <c r="K1061" t="s">
        <v>7</v>
      </c>
      <c r="L1061" t="b">
        <v>0</v>
      </c>
      <c r="M1061" t="s">
        <v>10624</v>
      </c>
      <c r="N1061" t="b">
        <v>0</v>
      </c>
      <c r="O1061" t="b">
        <v>0</v>
      </c>
      <c r="P1061" t="b">
        <v>0</v>
      </c>
      <c r="Q1061" t="b">
        <v>1</v>
      </c>
      <c r="R1061" t="s">
        <v>10625</v>
      </c>
      <c r="S1061">
        <v>40</v>
      </c>
      <c r="T1061" t="b">
        <v>0</v>
      </c>
      <c r="V1061" t="s">
        <v>892</v>
      </c>
      <c r="W1061">
        <v>4</v>
      </c>
      <c r="X1061" s="11">
        <v>77</v>
      </c>
      <c r="Y1061">
        <v>1</v>
      </c>
      <c r="Z1061" s="46" cm="1">
        <f t="array" ref="Z1061">IF(V1061="NA",$AD$2,(INDEX($BL$4:$BL$73,MATCH(V1061&amp;W1061,$BK$4:$BK$73&amp;$BJ$4:$BJ$73,0))))</f>
        <v>1.0498615788681274E-2</v>
      </c>
      <c r="AA1061" s="46">
        <f t="shared" si="24"/>
        <v>1.0104986157886813</v>
      </c>
      <c r="AB1061" s="46"/>
    </row>
    <row r="1062" spans="1:28" x14ac:dyDescent="0.25">
      <c r="A1062">
        <v>5526</v>
      </c>
      <c r="B1062" s="1">
        <v>45539.533869849503</v>
      </c>
      <c r="C1062" s="1">
        <v>45539</v>
      </c>
      <c r="D1062" t="s">
        <v>9100</v>
      </c>
      <c r="E1062" t="s">
        <v>9101</v>
      </c>
      <c r="F1062" t="s">
        <v>664</v>
      </c>
      <c r="G1062">
        <v>84</v>
      </c>
      <c r="H1062" t="b">
        <v>0</v>
      </c>
      <c r="I1062" t="s">
        <v>9240</v>
      </c>
      <c r="J1062" t="s">
        <v>9103</v>
      </c>
      <c r="K1062" t="s">
        <v>7</v>
      </c>
      <c r="L1062" t="b">
        <v>0</v>
      </c>
      <c r="M1062" t="s">
        <v>10626</v>
      </c>
      <c r="N1062" t="b">
        <v>0</v>
      </c>
      <c r="O1062" t="b">
        <v>0</v>
      </c>
      <c r="P1062" t="b">
        <v>0</v>
      </c>
      <c r="Q1062" t="b">
        <v>1</v>
      </c>
      <c r="R1062" t="s">
        <v>10627</v>
      </c>
      <c r="S1062">
        <v>40</v>
      </c>
      <c r="T1062" t="b">
        <v>0</v>
      </c>
      <c r="V1062" t="s">
        <v>8</v>
      </c>
      <c r="W1062" t="s">
        <v>8</v>
      </c>
      <c r="X1062" s="11">
        <v>87</v>
      </c>
      <c r="Y1062">
        <v>1</v>
      </c>
      <c r="Z1062" s="46" cm="1">
        <f t="array" ref="Z1062">IF(V1062="NA",$AD$2,(INDEX($BL$4:$BL$73,MATCH(V1062&amp;W1062,$BK$4:$BK$73&amp;$BJ$4:$BJ$73,0))))</f>
        <v>-4.0430703315750931E-2</v>
      </c>
      <c r="AA1062" s="46">
        <f t="shared" si="24"/>
        <v>0.95956929668424906</v>
      </c>
      <c r="AB1062" s="46"/>
    </row>
    <row r="1063" spans="1:28" x14ac:dyDescent="0.25">
      <c r="A1063">
        <v>5527</v>
      </c>
      <c r="B1063" s="1">
        <v>45539.533500578698</v>
      </c>
      <c r="C1063" s="1">
        <v>45539</v>
      </c>
      <c r="D1063" t="s">
        <v>9100</v>
      </c>
      <c r="E1063" t="s">
        <v>9101</v>
      </c>
      <c r="F1063" t="s">
        <v>664</v>
      </c>
      <c r="G1063">
        <v>87</v>
      </c>
      <c r="H1063" t="b">
        <v>0</v>
      </c>
      <c r="I1063" t="s">
        <v>9240</v>
      </c>
      <c r="J1063" t="s">
        <v>9103</v>
      </c>
      <c r="K1063" t="s">
        <v>7</v>
      </c>
      <c r="L1063" t="b">
        <v>0</v>
      </c>
      <c r="M1063" t="s">
        <v>10628</v>
      </c>
      <c r="N1063" t="b">
        <v>0</v>
      </c>
      <c r="O1063" t="b">
        <v>0</v>
      </c>
      <c r="P1063" t="b">
        <v>0</v>
      </c>
      <c r="Q1063" t="b">
        <v>1</v>
      </c>
      <c r="R1063" t="s">
        <v>10629</v>
      </c>
      <c r="S1063">
        <v>40</v>
      </c>
      <c r="T1063" t="b">
        <v>0</v>
      </c>
      <c r="V1063" t="s">
        <v>886</v>
      </c>
      <c r="W1063">
        <v>5</v>
      </c>
      <c r="X1063" s="11">
        <v>87</v>
      </c>
      <c r="Y1063">
        <v>1</v>
      </c>
      <c r="Z1063" s="46" cm="1">
        <f t="array" ref="Z1063">IF(V1063="NA",$AD$2,(INDEX($BL$4:$BL$73,MATCH(V1063&amp;W1063,$BK$4:$BK$73&amp;$BJ$4:$BJ$73,0))))</f>
        <v>4.1970782120221983E-2</v>
      </c>
      <c r="AA1063" s="46">
        <f t="shared" si="24"/>
        <v>1.041970782120222</v>
      </c>
      <c r="AB1063" s="46"/>
    </row>
    <row r="1064" spans="1:28" x14ac:dyDescent="0.25">
      <c r="A1064">
        <v>5528</v>
      </c>
      <c r="B1064" s="1">
        <v>45539.533003668999</v>
      </c>
      <c r="C1064" s="1">
        <v>45539</v>
      </c>
      <c r="D1064" t="s">
        <v>9100</v>
      </c>
      <c r="E1064" t="s">
        <v>9101</v>
      </c>
      <c r="F1064" t="s">
        <v>664</v>
      </c>
      <c r="G1064">
        <v>85</v>
      </c>
      <c r="H1064" t="b">
        <v>0</v>
      </c>
      <c r="I1064" t="s">
        <v>9240</v>
      </c>
      <c r="J1064" t="s">
        <v>9103</v>
      </c>
      <c r="K1064" t="s">
        <v>7</v>
      </c>
      <c r="L1064" t="b">
        <v>0</v>
      </c>
      <c r="M1064" t="s">
        <v>10630</v>
      </c>
      <c r="N1064" t="b">
        <v>0</v>
      </c>
      <c r="O1064" t="b">
        <v>0</v>
      </c>
      <c r="P1064" t="b">
        <v>0</v>
      </c>
      <c r="Q1064" t="b">
        <v>1</v>
      </c>
      <c r="R1064" t="s">
        <v>10631</v>
      </c>
      <c r="S1064">
        <v>40</v>
      </c>
      <c r="T1064" t="b">
        <v>0</v>
      </c>
      <c r="V1064" t="s">
        <v>886</v>
      </c>
      <c r="W1064">
        <v>5</v>
      </c>
      <c r="X1064" s="11">
        <v>87</v>
      </c>
      <c r="Y1064">
        <v>1</v>
      </c>
      <c r="Z1064" s="46" cm="1">
        <f t="array" ref="Z1064">IF(V1064="NA",$AD$2,(INDEX($BL$4:$BL$73,MATCH(V1064&amp;W1064,$BK$4:$BK$73&amp;$BJ$4:$BJ$73,0))))</f>
        <v>4.1970782120221983E-2</v>
      </c>
      <c r="AA1064" s="46">
        <f t="shared" si="24"/>
        <v>1.041970782120222</v>
      </c>
      <c r="AB1064" s="46"/>
    </row>
    <row r="1065" spans="1:28" x14ac:dyDescent="0.25">
      <c r="A1065">
        <v>5529</v>
      </c>
      <c r="B1065" s="1">
        <v>45539.5326580787</v>
      </c>
      <c r="C1065" s="1">
        <v>45539</v>
      </c>
      <c r="D1065" t="s">
        <v>9100</v>
      </c>
      <c r="E1065" t="s">
        <v>9101</v>
      </c>
      <c r="F1065" t="s">
        <v>664</v>
      </c>
      <c r="G1065">
        <v>84</v>
      </c>
      <c r="H1065" t="b">
        <v>0</v>
      </c>
      <c r="I1065" t="s">
        <v>9240</v>
      </c>
      <c r="J1065" t="s">
        <v>9103</v>
      </c>
      <c r="K1065" t="s">
        <v>7</v>
      </c>
      <c r="L1065" t="b">
        <v>0</v>
      </c>
      <c r="M1065" t="s">
        <v>6841</v>
      </c>
      <c r="N1065" t="b">
        <v>0</v>
      </c>
      <c r="O1065" t="b">
        <v>0</v>
      </c>
      <c r="P1065" t="b">
        <v>0</v>
      </c>
      <c r="Q1065" t="b">
        <v>1</v>
      </c>
      <c r="R1065" t="s">
        <v>3318</v>
      </c>
      <c r="S1065">
        <v>40</v>
      </c>
      <c r="T1065" t="b">
        <v>0</v>
      </c>
      <c r="V1065" t="s">
        <v>886</v>
      </c>
      <c r="W1065">
        <v>5</v>
      </c>
      <c r="X1065" s="11">
        <v>87</v>
      </c>
      <c r="Y1065">
        <v>1</v>
      </c>
      <c r="Z1065" s="46" cm="1">
        <f t="array" ref="Z1065">IF(V1065="NA",$AD$2,(INDEX($BL$4:$BL$73,MATCH(V1065&amp;W1065,$BK$4:$BK$73&amp;$BJ$4:$BJ$73,0))))</f>
        <v>4.1970782120221983E-2</v>
      </c>
      <c r="AA1065" s="46">
        <f t="shared" si="24"/>
        <v>1.041970782120222</v>
      </c>
      <c r="AB1065" s="46"/>
    </row>
    <row r="1066" spans="1:28" x14ac:dyDescent="0.25">
      <c r="A1066">
        <v>5537</v>
      </c>
      <c r="B1066" s="1">
        <v>45539.399182384303</v>
      </c>
      <c r="C1066" s="1">
        <v>45539</v>
      </c>
      <c r="D1066" t="s">
        <v>9100</v>
      </c>
      <c r="E1066" t="s">
        <v>9101</v>
      </c>
      <c r="F1066" t="s">
        <v>664</v>
      </c>
      <c r="G1066">
        <v>82</v>
      </c>
      <c r="H1066" t="b">
        <v>0</v>
      </c>
      <c r="I1066" t="s">
        <v>9240</v>
      </c>
      <c r="J1066" t="s">
        <v>9103</v>
      </c>
      <c r="K1066" t="s">
        <v>7</v>
      </c>
      <c r="L1066" t="b">
        <v>0</v>
      </c>
      <c r="M1066" t="s">
        <v>10632</v>
      </c>
      <c r="N1066" t="b">
        <v>0</v>
      </c>
      <c r="O1066" t="b">
        <v>0</v>
      </c>
      <c r="P1066" t="b">
        <v>0</v>
      </c>
      <c r="Q1066" t="b">
        <v>1</v>
      </c>
      <c r="R1066" t="s">
        <v>10633</v>
      </c>
      <c r="S1066">
        <v>40</v>
      </c>
      <c r="T1066" t="b">
        <v>0</v>
      </c>
      <c r="V1066" t="s">
        <v>8</v>
      </c>
      <c r="W1066" t="s">
        <v>8</v>
      </c>
      <c r="X1066" s="11">
        <v>82</v>
      </c>
      <c r="Y1066">
        <v>1</v>
      </c>
      <c r="Z1066" s="46" cm="1">
        <f t="array" ref="Z1066">IF(V1066="NA",$AD$2,(INDEX($BL$4:$BL$73,MATCH(V1066&amp;W1066,$BK$4:$BK$73&amp;$BJ$4:$BJ$73,0))))</f>
        <v>-4.0430703315750931E-2</v>
      </c>
      <c r="AA1066" s="46">
        <f t="shared" si="24"/>
        <v>0.95956929668424906</v>
      </c>
      <c r="AB1066" s="46"/>
    </row>
    <row r="1067" spans="1:28" x14ac:dyDescent="0.25">
      <c r="A1067">
        <v>5538</v>
      </c>
      <c r="B1067" s="1">
        <v>45539.398837685199</v>
      </c>
      <c r="C1067" s="1">
        <v>45539</v>
      </c>
      <c r="D1067" t="s">
        <v>9100</v>
      </c>
      <c r="E1067" t="s">
        <v>9101</v>
      </c>
      <c r="F1067" t="s">
        <v>664</v>
      </c>
      <c r="G1067">
        <v>82</v>
      </c>
      <c r="H1067" t="b">
        <v>0</v>
      </c>
      <c r="I1067" t="s">
        <v>9240</v>
      </c>
      <c r="J1067" t="s">
        <v>9103</v>
      </c>
      <c r="K1067" t="s">
        <v>7</v>
      </c>
      <c r="L1067" t="b">
        <v>0</v>
      </c>
      <c r="M1067" t="s">
        <v>10634</v>
      </c>
      <c r="N1067" t="b">
        <v>0</v>
      </c>
      <c r="O1067" t="b">
        <v>0</v>
      </c>
      <c r="P1067" t="b">
        <v>0</v>
      </c>
      <c r="Q1067" t="b">
        <v>1</v>
      </c>
      <c r="R1067" t="s">
        <v>10635</v>
      </c>
      <c r="S1067">
        <v>40</v>
      </c>
      <c r="T1067" t="b">
        <v>0</v>
      </c>
      <c r="V1067" t="s">
        <v>893</v>
      </c>
      <c r="W1067">
        <v>5</v>
      </c>
      <c r="X1067" s="11">
        <v>82</v>
      </c>
      <c r="Y1067">
        <v>1</v>
      </c>
      <c r="Z1067" s="46" cm="1">
        <f t="array" ref="Z1067">IF(V1067="NA",$AD$2,(INDEX($BL$4:$BL$73,MATCH(V1067&amp;W1067,$BK$4:$BK$73&amp;$BJ$4:$BJ$73,0))))</f>
        <v>4.1970782120221983E-2</v>
      </c>
      <c r="AA1067" s="46">
        <f t="shared" si="24"/>
        <v>1.041970782120222</v>
      </c>
      <c r="AB1067" s="46"/>
    </row>
    <row r="1068" spans="1:28" x14ac:dyDescent="0.25">
      <c r="A1068">
        <v>5539</v>
      </c>
      <c r="B1068" s="1">
        <v>45539.398533067098</v>
      </c>
      <c r="C1068" s="1">
        <v>45539</v>
      </c>
      <c r="D1068" t="s">
        <v>9100</v>
      </c>
      <c r="E1068" t="s">
        <v>9101</v>
      </c>
      <c r="F1068" t="s">
        <v>790</v>
      </c>
      <c r="G1068">
        <v>87</v>
      </c>
      <c r="H1068" t="b">
        <v>0</v>
      </c>
      <c r="I1068" t="s">
        <v>9240</v>
      </c>
      <c r="J1068" t="s">
        <v>9103</v>
      </c>
      <c r="K1068" t="s">
        <v>7</v>
      </c>
      <c r="L1068" t="b">
        <v>0</v>
      </c>
      <c r="M1068" t="s">
        <v>10636</v>
      </c>
      <c r="N1068" t="b">
        <v>0</v>
      </c>
      <c r="O1068" t="b">
        <v>0</v>
      </c>
      <c r="P1068" t="b">
        <v>0</v>
      </c>
      <c r="Q1068" t="b">
        <v>1</v>
      </c>
      <c r="R1068" t="s">
        <v>10637</v>
      </c>
      <c r="S1068">
        <v>40</v>
      </c>
      <c r="T1068" t="b">
        <v>0</v>
      </c>
      <c r="V1068" t="s">
        <v>8</v>
      </c>
      <c r="W1068" t="s">
        <v>8</v>
      </c>
      <c r="X1068" s="11">
        <v>87</v>
      </c>
      <c r="Y1068">
        <v>1</v>
      </c>
      <c r="Z1068" s="46" cm="1">
        <f t="array" ref="Z1068">IF(V1068="NA",$AD$2,(INDEX($BL$4:$BL$73,MATCH(V1068&amp;W1068,$BK$4:$BK$73&amp;$BJ$4:$BJ$73,0))))</f>
        <v>-4.0430703315750931E-2</v>
      </c>
      <c r="AA1068" s="46">
        <f t="shared" si="24"/>
        <v>0.95956929668424906</v>
      </c>
      <c r="AB1068" s="46"/>
    </row>
    <row r="1069" spans="1:28" x14ac:dyDescent="0.25">
      <c r="A1069">
        <v>5540</v>
      </c>
      <c r="B1069" s="1">
        <v>45539.394390405098</v>
      </c>
      <c r="C1069" s="1">
        <v>45539</v>
      </c>
      <c r="D1069" t="s">
        <v>9100</v>
      </c>
      <c r="E1069" t="s">
        <v>9101</v>
      </c>
      <c r="F1069" t="s">
        <v>664</v>
      </c>
      <c r="G1069">
        <v>72</v>
      </c>
      <c r="H1069" t="b">
        <v>0</v>
      </c>
      <c r="I1069" t="s">
        <v>9240</v>
      </c>
      <c r="J1069" t="s">
        <v>9103</v>
      </c>
      <c r="K1069" t="s">
        <v>7</v>
      </c>
      <c r="L1069" t="b">
        <v>0</v>
      </c>
      <c r="M1069" t="s">
        <v>10638</v>
      </c>
      <c r="N1069" t="b">
        <v>0</v>
      </c>
      <c r="O1069" t="b">
        <v>0</v>
      </c>
      <c r="P1069" t="b">
        <v>0</v>
      </c>
      <c r="Q1069" t="b">
        <v>1</v>
      </c>
      <c r="R1069" t="s">
        <v>10639</v>
      </c>
      <c r="S1069">
        <v>40</v>
      </c>
      <c r="T1069" t="b">
        <v>0</v>
      </c>
      <c r="V1069" t="s">
        <v>886</v>
      </c>
      <c r="W1069">
        <v>4</v>
      </c>
      <c r="X1069" s="11">
        <v>72</v>
      </c>
      <c r="Y1069">
        <v>1</v>
      </c>
      <c r="Z1069" s="46" cm="1">
        <f t="array" ref="Z1069">IF(V1069="NA",$AD$2,(INDEX($BL$4:$BL$73,MATCH(V1069&amp;W1069,$BK$4:$BK$73&amp;$BJ$4:$BJ$73,0))))</f>
        <v>1.0498615788681297E-2</v>
      </c>
      <c r="AA1069" s="46">
        <f t="shared" si="24"/>
        <v>1.0104986157886813</v>
      </c>
      <c r="AB1069" s="46"/>
    </row>
    <row r="1070" spans="1:28" x14ac:dyDescent="0.25">
      <c r="A1070">
        <v>5542</v>
      </c>
      <c r="B1070" s="1">
        <v>45539.393533148097</v>
      </c>
      <c r="C1070" s="1">
        <v>45539</v>
      </c>
      <c r="D1070" t="s">
        <v>9100</v>
      </c>
      <c r="E1070" t="s">
        <v>9101</v>
      </c>
      <c r="F1070" t="s">
        <v>664</v>
      </c>
      <c r="G1070">
        <v>78</v>
      </c>
      <c r="H1070" t="b">
        <v>0</v>
      </c>
      <c r="I1070" t="s">
        <v>9240</v>
      </c>
      <c r="J1070" t="s">
        <v>9103</v>
      </c>
      <c r="K1070" t="s">
        <v>7</v>
      </c>
      <c r="L1070" t="b">
        <v>0</v>
      </c>
      <c r="M1070" t="s">
        <v>10640</v>
      </c>
      <c r="N1070" t="b">
        <v>0</v>
      </c>
      <c r="O1070" t="b">
        <v>0</v>
      </c>
      <c r="P1070" t="b">
        <v>0</v>
      </c>
      <c r="Q1070" t="b">
        <v>1</v>
      </c>
      <c r="R1070" t="s">
        <v>416</v>
      </c>
      <c r="S1070">
        <v>40</v>
      </c>
      <c r="T1070" t="b">
        <v>0</v>
      </c>
      <c r="V1070" t="s">
        <v>8</v>
      </c>
      <c r="W1070" t="s">
        <v>8</v>
      </c>
      <c r="X1070" s="11">
        <v>82</v>
      </c>
      <c r="Y1070">
        <v>1</v>
      </c>
      <c r="Z1070" s="46" cm="1">
        <f t="array" ref="Z1070">IF(V1070="NA",$AD$2,(INDEX($BL$4:$BL$73,MATCH(V1070&amp;W1070,$BK$4:$BK$73&amp;$BJ$4:$BJ$73,0))))</f>
        <v>-4.0430703315750931E-2</v>
      </c>
      <c r="AA1070" s="46">
        <f t="shared" si="24"/>
        <v>0.95956929668424906</v>
      </c>
      <c r="AB1070" s="46"/>
    </row>
    <row r="1071" spans="1:28" x14ac:dyDescent="0.25">
      <c r="A1071">
        <v>5552</v>
      </c>
      <c r="B1071" s="1">
        <v>45539.389751932897</v>
      </c>
      <c r="C1071" s="1">
        <v>45539</v>
      </c>
      <c r="D1071" t="s">
        <v>9100</v>
      </c>
      <c r="E1071" t="s">
        <v>9101</v>
      </c>
      <c r="F1071" t="s">
        <v>664</v>
      </c>
      <c r="G1071">
        <v>76</v>
      </c>
      <c r="H1071" t="b">
        <v>0</v>
      </c>
      <c r="I1071" t="s">
        <v>9240</v>
      </c>
      <c r="J1071" t="s">
        <v>9103</v>
      </c>
      <c r="K1071" t="s">
        <v>7</v>
      </c>
      <c r="L1071" t="b">
        <v>0</v>
      </c>
      <c r="M1071" t="s">
        <v>10641</v>
      </c>
      <c r="N1071" t="b">
        <v>0</v>
      </c>
      <c r="O1071" t="b">
        <v>0</v>
      </c>
      <c r="P1071" t="b">
        <v>0</v>
      </c>
      <c r="Q1071" t="b">
        <v>1</v>
      </c>
      <c r="R1071" t="s">
        <v>10642</v>
      </c>
      <c r="S1071">
        <v>40</v>
      </c>
      <c r="T1071" t="b">
        <v>0</v>
      </c>
      <c r="V1071" t="s">
        <v>888</v>
      </c>
      <c r="W1071">
        <v>5</v>
      </c>
      <c r="X1071" s="11">
        <v>77</v>
      </c>
      <c r="Y1071">
        <v>1</v>
      </c>
      <c r="Z1071" s="46" cm="1">
        <f t="array" ref="Z1071">IF(V1071="NA",$AD$2,(INDEX($BL$4:$BL$73,MATCH(V1071&amp;W1071,$BK$4:$BK$73&amp;$BJ$4:$BJ$73,0))))</f>
        <v>4.1970782120221983E-2</v>
      </c>
      <c r="AA1071" s="46">
        <f t="shared" si="24"/>
        <v>1.041970782120222</v>
      </c>
      <c r="AB1071" s="46"/>
    </row>
    <row r="1072" spans="1:28" x14ac:dyDescent="0.25">
      <c r="A1072">
        <v>5553</v>
      </c>
      <c r="B1072" s="1">
        <v>45539.389481921302</v>
      </c>
      <c r="C1072" s="1">
        <v>45539</v>
      </c>
      <c r="D1072" t="s">
        <v>9100</v>
      </c>
      <c r="E1072" t="s">
        <v>9101</v>
      </c>
      <c r="F1072" t="s">
        <v>664</v>
      </c>
      <c r="G1072">
        <v>80</v>
      </c>
      <c r="H1072" t="b">
        <v>0</v>
      </c>
      <c r="I1072" t="s">
        <v>9240</v>
      </c>
      <c r="J1072" t="s">
        <v>9103</v>
      </c>
      <c r="K1072" t="s">
        <v>7</v>
      </c>
      <c r="L1072" t="b">
        <v>0</v>
      </c>
      <c r="M1072" t="s">
        <v>6840</v>
      </c>
      <c r="N1072" t="b">
        <v>0</v>
      </c>
      <c r="O1072" t="b">
        <v>0</v>
      </c>
      <c r="P1072" t="b">
        <v>0</v>
      </c>
      <c r="Q1072" t="b">
        <v>1</v>
      </c>
      <c r="R1072" t="s">
        <v>3310</v>
      </c>
      <c r="S1072">
        <v>40</v>
      </c>
      <c r="T1072" t="b">
        <v>0</v>
      </c>
      <c r="V1072" t="s">
        <v>886</v>
      </c>
      <c r="W1072">
        <v>4</v>
      </c>
      <c r="X1072" s="11">
        <v>82</v>
      </c>
      <c r="Y1072">
        <v>1</v>
      </c>
      <c r="Z1072" s="46" cm="1">
        <f t="array" ref="Z1072">IF(V1072="NA",$AD$2,(INDEX($BL$4:$BL$73,MATCH(V1072&amp;W1072,$BK$4:$BK$73&amp;$BJ$4:$BJ$73,0))))</f>
        <v>1.0498615788681297E-2</v>
      </c>
      <c r="AA1072" s="46">
        <f t="shared" si="24"/>
        <v>1.0104986157886813</v>
      </c>
      <c r="AB1072" s="46"/>
    </row>
    <row r="1073" spans="1:28" x14ac:dyDescent="0.25">
      <c r="A1073">
        <v>5554</v>
      </c>
      <c r="B1073" s="1">
        <v>45539.389291759297</v>
      </c>
      <c r="C1073" s="1">
        <v>45539</v>
      </c>
      <c r="D1073" t="s">
        <v>9100</v>
      </c>
      <c r="E1073" t="s">
        <v>9101</v>
      </c>
      <c r="F1073" t="s">
        <v>790</v>
      </c>
      <c r="G1073">
        <v>75</v>
      </c>
      <c r="H1073" t="b">
        <v>0</v>
      </c>
      <c r="I1073" t="s">
        <v>9240</v>
      </c>
      <c r="J1073" t="s">
        <v>9103</v>
      </c>
      <c r="K1073" t="s">
        <v>7</v>
      </c>
      <c r="L1073" t="b">
        <v>0</v>
      </c>
      <c r="M1073" t="s">
        <v>10643</v>
      </c>
      <c r="N1073" t="b">
        <v>0</v>
      </c>
      <c r="O1073" t="b">
        <v>0</v>
      </c>
      <c r="P1073" t="b">
        <v>0</v>
      </c>
      <c r="Q1073" t="b">
        <v>1</v>
      </c>
      <c r="R1073" t="s">
        <v>10644</v>
      </c>
      <c r="S1073">
        <v>40</v>
      </c>
      <c r="T1073" t="b">
        <v>0</v>
      </c>
      <c r="V1073" t="s">
        <v>892</v>
      </c>
      <c r="W1073">
        <v>4</v>
      </c>
      <c r="X1073" s="11">
        <v>77</v>
      </c>
      <c r="Y1073">
        <v>1</v>
      </c>
      <c r="Z1073" s="46" cm="1">
        <f t="array" ref="Z1073">IF(V1073="NA",$AD$2,(INDEX($BL$4:$BL$73,MATCH(V1073&amp;W1073,$BK$4:$BK$73&amp;$BJ$4:$BJ$73,0))))</f>
        <v>1.0498615788681274E-2</v>
      </c>
      <c r="AA1073" s="46">
        <f t="shared" si="24"/>
        <v>1.0104986157886813</v>
      </c>
      <c r="AB1073" s="46"/>
    </row>
    <row r="1074" spans="1:28" x14ac:dyDescent="0.25">
      <c r="A1074">
        <v>5556</v>
      </c>
      <c r="B1074" s="1">
        <v>45539.388679259297</v>
      </c>
      <c r="C1074" s="1">
        <v>45539</v>
      </c>
      <c r="D1074" t="s">
        <v>9100</v>
      </c>
      <c r="E1074" t="s">
        <v>9101</v>
      </c>
      <c r="F1074" t="s">
        <v>664</v>
      </c>
      <c r="G1074">
        <v>73</v>
      </c>
      <c r="H1074" t="b">
        <v>0</v>
      </c>
      <c r="I1074" t="s">
        <v>9240</v>
      </c>
      <c r="J1074" t="s">
        <v>9103</v>
      </c>
      <c r="K1074" t="s">
        <v>7</v>
      </c>
      <c r="L1074" t="b">
        <v>0</v>
      </c>
      <c r="M1074" t="s">
        <v>10645</v>
      </c>
      <c r="N1074" t="b">
        <v>0</v>
      </c>
      <c r="O1074" t="b">
        <v>0</v>
      </c>
      <c r="P1074" t="b">
        <v>0</v>
      </c>
      <c r="Q1074" t="b">
        <v>1</v>
      </c>
      <c r="R1074" t="s">
        <v>10646</v>
      </c>
      <c r="S1074">
        <v>40</v>
      </c>
      <c r="T1074" t="b">
        <v>0</v>
      </c>
      <c r="V1074" t="s">
        <v>892</v>
      </c>
      <c r="W1074">
        <v>4</v>
      </c>
      <c r="X1074" s="11">
        <v>77</v>
      </c>
      <c r="Y1074">
        <v>1</v>
      </c>
      <c r="Z1074" s="46" cm="1">
        <f t="array" ref="Z1074">IF(V1074="NA",$AD$2,(INDEX($BL$4:$BL$73,MATCH(V1074&amp;W1074,$BK$4:$BK$73&amp;$BJ$4:$BJ$73,0))))</f>
        <v>1.0498615788681274E-2</v>
      </c>
      <c r="AA1074" s="46">
        <f t="shared" si="24"/>
        <v>1.0104986157886813</v>
      </c>
      <c r="AB1074" s="46"/>
    </row>
    <row r="1075" spans="1:28" x14ac:dyDescent="0.25">
      <c r="A1075">
        <v>5557</v>
      </c>
      <c r="B1075" s="1">
        <v>45539.3884555556</v>
      </c>
      <c r="C1075" s="1">
        <v>45539</v>
      </c>
      <c r="D1075" t="s">
        <v>9100</v>
      </c>
      <c r="E1075" t="s">
        <v>9101</v>
      </c>
      <c r="F1075" t="s">
        <v>790</v>
      </c>
      <c r="G1075">
        <v>90</v>
      </c>
      <c r="H1075" t="b">
        <v>0</v>
      </c>
      <c r="I1075" t="s">
        <v>9240</v>
      </c>
      <c r="J1075" t="s">
        <v>9103</v>
      </c>
      <c r="K1075" t="s">
        <v>7</v>
      </c>
      <c r="L1075" t="b">
        <v>0</v>
      </c>
      <c r="M1075" t="s">
        <v>10647</v>
      </c>
      <c r="N1075" t="b">
        <v>0</v>
      </c>
      <c r="O1075" t="b">
        <v>0</v>
      </c>
      <c r="P1075" t="b">
        <v>0</v>
      </c>
      <c r="Q1075" t="b">
        <v>1</v>
      </c>
      <c r="R1075" t="s">
        <v>10648</v>
      </c>
      <c r="S1075">
        <v>40</v>
      </c>
      <c r="T1075" t="b">
        <v>0</v>
      </c>
      <c r="V1075" t="s">
        <v>741</v>
      </c>
      <c r="W1075">
        <v>4</v>
      </c>
      <c r="X1075" s="11">
        <v>92</v>
      </c>
      <c r="Y1075">
        <v>1</v>
      </c>
      <c r="Z1075" s="46" cm="1">
        <f t="array" ref="Z1075">IF(V1075="NA",$AD$2,(INDEX($BL$4:$BL$73,MATCH(V1075&amp;W1075,$BK$4:$BK$73&amp;$BJ$4:$BJ$73,0))))</f>
        <v>1.1678733304575806E-2</v>
      </c>
      <c r="AA1075" s="46">
        <f t="shared" si="24"/>
        <v>1.0116787333045758</v>
      </c>
      <c r="AB1075" s="46"/>
    </row>
    <row r="1076" spans="1:28" x14ac:dyDescent="0.25">
      <c r="A1076">
        <v>5558</v>
      </c>
      <c r="B1076" s="1">
        <v>45539.388103310201</v>
      </c>
      <c r="C1076" s="1">
        <v>45539</v>
      </c>
      <c r="D1076" t="s">
        <v>9100</v>
      </c>
      <c r="E1076" t="s">
        <v>9101</v>
      </c>
      <c r="F1076" t="s">
        <v>664</v>
      </c>
      <c r="G1076">
        <v>80</v>
      </c>
      <c r="H1076" t="b">
        <v>0</v>
      </c>
      <c r="I1076" t="s">
        <v>9240</v>
      </c>
      <c r="J1076" t="s">
        <v>9103</v>
      </c>
      <c r="K1076" t="s">
        <v>7</v>
      </c>
      <c r="L1076" t="b">
        <v>0</v>
      </c>
      <c r="M1076" t="s">
        <v>10649</v>
      </c>
      <c r="N1076" t="b">
        <v>0</v>
      </c>
      <c r="O1076" t="b">
        <v>0</v>
      </c>
      <c r="P1076" t="b">
        <v>0</v>
      </c>
      <c r="Q1076" t="b">
        <v>1</v>
      </c>
      <c r="R1076" t="s">
        <v>10650</v>
      </c>
      <c r="S1076">
        <v>40</v>
      </c>
      <c r="T1076" t="b">
        <v>0</v>
      </c>
      <c r="V1076" t="s">
        <v>741</v>
      </c>
      <c r="W1076">
        <v>4</v>
      </c>
      <c r="X1076" s="11">
        <v>82</v>
      </c>
      <c r="Y1076">
        <v>1</v>
      </c>
      <c r="Z1076" s="46" cm="1">
        <f t="array" ref="Z1076">IF(V1076="NA",$AD$2,(INDEX($BL$4:$BL$73,MATCH(V1076&amp;W1076,$BK$4:$BK$73&amp;$BJ$4:$BJ$73,0))))</f>
        <v>1.1678733304575806E-2</v>
      </c>
      <c r="AA1076" s="46">
        <f t="shared" si="24"/>
        <v>1.0116787333045758</v>
      </c>
      <c r="AB1076" s="46"/>
    </row>
    <row r="1077" spans="1:28" x14ac:dyDescent="0.25">
      <c r="A1077">
        <v>5559</v>
      </c>
      <c r="B1077" s="1">
        <v>45539.387690520802</v>
      </c>
      <c r="C1077" s="1">
        <v>45539</v>
      </c>
      <c r="D1077" t="s">
        <v>9100</v>
      </c>
      <c r="E1077" t="s">
        <v>9101</v>
      </c>
      <c r="F1077" t="s">
        <v>664</v>
      </c>
      <c r="G1077">
        <v>72</v>
      </c>
      <c r="H1077" t="b">
        <v>0</v>
      </c>
      <c r="I1077" t="s">
        <v>9240</v>
      </c>
      <c r="J1077" t="s">
        <v>9103</v>
      </c>
      <c r="K1077" t="s">
        <v>7</v>
      </c>
      <c r="L1077" t="b">
        <v>0</v>
      </c>
      <c r="M1077" t="s">
        <v>6839</v>
      </c>
      <c r="N1077" t="b">
        <v>0</v>
      </c>
      <c r="O1077" t="b">
        <v>0</v>
      </c>
      <c r="P1077" t="b">
        <v>0</v>
      </c>
      <c r="Q1077" t="b">
        <v>1</v>
      </c>
      <c r="R1077" t="s">
        <v>3308</v>
      </c>
      <c r="S1077">
        <v>40</v>
      </c>
      <c r="T1077" t="b">
        <v>0</v>
      </c>
      <c r="V1077" t="s">
        <v>892</v>
      </c>
      <c r="W1077">
        <v>4</v>
      </c>
      <c r="X1077" s="11">
        <v>72</v>
      </c>
      <c r="Y1077">
        <v>1</v>
      </c>
      <c r="Z1077" s="46" cm="1">
        <f t="array" ref="Z1077">IF(V1077="NA",$AD$2,(INDEX($BL$4:$BL$73,MATCH(V1077&amp;W1077,$BK$4:$BK$73&amp;$BJ$4:$BJ$73,0))))</f>
        <v>1.0498615788681274E-2</v>
      </c>
      <c r="AA1077" s="46">
        <f t="shared" si="24"/>
        <v>1.0104986157886813</v>
      </c>
      <c r="AB1077" s="46"/>
    </row>
    <row r="1078" spans="1:28" x14ac:dyDescent="0.25">
      <c r="A1078">
        <v>5560</v>
      </c>
      <c r="B1078" s="1">
        <v>45539.387446099499</v>
      </c>
      <c r="C1078" s="1">
        <v>45539</v>
      </c>
      <c r="D1078" t="s">
        <v>9100</v>
      </c>
      <c r="E1078" t="s">
        <v>9101</v>
      </c>
      <c r="F1078" t="s">
        <v>664</v>
      </c>
      <c r="G1078">
        <v>80</v>
      </c>
      <c r="H1078" t="b">
        <v>0</v>
      </c>
      <c r="I1078" t="s">
        <v>9240</v>
      </c>
      <c r="J1078" t="s">
        <v>9103</v>
      </c>
      <c r="K1078" t="s">
        <v>7</v>
      </c>
      <c r="L1078" t="b">
        <v>0</v>
      </c>
      <c r="M1078" t="s">
        <v>10651</v>
      </c>
      <c r="N1078" t="b">
        <v>0</v>
      </c>
      <c r="O1078" t="b">
        <v>0</v>
      </c>
      <c r="P1078" t="b">
        <v>0</v>
      </c>
      <c r="Q1078" t="b">
        <v>1</v>
      </c>
      <c r="R1078" t="s">
        <v>10652</v>
      </c>
      <c r="S1078">
        <v>40</v>
      </c>
      <c r="T1078" t="b">
        <v>0</v>
      </c>
      <c r="V1078" t="s">
        <v>889</v>
      </c>
      <c r="W1078">
        <v>4</v>
      </c>
      <c r="X1078" s="11">
        <v>82</v>
      </c>
      <c r="Y1078">
        <v>1</v>
      </c>
      <c r="Z1078" s="46" cm="1">
        <f t="array" ref="Z1078">IF(V1078="NA",$AD$2,(INDEX($BL$4:$BL$73,MATCH(V1078&amp;W1078,$BK$4:$BK$73&amp;$BJ$4:$BJ$73,0))))</f>
        <v>1.0498615788681227E-2</v>
      </c>
      <c r="AA1078" s="46">
        <f t="shared" si="24"/>
        <v>1.0104986157886813</v>
      </c>
      <c r="AB1078" s="46"/>
    </row>
    <row r="1079" spans="1:28" x14ac:dyDescent="0.25">
      <c r="A1079">
        <v>5570</v>
      </c>
      <c r="B1079" s="1">
        <v>45539.375498182897</v>
      </c>
      <c r="C1079" s="1">
        <v>45539</v>
      </c>
      <c r="D1079" t="s">
        <v>9100</v>
      </c>
      <c r="E1079" t="s">
        <v>9101</v>
      </c>
      <c r="F1079" t="s">
        <v>664</v>
      </c>
      <c r="G1079">
        <v>79</v>
      </c>
      <c r="H1079" t="b">
        <v>0</v>
      </c>
      <c r="I1079" t="s">
        <v>9240</v>
      </c>
      <c r="J1079" t="s">
        <v>9103</v>
      </c>
      <c r="K1079" t="s">
        <v>7</v>
      </c>
      <c r="L1079" t="b">
        <v>0</v>
      </c>
      <c r="M1079" t="s">
        <v>10653</v>
      </c>
      <c r="N1079" t="b">
        <v>0</v>
      </c>
      <c r="O1079" t="b">
        <v>0</v>
      </c>
      <c r="P1079" t="b">
        <v>0</v>
      </c>
      <c r="Q1079" t="b">
        <v>1</v>
      </c>
      <c r="R1079" t="s">
        <v>10654</v>
      </c>
      <c r="S1079">
        <v>40</v>
      </c>
      <c r="T1079" t="b">
        <v>0</v>
      </c>
      <c r="V1079" t="s">
        <v>893</v>
      </c>
      <c r="W1079">
        <v>4</v>
      </c>
      <c r="X1079" s="11">
        <v>82</v>
      </c>
      <c r="Y1079">
        <v>1</v>
      </c>
      <c r="Z1079" s="46" cm="1">
        <f t="array" ref="Z1079">IF(V1079="NA",$AD$2,(INDEX($BL$4:$BL$73,MATCH(V1079&amp;W1079,$BK$4:$BK$73&amp;$BJ$4:$BJ$73,0))))</f>
        <v>1.0498615788681286E-2</v>
      </c>
      <c r="AA1079" s="46">
        <f t="shared" si="24"/>
        <v>1.0104986157886813</v>
      </c>
      <c r="AB1079" s="46"/>
    </row>
    <row r="1080" spans="1:28" x14ac:dyDescent="0.25">
      <c r="A1080">
        <v>5573</v>
      </c>
      <c r="B1080" s="1">
        <v>45539.374612963002</v>
      </c>
      <c r="C1080" s="1">
        <v>45539</v>
      </c>
      <c r="D1080" t="s">
        <v>9100</v>
      </c>
      <c r="E1080" t="s">
        <v>9101</v>
      </c>
      <c r="F1080" t="s">
        <v>790</v>
      </c>
      <c r="G1080">
        <v>76</v>
      </c>
      <c r="H1080" t="b">
        <v>0</v>
      </c>
      <c r="I1080" t="s">
        <v>9240</v>
      </c>
      <c r="J1080" t="s">
        <v>9103</v>
      </c>
      <c r="K1080" t="s">
        <v>7</v>
      </c>
      <c r="L1080" t="b">
        <v>0</v>
      </c>
      <c r="M1080" t="s">
        <v>10655</v>
      </c>
      <c r="N1080" t="b">
        <v>0</v>
      </c>
      <c r="O1080" t="b">
        <v>0</v>
      </c>
      <c r="P1080" t="b">
        <v>0</v>
      </c>
      <c r="Q1080" t="b">
        <v>1</v>
      </c>
      <c r="R1080" t="s">
        <v>10656</v>
      </c>
      <c r="S1080">
        <v>40</v>
      </c>
      <c r="T1080" t="b">
        <v>0</v>
      </c>
      <c r="V1080" t="s">
        <v>8</v>
      </c>
      <c r="W1080" t="s">
        <v>8</v>
      </c>
      <c r="X1080" s="11">
        <v>77</v>
      </c>
      <c r="Y1080">
        <v>1</v>
      </c>
      <c r="Z1080" s="46" cm="1">
        <f t="array" ref="Z1080">IF(V1080="NA",$AD$2,(INDEX($BL$4:$BL$73,MATCH(V1080&amp;W1080,$BK$4:$BK$73&amp;$BJ$4:$BJ$73,0))))</f>
        <v>-4.0430703315750931E-2</v>
      </c>
      <c r="AA1080" s="46">
        <f t="shared" si="24"/>
        <v>0.95956929668424906</v>
      </c>
      <c r="AB1080" s="46"/>
    </row>
    <row r="1081" spans="1:28" x14ac:dyDescent="0.25">
      <c r="A1081">
        <v>5574</v>
      </c>
      <c r="B1081" s="1">
        <v>45539.374182152802</v>
      </c>
      <c r="C1081" s="1">
        <v>45539</v>
      </c>
      <c r="D1081" t="s">
        <v>9100</v>
      </c>
      <c r="E1081" t="s">
        <v>9101</v>
      </c>
      <c r="F1081" t="s">
        <v>664</v>
      </c>
      <c r="G1081">
        <v>80</v>
      </c>
      <c r="H1081" t="b">
        <v>0</v>
      </c>
      <c r="I1081" t="s">
        <v>9240</v>
      </c>
      <c r="J1081" t="s">
        <v>9103</v>
      </c>
      <c r="K1081" t="s">
        <v>7</v>
      </c>
      <c r="L1081" t="b">
        <v>0</v>
      </c>
      <c r="M1081" t="s">
        <v>10657</v>
      </c>
      <c r="N1081" t="b">
        <v>0</v>
      </c>
      <c r="O1081" t="b">
        <v>0</v>
      </c>
      <c r="P1081" t="b">
        <v>0</v>
      </c>
      <c r="Q1081" t="b">
        <v>1</v>
      </c>
      <c r="R1081" t="s">
        <v>10658</v>
      </c>
      <c r="S1081">
        <v>40</v>
      </c>
      <c r="T1081" t="b">
        <v>0</v>
      </c>
      <c r="V1081" t="s">
        <v>886</v>
      </c>
      <c r="W1081">
        <v>5</v>
      </c>
      <c r="X1081" s="11">
        <v>82</v>
      </c>
      <c r="Y1081">
        <v>1</v>
      </c>
      <c r="Z1081" s="46" cm="1">
        <f t="array" ref="Z1081">IF(V1081="NA",$AD$2,(INDEX($BL$4:$BL$73,MATCH(V1081&amp;W1081,$BK$4:$BK$73&amp;$BJ$4:$BJ$73,0))))</f>
        <v>4.1970782120221983E-2</v>
      </c>
      <c r="AA1081" s="46">
        <f t="shared" si="24"/>
        <v>1.041970782120222</v>
      </c>
      <c r="AB1081" s="46"/>
    </row>
    <row r="1082" spans="1:28" x14ac:dyDescent="0.25">
      <c r="A1082">
        <v>5575</v>
      </c>
      <c r="B1082" s="1">
        <v>45539.373967580999</v>
      </c>
      <c r="C1082" s="1">
        <v>45539</v>
      </c>
      <c r="D1082" t="s">
        <v>9100</v>
      </c>
      <c r="E1082" t="s">
        <v>9101</v>
      </c>
      <c r="F1082" t="s">
        <v>790</v>
      </c>
      <c r="G1082">
        <v>77</v>
      </c>
      <c r="H1082" t="b">
        <v>0</v>
      </c>
      <c r="I1082" t="s">
        <v>9240</v>
      </c>
      <c r="J1082" t="s">
        <v>9103</v>
      </c>
      <c r="K1082" t="s">
        <v>7</v>
      </c>
      <c r="L1082" t="b">
        <v>0</v>
      </c>
      <c r="M1082" t="s">
        <v>10659</v>
      </c>
      <c r="N1082" t="b">
        <v>0</v>
      </c>
      <c r="O1082" t="b">
        <v>0</v>
      </c>
      <c r="P1082" t="b">
        <v>0</v>
      </c>
      <c r="Q1082" t="b">
        <v>1</v>
      </c>
      <c r="R1082" t="s">
        <v>10660</v>
      </c>
      <c r="S1082">
        <v>40</v>
      </c>
      <c r="T1082" t="b">
        <v>0</v>
      </c>
      <c r="V1082" t="s">
        <v>8</v>
      </c>
      <c r="W1082" t="s">
        <v>8</v>
      </c>
      <c r="X1082" s="11">
        <v>77</v>
      </c>
      <c r="Y1082">
        <v>1</v>
      </c>
      <c r="Z1082" s="46" cm="1">
        <f t="array" ref="Z1082">IF(V1082="NA",$AD$2,(INDEX($BL$4:$BL$73,MATCH(V1082&amp;W1082,$BK$4:$BK$73&amp;$BJ$4:$BJ$73,0))))</f>
        <v>-4.0430703315750931E-2</v>
      </c>
      <c r="AA1082" s="46">
        <f t="shared" si="24"/>
        <v>0.95956929668424906</v>
      </c>
      <c r="AB1082" s="46"/>
    </row>
    <row r="1083" spans="1:28" x14ac:dyDescent="0.25">
      <c r="A1083">
        <v>5585</v>
      </c>
      <c r="B1083" s="1">
        <v>45539.369339895798</v>
      </c>
      <c r="C1083" s="1">
        <v>45539</v>
      </c>
      <c r="D1083" t="s">
        <v>9100</v>
      </c>
      <c r="E1083" t="s">
        <v>9101</v>
      </c>
      <c r="F1083" t="s">
        <v>664</v>
      </c>
      <c r="G1083">
        <v>75</v>
      </c>
      <c r="H1083" t="b">
        <v>0</v>
      </c>
      <c r="I1083" t="s">
        <v>9240</v>
      </c>
      <c r="J1083" t="s">
        <v>9103</v>
      </c>
      <c r="K1083" t="s">
        <v>7</v>
      </c>
      <c r="L1083" t="b">
        <v>0</v>
      </c>
      <c r="M1083" t="s">
        <v>10661</v>
      </c>
      <c r="N1083" t="b">
        <v>0</v>
      </c>
      <c r="O1083" t="b">
        <v>0</v>
      </c>
      <c r="P1083" t="b">
        <v>0</v>
      </c>
      <c r="Q1083" t="b">
        <v>1</v>
      </c>
      <c r="R1083" t="s">
        <v>10662</v>
      </c>
      <c r="S1083">
        <v>40</v>
      </c>
      <c r="T1083" t="b">
        <v>0</v>
      </c>
      <c r="V1083" t="s">
        <v>658</v>
      </c>
      <c r="W1083">
        <v>4</v>
      </c>
      <c r="X1083" s="11">
        <v>77</v>
      </c>
      <c r="Y1083">
        <v>1</v>
      </c>
      <c r="Z1083" s="46" cm="1">
        <f t="array" ref="Z1083">IF(V1083="NA",$AD$2,(INDEX($BL$4:$BL$73,MATCH(V1083&amp;W1083,$BK$4:$BK$73&amp;$BJ$4:$BJ$73,0))))</f>
        <v>1.1678733304575896E-2</v>
      </c>
      <c r="AA1083" s="46">
        <f t="shared" si="24"/>
        <v>1.0116787333045758</v>
      </c>
      <c r="AB1083" s="46"/>
    </row>
    <row r="1084" spans="1:28" x14ac:dyDescent="0.25">
      <c r="A1084">
        <v>5586</v>
      </c>
      <c r="B1084" s="1">
        <v>45539.3690003472</v>
      </c>
      <c r="C1084" s="1">
        <v>45539</v>
      </c>
      <c r="D1084" t="s">
        <v>9100</v>
      </c>
      <c r="E1084" t="s">
        <v>9101</v>
      </c>
      <c r="F1084" t="s">
        <v>664</v>
      </c>
      <c r="G1084">
        <v>71</v>
      </c>
      <c r="H1084" t="b">
        <v>0</v>
      </c>
      <c r="I1084" t="s">
        <v>9240</v>
      </c>
      <c r="J1084" t="s">
        <v>9159</v>
      </c>
      <c r="K1084" t="s">
        <v>7</v>
      </c>
      <c r="L1084" t="b">
        <v>0</v>
      </c>
      <c r="M1084" t="s">
        <v>10663</v>
      </c>
      <c r="N1084" t="b">
        <v>0</v>
      </c>
      <c r="O1084" t="b">
        <v>0</v>
      </c>
      <c r="P1084" t="b">
        <v>0</v>
      </c>
      <c r="Q1084" t="b">
        <v>1</v>
      </c>
      <c r="R1084" t="s">
        <v>10664</v>
      </c>
      <c r="S1084">
        <v>40</v>
      </c>
      <c r="T1084" t="b">
        <v>0</v>
      </c>
      <c r="V1084" t="s">
        <v>892</v>
      </c>
      <c r="W1084">
        <v>4</v>
      </c>
      <c r="X1084" s="11">
        <v>72</v>
      </c>
      <c r="Y1084">
        <v>1</v>
      </c>
      <c r="Z1084" s="46" cm="1">
        <f t="array" ref="Z1084">IF(V1084="NA",$AD$2,(INDEX($BL$4:$BL$73,MATCH(V1084&amp;W1084,$BK$4:$BK$73&amp;$BJ$4:$BJ$73,0))))</f>
        <v>1.0498615788681274E-2</v>
      </c>
      <c r="AA1084" s="46">
        <f t="shared" si="24"/>
        <v>1.0104986157886813</v>
      </c>
      <c r="AB1084" s="46"/>
    </row>
    <row r="1085" spans="1:28" x14ac:dyDescent="0.25">
      <c r="A1085">
        <v>5587</v>
      </c>
      <c r="B1085" s="1">
        <v>45539.368695358797</v>
      </c>
      <c r="C1085" s="1">
        <v>45539</v>
      </c>
      <c r="D1085" t="s">
        <v>9100</v>
      </c>
      <c r="E1085" t="s">
        <v>9101</v>
      </c>
      <c r="F1085" t="s">
        <v>664</v>
      </c>
      <c r="G1085">
        <v>75</v>
      </c>
      <c r="H1085" t="b">
        <v>0</v>
      </c>
      <c r="I1085" t="s">
        <v>9240</v>
      </c>
      <c r="J1085" t="s">
        <v>9159</v>
      </c>
      <c r="K1085" t="s">
        <v>7</v>
      </c>
      <c r="L1085" t="b">
        <v>0</v>
      </c>
      <c r="M1085" t="s">
        <v>10665</v>
      </c>
      <c r="N1085" t="b">
        <v>0</v>
      </c>
      <c r="O1085" t="b">
        <v>0</v>
      </c>
      <c r="P1085" t="b">
        <v>0</v>
      </c>
      <c r="Q1085" t="b">
        <v>1</v>
      </c>
      <c r="R1085" t="s">
        <v>10666</v>
      </c>
      <c r="S1085">
        <v>40</v>
      </c>
      <c r="T1085" t="b">
        <v>0</v>
      </c>
      <c r="V1085" t="s">
        <v>886</v>
      </c>
      <c r="W1085">
        <v>3</v>
      </c>
      <c r="X1085" s="11">
        <v>77</v>
      </c>
      <c r="Y1085">
        <v>1</v>
      </c>
      <c r="Z1085" s="46" cm="1">
        <f t="array" ref="Z1085">IF(V1085="NA",$AD$2,(INDEX($BL$4:$BL$73,MATCH(V1085&amp;W1085,$BK$4:$BK$73&amp;$BJ$4:$BJ$73,0))))</f>
        <v>1.8952516812716664E-2</v>
      </c>
      <c r="AA1085" s="46">
        <f t="shared" si="24"/>
        <v>1.0189525168127167</v>
      </c>
      <c r="AB1085" s="46"/>
    </row>
    <row r="1086" spans="1:28" x14ac:dyDescent="0.25">
      <c r="A1086">
        <v>5598</v>
      </c>
      <c r="B1086" s="1">
        <v>45539.363070115702</v>
      </c>
      <c r="C1086" s="1">
        <v>45539</v>
      </c>
      <c r="D1086" t="s">
        <v>9100</v>
      </c>
      <c r="E1086" t="s">
        <v>9101</v>
      </c>
      <c r="F1086" t="s">
        <v>664</v>
      </c>
      <c r="G1086">
        <v>73</v>
      </c>
      <c r="H1086" t="b">
        <v>0</v>
      </c>
      <c r="I1086" t="s">
        <v>9240</v>
      </c>
      <c r="J1086" t="s">
        <v>9159</v>
      </c>
      <c r="K1086" t="s">
        <v>7</v>
      </c>
      <c r="L1086" t="b">
        <v>0</v>
      </c>
      <c r="M1086" t="s">
        <v>10667</v>
      </c>
      <c r="N1086" t="b">
        <v>0</v>
      </c>
      <c r="O1086" t="b">
        <v>0</v>
      </c>
      <c r="P1086" t="b">
        <v>0</v>
      </c>
      <c r="Q1086" t="b">
        <v>1</v>
      </c>
      <c r="R1086" t="s">
        <v>10668</v>
      </c>
      <c r="S1086">
        <v>40</v>
      </c>
      <c r="T1086" t="b">
        <v>0</v>
      </c>
      <c r="V1086" t="s">
        <v>893</v>
      </c>
      <c r="W1086">
        <v>4</v>
      </c>
      <c r="X1086" s="11">
        <v>77</v>
      </c>
      <c r="Y1086">
        <v>1</v>
      </c>
      <c r="Z1086" s="46" cm="1">
        <f t="array" ref="Z1086">IF(V1086="NA",$AD$2,(INDEX($BL$4:$BL$73,MATCH(V1086&amp;W1086,$BK$4:$BK$73&amp;$BJ$4:$BJ$73,0))))</f>
        <v>1.0498615788681286E-2</v>
      </c>
      <c r="AA1086" s="46">
        <f t="shared" si="24"/>
        <v>1.0104986157886813</v>
      </c>
      <c r="AB1086" s="46"/>
    </row>
    <row r="1087" spans="1:28" x14ac:dyDescent="0.25">
      <c r="A1087">
        <v>5599</v>
      </c>
      <c r="B1087" s="1">
        <v>45539.362729513901</v>
      </c>
      <c r="C1087" s="1">
        <v>45539</v>
      </c>
      <c r="D1087" t="s">
        <v>9100</v>
      </c>
      <c r="E1087" t="s">
        <v>9101</v>
      </c>
      <c r="F1087" t="s">
        <v>790</v>
      </c>
      <c r="G1087">
        <v>71</v>
      </c>
      <c r="H1087" t="b">
        <v>0</v>
      </c>
      <c r="I1087" t="s">
        <v>9240</v>
      </c>
      <c r="J1087" t="s">
        <v>9159</v>
      </c>
      <c r="K1087" t="s">
        <v>7</v>
      </c>
      <c r="L1087" t="b">
        <v>0</v>
      </c>
      <c r="M1087" t="s">
        <v>10669</v>
      </c>
      <c r="N1087" t="b">
        <v>0</v>
      </c>
      <c r="O1087" t="b">
        <v>0</v>
      </c>
      <c r="P1087" t="b">
        <v>0</v>
      </c>
      <c r="Q1087" t="b">
        <v>1</v>
      </c>
      <c r="R1087" t="s">
        <v>10670</v>
      </c>
      <c r="S1087">
        <v>40</v>
      </c>
      <c r="T1087" t="b">
        <v>0</v>
      </c>
      <c r="V1087" t="s">
        <v>888</v>
      </c>
      <c r="W1087">
        <v>5</v>
      </c>
      <c r="X1087" s="11">
        <v>72</v>
      </c>
      <c r="Y1087">
        <v>1</v>
      </c>
      <c r="Z1087" s="46" cm="1">
        <f t="array" ref="Z1087">IF(V1087="NA",$AD$2,(INDEX($BL$4:$BL$73,MATCH(V1087&amp;W1087,$BK$4:$BK$73&amp;$BJ$4:$BJ$73,0))))</f>
        <v>4.1970782120221983E-2</v>
      </c>
      <c r="AA1087" s="46">
        <f t="shared" si="24"/>
        <v>1.041970782120222</v>
      </c>
      <c r="AB1087" s="46"/>
    </row>
    <row r="1088" spans="1:28" x14ac:dyDescent="0.25">
      <c r="A1088">
        <v>5606</v>
      </c>
      <c r="B1088" s="1">
        <v>45539.3596582639</v>
      </c>
      <c r="C1088" s="1">
        <v>45539</v>
      </c>
      <c r="D1088" t="s">
        <v>9100</v>
      </c>
      <c r="E1088" t="s">
        <v>9101</v>
      </c>
      <c r="F1088" t="s">
        <v>664</v>
      </c>
      <c r="G1088">
        <v>76</v>
      </c>
      <c r="H1088" t="b">
        <v>0</v>
      </c>
      <c r="I1088" t="s">
        <v>9240</v>
      </c>
      <c r="J1088" t="s">
        <v>9159</v>
      </c>
      <c r="K1088" t="s">
        <v>7</v>
      </c>
      <c r="L1088" t="b">
        <v>0</v>
      </c>
      <c r="M1088" t="s">
        <v>10671</v>
      </c>
      <c r="N1088" t="b">
        <v>0</v>
      </c>
      <c r="O1088" t="b">
        <v>0</v>
      </c>
      <c r="P1088" t="b">
        <v>0</v>
      </c>
      <c r="Q1088" t="b">
        <v>1</v>
      </c>
      <c r="R1088" t="s">
        <v>10672</v>
      </c>
      <c r="S1088">
        <v>40</v>
      </c>
      <c r="T1088" t="b">
        <v>0</v>
      </c>
      <c r="V1088" t="s">
        <v>886</v>
      </c>
      <c r="W1088">
        <v>4</v>
      </c>
      <c r="X1088" s="11">
        <v>77</v>
      </c>
      <c r="Y1088">
        <v>1</v>
      </c>
      <c r="Z1088" s="46" cm="1">
        <f t="array" ref="Z1088">IF(V1088="NA",$AD$2,(INDEX($BL$4:$BL$73,MATCH(V1088&amp;W1088,$BK$4:$BK$73&amp;$BJ$4:$BJ$73,0))))</f>
        <v>1.0498615788681297E-2</v>
      </c>
      <c r="AA1088" s="46">
        <f t="shared" si="24"/>
        <v>1.0104986157886813</v>
      </c>
      <c r="AB1088" s="46"/>
    </row>
    <row r="1089" spans="1:28" x14ac:dyDescent="0.25">
      <c r="A1089">
        <v>5607</v>
      </c>
      <c r="B1089" s="1">
        <v>45539.359097592598</v>
      </c>
      <c r="C1089" s="1">
        <v>45539</v>
      </c>
      <c r="D1089" t="s">
        <v>9100</v>
      </c>
      <c r="E1089" t="s">
        <v>9101</v>
      </c>
      <c r="F1089" t="s">
        <v>790</v>
      </c>
      <c r="G1089">
        <v>73</v>
      </c>
      <c r="H1089" t="b">
        <v>0</v>
      </c>
      <c r="I1089" t="s">
        <v>9240</v>
      </c>
      <c r="J1089" t="s">
        <v>9159</v>
      </c>
      <c r="K1089" t="s">
        <v>7</v>
      </c>
      <c r="L1089" t="b">
        <v>0</v>
      </c>
      <c r="M1089" t="s">
        <v>6838</v>
      </c>
      <c r="N1089" t="b">
        <v>0</v>
      </c>
      <c r="O1089" t="b">
        <v>0</v>
      </c>
      <c r="P1089" t="b">
        <v>0</v>
      </c>
      <c r="Q1089" t="b">
        <v>1</v>
      </c>
      <c r="R1089" t="s">
        <v>3293</v>
      </c>
      <c r="S1089">
        <v>40</v>
      </c>
      <c r="T1089" t="b">
        <v>0</v>
      </c>
      <c r="V1089" t="s">
        <v>892</v>
      </c>
      <c r="W1089">
        <v>4</v>
      </c>
      <c r="X1089" s="11">
        <v>77</v>
      </c>
      <c r="Y1089">
        <v>1</v>
      </c>
      <c r="Z1089" s="46" cm="1">
        <f t="array" ref="Z1089">IF(V1089="NA",$AD$2,(INDEX($BL$4:$BL$73,MATCH(V1089&amp;W1089,$BK$4:$BK$73&amp;$BJ$4:$BJ$73,0))))</f>
        <v>1.0498615788681274E-2</v>
      </c>
      <c r="AA1089" s="46">
        <f t="shared" si="24"/>
        <v>1.0104986157886813</v>
      </c>
      <c r="AB1089" s="46"/>
    </row>
    <row r="1090" spans="1:28" x14ac:dyDescent="0.25">
      <c r="A1090">
        <v>5614</v>
      </c>
      <c r="B1090" s="1">
        <v>45539.357643009302</v>
      </c>
      <c r="C1090" s="1">
        <v>45539</v>
      </c>
      <c r="D1090" t="s">
        <v>9100</v>
      </c>
      <c r="E1090" t="s">
        <v>9101</v>
      </c>
      <c r="F1090" t="s">
        <v>664</v>
      </c>
      <c r="G1090">
        <v>76</v>
      </c>
      <c r="H1090" t="b">
        <v>0</v>
      </c>
      <c r="I1090" t="s">
        <v>9240</v>
      </c>
      <c r="J1090" t="s">
        <v>9159</v>
      </c>
      <c r="K1090" t="s">
        <v>7</v>
      </c>
      <c r="L1090" t="b">
        <v>0</v>
      </c>
      <c r="M1090" t="s">
        <v>10673</v>
      </c>
      <c r="N1090" t="b">
        <v>0</v>
      </c>
      <c r="O1090" t="b">
        <v>0</v>
      </c>
      <c r="P1090" t="b">
        <v>0</v>
      </c>
      <c r="Q1090" t="b">
        <v>1</v>
      </c>
      <c r="R1090" t="s">
        <v>10674</v>
      </c>
      <c r="S1090">
        <v>40</v>
      </c>
      <c r="T1090" t="b">
        <v>0</v>
      </c>
      <c r="V1090" t="s">
        <v>886</v>
      </c>
      <c r="W1090">
        <v>4</v>
      </c>
      <c r="X1090" s="11">
        <v>77</v>
      </c>
      <c r="Y1090">
        <v>1</v>
      </c>
      <c r="Z1090" s="46" cm="1">
        <f t="array" ref="Z1090">IF(V1090="NA",$AD$2,(INDEX($BL$4:$BL$73,MATCH(V1090&amp;W1090,$BK$4:$BK$73&amp;$BJ$4:$BJ$73,0))))</f>
        <v>1.0498615788681297E-2</v>
      </c>
      <c r="AA1090" s="46">
        <f t="shared" si="24"/>
        <v>1.0104986157886813</v>
      </c>
      <c r="AB1090" s="46"/>
    </row>
    <row r="1091" spans="1:28" x14ac:dyDescent="0.25">
      <c r="A1091">
        <v>5615</v>
      </c>
      <c r="B1091" s="1">
        <v>45539.357365000003</v>
      </c>
      <c r="C1091" s="1">
        <v>45539</v>
      </c>
      <c r="D1091" t="s">
        <v>9100</v>
      </c>
      <c r="E1091" t="s">
        <v>9101</v>
      </c>
      <c r="F1091" t="s">
        <v>664</v>
      </c>
      <c r="G1091">
        <v>81</v>
      </c>
      <c r="H1091" t="b">
        <v>0</v>
      </c>
      <c r="I1091" t="s">
        <v>9240</v>
      </c>
      <c r="J1091" t="s">
        <v>9159</v>
      </c>
      <c r="K1091" t="s">
        <v>7</v>
      </c>
      <c r="L1091" t="b">
        <v>0</v>
      </c>
      <c r="M1091" t="s">
        <v>10675</v>
      </c>
      <c r="N1091" t="b">
        <v>0</v>
      </c>
      <c r="O1091" t="b">
        <v>0</v>
      </c>
      <c r="P1091" t="b">
        <v>0</v>
      </c>
      <c r="Q1091" t="b">
        <v>1</v>
      </c>
      <c r="R1091" t="s">
        <v>10676</v>
      </c>
      <c r="S1091">
        <v>40</v>
      </c>
      <c r="T1091" t="b">
        <v>0</v>
      </c>
      <c r="V1091" t="s">
        <v>886</v>
      </c>
      <c r="W1091">
        <v>5</v>
      </c>
      <c r="X1091" s="11">
        <v>82</v>
      </c>
      <c r="Y1091">
        <v>1</v>
      </c>
      <c r="Z1091" s="46" cm="1">
        <f t="array" ref="Z1091">IF(V1091="NA",$AD$2,(INDEX($BL$4:$BL$73,MATCH(V1091&amp;W1091,$BK$4:$BK$73&amp;$BJ$4:$BJ$73,0))))</f>
        <v>4.1970782120221983E-2</v>
      </c>
      <c r="AA1091" s="46">
        <f t="shared" si="24"/>
        <v>1.041970782120222</v>
      </c>
      <c r="AB1091" s="46"/>
    </row>
    <row r="1092" spans="1:28" x14ac:dyDescent="0.25">
      <c r="A1092">
        <v>5616</v>
      </c>
      <c r="B1092" s="1">
        <v>45539.356941967599</v>
      </c>
      <c r="C1092" s="1">
        <v>45539</v>
      </c>
      <c r="D1092" t="s">
        <v>9100</v>
      </c>
      <c r="E1092" t="s">
        <v>9101</v>
      </c>
      <c r="F1092" t="s">
        <v>790</v>
      </c>
      <c r="G1092">
        <v>82</v>
      </c>
      <c r="H1092" t="b">
        <v>0</v>
      </c>
      <c r="I1092" t="s">
        <v>9240</v>
      </c>
      <c r="J1092" t="s">
        <v>9159</v>
      </c>
      <c r="K1092" t="s">
        <v>7</v>
      </c>
      <c r="L1092" t="b">
        <v>0</v>
      </c>
      <c r="M1092" t="s">
        <v>10677</v>
      </c>
      <c r="N1092" t="b">
        <v>0</v>
      </c>
      <c r="O1092" t="b">
        <v>0</v>
      </c>
      <c r="P1092" t="b">
        <v>0</v>
      </c>
      <c r="Q1092" t="b">
        <v>1</v>
      </c>
      <c r="R1092" t="s">
        <v>10678</v>
      </c>
      <c r="S1092">
        <v>40</v>
      </c>
      <c r="T1092" t="b">
        <v>0</v>
      </c>
      <c r="V1092" t="s">
        <v>893</v>
      </c>
      <c r="W1092">
        <v>5</v>
      </c>
      <c r="X1092" s="11">
        <v>82</v>
      </c>
      <c r="Y1092">
        <v>1</v>
      </c>
      <c r="Z1092" s="46" cm="1">
        <f t="array" ref="Z1092">IF(V1092="NA",$AD$2,(INDEX($BL$4:$BL$73,MATCH(V1092&amp;W1092,$BK$4:$BK$73&amp;$BJ$4:$BJ$73,0))))</f>
        <v>4.1970782120221983E-2</v>
      </c>
      <c r="AA1092" s="46">
        <f t="shared" ref="AA1092:AA1155" si="25">Y1092+Z1092</f>
        <v>1.041970782120222</v>
      </c>
      <c r="AB1092" s="46"/>
    </row>
    <row r="1093" spans="1:28" x14ac:dyDescent="0.25">
      <c r="A1093">
        <v>5617</v>
      </c>
      <c r="B1093" s="1">
        <v>45539.356609467599</v>
      </c>
      <c r="C1093" s="1">
        <v>45539</v>
      </c>
      <c r="D1093" t="s">
        <v>9100</v>
      </c>
      <c r="E1093" t="s">
        <v>9101</v>
      </c>
      <c r="F1093" t="s">
        <v>790</v>
      </c>
      <c r="G1093">
        <v>73</v>
      </c>
      <c r="H1093" t="b">
        <v>0</v>
      </c>
      <c r="I1093" t="s">
        <v>9240</v>
      </c>
      <c r="J1093" t="s">
        <v>9159</v>
      </c>
      <c r="K1093" t="s">
        <v>7</v>
      </c>
      <c r="L1093" t="b">
        <v>0</v>
      </c>
      <c r="M1093" t="s">
        <v>10679</v>
      </c>
      <c r="N1093" t="b">
        <v>0</v>
      </c>
      <c r="O1093" t="b">
        <v>0</v>
      </c>
      <c r="P1093" t="b">
        <v>0</v>
      </c>
      <c r="Q1093" t="b">
        <v>1</v>
      </c>
      <c r="R1093" t="s">
        <v>10680</v>
      </c>
      <c r="S1093">
        <v>40</v>
      </c>
      <c r="T1093" t="b">
        <v>0</v>
      </c>
      <c r="V1093" t="s">
        <v>8</v>
      </c>
      <c r="W1093" t="s">
        <v>8</v>
      </c>
      <c r="X1093" s="11">
        <v>77</v>
      </c>
      <c r="Y1093">
        <v>1</v>
      </c>
      <c r="Z1093" s="46" cm="1">
        <f t="array" ref="Z1093">IF(V1093="NA",$AD$2,(INDEX($BL$4:$BL$73,MATCH(V1093&amp;W1093,$BK$4:$BK$73&amp;$BJ$4:$BJ$73,0))))</f>
        <v>-4.0430703315750931E-2</v>
      </c>
      <c r="AA1093" s="46">
        <f t="shared" si="25"/>
        <v>0.95956929668424906</v>
      </c>
      <c r="AB1093" s="46"/>
    </row>
    <row r="1094" spans="1:28" x14ac:dyDescent="0.25">
      <c r="A1094">
        <v>5625</v>
      </c>
      <c r="B1094" s="1">
        <v>45539.3472808796</v>
      </c>
      <c r="C1094" s="1">
        <v>45539</v>
      </c>
      <c r="D1094" t="s">
        <v>9100</v>
      </c>
      <c r="E1094" t="s">
        <v>9101</v>
      </c>
      <c r="F1094" t="s">
        <v>664</v>
      </c>
      <c r="G1094">
        <v>71</v>
      </c>
      <c r="H1094" t="b">
        <v>0</v>
      </c>
      <c r="I1094" t="s">
        <v>9240</v>
      </c>
      <c r="J1094" t="s">
        <v>9159</v>
      </c>
      <c r="K1094" t="s">
        <v>7</v>
      </c>
      <c r="L1094" t="b">
        <v>0</v>
      </c>
      <c r="M1094" t="s">
        <v>6836</v>
      </c>
      <c r="N1094" t="b">
        <v>0</v>
      </c>
      <c r="O1094" t="b">
        <v>0</v>
      </c>
      <c r="P1094" t="b">
        <v>0</v>
      </c>
      <c r="Q1094" t="b">
        <v>1</v>
      </c>
      <c r="R1094" t="s">
        <v>3287</v>
      </c>
      <c r="S1094">
        <v>40</v>
      </c>
      <c r="T1094" t="b">
        <v>0</v>
      </c>
      <c r="V1094" t="s">
        <v>893</v>
      </c>
      <c r="W1094">
        <v>3</v>
      </c>
      <c r="X1094" s="11">
        <v>72</v>
      </c>
      <c r="Y1094">
        <v>1</v>
      </c>
      <c r="Z1094" s="46" cm="1">
        <f t="array" ref="Z1094">IF(V1094="NA",$AD$2,(INDEX($BL$4:$BL$73,MATCH(V1094&amp;W1094,$BK$4:$BK$73&amp;$BJ$4:$BJ$73,0))))</f>
        <v>1.8952516812716508E-2</v>
      </c>
      <c r="AA1094" s="46">
        <f t="shared" si="25"/>
        <v>1.0189525168127165</v>
      </c>
      <c r="AB1094" s="46"/>
    </row>
    <row r="1095" spans="1:28" x14ac:dyDescent="0.25">
      <c r="A1095">
        <v>5626</v>
      </c>
      <c r="B1095" s="1">
        <v>45539.347024444403</v>
      </c>
      <c r="C1095" s="1">
        <v>45539</v>
      </c>
      <c r="D1095" t="s">
        <v>9100</v>
      </c>
      <c r="E1095" t="s">
        <v>9101</v>
      </c>
      <c r="F1095" t="s">
        <v>790</v>
      </c>
      <c r="G1095">
        <v>72</v>
      </c>
      <c r="H1095" t="b">
        <v>0</v>
      </c>
      <c r="I1095" t="s">
        <v>9240</v>
      </c>
      <c r="J1095" t="s">
        <v>9159</v>
      </c>
      <c r="K1095" t="s">
        <v>7</v>
      </c>
      <c r="L1095" t="b">
        <v>0</v>
      </c>
      <c r="M1095" t="s">
        <v>10681</v>
      </c>
      <c r="N1095" t="b">
        <v>0</v>
      </c>
      <c r="O1095" t="b">
        <v>0</v>
      </c>
      <c r="P1095" t="b">
        <v>0</v>
      </c>
      <c r="Q1095" t="b">
        <v>1</v>
      </c>
      <c r="R1095" t="s">
        <v>10682</v>
      </c>
      <c r="S1095">
        <v>40</v>
      </c>
      <c r="T1095" t="b">
        <v>0</v>
      </c>
      <c r="V1095" t="s">
        <v>8</v>
      </c>
      <c r="W1095" t="s">
        <v>8</v>
      </c>
      <c r="X1095" s="11">
        <v>72</v>
      </c>
      <c r="Y1095">
        <v>1</v>
      </c>
      <c r="Z1095" s="46" cm="1">
        <f t="array" ref="Z1095">IF(V1095="NA",$AD$2,(INDEX($BL$4:$BL$73,MATCH(V1095&amp;W1095,$BK$4:$BK$73&amp;$BJ$4:$BJ$73,0))))</f>
        <v>-4.0430703315750931E-2</v>
      </c>
      <c r="AA1095" s="46">
        <f t="shared" si="25"/>
        <v>0.95956929668424906</v>
      </c>
      <c r="AB1095" s="46"/>
    </row>
    <row r="1096" spans="1:28" x14ac:dyDescent="0.25">
      <c r="A1096">
        <v>5627</v>
      </c>
      <c r="B1096" s="1">
        <v>45539.346744317103</v>
      </c>
      <c r="C1096" s="1">
        <v>45539</v>
      </c>
      <c r="D1096" t="s">
        <v>9100</v>
      </c>
      <c r="E1096" t="s">
        <v>9101</v>
      </c>
      <c r="F1096" t="s">
        <v>664</v>
      </c>
      <c r="G1096">
        <v>75</v>
      </c>
      <c r="H1096" t="b">
        <v>0</v>
      </c>
      <c r="I1096" t="s">
        <v>9240</v>
      </c>
      <c r="J1096" t="s">
        <v>9159</v>
      </c>
      <c r="K1096" t="s">
        <v>7</v>
      </c>
      <c r="L1096" t="b">
        <v>0</v>
      </c>
      <c r="M1096" t="s">
        <v>10683</v>
      </c>
      <c r="N1096" t="b">
        <v>0</v>
      </c>
      <c r="O1096" t="b">
        <v>0</v>
      </c>
      <c r="P1096" t="b">
        <v>0</v>
      </c>
      <c r="Q1096" t="b">
        <v>1</v>
      </c>
      <c r="R1096" t="s">
        <v>10684</v>
      </c>
      <c r="S1096">
        <v>40</v>
      </c>
      <c r="T1096" t="b">
        <v>0</v>
      </c>
      <c r="V1096" t="s">
        <v>740</v>
      </c>
      <c r="W1096">
        <v>4</v>
      </c>
      <c r="X1096" s="11">
        <v>77</v>
      </c>
      <c r="Y1096">
        <v>1</v>
      </c>
      <c r="Z1096" s="46" cm="1">
        <f t="array" ref="Z1096">IF(V1096="NA",$AD$2,(INDEX($BL$4:$BL$73,MATCH(V1096&amp;W1096,$BK$4:$BK$73&amp;$BJ$4:$BJ$73,0))))</f>
        <v>1.0498615788681253E-2</v>
      </c>
      <c r="AA1096" s="46">
        <f t="shared" si="25"/>
        <v>1.0104986157886813</v>
      </c>
      <c r="AB1096" s="46"/>
    </row>
    <row r="1097" spans="1:28" x14ac:dyDescent="0.25">
      <c r="A1097">
        <v>5628</v>
      </c>
      <c r="B1097" s="1">
        <v>45539.346465567098</v>
      </c>
      <c r="C1097" s="1">
        <v>45539</v>
      </c>
      <c r="D1097" t="s">
        <v>9100</v>
      </c>
      <c r="E1097" t="s">
        <v>9101</v>
      </c>
      <c r="F1097" t="s">
        <v>664</v>
      </c>
      <c r="G1097">
        <v>76</v>
      </c>
      <c r="H1097" t="b">
        <v>0</v>
      </c>
      <c r="I1097" t="s">
        <v>9240</v>
      </c>
      <c r="J1097" t="s">
        <v>9159</v>
      </c>
      <c r="K1097" t="s">
        <v>7</v>
      </c>
      <c r="L1097" t="b">
        <v>0</v>
      </c>
      <c r="M1097" t="s">
        <v>10685</v>
      </c>
      <c r="N1097" t="b">
        <v>0</v>
      </c>
      <c r="O1097" t="b">
        <v>0</v>
      </c>
      <c r="P1097" t="b">
        <v>0</v>
      </c>
      <c r="Q1097" t="b">
        <v>1</v>
      </c>
      <c r="R1097" t="s">
        <v>10686</v>
      </c>
      <c r="S1097">
        <v>40</v>
      </c>
      <c r="T1097" t="b">
        <v>0</v>
      </c>
      <c r="V1097" t="s">
        <v>8</v>
      </c>
      <c r="W1097" t="s">
        <v>8</v>
      </c>
      <c r="X1097" s="11">
        <v>77</v>
      </c>
      <c r="Y1097">
        <v>1</v>
      </c>
      <c r="Z1097" s="46" cm="1">
        <f t="array" ref="Z1097">IF(V1097="NA",$AD$2,(INDEX($BL$4:$BL$73,MATCH(V1097&amp;W1097,$BK$4:$BK$73&amp;$BJ$4:$BJ$73,0))))</f>
        <v>-4.0430703315750931E-2</v>
      </c>
      <c r="AA1097" s="46">
        <f t="shared" si="25"/>
        <v>0.95956929668424906</v>
      </c>
      <c r="AB1097" s="46"/>
    </row>
    <row r="1098" spans="1:28" x14ac:dyDescent="0.25">
      <c r="A1098">
        <v>5629</v>
      </c>
      <c r="B1098" s="1">
        <v>45539.346190381897</v>
      </c>
      <c r="C1098" s="1">
        <v>45539</v>
      </c>
      <c r="D1098" t="s">
        <v>9100</v>
      </c>
      <c r="E1098" t="s">
        <v>9101</v>
      </c>
      <c r="F1098" t="s">
        <v>664</v>
      </c>
      <c r="G1098">
        <v>84</v>
      </c>
      <c r="H1098" t="b">
        <v>0</v>
      </c>
      <c r="I1098" t="s">
        <v>9240</v>
      </c>
      <c r="J1098" t="s">
        <v>9159</v>
      </c>
      <c r="K1098" t="s">
        <v>7</v>
      </c>
      <c r="L1098" t="b">
        <v>0</v>
      </c>
      <c r="M1098" t="s">
        <v>10687</v>
      </c>
      <c r="N1098" t="b">
        <v>0</v>
      </c>
      <c r="O1098" t="b">
        <v>0</v>
      </c>
      <c r="P1098" t="b">
        <v>0</v>
      </c>
      <c r="Q1098" t="b">
        <v>1</v>
      </c>
      <c r="R1098" t="s">
        <v>10688</v>
      </c>
      <c r="S1098">
        <v>40</v>
      </c>
      <c r="T1098" t="b">
        <v>0</v>
      </c>
      <c r="V1098" t="s">
        <v>741</v>
      </c>
      <c r="W1098">
        <v>4</v>
      </c>
      <c r="X1098" s="11">
        <v>87</v>
      </c>
      <c r="Y1098">
        <v>1</v>
      </c>
      <c r="Z1098" s="46" cm="1">
        <f t="array" ref="Z1098">IF(V1098="NA",$AD$2,(INDEX($BL$4:$BL$73,MATCH(V1098&amp;W1098,$BK$4:$BK$73&amp;$BJ$4:$BJ$73,0))))</f>
        <v>1.1678733304575806E-2</v>
      </c>
      <c r="AA1098" s="46">
        <f t="shared" si="25"/>
        <v>1.0116787333045758</v>
      </c>
      <c r="AB1098" s="46"/>
    </row>
    <row r="1099" spans="1:28" x14ac:dyDescent="0.25">
      <c r="A1099">
        <v>5630</v>
      </c>
      <c r="B1099" s="1">
        <v>45539.345823124997</v>
      </c>
      <c r="C1099" s="1">
        <v>45539</v>
      </c>
      <c r="D1099" t="s">
        <v>9100</v>
      </c>
      <c r="E1099" t="s">
        <v>9101</v>
      </c>
      <c r="F1099" t="s">
        <v>664</v>
      </c>
      <c r="G1099">
        <v>87</v>
      </c>
      <c r="H1099" t="b">
        <v>0</v>
      </c>
      <c r="I1099" t="s">
        <v>9240</v>
      </c>
      <c r="J1099" t="s">
        <v>9159</v>
      </c>
      <c r="K1099" t="s">
        <v>7</v>
      </c>
      <c r="L1099" t="b">
        <v>0</v>
      </c>
      <c r="M1099" t="s">
        <v>10689</v>
      </c>
      <c r="N1099" t="b">
        <v>0</v>
      </c>
      <c r="O1099" t="b">
        <v>0</v>
      </c>
      <c r="P1099" t="b">
        <v>0</v>
      </c>
      <c r="Q1099" t="b">
        <v>1</v>
      </c>
      <c r="R1099" t="s">
        <v>10690</v>
      </c>
      <c r="S1099">
        <v>40</v>
      </c>
      <c r="T1099" t="b">
        <v>0</v>
      </c>
      <c r="V1099" t="s">
        <v>8</v>
      </c>
      <c r="W1099" t="s">
        <v>8</v>
      </c>
      <c r="X1099" s="11">
        <v>87</v>
      </c>
      <c r="Y1099">
        <v>1</v>
      </c>
      <c r="Z1099" s="46" cm="1">
        <f t="array" ref="Z1099">IF(V1099="NA",$AD$2,(INDEX($BL$4:$BL$73,MATCH(V1099&amp;W1099,$BK$4:$BK$73&amp;$BJ$4:$BJ$73,0))))</f>
        <v>-4.0430703315750931E-2</v>
      </c>
      <c r="AA1099" s="46">
        <f t="shared" si="25"/>
        <v>0.95956929668424906</v>
      </c>
      <c r="AB1099" s="46"/>
    </row>
    <row r="1100" spans="1:28" x14ac:dyDescent="0.25">
      <c r="A1100">
        <v>5631</v>
      </c>
      <c r="B1100" s="1">
        <v>45539.345526469901</v>
      </c>
      <c r="C1100" s="1">
        <v>45539</v>
      </c>
      <c r="D1100" t="s">
        <v>9100</v>
      </c>
      <c r="E1100" t="s">
        <v>9101</v>
      </c>
      <c r="F1100" t="s">
        <v>790</v>
      </c>
      <c r="G1100">
        <v>73</v>
      </c>
      <c r="H1100" t="b">
        <v>0</v>
      </c>
      <c r="I1100" t="s">
        <v>9240</v>
      </c>
      <c r="J1100" t="s">
        <v>9159</v>
      </c>
      <c r="K1100" t="s">
        <v>7</v>
      </c>
      <c r="L1100" t="b">
        <v>0</v>
      </c>
      <c r="M1100" t="s">
        <v>6835</v>
      </c>
      <c r="N1100" t="b">
        <v>0</v>
      </c>
      <c r="O1100" t="b">
        <v>0</v>
      </c>
      <c r="P1100" t="b">
        <v>0</v>
      </c>
      <c r="Q1100" t="b">
        <v>1</v>
      </c>
      <c r="R1100" t="s">
        <v>3285</v>
      </c>
      <c r="S1100">
        <v>40</v>
      </c>
      <c r="T1100" t="b">
        <v>0</v>
      </c>
      <c r="V1100" t="s">
        <v>886</v>
      </c>
      <c r="W1100">
        <v>3</v>
      </c>
      <c r="X1100" s="11">
        <v>77</v>
      </c>
      <c r="Y1100">
        <v>1</v>
      </c>
      <c r="Z1100" s="46" cm="1">
        <f t="array" ref="Z1100">IF(V1100="NA",$AD$2,(INDEX($BL$4:$BL$73,MATCH(V1100&amp;W1100,$BK$4:$BK$73&amp;$BJ$4:$BJ$73,0))))</f>
        <v>1.8952516812716664E-2</v>
      </c>
      <c r="AA1100" s="46">
        <f t="shared" si="25"/>
        <v>1.0189525168127167</v>
      </c>
      <c r="AB1100" s="46"/>
    </row>
    <row r="1101" spans="1:28" x14ac:dyDescent="0.25">
      <c r="A1101">
        <v>5632</v>
      </c>
      <c r="B1101" s="1">
        <v>45539.345258125002</v>
      </c>
      <c r="C1101" s="1">
        <v>45539</v>
      </c>
      <c r="D1101" t="s">
        <v>9100</v>
      </c>
      <c r="E1101" t="s">
        <v>9101</v>
      </c>
      <c r="F1101" t="s">
        <v>664</v>
      </c>
      <c r="G1101">
        <v>77</v>
      </c>
      <c r="H1101" t="b">
        <v>0</v>
      </c>
      <c r="I1101" t="s">
        <v>9240</v>
      </c>
      <c r="J1101" t="s">
        <v>9159</v>
      </c>
      <c r="K1101" t="s">
        <v>7</v>
      </c>
      <c r="L1101" t="b">
        <v>0</v>
      </c>
      <c r="M1101" t="s">
        <v>10691</v>
      </c>
      <c r="N1101" t="b">
        <v>0</v>
      </c>
      <c r="O1101" t="b">
        <v>0</v>
      </c>
      <c r="P1101" t="b">
        <v>0</v>
      </c>
      <c r="Q1101" t="b">
        <v>1</v>
      </c>
      <c r="R1101" t="s">
        <v>10692</v>
      </c>
      <c r="S1101">
        <v>40</v>
      </c>
      <c r="T1101" t="b">
        <v>0</v>
      </c>
      <c r="V1101" t="s">
        <v>8</v>
      </c>
      <c r="W1101" t="s">
        <v>8</v>
      </c>
      <c r="X1101" s="11">
        <v>77</v>
      </c>
      <c r="Y1101">
        <v>1</v>
      </c>
      <c r="Z1101" s="46" cm="1">
        <f t="array" ref="Z1101">IF(V1101="NA",$AD$2,(INDEX($BL$4:$BL$73,MATCH(V1101&amp;W1101,$BK$4:$BK$73&amp;$BJ$4:$BJ$73,0))))</f>
        <v>-4.0430703315750931E-2</v>
      </c>
      <c r="AA1101" s="46">
        <f t="shared" si="25"/>
        <v>0.95956929668424906</v>
      </c>
      <c r="AB1101" s="46"/>
    </row>
    <row r="1102" spans="1:28" x14ac:dyDescent="0.25">
      <c r="A1102">
        <v>5641</v>
      </c>
      <c r="B1102" s="1">
        <v>45539.341609074101</v>
      </c>
      <c r="C1102" s="1">
        <v>45539</v>
      </c>
      <c r="D1102" t="s">
        <v>9100</v>
      </c>
      <c r="E1102" t="s">
        <v>9101</v>
      </c>
      <c r="F1102" t="s">
        <v>790</v>
      </c>
      <c r="G1102">
        <v>72</v>
      </c>
      <c r="H1102" t="b">
        <v>0</v>
      </c>
      <c r="I1102" t="s">
        <v>9240</v>
      </c>
      <c r="J1102" t="s">
        <v>9159</v>
      </c>
      <c r="K1102" t="s">
        <v>7</v>
      </c>
      <c r="L1102" t="b">
        <v>0</v>
      </c>
      <c r="M1102" t="s">
        <v>10693</v>
      </c>
      <c r="N1102" t="b">
        <v>0</v>
      </c>
      <c r="O1102" t="b">
        <v>0</v>
      </c>
      <c r="P1102" t="b">
        <v>0</v>
      </c>
      <c r="Q1102" t="b">
        <v>1</v>
      </c>
      <c r="R1102" t="s">
        <v>10694</v>
      </c>
      <c r="S1102">
        <v>40</v>
      </c>
      <c r="T1102" t="b">
        <v>0</v>
      </c>
      <c r="V1102" t="s">
        <v>8</v>
      </c>
      <c r="W1102" t="s">
        <v>8</v>
      </c>
      <c r="X1102" s="11">
        <v>72</v>
      </c>
      <c r="Y1102">
        <v>1</v>
      </c>
      <c r="Z1102" s="46" cm="1">
        <f t="array" ref="Z1102">IF(V1102="NA",$AD$2,(INDEX($BL$4:$BL$73,MATCH(V1102&amp;W1102,$BK$4:$BK$73&amp;$BJ$4:$BJ$73,0))))</f>
        <v>-4.0430703315750931E-2</v>
      </c>
      <c r="AA1102" s="46">
        <f t="shared" si="25"/>
        <v>0.95956929668424906</v>
      </c>
      <c r="AB1102" s="46"/>
    </row>
    <row r="1103" spans="1:28" x14ac:dyDescent="0.25">
      <c r="A1103">
        <v>5642</v>
      </c>
      <c r="B1103" s="1">
        <v>45539.341309988398</v>
      </c>
      <c r="C1103" s="1">
        <v>45539</v>
      </c>
      <c r="D1103" t="s">
        <v>9100</v>
      </c>
      <c r="E1103" t="s">
        <v>9101</v>
      </c>
      <c r="F1103" t="s">
        <v>790</v>
      </c>
      <c r="G1103">
        <v>73</v>
      </c>
      <c r="H1103" t="b">
        <v>0</v>
      </c>
      <c r="I1103" t="s">
        <v>9240</v>
      </c>
      <c r="J1103" t="s">
        <v>9159</v>
      </c>
      <c r="K1103" t="s">
        <v>7</v>
      </c>
      <c r="L1103" t="b">
        <v>0</v>
      </c>
      <c r="M1103" t="s">
        <v>10695</v>
      </c>
      <c r="N1103" t="b">
        <v>0</v>
      </c>
      <c r="O1103" t="b">
        <v>0</v>
      </c>
      <c r="P1103" t="b">
        <v>0</v>
      </c>
      <c r="Q1103" t="b">
        <v>1</v>
      </c>
      <c r="R1103" t="s">
        <v>10696</v>
      </c>
      <c r="S1103">
        <v>40</v>
      </c>
      <c r="T1103" t="b">
        <v>0</v>
      </c>
      <c r="V1103" t="s">
        <v>743</v>
      </c>
      <c r="W1103">
        <v>3</v>
      </c>
      <c r="X1103" s="11">
        <v>77</v>
      </c>
      <c r="Y1103">
        <v>1</v>
      </c>
      <c r="Z1103" s="46" cm="1">
        <f t="array" ref="Z1103">IF(V1103="NA",$AD$2,(INDEX($BL$4:$BL$73,MATCH(V1103&amp;W1103,$BK$4:$BK$73&amp;$BJ$4:$BJ$73,0))))</f>
        <v>1.7708121310808261E-2</v>
      </c>
      <c r="AA1103" s="46">
        <f t="shared" si="25"/>
        <v>1.0177081213108083</v>
      </c>
      <c r="AB1103" s="46"/>
    </row>
    <row r="1104" spans="1:28" x14ac:dyDescent="0.25">
      <c r="A1104">
        <v>5643</v>
      </c>
      <c r="B1104" s="1">
        <v>45539.3409821065</v>
      </c>
      <c r="C1104" s="1">
        <v>45539</v>
      </c>
      <c r="D1104" t="s">
        <v>9100</v>
      </c>
      <c r="E1104" t="s">
        <v>9101</v>
      </c>
      <c r="F1104" t="s">
        <v>664</v>
      </c>
      <c r="G1104">
        <v>81</v>
      </c>
      <c r="H1104" t="b">
        <v>0</v>
      </c>
      <c r="I1104" t="s">
        <v>9240</v>
      </c>
      <c r="J1104" t="s">
        <v>9159</v>
      </c>
      <c r="K1104" t="s">
        <v>7</v>
      </c>
      <c r="L1104" t="b">
        <v>0</v>
      </c>
      <c r="M1104" t="s">
        <v>6834</v>
      </c>
      <c r="N1104" t="b">
        <v>0</v>
      </c>
      <c r="O1104" t="b">
        <v>0</v>
      </c>
      <c r="P1104" t="b">
        <v>0</v>
      </c>
      <c r="Q1104" t="b">
        <v>1</v>
      </c>
      <c r="R1104" t="s">
        <v>3281</v>
      </c>
      <c r="S1104">
        <v>40</v>
      </c>
      <c r="T1104" t="b">
        <v>0</v>
      </c>
      <c r="V1104" t="s">
        <v>743</v>
      </c>
      <c r="W1104">
        <v>4</v>
      </c>
      <c r="X1104" s="11">
        <v>82</v>
      </c>
      <c r="Y1104">
        <v>1</v>
      </c>
      <c r="Z1104" s="46" cm="1">
        <f t="array" ref="Z1104">IF(V1104="NA",$AD$2,(INDEX($BL$4:$BL$73,MATCH(V1104&amp;W1104,$BK$4:$BK$73&amp;$BJ$4:$BJ$73,0))))</f>
        <v>1.1678733304575811E-2</v>
      </c>
      <c r="AA1104" s="46">
        <f t="shared" si="25"/>
        <v>1.0116787333045758</v>
      </c>
      <c r="AB1104" s="46"/>
    </row>
    <row r="1105" spans="1:28" x14ac:dyDescent="0.25">
      <c r="A1105">
        <v>5645</v>
      </c>
      <c r="B1105" s="1">
        <v>45539.3402071991</v>
      </c>
      <c r="C1105" s="1">
        <v>45539</v>
      </c>
      <c r="D1105" t="s">
        <v>9100</v>
      </c>
      <c r="E1105" t="s">
        <v>9101</v>
      </c>
      <c r="F1105" t="s">
        <v>790</v>
      </c>
      <c r="G1105">
        <v>75</v>
      </c>
      <c r="H1105" t="b">
        <v>0</v>
      </c>
      <c r="I1105" t="s">
        <v>9240</v>
      </c>
      <c r="J1105" t="s">
        <v>9159</v>
      </c>
      <c r="K1105" t="s">
        <v>7</v>
      </c>
      <c r="L1105" t="b">
        <v>0</v>
      </c>
      <c r="M1105" t="s">
        <v>10697</v>
      </c>
      <c r="N1105" t="b">
        <v>0</v>
      </c>
      <c r="O1105" t="b">
        <v>0</v>
      </c>
      <c r="P1105" t="b">
        <v>0</v>
      </c>
      <c r="Q1105" t="b">
        <v>1</v>
      </c>
      <c r="R1105" t="s">
        <v>10698</v>
      </c>
      <c r="S1105">
        <v>40</v>
      </c>
      <c r="T1105" t="b">
        <v>0</v>
      </c>
      <c r="V1105" t="s">
        <v>743</v>
      </c>
      <c r="W1105">
        <v>4</v>
      </c>
      <c r="X1105" s="11">
        <v>77</v>
      </c>
      <c r="Y1105">
        <v>1</v>
      </c>
      <c r="Z1105" s="46" cm="1">
        <f t="array" ref="Z1105">IF(V1105="NA",$AD$2,(INDEX($BL$4:$BL$73,MATCH(V1105&amp;W1105,$BK$4:$BK$73&amp;$BJ$4:$BJ$73,0))))</f>
        <v>1.1678733304575811E-2</v>
      </c>
      <c r="AA1105" s="46">
        <f t="shared" si="25"/>
        <v>1.0116787333045758</v>
      </c>
      <c r="AB1105" s="46"/>
    </row>
    <row r="1106" spans="1:28" x14ac:dyDescent="0.25">
      <c r="A1106">
        <v>5646</v>
      </c>
      <c r="B1106" s="1">
        <v>45539.339972280097</v>
      </c>
      <c r="C1106" s="1">
        <v>45539</v>
      </c>
      <c r="D1106" t="s">
        <v>9100</v>
      </c>
      <c r="E1106" t="s">
        <v>9101</v>
      </c>
      <c r="F1106" t="s">
        <v>664</v>
      </c>
      <c r="G1106">
        <v>76</v>
      </c>
      <c r="H1106" t="b">
        <v>0</v>
      </c>
      <c r="I1106" t="s">
        <v>9240</v>
      </c>
      <c r="J1106" t="s">
        <v>9159</v>
      </c>
      <c r="K1106" t="s">
        <v>7</v>
      </c>
      <c r="L1106" t="b">
        <v>0</v>
      </c>
      <c r="M1106" t="s">
        <v>10699</v>
      </c>
      <c r="N1106" t="b">
        <v>0</v>
      </c>
      <c r="O1106" t="b">
        <v>0</v>
      </c>
      <c r="P1106" t="b">
        <v>0</v>
      </c>
      <c r="Q1106" t="b">
        <v>1</v>
      </c>
      <c r="R1106" t="s">
        <v>10700</v>
      </c>
      <c r="S1106">
        <v>40</v>
      </c>
      <c r="T1106" t="b">
        <v>0</v>
      </c>
      <c r="V1106" t="s">
        <v>8</v>
      </c>
      <c r="W1106" t="s">
        <v>8</v>
      </c>
      <c r="X1106" s="11">
        <v>77</v>
      </c>
      <c r="Y1106">
        <v>1</v>
      </c>
      <c r="Z1106" s="46" cm="1">
        <f t="array" ref="Z1106">IF(V1106="NA",$AD$2,(INDEX($BL$4:$BL$73,MATCH(V1106&amp;W1106,$BK$4:$BK$73&amp;$BJ$4:$BJ$73,0))))</f>
        <v>-4.0430703315750931E-2</v>
      </c>
      <c r="AA1106" s="46">
        <f t="shared" si="25"/>
        <v>0.95956929668424906</v>
      </c>
      <c r="AB1106" s="46"/>
    </row>
    <row r="1107" spans="1:28" x14ac:dyDescent="0.25">
      <c r="A1107">
        <v>5647</v>
      </c>
      <c r="B1107" s="1">
        <v>45539.339530879603</v>
      </c>
      <c r="C1107" s="1">
        <v>45539</v>
      </c>
      <c r="D1107" t="s">
        <v>9100</v>
      </c>
      <c r="E1107" t="s">
        <v>9101</v>
      </c>
      <c r="F1107" t="s">
        <v>664</v>
      </c>
      <c r="G1107">
        <v>78</v>
      </c>
      <c r="H1107" t="b">
        <v>0</v>
      </c>
      <c r="I1107" t="s">
        <v>9240</v>
      </c>
      <c r="J1107" t="s">
        <v>9159</v>
      </c>
      <c r="K1107" t="s">
        <v>7</v>
      </c>
      <c r="L1107" t="b">
        <v>0</v>
      </c>
      <c r="M1107" t="s">
        <v>10701</v>
      </c>
      <c r="N1107" t="b">
        <v>0</v>
      </c>
      <c r="O1107" t="b">
        <v>0</v>
      </c>
      <c r="P1107" t="b">
        <v>0</v>
      </c>
      <c r="Q1107" t="b">
        <v>1</v>
      </c>
      <c r="R1107" t="s">
        <v>10702</v>
      </c>
      <c r="S1107">
        <v>40</v>
      </c>
      <c r="T1107" t="b">
        <v>0</v>
      </c>
      <c r="V1107" t="s">
        <v>892</v>
      </c>
      <c r="W1107">
        <v>4</v>
      </c>
      <c r="X1107" s="11">
        <v>82</v>
      </c>
      <c r="Y1107">
        <v>1</v>
      </c>
      <c r="Z1107" s="46" cm="1">
        <f t="array" ref="Z1107">IF(V1107="NA",$AD$2,(INDEX($BL$4:$BL$73,MATCH(V1107&amp;W1107,$BK$4:$BK$73&amp;$BJ$4:$BJ$73,0))))</f>
        <v>1.0498615788681274E-2</v>
      </c>
      <c r="AA1107" s="46">
        <f t="shared" si="25"/>
        <v>1.0104986157886813</v>
      </c>
      <c r="AB1107" s="46"/>
    </row>
    <row r="1108" spans="1:28" x14ac:dyDescent="0.25">
      <c r="A1108">
        <v>5657</v>
      </c>
      <c r="B1108" s="1">
        <v>45539.3361212616</v>
      </c>
      <c r="C1108" s="1">
        <v>45539</v>
      </c>
      <c r="D1108" t="s">
        <v>9100</v>
      </c>
      <c r="E1108" t="s">
        <v>9101</v>
      </c>
      <c r="F1108" t="s">
        <v>664</v>
      </c>
      <c r="G1108">
        <v>81</v>
      </c>
      <c r="H1108" t="b">
        <v>0</v>
      </c>
      <c r="I1108" t="s">
        <v>9240</v>
      </c>
      <c r="J1108" t="s">
        <v>9159</v>
      </c>
      <c r="K1108" t="s">
        <v>7</v>
      </c>
      <c r="L1108" t="b">
        <v>0</v>
      </c>
      <c r="M1108" t="s">
        <v>10703</v>
      </c>
      <c r="N1108" t="b">
        <v>0</v>
      </c>
      <c r="O1108" t="b">
        <v>0</v>
      </c>
      <c r="P1108" t="b">
        <v>0</v>
      </c>
      <c r="Q1108" t="b">
        <v>1</v>
      </c>
      <c r="R1108" t="s">
        <v>10704</v>
      </c>
      <c r="S1108">
        <v>40</v>
      </c>
      <c r="T1108" t="b">
        <v>0</v>
      </c>
      <c r="V1108" t="s">
        <v>741</v>
      </c>
      <c r="W1108">
        <v>4</v>
      </c>
      <c r="X1108" s="11">
        <v>82</v>
      </c>
      <c r="Y1108">
        <v>1</v>
      </c>
      <c r="Z1108" s="46" cm="1">
        <f t="array" ref="Z1108">IF(V1108="NA",$AD$2,(INDEX($BL$4:$BL$73,MATCH(V1108&amp;W1108,$BK$4:$BK$73&amp;$BJ$4:$BJ$73,0))))</f>
        <v>1.1678733304575806E-2</v>
      </c>
      <c r="AA1108" s="46">
        <f t="shared" si="25"/>
        <v>1.0116787333045758</v>
      </c>
      <c r="AB1108" s="46"/>
    </row>
    <row r="1109" spans="1:28" x14ac:dyDescent="0.25">
      <c r="A1109">
        <v>5658</v>
      </c>
      <c r="B1109" s="1">
        <v>45539.335780300898</v>
      </c>
      <c r="C1109" s="1">
        <v>45539</v>
      </c>
      <c r="D1109" t="s">
        <v>9100</v>
      </c>
      <c r="E1109" t="s">
        <v>9101</v>
      </c>
      <c r="F1109" t="s">
        <v>664</v>
      </c>
      <c r="G1109">
        <v>81</v>
      </c>
      <c r="H1109" t="b">
        <v>0</v>
      </c>
      <c r="I1109" t="s">
        <v>9240</v>
      </c>
      <c r="J1109" t="s">
        <v>9159</v>
      </c>
      <c r="K1109" t="s">
        <v>7</v>
      </c>
      <c r="L1109" t="b">
        <v>0</v>
      </c>
      <c r="M1109" t="s">
        <v>10705</v>
      </c>
      <c r="N1109" t="b">
        <v>0</v>
      </c>
      <c r="O1109" t="b">
        <v>0</v>
      </c>
      <c r="P1109" t="b">
        <v>0</v>
      </c>
      <c r="Q1109" t="b">
        <v>1</v>
      </c>
      <c r="R1109" t="s">
        <v>10706</v>
      </c>
      <c r="S1109">
        <v>40</v>
      </c>
      <c r="T1109" t="b">
        <v>0</v>
      </c>
      <c r="V1109" t="s">
        <v>8</v>
      </c>
      <c r="W1109" t="s">
        <v>8</v>
      </c>
      <c r="X1109" s="11">
        <v>82</v>
      </c>
      <c r="Y1109">
        <v>1</v>
      </c>
      <c r="Z1109" s="46" cm="1">
        <f t="array" ref="Z1109">IF(V1109="NA",$AD$2,(INDEX($BL$4:$BL$73,MATCH(V1109&amp;W1109,$BK$4:$BK$73&amp;$BJ$4:$BJ$73,0))))</f>
        <v>-4.0430703315750931E-2</v>
      </c>
      <c r="AA1109" s="46">
        <f t="shared" si="25"/>
        <v>0.95956929668424906</v>
      </c>
      <c r="AB1109" s="46"/>
    </row>
    <row r="1110" spans="1:28" x14ac:dyDescent="0.25">
      <c r="A1110">
        <v>5659</v>
      </c>
      <c r="B1110" s="1">
        <v>45539.335564814799</v>
      </c>
      <c r="C1110" s="1">
        <v>45539</v>
      </c>
      <c r="D1110" t="s">
        <v>9100</v>
      </c>
      <c r="E1110" t="s">
        <v>9101</v>
      </c>
      <c r="F1110" t="s">
        <v>664</v>
      </c>
      <c r="G1110">
        <v>77</v>
      </c>
      <c r="H1110" t="b">
        <v>0</v>
      </c>
      <c r="I1110" t="s">
        <v>9240</v>
      </c>
      <c r="J1110" t="s">
        <v>9159</v>
      </c>
      <c r="K1110" t="s">
        <v>7</v>
      </c>
      <c r="L1110" t="b">
        <v>0</v>
      </c>
      <c r="M1110" t="s">
        <v>10707</v>
      </c>
      <c r="N1110" t="b">
        <v>0</v>
      </c>
      <c r="O1110" t="b">
        <v>0</v>
      </c>
      <c r="P1110" t="b">
        <v>0</v>
      </c>
      <c r="Q1110" t="b">
        <v>1</v>
      </c>
      <c r="R1110" t="s">
        <v>10708</v>
      </c>
      <c r="S1110">
        <v>40</v>
      </c>
      <c r="T1110" t="b">
        <v>0</v>
      </c>
      <c r="V1110" t="s">
        <v>893</v>
      </c>
      <c r="W1110">
        <v>4</v>
      </c>
      <c r="X1110" s="11">
        <v>77</v>
      </c>
      <c r="Y1110">
        <v>1</v>
      </c>
      <c r="Z1110" s="46" cm="1">
        <f t="array" ref="Z1110">IF(V1110="NA",$AD$2,(INDEX($BL$4:$BL$73,MATCH(V1110&amp;W1110,$BK$4:$BK$73&amp;$BJ$4:$BJ$73,0))))</f>
        <v>1.0498615788681286E-2</v>
      </c>
      <c r="AA1110" s="46">
        <f t="shared" si="25"/>
        <v>1.0104986157886813</v>
      </c>
      <c r="AB1110" s="46"/>
    </row>
    <row r="1111" spans="1:28" x14ac:dyDescent="0.25">
      <c r="A1111">
        <v>5661</v>
      </c>
      <c r="B1111" s="1">
        <v>45539.333772002297</v>
      </c>
      <c r="C1111" s="1">
        <v>45539</v>
      </c>
      <c r="D1111" t="s">
        <v>9100</v>
      </c>
      <c r="E1111" t="s">
        <v>9101</v>
      </c>
      <c r="F1111" t="s">
        <v>790</v>
      </c>
      <c r="G1111">
        <v>76</v>
      </c>
      <c r="H1111" t="b">
        <v>0</v>
      </c>
      <c r="I1111" t="s">
        <v>9240</v>
      </c>
      <c r="J1111" t="s">
        <v>9159</v>
      </c>
      <c r="K1111" t="s">
        <v>7</v>
      </c>
      <c r="L1111" t="b">
        <v>0</v>
      </c>
      <c r="M1111" t="s">
        <v>6833</v>
      </c>
      <c r="N1111" t="b">
        <v>0</v>
      </c>
      <c r="O1111" t="b">
        <v>0</v>
      </c>
      <c r="P1111" t="b">
        <v>0</v>
      </c>
      <c r="Q1111" t="b">
        <v>1</v>
      </c>
      <c r="R1111" t="s">
        <v>3275</v>
      </c>
      <c r="S1111">
        <v>40</v>
      </c>
      <c r="T1111" t="b">
        <v>0</v>
      </c>
      <c r="V1111" t="s">
        <v>8</v>
      </c>
      <c r="W1111" t="s">
        <v>8</v>
      </c>
      <c r="X1111" s="11">
        <v>77</v>
      </c>
      <c r="Y1111">
        <v>1</v>
      </c>
      <c r="Z1111" s="46" cm="1">
        <f t="array" ref="Z1111">IF(V1111="NA",$AD$2,(INDEX($BL$4:$BL$73,MATCH(V1111&amp;W1111,$BK$4:$BK$73&amp;$BJ$4:$BJ$73,0))))</f>
        <v>-4.0430703315750931E-2</v>
      </c>
      <c r="AA1111" s="46">
        <f t="shared" si="25"/>
        <v>0.95956929668424906</v>
      </c>
      <c r="AB1111" s="46"/>
    </row>
    <row r="1112" spans="1:28" x14ac:dyDescent="0.25">
      <c r="A1112">
        <v>5665</v>
      </c>
      <c r="B1112" s="1">
        <v>45539.332910682897</v>
      </c>
      <c r="C1112" s="1">
        <v>45539</v>
      </c>
      <c r="D1112" t="s">
        <v>9100</v>
      </c>
      <c r="E1112" t="s">
        <v>9101</v>
      </c>
      <c r="F1112" t="s">
        <v>664</v>
      </c>
      <c r="G1112">
        <v>80</v>
      </c>
      <c r="H1112" t="b">
        <v>0</v>
      </c>
      <c r="I1112" t="s">
        <v>9240</v>
      </c>
      <c r="J1112" t="s">
        <v>9159</v>
      </c>
      <c r="K1112" t="s">
        <v>7</v>
      </c>
      <c r="L1112" t="b">
        <v>0</v>
      </c>
      <c r="M1112" t="s">
        <v>10709</v>
      </c>
      <c r="N1112" t="b">
        <v>0</v>
      </c>
      <c r="O1112" t="b">
        <v>0</v>
      </c>
      <c r="P1112" t="b">
        <v>0</v>
      </c>
      <c r="Q1112" t="b">
        <v>1</v>
      </c>
      <c r="R1112" t="s">
        <v>10710</v>
      </c>
      <c r="S1112">
        <v>40</v>
      </c>
      <c r="T1112" t="b">
        <v>0</v>
      </c>
      <c r="V1112" t="s">
        <v>8</v>
      </c>
      <c r="W1112" t="s">
        <v>8</v>
      </c>
      <c r="X1112" s="11">
        <v>82</v>
      </c>
      <c r="Y1112">
        <v>1</v>
      </c>
      <c r="Z1112" s="46" cm="1">
        <f t="array" ref="Z1112">IF(V1112="NA",$AD$2,(INDEX($BL$4:$BL$73,MATCH(V1112&amp;W1112,$BK$4:$BK$73&amp;$BJ$4:$BJ$73,0))))</f>
        <v>-4.0430703315750931E-2</v>
      </c>
      <c r="AA1112" s="46">
        <f t="shared" si="25"/>
        <v>0.95956929668424906</v>
      </c>
      <c r="AB1112" s="46"/>
    </row>
    <row r="1113" spans="1:28" x14ac:dyDescent="0.25">
      <c r="A1113">
        <v>5666</v>
      </c>
      <c r="B1113" s="1">
        <v>45539.332640347202</v>
      </c>
      <c r="C1113" s="1">
        <v>45539</v>
      </c>
      <c r="D1113" t="s">
        <v>9100</v>
      </c>
      <c r="E1113" t="s">
        <v>9101</v>
      </c>
      <c r="F1113" t="s">
        <v>790</v>
      </c>
      <c r="G1113">
        <v>83</v>
      </c>
      <c r="H1113" t="b">
        <v>0</v>
      </c>
      <c r="I1113" t="s">
        <v>9240</v>
      </c>
      <c r="J1113" t="s">
        <v>9159</v>
      </c>
      <c r="K1113" t="s">
        <v>7</v>
      </c>
      <c r="L1113" t="b">
        <v>0</v>
      </c>
      <c r="M1113" t="s">
        <v>10711</v>
      </c>
      <c r="N1113" t="b">
        <v>0</v>
      </c>
      <c r="O1113" t="b">
        <v>0</v>
      </c>
      <c r="P1113" t="b">
        <v>0</v>
      </c>
      <c r="Q1113" t="b">
        <v>1</v>
      </c>
      <c r="R1113" t="s">
        <v>10712</v>
      </c>
      <c r="S1113">
        <v>40</v>
      </c>
      <c r="T1113" t="b">
        <v>0</v>
      </c>
      <c r="V1113" t="s">
        <v>743</v>
      </c>
      <c r="W1113">
        <v>4</v>
      </c>
      <c r="X1113" s="11">
        <v>87</v>
      </c>
      <c r="Y1113">
        <v>1</v>
      </c>
      <c r="Z1113" s="46" cm="1">
        <f t="array" ref="Z1113">IF(V1113="NA",$AD$2,(INDEX($BL$4:$BL$73,MATCH(V1113&amp;W1113,$BK$4:$BK$73&amp;$BJ$4:$BJ$73,0))))</f>
        <v>1.1678733304575811E-2</v>
      </c>
      <c r="AA1113" s="46">
        <f t="shared" si="25"/>
        <v>1.0116787333045758</v>
      </c>
      <c r="AB1113" s="46"/>
    </row>
    <row r="1114" spans="1:28" x14ac:dyDescent="0.25">
      <c r="A1114">
        <v>5667</v>
      </c>
      <c r="B1114" s="1">
        <v>45539.332365532398</v>
      </c>
      <c r="C1114" s="1">
        <v>45539</v>
      </c>
      <c r="D1114" t="s">
        <v>9100</v>
      </c>
      <c r="E1114" t="s">
        <v>9101</v>
      </c>
      <c r="F1114" t="s">
        <v>790</v>
      </c>
      <c r="G1114">
        <v>76</v>
      </c>
      <c r="H1114" t="b">
        <v>0</v>
      </c>
      <c r="I1114" t="s">
        <v>9240</v>
      </c>
      <c r="J1114" t="s">
        <v>9159</v>
      </c>
      <c r="K1114" t="s">
        <v>7</v>
      </c>
      <c r="L1114" t="b">
        <v>0</v>
      </c>
      <c r="M1114" t="s">
        <v>6832</v>
      </c>
      <c r="N1114" t="b">
        <v>0</v>
      </c>
      <c r="O1114" t="b">
        <v>0</v>
      </c>
      <c r="P1114" t="b">
        <v>0</v>
      </c>
      <c r="Q1114" t="b">
        <v>1</v>
      </c>
      <c r="R1114" t="s">
        <v>3273</v>
      </c>
      <c r="S1114">
        <v>40</v>
      </c>
      <c r="T1114" t="b">
        <v>0</v>
      </c>
      <c r="V1114" t="s">
        <v>8</v>
      </c>
      <c r="W1114" t="s">
        <v>8</v>
      </c>
      <c r="X1114" s="11">
        <v>77</v>
      </c>
      <c r="Y1114">
        <v>1</v>
      </c>
      <c r="Z1114" s="46" cm="1">
        <f t="array" ref="Z1114">IF(V1114="NA",$AD$2,(INDEX($BL$4:$BL$73,MATCH(V1114&amp;W1114,$BK$4:$BK$73&amp;$BJ$4:$BJ$73,0))))</f>
        <v>-4.0430703315750931E-2</v>
      </c>
      <c r="AA1114" s="46">
        <f t="shared" si="25"/>
        <v>0.95956929668424906</v>
      </c>
      <c r="AB1114" s="46"/>
    </row>
    <row r="1115" spans="1:28" x14ac:dyDescent="0.25">
      <c r="A1115">
        <v>5668</v>
      </c>
      <c r="B1115" s="1">
        <v>45539.3320305671</v>
      </c>
      <c r="C1115" s="1">
        <v>45539</v>
      </c>
      <c r="D1115" t="s">
        <v>9100</v>
      </c>
      <c r="E1115" t="s">
        <v>9101</v>
      </c>
      <c r="F1115" t="s">
        <v>790</v>
      </c>
      <c r="G1115">
        <v>84</v>
      </c>
      <c r="H1115" t="b">
        <v>0</v>
      </c>
      <c r="I1115" t="s">
        <v>9240</v>
      </c>
      <c r="J1115" t="s">
        <v>9159</v>
      </c>
      <c r="K1115" t="s">
        <v>7</v>
      </c>
      <c r="L1115" t="b">
        <v>0</v>
      </c>
      <c r="M1115" t="s">
        <v>10713</v>
      </c>
      <c r="N1115" t="b">
        <v>0</v>
      </c>
      <c r="O1115" t="b">
        <v>0</v>
      </c>
      <c r="P1115" t="b">
        <v>0</v>
      </c>
      <c r="Q1115" t="b">
        <v>1</v>
      </c>
      <c r="R1115" t="s">
        <v>10714</v>
      </c>
      <c r="S1115">
        <v>40</v>
      </c>
      <c r="T1115" t="b">
        <v>0</v>
      </c>
      <c r="V1115" t="s">
        <v>8</v>
      </c>
      <c r="W1115" t="s">
        <v>8</v>
      </c>
      <c r="X1115" s="11">
        <v>87</v>
      </c>
      <c r="Y1115">
        <v>1</v>
      </c>
      <c r="Z1115" s="46" cm="1">
        <f t="array" ref="Z1115">IF(V1115="NA",$AD$2,(INDEX($BL$4:$BL$73,MATCH(V1115&amp;W1115,$BK$4:$BK$73&amp;$BJ$4:$BJ$73,0))))</f>
        <v>-4.0430703315750931E-2</v>
      </c>
      <c r="AA1115" s="46">
        <f t="shared" si="25"/>
        <v>0.95956929668424906</v>
      </c>
      <c r="AB1115" s="46"/>
    </row>
    <row r="1116" spans="1:28" x14ac:dyDescent="0.25">
      <c r="A1116">
        <v>5669</v>
      </c>
      <c r="B1116" s="1">
        <v>45539.331740763897</v>
      </c>
      <c r="C1116" s="1">
        <v>45539</v>
      </c>
      <c r="D1116" t="s">
        <v>9100</v>
      </c>
      <c r="E1116" t="s">
        <v>9101</v>
      </c>
      <c r="F1116" t="s">
        <v>790</v>
      </c>
      <c r="G1116">
        <v>87</v>
      </c>
      <c r="H1116" t="b">
        <v>0</v>
      </c>
      <c r="I1116" t="s">
        <v>9240</v>
      </c>
      <c r="J1116" t="s">
        <v>9159</v>
      </c>
      <c r="K1116" t="s">
        <v>7</v>
      </c>
      <c r="L1116" t="b">
        <v>0</v>
      </c>
      <c r="M1116" t="s">
        <v>10715</v>
      </c>
      <c r="N1116" t="b">
        <v>0</v>
      </c>
      <c r="O1116" t="b">
        <v>0</v>
      </c>
      <c r="P1116" t="b">
        <v>0</v>
      </c>
      <c r="Q1116" t="b">
        <v>1</v>
      </c>
      <c r="R1116" t="s">
        <v>10716</v>
      </c>
      <c r="S1116">
        <v>40</v>
      </c>
      <c r="T1116" t="b">
        <v>0</v>
      </c>
      <c r="V1116" t="s">
        <v>8</v>
      </c>
      <c r="W1116" t="s">
        <v>8</v>
      </c>
      <c r="X1116" s="11">
        <v>87</v>
      </c>
      <c r="Y1116">
        <v>1</v>
      </c>
      <c r="Z1116" s="46" cm="1">
        <f t="array" ref="Z1116">IF(V1116="NA",$AD$2,(INDEX($BL$4:$BL$73,MATCH(V1116&amp;W1116,$BK$4:$BK$73&amp;$BJ$4:$BJ$73,0))))</f>
        <v>-4.0430703315750931E-2</v>
      </c>
      <c r="AA1116" s="46">
        <f t="shared" si="25"/>
        <v>0.95956929668424906</v>
      </c>
      <c r="AB1116" s="46"/>
    </row>
    <row r="1117" spans="1:28" x14ac:dyDescent="0.25">
      <c r="A1117">
        <v>5673</v>
      </c>
      <c r="B1117" s="1">
        <v>45539.327467523202</v>
      </c>
      <c r="C1117" s="1">
        <v>45539</v>
      </c>
      <c r="D1117" t="s">
        <v>9100</v>
      </c>
      <c r="E1117" t="s">
        <v>9101</v>
      </c>
      <c r="F1117" t="s">
        <v>664</v>
      </c>
      <c r="G1117">
        <v>84</v>
      </c>
      <c r="H1117" t="b">
        <v>0</v>
      </c>
      <c r="I1117" t="s">
        <v>9240</v>
      </c>
      <c r="J1117" t="s">
        <v>9159</v>
      </c>
      <c r="K1117" t="s">
        <v>7</v>
      </c>
      <c r="L1117" t="b">
        <v>0</v>
      </c>
      <c r="M1117" t="s">
        <v>6831</v>
      </c>
      <c r="N1117" t="b">
        <v>0</v>
      </c>
      <c r="O1117" t="b">
        <v>0</v>
      </c>
      <c r="P1117" t="b">
        <v>0</v>
      </c>
      <c r="Q1117" t="b">
        <v>1</v>
      </c>
      <c r="R1117" t="s">
        <v>3271</v>
      </c>
      <c r="S1117">
        <v>40</v>
      </c>
      <c r="T1117" t="b">
        <v>0</v>
      </c>
      <c r="V1117" t="s">
        <v>8</v>
      </c>
      <c r="W1117" t="s">
        <v>8</v>
      </c>
      <c r="X1117" s="11">
        <v>87</v>
      </c>
      <c r="Y1117">
        <v>1</v>
      </c>
      <c r="Z1117" s="46" cm="1">
        <f t="array" ref="Z1117">IF(V1117="NA",$AD$2,(INDEX($BL$4:$BL$73,MATCH(V1117&amp;W1117,$BK$4:$BK$73&amp;$BJ$4:$BJ$73,0))))</f>
        <v>-4.0430703315750931E-2</v>
      </c>
      <c r="AA1117" s="46">
        <f t="shared" si="25"/>
        <v>0.95956929668424906</v>
      </c>
      <c r="AB1117" s="46"/>
    </row>
    <row r="1118" spans="1:28" x14ac:dyDescent="0.25">
      <c r="A1118">
        <v>5679</v>
      </c>
      <c r="B1118" s="1">
        <v>45538.588719351901</v>
      </c>
      <c r="C1118" s="1">
        <v>45538</v>
      </c>
      <c r="D1118" t="s">
        <v>9100</v>
      </c>
      <c r="E1118" t="s">
        <v>9101</v>
      </c>
      <c r="F1118" t="s">
        <v>790</v>
      </c>
      <c r="G1118">
        <v>70</v>
      </c>
      <c r="H1118" t="b">
        <v>0</v>
      </c>
      <c r="I1118" t="s">
        <v>9240</v>
      </c>
      <c r="J1118" t="s">
        <v>9159</v>
      </c>
      <c r="K1118" t="s">
        <v>7</v>
      </c>
      <c r="L1118" t="b">
        <v>0</v>
      </c>
      <c r="M1118" t="s">
        <v>6830</v>
      </c>
      <c r="N1118" t="b">
        <v>0</v>
      </c>
      <c r="O1118" t="b">
        <v>0</v>
      </c>
      <c r="P1118" t="b">
        <v>0</v>
      </c>
      <c r="Q1118" t="b">
        <v>1</v>
      </c>
      <c r="R1118" t="s">
        <v>3269</v>
      </c>
      <c r="S1118">
        <v>40</v>
      </c>
      <c r="T1118" t="b">
        <v>0</v>
      </c>
      <c r="V1118" t="s">
        <v>893</v>
      </c>
      <c r="W1118">
        <v>3</v>
      </c>
      <c r="X1118" s="11">
        <v>72</v>
      </c>
      <c r="Y1118">
        <v>1</v>
      </c>
      <c r="Z1118" s="46" cm="1">
        <f t="array" ref="Z1118">IF(V1118="NA",$AD$2,(INDEX($BL$4:$BL$73,MATCH(V1118&amp;W1118,$BK$4:$BK$73&amp;$BJ$4:$BJ$73,0))))</f>
        <v>1.8952516812716508E-2</v>
      </c>
      <c r="AA1118" s="46">
        <f t="shared" si="25"/>
        <v>1.0189525168127165</v>
      </c>
      <c r="AB1118" s="46"/>
    </row>
    <row r="1119" spans="1:28" x14ac:dyDescent="0.25">
      <c r="A1119">
        <v>5684</v>
      </c>
      <c r="B1119" s="1">
        <v>45538.587463321797</v>
      </c>
      <c r="C1119" s="1">
        <v>45538</v>
      </c>
      <c r="D1119" t="s">
        <v>9100</v>
      </c>
      <c r="E1119" t="s">
        <v>9101</v>
      </c>
      <c r="F1119" t="s">
        <v>664</v>
      </c>
      <c r="G1119">
        <v>75</v>
      </c>
      <c r="H1119" t="b">
        <v>0</v>
      </c>
      <c r="I1119" t="s">
        <v>9240</v>
      </c>
      <c r="J1119" t="s">
        <v>9159</v>
      </c>
      <c r="K1119" t="s">
        <v>7</v>
      </c>
      <c r="L1119" t="b">
        <v>0</v>
      </c>
      <c r="M1119" t="s">
        <v>10717</v>
      </c>
      <c r="N1119" t="b">
        <v>0</v>
      </c>
      <c r="O1119" t="b">
        <v>0</v>
      </c>
      <c r="P1119" t="b">
        <v>0</v>
      </c>
      <c r="Q1119" t="b">
        <v>1</v>
      </c>
      <c r="R1119" t="s">
        <v>10718</v>
      </c>
      <c r="S1119">
        <v>40</v>
      </c>
      <c r="T1119" t="b">
        <v>0</v>
      </c>
      <c r="V1119" t="s">
        <v>888</v>
      </c>
      <c r="W1119">
        <v>4</v>
      </c>
      <c r="X1119" s="11">
        <v>77</v>
      </c>
      <c r="Y1119">
        <v>1</v>
      </c>
      <c r="Z1119" s="46" cm="1">
        <f t="array" ref="Z1119">IF(V1119="NA",$AD$2,(INDEX($BL$4:$BL$73,MATCH(V1119&amp;W1119,$BK$4:$BK$73&amp;$BJ$4:$BJ$73,0))))</f>
        <v>1.0498615788681257E-2</v>
      </c>
      <c r="AA1119" s="46">
        <f t="shared" si="25"/>
        <v>1.0104986157886813</v>
      </c>
      <c r="AB1119" s="46"/>
    </row>
    <row r="1120" spans="1:28" x14ac:dyDescent="0.25">
      <c r="A1120">
        <v>5685</v>
      </c>
      <c r="B1120" s="1">
        <v>45538.587158194401</v>
      </c>
      <c r="C1120" s="1">
        <v>45538</v>
      </c>
      <c r="D1120" t="s">
        <v>9100</v>
      </c>
      <c r="E1120" t="s">
        <v>9101</v>
      </c>
      <c r="F1120" t="s">
        <v>790</v>
      </c>
      <c r="G1120">
        <v>81</v>
      </c>
      <c r="H1120" t="b">
        <v>0</v>
      </c>
      <c r="I1120" t="s">
        <v>9240</v>
      </c>
      <c r="J1120" t="s">
        <v>9159</v>
      </c>
      <c r="K1120" t="s">
        <v>7</v>
      </c>
      <c r="L1120" t="b">
        <v>0</v>
      </c>
      <c r="M1120" t="s">
        <v>6829</v>
      </c>
      <c r="N1120" t="b">
        <v>0</v>
      </c>
      <c r="O1120" t="b">
        <v>0</v>
      </c>
      <c r="P1120" t="b">
        <v>0</v>
      </c>
      <c r="Q1120" t="b">
        <v>1</v>
      </c>
      <c r="R1120" t="s">
        <v>3267</v>
      </c>
      <c r="S1120">
        <v>40</v>
      </c>
      <c r="T1120" t="b">
        <v>0</v>
      </c>
      <c r="V1120" t="s">
        <v>8</v>
      </c>
      <c r="W1120" t="s">
        <v>8</v>
      </c>
      <c r="X1120" s="11">
        <v>82</v>
      </c>
      <c r="Y1120">
        <v>1</v>
      </c>
      <c r="Z1120" s="46" cm="1">
        <f t="array" ref="Z1120">IF(V1120="NA",$AD$2,(INDEX($BL$4:$BL$73,MATCH(V1120&amp;W1120,$BK$4:$BK$73&amp;$BJ$4:$BJ$73,0))))</f>
        <v>-4.0430703315750931E-2</v>
      </c>
      <c r="AA1120" s="46">
        <f t="shared" si="25"/>
        <v>0.95956929668424906</v>
      </c>
      <c r="AB1120" s="46"/>
    </row>
    <row r="1121" spans="1:28" x14ac:dyDescent="0.25">
      <c r="A1121">
        <v>5686</v>
      </c>
      <c r="B1121" s="1">
        <v>45538.5868322569</v>
      </c>
      <c r="C1121" s="1">
        <v>45538</v>
      </c>
      <c r="D1121" t="s">
        <v>9100</v>
      </c>
      <c r="E1121" t="s">
        <v>9101</v>
      </c>
      <c r="F1121" t="s">
        <v>664</v>
      </c>
      <c r="G1121">
        <v>77</v>
      </c>
      <c r="H1121" t="b">
        <v>0</v>
      </c>
      <c r="I1121" t="s">
        <v>9240</v>
      </c>
      <c r="J1121" t="s">
        <v>9159</v>
      </c>
      <c r="K1121" t="s">
        <v>7</v>
      </c>
      <c r="L1121" t="b">
        <v>0</v>
      </c>
      <c r="M1121" t="s">
        <v>10719</v>
      </c>
      <c r="N1121" t="b">
        <v>0</v>
      </c>
      <c r="O1121" t="b">
        <v>0</v>
      </c>
      <c r="P1121" t="b">
        <v>0</v>
      </c>
      <c r="Q1121" t="b">
        <v>1</v>
      </c>
      <c r="R1121" t="s">
        <v>10720</v>
      </c>
      <c r="S1121">
        <v>40</v>
      </c>
      <c r="T1121" t="b">
        <v>0</v>
      </c>
      <c r="V1121" t="s">
        <v>8</v>
      </c>
      <c r="W1121" t="s">
        <v>8</v>
      </c>
      <c r="X1121" s="11">
        <v>77</v>
      </c>
      <c r="Y1121">
        <v>1</v>
      </c>
      <c r="Z1121" s="46" cm="1">
        <f t="array" ref="Z1121">IF(V1121="NA",$AD$2,(INDEX($BL$4:$BL$73,MATCH(V1121&amp;W1121,$BK$4:$BK$73&amp;$BJ$4:$BJ$73,0))))</f>
        <v>-4.0430703315750931E-2</v>
      </c>
      <c r="AA1121" s="46">
        <f t="shared" si="25"/>
        <v>0.95956929668424906</v>
      </c>
      <c r="AB1121" s="46"/>
    </row>
    <row r="1122" spans="1:28" x14ac:dyDescent="0.25">
      <c r="A1122">
        <v>5687</v>
      </c>
      <c r="B1122" s="1">
        <v>45538.565845011603</v>
      </c>
      <c r="C1122" s="1">
        <v>45538</v>
      </c>
      <c r="D1122" t="s">
        <v>9100</v>
      </c>
      <c r="E1122" t="s">
        <v>9101</v>
      </c>
      <c r="F1122" t="s">
        <v>790</v>
      </c>
      <c r="G1122">
        <v>86</v>
      </c>
      <c r="H1122" t="b">
        <v>0</v>
      </c>
      <c r="I1122" t="s">
        <v>9240</v>
      </c>
      <c r="J1122" t="s">
        <v>9159</v>
      </c>
      <c r="K1122" t="s">
        <v>7</v>
      </c>
      <c r="L1122" t="b">
        <v>0</v>
      </c>
      <c r="M1122" t="s">
        <v>10721</v>
      </c>
      <c r="N1122" t="b">
        <v>0</v>
      </c>
      <c r="O1122" t="b">
        <v>0</v>
      </c>
      <c r="P1122" t="b">
        <v>0</v>
      </c>
      <c r="Q1122" t="b">
        <v>1</v>
      </c>
      <c r="R1122" t="s">
        <v>10722</v>
      </c>
      <c r="S1122">
        <v>40</v>
      </c>
      <c r="T1122" t="b">
        <v>0</v>
      </c>
      <c r="V1122" t="s">
        <v>8</v>
      </c>
      <c r="W1122" t="s">
        <v>8</v>
      </c>
      <c r="X1122" s="11">
        <v>87</v>
      </c>
      <c r="Y1122">
        <v>1</v>
      </c>
      <c r="Z1122" s="46" cm="1">
        <f t="array" ref="Z1122">IF(V1122="NA",$AD$2,(INDEX($BL$4:$BL$73,MATCH(V1122&amp;W1122,$BK$4:$BK$73&amp;$BJ$4:$BJ$73,0))))</f>
        <v>-4.0430703315750931E-2</v>
      </c>
      <c r="AA1122" s="46">
        <f t="shared" si="25"/>
        <v>0.95956929668424906</v>
      </c>
      <c r="AB1122" s="46"/>
    </row>
    <row r="1123" spans="1:28" x14ac:dyDescent="0.25">
      <c r="A1123">
        <v>5689</v>
      </c>
      <c r="B1123" s="1">
        <v>45538.5587586111</v>
      </c>
      <c r="C1123" s="1">
        <v>45538</v>
      </c>
      <c r="D1123" t="s">
        <v>9100</v>
      </c>
      <c r="E1123" t="s">
        <v>9101</v>
      </c>
      <c r="F1123" t="s">
        <v>790</v>
      </c>
      <c r="G1123">
        <v>84</v>
      </c>
      <c r="H1123" t="b">
        <v>0</v>
      </c>
      <c r="I1123" t="s">
        <v>9240</v>
      </c>
      <c r="J1123" t="s">
        <v>9159</v>
      </c>
      <c r="K1123" t="s">
        <v>7</v>
      </c>
      <c r="L1123" t="b">
        <v>0</v>
      </c>
      <c r="M1123" t="s">
        <v>10723</v>
      </c>
      <c r="N1123" t="b">
        <v>0</v>
      </c>
      <c r="O1123" t="b">
        <v>0</v>
      </c>
      <c r="P1123" t="b">
        <v>0</v>
      </c>
      <c r="Q1123" t="b">
        <v>1</v>
      </c>
      <c r="R1123" t="s">
        <v>10724</v>
      </c>
      <c r="S1123">
        <v>40</v>
      </c>
      <c r="T1123" t="b">
        <v>0</v>
      </c>
      <c r="V1123" t="s">
        <v>8</v>
      </c>
      <c r="W1123" t="s">
        <v>8</v>
      </c>
      <c r="X1123" s="11">
        <v>87</v>
      </c>
      <c r="Y1123">
        <v>1</v>
      </c>
      <c r="Z1123" s="46" cm="1">
        <f t="array" ref="Z1123">IF(V1123="NA",$AD$2,(INDEX($BL$4:$BL$73,MATCH(V1123&amp;W1123,$BK$4:$BK$73&amp;$BJ$4:$BJ$73,0))))</f>
        <v>-4.0430703315750931E-2</v>
      </c>
      <c r="AA1123" s="46">
        <f t="shared" si="25"/>
        <v>0.95956929668424906</v>
      </c>
      <c r="AB1123" s="46"/>
    </row>
    <row r="1124" spans="1:28" x14ac:dyDescent="0.25">
      <c r="A1124">
        <v>5690</v>
      </c>
      <c r="B1124" s="1">
        <v>45538.557145428204</v>
      </c>
      <c r="C1124" s="1">
        <v>45538</v>
      </c>
      <c r="D1124" t="s">
        <v>9100</v>
      </c>
      <c r="E1124" t="s">
        <v>9101</v>
      </c>
      <c r="F1124" t="s">
        <v>790</v>
      </c>
      <c r="G1124">
        <v>74</v>
      </c>
      <c r="H1124" t="b">
        <v>0</v>
      </c>
      <c r="I1124" t="s">
        <v>9240</v>
      </c>
      <c r="J1124" t="s">
        <v>9159</v>
      </c>
      <c r="K1124" t="s">
        <v>7</v>
      </c>
      <c r="L1124" t="b">
        <v>0</v>
      </c>
      <c r="M1124" t="s">
        <v>10725</v>
      </c>
      <c r="N1124" t="b">
        <v>0</v>
      </c>
      <c r="O1124" t="b">
        <v>0</v>
      </c>
      <c r="P1124" t="b">
        <v>0</v>
      </c>
      <c r="Q1124" t="b">
        <v>1</v>
      </c>
      <c r="R1124" t="s">
        <v>10726</v>
      </c>
      <c r="S1124">
        <v>40</v>
      </c>
      <c r="T1124" t="b">
        <v>0</v>
      </c>
      <c r="V1124" t="s">
        <v>8</v>
      </c>
      <c r="W1124" t="s">
        <v>8</v>
      </c>
      <c r="X1124" s="11">
        <v>77</v>
      </c>
      <c r="Y1124">
        <v>1</v>
      </c>
      <c r="Z1124" s="46" cm="1">
        <f t="array" ref="Z1124">IF(V1124="NA",$AD$2,(INDEX($BL$4:$BL$73,MATCH(V1124&amp;W1124,$BK$4:$BK$73&amp;$BJ$4:$BJ$73,0))))</f>
        <v>-4.0430703315750931E-2</v>
      </c>
      <c r="AA1124" s="46">
        <f t="shared" si="25"/>
        <v>0.95956929668424906</v>
      </c>
      <c r="AB1124" s="46"/>
    </row>
    <row r="1125" spans="1:28" x14ac:dyDescent="0.25">
      <c r="A1125">
        <v>5697</v>
      </c>
      <c r="B1125" s="1">
        <v>45538.555350463001</v>
      </c>
      <c r="C1125" s="1">
        <v>45538</v>
      </c>
      <c r="D1125" t="s">
        <v>9100</v>
      </c>
      <c r="E1125" t="s">
        <v>9101</v>
      </c>
      <c r="F1125" t="s">
        <v>664</v>
      </c>
      <c r="G1125">
        <v>72</v>
      </c>
      <c r="H1125" t="b">
        <v>0</v>
      </c>
      <c r="I1125" t="s">
        <v>9240</v>
      </c>
      <c r="J1125" t="s">
        <v>9159</v>
      </c>
      <c r="K1125" t="s">
        <v>7</v>
      </c>
      <c r="L1125" t="b">
        <v>0</v>
      </c>
      <c r="M1125" t="s">
        <v>6827</v>
      </c>
      <c r="N1125" t="b">
        <v>0</v>
      </c>
      <c r="O1125" t="b">
        <v>0</v>
      </c>
      <c r="P1125" t="b">
        <v>0</v>
      </c>
      <c r="Q1125" t="b">
        <v>1</v>
      </c>
      <c r="R1125" t="s">
        <v>3263</v>
      </c>
      <c r="S1125">
        <v>40</v>
      </c>
      <c r="T1125" t="b">
        <v>0</v>
      </c>
      <c r="V1125" t="s">
        <v>886</v>
      </c>
      <c r="W1125">
        <v>4</v>
      </c>
      <c r="X1125" s="11">
        <v>72</v>
      </c>
      <c r="Y1125">
        <v>1</v>
      </c>
      <c r="Z1125" s="46" cm="1">
        <f t="array" ref="Z1125">IF(V1125="NA",$AD$2,(INDEX($BL$4:$BL$73,MATCH(V1125&amp;W1125,$BK$4:$BK$73&amp;$BJ$4:$BJ$73,0))))</f>
        <v>1.0498615788681297E-2</v>
      </c>
      <c r="AA1125" s="46">
        <f t="shared" si="25"/>
        <v>1.0104986157886813</v>
      </c>
      <c r="AB1125" s="46"/>
    </row>
    <row r="1126" spans="1:28" x14ac:dyDescent="0.25">
      <c r="A1126">
        <v>5699</v>
      </c>
      <c r="B1126" s="1">
        <v>45538.554792048599</v>
      </c>
      <c r="C1126" s="1">
        <v>45538</v>
      </c>
      <c r="D1126" t="s">
        <v>9100</v>
      </c>
      <c r="E1126" t="s">
        <v>9101</v>
      </c>
      <c r="F1126" t="s">
        <v>790</v>
      </c>
      <c r="G1126">
        <v>84</v>
      </c>
      <c r="H1126" t="b">
        <v>0</v>
      </c>
      <c r="I1126" t="s">
        <v>9240</v>
      </c>
      <c r="J1126" t="s">
        <v>9159</v>
      </c>
      <c r="K1126" t="s">
        <v>7</v>
      </c>
      <c r="L1126" t="b">
        <v>0</v>
      </c>
      <c r="M1126" t="s">
        <v>10727</v>
      </c>
      <c r="N1126" t="b">
        <v>0</v>
      </c>
      <c r="O1126" t="b">
        <v>0</v>
      </c>
      <c r="P1126" t="b">
        <v>0</v>
      </c>
      <c r="Q1126" t="b">
        <v>1</v>
      </c>
      <c r="R1126" t="s">
        <v>10728</v>
      </c>
      <c r="S1126">
        <v>40</v>
      </c>
      <c r="T1126" t="b">
        <v>0</v>
      </c>
      <c r="V1126" t="s">
        <v>741</v>
      </c>
      <c r="W1126">
        <v>4</v>
      </c>
      <c r="X1126" s="11">
        <v>87</v>
      </c>
      <c r="Y1126">
        <v>1</v>
      </c>
      <c r="Z1126" s="46" cm="1">
        <f t="array" ref="Z1126">IF(V1126="NA",$AD$2,(INDEX($BL$4:$BL$73,MATCH(V1126&amp;W1126,$BK$4:$BK$73&amp;$BJ$4:$BJ$73,0))))</f>
        <v>1.1678733304575806E-2</v>
      </c>
      <c r="AA1126" s="46">
        <f t="shared" si="25"/>
        <v>1.0116787333045758</v>
      </c>
      <c r="AB1126" s="46"/>
    </row>
    <row r="1127" spans="1:28" x14ac:dyDescent="0.25">
      <c r="A1127">
        <v>5701</v>
      </c>
      <c r="B1127" s="1">
        <v>45538.554308715298</v>
      </c>
      <c r="C1127" s="1">
        <v>45538</v>
      </c>
      <c r="D1127" t="s">
        <v>9100</v>
      </c>
      <c r="E1127" t="s">
        <v>9101</v>
      </c>
      <c r="F1127" t="s">
        <v>664</v>
      </c>
      <c r="G1127">
        <v>76</v>
      </c>
      <c r="H1127" t="b">
        <v>0</v>
      </c>
      <c r="I1127" t="s">
        <v>9240</v>
      </c>
      <c r="J1127" t="s">
        <v>9159</v>
      </c>
      <c r="K1127" t="s">
        <v>7</v>
      </c>
      <c r="L1127" t="b">
        <v>0</v>
      </c>
      <c r="M1127" t="s">
        <v>10729</v>
      </c>
      <c r="N1127" t="b">
        <v>0</v>
      </c>
      <c r="O1127" t="b">
        <v>0</v>
      </c>
      <c r="P1127" t="b">
        <v>0</v>
      </c>
      <c r="Q1127" t="b">
        <v>1</v>
      </c>
      <c r="R1127" t="s">
        <v>10730</v>
      </c>
      <c r="S1127">
        <v>40</v>
      </c>
      <c r="T1127" t="b">
        <v>0</v>
      </c>
      <c r="V1127" t="s">
        <v>8</v>
      </c>
      <c r="W1127" t="s">
        <v>8</v>
      </c>
      <c r="X1127" s="11">
        <v>77</v>
      </c>
      <c r="Y1127">
        <v>1</v>
      </c>
      <c r="Z1127" s="46" cm="1">
        <f t="array" ref="Z1127">IF(V1127="NA",$AD$2,(INDEX($BL$4:$BL$73,MATCH(V1127&amp;W1127,$BK$4:$BK$73&amp;$BJ$4:$BJ$73,0))))</f>
        <v>-4.0430703315750931E-2</v>
      </c>
      <c r="AA1127" s="46">
        <f t="shared" si="25"/>
        <v>0.95956929668424906</v>
      </c>
      <c r="AB1127" s="46"/>
    </row>
    <row r="1128" spans="1:28" x14ac:dyDescent="0.25">
      <c r="A1128">
        <v>5709</v>
      </c>
      <c r="B1128" s="1">
        <v>45538.551436689799</v>
      </c>
      <c r="C1128" s="1">
        <v>45538</v>
      </c>
      <c r="D1128" t="s">
        <v>9100</v>
      </c>
      <c r="E1128" t="s">
        <v>9101</v>
      </c>
      <c r="F1128" t="s">
        <v>664</v>
      </c>
      <c r="G1128">
        <v>73</v>
      </c>
      <c r="H1128" t="b">
        <v>0</v>
      </c>
      <c r="I1128" t="s">
        <v>9240</v>
      </c>
      <c r="J1128" t="s">
        <v>9159</v>
      </c>
      <c r="K1128" t="s">
        <v>7</v>
      </c>
      <c r="L1128" t="b">
        <v>0</v>
      </c>
      <c r="M1128" t="s">
        <v>6826</v>
      </c>
      <c r="N1128" t="b">
        <v>0</v>
      </c>
      <c r="O1128" t="b">
        <v>0</v>
      </c>
      <c r="P1128" t="b">
        <v>0</v>
      </c>
      <c r="Q1128" t="b">
        <v>1</v>
      </c>
      <c r="R1128" t="s">
        <v>3259</v>
      </c>
      <c r="S1128">
        <v>40</v>
      </c>
      <c r="T1128" t="b">
        <v>0</v>
      </c>
      <c r="V1128" t="s">
        <v>8</v>
      </c>
      <c r="W1128" t="s">
        <v>8</v>
      </c>
      <c r="X1128" s="11">
        <v>77</v>
      </c>
      <c r="Y1128">
        <v>1</v>
      </c>
      <c r="Z1128" s="46" cm="1">
        <f t="array" ref="Z1128">IF(V1128="NA",$AD$2,(INDEX($BL$4:$BL$73,MATCH(V1128&amp;W1128,$BK$4:$BK$73&amp;$BJ$4:$BJ$73,0))))</f>
        <v>-4.0430703315750931E-2</v>
      </c>
      <c r="AA1128" s="46">
        <f t="shared" si="25"/>
        <v>0.95956929668424906</v>
      </c>
      <c r="AB1128" s="46"/>
    </row>
    <row r="1129" spans="1:28" x14ac:dyDescent="0.25">
      <c r="A1129">
        <v>5710</v>
      </c>
      <c r="B1129" s="1">
        <v>45538.551191724502</v>
      </c>
      <c r="C1129" s="1">
        <v>45538</v>
      </c>
      <c r="D1129" t="s">
        <v>9100</v>
      </c>
      <c r="E1129" t="s">
        <v>9101</v>
      </c>
      <c r="F1129" t="s">
        <v>790</v>
      </c>
      <c r="G1129">
        <v>70</v>
      </c>
      <c r="H1129" t="b">
        <v>0</v>
      </c>
      <c r="I1129" t="s">
        <v>9240</v>
      </c>
      <c r="J1129" t="s">
        <v>9159</v>
      </c>
      <c r="K1129" t="s">
        <v>7</v>
      </c>
      <c r="L1129" t="b">
        <v>0</v>
      </c>
      <c r="M1129" t="s">
        <v>10731</v>
      </c>
      <c r="N1129" t="b">
        <v>0</v>
      </c>
      <c r="O1129" t="b">
        <v>0</v>
      </c>
      <c r="P1129" t="b">
        <v>0</v>
      </c>
      <c r="Q1129" t="b">
        <v>1</v>
      </c>
      <c r="R1129" t="s">
        <v>10732</v>
      </c>
      <c r="S1129">
        <v>40</v>
      </c>
      <c r="T1129" t="b">
        <v>0</v>
      </c>
      <c r="V1129" t="s">
        <v>8</v>
      </c>
      <c r="W1129" t="s">
        <v>8</v>
      </c>
      <c r="X1129" s="11">
        <v>72</v>
      </c>
      <c r="Y1129">
        <v>1</v>
      </c>
      <c r="Z1129" s="46" cm="1">
        <f t="array" ref="Z1129">IF(V1129="NA",$AD$2,(INDEX($BL$4:$BL$73,MATCH(V1129&amp;W1129,$BK$4:$BK$73&amp;$BJ$4:$BJ$73,0))))</f>
        <v>-4.0430703315750931E-2</v>
      </c>
      <c r="AA1129" s="46">
        <f t="shared" si="25"/>
        <v>0.95956929668424906</v>
      </c>
      <c r="AB1129" s="46"/>
    </row>
    <row r="1130" spans="1:28" x14ac:dyDescent="0.25">
      <c r="A1130">
        <v>5713</v>
      </c>
      <c r="B1130" s="1">
        <v>45538.550463599502</v>
      </c>
      <c r="C1130" s="1">
        <v>45538</v>
      </c>
      <c r="D1130" t="s">
        <v>9100</v>
      </c>
      <c r="E1130" t="s">
        <v>9101</v>
      </c>
      <c r="F1130" t="s">
        <v>664</v>
      </c>
      <c r="G1130">
        <v>83</v>
      </c>
      <c r="H1130" t="b">
        <v>0</v>
      </c>
      <c r="I1130" t="s">
        <v>9240</v>
      </c>
      <c r="J1130" t="s">
        <v>9159</v>
      </c>
      <c r="K1130" t="s">
        <v>7</v>
      </c>
      <c r="L1130" t="b">
        <v>0</v>
      </c>
      <c r="M1130" t="s">
        <v>10733</v>
      </c>
      <c r="N1130" t="b">
        <v>0</v>
      </c>
      <c r="O1130" t="b">
        <v>0</v>
      </c>
      <c r="P1130" t="b">
        <v>0</v>
      </c>
      <c r="Q1130" t="b">
        <v>1</v>
      </c>
      <c r="R1130" t="s">
        <v>10734</v>
      </c>
      <c r="S1130">
        <v>40</v>
      </c>
      <c r="T1130" t="b">
        <v>0</v>
      </c>
      <c r="V1130" t="s">
        <v>892</v>
      </c>
      <c r="W1130">
        <v>5</v>
      </c>
      <c r="X1130" s="11">
        <v>87</v>
      </c>
      <c r="Y1130">
        <v>1</v>
      </c>
      <c r="Z1130" s="46" cm="1">
        <f t="array" ref="Z1130">IF(V1130="NA",$AD$2,(INDEX($BL$4:$BL$73,MATCH(V1130&amp;W1130,$BK$4:$BK$73&amp;$BJ$4:$BJ$73,0))))</f>
        <v>4.1970782120221983E-2</v>
      </c>
      <c r="AA1130" s="46">
        <f t="shared" si="25"/>
        <v>1.041970782120222</v>
      </c>
      <c r="AB1130" s="46"/>
    </row>
    <row r="1131" spans="1:28" x14ac:dyDescent="0.25">
      <c r="A1131">
        <v>5715</v>
      </c>
      <c r="B1131" s="1">
        <v>45538.549863333297</v>
      </c>
      <c r="C1131" s="1">
        <v>45538</v>
      </c>
      <c r="D1131" t="s">
        <v>9100</v>
      </c>
      <c r="E1131" t="s">
        <v>9101</v>
      </c>
      <c r="F1131" t="s">
        <v>790</v>
      </c>
      <c r="G1131">
        <v>89</v>
      </c>
      <c r="H1131" t="b">
        <v>0</v>
      </c>
      <c r="I1131" t="s">
        <v>9240</v>
      </c>
      <c r="J1131" t="s">
        <v>9159</v>
      </c>
      <c r="K1131" t="s">
        <v>7</v>
      </c>
      <c r="L1131" t="b">
        <v>0</v>
      </c>
      <c r="M1131" t="s">
        <v>6825</v>
      </c>
      <c r="N1131" t="b">
        <v>0</v>
      </c>
      <c r="O1131" t="b">
        <v>0</v>
      </c>
      <c r="P1131" t="b">
        <v>0</v>
      </c>
      <c r="Q1131" t="b">
        <v>1</v>
      </c>
      <c r="R1131" t="s">
        <v>3257</v>
      </c>
      <c r="S1131">
        <v>40</v>
      </c>
      <c r="T1131" t="b">
        <v>0</v>
      </c>
      <c r="V1131" t="s">
        <v>741</v>
      </c>
      <c r="W1131">
        <v>4</v>
      </c>
      <c r="X1131" s="11">
        <v>92</v>
      </c>
      <c r="Y1131">
        <v>1</v>
      </c>
      <c r="Z1131" s="46" cm="1">
        <f t="array" ref="Z1131">IF(V1131="NA",$AD$2,(INDEX($BL$4:$BL$73,MATCH(V1131&amp;W1131,$BK$4:$BK$73&amp;$BJ$4:$BJ$73,0))))</f>
        <v>1.1678733304575806E-2</v>
      </c>
      <c r="AA1131" s="46">
        <f t="shared" si="25"/>
        <v>1.0116787333045758</v>
      </c>
      <c r="AB1131" s="46"/>
    </row>
    <row r="1132" spans="1:28" x14ac:dyDescent="0.25">
      <c r="A1132">
        <v>5716</v>
      </c>
      <c r="B1132" s="1">
        <v>45538.549540578701</v>
      </c>
      <c r="C1132" s="1">
        <v>45538</v>
      </c>
      <c r="D1132" t="s">
        <v>9100</v>
      </c>
      <c r="E1132" t="s">
        <v>9101</v>
      </c>
      <c r="F1132" t="s">
        <v>790</v>
      </c>
      <c r="G1132">
        <v>77</v>
      </c>
      <c r="H1132" t="b">
        <v>0</v>
      </c>
      <c r="I1132" t="s">
        <v>9240</v>
      </c>
      <c r="J1132" t="s">
        <v>9159</v>
      </c>
      <c r="K1132" t="s">
        <v>7</v>
      </c>
      <c r="L1132" t="b">
        <v>0</v>
      </c>
      <c r="M1132" t="s">
        <v>10735</v>
      </c>
      <c r="N1132" t="b">
        <v>0</v>
      </c>
      <c r="O1132" t="b">
        <v>0</v>
      </c>
      <c r="P1132" t="b">
        <v>0</v>
      </c>
      <c r="Q1132" t="b">
        <v>1</v>
      </c>
      <c r="R1132" t="s">
        <v>10736</v>
      </c>
      <c r="S1132">
        <v>40</v>
      </c>
      <c r="T1132" t="b">
        <v>0</v>
      </c>
      <c r="V1132" t="s">
        <v>742</v>
      </c>
      <c r="W1132">
        <v>4</v>
      </c>
      <c r="X1132" s="11">
        <v>77</v>
      </c>
      <c r="Y1132">
        <v>1</v>
      </c>
      <c r="Z1132" s="46" cm="1">
        <f t="array" ref="Z1132">IF(V1132="NA",$AD$2,(INDEX($BL$4:$BL$73,MATCH(V1132&amp;W1132,$BK$4:$BK$73&amp;$BJ$4:$BJ$73,0))))</f>
        <v>1.1678733304575913E-2</v>
      </c>
      <c r="AA1132" s="46">
        <f t="shared" si="25"/>
        <v>1.0116787333045758</v>
      </c>
      <c r="AB1132" s="46"/>
    </row>
    <row r="1133" spans="1:28" x14ac:dyDescent="0.25">
      <c r="A1133">
        <v>5717</v>
      </c>
      <c r="B1133" s="1">
        <v>45538.547955844901</v>
      </c>
      <c r="C1133" s="1">
        <v>45538</v>
      </c>
      <c r="D1133" t="s">
        <v>9100</v>
      </c>
      <c r="E1133" t="s">
        <v>9101</v>
      </c>
      <c r="F1133" t="s">
        <v>664</v>
      </c>
      <c r="G1133">
        <v>73</v>
      </c>
      <c r="H1133" t="b">
        <v>0</v>
      </c>
      <c r="I1133" t="s">
        <v>9240</v>
      </c>
      <c r="J1133" t="s">
        <v>9159</v>
      </c>
      <c r="K1133" t="s">
        <v>7</v>
      </c>
      <c r="L1133" t="b">
        <v>0</v>
      </c>
      <c r="M1133" t="s">
        <v>10737</v>
      </c>
      <c r="N1133" t="b">
        <v>0</v>
      </c>
      <c r="O1133" t="b">
        <v>0</v>
      </c>
      <c r="P1133" t="b">
        <v>0</v>
      </c>
      <c r="Q1133" t="b">
        <v>1</v>
      </c>
      <c r="R1133" t="s">
        <v>10738</v>
      </c>
      <c r="S1133">
        <v>40</v>
      </c>
      <c r="T1133" t="b">
        <v>0</v>
      </c>
      <c r="V1133" t="s">
        <v>888</v>
      </c>
      <c r="W1133">
        <v>5</v>
      </c>
      <c r="X1133" s="11">
        <v>77</v>
      </c>
      <c r="Y1133">
        <v>1</v>
      </c>
      <c r="Z1133" s="46" cm="1">
        <f t="array" ref="Z1133">IF(V1133="NA",$AD$2,(INDEX($BL$4:$BL$73,MATCH(V1133&amp;W1133,$BK$4:$BK$73&amp;$BJ$4:$BJ$73,0))))</f>
        <v>4.1970782120221983E-2</v>
      </c>
      <c r="AA1133" s="46">
        <f t="shared" si="25"/>
        <v>1.041970782120222</v>
      </c>
      <c r="AB1133" s="46"/>
    </row>
    <row r="1134" spans="1:28" x14ac:dyDescent="0.25">
      <c r="A1134">
        <v>5723</v>
      </c>
      <c r="B1134" s="1">
        <v>45538.546218483803</v>
      </c>
      <c r="C1134" s="1">
        <v>45538</v>
      </c>
      <c r="D1134" t="s">
        <v>9100</v>
      </c>
      <c r="E1134" t="s">
        <v>9101</v>
      </c>
      <c r="F1134" t="s">
        <v>664</v>
      </c>
      <c r="G1134">
        <v>82</v>
      </c>
      <c r="H1134" t="b">
        <v>0</v>
      </c>
      <c r="I1134" t="s">
        <v>9240</v>
      </c>
      <c r="J1134" t="s">
        <v>9159</v>
      </c>
      <c r="K1134" t="s">
        <v>7</v>
      </c>
      <c r="L1134" t="b">
        <v>0</v>
      </c>
      <c r="M1134" t="s">
        <v>10739</v>
      </c>
      <c r="N1134" t="b">
        <v>0</v>
      </c>
      <c r="O1134" t="b">
        <v>0</v>
      </c>
      <c r="P1134" t="b">
        <v>0</v>
      </c>
      <c r="Q1134" t="b">
        <v>1</v>
      </c>
      <c r="R1134" t="s">
        <v>10740</v>
      </c>
      <c r="S1134">
        <v>40</v>
      </c>
      <c r="T1134" t="b">
        <v>0</v>
      </c>
      <c r="V1134" t="s">
        <v>741</v>
      </c>
      <c r="W1134">
        <v>5</v>
      </c>
      <c r="X1134" s="11">
        <v>82</v>
      </c>
      <c r="Y1134">
        <v>1</v>
      </c>
      <c r="Z1134" s="46" cm="1">
        <f t="array" ref="Z1134">IF(V1134="NA",$AD$2,(INDEX($BL$4:$BL$73,MATCH(V1134&amp;W1134,$BK$4:$BK$73&amp;$BJ$4:$BJ$73,0))))</f>
        <v>2.9563914871896368E-3</v>
      </c>
      <c r="AA1134" s="46">
        <f t="shared" si="25"/>
        <v>1.0029563914871897</v>
      </c>
      <c r="AB1134" s="46"/>
    </row>
    <row r="1135" spans="1:28" x14ac:dyDescent="0.25">
      <c r="A1135">
        <v>5724</v>
      </c>
      <c r="B1135" s="1">
        <v>45538.545966493097</v>
      </c>
      <c r="C1135" s="1">
        <v>45538</v>
      </c>
      <c r="D1135" t="s">
        <v>9100</v>
      </c>
      <c r="E1135" t="s">
        <v>9101</v>
      </c>
      <c r="F1135" t="s">
        <v>664</v>
      </c>
      <c r="G1135">
        <v>78</v>
      </c>
      <c r="H1135" t="b">
        <v>0</v>
      </c>
      <c r="I1135" t="s">
        <v>9240</v>
      </c>
      <c r="J1135" t="s">
        <v>9159</v>
      </c>
      <c r="K1135" t="s">
        <v>7</v>
      </c>
      <c r="L1135" t="b">
        <v>0</v>
      </c>
      <c r="M1135" t="s">
        <v>10741</v>
      </c>
      <c r="N1135" t="b">
        <v>0</v>
      </c>
      <c r="O1135" t="b">
        <v>0</v>
      </c>
      <c r="P1135" t="b">
        <v>0</v>
      </c>
      <c r="Q1135" t="b">
        <v>1</v>
      </c>
      <c r="R1135" t="s">
        <v>10742</v>
      </c>
      <c r="S1135">
        <v>40</v>
      </c>
      <c r="T1135" t="b">
        <v>0</v>
      </c>
      <c r="V1135" t="s">
        <v>8</v>
      </c>
      <c r="W1135" t="s">
        <v>8</v>
      </c>
      <c r="X1135" s="11">
        <v>82</v>
      </c>
      <c r="Y1135">
        <v>1</v>
      </c>
      <c r="Z1135" s="46" cm="1">
        <f t="array" ref="Z1135">IF(V1135="NA",$AD$2,(INDEX($BL$4:$BL$73,MATCH(V1135&amp;W1135,$BK$4:$BK$73&amp;$BJ$4:$BJ$73,0))))</f>
        <v>-4.0430703315750931E-2</v>
      </c>
      <c r="AA1135" s="46">
        <f t="shared" si="25"/>
        <v>0.95956929668424906</v>
      </c>
      <c r="AB1135" s="46"/>
    </row>
    <row r="1136" spans="1:28" x14ac:dyDescent="0.25">
      <c r="A1136">
        <v>5726</v>
      </c>
      <c r="B1136" s="1">
        <v>45538.545353217603</v>
      </c>
      <c r="C1136" s="1">
        <v>45538</v>
      </c>
      <c r="D1136" t="s">
        <v>9100</v>
      </c>
      <c r="E1136" t="s">
        <v>9101</v>
      </c>
      <c r="F1136" t="s">
        <v>790</v>
      </c>
      <c r="G1136">
        <v>75</v>
      </c>
      <c r="H1136" t="b">
        <v>0</v>
      </c>
      <c r="I1136" t="s">
        <v>9240</v>
      </c>
      <c r="J1136" t="s">
        <v>9159</v>
      </c>
      <c r="K1136" t="s">
        <v>7</v>
      </c>
      <c r="L1136" t="b">
        <v>0</v>
      </c>
      <c r="M1136" t="s">
        <v>10743</v>
      </c>
      <c r="N1136" t="b">
        <v>0</v>
      </c>
      <c r="O1136" t="b">
        <v>0</v>
      </c>
      <c r="P1136" t="b">
        <v>0</v>
      </c>
      <c r="Q1136" t="b">
        <v>1</v>
      </c>
      <c r="R1136" t="s">
        <v>10744</v>
      </c>
      <c r="S1136">
        <v>40</v>
      </c>
      <c r="T1136" t="b">
        <v>0</v>
      </c>
      <c r="V1136" t="s">
        <v>8</v>
      </c>
      <c r="W1136" t="s">
        <v>8</v>
      </c>
      <c r="X1136" s="11">
        <v>77</v>
      </c>
      <c r="Y1136">
        <v>1</v>
      </c>
      <c r="Z1136" s="46" cm="1">
        <f t="array" ref="Z1136">IF(V1136="NA",$AD$2,(INDEX($BL$4:$BL$73,MATCH(V1136&amp;W1136,$BK$4:$BK$73&amp;$BJ$4:$BJ$73,0))))</f>
        <v>-4.0430703315750931E-2</v>
      </c>
      <c r="AA1136" s="46">
        <f t="shared" si="25"/>
        <v>0.95956929668424906</v>
      </c>
      <c r="AB1136" s="46"/>
    </row>
    <row r="1137" spans="1:28" x14ac:dyDescent="0.25">
      <c r="A1137">
        <v>5728</v>
      </c>
      <c r="B1137" s="1">
        <v>45538.544930289398</v>
      </c>
      <c r="C1137" s="1">
        <v>45538</v>
      </c>
      <c r="D1137" t="s">
        <v>9100</v>
      </c>
      <c r="E1137" t="s">
        <v>9101</v>
      </c>
      <c r="F1137" t="s">
        <v>664</v>
      </c>
      <c r="G1137">
        <v>77</v>
      </c>
      <c r="H1137" t="b">
        <v>0</v>
      </c>
      <c r="I1137" t="s">
        <v>9240</v>
      </c>
      <c r="J1137" t="s">
        <v>9159</v>
      </c>
      <c r="K1137" t="s">
        <v>7</v>
      </c>
      <c r="L1137" t="b">
        <v>0</v>
      </c>
      <c r="M1137" t="s">
        <v>10745</v>
      </c>
      <c r="N1137" t="b">
        <v>0</v>
      </c>
      <c r="O1137" t="b">
        <v>0</v>
      </c>
      <c r="P1137" t="b">
        <v>0</v>
      </c>
      <c r="Q1137" t="b">
        <v>1</v>
      </c>
      <c r="R1137" t="s">
        <v>10746</v>
      </c>
      <c r="S1137">
        <v>40</v>
      </c>
      <c r="T1137" t="b">
        <v>0</v>
      </c>
      <c r="V1137" t="s">
        <v>658</v>
      </c>
      <c r="W1137">
        <v>4</v>
      </c>
      <c r="X1137" s="11">
        <v>77</v>
      </c>
      <c r="Y1137">
        <v>1</v>
      </c>
      <c r="Z1137" s="46" cm="1">
        <f t="array" ref="Z1137">IF(V1137="NA",$AD$2,(INDEX($BL$4:$BL$73,MATCH(V1137&amp;W1137,$BK$4:$BK$73&amp;$BJ$4:$BJ$73,0))))</f>
        <v>1.1678733304575896E-2</v>
      </c>
      <c r="AA1137" s="46">
        <f t="shared" si="25"/>
        <v>1.0116787333045758</v>
      </c>
      <c r="AB1137" s="46"/>
    </row>
    <row r="1138" spans="1:28" x14ac:dyDescent="0.25">
      <c r="A1138">
        <v>5732</v>
      </c>
      <c r="B1138" s="1">
        <v>45538.543144826399</v>
      </c>
      <c r="C1138" s="1">
        <v>45538</v>
      </c>
      <c r="D1138" t="s">
        <v>9100</v>
      </c>
      <c r="E1138" t="s">
        <v>9101</v>
      </c>
      <c r="F1138" t="s">
        <v>664</v>
      </c>
      <c r="G1138">
        <v>70</v>
      </c>
      <c r="H1138" t="b">
        <v>0</v>
      </c>
      <c r="I1138" t="s">
        <v>9240</v>
      </c>
      <c r="J1138" t="s">
        <v>9159</v>
      </c>
      <c r="K1138" t="s">
        <v>7</v>
      </c>
      <c r="L1138" t="b">
        <v>0</v>
      </c>
      <c r="M1138" t="s">
        <v>10747</v>
      </c>
      <c r="N1138" t="b">
        <v>0</v>
      </c>
      <c r="O1138" t="b">
        <v>0</v>
      </c>
      <c r="P1138" t="b">
        <v>0</v>
      </c>
      <c r="Q1138" t="b">
        <v>1</v>
      </c>
      <c r="R1138" t="s">
        <v>10748</v>
      </c>
      <c r="S1138">
        <v>40</v>
      </c>
      <c r="T1138" t="b">
        <v>0</v>
      </c>
      <c r="V1138" t="s">
        <v>888</v>
      </c>
      <c r="W1138">
        <v>5</v>
      </c>
      <c r="X1138" s="11">
        <v>72</v>
      </c>
      <c r="Y1138">
        <v>1</v>
      </c>
      <c r="Z1138" s="46" cm="1">
        <f t="array" ref="Z1138">IF(V1138="NA",$AD$2,(INDEX($BL$4:$BL$73,MATCH(V1138&amp;W1138,$BK$4:$BK$73&amp;$BJ$4:$BJ$73,0))))</f>
        <v>4.1970782120221983E-2</v>
      </c>
      <c r="AA1138" s="46">
        <f t="shared" si="25"/>
        <v>1.041970782120222</v>
      </c>
      <c r="AB1138" s="46"/>
    </row>
    <row r="1139" spans="1:28" x14ac:dyDescent="0.25">
      <c r="A1139">
        <v>5733</v>
      </c>
      <c r="B1139" s="1">
        <v>45538.542902291701</v>
      </c>
      <c r="C1139" s="1">
        <v>45538</v>
      </c>
      <c r="D1139" t="s">
        <v>9100</v>
      </c>
      <c r="E1139" t="s">
        <v>9101</v>
      </c>
      <c r="F1139" t="s">
        <v>790</v>
      </c>
      <c r="G1139">
        <v>71</v>
      </c>
      <c r="H1139" t="b">
        <v>0</v>
      </c>
      <c r="I1139" t="s">
        <v>9240</v>
      </c>
      <c r="J1139" t="s">
        <v>9159</v>
      </c>
      <c r="K1139" t="s">
        <v>7</v>
      </c>
      <c r="L1139" t="b">
        <v>0</v>
      </c>
      <c r="M1139" t="s">
        <v>6824</v>
      </c>
      <c r="N1139" t="b">
        <v>0</v>
      </c>
      <c r="O1139" t="b">
        <v>0</v>
      </c>
      <c r="P1139" t="b">
        <v>0</v>
      </c>
      <c r="Q1139" t="b">
        <v>1</v>
      </c>
      <c r="R1139" t="s">
        <v>3251</v>
      </c>
      <c r="S1139">
        <v>40</v>
      </c>
      <c r="T1139" t="b">
        <v>0</v>
      </c>
      <c r="V1139" t="s">
        <v>741</v>
      </c>
      <c r="W1139">
        <v>5</v>
      </c>
      <c r="X1139" s="11">
        <v>72</v>
      </c>
      <c r="Y1139">
        <v>1</v>
      </c>
      <c r="Z1139" s="46" cm="1">
        <f t="array" ref="Z1139">IF(V1139="NA",$AD$2,(INDEX($BL$4:$BL$73,MATCH(V1139&amp;W1139,$BK$4:$BK$73&amp;$BJ$4:$BJ$73,0))))</f>
        <v>2.9563914871896368E-3</v>
      </c>
      <c r="AA1139" s="46">
        <f t="shared" si="25"/>
        <v>1.0029563914871897</v>
      </c>
      <c r="AB1139" s="46"/>
    </row>
    <row r="1140" spans="1:28" x14ac:dyDescent="0.25">
      <c r="A1140">
        <v>5734</v>
      </c>
      <c r="B1140" s="1">
        <v>45538.542623576403</v>
      </c>
      <c r="C1140" s="1">
        <v>45538</v>
      </c>
      <c r="D1140" t="s">
        <v>9100</v>
      </c>
      <c r="E1140" t="s">
        <v>9101</v>
      </c>
      <c r="F1140" t="s">
        <v>664</v>
      </c>
      <c r="G1140">
        <v>71</v>
      </c>
      <c r="H1140" t="b">
        <v>0</v>
      </c>
      <c r="I1140" t="s">
        <v>9240</v>
      </c>
      <c r="J1140" t="s">
        <v>9159</v>
      </c>
      <c r="K1140" t="s">
        <v>7</v>
      </c>
      <c r="L1140" t="b">
        <v>0</v>
      </c>
      <c r="M1140" t="s">
        <v>10749</v>
      </c>
      <c r="N1140" t="b">
        <v>0</v>
      </c>
      <c r="O1140" t="b">
        <v>0</v>
      </c>
      <c r="P1140" t="b">
        <v>0</v>
      </c>
      <c r="Q1140" t="b">
        <v>1</v>
      </c>
      <c r="R1140" t="s">
        <v>10750</v>
      </c>
      <c r="S1140">
        <v>40</v>
      </c>
      <c r="T1140" t="b">
        <v>0</v>
      </c>
      <c r="V1140" t="s">
        <v>893</v>
      </c>
      <c r="W1140">
        <v>3</v>
      </c>
      <c r="X1140" s="11">
        <v>72</v>
      </c>
      <c r="Y1140">
        <v>1</v>
      </c>
      <c r="Z1140" s="46" cm="1">
        <f t="array" ref="Z1140">IF(V1140="NA",$AD$2,(INDEX($BL$4:$BL$73,MATCH(V1140&amp;W1140,$BK$4:$BK$73&amp;$BJ$4:$BJ$73,0))))</f>
        <v>1.8952516812716508E-2</v>
      </c>
      <c r="AA1140" s="46">
        <f t="shared" si="25"/>
        <v>1.0189525168127165</v>
      </c>
      <c r="AB1140" s="46"/>
    </row>
    <row r="1141" spans="1:28" x14ac:dyDescent="0.25">
      <c r="A1141">
        <v>5735</v>
      </c>
      <c r="B1141" s="1">
        <v>45538.542314213002</v>
      </c>
      <c r="C1141" s="1">
        <v>45538</v>
      </c>
      <c r="D1141" t="s">
        <v>9100</v>
      </c>
      <c r="E1141" t="s">
        <v>9101</v>
      </c>
      <c r="F1141" t="s">
        <v>790</v>
      </c>
      <c r="G1141">
        <v>79</v>
      </c>
      <c r="H1141" t="b">
        <v>0</v>
      </c>
      <c r="I1141" t="s">
        <v>9240</v>
      </c>
      <c r="J1141" t="s">
        <v>9159</v>
      </c>
      <c r="K1141" t="s">
        <v>7</v>
      </c>
      <c r="L1141" t="b">
        <v>0</v>
      </c>
      <c r="M1141" t="s">
        <v>10751</v>
      </c>
      <c r="N1141" t="b">
        <v>0</v>
      </c>
      <c r="O1141" t="b">
        <v>0</v>
      </c>
      <c r="P1141" t="b">
        <v>0</v>
      </c>
      <c r="Q1141" t="b">
        <v>1</v>
      </c>
      <c r="R1141" t="s">
        <v>10752</v>
      </c>
      <c r="S1141">
        <v>40</v>
      </c>
      <c r="T1141" t="b">
        <v>0</v>
      </c>
      <c r="V1141" t="s">
        <v>8</v>
      </c>
      <c r="W1141" t="s">
        <v>8</v>
      </c>
      <c r="X1141" s="11">
        <v>82</v>
      </c>
      <c r="Y1141">
        <v>1</v>
      </c>
      <c r="Z1141" s="46" cm="1">
        <f t="array" ref="Z1141">IF(V1141="NA",$AD$2,(INDEX($BL$4:$BL$73,MATCH(V1141&amp;W1141,$BK$4:$BK$73&amp;$BJ$4:$BJ$73,0))))</f>
        <v>-4.0430703315750931E-2</v>
      </c>
      <c r="AA1141" s="46">
        <f t="shared" si="25"/>
        <v>0.95956929668424906</v>
      </c>
      <c r="AB1141" s="46"/>
    </row>
    <row r="1142" spans="1:28" x14ac:dyDescent="0.25">
      <c r="A1142">
        <v>5737</v>
      </c>
      <c r="B1142" s="1">
        <v>45538.541919548603</v>
      </c>
      <c r="C1142" s="1">
        <v>45538</v>
      </c>
      <c r="D1142" t="s">
        <v>9100</v>
      </c>
      <c r="E1142" t="s">
        <v>9101</v>
      </c>
      <c r="F1142" t="s">
        <v>664</v>
      </c>
      <c r="G1142">
        <v>82</v>
      </c>
      <c r="H1142" t="b">
        <v>0</v>
      </c>
      <c r="I1142" t="s">
        <v>9240</v>
      </c>
      <c r="J1142" t="s">
        <v>9159</v>
      </c>
      <c r="K1142" t="s">
        <v>7</v>
      </c>
      <c r="L1142" t="b">
        <v>0</v>
      </c>
      <c r="M1142" t="s">
        <v>10753</v>
      </c>
      <c r="N1142" t="b">
        <v>0</v>
      </c>
      <c r="O1142" t="b">
        <v>0</v>
      </c>
      <c r="P1142" t="b">
        <v>0</v>
      </c>
      <c r="Q1142" t="b">
        <v>1</v>
      </c>
      <c r="R1142" t="s">
        <v>10754</v>
      </c>
      <c r="S1142">
        <v>40</v>
      </c>
      <c r="T1142" t="b">
        <v>0</v>
      </c>
      <c r="V1142" t="s">
        <v>8</v>
      </c>
      <c r="W1142" t="s">
        <v>8</v>
      </c>
      <c r="X1142" s="11">
        <v>82</v>
      </c>
      <c r="Y1142">
        <v>1</v>
      </c>
      <c r="Z1142" s="46" cm="1">
        <f t="array" ref="Z1142">IF(V1142="NA",$AD$2,(INDEX($BL$4:$BL$73,MATCH(V1142&amp;W1142,$BK$4:$BK$73&amp;$BJ$4:$BJ$73,0))))</f>
        <v>-4.0430703315750931E-2</v>
      </c>
      <c r="AA1142" s="46">
        <f t="shared" si="25"/>
        <v>0.95956929668424906</v>
      </c>
      <c r="AB1142" s="46"/>
    </row>
    <row r="1143" spans="1:28" x14ac:dyDescent="0.25">
      <c r="A1143">
        <v>5738</v>
      </c>
      <c r="B1143" s="1">
        <v>45538.541622314799</v>
      </c>
      <c r="C1143" s="1">
        <v>45538</v>
      </c>
      <c r="D1143" t="s">
        <v>9100</v>
      </c>
      <c r="E1143" t="s">
        <v>9101</v>
      </c>
      <c r="F1143" t="s">
        <v>664</v>
      </c>
      <c r="G1143">
        <v>78</v>
      </c>
      <c r="H1143" t="b">
        <v>0</v>
      </c>
      <c r="I1143" t="s">
        <v>9240</v>
      </c>
      <c r="J1143" t="s">
        <v>9159</v>
      </c>
      <c r="K1143" t="s">
        <v>7</v>
      </c>
      <c r="L1143" t="b">
        <v>0</v>
      </c>
      <c r="M1143" t="s">
        <v>10755</v>
      </c>
      <c r="N1143" t="b">
        <v>0</v>
      </c>
      <c r="O1143" t="b">
        <v>0</v>
      </c>
      <c r="P1143" t="b">
        <v>0</v>
      </c>
      <c r="Q1143" t="b">
        <v>1</v>
      </c>
      <c r="R1143" t="s">
        <v>10756</v>
      </c>
      <c r="S1143">
        <v>40</v>
      </c>
      <c r="T1143" t="b">
        <v>0</v>
      </c>
      <c r="V1143" t="s">
        <v>8</v>
      </c>
      <c r="W1143" t="s">
        <v>8</v>
      </c>
      <c r="X1143" s="11">
        <v>82</v>
      </c>
      <c r="Y1143">
        <v>1</v>
      </c>
      <c r="Z1143" s="46" cm="1">
        <f t="array" ref="Z1143">IF(V1143="NA",$AD$2,(INDEX($BL$4:$BL$73,MATCH(V1143&amp;W1143,$BK$4:$BK$73&amp;$BJ$4:$BJ$73,0))))</f>
        <v>-4.0430703315750931E-2</v>
      </c>
      <c r="AA1143" s="46">
        <f t="shared" si="25"/>
        <v>0.95956929668424906</v>
      </c>
      <c r="AB1143" s="46"/>
    </row>
    <row r="1144" spans="1:28" x14ac:dyDescent="0.25">
      <c r="A1144">
        <v>5739</v>
      </c>
      <c r="B1144" s="1">
        <v>45538.541330138898</v>
      </c>
      <c r="C1144" s="1">
        <v>45538</v>
      </c>
      <c r="D1144" t="s">
        <v>9100</v>
      </c>
      <c r="E1144" t="s">
        <v>9101</v>
      </c>
      <c r="F1144" t="s">
        <v>664</v>
      </c>
      <c r="G1144">
        <v>78</v>
      </c>
      <c r="H1144" t="b">
        <v>0</v>
      </c>
      <c r="I1144" t="s">
        <v>9240</v>
      </c>
      <c r="J1144" t="s">
        <v>9159</v>
      </c>
      <c r="K1144" t="s">
        <v>7</v>
      </c>
      <c r="L1144" t="b">
        <v>0</v>
      </c>
      <c r="M1144" t="s">
        <v>6823</v>
      </c>
      <c r="N1144" t="b">
        <v>0</v>
      </c>
      <c r="O1144" t="b">
        <v>0</v>
      </c>
      <c r="P1144" t="b">
        <v>0</v>
      </c>
      <c r="Q1144" t="b">
        <v>1</v>
      </c>
      <c r="R1144" t="s">
        <v>3249</v>
      </c>
      <c r="S1144">
        <v>40</v>
      </c>
      <c r="T1144" t="b">
        <v>0</v>
      </c>
      <c r="V1144" t="s">
        <v>886</v>
      </c>
      <c r="W1144">
        <v>5</v>
      </c>
      <c r="X1144" s="11">
        <v>82</v>
      </c>
      <c r="Y1144">
        <v>1</v>
      </c>
      <c r="Z1144" s="46" cm="1">
        <f t="array" ref="Z1144">IF(V1144="NA",$AD$2,(INDEX($BL$4:$BL$73,MATCH(V1144&amp;W1144,$BK$4:$BK$73&amp;$BJ$4:$BJ$73,0))))</f>
        <v>4.1970782120221983E-2</v>
      </c>
      <c r="AA1144" s="46">
        <f t="shared" si="25"/>
        <v>1.041970782120222</v>
      </c>
      <c r="AB1144" s="46"/>
    </row>
    <row r="1145" spans="1:28" x14ac:dyDescent="0.25">
      <c r="A1145">
        <v>5740</v>
      </c>
      <c r="B1145" s="1">
        <v>45538.5410384028</v>
      </c>
      <c r="C1145" s="1">
        <v>45538</v>
      </c>
      <c r="D1145" t="s">
        <v>9100</v>
      </c>
      <c r="E1145" t="s">
        <v>9101</v>
      </c>
      <c r="F1145" t="s">
        <v>664</v>
      </c>
      <c r="G1145">
        <v>74</v>
      </c>
      <c r="H1145" t="b">
        <v>0</v>
      </c>
      <c r="I1145" t="s">
        <v>9240</v>
      </c>
      <c r="J1145" t="s">
        <v>9159</v>
      </c>
      <c r="K1145" t="s">
        <v>7</v>
      </c>
      <c r="L1145" t="b">
        <v>0</v>
      </c>
      <c r="M1145" t="s">
        <v>10757</v>
      </c>
      <c r="N1145" t="b">
        <v>0</v>
      </c>
      <c r="O1145" t="b">
        <v>0</v>
      </c>
      <c r="P1145" t="b">
        <v>0</v>
      </c>
      <c r="Q1145" t="b">
        <v>1</v>
      </c>
      <c r="R1145" t="s">
        <v>10758</v>
      </c>
      <c r="S1145">
        <v>40</v>
      </c>
      <c r="T1145" t="b">
        <v>0</v>
      </c>
      <c r="V1145" t="s">
        <v>658</v>
      </c>
      <c r="W1145">
        <v>4</v>
      </c>
      <c r="X1145" s="11">
        <v>77</v>
      </c>
      <c r="Y1145">
        <v>1</v>
      </c>
      <c r="Z1145" s="46" cm="1">
        <f t="array" ref="Z1145">IF(V1145="NA",$AD$2,(INDEX($BL$4:$BL$73,MATCH(V1145&amp;W1145,$BK$4:$BK$73&amp;$BJ$4:$BJ$73,0))))</f>
        <v>1.1678733304575896E-2</v>
      </c>
      <c r="AA1145" s="46">
        <f t="shared" si="25"/>
        <v>1.0116787333045758</v>
      </c>
      <c r="AB1145" s="46"/>
    </row>
    <row r="1146" spans="1:28" x14ac:dyDescent="0.25">
      <c r="A1146">
        <v>5748</v>
      </c>
      <c r="B1146" s="1">
        <v>45538.538249618097</v>
      </c>
      <c r="C1146" s="1">
        <v>45538</v>
      </c>
      <c r="D1146" t="s">
        <v>9100</v>
      </c>
      <c r="E1146" t="s">
        <v>9101</v>
      </c>
      <c r="F1146" t="s">
        <v>664</v>
      </c>
      <c r="G1146">
        <v>74</v>
      </c>
      <c r="H1146" t="b">
        <v>0</v>
      </c>
      <c r="I1146" t="s">
        <v>9240</v>
      </c>
      <c r="J1146" t="s">
        <v>9159</v>
      </c>
      <c r="K1146" t="s">
        <v>7</v>
      </c>
      <c r="L1146" t="b">
        <v>0</v>
      </c>
      <c r="M1146" t="s">
        <v>10759</v>
      </c>
      <c r="N1146" t="b">
        <v>0</v>
      </c>
      <c r="O1146" t="b">
        <v>0</v>
      </c>
      <c r="P1146" t="b">
        <v>0</v>
      </c>
      <c r="Q1146" t="b">
        <v>1</v>
      </c>
      <c r="R1146" t="s">
        <v>10760</v>
      </c>
      <c r="S1146">
        <v>40</v>
      </c>
      <c r="T1146" t="b">
        <v>0</v>
      </c>
      <c r="V1146" t="s">
        <v>743</v>
      </c>
      <c r="W1146">
        <v>4</v>
      </c>
      <c r="X1146" s="11">
        <v>77</v>
      </c>
      <c r="Y1146">
        <v>1</v>
      </c>
      <c r="Z1146" s="46" cm="1">
        <f t="array" ref="Z1146">IF(V1146="NA",$AD$2,(INDEX($BL$4:$BL$73,MATCH(V1146&amp;W1146,$BK$4:$BK$73&amp;$BJ$4:$BJ$73,0))))</f>
        <v>1.1678733304575811E-2</v>
      </c>
      <c r="AA1146" s="46">
        <f t="shared" si="25"/>
        <v>1.0116787333045758</v>
      </c>
      <c r="AB1146" s="46"/>
    </row>
    <row r="1147" spans="1:28" x14ac:dyDescent="0.25">
      <c r="A1147">
        <v>5751</v>
      </c>
      <c r="B1147" s="1">
        <v>45538.537281967598</v>
      </c>
      <c r="C1147" s="1">
        <v>45538</v>
      </c>
      <c r="D1147" t="s">
        <v>9100</v>
      </c>
      <c r="E1147" t="s">
        <v>9101</v>
      </c>
      <c r="F1147" t="s">
        <v>790</v>
      </c>
      <c r="G1147">
        <v>82</v>
      </c>
      <c r="H1147" t="b">
        <v>0</v>
      </c>
      <c r="I1147" t="s">
        <v>9240</v>
      </c>
      <c r="J1147" t="s">
        <v>9159</v>
      </c>
      <c r="K1147" t="s">
        <v>7</v>
      </c>
      <c r="L1147" t="b">
        <v>0</v>
      </c>
      <c r="M1147" t="s">
        <v>6822</v>
      </c>
      <c r="N1147" t="b">
        <v>0</v>
      </c>
      <c r="O1147" t="b">
        <v>0</v>
      </c>
      <c r="P1147" t="b">
        <v>0</v>
      </c>
      <c r="Q1147" t="b">
        <v>1</v>
      </c>
      <c r="R1147" t="s">
        <v>3245</v>
      </c>
      <c r="S1147">
        <v>40</v>
      </c>
      <c r="T1147" t="b">
        <v>0</v>
      </c>
      <c r="V1147" t="s">
        <v>741</v>
      </c>
      <c r="W1147">
        <v>4</v>
      </c>
      <c r="X1147" s="11">
        <v>82</v>
      </c>
      <c r="Y1147">
        <v>1</v>
      </c>
      <c r="Z1147" s="46" cm="1">
        <f t="array" ref="Z1147">IF(V1147="NA",$AD$2,(INDEX($BL$4:$BL$73,MATCH(V1147&amp;W1147,$BK$4:$BK$73&amp;$BJ$4:$BJ$73,0))))</f>
        <v>1.1678733304575806E-2</v>
      </c>
      <c r="AA1147" s="46">
        <f t="shared" si="25"/>
        <v>1.0116787333045758</v>
      </c>
      <c r="AB1147" s="46"/>
    </row>
    <row r="1148" spans="1:28" x14ac:dyDescent="0.25">
      <c r="A1148">
        <v>5756</v>
      </c>
      <c r="B1148" s="1">
        <v>45538.536322036998</v>
      </c>
      <c r="C1148" s="1">
        <v>45538</v>
      </c>
      <c r="D1148" t="s">
        <v>9100</v>
      </c>
      <c r="E1148" t="s">
        <v>9101</v>
      </c>
      <c r="F1148" t="s">
        <v>664</v>
      </c>
      <c r="G1148">
        <v>80</v>
      </c>
      <c r="H1148" t="b">
        <v>0</v>
      </c>
      <c r="I1148" t="s">
        <v>9240</v>
      </c>
      <c r="J1148" t="s">
        <v>9159</v>
      </c>
      <c r="K1148" t="s">
        <v>7</v>
      </c>
      <c r="L1148" t="b">
        <v>0</v>
      </c>
      <c r="M1148" t="s">
        <v>10761</v>
      </c>
      <c r="N1148" t="b">
        <v>0</v>
      </c>
      <c r="O1148" t="b">
        <v>0</v>
      </c>
      <c r="P1148" t="b">
        <v>0</v>
      </c>
      <c r="Q1148" t="b">
        <v>1</v>
      </c>
      <c r="R1148" t="s">
        <v>10762</v>
      </c>
      <c r="S1148">
        <v>40</v>
      </c>
      <c r="T1148" t="b">
        <v>0</v>
      </c>
      <c r="V1148" t="s">
        <v>892</v>
      </c>
      <c r="W1148">
        <v>5</v>
      </c>
      <c r="X1148" s="11">
        <v>82</v>
      </c>
      <c r="Y1148">
        <v>1</v>
      </c>
      <c r="Z1148" s="46" cm="1">
        <f t="array" ref="Z1148">IF(V1148="NA",$AD$2,(INDEX($BL$4:$BL$73,MATCH(V1148&amp;W1148,$BK$4:$BK$73&amp;$BJ$4:$BJ$73,0))))</f>
        <v>4.1970782120221983E-2</v>
      </c>
      <c r="AA1148" s="46">
        <f t="shared" si="25"/>
        <v>1.041970782120222</v>
      </c>
      <c r="AB1148" s="46"/>
    </row>
    <row r="1149" spans="1:28" x14ac:dyDescent="0.25">
      <c r="A1149">
        <v>5757</v>
      </c>
      <c r="B1149" s="1">
        <v>45538.536059201397</v>
      </c>
      <c r="C1149" s="1">
        <v>45538</v>
      </c>
      <c r="D1149" t="s">
        <v>9100</v>
      </c>
      <c r="E1149" t="s">
        <v>9101</v>
      </c>
      <c r="F1149" t="s">
        <v>790</v>
      </c>
      <c r="G1149">
        <v>76</v>
      </c>
      <c r="H1149" t="b">
        <v>0</v>
      </c>
      <c r="I1149" t="s">
        <v>9240</v>
      </c>
      <c r="J1149" t="s">
        <v>9159</v>
      </c>
      <c r="K1149" t="s">
        <v>7</v>
      </c>
      <c r="L1149" t="b">
        <v>0</v>
      </c>
      <c r="M1149" t="s">
        <v>6821</v>
      </c>
      <c r="N1149" t="b">
        <v>0</v>
      </c>
      <c r="O1149" t="b">
        <v>0</v>
      </c>
      <c r="P1149" t="b">
        <v>0</v>
      </c>
      <c r="Q1149" t="b">
        <v>1</v>
      </c>
      <c r="R1149" t="s">
        <v>3243</v>
      </c>
      <c r="S1149">
        <v>40</v>
      </c>
      <c r="T1149" t="b">
        <v>0</v>
      </c>
      <c r="V1149" t="s">
        <v>8</v>
      </c>
      <c r="W1149" t="s">
        <v>8</v>
      </c>
      <c r="X1149" s="11">
        <v>77</v>
      </c>
      <c r="Y1149">
        <v>1</v>
      </c>
      <c r="Z1149" s="46" cm="1">
        <f t="array" ref="Z1149">IF(V1149="NA",$AD$2,(INDEX($BL$4:$BL$73,MATCH(V1149&amp;W1149,$BK$4:$BK$73&amp;$BJ$4:$BJ$73,0))))</f>
        <v>-4.0430703315750931E-2</v>
      </c>
      <c r="AA1149" s="46">
        <f t="shared" si="25"/>
        <v>0.95956929668424906</v>
      </c>
      <c r="AB1149" s="46"/>
    </row>
    <row r="1150" spans="1:28" x14ac:dyDescent="0.25">
      <c r="A1150">
        <v>5758</v>
      </c>
      <c r="B1150" s="1">
        <v>45538.535797546298</v>
      </c>
      <c r="C1150" s="1">
        <v>45538</v>
      </c>
      <c r="D1150" t="s">
        <v>9100</v>
      </c>
      <c r="E1150" t="s">
        <v>9101</v>
      </c>
      <c r="F1150" t="s">
        <v>664</v>
      </c>
      <c r="G1150">
        <v>78</v>
      </c>
      <c r="H1150" t="b">
        <v>0</v>
      </c>
      <c r="I1150" t="s">
        <v>9240</v>
      </c>
      <c r="J1150" t="s">
        <v>9159</v>
      </c>
      <c r="K1150" t="s">
        <v>7</v>
      </c>
      <c r="L1150" t="b">
        <v>0</v>
      </c>
      <c r="M1150" t="s">
        <v>10763</v>
      </c>
      <c r="N1150" t="b">
        <v>0</v>
      </c>
      <c r="O1150" t="b">
        <v>0</v>
      </c>
      <c r="P1150" t="b">
        <v>0</v>
      </c>
      <c r="Q1150" t="b">
        <v>1</v>
      </c>
      <c r="R1150" t="s">
        <v>10764</v>
      </c>
      <c r="S1150">
        <v>40</v>
      </c>
      <c r="T1150" t="b">
        <v>0</v>
      </c>
      <c r="V1150" t="s">
        <v>8</v>
      </c>
      <c r="W1150" t="s">
        <v>8</v>
      </c>
      <c r="X1150" s="11">
        <v>82</v>
      </c>
      <c r="Y1150">
        <v>1</v>
      </c>
      <c r="Z1150" s="46" cm="1">
        <f t="array" ref="Z1150">IF(V1150="NA",$AD$2,(INDEX($BL$4:$BL$73,MATCH(V1150&amp;W1150,$BK$4:$BK$73&amp;$BJ$4:$BJ$73,0))))</f>
        <v>-4.0430703315750931E-2</v>
      </c>
      <c r="AA1150" s="46">
        <f t="shared" si="25"/>
        <v>0.95956929668424906</v>
      </c>
      <c r="AB1150" s="46"/>
    </row>
    <row r="1151" spans="1:28" x14ac:dyDescent="0.25">
      <c r="A1151">
        <v>5760</v>
      </c>
      <c r="B1151" s="1">
        <v>45538.434967453701</v>
      </c>
      <c r="C1151" s="1">
        <v>45538</v>
      </c>
      <c r="D1151" t="s">
        <v>9100</v>
      </c>
      <c r="E1151" t="s">
        <v>9101</v>
      </c>
      <c r="F1151" t="s">
        <v>664</v>
      </c>
      <c r="G1151">
        <v>72</v>
      </c>
      <c r="H1151" t="b">
        <v>0</v>
      </c>
      <c r="I1151" t="s">
        <v>9240</v>
      </c>
      <c r="J1151" t="s">
        <v>9159</v>
      </c>
      <c r="K1151" t="s">
        <v>7</v>
      </c>
      <c r="L1151" t="b">
        <v>0</v>
      </c>
      <c r="M1151" t="s">
        <v>10765</v>
      </c>
      <c r="N1151" t="b">
        <v>0</v>
      </c>
      <c r="O1151" t="b">
        <v>0</v>
      </c>
      <c r="P1151" t="b">
        <v>0</v>
      </c>
      <c r="Q1151" t="b">
        <v>1</v>
      </c>
      <c r="R1151" t="s">
        <v>10766</v>
      </c>
      <c r="S1151">
        <v>40</v>
      </c>
      <c r="T1151" t="b">
        <v>0</v>
      </c>
      <c r="V1151" t="s">
        <v>886</v>
      </c>
      <c r="W1151">
        <v>4</v>
      </c>
      <c r="X1151" s="11">
        <v>72</v>
      </c>
      <c r="Y1151">
        <v>1</v>
      </c>
      <c r="Z1151" s="46" cm="1">
        <f t="array" ref="Z1151">IF(V1151="NA",$AD$2,(INDEX($BL$4:$BL$73,MATCH(V1151&amp;W1151,$BK$4:$BK$73&amp;$BJ$4:$BJ$73,0))))</f>
        <v>1.0498615788681297E-2</v>
      </c>
      <c r="AA1151" s="46">
        <f t="shared" si="25"/>
        <v>1.0104986157886813</v>
      </c>
      <c r="AB1151" s="46"/>
    </row>
    <row r="1152" spans="1:28" x14ac:dyDescent="0.25">
      <c r="A1152">
        <v>5768</v>
      </c>
      <c r="B1152" s="1">
        <v>45538.430568530101</v>
      </c>
      <c r="C1152" s="1">
        <v>45538</v>
      </c>
      <c r="D1152" t="s">
        <v>9100</v>
      </c>
      <c r="E1152" t="s">
        <v>9101</v>
      </c>
      <c r="F1152" t="s">
        <v>664</v>
      </c>
      <c r="G1152">
        <v>80</v>
      </c>
      <c r="H1152" t="b">
        <v>0</v>
      </c>
      <c r="I1152" t="s">
        <v>9240</v>
      </c>
      <c r="J1152" t="s">
        <v>9159</v>
      </c>
      <c r="K1152" t="s">
        <v>7</v>
      </c>
      <c r="L1152" t="b">
        <v>0</v>
      </c>
      <c r="M1152" t="s">
        <v>10767</v>
      </c>
      <c r="N1152" t="b">
        <v>0</v>
      </c>
      <c r="O1152" t="b">
        <v>0</v>
      </c>
      <c r="P1152" t="b">
        <v>0</v>
      </c>
      <c r="Q1152" t="b">
        <v>1</v>
      </c>
      <c r="R1152" t="s">
        <v>10768</v>
      </c>
      <c r="S1152">
        <v>40</v>
      </c>
      <c r="T1152" t="b">
        <v>0</v>
      </c>
      <c r="V1152" t="s">
        <v>888</v>
      </c>
      <c r="W1152">
        <v>4</v>
      </c>
      <c r="X1152" s="11">
        <v>82</v>
      </c>
      <c r="Y1152">
        <v>1</v>
      </c>
      <c r="Z1152" s="46" cm="1">
        <f t="array" ref="Z1152">IF(V1152="NA",$AD$2,(INDEX($BL$4:$BL$73,MATCH(V1152&amp;W1152,$BK$4:$BK$73&amp;$BJ$4:$BJ$73,0))))</f>
        <v>1.0498615788681257E-2</v>
      </c>
      <c r="AA1152" s="46">
        <f t="shared" si="25"/>
        <v>1.0104986157886813</v>
      </c>
      <c r="AB1152" s="46"/>
    </row>
    <row r="1153" spans="1:28" x14ac:dyDescent="0.25">
      <c r="A1153">
        <v>5769</v>
      </c>
      <c r="B1153" s="1">
        <v>45538.430251794001</v>
      </c>
      <c r="C1153" s="1">
        <v>45538</v>
      </c>
      <c r="D1153" t="s">
        <v>9100</v>
      </c>
      <c r="E1153" t="s">
        <v>9101</v>
      </c>
      <c r="F1153" t="s">
        <v>790</v>
      </c>
      <c r="G1153">
        <v>71</v>
      </c>
      <c r="H1153" t="b">
        <v>0</v>
      </c>
      <c r="I1153" t="s">
        <v>9240</v>
      </c>
      <c r="J1153" t="s">
        <v>9159</v>
      </c>
      <c r="K1153" t="s">
        <v>7</v>
      </c>
      <c r="L1153" t="b">
        <v>0</v>
      </c>
      <c r="M1153" t="s">
        <v>6820</v>
      </c>
      <c r="N1153" t="b">
        <v>0</v>
      </c>
      <c r="O1153" t="b">
        <v>0</v>
      </c>
      <c r="P1153" t="b">
        <v>0</v>
      </c>
      <c r="Q1153" t="b">
        <v>1</v>
      </c>
      <c r="R1153" t="s">
        <v>3239</v>
      </c>
      <c r="S1153">
        <v>40</v>
      </c>
      <c r="T1153" t="b">
        <v>0</v>
      </c>
      <c r="V1153" t="s">
        <v>8</v>
      </c>
      <c r="W1153" t="s">
        <v>8</v>
      </c>
      <c r="X1153" s="11">
        <v>72</v>
      </c>
      <c r="Y1153">
        <v>1</v>
      </c>
      <c r="Z1153" s="46" cm="1">
        <f t="array" ref="Z1153">IF(V1153="NA",$AD$2,(INDEX($BL$4:$BL$73,MATCH(V1153&amp;W1153,$BK$4:$BK$73&amp;$BJ$4:$BJ$73,0))))</f>
        <v>-4.0430703315750931E-2</v>
      </c>
      <c r="AA1153" s="46">
        <f t="shared" si="25"/>
        <v>0.95956929668424906</v>
      </c>
      <c r="AB1153" s="46"/>
    </row>
    <row r="1154" spans="1:28" x14ac:dyDescent="0.25">
      <c r="A1154">
        <v>5770</v>
      </c>
      <c r="B1154" s="1">
        <v>45538.429983738402</v>
      </c>
      <c r="C1154" s="1">
        <v>45538</v>
      </c>
      <c r="D1154" t="s">
        <v>9100</v>
      </c>
      <c r="E1154" t="s">
        <v>9101</v>
      </c>
      <c r="F1154" t="s">
        <v>790</v>
      </c>
      <c r="G1154">
        <v>74</v>
      </c>
      <c r="H1154" t="b">
        <v>0</v>
      </c>
      <c r="I1154" t="s">
        <v>9240</v>
      </c>
      <c r="J1154" t="s">
        <v>9103</v>
      </c>
      <c r="K1154" t="s">
        <v>7</v>
      </c>
      <c r="L1154" t="b">
        <v>0</v>
      </c>
      <c r="M1154" t="s">
        <v>10769</v>
      </c>
      <c r="N1154" t="b">
        <v>0</v>
      </c>
      <c r="O1154" t="b">
        <v>0</v>
      </c>
      <c r="P1154" t="b">
        <v>0</v>
      </c>
      <c r="Q1154" t="b">
        <v>1</v>
      </c>
      <c r="R1154" t="s">
        <v>10770</v>
      </c>
      <c r="S1154">
        <v>40</v>
      </c>
      <c r="T1154" t="b">
        <v>0</v>
      </c>
      <c r="V1154" t="s">
        <v>893</v>
      </c>
      <c r="W1154">
        <v>4</v>
      </c>
      <c r="X1154" s="11">
        <v>77</v>
      </c>
      <c r="Y1154">
        <v>1</v>
      </c>
      <c r="Z1154" s="46" cm="1">
        <f t="array" ref="Z1154">IF(V1154="NA",$AD$2,(INDEX($BL$4:$BL$73,MATCH(V1154&amp;W1154,$BK$4:$BK$73&amp;$BJ$4:$BJ$73,0))))</f>
        <v>1.0498615788681286E-2</v>
      </c>
      <c r="AA1154" s="46">
        <f t="shared" si="25"/>
        <v>1.0104986157886813</v>
      </c>
      <c r="AB1154" s="46"/>
    </row>
    <row r="1155" spans="1:28" x14ac:dyDescent="0.25">
      <c r="A1155">
        <v>5771</v>
      </c>
      <c r="B1155" s="1">
        <v>45538.419794930604</v>
      </c>
      <c r="C1155" s="1">
        <v>45538</v>
      </c>
      <c r="D1155" t="s">
        <v>9100</v>
      </c>
      <c r="E1155" t="s">
        <v>9101</v>
      </c>
      <c r="F1155" t="s">
        <v>790</v>
      </c>
      <c r="G1155">
        <v>71</v>
      </c>
      <c r="H1155" t="b">
        <v>0</v>
      </c>
      <c r="I1155" t="s">
        <v>9240</v>
      </c>
      <c r="J1155" t="s">
        <v>9103</v>
      </c>
      <c r="K1155" t="s">
        <v>7</v>
      </c>
      <c r="L1155" t="b">
        <v>0</v>
      </c>
      <c r="M1155" t="s">
        <v>10771</v>
      </c>
      <c r="N1155" t="b">
        <v>0</v>
      </c>
      <c r="O1155" t="b">
        <v>0</v>
      </c>
      <c r="P1155" t="b">
        <v>0</v>
      </c>
      <c r="Q1155" t="b">
        <v>1</v>
      </c>
      <c r="R1155" t="s">
        <v>10772</v>
      </c>
      <c r="S1155">
        <v>40</v>
      </c>
      <c r="T1155" t="b">
        <v>0</v>
      </c>
      <c r="V1155" t="s">
        <v>889</v>
      </c>
      <c r="W1155">
        <v>4</v>
      </c>
      <c r="X1155" s="11">
        <v>72</v>
      </c>
      <c r="Y1155">
        <v>1</v>
      </c>
      <c r="Z1155" s="46" cm="1">
        <f t="array" ref="Z1155">IF(V1155="NA",$AD$2,(INDEX($BL$4:$BL$73,MATCH(V1155&amp;W1155,$BK$4:$BK$73&amp;$BJ$4:$BJ$73,0))))</f>
        <v>1.0498615788681227E-2</v>
      </c>
      <c r="AA1155" s="46">
        <f t="shared" si="25"/>
        <v>1.0104986157886813</v>
      </c>
      <c r="AB1155" s="46"/>
    </row>
    <row r="1156" spans="1:28" x14ac:dyDescent="0.25">
      <c r="A1156">
        <v>5774</v>
      </c>
      <c r="B1156" s="1">
        <v>45538.4170633912</v>
      </c>
      <c r="C1156" s="1">
        <v>45538</v>
      </c>
      <c r="D1156" t="s">
        <v>9100</v>
      </c>
      <c r="E1156" t="s">
        <v>9101</v>
      </c>
      <c r="F1156" t="s">
        <v>790</v>
      </c>
      <c r="G1156">
        <v>77</v>
      </c>
      <c r="H1156" t="b">
        <v>0</v>
      </c>
      <c r="I1156" t="s">
        <v>9240</v>
      </c>
      <c r="J1156" t="s">
        <v>9103</v>
      </c>
      <c r="K1156" t="s">
        <v>7</v>
      </c>
      <c r="L1156" t="b">
        <v>0</v>
      </c>
      <c r="M1156" t="s">
        <v>10773</v>
      </c>
      <c r="N1156" t="b">
        <v>0</v>
      </c>
      <c r="O1156" t="b">
        <v>0</v>
      </c>
      <c r="P1156" t="b">
        <v>0</v>
      </c>
      <c r="Q1156" t="b">
        <v>1</v>
      </c>
      <c r="R1156" t="s">
        <v>10774</v>
      </c>
      <c r="S1156">
        <v>40</v>
      </c>
      <c r="T1156" t="b">
        <v>0</v>
      </c>
      <c r="V1156" t="s">
        <v>8</v>
      </c>
      <c r="W1156" t="s">
        <v>8</v>
      </c>
      <c r="X1156" s="11">
        <v>77</v>
      </c>
      <c r="Y1156">
        <v>1</v>
      </c>
      <c r="Z1156" s="46" cm="1">
        <f t="array" ref="Z1156">IF(V1156="NA",$AD$2,(INDEX($BL$4:$BL$73,MATCH(V1156&amp;W1156,$BK$4:$BK$73&amp;$BJ$4:$BJ$73,0))))</f>
        <v>-4.0430703315750931E-2</v>
      </c>
      <c r="AA1156" s="46">
        <f t="shared" ref="AA1156:AA1219" si="26">Y1156+Z1156</f>
        <v>0.95956929668424906</v>
      </c>
      <c r="AB1156" s="46"/>
    </row>
    <row r="1157" spans="1:28" x14ac:dyDescent="0.25">
      <c r="A1157">
        <v>5778</v>
      </c>
      <c r="B1157" s="1">
        <v>45538.416217465303</v>
      </c>
      <c r="C1157" s="1">
        <v>45538</v>
      </c>
      <c r="D1157" t="s">
        <v>9100</v>
      </c>
      <c r="E1157" t="s">
        <v>9101</v>
      </c>
      <c r="F1157" t="s">
        <v>664</v>
      </c>
      <c r="G1157">
        <v>77</v>
      </c>
      <c r="H1157" t="b">
        <v>0</v>
      </c>
      <c r="I1157" t="s">
        <v>9240</v>
      </c>
      <c r="J1157" t="s">
        <v>9103</v>
      </c>
      <c r="K1157" t="s">
        <v>7</v>
      </c>
      <c r="L1157" t="b">
        <v>0</v>
      </c>
      <c r="M1157" t="s">
        <v>10775</v>
      </c>
      <c r="N1157" t="b">
        <v>0</v>
      </c>
      <c r="O1157" t="b">
        <v>0</v>
      </c>
      <c r="P1157" t="b">
        <v>0</v>
      </c>
      <c r="Q1157" t="b">
        <v>1</v>
      </c>
      <c r="R1157" t="s">
        <v>10776</v>
      </c>
      <c r="S1157">
        <v>40</v>
      </c>
      <c r="T1157" t="b">
        <v>0</v>
      </c>
      <c r="V1157" t="s">
        <v>8</v>
      </c>
      <c r="W1157" t="s">
        <v>8</v>
      </c>
      <c r="X1157" s="11">
        <v>77</v>
      </c>
      <c r="Y1157">
        <v>1</v>
      </c>
      <c r="Z1157" s="46" cm="1">
        <f t="array" ref="Z1157">IF(V1157="NA",$AD$2,(INDEX($BL$4:$BL$73,MATCH(V1157&amp;W1157,$BK$4:$BK$73&amp;$BJ$4:$BJ$73,0))))</f>
        <v>-4.0430703315750931E-2</v>
      </c>
      <c r="AA1157" s="46">
        <f t="shared" si="26"/>
        <v>0.95956929668424906</v>
      </c>
      <c r="AB1157" s="46"/>
    </row>
    <row r="1158" spans="1:28" x14ac:dyDescent="0.25">
      <c r="A1158">
        <v>5779</v>
      </c>
      <c r="B1158" s="1">
        <v>45538.415781388903</v>
      </c>
      <c r="C1158" s="1">
        <v>45538</v>
      </c>
      <c r="D1158" t="s">
        <v>9100</v>
      </c>
      <c r="E1158" t="s">
        <v>9101</v>
      </c>
      <c r="F1158" t="s">
        <v>664</v>
      </c>
      <c r="G1158">
        <v>71</v>
      </c>
      <c r="H1158" t="b">
        <v>0</v>
      </c>
      <c r="I1158" t="s">
        <v>9240</v>
      </c>
      <c r="J1158" t="s">
        <v>9103</v>
      </c>
      <c r="K1158" t="s">
        <v>7</v>
      </c>
      <c r="L1158" t="b">
        <v>0</v>
      </c>
      <c r="M1158" t="s">
        <v>10777</v>
      </c>
      <c r="N1158" t="b">
        <v>0</v>
      </c>
      <c r="O1158" t="b">
        <v>0</v>
      </c>
      <c r="P1158" t="b">
        <v>0</v>
      </c>
      <c r="Q1158" t="b">
        <v>1</v>
      </c>
      <c r="R1158" t="s">
        <v>10778</v>
      </c>
      <c r="S1158">
        <v>40</v>
      </c>
      <c r="T1158" t="b">
        <v>0</v>
      </c>
      <c r="V1158" t="s">
        <v>740</v>
      </c>
      <c r="W1158">
        <v>5</v>
      </c>
      <c r="X1158" s="11">
        <v>72</v>
      </c>
      <c r="Y1158">
        <v>1</v>
      </c>
      <c r="Z1158" s="46" cm="1">
        <f t="array" ref="Z1158">IF(V1158="NA",$AD$2,(INDEX($BL$4:$BL$73,MATCH(V1158&amp;W1158,$BK$4:$BK$73&amp;$BJ$4:$BJ$73,0))))</f>
        <v>4.1970782120221983E-2</v>
      </c>
      <c r="AA1158" s="46">
        <f t="shared" si="26"/>
        <v>1.041970782120222</v>
      </c>
      <c r="AB1158" s="46"/>
    </row>
    <row r="1159" spans="1:28" x14ac:dyDescent="0.25">
      <c r="A1159">
        <v>5782</v>
      </c>
      <c r="B1159" s="1">
        <v>45538.415136331001</v>
      </c>
      <c r="C1159" s="1">
        <v>45538</v>
      </c>
      <c r="D1159" t="s">
        <v>9100</v>
      </c>
      <c r="E1159" t="s">
        <v>9101</v>
      </c>
      <c r="F1159" t="s">
        <v>790</v>
      </c>
      <c r="G1159">
        <v>74</v>
      </c>
      <c r="H1159" t="b">
        <v>0</v>
      </c>
      <c r="I1159" t="s">
        <v>9240</v>
      </c>
      <c r="J1159" t="s">
        <v>9103</v>
      </c>
      <c r="K1159" t="s">
        <v>7</v>
      </c>
      <c r="L1159" t="b">
        <v>0</v>
      </c>
      <c r="M1159" t="s">
        <v>10779</v>
      </c>
      <c r="N1159" t="b">
        <v>0</v>
      </c>
      <c r="O1159" t="b">
        <v>0</v>
      </c>
      <c r="P1159" t="b">
        <v>0</v>
      </c>
      <c r="Q1159" t="b">
        <v>1</v>
      </c>
      <c r="R1159" t="s">
        <v>10780</v>
      </c>
      <c r="S1159">
        <v>40</v>
      </c>
      <c r="T1159" t="b">
        <v>0</v>
      </c>
      <c r="V1159" t="s">
        <v>886</v>
      </c>
      <c r="W1159">
        <v>4</v>
      </c>
      <c r="X1159" s="11">
        <v>77</v>
      </c>
      <c r="Y1159">
        <v>1</v>
      </c>
      <c r="Z1159" s="46" cm="1">
        <f t="array" ref="Z1159">IF(V1159="NA",$AD$2,(INDEX($BL$4:$BL$73,MATCH(V1159&amp;W1159,$BK$4:$BK$73&amp;$BJ$4:$BJ$73,0))))</f>
        <v>1.0498615788681297E-2</v>
      </c>
      <c r="AA1159" s="46">
        <f t="shared" si="26"/>
        <v>1.0104986157886813</v>
      </c>
      <c r="AB1159" s="46"/>
    </row>
    <row r="1160" spans="1:28" x14ac:dyDescent="0.25">
      <c r="A1160">
        <v>5784</v>
      </c>
      <c r="B1160" s="1">
        <v>45538.414592094901</v>
      </c>
      <c r="C1160" s="1">
        <v>45538</v>
      </c>
      <c r="D1160" t="s">
        <v>9100</v>
      </c>
      <c r="E1160" t="s">
        <v>9101</v>
      </c>
      <c r="F1160" t="s">
        <v>664</v>
      </c>
      <c r="G1160">
        <v>82</v>
      </c>
      <c r="H1160" t="b">
        <v>0</v>
      </c>
      <c r="I1160" t="s">
        <v>9240</v>
      </c>
      <c r="J1160" t="s">
        <v>9103</v>
      </c>
      <c r="K1160" t="s">
        <v>7</v>
      </c>
      <c r="L1160" t="b">
        <v>0</v>
      </c>
      <c r="M1160" t="s">
        <v>10781</v>
      </c>
      <c r="N1160" t="b">
        <v>0</v>
      </c>
      <c r="O1160" t="b">
        <v>0</v>
      </c>
      <c r="P1160" t="b">
        <v>0</v>
      </c>
      <c r="Q1160" t="b">
        <v>1</v>
      </c>
      <c r="R1160" t="s">
        <v>10782</v>
      </c>
      <c r="S1160">
        <v>40</v>
      </c>
      <c r="T1160" t="b">
        <v>0</v>
      </c>
      <c r="V1160" t="s">
        <v>8</v>
      </c>
      <c r="W1160" t="s">
        <v>8</v>
      </c>
      <c r="X1160" s="11">
        <v>82</v>
      </c>
      <c r="Y1160">
        <v>1</v>
      </c>
      <c r="Z1160" s="46" cm="1">
        <f t="array" ref="Z1160">IF(V1160="NA",$AD$2,(INDEX($BL$4:$BL$73,MATCH(V1160&amp;W1160,$BK$4:$BK$73&amp;$BJ$4:$BJ$73,0))))</f>
        <v>-4.0430703315750931E-2</v>
      </c>
      <c r="AA1160" s="46">
        <f t="shared" si="26"/>
        <v>0.95956929668424906</v>
      </c>
      <c r="AB1160" s="46"/>
    </row>
    <row r="1161" spans="1:28" x14ac:dyDescent="0.25">
      <c r="A1161">
        <v>5797</v>
      </c>
      <c r="B1161" s="1">
        <v>45538.410633252301</v>
      </c>
      <c r="C1161" s="1">
        <v>45538</v>
      </c>
      <c r="D1161" t="s">
        <v>9100</v>
      </c>
      <c r="E1161" t="s">
        <v>9101</v>
      </c>
      <c r="F1161" t="s">
        <v>664</v>
      </c>
      <c r="G1161">
        <v>81</v>
      </c>
      <c r="H1161" t="b">
        <v>0</v>
      </c>
      <c r="I1161" t="s">
        <v>9240</v>
      </c>
      <c r="J1161" t="s">
        <v>9103</v>
      </c>
      <c r="K1161" t="s">
        <v>7</v>
      </c>
      <c r="L1161" t="b">
        <v>0</v>
      </c>
      <c r="M1161" t="s">
        <v>10783</v>
      </c>
      <c r="N1161" t="b">
        <v>0</v>
      </c>
      <c r="O1161" t="b">
        <v>0</v>
      </c>
      <c r="P1161" t="b">
        <v>0</v>
      </c>
      <c r="Q1161" t="b">
        <v>1</v>
      </c>
      <c r="R1161" t="s">
        <v>10784</v>
      </c>
      <c r="S1161">
        <v>40</v>
      </c>
      <c r="T1161" t="b">
        <v>0</v>
      </c>
      <c r="V1161" t="s">
        <v>8</v>
      </c>
      <c r="W1161" t="s">
        <v>8</v>
      </c>
      <c r="X1161" s="11">
        <v>82</v>
      </c>
      <c r="Y1161">
        <v>1</v>
      </c>
      <c r="Z1161" s="46" cm="1">
        <f t="array" ref="Z1161">IF(V1161="NA",$AD$2,(INDEX($BL$4:$BL$73,MATCH(V1161&amp;W1161,$BK$4:$BK$73&amp;$BJ$4:$BJ$73,0))))</f>
        <v>-4.0430703315750931E-2</v>
      </c>
      <c r="AA1161" s="46">
        <f t="shared" si="26"/>
        <v>0.95956929668424906</v>
      </c>
      <c r="AB1161" s="46"/>
    </row>
    <row r="1162" spans="1:28" x14ac:dyDescent="0.25">
      <c r="A1162">
        <v>5798</v>
      </c>
      <c r="B1162" s="1">
        <v>45538.410358564797</v>
      </c>
      <c r="C1162" s="1">
        <v>45538</v>
      </c>
      <c r="D1162" t="s">
        <v>9100</v>
      </c>
      <c r="E1162" t="s">
        <v>9101</v>
      </c>
      <c r="F1162" t="s">
        <v>790</v>
      </c>
      <c r="G1162">
        <v>76</v>
      </c>
      <c r="H1162" t="b">
        <v>0</v>
      </c>
      <c r="I1162" t="s">
        <v>9240</v>
      </c>
      <c r="J1162" t="s">
        <v>9103</v>
      </c>
      <c r="K1162" t="s">
        <v>7</v>
      </c>
      <c r="L1162" t="b">
        <v>0</v>
      </c>
      <c r="M1162" t="s">
        <v>10785</v>
      </c>
      <c r="N1162" t="b">
        <v>0</v>
      </c>
      <c r="O1162" t="b">
        <v>0</v>
      </c>
      <c r="P1162" t="b">
        <v>0</v>
      </c>
      <c r="Q1162" t="b">
        <v>1</v>
      </c>
      <c r="R1162" t="s">
        <v>10786</v>
      </c>
      <c r="S1162">
        <v>40</v>
      </c>
      <c r="T1162" t="b">
        <v>0</v>
      </c>
      <c r="V1162" t="s">
        <v>8</v>
      </c>
      <c r="W1162" t="s">
        <v>8</v>
      </c>
      <c r="X1162" s="11">
        <v>77</v>
      </c>
      <c r="Y1162">
        <v>1</v>
      </c>
      <c r="Z1162" s="46" cm="1">
        <f t="array" ref="Z1162">IF(V1162="NA",$AD$2,(INDEX($BL$4:$BL$73,MATCH(V1162&amp;W1162,$BK$4:$BK$73&amp;$BJ$4:$BJ$73,0))))</f>
        <v>-4.0430703315750931E-2</v>
      </c>
      <c r="AA1162" s="46">
        <f t="shared" si="26"/>
        <v>0.95956929668424906</v>
      </c>
      <c r="AB1162" s="46"/>
    </row>
    <row r="1163" spans="1:28" x14ac:dyDescent="0.25">
      <c r="A1163">
        <v>5799</v>
      </c>
      <c r="B1163" s="1">
        <v>45538.410066180601</v>
      </c>
      <c r="C1163" s="1">
        <v>45538</v>
      </c>
      <c r="D1163" t="s">
        <v>9100</v>
      </c>
      <c r="E1163" t="s">
        <v>9101</v>
      </c>
      <c r="F1163" t="s">
        <v>664</v>
      </c>
      <c r="G1163">
        <v>85</v>
      </c>
      <c r="H1163" t="b">
        <v>0</v>
      </c>
      <c r="I1163" t="s">
        <v>9240</v>
      </c>
      <c r="J1163" t="s">
        <v>9103</v>
      </c>
      <c r="K1163" t="s">
        <v>7</v>
      </c>
      <c r="L1163" t="b">
        <v>0</v>
      </c>
      <c r="M1163" t="s">
        <v>6819</v>
      </c>
      <c r="N1163" t="b">
        <v>0</v>
      </c>
      <c r="O1163" t="b">
        <v>0</v>
      </c>
      <c r="P1163" t="b">
        <v>0</v>
      </c>
      <c r="Q1163" t="b">
        <v>1</v>
      </c>
      <c r="R1163" t="s">
        <v>3230</v>
      </c>
      <c r="S1163">
        <v>40</v>
      </c>
      <c r="T1163" t="b">
        <v>0</v>
      </c>
      <c r="V1163" t="s">
        <v>886</v>
      </c>
      <c r="W1163">
        <v>5</v>
      </c>
      <c r="X1163" s="11">
        <v>87</v>
      </c>
      <c r="Y1163">
        <v>1</v>
      </c>
      <c r="Z1163" s="46" cm="1">
        <f t="array" ref="Z1163">IF(V1163="NA",$AD$2,(INDEX($BL$4:$BL$73,MATCH(V1163&amp;W1163,$BK$4:$BK$73&amp;$BJ$4:$BJ$73,0))))</f>
        <v>4.1970782120221983E-2</v>
      </c>
      <c r="AA1163" s="46">
        <f t="shared" si="26"/>
        <v>1.041970782120222</v>
      </c>
      <c r="AB1163" s="46"/>
    </row>
    <row r="1164" spans="1:28" x14ac:dyDescent="0.25">
      <c r="A1164">
        <v>5802</v>
      </c>
      <c r="B1164" s="1">
        <v>45538.4094532292</v>
      </c>
      <c r="C1164" s="1">
        <v>45538</v>
      </c>
      <c r="D1164" t="s">
        <v>9100</v>
      </c>
      <c r="E1164" t="s">
        <v>9101</v>
      </c>
      <c r="F1164" t="s">
        <v>664</v>
      </c>
      <c r="G1164">
        <v>80</v>
      </c>
      <c r="H1164" t="b">
        <v>0</v>
      </c>
      <c r="I1164" t="s">
        <v>9240</v>
      </c>
      <c r="J1164" t="s">
        <v>9103</v>
      </c>
      <c r="K1164" t="s">
        <v>7</v>
      </c>
      <c r="L1164" t="b">
        <v>0</v>
      </c>
      <c r="M1164" t="s">
        <v>10787</v>
      </c>
      <c r="N1164" t="b">
        <v>0</v>
      </c>
      <c r="O1164" t="b">
        <v>0</v>
      </c>
      <c r="P1164" t="b">
        <v>0</v>
      </c>
      <c r="Q1164" t="b">
        <v>1</v>
      </c>
      <c r="R1164" t="s">
        <v>10788</v>
      </c>
      <c r="S1164">
        <v>40</v>
      </c>
      <c r="T1164" t="b">
        <v>0</v>
      </c>
      <c r="V1164" t="s">
        <v>8</v>
      </c>
      <c r="W1164" t="s">
        <v>8</v>
      </c>
      <c r="X1164" s="11">
        <v>82</v>
      </c>
      <c r="Y1164">
        <v>1</v>
      </c>
      <c r="Z1164" s="46" cm="1">
        <f t="array" ref="Z1164">IF(V1164="NA",$AD$2,(INDEX($BL$4:$BL$73,MATCH(V1164&amp;W1164,$BK$4:$BK$73&amp;$BJ$4:$BJ$73,0))))</f>
        <v>-4.0430703315750931E-2</v>
      </c>
      <c r="AA1164" s="46">
        <f t="shared" si="26"/>
        <v>0.95956929668424906</v>
      </c>
      <c r="AB1164" s="46"/>
    </row>
    <row r="1165" spans="1:28" x14ac:dyDescent="0.25">
      <c r="A1165">
        <v>5809</v>
      </c>
      <c r="B1165" s="1">
        <v>45538.368090925898</v>
      </c>
      <c r="C1165" s="1">
        <v>45538</v>
      </c>
      <c r="D1165" t="s">
        <v>9100</v>
      </c>
      <c r="E1165" t="s">
        <v>9101</v>
      </c>
      <c r="F1165" t="s">
        <v>664</v>
      </c>
      <c r="G1165">
        <v>80</v>
      </c>
      <c r="H1165" t="b">
        <v>0</v>
      </c>
      <c r="I1165" t="s">
        <v>9240</v>
      </c>
      <c r="J1165" t="s">
        <v>9103</v>
      </c>
      <c r="K1165" t="s">
        <v>7</v>
      </c>
      <c r="L1165" t="b">
        <v>0</v>
      </c>
      <c r="M1165" t="s">
        <v>10789</v>
      </c>
      <c r="N1165" t="b">
        <v>0</v>
      </c>
      <c r="O1165" t="b">
        <v>0</v>
      </c>
      <c r="P1165" t="b">
        <v>0</v>
      </c>
      <c r="Q1165" t="b">
        <v>1</v>
      </c>
      <c r="R1165" t="s">
        <v>10790</v>
      </c>
      <c r="S1165">
        <v>40</v>
      </c>
      <c r="T1165" t="b">
        <v>0</v>
      </c>
      <c r="V1165" t="s">
        <v>8</v>
      </c>
      <c r="W1165" t="s">
        <v>8</v>
      </c>
      <c r="X1165" s="11">
        <v>82</v>
      </c>
      <c r="Y1165">
        <v>1</v>
      </c>
      <c r="Z1165" s="46" cm="1">
        <f t="array" ref="Z1165">IF(V1165="NA",$AD$2,(INDEX($BL$4:$BL$73,MATCH(V1165&amp;W1165,$BK$4:$BK$73&amp;$BJ$4:$BJ$73,0))))</f>
        <v>-4.0430703315750931E-2</v>
      </c>
      <c r="AA1165" s="46">
        <f t="shared" si="26"/>
        <v>0.95956929668424906</v>
      </c>
      <c r="AB1165" s="46"/>
    </row>
    <row r="1166" spans="1:28" x14ac:dyDescent="0.25">
      <c r="A1166">
        <v>5810</v>
      </c>
      <c r="B1166" s="1">
        <v>45538.3677306713</v>
      </c>
      <c r="C1166" s="1">
        <v>45538</v>
      </c>
      <c r="D1166" t="s">
        <v>9100</v>
      </c>
      <c r="E1166" t="s">
        <v>9101</v>
      </c>
      <c r="F1166" t="s">
        <v>664</v>
      </c>
      <c r="G1166">
        <v>76</v>
      </c>
      <c r="H1166" t="b">
        <v>0</v>
      </c>
      <c r="I1166" t="s">
        <v>9240</v>
      </c>
      <c r="J1166" t="s">
        <v>9103</v>
      </c>
      <c r="K1166" t="s">
        <v>7</v>
      </c>
      <c r="L1166" t="b">
        <v>0</v>
      </c>
      <c r="M1166" t="s">
        <v>10791</v>
      </c>
      <c r="N1166" t="b">
        <v>0</v>
      </c>
      <c r="O1166" t="b">
        <v>0</v>
      </c>
      <c r="P1166" t="b">
        <v>0</v>
      </c>
      <c r="Q1166" t="b">
        <v>1</v>
      </c>
      <c r="R1166" t="s">
        <v>10792</v>
      </c>
      <c r="S1166">
        <v>40</v>
      </c>
      <c r="T1166" t="b">
        <v>0</v>
      </c>
      <c r="V1166" t="s">
        <v>8</v>
      </c>
      <c r="W1166" t="s">
        <v>8</v>
      </c>
      <c r="X1166" s="11">
        <v>77</v>
      </c>
      <c r="Y1166">
        <v>1</v>
      </c>
      <c r="Z1166" s="46" cm="1">
        <f t="array" ref="Z1166">IF(V1166="NA",$AD$2,(INDEX($BL$4:$BL$73,MATCH(V1166&amp;W1166,$BK$4:$BK$73&amp;$BJ$4:$BJ$73,0))))</f>
        <v>-4.0430703315750931E-2</v>
      </c>
      <c r="AA1166" s="46">
        <f t="shared" si="26"/>
        <v>0.95956929668424906</v>
      </c>
      <c r="AB1166" s="46"/>
    </row>
    <row r="1167" spans="1:28" x14ac:dyDescent="0.25">
      <c r="A1167">
        <v>5817</v>
      </c>
      <c r="B1167" s="1">
        <v>45538.360591064797</v>
      </c>
      <c r="C1167" s="1">
        <v>45538</v>
      </c>
      <c r="D1167" t="s">
        <v>9100</v>
      </c>
      <c r="E1167" t="s">
        <v>9101</v>
      </c>
      <c r="F1167" t="s">
        <v>664</v>
      </c>
      <c r="G1167">
        <v>77</v>
      </c>
      <c r="H1167" t="b">
        <v>0</v>
      </c>
      <c r="I1167" t="s">
        <v>9240</v>
      </c>
      <c r="J1167" t="s">
        <v>9103</v>
      </c>
      <c r="K1167" t="s">
        <v>7</v>
      </c>
      <c r="L1167" t="b">
        <v>0</v>
      </c>
      <c r="M1167" t="s">
        <v>10793</v>
      </c>
      <c r="N1167" t="b">
        <v>0</v>
      </c>
      <c r="O1167" t="b">
        <v>0</v>
      </c>
      <c r="P1167" t="b">
        <v>0</v>
      </c>
      <c r="Q1167" t="b">
        <v>1</v>
      </c>
      <c r="R1167" t="s">
        <v>10794</v>
      </c>
      <c r="S1167">
        <v>40</v>
      </c>
      <c r="T1167" t="b">
        <v>0</v>
      </c>
      <c r="V1167" t="s">
        <v>658</v>
      </c>
      <c r="W1167">
        <v>4</v>
      </c>
      <c r="X1167" s="11">
        <v>77</v>
      </c>
      <c r="Y1167">
        <v>1</v>
      </c>
      <c r="Z1167" s="46" cm="1">
        <f t="array" ref="Z1167">IF(V1167="NA",$AD$2,(INDEX($BL$4:$BL$73,MATCH(V1167&amp;W1167,$BK$4:$BK$73&amp;$BJ$4:$BJ$73,0))))</f>
        <v>1.1678733304575896E-2</v>
      </c>
      <c r="AA1167" s="46">
        <f t="shared" si="26"/>
        <v>1.0116787333045758</v>
      </c>
      <c r="AB1167" s="46"/>
    </row>
    <row r="1168" spans="1:28" x14ac:dyDescent="0.25">
      <c r="A1168">
        <v>5818</v>
      </c>
      <c r="B1168" s="1">
        <v>45538.360315891201</v>
      </c>
      <c r="C1168" s="1">
        <v>45538</v>
      </c>
      <c r="D1168" t="s">
        <v>9100</v>
      </c>
      <c r="E1168" t="s">
        <v>9101</v>
      </c>
      <c r="F1168" t="s">
        <v>664</v>
      </c>
      <c r="G1168">
        <v>74</v>
      </c>
      <c r="H1168" t="b">
        <v>0</v>
      </c>
      <c r="I1168" t="s">
        <v>9240</v>
      </c>
      <c r="J1168" t="s">
        <v>9103</v>
      </c>
      <c r="K1168" t="s">
        <v>7</v>
      </c>
      <c r="L1168" t="b">
        <v>0</v>
      </c>
      <c r="M1168" t="s">
        <v>6818</v>
      </c>
      <c r="N1168" t="b">
        <v>0</v>
      </c>
      <c r="O1168" t="b">
        <v>0</v>
      </c>
      <c r="P1168" t="b">
        <v>0</v>
      </c>
      <c r="Q1168" t="b">
        <v>1</v>
      </c>
      <c r="R1168" t="s">
        <v>3224</v>
      </c>
      <c r="S1168">
        <v>40</v>
      </c>
      <c r="T1168" t="b">
        <v>0</v>
      </c>
      <c r="V1168" t="s">
        <v>889</v>
      </c>
      <c r="W1168">
        <v>5</v>
      </c>
      <c r="X1168" s="11">
        <v>77</v>
      </c>
      <c r="Y1168">
        <v>1</v>
      </c>
      <c r="Z1168" s="46" cm="1">
        <f t="array" ref="Z1168">IF(V1168="NA",$AD$2,(INDEX($BL$4:$BL$73,MATCH(V1168&amp;W1168,$BK$4:$BK$73&amp;$BJ$4:$BJ$73,0))))</f>
        <v>4.1970782120221983E-2</v>
      </c>
      <c r="AA1168" s="46">
        <f t="shared" si="26"/>
        <v>1.041970782120222</v>
      </c>
      <c r="AB1168" s="46"/>
    </row>
    <row r="1169" spans="1:28" x14ac:dyDescent="0.25">
      <c r="A1169">
        <v>5834</v>
      </c>
      <c r="B1169" s="1">
        <v>45538.355469386603</v>
      </c>
      <c r="C1169" s="1">
        <v>45538</v>
      </c>
      <c r="D1169" t="s">
        <v>9100</v>
      </c>
      <c r="E1169" t="s">
        <v>9101</v>
      </c>
      <c r="F1169" t="s">
        <v>664</v>
      </c>
      <c r="G1169">
        <v>80</v>
      </c>
      <c r="H1169" t="b">
        <v>0</v>
      </c>
      <c r="I1169" t="s">
        <v>9240</v>
      </c>
      <c r="J1169" t="s">
        <v>9103</v>
      </c>
      <c r="K1169" t="s">
        <v>7</v>
      </c>
      <c r="L1169" t="b">
        <v>0</v>
      </c>
      <c r="M1169" t="s">
        <v>10795</v>
      </c>
      <c r="N1169" t="b">
        <v>0</v>
      </c>
      <c r="O1169" t="b">
        <v>0</v>
      </c>
      <c r="P1169" t="b">
        <v>0</v>
      </c>
      <c r="Q1169" t="b">
        <v>1</v>
      </c>
      <c r="R1169" t="s">
        <v>10796</v>
      </c>
      <c r="S1169">
        <v>40</v>
      </c>
      <c r="T1169" t="b">
        <v>0</v>
      </c>
      <c r="V1169" t="s">
        <v>893</v>
      </c>
      <c r="W1169">
        <v>4</v>
      </c>
      <c r="X1169" s="11">
        <v>82</v>
      </c>
      <c r="Y1169">
        <v>1</v>
      </c>
      <c r="Z1169" s="46" cm="1">
        <f t="array" ref="Z1169">IF(V1169="NA",$AD$2,(INDEX($BL$4:$BL$73,MATCH(V1169&amp;W1169,$BK$4:$BK$73&amp;$BJ$4:$BJ$73,0))))</f>
        <v>1.0498615788681286E-2</v>
      </c>
      <c r="AA1169" s="46">
        <f t="shared" si="26"/>
        <v>1.0104986157886813</v>
      </c>
      <c r="AB1169" s="46"/>
    </row>
    <row r="1170" spans="1:28" x14ac:dyDescent="0.25">
      <c r="A1170">
        <v>5836</v>
      </c>
      <c r="B1170" s="1">
        <v>45538.355107939802</v>
      </c>
      <c r="C1170" s="1">
        <v>45538</v>
      </c>
      <c r="D1170" t="s">
        <v>9100</v>
      </c>
      <c r="E1170" t="s">
        <v>9101</v>
      </c>
      <c r="F1170" t="s">
        <v>664</v>
      </c>
      <c r="G1170">
        <v>77</v>
      </c>
      <c r="H1170" t="b">
        <v>0</v>
      </c>
      <c r="I1170" t="s">
        <v>9240</v>
      </c>
      <c r="J1170" t="s">
        <v>9103</v>
      </c>
      <c r="K1170" t="s">
        <v>7</v>
      </c>
      <c r="L1170" t="b">
        <v>0</v>
      </c>
      <c r="M1170" t="s">
        <v>6817</v>
      </c>
      <c r="N1170" t="b">
        <v>1</v>
      </c>
      <c r="O1170" t="b">
        <v>0</v>
      </c>
      <c r="P1170" t="b">
        <v>0</v>
      </c>
      <c r="Q1170" t="b">
        <v>1</v>
      </c>
      <c r="R1170" t="s">
        <v>3218</v>
      </c>
      <c r="S1170">
        <v>40</v>
      </c>
      <c r="T1170" t="b">
        <v>0</v>
      </c>
      <c r="V1170" t="s">
        <v>886</v>
      </c>
      <c r="W1170">
        <v>4</v>
      </c>
      <c r="X1170" s="11">
        <v>77</v>
      </c>
      <c r="Y1170">
        <v>1</v>
      </c>
      <c r="Z1170" s="46" cm="1">
        <f t="array" ref="Z1170">IF(V1170="NA",$AD$2,(INDEX($BL$4:$BL$73,MATCH(V1170&amp;W1170,$BK$4:$BK$73&amp;$BJ$4:$BJ$73,0))))</f>
        <v>1.0498615788681297E-2</v>
      </c>
      <c r="AA1170" s="46">
        <f t="shared" si="26"/>
        <v>1.0104986157886813</v>
      </c>
      <c r="AB1170" s="46"/>
    </row>
    <row r="1171" spans="1:28" x14ac:dyDescent="0.25">
      <c r="A1171">
        <v>5837</v>
      </c>
      <c r="B1171" s="1">
        <v>45538.354930358801</v>
      </c>
      <c r="C1171" s="1">
        <v>45538</v>
      </c>
      <c r="D1171" t="s">
        <v>9100</v>
      </c>
      <c r="E1171" t="s">
        <v>9101</v>
      </c>
      <c r="F1171" t="s">
        <v>664</v>
      </c>
      <c r="G1171">
        <v>70</v>
      </c>
      <c r="H1171" t="b">
        <v>0</v>
      </c>
      <c r="I1171" t="s">
        <v>9240</v>
      </c>
      <c r="J1171" t="s">
        <v>9103</v>
      </c>
      <c r="K1171" t="s">
        <v>7</v>
      </c>
      <c r="L1171" t="b">
        <v>0</v>
      </c>
      <c r="M1171" t="s">
        <v>10797</v>
      </c>
      <c r="N1171" t="b">
        <v>0</v>
      </c>
      <c r="O1171" t="b">
        <v>0</v>
      </c>
      <c r="P1171" t="b">
        <v>0</v>
      </c>
      <c r="Q1171" t="b">
        <v>1</v>
      </c>
      <c r="R1171" t="s">
        <v>10798</v>
      </c>
      <c r="S1171">
        <v>40</v>
      </c>
      <c r="T1171" t="b">
        <v>0</v>
      </c>
      <c r="V1171" t="s">
        <v>8</v>
      </c>
      <c r="W1171" t="s">
        <v>8</v>
      </c>
      <c r="X1171" s="11">
        <v>72</v>
      </c>
      <c r="Y1171">
        <v>1</v>
      </c>
      <c r="Z1171" s="46" cm="1">
        <f t="array" ref="Z1171">IF(V1171="NA",$AD$2,(INDEX($BL$4:$BL$73,MATCH(V1171&amp;W1171,$BK$4:$BK$73&amp;$BJ$4:$BJ$73,0))))</f>
        <v>-4.0430703315750931E-2</v>
      </c>
      <c r="AA1171" s="46">
        <f t="shared" si="26"/>
        <v>0.95956929668424906</v>
      </c>
      <c r="AB1171" s="46"/>
    </row>
    <row r="1172" spans="1:28" x14ac:dyDescent="0.25">
      <c r="A1172">
        <v>5847</v>
      </c>
      <c r="B1172" s="1">
        <v>45538.350829861098</v>
      </c>
      <c r="C1172" s="1">
        <v>45538</v>
      </c>
      <c r="D1172" t="s">
        <v>9100</v>
      </c>
      <c r="E1172" t="s">
        <v>9101</v>
      </c>
      <c r="F1172" t="s">
        <v>790</v>
      </c>
      <c r="G1172">
        <v>85</v>
      </c>
      <c r="H1172" t="b">
        <v>0</v>
      </c>
      <c r="I1172" t="s">
        <v>9240</v>
      </c>
      <c r="J1172" t="s">
        <v>9103</v>
      </c>
      <c r="K1172" t="s">
        <v>7</v>
      </c>
      <c r="L1172" t="b">
        <v>0</v>
      </c>
      <c r="M1172" t="s">
        <v>10799</v>
      </c>
      <c r="N1172" t="b">
        <v>0</v>
      </c>
      <c r="O1172" t="b">
        <v>0</v>
      </c>
      <c r="P1172" t="b">
        <v>0</v>
      </c>
      <c r="Q1172" t="b">
        <v>1</v>
      </c>
      <c r="R1172" t="s">
        <v>10800</v>
      </c>
      <c r="S1172">
        <v>40</v>
      </c>
      <c r="T1172" t="b">
        <v>0</v>
      </c>
      <c r="V1172" t="s">
        <v>889</v>
      </c>
      <c r="W1172">
        <v>5</v>
      </c>
      <c r="X1172" s="11">
        <v>87</v>
      </c>
      <c r="Y1172">
        <v>1</v>
      </c>
      <c r="Z1172" s="46" cm="1">
        <f t="array" ref="Z1172">IF(V1172="NA",$AD$2,(INDEX($BL$4:$BL$73,MATCH(V1172&amp;W1172,$BK$4:$BK$73&amp;$BJ$4:$BJ$73,0))))</f>
        <v>4.1970782120221983E-2</v>
      </c>
      <c r="AA1172" s="46">
        <f t="shared" si="26"/>
        <v>1.041970782120222</v>
      </c>
      <c r="AB1172" s="46"/>
    </row>
    <row r="1173" spans="1:28" x14ac:dyDescent="0.25">
      <c r="A1173">
        <v>5849</v>
      </c>
      <c r="B1173" s="1">
        <v>45538.350134259301</v>
      </c>
      <c r="C1173" s="1">
        <v>45538</v>
      </c>
      <c r="D1173" t="s">
        <v>9100</v>
      </c>
      <c r="E1173" t="s">
        <v>9101</v>
      </c>
      <c r="F1173" t="s">
        <v>664</v>
      </c>
      <c r="G1173">
        <v>79</v>
      </c>
      <c r="H1173" t="b">
        <v>0</v>
      </c>
      <c r="I1173" t="s">
        <v>9240</v>
      </c>
      <c r="J1173" t="s">
        <v>9103</v>
      </c>
      <c r="K1173" t="s">
        <v>7</v>
      </c>
      <c r="L1173" t="b">
        <v>0</v>
      </c>
      <c r="M1173" t="s">
        <v>10801</v>
      </c>
      <c r="N1173" t="b">
        <v>0</v>
      </c>
      <c r="O1173" t="b">
        <v>0</v>
      </c>
      <c r="P1173" t="b">
        <v>0</v>
      </c>
      <c r="Q1173" t="b">
        <v>1</v>
      </c>
      <c r="R1173" t="s">
        <v>10802</v>
      </c>
      <c r="S1173">
        <v>40</v>
      </c>
      <c r="T1173" t="b">
        <v>0</v>
      </c>
      <c r="V1173" t="s">
        <v>889</v>
      </c>
      <c r="W1173">
        <v>4</v>
      </c>
      <c r="X1173" s="11">
        <v>82</v>
      </c>
      <c r="Y1173">
        <v>1</v>
      </c>
      <c r="Z1173" s="46" cm="1">
        <f t="array" ref="Z1173">IF(V1173="NA",$AD$2,(INDEX($BL$4:$BL$73,MATCH(V1173&amp;W1173,$BK$4:$BK$73&amp;$BJ$4:$BJ$73,0))))</f>
        <v>1.0498615788681227E-2</v>
      </c>
      <c r="AA1173" s="46">
        <f t="shared" si="26"/>
        <v>1.0104986157886813</v>
      </c>
      <c r="AB1173" s="46"/>
    </row>
    <row r="1174" spans="1:28" x14ac:dyDescent="0.25">
      <c r="A1174">
        <v>5851</v>
      </c>
      <c r="B1174" s="1">
        <v>45538.3496475926</v>
      </c>
      <c r="C1174" s="1">
        <v>45538</v>
      </c>
      <c r="D1174" t="s">
        <v>9100</v>
      </c>
      <c r="E1174" t="s">
        <v>9101</v>
      </c>
      <c r="F1174" t="s">
        <v>664</v>
      </c>
      <c r="G1174">
        <v>71</v>
      </c>
      <c r="H1174" t="b">
        <v>0</v>
      </c>
      <c r="I1174" t="s">
        <v>9240</v>
      </c>
      <c r="J1174" t="s">
        <v>9103</v>
      </c>
      <c r="K1174" t="s">
        <v>7</v>
      </c>
      <c r="L1174" t="b">
        <v>0</v>
      </c>
      <c r="M1174" t="s">
        <v>10803</v>
      </c>
      <c r="N1174" t="b">
        <v>0</v>
      </c>
      <c r="O1174" t="b">
        <v>0</v>
      </c>
      <c r="P1174" t="b">
        <v>0</v>
      </c>
      <c r="Q1174" t="b">
        <v>1</v>
      </c>
      <c r="R1174" t="s">
        <v>10804</v>
      </c>
      <c r="S1174">
        <v>40</v>
      </c>
      <c r="T1174" t="b">
        <v>0</v>
      </c>
      <c r="V1174" t="s">
        <v>8</v>
      </c>
      <c r="W1174" t="s">
        <v>8</v>
      </c>
      <c r="X1174" s="11">
        <v>72</v>
      </c>
      <c r="Y1174">
        <v>1</v>
      </c>
      <c r="Z1174" s="46" cm="1">
        <f t="array" ref="Z1174">IF(V1174="NA",$AD$2,(INDEX($BL$4:$BL$73,MATCH(V1174&amp;W1174,$BK$4:$BK$73&amp;$BJ$4:$BJ$73,0))))</f>
        <v>-4.0430703315750931E-2</v>
      </c>
      <c r="AA1174" s="46">
        <f t="shared" si="26"/>
        <v>0.95956929668424906</v>
      </c>
      <c r="AB1174" s="46"/>
    </row>
    <row r="1175" spans="1:28" x14ac:dyDescent="0.25">
      <c r="A1175">
        <v>5852</v>
      </c>
      <c r="B1175" s="1">
        <v>45538.349285196797</v>
      </c>
      <c r="C1175" s="1">
        <v>45538</v>
      </c>
      <c r="D1175" t="s">
        <v>9100</v>
      </c>
      <c r="E1175" t="s">
        <v>9101</v>
      </c>
      <c r="F1175" t="s">
        <v>664</v>
      </c>
      <c r="G1175">
        <v>85</v>
      </c>
      <c r="H1175" t="b">
        <v>0</v>
      </c>
      <c r="I1175" t="s">
        <v>9240</v>
      </c>
      <c r="J1175" t="s">
        <v>9103</v>
      </c>
      <c r="K1175" t="s">
        <v>7</v>
      </c>
      <c r="L1175" t="b">
        <v>0</v>
      </c>
      <c r="M1175" t="s">
        <v>10805</v>
      </c>
      <c r="N1175" t="b">
        <v>0</v>
      </c>
      <c r="O1175" t="b">
        <v>0</v>
      </c>
      <c r="P1175" t="b">
        <v>0</v>
      </c>
      <c r="Q1175" t="b">
        <v>1</v>
      </c>
      <c r="R1175" t="s">
        <v>10806</v>
      </c>
      <c r="S1175">
        <v>40</v>
      </c>
      <c r="T1175" t="b">
        <v>0</v>
      </c>
      <c r="V1175" t="s">
        <v>886</v>
      </c>
      <c r="W1175">
        <v>5</v>
      </c>
      <c r="X1175" s="11">
        <v>87</v>
      </c>
      <c r="Y1175">
        <v>1</v>
      </c>
      <c r="Z1175" s="46" cm="1">
        <f t="array" ref="Z1175">IF(V1175="NA",$AD$2,(INDEX($BL$4:$BL$73,MATCH(V1175&amp;W1175,$BK$4:$BK$73&amp;$BJ$4:$BJ$73,0))))</f>
        <v>4.1970782120221983E-2</v>
      </c>
      <c r="AA1175" s="46">
        <f t="shared" si="26"/>
        <v>1.041970782120222</v>
      </c>
      <c r="AB1175" s="46"/>
    </row>
    <row r="1176" spans="1:28" x14ac:dyDescent="0.25">
      <c r="A1176">
        <v>5854</v>
      </c>
      <c r="B1176" s="1">
        <v>45538.347336330997</v>
      </c>
      <c r="C1176" s="1">
        <v>45538</v>
      </c>
      <c r="D1176" t="s">
        <v>9100</v>
      </c>
      <c r="E1176" t="s">
        <v>9101</v>
      </c>
      <c r="F1176" t="s">
        <v>790</v>
      </c>
      <c r="G1176">
        <v>70</v>
      </c>
      <c r="H1176" t="b">
        <v>0</v>
      </c>
      <c r="I1176" t="s">
        <v>9240</v>
      </c>
      <c r="J1176" t="s">
        <v>9103</v>
      </c>
      <c r="K1176" t="s">
        <v>7</v>
      </c>
      <c r="L1176" t="b">
        <v>0</v>
      </c>
      <c r="M1176" t="s">
        <v>6816</v>
      </c>
      <c r="N1176" t="b">
        <v>0</v>
      </c>
      <c r="O1176" t="b">
        <v>0</v>
      </c>
      <c r="P1176" t="b">
        <v>0</v>
      </c>
      <c r="Q1176" t="b">
        <v>1</v>
      </c>
      <c r="R1176" t="s">
        <v>1547</v>
      </c>
      <c r="S1176">
        <v>40</v>
      </c>
      <c r="T1176" t="b">
        <v>0</v>
      </c>
      <c r="V1176" t="s">
        <v>945</v>
      </c>
      <c r="W1176">
        <v>4</v>
      </c>
      <c r="X1176" s="11">
        <v>72</v>
      </c>
      <c r="Y1176">
        <v>1</v>
      </c>
      <c r="Z1176" s="46" cm="1">
        <f t="array" ref="Z1176">IF(V1176="NA",$AD$2,(INDEX($BL$4:$BL$73,MATCH(V1176&amp;W1176,$BK$4:$BK$73&amp;$BJ$4:$BJ$73,0))))</f>
        <v>1.0498615788681285E-2</v>
      </c>
      <c r="AA1176" s="46">
        <f t="shared" si="26"/>
        <v>1.0104986157886813</v>
      </c>
      <c r="AB1176" s="46"/>
    </row>
    <row r="1177" spans="1:28" x14ac:dyDescent="0.25">
      <c r="A1177">
        <v>5863</v>
      </c>
      <c r="B1177" s="1">
        <v>45538.345374803197</v>
      </c>
      <c r="C1177" s="1">
        <v>45538</v>
      </c>
      <c r="D1177" t="s">
        <v>9100</v>
      </c>
      <c r="E1177" t="s">
        <v>9101</v>
      </c>
      <c r="F1177" t="s">
        <v>790</v>
      </c>
      <c r="G1177">
        <v>75</v>
      </c>
      <c r="H1177" t="b">
        <v>0</v>
      </c>
      <c r="I1177" t="s">
        <v>9240</v>
      </c>
      <c r="J1177" t="s">
        <v>9103</v>
      </c>
      <c r="K1177" t="s">
        <v>7</v>
      </c>
      <c r="L1177" t="b">
        <v>0</v>
      </c>
      <c r="M1177" t="s">
        <v>10807</v>
      </c>
      <c r="N1177" t="b">
        <v>0</v>
      </c>
      <c r="O1177" t="b">
        <v>0</v>
      </c>
      <c r="P1177" t="b">
        <v>0</v>
      </c>
      <c r="Q1177" t="b">
        <v>1</v>
      </c>
      <c r="R1177" t="s">
        <v>10808</v>
      </c>
      <c r="S1177">
        <v>40</v>
      </c>
      <c r="T1177" t="b">
        <v>0</v>
      </c>
      <c r="V1177" t="s">
        <v>8</v>
      </c>
      <c r="W1177" t="s">
        <v>8</v>
      </c>
      <c r="X1177" s="11">
        <v>77</v>
      </c>
      <c r="Y1177">
        <v>1</v>
      </c>
      <c r="Z1177" s="46" cm="1">
        <f t="array" ref="Z1177">IF(V1177="NA",$AD$2,(INDEX($BL$4:$BL$73,MATCH(V1177&amp;W1177,$BK$4:$BK$73&amp;$BJ$4:$BJ$73,0))))</f>
        <v>-4.0430703315750931E-2</v>
      </c>
      <c r="AA1177" s="46">
        <f t="shared" si="26"/>
        <v>0.95956929668424906</v>
      </c>
      <c r="AB1177" s="46"/>
    </row>
    <row r="1178" spans="1:28" x14ac:dyDescent="0.25">
      <c r="A1178">
        <v>5866</v>
      </c>
      <c r="B1178" s="1">
        <v>45538.344580208301</v>
      </c>
      <c r="C1178" s="1">
        <v>45538</v>
      </c>
      <c r="D1178" t="s">
        <v>9100</v>
      </c>
      <c r="E1178" t="s">
        <v>9101</v>
      </c>
      <c r="F1178" t="s">
        <v>790</v>
      </c>
      <c r="G1178">
        <v>76</v>
      </c>
      <c r="H1178" t="b">
        <v>0</v>
      </c>
      <c r="I1178" t="s">
        <v>9240</v>
      </c>
      <c r="J1178" t="s">
        <v>9103</v>
      </c>
      <c r="K1178" t="s">
        <v>7</v>
      </c>
      <c r="L1178" t="b">
        <v>0</v>
      </c>
      <c r="M1178" t="s">
        <v>6815</v>
      </c>
      <c r="N1178" t="b">
        <v>0</v>
      </c>
      <c r="O1178" t="b">
        <v>0</v>
      </c>
      <c r="P1178" t="b">
        <v>0</v>
      </c>
      <c r="Q1178" t="b">
        <v>1</v>
      </c>
      <c r="R1178" t="s">
        <v>3209</v>
      </c>
      <c r="S1178">
        <v>40</v>
      </c>
      <c r="T1178" t="b">
        <v>0</v>
      </c>
      <c r="V1178" t="s">
        <v>8</v>
      </c>
      <c r="W1178" t="s">
        <v>8</v>
      </c>
      <c r="X1178" s="11">
        <v>77</v>
      </c>
      <c r="Y1178">
        <v>1</v>
      </c>
      <c r="Z1178" s="46" cm="1">
        <f t="array" ref="Z1178">IF(V1178="NA",$AD$2,(INDEX($BL$4:$BL$73,MATCH(V1178&amp;W1178,$BK$4:$BK$73&amp;$BJ$4:$BJ$73,0))))</f>
        <v>-4.0430703315750931E-2</v>
      </c>
      <c r="AA1178" s="46">
        <f t="shared" si="26"/>
        <v>0.95956929668424906</v>
      </c>
      <c r="AB1178" s="46"/>
    </row>
    <row r="1179" spans="1:28" x14ac:dyDescent="0.25">
      <c r="A1179">
        <v>5870</v>
      </c>
      <c r="B1179" s="1">
        <v>45538.340999259301</v>
      </c>
      <c r="C1179" s="1">
        <v>45538</v>
      </c>
      <c r="D1179" t="s">
        <v>9100</v>
      </c>
      <c r="E1179" t="s">
        <v>9101</v>
      </c>
      <c r="F1179" t="s">
        <v>790</v>
      </c>
      <c r="G1179">
        <v>71</v>
      </c>
      <c r="H1179" t="b">
        <v>0</v>
      </c>
      <c r="I1179" t="s">
        <v>9240</v>
      </c>
      <c r="J1179" t="s">
        <v>9103</v>
      </c>
      <c r="K1179" t="s">
        <v>7</v>
      </c>
      <c r="L1179" t="b">
        <v>0</v>
      </c>
      <c r="M1179" t="s">
        <v>10809</v>
      </c>
      <c r="N1179" t="b">
        <v>0</v>
      </c>
      <c r="O1179" t="b">
        <v>0</v>
      </c>
      <c r="P1179" t="b">
        <v>0</v>
      </c>
      <c r="Q1179" t="b">
        <v>1</v>
      </c>
      <c r="R1179" t="s">
        <v>10810</v>
      </c>
      <c r="S1179">
        <v>40</v>
      </c>
      <c r="T1179" t="b">
        <v>0</v>
      </c>
      <c r="V1179" t="s">
        <v>893</v>
      </c>
      <c r="W1179">
        <v>4</v>
      </c>
      <c r="X1179" s="11">
        <v>72</v>
      </c>
      <c r="Y1179">
        <v>1</v>
      </c>
      <c r="Z1179" s="46" cm="1">
        <f t="array" ref="Z1179">IF(V1179="NA",$AD$2,(INDEX($BL$4:$BL$73,MATCH(V1179&amp;W1179,$BK$4:$BK$73&amp;$BJ$4:$BJ$73,0))))</f>
        <v>1.0498615788681286E-2</v>
      </c>
      <c r="AA1179" s="46">
        <f t="shared" si="26"/>
        <v>1.0104986157886813</v>
      </c>
      <c r="AB1179" s="46"/>
    </row>
    <row r="1180" spans="1:28" x14ac:dyDescent="0.25">
      <c r="A1180">
        <v>5874</v>
      </c>
      <c r="B1180" s="1">
        <v>45538.340200034698</v>
      </c>
      <c r="C1180" s="1">
        <v>45538</v>
      </c>
      <c r="D1180" t="s">
        <v>9100</v>
      </c>
      <c r="E1180" t="s">
        <v>9101</v>
      </c>
      <c r="F1180" t="s">
        <v>790</v>
      </c>
      <c r="G1180">
        <v>74</v>
      </c>
      <c r="H1180" t="b">
        <v>0</v>
      </c>
      <c r="I1180" t="s">
        <v>9240</v>
      </c>
      <c r="J1180" t="s">
        <v>9103</v>
      </c>
      <c r="K1180" t="s">
        <v>7</v>
      </c>
      <c r="L1180" t="b">
        <v>0</v>
      </c>
      <c r="M1180" t="s">
        <v>10811</v>
      </c>
      <c r="N1180" t="b">
        <v>0</v>
      </c>
      <c r="O1180" t="b">
        <v>0</v>
      </c>
      <c r="P1180" t="b">
        <v>0</v>
      </c>
      <c r="Q1180" t="b">
        <v>1</v>
      </c>
      <c r="R1180" t="s">
        <v>10812</v>
      </c>
      <c r="S1180">
        <v>40</v>
      </c>
      <c r="T1180" t="b">
        <v>0</v>
      </c>
      <c r="V1180" t="s">
        <v>886</v>
      </c>
      <c r="W1180">
        <v>4</v>
      </c>
      <c r="X1180" s="11">
        <v>77</v>
      </c>
      <c r="Y1180">
        <v>1</v>
      </c>
      <c r="Z1180" s="46" cm="1">
        <f t="array" ref="Z1180">IF(V1180="NA",$AD$2,(INDEX($BL$4:$BL$73,MATCH(V1180&amp;W1180,$BK$4:$BK$73&amp;$BJ$4:$BJ$73,0))))</f>
        <v>1.0498615788681297E-2</v>
      </c>
      <c r="AA1180" s="46">
        <f t="shared" si="26"/>
        <v>1.0104986157886813</v>
      </c>
      <c r="AB1180" s="46"/>
    </row>
    <row r="1181" spans="1:28" x14ac:dyDescent="0.25">
      <c r="A1181">
        <v>5875</v>
      </c>
      <c r="B1181" s="1">
        <v>45538.339900243103</v>
      </c>
      <c r="C1181" s="1">
        <v>45538</v>
      </c>
      <c r="D1181" t="s">
        <v>9100</v>
      </c>
      <c r="E1181" t="s">
        <v>9101</v>
      </c>
      <c r="F1181" t="s">
        <v>790</v>
      </c>
      <c r="G1181">
        <v>82</v>
      </c>
      <c r="H1181" t="b">
        <v>0</v>
      </c>
      <c r="I1181" t="s">
        <v>9240</v>
      </c>
      <c r="J1181" t="s">
        <v>9103</v>
      </c>
      <c r="K1181" t="s">
        <v>7</v>
      </c>
      <c r="L1181" t="b">
        <v>0</v>
      </c>
      <c r="M1181" t="s">
        <v>10813</v>
      </c>
      <c r="N1181" t="b">
        <v>0</v>
      </c>
      <c r="O1181" t="b">
        <v>0</v>
      </c>
      <c r="P1181" t="b">
        <v>0</v>
      </c>
      <c r="Q1181" t="b">
        <v>1</v>
      </c>
      <c r="R1181" t="s">
        <v>10814</v>
      </c>
      <c r="S1181">
        <v>40</v>
      </c>
      <c r="T1181" t="b">
        <v>0</v>
      </c>
      <c r="V1181" t="s">
        <v>8</v>
      </c>
      <c r="W1181" t="s">
        <v>8</v>
      </c>
      <c r="X1181" s="11">
        <v>82</v>
      </c>
      <c r="Y1181">
        <v>1</v>
      </c>
      <c r="Z1181" s="46" cm="1">
        <f t="array" ref="Z1181">IF(V1181="NA",$AD$2,(INDEX($BL$4:$BL$73,MATCH(V1181&amp;W1181,$BK$4:$BK$73&amp;$BJ$4:$BJ$73,0))))</f>
        <v>-4.0430703315750931E-2</v>
      </c>
      <c r="AA1181" s="46">
        <f t="shared" si="26"/>
        <v>0.95956929668424906</v>
      </c>
      <c r="AB1181" s="46"/>
    </row>
    <row r="1182" spans="1:28" x14ac:dyDescent="0.25">
      <c r="A1182">
        <v>5876</v>
      </c>
      <c r="B1182" s="1">
        <v>45538.339615335703</v>
      </c>
      <c r="C1182" s="1">
        <v>45538</v>
      </c>
      <c r="D1182" t="s">
        <v>9100</v>
      </c>
      <c r="E1182" t="s">
        <v>9101</v>
      </c>
      <c r="F1182" t="s">
        <v>790</v>
      </c>
      <c r="G1182">
        <v>85</v>
      </c>
      <c r="H1182" t="b">
        <v>0</v>
      </c>
      <c r="I1182" t="s">
        <v>9240</v>
      </c>
      <c r="J1182" t="s">
        <v>9103</v>
      </c>
      <c r="K1182" t="s">
        <v>7</v>
      </c>
      <c r="L1182" t="b">
        <v>0</v>
      </c>
      <c r="M1182" t="s">
        <v>10815</v>
      </c>
      <c r="N1182" t="b">
        <v>0</v>
      </c>
      <c r="O1182" t="b">
        <v>0</v>
      </c>
      <c r="P1182" t="b">
        <v>0</v>
      </c>
      <c r="Q1182" t="b">
        <v>1</v>
      </c>
      <c r="R1182" t="s">
        <v>10816</v>
      </c>
      <c r="S1182">
        <v>40</v>
      </c>
      <c r="T1182" t="b">
        <v>0</v>
      </c>
      <c r="V1182" t="s">
        <v>888</v>
      </c>
      <c r="W1182">
        <v>5</v>
      </c>
      <c r="X1182" s="11">
        <v>87</v>
      </c>
      <c r="Y1182">
        <v>1</v>
      </c>
      <c r="Z1182" s="46" cm="1">
        <f t="array" ref="Z1182">IF(V1182="NA",$AD$2,(INDEX($BL$4:$BL$73,MATCH(V1182&amp;W1182,$BK$4:$BK$73&amp;$BJ$4:$BJ$73,0))))</f>
        <v>4.1970782120221983E-2</v>
      </c>
      <c r="AA1182" s="46">
        <f t="shared" si="26"/>
        <v>1.041970782120222</v>
      </c>
      <c r="AB1182" s="46"/>
    </row>
    <row r="1183" spans="1:28" x14ac:dyDescent="0.25">
      <c r="A1183">
        <v>5877</v>
      </c>
      <c r="B1183" s="1">
        <v>45538.339297569401</v>
      </c>
      <c r="C1183" s="1">
        <v>45538</v>
      </c>
      <c r="D1183" t="s">
        <v>9100</v>
      </c>
      <c r="E1183" t="s">
        <v>9101</v>
      </c>
      <c r="F1183" t="s">
        <v>664</v>
      </c>
      <c r="G1183">
        <v>76</v>
      </c>
      <c r="H1183" t="b">
        <v>0</v>
      </c>
      <c r="I1183" t="s">
        <v>9240</v>
      </c>
      <c r="J1183" t="s">
        <v>9103</v>
      </c>
      <c r="K1183" t="s">
        <v>7</v>
      </c>
      <c r="L1183" t="b">
        <v>0</v>
      </c>
      <c r="M1183" t="s">
        <v>10817</v>
      </c>
      <c r="N1183" t="b">
        <v>0</v>
      </c>
      <c r="O1183" t="b">
        <v>0</v>
      </c>
      <c r="P1183" t="b">
        <v>0</v>
      </c>
      <c r="Q1183" t="b">
        <v>1</v>
      </c>
      <c r="R1183" t="s">
        <v>10818</v>
      </c>
      <c r="S1183">
        <v>40</v>
      </c>
      <c r="T1183" t="b">
        <v>0</v>
      </c>
      <c r="V1183" t="s">
        <v>741</v>
      </c>
      <c r="W1183">
        <v>4</v>
      </c>
      <c r="X1183" s="11">
        <v>77</v>
      </c>
      <c r="Y1183">
        <v>1</v>
      </c>
      <c r="Z1183" s="46" cm="1">
        <f t="array" ref="Z1183">IF(V1183="NA",$AD$2,(INDEX($BL$4:$BL$73,MATCH(V1183&amp;W1183,$BK$4:$BK$73&amp;$BJ$4:$BJ$73,0))))</f>
        <v>1.1678733304575806E-2</v>
      </c>
      <c r="AA1183" s="46">
        <f t="shared" si="26"/>
        <v>1.0116787333045758</v>
      </c>
      <c r="AB1183" s="46"/>
    </row>
    <row r="1184" spans="1:28" x14ac:dyDescent="0.25">
      <c r="A1184">
        <v>5881</v>
      </c>
      <c r="B1184" s="1">
        <v>45538.337961620397</v>
      </c>
      <c r="C1184" s="1">
        <v>45538</v>
      </c>
      <c r="D1184" t="s">
        <v>9100</v>
      </c>
      <c r="E1184" t="s">
        <v>9101</v>
      </c>
      <c r="F1184" t="s">
        <v>664</v>
      </c>
      <c r="G1184">
        <v>82</v>
      </c>
      <c r="H1184" t="b">
        <v>0</v>
      </c>
      <c r="I1184" t="s">
        <v>9240</v>
      </c>
      <c r="J1184" t="s">
        <v>9103</v>
      </c>
      <c r="K1184" t="s">
        <v>7</v>
      </c>
      <c r="L1184" t="b">
        <v>0</v>
      </c>
      <c r="M1184" t="s">
        <v>10819</v>
      </c>
      <c r="N1184" t="b">
        <v>0</v>
      </c>
      <c r="O1184" t="b">
        <v>0</v>
      </c>
      <c r="P1184" t="b">
        <v>0</v>
      </c>
      <c r="Q1184" t="b">
        <v>1</v>
      </c>
      <c r="R1184" t="s">
        <v>10820</v>
      </c>
      <c r="S1184">
        <v>40</v>
      </c>
      <c r="T1184" t="b">
        <v>0</v>
      </c>
      <c r="V1184" t="s">
        <v>892</v>
      </c>
      <c r="W1184">
        <v>5</v>
      </c>
      <c r="X1184" s="11">
        <v>82</v>
      </c>
      <c r="Y1184">
        <v>1</v>
      </c>
      <c r="Z1184" s="46" cm="1">
        <f t="array" ref="Z1184">IF(V1184="NA",$AD$2,(INDEX($BL$4:$BL$73,MATCH(V1184&amp;W1184,$BK$4:$BK$73&amp;$BJ$4:$BJ$73,0))))</f>
        <v>4.1970782120221983E-2</v>
      </c>
      <c r="AA1184" s="46">
        <f t="shared" si="26"/>
        <v>1.041970782120222</v>
      </c>
      <c r="AB1184" s="46"/>
    </row>
    <row r="1185" spans="1:28" x14ac:dyDescent="0.25">
      <c r="A1185">
        <v>5882</v>
      </c>
      <c r="B1185" s="1">
        <v>45538.337391967601</v>
      </c>
      <c r="C1185" s="1">
        <v>45538</v>
      </c>
      <c r="D1185" t="s">
        <v>9100</v>
      </c>
      <c r="E1185" t="s">
        <v>9101</v>
      </c>
      <c r="F1185" t="s">
        <v>664</v>
      </c>
      <c r="G1185">
        <v>82</v>
      </c>
      <c r="H1185" t="b">
        <v>0</v>
      </c>
      <c r="I1185" t="s">
        <v>9240</v>
      </c>
      <c r="J1185" t="s">
        <v>9103</v>
      </c>
      <c r="K1185" t="s">
        <v>7</v>
      </c>
      <c r="L1185" t="b">
        <v>0</v>
      </c>
      <c r="M1185" t="s">
        <v>10821</v>
      </c>
      <c r="N1185" t="b">
        <v>0</v>
      </c>
      <c r="O1185" t="b">
        <v>0</v>
      </c>
      <c r="P1185" t="b">
        <v>0</v>
      </c>
      <c r="Q1185" t="b">
        <v>1</v>
      </c>
      <c r="R1185" t="s">
        <v>10822</v>
      </c>
      <c r="S1185">
        <v>40</v>
      </c>
      <c r="T1185" t="b">
        <v>0</v>
      </c>
      <c r="V1185" t="s">
        <v>8</v>
      </c>
      <c r="W1185" t="s">
        <v>8</v>
      </c>
      <c r="X1185" s="11">
        <v>82</v>
      </c>
      <c r="Y1185">
        <v>1</v>
      </c>
      <c r="Z1185" s="46" cm="1">
        <f t="array" ref="Z1185">IF(V1185="NA",$AD$2,(INDEX($BL$4:$BL$73,MATCH(V1185&amp;W1185,$BK$4:$BK$73&amp;$BJ$4:$BJ$73,0))))</f>
        <v>-4.0430703315750931E-2</v>
      </c>
      <c r="AA1185" s="46">
        <f t="shared" si="26"/>
        <v>0.95956929668424906</v>
      </c>
      <c r="AB1185" s="46"/>
    </row>
    <row r="1186" spans="1:28" x14ac:dyDescent="0.25">
      <c r="A1186">
        <v>5883</v>
      </c>
      <c r="B1186" s="1">
        <v>45538.335771493097</v>
      </c>
      <c r="C1186" s="1">
        <v>45538</v>
      </c>
      <c r="D1186" t="s">
        <v>9100</v>
      </c>
      <c r="E1186" t="s">
        <v>9101</v>
      </c>
      <c r="F1186" t="s">
        <v>790</v>
      </c>
      <c r="G1186">
        <v>70</v>
      </c>
      <c r="H1186" t="b">
        <v>0</v>
      </c>
      <c r="I1186" t="s">
        <v>9240</v>
      </c>
      <c r="J1186" t="s">
        <v>9103</v>
      </c>
      <c r="K1186" t="s">
        <v>7</v>
      </c>
      <c r="L1186" t="b">
        <v>0</v>
      </c>
      <c r="M1186" t="s">
        <v>10823</v>
      </c>
      <c r="N1186" t="b">
        <v>0</v>
      </c>
      <c r="O1186" t="b">
        <v>0</v>
      </c>
      <c r="P1186" t="b">
        <v>0</v>
      </c>
      <c r="Q1186" t="b">
        <v>1</v>
      </c>
      <c r="R1186" t="s">
        <v>10824</v>
      </c>
      <c r="S1186">
        <v>40</v>
      </c>
      <c r="T1186" t="b">
        <v>0</v>
      </c>
      <c r="V1186" t="s">
        <v>893</v>
      </c>
      <c r="W1186">
        <v>4</v>
      </c>
      <c r="X1186" s="11">
        <v>72</v>
      </c>
      <c r="Y1186">
        <v>1</v>
      </c>
      <c r="Z1186" s="46" cm="1">
        <f t="array" ref="Z1186">IF(V1186="NA",$AD$2,(INDEX($BL$4:$BL$73,MATCH(V1186&amp;W1186,$BK$4:$BK$73&amp;$BJ$4:$BJ$73,0))))</f>
        <v>1.0498615788681286E-2</v>
      </c>
      <c r="AA1186" s="46">
        <f t="shared" si="26"/>
        <v>1.0104986157886813</v>
      </c>
      <c r="AB1186" s="46"/>
    </row>
    <row r="1187" spans="1:28" x14ac:dyDescent="0.25">
      <c r="A1187">
        <v>5887</v>
      </c>
      <c r="B1187" s="1">
        <v>45538.334832546301</v>
      </c>
      <c r="C1187" s="1">
        <v>45538</v>
      </c>
      <c r="D1187" t="s">
        <v>9100</v>
      </c>
      <c r="E1187" t="s">
        <v>9101</v>
      </c>
      <c r="F1187" t="s">
        <v>790</v>
      </c>
      <c r="G1187">
        <v>71</v>
      </c>
      <c r="H1187" t="b">
        <v>0</v>
      </c>
      <c r="I1187" t="s">
        <v>9240</v>
      </c>
      <c r="J1187" t="s">
        <v>9103</v>
      </c>
      <c r="K1187" t="s">
        <v>7</v>
      </c>
      <c r="L1187" t="b">
        <v>0</v>
      </c>
      <c r="M1187" t="s">
        <v>10825</v>
      </c>
      <c r="N1187" t="b">
        <v>0</v>
      </c>
      <c r="O1187" t="b">
        <v>0</v>
      </c>
      <c r="P1187" t="b">
        <v>0</v>
      </c>
      <c r="Q1187" t="b">
        <v>1</v>
      </c>
      <c r="R1187" t="s">
        <v>10826</v>
      </c>
      <c r="S1187">
        <v>40</v>
      </c>
      <c r="T1187" t="b">
        <v>0</v>
      </c>
      <c r="V1187" t="s">
        <v>893</v>
      </c>
      <c r="W1187">
        <v>4</v>
      </c>
      <c r="X1187" s="11">
        <v>72</v>
      </c>
      <c r="Y1187">
        <v>1</v>
      </c>
      <c r="Z1187" s="46" cm="1">
        <f t="array" ref="Z1187">IF(V1187="NA",$AD$2,(INDEX($BL$4:$BL$73,MATCH(V1187&amp;W1187,$BK$4:$BK$73&amp;$BJ$4:$BJ$73,0))))</f>
        <v>1.0498615788681286E-2</v>
      </c>
      <c r="AA1187" s="46">
        <f t="shared" si="26"/>
        <v>1.0104986157886813</v>
      </c>
      <c r="AB1187" s="46"/>
    </row>
    <row r="1188" spans="1:28" x14ac:dyDescent="0.25">
      <c r="A1188">
        <v>5888</v>
      </c>
      <c r="B1188" s="1">
        <v>45538.334553217603</v>
      </c>
      <c r="C1188" s="1">
        <v>45538</v>
      </c>
      <c r="D1188" t="s">
        <v>9100</v>
      </c>
      <c r="E1188" t="s">
        <v>9101</v>
      </c>
      <c r="F1188" t="s">
        <v>664</v>
      </c>
      <c r="G1188">
        <v>81</v>
      </c>
      <c r="H1188" t="b">
        <v>0</v>
      </c>
      <c r="I1188" t="s">
        <v>9240</v>
      </c>
      <c r="J1188" t="s">
        <v>9103</v>
      </c>
      <c r="K1188" t="s">
        <v>7</v>
      </c>
      <c r="L1188" t="b">
        <v>0</v>
      </c>
      <c r="M1188" t="s">
        <v>10827</v>
      </c>
      <c r="N1188" t="b">
        <v>0</v>
      </c>
      <c r="O1188" t="b">
        <v>0</v>
      </c>
      <c r="P1188" t="b">
        <v>0</v>
      </c>
      <c r="Q1188" t="b">
        <v>1</v>
      </c>
      <c r="R1188" t="s">
        <v>10828</v>
      </c>
      <c r="S1188">
        <v>40</v>
      </c>
      <c r="T1188" t="b">
        <v>0</v>
      </c>
      <c r="V1188" t="s">
        <v>742</v>
      </c>
      <c r="W1188">
        <v>4</v>
      </c>
      <c r="X1188" s="11">
        <v>82</v>
      </c>
      <c r="Y1188">
        <v>1</v>
      </c>
      <c r="Z1188" s="46" cm="1">
        <f t="array" ref="Z1188">IF(V1188="NA",$AD$2,(INDEX($BL$4:$BL$73,MATCH(V1188&amp;W1188,$BK$4:$BK$73&amp;$BJ$4:$BJ$73,0))))</f>
        <v>1.1678733304575913E-2</v>
      </c>
      <c r="AA1188" s="46">
        <f t="shared" si="26"/>
        <v>1.0116787333045758</v>
      </c>
      <c r="AB1188" s="46"/>
    </row>
    <row r="1189" spans="1:28" x14ac:dyDescent="0.25">
      <c r="A1189">
        <v>5889</v>
      </c>
      <c r="B1189" s="1">
        <v>45538.334274965302</v>
      </c>
      <c r="C1189" s="1">
        <v>45538</v>
      </c>
      <c r="D1189" t="s">
        <v>9100</v>
      </c>
      <c r="E1189" t="s">
        <v>9101</v>
      </c>
      <c r="F1189" t="s">
        <v>664</v>
      </c>
      <c r="G1189">
        <v>80</v>
      </c>
      <c r="H1189" t="b">
        <v>0</v>
      </c>
      <c r="I1189" t="s">
        <v>9240</v>
      </c>
      <c r="J1189" t="s">
        <v>9103</v>
      </c>
      <c r="K1189" t="s">
        <v>7</v>
      </c>
      <c r="L1189" t="b">
        <v>0</v>
      </c>
      <c r="M1189" t="s">
        <v>10829</v>
      </c>
      <c r="N1189" t="b">
        <v>0</v>
      </c>
      <c r="O1189" t="b">
        <v>0</v>
      </c>
      <c r="P1189" t="b">
        <v>0</v>
      </c>
      <c r="Q1189" t="b">
        <v>1</v>
      </c>
      <c r="R1189" t="s">
        <v>10830</v>
      </c>
      <c r="S1189">
        <v>40</v>
      </c>
      <c r="T1189" t="b">
        <v>0</v>
      </c>
      <c r="V1189" t="s">
        <v>8</v>
      </c>
      <c r="W1189" t="s">
        <v>8</v>
      </c>
      <c r="X1189" s="11">
        <v>82</v>
      </c>
      <c r="Y1189">
        <v>1</v>
      </c>
      <c r="Z1189" s="46" cm="1">
        <f t="array" ref="Z1189">IF(V1189="NA",$AD$2,(INDEX($BL$4:$BL$73,MATCH(V1189&amp;W1189,$BK$4:$BK$73&amp;$BJ$4:$BJ$73,0))))</f>
        <v>-4.0430703315750931E-2</v>
      </c>
      <c r="AA1189" s="46">
        <f t="shared" si="26"/>
        <v>0.95956929668424906</v>
      </c>
      <c r="AB1189" s="46"/>
    </row>
    <row r="1190" spans="1:28" x14ac:dyDescent="0.25">
      <c r="A1190">
        <v>5890</v>
      </c>
      <c r="B1190" s="1">
        <v>45538.333977037</v>
      </c>
      <c r="C1190" s="1">
        <v>45538</v>
      </c>
      <c r="D1190" t="s">
        <v>9100</v>
      </c>
      <c r="E1190" t="s">
        <v>9101</v>
      </c>
      <c r="F1190" t="s">
        <v>664</v>
      </c>
      <c r="G1190">
        <v>80</v>
      </c>
      <c r="H1190" t="b">
        <v>0</v>
      </c>
      <c r="I1190" t="s">
        <v>9240</v>
      </c>
      <c r="J1190" t="s">
        <v>9103</v>
      </c>
      <c r="K1190" t="s">
        <v>7</v>
      </c>
      <c r="L1190" t="b">
        <v>0</v>
      </c>
      <c r="M1190" t="s">
        <v>6814</v>
      </c>
      <c r="N1190" t="b">
        <v>0</v>
      </c>
      <c r="O1190" t="b">
        <v>0</v>
      </c>
      <c r="P1190" t="b">
        <v>0</v>
      </c>
      <c r="Q1190" t="b">
        <v>1</v>
      </c>
      <c r="R1190" t="s">
        <v>3201</v>
      </c>
      <c r="S1190">
        <v>40</v>
      </c>
      <c r="T1190" t="b">
        <v>0</v>
      </c>
      <c r="V1190" t="s">
        <v>8</v>
      </c>
      <c r="W1190" t="s">
        <v>8</v>
      </c>
      <c r="X1190" s="11">
        <v>82</v>
      </c>
      <c r="Y1190">
        <v>1</v>
      </c>
      <c r="Z1190" s="46" cm="1">
        <f t="array" ref="Z1190">IF(V1190="NA",$AD$2,(INDEX($BL$4:$BL$73,MATCH(V1190&amp;W1190,$BK$4:$BK$73&amp;$BJ$4:$BJ$73,0))))</f>
        <v>-4.0430703315750931E-2</v>
      </c>
      <c r="AA1190" s="46">
        <f t="shared" si="26"/>
        <v>0.95956929668424906</v>
      </c>
      <c r="AB1190" s="46"/>
    </row>
    <row r="1191" spans="1:28" x14ac:dyDescent="0.25">
      <c r="A1191">
        <v>5891</v>
      </c>
      <c r="B1191" s="1">
        <v>45538.333696550901</v>
      </c>
      <c r="C1191" s="1">
        <v>45538</v>
      </c>
      <c r="D1191" t="s">
        <v>9100</v>
      </c>
      <c r="E1191" t="s">
        <v>9101</v>
      </c>
      <c r="F1191" t="s">
        <v>790</v>
      </c>
      <c r="G1191">
        <v>70</v>
      </c>
      <c r="H1191" t="b">
        <v>0</v>
      </c>
      <c r="I1191" t="s">
        <v>9240</v>
      </c>
      <c r="J1191" t="s">
        <v>9103</v>
      </c>
      <c r="K1191" t="s">
        <v>7</v>
      </c>
      <c r="L1191" t="b">
        <v>0</v>
      </c>
      <c r="M1191" t="s">
        <v>10831</v>
      </c>
      <c r="N1191" t="b">
        <v>0</v>
      </c>
      <c r="O1191" t="b">
        <v>0</v>
      </c>
      <c r="P1191" t="b">
        <v>0</v>
      </c>
      <c r="Q1191" t="b">
        <v>1</v>
      </c>
      <c r="R1191" t="s">
        <v>10832</v>
      </c>
      <c r="S1191">
        <v>40</v>
      </c>
      <c r="T1191" t="b">
        <v>0</v>
      </c>
      <c r="V1191" t="s">
        <v>889</v>
      </c>
      <c r="W1191">
        <v>3</v>
      </c>
      <c r="X1191" s="11">
        <v>72</v>
      </c>
      <c r="Y1191">
        <v>1</v>
      </c>
      <c r="Z1191" s="46" cm="1">
        <f t="array" ref="Z1191">IF(V1191="NA",$AD$2,(INDEX($BL$4:$BL$73,MATCH(V1191&amp;W1191,$BK$4:$BK$73&amp;$BJ$4:$BJ$73,0))))</f>
        <v>1.8952516812716581E-2</v>
      </c>
      <c r="AA1191" s="46">
        <f t="shared" si="26"/>
        <v>1.0189525168127165</v>
      </c>
      <c r="AB1191" s="46"/>
    </row>
    <row r="1192" spans="1:28" x14ac:dyDescent="0.25">
      <c r="A1192">
        <v>5892</v>
      </c>
      <c r="B1192" s="1">
        <v>45538.333372858797</v>
      </c>
      <c r="C1192" s="1">
        <v>45538</v>
      </c>
      <c r="D1192" t="s">
        <v>9100</v>
      </c>
      <c r="E1192" t="s">
        <v>9101</v>
      </c>
      <c r="F1192" t="s">
        <v>664</v>
      </c>
      <c r="G1192">
        <v>80</v>
      </c>
      <c r="H1192" t="b">
        <v>0</v>
      </c>
      <c r="I1192" t="s">
        <v>9240</v>
      </c>
      <c r="J1192" t="s">
        <v>9103</v>
      </c>
      <c r="K1192" t="s">
        <v>7</v>
      </c>
      <c r="L1192" t="b">
        <v>0</v>
      </c>
      <c r="M1192" t="s">
        <v>10833</v>
      </c>
      <c r="N1192" t="b">
        <v>0</v>
      </c>
      <c r="O1192" t="b">
        <v>0</v>
      </c>
      <c r="P1192" t="b">
        <v>0</v>
      </c>
      <c r="Q1192" t="b">
        <v>1</v>
      </c>
      <c r="R1192" t="s">
        <v>10834</v>
      </c>
      <c r="S1192">
        <v>40</v>
      </c>
      <c r="T1192" t="b">
        <v>0</v>
      </c>
      <c r="V1192" t="s">
        <v>893</v>
      </c>
      <c r="W1192">
        <v>5</v>
      </c>
      <c r="X1192" s="11">
        <v>82</v>
      </c>
      <c r="Y1192">
        <v>1</v>
      </c>
      <c r="Z1192" s="46" cm="1">
        <f t="array" ref="Z1192">IF(V1192="NA",$AD$2,(INDEX($BL$4:$BL$73,MATCH(V1192&amp;W1192,$BK$4:$BK$73&amp;$BJ$4:$BJ$73,0))))</f>
        <v>4.1970782120221983E-2</v>
      </c>
      <c r="AA1192" s="46">
        <f t="shared" si="26"/>
        <v>1.041970782120222</v>
      </c>
      <c r="AB1192" s="46"/>
    </row>
    <row r="1193" spans="1:28" x14ac:dyDescent="0.25">
      <c r="A1193">
        <v>5893</v>
      </c>
      <c r="B1193" s="1">
        <v>45538.333118460701</v>
      </c>
      <c r="C1193" s="1">
        <v>45538</v>
      </c>
      <c r="D1193" t="s">
        <v>9100</v>
      </c>
      <c r="E1193" t="s">
        <v>9101</v>
      </c>
      <c r="F1193" t="s">
        <v>664</v>
      </c>
      <c r="G1193">
        <v>79</v>
      </c>
      <c r="H1193" t="b">
        <v>0</v>
      </c>
      <c r="I1193" t="s">
        <v>9240</v>
      </c>
      <c r="J1193" t="s">
        <v>9103</v>
      </c>
      <c r="K1193" t="s">
        <v>7</v>
      </c>
      <c r="L1193" t="b">
        <v>0</v>
      </c>
      <c r="M1193" t="s">
        <v>10835</v>
      </c>
      <c r="N1193" t="b">
        <v>0</v>
      </c>
      <c r="O1193" t="b">
        <v>0</v>
      </c>
      <c r="P1193" t="b">
        <v>0</v>
      </c>
      <c r="Q1193" t="b">
        <v>1</v>
      </c>
      <c r="R1193" t="s">
        <v>10836</v>
      </c>
      <c r="S1193">
        <v>40</v>
      </c>
      <c r="T1193" t="b">
        <v>0</v>
      </c>
      <c r="V1193" t="s">
        <v>886</v>
      </c>
      <c r="W1193">
        <v>5</v>
      </c>
      <c r="X1193" s="11">
        <v>82</v>
      </c>
      <c r="Y1193">
        <v>1</v>
      </c>
      <c r="Z1193" s="46" cm="1">
        <f t="array" ref="Z1193">IF(V1193="NA",$AD$2,(INDEX($BL$4:$BL$73,MATCH(V1193&amp;W1193,$BK$4:$BK$73&amp;$BJ$4:$BJ$73,0))))</f>
        <v>4.1970782120221983E-2</v>
      </c>
      <c r="AA1193" s="46">
        <f t="shared" si="26"/>
        <v>1.041970782120222</v>
      </c>
      <c r="AB1193" s="46"/>
    </row>
    <row r="1194" spans="1:28" x14ac:dyDescent="0.25">
      <c r="A1194">
        <v>5897</v>
      </c>
      <c r="B1194" s="1">
        <v>45538.330715902797</v>
      </c>
      <c r="C1194" s="1">
        <v>45538</v>
      </c>
      <c r="D1194" t="s">
        <v>9100</v>
      </c>
      <c r="E1194" t="s">
        <v>9101</v>
      </c>
      <c r="F1194" t="s">
        <v>664</v>
      </c>
      <c r="G1194">
        <v>78</v>
      </c>
      <c r="H1194" t="b">
        <v>0</v>
      </c>
      <c r="I1194" t="s">
        <v>9240</v>
      </c>
      <c r="J1194" t="s">
        <v>9103</v>
      </c>
      <c r="K1194" t="s">
        <v>7</v>
      </c>
      <c r="L1194" t="b">
        <v>0</v>
      </c>
      <c r="M1194" t="s">
        <v>10837</v>
      </c>
      <c r="N1194" t="b">
        <v>0</v>
      </c>
      <c r="O1194" t="b">
        <v>0</v>
      </c>
      <c r="P1194" t="b">
        <v>0</v>
      </c>
      <c r="Q1194" t="b">
        <v>1</v>
      </c>
      <c r="R1194" t="s">
        <v>10838</v>
      </c>
      <c r="S1194">
        <v>40</v>
      </c>
      <c r="T1194" t="b">
        <v>0</v>
      </c>
      <c r="V1194" t="s">
        <v>924</v>
      </c>
      <c r="W1194">
        <v>5</v>
      </c>
      <c r="X1194" s="11">
        <v>82</v>
      </c>
      <c r="Y1194">
        <v>1</v>
      </c>
      <c r="Z1194" s="46" cm="1">
        <f t="array" ref="Z1194">IF(V1194="NA",$AD$2,(INDEX($BL$4:$BL$73,MATCH(V1194&amp;W1194,$BK$4:$BK$73&amp;$BJ$4:$BJ$73,0))))</f>
        <v>4.1970782120221983E-2</v>
      </c>
      <c r="AA1194" s="46">
        <f t="shared" si="26"/>
        <v>1.041970782120222</v>
      </c>
      <c r="AB1194" s="46"/>
    </row>
    <row r="1195" spans="1:28" x14ac:dyDescent="0.25">
      <c r="A1195">
        <v>5898</v>
      </c>
      <c r="B1195" s="1">
        <v>45538.3305316435</v>
      </c>
      <c r="C1195" s="1">
        <v>45538</v>
      </c>
      <c r="D1195" t="s">
        <v>9100</v>
      </c>
      <c r="E1195" t="s">
        <v>9101</v>
      </c>
      <c r="F1195" t="s">
        <v>664</v>
      </c>
      <c r="G1195">
        <v>74</v>
      </c>
      <c r="H1195" t="b">
        <v>0</v>
      </c>
      <c r="I1195" t="s">
        <v>9240</v>
      </c>
      <c r="J1195" t="s">
        <v>9103</v>
      </c>
      <c r="K1195" t="s">
        <v>7</v>
      </c>
      <c r="L1195" t="b">
        <v>0</v>
      </c>
      <c r="M1195" t="s">
        <v>10839</v>
      </c>
      <c r="N1195" t="b">
        <v>1</v>
      </c>
      <c r="O1195" t="b">
        <v>0</v>
      </c>
      <c r="P1195" t="b">
        <v>0</v>
      </c>
      <c r="Q1195" t="b">
        <v>1</v>
      </c>
      <c r="R1195" t="s">
        <v>10840</v>
      </c>
      <c r="S1195">
        <v>40</v>
      </c>
      <c r="T1195" t="b">
        <v>0</v>
      </c>
      <c r="V1195" t="s">
        <v>924</v>
      </c>
      <c r="W1195">
        <v>5</v>
      </c>
      <c r="X1195" s="11">
        <v>77</v>
      </c>
      <c r="Y1195">
        <v>1</v>
      </c>
      <c r="Z1195" s="46" cm="1">
        <f t="array" ref="Z1195">IF(V1195="NA",$AD$2,(INDEX($BL$4:$BL$73,MATCH(V1195&amp;W1195,$BK$4:$BK$73&amp;$BJ$4:$BJ$73,0))))</f>
        <v>4.1970782120221983E-2</v>
      </c>
      <c r="AA1195" s="46">
        <f t="shared" si="26"/>
        <v>1.041970782120222</v>
      </c>
      <c r="AB1195" s="46"/>
    </row>
    <row r="1196" spans="1:28" x14ac:dyDescent="0.25">
      <c r="A1196">
        <v>5899</v>
      </c>
      <c r="B1196" s="1">
        <v>45538.3301615741</v>
      </c>
      <c r="C1196" s="1">
        <v>45538</v>
      </c>
      <c r="D1196" t="s">
        <v>9100</v>
      </c>
      <c r="E1196" t="s">
        <v>9101</v>
      </c>
      <c r="F1196" t="s">
        <v>790</v>
      </c>
      <c r="G1196">
        <v>78</v>
      </c>
      <c r="H1196" t="b">
        <v>0</v>
      </c>
      <c r="I1196" t="s">
        <v>9240</v>
      </c>
      <c r="J1196" t="s">
        <v>9103</v>
      </c>
      <c r="K1196" t="s">
        <v>7</v>
      </c>
      <c r="L1196" t="b">
        <v>0</v>
      </c>
      <c r="M1196" t="s">
        <v>10841</v>
      </c>
      <c r="N1196" t="b">
        <v>0</v>
      </c>
      <c r="O1196" t="b">
        <v>0</v>
      </c>
      <c r="P1196" t="b">
        <v>0</v>
      </c>
      <c r="Q1196" t="b">
        <v>1</v>
      </c>
      <c r="R1196" t="s">
        <v>10842</v>
      </c>
      <c r="S1196">
        <v>40</v>
      </c>
      <c r="T1196" t="b">
        <v>0</v>
      </c>
      <c r="V1196" t="s">
        <v>886</v>
      </c>
      <c r="W1196">
        <v>4</v>
      </c>
      <c r="X1196" s="11">
        <v>82</v>
      </c>
      <c r="Y1196">
        <v>1</v>
      </c>
      <c r="Z1196" s="46" cm="1">
        <f t="array" ref="Z1196">IF(V1196="NA",$AD$2,(INDEX($BL$4:$BL$73,MATCH(V1196&amp;W1196,$BK$4:$BK$73&amp;$BJ$4:$BJ$73,0))))</f>
        <v>1.0498615788681297E-2</v>
      </c>
      <c r="AA1196" s="46">
        <f t="shared" si="26"/>
        <v>1.0104986157886813</v>
      </c>
      <c r="AB1196" s="46"/>
    </row>
    <row r="1197" spans="1:28" x14ac:dyDescent="0.25">
      <c r="A1197">
        <v>5900</v>
      </c>
      <c r="B1197" s="1">
        <v>45538.329771562501</v>
      </c>
      <c r="C1197" s="1">
        <v>45538</v>
      </c>
      <c r="D1197" t="s">
        <v>9100</v>
      </c>
      <c r="E1197" t="s">
        <v>9101</v>
      </c>
      <c r="F1197" t="s">
        <v>664</v>
      </c>
      <c r="G1197">
        <v>88</v>
      </c>
      <c r="H1197" t="b">
        <v>0</v>
      </c>
      <c r="I1197" t="s">
        <v>9240</v>
      </c>
      <c r="J1197" t="s">
        <v>9103</v>
      </c>
      <c r="K1197" t="s">
        <v>7</v>
      </c>
      <c r="L1197" t="b">
        <v>0</v>
      </c>
      <c r="M1197" t="s">
        <v>10843</v>
      </c>
      <c r="N1197" t="b">
        <v>0</v>
      </c>
      <c r="O1197" t="b">
        <v>0</v>
      </c>
      <c r="P1197" t="b">
        <v>0</v>
      </c>
      <c r="Q1197" t="b">
        <v>1</v>
      </c>
      <c r="R1197" t="s">
        <v>10844</v>
      </c>
      <c r="S1197">
        <v>40</v>
      </c>
      <c r="T1197" t="b">
        <v>0</v>
      </c>
      <c r="V1197" t="s">
        <v>8</v>
      </c>
      <c r="W1197" t="s">
        <v>8</v>
      </c>
      <c r="X1197" s="11">
        <v>92</v>
      </c>
      <c r="Y1197">
        <v>1</v>
      </c>
      <c r="Z1197" s="46" cm="1">
        <f t="array" ref="Z1197">IF(V1197="NA",$AD$2,(INDEX($BL$4:$BL$73,MATCH(V1197&amp;W1197,$BK$4:$BK$73&amp;$BJ$4:$BJ$73,0))))</f>
        <v>-4.0430703315750931E-2</v>
      </c>
      <c r="AA1197" s="46">
        <f t="shared" si="26"/>
        <v>0.95956929668424906</v>
      </c>
      <c r="AB1197" s="46"/>
    </row>
    <row r="1198" spans="1:28" x14ac:dyDescent="0.25">
      <c r="A1198">
        <v>5901</v>
      </c>
      <c r="B1198" s="1">
        <v>45538.329457963002</v>
      </c>
      <c r="C1198" s="1">
        <v>45538</v>
      </c>
      <c r="D1198" t="s">
        <v>9100</v>
      </c>
      <c r="E1198" t="s">
        <v>9101</v>
      </c>
      <c r="F1198" t="s">
        <v>664</v>
      </c>
      <c r="G1198">
        <v>73</v>
      </c>
      <c r="H1198" t="b">
        <v>0</v>
      </c>
      <c r="I1198" t="s">
        <v>9240</v>
      </c>
      <c r="J1198" t="s">
        <v>9103</v>
      </c>
      <c r="K1198" t="s">
        <v>7</v>
      </c>
      <c r="L1198" t="b">
        <v>0</v>
      </c>
      <c r="M1198" t="s">
        <v>10845</v>
      </c>
      <c r="N1198" t="b">
        <v>0</v>
      </c>
      <c r="O1198" t="b">
        <v>0</v>
      </c>
      <c r="P1198" t="b">
        <v>0</v>
      </c>
      <c r="Q1198" t="b">
        <v>1</v>
      </c>
      <c r="R1198" t="s">
        <v>10846</v>
      </c>
      <c r="S1198">
        <v>40</v>
      </c>
      <c r="T1198" t="b">
        <v>0</v>
      </c>
      <c r="V1198" t="s">
        <v>8</v>
      </c>
      <c r="W1198" t="s">
        <v>8</v>
      </c>
      <c r="X1198" s="11">
        <v>77</v>
      </c>
      <c r="Y1198">
        <v>1</v>
      </c>
      <c r="Z1198" s="46" cm="1">
        <f t="array" ref="Z1198">IF(V1198="NA",$AD$2,(INDEX($BL$4:$BL$73,MATCH(V1198&amp;W1198,$BK$4:$BK$73&amp;$BJ$4:$BJ$73,0))))</f>
        <v>-4.0430703315750931E-2</v>
      </c>
      <c r="AA1198" s="46">
        <f t="shared" si="26"/>
        <v>0.95956929668424906</v>
      </c>
      <c r="AB1198" s="46"/>
    </row>
    <row r="1199" spans="1:28" x14ac:dyDescent="0.25">
      <c r="A1199">
        <v>5907</v>
      </c>
      <c r="B1199" s="1">
        <v>45538.327142905102</v>
      </c>
      <c r="C1199" s="1">
        <v>45538</v>
      </c>
      <c r="D1199" t="s">
        <v>9100</v>
      </c>
      <c r="E1199" t="s">
        <v>9101</v>
      </c>
      <c r="F1199" t="s">
        <v>664</v>
      </c>
      <c r="G1199">
        <v>76</v>
      </c>
      <c r="H1199" t="b">
        <v>0</v>
      </c>
      <c r="I1199" t="s">
        <v>9240</v>
      </c>
      <c r="J1199" t="s">
        <v>9103</v>
      </c>
      <c r="K1199" t="s">
        <v>7</v>
      </c>
      <c r="L1199" t="b">
        <v>0</v>
      </c>
      <c r="M1199" t="s">
        <v>10847</v>
      </c>
      <c r="N1199" t="b">
        <v>0</v>
      </c>
      <c r="O1199" t="b">
        <v>0</v>
      </c>
      <c r="P1199" t="b">
        <v>0</v>
      </c>
      <c r="Q1199" t="b">
        <v>1</v>
      </c>
      <c r="R1199" t="s">
        <v>10848</v>
      </c>
      <c r="S1199">
        <v>40</v>
      </c>
      <c r="T1199" t="b">
        <v>0</v>
      </c>
      <c r="V1199" t="s">
        <v>8</v>
      </c>
      <c r="W1199" t="s">
        <v>8</v>
      </c>
      <c r="X1199" s="11">
        <v>77</v>
      </c>
      <c r="Y1199">
        <v>1</v>
      </c>
      <c r="Z1199" s="46" cm="1">
        <f t="array" ref="Z1199">IF(V1199="NA",$AD$2,(INDEX($BL$4:$BL$73,MATCH(V1199&amp;W1199,$BK$4:$BK$73&amp;$BJ$4:$BJ$73,0))))</f>
        <v>-4.0430703315750931E-2</v>
      </c>
      <c r="AA1199" s="46">
        <f t="shared" si="26"/>
        <v>0.95956929668424906</v>
      </c>
      <c r="AB1199" s="46"/>
    </row>
    <row r="1200" spans="1:28" x14ac:dyDescent="0.25">
      <c r="A1200">
        <v>5915</v>
      </c>
      <c r="B1200" s="1">
        <v>45538.324229814803</v>
      </c>
      <c r="C1200" s="1">
        <v>45538</v>
      </c>
      <c r="D1200" t="s">
        <v>9100</v>
      </c>
      <c r="E1200" t="s">
        <v>9101</v>
      </c>
      <c r="F1200" t="s">
        <v>664</v>
      </c>
      <c r="G1200">
        <v>79</v>
      </c>
      <c r="H1200" t="b">
        <v>0</v>
      </c>
      <c r="I1200" t="s">
        <v>9240</v>
      </c>
      <c r="J1200" t="s">
        <v>9103</v>
      </c>
      <c r="K1200" t="s">
        <v>7</v>
      </c>
      <c r="L1200" t="b">
        <v>0</v>
      </c>
      <c r="M1200" t="s">
        <v>10849</v>
      </c>
      <c r="N1200" t="b">
        <v>0</v>
      </c>
      <c r="O1200" t="b">
        <v>0</v>
      </c>
      <c r="P1200" t="b">
        <v>0</v>
      </c>
      <c r="Q1200" t="b">
        <v>1</v>
      </c>
      <c r="R1200" t="s">
        <v>10850</v>
      </c>
      <c r="S1200">
        <v>40</v>
      </c>
      <c r="T1200" t="b">
        <v>0</v>
      </c>
      <c r="V1200" t="s">
        <v>889</v>
      </c>
      <c r="W1200">
        <v>4</v>
      </c>
      <c r="X1200" s="11">
        <v>82</v>
      </c>
      <c r="Y1200">
        <v>1</v>
      </c>
      <c r="Z1200" s="46" cm="1">
        <f t="array" ref="Z1200">IF(V1200="NA",$AD$2,(INDEX($BL$4:$BL$73,MATCH(V1200&amp;W1200,$BK$4:$BK$73&amp;$BJ$4:$BJ$73,0))))</f>
        <v>1.0498615788681227E-2</v>
      </c>
      <c r="AA1200" s="46">
        <f t="shared" si="26"/>
        <v>1.0104986157886813</v>
      </c>
      <c r="AB1200" s="46"/>
    </row>
    <row r="1201" spans="1:28" x14ac:dyDescent="0.25">
      <c r="A1201">
        <v>5916</v>
      </c>
      <c r="B1201" s="1">
        <v>45538.323893252302</v>
      </c>
      <c r="C1201" s="1">
        <v>45538</v>
      </c>
      <c r="D1201" t="s">
        <v>9100</v>
      </c>
      <c r="E1201" t="s">
        <v>9101</v>
      </c>
      <c r="F1201" t="s">
        <v>664</v>
      </c>
      <c r="G1201">
        <v>84</v>
      </c>
      <c r="H1201" t="b">
        <v>0</v>
      </c>
      <c r="I1201" t="s">
        <v>9240</v>
      </c>
      <c r="J1201" t="s">
        <v>9103</v>
      </c>
      <c r="K1201" t="s">
        <v>7</v>
      </c>
      <c r="L1201" t="b">
        <v>0</v>
      </c>
      <c r="M1201" t="s">
        <v>10851</v>
      </c>
      <c r="N1201" t="b">
        <v>0</v>
      </c>
      <c r="O1201" t="b">
        <v>0</v>
      </c>
      <c r="P1201" t="b">
        <v>0</v>
      </c>
      <c r="Q1201" t="b">
        <v>1</v>
      </c>
      <c r="R1201" t="s">
        <v>10852</v>
      </c>
      <c r="S1201">
        <v>40</v>
      </c>
      <c r="T1201" t="b">
        <v>0</v>
      </c>
      <c r="V1201" t="s">
        <v>8</v>
      </c>
      <c r="W1201" t="s">
        <v>8</v>
      </c>
      <c r="X1201" s="11">
        <v>87</v>
      </c>
      <c r="Y1201">
        <v>1</v>
      </c>
      <c r="Z1201" s="46" cm="1">
        <f t="array" ref="Z1201">IF(V1201="NA",$AD$2,(INDEX($BL$4:$BL$73,MATCH(V1201&amp;W1201,$BK$4:$BK$73&amp;$BJ$4:$BJ$73,0))))</f>
        <v>-4.0430703315750931E-2</v>
      </c>
      <c r="AA1201" s="46">
        <f t="shared" si="26"/>
        <v>0.95956929668424906</v>
      </c>
      <c r="AB1201" s="46"/>
    </row>
    <row r="1202" spans="1:28" x14ac:dyDescent="0.25">
      <c r="A1202">
        <v>5917</v>
      </c>
      <c r="B1202" s="1">
        <v>45538.323566712999</v>
      </c>
      <c r="C1202" s="1">
        <v>45538</v>
      </c>
      <c r="D1202" t="s">
        <v>9100</v>
      </c>
      <c r="E1202" t="s">
        <v>9101</v>
      </c>
      <c r="F1202" t="s">
        <v>664</v>
      </c>
      <c r="G1202">
        <v>79</v>
      </c>
      <c r="H1202" t="b">
        <v>0</v>
      </c>
      <c r="I1202" t="s">
        <v>9240</v>
      </c>
      <c r="J1202" t="s">
        <v>9103</v>
      </c>
      <c r="K1202" t="s">
        <v>7</v>
      </c>
      <c r="L1202" t="b">
        <v>0</v>
      </c>
      <c r="M1202" t="s">
        <v>10853</v>
      </c>
      <c r="N1202" t="b">
        <v>0</v>
      </c>
      <c r="O1202" t="b">
        <v>0</v>
      </c>
      <c r="P1202" t="b">
        <v>0</v>
      </c>
      <c r="Q1202" t="b">
        <v>1</v>
      </c>
      <c r="R1202" t="s">
        <v>1541</v>
      </c>
      <c r="S1202">
        <v>40</v>
      </c>
      <c r="T1202" t="b">
        <v>0</v>
      </c>
      <c r="V1202" t="s">
        <v>893</v>
      </c>
      <c r="W1202">
        <v>4</v>
      </c>
      <c r="X1202" s="11">
        <v>82</v>
      </c>
      <c r="Y1202">
        <v>1</v>
      </c>
      <c r="Z1202" s="46" cm="1">
        <f t="array" ref="Z1202">IF(V1202="NA",$AD$2,(INDEX($BL$4:$BL$73,MATCH(V1202&amp;W1202,$BK$4:$BK$73&amp;$BJ$4:$BJ$73,0))))</f>
        <v>1.0498615788681286E-2</v>
      </c>
      <c r="AA1202" s="46">
        <f t="shared" si="26"/>
        <v>1.0104986157886813</v>
      </c>
      <c r="AB1202" s="46"/>
    </row>
    <row r="1203" spans="1:28" x14ac:dyDescent="0.25">
      <c r="A1203">
        <v>5918</v>
      </c>
      <c r="B1203" s="1">
        <v>45538.3232296528</v>
      </c>
      <c r="C1203" s="1">
        <v>45538</v>
      </c>
      <c r="D1203" t="s">
        <v>9100</v>
      </c>
      <c r="E1203" t="s">
        <v>9101</v>
      </c>
      <c r="F1203" t="s">
        <v>664</v>
      </c>
      <c r="G1203">
        <v>79</v>
      </c>
      <c r="H1203" t="b">
        <v>0</v>
      </c>
      <c r="I1203" t="s">
        <v>9240</v>
      </c>
      <c r="J1203" t="s">
        <v>9103</v>
      </c>
      <c r="K1203" t="s">
        <v>7</v>
      </c>
      <c r="L1203" t="b">
        <v>0</v>
      </c>
      <c r="M1203" t="s">
        <v>10854</v>
      </c>
      <c r="N1203" t="b">
        <v>0</v>
      </c>
      <c r="O1203" t="b">
        <v>0</v>
      </c>
      <c r="P1203" t="b">
        <v>0</v>
      </c>
      <c r="Q1203" t="b">
        <v>1</v>
      </c>
      <c r="R1203" t="s">
        <v>10855</v>
      </c>
      <c r="S1203">
        <v>40</v>
      </c>
      <c r="T1203" t="b">
        <v>0</v>
      </c>
      <c r="V1203" t="s">
        <v>886</v>
      </c>
      <c r="W1203">
        <v>5</v>
      </c>
      <c r="X1203" s="11">
        <v>82</v>
      </c>
      <c r="Y1203">
        <v>1</v>
      </c>
      <c r="Z1203" s="46" cm="1">
        <f t="array" ref="Z1203">IF(V1203="NA",$AD$2,(INDEX($BL$4:$BL$73,MATCH(V1203&amp;W1203,$BK$4:$BK$73&amp;$BJ$4:$BJ$73,0))))</f>
        <v>4.1970782120221983E-2</v>
      </c>
      <c r="AA1203" s="46">
        <f t="shared" si="26"/>
        <v>1.041970782120222</v>
      </c>
      <c r="AB1203" s="46"/>
    </row>
    <row r="1204" spans="1:28" x14ac:dyDescent="0.25">
      <c r="A1204">
        <v>5919</v>
      </c>
      <c r="B1204" s="1">
        <v>45538.322952673603</v>
      </c>
      <c r="C1204" s="1">
        <v>45538</v>
      </c>
      <c r="D1204" t="s">
        <v>9100</v>
      </c>
      <c r="E1204" t="s">
        <v>9101</v>
      </c>
      <c r="F1204" t="s">
        <v>664</v>
      </c>
      <c r="G1204">
        <v>74</v>
      </c>
      <c r="H1204" t="b">
        <v>0</v>
      </c>
      <c r="I1204" t="s">
        <v>9240</v>
      </c>
      <c r="J1204" t="s">
        <v>9103</v>
      </c>
      <c r="K1204" t="s">
        <v>7</v>
      </c>
      <c r="L1204" t="b">
        <v>0</v>
      </c>
      <c r="M1204" t="s">
        <v>10856</v>
      </c>
      <c r="N1204" t="b">
        <v>0</v>
      </c>
      <c r="O1204" t="b">
        <v>0</v>
      </c>
      <c r="P1204" t="b">
        <v>0</v>
      </c>
      <c r="Q1204" t="b">
        <v>1</v>
      </c>
      <c r="R1204" t="s">
        <v>10857</v>
      </c>
      <c r="S1204">
        <v>40</v>
      </c>
      <c r="T1204" t="b">
        <v>0</v>
      </c>
      <c r="V1204" t="s">
        <v>886</v>
      </c>
      <c r="W1204">
        <v>4</v>
      </c>
      <c r="X1204" s="11">
        <v>77</v>
      </c>
      <c r="Y1204">
        <v>1</v>
      </c>
      <c r="Z1204" s="46" cm="1">
        <f t="array" ref="Z1204">IF(V1204="NA",$AD$2,(INDEX($BL$4:$BL$73,MATCH(V1204&amp;W1204,$BK$4:$BK$73&amp;$BJ$4:$BJ$73,0))))</f>
        <v>1.0498615788681297E-2</v>
      </c>
      <c r="AA1204" s="46">
        <f t="shared" si="26"/>
        <v>1.0104986157886813</v>
      </c>
      <c r="AB1204" s="46"/>
    </row>
    <row r="1205" spans="1:28" x14ac:dyDescent="0.25">
      <c r="A1205">
        <v>5933</v>
      </c>
      <c r="B1205" s="1">
        <v>45537.577153252299</v>
      </c>
      <c r="C1205" s="1">
        <v>45537</v>
      </c>
      <c r="D1205" t="s">
        <v>9100</v>
      </c>
      <c r="E1205" t="s">
        <v>9101</v>
      </c>
      <c r="F1205" t="s">
        <v>790</v>
      </c>
      <c r="G1205">
        <v>71</v>
      </c>
      <c r="H1205" t="b">
        <v>0</v>
      </c>
      <c r="I1205" t="s">
        <v>9240</v>
      </c>
      <c r="J1205" t="s">
        <v>9103</v>
      </c>
      <c r="K1205" t="s">
        <v>7</v>
      </c>
      <c r="L1205" t="b">
        <v>0</v>
      </c>
      <c r="M1205" t="s">
        <v>10858</v>
      </c>
      <c r="N1205" t="b">
        <v>0</v>
      </c>
      <c r="O1205" t="b">
        <v>0</v>
      </c>
      <c r="P1205" t="b">
        <v>0</v>
      </c>
      <c r="Q1205" t="b">
        <v>1</v>
      </c>
      <c r="R1205" t="s">
        <v>10859</v>
      </c>
      <c r="S1205">
        <v>40</v>
      </c>
      <c r="T1205" t="b">
        <v>0</v>
      </c>
      <c r="V1205" t="s">
        <v>8</v>
      </c>
      <c r="W1205" t="s">
        <v>8</v>
      </c>
      <c r="X1205" s="11">
        <v>72</v>
      </c>
      <c r="Y1205">
        <v>1</v>
      </c>
      <c r="Z1205" s="46" cm="1">
        <f t="array" ref="Z1205">IF(V1205="NA",$AD$2,(INDEX($BL$4:$BL$73,MATCH(V1205&amp;W1205,$BK$4:$BK$73&amp;$BJ$4:$BJ$73,0))))</f>
        <v>-4.0430703315750931E-2</v>
      </c>
      <c r="AA1205" s="46">
        <f t="shared" si="26"/>
        <v>0.95956929668424906</v>
      </c>
      <c r="AB1205" s="46"/>
    </row>
    <row r="1206" spans="1:28" x14ac:dyDescent="0.25">
      <c r="A1206">
        <v>5937</v>
      </c>
      <c r="B1206" s="1">
        <v>45537.576337939798</v>
      </c>
      <c r="C1206" s="1">
        <v>45537</v>
      </c>
      <c r="D1206" t="s">
        <v>9100</v>
      </c>
      <c r="E1206" t="s">
        <v>9101</v>
      </c>
      <c r="F1206" t="s">
        <v>664</v>
      </c>
      <c r="G1206">
        <v>71</v>
      </c>
      <c r="H1206" t="b">
        <v>0</v>
      </c>
      <c r="I1206" t="s">
        <v>9240</v>
      </c>
      <c r="J1206" t="s">
        <v>9103</v>
      </c>
      <c r="K1206" t="s">
        <v>7</v>
      </c>
      <c r="L1206" t="b">
        <v>0</v>
      </c>
      <c r="M1206" t="s">
        <v>10860</v>
      </c>
      <c r="N1206" t="b">
        <v>0</v>
      </c>
      <c r="O1206" t="b">
        <v>0</v>
      </c>
      <c r="P1206" t="b">
        <v>0</v>
      </c>
      <c r="Q1206" t="b">
        <v>1</v>
      </c>
      <c r="R1206" t="s">
        <v>10861</v>
      </c>
      <c r="S1206">
        <v>40</v>
      </c>
      <c r="T1206" t="b">
        <v>0</v>
      </c>
      <c r="V1206" t="s">
        <v>886</v>
      </c>
      <c r="W1206">
        <v>4</v>
      </c>
      <c r="X1206" s="11">
        <v>72</v>
      </c>
      <c r="Y1206">
        <v>1</v>
      </c>
      <c r="Z1206" s="46" cm="1">
        <f t="array" ref="Z1206">IF(V1206="NA",$AD$2,(INDEX($BL$4:$BL$73,MATCH(V1206&amp;W1206,$BK$4:$BK$73&amp;$BJ$4:$BJ$73,0))))</f>
        <v>1.0498615788681297E-2</v>
      </c>
      <c r="AA1206" s="46">
        <f t="shared" si="26"/>
        <v>1.0104986157886813</v>
      </c>
      <c r="AB1206" s="46"/>
    </row>
    <row r="1207" spans="1:28" x14ac:dyDescent="0.25">
      <c r="A1207">
        <v>5938</v>
      </c>
      <c r="B1207" s="1">
        <v>45537.576025729199</v>
      </c>
      <c r="C1207" s="1">
        <v>45537</v>
      </c>
      <c r="D1207" t="s">
        <v>9100</v>
      </c>
      <c r="E1207" t="s">
        <v>9101</v>
      </c>
      <c r="F1207" t="s">
        <v>664</v>
      </c>
      <c r="G1207">
        <v>83</v>
      </c>
      <c r="H1207" t="b">
        <v>0</v>
      </c>
      <c r="I1207" t="s">
        <v>9240</v>
      </c>
      <c r="J1207" t="s">
        <v>9103</v>
      </c>
      <c r="K1207" t="s">
        <v>7</v>
      </c>
      <c r="L1207" t="b">
        <v>0</v>
      </c>
      <c r="M1207" t="s">
        <v>6813</v>
      </c>
      <c r="N1207" t="b">
        <v>0</v>
      </c>
      <c r="O1207" t="b">
        <v>0</v>
      </c>
      <c r="P1207" t="b">
        <v>0</v>
      </c>
      <c r="Q1207" t="b">
        <v>1</v>
      </c>
      <c r="R1207" t="s">
        <v>3186</v>
      </c>
      <c r="S1207">
        <v>40</v>
      </c>
      <c r="T1207" t="b">
        <v>0</v>
      </c>
      <c r="V1207" t="s">
        <v>886</v>
      </c>
      <c r="W1207">
        <v>5</v>
      </c>
      <c r="X1207" s="11">
        <v>87</v>
      </c>
      <c r="Y1207">
        <v>1</v>
      </c>
      <c r="Z1207" s="46" cm="1">
        <f t="array" ref="Z1207">IF(V1207="NA",$AD$2,(INDEX($BL$4:$BL$73,MATCH(V1207&amp;W1207,$BK$4:$BK$73&amp;$BJ$4:$BJ$73,0))))</f>
        <v>4.1970782120221983E-2</v>
      </c>
      <c r="AA1207" s="46">
        <f t="shared" si="26"/>
        <v>1.041970782120222</v>
      </c>
      <c r="AB1207" s="46"/>
    </row>
    <row r="1208" spans="1:28" x14ac:dyDescent="0.25">
      <c r="A1208">
        <v>5939</v>
      </c>
      <c r="B1208" s="1">
        <v>45537.575686712997</v>
      </c>
      <c r="C1208" s="1">
        <v>45537</v>
      </c>
      <c r="D1208" t="s">
        <v>9100</v>
      </c>
      <c r="E1208" t="s">
        <v>9101</v>
      </c>
      <c r="F1208" t="s">
        <v>664</v>
      </c>
      <c r="G1208">
        <v>80</v>
      </c>
      <c r="H1208" t="b">
        <v>0</v>
      </c>
      <c r="I1208" t="s">
        <v>9240</v>
      </c>
      <c r="J1208" t="s">
        <v>9103</v>
      </c>
      <c r="K1208" t="s">
        <v>7</v>
      </c>
      <c r="L1208" t="b">
        <v>0</v>
      </c>
      <c r="M1208" t="s">
        <v>10862</v>
      </c>
      <c r="N1208" t="b">
        <v>0</v>
      </c>
      <c r="O1208" t="b">
        <v>0</v>
      </c>
      <c r="P1208" t="b">
        <v>0</v>
      </c>
      <c r="Q1208" t="b">
        <v>1</v>
      </c>
      <c r="R1208" t="s">
        <v>10863</v>
      </c>
      <c r="S1208">
        <v>40</v>
      </c>
      <c r="T1208" t="b">
        <v>0</v>
      </c>
      <c r="V1208" t="s">
        <v>8</v>
      </c>
      <c r="W1208" t="s">
        <v>8</v>
      </c>
      <c r="X1208" s="11">
        <v>82</v>
      </c>
      <c r="Y1208">
        <v>1</v>
      </c>
      <c r="Z1208" s="46" cm="1">
        <f t="array" ref="Z1208">IF(V1208="NA",$AD$2,(INDEX($BL$4:$BL$73,MATCH(V1208&amp;W1208,$BK$4:$BK$73&amp;$BJ$4:$BJ$73,0))))</f>
        <v>-4.0430703315750931E-2</v>
      </c>
      <c r="AA1208" s="46">
        <f t="shared" si="26"/>
        <v>0.95956929668424906</v>
      </c>
      <c r="AB1208" s="46"/>
    </row>
    <row r="1209" spans="1:28" x14ac:dyDescent="0.25">
      <c r="A1209">
        <v>5942</v>
      </c>
      <c r="B1209" s="1">
        <v>45537.567941122703</v>
      </c>
      <c r="C1209" s="1">
        <v>45537</v>
      </c>
      <c r="D1209" t="s">
        <v>9100</v>
      </c>
      <c r="E1209" t="s">
        <v>9101</v>
      </c>
      <c r="F1209" t="s">
        <v>790</v>
      </c>
      <c r="G1209">
        <v>73</v>
      </c>
      <c r="H1209" t="b">
        <v>0</v>
      </c>
      <c r="I1209" t="s">
        <v>9240</v>
      </c>
      <c r="J1209" t="s">
        <v>9103</v>
      </c>
      <c r="K1209" t="s">
        <v>7</v>
      </c>
      <c r="L1209" t="b">
        <v>0</v>
      </c>
      <c r="M1209" t="s">
        <v>10864</v>
      </c>
      <c r="N1209" t="b">
        <v>0</v>
      </c>
      <c r="O1209" t="b">
        <v>0</v>
      </c>
      <c r="P1209" t="b">
        <v>0</v>
      </c>
      <c r="Q1209" t="b">
        <v>1</v>
      </c>
      <c r="R1209" t="s">
        <v>10865</v>
      </c>
      <c r="S1209">
        <v>40</v>
      </c>
      <c r="T1209" t="b">
        <v>0</v>
      </c>
      <c r="V1209" t="s">
        <v>888</v>
      </c>
      <c r="W1209">
        <v>5</v>
      </c>
      <c r="X1209" s="11">
        <v>77</v>
      </c>
      <c r="Y1209">
        <v>1</v>
      </c>
      <c r="Z1209" s="46" cm="1">
        <f t="array" ref="Z1209">IF(V1209="NA",$AD$2,(INDEX($BL$4:$BL$73,MATCH(V1209&amp;W1209,$BK$4:$BK$73&amp;$BJ$4:$BJ$73,0))))</f>
        <v>4.1970782120221983E-2</v>
      </c>
      <c r="AA1209" s="46">
        <f t="shared" si="26"/>
        <v>1.041970782120222</v>
      </c>
      <c r="AB1209" s="46"/>
    </row>
    <row r="1210" spans="1:28" x14ac:dyDescent="0.25">
      <c r="A1210">
        <v>5943</v>
      </c>
      <c r="B1210" s="1">
        <v>45537.567627060198</v>
      </c>
      <c r="C1210" s="1">
        <v>45537</v>
      </c>
      <c r="D1210" t="s">
        <v>9100</v>
      </c>
      <c r="E1210" t="s">
        <v>9101</v>
      </c>
      <c r="F1210" t="s">
        <v>664</v>
      </c>
      <c r="G1210">
        <v>88</v>
      </c>
      <c r="H1210" t="b">
        <v>0</v>
      </c>
      <c r="I1210" t="s">
        <v>9240</v>
      </c>
      <c r="J1210" t="s">
        <v>9103</v>
      </c>
      <c r="K1210" t="s">
        <v>7</v>
      </c>
      <c r="L1210" t="b">
        <v>0</v>
      </c>
      <c r="M1210" t="s">
        <v>10866</v>
      </c>
      <c r="N1210" t="b">
        <v>0</v>
      </c>
      <c r="O1210" t="b">
        <v>0</v>
      </c>
      <c r="P1210" t="b">
        <v>0</v>
      </c>
      <c r="Q1210" t="b">
        <v>1</v>
      </c>
      <c r="R1210" t="s">
        <v>10867</v>
      </c>
      <c r="S1210">
        <v>40</v>
      </c>
      <c r="T1210" t="b">
        <v>0</v>
      </c>
      <c r="V1210" t="s">
        <v>8</v>
      </c>
      <c r="W1210" t="s">
        <v>8</v>
      </c>
      <c r="X1210" s="11">
        <v>92</v>
      </c>
      <c r="Y1210">
        <v>1</v>
      </c>
      <c r="Z1210" s="46" cm="1">
        <f t="array" ref="Z1210">IF(V1210="NA",$AD$2,(INDEX($BL$4:$BL$73,MATCH(V1210&amp;W1210,$BK$4:$BK$73&amp;$BJ$4:$BJ$73,0))))</f>
        <v>-4.0430703315750931E-2</v>
      </c>
      <c r="AA1210" s="46">
        <f t="shared" si="26"/>
        <v>0.95956929668424906</v>
      </c>
      <c r="AB1210" s="46"/>
    </row>
    <row r="1211" spans="1:28" x14ac:dyDescent="0.25">
      <c r="A1211">
        <v>5944</v>
      </c>
      <c r="B1211" s="1">
        <v>45537.567295659697</v>
      </c>
      <c r="C1211" s="1">
        <v>45537</v>
      </c>
      <c r="D1211" t="s">
        <v>9100</v>
      </c>
      <c r="E1211" t="s">
        <v>9101</v>
      </c>
      <c r="F1211" t="s">
        <v>790</v>
      </c>
      <c r="G1211">
        <v>86</v>
      </c>
      <c r="H1211" t="b">
        <v>0</v>
      </c>
      <c r="I1211" t="s">
        <v>9240</v>
      </c>
      <c r="J1211" t="s">
        <v>9103</v>
      </c>
      <c r="K1211" t="s">
        <v>7</v>
      </c>
      <c r="L1211" t="b">
        <v>0</v>
      </c>
      <c r="M1211" t="s">
        <v>6812</v>
      </c>
      <c r="N1211" t="b">
        <v>0</v>
      </c>
      <c r="O1211" t="b">
        <v>0</v>
      </c>
      <c r="P1211" t="b">
        <v>0</v>
      </c>
      <c r="Q1211" t="b">
        <v>1</v>
      </c>
      <c r="R1211" t="s">
        <v>3184</v>
      </c>
      <c r="S1211">
        <v>40</v>
      </c>
      <c r="T1211" t="b">
        <v>0</v>
      </c>
      <c r="V1211" t="s">
        <v>741</v>
      </c>
      <c r="W1211">
        <v>4</v>
      </c>
      <c r="X1211" s="11">
        <v>87</v>
      </c>
      <c r="Y1211">
        <v>1</v>
      </c>
      <c r="Z1211" s="46" cm="1">
        <f t="array" ref="Z1211">IF(V1211="NA",$AD$2,(INDEX($BL$4:$BL$73,MATCH(V1211&amp;W1211,$BK$4:$BK$73&amp;$BJ$4:$BJ$73,0))))</f>
        <v>1.1678733304575806E-2</v>
      </c>
      <c r="AA1211" s="46">
        <f t="shared" si="26"/>
        <v>1.0116787333045758</v>
      </c>
      <c r="AB1211" s="46"/>
    </row>
    <row r="1212" spans="1:28" x14ac:dyDescent="0.25">
      <c r="A1212">
        <v>5945</v>
      </c>
      <c r="B1212" s="1">
        <v>45537.566998044</v>
      </c>
      <c r="C1212" s="1">
        <v>45537</v>
      </c>
      <c r="D1212" t="s">
        <v>9100</v>
      </c>
      <c r="E1212" t="s">
        <v>9101</v>
      </c>
      <c r="F1212" t="s">
        <v>664</v>
      </c>
      <c r="G1212">
        <v>82</v>
      </c>
      <c r="H1212" t="b">
        <v>0</v>
      </c>
      <c r="I1212" t="s">
        <v>9240</v>
      </c>
      <c r="J1212" t="s">
        <v>9103</v>
      </c>
      <c r="K1212" t="s">
        <v>7</v>
      </c>
      <c r="L1212" t="b">
        <v>0</v>
      </c>
      <c r="M1212" t="s">
        <v>10868</v>
      </c>
      <c r="N1212" t="b">
        <v>0</v>
      </c>
      <c r="O1212" t="b">
        <v>0</v>
      </c>
      <c r="P1212" t="b">
        <v>0</v>
      </c>
      <c r="Q1212" t="b">
        <v>1</v>
      </c>
      <c r="R1212" t="s">
        <v>10869</v>
      </c>
      <c r="S1212">
        <v>40</v>
      </c>
      <c r="T1212" t="b">
        <v>0</v>
      </c>
      <c r="V1212" t="s">
        <v>886</v>
      </c>
      <c r="W1212">
        <v>5</v>
      </c>
      <c r="X1212" s="11">
        <v>82</v>
      </c>
      <c r="Y1212">
        <v>1</v>
      </c>
      <c r="Z1212" s="46" cm="1">
        <f t="array" ref="Z1212">IF(V1212="NA",$AD$2,(INDEX($BL$4:$BL$73,MATCH(V1212&amp;W1212,$BK$4:$BK$73&amp;$BJ$4:$BJ$73,0))))</f>
        <v>4.1970782120221983E-2</v>
      </c>
      <c r="AA1212" s="46">
        <f t="shared" si="26"/>
        <v>1.041970782120222</v>
      </c>
      <c r="AB1212" s="46"/>
    </row>
    <row r="1213" spans="1:28" x14ac:dyDescent="0.25">
      <c r="A1213">
        <v>5946</v>
      </c>
      <c r="B1213" s="1">
        <v>45537.5655197917</v>
      </c>
      <c r="C1213" s="1">
        <v>45537</v>
      </c>
      <c r="D1213" t="s">
        <v>9100</v>
      </c>
      <c r="E1213" t="s">
        <v>9101</v>
      </c>
      <c r="F1213" t="s">
        <v>790</v>
      </c>
      <c r="G1213">
        <v>71</v>
      </c>
      <c r="H1213" t="b">
        <v>0</v>
      </c>
      <c r="I1213" t="s">
        <v>9240</v>
      </c>
      <c r="J1213" t="s">
        <v>9103</v>
      </c>
      <c r="K1213" t="s">
        <v>7</v>
      </c>
      <c r="L1213" t="b">
        <v>0</v>
      </c>
      <c r="M1213" t="s">
        <v>10870</v>
      </c>
      <c r="N1213" t="b">
        <v>0</v>
      </c>
      <c r="O1213" t="b">
        <v>0</v>
      </c>
      <c r="P1213" t="b">
        <v>0</v>
      </c>
      <c r="Q1213" t="b">
        <v>1</v>
      </c>
      <c r="R1213" t="s">
        <v>10871</v>
      </c>
      <c r="S1213">
        <v>40</v>
      </c>
      <c r="T1213" t="b">
        <v>0</v>
      </c>
      <c r="V1213" t="s">
        <v>892</v>
      </c>
      <c r="W1213">
        <v>4</v>
      </c>
      <c r="X1213" s="11">
        <v>72</v>
      </c>
      <c r="Y1213">
        <v>1</v>
      </c>
      <c r="Z1213" s="46" cm="1">
        <f t="array" ref="Z1213">IF(V1213="NA",$AD$2,(INDEX($BL$4:$BL$73,MATCH(V1213&amp;W1213,$BK$4:$BK$73&amp;$BJ$4:$BJ$73,0))))</f>
        <v>1.0498615788681274E-2</v>
      </c>
      <c r="AA1213" s="46">
        <f t="shared" si="26"/>
        <v>1.0104986157886813</v>
      </c>
      <c r="AB1213" s="46"/>
    </row>
    <row r="1214" spans="1:28" x14ac:dyDescent="0.25">
      <c r="A1214">
        <v>5951</v>
      </c>
      <c r="B1214" s="1">
        <v>45537.564564733802</v>
      </c>
      <c r="C1214" s="1">
        <v>45537</v>
      </c>
      <c r="D1214" t="s">
        <v>9100</v>
      </c>
      <c r="E1214" t="s">
        <v>9101</v>
      </c>
      <c r="F1214" t="s">
        <v>664</v>
      </c>
      <c r="G1214">
        <v>70</v>
      </c>
      <c r="H1214" t="b">
        <v>0</v>
      </c>
      <c r="I1214" t="s">
        <v>9240</v>
      </c>
      <c r="J1214" t="s">
        <v>9103</v>
      </c>
      <c r="K1214" t="s">
        <v>7</v>
      </c>
      <c r="L1214" t="b">
        <v>0</v>
      </c>
      <c r="M1214" t="s">
        <v>10872</v>
      </c>
      <c r="N1214" t="b">
        <v>0</v>
      </c>
      <c r="O1214" t="b">
        <v>0</v>
      </c>
      <c r="P1214" t="b">
        <v>0</v>
      </c>
      <c r="Q1214" t="b">
        <v>1</v>
      </c>
      <c r="R1214" t="s">
        <v>10873</v>
      </c>
      <c r="S1214">
        <v>40</v>
      </c>
      <c r="T1214" t="b">
        <v>0</v>
      </c>
      <c r="V1214" t="s">
        <v>8</v>
      </c>
      <c r="W1214" t="s">
        <v>8</v>
      </c>
      <c r="X1214" s="11">
        <v>72</v>
      </c>
      <c r="Y1214">
        <v>1</v>
      </c>
      <c r="Z1214" s="46" cm="1">
        <f t="array" ref="Z1214">IF(V1214="NA",$AD$2,(INDEX($BL$4:$BL$73,MATCH(V1214&amp;W1214,$BK$4:$BK$73&amp;$BJ$4:$BJ$73,0))))</f>
        <v>-4.0430703315750931E-2</v>
      </c>
      <c r="AA1214" s="46">
        <f t="shared" si="26"/>
        <v>0.95956929668424906</v>
      </c>
      <c r="AB1214" s="46"/>
    </row>
    <row r="1215" spans="1:28" x14ac:dyDescent="0.25">
      <c r="A1215">
        <v>5952</v>
      </c>
      <c r="B1215" s="1">
        <v>45537.564282175903</v>
      </c>
      <c r="C1215" s="1">
        <v>45537</v>
      </c>
      <c r="D1215" t="s">
        <v>9100</v>
      </c>
      <c r="E1215" t="s">
        <v>9101</v>
      </c>
      <c r="F1215" t="s">
        <v>790</v>
      </c>
      <c r="G1215">
        <v>70</v>
      </c>
      <c r="H1215" t="b">
        <v>0</v>
      </c>
      <c r="I1215" t="s">
        <v>9240</v>
      </c>
      <c r="J1215" t="s">
        <v>9103</v>
      </c>
      <c r="K1215" t="s">
        <v>7</v>
      </c>
      <c r="L1215" t="b">
        <v>0</v>
      </c>
      <c r="M1215" t="s">
        <v>10874</v>
      </c>
      <c r="N1215" t="b">
        <v>0</v>
      </c>
      <c r="O1215" t="b">
        <v>0</v>
      </c>
      <c r="P1215" t="b">
        <v>0</v>
      </c>
      <c r="Q1215" t="b">
        <v>1</v>
      </c>
      <c r="R1215" t="s">
        <v>10875</v>
      </c>
      <c r="S1215">
        <v>40</v>
      </c>
      <c r="T1215" t="b">
        <v>0</v>
      </c>
      <c r="V1215" t="s">
        <v>8</v>
      </c>
      <c r="W1215" t="s">
        <v>8</v>
      </c>
      <c r="X1215" s="11">
        <v>72</v>
      </c>
      <c r="Y1215">
        <v>1</v>
      </c>
      <c r="Z1215" s="46" cm="1">
        <f t="array" ref="Z1215">IF(V1215="NA",$AD$2,(INDEX($BL$4:$BL$73,MATCH(V1215&amp;W1215,$BK$4:$BK$73&amp;$BJ$4:$BJ$73,0))))</f>
        <v>-4.0430703315750931E-2</v>
      </c>
      <c r="AA1215" s="46">
        <f t="shared" si="26"/>
        <v>0.95956929668424906</v>
      </c>
      <c r="AB1215" s="46"/>
    </row>
    <row r="1216" spans="1:28" x14ac:dyDescent="0.25">
      <c r="A1216">
        <v>5953</v>
      </c>
      <c r="B1216" s="1">
        <v>45537.563781284698</v>
      </c>
      <c r="C1216" s="1">
        <v>45537</v>
      </c>
      <c r="D1216" t="s">
        <v>9100</v>
      </c>
      <c r="E1216" t="s">
        <v>9101</v>
      </c>
      <c r="F1216" t="s">
        <v>664</v>
      </c>
      <c r="G1216">
        <v>85</v>
      </c>
      <c r="H1216" t="b">
        <v>0</v>
      </c>
      <c r="I1216" t="s">
        <v>9240</v>
      </c>
      <c r="J1216" t="s">
        <v>9103</v>
      </c>
      <c r="K1216" t="s">
        <v>7</v>
      </c>
      <c r="L1216" t="b">
        <v>0</v>
      </c>
      <c r="M1216" t="s">
        <v>10876</v>
      </c>
      <c r="N1216" t="b">
        <v>0</v>
      </c>
      <c r="O1216" t="b">
        <v>0</v>
      </c>
      <c r="P1216" t="b">
        <v>0</v>
      </c>
      <c r="Q1216" t="b">
        <v>1</v>
      </c>
      <c r="R1216" t="s">
        <v>10877</v>
      </c>
      <c r="S1216">
        <v>40</v>
      </c>
      <c r="T1216" t="b">
        <v>0</v>
      </c>
      <c r="V1216" t="s">
        <v>8</v>
      </c>
      <c r="W1216" t="s">
        <v>8</v>
      </c>
      <c r="X1216" s="11">
        <v>87</v>
      </c>
      <c r="Y1216">
        <v>1</v>
      </c>
      <c r="Z1216" s="46" cm="1">
        <f t="array" ref="Z1216">IF(V1216="NA",$AD$2,(INDEX($BL$4:$BL$73,MATCH(V1216&amp;W1216,$BK$4:$BK$73&amp;$BJ$4:$BJ$73,0))))</f>
        <v>-4.0430703315750931E-2</v>
      </c>
      <c r="AA1216" s="46">
        <f t="shared" si="26"/>
        <v>0.95956929668424906</v>
      </c>
      <c r="AB1216" s="46"/>
    </row>
    <row r="1217" spans="1:28" x14ac:dyDescent="0.25">
      <c r="A1217">
        <v>5957</v>
      </c>
      <c r="B1217" s="1">
        <v>45537.562844942098</v>
      </c>
      <c r="C1217" s="1">
        <v>45537</v>
      </c>
      <c r="D1217" t="s">
        <v>9100</v>
      </c>
      <c r="E1217" t="s">
        <v>9101</v>
      </c>
      <c r="F1217" t="s">
        <v>664</v>
      </c>
      <c r="G1217">
        <v>71</v>
      </c>
      <c r="H1217" t="b">
        <v>0</v>
      </c>
      <c r="I1217" t="s">
        <v>9240</v>
      </c>
      <c r="J1217" t="s">
        <v>9103</v>
      </c>
      <c r="K1217" t="s">
        <v>7</v>
      </c>
      <c r="L1217" t="b">
        <v>0</v>
      </c>
      <c r="M1217" t="s">
        <v>10878</v>
      </c>
      <c r="N1217" t="b">
        <v>0</v>
      </c>
      <c r="O1217" t="b">
        <v>0</v>
      </c>
      <c r="P1217" t="b">
        <v>0</v>
      </c>
      <c r="Q1217" t="b">
        <v>1</v>
      </c>
      <c r="R1217" t="s">
        <v>10879</v>
      </c>
      <c r="S1217">
        <v>40</v>
      </c>
      <c r="T1217" t="b">
        <v>0</v>
      </c>
      <c r="V1217" t="s">
        <v>893</v>
      </c>
      <c r="W1217">
        <v>4</v>
      </c>
      <c r="X1217" s="11">
        <v>72</v>
      </c>
      <c r="Y1217">
        <v>1</v>
      </c>
      <c r="Z1217" s="46" cm="1">
        <f t="array" ref="Z1217">IF(V1217="NA",$AD$2,(INDEX($BL$4:$BL$73,MATCH(V1217&amp;W1217,$BK$4:$BK$73&amp;$BJ$4:$BJ$73,0))))</f>
        <v>1.0498615788681286E-2</v>
      </c>
      <c r="AA1217" s="46">
        <f t="shared" si="26"/>
        <v>1.0104986157886813</v>
      </c>
      <c r="AB1217" s="46"/>
    </row>
    <row r="1218" spans="1:28" x14ac:dyDescent="0.25">
      <c r="A1218">
        <v>5958</v>
      </c>
      <c r="B1218" s="1">
        <v>45537.562439282403</v>
      </c>
      <c r="C1218" s="1">
        <v>45537</v>
      </c>
      <c r="D1218" t="s">
        <v>9100</v>
      </c>
      <c r="E1218" t="s">
        <v>9101</v>
      </c>
      <c r="F1218" t="s">
        <v>790</v>
      </c>
      <c r="G1218">
        <v>89</v>
      </c>
      <c r="H1218" t="b">
        <v>0</v>
      </c>
      <c r="I1218" t="s">
        <v>9240</v>
      </c>
      <c r="J1218" t="s">
        <v>9103</v>
      </c>
      <c r="K1218" t="s">
        <v>7</v>
      </c>
      <c r="L1218" t="b">
        <v>0</v>
      </c>
      <c r="M1218" t="s">
        <v>10880</v>
      </c>
      <c r="N1218" t="b">
        <v>0</v>
      </c>
      <c r="O1218" t="b">
        <v>0</v>
      </c>
      <c r="P1218" t="b">
        <v>0</v>
      </c>
      <c r="Q1218" t="b">
        <v>1</v>
      </c>
      <c r="R1218" t="s">
        <v>10881</v>
      </c>
      <c r="S1218">
        <v>40</v>
      </c>
      <c r="T1218" t="b">
        <v>0</v>
      </c>
      <c r="V1218" t="s">
        <v>8</v>
      </c>
      <c r="W1218" t="s">
        <v>8</v>
      </c>
      <c r="X1218" s="11">
        <v>92</v>
      </c>
      <c r="Y1218">
        <v>1</v>
      </c>
      <c r="Z1218" s="46" cm="1">
        <f t="array" ref="Z1218">IF(V1218="NA",$AD$2,(INDEX($BL$4:$BL$73,MATCH(V1218&amp;W1218,$BK$4:$BK$73&amp;$BJ$4:$BJ$73,0))))</f>
        <v>-4.0430703315750931E-2</v>
      </c>
      <c r="AA1218" s="46">
        <f t="shared" si="26"/>
        <v>0.95956929668424906</v>
      </c>
      <c r="AB1218" s="46"/>
    </row>
    <row r="1219" spans="1:28" x14ac:dyDescent="0.25">
      <c r="A1219">
        <v>5967</v>
      </c>
      <c r="B1219" s="1">
        <v>45537.5569933796</v>
      </c>
      <c r="C1219" s="1">
        <v>45537</v>
      </c>
      <c r="D1219" t="s">
        <v>9100</v>
      </c>
      <c r="E1219" t="s">
        <v>9101</v>
      </c>
      <c r="F1219" t="s">
        <v>664</v>
      </c>
      <c r="G1219">
        <v>71</v>
      </c>
      <c r="H1219" t="b">
        <v>0</v>
      </c>
      <c r="I1219" t="s">
        <v>9240</v>
      </c>
      <c r="J1219" t="s">
        <v>9103</v>
      </c>
      <c r="K1219" t="s">
        <v>7</v>
      </c>
      <c r="L1219" t="b">
        <v>0</v>
      </c>
      <c r="M1219" t="s">
        <v>10882</v>
      </c>
      <c r="N1219" t="b">
        <v>0</v>
      </c>
      <c r="O1219" t="b">
        <v>0</v>
      </c>
      <c r="P1219" t="b">
        <v>0</v>
      </c>
      <c r="Q1219" t="b">
        <v>1</v>
      </c>
      <c r="R1219" t="s">
        <v>10883</v>
      </c>
      <c r="S1219">
        <v>40</v>
      </c>
      <c r="T1219" t="b">
        <v>0</v>
      </c>
      <c r="V1219" t="s">
        <v>888</v>
      </c>
      <c r="W1219">
        <v>4</v>
      </c>
      <c r="X1219" s="11">
        <v>72</v>
      </c>
      <c r="Y1219">
        <v>1</v>
      </c>
      <c r="Z1219" s="46" cm="1">
        <f t="array" ref="Z1219">IF(V1219="NA",$AD$2,(INDEX($BL$4:$BL$73,MATCH(V1219&amp;W1219,$BK$4:$BK$73&amp;$BJ$4:$BJ$73,0))))</f>
        <v>1.0498615788681257E-2</v>
      </c>
      <c r="AA1219" s="46">
        <f t="shared" si="26"/>
        <v>1.0104986157886813</v>
      </c>
      <c r="AB1219" s="46"/>
    </row>
    <row r="1220" spans="1:28" x14ac:dyDescent="0.25">
      <c r="A1220">
        <v>5970</v>
      </c>
      <c r="B1220" s="1">
        <v>45537.556323449098</v>
      </c>
      <c r="C1220" s="1">
        <v>45537</v>
      </c>
      <c r="D1220" t="s">
        <v>9100</v>
      </c>
      <c r="E1220" t="s">
        <v>9101</v>
      </c>
      <c r="F1220" t="s">
        <v>664</v>
      </c>
      <c r="G1220">
        <v>80</v>
      </c>
      <c r="H1220" t="b">
        <v>0</v>
      </c>
      <c r="I1220" t="s">
        <v>9240</v>
      </c>
      <c r="J1220" t="s">
        <v>9103</v>
      </c>
      <c r="K1220" t="s">
        <v>7</v>
      </c>
      <c r="L1220" t="b">
        <v>0</v>
      </c>
      <c r="M1220" t="s">
        <v>10884</v>
      </c>
      <c r="N1220" t="b">
        <v>0</v>
      </c>
      <c r="O1220" t="b">
        <v>0</v>
      </c>
      <c r="P1220" t="b">
        <v>0</v>
      </c>
      <c r="Q1220" t="b">
        <v>1</v>
      </c>
      <c r="R1220" t="s">
        <v>10885</v>
      </c>
      <c r="S1220">
        <v>40</v>
      </c>
      <c r="T1220" t="b">
        <v>0</v>
      </c>
      <c r="V1220" t="s">
        <v>893</v>
      </c>
      <c r="W1220">
        <v>4</v>
      </c>
      <c r="X1220" s="11">
        <v>82</v>
      </c>
      <c r="Y1220">
        <v>1</v>
      </c>
      <c r="Z1220" s="46" cm="1">
        <f t="array" ref="Z1220">IF(V1220="NA",$AD$2,(INDEX($BL$4:$BL$73,MATCH(V1220&amp;W1220,$BK$4:$BK$73&amp;$BJ$4:$BJ$73,0))))</f>
        <v>1.0498615788681286E-2</v>
      </c>
      <c r="AA1220" s="46">
        <f t="shared" ref="AA1220:AA1283" si="27">Y1220+Z1220</f>
        <v>1.0104986157886813</v>
      </c>
      <c r="AB1220" s="46"/>
    </row>
    <row r="1221" spans="1:28" x14ac:dyDescent="0.25">
      <c r="A1221">
        <v>5971</v>
      </c>
      <c r="B1221" s="1">
        <v>45537.556026597202</v>
      </c>
      <c r="C1221" s="1">
        <v>45537</v>
      </c>
      <c r="D1221" t="s">
        <v>9100</v>
      </c>
      <c r="E1221" t="s">
        <v>9101</v>
      </c>
      <c r="F1221" t="s">
        <v>790</v>
      </c>
      <c r="G1221">
        <v>75</v>
      </c>
      <c r="H1221" t="b">
        <v>0</v>
      </c>
      <c r="I1221" t="s">
        <v>9240</v>
      </c>
      <c r="J1221" t="s">
        <v>9103</v>
      </c>
      <c r="K1221" t="s">
        <v>7</v>
      </c>
      <c r="L1221" t="b">
        <v>0</v>
      </c>
      <c r="M1221" t="s">
        <v>10886</v>
      </c>
      <c r="N1221" t="b">
        <v>0</v>
      </c>
      <c r="O1221" t="b">
        <v>0</v>
      </c>
      <c r="P1221" t="b">
        <v>0</v>
      </c>
      <c r="Q1221" t="b">
        <v>1</v>
      </c>
      <c r="R1221" t="s">
        <v>10887</v>
      </c>
      <c r="S1221">
        <v>40</v>
      </c>
      <c r="T1221" t="b">
        <v>0</v>
      </c>
      <c r="V1221" t="s">
        <v>886</v>
      </c>
      <c r="W1221">
        <v>4</v>
      </c>
      <c r="X1221" s="11">
        <v>77</v>
      </c>
      <c r="Y1221">
        <v>1</v>
      </c>
      <c r="Z1221" s="46" cm="1">
        <f t="array" ref="Z1221">IF(V1221="NA",$AD$2,(INDEX($BL$4:$BL$73,MATCH(V1221&amp;W1221,$BK$4:$BK$73&amp;$BJ$4:$BJ$73,0))))</f>
        <v>1.0498615788681297E-2</v>
      </c>
      <c r="AA1221" s="46">
        <f t="shared" si="27"/>
        <v>1.0104986157886813</v>
      </c>
      <c r="AB1221" s="46"/>
    </row>
    <row r="1222" spans="1:28" x14ac:dyDescent="0.25">
      <c r="A1222">
        <v>5972</v>
      </c>
      <c r="B1222" s="1">
        <v>45537.555743819401</v>
      </c>
      <c r="C1222" s="1">
        <v>45537</v>
      </c>
      <c r="D1222" t="s">
        <v>9100</v>
      </c>
      <c r="E1222" t="s">
        <v>9101</v>
      </c>
      <c r="F1222" t="s">
        <v>664</v>
      </c>
      <c r="G1222">
        <v>81</v>
      </c>
      <c r="H1222" t="b">
        <v>0</v>
      </c>
      <c r="I1222" t="s">
        <v>9240</v>
      </c>
      <c r="J1222" t="s">
        <v>9103</v>
      </c>
      <c r="K1222" t="s">
        <v>7</v>
      </c>
      <c r="L1222" t="b">
        <v>0</v>
      </c>
      <c r="M1222" t="s">
        <v>10888</v>
      </c>
      <c r="N1222" t="b">
        <v>0</v>
      </c>
      <c r="O1222" t="b">
        <v>0</v>
      </c>
      <c r="P1222" t="b">
        <v>0</v>
      </c>
      <c r="Q1222" t="b">
        <v>1</v>
      </c>
      <c r="R1222" t="s">
        <v>10889</v>
      </c>
      <c r="S1222">
        <v>40</v>
      </c>
      <c r="T1222" t="b">
        <v>0</v>
      </c>
      <c r="V1222" t="s">
        <v>8</v>
      </c>
      <c r="W1222" t="s">
        <v>8</v>
      </c>
      <c r="X1222" s="11">
        <v>82</v>
      </c>
      <c r="Y1222">
        <v>1</v>
      </c>
      <c r="Z1222" s="46" cm="1">
        <f t="array" ref="Z1222">IF(V1222="NA",$AD$2,(INDEX($BL$4:$BL$73,MATCH(V1222&amp;W1222,$BK$4:$BK$73&amp;$BJ$4:$BJ$73,0))))</f>
        <v>-4.0430703315750931E-2</v>
      </c>
      <c r="AA1222" s="46">
        <f t="shared" si="27"/>
        <v>0.95956929668424906</v>
      </c>
      <c r="AB1222" s="46"/>
    </row>
    <row r="1223" spans="1:28" x14ac:dyDescent="0.25">
      <c r="A1223">
        <v>5973</v>
      </c>
      <c r="B1223" s="1">
        <v>45537.555534664403</v>
      </c>
      <c r="C1223" s="1">
        <v>45537</v>
      </c>
      <c r="D1223" t="s">
        <v>9100</v>
      </c>
      <c r="E1223" t="s">
        <v>9101</v>
      </c>
      <c r="F1223" t="s">
        <v>664</v>
      </c>
      <c r="G1223">
        <v>76</v>
      </c>
      <c r="H1223" t="b">
        <v>0</v>
      </c>
      <c r="I1223" t="s">
        <v>9240</v>
      </c>
      <c r="J1223" t="s">
        <v>9103</v>
      </c>
      <c r="K1223" t="s">
        <v>7</v>
      </c>
      <c r="L1223" t="b">
        <v>0</v>
      </c>
      <c r="M1223" t="s">
        <v>10890</v>
      </c>
      <c r="N1223" t="b">
        <v>0</v>
      </c>
      <c r="O1223" t="b">
        <v>0</v>
      </c>
      <c r="P1223" t="b">
        <v>0</v>
      </c>
      <c r="Q1223" t="b">
        <v>1</v>
      </c>
      <c r="R1223" t="s">
        <v>10891</v>
      </c>
      <c r="S1223">
        <v>40</v>
      </c>
      <c r="T1223" t="b">
        <v>0</v>
      </c>
      <c r="V1223" t="s">
        <v>8</v>
      </c>
      <c r="W1223" t="s">
        <v>8</v>
      </c>
      <c r="X1223" s="11">
        <v>77</v>
      </c>
      <c r="Y1223">
        <v>1</v>
      </c>
      <c r="Z1223" s="46" cm="1">
        <f t="array" ref="Z1223">IF(V1223="NA",$AD$2,(INDEX($BL$4:$BL$73,MATCH(V1223&amp;W1223,$BK$4:$BK$73&amp;$BJ$4:$BJ$73,0))))</f>
        <v>-4.0430703315750931E-2</v>
      </c>
      <c r="AA1223" s="46">
        <f t="shared" si="27"/>
        <v>0.95956929668424906</v>
      </c>
      <c r="AB1223" s="46"/>
    </row>
    <row r="1224" spans="1:28" x14ac:dyDescent="0.25">
      <c r="A1224">
        <v>5985</v>
      </c>
      <c r="B1224" s="1">
        <v>45537.549348599503</v>
      </c>
      <c r="C1224" s="1">
        <v>45537</v>
      </c>
      <c r="D1224" t="s">
        <v>9100</v>
      </c>
      <c r="E1224" t="s">
        <v>9101</v>
      </c>
      <c r="F1224" t="s">
        <v>790</v>
      </c>
      <c r="G1224">
        <v>78</v>
      </c>
      <c r="H1224" t="b">
        <v>0</v>
      </c>
      <c r="I1224" t="s">
        <v>9240</v>
      </c>
      <c r="J1224" t="s">
        <v>9159</v>
      </c>
      <c r="K1224" t="s">
        <v>7</v>
      </c>
      <c r="L1224" t="b">
        <v>0</v>
      </c>
      <c r="M1224" t="s">
        <v>10892</v>
      </c>
      <c r="N1224" t="b">
        <v>0</v>
      </c>
      <c r="O1224" t="b">
        <v>0</v>
      </c>
      <c r="P1224" t="b">
        <v>0</v>
      </c>
      <c r="Q1224" t="b">
        <v>1</v>
      </c>
      <c r="R1224" t="s">
        <v>10893</v>
      </c>
      <c r="S1224">
        <v>40</v>
      </c>
      <c r="T1224" t="b">
        <v>0</v>
      </c>
      <c r="V1224" t="s">
        <v>658</v>
      </c>
      <c r="W1224">
        <v>4</v>
      </c>
      <c r="X1224" s="11">
        <v>82</v>
      </c>
      <c r="Y1224">
        <v>1</v>
      </c>
      <c r="Z1224" s="46" cm="1">
        <f t="array" ref="Z1224">IF(V1224="NA",$AD$2,(INDEX($BL$4:$BL$73,MATCH(V1224&amp;W1224,$BK$4:$BK$73&amp;$BJ$4:$BJ$73,0))))</f>
        <v>1.1678733304575896E-2</v>
      </c>
      <c r="AA1224" s="46">
        <f t="shared" si="27"/>
        <v>1.0116787333045758</v>
      </c>
      <c r="AB1224" s="46"/>
    </row>
    <row r="1225" spans="1:28" x14ac:dyDescent="0.25">
      <c r="A1225">
        <v>5986</v>
      </c>
      <c r="B1225" s="1">
        <v>45537.549079675897</v>
      </c>
      <c r="C1225" s="1">
        <v>45537</v>
      </c>
      <c r="D1225" t="s">
        <v>9100</v>
      </c>
      <c r="E1225" t="s">
        <v>9101</v>
      </c>
      <c r="F1225" t="s">
        <v>664</v>
      </c>
      <c r="G1225">
        <v>78</v>
      </c>
      <c r="H1225" t="b">
        <v>0</v>
      </c>
      <c r="I1225" t="s">
        <v>9240</v>
      </c>
      <c r="J1225" t="s">
        <v>9159</v>
      </c>
      <c r="K1225" t="s">
        <v>7</v>
      </c>
      <c r="L1225" t="b">
        <v>0</v>
      </c>
      <c r="M1225" t="s">
        <v>6810</v>
      </c>
      <c r="N1225" t="b">
        <v>0</v>
      </c>
      <c r="O1225" t="b">
        <v>0</v>
      </c>
      <c r="P1225" t="b">
        <v>0</v>
      </c>
      <c r="Q1225" t="b">
        <v>1</v>
      </c>
      <c r="R1225" t="s">
        <v>3171</v>
      </c>
      <c r="S1225">
        <v>40</v>
      </c>
      <c r="T1225" t="b">
        <v>0</v>
      </c>
      <c r="V1225" t="s">
        <v>886</v>
      </c>
      <c r="W1225">
        <v>5</v>
      </c>
      <c r="X1225" s="11">
        <v>82</v>
      </c>
      <c r="Y1225">
        <v>1</v>
      </c>
      <c r="Z1225" s="46" cm="1">
        <f t="array" ref="Z1225">IF(V1225="NA",$AD$2,(INDEX($BL$4:$BL$73,MATCH(V1225&amp;W1225,$BK$4:$BK$73&amp;$BJ$4:$BJ$73,0))))</f>
        <v>4.1970782120221983E-2</v>
      </c>
      <c r="AA1225" s="46">
        <f t="shared" si="27"/>
        <v>1.041970782120222</v>
      </c>
      <c r="AB1225" s="46"/>
    </row>
    <row r="1226" spans="1:28" x14ac:dyDescent="0.25">
      <c r="A1226">
        <v>5996</v>
      </c>
      <c r="B1226" s="1">
        <v>45537.545625798601</v>
      </c>
      <c r="C1226" s="1">
        <v>45537</v>
      </c>
      <c r="D1226" t="s">
        <v>9100</v>
      </c>
      <c r="E1226" t="s">
        <v>9101</v>
      </c>
      <c r="F1226" t="s">
        <v>790</v>
      </c>
      <c r="G1226">
        <v>74</v>
      </c>
      <c r="H1226" t="b">
        <v>0</v>
      </c>
      <c r="I1226" t="s">
        <v>9240</v>
      </c>
      <c r="J1226" t="s">
        <v>9159</v>
      </c>
      <c r="K1226" t="s">
        <v>7</v>
      </c>
      <c r="L1226" t="b">
        <v>0</v>
      </c>
      <c r="M1226" t="s">
        <v>10894</v>
      </c>
      <c r="N1226" t="b">
        <v>0</v>
      </c>
      <c r="O1226" t="b">
        <v>0</v>
      </c>
      <c r="P1226" t="b">
        <v>0</v>
      </c>
      <c r="Q1226" t="b">
        <v>1</v>
      </c>
      <c r="R1226" t="s">
        <v>10895</v>
      </c>
      <c r="S1226">
        <v>40</v>
      </c>
      <c r="T1226" t="b">
        <v>0</v>
      </c>
      <c r="V1226" t="s">
        <v>949</v>
      </c>
      <c r="W1226">
        <v>5</v>
      </c>
      <c r="X1226" s="11">
        <v>77</v>
      </c>
      <c r="Y1226">
        <v>1</v>
      </c>
      <c r="Z1226" s="46" cm="1">
        <f t="array" ref="Z1226">IF(V1226="NA",$AD$2,(INDEX($BL$4:$BL$73,MATCH(V1226&amp;W1226,$BK$4:$BK$73&amp;$BJ$4:$BJ$73,0))))</f>
        <v>4.1970782120221983E-2</v>
      </c>
      <c r="AA1226" s="46">
        <f t="shared" si="27"/>
        <v>1.041970782120222</v>
      </c>
      <c r="AB1226" s="46"/>
    </row>
    <row r="1227" spans="1:28" x14ac:dyDescent="0.25">
      <c r="A1227">
        <v>5997</v>
      </c>
      <c r="B1227" s="1">
        <v>45537.545339398202</v>
      </c>
      <c r="C1227" s="1">
        <v>45537</v>
      </c>
      <c r="D1227" t="s">
        <v>9100</v>
      </c>
      <c r="E1227" t="s">
        <v>9101</v>
      </c>
      <c r="F1227" t="s">
        <v>664</v>
      </c>
      <c r="G1227">
        <v>74</v>
      </c>
      <c r="H1227" t="b">
        <v>0</v>
      </c>
      <c r="I1227" t="s">
        <v>9240</v>
      </c>
      <c r="J1227" t="s">
        <v>9159</v>
      </c>
      <c r="K1227" t="s">
        <v>7</v>
      </c>
      <c r="L1227" t="b">
        <v>0</v>
      </c>
      <c r="M1227" t="s">
        <v>10896</v>
      </c>
      <c r="N1227" t="b">
        <v>0</v>
      </c>
      <c r="O1227" t="b">
        <v>0</v>
      </c>
      <c r="P1227" t="b">
        <v>0</v>
      </c>
      <c r="Q1227" t="b">
        <v>1</v>
      </c>
      <c r="R1227" t="s">
        <v>10897</v>
      </c>
      <c r="S1227">
        <v>40</v>
      </c>
      <c r="T1227" t="b">
        <v>0</v>
      </c>
      <c r="V1227" t="s">
        <v>8</v>
      </c>
      <c r="W1227" t="s">
        <v>8</v>
      </c>
      <c r="X1227" s="11">
        <v>77</v>
      </c>
      <c r="Y1227">
        <v>1</v>
      </c>
      <c r="Z1227" s="46" cm="1">
        <f t="array" ref="Z1227">IF(V1227="NA",$AD$2,(INDEX($BL$4:$BL$73,MATCH(V1227&amp;W1227,$BK$4:$BK$73&amp;$BJ$4:$BJ$73,0))))</f>
        <v>-4.0430703315750931E-2</v>
      </c>
      <c r="AA1227" s="46">
        <f t="shared" si="27"/>
        <v>0.95956929668424906</v>
      </c>
      <c r="AB1227" s="46"/>
    </row>
    <row r="1228" spans="1:28" x14ac:dyDescent="0.25">
      <c r="A1228">
        <v>5998</v>
      </c>
      <c r="B1228" s="1">
        <v>45537.545063333302</v>
      </c>
      <c r="C1228" s="1">
        <v>45537</v>
      </c>
      <c r="D1228" t="s">
        <v>9100</v>
      </c>
      <c r="E1228" t="s">
        <v>9101</v>
      </c>
      <c r="F1228" t="s">
        <v>664</v>
      </c>
      <c r="G1228">
        <v>76</v>
      </c>
      <c r="H1228" t="b">
        <v>0</v>
      </c>
      <c r="I1228" t="s">
        <v>9240</v>
      </c>
      <c r="J1228" t="s">
        <v>9159</v>
      </c>
      <c r="K1228" t="s">
        <v>7</v>
      </c>
      <c r="L1228" t="b">
        <v>0</v>
      </c>
      <c r="M1228" t="s">
        <v>6808</v>
      </c>
      <c r="N1228" t="b">
        <v>0</v>
      </c>
      <c r="O1228" t="b">
        <v>0</v>
      </c>
      <c r="P1228" t="b">
        <v>0</v>
      </c>
      <c r="Q1228" t="b">
        <v>1</v>
      </c>
      <c r="R1228" t="s">
        <v>3167</v>
      </c>
      <c r="S1228">
        <v>40</v>
      </c>
      <c r="T1228" t="b">
        <v>0</v>
      </c>
      <c r="V1228" t="s">
        <v>8</v>
      </c>
      <c r="W1228" t="s">
        <v>8</v>
      </c>
      <c r="X1228" s="11">
        <v>77</v>
      </c>
      <c r="Y1228">
        <v>1</v>
      </c>
      <c r="Z1228" s="46" cm="1">
        <f t="array" ref="Z1228">IF(V1228="NA",$AD$2,(INDEX($BL$4:$BL$73,MATCH(V1228&amp;W1228,$BK$4:$BK$73&amp;$BJ$4:$BJ$73,0))))</f>
        <v>-4.0430703315750931E-2</v>
      </c>
      <c r="AA1228" s="46">
        <f t="shared" si="27"/>
        <v>0.95956929668424906</v>
      </c>
      <c r="AB1228" s="46"/>
    </row>
    <row r="1229" spans="1:28" x14ac:dyDescent="0.25">
      <c r="A1229">
        <v>5999</v>
      </c>
      <c r="B1229" s="1">
        <v>45537.544733240698</v>
      </c>
      <c r="C1229" s="1">
        <v>45537</v>
      </c>
      <c r="D1229" t="s">
        <v>9100</v>
      </c>
      <c r="E1229" t="s">
        <v>9101</v>
      </c>
      <c r="F1229" t="s">
        <v>664</v>
      </c>
      <c r="G1229">
        <v>79</v>
      </c>
      <c r="H1229" t="b">
        <v>0</v>
      </c>
      <c r="I1229" t="s">
        <v>9240</v>
      </c>
      <c r="J1229" t="s">
        <v>9159</v>
      </c>
      <c r="K1229" t="s">
        <v>7</v>
      </c>
      <c r="L1229" t="b">
        <v>0</v>
      </c>
      <c r="M1229" t="s">
        <v>10898</v>
      </c>
      <c r="N1229" t="b">
        <v>0</v>
      </c>
      <c r="O1229" t="b">
        <v>0</v>
      </c>
      <c r="P1229" t="b">
        <v>0</v>
      </c>
      <c r="Q1229" t="b">
        <v>1</v>
      </c>
      <c r="R1229" t="s">
        <v>10899</v>
      </c>
      <c r="S1229">
        <v>40</v>
      </c>
      <c r="T1229" t="b">
        <v>0</v>
      </c>
      <c r="V1229" t="s">
        <v>8</v>
      </c>
      <c r="W1229" t="s">
        <v>8</v>
      </c>
      <c r="X1229" s="11">
        <v>82</v>
      </c>
      <c r="Y1229">
        <v>1</v>
      </c>
      <c r="Z1229" s="46" cm="1">
        <f t="array" ref="Z1229">IF(V1229="NA",$AD$2,(INDEX($BL$4:$BL$73,MATCH(V1229&amp;W1229,$BK$4:$BK$73&amp;$BJ$4:$BJ$73,0))))</f>
        <v>-4.0430703315750931E-2</v>
      </c>
      <c r="AA1229" s="46">
        <f t="shared" si="27"/>
        <v>0.95956929668424906</v>
      </c>
      <c r="AB1229" s="46"/>
    </row>
    <row r="1230" spans="1:28" x14ac:dyDescent="0.25">
      <c r="A1230">
        <v>6000</v>
      </c>
      <c r="B1230" s="1">
        <v>45537.544496435199</v>
      </c>
      <c r="C1230" s="1">
        <v>45537</v>
      </c>
      <c r="D1230" t="s">
        <v>9100</v>
      </c>
      <c r="E1230" t="s">
        <v>9101</v>
      </c>
      <c r="F1230" t="s">
        <v>664</v>
      </c>
      <c r="G1230">
        <v>82</v>
      </c>
      <c r="H1230" t="b">
        <v>0</v>
      </c>
      <c r="I1230" t="s">
        <v>9240</v>
      </c>
      <c r="J1230" t="s">
        <v>9159</v>
      </c>
      <c r="K1230" t="s">
        <v>7</v>
      </c>
      <c r="L1230" t="b">
        <v>0</v>
      </c>
      <c r="M1230" t="s">
        <v>10900</v>
      </c>
      <c r="N1230" t="b">
        <v>1</v>
      </c>
      <c r="O1230" t="b">
        <v>0</v>
      </c>
      <c r="P1230" t="b">
        <v>0</v>
      </c>
      <c r="Q1230" t="b">
        <v>1</v>
      </c>
      <c r="R1230" t="s">
        <v>10901</v>
      </c>
      <c r="S1230">
        <v>40</v>
      </c>
      <c r="T1230" t="b">
        <v>0</v>
      </c>
      <c r="V1230" t="s">
        <v>743</v>
      </c>
      <c r="W1230">
        <v>4</v>
      </c>
      <c r="X1230" s="11">
        <v>82</v>
      </c>
      <c r="Y1230">
        <v>1</v>
      </c>
      <c r="Z1230" s="46" cm="1">
        <f t="array" ref="Z1230">IF(V1230="NA",$AD$2,(INDEX($BL$4:$BL$73,MATCH(V1230&amp;W1230,$BK$4:$BK$73&amp;$BJ$4:$BJ$73,0))))</f>
        <v>1.1678733304575811E-2</v>
      </c>
      <c r="AA1230" s="46">
        <f t="shared" si="27"/>
        <v>1.0116787333045758</v>
      </c>
      <c r="AB1230" s="46"/>
    </row>
    <row r="1231" spans="1:28" x14ac:dyDescent="0.25">
      <c r="A1231">
        <v>6012</v>
      </c>
      <c r="B1231" s="1">
        <v>45537.540770949097</v>
      </c>
      <c r="C1231" s="1">
        <v>45537</v>
      </c>
      <c r="D1231" t="s">
        <v>9100</v>
      </c>
      <c r="E1231" t="s">
        <v>9101</v>
      </c>
      <c r="F1231" t="s">
        <v>664</v>
      </c>
      <c r="G1231">
        <v>74</v>
      </c>
      <c r="H1231" t="b">
        <v>0</v>
      </c>
      <c r="I1231" t="s">
        <v>9240</v>
      </c>
      <c r="J1231" t="s">
        <v>9159</v>
      </c>
      <c r="K1231" t="s">
        <v>7</v>
      </c>
      <c r="L1231" t="b">
        <v>0</v>
      </c>
      <c r="M1231" t="s">
        <v>10902</v>
      </c>
      <c r="N1231" t="b">
        <v>0</v>
      </c>
      <c r="O1231" t="b">
        <v>0</v>
      </c>
      <c r="P1231" t="b">
        <v>0</v>
      </c>
      <c r="Q1231" t="b">
        <v>1</v>
      </c>
      <c r="R1231" t="s">
        <v>10903</v>
      </c>
      <c r="S1231">
        <v>40</v>
      </c>
      <c r="T1231" t="b">
        <v>0</v>
      </c>
      <c r="V1231" t="s">
        <v>8</v>
      </c>
      <c r="W1231" t="s">
        <v>8</v>
      </c>
      <c r="X1231" s="11">
        <v>77</v>
      </c>
      <c r="Y1231">
        <v>1</v>
      </c>
      <c r="Z1231" s="46" cm="1">
        <f t="array" ref="Z1231">IF(V1231="NA",$AD$2,(INDEX($BL$4:$BL$73,MATCH(V1231&amp;W1231,$BK$4:$BK$73&amp;$BJ$4:$BJ$73,0))))</f>
        <v>-4.0430703315750931E-2</v>
      </c>
      <c r="AA1231" s="46">
        <f t="shared" si="27"/>
        <v>0.95956929668424906</v>
      </c>
      <c r="AB1231" s="46"/>
    </row>
    <row r="1232" spans="1:28" x14ac:dyDescent="0.25">
      <c r="A1232">
        <v>6013</v>
      </c>
      <c r="B1232" s="1">
        <v>45537.540490949097</v>
      </c>
      <c r="C1232" s="1">
        <v>45537</v>
      </c>
      <c r="D1232" t="s">
        <v>9100</v>
      </c>
      <c r="E1232" t="s">
        <v>9101</v>
      </c>
      <c r="F1232" t="s">
        <v>664</v>
      </c>
      <c r="G1232">
        <v>78</v>
      </c>
      <c r="H1232" t="b">
        <v>0</v>
      </c>
      <c r="I1232" t="s">
        <v>9240</v>
      </c>
      <c r="J1232" t="s">
        <v>9159</v>
      </c>
      <c r="K1232" t="s">
        <v>7</v>
      </c>
      <c r="L1232" t="b">
        <v>0</v>
      </c>
      <c r="M1232" t="s">
        <v>10904</v>
      </c>
      <c r="N1232" t="b">
        <v>0</v>
      </c>
      <c r="O1232" t="b">
        <v>0</v>
      </c>
      <c r="P1232" t="b">
        <v>0</v>
      </c>
      <c r="Q1232" t="b">
        <v>1</v>
      </c>
      <c r="R1232" t="s">
        <v>10905</v>
      </c>
      <c r="S1232">
        <v>40</v>
      </c>
      <c r="T1232" t="b">
        <v>0</v>
      </c>
      <c r="V1232" t="s">
        <v>886</v>
      </c>
      <c r="W1232">
        <v>4</v>
      </c>
      <c r="X1232" s="11">
        <v>82</v>
      </c>
      <c r="Y1232">
        <v>1</v>
      </c>
      <c r="Z1232" s="46" cm="1">
        <f t="array" ref="Z1232">IF(V1232="NA",$AD$2,(INDEX($BL$4:$BL$73,MATCH(V1232&amp;W1232,$BK$4:$BK$73&amp;$BJ$4:$BJ$73,0))))</f>
        <v>1.0498615788681297E-2</v>
      </c>
      <c r="AA1232" s="46">
        <f t="shared" si="27"/>
        <v>1.0104986157886813</v>
      </c>
      <c r="AB1232" s="46"/>
    </row>
    <row r="1233" spans="1:28" x14ac:dyDescent="0.25">
      <c r="A1233">
        <v>6014</v>
      </c>
      <c r="B1233" s="1">
        <v>45537.5402689236</v>
      </c>
      <c r="C1233" s="1">
        <v>45537</v>
      </c>
      <c r="D1233" t="s">
        <v>9100</v>
      </c>
      <c r="E1233" t="s">
        <v>9101</v>
      </c>
      <c r="F1233" t="s">
        <v>664</v>
      </c>
      <c r="G1233">
        <v>72</v>
      </c>
      <c r="H1233" t="b">
        <v>0</v>
      </c>
      <c r="I1233" t="s">
        <v>9240</v>
      </c>
      <c r="J1233" t="s">
        <v>9159</v>
      </c>
      <c r="K1233" t="s">
        <v>7</v>
      </c>
      <c r="L1233" t="b">
        <v>0</v>
      </c>
      <c r="M1233" t="s">
        <v>10906</v>
      </c>
      <c r="N1233" t="b">
        <v>0</v>
      </c>
      <c r="O1233" t="b">
        <v>0</v>
      </c>
      <c r="P1233" t="b">
        <v>0</v>
      </c>
      <c r="Q1233" t="b">
        <v>1</v>
      </c>
      <c r="R1233" t="s">
        <v>10907</v>
      </c>
      <c r="S1233">
        <v>40</v>
      </c>
      <c r="T1233" t="b">
        <v>0</v>
      </c>
      <c r="V1233" t="s">
        <v>8</v>
      </c>
      <c r="W1233" t="s">
        <v>8</v>
      </c>
      <c r="X1233" s="11">
        <v>72</v>
      </c>
      <c r="Y1233">
        <v>1</v>
      </c>
      <c r="Z1233" s="46" cm="1">
        <f t="array" ref="Z1233">IF(V1233="NA",$AD$2,(INDEX($BL$4:$BL$73,MATCH(V1233&amp;W1233,$BK$4:$BK$73&amp;$BJ$4:$BJ$73,0))))</f>
        <v>-4.0430703315750931E-2</v>
      </c>
      <c r="AA1233" s="46">
        <f t="shared" si="27"/>
        <v>0.95956929668424906</v>
      </c>
      <c r="AB1233" s="46"/>
    </row>
    <row r="1234" spans="1:28" x14ac:dyDescent="0.25">
      <c r="A1234">
        <v>6016</v>
      </c>
      <c r="B1234" s="1">
        <v>45537.539730057899</v>
      </c>
      <c r="C1234" s="1">
        <v>45537</v>
      </c>
      <c r="D1234" t="s">
        <v>9100</v>
      </c>
      <c r="E1234" t="s">
        <v>9101</v>
      </c>
      <c r="F1234" t="s">
        <v>790</v>
      </c>
      <c r="G1234">
        <v>72</v>
      </c>
      <c r="H1234" t="b">
        <v>0</v>
      </c>
      <c r="I1234" t="s">
        <v>9240</v>
      </c>
      <c r="J1234" t="s">
        <v>9159</v>
      </c>
      <c r="K1234" t="s">
        <v>7</v>
      </c>
      <c r="L1234" t="b">
        <v>0</v>
      </c>
      <c r="M1234" t="s">
        <v>6807</v>
      </c>
      <c r="N1234" t="b">
        <v>0</v>
      </c>
      <c r="O1234" t="b">
        <v>0</v>
      </c>
      <c r="P1234" t="b">
        <v>0</v>
      </c>
      <c r="Q1234" t="b">
        <v>1</v>
      </c>
      <c r="R1234" t="s">
        <v>1530</v>
      </c>
      <c r="S1234">
        <v>40</v>
      </c>
      <c r="T1234" t="b">
        <v>0</v>
      </c>
      <c r="V1234" t="s">
        <v>886</v>
      </c>
      <c r="W1234">
        <v>4</v>
      </c>
      <c r="X1234" s="11">
        <v>72</v>
      </c>
      <c r="Y1234">
        <v>1</v>
      </c>
      <c r="Z1234" s="46" cm="1">
        <f t="array" ref="Z1234">IF(V1234="NA",$AD$2,(INDEX($BL$4:$BL$73,MATCH(V1234&amp;W1234,$BK$4:$BK$73&amp;$BJ$4:$BJ$73,0))))</f>
        <v>1.0498615788681297E-2</v>
      </c>
      <c r="AA1234" s="46">
        <f t="shared" si="27"/>
        <v>1.0104986157886813</v>
      </c>
      <c r="AB1234" s="46"/>
    </row>
    <row r="1235" spans="1:28" x14ac:dyDescent="0.25">
      <c r="A1235">
        <v>6017</v>
      </c>
      <c r="B1235" s="1">
        <v>45537.539327939798</v>
      </c>
      <c r="C1235" s="1">
        <v>45537</v>
      </c>
      <c r="D1235" t="s">
        <v>9100</v>
      </c>
      <c r="E1235" t="s">
        <v>9101</v>
      </c>
      <c r="F1235" t="s">
        <v>664</v>
      </c>
      <c r="G1235">
        <v>85</v>
      </c>
      <c r="H1235" t="b">
        <v>0</v>
      </c>
      <c r="I1235" t="s">
        <v>9240</v>
      </c>
      <c r="J1235" t="s">
        <v>9159</v>
      </c>
      <c r="K1235" t="s">
        <v>7</v>
      </c>
      <c r="L1235" t="b">
        <v>0</v>
      </c>
      <c r="M1235" t="s">
        <v>10908</v>
      </c>
      <c r="N1235" t="b">
        <v>0</v>
      </c>
      <c r="O1235" t="b">
        <v>0</v>
      </c>
      <c r="P1235" t="b">
        <v>0</v>
      </c>
      <c r="Q1235" t="b">
        <v>1</v>
      </c>
      <c r="R1235" t="s">
        <v>10909</v>
      </c>
      <c r="S1235">
        <v>40</v>
      </c>
      <c r="T1235" t="b">
        <v>0</v>
      </c>
      <c r="V1235" t="s">
        <v>8</v>
      </c>
      <c r="W1235" t="s">
        <v>8</v>
      </c>
      <c r="X1235" s="11">
        <v>87</v>
      </c>
      <c r="Y1235">
        <v>1</v>
      </c>
      <c r="Z1235" s="46" cm="1">
        <f t="array" ref="Z1235">IF(V1235="NA",$AD$2,(INDEX($BL$4:$BL$73,MATCH(V1235&amp;W1235,$BK$4:$BK$73&amp;$BJ$4:$BJ$73,0))))</f>
        <v>-4.0430703315750931E-2</v>
      </c>
      <c r="AA1235" s="46">
        <f t="shared" si="27"/>
        <v>0.95956929668424906</v>
      </c>
      <c r="AB1235" s="46"/>
    </row>
    <row r="1236" spans="1:28" x14ac:dyDescent="0.25">
      <c r="A1236">
        <v>6021</v>
      </c>
      <c r="B1236" s="1">
        <v>45537.5368104398</v>
      </c>
      <c r="C1236" s="1">
        <v>45537</v>
      </c>
      <c r="D1236" t="s">
        <v>9100</v>
      </c>
      <c r="E1236" t="s">
        <v>9101</v>
      </c>
      <c r="F1236" t="s">
        <v>790</v>
      </c>
      <c r="G1236">
        <v>73</v>
      </c>
      <c r="H1236" t="b">
        <v>0</v>
      </c>
      <c r="I1236" t="s">
        <v>9240</v>
      </c>
      <c r="J1236" t="s">
        <v>9159</v>
      </c>
      <c r="K1236" t="s">
        <v>7</v>
      </c>
      <c r="L1236" t="b">
        <v>0</v>
      </c>
      <c r="M1236" t="s">
        <v>10910</v>
      </c>
      <c r="N1236" t="b">
        <v>0</v>
      </c>
      <c r="O1236" t="b">
        <v>0</v>
      </c>
      <c r="P1236" t="b">
        <v>0</v>
      </c>
      <c r="Q1236" t="b">
        <v>1</v>
      </c>
      <c r="R1236" t="s">
        <v>10911</v>
      </c>
      <c r="S1236">
        <v>40</v>
      </c>
      <c r="T1236" t="b">
        <v>0</v>
      </c>
      <c r="V1236" t="s">
        <v>886</v>
      </c>
      <c r="W1236">
        <v>5</v>
      </c>
      <c r="X1236" s="11">
        <v>77</v>
      </c>
      <c r="Y1236">
        <v>1</v>
      </c>
      <c r="Z1236" s="46" cm="1">
        <f t="array" ref="Z1236">IF(V1236="NA",$AD$2,(INDEX($BL$4:$BL$73,MATCH(V1236&amp;W1236,$BK$4:$BK$73&amp;$BJ$4:$BJ$73,0))))</f>
        <v>4.1970782120221983E-2</v>
      </c>
      <c r="AA1236" s="46">
        <f t="shared" si="27"/>
        <v>1.041970782120222</v>
      </c>
      <c r="AB1236" s="46"/>
    </row>
    <row r="1237" spans="1:28" x14ac:dyDescent="0.25">
      <c r="A1237">
        <v>6025</v>
      </c>
      <c r="B1237" s="1">
        <v>45537.535695705999</v>
      </c>
      <c r="C1237" s="1">
        <v>45537</v>
      </c>
      <c r="D1237" t="s">
        <v>9100</v>
      </c>
      <c r="E1237" t="s">
        <v>9101</v>
      </c>
      <c r="F1237" t="s">
        <v>664</v>
      </c>
      <c r="G1237">
        <v>71</v>
      </c>
      <c r="H1237" t="b">
        <v>0</v>
      </c>
      <c r="I1237" t="s">
        <v>9240</v>
      </c>
      <c r="J1237" t="s">
        <v>9159</v>
      </c>
      <c r="K1237" t="s">
        <v>7</v>
      </c>
      <c r="L1237" t="b">
        <v>0</v>
      </c>
      <c r="M1237" t="s">
        <v>10912</v>
      </c>
      <c r="N1237" t="b">
        <v>0</v>
      </c>
      <c r="O1237" t="b">
        <v>0</v>
      </c>
      <c r="P1237" t="b">
        <v>0</v>
      </c>
      <c r="Q1237" t="b">
        <v>1</v>
      </c>
      <c r="R1237" t="s">
        <v>10913</v>
      </c>
      <c r="S1237">
        <v>40</v>
      </c>
      <c r="T1237" t="b">
        <v>0</v>
      </c>
      <c r="V1237" t="s">
        <v>889</v>
      </c>
      <c r="W1237">
        <v>4</v>
      </c>
      <c r="X1237" s="11">
        <v>72</v>
      </c>
      <c r="Y1237">
        <v>1</v>
      </c>
      <c r="Z1237" s="46" cm="1">
        <f t="array" ref="Z1237">IF(V1237="NA",$AD$2,(INDEX($BL$4:$BL$73,MATCH(V1237&amp;W1237,$BK$4:$BK$73&amp;$BJ$4:$BJ$73,0))))</f>
        <v>1.0498615788681227E-2</v>
      </c>
      <c r="AA1237" s="46">
        <f t="shared" si="27"/>
        <v>1.0104986157886813</v>
      </c>
      <c r="AB1237" s="46"/>
    </row>
    <row r="1238" spans="1:28" x14ac:dyDescent="0.25">
      <c r="A1238">
        <v>6030</v>
      </c>
      <c r="B1238" s="1">
        <v>45537.534263796297</v>
      </c>
      <c r="C1238" s="1">
        <v>45537</v>
      </c>
      <c r="D1238" t="s">
        <v>9100</v>
      </c>
      <c r="E1238" t="s">
        <v>9101</v>
      </c>
      <c r="F1238" t="s">
        <v>664</v>
      </c>
      <c r="G1238">
        <v>75</v>
      </c>
      <c r="H1238" t="b">
        <v>0</v>
      </c>
      <c r="I1238" t="s">
        <v>9240</v>
      </c>
      <c r="J1238" t="s">
        <v>9159</v>
      </c>
      <c r="K1238" t="s">
        <v>7</v>
      </c>
      <c r="L1238" t="b">
        <v>0</v>
      </c>
      <c r="M1238" t="s">
        <v>10914</v>
      </c>
      <c r="N1238" t="b">
        <v>0</v>
      </c>
      <c r="O1238" t="b">
        <v>0</v>
      </c>
      <c r="P1238" t="b">
        <v>0</v>
      </c>
      <c r="Q1238" t="b">
        <v>1</v>
      </c>
      <c r="R1238" t="s">
        <v>10915</v>
      </c>
      <c r="S1238">
        <v>40</v>
      </c>
      <c r="T1238" t="b">
        <v>0</v>
      </c>
      <c r="V1238" t="s">
        <v>658</v>
      </c>
      <c r="W1238">
        <v>4</v>
      </c>
      <c r="X1238" s="11">
        <v>77</v>
      </c>
      <c r="Y1238">
        <v>1</v>
      </c>
      <c r="Z1238" s="46" cm="1">
        <f t="array" ref="Z1238">IF(V1238="NA",$AD$2,(INDEX($BL$4:$BL$73,MATCH(V1238&amp;W1238,$BK$4:$BK$73&amp;$BJ$4:$BJ$73,0))))</f>
        <v>1.1678733304575896E-2</v>
      </c>
      <c r="AA1238" s="46">
        <f t="shared" si="27"/>
        <v>1.0116787333045758</v>
      </c>
      <c r="AB1238" s="46"/>
    </row>
    <row r="1239" spans="1:28" x14ac:dyDescent="0.25">
      <c r="A1239">
        <v>6036</v>
      </c>
      <c r="B1239" s="1">
        <v>45537.532914618103</v>
      </c>
      <c r="C1239" s="1">
        <v>45537</v>
      </c>
      <c r="D1239" t="s">
        <v>9100</v>
      </c>
      <c r="E1239" t="s">
        <v>9101</v>
      </c>
      <c r="F1239" t="s">
        <v>790</v>
      </c>
      <c r="G1239">
        <v>90</v>
      </c>
      <c r="H1239" t="b">
        <v>0</v>
      </c>
      <c r="I1239" t="s">
        <v>9240</v>
      </c>
      <c r="J1239" t="s">
        <v>9159</v>
      </c>
      <c r="K1239" t="s">
        <v>7</v>
      </c>
      <c r="L1239" t="b">
        <v>0</v>
      </c>
      <c r="M1239" t="s">
        <v>10916</v>
      </c>
      <c r="N1239" t="b">
        <v>0</v>
      </c>
      <c r="O1239" t="b">
        <v>0</v>
      </c>
      <c r="P1239" t="b">
        <v>0</v>
      </c>
      <c r="Q1239" t="b">
        <v>1</v>
      </c>
      <c r="R1239" t="s">
        <v>10917</v>
      </c>
      <c r="S1239">
        <v>40</v>
      </c>
      <c r="T1239" t="b">
        <v>0</v>
      </c>
      <c r="V1239" t="s">
        <v>743</v>
      </c>
      <c r="W1239">
        <v>4</v>
      </c>
      <c r="X1239" s="11">
        <v>92</v>
      </c>
      <c r="Y1239">
        <v>1</v>
      </c>
      <c r="Z1239" s="46" cm="1">
        <f t="array" ref="Z1239">IF(V1239="NA",$AD$2,(INDEX($BL$4:$BL$73,MATCH(V1239&amp;W1239,$BK$4:$BK$73&amp;$BJ$4:$BJ$73,0))))</f>
        <v>1.1678733304575811E-2</v>
      </c>
      <c r="AA1239" s="46">
        <f t="shared" si="27"/>
        <v>1.0116787333045758</v>
      </c>
      <c r="AB1239" s="46"/>
    </row>
    <row r="1240" spans="1:28" x14ac:dyDescent="0.25">
      <c r="A1240">
        <v>6037</v>
      </c>
      <c r="B1240" s="1">
        <v>45537.532613830997</v>
      </c>
      <c r="C1240" s="1">
        <v>45537</v>
      </c>
      <c r="D1240" t="s">
        <v>9100</v>
      </c>
      <c r="E1240" t="s">
        <v>9101</v>
      </c>
      <c r="F1240" t="s">
        <v>664</v>
      </c>
      <c r="G1240">
        <v>84</v>
      </c>
      <c r="H1240" t="b">
        <v>0</v>
      </c>
      <c r="I1240" t="s">
        <v>9240</v>
      </c>
      <c r="J1240" t="s">
        <v>9159</v>
      </c>
      <c r="K1240" t="s">
        <v>7</v>
      </c>
      <c r="L1240" t="b">
        <v>0</v>
      </c>
      <c r="M1240" t="s">
        <v>10918</v>
      </c>
      <c r="N1240" t="b">
        <v>0</v>
      </c>
      <c r="O1240" t="b">
        <v>0</v>
      </c>
      <c r="P1240" t="b">
        <v>0</v>
      </c>
      <c r="Q1240" t="b">
        <v>1</v>
      </c>
      <c r="R1240" t="s">
        <v>10919</v>
      </c>
      <c r="S1240">
        <v>40</v>
      </c>
      <c r="T1240" t="b">
        <v>0</v>
      </c>
      <c r="V1240" t="s">
        <v>658</v>
      </c>
      <c r="W1240">
        <v>5</v>
      </c>
      <c r="X1240" s="11">
        <v>87</v>
      </c>
      <c r="Y1240">
        <v>1</v>
      </c>
      <c r="Z1240" s="46" cm="1">
        <f t="array" ref="Z1240">IF(V1240="NA",$AD$2,(INDEX($BL$4:$BL$73,MATCH(V1240&amp;W1240,$BK$4:$BK$73&amp;$BJ$4:$BJ$73,0))))</f>
        <v>2.9563914871896181E-3</v>
      </c>
      <c r="AA1240" s="46">
        <f t="shared" si="27"/>
        <v>1.0029563914871895</v>
      </c>
      <c r="AB1240" s="46"/>
    </row>
    <row r="1241" spans="1:28" x14ac:dyDescent="0.25">
      <c r="A1241">
        <v>6044</v>
      </c>
      <c r="B1241" s="1">
        <v>45537.419942569402</v>
      </c>
      <c r="C1241" s="1">
        <v>45537</v>
      </c>
      <c r="D1241" t="s">
        <v>9100</v>
      </c>
      <c r="E1241" t="s">
        <v>9101</v>
      </c>
      <c r="F1241" t="s">
        <v>664</v>
      </c>
      <c r="G1241">
        <v>79</v>
      </c>
      <c r="H1241" t="b">
        <v>0</v>
      </c>
      <c r="I1241" t="s">
        <v>9240</v>
      </c>
      <c r="J1241" t="s">
        <v>9159</v>
      </c>
      <c r="K1241" t="s">
        <v>7</v>
      </c>
      <c r="L1241" t="b">
        <v>0</v>
      </c>
      <c r="M1241" t="s">
        <v>10920</v>
      </c>
      <c r="N1241" t="b">
        <v>0</v>
      </c>
      <c r="O1241" t="b">
        <v>0</v>
      </c>
      <c r="P1241" t="b">
        <v>0</v>
      </c>
      <c r="Q1241" t="b">
        <v>1</v>
      </c>
      <c r="R1241" t="s">
        <v>10921</v>
      </c>
      <c r="S1241">
        <v>40</v>
      </c>
      <c r="T1241" t="b">
        <v>0</v>
      </c>
      <c r="V1241" t="s">
        <v>8</v>
      </c>
      <c r="W1241" t="s">
        <v>8</v>
      </c>
      <c r="X1241" s="11">
        <v>82</v>
      </c>
      <c r="Y1241">
        <v>1</v>
      </c>
      <c r="Z1241" s="46" cm="1">
        <f t="array" ref="Z1241">IF(V1241="NA",$AD$2,(INDEX($BL$4:$BL$73,MATCH(V1241&amp;W1241,$BK$4:$BK$73&amp;$BJ$4:$BJ$73,0))))</f>
        <v>-4.0430703315750931E-2</v>
      </c>
      <c r="AA1241" s="46">
        <f t="shared" si="27"/>
        <v>0.95956929668424906</v>
      </c>
      <c r="AB1241" s="46"/>
    </row>
    <row r="1242" spans="1:28" x14ac:dyDescent="0.25">
      <c r="A1242">
        <v>6045</v>
      </c>
      <c r="B1242" s="1">
        <v>45537.419598900502</v>
      </c>
      <c r="C1242" s="1">
        <v>45537</v>
      </c>
      <c r="D1242" t="s">
        <v>9100</v>
      </c>
      <c r="E1242" t="s">
        <v>9101</v>
      </c>
      <c r="F1242" t="s">
        <v>790</v>
      </c>
      <c r="G1242">
        <v>92</v>
      </c>
      <c r="H1242" t="b">
        <v>0</v>
      </c>
      <c r="I1242" t="s">
        <v>9240</v>
      </c>
      <c r="J1242" t="s">
        <v>9159</v>
      </c>
      <c r="K1242" t="s">
        <v>7</v>
      </c>
      <c r="L1242" t="b">
        <v>0</v>
      </c>
      <c r="M1242" t="s">
        <v>10922</v>
      </c>
      <c r="N1242" t="b">
        <v>0</v>
      </c>
      <c r="O1242" t="b">
        <v>0</v>
      </c>
      <c r="P1242" t="b">
        <v>0</v>
      </c>
      <c r="Q1242" t="b">
        <v>1</v>
      </c>
      <c r="R1242" t="s">
        <v>10923</v>
      </c>
      <c r="S1242">
        <v>40</v>
      </c>
      <c r="T1242" t="b">
        <v>0</v>
      </c>
      <c r="V1242" t="s">
        <v>893</v>
      </c>
      <c r="W1242">
        <v>5</v>
      </c>
      <c r="X1242" s="11">
        <v>92</v>
      </c>
      <c r="Y1242">
        <v>1</v>
      </c>
      <c r="Z1242" s="46" cm="1">
        <f t="array" ref="Z1242">IF(V1242="NA",$AD$2,(INDEX($BL$4:$BL$73,MATCH(V1242&amp;W1242,$BK$4:$BK$73&amp;$BJ$4:$BJ$73,0))))</f>
        <v>4.1970782120221983E-2</v>
      </c>
      <c r="AA1242" s="46">
        <f t="shared" si="27"/>
        <v>1.041970782120222</v>
      </c>
      <c r="AB1242" s="46"/>
    </row>
    <row r="1243" spans="1:28" x14ac:dyDescent="0.25">
      <c r="A1243">
        <v>6046</v>
      </c>
      <c r="B1243" s="1">
        <v>45537.4192419213</v>
      </c>
      <c r="C1243" s="1">
        <v>45537</v>
      </c>
      <c r="D1243" t="s">
        <v>9100</v>
      </c>
      <c r="E1243" t="s">
        <v>9101</v>
      </c>
      <c r="F1243" t="s">
        <v>664</v>
      </c>
      <c r="G1243">
        <v>86</v>
      </c>
      <c r="H1243" t="b">
        <v>0</v>
      </c>
      <c r="I1243" t="s">
        <v>9240</v>
      </c>
      <c r="J1243" t="s">
        <v>9159</v>
      </c>
      <c r="K1243" t="s">
        <v>7</v>
      </c>
      <c r="L1243" t="b">
        <v>0</v>
      </c>
      <c r="M1243" t="s">
        <v>6806</v>
      </c>
      <c r="N1243" t="b">
        <v>0</v>
      </c>
      <c r="O1243" t="b">
        <v>0</v>
      </c>
      <c r="P1243" t="b">
        <v>0</v>
      </c>
      <c r="Q1243" t="b">
        <v>1</v>
      </c>
      <c r="R1243" t="s">
        <v>3154</v>
      </c>
      <c r="S1243">
        <v>40</v>
      </c>
      <c r="T1243" t="b">
        <v>0</v>
      </c>
      <c r="V1243" t="s">
        <v>8</v>
      </c>
      <c r="W1243" t="s">
        <v>8</v>
      </c>
      <c r="X1243" s="11">
        <v>87</v>
      </c>
      <c r="Y1243">
        <v>1</v>
      </c>
      <c r="Z1243" s="46" cm="1">
        <f t="array" ref="Z1243">IF(V1243="NA",$AD$2,(INDEX($BL$4:$BL$73,MATCH(V1243&amp;W1243,$BK$4:$BK$73&amp;$BJ$4:$BJ$73,0))))</f>
        <v>-4.0430703315750931E-2</v>
      </c>
      <c r="AA1243" s="46">
        <f t="shared" si="27"/>
        <v>0.95956929668424906</v>
      </c>
      <c r="AB1243" s="46"/>
    </row>
    <row r="1244" spans="1:28" x14ac:dyDescent="0.25">
      <c r="A1244">
        <v>6053</v>
      </c>
      <c r="B1244" s="1">
        <v>45537.410584652796</v>
      </c>
      <c r="C1244" s="1">
        <v>45537</v>
      </c>
      <c r="D1244" t="s">
        <v>9100</v>
      </c>
      <c r="E1244" t="s">
        <v>9101</v>
      </c>
      <c r="F1244" t="s">
        <v>664</v>
      </c>
      <c r="G1244">
        <v>73</v>
      </c>
      <c r="H1244" t="b">
        <v>0</v>
      </c>
      <c r="I1244" t="s">
        <v>9240</v>
      </c>
      <c r="J1244" t="s">
        <v>9159</v>
      </c>
      <c r="K1244" t="s">
        <v>7</v>
      </c>
      <c r="L1244" t="b">
        <v>0</v>
      </c>
      <c r="M1244" t="s">
        <v>10924</v>
      </c>
      <c r="N1244" t="b">
        <v>0</v>
      </c>
      <c r="O1244" t="b">
        <v>0</v>
      </c>
      <c r="P1244" t="b">
        <v>0</v>
      </c>
      <c r="Q1244" t="b">
        <v>1</v>
      </c>
      <c r="R1244" t="s">
        <v>10925</v>
      </c>
      <c r="S1244">
        <v>40</v>
      </c>
      <c r="T1244" t="b">
        <v>0</v>
      </c>
      <c r="V1244" t="s">
        <v>8</v>
      </c>
      <c r="W1244" t="s">
        <v>8</v>
      </c>
      <c r="X1244" s="11">
        <v>77</v>
      </c>
      <c r="Y1244">
        <v>1</v>
      </c>
      <c r="Z1244" s="46" cm="1">
        <f t="array" ref="Z1244">IF(V1244="NA",$AD$2,(INDEX($BL$4:$BL$73,MATCH(V1244&amp;W1244,$BK$4:$BK$73&amp;$BJ$4:$BJ$73,0))))</f>
        <v>-4.0430703315750931E-2</v>
      </c>
      <c r="AA1244" s="46">
        <f t="shared" si="27"/>
        <v>0.95956929668424906</v>
      </c>
      <c r="AB1244" s="46"/>
    </row>
    <row r="1245" spans="1:28" x14ac:dyDescent="0.25">
      <c r="A1245">
        <v>6054</v>
      </c>
      <c r="B1245" s="1">
        <v>45537.410291979199</v>
      </c>
      <c r="C1245" s="1">
        <v>45537</v>
      </c>
      <c r="D1245" t="s">
        <v>9100</v>
      </c>
      <c r="E1245" t="s">
        <v>9101</v>
      </c>
      <c r="F1245" t="s">
        <v>664</v>
      </c>
      <c r="G1245">
        <v>74</v>
      </c>
      <c r="H1245" t="b">
        <v>0</v>
      </c>
      <c r="I1245" t="s">
        <v>9240</v>
      </c>
      <c r="J1245" t="s">
        <v>9159</v>
      </c>
      <c r="K1245" t="s">
        <v>7</v>
      </c>
      <c r="L1245" t="b">
        <v>0</v>
      </c>
      <c r="M1245" t="s">
        <v>10926</v>
      </c>
      <c r="N1245" t="b">
        <v>0</v>
      </c>
      <c r="O1245" t="b">
        <v>0</v>
      </c>
      <c r="P1245" t="b">
        <v>0</v>
      </c>
      <c r="Q1245" t="b">
        <v>1</v>
      </c>
      <c r="R1245" t="s">
        <v>10927</v>
      </c>
      <c r="S1245">
        <v>40</v>
      </c>
      <c r="T1245" t="b">
        <v>0</v>
      </c>
      <c r="V1245" t="s">
        <v>741</v>
      </c>
      <c r="W1245">
        <v>5</v>
      </c>
      <c r="X1245" s="11">
        <v>77</v>
      </c>
      <c r="Y1245">
        <v>1</v>
      </c>
      <c r="Z1245" s="46" cm="1">
        <f t="array" ref="Z1245">IF(V1245="NA",$AD$2,(INDEX($BL$4:$BL$73,MATCH(V1245&amp;W1245,$BK$4:$BK$73&amp;$BJ$4:$BJ$73,0))))</f>
        <v>2.9563914871896368E-3</v>
      </c>
      <c r="AA1245" s="46">
        <f t="shared" si="27"/>
        <v>1.0029563914871897</v>
      </c>
      <c r="AB1245" s="46"/>
    </row>
    <row r="1246" spans="1:28" x14ac:dyDescent="0.25">
      <c r="A1246">
        <v>6057</v>
      </c>
      <c r="B1246" s="1">
        <v>45537.409763796299</v>
      </c>
      <c r="C1246" s="1">
        <v>45537</v>
      </c>
      <c r="D1246" t="s">
        <v>9100</v>
      </c>
      <c r="E1246" t="s">
        <v>9101</v>
      </c>
      <c r="F1246" t="s">
        <v>664</v>
      </c>
      <c r="G1246">
        <v>74</v>
      </c>
      <c r="H1246" t="b">
        <v>0</v>
      </c>
      <c r="I1246" t="s">
        <v>9240</v>
      </c>
      <c r="J1246" t="s">
        <v>9159</v>
      </c>
      <c r="K1246" t="s">
        <v>7</v>
      </c>
      <c r="L1246" t="b">
        <v>0</v>
      </c>
      <c r="M1246" t="s">
        <v>10928</v>
      </c>
      <c r="N1246" t="b">
        <v>1</v>
      </c>
      <c r="O1246" t="b">
        <v>0</v>
      </c>
      <c r="P1246" t="b">
        <v>0</v>
      </c>
      <c r="Q1246" t="b">
        <v>1</v>
      </c>
      <c r="R1246" t="s">
        <v>10929</v>
      </c>
      <c r="S1246">
        <v>40</v>
      </c>
      <c r="T1246" t="b">
        <v>0</v>
      </c>
      <c r="V1246" t="s">
        <v>888</v>
      </c>
      <c r="W1246">
        <v>4</v>
      </c>
      <c r="X1246" s="11">
        <v>77</v>
      </c>
      <c r="Y1246">
        <v>1</v>
      </c>
      <c r="Z1246" s="46" cm="1">
        <f t="array" ref="Z1246">IF(V1246="NA",$AD$2,(INDEX($BL$4:$BL$73,MATCH(V1246&amp;W1246,$BK$4:$BK$73&amp;$BJ$4:$BJ$73,0))))</f>
        <v>1.0498615788681257E-2</v>
      </c>
      <c r="AA1246" s="46">
        <f t="shared" si="27"/>
        <v>1.0104986157886813</v>
      </c>
      <c r="AB1246" s="46"/>
    </row>
    <row r="1247" spans="1:28" x14ac:dyDescent="0.25">
      <c r="A1247">
        <v>6058</v>
      </c>
      <c r="B1247" s="1">
        <v>45537.4094519676</v>
      </c>
      <c r="C1247" s="1">
        <v>45537</v>
      </c>
      <c r="D1247" t="s">
        <v>9100</v>
      </c>
      <c r="E1247" t="s">
        <v>9101</v>
      </c>
      <c r="F1247" t="s">
        <v>664</v>
      </c>
      <c r="G1247">
        <v>74</v>
      </c>
      <c r="H1247" t="b">
        <v>0</v>
      </c>
      <c r="I1247" t="s">
        <v>9240</v>
      </c>
      <c r="J1247" t="s">
        <v>9159</v>
      </c>
      <c r="K1247" t="s">
        <v>7</v>
      </c>
      <c r="L1247" t="b">
        <v>0</v>
      </c>
      <c r="M1247" t="s">
        <v>6805</v>
      </c>
      <c r="N1247" t="b">
        <v>0</v>
      </c>
      <c r="O1247" t="b">
        <v>0</v>
      </c>
      <c r="P1247" t="b">
        <v>0</v>
      </c>
      <c r="Q1247" t="b">
        <v>1</v>
      </c>
      <c r="R1247" t="s">
        <v>3151</v>
      </c>
      <c r="S1247">
        <v>40</v>
      </c>
      <c r="T1247" t="b">
        <v>0</v>
      </c>
      <c r="V1247" t="s">
        <v>893</v>
      </c>
      <c r="W1247">
        <v>5</v>
      </c>
      <c r="X1247" s="11">
        <v>77</v>
      </c>
      <c r="Y1247">
        <v>1</v>
      </c>
      <c r="Z1247" s="46" cm="1">
        <f t="array" ref="Z1247">IF(V1247="NA",$AD$2,(INDEX($BL$4:$BL$73,MATCH(V1247&amp;W1247,$BK$4:$BK$73&amp;$BJ$4:$BJ$73,0))))</f>
        <v>4.1970782120221983E-2</v>
      </c>
      <c r="AA1247" s="46">
        <f t="shared" si="27"/>
        <v>1.041970782120222</v>
      </c>
      <c r="AB1247" s="46"/>
    </row>
    <row r="1248" spans="1:28" x14ac:dyDescent="0.25">
      <c r="A1248">
        <v>6059</v>
      </c>
      <c r="B1248" s="1">
        <v>45537.409156504596</v>
      </c>
      <c r="C1248" s="1">
        <v>45537</v>
      </c>
      <c r="D1248" t="s">
        <v>9100</v>
      </c>
      <c r="E1248" t="s">
        <v>9101</v>
      </c>
      <c r="F1248" t="s">
        <v>790</v>
      </c>
      <c r="G1248">
        <v>78</v>
      </c>
      <c r="H1248" t="b">
        <v>0</v>
      </c>
      <c r="I1248" t="s">
        <v>9240</v>
      </c>
      <c r="J1248" t="s">
        <v>9159</v>
      </c>
      <c r="K1248" t="s">
        <v>7</v>
      </c>
      <c r="L1248" t="b">
        <v>0</v>
      </c>
      <c r="M1248" t="s">
        <v>10930</v>
      </c>
      <c r="N1248" t="b">
        <v>0</v>
      </c>
      <c r="O1248" t="b">
        <v>0</v>
      </c>
      <c r="P1248" t="b">
        <v>0</v>
      </c>
      <c r="Q1248" t="b">
        <v>1</v>
      </c>
      <c r="R1248" t="s">
        <v>10931</v>
      </c>
      <c r="S1248">
        <v>40</v>
      </c>
      <c r="T1248" t="b">
        <v>0</v>
      </c>
      <c r="V1248" t="s">
        <v>889</v>
      </c>
      <c r="W1248">
        <v>4</v>
      </c>
      <c r="X1248" s="11">
        <v>82</v>
      </c>
      <c r="Y1248">
        <v>1</v>
      </c>
      <c r="Z1248" s="46" cm="1">
        <f t="array" ref="Z1248">IF(V1248="NA",$AD$2,(INDEX($BL$4:$BL$73,MATCH(V1248&amp;W1248,$BK$4:$BK$73&amp;$BJ$4:$BJ$73,0))))</f>
        <v>1.0498615788681227E-2</v>
      </c>
      <c r="AA1248" s="46">
        <f t="shared" si="27"/>
        <v>1.0104986157886813</v>
      </c>
      <c r="AB1248" s="46"/>
    </row>
    <row r="1249" spans="1:28" x14ac:dyDescent="0.25">
      <c r="A1249">
        <v>6060</v>
      </c>
      <c r="B1249" s="1">
        <v>45537.4023785069</v>
      </c>
      <c r="C1249" s="1">
        <v>45537</v>
      </c>
      <c r="D1249" t="s">
        <v>9100</v>
      </c>
      <c r="E1249" t="s">
        <v>9101</v>
      </c>
      <c r="F1249" t="s">
        <v>664</v>
      </c>
      <c r="G1249">
        <v>77</v>
      </c>
      <c r="H1249" t="b">
        <v>0</v>
      </c>
      <c r="I1249" t="s">
        <v>9240</v>
      </c>
      <c r="J1249" t="s">
        <v>9159</v>
      </c>
      <c r="K1249" t="s">
        <v>7</v>
      </c>
      <c r="L1249" t="b">
        <v>0</v>
      </c>
      <c r="M1249" t="s">
        <v>10932</v>
      </c>
      <c r="N1249" t="b">
        <v>0</v>
      </c>
      <c r="O1249" t="b">
        <v>0</v>
      </c>
      <c r="P1249" t="b">
        <v>0</v>
      </c>
      <c r="Q1249" t="b">
        <v>1</v>
      </c>
      <c r="R1249" t="s">
        <v>10933</v>
      </c>
      <c r="S1249">
        <v>40</v>
      </c>
      <c r="T1249" t="b">
        <v>0</v>
      </c>
      <c r="V1249" t="s">
        <v>886</v>
      </c>
      <c r="W1249">
        <v>5</v>
      </c>
      <c r="X1249" s="11">
        <v>77</v>
      </c>
      <c r="Y1249">
        <v>1</v>
      </c>
      <c r="Z1249" s="46" cm="1">
        <f t="array" ref="Z1249">IF(V1249="NA",$AD$2,(INDEX($BL$4:$BL$73,MATCH(V1249&amp;W1249,$BK$4:$BK$73&amp;$BJ$4:$BJ$73,0))))</f>
        <v>4.1970782120221983E-2</v>
      </c>
      <c r="AA1249" s="46">
        <f t="shared" si="27"/>
        <v>1.041970782120222</v>
      </c>
      <c r="AB1249" s="46"/>
    </row>
    <row r="1250" spans="1:28" x14ac:dyDescent="0.25">
      <c r="A1250">
        <v>6071</v>
      </c>
      <c r="B1250" s="1">
        <v>45537.399585277803</v>
      </c>
      <c r="C1250" s="1">
        <v>45537</v>
      </c>
      <c r="D1250" t="s">
        <v>9100</v>
      </c>
      <c r="E1250" t="s">
        <v>9101</v>
      </c>
      <c r="F1250" t="s">
        <v>790</v>
      </c>
      <c r="G1250">
        <v>83</v>
      </c>
      <c r="H1250" t="b">
        <v>0</v>
      </c>
      <c r="I1250" t="s">
        <v>9240</v>
      </c>
      <c r="J1250" t="s">
        <v>9159</v>
      </c>
      <c r="K1250" t="s">
        <v>7</v>
      </c>
      <c r="L1250" t="b">
        <v>0</v>
      </c>
      <c r="M1250" t="s">
        <v>10934</v>
      </c>
      <c r="N1250" t="b">
        <v>0</v>
      </c>
      <c r="O1250" t="b">
        <v>0</v>
      </c>
      <c r="P1250" t="b">
        <v>0</v>
      </c>
      <c r="Q1250" t="b">
        <v>1</v>
      </c>
      <c r="R1250" t="s">
        <v>10935</v>
      </c>
      <c r="S1250">
        <v>40</v>
      </c>
      <c r="T1250" t="b">
        <v>0</v>
      </c>
      <c r="V1250" t="s">
        <v>893</v>
      </c>
      <c r="W1250">
        <v>4</v>
      </c>
      <c r="X1250" s="11">
        <v>87</v>
      </c>
      <c r="Y1250">
        <v>1</v>
      </c>
      <c r="Z1250" s="46" cm="1">
        <f t="array" ref="Z1250">IF(V1250="NA",$AD$2,(INDEX($BL$4:$BL$73,MATCH(V1250&amp;W1250,$BK$4:$BK$73&amp;$BJ$4:$BJ$73,0))))</f>
        <v>1.0498615788681286E-2</v>
      </c>
      <c r="AA1250" s="46">
        <f t="shared" si="27"/>
        <v>1.0104986157886813</v>
      </c>
      <c r="AB1250" s="46"/>
    </row>
    <row r="1251" spans="1:28" x14ac:dyDescent="0.25">
      <c r="A1251">
        <v>6072</v>
      </c>
      <c r="B1251" s="1">
        <v>45537.3990504514</v>
      </c>
      <c r="C1251" s="1">
        <v>45537</v>
      </c>
      <c r="D1251" t="s">
        <v>9100</v>
      </c>
      <c r="E1251" t="s">
        <v>9101</v>
      </c>
      <c r="F1251" t="s">
        <v>664</v>
      </c>
      <c r="G1251">
        <v>71</v>
      </c>
      <c r="H1251" t="b">
        <v>0</v>
      </c>
      <c r="I1251" t="s">
        <v>9240</v>
      </c>
      <c r="J1251" t="s">
        <v>9159</v>
      </c>
      <c r="K1251" t="s">
        <v>7</v>
      </c>
      <c r="L1251" t="b">
        <v>0</v>
      </c>
      <c r="M1251" t="s">
        <v>10936</v>
      </c>
      <c r="N1251" t="b">
        <v>0</v>
      </c>
      <c r="O1251" t="b">
        <v>0</v>
      </c>
      <c r="P1251" t="b">
        <v>0</v>
      </c>
      <c r="Q1251" t="b">
        <v>1</v>
      </c>
      <c r="R1251" t="s">
        <v>10937</v>
      </c>
      <c r="S1251">
        <v>40</v>
      </c>
      <c r="T1251" t="b">
        <v>0</v>
      </c>
      <c r="V1251" t="s">
        <v>886</v>
      </c>
      <c r="W1251">
        <v>3</v>
      </c>
      <c r="X1251" s="11">
        <v>72</v>
      </c>
      <c r="Y1251">
        <v>1</v>
      </c>
      <c r="Z1251" s="46" cm="1">
        <f t="array" ref="Z1251">IF(V1251="NA",$AD$2,(INDEX($BL$4:$BL$73,MATCH(V1251&amp;W1251,$BK$4:$BK$73&amp;$BJ$4:$BJ$73,0))))</f>
        <v>1.8952516812716664E-2</v>
      </c>
      <c r="AA1251" s="46">
        <f t="shared" si="27"/>
        <v>1.0189525168127167</v>
      </c>
      <c r="AB1251" s="46"/>
    </row>
    <row r="1252" spans="1:28" x14ac:dyDescent="0.25">
      <c r="A1252">
        <v>6084</v>
      </c>
      <c r="B1252" s="1">
        <v>45537.394624131899</v>
      </c>
      <c r="C1252" s="1">
        <v>45537</v>
      </c>
      <c r="D1252" t="s">
        <v>9100</v>
      </c>
      <c r="E1252" t="s">
        <v>9101</v>
      </c>
      <c r="F1252" t="s">
        <v>664</v>
      </c>
      <c r="G1252">
        <v>74</v>
      </c>
      <c r="H1252" t="b">
        <v>0</v>
      </c>
      <c r="I1252" t="s">
        <v>9240</v>
      </c>
      <c r="J1252" t="s">
        <v>9159</v>
      </c>
      <c r="K1252" t="s">
        <v>7</v>
      </c>
      <c r="L1252" t="b">
        <v>0</v>
      </c>
      <c r="M1252" t="s">
        <v>10938</v>
      </c>
      <c r="N1252" t="b">
        <v>0</v>
      </c>
      <c r="O1252" t="b">
        <v>0</v>
      </c>
      <c r="P1252" t="b">
        <v>0</v>
      </c>
      <c r="Q1252" t="b">
        <v>1</v>
      </c>
      <c r="R1252" t="s">
        <v>10939</v>
      </c>
      <c r="S1252">
        <v>40</v>
      </c>
      <c r="T1252" t="b">
        <v>0</v>
      </c>
      <c r="V1252" t="s">
        <v>741</v>
      </c>
      <c r="W1252">
        <v>4</v>
      </c>
      <c r="X1252" s="11">
        <v>77</v>
      </c>
      <c r="Y1252">
        <v>1</v>
      </c>
      <c r="Z1252" s="46" cm="1">
        <f t="array" ref="Z1252">IF(V1252="NA",$AD$2,(INDEX($BL$4:$BL$73,MATCH(V1252&amp;W1252,$BK$4:$BK$73&amp;$BJ$4:$BJ$73,0))))</f>
        <v>1.1678733304575806E-2</v>
      </c>
      <c r="AA1252" s="46">
        <f t="shared" si="27"/>
        <v>1.0116787333045758</v>
      </c>
      <c r="AB1252" s="46"/>
    </row>
    <row r="1253" spans="1:28" x14ac:dyDescent="0.25">
      <c r="A1253">
        <v>6085</v>
      </c>
      <c r="B1253" s="1">
        <v>45537.394343425898</v>
      </c>
      <c r="C1253" s="1">
        <v>45537</v>
      </c>
      <c r="D1253" t="s">
        <v>9100</v>
      </c>
      <c r="E1253" t="s">
        <v>9101</v>
      </c>
      <c r="F1253" t="s">
        <v>790</v>
      </c>
      <c r="G1253">
        <v>77</v>
      </c>
      <c r="H1253" t="b">
        <v>0</v>
      </c>
      <c r="I1253" t="s">
        <v>9240</v>
      </c>
      <c r="J1253" t="s">
        <v>9159</v>
      </c>
      <c r="K1253" t="s">
        <v>7</v>
      </c>
      <c r="L1253" t="b">
        <v>0</v>
      </c>
      <c r="M1253" t="s">
        <v>10940</v>
      </c>
      <c r="N1253" t="b">
        <v>0</v>
      </c>
      <c r="O1253" t="b">
        <v>0</v>
      </c>
      <c r="P1253" t="b">
        <v>0</v>
      </c>
      <c r="Q1253" t="b">
        <v>1</v>
      </c>
      <c r="R1253" t="s">
        <v>10941</v>
      </c>
      <c r="S1253">
        <v>40</v>
      </c>
      <c r="T1253" t="b">
        <v>0</v>
      </c>
      <c r="V1253" t="s">
        <v>8</v>
      </c>
      <c r="W1253" t="s">
        <v>8</v>
      </c>
      <c r="X1253" s="11">
        <v>77</v>
      </c>
      <c r="Y1253">
        <v>1</v>
      </c>
      <c r="Z1253" s="46" cm="1">
        <f t="array" ref="Z1253">IF(V1253="NA",$AD$2,(INDEX($BL$4:$BL$73,MATCH(V1253&amp;W1253,$BK$4:$BK$73&amp;$BJ$4:$BJ$73,0))))</f>
        <v>-4.0430703315750931E-2</v>
      </c>
      <c r="AA1253" s="46">
        <f t="shared" si="27"/>
        <v>0.95956929668424906</v>
      </c>
      <c r="AB1253" s="46"/>
    </row>
    <row r="1254" spans="1:28" x14ac:dyDescent="0.25">
      <c r="A1254">
        <v>6086</v>
      </c>
      <c r="B1254" s="1">
        <v>45537.394029421303</v>
      </c>
      <c r="C1254" s="1">
        <v>45537</v>
      </c>
      <c r="D1254" t="s">
        <v>9100</v>
      </c>
      <c r="E1254" t="s">
        <v>9101</v>
      </c>
      <c r="F1254" t="s">
        <v>664</v>
      </c>
      <c r="G1254">
        <v>75</v>
      </c>
      <c r="H1254" t="b">
        <v>0</v>
      </c>
      <c r="I1254" t="s">
        <v>9240</v>
      </c>
      <c r="J1254" t="s">
        <v>9159</v>
      </c>
      <c r="K1254" t="s">
        <v>7</v>
      </c>
      <c r="L1254" t="b">
        <v>0</v>
      </c>
      <c r="M1254" t="s">
        <v>10942</v>
      </c>
      <c r="N1254" t="b">
        <v>0</v>
      </c>
      <c r="O1254" t="b">
        <v>0</v>
      </c>
      <c r="P1254" t="b">
        <v>0</v>
      </c>
      <c r="Q1254" t="b">
        <v>1</v>
      </c>
      <c r="R1254" t="s">
        <v>10943</v>
      </c>
      <c r="S1254">
        <v>40</v>
      </c>
      <c r="T1254" t="b">
        <v>0</v>
      </c>
      <c r="V1254" t="s">
        <v>892</v>
      </c>
      <c r="W1254">
        <v>5</v>
      </c>
      <c r="X1254" s="11">
        <v>77</v>
      </c>
      <c r="Y1254">
        <v>1</v>
      </c>
      <c r="Z1254" s="46" cm="1">
        <f t="array" ref="Z1254">IF(V1254="NA",$AD$2,(INDEX($BL$4:$BL$73,MATCH(V1254&amp;W1254,$BK$4:$BK$73&amp;$BJ$4:$BJ$73,0))))</f>
        <v>4.1970782120221983E-2</v>
      </c>
      <c r="AA1254" s="46">
        <f t="shared" si="27"/>
        <v>1.041970782120222</v>
      </c>
      <c r="AB1254" s="46"/>
    </row>
    <row r="1255" spans="1:28" x14ac:dyDescent="0.25">
      <c r="A1255">
        <v>6088</v>
      </c>
      <c r="B1255" s="1">
        <v>45537.393543101898</v>
      </c>
      <c r="C1255" s="1">
        <v>45537</v>
      </c>
      <c r="D1255" t="s">
        <v>9100</v>
      </c>
      <c r="E1255" t="s">
        <v>9101</v>
      </c>
      <c r="F1255" t="s">
        <v>790</v>
      </c>
      <c r="G1255">
        <v>71</v>
      </c>
      <c r="H1255" t="b">
        <v>0</v>
      </c>
      <c r="I1255" t="s">
        <v>9240</v>
      </c>
      <c r="J1255" t="s">
        <v>9159</v>
      </c>
      <c r="K1255" t="s">
        <v>7</v>
      </c>
      <c r="L1255" t="b">
        <v>0</v>
      </c>
      <c r="M1255" t="s">
        <v>6804</v>
      </c>
      <c r="N1255" t="b">
        <v>0</v>
      </c>
      <c r="O1255" t="b">
        <v>0</v>
      </c>
      <c r="P1255" t="b">
        <v>0</v>
      </c>
      <c r="Q1255" t="b">
        <v>1</v>
      </c>
      <c r="R1255" t="s">
        <v>3143</v>
      </c>
      <c r="S1255">
        <v>40</v>
      </c>
      <c r="T1255" t="b">
        <v>0</v>
      </c>
      <c r="V1255" t="s">
        <v>8</v>
      </c>
      <c r="W1255" t="s">
        <v>8</v>
      </c>
      <c r="X1255" s="11">
        <v>72</v>
      </c>
      <c r="Y1255">
        <v>1</v>
      </c>
      <c r="Z1255" s="46" cm="1">
        <f t="array" ref="Z1255">IF(V1255="NA",$AD$2,(INDEX($BL$4:$BL$73,MATCH(V1255&amp;W1255,$BK$4:$BK$73&amp;$BJ$4:$BJ$73,0))))</f>
        <v>-4.0430703315750931E-2</v>
      </c>
      <c r="AA1255" s="46">
        <f t="shared" si="27"/>
        <v>0.95956929668424906</v>
      </c>
      <c r="AB1255" s="46"/>
    </row>
    <row r="1256" spans="1:28" x14ac:dyDescent="0.25">
      <c r="A1256">
        <v>6095</v>
      </c>
      <c r="B1256" s="1">
        <v>45537.387193750001</v>
      </c>
      <c r="C1256" s="1">
        <v>45537</v>
      </c>
      <c r="D1256" t="s">
        <v>9100</v>
      </c>
      <c r="E1256" t="s">
        <v>9101</v>
      </c>
      <c r="F1256" t="s">
        <v>664</v>
      </c>
      <c r="G1256">
        <v>78</v>
      </c>
      <c r="H1256" t="b">
        <v>0</v>
      </c>
      <c r="I1256" t="s">
        <v>9240</v>
      </c>
      <c r="J1256" t="s">
        <v>9159</v>
      </c>
      <c r="K1256" t="s">
        <v>7</v>
      </c>
      <c r="L1256" t="b">
        <v>0</v>
      </c>
      <c r="M1256" t="s">
        <v>10944</v>
      </c>
      <c r="N1256" t="b">
        <v>0</v>
      </c>
      <c r="O1256" t="b">
        <v>0</v>
      </c>
      <c r="P1256" t="b">
        <v>0</v>
      </c>
      <c r="Q1256" t="b">
        <v>1</v>
      </c>
      <c r="R1256" t="s">
        <v>10945</v>
      </c>
      <c r="S1256">
        <v>40</v>
      </c>
      <c r="T1256" t="b">
        <v>0</v>
      </c>
      <c r="V1256" t="s">
        <v>893</v>
      </c>
      <c r="W1256">
        <v>4</v>
      </c>
      <c r="X1256" s="11">
        <v>82</v>
      </c>
      <c r="Y1256">
        <v>1</v>
      </c>
      <c r="Z1256" s="46" cm="1">
        <f t="array" ref="Z1256">IF(V1256="NA",$AD$2,(INDEX($BL$4:$BL$73,MATCH(V1256&amp;W1256,$BK$4:$BK$73&amp;$BJ$4:$BJ$73,0))))</f>
        <v>1.0498615788681286E-2</v>
      </c>
      <c r="AA1256" s="46">
        <f t="shared" si="27"/>
        <v>1.0104986157886813</v>
      </c>
      <c r="AB1256" s="46"/>
    </row>
    <row r="1257" spans="1:28" x14ac:dyDescent="0.25">
      <c r="A1257">
        <v>6096</v>
      </c>
      <c r="B1257" s="1">
        <v>45537.386887407403</v>
      </c>
      <c r="C1257" s="1">
        <v>45537</v>
      </c>
      <c r="D1257" t="s">
        <v>9100</v>
      </c>
      <c r="E1257" t="s">
        <v>9101</v>
      </c>
      <c r="F1257" t="s">
        <v>790</v>
      </c>
      <c r="G1257">
        <v>84</v>
      </c>
      <c r="H1257" t="b">
        <v>0</v>
      </c>
      <c r="I1257" t="s">
        <v>9240</v>
      </c>
      <c r="J1257" t="s">
        <v>9159</v>
      </c>
      <c r="K1257" t="s">
        <v>7</v>
      </c>
      <c r="L1257" t="b">
        <v>0</v>
      </c>
      <c r="M1257" t="s">
        <v>10946</v>
      </c>
      <c r="N1257" t="b">
        <v>0</v>
      </c>
      <c r="O1257" t="b">
        <v>0</v>
      </c>
      <c r="P1257" t="b">
        <v>0</v>
      </c>
      <c r="Q1257" t="b">
        <v>1</v>
      </c>
      <c r="R1257" t="s">
        <v>10947</v>
      </c>
      <c r="S1257">
        <v>40</v>
      </c>
      <c r="T1257" t="b">
        <v>0</v>
      </c>
      <c r="V1257" t="s">
        <v>8</v>
      </c>
      <c r="W1257" t="s">
        <v>8</v>
      </c>
      <c r="X1257" s="11">
        <v>87</v>
      </c>
      <c r="Y1257">
        <v>1</v>
      </c>
      <c r="Z1257" s="46" cm="1">
        <f t="array" ref="Z1257">IF(V1257="NA",$AD$2,(INDEX($BL$4:$BL$73,MATCH(V1257&amp;W1257,$BK$4:$BK$73&amp;$BJ$4:$BJ$73,0))))</f>
        <v>-4.0430703315750931E-2</v>
      </c>
      <c r="AA1257" s="46">
        <f t="shared" si="27"/>
        <v>0.95956929668424906</v>
      </c>
      <c r="AB1257" s="46"/>
    </row>
    <row r="1258" spans="1:28" x14ac:dyDescent="0.25">
      <c r="A1258">
        <v>6097</v>
      </c>
      <c r="B1258" s="1">
        <v>45537.386449305603</v>
      </c>
      <c r="C1258" s="1">
        <v>45537</v>
      </c>
      <c r="D1258" t="s">
        <v>9100</v>
      </c>
      <c r="E1258" t="s">
        <v>9101</v>
      </c>
      <c r="F1258" t="s">
        <v>790</v>
      </c>
      <c r="G1258">
        <v>80</v>
      </c>
      <c r="H1258" t="b">
        <v>0</v>
      </c>
      <c r="I1258" t="s">
        <v>9240</v>
      </c>
      <c r="J1258" t="s">
        <v>9159</v>
      </c>
      <c r="K1258" t="s">
        <v>7</v>
      </c>
      <c r="L1258" t="b">
        <v>0</v>
      </c>
      <c r="M1258" t="s">
        <v>10948</v>
      </c>
      <c r="N1258" t="b">
        <v>0</v>
      </c>
      <c r="O1258" t="b">
        <v>0</v>
      </c>
      <c r="P1258" t="b">
        <v>0</v>
      </c>
      <c r="Q1258" t="b">
        <v>1</v>
      </c>
      <c r="R1258" t="s">
        <v>10949</v>
      </c>
      <c r="S1258">
        <v>40</v>
      </c>
      <c r="T1258" t="b">
        <v>0</v>
      </c>
      <c r="V1258" t="s">
        <v>741</v>
      </c>
      <c r="W1258">
        <v>4</v>
      </c>
      <c r="X1258" s="11">
        <v>82</v>
      </c>
      <c r="Y1258">
        <v>1</v>
      </c>
      <c r="Z1258" s="46" cm="1">
        <f t="array" ref="Z1258">IF(V1258="NA",$AD$2,(INDEX($BL$4:$BL$73,MATCH(V1258&amp;W1258,$BK$4:$BK$73&amp;$BJ$4:$BJ$73,0))))</f>
        <v>1.1678733304575806E-2</v>
      </c>
      <c r="AA1258" s="46">
        <f t="shared" si="27"/>
        <v>1.0116787333045758</v>
      </c>
      <c r="AB1258" s="46"/>
    </row>
    <row r="1259" spans="1:28" x14ac:dyDescent="0.25">
      <c r="A1259">
        <v>6098</v>
      </c>
      <c r="B1259" s="1">
        <v>45537.386152106497</v>
      </c>
      <c r="C1259" s="1">
        <v>45537</v>
      </c>
      <c r="D1259" t="s">
        <v>9100</v>
      </c>
      <c r="E1259" t="s">
        <v>9101</v>
      </c>
      <c r="F1259" t="s">
        <v>664</v>
      </c>
      <c r="G1259">
        <v>82</v>
      </c>
      <c r="H1259" t="b">
        <v>0</v>
      </c>
      <c r="I1259" t="s">
        <v>9240</v>
      </c>
      <c r="J1259" t="s">
        <v>9159</v>
      </c>
      <c r="K1259" t="s">
        <v>7</v>
      </c>
      <c r="L1259" t="b">
        <v>0</v>
      </c>
      <c r="M1259" t="s">
        <v>10950</v>
      </c>
      <c r="N1259" t="b">
        <v>0</v>
      </c>
      <c r="O1259" t="b">
        <v>0</v>
      </c>
      <c r="P1259" t="b">
        <v>0</v>
      </c>
      <c r="Q1259" t="b">
        <v>1</v>
      </c>
      <c r="R1259" t="s">
        <v>10951</v>
      </c>
      <c r="S1259">
        <v>40</v>
      </c>
      <c r="T1259" t="b">
        <v>0</v>
      </c>
      <c r="V1259" t="s">
        <v>8</v>
      </c>
      <c r="W1259" t="s">
        <v>8</v>
      </c>
      <c r="X1259" s="11">
        <v>82</v>
      </c>
      <c r="Y1259">
        <v>1</v>
      </c>
      <c r="Z1259" s="46" cm="1">
        <f t="array" ref="Z1259">IF(V1259="NA",$AD$2,(INDEX($BL$4:$BL$73,MATCH(V1259&amp;W1259,$BK$4:$BK$73&amp;$BJ$4:$BJ$73,0))))</f>
        <v>-4.0430703315750931E-2</v>
      </c>
      <c r="AA1259" s="46">
        <f t="shared" si="27"/>
        <v>0.95956929668424906</v>
      </c>
      <c r="AB1259" s="46"/>
    </row>
    <row r="1260" spans="1:28" x14ac:dyDescent="0.25">
      <c r="A1260">
        <v>6099</v>
      </c>
      <c r="B1260" s="1">
        <v>45537.385917812499</v>
      </c>
      <c r="C1260" s="1">
        <v>45537</v>
      </c>
      <c r="D1260" t="s">
        <v>9100</v>
      </c>
      <c r="E1260" t="s">
        <v>9101</v>
      </c>
      <c r="F1260" t="s">
        <v>790</v>
      </c>
      <c r="G1260">
        <v>70</v>
      </c>
      <c r="H1260" t="b">
        <v>0</v>
      </c>
      <c r="I1260" t="s">
        <v>9240</v>
      </c>
      <c r="J1260" t="s">
        <v>9159</v>
      </c>
      <c r="K1260" t="s">
        <v>7</v>
      </c>
      <c r="L1260" t="b">
        <v>0</v>
      </c>
      <c r="M1260" t="s">
        <v>10952</v>
      </c>
      <c r="N1260" t="b">
        <v>0</v>
      </c>
      <c r="O1260" t="b">
        <v>0</v>
      </c>
      <c r="P1260" t="b">
        <v>0</v>
      </c>
      <c r="Q1260" t="b">
        <v>1</v>
      </c>
      <c r="R1260" t="s">
        <v>10953</v>
      </c>
      <c r="S1260">
        <v>40</v>
      </c>
      <c r="T1260" t="b">
        <v>0</v>
      </c>
      <c r="V1260" t="s">
        <v>945</v>
      </c>
      <c r="W1260">
        <v>4</v>
      </c>
      <c r="X1260" s="11">
        <v>72</v>
      </c>
      <c r="Y1260">
        <v>1</v>
      </c>
      <c r="Z1260" s="46" cm="1">
        <f t="array" ref="Z1260">IF(V1260="NA",$AD$2,(INDEX($BL$4:$BL$73,MATCH(V1260&amp;W1260,$BK$4:$BK$73&amp;$BJ$4:$BJ$73,0))))</f>
        <v>1.0498615788681285E-2</v>
      </c>
      <c r="AA1260" s="46">
        <f t="shared" si="27"/>
        <v>1.0104986157886813</v>
      </c>
      <c r="AB1260" s="46"/>
    </row>
    <row r="1261" spans="1:28" x14ac:dyDescent="0.25">
      <c r="A1261">
        <v>6109</v>
      </c>
      <c r="B1261" s="1">
        <v>45537.382615312497</v>
      </c>
      <c r="C1261" s="1">
        <v>45537</v>
      </c>
      <c r="D1261" t="s">
        <v>9100</v>
      </c>
      <c r="E1261" t="s">
        <v>9101</v>
      </c>
      <c r="F1261" t="s">
        <v>664</v>
      </c>
      <c r="G1261">
        <v>74</v>
      </c>
      <c r="H1261" t="b">
        <v>0</v>
      </c>
      <c r="I1261" t="s">
        <v>9240</v>
      </c>
      <c r="J1261" t="s">
        <v>9159</v>
      </c>
      <c r="K1261" t="s">
        <v>7</v>
      </c>
      <c r="L1261" t="b">
        <v>0</v>
      </c>
      <c r="M1261" t="s">
        <v>10954</v>
      </c>
      <c r="N1261" t="b">
        <v>0</v>
      </c>
      <c r="O1261" t="b">
        <v>0</v>
      </c>
      <c r="P1261" t="b">
        <v>0</v>
      </c>
      <c r="Q1261" t="b">
        <v>1</v>
      </c>
      <c r="R1261" t="s">
        <v>10955</v>
      </c>
      <c r="S1261">
        <v>40</v>
      </c>
      <c r="T1261" t="b">
        <v>0</v>
      </c>
      <c r="V1261" t="s">
        <v>886</v>
      </c>
      <c r="W1261">
        <v>3</v>
      </c>
      <c r="X1261" s="11">
        <v>77</v>
      </c>
      <c r="Y1261">
        <v>1</v>
      </c>
      <c r="Z1261" s="46" cm="1">
        <f t="array" ref="Z1261">IF(V1261="NA",$AD$2,(INDEX($BL$4:$BL$73,MATCH(V1261&amp;W1261,$BK$4:$BK$73&amp;$BJ$4:$BJ$73,0))))</f>
        <v>1.8952516812716664E-2</v>
      </c>
      <c r="AA1261" s="46">
        <f t="shared" si="27"/>
        <v>1.0189525168127167</v>
      </c>
      <c r="AB1261" s="46"/>
    </row>
    <row r="1262" spans="1:28" x14ac:dyDescent="0.25">
      <c r="A1262">
        <v>6110</v>
      </c>
      <c r="B1262" s="1">
        <v>45537.382342500001</v>
      </c>
      <c r="C1262" s="1">
        <v>45537</v>
      </c>
      <c r="D1262" t="s">
        <v>9100</v>
      </c>
      <c r="E1262" t="s">
        <v>9101</v>
      </c>
      <c r="F1262" t="s">
        <v>664</v>
      </c>
      <c r="G1262">
        <v>75</v>
      </c>
      <c r="H1262" t="b">
        <v>0</v>
      </c>
      <c r="I1262" t="s">
        <v>9240</v>
      </c>
      <c r="J1262" t="s">
        <v>9159</v>
      </c>
      <c r="K1262" t="s">
        <v>7</v>
      </c>
      <c r="L1262" t="b">
        <v>0</v>
      </c>
      <c r="M1262" t="s">
        <v>10956</v>
      </c>
      <c r="N1262" t="b">
        <v>0</v>
      </c>
      <c r="O1262" t="b">
        <v>0</v>
      </c>
      <c r="P1262" t="b">
        <v>0</v>
      </c>
      <c r="Q1262" t="b">
        <v>1</v>
      </c>
      <c r="R1262" t="s">
        <v>10957</v>
      </c>
      <c r="S1262">
        <v>40</v>
      </c>
      <c r="T1262" t="b">
        <v>0</v>
      </c>
      <c r="V1262" t="s">
        <v>886</v>
      </c>
      <c r="W1262">
        <v>4</v>
      </c>
      <c r="X1262" s="11">
        <v>77</v>
      </c>
      <c r="Y1262">
        <v>1</v>
      </c>
      <c r="Z1262" s="46" cm="1">
        <f t="array" ref="Z1262">IF(V1262="NA",$AD$2,(INDEX($BL$4:$BL$73,MATCH(V1262&amp;W1262,$BK$4:$BK$73&amp;$BJ$4:$BJ$73,0))))</f>
        <v>1.0498615788681297E-2</v>
      </c>
      <c r="AA1262" s="46">
        <f t="shared" si="27"/>
        <v>1.0104986157886813</v>
      </c>
      <c r="AB1262" s="46"/>
    </row>
    <row r="1263" spans="1:28" x14ac:dyDescent="0.25">
      <c r="A1263">
        <v>6111</v>
      </c>
      <c r="B1263" s="1">
        <v>45537.382057453702</v>
      </c>
      <c r="C1263" s="1">
        <v>45537</v>
      </c>
      <c r="D1263" t="s">
        <v>9100</v>
      </c>
      <c r="E1263" t="s">
        <v>9101</v>
      </c>
      <c r="F1263" t="s">
        <v>664</v>
      </c>
      <c r="G1263">
        <v>85</v>
      </c>
      <c r="H1263" t="b">
        <v>0</v>
      </c>
      <c r="I1263" t="s">
        <v>9240</v>
      </c>
      <c r="J1263" t="s">
        <v>9159</v>
      </c>
      <c r="K1263" t="s">
        <v>7</v>
      </c>
      <c r="L1263" t="b">
        <v>0</v>
      </c>
      <c r="M1263" t="s">
        <v>10958</v>
      </c>
      <c r="N1263" t="b">
        <v>0</v>
      </c>
      <c r="O1263" t="b">
        <v>0</v>
      </c>
      <c r="P1263" t="b">
        <v>0</v>
      </c>
      <c r="Q1263" t="b">
        <v>1</v>
      </c>
      <c r="R1263" t="s">
        <v>10959</v>
      </c>
      <c r="S1263">
        <v>40</v>
      </c>
      <c r="T1263" t="b">
        <v>0</v>
      </c>
      <c r="V1263" t="s">
        <v>886</v>
      </c>
      <c r="W1263">
        <v>5</v>
      </c>
      <c r="X1263" s="11">
        <v>87</v>
      </c>
      <c r="Y1263">
        <v>1</v>
      </c>
      <c r="Z1263" s="46" cm="1">
        <f t="array" ref="Z1263">IF(V1263="NA",$AD$2,(INDEX($BL$4:$BL$73,MATCH(V1263&amp;W1263,$BK$4:$BK$73&amp;$BJ$4:$BJ$73,0))))</f>
        <v>4.1970782120221983E-2</v>
      </c>
      <c r="AA1263" s="46">
        <f t="shared" si="27"/>
        <v>1.041970782120222</v>
      </c>
      <c r="AB1263" s="46"/>
    </row>
    <row r="1264" spans="1:28" x14ac:dyDescent="0.25">
      <c r="A1264">
        <v>6112</v>
      </c>
      <c r="B1264" s="1">
        <v>45537.381759930598</v>
      </c>
      <c r="C1264" s="1">
        <v>45537</v>
      </c>
      <c r="D1264" t="s">
        <v>9100</v>
      </c>
      <c r="E1264" t="s">
        <v>9101</v>
      </c>
      <c r="F1264" t="s">
        <v>664</v>
      </c>
      <c r="G1264">
        <v>77</v>
      </c>
      <c r="H1264" t="b">
        <v>0</v>
      </c>
      <c r="I1264" t="s">
        <v>9240</v>
      </c>
      <c r="J1264" t="s">
        <v>9159</v>
      </c>
      <c r="K1264" t="s">
        <v>7</v>
      </c>
      <c r="L1264" t="b">
        <v>0</v>
      </c>
      <c r="M1264" t="s">
        <v>6803</v>
      </c>
      <c r="N1264" t="b">
        <v>0</v>
      </c>
      <c r="O1264" t="b">
        <v>0</v>
      </c>
      <c r="P1264" t="b">
        <v>0</v>
      </c>
      <c r="Q1264" t="b">
        <v>1</v>
      </c>
      <c r="R1264" t="s">
        <v>3135</v>
      </c>
      <c r="S1264">
        <v>40</v>
      </c>
      <c r="T1264" t="b">
        <v>0</v>
      </c>
      <c r="V1264" t="s">
        <v>8</v>
      </c>
      <c r="W1264" t="s">
        <v>8</v>
      </c>
      <c r="X1264" s="11">
        <v>77</v>
      </c>
      <c r="Y1264">
        <v>1</v>
      </c>
      <c r="Z1264" s="46" cm="1">
        <f t="array" ref="Z1264">IF(V1264="NA",$AD$2,(INDEX($BL$4:$BL$73,MATCH(V1264&amp;W1264,$BK$4:$BK$73&amp;$BJ$4:$BJ$73,0))))</f>
        <v>-4.0430703315750931E-2</v>
      </c>
      <c r="AA1264" s="46">
        <f t="shared" si="27"/>
        <v>0.95956929668424906</v>
      </c>
      <c r="AB1264" s="46"/>
    </row>
    <row r="1265" spans="1:28" x14ac:dyDescent="0.25">
      <c r="A1265">
        <v>6113</v>
      </c>
      <c r="B1265" s="1">
        <v>45537.381478634299</v>
      </c>
      <c r="C1265" s="1">
        <v>45537</v>
      </c>
      <c r="D1265" t="s">
        <v>9100</v>
      </c>
      <c r="E1265" t="s">
        <v>9101</v>
      </c>
      <c r="F1265" t="s">
        <v>664</v>
      </c>
      <c r="G1265">
        <v>79</v>
      </c>
      <c r="H1265" t="b">
        <v>0</v>
      </c>
      <c r="I1265" t="s">
        <v>9240</v>
      </c>
      <c r="J1265" t="s">
        <v>9159</v>
      </c>
      <c r="K1265" t="s">
        <v>7</v>
      </c>
      <c r="L1265" t="b">
        <v>0</v>
      </c>
      <c r="M1265" t="s">
        <v>10960</v>
      </c>
      <c r="N1265" t="b">
        <v>0</v>
      </c>
      <c r="O1265" t="b">
        <v>0</v>
      </c>
      <c r="P1265" t="b">
        <v>0</v>
      </c>
      <c r="Q1265" t="b">
        <v>1</v>
      </c>
      <c r="R1265" t="s">
        <v>10961</v>
      </c>
      <c r="S1265">
        <v>40</v>
      </c>
      <c r="T1265" t="b">
        <v>0</v>
      </c>
      <c r="V1265" t="s">
        <v>8</v>
      </c>
      <c r="W1265" t="s">
        <v>8</v>
      </c>
      <c r="X1265" s="11">
        <v>82</v>
      </c>
      <c r="Y1265">
        <v>1</v>
      </c>
      <c r="Z1265" s="46" cm="1">
        <f t="array" ref="Z1265">IF(V1265="NA",$AD$2,(INDEX($BL$4:$BL$73,MATCH(V1265&amp;W1265,$BK$4:$BK$73&amp;$BJ$4:$BJ$73,0))))</f>
        <v>-4.0430703315750931E-2</v>
      </c>
      <c r="AA1265" s="46">
        <f t="shared" si="27"/>
        <v>0.95956929668424906</v>
      </c>
      <c r="AB1265" s="46"/>
    </row>
    <row r="1266" spans="1:28" x14ac:dyDescent="0.25">
      <c r="A1266">
        <v>6114</v>
      </c>
      <c r="B1266" s="1">
        <v>45537.381225254598</v>
      </c>
      <c r="C1266" s="1">
        <v>45537</v>
      </c>
      <c r="D1266" t="s">
        <v>9100</v>
      </c>
      <c r="E1266" t="s">
        <v>9101</v>
      </c>
      <c r="F1266" t="s">
        <v>790</v>
      </c>
      <c r="G1266">
        <v>79</v>
      </c>
      <c r="H1266" t="b">
        <v>0</v>
      </c>
      <c r="I1266" t="s">
        <v>9240</v>
      </c>
      <c r="J1266" t="s">
        <v>9159</v>
      </c>
      <c r="K1266" t="s">
        <v>7</v>
      </c>
      <c r="L1266" t="b">
        <v>0</v>
      </c>
      <c r="M1266" t="s">
        <v>10962</v>
      </c>
      <c r="N1266" t="b">
        <v>0</v>
      </c>
      <c r="O1266" t="b">
        <v>0</v>
      </c>
      <c r="P1266" t="b">
        <v>0</v>
      </c>
      <c r="Q1266" t="b">
        <v>1</v>
      </c>
      <c r="R1266" t="s">
        <v>10963</v>
      </c>
      <c r="S1266">
        <v>40</v>
      </c>
      <c r="T1266" t="b">
        <v>0</v>
      </c>
      <c r="V1266" t="s">
        <v>886</v>
      </c>
      <c r="W1266">
        <v>4</v>
      </c>
      <c r="X1266" s="11">
        <v>82</v>
      </c>
      <c r="Y1266">
        <v>1</v>
      </c>
      <c r="Z1266" s="46" cm="1">
        <f t="array" ref="Z1266">IF(V1266="NA",$AD$2,(INDEX($BL$4:$BL$73,MATCH(V1266&amp;W1266,$BK$4:$BK$73&amp;$BJ$4:$BJ$73,0))))</f>
        <v>1.0498615788681297E-2</v>
      </c>
      <c r="AA1266" s="46">
        <f t="shared" si="27"/>
        <v>1.0104986157886813</v>
      </c>
      <c r="AB1266" s="46"/>
    </row>
    <row r="1267" spans="1:28" x14ac:dyDescent="0.25">
      <c r="A1267">
        <v>6115</v>
      </c>
      <c r="B1267" s="1">
        <v>45537.380903657402</v>
      </c>
      <c r="C1267" s="1">
        <v>45537</v>
      </c>
      <c r="D1267" t="s">
        <v>9100</v>
      </c>
      <c r="E1267" t="s">
        <v>9101</v>
      </c>
      <c r="F1267" t="s">
        <v>664</v>
      </c>
      <c r="G1267">
        <v>75</v>
      </c>
      <c r="H1267" t="b">
        <v>0</v>
      </c>
      <c r="I1267" t="s">
        <v>9240</v>
      </c>
      <c r="J1267" t="s">
        <v>9159</v>
      </c>
      <c r="K1267" t="s">
        <v>7</v>
      </c>
      <c r="L1267" t="b">
        <v>0</v>
      </c>
      <c r="M1267" t="s">
        <v>10964</v>
      </c>
      <c r="N1267" t="b">
        <v>0</v>
      </c>
      <c r="O1267" t="b">
        <v>0</v>
      </c>
      <c r="P1267" t="b">
        <v>0</v>
      </c>
      <c r="Q1267" t="b">
        <v>1</v>
      </c>
      <c r="R1267" t="s">
        <v>10965</v>
      </c>
      <c r="S1267">
        <v>40</v>
      </c>
      <c r="T1267" t="b">
        <v>0</v>
      </c>
      <c r="V1267" t="s">
        <v>892</v>
      </c>
      <c r="W1267">
        <v>3</v>
      </c>
      <c r="X1267" s="11">
        <v>77</v>
      </c>
      <c r="Y1267">
        <v>1</v>
      </c>
      <c r="Z1267" s="46" cm="1">
        <f t="array" ref="Z1267">IF(V1267="NA",$AD$2,(INDEX($BL$4:$BL$73,MATCH(V1267&amp;W1267,$BK$4:$BK$73&amp;$BJ$4:$BJ$73,0))))</f>
        <v>1.8952516812716595E-2</v>
      </c>
      <c r="AA1267" s="46">
        <f t="shared" si="27"/>
        <v>1.0189525168127167</v>
      </c>
      <c r="AB1267" s="46"/>
    </row>
    <row r="1268" spans="1:28" x14ac:dyDescent="0.25">
      <c r="A1268">
        <v>6116</v>
      </c>
      <c r="B1268" s="1">
        <v>45537.380610868102</v>
      </c>
      <c r="C1268" s="1">
        <v>45537</v>
      </c>
      <c r="D1268" t="s">
        <v>9100</v>
      </c>
      <c r="E1268" t="s">
        <v>9101</v>
      </c>
      <c r="F1268" t="s">
        <v>664</v>
      </c>
      <c r="G1268">
        <v>82</v>
      </c>
      <c r="H1268" t="b">
        <v>0</v>
      </c>
      <c r="I1268" t="s">
        <v>9240</v>
      </c>
      <c r="J1268" t="s">
        <v>9159</v>
      </c>
      <c r="K1268" t="s">
        <v>7</v>
      </c>
      <c r="L1268" t="b">
        <v>0</v>
      </c>
      <c r="M1268" t="s">
        <v>10966</v>
      </c>
      <c r="N1268" t="b">
        <v>0</v>
      </c>
      <c r="O1268" t="b">
        <v>0</v>
      </c>
      <c r="P1268" t="b">
        <v>0</v>
      </c>
      <c r="Q1268" t="b">
        <v>1</v>
      </c>
      <c r="R1268" t="s">
        <v>10967</v>
      </c>
      <c r="S1268">
        <v>40</v>
      </c>
      <c r="T1268" t="b">
        <v>0</v>
      </c>
      <c r="V1268" t="s">
        <v>949</v>
      </c>
      <c r="W1268">
        <v>4</v>
      </c>
      <c r="X1268" s="11">
        <v>82</v>
      </c>
      <c r="Y1268">
        <v>1</v>
      </c>
      <c r="Z1268" s="46" cm="1">
        <f t="array" ref="Z1268">IF(V1268="NA",$AD$2,(INDEX($BL$4:$BL$73,MATCH(V1268&amp;W1268,$BK$4:$BK$73&amp;$BJ$4:$BJ$73,0))))</f>
        <v>1.0498615788681335E-2</v>
      </c>
      <c r="AA1268" s="46">
        <f t="shared" si="27"/>
        <v>1.0104986157886813</v>
      </c>
      <c r="AB1268" s="46"/>
    </row>
    <row r="1269" spans="1:28" x14ac:dyDescent="0.25">
      <c r="A1269">
        <v>6117</v>
      </c>
      <c r="B1269" s="1">
        <v>45537.380298784701</v>
      </c>
      <c r="C1269" s="1">
        <v>45537</v>
      </c>
      <c r="D1269" t="s">
        <v>9100</v>
      </c>
      <c r="E1269" t="s">
        <v>9101</v>
      </c>
      <c r="F1269" t="s">
        <v>790</v>
      </c>
      <c r="G1269">
        <v>74</v>
      </c>
      <c r="H1269" t="b">
        <v>0</v>
      </c>
      <c r="I1269" t="s">
        <v>9240</v>
      </c>
      <c r="J1269" t="s">
        <v>9159</v>
      </c>
      <c r="K1269" t="s">
        <v>7</v>
      </c>
      <c r="L1269" t="b">
        <v>0</v>
      </c>
      <c r="M1269" t="s">
        <v>10968</v>
      </c>
      <c r="N1269" t="b">
        <v>0</v>
      </c>
      <c r="O1269" t="b">
        <v>0</v>
      </c>
      <c r="P1269" t="b">
        <v>0</v>
      </c>
      <c r="Q1269" t="b">
        <v>1</v>
      </c>
      <c r="R1269" t="s">
        <v>10969</v>
      </c>
      <c r="S1269">
        <v>40</v>
      </c>
      <c r="T1269" t="b">
        <v>0</v>
      </c>
      <c r="V1269" t="s">
        <v>886</v>
      </c>
      <c r="W1269">
        <v>3</v>
      </c>
      <c r="X1269" s="11">
        <v>77</v>
      </c>
      <c r="Y1269">
        <v>1</v>
      </c>
      <c r="Z1269" s="46" cm="1">
        <f t="array" ref="Z1269">IF(V1269="NA",$AD$2,(INDEX($BL$4:$BL$73,MATCH(V1269&amp;W1269,$BK$4:$BK$73&amp;$BJ$4:$BJ$73,0))))</f>
        <v>1.8952516812716664E-2</v>
      </c>
      <c r="AA1269" s="46">
        <f t="shared" si="27"/>
        <v>1.0189525168127167</v>
      </c>
      <c r="AB1269" s="46"/>
    </row>
    <row r="1270" spans="1:28" x14ac:dyDescent="0.25">
      <c r="A1270">
        <v>6119</v>
      </c>
      <c r="B1270" s="1">
        <v>45537.378664155098</v>
      </c>
      <c r="C1270" s="1">
        <v>45537</v>
      </c>
      <c r="D1270" t="s">
        <v>9100</v>
      </c>
      <c r="E1270" t="s">
        <v>9101</v>
      </c>
      <c r="F1270" t="s">
        <v>664</v>
      </c>
      <c r="G1270">
        <v>81</v>
      </c>
      <c r="H1270" t="b">
        <v>0</v>
      </c>
      <c r="I1270" t="s">
        <v>9240</v>
      </c>
      <c r="J1270" t="s">
        <v>9159</v>
      </c>
      <c r="K1270" t="s">
        <v>7</v>
      </c>
      <c r="L1270" t="b">
        <v>0</v>
      </c>
      <c r="M1270" t="s">
        <v>10970</v>
      </c>
      <c r="N1270" t="b">
        <v>0</v>
      </c>
      <c r="O1270" t="b">
        <v>0</v>
      </c>
      <c r="P1270" t="b">
        <v>0</v>
      </c>
      <c r="Q1270" t="b">
        <v>1</v>
      </c>
      <c r="R1270" t="s">
        <v>10971</v>
      </c>
      <c r="S1270">
        <v>40</v>
      </c>
      <c r="T1270" t="b">
        <v>0</v>
      </c>
      <c r="V1270" t="s">
        <v>8</v>
      </c>
      <c r="W1270" t="s">
        <v>8</v>
      </c>
      <c r="X1270" s="11">
        <v>82</v>
      </c>
      <c r="Y1270">
        <v>1</v>
      </c>
      <c r="Z1270" s="46" cm="1">
        <f t="array" ref="Z1270">IF(V1270="NA",$AD$2,(INDEX($BL$4:$BL$73,MATCH(V1270&amp;W1270,$BK$4:$BK$73&amp;$BJ$4:$BJ$73,0))))</f>
        <v>-4.0430703315750931E-2</v>
      </c>
      <c r="AA1270" s="46">
        <f t="shared" si="27"/>
        <v>0.95956929668424906</v>
      </c>
      <c r="AB1270" s="46"/>
    </row>
    <row r="1271" spans="1:28" x14ac:dyDescent="0.25">
      <c r="A1271">
        <v>6128</v>
      </c>
      <c r="B1271" s="1">
        <v>45537.376821620397</v>
      </c>
      <c r="C1271" s="1">
        <v>45537</v>
      </c>
      <c r="D1271" t="s">
        <v>9100</v>
      </c>
      <c r="E1271" t="s">
        <v>9101</v>
      </c>
      <c r="F1271" t="s">
        <v>664</v>
      </c>
      <c r="G1271">
        <v>70</v>
      </c>
      <c r="H1271" t="b">
        <v>0</v>
      </c>
      <c r="I1271" t="s">
        <v>9240</v>
      </c>
      <c r="J1271" t="s">
        <v>9159</v>
      </c>
      <c r="K1271" t="s">
        <v>7</v>
      </c>
      <c r="L1271" t="b">
        <v>0</v>
      </c>
      <c r="M1271" t="s">
        <v>10972</v>
      </c>
      <c r="N1271" t="b">
        <v>0</v>
      </c>
      <c r="O1271" t="b">
        <v>0</v>
      </c>
      <c r="P1271" t="b">
        <v>0</v>
      </c>
      <c r="Q1271" t="b">
        <v>1</v>
      </c>
      <c r="R1271" t="s">
        <v>10973</v>
      </c>
      <c r="S1271">
        <v>40</v>
      </c>
      <c r="T1271" t="b">
        <v>0</v>
      </c>
      <c r="V1271" t="s">
        <v>658</v>
      </c>
      <c r="W1271">
        <v>4</v>
      </c>
      <c r="X1271" s="11">
        <v>72</v>
      </c>
      <c r="Y1271">
        <v>1</v>
      </c>
      <c r="Z1271" s="46" cm="1">
        <f t="array" ref="Z1271">IF(V1271="NA",$AD$2,(INDEX($BL$4:$BL$73,MATCH(V1271&amp;W1271,$BK$4:$BK$73&amp;$BJ$4:$BJ$73,0))))</f>
        <v>1.1678733304575896E-2</v>
      </c>
      <c r="AA1271" s="46">
        <f t="shared" si="27"/>
        <v>1.0116787333045758</v>
      </c>
      <c r="AB1271" s="46"/>
    </row>
    <row r="1272" spans="1:28" x14ac:dyDescent="0.25">
      <c r="A1272">
        <v>6130</v>
      </c>
      <c r="B1272" s="1">
        <v>45537.376242233797</v>
      </c>
      <c r="C1272" s="1">
        <v>45537</v>
      </c>
      <c r="D1272" t="s">
        <v>9100</v>
      </c>
      <c r="E1272" t="s">
        <v>9101</v>
      </c>
      <c r="F1272" t="s">
        <v>790</v>
      </c>
      <c r="G1272">
        <v>75</v>
      </c>
      <c r="H1272" t="b">
        <v>0</v>
      </c>
      <c r="I1272" t="s">
        <v>9240</v>
      </c>
      <c r="J1272" t="s">
        <v>9159</v>
      </c>
      <c r="K1272" t="s">
        <v>7</v>
      </c>
      <c r="L1272" t="b">
        <v>0</v>
      </c>
      <c r="M1272" t="s">
        <v>6802</v>
      </c>
      <c r="N1272" t="b">
        <v>0</v>
      </c>
      <c r="O1272" t="b">
        <v>0</v>
      </c>
      <c r="P1272" t="b">
        <v>0</v>
      </c>
      <c r="Q1272" t="b">
        <v>1</v>
      </c>
      <c r="R1272" t="s">
        <v>3129</v>
      </c>
      <c r="S1272">
        <v>40</v>
      </c>
      <c r="T1272" t="b">
        <v>0</v>
      </c>
      <c r="V1272" t="s">
        <v>886</v>
      </c>
      <c r="W1272">
        <v>4</v>
      </c>
      <c r="X1272" s="11">
        <v>77</v>
      </c>
      <c r="Y1272">
        <v>1</v>
      </c>
      <c r="Z1272" s="46" cm="1">
        <f t="array" ref="Z1272">IF(V1272="NA",$AD$2,(INDEX($BL$4:$BL$73,MATCH(V1272&amp;W1272,$BK$4:$BK$73&amp;$BJ$4:$BJ$73,0))))</f>
        <v>1.0498615788681297E-2</v>
      </c>
      <c r="AA1272" s="46">
        <f t="shared" si="27"/>
        <v>1.0104986157886813</v>
      </c>
      <c r="AB1272" s="46"/>
    </row>
    <row r="1273" spans="1:28" x14ac:dyDescent="0.25">
      <c r="A1273">
        <v>6131</v>
      </c>
      <c r="B1273" s="1">
        <v>45537.375940439801</v>
      </c>
      <c r="C1273" s="1">
        <v>45537</v>
      </c>
      <c r="D1273" t="s">
        <v>9100</v>
      </c>
      <c r="E1273" t="s">
        <v>9101</v>
      </c>
      <c r="F1273" t="s">
        <v>790</v>
      </c>
      <c r="G1273">
        <v>76</v>
      </c>
      <c r="H1273" t="b">
        <v>0</v>
      </c>
      <c r="I1273" t="s">
        <v>9240</v>
      </c>
      <c r="J1273" t="s">
        <v>9159</v>
      </c>
      <c r="K1273" t="s">
        <v>7</v>
      </c>
      <c r="L1273" t="b">
        <v>0</v>
      </c>
      <c r="M1273" t="s">
        <v>10974</v>
      </c>
      <c r="N1273" t="b">
        <v>0</v>
      </c>
      <c r="O1273" t="b">
        <v>0</v>
      </c>
      <c r="P1273" t="b">
        <v>0</v>
      </c>
      <c r="Q1273" t="b">
        <v>1</v>
      </c>
      <c r="R1273" t="s">
        <v>10975</v>
      </c>
      <c r="S1273">
        <v>40</v>
      </c>
      <c r="T1273" t="b">
        <v>0</v>
      </c>
      <c r="V1273" t="s">
        <v>892</v>
      </c>
      <c r="W1273">
        <v>4</v>
      </c>
      <c r="X1273" s="11">
        <v>77</v>
      </c>
      <c r="Y1273">
        <v>1</v>
      </c>
      <c r="Z1273" s="46" cm="1">
        <f t="array" ref="Z1273">IF(V1273="NA",$AD$2,(INDEX($BL$4:$BL$73,MATCH(V1273&amp;W1273,$BK$4:$BK$73&amp;$BJ$4:$BJ$73,0))))</f>
        <v>1.0498615788681274E-2</v>
      </c>
      <c r="AA1273" s="46">
        <f t="shared" si="27"/>
        <v>1.0104986157886813</v>
      </c>
      <c r="AB1273" s="46"/>
    </row>
    <row r="1274" spans="1:28" x14ac:dyDescent="0.25">
      <c r="A1274">
        <v>6132</v>
      </c>
      <c r="B1274" s="1">
        <v>45537.375663078703</v>
      </c>
      <c r="C1274" s="1">
        <v>45537</v>
      </c>
      <c r="D1274" t="s">
        <v>9100</v>
      </c>
      <c r="E1274" t="s">
        <v>9101</v>
      </c>
      <c r="F1274" t="s">
        <v>664</v>
      </c>
      <c r="G1274">
        <v>79</v>
      </c>
      <c r="H1274" t="b">
        <v>0</v>
      </c>
      <c r="I1274" t="s">
        <v>9240</v>
      </c>
      <c r="J1274" t="s">
        <v>9159</v>
      </c>
      <c r="K1274" t="s">
        <v>7</v>
      </c>
      <c r="L1274" t="b">
        <v>0</v>
      </c>
      <c r="M1274" t="s">
        <v>10976</v>
      </c>
      <c r="N1274" t="b">
        <v>0</v>
      </c>
      <c r="O1274" t="b">
        <v>0</v>
      </c>
      <c r="P1274" t="b">
        <v>0</v>
      </c>
      <c r="Q1274" t="b">
        <v>1</v>
      </c>
      <c r="R1274" t="s">
        <v>10977</v>
      </c>
      <c r="S1274">
        <v>40</v>
      </c>
      <c r="T1274" t="b">
        <v>0</v>
      </c>
      <c r="V1274" t="s">
        <v>886</v>
      </c>
      <c r="W1274">
        <v>5</v>
      </c>
      <c r="X1274" s="11">
        <v>82</v>
      </c>
      <c r="Y1274">
        <v>1</v>
      </c>
      <c r="Z1274" s="46" cm="1">
        <f t="array" ref="Z1274">IF(V1274="NA",$AD$2,(INDEX($BL$4:$BL$73,MATCH(V1274&amp;W1274,$BK$4:$BK$73&amp;$BJ$4:$BJ$73,0))))</f>
        <v>4.1970782120221983E-2</v>
      </c>
      <c r="AA1274" s="46">
        <f t="shared" si="27"/>
        <v>1.041970782120222</v>
      </c>
      <c r="AB1274" s="46"/>
    </row>
    <row r="1275" spans="1:28" x14ac:dyDescent="0.25">
      <c r="A1275">
        <v>6133</v>
      </c>
      <c r="B1275" s="1">
        <v>45537.375371307899</v>
      </c>
      <c r="C1275" s="1">
        <v>45537</v>
      </c>
      <c r="D1275" t="s">
        <v>9100</v>
      </c>
      <c r="E1275" t="s">
        <v>9101</v>
      </c>
      <c r="F1275" t="s">
        <v>664</v>
      </c>
      <c r="G1275">
        <v>80</v>
      </c>
      <c r="H1275" t="b">
        <v>0</v>
      </c>
      <c r="I1275" t="s">
        <v>9240</v>
      </c>
      <c r="J1275" t="s">
        <v>9159</v>
      </c>
      <c r="K1275" t="s">
        <v>7</v>
      </c>
      <c r="L1275" t="b">
        <v>0</v>
      </c>
      <c r="M1275" t="s">
        <v>10978</v>
      </c>
      <c r="N1275" t="b">
        <v>0</v>
      </c>
      <c r="O1275" t="b">
        <v>0</v>
      </c>
      <c r="P1275" t="b">
        <v>0</v>
      </c>
      <c r="Q1275" t="b">
        <v>1</v>
      </c>
      <c r="R1275" t="s">
        <v>10979</v>
      </c>
      <c r="S1275">
        <v>40</v>
      </c>
      <c r="T1275" t="b">
        <v>0</v>
      </c>
      <c r="V1275" t="s">
        <v>743</v>
      </c>
      <c r="W1275">
        <v>5</v>
      </c>
      <c r="X1275" s="11">
        <v>82</v>
      </c>
      <c r="Y1275">
        <v>1</v>
      </c>
      <c r="Z1275" s="46" cm="1">
        <f t="array" ref="Z1275">IF(V1275="NA",$AD$2,(INDEX($BL$4:$BL$73,MATCH(V1275&amp;W1275,$BK$4:$BK$73&amp;$BJ$4:$BJ$73,0))))</f>
        <v>2.9563914871898098E-3</v>
      </c>
      <c r="AA1275" s="46">
        <f t="shared" si="27"/>
        <v>1.0029563914871897</v>
      </c>
      <c r="AB1275" s="46"/>
    </row>
    <row r="1276" spans="1:28" x14ac:dyDescent="0.25">
      <c r="A1276">
        <v>6134</v>
      </c>
      <c r="B1276" s="1">
        <v>45537.375016527803</v>
      </c>
      <c r="C1276" s="1">
        <v>45537</v>
      </c>
      <c r="D1276" t="s">
        <v>9100</v>
      </c>
      <c r="E1276" t="s">
        <v>9101</v>
      </c>
      <c r="F1276" t="s">
        <v>664</v>
      </c>
      <c r="G1276">
        <v>75</v>
      </c>
      <c r="H1276" t="b">
        <v>0</v>
      </c>
      <c r="I1276" t="s">
        <v>9240</v>
      </c>
      <c r="J1276" t="s">
        <v>9159</v>
      </c>
      <c r="K1276" t="s">
        <v>7</v>
      </c>
      <c r="L1276" t="b">
        <v>0</v>
      </c>
      <c r="M1276" t="s">
        <v>10980</v>
      </c>
      <c r="N1276" t="b">
        <v>0</v>
      </c>
      <c r="O1276" t="b">
        <v>0</v>
      </c>
      <c r="P1276" t="b">
        <v>0</v>
      </c>
      <c r="Q1276" t="b">
        <v>1</v>
      </c>
      <c r="R1276" t="s">
        <v>10981</v>
      </c>
      <c r="S1276">
        <v>40</v>
      </c>
      <c r="T1276" t="b">
        <v>0</v>
      </c>
      <c r="V1276" t="s">
        <v>889</v>
      </c>
      <c r="W1276">
        <v>4</v>
      </c>
      <c r="X1276" s="11">
        <v>77</v>
      </c>
      <c r="Y1276">
        <v>1</v>
      </c>
      <c r="Z1276" s="46" cm="1">
        <f t="array" ref="Z1276">IF(V1276="NA",$AD$2,(INDEX($BL$4:$BL$73,MATCH(V1276&amp;W1276,$BK$4:$BK$73&amp;$BJ$4:$BJ$73,0))))</f>
        <v>1.0498615788681227E-2</v>
      </c>
      <c r="AA1276" s="46">
        <f t="shared" si="27"/>
        <v>1.0104986157886813</v>
      </c>
      <c r="AB1276" s="46"/>
    </row>
    <row r="1277" spans="1:28" x14ac:dyDescent="0.25">
      <c r="A1277">
        <v>6147</v>
      </c>
      <c r="B1277" s="1">
        <v>45537.369941111101</v>
      </c>
      <c r="C1277" s="1">
        <v>45537</v>
      </c>
      <c r="D1277" t="s">
        <v>9100</v>
      </c>
      <c r="E1277" t="s">
        <v>9101</v>
      </c>
      <c r="F1277" t="s">
        <v>664</v>
      </c>
      <c r="G1277">
        <v>80</v>
      </c>
      <c r="H1277" t="b">
        <v>0</v>
      </c>
      <c r="I1277" t="s">
        <v>9240</v>
      </c>
      <c r="J1277" t="s">
        <v>9159</v>
      </c>
      <c r="K1277" t="s">
        <v>7</v>
      </c>
      <c r="L1277" t="b">
        <v>0</v>
      </c>
      <c r="M1277" t="s">
        <v>10982</v>
      </c>
      <c r="N1277" t="b">
        <v>0</v>
      </c>
      <c r="O1277" t="b">
        <v>0</v>
      </c>
      <c r="P1277" t="b">
        <v>0</v>
      </c>
      <c r="Q1277" t="b">
        <v>1</v>
      </c>
      <c r="R1277" t="s">
        <v>10983</v>
      </c>
      <c r="S1277">
        <v>40</v>
      </c>
      <c r="T1277" t="b">
        <v>0</v>
      </c>
      <c r="V1277" t="s">
        <v>743</v>
      </c>
      <c r="W1277">
        <v>4</v>
      </c>
      <c r="X1277" s="11">
        <v>82</v>
      </c>
      <c r="Y1277">
        <v>1</v>
      </c>
      <c r="Z1277" s="46" cm="1">
        <f t="array" ref="Z1277">IF(V1277="NA",$AD$2,(INDEX($BL$4:$BL$73,MATCH(V1277&amp;W1277,$BK$4:$BK$73&amp;$BJ$4:$BJ$73,0))))</f>
        <v>1.1678733304575811E-2</v>
      </c>
      <c r="AA1277" s="46">
        <f t="shared" si="27"/>
        <v>1.0116787333045758</v>
      </c>
      <c r="AB1277" s="46"/>
    </row>
    <row r="1278" spans="1:28" x14ac:dyDescent="0.25">
      <c r="A1278">
        <v>6148</v>
      </c>
      <c r="B1278" s="1">
        <v>45537.3696579514</v>
      </c>
      <c r="C1278" s="1">
        <v>45537</v>
      </c>
      <c r="D1278" t="s">
        <v>9100</v>
      </c>
      <c r="E1278" t="s">
        <v>9101</v>
      </c>
      <c r="F1278" t="s">
        <v>664</v>
      </c>
      <c r="G1278">
        <v>81</v>
      </c>
      <c r="H1278" t="b">
        <v>0</v>
      </c>
      <c r="I1278" t="s">
        <v>9240</v>
      </c>
      <c r="J1278" t="s">
        <v>9159</v>
      </c>
      <c r="K1278" t="s">
        <v>7</v>
      </c>
      <c r="L1278" t="b">
        <v>0</v>
      </c>
      <c r="M1278" t="s">
        <v>6801</v>
      </c>
      <c r="N1278" t="b">
        <v>0</v>
      </c>
      <c r="O1278" t="b">
        <v>0</v>
      </c>
      <c r="P1278" t="b">
        <v>0</v>
      </c>
      <c r="Q1278" t="b">
        <v>1</v>
      </c>
      <c r="R1278" t="s">
        <v>3124</v>
      </c>
      <c r="S1278">
        <v>40</v>
      </c>
      <c r="T1278" t="b">
        <v>0</v>
      </c>
      <c r="V1278" t="s">
        <v>888</v>
      </c>
      <c r="W1278">
        <v>5</v>
      </c>
      <c r="X1278" s="11">
        <v>82</v>
      </c>
      <c r="Y1278">
        <v>1</v>
      </c>
      <c r="Z1278" s="46" cm="1">
        <f t="array" ref="Z1278">IF(V1278="NA",$AD$2,(INDEX($BL$4:$BL$73,MATCH(V1278&amp;W1278,$BK$4:$BK$73&amp;$BJ$4:$BJ$73,0))))</f>
        <v>4.1970782120221983E-2</v>
      </c>
      <c r="AA1278" s="46">
        <f t="shared" si="27"/>
        <v>1.041970782120222</v>
      </c>
      <c r="AB1278" s="46"/>
    </row>
    <row r="1279" spans="1:28" x14ac:dyDescent="0.25">
      <c r="A1279">
        <v>6149</v>
      </c>
      <c r="B1279" s="1">
        <v>45537.369343414299</v>
      </c>
      <c r="C1279" s="1">
        <v>45537</v>
      </c>
      <c r="D1279" t="s">
        <v>9100</v>
      </c>
      <c r="E1279" t="s">
        <v>9101</v>
      </c>
      <c r="F1279" t="s">
        <v>664</v>
      </c>
      <c r="G1279">
        <v>79</v>
      </c>
      <c r="H1279" t="b">
        <v>0</v>
      </c>
      <c r="I1279" t="s">
        <v>9240</v>
      </c>
      <c r="J1279" t="s">
        <v>9159</v>
      </c>
      <c r="K1279" t="s">
        <v>7</v>
      </c>
      <c r="L1279" t="b">
        <v>0</v>
      </c>
      <c r="M1279" t="s">
        <v>10984</v>
      </c>
      <c r="N1279" t="b">
        <v>0</v>
      </c>
      <c r="O1279" t="b">
        <v>0</v>
      </c>
      <c r="P1279" t="b">
        <v>0</v>
      </c>
      <c r="Q1279" t="b">
        <v>1</v>
      </c>
      <c r="R1279" t="s">
        <v>10985</v>
      </c>
      <c r="S1279">
        <v>40</v>
      </c>
      <c r="T1279" t="b">
        <v>0</v>
      </c>
      <c r="V1279" t="s">
        <v>8</v>
      </c>
      <c r="W1279" t="s">
        <v>8</v>
      </c>
      <c r="X1279" s="11">
        <v>82</v>
      </c>
      <c r="Y1279">
        <v>1</v>
      </c>
      <c r="Z1279" s="46" cm="1">
        <f t="array" ref="Z1279">IF(V1279="NA",$AD$2,(INDEX($BL$4:$BL$73,MATCH(V1279&amp;W1279,$BK$4:$BK$73&amp;$BJ$4:$BJ$73,0))))</f>
        <v>-4.0430703315750931E-2</v>
      </c>
      <c r="AA1279" s="46">
        <f t="shared" si="27"/>
        <v>0.95956929668424906</v>
      </c>
      <c r="AB1279" s="46"/>
    </row>
    <row r="1280" spans="1:28" x14ac:dyDescent="0.25">
      <c r="A1280">
        <v>6150</v>
      </c>
      <c r="B1280" s="1">
        <v>45537.369073217596</v>
      </c>
      <c r="C1280" s="1">
        <v>45537</v>
      </c>
      <c r="D1280" t="s">
        <v>9100</v>
      </c>
      <c r="E1280" t="s">
        <v>9101</v>
      </c>
      <c r="F1280" t="s">
        <v>790</v>
      </c>
      <c r="G1280">
        <v>75</v>
      </c>
      <c r="H1280" t="b">
        <v>0</v>
      </c>
      <c r="I1280" t="s">
        <v>9240</v>
      </c>
      <c r="J1280" t="s">
        <v>9159</v>
      </c>
      <c r="K1280" t="s">
        <v>7</v>
      </c>
      <c r="L1280" t="b">
        <v>0</v>
      </c>
      <c r="M1280" t="s">
        <v>10986</v>
      </c>
      <c r="N1280" t="b">
        <v>0</v>
      </c>
      <c r="O1280" t="b">
        <v>0</v>
      </c>
      <c r="P1280" t="b">
        <v>0</v>
      </c>
      <c r="Q1280" t="b">
        <v>1</v>
      </c>
      <c r="R1280" t="s">
        <v>10987</v>
      </c>
      <c r="S1280">
        <v>40</v>
      </c>
      <c r="T1280" t="b">
        <v>0</v>
      </c>
      <c r="V1280" t="s">
        <v>886</v>
      </c>
      <c r="W1280">
        <v>4</v>
      </c>
      <c r="X1280" s="11">
        <v>77</v>
      </c>
      <c r="Y1280">
        <v>1</v>
      </c>
      <c r="Z1280" s="46" cm="1">
        <f t="array" ref="Z1280">IF(V1280="NA",$AD$2,(INDEX($BL$4:$BL$73,MATCH(V1280&amp;W1280,$BK$4:$BK$73&amp;$BJ$4:$BJ$73,0))))</f>
        <v>1.0498615788681297E-2</v>
      </c>
      <c r="AA1280" s="46">
        <f t="shared" si="27"/>
        <v>1.0104986157886813</v>
      </c>
      <c r="AB1280" s="46"/>
    </row>
    <row r="1281" spans="1:28" x14ac:dyDescent="0.25">
      <c r="A1281">
        <v>6151</v>
      </c>
      <c r="B1281" s="1">
        <v>45537.368734560201</v>
      </c>
      <c r="C1281" s="1">
        <v>45537</v>
      </c>
      <c r="D1281" t="s">
        <v>9100</v>
      </c>
      <c r="E1281" t="s">
        <v>9101</v>
      </c>
      <c r="F1281" t="s">
        <v>790</v>
      </c>
      <c r="G1281">
        <v>84</v>
      </c>
      <c r="H1281" t="b">
        <v>0</v>
      </c>
      <c r="I1281" t="s">
        <v>9240</v>
      </c>
      <c r="J1281" t="s">
        <v>9159</v>
      </c>
      <c r="K1281" t="s">
        <v>7</v>
      </c>
      <c r="L1281" t="b">
        <v>0</v>
      </c>
      <c r="M1281" t="s">
        <v>10988</v>
      </c>
      <c r="N1281" t="b">
        <v>0</v>
      </c>
      <c r="O1281" t="b">
        <v>0</v>
      </c>
      <c r="P1281" t="b">
        <v>0</v>
      </c>
      <c r="Q1281" t="b">
        <v>1</v>
      </c>
      <c r="R1281" t="s">
        <v>10989</v>
      </c>
      <c r="S1281">
        <v>40</v>
      </c>
      <c r="T1281" t="b">
        <v>0</v>
      </c>
      <c r="V1281" t="s">
        <v>8</v>
      </c>
      <c r="W1281" t="s">
        <v>8</v>
      </c>
      <c r="X1281" s="11">
        <v>87</v>
      </c>
      <c r="Y1281">
        <v>1</v>
      </c>
      <c r="Z1281" s="46" cm="1">
        <f t="array" ref="Z1281">IF(V1281="NA",$AD$2,(INDEX($BL$4:$BL$73,MATCH(V1281&amp;W1281,$BK$4:$BK$73&amp;$BJ$4:$BJ$73,0))))</f>
        <v>-4.0430703315750931E-2</v>
      </c>
      <c r="AA1281" s="46">
        <f t="shared" si="27"/>
        <v>0.95956929668424906</v>
      </c>
      <c r="AB1281" s="46"/>
    </row>
    <row r="1282" spans="1:28" x14ac:dyDescent="0.25">
      <c r="A1282">
        <v>6154</v>
      </c>
      <c r="B1282" s="1">
        <v>45537.3681444213</v>
      </c>
      <c r="C1282" s="1">
        <v>45537</v>
      </c>
      <c r="D1282" t="s">
        <v>9100</v>
      </c>
      <c r="E1282" t="s">
        <v>9101</v>
      </c>
      <c r="F1282" t="s">
        <v>664</v>
      </c>
      <c r="G1282">
        <v>80</v>
      </c>
      <c r="H1282" t="b">
        <v>0</v>
      </c>
      <c r="I1282" t="s">
        <v>9240</v>
      </c>
      <c r="J1282" t="s">
        <v>9159</v>
      </c>
      <c r="K1282" t="s">
        <v>7</v>
      </c>
      <c r="L1282" t="b">
        <v>0</v>
      </c>
      <c r="M1282" t="s">
        <v>6800</v>
      </c>
      <c r="N1282" t="b">
        <v>0</v>
      </c>
      <c r="O1282" t="b">
        <v>0</v>
      </c>
      <c r="P1282" t="b">
        <v>0</v>
      </c>
      <c r="Q1282" t="b">
        <v>1</v>
      </c>
      <c r="R1282" t="s">
        <v>3122</v>
      </c>
      <c r="S1282">
        <v>40</v>
      </c>
      <c r="T1282" t="b">
        <v>0</v>
      </c>
      <c r="V1282" t="s">
        <v>892</v>
      </c>
      <c r="W1282">
        <v>5</v>
      </c>
      <c r="X1282" s="11">
        <v>82</v>
      </c>
      <c r="Y1282">
        <v>1</v>
      </c>
      <c r="Z1282" s="46" cm="1">
        <f t="array" ref="Z1282">IF(V1282="NA",$AD$2,(INDEX($BL$4:$BL$73,MATCH(V1282&amp;W1282,$BK$4:$BK$73&amp;$BJ$4:$BJ$73,0))))</f>
        <v>4.1970782120221983E-2</v>
      </c>
      <c r="AA1282" s="46">
        <f t="shared" si="27"/>
        <v>1.041970782120222</v>
      </c>
      <c r="AB1282" s="46"/>
    </row>
    <row r="1283" spans="1:28" x14ac:dyDescent="0.25">
      <c r="A1283">
        <v>6155</v>
      </c>
      <c r="B1283" s="1">
        <v>45537.366998194397</v>
      </c>
      <c r="C1283" s="1">
        <v>45537</v>
      </c>
      <c r="D1283" t="s">
        <v>9100</v>
      </c>
      <c r="E1283" t="s">
        <v>9101</v>
      </c>
      <c r="F1283" t="s">
        <v>790</v>
      </c>
      <c r="G1283">
        <v>73</v>
      </c>
      <c r="H1283" t="b">
        <v>0</v>
      </c>
      <c r="I1283" t="s">
        <v>9240</v>
      </c>
      <c r="J1283" t="s">
        <v>9159</v>
      </c>
      <c r="K1283" t="s">
        <v>7</v>
      </c>
      <c r="L1283" t="b">
        <v>0</v>
      </c>
      <c r="M1283" t="s">
        <v>10990</v>
      </c>
      <c r="N1283" t="b">
        <v>0</v>
      </c>
      <c r="O1283" t="b">
        <v>0</v>
      </c>
      <c r="P1283" t="b">
        <v>0</v>
      </c>
      <c r="Q1283" t="b">
        <v>1</v>
      </c>
      <c r="R1283" t="s">
        <v>10991</v>
      </c>
      <c r="S1283">
        <v>40</v>
      </c>
      <c r="T1283" t="b">
        <v>0</v>
      </c>
      <c r="V1283" t="s">
        <v>893</v>
      </c>
      <c r="W1283">
        <v>4</v>
      </c>
      <c r="X1283" s="11">
        <v>77</v>
      </c>
      <c r="Y1283">
        <v>1</v>
      </c>
      <c r="Z1283" s="46" cm="1">
        <f t="array" ref="Z1283">IF(V1283="NA",$AD$2,(INDEX($BL$4:$BL$73,MATCH(V1283&amp;W1283,$BK$4:$BK$73&amp;$BJ$4:$BJ$73,0))))</f>
        <v>1.0498615788681286E-2</v>
      </c>
      <c r="AA1283" s="46">
        <f t="shared" si="27"/>
        <v>1.0104986157886813</v>
      </c>
      <c r="AB1283" s="46"/>
    </row>
    <row r="1284" spans="1:28" x14ac:dyDescent="0.25">
      <c r="A1284">
        <v>6162</v>
      </c>
      <c r="B1284" s="1">
        <v>45537.365478587999</v>
      </c>
      <c r="C1284" s="1">
        <v>45537</v>
      </c>
      <c r="D1284" t="s">
        <v>9100</v>
      </c>
      <c r="E1284" t="s">
        <v>9101</v>
      </c>
      <c r="F1284" t="s">
        <v>664</v>
      </c>
      <c r="G1284">
        <v>74</v>
      </c>
      <c r="H1284" t="b">
        <v>0</v>
      </c>
      <c r="I1284" t="s">
        <v>9240</v>
      </c>
      <c r="J1284" t="s">
        <v>9159</v>
      </c>
      <c r="K1284" t="s">
        <v>7</v>
      </c>
      <c r="L1284" t="b">
        <v>0</v>
      </c>
      <c r="M1284" t="s">
        <v>10992</v>
      </c>
      <c r="N1284" t="b">
        <v>0</v>
      </c>
      <c r="O1284" t="b">
        <v>0</v>
      </c>
      <c r="P1284" t="b">
        <v>0</v>
      </c>
      <c r="Q1284" t="b">
        <v>1</v>
      </c>
      <c r="R1284" t="s">
        <v>10993</v>
      </c>
      <c r="S1284">
        <v>40</v>
      </c>
      <c r="T1284" t="b">
        <v>0</v>
      </c>
      <c r="V1284" t="s">
        <v>8</v>
      </c>
      <c r="W1284" t="s">
        <v>8</v>
      </c>
      <c r="X1284" s="11">
        <v>77</v>
      </c>
      <c r="Y1284">
        <v>1</v>
      </c>
      <c r="Z1284" s="46" cm="1">
        <f t="array" ref="Z1284">IF(V1284="NA",$AD$2,(INDEX($BL$4:$BL$73,MATCH(V1284&amp;W1284,$BK$4:$BK$73&amp;$BJ$4:$BJ$73,0))))</f>
        <v>-4.0430703315750931E-2</v>
      </c>
      <c r="AA1284" s="46">
        <f t="shared" ref="AA1284:AA1347" si="28">Y1284+Z1284</f>
        <v>0.95956929668424906</v>
      </c>
      <c r="AB1284" s="46"/>
    </row>
    <row r="1285" spans="1:28" x14ac:dyDescent="0.25">
      <c r="A1285">
        <v>6168</v>
      </c>
      <c r="B1285" s="1">
        <v>45537.364275983797</v>
      </c>
      <c r="C1285" s="1">
        <v>45537</v>
      </c>
      <c r="D1285" t="s">
        <v>9100</v>
      </c>
      <c r="E1285" t="s">
        <v>9101</v>
      </c>
      <c r="F1285" t="s">
        <v>664</v>
      </c>
      <c r="G1285">
        <v>83</v>
      </c>
      <c r="H1285" t="b">
        <v>0</v>
      </c>
      <c r="I1285" t="s">
        <v>9240</v>
      </c>
      <c r="J1285" t="s">
        <v>9159</v>
      </c>
      <c r="K1285" t="s">
        <v>7</v>
      </c>
      <c r="L1285" t="b">
        <v>0</v>
      </c>
      <c r="M1285" t="s">
        <v>10994</v>
      </c>
      <c r="N1285" t="b">
        <v>0</v>
      </c>
      <c r="O1285" t="b">
        <v>0</v>
      </c>
      <c r="P1285" t="b">
        <v>0</v>
      </c>
      <c r="Q1285" t="b">
        <v>1</v>
      </c>
      <c r="R1285" t="s">
        <v>10995</v>
      </c>
      <c r="S1285">
        <v>40</v>
      </c>
      <c r="T1285" t="b">
        <v>0</v>
      </c>
      <c r="V1285" t="s">
        <v>893</v>
      </c>
      <c r="W1285">
        <v>5</v>
      </c>
      <c r="X1285" s="11">
        <v>87</v>
      </c>
      <c r="Y1285">
        <v>1</v>
      </c>
      <c r="Z1285" s="46" cm="1">
        <f t="array" ref="Z1285">IF(V1285="NA",$AD$2,(INDEX($BL$4:$BL$73,MATCH(V1285&amp;W1285,$BK$4:$BK$73&amp;$BJ$4:$BJ$73,0))))</f>
        <v>4.1970782120221983E-2</v>
      </c>
      <c r="AA1285" s="46">
        <f t="shared" si="28"/>
        <v>1.041970782120222</v>
      </c>
      <c r="AB1285" s="46"/>
    </row>
    <row r="1286" spans="1:28" x14ac:dyDescent="0.25">
      <c r="A1286">
        <v>6170</v>
      </c>
      <c r="B1286" s="1">
        <v>45537.363854976902</v>
      </c>
      <c r="C1286" s="1">
        <v>45537</v>
      </c>
      <c r="D1286" t="s">
        <v>9100</v>
      </c>
      <c r="E1286" t="s">
        <v>9101</v>
      </c>
      <c r="F1286" t="s">
        <v>664</v>
      </c>
      <c r="G1286">
        <v>81</v>
      </c>
      <c r="H1286" t="b">
        <v>0</v>
      </c>
      <c r="I1286" t="s">
        <v>9240</v>
      </c>
      <c r="J1286" t="s">
        <v>9159</v>
      </c>
      <c r="K1286" t="s">
        <v>7</v>
      </c>
      <c r="L1286" t="b">
        <v>0</v>
      </c>
      <c r="M1286" t="s">
        <v>10996</v>
      </c>
      <c r="N1286" t="b">
        <v>0</v>
      </c>
      <c r="O1286" t="b">
        <v>0</v>
      </c>
      <c r="P1286" t="b">
        <v>0</v>
      </c>
      <c r="Q1286" t="b">
        <v>1</v>
      </c>
      <c r="R1286" t="s">
        <v>10997</v>
      </c>
      <c r="S1286">
        <v>40</v>
      </c>
      <c r="T1286" t="b">
        <v>0</v>
      </c>
      <c r="V1286" t="s">
        <v>888</v>
      </c>
      <c r="W1286">
        <v>5</v>
      </c>
      <c r="X1286" s="11">
        <v>82</v>
      </c>
      <c r="Y1286">
        <v>1</v>
      </c>
      <c r="Z1286" s="46" cm="1">
        <f t="array" ref="Z1286">IF(V1286="NA",$AD$2,(INDEX($BL$4:$BL$73,MATCH(V1286&amp;W1286,$BK$4:$BK$73&amp;$BJ$4:$BJ$73,0))))</f>
        <v>4.1970782120221983E-2</v>
      </c>
      <c r="AA1286" s="46">
        <f t="shared" si="28"/>
        <v>1.041970782120222</v>
      </c>
      <c r="AB1286" s="46"/>
    </row>
    <row r="1287" spans="1:28" x14ac:dyDescent="0.25">
      <c r="A1287">
        <v>6171</v>
      </c>
      <c r="B1287" s="1">
        <v>45537.3576452083</v>
      </c>
      <c r="C1287" s="1">
        <v>45537</v>
      </c>
      <c r="D1287" t="s">
        <v>9100</v>
      </c>
      <c r="E1287" t="s">
        <v>9101</v>
      </c>
      <c r="F1287" t="s">
        <v>664</v>
      </c>
      <c r="G1287">
        <v>73</v>
      </c>
      <c r="H1287" t="b">
        <v>0</v>
      </c>
      <c r="I1287" t="s">
        <v>9240</v>
      </c>
      <c r="J1287" t="s">
        <v>9159</v>
      </c>
      <c r="K1287" t="s">
        <v>7</v>
      </c>
      <c r="L1287" t="b">
        <v>0</v>
      </c>
      <c r="M1287" t="s">
        <v>10998</v>
      </c>
      <c r="N1287" t="b">
        <v>0</v>
      </c>
      <c r="O1287" t="b">
        <v>0</v>
      </c>
      <c r="P1287" t="b">
        <v>0</v>
      </c>
      <c r="Q1287" t="b">
        <v>1</v>
      </c>
      <c r="R1287" t="s">
        <v>10999</v>
      </c>
      <c r="S1287">
        <v>40</v>
      </c>
      <c r="T1287" t="b">
        <v>0</v>
      </c>
      <c r="V1287" t="s">
        <v>893</v>
      </c>
      <c r="W1287">
        <v>4</v>
      </c>
      <c r="X1287" s="11">
        <v>77</v>
      </c>
      <c r="Y1287">
        <v>1</v>
      </c>
      <c r="Z1287" s="46" cm="1">
        <f t="array" ref="Z1287">IF(V1287="NA",$AD$2,(INDEX($BL$4:$BL$73,MATCH(V1287&amp;W1287,$BK$4:$BK$73&amp;$BJ$4:$BJ$73,0))))</f>
        <v>1.0498615788681286E-2</v>
      </c>
      <c r="AA1287" s="46">
        <f t="shared" si="28"/>
        <v>1.0104986157886813</v>
      </c>
      <c r="AB1287" s="46"/>
    </row>
    <row r="1288" spans="1:28" x14ac:dyDescent="0.25">
      <c r="A1288">
        <v>6181</v>
      </c>
      <c r="B1288" s="1">
        <v>45537.353556793998</v>
      </c>
      <c r="C1288" s="1">
        <v>45537</v>
      </c>
      <c r="D1288" t="s">
        <v>9100</v>
      </c>
      <c r="E1288" t="s">
        <v>9101</v>
      </c>
      <c r="F1288" t="s">
        <v>664</v>
      </c>
      <c r="G1288">
        <v>74</v>
      </c>
      <c r="H1288" t="b">
        <v>0</v>
      </c>
      <c r="I1288" t="s">
        <v>9240</v>
      </c>
      <c r="J1288" t="s">
        <v>9159</v>
      </c>
      <c r="K1288" t="s">
        <v>7</v>
      </c>
      <c r="L1288" t="b">
        <v>0</v>
      </c>
      <c r="M1288" t="s">
        <v>11000</v>
      </c>
      <c r="N1288" t="b">
        <v>0</v>
      </c>
      <c r="O1288" t="b">
        <v>0</v>
      </c>
      <c r="P1288" t="b">
        <v>0</v>
      </c>
      <c r="Q1288" t="b">
        <v>1</v>
      </c>
      <c r="R1288" t="s">
        <v>11001</v>
      </c>
      <c r="S1288">
        <v>40</v>
      </c>
      <c r="T1288" t="b">
        <v>0</v>
      </c>
      <c r="V1288" t="s">
        <v>892</v>
      </c>
      <c r="W1288">
        <v>4</v>
      </c>
      <c r="X1288" s="11">
        <v>77</v>
      </c>
      <c r="Y1288">
        <v>1</v>
      </c>
      <c r="Z1288" s="46" cm="1">
        <f t="array" ref="Z1288">IF(V1288="NA",$AD$2,(INDEX($BL$4:$BL$73,MATCH(V1288&amp;W1288,$BK$4:$BK$73&amp;$BJ$4:$BJ$73,0))))</f>
        <v>1.0498615788681274E-2</v>
      </c>
      <c r="AA1288" s="46">
        <f t="shared" si="28"/>
        <v>1.0104986157886813</v>
      </c>
      <c r="AB1288" s="46"/>
    </row>
    <row r="1289" spans="1:28" x14ac:dyDescent="0.25">
      <c r="A1289">
        <v>6182</v>
      </c>
      <c r="B1289" s="1">
        <v>45537.353257129602</v>
      </c>
      <c r="C1289" s="1">
        <v>45537</v>
      </c>
      <c r="D1289" t="s">
        <v>9100</v>
      </c>
      <c r="E1289" t="s">
        <v>9101</v>
      </c>
      <c r="F1289" t="s">
        <v>664</v>
      </c>
      <c r="G1289">
        <v>71</v>
      </c>
      <c r="H1289" t="b">
        <v>0</v>
      </c>
      <c r="I1289" t="s">
        <v>9240</v>
      </c>
      <c r="J1289" t="s">
        <v>9159</v>
      </c>
      <c r="K1289" t="s">
        <v>7</v>
      </c>
      <c r="L1289" t="b">
        <v>0</v>
      </c>
      <c r="M1289" t="s">
        <v>11002</v>
      </c>
      <c r="N1289" t="b">
        <v>0</v>
      </c>
      <c r="O1289" t="b">
        <v>0</v>
      </c>
      <c r="P1289" t="b">
        <v>0</v>
      </c>
      <c r="Q1289" t="b">
        <v>1</v>
      </c>
      <c r="R1289" t="s">
        <v>11003</v>
      </c>
      <c r="S1289">
        <v>40</v>
      </c>
      <c r="T1289" t="b">
        <v>0</v>
      </c>
      <c r="V1289" t="s">
        <v>8</v>
      </c>
      <c r="W1289" t="s">
        <v>8</v>
      </c>
      <c r="X1289" s="11">
        <v>72</v>
      </c>
      <c r="Y1289">
        <v>1</v>
      </c>
      <c r="Z1289" s="46" cm="1">
        <f t="array" ref="Z1289">IF(V1289="NA",$AD$2,(INDEX($BL$4:$BL$73,MATCH(V1289&amp;W1289,$BK$4:$BK$73&amp;$BJ$4:$BJ$73,0))))</f>
        <v>-4.0430703315750931E-2</v>
      </c>
      <c r="AA1289" s="46">
        <f t="shared" si="28"/>
        <v>0.95956929668424906</v>
      </c>
      <c r="AB1289" s="46"/>
    </row>
    <row r="1290" spans="1:28" x14ac:dyDescent="0.25">
      <c r="A1290">
        <v>6183</v>
      </c>
      <c r="B1290" s="1">
        <v>45537.352976469898</v>
      </c>
      <c r="C1290" s="1">
        <v>45537</v>
      </c>
      <c r="D1290" t="s">
        <v>9100</v>
      </c>
      <c r="E1290" t="s">
        <v>9101</v>
      </c>
      <c r="F1290" t="s">
        <v>790</v>
      </c>
      <c r="G1290">
        <v>80</v>
      </c>
      <c r="H1290" t="b">
        <v>0</v>
      </c>
      <c r="I1290" t="s">
        <v>9240</v>
      </c>
      <c r="J1290" t="s">
        <v>9159</v>
      </c>
      <c r="K1290" t="s">
        <v>7</v>
      </c>
      <c r="L1290" t="b">
        <v>0</v>
      </c>
      <c r="M1290" t="s">
        <v>11004</v>
      </c>
      <c r="N1290" t="b">
        <v>0</v>
      </c>
      <c r="O1290" t="b">
        <v>0</v>
      </c>
      <c r="P1290" t="b">
        <v>0</v>
      </c>
      <c r="Q1290" t="b">
        <v>1</v>
      </c>
      <c r="R1290" t="s">
        <v>11005</v>
      </c>
      <c r="S1290">
        <v>40</v>
      </c>
      <c r="T1290" t="b">
        <v>0</v>
      </c>
      <c r="V1290" t="s">
        <v>743</v>
      </c>
      <c r="W1290">
        <v>5</v>
      </c>
      <c r="X1290" s="11">
        <v>82</v>
      </c>
      <c r="Y1290">
        <v>1</v>
      </c>
      <c r="Z1290" s="46" cm="1">
        <f t="array" ref="Z1290">IF(V1290="NA",$AD$2,(INDEX($BL$4:$BL$73,MATCH(V1290&amp;W1290,$BK$4:$BK$73&amp;$BJ$4:$BJ$73,0))))</f>
        <v>2.9563914871898098E-3</v>
      </c>
      <c r="AA1290" s="46">
        <f t="shared" si="28"/>
        <v>1.0029563914871897</v>
      </c>
      <c r="AB1290" s="46"/>
    </row>
    <row r="1291" spans="1:28" x14ac:dyDescent="0.25">
      <c r="A1291">
        <v>6184</v>
      </c>
      <c r="B1291" s="1">
        <v>45537.352707152801</v>
      </c>
      <c r="C1291" s="1">
        <v>45537</v>
      </c>
      <c r="D1291" t="s">
        <v>9100</v>
      </c>
      <c r="E1291" t="s">
        <v>9101</v>
      </c>
      <c r="F1291" t="s">
        <v>664</v>
      </c>
      <c r="G1291">
        <v>78</v>
      </c>
      <c r="H1291" t="b">
        <v>0</v>
      </c>
      <c r="I1291" t="s">
        <v>9240</v>
      </c>
      <c r="J1291" t="s">
        <v>9159</v>
      </c>
      <c r="K1291" t="s">
        <v>7</v>
      </c>
      <c r="L1291" t="b">
        <v>0</v>
      </c>
      <c r="M1291" t="s">
        <v>6799</v>
      </c>
      <c r="N1291" t="b">
        <v>0</v>
      </c>
      <c r="O1291" t="b">
        <v>0</v>
      </c>
      <c r="P1291" t="b">
        <v>0</v>
      </c>
      <c r="Q1291" t="b">
        <v>1</v>
      </c>
      <c r="R1291" t="s">
        <v>3115</v>
      </c>
      <c r="S1291">
        <v>40</v>
      </c>
      <c r="T1291" t="b">
        <v>0</v>
      </c>
      <c r="V1291" t="s">
        <v>741</v>
      </c>
      <c r="W1291">
        <v>4</v>
      </c>
      <c r="X1291" s="11">
        <v>82</v>
      </c>
      <c r="Y1291">
        <v>1</v>
      </c>
      <c r="Z1291" s="46" cm="1">
        <f t="array" ref="Z1291">IF(V1291="NA",$AD$2,(INDEX($BL$4:$BL$73,MATCH(V1291&amp;W1291,$BK$4:$BK$73&amp;$BJ$4:$BJ$73,0))))</f>
        <v>1.1678733304575806E-2</v>
      </c>
      <c r="AA1291" s="46">
        <f t="shared" si="28"/>
        <v>1.0116787333045758</v>
      </c>
      <c r="AB1291" s="46"/>
    </row>
    <row r="1292" spans="1:28" x14ac:dyDescent="0.25">
      <c r="A1292">
        <v>6194</v>
      </c>
      <c r="B1292" s="1">
        <v>45537.3495292593</v>
      </c>
      <c r="C1292" s="1">
        <v>45537</v>
      </c>
      <c r="D1292" t="s">
        <v>9100</v>
      </c>
      <c r="E1292" t="s">
        <v>9101</v>
      </c>
      <c r="F1292" t="s">
        <v>664</v>
      </c>
      <c r="G1292">
        <v>71</v>
      </c>
      <c r="H1292" t="b">
        <v>0</v>
      </c>
      <c r="I1292" t="s">
        <v>9240</v>
      </c>
      <c r="J1292" t="s">
        <v>9159</v>
      </c>
      <c r="K1292" t="s">
        <v>7</v>
      </c>
      <c r="L1292" t="b">
        <v>0</v>
      </c>
      <c r="M1292" t="s">
        <v>11006</v>
      </c>
      <c r="N1292" t="b">
        <v>0</v>
      </c>
      <c r="O1292" t="b">
        <v>0</v>
      </c>
      <c r="P1292" t="b">
        <v>0</v>
      </c>
      <c r="Q1292" t="b">
        <v>1</v>
      </c>
      <c r="R1292" t="s">
        <v>11007</v>
      </c>
      <c r="S1292">
        <v>40</v>
      </c>
      <c r="T1292" t="b">
        <v>0</v>
      </c>
      <c r="V1292" t="s">
        <v>888</v>
      </c>
      <c r="W1292">
        <v>4</v>
      </c>
      <c r="X1292" s="11">
        <v>72</v>
      </c>
      <c r="Y1292">
        <v>1</v>
      </c>
      <c r="Z1292" s="46" cm="1">
        <f t="array" ref="Z1292">IF(V1292="NA",$AD$2,(INDEX($BL$4:$BL$73,MATCH(V1292&amp;W1292,$BK$4:$BK$73&amp;$BJ$4:$BJ$73,0))))</f>
        <v>1.0498615788681257E-2</v>
      </c>
      <c r="AA1292" s="46">
        <f t="shared" si="28"/>
        <v>1.0104986157886813</v>
      </c>
      <c r="AB1292" s="46"/>
    </row>
    <row r="1293" spans="1:28" x14ac:dyDescent="0.25">
      <c r="A1293">
        <v>6195</v>
      </c>
      <c r="B1293" s="1">
        <v>45537.349173067101</v>
      </c>
      <c r="C1293" s="1">
        <v>45537</v>
      </c>
      <c r="D1293" t="s">
        <v>9100</v>
      </c>
      <c r="E1293" t="s">
        <v>9101</v>
      </c>
      <c r="F1293" t="s">
        <v>790</v>
      </c>
      <c r="G1293">
        <v>78</v>
      </c>
      <c r="H1293" t="b">
        <v>0</v>
      </c>
      <c r="I1293" t="s">
        <v>9240</v>
      </c>
      <c r="J1293" t="s">
        <v>9159</v>
      </c>
      <c r="K1293" t="s">
        <v>7</v>
      </c>
      <c r="L1293" t="b">
        <v>0</v>
      </c>
      <c r="M1293" t="s">
        <v>11008</v>
      </c>
      <c r="N1293" t="b">
        <v>0</v>
      </c>
      <c r="O1293" t="b">
        <v>0</v>
      </c>
      <c r="P1293" t="b">
        <v>0</v>
      </c>
      <c r="Q1293" t="b">
        <v>1</v>
      </c>
      <c r="R1293" t="s">
        <v>11009</v>
      </c>
      <c r="S1293">
        <v>40</v>
      </c>
      <c r="T1293" t="b">
        <v>0</v>
      </c>
      <c r="V1293" t="s">
        <v>892</v>
      </c>
      <c r="W1293">
        <v>4</v>
      </c>
      <c r="X1293" s="11">
        <v>82</v>
      </c>
      <c r="Y1293">
        <v>1</v>
      </c>
      <c r="Z1293" s="46" cm="1">
        <f t="array" ref="Z1293">IF(V1293="NA",$AD$2,(INDEX($BL$4:$BL$73,MATCH(V1293&amp;W1293,$BK$4:$BK$73&amp;$BJ$4:$BJ$73,0))))</f>
        <v>1.0498615788681274E-2</v>
      </c>
      <c r="AA1293" s="46">
        <f t="shared" si="28"/>
        <v>1.0104986157886813</v>
      </c>
      <c r="AB1293" s="46"/>
    </row>
    <row r="1294" spans="1:28" x14ac:dyDescent="0.25">
      <c r="A1294">
        <v>6196</v>
      </c>
      <c r="B1294" s="1">
        <v>45537.348901724501</v>
      </c>
      <c r="C1294" s="1">
        <v>45537</v>
      </c>
      <c r="D1294" t="s">
        <v>9100</v>
      </c>
      <c r="E1294" t="s">
        <v>9101</v>
      </c>
      <c r="F1294" t="s">
        <v>664</v>
      </c>
      <c r="G1294">
        <v>78</v>
      </c>
      <c r="H1294" t="b">
        <v>0</v>
      </c>
      <c r="I1294" t="s">
        <v>9240</v>
      </c>
      <c r="J1294" t="s">
        <v>11010</v>
      </c>
      <c r="K1294" t="s">
        <v>7</v>
      </c>
      <c r="L1294" t="b">
        <v>0</v>
      </c>
      <c r="M1294" t="s">
        <v>6798</v>
      </c>
      <c r="N1294" t="b">
        <v>0</v>
      </c>
      <c r="O1294" t="b">
        <v>0</v>
      </c>
      <c r="P1294" t="b">
        <v>0</v>
      </c>
      <c r="Q1294" t="b">
        <v>1</v>
      </c>
      <c r="R1294" t="s">
        <v>1516</v>
      </c>
      <c r="S1294">
        <v>40</v>
      </c>
      <c r="T1294" t="b">
        <v>0</v>
      </c>
      <c r="V1294" t="s">
        <v>886</v>
      </c>
      <c r="W1294">
        <v>4</v>
      </c>
      <c r="X1294" s="11">
        <v>82</v>
      </c>
      <c r="Y1294">
        <v>1</v>
      </c>
      <c r="Z1294" s="46" cm="1">
        <f t="array" ref="Z1294">IF(V1294="NA",$AD$2,(INDEX($BL$4:$BL$73,MATCH(V1294&amp;W1294,$BK$4:$BK$73&amp;$BJ$4:$BJ$73,0))))</f>
        <v>1.0498615788681297E-2</v>
      </c>
      <c r="AA1294" s="46">
        <f t="shared" si="28"/>
        <v>1.0104986157886813</v>
      </c>
      <c r="AB1294" s="46"/>
    </row>
    <row r="1295" spans="1:28" x14ac:dyDescent="0.25">
      <c r="A1295">
        <v>6197</v>
      </c>
      <c r="B1295" s="1">
        <v>45537.3486266088</v>
      </c>
      <c r="C1295" s="1">
        <v>45537</v>
      </c>
      <c r="D1295" t="s">
        <v>9100</v>
      </c>
      <c r="E1295" t="s">
        <v>9101</v>
      </c>
      <c r="F1295" t="s">
        <v>790</v>
      </c>
      <c r="G1295">
        <v>77</v>
      </c>
      <c r="H1295" t="b">
        <v>0</v>
      </c>
      <c r="I1295" t="s">
        <v>9240</v>
      </c>
      <c r="J1295" t="s">
        <v>11010</v>
      </c>
      <c r="K1295" t="s">
        <v>7</v>
      </c>
      <c r="L1295" t="b">
        <v>0</v>
      </c>
      <c r="M1295" t="s">
        <v>11011</v>
      </c>
      <c r="N1295" t="b">
        <v>0</v>
      </c>
      <c r="O1295" t="b">
        <v>0</v>
      </c>
      <c r="P1295" t="b">
        <v>0</v>
      </c>
      <c r="Q1295" t="b">
        <v>1</v>
      </c>
      <c r="R1295" t="s">
        <v>11012</v>
      </c>
      <c r="S1295">
        <v>40</v>
      </c>
      <c r="T1295" t="b">
        <v>0</v>
      </c>
      <c r="V1295" t="s">
        <v>889</v>
      </c>
      <c r="W1295">
        <v>4</v>
      </c>
      <c r="X1295" s="11">
        <v>77</v>
      </c>
      <c r="Y1295">
        <v>1</v>
      </c>
      <c r="Z1295" s="46" cm="1">
        <f t="array" ref="Z1295">IF(V1295="NA",$AD$2,(INDEX($BL$4:$BL$73,MATCH(V1295&amp;W1295,$BK$4:$BK$73&amp;$BJ$4:$BJ$73,0))))</f>
        <v>1.0498615788681227E-2</v>
      </c>
      <c r="AA1295" s="46">
        <f t="shared" si="28"/>
        <v>1.0104986157886813</v>
      </c>
      <c r="AB1295" s="46"/>
    </row>
    <row r="1296" spans="1:28" x14ac:dyDescent="0.25">
      <c r="A1296">
        <v>6198</v>
      </c>
      <c r="B1296" s="1">
        <v>45537.348339201402</v>
      </c>
      <c r="C1296" s="1">
        <v>45537</v>
      </c>
      <c r="D1296" t="s">
        <v>9100</v>
      </c>
      <c r="E1296" t="s">
        <v>9101</v>
      </c>
      <c r="F1296" t="s">
        <v>664</v>
      </c>
      <c r="G1296">
        <v>80</v>
      </c>
      <c r="H1296" t="b">
        <v>0</v>
      </c>
      <c r="I1296" t="s">
        <v>9240</v>
      </c>
      <c r="J1296" t="s">
        <v>11010</v>
      </c>
      <c r="K1296" t="s">
        <v>7</v>
      </c>
      <c r="L1296" t="b">
        <v>0</v>
      </c>
      <c r="M1296" t="s">
        <v>11013</v>
      </c>
      <c r="N1296" t="b">
        <v>0</v>
      </c>
      <c r="O1296" t="b">
        <v>0</v>
      </c>
      <c r="P1296" t="b">
        <v>0</v>
      </c>
      <c r="Q1296" t="b">
        <v>1</v>
      </c>
      <c r="R1296" t="s">
        <v>11014</v>
      </c>
      <c r="S1296">
        <v>40</v>
      </c>
      <c r="T1296" t="b">
        <v>0</v>
      </c>
      <c r="V1296" t="s">
        <v>893</v>
      </c>
      <c r="W1296">
        <v>4</v>
      </c>
      <c r="X1296" s="11">
        <v>82</v>
      </c>
      <c r="Y1296">
        <v>1</v>
      </c>
      <c r="Z1296" s="46" cm="1">
        <f t="array" ref="Z1296">IF(V1296="NA",$AD$2,(INDEX($BL$4:$BL$73,MATCH(V1296&amp;W1296,$BK$4:$BK$73&amp;$BJ$4:$BJ$73,0))))</f>
        <v>1.0498615788681286E-2</v>
      </c>
      <c r="AA1296" s="46">
        <f t="shared" si="28"/>
        <v>1.0104986157886813</v>
      </c>
      <c r="AB1296" s="46"/>
    </row>
    <row r="1297" spans="1:28" x14ac:dyDescent="0.25">
      <c r="A1297">
        <v>6199</v>
      </c>
      <c r="B1297" s="1">
        <v>45537.348036342599</v>
      </c>
      <c r="C1297" s="1">
        <v>45537</v>
      </c>
      <c r="D1297" t="s">
        <v>9100</v>
      </c>
      <c r="E1297" t="s">
        <v>9101</v>
      </c>
      <c r="F1297" t="s">
        <v>790</v>
      </c>
      <c r="G1297">
        <v>80</v>
      </c>
      <c r="H1297" t="b">
        <v>0</v>
      </c>
      <c r="I1297" t="s">
        <v>9240</v>
      </c>
      <c r="J1297" t="s">
        <v>11010</v>
      </c>
      <c r="K1297" t="s">
        <v>7</v>
      </c>
      <c r="L1297" t="b">
        <v>0</v>
      </c>
      <c r="M1297" t="s">
        <v>11015</v>
      </c>
      <c r="N1297" t="b">
        <v>0</v>
      </c>
      <c r="O1297" t="b">
        <v>0</v>
      </c>
      <c r="P1297" t="b">
        <v>0</v>
      </c>
      <c r="Q1297" t="b">
        <v>1</v>
      </c>
      <c r="R1297" t="s">
        <v>11016</v>
      </c>
      <c r="S1297">
        <v>40</v>
      </c>
      <c r="T1297" t="b">
        <v>0</v>
      </c>
      <c r="V1297" t="s">
        <v>8</v>
      </c>
      <c r="W1297" t="s">
        <v>8</v>
      </c>
      <c r="X1297" s="11">
        <v>82</v>
      </c>
      <c r="Y1297">
        <v>1</v>
      </c>
      <c r="Z1297" s="46" cm="1">
        <f t="array" ref="Z1297">IF(V1297="NA",$AD$2,(INDEX($BL$4:$BL$73,MATCH(V1297&amp;W1297,$BK$4:$BK$73&amp;$BJ$4:$BJ$73,0))))</f>
        <v>-4.0430703315750931E-2</v>
      </c>
      <c r="AA1297" s="46">
        <f t="shared" si="28"/>
        <v>0.95956929668424906</v>
      </c>
      <c r="AB1297" s="46"/>
    </row>
    <row r="1298" spans="1:28" x14ac:dyDescent="0.25">
      <c r="A1298">
        <v>6209</v>
      </c>
      <c r="B1298" s="1">
        <v>45537.345163692102</v>
      </c>
      <c r="C1298" s="1">
        <v>45537</v>
      </c>
      <c r="D1298" t="s">
        <v>9100</v>
      </c>
      <c r="E1298" t="s">
        <v>9101</v>
      </c>
      <c r="F1298" t="s">
        <v>664</v>
      </c>
      <c r="G1298">
        <v>80</v>
      </c>
      <c r="H1298" t="b">
        <v>0</v>
      </c>
      <c r="I1298" t="s">
        <v>9240</v>
      </c>
      <c r="J1298" t="s">
        <v>11010</v>
      </c>
      <c r="K1298" t="s">
        <v>7</v>
      </c>
      <c r="L1298" t="b">
        <v>0</v>
      </c>
      <c r="M1298" t="s">
        <v>11017</v>
      </c>
      <c r="N1298" t="b">
        <v>0</v>
      </c>
      <c r="O1298" t="b">
        <v>0</v>
      </c>
      <c r="P1298" t="b">
        <v>0</v>
      </c>
      <c r="Q1298" t="b">
        <v>1</v>
      </c>
      <c r="R1298" t="s">
        <v>11018</v>
      </c>
      <c r="S1298">
        <v>40</v>
      </c>
      <c r="T1298" t="b">
        <v>0</v>
      </c>
      <c r="V1298" t="s">
        <v>886</v>
      </c>
      <c r="W1298">
        <v>5</v>
      </c>
      <c r="X1298" s="11">
        <v>82</v>
      </c>
      <c r="Y1298">
        <v>1</v>
      </c>
      <c r="Z1298" s="46" cm="1">
        <f t="array" ref="Z1298">IF(V1298="NA",$AD$2,(INDEX($BL$4:$BL$73,MATCH(V1298&amp;W1298,$BK$4:$BK$73&amp;$BJ$4:$BJ$73,0))))</f>
        <v>4.1970782120221983E-2</v>
      </c>
      <c r="AA1298" s="46">
        <f t="shared" si="28"/>
        <v>1.041970782120222</v>
      </c>
      <c r="AB1298" s="46"/>
    </row>
    <row r="1299" spans="1:28" x14ac:dyDescent="0.25">
      <c r="A1299">
        <v>6210</v>
      </c>
      <c r="B1299" s="1">
        <v>45537.344872592599</v>
      </c>
      <c r="C1299" s="1">
        <v>45537</v>
      </c>
      <c r="D1299" t="s">
        <v>9100</v>
      </c>
      <c r="E1299" t="s">
        <v>9101</v>
      </c>
      <c r="F1299" t="s">
        <v>790</v>
      </c>
      <c r="G1299">
        <v>81</v>
      </c>
      <c r="H1299" t="b">
        <v>0</v>
      </c>
      <c r="I1299" t="s">
        <v>9240</v>
      </c>
      <c r="J1299" t="s">
        <v>11010</v>
      </c>
      <c r="K1299" t="s">
        <v>7</v>
      </c>
      <c r="L1299" t="b">
        <v>0</v>
      </c>
      <c r="M1299" t="s">
        <v>11019</v>
      </c>
      <c r="N1299" t="b">
        <v>0</v>
      </c>
      <c r="O1299" t="b">
        <v>0</v>
      </c>
      <c r="P1299" t="b">
        <v>0</v>
      </c>
      <c r="Q1299" t="b">
        <v>1</v>
      </c>
      <c r="R1299" t="s">
        <v>11020</v>
      </c>
      <c r="S1299">
        <v>40</v>
      </c>
      <c r="T1299" t="b">
        <v>0</v>
      </c>
      <c r="V1299" t="s">
        <v>892</v>
      </c>
      <c r="W1299">
        <v>4</v>
      </c>
      <c r="X1299" s="11">
        <v>82</v>
      </c>
      <c r="Y1299">
        <v>1</v>
      </c>
      <c r="Z1299" s="46" cm="1">
        <f t="array" ref="Z1299">IF(V1299="NA",$AD$2,(INDEX($BL$4:$BL$73,MATCH(V1299&amp;W1299,$BK$4:$BK$73&amp;$BJ$4:$BJ$73,0))))</f>
        <v>1.0498615788681274E-2</v>
      </c>
      <c r="AA1299" s="46">
        <f t="shared" si="28"/>
        <v>1.0104986157886813</v>
      </c>
      <c r="AB1299" s="46"/>
    </row>
    <row r="1300" spans="1:28" x14ac:dyDescent="0.25">
      <c r="A1300">
        <v>6211</v>
      </c>
      <c r="B1300" s="1">
        <v>45537.344605370403</v>
      </c>
      <c r="C1300" s="1">
        <v>45537</v>
      </c>
      <c r="D1300" t="s">
        <v>9100</v>
      </c>
      <c r="E1300" t="s">
        <v>9101</v>
      </c>
      <c r="F1300" t="s">
        <v>790</v>
      </c>
      <c r="G1300">
        <v>75</v>
      </c>
      <c r="H1300" t="b">
        <v>0</v>
      </c>
      <c r="I1300" t="s">
        <v>9240</v>
      </c>
      <c r="J1300" t="s">
        <v>11010</v>
      </c>
      <c r="K1300" t="s">
        <v>7</v>
      </c>
      <c r="L1300" t="b">
        <v>0</v>
      </c>
      <c r="M1300" t="s">
        <v>11021</v>
      </c>
      <c r="N1300" t="b">
        <v>0</v>
      </c>
      <c r="O1300" t="b">
        <v>0</v>
      </c>
      <c r="P1300" t="b">
        <v>0</v>
      </c>
      <c r="Q1300" t="b">
        <v>1</v>
      </c>
      <c r="R1300" t="s">
        <v>11022</v>
      </c>
      <c r="S1300">
        <v>40</v>
      </c>
      <c r="T1300" t="b">
        <v>0</v>
      </c>
      <c r="V1300" t="s">
        <v>893</v>
      </c>
      <c r="W1300">
        <v>4</v>
      </c>
      <c r="X1300" s="11">
        <v>77</v>
      </c>
      <c r="Y1300">
        <v>1</v>
      </c>
      <c r="Z1300" s="46" cm="1">
        <f t="array" ref="Z1300">IF(V1300="NA",$AD$2,(INDEX($BL$4:$BL$73,MATCH(V1300&amp;W1300,$BK$4:$BK$73&amp;$BJ$4:$BJ$73,0))))</f>
        <v>1.0498615788681286E-2</v>
      </c>
      <c r="AA1300" s="46">
        <f t="shared" si="28"/>
        <v>1.0104986157886813</v>
      </c>
      <c r="AB1300" s="46"/>
    </row>
    <row r="1301" spans="1:28" x14ac:dyDescent="0.25">
      <c r="A1301">
        <v>6212</v>
      </c>
      <c r="B1301" s="1">
        <v>45537.344302905098</v>
      </c>
      <c r="C1301" s="1">
        <v>45537</v>
      </c>
      <c r="D1301" t="s">
        <v>9100</v>
      </c>
      <c r="E1301" t="s">
        <v>9101</v>
      </c>
      <c r="F1301" t="s">
        <v>664</v>
      </c>
      <c r="G1301">
        <v>78</v>
      </c>
      <c r="H1301" t="b">
        <v>0</v>
      </c>
      <c r="I1301" t="s">
        <v>9240</v>
      </c>
      <c r="J1301" t="s">
        <v>11010</v>
      </c>
      <c r="K1301" t="s">
        <v>7</v>
      </c>
      <c r="L1301" t="b">
        <v>0</v>
      </c>
      <c r="M1301" t="s">
        <v>11023</v>
      </c>
      <c r="N1301" t="b">
        <v>0</v>
      </c>
      <c r="O1301" t="b">
        <v>0</v>
      </c>
      <c r="P1301" t="b">
        <v>0</v>
      </c>
      <c r="Q1301" t="b">
        <v>1</v>
      </c>
      <c r="R1301" t="s">
        <v>11024</v>
      </c>
      <c r="S1301">
        <v>40</v>
      </c>
      <c r="T1301" t="b">
        <v>0</v>
      </c>
      <c r="V1301" t="s">
        <v>8</v>
      </c>
      <c r="W1301" t="s">
        <v>8</v>
      </c>
      <c r="X1301" s="11">
        <v>82</v>
      </c>
      <c r="Y1301">
        <v>1</v>
      </c>
      <c r="Z1301" s="46" cm="1">
        <f t="array" ref="Z1301">IF(V1301="NA",$AD$2,(INDEX($BL$4:$BL$73,MATCH(V1301&amp;W1301,$BK$4:$BK$73&amp;$BJ$4:$BJ$73,0))))</f>
        <v>-4.0430703315750931E-2</v>
      </c>
      <c r="AA1301" s="46">
        <f t="shared" si="28"/>
        <v>0.95956929668424906</v>
      </c>
      <c r="AB1301" s="46"/>
    </row>
    <row r="1302" spans="1:28" x14ac:dyDescent="0.25">
      <c r="A1302">
        <v>6214</v>
      </c>
      <c r="B1302" s="1">
        <v>45537.343763506899</v>
      </c>
      <c r="C1302" s="1">
        <v>45537</v>
      </c>
      <c r="D1302" t="s">
        <v>9100</v>
      </c>
      <c r="E1302" t="s">
        <v>9101</v>
      </c>
      <c r="F1302" t="s">
        <v>664</v>
      </c>
      <c r="G1302">
        <v>75</v>
      </c>
      <c r="H1302" t="b">
        <v>0</v>
      </c>
      <c r="I1302" t="s">
        <v>9240</v>
      </c>
      <c r="J1302" t="s">
        <v>11010</v>
      </c>
      <c r="K1302" t="s">
        <v>7</v>
      </c>
      <c r="L1302" t="b">
        <v>0</v>
      </c>
      <c r="M1302" t="s">
        <v>6797</v>
      </c>
      <c r="N1302" t="b">
        <v>0</v>
      </c>
      <c r="O1302" t="b">
        <v>0</v>
      </c>
      <c r="P1302" t="b">
        <v>0</v>
      </c>
      <c r="Q1302" t="b">
        <v>1</v>
      </c>
      <c r="R1302" t="s">
        <v>3107</v>
      </c>
      <c r="S1302">
        <v>40</v>
      </c>
      <c r="T1302" t="b">
        <v>0</v>
      </c>
      <c r="V1302" t="s">
        <v>743</v>
      </c>
      <c r="W1302">
        <v>4</v>
      </c>
      <c r="X1302" s="11">
        <v>77</v>
      </c>
      <c r="Y1302">
        <v>1</v>
      </c>
      <c r="Z1302" s="46" cm="1">
        <f t="array" ref="Z1302">IF(V1302="NA",$AD$2,(INDEX($BL$4:$BL$73,MATCH(V1302&amp;W1302,$BK$4:$BK$73&amp;$BJ$4:$BJ$73,0))))</f>
        <v>1.1678733304575811E-2</v>
      </c>
      <c r="AA1302" s="46">
        <f t="shared" si="28"/>
        <v>1.0116787333045758</v>
      </c>
      <c r="AB1302" s="46"/>
    </row>
    <row r="1303" spans="1:28" x14ac:dyDescent="0.25">
      <c r="A1303">
        <v>6216</v>
      </c>
      <c r="B1303" s="1">
        <v>45537.343345810201</v>
      </c>
      <c r="C1303" s="1">
        <v>45537</v>
      </c>
      <c r="D1303" t="s">
        <v>9100</v>
      </c>
      <c r="E1303" t="s">
        <v>9101</v>
      </c>
      <c r="F1303" t="s">
        <v>664</v>
      </c>
      <c r="G1303">
        <v>76</v>
      </c>
      <c r="H1303" t="b">
        <v>0</v>
      </c>
      <c r="I1303" t="s">
        <v>9240</v>
      </c>
      <c r="J1303" t="s">
        <v>11010</v>
      </c>
      <c r="K1303" t="s">
        <v>7</v>
      </c>
      <c r="L1303" t="b">
        <v>0</v>
      </c>
      <c r="M1303" t="s">
        <v>11025</v>
      </c>
      <c r="N1303" t="b">
        <v>0</v>
      </c>
      <c r="O1303" t="b">
        <v>0</v>
      </c>
      <c r="P1303" t="b">
        <v>0</v>
      </c>
      <c r="Q1303" t="b">
        <v>1</v>
      </c>
      <c r="R1303" t="s">
        <v>11026</v>
      </c>
      <c r="S1303">
        <v>40</v>
      </c>
      <c r="T1303" t="b">
        <v>0</v>
      </c>
      <c r="V1303" t="s">
        <v>8</v>
      </c>
      <c r="W1303" t="s">
        <v>8</v>
      </c>
      <c r="X1303" s="11">
        <v>77</v>
      </c>
      <c r="Y1303">
        <v>1</v>
      </c>
      <c r="Z1303" s="46" cm="1">
        <f t="array" ref="Z1303">IF(V1303="NA",$AD$2,(INDEX($BL$4:$BL$73,MATCH(V1303&amp;W1303,$BK$4:$BK$73&amp;$BJ$4:$BJ$73,0))))</f>
        <v>-4.0430703315750931E-2</v>
      </c>
      <c r="AA1303" s="46">
        <f t="shared" si="28"/>
        <v>0.95956929668424906</v>
      </c>
      <c r="AB1303" s="46"/>
    </row>
    <row r="1304" spans="1:28" x14ac:dyDescent="0.25">
      <c r="A1304">
        <v>6226</v>
      </c>
      <c r="B1304" s="1">
        <v>45537.340758587998</v>
      </c>
      <c r="C1304" s="1">
        <v>45537</v>
      </c>
      <c r="D1304" t="s">
        <v>9100</v>
      </c>
      <c r="E1304" t="s">
        <v>9101</v>
      </c>
      <c r="F1304" t="s">
        <v>664</v>
      </c>
      <c r="G1304">
        <v>71</v>
      </c>
      <c r="H1304" t="b">
        <v>0</v>
      </c>
      <c r="I1304" t="s">
        <v>9240</v>
      </c>
      <c r="J1304" t="s">
        <v>11010</v>
      </c>
      <c r="K1304" t="s">
        <v>7</v>
      </c>
      <c r="L1304" t="b">
        <v>0</v>
      </c>
      <c r="M1304" t="s">
        <v>6795</v>
      </c>
      <c r="N1304" t="b">
        <v>0</v>
      </c>
      <c r="O1304" t="b">
        <v>0</v>
      </c>
      <c r="P1304" t="b">
        <v>0</v>
      </c>
      <c r="Q1304" t="b">
        <v>1</v>
      </c>
      <c r="R1304" t="s">
        <v>3103</v>
      </c>
      <c r="S1304">
        <v>40</v>
      </c>
      <c r="T1304" t="b">
        <v>0</v>
      </c>
      <c r="V1304" t="s">
        <v>740</v>
      </c>
      <c r="W1304">
        <v>4</v>
      </c>
      <c r="X1304" s="11">
        <v>72</v>
      </c>
      <c r="Y1304">
        <v>1</v>
      </c>
      <c r="Z1304" s="46" cm="1">
        <f t="array" ref="Z1304">IF(V1304="NA",$AD$2,(INDEX($BL$4:$BL$73,MATCH(V1304&amp;W1304,$BK$4:$BK$73&amp;$BJ$4:$BJ$73,0))))</f>
        <v>1.0498615788681253E-2</v>
      </c>
      <c r="AA1304" s="46">
        <f t="shared" si="28"/>
        <v>1.0104986157886813</v>
      </c>
      <c r="AB1304" s="46"/>
    </row>
    <row r="1305" spans="1:28" x14ac:dyDescent="0.25">
      <c r="A1305">
        <v>6228</v>
      </c>
      <c r="B1305" s="1">
        <v>45537.340212060197</v>
      </c>
      <c r="C1305" s="1">
        <v>45537</v>
      </c>
      <c r="D1305" t="s">
        <v>9100</v>
      </c>
      <c r="E1305" t="s">
        <v>9101</v>
      </c>
      <c r="F1305" t="s">
        <v>790</v>
      </c>
      <c r="G1305">
        <v>78</v>
      </c>
      <c r="H1305" t="b">
        <v>0</v>
      </c>
      <c r="I1305" t="s">
        <v>9240</v>
      </c>
      <c r="J1305" t="s">
        <v>11010</v>
      </c>
      <c r="K1305" t="s">
        <v>7</v>
      </c>
      <c r="L1305" t="b">
        <v>0</v>
      </c>
      <c r="M1305" t="s">
        <v>11027</v>
      </c>
      <c r="N1305" t="b">
        <v>0</v>
      </c>
      <c r="O1305" t="b">
        <v>0</v>
      </c>
      <c r="P1305" t="b">
        <v>0</v>
      </c>
      <c r="Q1305" t="b">
        <v>1</v>
      </c>
      <c r="R1305" t="s">
        <v>11028</v>
      </c>
      <c r="S1305">
        <v>40</v>
      </c>
      <c r="T1305" t="b">
        <v>0</v>
      </c>
      <c r="V1305" t="s">
        <v>893</v>
      </c>
      <c r="W1305">
        <v>4</v>
      </c>
      <c r="X1305" s="11">
        <v>82</v>
      </c>
      <c r="Y1305">
        <v>1</v>
      </c>
      <c r="Z1305" s="46" cm="1">
        <f t="array" ref="Z1305">IF(V1305="NA",$AD$2,(INDEX($BL$4:$BL$73,MATCH(V1305&amp;W1305,$BK$4:$BK$73&amp;$BJ$4:$BJ$73,0))))</f>
        <v>1.0498615788681286E-2</v>
      </c>
      <c r="AA1305" s="46">
        <f t="shared" si="28"/>
        <v>1.0104986157886813</v>
      </c>
      <c r="AB1305" s="46"/>
    </row>
    <row r="1306" spans="1:28" x14ac:dyDescent="0.25">
      <c r="A1306">
        <v>6229</v>
      </c>
      <c r="B1306" s="1">
        <v>45537.3399403125</v>
      </c>
      <c r="C1306" s="1">
        <v>45537</v>
      </c>
      <c r="D1306" t="s">
        <v>9100</v>
      </c>
      <c r="E1306" t="s">
        <v>9101</v>
      </c>
      <c r="F1306" t="s">
        <v>664</v>
      </c>
      <c r="G1306">
        <v>79</v>
      </c>
      <c r="H1306" t="b">
        <v>0</v>
      </c>
      <c r="I1306" t="s">
        <v>9240</v>
      </c>
      <c r="J1306" t="s">
        <v>11010</v>
      </c>
      <c r="K1306" t="s">
        <v>7</v>
      </c>
      <c r="L1306" t="b">
        <v>0</v>
      </c>
      <c r="M1306" t="s">
        <v>11029</v>
      </c>
      <c r="N1306" t="b">
        <v>0</v>
      </c>
      <c r="O1306" t="b">
        <v>0</v>
      </c>
      <c r="P1306" t="b">
        <v>0</v>
      </c>
      <c r="Q1306" t="b">
        <v>1</v>
      </c>
      <c r="R1306" t="s">
        <v>11030</v>
      </c>
      <c r="S1306">
        <v>40</v>
      </c>
      <c r="T1306" t="b">
        <v>0</v>
      </c>
      <c r="V1306" t="s">
        <v>658</v>
      </c>
      <c r="W1306">
        <v>5</v>
      </c>
      <c r="X1306" s="11">
        <v>82</v>
      </c>
      <c r="Y1306">
        <v>1</v>
      </c>
      <c r="Z1306" s="46" cm="1">
        <f t="array" ref="Z1306">IF(V1306="NA",$AD$2,(INDEX($BL$4:$BL$73,MATCH(V1306&amp;W1306,$BK$4:$BK$73&amp;$BJ$4:$BJ$73,0))))</f>
        <v>2.9563914871896181E-3</v>
      </c>
      <c r="AA1306" s="46">
        <f t="shared" si="28"/>
        <v>1.0029563914871895</v>
      </c>
      <c r="AB1306" s="46"/>
    </row>
    <row r="1307" spans="1:28" x14ac:dyDescent="0.25">
      <c r="A1307">
        <v>6230</v>
      </c>
      <c r="B1307" s="1">
        <v>45537.339644155101</v>
      </c>
      <c r="C1307" s="1">
        <v>45537</v>
      </c>
      <c r="D1307" t="s">
        <v>9100</v>
      </c>
      <c r="E1307" t="s">
        <v>9101</v>
      </c>
      <c r="F1307" t="s">
        <v>790</v>
      </c>
      <c r="G1307">
        <v>86</v>
      </c>
      <c r="H1307" t="b">
        <v>0</v>
      </c>
      <c r="I1307" t="s">
        <v>9240</v>
      </c>
      <c r="J1307" t="s">
        <v>11010</v>
      </c>
      <c r="K1307" t="s">
        <v>7</v>
      </c>
      <c r="L1307" t="b">
        <v>0</v>
      </c>
      <c r="M1307" t="s">
        <v>11031</v>
      </c>
      <c r="N1307" t="b">
        <v>0</v>
      </c>
      <c r="O1307" t="b">
        <v>0</v>
      </c>
      <c r="P1307" t="b">
        <v>0</v>
      </c>
      <c r="Q1307" t="b">
        <v>1</v>
      </c>
      <c r="R1307" t="s">
        <v>11032</v>
      </c>
      <c r="S1307">
        <v>40</v>
      </c>
      <c r="T1307" t="b">
        <v>0</v>
      </c>
      <c r="V1307" t="s">
        <v>8</v>
      </c>
      <c r="W1307" t="s">
        <v>8</v>
      </c>
      <c r="X1307" s="11">
        <v>87</v>
      </c>
      <c r="Y1307">
        <v>1</v>
      </c>
      <c r="Z1307" s="46" cm="1">
        <f t="array" ref="Z1307">IF(V1307="NA",$AD$2,(INDEX($BL$4:$BL$73,MATCH(V1307&amp;W1307,$BK$4:$BK$73&amp;$BJ$4:$BJ$73,0))))</f>
        <v>-4.0430703315750931E-2</v>
      </c>
      <c r="AA1307" s="46">
        <f t="shared" si="28"/>
        <v>0.95956929668424906</v>
      </c>
      <c r="AB1307" s="46"/>
    </row>
    <row r="1308" spans="1:28" x14ac:dyDescent="0.25">
      <c r="A1308">
        <v>6231</v>
      </c>
      <c r="B1308" s="1">
        <v>45537.339368749999</v>
      </c>
      <c r="C1308" s="1">
        <v>45537</v>
      </c>
      <c r="D1308" t="s">
        <v>9100</v>
      </c>
      <c r="E1308" t="s">
        <v>9101</v>
      </c>
      <c r="F1308" t="s">
        <v>664</v>
      </c>
      <c r="G1308">
        <v>85</v>
      </c>
      <c r="H1308" t="b">
        <v>0</v>
      </c>
      <c r="I1308" t="s">
        <v>9240</v>
      </c>
      <c r="J1308" t="s">
        <v>11010</v>
      </c>
      <c r="K1308" t="s">
        <v>7</v>
      </c>
      <c r="L1308" t="b">
        <v>0</v>
      </c>
      <c r="M1308" t="s">
        <v>11033</v>
      </c>
      <c r="N1308" t="b">
        <v>0</v>
      </c>
      <c r="O1308" t="b">
        <v>0</v>
      </c>
      <c r="P1308" t="b">
        <v>0</v>
      </c>
      <c r="Q1308" t="b">
        <v>1</v>
      </c>
      <c r="R1308" t="s">
        <v>11034</v>
      </c>
      <c r="S1308">
        <v>40</v>
      </c>
      <c r="T1308" t="b">
        <v>0</v>
      </c>
      <c r="V1308" t="s">
        <v>8</v>
      </c>
      <c r="W1308" t="s">
        <v>8</v>
      </c>
      <c r="X1308" s="11">
        <v>87</v>
      </c>
      <c r="Y1308">
        <v>1</v>
      </c>
      <c r="Z1308" s="46" cm="1">
        <f t="array" ref="Z1308">IF(V1308="NA",$AD$2,(INDEX($BL$4:$BL$73,MATCH(V1308&amp;W1308,$BK$4:$BK$73&amp;$BJ$4:$BJ$73,0))))</f>
        <v>-4.0430703315750931E-2</v>
      </c>
      <c r="AA1308" s="46">
        <f t="shared" si="28"/>
        <v>0.95956929668424906</v>
      </c>
      <c r="AB1308" s="46"/>
    </row>
    <row r="1309" spans="1:28" x14ac:dyDescent="0.25">
      <c r="A1309">
        <v>6232</v>
      </c>
      <c r="B1309" s="1">
        <v>45537.339000092601</v>
      </c>
      <c r="C1309" s="1">
        <v>45537</v>
      </c>
      <c r="D1309" t="s">
        <v>9100</v>
      </c>
      <c r="E1309" t="s">
        <v>9101</v>
      </c>
      <c r="F1309" t="s">
        <v>664</v>
      </c>
      <c r="G1309">
        <v>88</v>
      </c>
      <c r="H1309" t="b">
        <v>0</v>
      </c>
      <c r="I1309" t="s">
        <v>9240</v>
      </c>
      <c r="J1309" t="s">
        <v>11010</v>
      </c>
      <c r="K1309" t="s">
        <v>7</v>
      </c>
      <c r="L1309" t="b">
        <v>0</v>
      </c>
      <c r="M1309" t="s">
        <v>6794</v>
      </c>
      <c r="N1309" t="b">
        <v>0</v>
      </c>
      <c r="O1309" t="b">
        <v>0</v>
      </c>
      <c r="P1309" t="b">
        <v>0</v>
      </c>
      <c r="Q1309" t="b">
        <v>1</v>
      </c>
      <c r="R1309" t="s">
        <v>1513</v>
      </c>
      <c r="S1309">
        <v>40</v>
      </c>
      <c r="T1309" t="b">
        <v>0</v>
      </c>
      <c r="V1309" t="s">
        <v>8</v>
      </c>
      <c r="W1309" t="s">
        <v>8</v>
      </c>
      <c r="X1309" s="11">
        <v>92</v>
      </c>
      <c r="Y1309">
        <v>1</v>
      </c>
      <c r="Z1309" s="46" cm="1">
        <f t="array" ref="Z1309">IF(V1309="NA",$AD$2,(INDEX($BL$4:$BL$73,MATCH(V1309&amp;W1309,$BK$4:$BK$73&amp;$BJ$4:$BJ$73,0))))</f>
        <v>-4.0430703315750931E-2</v>
      </c>
      <c r="AA1309" s="46">
        <f t="shared" si="28"/>
        <v>0.95956929668424906</v>
      </c>
      <c r="AB1309" s="46"/>
    </row>
    <row r="1310" spans="1:28" x14ac:dyDescent="0.25">
      <c r="A1310">
        <v>6233</v>
      </c>
      <c r="B1310" s="1">
        <v>45537.338696631901</v>
      </c>
      <c r="C1310" s="1">
        <v>45537</v>
      </c>
      <c r="D1310" t="s">
        <v>9100</v>
      </c>
      <c r="E1310" t="s">
        <v>9101</v>
      </c>
      <c r="F1310" t="s">
        <v>790</v>
      </c>
      <c r="G1310">
        <v>75</v>
      </c>
      <c r="H1310" t="b">
        <v>0</v>
      </c>
      <c r="I1310" t="s">
        <v>9240</v>
      </c>
      <c r="J1310" t="s">
        <v>11010</v>
      </c>
      <c r="K1310" t="s">
        <v>7</v>
      </c>
      <c r="L1310" t="b">
        <v>0</v>
      </c>
      <c r="M1310" t="s">
        <v>11035</v>
      </c>
      <c r="N1310" t="b">
        <v>0</v>
      </c>
      <c r="O1310" t="b">
        <v>0</v>
      </c>
      <c r="P1310" t="b">
        <v>0</v>
      </c>
      <c r="Q1310" t="b">
        <v>1</v>
      </c>
      <c r="R1310" t="s">
        <v>11036</v>
      </c>
      <c r="S1310">
        <v>40</v>
      </c>
      <c r="T1310" t="b">
        <v>0</v>
      </c>
      <c r="V1310" t="s">
        <v>893</v>
      </c>
      <c r="W1310">
        <v>3</v>
      </c>
      <c r="X1310" s="11">
        <v>77</v>
      </c>
      <c r="Y1310">
        <v>1</v>
      </c>
      <c r="Z1310" s="46" cm="1">
        <f t="array" ref="Z1310">IF(V1310="NA",$AD$2,(INDEX($BL$4:$BL$73,MATCH(V1310&amp;W1310,$BK$4:$BK$73&amp;$BJ$4:$BJ$73,0))))</f>
        <v>1.8952516812716508E-2</v>
      </c>
      <c r="AA1310" s="46">
        <f t="shared" si="28"/>
        <v>1.0189525168127165</v>
      </c>
      <c r="AB1310" s="46"/>
    </row>
    <row r="1311" spans="1:28" x14ac:dyDescent="0.25">
      <c r="A1311">
        <v>6238</v>
      </c>
      <c r="B1311" s="1">
        <v>45537.334054039398</v>
      </c>
      <c r="C1311" s="1">
        <v>45537</v>
      </c>
      <c r="D1311" t="s">
        <v>9100</v>
      </c>
      <c r="E1311" t="s">
        <v>9101</v>
      </c>
      <c r="F1311" t="s">
        <v>790</v>
      </c>
      <c r="G1311">
        <v>71</v>
      </c>
      <c r="H1311" t="b">
        <v>0</v>
      </c>
      <c r="I1311" t="s">
        <v>9240</v>
      </c>
      <c r="J1311" t="s">
        <v>11010</v>
      </c>
      <c r="K1311" t="s">
        <v>7</v>
      </c>
      <c r="L1311" t="b">
        <v>0</v>
      </c>
      <c r="M1311" t="s">
        <v>6793</v>
      </c>
      <c r="N1311" t="b">
        <v>0</v>
      </c>
      <c r="O1311" t="b">
        <v>0</v>
      </c>
      <c r="P1311" t="b">
        <v>0</v>
      </c>
      <c r="Q1311" t="b">
        <v>1</v>
      </c>
      <c r="R1311" t="s">
        <v>3100</v>
      </c>
      <c r="S1311">
        <v>40</v>
      </c>
      <c r="T1311" t="b">
        <v>0</v>
      </c>
      <c r="V1311" t="s">
        <v>8</v>
      </c>
      <c r="W1311" t="s">
        <v>8</v>
      </c>
      <c r="X1311" s="11">
        <v>72</v>
      </c>
      <c r="Y1311">
        <v>1</v>
      </c>
      <c r="Z1311" s="46" cm="1">
        <f t="array" ref="Z1311">IF(V1311="NA",$AD$2,(INDEX($BL$4:$BL$73,MATCH(V1311&amp;W1311,$BK$4:$BK$73&amp;$BJ$4:$BJ$73,0))))</f>
        <v>-4.0430703315750931E-2</v>
      </c>
      <c r="AA1311" s="46">
        <f t="shared" si="28"/>
        <v>0.95956929668424906</v>
      </c>
      <c r="AB1311" s="46"/>
    </row>
    <row r="1312" spans="1:28" x14ac:dyDescent="0.25">
      <c r="A1312">
        <v>6244</v>
      </c>
      <c r="B1312" s="1">
        <v>45537.332600057904</v>
      </c>
      <c r="C1312" s="1">
        <v>45537</v>
      </c>
      <c r="D1312" t="s">
        <v>9100</v>
      </c>
      <c r="E1312" t="s">
        <v>9101</v>
      </c>
      <c r="F1312" t="s">
        <v>664</v>
      </c>
      <c r="G1312">
        <v>80</v>
      </c>
      <c r="H1312" t="b">
        <v>0</v>
      </c>
      <c r="I1312" t="s">
        <v>9240</v>
      </c>
      <c r="J1312" t="s">
        <v>11010</v>
      </c>
      <c r="K1312" t="s">
        <v>7</v>
      </c>
      <c r="L1312" t="b">
        <v>0</v>
      </c>
      <c r="M1312" t="s">
        <v>6792</v>
      </c>
      <c r="N1312" t="b">
        <v>0</v>
      </c>
      <c r="O1312" t="b">
        <v>0</v>
      </c>
      <c r="P1312" t="b">
        <v>0</v>
      </c>
      <c r="Q1312" t="b">
        <v>1</v>
      </c>
      <c r="R1312" t="s">
        <v>3098</v>
      </c>
      <c r="S1312">
        <v>40</v>
      </c>
      <c r="T1312" t="b">
        <v>0</v>
      </c>
      <c r="V1312" t="s">
        <v>8</v>
      </c>
      <c r="W1312" t="s">
        <v>8</v>
      </c>
      <c r="X1312" s="11">
        <v>82</v>
      </c>
      <c r="Y1312">
        <v>1</v>
      </c>
      <c r="Z1312" s="46" cm="1">
        <f t="array" ref="Z1312">IF(V1312="NA",$AD$2,(INDEX($BL$4:$BL$73,MATCH(V1312&amp;W1312,$BK$4:$BK$73&amp;$BJ$4:$BJ$73,0))))</f>
        <v>-4.0430703315750931E-2</v>
      </c>
      <c r="AA1312" s="46">
        <f t="shared" si="28"/>
        <v>0.95956929668424906</v>
      </c>
      <c r="AB1312" s="46"/>
    </row>
    <row r="1313" spans="1:28" x14ac:dyDescent="0.25">
      <c r="A1313">
        <v>6246</v>
      </c>
      <c r="B1313" s="1">
        <v>45537.332153645802</v>
      </c>
      <c r="C1313" s="1">
        <v>45537</v>
      </c>
      <c r="D1313" t="s">
        <v>9100</v>
      </c>
      <c r="E1313" t="s">
        <v>9101</v>
      </c>
      <c r="F1313" t="s">
        <v>664</v>
      </c>
      <c r="G1313">
        <v>76</v>
      </c>
      <c r="H1313" t="b">
        <v>0</v>
      </c>
      <c r="I1313" t="s">
        <v>9240</v>
      </c>
      <c r="J1313" t="s">
        <v>11010</v>
      </c>
      <c r="K1313" t="s">
        <v>7</v>
      </c>
      <c r="L1313" t="b">
        <v>0</v>
      </c>
      <c r="M1313" t="s">
        <v>11037</v>
      </c>
      <c r="N1313" t="b">
        <v>0</v>
      </c>
      <c r="O1313" t="b">
        <v>0</v>
      </c>
      <c r="P1313" t="b">
        <v>0</v>
      </c>
      <c r="Q1313" t="b">
        <v>1</v>
      </c>
      <c r="R1313" t="s">
        <v>11038</v>
      </c>
      <c r="S1313">
        <v>40</v>
      </c>
      <c r="T1313" t="b">
        <v>0</v>
      </c>
      <c r="V1313" t="s">
        <v>740</v>
      </c>
      <c r="W1313">
        <v>4</v>
      </c>
      <c r="X1313" s="11">
        <v>77</v>
      </c>
      <c r="Y1313">
        <v>1</v>
      </c>
      <c r="Z1313" s="46" cm="1">
        <f t="array" ref="Z1313">IF(V1313="NA",$AD$2,(INDEX($BL$4:$BL$73,MATCH(V1313&amp;W1313,$BK$4:$BK$73&amp;$BJ$4:$BJ$73,0))))</f>
        <v>1.0498615788681253E-2</v>
      </c>
      <c r="AA1313" s="46">
        <f t="shared" si="28"/>
        <v>1.0104986157886813</v>
      </c>
      <c r="AB1313" s="46"/>
    </row>
    <row r="1314" spans="1:28" x14ac:dyDescent="0.25">
      <c r="A1314">
        <v>6249</v>
      </c>
      <c r="B1314" s="1">
        <v>45537.331528958297</v>
      </c>
      <c r="C1314" s="1">
        <v>45537</v>
      </c>
      <c r="D1314" t="s">
        <v>9100</v>
      </c>
      <c r="E1314" t="s">
        <v>9101</v>
      </c>
      <c r="F1314" t="s">
        <v>664</v>
      </c>
      <c r="G1314">
        <v>82</v>
      </c>
      <c r="H1314" t="b">
        <v>0</v>
      </c>
      <c r="I1314" t="s">
        <v>9240</v>
      </c>
      <c r="J1314" t="s">
        <v>11010</v>
      </c>
      <c r="K1314" t="s">
        <v>7</v>
      </c>
      <c r="L1314" t="b">
        <v>0</v>
      </c>
      <c r="M1314" t="s">
        <v>11039</v>
      </c>
      <c r="N1314" t="b">
        <v>0</v>
      </c>
      <c r="O1314" t="b">
        <v>0</v>
      </c>
      <c r="P1314" t="b">
        <v>0</v>
      </c>
      <c r="Q1314" t="b">
        <v>1</v>
      </c>
      <c r="R1314" t="s">
        <v>11040</v>
      </c>
      <c r="S1314">
        <v>40</v>
      </c>
      <c r="T1314" t="b">
        <v>0</v>
      </c>
      <c r="V1314" t="s">
        <v>892</v>
      </c>
      <c r="W1314">
        <v>4</v>
      </c>
      <c r="X1314" s="11">
        <v>82</v>
      </c>
      <c r="Y1314">
        <v>1</v>
      </c>
      <c r="Z1314" s="46" cm="1">
        <f t="array" ref="Z1314">IF(V1314="NA",$AD$2,(INDEX($BL$4:$BL$73,MATCH(V1314&amp;W1314,$BK$4:$BK$73&amp;$BJ$4:$BJ$73,0))))</f>
        <v>1.0498615788681274E-2</v>
      </c>
      <c r="AA1314" s="46">
        <f t="shared" si="28"/>
        <v>1.0104986157886813</v>
      </c>
      <c r="AB1314" s="46"/>
    </row>
    <row r="1315" spans="1:28" x14ac:dyDescent="0.25">
      <c r="A1315">
        <v>6250</v>
      </c>
      <c r="B1315" s="1">
        <v>45537.331245277797</v>
      </c>
      <c r="C1315" s="1">
        <v>45537</v>
      </c>
      <c r="D1315" t="s">
        <v>9100</v>
      </c>
      <c r="E1315" t="s">
        <v>9101</v>
      </c>
      <c r="F1315" t="s">
        <v>664</v>
      </c>
      <c r="G1315">
        <v>83</v>
      </c>
      <c r="H1315" t="b">
        <v>0</v>
      </c>
      <c r="I1315" t="s">
        <v>9240</v>
      </c>
      <c r="J1315" t="s">
        <v>11010</v>
      </c>
      <c r="K1315" t="s">
        <v>7</v>
      </c>
      <c r="L1315" t="b">
        <v>0</v>
      </c>
      <c r="M1315" t="s">
        <v>6791</v>
      </c>
      <c r="N1315" t="b">
        <v>0</v>
      </c>
      <c r="O1315" t="b">
        <v>0</v>
      </c>
      <c r="P1315" t="b">
        <v>0</v>
      </c>
      <c r="Q1315" t="b">
        <v>1</v>
      </c>
      <c r="R1315" t="s">
        <v>3096</v>
      </c>
      <c r="S1315">
        <v>40</v>
      </c>
      <c r="T1315" t="b">
        <v>0</v>
      </c>
      <c r="V1315" t="s">
        <v>892</v>
      </c>
      <c r="W1315">
        <v>4</v>
      </c>
      <c r="X1315" s="11">
        <v>87</v>
      </c>
      <c r="Y1315">
        <v>1</v>
      </c>
      <c r="Z1315" s="46" cm="1">
        <f t="array" ref="Z1315">IF(V1315="NA",$AD$2,(INDEX($BL$4:$BL$73,MATCH(V1315&amp;W1315,$BK$4:$BK$73&amp;$BJ$4:$BJ$73,0))))</f>
        <v>1.0498615788681274E-2</v>
      </c>
      <c r="AA1315" s="46">
        <f t="shared" si="28"/>
        <v>1.0104986157886813</v>
      </c>
      <c r="AB1315" s="46"/>
    </row>
    <row r="1316" spans="1:28" x14ac:dyDescent="0.25">
      <c r="A1316">
        <v>6251</v>
      </c>
      <c r="B1316" s="1">
        <v>45537.3308777083</v>
      </c>
      <c r="C1316" s="1">
        <v>45537</v>
      </c>
      <c r="D1316" t="s">
        <v>9100</v>
      </c>
      <c r="E1316" t="s">
        <v>9101</v>
      </c>
      <c r="F1316" t="s">
        <v>664</v>
      </c>
      <c r="G1316">
        <v>89</v>
      </c>
      <c r="H1316" t="b">
        <v>0</v>
      </c>
      <c r="I1316" t="s">
        <v>9240</v>
      </c>
      <c r="J1316" t="s">
        <v>11010</v>
      </c>
      <c r="K1316" t="s">
        <v>7</v>
      </c>
      <c r="L1316" t="b">
        <v>0</v>
      </c>
      <c r="M1316" t="s">
        <v>11041</v>
      </c>
      <c r="N1316" t="b">
        <v>0</v>
      </c>
      <c r="O1316" t="b">
        <v>0</v>
      </c>
      <c r="P1316" t="b">
        <v>0</v>
      </c>
      <c r="Q1316" t="b">
        <v>1</v>
      </c>
      <c r="R1316" t="s">
        <v>11042</v>
      </c>
      <c r="S1316">
        <v>40</v>
      </c>
      <c r="T1316" t="b">
        <v>0</v>
      </c>
      <c r="V1316" t="s">
        <v>8</v>
      </c>
      <c r="W1316" t="s">
        <v>8</v>
      </c>
      <c r="X1316" s="11">
        <v>92</v>
      </c>
      <c r="Y1316">
        <v>1</v>
      </c>
      <c r="Z1316" s="46" cm="1">
        <f t="array" ref="Z1316">IF(V1316="NA",$AD$2,(INDEX($BL$4:$BL$73,MATCH(V1316&amp;W1316,$BK$4:$BK$73&amp;$BJ$4:$BJ$73,0))))</f>
        <v>-4.0430703315750931E-2</v>
      </c>
      <c r="AA1316" s="46">
        <f t="shared" si="28"/>
        <v>0.95956929668424906</v>
      </c>
      <c r="AB1316" s="46"/>
    </row>
    <row r="1317" spans="1:28" x14ac:dyDescent="0.25">
      <c r="A1317">
        <v>6253</v>
      </c>
      <c r="B1317" s="1">
        <v>45537.3304203472</v>
      </c>
      <c r="C1317" s="1">
        <v>45537</v>
      </c>
      <c r="D1317" t="s">
        <v>9100</v>
      </c>
      <c r="E1317" t="s">
        <v>9101</v>
      </c>
      <c r="F1317" t="s">
        <v>790</v>
      </c>
      <c r="G1317">
        <v>75</v>
      </c>
      <c r="H1317" t="b">
        <v>0</v>
      </c>
      <c r="I1317" t="s">
        <v>9240</v>
      </c>
      <c r="J1317" t="s">
        <v>11010</v>
      </c>
      <c r="K1317" t="s">
        <v>7</v>
      </c>
      <c r="L1317" t="b">
        <v>0</v>
      </c>
      <c r="M1317" t="s">
        <v>11043</v>
      </c>
      <c r="N1317" t="b">
        <v>0</v>
      </c>
      <c r="O1317" t="b">
        <v>0</v>
      </c>
      <c r="P1317" t="b">
        <v>0</v>
      </c>
      <c r="Q1317" t="b">
        <v>1</v>
      </c>
      <c r="R1317" t="s">
        <v>11044</v>
      </c>
      <c r="S1317">
        <v>40</v>
      </c>
      <c r="T1317" t="b">
        <v>0</v>
      </c>
      <c r="V1317" t="s">
        <v>888</v>
      </c>
      <c r="W1317">
        <v>5</v>
      </c>
      <c r="X1317" s="11">
        <v>77</v>
      </c>
      <c r="Y1317">
        <v>1</v>
      </c>
      <c r="Z1317" s="46" cm="1">
        <f t="array" ref="Z1317">IF(V1317="NA",$AD$2,(INDEX($BL$4:$BL$73,MATCH(V1317&amp;W1317,$BK$4:$BK$73&amp;$BJ$4:$BJ$73,0))))</f>
        <v>4.1970782120221983E-2</v>
      </c>
      <c r="AA1317" s="46">
        <f t="shared" si="28"/>
        <v>1.041970782120222</v>
      </c>
      <c r="AB1317" s="46"/>
    </row>
    <row r="1318" spans="1:28" x14ac:dyDescent="0.25">
      <c r="A1318">
        <v>6254</v>
      </c>
      <c r="B1318" s="1">
        <v>45537.330134074102</v>
      </c>
      <c r="C1318" s="1">
        <v>45537</v>
      </c>
      <c r="D1318" t="s">
        <v>9100</v>
      </c>
      <c r="E1318" t="s">
        <v>9101</v>
      </c>
      <c r="F1318" t="s">
        <v>790</v>
      </c>
      <c r="G1318">
        <v>74</v>
      </c>
      <c r="H1318" t="b">
        <v>0</v>
      </c>
      <c r="I1318" t="s">
        <v>9240</v>
      </c>
      <c r="J1318" t="s">
        <v>11010</v>
      </c>
      <c r="K1318" t="s">
        <v>7</v>
      </c>
      <c r="L1318" t="b">
        <v>0</v>
      </c>
      <c r="M1318" t="s">
        <v>11045</v>
      </c>
      <c r="N1318" t="b">
        <v>0</v>
      </c>
      <c r="O1318" t="b">
        <v>0</v>
      </c>
      <c r="P1318" t="b">
        <v>0</v>
      </c>
      <c r="Q1318" t="b">
        <v>1</v>
      </c>
      <c r="R1318" t="s">
        <v>11046</v>
      </c>
      <c r="S1318">
        <v>40</v>
      </c>
      <c r="T1318" t="b">
        <v>0</v>
      </c>
      <c r="V1318" t="s">
        <v>8</v>
      </c>
      <c r="W1318" t="s">
        <v>8</v>
      </c>
      <c r="X1318" s="11">
        <v>77</v>
      </c>
      <c r="Y1318">
        <v>1</v>
      </c>
      <c r="Z1318" s="46" cm="1">
        <f t="array" ref="Z1318">IF(V1318="NA",$AD$2,(INDEX($BL$4:$BL$73,MATCH(V1318&amp;W1318,$BK$4:$BK$73&amp;$BJ$4:$BJ$73,0))))</f>
        <v>-4.0430703315750931E-2</v>
      </c>
      <c r="AA1318" s="46">
        <f t="shared" si="28"/>
        <v>0.95956929668424906</v>
      </c>
      <c r="AB1318" s="46"/>
    </row>
    <row r="1319" spans="1:28" x14ac:dyDescent="0.25">
      <c r="A1319">
        <v>6255</v>
      </c>
      <c r="B1319" s="1">
        <v>45537.329842719897</v>
      </c>
      <c r="C1319" s="1">
        <v>45537</v>
      </c>
      <c r="D1319" t="s">
        <v>9100</v>
      </c>
      <c r="E1319" t="s">
        <v>9101</v>
      </c>
      <c r="F1319" t="s">
        <v>664</v>
      </c>
      <c r="G1319">
        <v>87</v>
      </c>
      <c r="H1319" t="b">
        <v>0</v>
      </c>
      <c r="I1319" t="s">
        <v>9240</v>
      </c>
      <c r="J1319" t="s">
        <v>11010</v>
      </c>
      <c r="K1319" t="s">
        <v>7</v>
      </c>
      <c r="L1319" t="b">
        <v>0</v>
      </c>
      <c r="M1319" t="s">
        <v>11047</v>
      </c>
      <c r="N1319" t="b">
        <v>0</v>
      </c>
      <c r="O1319" t="b">
        <v>0</v>
      </c>
      <c r="P1319" t="b">
        <v>0</v>
      </c>
      <c r="Q1319" t="b">
        <v>1</v>
      </c>
      <c r="R1319" t="s">
        <v>11048</v>
      </c>
      <c r="S1319">
        <v>40</v>
      </c>
      <c r="T1319" t="b">
        <v>0</v>
      </c>
      <c r="V1319" t="s">
        <v>8</v>
      </c>
      <c r="W1319" t="s">
        <v>8</v>
      </c>
      <c r="X1319" s="11">
        <v>87</v>
      </c>
      <c r="Y1319">
        <v>1</v>
      </c>
      <c r="Z1319" s="46" cm="1">
        <f t="array" ref="Z1319">IF(V1319="NA",$AD$2,(INDEX($BL$4:$BL$73,MATCH(V1319&amp;W1319,$BK$4:$BK$73&amp;$BJ$4:$BJ$73,0))))</f>
        <v>-4.0430703315750931E-2</v>
      </c>
      <c r="AA1319" s="46">
        <f t="shared" si="28"/>
        <v>0.95956929668424906</v>
      </c>
      <c r="AB1319" s="46"/>
    </row>
    <row r="1320" spans="1:28" x14ac:dyDescent="0.25">
      <c r="A1320">
        <v>6264</v>
      </c>
      <c r="B1320" s="1">
        <v>45537.326564490701</v>
      </c>
      <c r="C1320" s="1">
        <v>45537</v>
      </c>
      <c r="D1320" t="s">
        <v>9100</v>
      </c>
      <c r="E1320" t="s">
        <v>9101</v>
      </c>
      <c r="F1320" t="s">
        <v>664</v>
      </c>
      <c r="G1320">
        <v>73</v>
      </c>
      <c r="H1320" t="b">
        <v>0</v>
      </c>
      <c r="I1320" t="s">
        <v>9240</v>
      </c>
      <c r="J1320" t="s">
        <v>11010</v>
      </c>
      <c r="K1320" t="s">
        <v>7</v>
      </c>
      <c r="L1320" t="b">
        <v>0</v>
      </c>
      <c r="M1320" t="s">
        <v>11049</v>
      </c>
      <c r="N1320" t="b">
        <v>0</v>
      </c>
      <c r="O1320" t="b">
        <v>0</v>
      </c>
      <c r="P1320" t="b">
        <v>0</v>
      </c>
      <c r="Q1320" t="b">
        <v>1</v>
      </c>
      <c r="R1320" t="s">
        <v>11050</v>
      </c>
      <c r="S1320">
        <v>40</v>
      </c>
      <c r="T1320" t="b">
        <v>0</v>
      </c>
      <c r="V1320" t="s">
        <v>658</v>
      </c>
      <c r="W1320">
        <v>4</v>
      </c>
      <c r="X1320" s="11">
        <v>77</v>
      </c>
      <c r="Y1320">
        <v>1</v>
      </c>
      <c r="Z1320" s="46" cm="1">
        <f t="array" ref="Z1320">IF(V1320="NA",$AD$2,(INDEX($BL$4:$BL$73,MATCH(V1320&amp;W1320,$BK$4:$BK$73&amp;$BJ$4:$BJ$73,0))))</f>
        <v>1.1678733304575896E-2</v>
      </c>
      <c r="AA1320" s="46">
        <f t="shared" si="28"/>
        <v>1.0116787333045758</v>
      </c>
      <c r="AB1320" s="46"/>
    </row>
    <row r="1321" spans="1:28" x14ac:dyDescent="0.25">
      <c r="A1321">
        <v>6265</v>
      </c>
      <c r="B1321" s="1">
        <v>45537.326230844898</v>
      </c>
      <c r="C1321" s="1">
        <v>45537</v>
      </c>
      <c r="D1321" t="s">
        <v>9100</v>
      </c>
      <c r="E1321" t="s">
        <v>9101</v>
      </c>
      <c r="F1321" t="s">
        <v>664</v>
      </c>
      <c r="G1321">
        <v>80</v>
      </c>
      <c r="H1321" t="b">
        <v>0</v>
      </c>
      <c r="I1321" t="s">
        <v>9240</v>
      </c>
      <c r="J1321" t="s">
        <v>11010</v>
      </c>
      <c r="K1321" t="s">
        <v>7</v>
      </c>
      <c r="L1321" t="b">
        <v>0</v>
      </c>
      <c r="M1321" t="s">
        <v>11051</v>
      </c>
      <c r="N1321" t="b">
        <v>0</v>
      </c>
      <c r="O1321" t="b">
        <v>0</v>
      </c>
      <c r="P1321" t="b">
        <v>0</v>
      </c>
      <c r="Q1321" t="b">
        <v>1</v>
      </c>
      <c r="R1321" t="s">
        <v>11052</v>
      </c>
      <c r="S1321">
        <v>40</v>
      </c>
      <c r="T1321" t="b">
        <v>0</v>
      </c>
      <c r="V1321" t="s">
        <v>8</v>
      </c>
      <c r="W1321" t="s">
        <v>8</v>
      </c>
      <c r="X1321" s="11">
        <v>82</v>
      </c>
      <c r="Y1321">
        <v>1</v>
      </c>
      <c r="Z1321" s="46" cm="1">
        <f t="array" ref="Z1321">IF(V1321="NA",$AD$2,(INDEX($BL$4:$BL$73,MATCH(V1321&amp;W1321,$BK$4:$BK$73&amp;$BJ$4:$BJ$73,0))))</f>
        <v>-4.0430703315750931E-2</v>
      </c>
      <c r="AA1321" s="46">
        <f t="shared" si="28"/>
        <v>0.95956929668424906</v>
      </c>
      <c r="AB1321" s="46"/>
    </row>
    <row r="1322" spans="1:28" x14ac:dyDescent="0.25">
      <c r="A1322">
        <v>6271</v>
      </c>
      <c r="B1322" s="1">
        <v>45537.324431412002</v>
      </c>
      <c r="C1322" s="1">
        <v>45537</v>
      </c>
      <c r="D1322" t="s">
        <v>9100</v>
      </c>
      <c r="E1322" t="s">
        <v>9101</v>
      </c>
      <c r="F1322" t="s">
        <v>664</v>
      </c>
      <c r="G1322">
        <v>71</v>
      </c>
      <c r="H1322" t="b">
        <v>0</v>
      </c>
      <c r="I1322" t="s">
        <v>9240</v>
      </c>
      <c r="J1322" t="s">
        <v>11010</v>
      </c>
      <c r="K1322" t="s">
        <v>7</v>
      </c>
      <c r="L1322" t="b">
        <v>0</v>
      </c>
      <c r="M1322" t="s">
        <v>11053</v>
      </c>
      <c r="N1322" t="b">
        <v>0</v>
      </c>
      <c r="O1322" t="b">
        <v>0</v>
      </c>
      <c r="P1322" t="b">
        <v>0</v>
      </c>
      <c r="Q1322" t="b">
        <v>1</v>
      </c>
      <c r="R1322" t="s">
        <v>11054</v>
      </c>
      <c r="S1322">
        <v>40</v>
      </c>
      <c r="T1322" t="b">
        <v>0</v>
      </c>
      <c r="V1322" t="s">
        <v>8</v>
      </c>
      <c r="W1322" t="s">
        <v>8</v>
      </c>
      <c r="X1322" s="11">
        <v>72</v>
      </c>
      <c r="Y1322">
        <v>1</v>
      </c>
      <c r="Z1322" s="46" cm="1">
        <f t="array" ref="Z1322">IF(V1322="NA",$AD$2,(INDEX($BL$4:$BL$73,MATCH(V1322&amp;W1322,$BK$4:$BK$73&amp;$BJ$4:$BJ$73,0))))</f>
        <v>-4.0430703315750931E-2</v>
      </c>
      <c r="AA1322" s="46">
        <f t="shared" si="28"/>
        <v>0.95956929668424906</v>
      </c>
      <c r="AB1322" s="46"/>
    </row>
    <row r="1323" spans="1:28" x14ac:dyDescent="0.25">
      <c r="A1323">
        <v>6276</v>
      </c>
      <c r="B1323" s="1">
        <v>45537.3232364699</v>
      </c>
      <c r="C1323" s="1">
        <v>45537</v>
      </c>
      <c r="D1323" t="s">
        <v>9100</v>
      </c>
      <c r="E1323" t="s">
        <v>9101</v>
      </c>
      <c r="F1323" t="s">
        <v>790</v>
      </c>
      <c r="G1323">
        <v>71</v>
      </c>
      <c r="H1323" t="b">
        <v>0</v>
      </c>
      <c r="I1323" t="s">
        <v>9240</v>
      </c>
      <c r="J1323" t="s">
        <v>11010</v>
      </c>
      <c r="K1323" t="s">
        <v>7</v>
      </c>
      <c r="L1323" t="b">
        <v>0</v>
      </c>
      <c r="M1323" t="s">
        <v>11055</v>
      </c>
      <c r="N1323" t="b">
        <v>0</v>
      </c>
      <c r="O1323" t="b">
        <v>0</v>
      </c>
      <c r="P1323" t="b">
        <v>0</v>
      </c>
      <c r="Q1323" t="b">
        <v>1</v>
      </c>
      <c r="R1323" t="s">
        <v>11056</v>
      </c>
      <c r="S1323">
        <v>40</v>
      </c>
      <c r="T1323" t="b">
        <v>0</v>
      </c>
      <c r="V1323" t="s">
        <v>8</v>
      </c>
      <c r="W1323" t="s">
        <v>8</v>
      </c>
      <c r="X1323" s="11">
        <v>72</v>
      </c>
      <c r="Y1323">
        <v>1</v>
      </c>
      <c r="Z1323" s="46" cm="1">
        <f t="array" ref="Z1323">IF(V1323="NA",$AD$2,(INDEX($BL$4:$BL$73,MATCH(V1323&amp;W1323,$BK$4:$BK$73&amp;$BJ$4:$BJ$73,0))))</f>
        <v>-4.0430703315750931E-2</v>
      </c>
      <c r="AA1323" s="46">
        <f t="shared" si="28"/>
        <v>0.95956929668424906</v>
      </c>
      <c r="AB1323" s="46"/>
    </row>
    <row r="1324" spans="1:28" x14ac:dyDescent="0.25">
      <c r="A1324">
        <v>6280</v>
      </c>
      <c r="B1324" s="1">
        <v>45537.322271411998</v>
      </c>
      <c r="C1324" s="1">
        <v>45537</v>
      </c>
      <c r="D1324" t="s">
        <v>9100</v>
      </c>
      <c r="E1324" t="s">
        <v>9101</v>
      </c>
      <c r="F1324" t="s">
        <v>664</v>
      </c>
      <c r="G1324">
        <v>75</v>
      </c>
      <c r="H1324" t="b">
        <v>0</v>
      </c>
      <c r="I1324" t="s">
        <v>9240</v>
      </c>
      <c r="J1324" t="s">
        <v>11010</v>
      </c>
      <c r="K1324" t="s">
        <v>7</v>
      </c>
      <c r="L1324" t="b">
        <v>0</v>
      </c>
      <c r="M1324" t="s">
        <v>6790</v>
      </c>
      <c r="N1324" t="b">
        <v>0</v>
      </c>
      <c r="O1324" t="b">
        <v>0</v>
      </c>
      <c r="P1324" t="b">
        <v>0</v>
      </c>
      <c r="Q1324" t="b">
        <v>1</v>
      </c>
      <c r="R1324" t="s">
        <v>3086</v>
      </c>
      <c r="S1324">
        <v>40</v>
      </c>
      <c r="T1324" t="b">
        <v>0</v>
      </c>
      <c r="V1324" t="s">
        <v>886</v>
      </c>
      <c r="W1324">
        <v>4</v>
      </c>
      <c r="X1324" s="11">
        <v>77</v>
      </c>
      <c r="Y1324">
        <v>1</v>
      </c>
      <c r="Z1324" s="46" cm="1">
        <f t="array" ref="Z1324">IF(V1324="NA",$AD$2,(INDEX($BL$4:$BL$73,MATCH(V1324&amp;W1324,$BK$4:$BK$73&amp;$BJ$4:$BJ$73,0))))</f>
        <v>1.0498615788681297E-2</v>
      </c>
      <c r="AA1324" s="46">
        <f t="shared" si="28"/>
        <v>1.0104986157886813</v>
      </c>
      <c r="AB1324" s="46"/>
    </row>
    <row r="1325" spans="1:28" x14ac:dyDescent="0.25">
      <c r="A1325">
        <v>6281</v>
      </c>
      <c r="B1325" s="1">
        <v>45537.321984571798</v>
      </c>
      <c r="C1325" s="1">
        <v>45537</v>
      </c>
      <c r="D1325" t="s">
        <v>9100</v>
      </c>
      <c r="E1325" t="s">
        <v>9101</v>
      </c>
      <c r="F1325" t="s">
        <v>664</v>
      </c>
      <c r="G1325">
        <v>78</v>
      </c>
      <c r="H1325" t="b">
        <v>0</v>
      </c>
      <c r="I1325" t="s">
        <v>9240</v>
      </c>
      <c r="J1325" t="s">
        <v>11010</v>
      </c>
      <c r="K1325" t="s">
        <v>7</v>
      </c>
      <c r="L1325" t="b">
        <v>0</v>
      </c>
      <c r="M1325" t="s">
        <v>11057</v>
      </c>
      <c r="N1325" t="b">
        <v>0</v>
      </c>
      <c r="O1325" t="b">
        <v>0</v>
      </c>
      <c r="P1325" t="b">
        <v>0</v>
      </c>
      <c r="Q1325" t="b">
        <v>1</v>
      </c>
      <c r="R1325" t="s">
        <v>11058</v>
      </c>
      <c r="S1325">
        <v>40</v>
      </c>
      <c r="T1325" t="b">
        <v>0</v>
      </c>
      <c r="V1325" t="s">
        <v>892</v>
      </c>
      <c r="W1325">
        <v>5</v>
      </c>
      <c r="X1325" s="11">
        <v>82</v>
      </c>
      <c r="Y1325">
        <v>1</v>
      </c>
      <c r="Z1325" s="46" cm="1">
        <f t="array" ref="Z1325">IF(V1325="NA",$AD$2,(INDEX($BL$4:$BL$73,MATCH(V1325&amp;W1325,$BK$4:$BK$73&amp;$BJ$4:$BJ$73,0))))</f>
        <v>4.1970782120221983E-2</v>
      </c>
      <c r="AA1325" s="46">
        <f t="shared" si="28"/>
        <v>1.041970782120222</v>
      </c>
      <c r="AB1325" s="46"/>
    </row>
    <row r="1326" spans="1:28" x14ac:dyDescent="0.25">
      <c r="A1326">
        <v>6282</v>
      </c>
      <c r="B1326" s="1">
        <v>45537.3217080787</v>
      </c>
      <c r="C1326" s="1">
        <v>45537</v>
      </c>
      <c r="D1326" t="s">
        <v>9100</v>
      </c>
      <c r="E1326" t="s">
        <v>9101</v>
      </c>
      <c r="F1326" t="s">
        <v>664</v>
      </c>
      <c r="G1326">
        <v>83</v>
      </c>
      <c r="H1326" t="b">
        <v>0</v>
      </c>
      <c r="I1326" t="s">
        <v>9240</v>
      </c>
      <c r="J1326" t="s">
        <v>11010</v>
      </c>
      <c r="K1326" t="s">
        <v>7</v>
      </c>
      <c r="L1326" t="b">
        <v>0</v>
      </c>
      <c r="M1326" t="s">
        <v>11059</v>
      </c>
      <c r="N1326" t="b">
        <v>0</v>
      </c>
      <c r="O1326" t="b">
        <v>0</v>
      </c>
      <c r="P1326" t="b">
        <v>0</v>
      </c>
      <c r="Q1326" t="b">
        <v>1</v>
      </c>
      <c r="R1326" t="s">
        <v>11060</v>
      </c>
      <c r="S1326">
        <v>40</v>
      </c>
      <c r="T1326" t="b">
        <v>0</v>
      </c>
      <c r="V1326" t="s">
        <v>892</v>
      </c>
      <c r="W1326">
        <v>5</v>
      </c>
      <c r="X1326" s="11">
        <v>87</v>
      </c>
      <c r="Y1326">
        <v>1</v>
      </c>
      <c r="Z1326" s="46" cm="1">
        <f t="array" ref="Z1326">IF(V1326="NA",$AD$2,(INDEX($BL$4:$BL$73,MATCH(V1326&amp;W1326,$BK$4:$BK$73&amp;$BJ$4:$BJ$73,0))))</f>
        <v>4.1970782120221983E-2</v>
      </c>
      <c r="AA1326" s="46">
        <f t="shared" si="28"/>
        <v>1.041970782120222</v>
      </c>
      <c r="AB1326" s="46"/>
    </row>
    <row r="1327" spans="1:28" x14ac:dyDescent="0.25">
      <c r="A1327">
        <v>6283</v>
      </c>
      <c r="B1327" s="1">
        <v>45537.321448009301</v>
      </c>
      <c r="C1327" s="1">
        <v>45537</v>
      </c>
      <c r="D1327" t="s">
        <v>9100</v>
      </c>
      <c r="E1327" t="s">
        <v>9101</v>
      </c>
      <c r="F1327" t="s">
        <v>664</v>
      </c>
      <c r="G1327">
        <v>74</v>
      </c>
      <c r="H1327" t="b">
        <v>0</v>
      </c>
      <c r="I1327" t="s">
        <v>9240</v>
      </c>
      <c r="J1327" t="s">
        <v>11010</v>
      </c>
      <c r="K1327" t="s">
        <v>7</v>
      </c>
      <c r="L1327" t="b">
        <v>0</v>
      </c>
      <c r="M1327" t="s">
        <v>11061</v>
      </c>
      <c r="N1327" t="b">
        <v>0</v>
      </c>
      <c r="O1327" t="b">
        <v>0</v>
      </c>
      <c r="P1327" t="b">
        <v>0</v>
      </c>
      <c r="Q1327" t="b">
        <v>1</v>
      </c>
      <c r="R1327" t="s">
        <v>11062</v>
      </c>
      <c r="S1327">
        <v>40</v>
      </c>
      <c r="T1327" t="b">
        <v>0</v>
      </c>
      <c r="V1327" t="s">
        <v>886</v>
      </c>
      <c r="W1327">
        <v>4</v>
      </c>
      <c r="X1327" s="11">
        <v>77</v>
      </c>
      <c r="Y1327">
        <v>1</v>
      </c>
      <c r="Z1327" s="46" cm="1">
        <f t="array" ref="Z1327">IF(V1327="NA",$AD$2,(INDEX($BL$4:$BL$73,MATCH(V1327&amp;W1327,$BK$4:$BK$73&amp;$BJ$4:$BJ$73,0))))</f>
        <v>1.0498615788681297E-2</v>
      </c>
      <c r="AA1327" s="46">
        <f t="shared" si="28"/>
        <v>1.0104986157886813</v>
      </c>
      <c r="AB1327" s="46"/>
    </row>
    <row r="1328" spans="1:28" x14ac:dyDescent="0.25">
      <c r="A1328">
        <v>6284</v>
      </c>
      <c r="B1328" s="1">
        <v>45537.321169409697</v>
      </c>
      <c r="C1328" s="1">
        <v>45537</v>
      </c>
      <c r="D1328" t="s">
        <v>9100</v>
      </c>
      <c r="E1328" t="s">
        <v>9101</v>
      </c>
      <c r="F1328" t="s">
        <v>664</v>
      </c>
      <c r="G1328">
        <v>84</v>
      </c>
      <c r="H1328" t="b">
        <v>0</v>
      </c>
      <c r="I1328" t="s">
        <v>9240</v>
      </c>
      <c r="J1328" t="s">
        <v>11010</v>
      </c>
      <c r="K1328" t="s">
        <v>7</v>
      </c>
      <c r="L1328" t="b">
        <v>0</v>
      </c>
      <c r="M1328" t="s">
        <v>11063</v>
      </c>
      <c r="N1328" t="b">
        <v>0</v>
      </c>
      <c r="O1328" t="b">
        <v>0</v>
      </c>
      <c r="P1328" t="b">
        <v>0</v>
      </c>
      <c r="Q1328" t="b">
        <v>1</v>
      </c>
      <c r="R1328" t="s">
        <v>11064</v>
      </c>
      <c r="S1328">
        <v>40</v>
      </c>
      <c r="T1328" t="b">
        <v>0</v>
      </c>
      <c r="V1328" t="s">
        <v>886</v>
      </c>
      <c r="W1328">
        <v>5</v>
      </c>
      <c r="X1328" s="11">
        <v>87</v>
      </c>
      <c r="Y1328">
        <v>1</v>
      </c>
      <c r="Z1328" s="46" cm="1">
        <f t="array" ref="Z1328">IF(V1328="NA",$AD$2,(INDEX($BL$4:$BL$73,MATCH(V1328&amp;W1328,$BK$4:$BK$73&amp;$BJ$4:$BJ$73,0))))</f>
        <v>4.1970782120221983E-2</v>
      </c>
      <c r="AA1328" s="46">
        <f t="shared" si="28"/>
        <v>1.041970782120222</v>
      </c>
      <c r="AB1328" s="46"/>
    </row>
    <row r="1329" spans="1:28" x14ac:dyDescent="0.25">
      <c r="A1329">
        <v>6285</v>
      </c>
      <c r="B1329" s="1">
        <v>45537.320873900499</v>
      </c>
      <c r="C1329" s="1">
        <v>45537</v>
      </c>
      <c r="D1329" t="s">
        <v>9100</v>
      </c>
      <c r="E1329" t="s">
        <v>9101</v>
      </c>
      <c r="F1329" t="s">
        <v>790</v>
      </c>
      <c r="G1329">
        <v>86</v>
      </c>
      <c r="H1329" t="b">
        <v>0</v>
      </c>
      <c r="I1329" t="s">
        <v>9240</v>
      </c>
      <c r="J1329" t="s">
        <v>11010</v>
      </c>
      <c r="K1329" t="s">
        <v>7</v>
      </c>
      <c r="L1329" t="b">
        <v>0</v>
      </c>
      <c r="M1329" t="s">
        <v>11065</v>
      </c>
      <c r="N1329" t="b">
        <v>0</v>
      </c>
      <c r="O1329" t="b">
        <v>0</v>
      </c>
      <c r="P1329" t="b">
        <v>0</v>
      </c>
      <c r="Q1329" t="b">
        <v>1</v>
      </c>
      <c r="R1329" t="s">
        <v>11066</v>
      </c>
      <c r="S1329">
        <v>40</v>
      </c>
      <c r="T1329" t="b">
        <v>0</v>
      </c>
      <c r="V1329" t="s">
        <v>8</v>
      </c>
      <c r="W1329" t="s">
        <v>8</v>
      </c>
      <c r="X1329" s="11">
        <v>87</v>
      </c>
      <c r="Y1329">
        <v>1</v>
      </c>
      <c r="Z1329" s="46" cm="1">
        <f t="array" ref="Z1329">IF(V1329="NA",$AD$2,(INDEX($BL$4:$BL$73,MATCH(V1329&amp;W1329,$BK$4:$BK$73&amp;$BJ$4:$BJ$73,0))))</f>
        <v>-4.0430703315750931E-2</v>
      </c>
      <c r="AA1329" s="46">
        <f t="shared" si="28"/>
        <v>0.95956929668424906</v>
      </c>
      <c r="AB1329" s="46"/>
    </row>
    <row r="1330" spans="1:28" x14ac:dyDescent="0.25">
      <c r="A1330">
        <v>6286</v>
      </c>
      <c r="B1330" s="1">
        <v>45537.320542592599</v>
      </c>
      <c r="C1330" s="1">
        <v>45537</v>
      </c>
      <c r="D1330" t="s">
        <v>9100</v>
      </c>
      <c r="E1330" t="s">
        <v>9101</v>
      </c>
      <c r="F1330" t="s">
        <v>664</v>
      </c>
      <c r="G1330">
        <v>85</v>
      </c>
      <c r="H1330" t="b">
        <v>0</v>
      </c>
      <c r="I1330" t="s">
        <v>9240</v>
      </c>
      <c r="J1330" t="s">
        <v>11010</v>
      </c>
      <c r="K1330" t="s">
        <v>7</v>
      </c>
      <c r="L1330" t="b">
        <v>0</v>
      </c>
      <c r="M1330" t="s">
        <v>6789</v>
      </c>
      <c r="N1330" t="b">
        <v>0</v>
      </c>
      <c r="O1330" t="b">
        <v>0</v>
      </c>
      <c r="P1330" t="b">
        <v>0</v>
      </c>
      <c r="Q1330" t="b">
        <v>1</v>
      </c>
      <c r="R1330" t="s">
        <v>3084</v>
      </c>
      <c r="S1330">
        <v>40</v>
      </c>
      <c r="T1330" t="b">
        <v>0</v>
      </c>
      <c r="V1330" t="s">
        <v>8</v>
      </c>
      <c r="W1330" t="s">
        <v>8</v>
      </c>
      <c r="X1330" s="11">
        <v>87</v>
      </c>
      <c r="Y1330">
        <v>1</v>
      </c>
      <c r="Z1330" s="46" cm="1">
        <f t="array" ref="Z1330">IF(V1330="NA",$AD$2,(INDEX($BL$4:$BL$73,MATCH(V1330&amp;W1330,$BK$4:$BK$73&amp;$BJ$4:$BJ$73,0))))</f>
        <v>-4.0430703315750931E-2</v>
      </c>
      <c r="AA1330" s="46">
        <f t="shared" si="28"/>
        <v>0.95956929668424906</v>
      </c>
      <c r="AB1330" s="46"/>
    </row>
    <row r="1331" spans="1:28" x14ac:dyDescent="0.25">
      <c r="A1331">
        <v>6292</v>
      </c>
      <c r="B1331" s="1">
        <v>45537.3181884722</v>
      </c>
      <c r="C1331" s="1">
        <v>45537</v>
      </c>
      <c r="D1331" t="s">
        <v>9100</v>
      </c>
      <c r="E1331" t="s">
        <v>9101</v>
      </c>
      <c r="F1331" t="s">
        <v>664</v>
      </c>
      <c r="G1331">
        <v>70</v>
      </c>
      <c r="H1331" t="b">
        <v>0</v>
      </c>
      <c r="I1331" t="s">
        <v>9240</v>
      </c>
      <c r="J1331" t="s">
        <v>11010</v>
      </c>
      <c r="K1331" t="s">
        <v>7</v>
      </c>
      <c r="L1331" t="b">
        <v>0</v>
      </c>
      <c r="M1331" t="s">
        <v>6788</v>
      </c>
      <c r="N1331" t="b">
        <v>0</v>
      </c>
      <c r="O1331" t="b">
        <v>0</v>
      </c>
      <c r="P1331" t="b">
        <v>0</v>
      </c>
      <c r="Q1331" t="b">
        <v>1</v>
      </c>
      <c r="R1331" t="s">
        <v>1511</v>
      </c>
      <c r="S1331">
        <v>40</v>
      </c>
      <c r="T1331" t="b">
        <v>0</v>
      </c>
      <c r="V1331" t="s">
        <v>893</v>
      </c>
      <c r="W1331">
        <v>4</v>
      </c>
      <c r="X1331" s="11">
        <v>72</v>
      </c>
      <c r="Y1331">
        <v>1</v>
      </c>
      <c r="Z1331" s="46" cm="1">
        <f t="array" ref="Z1331">IF(V1331="NA",$AD$2,(INDEX($BL$4:$BL$73,MATCH(V1331&amp;W1331,$BK$4:$BK$73&amp;$BJ$4:$BJ$73,0))))</f>
        <v>1.0498615788681286E-2</v>
      </c>
      <c r="AA1331" s="46">
        <f t="shared" si="28"/>
        <v>1.0104986157886813</v>
      </c>
      <c r="AB1331" s="46"/>
    </row>
    <row r="1332" spans="1:28" x14ac:dyDescent="0.25">
      <c r="A1332">
        <v>6293</v>
      </c>
      <c r="B1332" s="1">
        <v>45537.317920080997</v>
      </c>
      <c r="C1332" s="1">
        <v>45537</v>
      </c>
      <c r="D1332" t="s">
        <v>9100</v>
      </c>
      <c r="E1332" t="s">
        <v>9101</v>
      </c>
      <c r="F1332" t="s">
        <v>664</v>
      </c>
      <c r="G1332">
        <v>70</v>
      </c>
      <c r="H1332" t="b">
        <v>0</v>
      </c>
      <c r="I1332" t="s">
        <v>9240</v>
      </c>
      <c r="J1332" t="s">
        <v>11010</v>
      </c>
      <c r="K1332" t="s">
        <v>7</v>
      </c>
      <c r="L1332" t="b">
        <v>0</v>
      </c>
      <c r="M1332" t="s">
        <v>11067</v>
      </c>
      <c r="N1332" t="b">
        <v>0</v>
      </c>
      <c r="O1332" t="b">
        <v>0</v>
      </c>
      <c r="P1332" t="b">
        <v>0</v>
      </c>
      <c r="Q1332" t="b">
        <v>1</v>
      </c>
      <c r="R1332" t="s">
        <v>11068</v>
      </c>
      <c r="S1332">
        <v>40</v>
      </c>
      <c r="T1332" t="b">
        <v>0</v>
      </c>
      <c r="V1332" t="s">
        <v>893</v>
      </c>
      <c r="W1332">
        <v>4</v>
      </c>
      <c r="X1332" s="11">
        <v>72</v>
      </c>
      <c r="Y1332">
        <v>1</v>
      </c>
      <c r="Z1332" s="46" cm="1">
        <f t="array" ref="Z1332">IF(V1332="NA",$AD$2,(INDEX($BL$4:$BL$73,MATCH(V1332&amp;W1332,$BK$4:$BK$73&amp;$BJ$4:$BJ$73,0))))</f>
        <v>1.0498615788681286E-2</v>
      </c>
      <c r="AA1332" s="46">
        <f t="shared" si="28"/>
        <v>1.0104986157886813</v>
      </c>
      <c r="AB1332" s="46"/>
    </row>
    <row r="1333" spans="1:28" x14ac:dyDescent="0.25">
      <c r="A1333">
        <v>6294</v>
      </c>
      <c r="B1333" s="1">
        <v>45537.317619039299</v>
      </c>
      <c r="C1333" s="1">
        <v>45537</v>
      </c>
      <c r="D1333" t="s">
        <v>9100</v>
      </c>
      <c r="E1333" t="s">
        <v>9101</v>
      </c>
      <c r="F1333" t="s">
        <v>664</v>
      </c>
      <c r="G1333">
        <v>73</v>
      </c>
      <c r="H1333" t="b">
        <v>0</v>
      </c>
      <c r="I1333" t="s">
        <v>9240</v>
      </c>
      <c r="J1333" t="s">
        <v>11010</v>
      </c>
      <c r="K1333" t="s">
        <v>7</v>
      </c>
      <c r="L1333" t="b">
        <v>0</v>
      </c>
      <c r="M1333" t="s">
        <v>11069</v>
      </c>
      <c r="N1333" t="b">
        <v>0</v>
      </c>
      <c r="O1333" t="b">
        <v>0</v>
      </c>
      <c r="P1333" t="b">
        <v>0</v>
      </c>
      <c r="Q1333" t="b">
        <v>1</v>
      </c>
      <c r="R1333" t="s">
        <v>11070</v>
      </c>
      <c r="S1333">
        <v>40</v>
      </c>
      <c r="T1333" t="b">
        <v>0</v>
      </c>
      <c r="V1333" t="s">
        <v>892</v>
      </c>
      <c r="W1333">
        <v>4</v>
      </c>
      <c r="X1333" s="11">
        <v>77</v>
      </c>
      <c r="Y1333">
        <v>1</v>
      </c>
      <c r="Z1333" s="46" cm="1">
        <f t="array" ref="Z1333">IF(V1333="NA",$AD$2,(INDEX($BL$4:$BL$73,MATCH(V1333&amp;W1333,$BK$4:$BK$73&amp;$BJ$4:$BJ$73,0))))</f>
        <v>1.0498615788681274E-2</v>
      </c>
      <c r="AA1333" s="46">
        <f t="shared" si="28"/>
        <v>1.0104986157886813</v>
      </c>
      <c r="AB1333" s="46"/>
    </row>
    <row r="1334" spans="1:28" x14ac:dyDescent="0.25">
      <c r="A1334">
        <v>6299</v>
      </c>
      <c r="B1334" s="1">
        <v>45537.316682083299</v>
      </c>
      <c r="C1334" s="1">
        <v>45537</v>
      </c>
      <c r="D1334" t="s">
        <v>9100</v>
      </c>
      <c r="E1334" t="s">
        <v>9101</v>
      </c>
      <c r="F1334" t="s">
        <v>664</v>
      </c>
      <c r="G1334">
        <v>74</v>
      </c>
      <c r="H1334" t="b">
        <v>0</v>
      </c>
      <c r="I1334" t="s">
        <v>9240</v>
      </c>
      <c r="J1334" t="s">
        <v>11010</v>
      </c>
      <c r="K1334" t="s">
        <v>7</v>
      </c>
      <c r="L1334" t="b">
        <v>0</v>
      </c>
      <c r="M1334" t="s">
        <v>11071</v>
      </c>
      <c r="N1334" t="b">
        <v>0</v>
      </c>
      <c r="O1334" t="b">
        <v>0</v>
      </c>
      <c r="P1334" t="b">
        <v>0</v>
      </c>
      <c r="Q1334" t="b">
        <v>1</v>
      </c>
      <c r="R1334" t="s">
        <v>11072</v>
      </c>
      <c r="S1334">
        <v>40</v>
      </c>
      <c r="T1334" t="b">
        <v>0</v>
      </c>
      <c r="V1334" t="s">
        <v>889</v>
      </c>
      <c r="W1334">
        <v>4</v>
      </c>
      <c r="X1334" s="11">
        <v>77</v>
      </c>
      <c r="Y1334">
        <v>1</v>
      </c>
      <c r="Z1334" s="46" cm="1">
        <f t="array" ref="Z1334">IF(V1334="NA",$AD$2,(INDEX($BL$4:$BL$73,MATCH(V1334&amp;W1334,$BK$4:$BK$73&amp;$BJ$4:$BJ$73,0))))</f>
        <v>1.0498615788681227E-2</v>
      </c>
      <c r="AA1334" s="46">
        <f t="shared" si="28"/>
        <v>1.0104986157886813</v>
      </c>
      <c r="AB1334" s="46"/>
    </row>
    <row r="1335" spans="1:28" x14ac:dyDescent="0.25">
      <c r="A1335">
        <v>6300</v>
      </c>
      <c r="B1335" s="1">
        <v>45537.316424942102</v>
      </c>
      <c r="C1335" s="1">
        <v>45537</v>
      </c>
      <c r="D1335" t="s">
        <v>9100</v>
      </c>
      <c r="E1335" t="s">
        <v>9101</v>
      </c>
      <c r="F1335" t="s">
        <v>790</v>
      </c>
      <c r="G1335">
        <v>87</v>
      </c>
      <c r="H1335" t="b">
        <v>0</v>
      </c>
      <c r="I1335" t="s">
        <v>9240</v>
      </c>
      <c r="J1335" t="s">
        <v>11010</v>
      </c>
      <c r="K1335" t="s">
        <v>7</v>
      </c>
      <c r="L1335" t="b">
        <v>0</v>
      </c>
      <c r="M1335" t="s">
        <v>11073</v>
      </c>
      <c r="N1335" t="b">
        <v>0</v>
      </c>
      <c r="O1335" t="b">
        <v>0</v>
      </c>
      <c r="P1335" t="b">
        <v>0</v>
      </c>
      <c r="Q1335" t="b">
        <v>1</v>
      </c>
      <c r="R1335" t="s">
        <v>11074</v>
      </c>
      <c r="S1335">
        <v>40</v>
      </c>
      <c r="T1335" t="b">
        <v>0</v>
      </c>
      <c r="V1335" t="s">
        <v>741</v>
      </c>
      <c r="W1335">
        <v>4</v>
      </c>
      <c r="X1335" s="11">
        <v>87</v>
      </c>
      <c r="Y1335">
        <v>1</v>
      </c>
      <c r="Z1335" s="46" cm="1">
        <f t="array" ref="Z1335">IF(V1335="NA",$AD$2,(INDEX($BL$4:$BL$73,MATCH(V1335&amp;W1335,$BK$4:$BK$73&amp;$BJ$4:$BJ$73,0))))</f>
        <v>1.1678733304575806E-2</v>
      </c>
      <c r="AA1335" s="46">
        <f t="shared" si="28"/>
        <v>1.0116787333045758</v>
      </c>
      <c r="AB1335" s="46"/>
    </row>
    <row r="1336" spans="1:28" x14ac:dyDescent="0.25">
      <c r="A1336">
        <v>6302</v>
      </c>
      <c r="B1336" s="1">
        <v>45537.315852175903</v>
      </c>
      <c r="C1336" s="1">
        <v>45537</v>
      </c>
      <c r="D1336" t="s">
        <v>9100</v>
      </c>
      <c r="E1336" t="s">
        <v>9101</v>
      </c>
      <c r="F1336" t="s">
        <v>790</v>
      </c>
      <c r="G1336">
        <v>80</v>
      </c>
      <c r="H1336" t="b">
        <v>0</v>
      </c>
      <c r="I1336" t="s">
        <v>9240</v>
      </c>
      <c r="J1336" t="s">
        <v>11010</v>
      </c>
      <c r="K1336" t="s">
        <v>7</v>
      </c>
      <c r="L1336" t="b">
        <v>0</v>
      </c>
      <c r="M1336" t="s">
        <v>11075</v>
      </c>
      <c r="N1336" t="b">
        <v>0</v>
      </c>
      <c r="O1336" t="b">
        <v>0</v>
      </c>
      <c r="P1336" t="b">
        <v>0</v>
      </c>
      <c r="Q1336" t="b">
        <v>1</v>
      </c>
      <c r="R1336" t="s">
        <v>11076</v>
      </c>
      <c r="S1336">
        <v>40</v>
      </c>
      <c r="T1336" t="b">
        <v>0</v>
      </c>
      <c r="V1336" t="s">
        <v>658</v>
      </c>
      <c r="W1336">
        <v>5</v>
      </c>
      <c r="X1336" s="11">
        <v>82</v>
      </c>
      <c r="Y1336">
        <v>1</v>
      </c>
      <c r="Z1336" s="46" cm="1">
        <f t="array" ref="Z1336">IF(V1336="NA",$AD$2,(INDEX($BL$4:$BL$73,MATCH(V1336&amp;W1336,$BK$4:$BK$73&amp;$BJ$4:$BJ$73,0))))</f>
        <v>2.9563914871896181E-3</v>
      </c>
      <c r="AA1336" s="46">
        <f t="shared" si="28"/>
        <v>1.0029563914871895</v>
      </c>
      <c r="AB1336" s="46"/>
    </row>
    <row r="1337" spans="1:28" x14ac:dyDescent="0.25">
      <c r="A1337">
        <v>6308</v>
      </c>
      <c r="B1337" s="1">
        <v>45536.588957245403</v>
      </c>
      <c r="C1337" s="1">
        <v>45536</v>
      </c>
      <c r="D1337" t="s">
        <v>9100</v>
      </c>
      <c r="E1337" t="s">
        <v>9101</v>
      </c>
      <c r="F1337" t="s">
        <v>664</v>
      </c>
      <c r="G1337">
        <v>80</v>
      </c>
      <c r="H1337" t="b">
        <v>0</v>
      </c>
      <c r="I1337" t="s">
        <v>9240</v>
      </c>
      <c r="J1337" t="s">
        <v>11010</v>
      </c>
      <c r="K1337" t="s">
        <v>7</v>
      </c>
      <c r="L1337" t="b">
        <v>0</v>
      </c>
      <c r="M1337" t="s">
        <v>11077</v>
      </c>
      <c r="N1337" t="b">
        <v>0</v>
      </c>
      <c r="O1337" t="b">
        <v>0</v>
      </c>
      <c r="P1337" t="b">
        <v>0</v>
      </c>
      <c r="Q1337" t="b">
        <v>1</v>
      </c>
      <c r="R1337" t="s">
        <v>11078</v>
      </c>
      <c r="S1337">
        <v>40</v>
      </c>
      <c r="T1337" t="b">
        <v>0</v>
      </c>
      <c r="V1337" t="s">
        <v>658</v>
      </c>
      <c r="W1337">
        <v>4</v>
      </c>
      <c r="X1337" s="11">
        <v>82</v>
      </c>
      <c r="Y1337">
        <v>1</v>
      </c>
      <c r="Z1337" s="46" cm="1">
        <f t="array" ref="Z1337">IF(V1337="NA",$AD$2,(INDEX($BL$4:$BL$73,MATCH(V1337&amp;W1337,$BK$4:$BK$73&amp;$BJ$4:$BJ$73,0))))</f>
        <v>1.1678733304575896E-2</v>
      </c>
      <c r="AA1337" s="46">
        <f t="shared" si="28"/>
        <v>1.0116787333045758</v>
      </c>
      <c r="AB1337" s="46"/>
    </row>
    <row r="1338" spans="1:28" x14ac:dyDescent="0.25">
      <c r="A1338">
        <v>6309</v>
      </c>
      <c r="B1338" s="1">
        <v>45536.588667604199</v>
      </c>
      <c r="C1338" s="1">
        <v>45536</v>
      </c>
      <c r="D1338" t="s">
        <v>9100</v>
      </c>
      <c r="E1338" t="s">
        <v>9101</v>
      </c>
      <c r="F1338" t="s">
        <v>664</v>
      </c>
      <c r="G1338">
        <v>73</v>
      </c>
      <c r="H1338" t="b">
        <v>0</v>
      </c>
      <c r="I1338" t="s">
        <v>9240</v>
      </c>
      <c r="J1338" t="s">
        <v>11010</v>
      </c>
      <c r="K1338" t="s">
        <v>7</v>
      </c>
      <c r="L1338" t="b">
        <v>0</v>
      </c>
      <c r="M1338" t="s">
        <v>11079</v>
      </c>
      <c r="N1338" t="b">
        <v>0</v>
      </c>
      <c r="O1338" t="b">
        <v>0</v>
      </c>
      <c r="P1338" t="b">
        <v>0</v>
      </c>
      <c r="Q1338" t="b">
        <v>1</v>
      </c>
      <c r="R1338" t="s">
        <v>11080</v>
      </c>
      <c r="S1338">
        <v>40</v>
      </c>
      <c r="T1338" t="b">
        <v>0</v>
      </c>
      <c r="V1338" t="s">
        <v>886</v>
      </c>
      <c r="W1338">
        <v>3</v>
      </c>
      <c r="X1338" s="11">
        <v>77</v>
      </c>
      <c r="Y1338">
        <v>1</v>
      </c>
      <c r="Z1338" s="46" cm="1">
        <f t="array" ref="Z1338">IF(V1338="NA",$AD$2,(INDEX($BL$4:$BL$73,MATCH(V1338&amp;W1338,$BK$4:$BK$73&amp;$BJ$4:$BJ$73,0))))</f>
        <v>1.8952516812716664E-2</v>
      </c>
      <c r="AA1338" s="46">
        <f t="shared" si="28"/>
        <v>1.0189525168127167</v>
      </c>
      <c r="AB1338" s="46"/>
    </row>
    <row r="1339" spans="1:28" x14ac:dyDescent="0.25">
      <c r="A1339">
        <v>6310</v>
      </c>
      <c r="B1339" s="1">
        <v>45536.5883958333</v>
      </c>
      <c r="C1339" s="1">
        <v>45536</v>
      </c>
      <c r="D1339" t="s">
        <v>9100</v>
      </c>
      <c r="E1339" t="s">
        <v>9101</v>
      </c>
      <c r="F1339" t="s">
        <v>664</v>
      </c>
      <c r="G1339">
        <v>77</v>
      </c>
      <c r="H1339" t="b">
        <v>0</v>
      </c>
      <c r="I1339" t="s">
        <v>9240</v>
      </c>
      <c r="J1339" t="s">
        <v>11010</v>
      </c>
      <c r="K1339" t="s">
        <v>7</v>
      </c>
      <c r="L1339" t="b">
        <v>0</v>
      </c>
      <c r="M1339" t="s">
        <v>6787</v>
      </c>
      <c r="N1339" t="b">
        <v>0</v>
      </c>
      <c r="O1339" t="b">
        <v>0</v>
      </c>
      <c r="P1339" t="b">
        <v>0</v>
      </c>
      <c r="Q1339" t="b">
        <v>1</v>
      </c>
      <c r="R1339" t="s">
        <v>3077</v>
      </c>
      <c r="S1339">
        <v>40</v>
      </c>
      <c r="T1339" t="b">
        <v>0</v>
      </c>
      <c r="V1339" t="s">
        <v>886</v>
      </c>
      <c r="W1339">
        <v>4</v>
      </c>
      <c r="X1339" s="11">
        <v>77</v>
      </c>
      <c r="Y1339">
        <v>1</v>
      </c>
      <c r="Z1339" s="46" cm="1">
        <f t="array" ref="Z1339">IF(V1339="NA",$AD$2,(INDEX($BL$4:$BL$73,MATCH(V1339&amp;W1339,$BK$4:$BK$73&amp;$BJ$4:$BJ$73,0))))</f>
        <v>1.0498615788681297E-2</v>
      </c>
      <c r="AA1339" s="46">
        <f t="shared" si="28"/>
        <v>1.0104986157886813</v>
      </c>
      <c r="AB1339" s="46"/>
    </row>
    <row r="1340" spans="1:28" x14ac:dyDescent="0.25">
      <c r="A1340">
        <v>6311</v>
      </c>
      <c r="B1340" s="1">
        <v>45536.588111736099</v>
      </c>
      <c r="C1340" s="1">
        <v>45536</v>
      </c>
      <c r="D1340" t="s">
        <v>9100</v>
      </c>
      <c r="E1340" t="s">
        <v>9101</v>
      </c>
      <c r="F1340" t="s">
        <v>664</v>
      </c>
      <c r="G1340">
        <v>74</v>
      </c>
      <c r="H1340" t="b">
        <v>0</v>
      </c>
      <c r="I1340" t="s">
        <v>9240</v>
      </c>
      <c r="J1340" t="s">
        <v>11010</v>
      </c>
      <c r="K1340" t="s">
        <v>7</v>
      </c>
      <c r="L1340" t="b">
        <v>0</v>
      </c>
      <c r="M1340" t="s">
        <v>11081</v>
      </c>
      <c r="N1340" t="b">
        <v>0</v>
      </c>
      <c r="O1340" t="b">
        <v>0</v>
      </c>
      <c r="P1340" t="b">
        <v>0</v>
      </c>
      <c r="Q1340" t="b">
        <v>1</v>
      </c>
      <c r="R1340" t="s">
        <v>11082</v>
      </c>
      <c r="S1340">
        <v>40</v>
      </c>
      <c r="T1340" t="b">
        <v>0</v>
      </c>
      <c r="V1340" t="s">
        <v>886</v>
      </c>
      <c r="W1340">
        <v>3</v>
      </c>
      <c r="X1340" s="11">
        <v>77</v>
      </c>
      <c r="Y1340">
        <v>1</v>
      </c>
      <c r="Z1340" s="46" cm="1">
        <f t="array" ref="Z1340">IF(V1340="NA",$AD$2,(INDEX($BL$4:$BL$73,MATCH(V1340&amp;W1340,$BK$4:$BK$73&amp;$BJ$4:$BJ$73,0))))</f>
        <v>1.8952516812716664E-2</v>
      </c>
      <c r="AA1340" s="46">
        <f t="shared" si="28"/>
        <v>1.0189525168127167</v>
      </c>
      <c r="AB1340" s="46"/>
    </row>
    <row r="1341" spans="1:28" x14ac:dyDescent="0.25">
      <c r="A1341">
        <v>6324</v>
      </c>
      <c r="B1341" s="1">
        <v>45536.576341111097</v>
      </c>
      <c r="C1341" s="1">
        <v>45536</v>
      </c>
      <c r="D1341" t="s">
        <v>9100</v>
      </c>
      <c r="E1341" t="s">
        <v>9101</v>
      </c>
      <c r="F1341" t="s">
        <v>790</v>
      </c>
      <c r="G1341">
        <v>88</v>
      </c>
      <c r="H1341" t="b">
        <v>0</v>
      </c>
      <c r="I1341" t="s">
        <v>9240</v>
      </c>
      <c r="J1341" t="s">
        <v>11010</v>
      </c>
      <c r="K1341" t="s">
        <v>7</v>
      </c>
      <c r="L1341" t="b">
        <v>0</v>
      </c>
      <c r="M1341" t="s">
        <v>11083</v>
      </c>
      <c r="N1341" t="b">
        <v>0</v>
      </c>
      <c r="O1341" t="b">
        <v>0</v>
      </c>
      <c r="P1341" t="b">
        <v>0</v>
      </c>
      <c r="Q1341" t="b">
        <v>1</v>
      </c>
      <c r="R1341" t="s">
        <v>11084</v>
      </c>
      <c r="S1341">
        <v>40</v>
      </c>
      <c r="T1341" t="b">
        <v>0</v>
      </c>
      <c r="V1341" t="s">
        <v>892</v>
      </c>
      <c r="W1341">
        <v>4</v>
      </c>
      <c r="X1341" s="11">
        <v>92</v>
      </c>
      <c r="Y1341">
        <v>1</v>
      </c>
      <c r="Z1341" s="46" cm="1">
        <f t="array" ref="Z1341">IF(V1341="NA",$AD$2,(INDEX($BL$4:$BL$73,MATCH(V1341&amp;W1341,$BK$4:$BK$73&amp;$BJ$4:$BJ$73,0))))</f>
        <v>1.0498615788681274E-2</v>
      </c>
      <c r="AA1341" s="46">
        <f t="shared" si="28"/>
        <v>1.0104986157886813</v>
      </c>
      <c r="AB1341" s="46"/>
    </row>
    <row r="1342" spans="1:28" x14ac:dyDescent="0.25">
      <c r="A1342">
        <v>6326</v>
      </c>
      <c r="B1342" s="1">
        <v>45536.575618750001</v>
      </c>
      <c r="C1342" s="1">
        <v>45536</v>
      </c>
      <c r="D1342" t="s">
        <v>9100</v>
      </c>
      <c r="E1342" t="s">
        <v>9101</v>
      </c>
      <c r="F1342" t="s">
        <v>664</v>
      </c>
      <c r="G1342">
        <v>84</v>
      </c>
      <c r="H1342" t="b">
        <v>0</v>
      </c>
      <c r="I1342" t="s">
        <v>9240</v>
      </c>
      <c r="J1342" t="s">
        <v>11010</v>
      </c>
      <c r="K1342" t="s">
        <v>7</v>
      </c>
      <c r="L1342" t="b">
        <v>0</v>
      </c>
      <c r="M1342" t="s">
        <v>11085</v>
      </c>
      <c r="N1342" t="b">
        <v>0</v>
      </c>
      <c r="O1342" t="b">
        <v>0</v>
      </c>
      <c r="P1342" t="b">
        <v>0</v>
      </c>
      <c r="Q1342" t="b">
        <v>1</v>
      </c>
      <c r="R1342" t="s">
        <v>11086</v>
      </c>
      <c r="S1342">
        <v>40</v>
      </c>
      <c r="T1342" t="b">
        <v>0</v>
      </c>
      <c r="V1342" t="s">
        <v>886</v>
      </c>
      <c r="W1342">
        <v>4</v>
      </c>
      <c r="X1342" s="11">
        <v>87</v>
      </c>
      <c r="Y1342">
        <v>1</v>
      </c>
      <c r="Z1342" s="46" cm="1">
        <f t="array" ref="Z1342">IF(V1342="NA",$AD$2,(INDEX($BL$4:$BL$73,MATCH(V1342&amp;W1342,$BK$4:$BK$73&amp;$BJ$4:$BJ$73,0))))</f>
        <v>1.0498615788681297E-2</v>
      </c>
      <c r="AA1342" s="46">
        <f t="shared" si="28"/>
        <v>1.0104986157886813</v>
      </c>
      <c r="AB1342" s="46"/>
    </row>
    <row r="1343" spans="1:28" x14ac:dyDescent="0.25">
      <c r="A1343">
        <v>6327</v>
      </c>
      <c r="B1343" s="1">
        <v>45536.569531944398</v>
      </c>
      <c r="C1343" s="1">
        <v>45536</v>
      </c>
      <c r="D1343" t="s">
        <v>9100</v>
      </c>
      <c r="E1343" t="s">
        <v>9101</v>
      </c>
      <c r="F1343" t="s">
        <v>790</v>
      </c>
      <c r="G1343">
        <v>83</v>
      </c>
      <c r="H1343" t="b">
        <v>0</v>
      </c>
      <c r="I1343" t="s">
        <v>9240</v>
      </c>
      <c r="J1343" t="s">
        <v>11010</v>
      </c>
      <c r="K1343" t="s">
        <v>7</v>
      </c>
      <c r="L1343" t="b">
        <v>0</v>
      </c>
      <c r="M1343" t="s">
        <v>11087</v>
      </c>
      <c r="N1343" t="b">
        <v>0</v>
      </c>
      <c r="O1343" t="b">
        <v>0</v>
      </c>
      <c r="P1343" t="b">
        <v>0</v>
      </c>
      <c r="Q1343" t="b">
        <v>1</v>
      </c>
      <c r="R1343" t="s">
        <v>11088</v>
      </c>
      <c r="S1343">
        <v>40</v>
      </c>
      <c r="T1343" t="b">
        <v>0</v>
      </c>
      <c r="V1343" t="s">
        <v>658</v>
      </c>
      <c r="W1343">
        <v>4</v>
      </c>
      <c r="X1343" s="11">
        <v>87</v>
      </c>
      <c r="Y1343">
        <v>1</v>
      </c>
      <c r="Z1343" s="46" cm="1">
        <f t="array" ref="Z1343">IF(V1343="NA",$AD$2,(INDEX($BL$4:$BL$73,MATCH(V1343&amp;W1343,$BK$4:$BK$73&amp;$BJ$4:$BJ$73,0))))</f>
        <v>1.1678733304575896E-2</v>
      </c>
      <c r="AA1343" s="46">
        <f t="shared" si="28"/>
        <v>1.0116787333045758</v>
      </c>
      <c r="AB1343" s="46"/>
    </row>
    <row r="1344" spans="1:28" x14ac:dyDescent="0.25">
      <c r="A1344">
        <v>6331</v>
      </c>
      <c r="B1344" s="1">
        <v>45536.567949884302</v>
      </c>
      <c r="C1344" s="1">
        <v>45536</v>
      </c>
      <c r="D1344" t="s">
        <v>9100</v>
      </c>
      <c r="E1344" t="s">
        <v>9101</v>
      </c>
      <c r="F1344" t="s">
        <v>664</v>
      </c>
      <c r="G1344">
        <v>73</v>
      </c>
      <c r="H1344" t="b">
        <v>0</v>
      </c>
      <c r="I1344" t="s">
        <v>9240</v>
      </c>
      <c r="J1344" t="s">
        <v>11010</v>
      </c>
      <c r="K1344" t="s">
        <v>7</v>
      </c>
      <c r="L1344" t="b">
        <v>0</v>
      </c>
      <c r="M1344" t="s">
        <v>11089</v>
      </c>
      <c r="N1344" t="b">
        <v>0</v>
      </c>
      <c r="O1344" t="b">
        <v>0</v>
      </c>
      <c r="P1344" t="b">
        <v>0</v>
      </c>
      <c r="Q1344" t="b">
        <v>1</v>
      </c>
      <c r="R1344" t="s">
        <v>11090</v>
      </c>
      <c r="S1344">
        <v>40</v>
      </c>
      <c r="T1344" t="b">
        <v>0</v>
      </c>
      <c r="V1344" t="s">
        <v>889</v>
      </c>
      <c r="W1344">
        <v>5</v>
      </c>
      <c r="X1344" s="11">
        <v>77</v>
      </c>
      <c r="Y1344">
        <v>1</v>
      </c>
      <c r="Z1344" s="46" cm="1">
        <f t="array" ref="Z1344">IF(V1344="NA",$AD$2,(INDEX($BL$4:$BL$73,MATCH(V1344&amp;W1344,$BK$4:$BK$73&amp;$BJ$4:$BJ$73,0))))</f>
        <v>4.1970782120221983E-2</v>
      </c>
      <c r="AA1344" s="46">
        <f t="shared" si="28"/>
        <v>1.041970782120222</v>
      </c>
      <c r="AB1344" s="46"/>
    </row>
    <row r="1345" spans="1:28" x14ac:dyDescent="0.25">
      <c r="A1345">
        <v>6334</v>
      </c>
      <c r="B1345" s="1">
        <v>45536.567126585702</v>
      </c>
      <c r="C1345" s="1">
        <v>45536</v>
      </c>
      <c r="D1345" t="s">
        <v>9100</v>
      </c>
      <c r="E1345" t="s">
        <v>9101</v>
      </c>
      <c r="F1345" t="s">
        <v>664</v>
      </c>
      <c r="G1345">
        <v>72</v>
      </c>
      <c r="H1345" t="b">
        <v>0</v>
      </c>
      <c r="I1345" t="s">
        <v>9240</v>
      </c>
      <c r="J1345" t="s">
        <v>11010</v>
      </c>
      <c r="K1345" t="s">
        <v>7</v>
      </c>
      <c r="L1345" t="b">
        <v>0</v>
      </c>
      <c r="M1345" t="s">
        <v>6786</v>
      </c>
      <c r="N1345" t="b">
        <v>0</v>
      </c>
      <c r="O1345" t="b">
        <v>0</v>
      </c>
      <c r="P1345" t="b">
        <v>0</v>
      </c>
      <c r="Q1345" t="b">
        <v>1</v>
      </c>
      <c r="R1345" t="s">
        <v>1505</v>
      </c>
      <c r="S1345">
        <v>40</v>
      </c>
      <c r="T1345" t="b">
        <v>0</v>
      </c>
      <c r="V1345" t="s">
        <v>888</v>
      </c>
      <c r="W1345">
        <v>4</v>
      </c>
      <c r="X1345" s="11">
        <v>72</v>
      </c>
      <c r="Y1345">
        <v>1</v>
      </c>
      <c r="Z1345" s="46" cm="1">
        <f t="array" ref="Z1345">IF(V1345="NA",$AD$2,(INDEX($BL$4:$BL$73,MATCH(V1345&amp;W1345,$BK$4:$BK$73&amp;$BJ$4:$BJ$73,0))))</f>
        <v>1.0498615788681257E-2</v>
      </c>
      <c r="AA1345" s="46">
        <f t="shared" si="28"/>
        <v>1.0104986157886813</v>
      </c>
      <c r="AB1345" s="46"/>
    </row>
    <row r="1346" spans="1:28" x14ac:dyDescent="0.25">
      <c r="A1346">
        <v>6335</v>
      </c>
      <c r="B1346" s="1">
        <v>45536.559284398201</v>
      </c>
      <c r="C1346" s="1">
        <v>45536</v>
      </c>
      <c r="D1346" t="s">
        <v>9100</v>
      </c>
      <c r="E1346" t="s">
        <v>9101</v>
      </c>
      <c r="F1346" t="s">
        <v>790</v>
      </c>
      <c r="G1346">
        <v>77</v>
      </c>
      <c r="H1346" t="b">
        <v>0</v>
      </c>
      <c r="I1346" t="s">
        <v>9240</v>
      </c>
      <c r="J1346" t="s">
        <v>11010</v>
      </c>
      <c r="K1346" t="s">
        <v>7</v>
      </c>
      <c r="L1346" t="b">
        <v>0</v>
      </c>
      <c r="M1346" t="s">
        <v>11091</v>
      </c>
      <c r="N1346" t="b">
        <v>0</v>
      </c>
      <c r="O1346" t="b">
        <v>0</v>
      </c>
      <c r="P1346" t="b">
        <v>0</v>
      </c>
      <c r="Q1346" t="b">
        <v>1</v>
      </c>
      <c r="R1346" t="s">
        <v>11092</v>
      </c>
      <c r="S1346">
        <v>40</v>
      </c>
      <c r="T1346" t="b">
        <v>0</v>
      </c>
      <c r="V1346" t="s">
        <v>893</v>
      </c>
      <c r="W1346">
        <v>4</v>
      </c>
      <c r="X1346" s="11">
        <v>77</v>
      </c>
      <c r="Y1346">
        <v>1</v>
      </c>
      <c r="Z1346" s="46" cm="1">
        <f t="array" ref="Z1346">IF(V1346="NA",$AD$2,(INDEX($BL$4:$BL$73,MATCH(V1346&amp;W1346,$BK$4:$BK$73&amp;$BJ$4:$BJ$73,0))))</f>
        <v>1.0498615788681286E-2</v>
      </c>
      <c r="AA1346" s="46">
        <f t="shared" si="28"/>
        <v>1.0104986157886813</v>
      </c>
      <c r="AB1346" s="46"/>
    </row>
    <row r="1347" spans="1:28" x14ac:dyDescent="0.25">
      <c r="A1347">
        <v>6336</v>
      </c>
      <c r="B1347" s="1">
        <v>45536.558332685199</v>
      </c>
      <c r="C1347" s="1">
        <v>45536</v>
      </c>
      <c r="D1347" t="s">
        <v>9100</v>
      </c>
      <c r="E1347" t="s">
        <v>9101</v>
      </c>
      <c r="F1347" t="s">
        <v>664</v>
      </c>
      <c r="G1347">
        <v>79</v>
      </c>
      <c r="H1347" t="b">
        <v>0</v>
      </c>
      <c r="I1347" t="s">
        <v>9240</v>
      </c>
      <c r="J1347" t="s">
        <v>11010</v>
      </c>
      <c r="K1347" t="s">
        <v>7</v>
      </c>
      <c r="L1347" t="b">
        <v>0</v>
      </c>
      <c r="M1347" t="s">
        <v>11093</v>
      </c>
      <c r="N1347" t="b">
        <v>0</v>
      </c>
      <c r="O1347" t="b">
        <v>0</v>
      </c>
      <c r="P1347" t="b">
        <v>0</v>
      </c>
      <c r="Q1347" t="b">
        <v>1</v>
      </c>
      <c r="R1347" t="s">
        <v>11094</v>
      </c>
      <c r="S1347">
        <v>40</v>
      </c>
      <c r="T1347" t="b">
        <v>0</v>
      </c>
      <c r="V1347" t="s">
        <v>8</v>
      </c>
      <c r="W1347" t="s">
        <v>8</v>
      </c>
      <c r="X1347" s="11">
        <v>82</v>
      </c>
      <c r="Y1347">
        <v>1</v>
      </c>
      <c r="Z1347" s="46" cm="1">
        <f t="array" ref="Z1347">IF(V1347="NA",$AD$2,(INDEX($BL$4:$BL$73,MATCH(V1347&amp;W1347,$BK$4:$BK$73&amp;$BJ$4:$BJ$73,0))))</f>
        <v>-4.0430703315750931E-2</v>
      </c>
      <c r="AA1347" s="46">
        <f t="shared" si="28"/>
        <v>0.95956929668424906</v>
      </c>
      <c r="AB1347" s="46"/>
    </row>
    <row r="1348" spans="1:28" x14ac:dyDescent="0.25">
      <c r="A1348">
        <v>6339</v>
      </c>
      <c r="B1348" s="1">
        <v>45536.557644722197</v>
      </c>
      <c r="C1348" s="1">
        <v>45536</v>
      </c>
      <c r="D1348" t="s">
        <v>9100</v>
      </c>
      <c r="E1348" t="s">
        <v>9101</v>
      </c>
      <c r="F1348" t="s">
        <v>664</v>
      </c>
      <c r="G1348">
        <v>79</v>
      </c>
      <c r="H1348" t="b">
        <v>0</v>
      </c>
      <c r="I1348" t="s">
        <v>9240</v>
      </c>
      <c r="J1348" t="s">
        <v>11010</v>
      </c>
      <c r="K1348" t="s">
        <v>7</v>
      </c>
      <c r="L1348" t="b">
        <v>0</v>
      </c>
      <c r="M1348" t="s">
        <v>11095</v>
      </c>
      <c r="N1348" t="b">
        <v>0</v>
      </c>
      <c r="O1348" t="b">
        <v>0</v>
      </c>
      <c r="P1348" t="b">
        <v>0</v>
      </c>
      <c r="Q1348" t="b">
        <v>1</v>
      </c>
      <c r="R1348" t="s">
        <v>11096</v>
      </c>
      <c r="S1348">
        <v>40</v>
      </c>
      <c r="T1348" t="b">
        <v>0</v>
      </c>
      <c r="V1348" t="s">
        <v>658</v>
      </c>
      <c r="W1348">
        <v>4</v>
      </c>
      <c r="X1348" s="11">
        <v>82</v>
      </c>
      <c r="Y1348">
        <v>1</v>
      </c>
      <c r="Z1348" s="46" cm="1">
        <f t="array" ref="Z1348">IF(V1348="NA",$AD$2,(INDEX($BL$4:$BL$73,MATCH(V1348&amp;W1348,$BK$4:$BK$73&amp;$BJ$4:$BJ$73,0))))</f>
        <v>1.1678733304575896E-2</v>
      </c>
      <c r="AA1348" s="46">
        <f t="shared" ref="AA1348:AA1411" si="29">Y1348+Z1348</f>
        <v>1.0116787333045758</v>
      </c>
      <c r="AB1348" s="46"/>
    </row>
    <row r="1349" spans="1:28" x14ac:dyDescent="0.25">
      <c r="A1349">
        <v>6341</v>
      </c>
      <c r="B1349" s="1">
        <v>45536.557113703697</v>
      </c>
      <c r="C1349" s="1">
        <v>45536</v>
      </c>
      <c r="D1349" t="s">
        <v>9100</v>
      </c>
      <c r="E1349" t="s">
        <v>9101</v>
      </c>
      <c r="F1349" t="s">
        <v>664</v>
      </c>
      <c r="G1349">
        <v>73</v>
      </c>
      <c r="H1349" t="b">
        <v>0</v>
      </c>
      <c r="I1349" t="s">
        <v>9240</v>
      </c>
      <c r="J1349" t="s">
        <v>11010</v>
      </c>
      <c r="K1349" t="s">
        <v>7</v>
      </c>
      <c r="L1349" t="b">
        <v>0</v>
      </c>
      <c r="M1349" t="s">
        <v>11097</v>
      </c>
      <c r="N1349" t="b">
        <v>0</v>
      </c>
      <c r="O1349" t="b">
        <v>0</v>
      </c>
      <c r="P1349" t="b">
        <v>0</v>
      </c>
      <c r="Q1349" t="b">
        <v>1</v>
      </c>
      <c r="R1349" t="s">
        <v>11098</v>
      </c>
      <c r="S1349">
        <v>40</v>
      </c>
      <c r="T1349" t="b">
        <v>0</v>
      </c>
      <c r="V1349" t="s">
        <v>742</v>
      </c>
      <c r="W1349">
        <v>3</v>
      </c>
      <c r="X1349" s="11">
        <v>77</v>
      </c>
      <c r="Y1349">
        <v>1</v>
      </c>
      <c r="Z1349" s="46" cm="1">
        <f t="array" ref="Z1349">IF(V1349="NA",$AD$2,(INDEX($BL$4:$BL$73,MATCH(V1349&amp;W1349,$BK$4:$BK$73&amp;$BJ$4:$BJ$73,0))))</f>
        <v>1.7708121310808282E-2</v>
      </c>
      <c r="AA1349" s="46">
        <f t="shared" si="29"/>
        <v>1.0177081213108083</v>
      </c>
      <c r="AB1349" s="46"/>
    </row>
    <row r="1350" spans="1:28" x14ac:dyDescent="0.25">
      <c r="A1350">
        <v>6342</v>
      </c>
      <c r="B1350" s="1">
        <v>45536.556826736101</v>
      </c>
      <c r="C1350" s="1">
        <v>45536</v>
      </c>
      <c r="D1350" t="s">
        <v>9100</v>
      </c>
      <c r="E1350" t="s">
        <v>9101</v>
      </c>
      <c r="F1350" t="s">
        <v>790</v>
      </c>
      <c r="G1350">
        <v>71</v>
      </c>
      <c r="H1350" t="b">
        <v>0</v>
      </c>
      <c r="I1350" t="s">
        <v>9240</v>
      </c>
      <c r="J1350" t="s">
        <v>11010</v>
      </c>
      <c r="K1350" t="s">
        <v>7</v>
      </c>
      <c r="L1350" t="b">
        <v>0</v>
      </c>
      <c r="M1350" t="s">
        <v>11099</v>
      </c>
      <c r="N1350" t="b">
        <v>0</v>
      </c>
      <c r="O1350" t="b">
        <v>0</v>
      </c>
      <c r="P1350" t="b">
        <v>0</v>
      </c>
      <c r="Q1350" t="b">
        <v>1</v>
      </c>
      <c r="R1350" t="s">
        <v>11100</v>
      </c>
      <c r="S1350">
        <v>40</v>
      </c>
      <c r="T1350" t="b">
        <v>0</v>
      </c>
      <c r="V1350" t="s">
        <v>892</v>
      </c>
      <c r="W1350">
        <v>4</v>
      </c>
      <c r="X1350" s="11">
        <v>72</v>
      </c>
      <c r="Y1350">
        <v>1</v>
      </c>
      <c r="Z1350" s="46" cm="1">
        <f t="array" ref="Z1350">IF(V1350="NA",$AD$2,(INDEX($BL$4:$BL$73,MATCH(V1350&amp;W1350,$BK$4:$BK$73&amp;$BJ$4:$BJ$73,0))))</f>
        <v>1.0498615788681274E-2</v>
      </c>
      <c r="AA1350" s="46">
        <f t="shared" si="29"/>
        <v>1.0104986157886813</v>
      </c>
      <c r="AB1350" s="46"/>
    </row>
    <row r="1351" spans="1:28" x14ac:dyDescent="0.25">
      <c r="A1351">
        <v>6343</v>
      </c>
      <c r="B1351" s="1">
        <v>45536.556545856503</v>
      </c>
      <c r="C1351" s="1">
        <v>45536</v>
      </c>
      <c r="D1351" t="s">
        <v>9100</v>
      </c>
      <c r="E1351" t="s">
        <v>9101</v>
      </c>
      <c r="F1351" t="s">
        <v>664</v>
      </c>
      <c r="G1351">
        <v>78</v>
      </c>
      <c r="H1351" t="b">
        <v>0</v>
      </c>
      <c r="I1351" t="s">
        <v>9240</v>
      </c>
      <c r="J1351" t="s">
        <v>11010</v>
      </c>
      <c r="K1351" t="s">
        <v>7</v>
      </c>
      <c r="L1351" t="b">
        <v>0</v>
      </c>
      <c r="M1351" t="s">
        <v>11101</v>
      </c>
      <c r="N1351" t="b">
        <v>0</v>
      </c>
      <c r="O1351" t="b">
        <v>0</v>
      </c>
      <c r="P1351" t="b">
        <v>0</v>
      </c>
      <c r="Q1351" t="b">
        <v>1</v>
      </c>
      <c r="R1351" t="s">
        <v>11102</v>
      </c>
      <c r="S1351">
        <v>40</v>
      </c>
      <c r="T1351" t="b">
        <v>0</v>
      </c>
      <c r="V1351" t="s">
        <v>893</v>
      </c>
      <c r="W1351">
        <v>5</v>
      </c>
      <c r="X1351" s="11">
        <v>82</v>
      </c>
      <c r="Y1351">
        <v>1</v>
      </c>
      <c r="Z1351" s="46" cm="1">
        <f t="array" ref="Z1351">IF(V1351="NA",$AD$2,(INDEX($BL$4:$BL$73,MATCH(V1351&amp;W1351,$BK$4:$BK$73&amp;$BJ$4:$BJ$73,0))))</f>
        <v>4.1970782120221983E-2</v>
      </c>
      <c r="AA1351" s="46">
        <f t="shared" si="29"/>
        <v>1.041970782120222</v>
      </c>
      <c r="AB1351" s="46"/>
    </row>
    <row r="1352" spans="1:28" x14ac:dyDescent="0.25">
      <c r="A1352">
        <v>6345</v>
      </c>
      <c r="B1352" s="1">
        <v>45536.555956539298</v>
      </c>
      <c r="C1352" s="1">
        <v>45536</v>
      </c>
      <c r="D1352" t="s">
        <v>9100</v>
      </c>
      <c r="E1352" t="s">
        <v>9101</v>
      </c>
      <c r="F1352" t="s">
        <v>790</v>
      </c>
      <c r="G1352">
        <v>76</v>
      </c>
      <c r="H1352" t="b">
        <v>0</v>
      </c>
      <c r="I1352" t="s">
        <v>9240</v>
      </c>
      <c r="J1352" t="s">
        <v>11010</v>
      </c>
      <c r="K1352" t="s">
        <v>7</v>
      </c>
      <c r="L1352" t="b">
        <v>0</v>
      </c>
      <c r="M1352" t="s">
        <v>11103</v>
      </c>
      <c r="N1352" t="b">
        <v>0</v>
      </c>
      <c r="O1352" t="b">
        <v>0</v>
      </c>
      <c r="P1352" t="b">
        <v>0</v>
      </c>
      <c r="Q1352" t="b">
        <v>1</v>
      </c>
      <c r="R1352" t="s">
        <v>11104</v>
      </c>
      <c r="S1352">
        <v>40</v>
      </c>
      <c r="T1352" t="b">
        <v>0</v>
      </c>
      <c r="V1352" t="s">
        <v>8</v>
      </c>
      <c r="W1352" t="s">
        <v>8</v>
      </c>
      <c r="X1352" s="11">
        <v>77</v>
      </c>
      <c r="Y1352">
        <v>1</v>
      </c>
      <c r="Z1352" s="46" cm="1">
        <f t="array" ref="Z1352">IF(V1352="NA",$AD$2,(INDEX($BL$4:$BL$73,MATCH(V1352&amp;W1352,$BK$4:$BK$73&amp;$BJ$4:$BJ$73,0))))</f>
        <v>-4.0430703315750931E-2</v>
      </c>
      <c r="AA1352" s="46">
        <f t="shared" si="29"/>
        <v>0.95956929668424906</v>
      </c>
      <c r="AB1352" s="46"/>
    </row>
    <row r="1353" spans="1:28" x14ac:dyDescent="0.25">
      <c r="A1353">
        <v>6346</v>
      </c>
      <c r="B1353" s="1">
        <v>45536.548522696801</v>
      </c>
      <c r="C1353" s="1">
        <v>45536</v>
      </c>
      <c r="D1353" t="s">
        <v>9100</v>
      </c>
      <c r="E1353" t="s">
        <v>9101</v>
      </c>
      <c r="F1353" t="s">
        <v>664</v>
      </c>
      <c r="G1353">
        <v>73</v>
      </c>
      <c r="H1353" t="b">
        <v>0</v>
      </c>
      <c r="I1353" t="s">
        <v>9240</v>
      </c>
      <c r="J1353" t="s">
        <v>11010</v>
      </c>
      <c r="K1353" t="s">
        <v>7</v>
      </c>
      <c r="L1353" t="b">
        <v>0</v>
      </c>
      <c r="M1353" t="s">
        <v>6785</v>
      </c>
      <c r="N1353" t="b">
        <v>0</v>
      </c>
      <c r="O1353" t="b">
        <v>0</v>
      </c>
      <c r="P1353" t="b">
        <v>0</v>
      </c>
      <c r="Q1353" t="b">
        <v>1</v>
      </c>
      <c r="R1353" t="s">
        <v>1503</v>
      </c>
      <c r="S1353">
        <v>40</v>
      </c>
      <c r="T1353" t="b">
        <v>0</v>
      </c>
      <c r="V1353" t="s">
        <v>886</v>
      </c>
      <c r="W1353">
        <v>3</v>
      </c>
      <c r="X1353" s="11">
        <v>77</v>
      </c>
      <c r="Y1353">
        <v>1</v>
      </c>
      <c r="Z1353" s="46" cm="1">
        <f t="array" ref="Z1353">IF(V1353="NA",$AD$2,(INDEX($BL$4:$BL$73,MATCH(V1353&amp;W1353,$BK$4:$BK$73&amp;$BJ$4:$BJ$73,0))))</f>
        <v>1.8952516812716664E-2</v>
      </c>
      <c r="AA1353" s="46">
        <f t="shared" si="29"/>
        <v>1.0189525168127167</v>
      </c>
      <c r="AB1353" s="46"/>
    </row>
    <row r="1354" spans="1:28" x14ac:dyDescent="0.25">
      <c r="A1354">
        <v>6350</v>
      </c>
      <c r="B1354" s="1">
        <v>45536.546668194402</v>
      </c>
      <c r="C1354" s="1">
        <v>45536</v>
      </c>
      <c r="D1354" t="s">
        <v>9100</v>
      </c>
      <c r="E1354" t="s">
        <v>9101</v>
      </c>
      <c r="F1354" t="s">
        <v>790</v>
      </c>
      <c r="G1354">
        <v>73</v>
      </c>
      <c r="H1354" t="b">
        <v>0</v>
      </c>
      <c r="I1354" t="s">
        <v>9240</v>
      </c>
      <c r="J1354" t="s">
        <v>11010</v>
      </c>
      <c r="K1354" t="s">
        <v>7</v>
      </c>
      <c r="L1354" t="b">
        <v>0</v>
      </c>
      <c r="M1354" t="s">
        <v>11105</v>
      </c>
      <c r="N1354" t="b">
        <v>0</v>
      </c>
      <c r="O1354" t="b">
        <v>0</v>
      </c>
      <c r="P1354" t="b">
        <v>0</v>
      </c>
      <c r="Q1354" t="b">
        <v>1</v>
      </c>
      <c r="R1354" t="s">
        <v>11106</v>
      </c>
      <c r="S1354">
        <v>40</v>
      </c>
      <c r="T1354" t="b">
        <v>0</v>
      </c>
      <c r="V1354" t="s">
        <v>893</v>
      </c>
      <c r="W1354">
        <v>4</v>
      </c>
      <c r="X1354" s="11">
        <v>77</v>
      </c>
      <c r="Y1354">
        <v>1</v>
      </c>
      <c r="Z1354" s="46" cm="1">
        <f t="array" ref="Z1354">IF(V1354="NA",$AD$2,(INDEX($BL$4:$BL$73,MATCH(V1354&amp;W1354,$BK$4:$BK$73&amp;$BJ$4:$BJ$73,0))))</f>
        <v>1.0498615788681286E-2</v>
      </c>
      <c r="AA1354" s="46">
        <f t="shared" si="29"/>
        <v>1.0104986157886813</v>
      </c>
      <c r="AB1354" s="46"/>
    </row>
    <row r="1355" spans="1:28" x14ac:dyDescent="0.25">
      <c r="A1355">
        <v>6360</v>
      </c>
      <c r="B1355" s="1">
        <v>45536.544772963003</v>
      </c>
      <c r="C1355" s="1">
        <v>45536</v>
      </c>
      <c r="D1355" t="s">
        <v>9100</v>
      </c>
      <c r="E1355" t="s">
        <v>9101</v>
      </c>
      <c r="F1355" t="s">
        <v>664</v>
      </c>
      <c r="G1355">
        <v>73</v>
      </c>
      <c r="H1355" t="b">
        <v>0</v>
      </c>
      <c r="I1355" t="s">
        <v>9240</v>
      </c>
      <c r="J1355" t="s">
        <v>11010</v>
      </c>
      <c r="K1355" t="s">
        <v>7</v>
      </c>
      <c r="L1355" t="b">
        <v>0</v>
      </c>
      <c r="M1355" t="s">
        <v>11107</v>
      </c>
      <c r="N1355" t="b">
        <v>0</v>
      </c>
      <c r="O1355" t="b">
        <v>0</v>
      </c>
      <c r="P1355" t="b">
        <v>0</v>
      </c>
      <c r="Q1355" t="b">
        <v>1</v>
      </c>
      <c r="R1355" t="s">
        <v>11108</v>
      </c>
      <c r="S1355">
        <v>40</v>
      </c>
      <c r="T1355" t="b">
        <v>0</v>
      </c>
      <c r="V1355" t="s">
        <v>886</v>
      </c>
      <c r="W1355">
        <v>5</v>
      </c>
      <c r="X1355" s="11">
        <v>77</v>
      </c>
      <c r="Y1355">
        <v>1</v>
      </c>
      <c r="Z1355" s="46" cm="1">
        <f t="array" ref="Z1355">IF(V1355="NA",$AD$2,(INDEX($BL$4:$BL$73,MATCH(V1355&amp;W1355,$BK$4:$BK$73&amp;$BJ$4:$BJ$73,0))))</f>
        <v>4.1970782120221983E-2</v>
      </c>
      <c r="AA1355" s="46">
        <f t="shared" si="29"/>
        <v>1.041970782120222</v>
      </c>
      <c r="AB1355" s="46"/>
    </row>
    <row r="1356" spans="1:28" x14ac:dyDescent="0.25">
      <c r="A1356">
        <v>6368</v>
      </c>
      <c r="B1356" s="1">
        <v>45536.535555439797</v>
      </c>
      <c r="C1356" s="1">
        <v>45536</v>
      </c>
      <c r="D1356" t="s">
        <v>9100</v>
      </c>
      <c r="E1356" t="s">
        <v>9101</v>
      </c>
      <c r="F1356" t="s">
        <v>790</v>
      </c>
      <c r="G1356">
        <v>72</v>
      </c>
      <c r="H1356" t="b">
        <v>0</v>
      </c>
      <c r="I1356" t="s">
        <v>9240</v>
      </c>
      <c r="J1356" t="s">
        <v>11010</v>
      </c>
      <c r="K1356" t="s">
        <v>7</v>
      </c>
      <c r="L1356" t="b">
        <v>0</v>
      </c>
      <c r="M1356" t="s">
        <v>11109</v>
      </c>
      <c r="N1356" t="b">
        <v>0</v>
      </c>
      <c r="O1356" t="b">
        <v>0</v>
      </c>
      <c r="P1356" t="b">
        <v>0</v>
      </c>
      <c r="Q1356" t="b">
        <v>1</v>
      </c>
      <c r="R1356" t="s">
        <v>11110</v>
      </c>
      <c r="S1356">
        <v>40</v>
      </c>
      <c r="T1356" t="b">
        <v>0</v>
      </c>
      <c r="V1356" t="s">
        <v>892</v>
      </c>
      <c r="W1356">
        <v>4</v>
      </c>
      <c r="X1356" s="11">
        <v>72</v>
      </c>
      <c r="Y1356">
        <v>1</v>
      </c>
      <c r="Z1356" s="46" cm="1">
        <f t="array" ref="Z1356">IF(V1356="NA",$AD$2,(INDEX($BL$4:$BL$73,MATCH(V1356&amp;W1356,$BK$4:$BK$73&amp;$BJ$4:$BJ$73,0))))</f>
        <v>1.0498615788681274E-2</v>
      </c>
      <c r="AA1356" s="46">
        <f t="shared" si="29"/>
        <v>1.0104986157886813</v>
      </c>
      <c r="AB1356" s="46"/>
    </row>
    <row r="1357" spans="1:28" x14ac:dyDescent="0.25">
      <c r="A1357">
        <v>6369</v>
      </c>
      <c r="B1357" s="1">
        <v>45536.535257349497</v>
      </c>
      <c r="C1357" s="1">
        <v>45536</v>
      </c>
      <c r="D1357" t="s">
        <v>9100</v>
      </c>
      <c r="E1357" t="s">
        <v>9101</v>
      </c>
      <c r="F1357" t="s">
        <v>790</v>
      </c>
      <c r="G1357">
        <v>79</v>
      </c>
      <c r="H1357" t="b">
        <v>0</v>
      </c>
      <c r="I1357" t="s">
        <v>9240</v>
      </c>
      <c r="J1357" t="s">
        <v>11010</v>
      </c>
      <c r="K1357" t="s">
        <v>7</v>
      </c>
      <c r="L1357" t="b">
        <v>0</v>
      </c>
      <c r="M1357" t="s">
        <v>11111</v>
      </c>
      <c r="N1357" t="b">
        <v>0</v>
      </c>
      <c r="O1357" t="b">
        <v>0</v>
      </c>
      <c r="P1357" t="b">
        <v>0</v>
      </c>
      <c r="Q1357" t="b">
        <v>1</v>
      </c>
      <c r="R1357" t="s">
        <v>11112</v>
      </c>
      <c r="S1357">
        <v>40</v>
      </c>
      <c r="T1357" t="b">
        <v>0</v>
      </c>
      <c r="V1357" t="s">
        <v>8</v>
      </c>
      <c r="W1357" t="s">
        <v>8</v>
      </c>
      <c r="X1357" s="11">
        <v>82</v>
      </c>
      <c r="Y1357">
        <v>1</v>
      </c>
      <c r="Z1357" s="46" cm="1">
        <f t="array" ref="Z1357">IF(V1357="NA",$AD$2,(INDEX($BL$4:$BL$73,MATCH(V1357&amp;W1357,$BK$4:$BK$73&amp;$BJ$4:$BJ$73,0))))</f>
        <v>-4.0430703315750931E-2</v>
      </c>
      <c r="AA1357" s="46">
        <f t="shared" si="29"/>
        <v>0.95956929668424906</v>
      </c>
      <c r="AB1357" s="46"/>
    </row>
    <row r="1358" spans="1:28" x14ac:dyDescent="0.25">
      <c r="A1358">
        <v>6371</v>
      </c>
      <c r="B1358" s="1">
        <v>45536.534694247697</v>
      </c>
      <c r="C1358" s="1">
        <v>45536</v>
      </c>
      <c r="D1358" t="s">
        <v>9100</v>
      </c>
      <c r="E1358" t="s">
        <v>9101</v>
      </c>
      <c r="F1358" t="s">
        <v>790</v>
      </c>
      <c r="G1358">
        <v>76</v>
      </c>
      <c r="H1358" t="b">
        <v>0</v>
      </c>
      <c r="I1358" t="s">
        <v>9240</v>
      </c>
      <c r="J1358" t="s">
        <v>11010</v>
      </c>
      <c r="K1358" t="s">
        <v>7</v>
      </c>
      <c r="L1358" t="b">
        <v>0</v>
      </c>
      <c r="M1358" t="s">
        <v>11113</v>
      </c>
      <c r="N1358" t="b">
        <v>0</v>
      </c>
      <c r="O1358" t="b">
        <v>0</v>
      </c>
      <c r="P1358" t="b">
        <v>0</v>
      </c>
      <c r="Q1358" t="b">
        <v>1</v>
      </c>
      <c r="R1358" t="s">
        <v>11114</v>
      </c>
      <c r="S1358">
        <v>40</v>
      </c>
      <c r="T1358" t="b">
        <v>0</v>
      </c>
      <c r="V1358" t="s">
        <v>888</v>
      </c>
      <c r="W1358">
        <v>3</v>
      </c>
      <c r="X1358" s="11">
        <v>77</v>
      </c>
      <c r="Y1358">
        <v>1</v>
      </c>
      <c r="Z1358" s="46" cm="1">
        <f t="array" ref="Z1358">IF(V1358="NA",$AD$2,(INDEX($BL$4:$BL$73,MATCH(V1358&amp;W1358,$BK$4:$BK$73&amp;$BJ$4:$BJ$73,0))))</f>
        <v>1.8952516812716595E-2</v>
      </c>
      <c r="AA1358" s="46">
        <f t="shared" si="29"/>
        <v>1.0189525168127167</v>
      </c>
      <c r="AB1358" s="46"/>
    </row>
    <row r="1359" spans="1:28" x14ac:dyDescent="0.25">
      <c r="A1359">
        <v>6374</v>
      </c>
      <c r="B1359" s="1">
        <v>45536.527584872703</v>
      </c>
      <c r="C1359" s="1">
        <v>45536</v>
      </c>
      <c r="D1359" t="s">
        <v>9100</v>
      </c>
      <c r="E1359" t="s">
        <v>9101</v>
      </c>
      <c r="F1359" t="s">
        <v>790</v>
      </c>
      <c r="G1359">
        <v>79</v>
      </c>
      <c r="H1359" t="b">
        <v>0</v>
      </c>
      <c r="I1359" t="s">
        <v>9240</v>
      </c>
      <c r="J1359" t="s">
        <v>11010</v>
      </c>
      <c r="K1359" t="s">
        <v>7</v>
      </c>
      <c r="L1359" t="b">
        <v>0</v>
      </c>
      <c r="M1359" t="s">
        <v>11115</v>
      </c>
      <c r="N1359" t="b">
        <v>0</v>
      </c>
      <c r="O1359" t="b">
        <v>0</v>
      </c>
      <c r="P1359" t="b">
        <v>0</v>
      </c>
      <c r="Q1359" t="b">
        <v>1</v>
      </c>
      <c r="R1359" t="s">
        <v>11116</v>
      </c>
      <c r="S1359">
        <v>40</v>
      </c>
      <c r="T1359" t="b">
        <v>0</v>
      </c>
      <c r="V1359" t="s">
        <v>893</v>
      </c>
      <c r="W1359">
        <v>5</v>
      </c>
      <c r="X1359" s="11">
        <v>82</v>
      </c>
      <c r="Y1359">
        <v>1</v>
      </c>
      <c r="Z1359" s="46" cm="1">
        <f t="array" ref="Z1359">IF(V1359="NA",$AD$2,(INDEX($BL$4:$BL$73,MATCH(V1359&amp;W1359,$BK$4:$BK$73&amp;$BJ$4:$BJ$73,0))))</f>
        <v>4.1970782120221983E-2</v>
      </c>
      <c r="AA1359" s="46">
        <f t="shared" si="29"/>
        <v>1.041970782120222</v>
      </c>
      <c r="AB1359" s="46"/>
    </row>
    <row r="1360" spans="1:28" x14ac:dyDescent="0.25">
      <c r="A1360">
        <v>6382</v>
      </c>
      <c r="B1360" s="1">
        <v>45536.524462696798</v>
      </c>
      <c r="C1360" s="1">
        <v>45536</v>
      </c>
      <c r="D1360" t="s">
        <v>9100</v>
      </c>
      <c r="E1360" t="s">
        <v>9101</v>
      </c>
      <c r="F1360" t="s">
        <v>790</v>
      </c>
      <c r="G1360">
        <v>85</v>
      </c>
      <c r="H1360" t="b">
        <v>0</v>
      </c>
      <c r="I1360" t="s">
        <v>9240</v>
      </c>
      <c r="J1360" t="s">
        <v>11010</v>
      </c>
      <c r="K1360" t="s">
        <v>7</v>
      </c>
      <c r="L1360" t="b">
        <v>0</v>
      </c>
      <c r="M1360" t="s">
        <v>6784</v>
      </c>
      <c r="N1360" t="b">
        <v>0</v>
      </c>
      <c r="O1360" t="b">
        <v>0</v>
      </c>
      <c r="P1360" t="b">
        <v>0</v>
      </c>
      <c r="Q1360" t="b">
        <v>1</v>
      </c>
      <c r="R1360" t="s">
        <v>3056</v>
      </c>
      <c r="S1360">
        <v>40</v>
      </c>
      <c r="T1360" t="b">
        <v>0</v>
      </c>
      <c r="V1360" t="s">
        <v>8</v>
      </c>
      <c r="W1360" t="s">
        <v>8</v>
      </c>
      <c r="X1360" s="11">
        <v>87</v>
      </c>
      <c r="Y1360">
        <v>1</v>
      </c>
      <c r="Z1360" s="46" cm="1">
        <f t="array" ref="Z1360">IF(V1360="NA",$AD$2,(INDEX($BL$4:$BL$73,MATCH(V1360&amp;W1360,$BK$4:$BK$73&amp;$BJ$4:$BJ$73,0))))</f>
        <v>-4.0430703315750931E-2</v>
      </c>
      <c r="AA1360" s="46">
        <f t="shared" si="29"/>
        <v>0.95956929668424906</v>
      </c>
      <c r="AB1360" s="46"/>
    </row>
    <row r="1361" spans="1:28" x14ac:dyDescent="0.25">
      <c r="A1361">
        <v>6383</v>
      </c>
      <c r="B1361" s="1">
        <v>45536.524193298603</v>
      </c>
      <c r="C1361" s="1">
        <v>45536</v>
      </c>
      <c r="D1361" t="s">
        <v>9100</v>
      </c>
      <c r="E1361" t="s">
        <v>9101</v>
      </c>
      <c r="F1361" t="s">
        <v>664</v>
      </c>
      <c r="G1361">
        <v>79</v>
      </c>
      <c r="H1361" t="b">
        <v>0</v>
      </c>
      <c r="I1361" t="s">
        <v>9240</v>
      </c>
      <c r="J1361" t="s">
        <v>11010</v>
      </c>
      <c r="K1361" t="s">
        <v>7</v>
      </c>
      <c r="L1361" t="b">
        <v>0</v>
      </c>
      <c r="M1361" t="s">
        <v>11117</v>
      </c>
      <c r="N1361" t="b">
        <v>0</v>
      </c>
      <c r="O1361" t="b">
        <v>0</v>
      </c>
      <c r="P1361" t="b">
        <v>0</v>
      </c>
      <c r="Q1361" t="b">
        <v>1</v>
      </c>
      <c r="R1361" t="s">
        <v>11118</v>
      </c>
      <c r="S1361">
        <v>40</v>
      </c>
      <c r="T1361" t="b">
        <v>0</v>
      </c>
      <c r="V1361" t="s">
        <v>889</v>
      </c>
      <c r="W1361">
        <v>4</v>
      </c>
      <c r="X1361" s="11">
        <v>82</v>
      </c>
      <c r="Y1361">
        <v>1</v>
      </c>
      <c r="Z1361" s="46" cm="1">
        <f t="array" ref="Z1361">IF(V1361="NA",$AD$2,(INDEX($BL$4:$BL$73,MATCH(V1361&amp;W1361,$BK$4:$BK$73&amp;$BJ$4:$BJ$73,0))))</f>
        <v>1.0498615788681227E-2</v>
      </c>
      <c r="AA1361" s="46">
        <f t="shared" si="29"/>
        <v>1.0104986157886813</v>
      </c>
      <c r="AB1361" s="46"/>
    </row>
    <row r="1362" spans="1:28" x14ac:dyDescent="0.25">
      <c r="A1362">
        <v>6384</v>
      </c>
      <c r="B1362" s="1">
        <v>45536.523944375003</v>
      </c>
      <c r="C1362" s="1">
        <v>45536</v>
      </c>
      <c r="D1362" t="s">
        <v>9100</v>
      </c>
      <c r="E1362" t="s">
        <v>9101</v>
      </c>
      <c r="F1362" t="s">
        <v>664</v>
      </c>
      <c r="G1362">
        <v>76</v>
      </c>
      <c r="H1362" t="b">
        <v>0</v>
      </c>
      <c r="I1362" t="s">
        <v>9240</v>
      </c>
      <c r="J1362" t="s">
        <v>11010</v>
      </c>
      <c r="K1362" t="s">
        <v>7</v>
      </c>
      <c r="L1362" t="b">
        <v>0</v>
      </c>
      <c r="M1362" t="s">
        <v>11119</v>
      </c>
      <c r="N1362" t="b">
        <v>0</v>
      </c>
      <c r="O1362" t="b">
        <v>0</v>
      </c>
      <c r="P1362" t="b">
        <v>0</v>
      </c>
      <c r="Q1362" t="b">
        <v>1</v>
      </c>
      <c r="R1362" t="s">
        <v>11120</v>
      </c>
      <c r="S1362">
        <v>40</v>
      </c>
      <c r="T1362" t="b">
        <v>0</v>
      </c>
      <c r="V1362" t="s">
        <v>888</v>
      </c>
      <c r="W1362">
        <v>5</v>
      </c>
      <c r="X1362" s="11">
        <v>77</v>
      </c>
      <c r="Y1362">
        <v>1</v>
      </c>
      <c r="Z1362" s="46" cm="1">
        <f t="array" ref="Z1362">IF(V1362="NA",$AD$2,(INDEX($BL$4:$BL$73,MATCH(V1362&amp;W1362,$BK$4:$BK$73&amp;$BJ$4:$BJ$73,0))))</f>
        <v>4.1970782120221983E-2</v>
      </c>
      <c r="AA1362" s="46">
        <f t="shared" si="29"/>
        <v>1.041970782120222</v>
      </c>
      <c r="AB1362" s="46"/>
    </row>
    <row r="1363" spans="1:28" x14ac:dyDescent="0.25">
      <c r="A1363">
        <v>6394</v>
      </c>
      <c r="B1363" s="1">
        <v>45536.519999386597</v>
      </c>
      <c r="C1363" s="1">
        <v>45536</v>
      </c>
      <c r="D1363" t="s">
        <v>9100</v>
      </c>
      <c r="E1363" t="s">
        <v>9101</v>
      </c>
      <c r="F1363" t="s">
        <v>664</v>
      </c>
      <c r="G1363">
        <v>73</v>
      </c>
      <c r="H1363" t="b">
        <v>0</v>
      </c>
      <c r="I1363" t="s">
        <v>9240</v>
      </c>
      <c r="J1363" t="s">
        <v>11010</v>
      </c>
      <c r="K1363" t="s">
        <v>7</v>
      </c>
      <c r="L1363" t="b">
        <v>0</v>
      </c>
      <c r="M1363" t="s">
        <v>6783</v>
      </c>
      <c r="N1363" t="b">
        <v>0</v>
      </c>
      <c r="O1363" t="b">
        <v>0</v>
      </c>
      <c r="P1363" t="b">
        <v>0</v>
      </c>
      <c r="Q1363" t="b">
        <v>1</v>
      </c>
      <c r="R1363" t="s">
        <v>3052</v>
      </c>
      <c r="S1363">
        <v>40</v>
      </c>
      <c r="T1363" t="b">
        <v>0</v>
      </c>
      <c r="V1363" t="s">
        <v>886</v>
      </c>
      <c r="W1363">
        <v>5</v>
      </c>
      <c r="X1363" s="11">
        <v>77</v>
      </c>
      <c r="Y1363">
        <v>1</v>
      </c>
      <c r="Z1363" s="46" cm="1">
        <f t="array" ref="Z1363">IF(V1363="NA",$AD$2,(INDEX($BL$4:$BL$73,MATCH(V1363&amp;W1363,$BK$4:$BK$73&amp;$BJ$4:$BJ$73,0))))</f>
        <v>4.1970782120221983E-2</v>
      </c>
      <c r="AA1363" s="46">
        <f t="shared" si="29"/>
        <v>1.041970782120222</v>
      </c>
      <c r="AB1363" s="46"/>
    </row>
    <row r="1364" spans="1:28" x14ac:dyDescent="0.25">
      <c r="A1364">
        <v>6396</v>
      </c>
      <c r="B1364" s="1">
        <v>45536.519191307903</v>
      </c>
      <c r="C1364" s="1">
        <v>45536</v>
      </c>
      <c r="D1364" t="s">
        <v>9100</v>
      </c>
      <c r="E1364" t="s">
        <v>9101</v>
      </c>
      <c r="F1364" t="s">
        <v>790</v>
      </c>
      <c r="G1364">
        <v>86</v>
      </c>
      <c r="H1364" t="b">
        <v>0</v>
      </c>
      <c r="I1364" t="s">
        <v>9102</v>
      </c>
      <c r="J1364" t="s">
        <v>9711</v>
      </c>
      <c r="K1364" t="s">
        <v>7</v>
      </c>
      <c r="L1364" t="b">
        <v>0</v>
      </c>
      <c r="M1364" t="s">
        <v>11121</v>
      </c>
      <c r="N1364" t="b">
        <v>0</v>
      </c>
      <c r="O1364" t="b">
        <v>0</v>
      </c>
      <c r="P1364" t="b">
        <v>0</v>
      </c>
      <c r="Q1364" t="b">
        <v>1</v>
      </c>
      <c r="R1364" t="s">
        <v>11122</v>
      </c>
      <c r="S1364">
        <v>40</v>
      </c>
      <c r="T1364" t="b">
        <v>0</v>
      </c>
      <c r="V1364" t="s">
        <v>892</v>
      </c>
      <c r="W1364">
        <v>5</v>
      </c>
      <c r="X1364" s="11">
        <v>87</v>
      </c>
      <c r="Y1364">
        <v>1</v>
      </c>
      <c r="Z1364" s="46" cm="1">
        <f t="array" ref="Z1364">IF(V1364="NA",$AD$2,(INDEX($BL$4:$BL$73,MATCH(V1364&amp;W1364,$BK$4:$BK$73&amp;$BJ$4:$BJ$73,0))))</f>
        <v>4.1970782120221983E-2</v>
      </c>
      <c r="AA1364" s="46">
        <f t="shared" si="29"/>
        <v>1.041970782120222</v>
      </c>
      <c r="AB1364" s="46"/>
    </row>
    <row r="1365" spans="1:28" x14ac:dyDescent="0.25">
      <c r="A1365">
        <v>6397</v>
      </c>
      <c r="B1365" s="1">
        <v>45536.518885300902</v>
      </c>
      <c r="C1365" s="1">
        <v>45536</v>
      </c>
      <c r="D1365" t="s">
        <v>9100</v>
      </c>
      <c r="E1365" t="s">
        <v>9101</v>
      </c>
      <c r="F1365" t="s">
        <v>790</v>
      </c>
      <c r="G1365">
        <v>80</v>
      </c>
      <c r="H1365" t="b">
        <v>0</v>
      </c>
      <c r="I1365" t="s">
        <v>9102</v>
      </c>
      <c r="J1365" t="s">
        <v>9711</v>
      </c>
      <c r="K1365" t="s">
        <v>7</v>
      </c>
      <c r="L1365" t="b">
        <v>0</v>
      </c>
      <c r="M1365" t="s">
        <v>11123</v>
      </c>
      <c r="N1365" t="b">
        <v>0</v>
      </c>
      <c r="O1365" t="b">
        <v>0</v>
      </c>
      <c r="P1365" t="b">
        <v>0</v>
      </c>
      <c r="Q1365" t="b">
        <v>1</v>
      </c>
      <c r="R1365" t="s">
        <v>11124</v>
      </c>
      <c r="S1365">
        <v>40</v>
      </c>
      <c r="T1365" t="b">
        <v>0</v>
      </c>
      <c r="V1365" t="s">
        <v>8</v>
      </c>
      <c r="W1365" t="s">
        <v>8</v>
      </c>
      <c r="X1365" s="11">
        <v>82</v>
      </c>
      <c r="Y1365">
        <v>1</v>
      </c>
      <c r="Z1365" s="46" cm="1">
        <f t="array" ref="Z1365">IF(V1365="NA",$AD$2,(INDEX($BL$4:$BL$73,MATCH(V1365&amp;W1365,$BK$4:$BK$73&amp;$BJ$4:$BJ$73,0))))</f>
        <v>-4.0430703315750931E-2</v>
      </c>
      <c r="AA1365" s="46">
        <f t="shared" si="29"/>
        <v>0.95956929668424906</v>
      </c>
      <c r="AB1365" s="46"/>
    </row>
    <row r="1366" spans="1:28" x14ac:dyDescent="0.25">
      <c r="A1366">
        <v>6398</v>
      </c>
      <c r="B1366" s="1">
        <v>45536.518617187503</v>
      </c>
      <c r="C1366" s="1">
        <v>45536</v>
      </c>
      <c r="D1366" t="s">
        <v>9100</v>
      </c>
      <c r="E1366" t="s">
        <v>9101</v>
      </c>
      <c r="F1366" t="s">
        <v>664</v>
      </c>
      <c r="G1366">
        <v>84</v>
      </c>
      <c r="H1366" t="b">
        <v>0</v>
      </c>
      <c r="I1366" t="s">
        <v>9102</v>
      </c>
      <c r="J1366" t="s">
        <v>9711</v>
      </c>
      <c r="K1366" t="s">
        <v>7</v>
      </c>
      <c r="L1366" t="b">
        <v>0</v>
      </c>
      <c r="M1366" t="s">
        <v>11125</v>
      </c>
      <c r="N1366" t="b">
        <v>0</v>
      </c>
      <c r="O1366" t="b">
        <v>0</v>
      </c>
      <c r="P1366" t="b">
        <v>0</v>
      </c>
      <c r="Q1366" t="b">
        <v>1</v>
      </c>
      <c r="R1366" t="s">
        <v>11126</v>
      </c>
      <c r="S1366">
        <v>40</v>
      </c>
      <c r="T1366" t="b">
        <v>0</v>
      </c>
      <c r="V1366" t="s">
        <v>8</v>
      </c>
      <c r="W1366" t="s">
        <v>8</v>
      </c>
      <c r="X1366" s="11">
        <v>87</v>
      </c>
      <c r="Y1366">
        <v>1</v>
      </c>
      <c r="Z1366" s="46" cm="1">
        <f t="array" ref="Z1366">IF(V1366="NA",$AD$2,(INDEX($BL$4:$BL$73,MATCH(V1366&amp;W1366,$BK$4:$BK$73&amp;$BJ$4:$BJ$73,0))))</f>
        <v>-4.0430703315750931E-2</v>
      </c>
      <c r="AA1366" s="46">
        <f t="shared" si="29"/>
        <v>0.95956929668424906</v>
      </c>
      <c r="AB1366" s="46"/>
    </row>
    <row r="1367" spans="1:28" x14ac:dyDescent="0.25">
      <c r="A1367">
        <v>6406</v>
      </c>
      <c r="B1367" s="1">
        <v>45536.515426354199</v>
      </c>
      <c r="C1367" s="1">
        <v>45536</v>
      </c>
      <c r="D1367" t="s">
        <v>9100</v>
      </c>
      <c r="E1367" t="s">
        <v>9101</v>
      </c>
      <c r="F1367" t="s">
        <v>664</v>
      </c>
      <c r="G1367">
        <v>77</v>
      </c>
      <c r="H1367" t="b">
        <v>0</v>
      </c>
      <c r="I1367" t="s">
        <v>9102</v>
      </c>
      <c r="J1367" t="s">
        <v>9711</v>
      </c>
      <c r="K1367" t="s">
        <v>7</v>
      </c>
      <c r="L1367" t="b">
        <v>0</v>
      </c>
      <c r="M1367" t="s">
        <v>6782</v>
      </c>
      <c r="N1367" t="b">
        <v>0</v>
      </c>
      <c r="O1367" t="b">
        <v>0</v>
      </c>
      <c r="P1367" t="b">
        <v>0</v>
      </c>
      <c r="Q1367" t="b">
        <v>1</v>
      </c>
      <c r="R1367" t="s">
        <v>3048</v>
      </c>
      <c r="S1367">
        <v>40</v>
      </c>
      <c r="T1367" t="b">
        <v>0</v>
      </c>
      <c r="V1367" t="s">
        <v>889</v>
      </c>
      <c r="W1367">
        <v>5</v>
      </c>
      <c r="X1367" s="11">
        <v>77</v>
      </c>
      <c r="Y1367">
        <v>1</v>
      </c>
      <c r="Z1367" s="46" cm="1">
        <f t="array" ref="Z1367">IF(V1367="NA",$AD$2,(INDEX($BL$4:$BL$73,MATCH(V1367&amp;W1367,$BK$4:$BK$73&amp;$BJ$4:$BJ$73,0))))</f>
        <v>4.1970782120221983E-2</v>
      </c>
      <c r="AA1367" s="46">
        <f t="shared" si="29"/>
        <v>1.041970782120222</v>
      </c>
      <c r="AB1367" s="46"/>
    </row>
    <row r="1368" spans="1:28" x14ac:dyDescent="0.25">
      <c r="A1368">
        <v>6407</v>
      </c>
      <c r="B1368" s="1">
        <v>45536.5151641435</v>
      </c>
      <c r="C1368" s="1">
        <v>45536</v>
      </c>
      <c r="D1368" t="s">
        <v>9100</v>
      </c>
      <c r="E1368" t="s">
        <v>9101</v>
      </c>
      <c r="F1368" t="s">
        <v>790</v>
      </c>
      <c r="G1368">
        <v>71</v>
      </c>
      <c r="H1368" t="b">
        <v>0</v>
      </c>
      <c r="I1368" t="s">
        <v>9102</v>
      </c>
      <c r="J1368" t="s">
        <v>9711</v>
      </c>
      <c r="K1368" t="s">
        <v>7</v>
      </c>
      <c r="L1368" t="b">
        <v>0</v>
      </c>
      <c r="M1368" t="s">
        <v>11127</v>
      </c>
      <c r="N1368" t="b">
        <v>0</v>
      </c>
      <c r="O1368" t="b">
        <v>0</v>
      </c>
      <c r="P1368" t="b">
        <v>0</v>
      </c>
      <c r="Q1368" t="b">
        <v>1</v>
      </c>
      <c r="R1368" t="s">
        <v>11128</v>
      </c>
      <c r="S1368">
        <v>40</v>
      </c>
      <c r="T1368" t="b">
        <v>0</v>
      </c>
      <c r="V1368" t="s">
        <v>658</v>
      </c>
      <c r="W1368">
        <v>4</v>
      </c>
      <c r="X1368" s="11">
        <v>72</v>
      </c>
      <c r="Y1368">
        <v>1</v>
      </c>
      <c r="Z1368" s="46" cm="1">
        <f t="array" ref="Z1368">IF(V1368="NA",$AD$2,(INDEX($BL$4:$BL$73,MATCH(V1368&amp;W1368,$BK$4:$BK$73&amp;$BJ$4:$BJ$73,0))))</f>
        <v>1.1678733304575896E-2</v>
      </c>
      <c r="AA1368" s="46">
        <f t="shared" si="29"/>
        <v>1.0116787333045758</v>
      </c>
      <c r="AB1368" s="46"/>
    </row>
    <row r="1369" spans="1:28" x14ac:dyDescent="0.25">
      <c r="A1369">
        <v>6408</v>
      </c>
      <c r="B1369" s="1">
        <v>45536.514848437502</v>
      </c>
      <c r="C1369" s="1">
        <v>45536</v>
      </c>
      <c r="D1369" t="s">
        <v>9100</v>
      </c>
      <c r="E1369" t="s">
        <v>9101</v>
      </c>
      <c r="F1369" t="s">
        <v>664</v>
      </c>
      <c r="G1369">
        <v>74</v>
      </c>
      <c r="H1369" t="b">
        <v>0</v>
      </c>
      <c r="I1369" t="s">
        <v>9102</v>
      </c>
      <c r="J1369" t="s">
        <v>9711</v>
      </c>
      <c r="K1369" t="s">
        <v>7</v>
      </c>
      <c r="L1369" t="b">
        <v>0</v>
      </c>
      <c r="M1369" t="s">
        <v>11129</v>
      </c>
      <c r="N1369" t="b">
        <v>1</v>
      </c>
      <c r="O1369" t="b">
        <v>0</v>
      </c>
      <c r="P1369" t="b">
        <v>0</v>
      </c>
      <c r="Q1369" t="b">
        <v>1</v>
      </c>
      <c r="R1369" t="s">
        <v>11130</v>
      </c>
      <c r="S1369">
        <v>40</v>
      </c>
      <c r="T1369" t="b">
        <v>0</v>
      </c>
      <c r="V1369" t="s">
        <v>8</v>
      </c>
      <c r="W1369" t="s">
        <v>8</v>
      </c>
      <c r="X1369" s="11">
        <v>77</v>
      </c>
      <c r="Y1369">
        <v>1</v>
      </c>
      <c r="Z1369" s="46" cm="1">
        <f t="array" ref="Z1369">IF(V1369="NA",$AD$2,(INDEX($BL$4:$BL$73,MATCH(V1369&amp;W1369,$BK$4:$BK$73&amp;$BJ$4:$BJ$73,0))))</f>
        <v>-4.0430703315750931E-2</v>
      </c>
      <c r="AA1369" s="46">
        <f t="shared" si="29"/>
        <v>0.95956929668424906</v>
      </c>
      <c r="AB1369" s="46"/>
    </row>
    <row r="1370" spans="1:28" x14ac:dyDescent="0.25">
      <c r="A1370">
        <v>6409</v>
      </c>
      <c r="B1370" s="1">
        <v>45536.514569884297</v>
      </c>
      <c r="C1370" s="1">
        <v>45536</v>
      </c>
      <c r="D1370" t="s">
        <v>9100</v>
      </c>
      <c r="E1370" t="s">
        <v>9101</v>
      </c>
      <c r="F1370" t="s">
        <v>664</v>
      </c>
      <c r="G1370">
        <v>72</v>
      </c>
      <c r="H1370" t="b">
        <v>0</v>
      </c>
      <c r="I1370" t="s">
        <v>9102</v>
      </c>
      <c r="J1370" t="s">
        <v>9711</v>
      </c>
      <c r="K1370" t="s">
        <v>7</v>
      </c>
      <c r="L1370" t="b">
        <v>0</v>
      </c>
      <c r="M1370" t="s">
        <v>11131</v>
      </c>
      <c r="N1370" t="b">
        <v>0</v>
      </c>
      <c r="O1370" t="b">
        <v>0</v>
      </c>
      <c r="P1370" t="b">
        <v>0</v>
      </c>
      <c r="Q1370" t="b">
        <v>1</v>
      </c>
      <c r="R1370" t="s">
        <v>11132</v>
      </c>
      <c r="S1370">
        <v>40</v>
      </c>
      <c r="T1370" t="b">
        <v>0</v>
      </c>
      <c r="V1370" t="s">
        <v>658</v>
      </c>
      <c r="W1370">
        <v>4</v>
      </c>
      <c r="X1370" s="11">
        <v>72</v>
      </c>
      <c r="Y1370">
        <v>1</v>
      </c>
      <c r="Z1370" s="46" cm="1">
        <f t="array" ref="Z1370">IF(V1370="NA",$AD$2,(INDEX($BL$4:$BL$73,MATCH(V1370&amp;W1370,$BK$4:$BK$73&amp;$BJ$4:$BJ$73,0))))</f>
        <v>1.1678733304575896E-2</v>
      </c>
      <c r="AA1370" s="46">
        <f t="shared" si="29"/>
        <v>1.0116787333045758</v>
      </c>
      <c r="AB1370" s="46"/>
    </row>
    <row r="1371" spans="1:28" x14ac:dyDescent="0.25">
      <c r="A1371">
        <v>6410</v>
      </c>
      <c r="B1371" s="1">
        <v>45536.514267604201</v>
      </c>
      <c r="C1371" s="1">
        <v>45536</v>
      </c>
      <c r="D1371" t="s">
        <v>9100</v>
      </c>
      <c r="E1371" t="s">
        <v>9101</v>
      </c>
      <c r="F1371" t="s">
        <v>664</v>
      </c>
      <c r="G1371">
        <v>72</v>
      </c>
      <c r="H1371" t="b">
        <v>0</v>
      </c>
      <c r="I1371" t="s">
        <v>9102</v>
      </c>
      <c r="J1371" t="s">
        <v>9711</v>
      </c>
      <c r="K1371" t="s">
        <v>7</v>
      </c>
      <c r="L1371" t="b">
        <v>0</v>
      </c>
      <c r="M1371" t="s">
        <v>11133</v>
      </c>
      <c r="N1371" t="b">
        <v>0</v>
      </c>
      <c r="O1371" t="b">
        <v>0</v>
      </c>
      <c r="P1371" t="b">
        <v>0</v>
      </c>
      <c r="Q1371" t="b">
        <v>1</v>
      </c>
      <c r="R1371" t="s">
        <v>11134</v>
      </c>
      <c r="S1371">
        <v>40</v>
      </c>
      <c r="T1371" t="b">
        <v>0</v>
      </c>
      <c r="V1371" t="s">
        <v>892</v>
      </c>
      <c r="W1371">
        <v>4</v>
      </c>
      <c r="X1371" s="11">
        <v>72</v>
      </c>
      <c r="Y1371">
        <v>1</v>
      </c>
      <c r="Z1371" s="46" cm="1">
        <f t="array" ref="Z1371">IF(V1371="NA",$AD$2,(INDEX($BL$4:$BL$73,MATCH(V1371&amp;W1371,$BK$4:$BK$73&amp;$BJ$4:$BJ$73,0))))</f>
        <v>1.0498615788681274E-2</v>
      </c>
      <c r="AA1371" s="46">
        <f t="shared" si="29"/>
        <v>1.0104986157886813</v>
      </c>
      <c r="AB1371" s="46"/>
    </row>
    <row r="1372" spans="1:28" x14ac:dyDescent="0.25">
      <c r="A1372">
        <v>6411</v>
      </c>
      <c r="B1372" s="1">
        <v>45536.513926423599</v>
      </c>
      <c r="C1372" s="1">
        <v>45536</v>
      </c>
      <c r="D1372" t="s">
        <v>9100</v>
      </c>
      <c r="E1372" t="s">
        <v>9101</v>
      </c>
      <c r="F1372" t="s">
        <v>664</v>
      </c>
      <c r="G1372">
        <v>76</v>
      </c>
      <c r="H1372" t="b">
        <v>0</v>
      </c>
      <c r="I1372" t="s">
        <v>9102</v>
      </c>
      <c r="J1372" t="s">
        <v>9711</v>
      </c>
      <c r="K1372" t="s">
        <v>7</v>
      </c>
      <c r="L1372" t="b">
        <v>0</v>
      </c>
      <c r="M1372" t="s">
        <v>11135</v>
      </c>
      <c r="N1372" t="b">
        <v>0</v>
      </c>
      <c r="O1372" t="b">
        <v>0</v>
      </c>
      <c r="P1372" t="b">
        <v>0</v>
      </c>
      <c r="Q1372" t="b">
        <v>1</v>
      </c>
      <c r="R1372" t="s">
        <v>11136</v>
      </c>
      <c r="S1372">
        <v>40</v>
      </c>
      <c r="T1372" t="b">
        <v>0</v>
      </c>
      <c r="V1372" t="s">
        <v>743</v>
      </c>
      <c r="W1372">
        <v>4</v>
      </c>
      <c r="X1372" s="11">
        <v>77</v>
      </c>
      <c r="Y1372">
        <v>1</v>
      </c>
      <c r="Z1372" s="46" cm="1">
        <f t="array" ref="Z1372">IF(V1372="NA",$AD$2,(INDEX($BL$4:$BL$73,MATCH(V1372&amp;W1372,$BK$4:$BK$73&amp;$BJ$4:$BJ$73,0))))</f>
        <v>1.1678733304575811E-2</v>
      </c>
      <c r="AA1372" s="46">
        <f t="shared" si="29"/>
        <v>1.0116787333045758</v>
      </c>
      <c r="AB1372" s="46"/>
    </row>
    <row r="1373" spans="1:28" x14ac:dyDescent="0.25">
      <c r="A1373">
        <v>6412</v>
      </c>
      <c r="B1373" s="1">
        <v>45536.513578449099</v>
      </c>
      <c r="C1373" s="1">
        <v>45536</v>
      </c>
      <c r="D1373" t="s">
        <v>9100</v>
      </c>
      <c r="E1373" t="s">
        <v>9101</v>
      </c>
      <c r="F1373" t="s">
        <v>664</v>
      </c>
      <c r="G1373">
        <v>81</v>
      </c>
      <c r="H1373" t="b">
        <v>0</v>
      </c>
      <c r="I1373" t="s">
        <v>9102</v>
      </c>
      <c r="J1373" t="s">
        <v>9711</v>
      </c>
      <c r="K1373" t="s">
        <v>7</v>
      </c>
      <c r="L1373" t="b">
        <v>0</v>
      </c>
      <c r="M1373" t="s">
        <v>6781</v>
      </c>
      <c r="N1373" t="b">
        <v>0</v>
      </c>
      <c r="O1373" t="b">
        <v>0</v>
      </c>
      <c r="P1373" t="b">
        <v>0</v>
      </c>
      <c r="Q1373" t="b">
        <v>1</v>
      </c>
      <c r="R1373" t="s">
        <v>3046</v>
      </c>
      <c r="S1373">
        <v>40</v>
      </c>
      <c r="T1373" t="b">
        <v>0</v>
      </c>
      <c r="V1373" t="s">
        <v>924</v>
      </c>
      <c r="W1373">
        <v>5</v>
      </c>
      <c r="X1373" s="11">
        <v>82</v>
      </c>
      <c r="Y1373">
        <v>1</v>
      </c>
      <c r="Z1373" s="46" cm="1">
        <f t="array" ref="Z1373">IF(V1373="NA",$AD$2,(INDEX($BL$4:$BL$73,MATCH(V1373&amp;W1373,$BK$4:$BK$73&amp;$BJ$4:$BJ$73,0))))</f>
        <v>4.1970782120221983E-2</v>
      </c>
      <c r="AA1373" s="46">
        <f t="shared" si="29"/>
        <v>1.041970782120222</v>
      </c>
      <c r="AB1373" s="46"/>
    </row>
    <row r="1374" spans="1:28" x14ac:dyDescent="0.25">
      <c r="A1374">
        <v>6413</v>
      </c>
      <c r="B1374" s="1">
        <v>45536.513219039298</v>
      </c>
      <c r="C1374" s="1">
        <v>45536</v>
      </c>
      <c r="D1374" t="s">
        <v>9100</v>
      </c>
      <c r="E1374" t="s">
        <v>9101</v>
      </c>
      <c r="F1374" t="s">
        <v>790</v>
      </c>
      <c r="G1374">
        <v>82</v>
      </c>
      <c r="H1374" t="b">
        <v>0</v>
      </c>
      <c r="I1374" t="s">
        <v>9102</v>
      </c>
      <c r="J1374" t="s">
        <v>9711</v>
      </c>
      <c r="K1374" t="s">
        <v>7</v>
      </c>
      <c r="L1374" t="b">
        <v>0</v>
      </c>
      <c r="M1374" t="s">
        <v>11137</v>
      </c>
      <c r="N1374" t="b">
        <v>0</v>
      </c>
      <c r="O1374" t="b">
        <v>0</v>
      </c>
      <c r="P1374" t="b">
        <v>0</v>
      </c>
      <c r="Q1374" t="b">
        <v>1</v>
      </c>
      <c r="R1374" t="s">
        <v>11138</v>
      </c>
      <c r="S1374">
        <v>40</v>
      </c>
      <c r="T1374" t="b">
        <v>0</v>
      </c>
      <c r="V1374" t="s">
        <v>886</v>
      </c>
      <c r="W1374">
        <v>4</v>
      </c>
      <c r="X1374" s="11">
        <v>82</v>
      </c>
      <c r="Y1374">
        <v>1</v>
      </c>
      <c r="Z1374" s="46" cm="1">
        <f t="array" ref="Z1374">IF(V1374="NA",$AD$2,(INDEX($BL$4:$BL$73,MATCH(V1374&amp;W1374,$BK$4:$BK$73&amp;$BJ$4:$BJ$73,0))))</f>
        <v>1.0498615788681297E-2</v>
      </c>
      <c r="AA1374" s="46">
        <f t="shared" si="29"/>
        <v>1.0104986157886813</v>
      </c>
      <c r="AB1374" s="46"/>
    </row>
    <row r="1375" spans="1:28" x14ac:dyDescent="0.25">
      <c r="A1375">
        <v>6414</v>
      </c>
      <c r="B1375" s="1">
        <v>45536.512908044002</v>
      </c>
      <c r="C1375" s="1">
        <v>45536</v>
      </c>
      <c r="D1375" t="s">
        <v>9100</v>
      </c>
      <c r="E1375" t="s">
        <v>9101</v>
      </c>
      <c r="F1375" t="s">
        <v>664</v>
      </c>
      <c r="G1375">
        <v>84</v>
      </c>
      <c r="H1375" t="b">
        <v>0</v>
      </c>
      <c r="I1375" t="s">
        <v>9102</v>
      </c>
      <c r="J1375" t="s">
        <v>9711</v>
      </c>
      <c r="K1375" t="s">
        <v>7</v>
      </c>
      <c r="L1375" t="b">
        <v>0</v>
      </c>
      <c r="M1375" t="s">
        <v>11139</v>
      </c>
      <c r="N1375" t="b">
        <v>0</v>
      </c>
      <c r="O1375" t="b">
        <v>0</v>
      </c>
      <c r="P1375" t="b">
        <v>0</v>
      </c>
      <c r="Q1375" t="b">
        <v>1</v>
      </c>
      <c r="R1375" t="s">
        <v>11140</v>
      </c>
      <c r="S1375">
        <v>40</v>
      </c>
      <c r="T1375" t="b">
        <v>0</v>
      </c>
      <c r="V1375" t="s">
        <v>888</v>
      </c>
      <c r="W1375">
        <v>5</v>
      </c>
      <c r="X1375" s="11">
        <v>87</v>
      </c>
      <c r="Y1375">
        <v>1</v>
      </c>
      <c r="Z1375" s="46" cm="1">
        <f t="array" ref="Z1375">IF(V1375="NA",$AD$2,(INDEX($BL$4:$BL$73,MATCH(V1375&amp;W1375,$BK$4:$BK$73&amp;$BJ$4:$BJ$73,0))))</f>
        <v>4.1970782120221983E-2</v>
      </c>
      <c r="AA1375" s="46">
        <f t="shared" si="29"/>
        <v>1.041970782120222</v>
      </c>
      <c r="AB1375" s="46"/>
    </row>
    <row r="1376" spans="1:28" x14ac:dyDescent="0.25">
      <c r="A1376">
        <v>6420</v>
      </c>
      <c r="B1376" s="1">
        <v>45536.459521411998</v>
      </c>
      <c r="C1376" s="1">
        <v>45536</v>
      </c>
      <c r="D1376" t="s">
        <v>9100</v>
      </c>
      <c r="E1376" t="s">
        <v>9101</v>
      </c>
      <c r="F1376" t="s">
        <v>664</v>
      </c>
      <c r="G1376">
        <v>81</v>
      </c>
      <c r="H1376" t="b">
        <v>0</v>
      </c>
      <c r="I1376" t="s">
        <v>9102</v>
      </c>
      <c r="J1376" t="s">
        <v>9711</v>
      </c>
      <c r="K1376" t="s">
        <v>7</v>
      </c>
      <c r="L1376" t="b">
        <v>0</v>
      </c>
      <c r="M1376" t="s">
        <v>11141</v>
      </c>
      <c r="N1376" t="b">
        <v>0</v>
      </c>
      <c r="O1376" t="b">
        <v>0</v>
      </c>
      <c r="P1376" t="b">
        <v>0</v>
      </c>
      <c r="Q1376" t="b">
        <v>1</v>
      </c>
      <c r="R1376" t="s">
        <v>11142</v>
      </c>
      <c r="S1376">
        <v>40</v>
      </c>
      <c r="T1376" t="b">
        <v>0</v>
      </c>
      <c r="V1376" t="s">
        <v>888</v>
      </c>
      <c r="W1376">
        <v>4</v>
      </c>
      <c r="X1376" s="11">
        <v>82</v>
      </c>
      <c r="Y1376">
        <v>1</v>
      </c>
      <c r="Z1376" s="46" cm="1">
        <f t="array" ref="Z1376">IF(V1376="NA",$AD$2,(INDEX($BL$4:$BL$73,MATCH(V1376&amp;W1376,$BK$4:$BK$73&amp;$BJ$4:$BJ$73,0))))</f>
        <v>1.0498615788681257E-2</v>
      </c>
      <c r="AA1376" s="46">
        <f t="shared" si="29"/>
        <v>1.0104986157886813</v>
      </c>
      <c r="AB1376" s="46"/>
    </row>
    <row r="1377" spans="1:28" x14ac:dyDescent="0.25">
      <c r="A1377">
        <v>6422</v>
      </c>
      <c r="B1377" s="1">
        <v>45536.459046562501</v>
      </c>
      <c r="C1377" s="1">
        <v>45536</v>
      </c>
      <c r="D1377" t="s">
        <v>9100</v>
      </c>
      <c r="E1377" t="s">
        <v>9101</v>
      </c>
      <c r="F1377" t="s">
        <v>664</v>
      </c>
      <c r="G1377">
        <v>84</v>
      </c>
      <c r="H1377" t="b">
        <v>0</v>
      </c>
      <c r="I1377" t="s">
        <v>9102</v>
      </c>
      <c r="J1377" t="s">
        <v>9711</v>
      </c>
      <c r="K1377" t="s">
        <v>7</v>
      </c>
      <c r="L1377" t="b">
        <v>0</v>
      </c>
      <c r="M1377" t="s">
        <v>11143</v>
      </c>
      <c r="N1377" t="b">
        <v>1</v>
      </c>
      <c r="O1377" t="b">
        <v>0</v>
      </c>
      <c r="P1377" t="b">
        <v>0</v>
      </c>
      <c r="Q1377" t="b">
        <v>1</v>
      </c>
      <c r="R1377" t="s">
        <v>11144</v>
      </c>
      <c r="S1377">
        <v>40</v>
      </c>
      <c r="T1377" t="b">
        <v>0</v>
      </c>
      <c r="V1377" t="s">
        <v>889</v>
      </c>
      <c r="W1377">
        <v>4</v>
      </c>
      <c r="X1377" s="11">
        <v>87</v>
      </c>
      <c r="Y1377">
        <v>1</v>
      </c>
      <c r="Z1377" s="46" cm="1">
        <f t="array" ref="Z1377">IF(V1377="NA",$AD$2,(INDEX($BL$4:$BL$73,MATCH(V1377&amp;W1377,$BK$4:$BK$73&amp;$BJ$4:$BJ$73,0))))</f>
        <v>1.0498615788681227E-2</v>
      </c>
      <c r="AA1377" s="46">
        <f t="shared" si="29"/>
        <v>1.0104986157886813</v>
      </c>
      <c r="AB1377" s="46"/>
    </row>
    <row r="1378" spans="1:28" x14ac:dyDescent="0.25">
      <c r="A1378">
        <v>6424</v>
      </c>
      <c r="B1378" s="1">
        <v>45536.458454409702</v>
      </c>
      <c r="C1378" s="1">
        <v>45536</v>
      </c>
      <c r="D1378" t="s">
        <v>9100</v>
      </c>
      <c r="E1378" t="s">
        <v>9101</v>
      </c>
      <c r="F1378" t="s">
        <v>790</v>
      </c>
      <c r="G1378">
        <v>71</v>
      </c>
      <c r="H1378" t="b">
        <v>0</v>
      </c>
      <c r="I1378" t="s">
        <v>9102</v>
      </c>
      <c r="J1378" t="s">
        <v>9711</v>
      </c>
      <c r="K1378" t="s">
        <v>7</v>
      </c>
      <c r="L1378" t="b">
        <v>0</v>
      </c>
      <c r="M1378" t="s">
        <v>6780</v>
      </c>
      <c r="N1378" t="b">
        <v>0</v>
      </c>
      <c r="O1378" t="b">
        <v>0</v>
      </c>
      <c r="P1378" t="b">
        <v>0</v>
      </c>
      <c r="Q1378" t="b">
        <v>1</v>
      </c>
      <c r="R1378" t="s">
        <v>3042</v>
      </c>
      <c r="S1378">
        <v>40</v>
      </c>
      <c r="T1378" t="b">
        <v>0</v>
      </c>
      <c r="V1378" t="s">
        <v>893</v>
      </c>
      <c r="W1378">
        <v>3</v>
      </c>
      <c r="X1378" s="11">
        <v>72</v>
      </c>
      <c r="Y1378">
        <v>1</v>
      </c>
      <c r="Z1378" s="46" cm="1">
        <f t="array" ref="Z1378">IF(V1378="NA",$AD$2,(INDEX($BL$4:$BL$73,MATCH(V1378&amp;W1378,$BK$4:$BK$73&amp;$BJ$4:$BJ$73,0))))</f>
        <v>1.8952516812716508E-2</v>
      </c>
      <c r="AA1378" s="46">
        <f t="shared" si="29"/>
        <v>1.0189525168127165</v>
      </c>
      <c r="AB1378" s="46"/>
    </row>
    <row r="1379" spans="1:28" x14ac:dyDescent="0.25">
      <c r="A1379">
        <v>6425</v>
      </c>
      <c r="B1379" s="1">
        <v>45536.458118148097</v>
      </c>
      <c r="C1379" s="1">
        <v>45536</v>
      </c>
      <c r="D1379" t="s">
        <v>9100</v>
      </c>
      <c r="E1379" t="s">
        <v>9101</v>
      </c>
      <c r="F1379" t="s">
        <v>664</v>
      </c>
      <c r="G1379">
        <v>84</v>
      </c>
      <c r="H1379" t="b">
        <v>0</v>
      </c>
      <c r="I1379" t="s">
        <v>9102</v>
      </c>
      <c r="J1379" t="s">
        <v>9711</v>
      </c>
      <c r="K1379" t="s">
        <v>7</v>
      </c>
      <c r="L1379" t="b">
        <v>0</v>
      </c>
      <c r="M1379" t="s">
        <v>11145</v>
      </c>
      <c r="N1379" t="b">
        <v>0</v>
      </c>
      <c r="O1379" t="b">
        <v>0</v>
      </c>
      <c r="P1379" t="b">
        <v>0</v>
      </c>
      <c r="Q1379" t="b">
        <v>1</v>
      </c>
      <c r="R1379" t="s">
        <v>11146</v>
      </c>
      <c r="S1379">
        <v>40</v>
      </c>
      <c r="T1379" t="b">
        <v>0</v>
      </c>
      <c r="V1379" t="s">
        <v>8</v>
      </c>
      <c r="W1379" t="s">
        <v>8</v>
      </c>
      <c r="X1379" s="11">
        <v>87</v>
      </c>
      <c r="Y1379">
        <v>1</v>
      </c>
      <c r="Z1379" s="46" cm="1">
        <f t="array" ref="Z1379">IF(V1379="NA",$AD$2,(INDEX($BL$4:$BL$73,MATCH(V1379&amp;W1379,$BK$4:$BK$73&amp;$BJ$4:$BJ$73,0))))</f>
        <v>-4.0430703315750931E-2</v>
      </c>
      <c r="AA1379" s="46">
        <f t="shared" si="29"/>
        <v>0.95956929668424906</v>
      </c>
      <c r="AB1379" s="46"/>
    </row>
    <row r="1380" spans="1:28" x14ac:dyDescent="0.25">
      <c r="A1380">
        <v>6426</v>
      </c>
      <c r="B1380" s="1">
        <v>45536.457749849498</v>
      </c>
      <c r="C1380" s="1">
        <v>45536</v>
      </c>
      <c r="D1380" t="s">
        <v>9100</v>
      </c>
      <c r="E1380" t="s">
        <v>9101</v>
      </c>
      <c r="F1380" t="s">
        <v>664</v>
      </c>
      <c r="G1380">
        <v>76</v>
      </c>
      <c r="H1380" t="b">
        <v>0</v>
      </c>
      <c r="I1380" t="s">
        <v>9102</v>
      </c>
      <c r="J1380" t="s">
        <v>9711</v>
      </c>
      <c r="K1380" t="s">
        <v>7</v>
      </c>
      <c r="L1380" t="b">
        <v>0</v>
      </c>
      <c r="M1380" t="s">
        <v>11147</v>
      </c>
      <c r="N1380" t="b">
        <v>0</v>
      </c>
      <c r="O1380" t="b">
        <v>0</v>
      </c>
      <c r="P1380" t="b">
        <v>0</v>
      </c>
      <c r="Q1380" t="b">
        <v>1</v>
      </c>
      <c r="R1380" t="s">
        <v>11148</v>
      </c>
      <c r="S1380">
        <v>40</v>
      </c>
      <c r="T1380" t="b">
        <v>0</v>
      </c>
      <c r="V1380" t="s">
        <v>892</v>
      </c>
      <c r="W1380">
        <v>4</v>
      </c>
      <c r="X1380" s="11">
        <v>77</v>
      </c>
      <c r="Y1380">
        <v>1</v>
      </c>
      <c r="Z1380" s="46" cm="1">
        <f t="array" ref="Z1380">IF(V1380="NA",$AD$2,(INDEX($BL$4:$BL$73,MATCH(V1380&amp;W1380,$BK$4:$BK$73&amp;$BJ$4:$BJ$73,0))))</f>
        <v>1.0498615788681274E-2</v>
      </c>
      <c r="AA1380" s="46">
        <f t="shared" si="29"/>
        <v>1.0104986157886813</v>
      </c>
      <c r="AB1380" s="46"/>
    </row>
    <row r="1381" spans="1:28" x14ac:dyDescent="0.25">
      <c r="A1381">
        <v>6438</v>
      </c>
      <c r="B1381" s="1">
        <v>45536.454232141201</v>
      </c>
      <c r="C1381" s="1">
        <v>45536</v>
      </c>
      <c r="D1381" t="s">
        <v>9100</v>
      </c>
      <c r="E1381" t="s">
        <v>9101</v>
      </c>
      <c r="F1381" t="s">
        <v>790</v>
      </c>
      <c r="G1381">
        <v>73</v>
      </c>
      <c r="H1381" t="b">
        <v>0</v>
      </c>
      <c r="I1381" t="s">
        <v>9102</v>
      </c>
      <c r="J1381" t="s">
        <v>9711</v>
      </c>
      <c r="K1381" t="s">
        <v>7</v>
      </c>
      <c r="L1381" t="b">
        <v>0</v>
      </c>
      <c r="M1381" t="s">
        <v>11149</v>
      </c>
      <c r="N1381" t="b">
        <v>0</v>
      </c>
      <c r="O1381" t="b">
        <v>0</v>
      </c>
      <c r="P1381" t="b">
        <v>0</v>
      </c>
      <c r="Q1381" t="b">
        <v>1</v>
      </c>
      <c r="R1381" t="s">
        <v>11150</v>
      </c>
      <c r="S1381">
        <v>40</v>
      </c>
      <c r="T1381" t="b">
        <v>0</v>
      </c>
      <c r="V1381" t="s">
        <v>892</v>
      </c>
      <c r="W1381">
        <v>4</v>
      </c>
      <c r="X1381" s="11">
        <v>77</v>
      </c>
      <c r="Y1381">
        <v>1</v>
      </c>
      <c r="Z1381" s="46" cm="1">
        <f t="array" ref="Z1381">IF(V1381="NA",$AD$2,(INDEX($BL$4:$BL$73,MATCH(V1381&amp;W1381,$BK$4:$BK$73&amp;$BJ$4:$BJ$73,0))))</f>
        <v>1.0498615788681274E-2</v>
      </c>
      <c r="AA1381" s="46">
        <f t="shared" si="29"/>
        <v>1.0104986157886813</v>
      </c>
      <c r="AB1381" s="46"/>
    </row>
    <row r="1382" spans="1:28" x14ac:dyDescent="0.25">
      <c r="A1382">
        <v>6439</v>
      </c>
      <c r="B1382" s="1">
        <v>45536.453909849501</v>
      </c>
      <c r="C1382" s="1">
        <v>45536</v>
      </c>
      <c r="D1382" t="s">
        <v>9100</v>
      </c>
      <c r="E1382" t="s">
        <v>9101</v>
      </c>
      <c r="F1382" t="s">
        <v>664</v>
      </c>
      <c r="G1382">
        <v>79</v>
      </c>
      <c r="H1382" t="b">
        <v>0</v>
      </c>
      <c r="I1382" t="s">
        <v>9102</v>
      </c>
      <c r="J1382" t="s">
        <v>9711</v>
      </c>
      <c r="K1382" t="s">
        <v>7</v>
      </c>
      <c r="L1382" t="b">
        <v>0</v>
      </c>
      <c r="M1382" t="s">
        <v>11151</v>
      </c>
      <c r="N1382" t="b">
        <v>0</v>
      </c>
      <c r="O1382" t="b">
        <v>0</v>
      </c>
      <c r="P1382" t="b">
        <v>0</v>
      </c>
      <c r="Q1382" t="b">
        <v>1</v>
      </c>
      <c r="R1382" t="s">
        <v>11152</v>
      </c>
      <c r="S1382">
        <v>40</v>
      </c>
      <c r="T1382" t="b">
        <v>0</v>
      </c>
      <c r="V1382" t="s">
        <v>658</v>
      </c>
      <c r="W1382">
        <v>4</v>
      </c>
      <c r="X1382" s="11">
        <v>82</v>
      </c>
      <c r="Y1382">
        <v>1</v>
      </c>
      <c r="Z1382" s="46" cm="1">
        <f t="array" ref="Z1382">IF(V1382="NA",$AD$2,(INDEX($BL$4:$BL$73,MATCH(V1382&amp;W1382,$BK$4:$BK$73&amp;$BJ$4:$BJ$73,0))))</f>
        <v>1.1678733304575896E-2</v>
      </c>
      <c r="AA1382" s="46">
        <f t="shared" si="29"/>
        <v>1.0116787333045758</v>
      </c>
      <c r="AB1382" s="46"/>
    </row>
    <row r="1383" spans="1:28" x14ac:dyDescent="0.25">
      <c r="A1383">
        <v>6440</v>
      </c>
      <c r="B1383" s="1">
        <v>45536.453621736102</v>
      </c>
      <c r="C1383" s="1">
        <v>45536</v>
      </c>
      <c r="D1383" t="s">
        <v>9100</v>
      </c>
      <c r="E1383" t="s">
        <v>9101</v>
      </c>
      <c r="F1383" t="s">
        <v>664</v>
      </c>
      <c r="G1383">
        <v>77</v>
      </c>
      <c r="H1383" t="b">
        <v>0</v>
      </c>
      <c r="I1383" t="s">
        <v>9102</v>
      </c>
      <c r="J1383" t="s">
        <v>9711</v>
      </c>
      <c r="K1383" t="s">
        <v>7</v>
      </c>
      <c r="L1383" t="b">
        <v>0</v>
      </c>
      <c r="M1383" t="s">
        <v>11153</v>
      </c>
      <c r="N1383" t="b">
        <v>0</v>
      </c>
      <c r="O1383" t="b">
        <v>0</v>
      </c>
      <c r="P1383" t="b">
        <v>0</v>
      </c>
      <c r="Q1383" t="b">
        <v>1</v>
      </c>
      <c r="R1383" t="s">
        <v>11154</v>
      </c>
      <c r="S1383">
        <v>40</v>
      </c>
      <c r="T1383" t="b">
        <v>0</v>
      </c>
      <c r="V1383" t="s">
        <v>8</v>
      </c>
      <c r="W1383" t="s">
        <v>8</v>
      </c>
      <c r="X1383" s="11">
        <v>77</v>
      </c>
      <c r="Y1383">
        <v>1</v>
      </c>
      <c r="Z1383" s="46" cm="1">
        <f t="array" ref="Z1383">IF(V1383="NA",$AD$2,(INDEX($BL$4:$BL$73,MATCH(V1383&amp;W1383,$BK$4:$BK$73&amp;$BJ$4:$BJ$73,0))))</f>
        <v>-4.0430703315750931E-2</v>
      </c>
      <c r="AA1383" s="46">
        <f t="shared" si="29"/>
        <v>0.95956929668424906</v>
      </c>
      <c r="AB1383" s="46"/>
    </row>
    <row r="1384" spans="1:28" x14ac:dyDescent="0.25">
      <c r="A1384">
        <v>6441</v>
      </c>
      <c r="B1384" s="1">
        <v>45536.453264571799</v>
      </c>
      <c r="C1384" s="1">
        <v>45536</v>
      </c>
      <c r="D1384" t="s">
        <v>9100</v>
      </c>
      <c r="E1384" t="s">
        <v>9101</v>
      </c>
      <c r="F1384" t="s">
        <v>664</v>
      </c>
      <c r="G1384">
        <v>82</v>
      </c>
      <c r="H1384" t="b">
        <v>0</v>
      </c>
      <c r="I1384" t="s">
        <v>9102</v>
      </c>
      <c r="J1384" t="s">
        <v>9711</v>
      </c>
      <c r="K1384" t="s">
        <v>7</v>
      </c>
      <c r="L1384" t="b">
        <v>0</v>
      </c>
      <c r="M1384" t="s">
        <v>11155</v>
      </c>
      <c r="N1384" t="b">
        <v>0</v>
      </c>
      <c r="O1384" t="b">
        <v>0</v>
      </c>
      <c r="P1384" t="b">
        <v>0</v>
      </c>
      <c r="Q1384" t="b">
        <v>1</v>
      </c>
      <c r="R1384" t="s">
        <v>11156</v>
      </c>
      <c r="S1384">
        <v>40</v>
      </c>
      <c r="T1384" t="b">
        <v>0</v>
      </c>
      <c r="V1384" t="s">
        <v>886</v>
      </c>
      <c r="W1384">
        <v>4</v>
      </c>
      <c r="X1384" s="11">
        <v>82</v>
      </c>
      <c r="Y1384">
        <v>1</v>
      </c>
      <c r="Z1384" s="46" cm="1">
        <f t="array" ref="Z1384">IF(V1384="NA",$AD$2,(INDEX($BL$4:$BL$73,MATCH(V1384&amp;W1384,$BK$4:$BK$73&amp;$BJ$4:$BJ$73,0))))</f>
        <v>1.0498615788681297E-2</v>
      </c>
      <c r="AA1384" s="46">
        <f t="shared" si="29"/>
        <v>1.0104986157886813</v>
      </c>
      <c r="AB1384" s="46"/>
    </row>
    <row r="1385" spans="1:28" x14ac:dyDescent="0.25">
      <c r="A1385">
        <v>6443</v>
      </c>
      <c r="B1385" s="1">
        <v>45536.452816585603</v>
      </c>
      <c r="C1385" s="1">
        <v>45536</v>
      </c>
      <c r="D1385" t="s">
        <v>9100</v>
      </c>
      <c r="E1385" t="s">
        <v>9101</v>
      </c>
      <c r="F1385" t="s">
        <v>664</v>
      </c>
      <c r="G1385">
        <v>82</v>
      </c>
      <c r="H1385" t="b">
        <v>0</v>
      </c>
      <c r="I1385" t="s">
        <v>9102</v>
      </c>
      <c r="J1385" t="s">
        <v>9711</v>
      </c>
      <c r="K1385" t="s">
        <v>7</v>
      </c>
      <c r="L1385" t="b">
        <v>0</v>
      </c>
      <c r="M1385" t="s">
        <v>6779</v>
      </c>
      <c r="N1385" t="b">
        <v>0</v>
      </c>
      <c r="O1385" t="b">
        <v>0</v>
      </c>
      <c r="P1385" t="b">
        <v>0</v>
      </c>
      <c r="Q1385" t="b">
        <v>1</v>
      </c>
      <c r="R1385" t="s">
        <v>3036</v>
      </c>
      <c r="S1385">
        <v>40</v>
      </c>
      <c r="T1385" t="b">
        <v>0</v>
      </c>
      <c r="V1385" t="s">
        <v>8</v>
      </c>
      <c r="W1385" t="s">
        <v>8</v>
      </c>
      <c r="X1385" s="11">
        <v>82</v>
      </c>
      <c r="Y1385">
        <v>1</v>
      </c>
      <c r="Z1385" s="46" cm="1">
        <f t="array" ref="Z1385">IF(V1385="NA",$AD$2,(INDEX($BL$4:$BL$73,MATCH(V1385&amp;W1385,$BK$4:$BK$73&amp;$BJ$4:$BJ$73,0))))</f>
        <v>-4.0430703315750931E-2</v>
      </c>
      <c r="AA1385" s="46">
        <f t="shared" si="29"/>
        <v>0.95956929668424906</v>
      </c>
      <c r="AB1385" s="46"/>
    </row>
    <row r="1386" spans="1:28" x14ac:dyDescent="0.25">
      <c r="A1386">
        <v>6444</v>
      </c>
      <c r="B1386" s="1">
        <v>45536.452495497702</v>
      </c>
      <c r="C1386" s="1">
        <v>45536</v>
      </c>
      <c r="D1386" t="s">
        <v>9100</v>
      </c>
      <c r="E1386" t="s">
        <v>9101</v>
      </c>
      <c r="F1386" t="s">
        <v>664</v>
      </c>
      <c r="G1386">
        <v>83</v>
      </c>
      <c r="H1386" t="b">
        <v>0</v>
      </c>
      <c r="I1386" t="s">
        <v>9102</v>
      </c>
      <c r="J1386" t="s">
        <v>9711</v>
      </c>
      <c r="K1386" t="s">
        <v>7</v>
      </c>
      <c r="L1386" t="b">
        <v>0</v>
      </c>
      <c r="M1386" t="s">
        <v>11157</v>
      </c>
      <c r="N1386" t="b">
        <v>0</v>
      </c>
      <c r="O1386" t="b">
        <v>0</v>
      </c>
      <c r="P1386" t="b">
        <v>0</v>
      </c>
      <c r="Q1386" t="b">
        <v>1</v>
      </c>
      <c r="R1386" t="s">
        <v>11158</v>
      </c>
      <c r="S1386">
        <v>40</v>
      </c>
      <c r="T1386" t="b">
        <v>0</v>
      </c>
      <c r="V1386" t="s">
        <v>8</v>
      </c>
      <c r="W1386" t="s">
        <v>8</v>
      </c>
      <c r="X1386" s="11">
        <v>87</v>
      </c>
      <c r="Y1386">
        <v>1</v>
      </c>
      <c r="Z1386" s="46" cm="1">
        <f t="array" ref="Z1386">IF(V1386="NA",$AD$2,(INDEX($BL$4:$BL$73,MATCH(V1386&amp;W1386,$BK$4:$BK$73&amp;$BJ$4:$BJ$73,0))))</f>
        <v>-4.0430703315750931E-2</v>
      </c>
      <c r="AA1386" s="46">
        <f t="shared" si="29"/>
        <v>0.95956929668424906</v>
      </c>
      <c r="AB1386" s="46"/>
    </row>
    <row r="1387" spans="1:28" x14ac:dyDescent="0.25">
      <c r="A1387">
        <v>6445</v>
      </c>
      <c r="B1387" s="1">
        <v>45536.452198831001</v>
      </c>
      <c r="C1387" s="1">
        <v>45536</v>
      </c>
      <c r="D1387" t="s">
        <v>9100</v>
      </c>
      <c r="E1387" t="s">
        <v>9101</v>
      </c>
      <c r="F1387" t="s">
        <v>664</v>
      </c>
      <c r="G1387">
        <v>83</v>
      </c>
      <c r="H1387" t="b">
        <v>0</v>
      </c>
      <c r="I1387" t="s">
        <v>9102</v>
      </c>
      <c r="J1387" t="s">
        <v>9711</v>
      </c>
      <c r="K1387" t="s">
        <v>7</v>
      </c>
      <c r="L1387" t="b">
        <v>0</v>
      </c>
      <c r="M1387" t="s">
        <v>11159</v>
      </c>
      <c r="N1387" t="b">
        <v>0</v>
      </c>
      <c r="O1387" t="b">
        <v>0</v>
      </c>
      <c r="P1387" t="b">
        <v>0</v>
      </c>
      <c r="Q1387" t="b">
        <v>1</v>
      </c>
      <c r="R1387" t="s">
        <v>11160</v>
      </c>
      <c r="S1387">
        <v>40</v>
      </c>
      <c r="T1387" t="b">
        <v>0</v>
      </c>
      <c r="V1387" t="s">
        <v>892</v>
      </c>
      <c r="W1387">
        <v>4</v>
      </c>
      <c r="X1387" s="11">
        <v>87</v>
      </c>
      <c r="Y1387">
        <v>1</v>
      </c>
      <c r="Z1387" s="46" cm="1">
        <f t="array" ref="Z1387">IF(V1387="NA",$AD$2,(INDEX($BL$4:$BL$73,MATCH(V1387&amp;W1387,$BK$4:$BK$73&amp;$BJ$4:$BJ$73,0))))</f>
        <v>1.0498615788681274E-2</v>
      </c>
      <c r="AA1387" s="46">
        <f t="shared" si="29"/>
        <v>1.0104986157886813</v>
      </c>
      <c r="AB1387" s="46"/>
    </row>
    <row r="1388" spans="1:28" x14ac:dyDescent="0.25">
      <c r="A1388">
        <v>6446</v>
      </c>
      <c r="B1388" s="1">
        <v>45536.451862928203</v>
      </c>
      <c r="C1388" s="1">
        <v>45536</v>
      </c>
      <c r="D1388" t="s">
        <v>9100</v>
      </c>
      <c r="E1388" t="s">
        <v>9101</v>
      </c>
      <c r="F1388" t="s">
        <v>664</v>
      </c>
      <c r="G1388">
        <v>84</v>
      </c>
      <c r="H1388" t="b">
        <v>0</v>
      </c>
      <c r="I1388" t="s">
        <v>9102</v>
      </c>
      <c r="J1388" t="s">
        <v>9711</v>
      </c>
      <c r="K1388" t="s">
        <v>7</v>
      </c>
      <c r="L1388" t="b">
        <v>0</v>
      </c>
      <c r="M1388" t="s">
        <v>11161</v>
      </c>
      <c r="N1388" t="b">
        <v>0</v>
      </c>
      <c r="O1388" t="b">
        <v>0</v>
      </c>
      <c r="P1388" t="b">
        <v>0</v>
      </c>
      <c r="Q1388" t="b">
        <v>1</v>
      </c>
      <c r="R1388" t="s">
        <v>11162</v>
      </c>
      <c r="S1388">
        <v>40</v>
      </c>
      <c r="T1388" t="b">
        <v>0</v>
      </c>
      <c r="V1388" t="s">
        <v>886</v>
      </c>
      <c r="W1388">
        <v>4</v>
      </c>
      <c r="X1388" s="11">
        <v>87</v>
      </c>
      <c r="Y1388">
        <v>1</v>
      </c>
      <c r="Z1388" s="46" cm="1">
        <f t="array" ref="Z1388">IF(V1388="NA",$AD$2,(INDEX($BL$4:$BL$73,MATCH(V1388&amp;W1388,$BK$4:$BK$73&amp;$BJ$4:$BJ$73,0))))</f>
        <v>1.0498615788681297E-2</v>
      </c>
      <c r="AA1388" s="46">
        <f t="shared" si="29"/>
        <v>1.0104986157886813</v>
      </c>
      <c r="AB1388" s="46"/>
    </row>
    <row r="1389" spans="1:28" x14ac:dyDescent="0.25">
      <c r="A1389">
        <v>6447</v>
      </c>
      <c r="B1389" s="1">
        <v>45536.451534050902</v>
      </c>
      <c r="C1389" s="1">
        <v>45536</v>
      </c>
      <c r="D1389" t="s">
        <v>9100</v>
      </c>
      <c r="E1389" t="s">
        <v>9101</v>
      </c>
      <c r="F1389" t="s">
        <v>664</v>
      </c>
      <c r="G1389">
        <v>79</v>
      </c>
      <c r="H1389" t="b">
        <v>0</v>
      </c>
      <c r="I1389" t="s">
        <v>9102</v>
      </c>
      <c r="J1389" t="s">
        <v>9711</v>
      </c>
      <c r="K1389" t="s">
        <v>7</v>
      </c>
      <c r="L1389" t="b">
        <v>0</v>
      </c>
      <c r="M1389" t="s">
        <v>11163</v>
      </c>
      <c r="N1389" t="b">
        <v>0</v>
      </c>
      <c r="O1389" t="b">
        <v>0</v>
      </c>
      <c r="P1389" t="b">
        <v>0</v>
      </c>
      <c r="Q1389" t="b">
        <v>1</v>
      </c>
      <c r="R1389" t="s">
        <v>11164</v>
      </c>
      <c r="S1389">
        <v>40</v>
      </c>
      <c r="T1389" t="b">
        <v>0</v>
      </c>
      <c r="V1389" t="s">
        <v>8</v>
      </c>
      <c r="W1389" t="s">
        <v>8</v>
      </c>
      <c r="X1389" s="11">
        <v>82</v>
      </c>
      <c r="Y1389">
        <v>1</v>
      </c>
      <c r="Z1389" s="46" cm="1">
        <f t="array" ref="Z1389">IF(V1389="NA",$AD$2,(INDEX($BL$4:$BL$73,MATCH(V1389&amp;W1389,$BK$4:$BK$73&amp;$BJ$4:$BJ$73,0))))</f>
        <v>-4.0430703315750931E-2</v>
      </c>
      <c r="AA1389" s="46">
        <f t="shared" si="29"/>
        <v>0.95956929668424906</v>
      </c>
      <c r="AB1389" s="46"/>
    </row>
    <row r="1390" spans="1:28" x14ac:dyDescent="0.25">
      <c r="A1390">
        <v>6448</v>
      </c>
      <c r="B1390" s="1">
        <v>45536.450616678201</v>
      </c>
      <c r="C1390" s="1">
        <v>45536</v>
      </c>
      <c r="D1390" t="s">
        <v>9100</v>
      </c>
      <c r="E1390" t="s">
        <v>9101</v>
      </c>
      <c r="F1390" t="s">
        <v>664</v>
      </c>
      <c r="G1390">
        <v>70</v>
      </c>
      <c r="H1390" t="b">
        <v>0</v>
      </c>
      <c r="I1390" t="s">
        <v>9102</v>
      </c>
      <c r="J1390" t="s">
        <v>9711</v>
      </c>
      <c r="K1390" t="s">
        <v>7</v>
      </c>
      <c r="L1390" t="b">
        <v>0</v>
      </c>
      <c r="M1390" t="s">
        <v>11165</v>
      </c>
      <c r="N1390" t="b">
        <v>0</v>
      </c>
      <c r="O1390" t="b">
        <v>0</v>
      </c>
      <c r="P1390" t="b">
        <v>0</v>
      </c>
      <c r="Q1390" t="b">
        <v>1</v>
      </c>
      <c r="R1390" t="s">
        <v>11166</v>
      </c>
      <c r="S1390">
        <v>40</v>
      </c>
      <c r="T1390" t="b">
        <v>0</v>
      </c>
      <c r="V1390" t="s">
        <v>893</v>
      </c>
      <c r="W1390">
        <v>4</v>
      </c>
      <c r="X1390" s="11">
        <v>72</v>
      </c>
      <c r="Y1390">
        <v>1</v>
      </c>
      <c r="Z1390" s="46" cm="1">
        <f t="array" ref="Z1390">IF(V1390="NA",$AD$2,(INDEX($BL$4:$BL$73,MATCH(V1390&amp;W1390,$BK$4:$BK$73&amp;$BJ$4:$BJ$73,0))))</f>
        <v>1.0498615788681286E-2</v>
      </c>
      <c r="AA1390" s="46">
        <f t="shared" si="29"/>
        <v>1.0104986157886813</v>
      </c>
      <c r="AB1390" s="46"/>
    </row>
    <row r="1391" spans="1:28" x14ac:dyDescent="0.25">
      <c r="A1391">
        <v>6450</v>
      </c>
      <c r="B1391" s="1">
        <v>45536.449948518501</v>
      </c>
      <c r="C1391" s="1">
        <v>45536</v>
      </c>
      <c r="D1391" t="s">
        <v>9100</v>
      </c>
      <c r="E1391" t="s">
        <v>9101</v>
      </c>
      <c r="F1391" t="s">
        <v>790</v>
      </c>
      <c r="G1391">
        <v>74</v>
      </c>
      <c r="H1391" t="b">
        <v>0</v>
      </c>
      <c r="I1391" t="s">
        <v>9102</v>
      </c>
      <c r="J1391" t="s">
        <v>9711</v>
      </c>
      <c r="K1391" t="s">
        <v>7</v>
      </c>
      <c r="L1391" t="b">
        <v>0</v>
      </c>
      <c r="M1391" t="s">
        <v>11167</v>
      </c>
      <c r="N1391" t="b">
        <v>0</v>
      </c>
      <c r="O1391" t="b">
        <v>0</v>
      </c>
      <c r="P1391" t="b">
        <v>0</v>
      </c>
      <c r="Q1391" t="b">
        <v>1</v>
      </c>
      <c r="R1391" t="s">
        <v>11168</v>
      </c>
      <c r="S1391">
        <v>40</v>
      </c>
      <c r="T1391" t="b">
        <v>0</v>
      </c>
      <c r="V1391" t="s">
        <v>8</v>
      </c>
      <c r="W1391" t="s">
        <v>8</v>
      </c>
      <c r="X1391" s="11">
        <v>77</v>
      </c>
      <c r="Y1391">
        <v>1</v>
      </c>
      <c r="Z1391" s="46" cm="1">
        <f t="array" ref="Z1391">IF(V1391="NA",$AD$2,(INDEX($BL$4:$BL$73,MATCH(V1391&amp;W1391,$BK$4:$BK$73&amp;$BJ$4:$BJ$73,0))))</f>
        <v>-4.0430703315750931E-2</v>
      </c>
      <c r="AA1391" s="46">
        <f t="shared" si="29"/>
        <v>0.95956929668424906</v>
      </c>
      <c r="AB1391" s="46"/>
    </row>
    <row r="1392" spans="1:28" x14ac:dyDescent="0.25">
      <c r="A1392">
        <v>6457</v>
      </c>
      <c r="B1392" s="1">
        <v>45536.448566261599</v>
      </c>
      <c r="C1392" s="1">
        <v>45536</v>
      </c>
      <c r="D1392" t="s">
        <v>9100</v>
      </c>
      <c r="E1392" t="s">
        <v>9101</v>
      </c>
      <c r="F1392" t="s">
        <v>664</v>
      </c>
      <c r="G1392">
        <v>71</v>
      </c>
      <c r="H1392" t="b">
        <v>0</v>
      </c>
      <c r="I1392" t="s">
        <v>9102</v>
      </c>
      <c r="J1392" t="s">
        <v>9711</v>
      </c>
      <c r="K1392" t="s">
        <v>7</v>
      </c>
      <c r="L1392" t="b">
        <v>0</v>
      </c>
      <c r="M1392" t="s">
        <v>11169</v>
      </c>
      <c r="N1392" t="b">
        <v>0</v>
      </c>
      <c r="O1392" t="b">
        <v>0</v>
      </c>
      <c r="P1392" t="b">
        <v>0</v>
      </c>
      <c r="Q1392" t="b">
        <v>1</v>
      </c>
      <c r="R1392" t="s">
        <v>11170</v>
      </c>
      <c r="S1392">
        <v>40</v>
      </c>
      <c r="T1392" t="b">
        <v>0</v>
      </c>
      <c r="V1392" t="s">
        <v>8</v>
      </c>
      <c r="W1392" t="s">
        <v>8</v>
      </c>
      <c r="X1392" s="11">
        <v>72</v>
      </c>
      <c r="Y1392">
        <v>1</v>
      </c>
      <c r="Z1392" s="46" cm="1">
        <f t="array" ref="Z1392">IF(V1392="NA",$AD$2,(INDEX($BL$4:$BL$73,MATCH(V1392&amp;W1392,$BK$4:$BK$73&amp;$BJ$4:$BJ$73,0))))</f>
        <v>-4.0430703315750931E-2</v>
      </c>
      <c r="AA1392" s="46">
        <f t="shared" si="29"/>
        <v>0.95956929668424906</v>
      </c>
      <c r="AB1392" s="46"/>
    </row>
    <row r="1393" spans="1:28" x14ac:dyDescent="0.25">
      <c r="A1393">
        <v>6458</v>
      </c>
      <c r="B1393" s="1">
        <v>45536.4482722338</v>
      </c>
      <c r="C1393" s="1">
        <v>45536</v>
      </c>
      <c r="D1393" t="s">
        <v>9100</v>
      </c>
      <c r="E1393" t="s">
        <v>9101</v>
      </c>
      <c r="F1393" t="s">
        <v>664</v>
      </c>
      <c r="G1393">
        <v>77</v>
      </c>
      <c r="H1393" t="b">
        <v>0</v>
      </c>
      <c r="I1393" t="s">
        <v>9102</v>
      </c>
      <c r="J1393" t="s">
        <v>9711</v>
      </c>
      <c r="K1393" t="s">
        <v>7</v>
      </c>
      <c r="L1393" t="b">
        <v>0</v>
      </c>
      <c r="M1393" t="s">
        <v>11171</v>
      </c>
      <c r="N1393" t="b">
        <v>0</v>
      </c>
      <c r="O1393" t="b">
        <v>0</v>
      </c>
      <c r="P1393" t="b">
        <v>0</v>
      </c>
      <c r="Q1393" t="b">
        <v>1</v>
      </c>
      <c r="R1393" t="s">
        <v>11172</v>
      </c>
      <c r="S1393">
        <v>40</v>
      </c>
      <c r="T1393" t="b">
        <v>0</v>
      </c>
      <c r="V1393" t="s">
        <v>888</v>
      </c>
      <c r="W1393">
        <v>5</v>
      </c>
      <c r="X1393" s="11">
        <v>77</v>
      </c>
      <c r="Y1393">
        <v>1</v>
      </c>
      <c r="Z1393" s="46" cm="1">
        <f t="array" ref="Z1393">IF(V1393="NA",$AD$2,(INDEX($BL$4:$BL$73,MATCH(V1393&amp;W1393,$BK$4:$BK$73&amp;$BJ$4:$BJ$73,0))))</f>
        <v>4.1970782120221983E-2</v>
      </c>
      <c r="AA1393" s="46">
        <f t="shared" si="29"/>
        <v>1.041970782120222</v>
      </c>
      <c r="AB1393" s="46"/>
    </row>
    <row r="1394" spans="1:28" x14ac:dyDescent="0.25">
      <c r="A1394">
        <v>6459</v>
      </c>
      <c r="B1394" s="1">
        <v>45536.447973958297</v>
      </c>
      <c r="C1394" s="1">
        <v>45536</v>
      </c>
      <c r="D1394" t="s">
        <v>9100</v>
      </c>
      <c r="E1394" t="s">
        <v>9101</v>
      </c>
      <c r="F1394" t="s">
        <v>664</v>
      </c>
      <c r="G1394">
        <v>74</v>
      </c>
      <c r="H1394" t="b">
        <v>0</v>
      </c>
      <c r="I1394" t="s">
        <v>9102</v>
      </c>
      <c r="J1394" t="s">
        <v>9711</v>
      </c>
      <c r="K1394" t="s">
        <v>7</v>
      </c>
      <c r="L1394" t="b">
        <v>0</v>
      </c>
      <c r="M1394" t="s">
        <v>11173</v>
      </c>
      <c r="N1394" t="b">
        <v>0</v>
      </c>
      <c r="O1394" t="b">
        <v>0</v>
      </c>
      <c r="P1394" t="b">
        <v>0</v>
      </c>
      <c r="Q1394" t="b">
        <v>1</v>
      </c>
      <c r="R1394" t="s">
        <v>11174</v>
      </c>
      <c r="S1394">
        <v>40</v>
      </c>
      <c r="T1394" t="b">
        <v>0</v>
      </c>
      <c r="V1394" t="s">
        <v>8</v>
      </c>
      <c r="W1394" t="s">
        <v>8</v>
      </c>
      <c r="X1394" s="11">
        <v>77</v>
      </c>
      <c r="Y1394">
        <v>1</v>
      </c>
      <c r="Z1394" s="46" cm="1">
        <f t="array" ref="Z1394">IF(V1394="NA",$AD$2,(INDEX($BL$4:$BL$73,MATCH(V1394&amp;W1394,$BK$4:$BK$73&amp;$BJ$4:$BJ$73,0))))</f>
        <v>-4.0430703315750931E-2</v>
      </c>
      <c r="AA1394" s="46">
        <f t="shared" si="29"/>
        <v>0.95956929668424906</v>
      </c>
      <c r="AB1394" s="46"/>
    </row>
    <row r="1395" spans="1:28" x14ac:dyDescent="0.25">
      <c r="A1395">
        <v>6460</v>
      </c>
      <c r="B1395" s="1">
        <v>45536.4476932986</v>
      </c>
      <c r="C1395" s="1">
        <v>45536</v>
      </c>
      <c r="D1395" t="s">
        <v>9100</v>
      </c>
      <c r="E1395" t="s">
        <v>9101</v>
      </c>
      <c r="F1395" t="s">
        <v>664</v>
      </c>
      <c r="G1395">
        <v>74</v>
      </c>
      <c r="H1395" t="b">
        <v>0</v>
      </c>
      <c r="I1395" t="s">
        <v>9102</v>
      </c>
      <c r="J1395" t="s">
        <v>9711</v>
      </c>
      <c r="K1395" t="s">
        <v>7</v>
      </c>
      <c r="L1395" t="b">
        <v>0</v>
      </c>
      <c r="M1395" t="s">
        <v>11175</v>
      </c>
      <c r="N1395" t="b">
        <v>0</v>
      </c>
      <c r="O1395" t="b">
        <v>0</v>
      </c>
      <c r="P1395" t="b">
        <v>0</v>
      </c>
      <c r="Q1395" t="b">
        <v>1</v>
      </c>
      <c r="R1395" t="s">
        <v>11176</v>
      </c>
      <c r="S1395">
        <v>40</v>
      </c>
      <c r="T1395" t="b">
        <v>0</v>
      </c>
      <c r="V1395" t="s">
        <v>893</v>
      </c>
      <c r="W1395">
        <v>4</v>
      </c>
      <c r="X1395" s="11">
        <v>77</v>
      </c>
      <c r="Y1395">
        <v>1</v>
      </c>
      <c r="Z1395" s="46" cm="1">
        <f t="array" ref="Z1395">IF(V1395="NA",$AD$2,(INDEX($BL$4:$BL$73,MATCH(V1395&amp;W1395,$BK$4:$BK$73&amp;$BJ$4:$BJ$73,0))))</f>
        <v>1.0498615788681286E-2</v>
      </c>
      <c r="AA1395" s="46">
        <f t="shared" si="29"/>
        <v>1.0104986157886813</v>
      </c>
      <c r="AB1395" s="46"/>
    </row>
    <row r="1396" spans="1:28" x14ac:dyDescent="0.25">
      <c r="A1396">
        <v>6461</v>
      </c>
      <c r="B1396" s="1">
        <v>45536.447400138903</v>
      </c>
      <c r="C1396" s="1">
        <v>45536</v>
      </c>
      <c r="D1396" t="s">
        <v>9100</v>
      </c>
      <c r="E1396" t="s">
        <v>9101</v>
      </c>
      <c r="F1396" t="s">
        <v>664</v>
      </c>
      <c r="G1396">
        <v>76</v>
      </c>
      <c r="H1396" t="b">
        <v>0</v>
      </c>
      <c r="I1396" t="s">
        <v>9102</v>
      </c>
      <c r="J1396" t="s">
        <v>9711</v>
      </c>
      <c r="K1396" t="s">
        <v>7</v>
      </c>
      <c r="L1396" t="b">
        <v>0</v>
      </c>
      <c r="M1396" t="s">
        <v>6778</v>
      </c>
      <c r="N1396" t="b">
        <v>0</v>
      </c>
      <c r="O1396" t="b">
        <v>0</v>
      </c>
      <c r="P1396" t="b">
        <v>0</v>
      </c>
      <c r="Q1396" t="b">
        <v>1</v>
      </c>
      <c r="R1396" t="s">
        <v>3030</v>
      </c>
      <c r="S1396">
        <v>40</v>
      </c>
      <c r="T1396" t="b">
        <v>0</v>
      </c>
      <c r="V1396" t="s">
        <v>886</v>
      </c>
      <c r="W1396">
        <v>4</v>
      </c>
      <c r="X1396" s="11">
        <v>77</v>
      </c>
      <c r="Y1396">
        <v>1</v>
      </c>
      <c r="Z1396" s="46" cm="1">
        <f t="array" ref="Z1396">IF(V1396="NA",$AD$2,(INDEX($BL$4:$BL$73,MATCH(V1396&amp;W1396,$BK$4:$BK$73&amp;$BJ$4:$BJ$73,0))))</f>
        <v>1.0498615788681297E-2</v>
      </c>
      <c r="AA1396" s="46">
        <f t="shared" si="29"/>
        <v>1.0104986157886813</v>
      </c>
      <c r="AB1396" s="46"/>
    </row>
    <row r="1397" spans="1:28" x14ac:dyDescent="0.25">
      <c r="A1397">
        <v>6462</v>
      </c>
      <c r="B1397" s="1">
        <v>45536.447135520801</v>
      </c>
      <c r="C1397" s="1">
        <v>45536</v>
      </c>
      <c r="D1397" t="s">
        <v>9100</v>
      </c>
      <c r="E1397" t="s">
        <v>9101</v>
      </c>
      <c r="F1397" t="s">
        <v>790</v>
      </c>
      <c r="G1397">
        <v>74</v>
      </c>
      <c r="H1397" t="b">
        <v>0</v>
      </c>
      <c r="I1397" t="s">
        <v>9102</v>
      </c>
      <c r="J1397" t="s">
        <v>9711</v>
      </c>
      <c r="K1397" t="s">
        <v>7</v>
      </c>
      <c r="L1397" t="b">
        <v>0</v>
      </c>
      <c r="M1397" t="s">
        <v>11177</v>
      </c>
      <c r="N1397" t="b">
        <v>0</v>
      </c>
      <c r="O1397" t="b">
        <v>0</v>
      </c>
      <c r="P1397" t="b">
        <v>0</v>
      </c>
      <c r="Q1397" t="b">
        <v>1</v>
      </c>
      <c r="R1397" t="s">
        <v>11178</v>
      </c>
      <c r="S1397">
        <v>40</v>
      </c>
      <c r="T1397" t="b">
        <v>0</v>
      </c>
      <c r="V1397" t="s">
        <v>8</v>
      </c>
      <c r="W1397" t="s">
        <v>8</v>
      </c>
      <c r="X1397" s="11">
        <v>77</v>
      </c>
      <c r="Y1397">
        <v>1</v>
      </c>
      <c r="Z1397" s="46" cm="1">
        <f t="array" ref="Z1397">IF(V1397="NA",$AD$2,(INDEX($BL$4:$BL$73,MATCH(V1397&amp;W1397,$BK$4:$BK$73&amp;$BJ$4:$BJ$73,0))))</f>
        <v>-4.0430703315750931E-2</v>
      </c>
      <c r="AA1397" s="46">
        <f t="shared" si="29"/>
        <v>0.95956929668424906</v>
      </c>
      <c r="AB1397" s="46"/>
    </row>
    <row r="1398" spans="1:28" x14ac:dyDescent="0.25">
      <c r="A1398">
        <v>6465</v>
      </c>
      <c r="B1398" s="1">
        <v>45536.445441851902</v>
      </c>
      <c r="C1398" s="1">
        <v>45536</v>
      </c>
      <c r="D1398" t="s">
        <v>9100</v>
      </c>
      <c r="E1398" t="s">
        <v>9101</v>
      </c>
      <c r="F1398" t="s">
        <v>664</v>
      </c>
      <c r="G1398">
        <v>74</v>
      </c>
      <c r="H1398" t="b">
        <v>0</v>
      </c>
      <c r="I1398" t="s">
        <v>9102</v>
      </c>
      <c r="J1398" t="s">
        <v>9711</v>
      </c>
      <c r="K1398" t="s">
        <v>7</v>
      </c>
      <c r="L1398" t="b">
        <v>0</v>
      </c>
      <c r="M1398" t="s">
        <v>11179</v>
      </c>
      <c r="N1398" t="b">
        <v>0</v>
      </c>
      <c r="O1398" t="b">
        <v>0</v>
      </c>
      <c r="P1398" t="b">
        <v>0</v>
      </c>
      <c r="Q1398" t="b">
        <v>1</v>
      </c>
      <c r="R1398" t="s">
        <v>11180</v>
      </c>
      <c r="S1398">
        <v>40</v>
      </c>
      <c r="T1398" t="b">
        <v>0</v>
      </c>
      <c r="V1398" t="s">
        <v>893</v>
      </c>
      <c r="W1398">
        <v>4</v>
      </c>
      <c r="X1398" s="11">
        <v>77</v>
      </c>
      <c r="Y1398">
        <v>1</v>
      </c>
      <c r="Z1398" s="46" cm="1">
        <f t="array" ref="Z1398">IF(V1398="NA",$AD$2,(INDEX($BL$4:$BL$73,MATCH(V1398&amp;W1398,$BK$4:$BK$73&amp;$BJ$4:$BJ$73,0))))</f>
        <v>1.0498615788681286E-2</v>
      </c>
      <c r="AA1398" s="46">
        <f t="shared" si="29"/>
        <v>1.0104986157886813</v>
      </c>
      <c r="AB1398" s="46"/>
    </row>
    <row r="1399" spans="1:28" x14ac:dyDescent="0.25">
      <c r="A1399">
        <v>6471</v>
      </c>
      <c r="B1399" s="1">
        <v>45536.444067974502</v>
      </c>
      <c r="C1399" s="1">
        <v>45536</v>
      </c>
      <c r="D1399" t="s">
        <v>9100</v>
      </c>
      <c r="E1399" t="s">
        <v>9101</v>
      </c>
      <c r="F1399" t="s">
        <v>664</v>
      </c>
      <c r="G1399">
        <v>71</v>
      </c>
      <c r="H1399" t="b">
        <v>0</v>
      </c>
      <c r="I1399" t="s">
        <v>9102</v>
      </c>
      <c r="J1399" t="s">
        <v>9711</v>
      </c>
      <c r="K1399" t="s">
        <v>7</v>
      </c>
      <c r="L1399" t="b">
        <v>0</v>
      </c>
      <c r="M1399" t="s">
        <v>11181</v>
      </c>
      <c r="N1399" t="b">
        <v>0</v>
      </c>
      <c r="O1399" t="b">
        <v>0</v>
      </c>
      <c r="P1399" t="b">
        <v>0</v>
      </c>
      <c r="Q1399" t="b">
        <v>1</v>
      </c>
      <c r="R1399" t="s">
        <v>11182</v>
      </c>
      <c r="S1399">
        <v>40</v>
      </c>
      <c r="T1399" t="b">
        <v>0</v>
      </c>
      <c r="V1399" t="s">
        <v>892</v>
      </c>
      <c r="W1399">
        <v>3</v>
      </c>
      <c r="X1399" s="11">
        <v>72</v>
      </c>
      <c r="Y1399">
        <v>1</v>
      </c>
      <c r="Z1399" s="46" cm="1">
        <f t="array" ref="Z1399">IF(V1399="NA",$AD$2,(INDEX($BL$4:$BL$73,MATCH(V1399&amp;W1399,$BK$4:$BK$73&amp;$BJ$4:$BJ$73,0))))</f>
        <v>1.8952516812716595E-2</v>
      </c>
      <c r="AA1399" s="46">
        <f t="shared" si="29"/>
        <v>1.0189525168127167</v>
      </c>
      <c r="AB1399" s="46"/>
    </row>
    <row r="1400" spans="1:28" x14ac:dyDescent="0.25">
      <c r="A1400">
        <v>6472</v>
      </c>
      <c r="B1400" s="1">
        <v>45536.443655463001</v>
      </c>
      <c r="C1400" s="1">
        <v>45536</v>
      </c>
      <c r="D1400" t="s">
        <v>9100</v>
      </c>
      <c r="E1400" t="s">
        <v>9101</v>
      </c>
      <c r="F1400" t="s">
        <v>664</v>
      </c>
      <c r="G1400">
        <v>75</v>
      </c>
      <c r="H1400" t="b">
        <v>0</v>
      </c>
      <c r="I1400" t="s">
        <v>9102</v>
      </c>
      <c r="J1400" t="s">
        <v>9711</v>
      </c>
      <c r="K1400" t="s">
        <v>7</v>
      </c>
      <c r="L1400" t="b">
        <v>0</v>
      </c>
      <c r="M1400" t="s">
        <v>11183</v>
      </c>
      <c r="N1400" t="b">
        <v>0</v>
      </c>
      <c r="O1400" t="b">
        <v>0</v>
      </c>
      <c r="P1400" t="b">
        <v>0</v>
      </c>
      <c r="Q1400" t="b">
        <v>1</v>
      </c>
      <c r="R1400" t="s">
        <v>11184</v>
      </c>
      <c r="S1400">
        <v>40</v>
      </c>
      <c r="T1400" t="b">
        <v>0</v>
      </c>
      <c r="V1400" t="s">
        <v>892</v>
      </c>
      <c r="W1400">
        <v>4</v>
      </c>
      <c r="X1400" s="11">
        <v>77</v>
      </c>
      <c r="Y1400">
        <v>1</v>
      </c>
      <c r="Z1400" s="46" cm="1">
        <f t="array" ref="Z1400">IF(V1400="NA",$AD$2,(INDEX($BL$4:$BL$73,MATCH(V1400&amp;W1400,$BK$4:$BK$73&amp;$BJ$4:$BJ$73,0))))</f>
        <v>1.0498615788681274E-2</v>
      </c>
      <c r="AA1400" s="46">
        <f t="shared" si="29"/>
        <v>1.0104986157886813</v>
      </c>
      <c r="AB1400" s="46"/>
    </row>
    <row r="1401" spans="1:28" x14ac:dyDescent="0.25">
      <c r="A1401">
        <v>6473</v>
      </c>
      <c r="B1401" s="1">
        <v>45536.443364363397</v>
      </c>
      <c r="C1401" s="1">
        <v>45536</v>
      </c>
      <c r="D1401" t="s">
        <v>9100</v>
      </c>
      <c r="E1401" t="s">
        <v>9101</v>
      </c>
      <c r="F1401" t="s">
        <v>664</v>
      </c>
      <c r="G1401">
        <v>76</v>
      </c>
      <c r="H1401" t="b">
        <v>0</v>
      </c>
      <c r="I1401" t="s">
        <v>9102</v>
      </c>
      <c r="J1401" t="s">
        <v>9711</v>
      </c>
      <c r="K1401" t="s">
        <v>7</v>
      </c>
      <c r="L1401" t="b">
        <v>0</v>
      </c>
      <c r="M1401" t="s">
        <v>6776</v>
      </c>
      <c r="N1401" t="b">
        <v>0</v>
      </c>
      <c r="O1401" t="b">
        <v>0</v>
      </c>
      <c r="P1401" t="b">
        <v>0</v>
      </c>
      <c r="Q1401" t="b">
        <v>1</v>
      </c>
      <c r="R1401" t="s">
        <v>3027</v>
      </c>
      <c r="S1401">
        <v>40</v>
      </c>
      <c r="T1401" t="b">
        <v>0</v>
      </c>
      <c r="V1401" t="s">
        <v>893</v>
      </c>
      <c r="W1401">
        <v>5</v>
      </c>
      <c r="X1401" s="11">
        <v>77</v>
      </c>
      <c r="Y1401">
        <v>1</v>
      </c>
      <c r="Z1401" s="46" cm="1">
        <f t="array" ref="Z1401">IF(V1401="NA",$AD$2,(INDEX($BL$4:$BL$73,MATCH(V1401&amp;W1401,$BK$4:$BK$73&amp;$BJ$4:$BJ$73,0))))</f>
        <v>4.1970782120221983E-2</v>
      </c>
      <c r="AA1401" s="46">
        <f t="shared" si="29"/>
        <v>1.041970782120222</v>
      </c>
      <c r="AB1401" s="46"/>
    </row>
    <row r="1402" spans="1:28" x14ac:dyDescent="0.25">
      <c r="A1402">
        <v>6474</v>
      </c>
      <c r="B1402" s="1">
        <v>45536.443095463001</v>
      </c>
      <c r="C1402" s="1">
        <v>45536</v>
      </c>
      <c r="D1402" t="s">
        <v>9100</v>
      </c>
      <c r="E1402" t="s">
        <v>9101</v>
      </c>
      <c r="F1402" t="s">
        <v>664</v>
      </c>
      <c r="G1402">
        <v>79</v>
      </c>
      <c r="H1402" t="b">
        <v>0</v>
      </c>
      <c r="I1402" t="s">
        <v>9102</v>
      </c>
      <c r="J1402" t="s">
        <v>9711</v>
      </c>
      <c r="K1402" t="s">
        <v>7</v>
      </c>
      <c r="L1402" t="b">
        <v>0</v>
      </c>
      <c r="M1402" t="s">
        <v>11185</v>
      </c>
      <c r="N1402" t="b">
        <v>0</v>
      </c>
      <c r="O1402" t="b">
        <v>0</v>
      </c>
      <c r="P1402" t="b">
        <v>0</v>
      </c>
      <c r="Q1402" t="b">
        <v>1</v>
      </c>
      <c r="R1402" t="s">
        <v>11186</v>
      </c>
      <c r="S1402">
        <v>40</v>
      </c>
      <c r="T1402" t="b">
        <v>0</v>
      </c>
      <c r="V1402" t="s">
        <v>893</v>
      </c>
      <c r="W1402">
        <v>5</v>
      </c>
      <c r="X1402" s="11">
        <v>82</v>
      </c>
      <c r="Y1402">
        <v>1</v>
      </c>
      <c r="Z1402" s="46" cm="1">
        <f t="array" ref="Z1402">IF(V1402="NA",$AD$2,(INDEX($BL$4:$BL$73,MATCH(V1402&amp;W1402,$BK$4:$BK$73&amp;$BJ$4:$BJ$73,0))))</f>
        <v>4.1970782120221983E-2</v>
      </c>
      <c r="AA1402" s="46">
        <f t="shared" si="29"/>
        <v>1.041970782120222</v>
      </c>
      <c r="AB1402" s="46"/>
    </row>
    <row r="1403" spans="1:28" x14ac:dyDescent="0.25">
      <c r="A1403">
        <v>6487</v>
      </c>
      <c r="B1403" s="1">
        <v>45536.439643124999</v>
      </c>
      <c r="C1403" s="1">
        <v>45536</v>
      </c>
      <c r="D1403" t="s">
        <v>9100</v>
      </c>
      <c r="E1403" t="s">
        <v>9101</v>
      </c>
      <c r="F1403" t="s">
        <v>664</v>
      </c>
      <c r="G1403">
        <v>74</v>
      </c>
      <c r="H1403" t="b">
        <v>0</v>
      </c>
      <c r="I1403" t="s">
        <v>9102</v>
      </c>
      <c r="J1403" t="s">
        <v>9711</v>
      </c>
      <c r="K1403" t="s">
        <v>7</v>
      </c>
      <c r="L1403" t="b">
        <v>0</v>
      </c>
      <c r="M1403" t="s">
        <v>11187</v>
      </c>
      <c r="N1403" t="b">
        <v>0</v>
      </c>
      <c r="O1403" t="b">
        <v>0</v>
      </c>
      <c r="P1403" t="b">
        <v>0</v>
      </c>
      <c r="Q1403" t="b">
        <v>1</v>
      </c>
      <c r="R1403" t="s">
        <v>11188</v>
      </c>
      <c r="S1403">
        <v>40</v>
      </c>
      <c r="T1403" t="b">
        <v>0</v>
      </c>
      <c r="V1403" t="s">
        <v>658</v>
      </c>
      <c r="W1403">
        <v>4</v>
      </c>
      <c r="X1403" s="11">
        <v>77</v>
      </c>
      <c r="Y1403">
        <v>1</v>
      </c>
      <c r="Z1403" s="46" cm="1">
        <f t="array" ref="Z1403">IF(V1403="NA",$AD$2,(INDEX($BL$4:$BL$73,MATCH(V1403&amp;W1403,$BK$4:$BK$73&amp;$BJ$4:$BJ$73,0))))</f>
        <v>1.1678733304575896E-2</v>
      </c>
      <c r="AA1403" s="46">
        <f t="shared" si="29"/>
        <v>1.0116787333045758</v>
      </c>
      <c r="AB1403" s="46"/>
    </row>
    <row r="1404" spans="1:28" x14ac:dyDescent="0.25">
      <c r="A1404">
        <v>6489</v>
      </c>
      <c r="B1404" s="1">
        <v>45536.439077083298</v>
      </c>
      <c r="C1404" s="1">
        <v>45536</v>
      </c>
      <c r="D1404" t="s">
        <v>9100</v>
      </c>
      <c r="E1404" t="s">
        <v>9101</v>
      </c>
      <c r="F1404" t="s">
        <v>664</v>
      </c>
      <c r="G1404">
        <v>71</v>
      </c>
      <c r="H1404" t="b">
        <v>0</v>
      </c>
      <c r="I1404" t="s">
        <v>9102</v>
      </c>
      <c r="J1404" t="s">
        <v>9711</v>
      </c>
      <c r="K1404" t="s">
        <v>7</v>
      </c>
      <c r="L1404" t="b">
        <v>0</v>
      </c>
      <c r="M1404" t="s">
        <v>11189</v>
      </c>
      <c r="N1404" t="b">
        <v>0</v>
      </c>
      <c r="O1404" t="b">
        <v>0</v>
      </c>
      <c r="P1404" t="b">
        <v>0</v>
      </c>
      <c r="Q1404" t="b">
        <v>1</v>
      </c>
      <c r="R1404" t="s">
        <v>11190</v>
      </c>
      <c r="S1404">
        <v>40</v>
      </c>
      <c r="T1404" t="b">
        <v>0</v>
      </c>
      <c r="V1404" t="s">
        <v>8</v>
      </c>
      <c r="W1404" t="s">
        <v>8</v>
      </c>
      <c r="X1404" s="11">
        <v>72</v>
      </c>
      <c r="Y1404">
        <v>1</v>
      </c>
      <c r="Z1404" s="46" cm="1">
        <f t="array" ref="Z1404">IF(V1404="NA",$AD$2,(INDEX($BL$4:$BL$73,MATCH(V1404&amp;W1404,$BK$4:$BK$73&amp;$BJ$4:$BJ$73,0))))</f>
        <v>-4.0430703315750931E-2</v>
      </c>
      <c r="AA1404" s="46">
        <f t="shared" si="29"/>
        <v>0.95956929668424906</v>
      </c>
      <c r="AB1404" s="46"/>
    </row>
    <row r="1405" spans="1:28" x14ac:dyDescent="0.25">
      <c r="A1405">
        <v>6490</v>
      </c>
      <c r="B1405" s="1">
        <v>45536.438760532401</v>
      </c>
      <c r="C1405" s="1">
        <v>45536</v>
      </c>
      <c r="D1405" t="s">
        <v>9100</v>
      </c>
      <c r="E1405" t="s">
        <v>9101</v>
      </c>
      <c r="F1405" t="s">
        <v>790</v>
      </c>
      <c r="G1405">
        <v>82</v>
      </c>
      <c r="H1405" t="b">
        <v>0</v>
      </c>
      <c r="I1405" t="s">
        <v>9102</v>
      </c>
      <c r="J1405" t="s">
        <v>9711</v>
      </c>
      <c r="K1405" t="s">
        <v>7</v>
      </c>
      <c r="L1405" t="b">
        <v>0</v>
      </c>
      <c r="M1405" t="s">
        <v>11191</v>
      </c>
      <c r="N1405" t="b">
        <v>0</v>
      </c>
      <c r="O1405" t="b">
        <v>0</v>
      </c>
      <c r="P1405" t="b">
        <v>0</v>
      </c>
      <c r="Q1405" t="b">
        <v>1</v>
      </c>
      <c r="R1405" t="s">
        <v>11192</v>
      </c>
      <c r="S1405">
        <v>40</v>
      </c>
      <c r="T1405" t="b">
        <v>0</v>
      </c>
      <c r="V1405" t="s">
        <v>742</v>
      </c>
      <c r="W1405">
        <v>4</v>
      </c>
      <c r="X1405" s="11">
        <v>82</v>
      </c>
      <c r="Y1405">
        <v>1</v>
      </c>
      <c r="Z1405" s="46" cm="1">
        <f t="array" ref="Z1405">IF(V1405="NA",$AD$2,(INDEX($BL$4:$BL$73,MATCH(V1405&amp;W1405,$BK$4:$BK$73&amp;$BJ$4:$BJ$73,0))))</f>
        <v>1.1678733304575913E-2</v>
      </c>
      <c r="AA1405" s="46">
        <f t="shared" si="29"/>
        <v>1.0116787333045758</v>
      </c>
      <c r="AB1405" s="46"/>
    </row>
    <row r="1406" spans="1:28" x14ac:dyDescent="0.25">
      <c r="A1406">
        <v>6491</v>
      </c>
      <c r="B1406" s="1">
        <v>45536.4384708449</v>
      </c>
      <c r="C1406" s="1">
        <v>45536</v>
      </c>
      <c r="D1406" t="s">
        <v>9100</v>
      </c>
      <c r="E1406" t="s">
        <v>9101</v>
      </c>
      <c r="F1406" t="s">
        <v>664</v>
      </c>
      <c r="G1406">
        <v>78</v>
      </c>
      <c r="H1406" t="b">
        <v>0</v>
      </c>
      <c r="I1406" t="s">
        <v>9102</v>
      </c>
      <c r="J1406" t="s">
        <v>9711</v>
      </c>
      <c r="K1406" t="s">
        <v>7</v>
      </c>
      <c r="L1406" t="b">
        <v>0</v>
      </c>
      <c r="M1406" t="s">
        <v>6775</v>
      </c>
      <c r="N1406" t="b">
        <v>0</v>
      </c>
      <c r="O1406" t="b">
        <v>0</v>
      </c>
      <c r="P1406" t="b">
        <v>0</v>
      </c>
      <c r="Q1406" t="b">
        <v>1</v>
      </c>
      <c r="R1406" t="s">
        <v>3021</v>
      </c>
      <c r="S1406">
        <v>40</v>
      </c>
      <c r="T1406" t="b">
        <v>0</v>
      </c>
      <c r="V1406" t="s">
        <v>8</v>
      </c>
      <c r="W1406" t="s">
        <v>8</v>
      </c>
      <c r="X1406" s="11">
        <v>82</v>
      </c>
      <c r="Y1406">
        <v>1</v>
      </c>
      <c r="Z1406" s="46" cm="1">
        <f t="array" ref="Z1406">IF(V1406="NA",$AD$2,(INDEX($BL$4:$BL$73,MATCH(V1406&amp;W1406,$BK$4:$BK$73&amp;$BJ$4:$BJ$73,0))))</f>
        <v>-4.0430703315750931E-2</v>
      </c>
      <c r="AA1406" s="46">
        <f t="shared" si="29"/>
        <v>0.95956929668424906</v>
      </c>
      <c r="AB1406" s="46"/>
    </row>
    <row r="1407" spans="1:28" x14ac:dyDescent="0.25">
      <c r="A1407">
        <v>6492</v>
      </c>
      <c r="B1407" s="1">
        <v>45536.438152928204</v>
      </c>
      <c r="C1407" s="1">
        <v>45536</v>
      </c>
      <c r="D1407" t="s">
        <v>9100</v>
      </c>
      <c r="E1407" t="s">
        <v>9101</v>
      </c>
      <c r="F1407" t="s">
        <v>664</v>
      </c>
      <c r="G1407">
        <v>82</v>
      </c>
      <c r="H1407" t="b">
        <v>0</v>
      </c>
      <c r="I1407" t="s">
        <v>9102</v>
      </c>
      <c r="J1407" t="s">
        <v>9711</v>
      </c>
      <c r="K1407" t="s">
        <v>7</v>
      </c>
      <c r="L1407" t="b">
        <v>0</v>
      </c>
      <c r="M1407" t="s">
        <v>11193</v>
      </c>
      <c r="N1407" t="b">
        <v>0</v>
      </c>
      <c r="O1407" t="b">
        <v>0</v>
      </c>
      <c r="P1407" t="b">
        <v>0</v>
      </c>
      <c r="Q1407" t="b">
        <v>1</v>
      </c>
      <c r="R1407" t="s">
        <v>11194</v>
      </c>
      <c r="S1407">
        <v>40</v>
      </c>
      <c r="T1407" t="b">
        <v>0</v>
      </c>
      <c r="V1407" t="s">
        <v>889</v>
      </c>
      <c r="W1407">
        <v>5</v>
      </c>
      <c r="X1407" s="11">
        <v>82</v>
      </c>
      <c r="Y1407">
        <v>1</v>
      </c>
      <c r="Z1407" s="46" cm="1">
        <f t="array" ref="Z1407">IF(V1407="NA",$AD$2,(INDEX($BL$4:$BL$73,MATCH(V1407&amp;W1407,$BK$4:$BK$73&amp;$BJ$4:$BJ$73,0))))</f>
        <v>4.1970782120221983E-2</v>
      </c>
      <c r="AA1407" s="46">
        <f t="shared" si="29"/>
        <v>1.041970782120222</v>
      </c>
      <c r="AB1407" s="46"/>
    </row>
    <row r="1408" spans="1:28" x14ac:dyDescent="0.25">
      <c r="A1408">
        <v>6493</v>
      </c>
      <c r="B1408" s="1">
        <v>45536.437819710598</v>
      </c>
      <c r="C1408" s="1">
        <v>45536</v>
      </c>
      <c r="D1408" t="s">
        <v>9100</v>
      </c>
      <c r="E1408" t="s">
        <v>9101</v>
      </c>
      <c r="F1408" t="s">
        <v>664</v>
      </c>
      <c r="G1408">
        <v>82</v>
      </c>
      <c r="H1408" t="b">
        <v>0</v>
      </c>
      <c r="I1408" t="s">
        <v>9102</v>
      </c>
      <c r="J1408" t="s">
        <v>9711</v>
      </c>
      <c r="K1408" t="s">
        <v>7</v>
      </c>
      <c r="L1408" t="b">
        <v>0</v>
      </c>
      <c r="M1408" t="s">
        <v>11195</v>
      </c>
      <c r="N1408" t="b">
        <v>0</v>
      </c>
      <c r="O1408" t="b">
        <v>0</v>
      </c>
      <c r="P1408" t="b">
        <v>0</v>
      </c>
      <c r="Q1408" t="b">
        <v>1</v>
      </c>
      <c r="R1408" t="s">
        <v>11196</v>
      </c>
      <c r="S1408">
        <v>40</v>
      </c>
      <c r="T1408" t="b">
        <v>0</v>
      </c>
      <c r="V1408" t="s">
        <v>8</v>
      </c>
      <c r="W1408" t="s">
        <v>8</v>
      </c>
      <c r="X1408" s="11">
        <v>82</v>
      </c>
      <c r="Y1408">
        <v>1</v>
      </c>
      <c r="Z1408" s="46" cm="1">
        <f t="array" ref="Z1408">IF(V1408="NA",$AD$2,(INDEX($BL$4:$BL$73,MATCH(V1408&amp;W1408,$BK$4:$BK$73&amp;$BJ$4:$BJ$73,0))))</f>
        <v>-4.0430703315750931E-2</v>
      </c>
      <c r="AA1408" s="46">
        <f t="shared" si="29"/>
        <v>0.95956929668424906</v>
      </c>
      <c r="AB1408" s="46"/>
    </row>
    <row r="1409" spans="1:28" x14ac:dyDescent="0.25">
      <c r="A1409">
        <v>6495</v>
      </c>
      <c r="B1409" s="1">
        <v>45536.437369849496</v>
      </c>
      <c r="C1409" s="1">
        <v>45536</v>
      </c>
      <c r="D1409" t="s">
        <v>9100</v>
      </c>
      <c r="E1409" t="s">
        <v>9101</v>
      </c>
      <c r="F1409" t="s">
        <v>790</v>
      </c>
      <c r="G1409">
        <v>78</v>
      </c>
      <c r="H1409" t="b">
        <v>0</v>
      </c>
      <c r="I1409" t="s">
        <v>9102</v>
      </c>
      <c r="J1409" t="s">
        <v>9711</v>
      </c>
      <c r="K1409" t="s">
        <v>7</v>
      </c>
      <c r="L1409" t="b">
        <v>0</v>
      </c>
      <c r="M1409" t="s">
        <v>11197</v>
      </c>
      <c r="N1409" t="b">
        <v>0</v>
      </c>
      <c r="O1409" t="b">
        <v>0</v>
      </c>
      <c r="P1409" t="b">
        <v>0</v>
      </c>
      <c r="Q1409" t="b">
        <v>1</v>
      </c>
      <c r="R1409" t="s">
        <v>11198</v>
      </c>
      <c r="S1409">
        <v>40</v>
      </c>
      <c r="T1409" t="b">
        <v>0</v>
      </c>
      <c r="V1409" t="s">
        <v>886</v>
      </c>
      <c r="W1409">
        <v>4</v>
      </c>
      <c r="X1409" s="11">
        <v>82</v>
      </c>
      <c r="Y1409">
        <v>1</v>
      </c>
      <c r="Z1409" s="46" cm="1">
        <f t="array" ref="Z1409">IF(V1409="NA",$AD$2,(INDEX($BL$4:$BL$73,MATCH(V1409&amp;W1409,$BK$4:$BK$73&amp;$BJ$4:$BJ$73,0))))</f>
        <v>1.0498615788681297E-2</v>
      </c>
      <c r="AA1409" s="46">
        <f t="shared" si="29"/>
        <v>1.0104986157886813</v>
      </c>
      <c r="AB1409" s="46"/>
    </row>
    <row r="1410" spans="1:28" x14ac:dyDescent="0.25">
      <c r="A1410">
        <v>6501</v>
      </c>
      <c r="B1410" s="1">
        <v>45536.434885914401</v>
      </c>
      <c r="C1410" s="1">
        <v>45536</v>
      </c>
      <c r="D1410" t="s">
        <v>9100</v>
      </c>
      <c r="E1410" t="s">
        <v>9101</v>
      </c>
      <c r="F1410" t="s">
        <v>664</v>
      </c>
      <c r="G1410">
        <v>74</v>
      </c>
      <c r="H1410" t="b">
        <v>0</v>
      </c>
      <c r="I1410" t="s">
        <v>9102</v>
      </c>
      <c r="J1410" t="s">
        <v>9711</v>
      </c>
      <c r="K1410" t="s">
        <v>7</v>
      </c>
      <c r="L1410" t="b">
        <v>0</v>
      </c>
      <c r="M1410" t="s">
        <v>11199</v>
      </c>
      <c r="N1410" t="b">
        <v>0</v>
      </c>
      <c r="O1410" t="b">
        <v>0</v>
      </c>
      <c r="P1410" t="b">
        <v>0</v>
      </c>
      <c r="Q1410" t="b">
        <v>1</v>
      </c>
      <c r="R1410" t="s">
        <v>11200</v>
      </c>
      <c r="S1410">
        <v>40</v>
      </c>
      <c r="T1410" t="b">
        <v>0</v>
      </c>
      <c r="V1410" t="s">
        <v>8</v>
      </c>
      <c r="W1410" t="s">
        <v>8</v>
      </c>
      <c r="X1410" s="11">
        <v>77</v>
      </c>
      <c r="Y1410">
        <v>1</v>
      </c>
      <c r="Z1410" s="46" cm="1">
        <f t="array" ref="Z1410">IF(V1410="NA",$AD$2,(INDEX($BL$4:$BL$73,MATCH(V1410&amp;W1410,$BK$4:$BK$73&amp;$BJ$4:$BJ$73,0))))</f>
        <v>-4.0430703315750931E-2</v>
      </c>
      <c r="AA1410" s="46">
        <f t="shared" si="29"/>
        <v>0.95956929668424906</v>
      </c>
      <c r="AB1410" s="46"/>
    </row>
    <row r="1411" spans="1:28" x14ac:dyDescent="0.25">
      <c r="A1411">
        <v>6503</v>
      </c>
      <c r="B1411" s="1">
        <v>45536.434397951401</v>
      </c>
      <c r="C1411" s="1">
        <v>45536</v>
      </c>
      <c r="D1411" t="s">
        <v>9100</v>
      </c>
      <c r="E1411" t="s">
        <v>9101</v>
      </c>
      <c r="F1411" t="s">
        <v>790</v>
      </c>
      <c r="G1411">
        <v>70</v>
      </c>
      <c r="H1411" t="b">
        <v>0</v>
      </c>
      <c r="I1411" t="s">
        <v>9102</v>
      </c>
      <c r="J1411" t="s">
        <v>9711</v>
      </c>
      <c r="K1411" t="s">
        <v>7</v>
      </c>
      <c r="L1411" t="b">
        <v>0</v>
      </c>
      <c r="M1411" t="s">
        <v>6774</v>
      </c>
      <c r="N1411" t="b">
        <v>0</v>
      </c>
      <c r="O1411" t="b">
        <v>0</v>
      </c>
      <c r="P1411" t="b">
        <v>0</v>
      </c>
      <c r="Q1411" t="b">
        <v>1</v>
      </c>
      <c r="R1411" t="s">
        <v>1493</v>
      </c>
      <c r="S1411">
        <v>40</v>
      </c>
      <c r="T1411" t="b">
        <v>0</v>
      </c>
      <c r="V1411" t="s">
        <v>888</v>
      </c>
      <c r="W1411">
        <v>4</v>
      </c>
      <c r="X1411" s="11">
        <v>72</v>
      </c>
      <c r="Y1411">
        <v>1</v>
      </c>
      <c r="Z1411" s="46" cm="1">
        <f t="array" ref="Z1411">IF(V1411="NA",$AD$2,(INDEX($BL$4:$BL$73,MATCH(V1411&amp;W1411,$BK$4:$BK$73&amp;$BJ$4:$BJ$73,0))))</f>
        <v>1.0498615788681257E-2</v>
      </c>
      <c r="AA1411" s="46">
        <f t="shared" si="29"/>
        <v>1.0104986157886813</v>
      </c>
      <c r="AB1411" s="46"/>
    </row>
    <row r="1412" spans="1:28" x14ac:dyDescent="0.25">
      <c r="A1412">
        <v>6505</v>
      </c>
      <c r="B1412" s="1">
        <v>45536.4337380324</v>
      </c>
      <c r="C1412" s="1">
        <v>45536</v>
      </c>
      <c r="D1412" t="s">
        <v>9100</v>
      </c>
      <c r="E1412" t="s">
        <v>9101</v>
      </c>
      <c r="F1412" t="s">
        <v>664</v>
      </c>
      <c r="G1412">
        <v>77</v>
      </c>
      <c r="H1412" t="b">
        <v>0</v>
      </c>
      <c r="I1412" t="s">
        <v>9102</v>
      </c>
      <c r="J1412" t="s">
        <v>9711</v>
      </c>
      <c r="K1412" t="s">
        <v>7</v>
      </c>
      <c r="L1412" t="b">
        <v>0</v>
      </c>
      <c r="M1412" t="s">
        <v>11201</v>
      </c>
      <c r="N1412" t="b">
        <v>0</v>
      </c>
      <c r="O1412" t="b">
        <v>0</v>
      </c>
      <c r="P1412" t="b">
        <v>0</v>
      </c>
      <c r="Q1412" t="b">
        <v>1</v>
      </c>
      <c r="R1412" t="s">
        <v>11202</v>
      </c>
      <c r="S1412">
        <v>40</v>
      </c>
      <c r="T1412" t="b">
        <v>0</v>
      </c>
      <c r="V1412" t="s">
        <v>743</v>
      </c>
      <c r="W1412">
        <v>4</v>
      </c>
      <c r="X1412" s="11">
        <v>77</v>
      </c>
      <c r="Y1412">
        <v>1</v>
      </c>
      <c r="Z1412" s="46" cm="1">
        <f t="array" ref="Z1412">IF(V1412="NA",$AD$2,(INDEX($BL$4:$BL$73,MATCH(V1412&amp;W1412,$BK$4:$BK$73&amp;$BJ$4:$BJ$73,0))))</f>
        <v>1.1678733304575811E-2</v>
      </c>
      <c r="AA1412" s="46">
        <f t="shared" ref="AA1412:AA1475" si="30">Y1412+Z1412</f>
        <v>1.0116787333045758</v>
      </c>
      <c r="AB1412" s="46"/>
    </row>
    <row r="1413" spans="1:28" x14ac:dyDescent="0.25">
      <c r="A1413">
        <v>6506</v>
      </c>
      <c r="B1413" s="1">
        <v>45536.433417997701</v>
      </c>
      <c r="C1413" s="1">
        <v>45536</v>
      </c>
      <c r="D1413" t="s">
        <v>9100</v>
      </c>
      <c r="E1413" t="s">
        <v>9101</v>
      </c>
      <c r="F1413" t="s">
        <v>790</v>
      </c>
      <c r="G1413">
        <v>86</v>
      </c>
      <c r="H1413" t="b">
        <v>0</v>
      </c>
      <c r="I1413" t="s">
        <v>9102</v>
      </c>
      <c r="J1413" t="s">
        <v>9103</v>
      </c>
      <c r="K1413" t="s">
        <v>7</v>
      </c>
      <c r="L1413" t="b">
        <v>0</v>
      </c>
      <c r="M1413" t="s">
        <v>11203</v>
      </c>
      <c r="N1413" t="b">
        <v>0</v>
      </c>
      <c r="O1413" t="b">
        <v>0</v>
      </c>
      <c r="P1413" t="b">
        <v>0</v>
      </c>
      <c r="Q1413" t="b">
        <v>1</v>
      </c>
      <c r="R1413" t="s">
        <v>11204</v>
      </c>
      <c r="S1413">
        <v>40</v>
      </c>
      <c r="T1413" t="b">
        <v>0</v>
      </c>
      <c r="V1413" t="s">
        <v>886</v>
      </c>
      <c r="W1413">
        <v>4</v>
      </c>
      <c r="X1413" s="11">
        <v>87</v>
      </c>
      <c r="Y1413">
        <v>1</v>
      </c>
      <c r="Z1413" s="46" cm="1">
        <f t="array" ref="Z1413">IF(V1413="NA",$AD$2,(INDEX($BL$4:$BL$73,MATCH(V1413&amp;W1413,$BK$4:$BK$73&amp;$BJ$4:$BJ$73,0))))</f>
        <v>1.0498615788681297E-2</v>
      </c>
      <c r="AA1413" s="46">
        <f t="shared" si="30"/>
        <v>1.0104986157886813</v>
      </c>
      <c r="AB1413" s="46"/>
    </row>
    <row r="1414" spans="1:28" x14ac:dyDescent="0.25">
      <c r="A1414">
        <v>6507</v>
      </c>
      <c r="B1414" s="1">
        <v>45536.433104259297</v>
      </c>
      <c r="C1414" s="1">
        <v>45536</v>
      </c>
      <c r="D1414" t="s">
        <v>9100</v>
      </c>
      <c r="E1414" t="s">
        <v>9101</v>
      </c>
      <c r="F1414" t="s">
        <v>790</v>
      </c>
      <c r="G1414">
        <v>78</v>
      </c>
      <c r="H1414" t="b">
        <v>0</v>
      </c>
      <c r="I1414" t="s">
        <v>9102</v>
      </c>
      <c r="J1414" t="s">
        <v>9103</v>
      </c>
      <c r="K1414" t="s">
        <v>7</v>
      </c>
      <c r="L1414" t="b">
        <v>0</v>
      </c>
      <c r="M1414" t="s">
        <v>11205</v>
      </c>
      <c r="N1414" t="b">
        <v>0</v>
      </c>
      <c r="O1414" t="b">
        <v>0</v>
      </c>
      <c r="P1414" t="b">
        <v>0</v>
      </c>
      <c r="Q1414" t="b">
        <v>1</v>
      </c>
      <c r="R1414" t="s">
        <v>11206</v>
      </c>
      <c r="S1414">
        <v>40</v>
      </c>
      <c r="T1414" t="b">
        <v>0</v>
      </c>
      <c r="V1414" t="s">
        <v>886</v>
      </c>
      <c r="W1414">
        <v>4</v>
      </c>
      <c r="X1414" s="11">
        <v>82</v>
      </c>
      <c r="Y1414">
        <v>1</v>
      </c>
      <c r="Z1414" s="46" cm="1">
        <f t="array" ref="Z1414">IF(V1414="NA",$AD$2,(INDEX($BL$4:$BL$73,MATCH(V1414&amp;W1414,$BK$4:$BK$73&amp;$BJ$4:$BJ$73,0))))</f>
        <v>1.0498615788681297E-2</v>
      </c>
      <c r="AA1414" s="46">
        <f t="shared" si="30"/>
        <v>1.0104986157886813</v>
      </c>
      <c r="AB1414" s="46"/>
    </row>
    <row r="1415" spans="1:28" x14ac:dyDescent="0.25">
      <c r="A1415">
        <v>6508</v>
      </c>
      <c r="B1415" s="1">
        <v>45536.432006955998</v>
      </c>
      <c r="C1415" s="1">
        <v>45536</v>
      </c>
      <c r="D1415" t="s">
        <v>9100</v>
      </c>
      <c r="E1415" t="s">
        <v>9101</v>
      </c>
      <c r="F1415" t="s">
        <v>790</v>
      </c>
      <c r="G1415">
        <v>84</v>
      </c>
      <c r="H1415" t="b">
        <v>0</v>
      </c>
      <c r="I1415" t="s">
        <v>9102</v>
      </c>
      <c r="J1415" t="s">
        <v>9103</v>
      </c>
      <c r="K1415" t="s">
        <v>7</v>
      </c>
      <c r="L1415" t="b">
        <v>0</v>
      </c>
      <c r="M1415" t="s">
        <v>11207</v>
      </c>
      <c r="N1415" t="b">
        <v>0</v>
      </c>
      <c r="O1415" t="b">
        <v>0</v>
      </c>
      <c r="P1415" t="b">
        <v>0</v>
      </c>
      <c r="Q1415" t="b">
        <v>1</v>
      </c>
      <c r="R1415" t="s">
        <v>11208</v>
      </c>
      <c r="S1415">
        <v>40</v>
      </c>
      <c r="T1415" t="b">
        <v>0</v>
      </c>
      <c r="V1415" t="s">
        <v>892</v>
      </c>
      <c r="W1415">
        <v>4</v>
      </c>
      <c r="X1415" s="11">
        <v>87</v>
      </c>
      <c r="Y1415">
        <v>1</v>
      </c>
      <c r="Z1415" s="46" cm="1">
        <f t="array" ref="Z1415">IF(V1415="NA",$AD$2,(INDEX($BL$4:$BL$73,MATCH(V1415&amp;W1415,$BK$4:$BK$73&amp;$BJ$4:$BJ$73,0))))</f>
        <v>1.0498615788681274E-2</v>
      </c>
      <c r="AA1415" s="46">
        <f t="shared" si="30"/>
        <v>1.0104986157886813</v>
      </c>
      <c r="AB1415" s="46"/>
    </row>
    <row r="1416" spans="1:28" x14ac:dyDescent="0.25">
      <c r="A1416">
        <v>6518</v>
      </c>
      <c r="B1416" s="1">
        <v>45536.429789907401</v>
      </c>
      <c r="C1416" s="1">
        <v>45536</v>
      </c>
      <c r="D1416" t="s">
        <v>9100</v>
      </c>
      <c r="E1416" t="s">
        <v>9101</v>
      </c>
      <c r="F1416" t="s">
        <v>664</v>
      </c>
      <c r="G1416">
        <v>70</v>
      </c>
      <c r="H1416" t="b">
        <v>0</v>
      </c>
      <c r="I1416" t="s">
        <v>9102</v>
      </c>
      <c r="J1416" t="s">
        <v>9103</v>
      </c>
      <c r="K1416" t="s">
        <v>7</v>
      </c>
      <c r="L1416" t="b">
        <v>0</v>
      </c>
      <c r="M1416" t="s">
        <v>11209</v>
      </c>
      <c r="N1416" t="b">
        <v>0</v>
      </c>
      <c r="O1416" t="b">
        <v>0</v>
      </c>
      <c r="P1416" t="b">
        <v>0</v>
      </c>
      <c r="Q1416" t="b">
        <v>1</v>
      </c>
      <c r="R1416" t="s">
        <v>11210</v>
      </c>
      <c r="S1416">
        <v>40</v>
      </c>
      <c r="T1416" t="b">
        <v>0</v>
      </c>
      <c r="V1416" t="s">
        <v>886</v>
      </c>
      <c r="W1416">
        <v>3</v>
      </c>
      <c r="X1416" s="11">
        <v>72</v>
      </c>
      <c r="Y1416">
        <v>1</v>
      </c>
      <c r="Z1416" s="46" cm="1">
        <f t="array" ref="Z1416">IF(V1416="NA",$AD$2,(INDEX($BL$4:$BL$73,MATCH(V1416&amp;W1416,$BK$4:$BK$73&amp;$BJ$4:$BJ$73,0))))</f>
        <v>1.8952516812716664E-2</v>
      </c>
      <c r="AA1416" s="46">
        <f t="shared" si="30"/>
        <v>1.0189525168127167</v>
      </c>
      <c r="AB1416" s="46"/>
    </row>
    <row r="1417" spans="1:28" x14ac:dyDescent="0.25">
      <c r="A1417">
        <v>6519</v>
      </c>
      <c r="B1417" s="1">
        <v>45536.429504490698</v>
      </c>
      <c r="C1417" s="1">
        <v>45536</v>
      </c>
      <c r="D1417" t="s">
        <v>9100</v>
      </c>
      <c r="E1417" t="s">
        <v>9101</v>
      </c>
      <c r="F1417" t="s">
        <v>664</v>
      </c>
      <c r="G1417">
        <v>74</v>
      </c>
      <c r="H1417" t="b">
        <v>0</v>
      </c>
      <c r="I1417" t="s">
        <v>9102</v>
      </c>
      <c r="J1417" t="s">
        <v>9103</v>
      </c>
      <c r="K1417" t="s">
        <v>7</v>
      </c>
      <c r="L1417" t="b">
        <v>0</v>
      </c>
      <c r="M1417" t="s">
        <v>11211</v>
      </c>
      <c r="N1417" t="b">
        <v>0</v>
      </c>
      <c r="O1417" t="b">
        <v>0</v>
      </c>
      <c r="P1417" t="b">
        <v>0</v>
      </c>
      <c r="Q1417" t="b">
        <v>1</v>
      </c>
      <c r="R1417" t="s">
        <v>11212</v>
      </c>
      <c r="S1417">
        <v>40</v>
      </c>
      <c r="T1417" t="b">
        <v>0</v>
      </c>
      <c r="V1417" t="s">
        <v>886</v>
      </c>
      <c r="W1417">
        <v>5</v>
      </c>
      <c r="X1417" s="11">
        <v>77</v>
      </c>
      <c r="Y1417">
        <v>1</v>
      </c>
      <c r="Z1417" s="46" cm="1">
        <f t="array" ref="Z1417">IF(V1417="NA",$AD$2,(INDEX($BL$4:$BL$73,MATCH(V1417&amp;W1417,$BK$4:$BK$73&amp;$BJ$4:$BJ$73,0))))</f>
        <v>4.1970782120221983E-2</v>
      </c>
      <c r="AA1417" s="46">
        <f t="shared" si="30"/>
        <v>1.041970782120222</v>
      </c>
      <c r="AB1417" s="46"/>
    </row>
    <row r="1418" spans="1:28" x14ac:dyDescent="0.25">
      <c r="A1418">
        <v>6520</v>
      </c>
      <c r="B1418" s="1">
        <v>45536.429202245403</v>
      </c>
      <c r="C1418" s="1">
        <v>45536</v>
      </c>
      <c r="D1418" t="s">
        <v>9100</v>
      </c>
      <c r="E1418" t="s">
        <v>9101</v>
      </c>
      <c r="F1418" t="s">
        <v>664</v>
      </c>
      <c r="G1418">
        <v>74</v>
      </c>
      <c r="H1418" t="b">
        <v>0</v>
      </c>
      <c r="I1418" t="s">
        <v>9102</v>
      </c>
      <c r="J1418" t="s">
        <v>9103</v>
      </c>
      <c r="K1418" t="s">
        <v>7</v>
      </c>
      <c r="L1418" t="b">
        <v>0</v>
      </c>
      <c r="M1418" t="s">
        <v>11213</v>
      </c>
      <c r="N1418" t="b">
        <v>0</v>
      </c>
      <c r="O1418" t="b">
        <v>0</v>
      </c>
      <c r="P1418" t="b">
        <v>0</v>
      </c>
      <c r="Q1418" t="b">
        <v>1</v>
      </c>
      <c r="R1418" t="s">
        <v>11214</v>
      </c>
      <c r="S1418">
        <v>40</v>
      </c>
      <c r="T1418" t="b">
        <v>0</v>
      </c>
      <c r="V1418" t="s">
        <v>8</v>
      </c>
      <c r="W1418" t="s">
        <v>8</v>
      </c>
      <c r="X1418" s="11">
        <v>77</v>
      </c>
      <c r="Y1418">
        <v>1</v>
      </c>
      <c r="Z1418" s="46" cm="1">
        <f t="array" ref="Z1418">IF(V1418="NA",$AD$2,(INDEX($BL$4:$BL$73,MATCH(V1418&amp;W1418,$BK$4:$BK$73&amp;$BJ$4:$BJ$73,0))))</f>
        <v>-4.0430703315750931E-2</v>
      </c>
      <c r="AA1418" s="46">
        <f t="shared" si="30"/>
        <v>0.95956929668424906</v>
      </c>
      <c r="AB1418" s="46"/>
    </row>
    <row r="1419" spans="1:28" x14ac:dyDescent="0.25">
      <c r="A1419">
        <v>6521</v>
      </c>
      <c r="B1419" s="1">
        <v>45536.428916990699</v>
      </c>
      <c r="C1419" s="1">
        <v>45536</v>
      </c>
      <c r="D1419" t="s">
        <v>9100</v>
      </c>
      <c r="E1419" t="s">
        <v>9101</v>
      </c>
      <c r="F1419" t="s">
        <v>790</v>
      </c>
      <c r="G1419">
        <v>74</v>
      </c>
      <c r="H1419" t="b">
        <v>0</v>
      </c>
      <c r="I1419" t="s">
        <v>9102</v>
      </c>
      <c r="J1419" t="s">
        <v>9103</v>
      </c>
      <c r="K1419" t="s">
        <v>7</v>
      </c>
      <c r="L1419" t="b">
        <v>0</v>
      </c>
      <c r="M1419" t="s">
        <v>6773</v>
      </c>
      <c r="N1419" t="b">
        <v>0</v>
      </c>
      <c r="O1419" t="b">
        <v>0</v>
      </c>
      <c r="P1419" t="b">
        <v>0</v>
      </c>
      <c r="Q1419" t="b">
        <v>1</v>
      </c>
      <c r="R1419" t="s">
        <v>3012</v>
      </c>
      <c r="S1419">
        <v>40</v>
      </c>
      <c r="T1419" t="b">
        <v>0</v>
      </c>
      <c r="V1419" t="s">
        <v>888</v>
      </c>
      <c r="W1419">
        <v>5</v>
      </c>
      <c r="X1419" s="11">
        <v>77</v>
      </c>
      <c r="Y1419">
        <v>1</v>
      </c>
      <c r="Z1419" s="46" cm="1">
        <f t="array" ref="Z1419">IF(V1419="NA",$AD$2,(INDEX($BL$4:$BL$73,MATCH(V1419&amp;W1419,$BK$4:$BK$73&amp;$BJ$4:$BJ$73,0))))</f>
        <v>4.1970782120221983E-2</v>
      </c>
      <c r="AA1419" s="46">
        <f t="shared" si="30"/>
        <v>1.041970782120222</v>
      </c>
      <c r="AB1419" s="46"/>
    </row>
    <row r="1420" spans="1:28" x14ac:dyDescent="0.25">
      <c r="A1420">
        <v>6522</v>
      </c>
      <c r="B1420" s="1">
        <v>45536.428598645798</v>
      </c>
      <c r="C1420" s="1">
        <v>45536</v>
      </c>
      <c r="D1420" t="s">
        <v>9100</v>
      </c>
      <c r="E1420" t="s">
        <v>9101</v>
      </c>
      <c r="F1420" t="s">
        <v>664</v>
      </c>
      <c r="G1420">
        <v>75</v>
      </c>
      <c r="H1420" t="b">
        <v>0</v>
      </c>
      <c r="I1420" t="s">
        <v>9102</v>
      </c>
      <c r="J1420" t="s">
        <v>9103</v>
      </c>
      <c r="K1420" t="s">
        <v>7</v>
      </c>
      <c r="L1420" t="b">
        <v>0</v>
      </c>
      <c r="M1420" t="s">
        <v>11215</v>
      </c>
      <c r="N1420" t="b">
        <v>0</v>
      </c>
      <c r="O1420" t="b">
        <v>0</v>
      </c>
      <c r="P1420" t="b">
        <v>0</v>
      </c>
      <c r="Q1420" t="b">
        <v>1</v>
      </c>
      <c r="R1420" t="s">
        <v>11216</v>
      </c>
      <c r="S1420">
        <v>40</v>
      </c>
      <c r="T1420" t="b">
        <v>0</v>
      </c>
      <c r="V1420" t="s">
        <v>886</v>
      </c>
      <c r="W1420">
        <v>4</v>
      </c>
      <c r="X1420" s="11">
        <v>77</v>
      </c>
      <c r="Y1420">
        <v>1</v>
      </c>
      <c r="Z1420" s="46" cm="1">
        <f t="array" ref="Z1420">IF(V1420="NA",$AD$2,(INDEX($BL$4:$BL$73,MATCH(V1420&amp;W1420,$BK$4:$BK$73&amp;$BJ$4:$BJ$73,0))))</f>
        <v>1.0498615788681297E-2</v>
      </c>
      <c r="AA1420" s="46">
        <f t="shared" si="30"/>
        <v>1.0104986157886813</v>
      </c>
      <c r="AB1420" s="46"/>
    </row>
    <row r="1421" spans="1:28" x14ac:dyDescent="0.25">
      <c r="A1421">
        <v>6524</v>
      </c>
      <c r="B1421" s="1">
        <v>45536.428139027797</v>
      </c>
      <c r="C1421" s="1">
        <v>45536</v>
      </c>
      <c r="D1421" t="s">
        <v>9100</v>
      </c>
      <c r="E1421" t="s">
        <v>9101</v>
      </c>
      <c r="F1421" t="s">
        <v>790</v>
      </c>
      <c r="G1421">
        <v>88</v>
      </c>
      <c r="H1421" t="b">
        <v>0</v>
      </c>
      <c r="I1421" t="s">
        <v>9102</v>
      </c>
      <c r="J1421" t="s">
        <v>9103</v>
      </c>
      <c r="K1421" t="s">
        <v>7</v>
      </c>
      <c r="L1421" t="b">
        <v>0</v>
      </c>
      <c r="M1421" t="s">
        <v>11217</v>
      </c>
      <c r="N1421" t="b">
        <v>0</v>
      </c>
      <c r="O1421" t="b">
        <v>0</v>
      </c>
      <c r="P1421" t="b">
        <v>0</v>
      </c>
      <c r="Q1421" t="b">
        <v>1</v>
      </c>
      <c r="R1421" t="s">
        <v>11218</v>
      </c>
      <c r="S1421">
        <v>40</v>
      </c>
      <c r="T1421" t="b">
        <v>0</v>
      </c>
      <c r="V1421" t="s">
        <v>741</v>
      </c>
      <c r="W1421">
        <v>5</v>
      </c>
      <c r="X1421" s="11">
        <v>92</v>
      </c>
      <c r="Y1421">
        <v>1</v>
      </c>
      <c r="Z1421" s="46" cm="1">
        <f t="array" ref="Z1421">IF(V1421="NA",$AD$2,(INDEX($BL$4:$BL$73,MATCH(V1421&amp;W1421,$BK$4:$BK$73&amp;$BJ$4:$BJ$73,0))))</f>
        <v>2.9563914871896368E-3</v>
      </c>
      <c r="AA1421" s="46">
        <f t="shared" si="30"/>
        <v>1.0029563914871897</v>
      </c>
      <c r="AB1421" s="46"/>
    </row>
    <row r="1422" spans="1:28" x14ac:dyDescent="0.25">
      <c r="A1422">
        <v>6525</v>
      </c>
      <c r="B1422" s="1">
        <v>45536.427842164398</v>
      </c>
      <c r="C1422" s="1">
        <v>45536</v>
      </c>
      <c r="D1422" t="s">
        <v>9100</v>
      </c>
      <c r="E1422" t="s">
        <v>9101</v>
      </c>
      <c r="F1422" t="s">
        <v>790</v>
      </c>
      <c r="G1422">
        <v>85</v>
      </c>
      <c r="H1422" t="b">
        <v>0</v>
      </c>
      <c r="I1422" t="s">
        <v>9102</v>
      </c>
      <c r="J1422" t="s">
        <v>9103</v>
      </c>
      <c r="K1422" t="s">
        <v>7</v>
      </c>
      <c r="L1422" t="b">
        <v>0</v>
      </c>
      <c r="M1422" t="s">
        <v>11219</v>
      </c>
      <c r="N1422" t="b">
        <v>0</v>
      </c>
      <c r="O1422" t="b">
        <v>0</v>
      </c>
      <c r="P1422" t="b">
        <v>0</v>
      </c>
      <c r="Q1422" t="b">
        <v>1</v>
      </c>
      <c r="R1422" t="s">
        <v>11220</v>
      </c>
      <c r="S1422">
        <v>40</v>
      </c>
      <c r="T1422" t="b">
        <v>0</v>
      </c>
      <c r="V1422" t="s">
        <v>8</v>
      </c>
      <c r="W1422" t="s">
        <v>8</v>
      </c>
      <c r="X1422" s="11">
        <v>87</v>
      </c>
      <c r="Y1422">
        <v>1</v>
      </c>
      <c r="Z1422" s="46" cm="1">
        <f t="array" ref="Z1422">IF(V1422="NA",$AD$2,(INDEX($BL$4:$BL$73,MATCH(V1422&amp;W1422,$BK$4:$BK$73&amp;$BJ$4:$BJ$73,0))))</f>
        <v>-4.0430703315750931E-2</v>
      </c>
      <c r="AA1422" s="46">
        <f t="shared" si="30"/>
        <v>0.95956929668424906</v>
      </c>
      <c r="AB1422" s="46"/>
    </row>
    <row r="1423" spans="1:28" x14ac:dyDescent="0.25">
      <c r="A1423">
        <v>6528</v>
      </c>
      <c r="B1423" s="1">
        <v>45536.423675810198</v>
      </c>
      <c r="C1423" s="1">
        <v>45536</v>
      </c>
      <c r="D1423" t="s">
        <v>9100</v>
      </c>
      <c r="E1423" t="s">
        <v>9101</v>
      </c>
      <c r="F1423" t="s">
        <v>790</v>
      </c>
      <c r="G1423">
        <v>84</v>
      </c>
      <c r="H1423" t="b">
        <v>0</v>
      </c>
      <c r="I1423" t="s">
        <v>9102</v>
      </c>
      <c r="J1423" t="s">
        <v>9103</v>
      </c>
      <c r="K1423" t="s">
        <v>7</v>
      </c>
      <c r="L1423" t="b">
        <v>0</v>
      </c>
      <c r="M1423" t="s">
        <v>11221</v>
      </c>
      <c r="N1423" t="b">
        <v>0</v>
      </c>
      <c r="O1423" t="b">
        <v>0</v>
      </c>
      <c r="P1423" t="b">
        <v>0</v>
      </c>
      <c r="Q1423" t="b">
        <v>1</v>
      </c>
      <c r="R1423" t="s">
        <v>11222</v>
      </c>
      <c r="S1423">
        <v>40</v>
      </c>
      <c r="T1423" t="b">
        <v>0</v>
      </c>
      <c r="V1423" t="s">
        <v>8</v>
      </c>
      <c r="W1423" t="s">
        <v>8</v>
      </c>
      <c r="X1423" s="11">
        <v>87</v>
      </c>
      <c r="Y1423">
        <v>1</v>
      </c>
      <c r="Z1423" s="46" cm="1">
        <f t="array" ref="Z1423">IF(V1423="NA",$AD$2,(INDEX($BL$4:$BL$73,MATCH(V1423&amp;W1423,$BK$4:$BK$73&amp;$BJ$4:$BJ$73,0))))</f>
        <v>-4.0430703315750931E-2</v>
      </c>
      <c r="AA1423" s="46">
        <f t="shared" si="30"/>
        <v>0.95956929668424906</v>
      </c>
      <c r="AB1423" s="46"/>
    </row>
    <row r="1424" spans="1:28" x14ac:dyDescent="0.25">
      <c r="A1424">
        <v>6536</v>
      </c>
      <c r="B1424" s="1">
        <v>45536.421933703699</v>
      </c>
      <c r="C1424" s="1">
        <v>45536</v>
      </c>
      <c r="D1424" t="s">
        <v>9100</v>
      </c>
      <c r="E1424" t="s">
        <v>9101</v>
      </c>
      <c r="F1424" t="s">
        <v>664</v>
      </c>
      <c r="G1424">
        <v>78</v>
      </c>
      <c r="H1424" t="b">
        <v>0</v>
      </c>
      <c r="I1424" t="s">
        <v>9102</v>
      </c>
      <c r="J1424" t="s">
        <v>9103</v>
      </c>
      <c r="K1424" t="s">
        <v>7</v>
      </c>
      <c r="L1424" t="b">
        <v>0</v>
      </c>
      <c r="M1424" t="s">
        <v>11223</v>
      </c>
      <c r="N1424" t="b">
        <v>0</v>
      </c>
      <c r="O1424" t="b">
        <v>0</v>
      </c>
      <c r="P1424" t="b">
        <v>0</v>
      </c>
      <c r="Q1424" t="b">
        <v>1</v>
      </c>
      <c r="R1424" t="s">
        <v>11224</v>
      </c>
      <c r="S1424">
        <v>40</v>
      </c>
      <c r="T1424" t="b">
        <v>0</v>
      </c>
      <c r="V1424" t="s">
        <v>886</v>
      </c>
      <c r="W1424">
        <v>5</v>
      </c>
      <c r="X1424" s="11">
        <v>82</v>
      </c>
      <c r="Y1424">
        <v>1</v>
      </c>
      <c r="Z1424" s="46" cm="1">
        <f t="array" ref="Z1424">IF(V1424="NA",$AD$2,(INDEX($BL$4:$BL$73,MATCH(V1424&amp;W1424,$BK$4:$BK$73&amp;$BJ$4:$BJ$73,0))))</f>
        <v>4.1970782120221983E-2</v>
      </c>
      <c r="AA1424" s="46">
        <f t="shared" si="30"/>
        <v>1.041970782120222</v>
      </c>
      <c r="AB1424" s="46"/>
    </row>
    <row r="1425" spans="1:28" x14ac:dyDescent="0.25">
      <c r="A1425">
        <v>6537</v>
      </c>
      <c r="B1425" s="1">
        <v>45536.421654953701</v>
      </c>
      <c r="C1425" s="1">
        <v>45536</v>
      </c>
      <c r="D1425" t="s">
        <v>9100</v>
      </c>
      <c r="E1425" t="s">
        <v>9101</v>
      </c>
      <c r="F1425" t="s">
        <v>790</v>
      </c>
      <c r="G1425">
        <v>74</v>
      </c>
      <c r="H1425" t="b">
        <v>0</v>
      </c>
      <c r="I1425" t="s">
        <v>9102</v>
      </c>
      <c r="J1425" t="s">
        <v>9103</v>
      </c>
      <c r="K1425" t="s">
        <v>7</v>
      </c>
      <c r="L1425" t="b">
        <v>0</v>
      </c>
      <c r="M1425" t="s">
        <v>11225</v>
      </c>
      <c r="N1425" t="b">
        <v>0</v>
      </c>
      <c r="O1425" t="b">
        <v>0</v>
      </c>
      <c r="P1425" t="b">
        <v>0</v>
      </c>
      <c r="Q1425" t="b">
        <v>1</v>
      </c>
      <c r="R1425" t="s">
        <v>11226</v>
      </c>
      <c r="S1425">
        <v>40</v>
      </c>
      <c r="T1425" t="b">
        <v>0</v>
      </c>
      <c r="V1425" t="s">
        <v>886</v>
      </c>
      <c r="W1425">
        <v>3</v>
      </c>
      <c r="X1425" s="11">
        <v>77</v>
      </c>
      <c r="Y1425">
        <v>1</v>
      </c>
      <c r="Z1425" s="46" cm="1">
        <f t="array" ref="Z1425">IF(V1425="NA",$AD$2,(INDEX($BL$4:$BL$73,MATCH(V1425&amp;W1425,$BK$4:$BK$73&amp;$BJ$4:$BJ$73,0))))</f>
        <v>1.8952516812716664E-2</v>
      </c>
      <c r="AA1425" s="46">
        <f t="shared" si="30"/>
        <v>1.0189525168127167</v>
      </c>
      <c r="AB1425" s="46"/>
    </row>
    <row r="1426" spans="1:28" x14ac:dyDescent="0.25">
      <c r="A1426">
        <v>6538</v>
      </c>
      <c r="B1426" s="1">
        <v>45536.421363472196</v>
      </c>
      <c r="C1426" s="1">
        <v>45536</v>
      </c>
      <c r="D1426" t="s">
        <v>9100</v>
      </c>
      <c r="E1426" t="s">
        <v>9101</v>
      </c>
      <c r="F1426" t="s">
        <v>664</v>
      </c>
      <c r="G1426">
        <v>78</v>
      </c>
      <c r="H1426" t="b">
        <v>0</v>
      </c>
      <c r="I1426" t="s">
        <v>9102</v>
      </c>
      <c r="J1426" t="s">
        <v>9103</v>
      </c>
      <c r="K1426" t="s">
        <v>7</v>
      </c>
      <c r="L1426" t="b">
        <v>0</v>
      </c>
      <c r="M1426" t="s">
        <v>11227</v>
      </c>
      <c r="N1426" t="b">
        <v>0</v>
      </c>
      <c r="O1426" t="b">
        <v>0</v>
      </c>
      <c r="P1426" t="b">
        <v>0</v>
      </c>
      <c r="Q1426" t="b">
        <v>1</v>
      </c>
      <c r="R1426" t="s">
        <v>11228</v>
      </c>
      <c r="S1426">
        <v>40</v>
      </c>
      <c r="T1426" t="b">
        <v>0</v>
      </c>
      <c r="V1426" t="s">
        <v>658</v>
      </c>
      <c r="W1426">
        <v>4</v>
      </c>
      <c r="X1426" s="11">
        <v>82</v>
      </c>
      <c r="Y1426">
        <v>1</v>
      </c>
      <c r="Z1426" s="46" cm="1">
        <f t="array" ref="Z1426">IF(V1426="NA",$AD$2,(INDEX($BL$4:$BL$73,MATCH(V1426&amp;W1426,$BK$4:$BK$73&amp;$BJ$4:$BJ$73,0))))</f>
        <v>1.1678733304575896E-2</v>
      </c>
      <c r="AA1426" s="46">
        <f t="shared" si="30"/>
        <v>1.0116787333045758</v>
      </c>
      <c r="AB1426" s="46"/>
    </row>
    <row r="1427" spans="1:28" x14ac:dyDescent="0.25">
      <c r="A1427">
        <v>6539</v>
      </c>
      <c r="B1427" s="1">
        <v>45536.421085914299</v>
      </c>
      <c r="C1427" s="1">
        <v>45536</v>
      </c>
      <c r="D1427" t="s">
        <v>9100</v>
      </c>
      <c r="E1427" t="s">
        <v>9101</v>
      </c>
      <c r="F1427" t="s">
        <v>790</v>
      </c>
      <c r="G1427">
        <v>77</v>
      </c>
      <c r="H1427" t="b">
        <v>0</v>
      </c>
      <c r="I1427" t="s">
        <v>9102</v>
      </c>
      <c r="J1427" t="s">
        <v>9103</v>
      </c>
      <c r="K1427" t="s">
        <v>7</v>
      </c>
      <c r="L1427" t="b">
        <v>0</v>
      </c>
      <c r="M1427" t="s">
        <v>6772</v>
      </c>
      <c r="N1427" t="b">
        <v>0</v>
      </c>
      <c r="O1427" t="b">
        <v>0</v>
      </c>
      <c r="P1427" t="b">
        <v>0</v>
      </c>
      <c r="Q1427" t="b">
        <v>1</v>
      </c>
      <c r="R1427" t="s">
        <v>1487</v>
      </c>
      <c r="S1427">
        <v>40</v>
      </c>
      <c r="T1427" t="b">
        <v>0</v>
      </c>
      <c r="V1427" t="s">
        <v>740</v>
      </c>
      <c r="W1427">
        <v>4</v>
      </c>
      <c r="X1427" s="11">
        <v>77</v>
      </c>
      <c r="Y1427">
        <v>1</v>
      </c>
      <c r="Z1427" s="46" cm="1">
        <f t="array" ref="Z1427">IF(V1427="NA",$AD$2,(INDEX($BL$4:$BL$73,MATCH(V1427&amp;W1427,$BK$4:$BK$73&amp;$BJ$4:$BJ$73,0))))</f>
        <v>1.0498615788681253E-2</v>
      </c>
      <c r="AA1427" s="46">
        <f t="shared" si="30"/>
        <v>1.0104986157886813</v>
      </c>
      <c r="AB1427" s="46"/>
    </row>
    <row r="1428" spans="1:28" x14ac:dyDescent="0.25">
      <c r="A1428">
        <v>6541</v>
      </c>
      <c r="B1428" s="1">
        <v>45536.420493136597</v>
      </c>
      <c r="C1428" s="1">
        <v>45536</v>
      </c>
      <c r="D1428" t="s">
        <v>9100</v>
      </c>
      <c r="E1428" t="s">
        <v>9101</v>
      </c>
      <c r="F1428" t="s">
        <v>790</v>
      </c>
      <c r="G1428">
        <v>79</v>
      </c>
      <c r="H1428" t="b">
        <v>0</v>
      </c>
      <c r="I1428" t="s">
        <v>9102</v>
      </c>
      <c r="J1428" t="s">
        <v>9103</v>
      </c>
      <c r="K1428" t="s">
        <v>7</v>
      </c>
      <c r="L1428" t="b">
        <v>0</v>
      </c>
      <c r="M1428" t="s">
        <v>11229</v>
      </c>
      <c r="N1428" t="b">
        <v>0</v>
      </c>
      <c r="O1428" t="b">
        <v>0</v>
      </c>
      <c r="P1428" t="b">
        <v>0</v>
      </c>
      <c r="Q1428" t="b">
        <v>1</v>
      </c>
      <c r="R1428" t="s">
        <v>11230</v>
      </c>
      <c r="S1428">
        <v>40</v>
      </c>
      <c r="T1428" t="b">
        <v>0</v>
      </c>
      <c r="V1428" t="s">
        <v>889</v>
      </c>
      <c r="W1428">
        <v>4</v>
      </c>
      <c r="X1428" s="11">
        <v>82</v>
      </c>
      <c r="Y1428">
        <v>1</v>
      </c>
      <c r="Z1428" s="46" cm="1">
        <f t="array" ref="Z1428">IF(V1428="NA",$AD$2,(INDEX($BL$4:$BL$73,MATCH(V1428&amp;W1428,$BK$4:$BK$73&amp;$BJ$4:$BJ$73,0))))</f>
        <v>1.0498615788681227E-2</v>
      </c>
      <c r="AA1428" s="46">
        <f t="shared" si="30"/>
        <v>1.0104986157886813</v>
      </c>
      <c r="AB1428" s="46"/>
    </row>
    <row r="1429" spans="1:28" x14ac:dyDescent="0.25">
      <c r="A1429">
        <v>6542</v>
      </c>
      <c r="B1429" s="1">
        <v>45536.420236319398</v>
      </c>
      <c r="C1429" s="1">
        <v>45536</v>
      </c>
      <c r="D1429" t="s">
        <v>9100</v>
      </c>
      <c r="E1429" t="s">
        <v>9101</v>
      </c>
      <c r="F1429" t="s">
        <v>790</v>
      </c>
      <c r="G1429">
        <v>84</v>
      </c>
      <c r="H1429" t="b">
        <v>0</v>
      </c>
      <c r="I1429" t="s">
        <v>9102</v>
      </c>
      <c r="J1429" t="s">
        <v>9103</v>
      </c>
      <c r="K1429" t="s">
        <v>7</v>
      </c>
      <c r="L1429" t="b">
        <v>0</v>
      </c>
      <c r="M1429" t="s">
        <v>11231</v>
      </c>
      <c r="N1429" t="b">
        <v>0</v>
      </c>
      <c r="O1429" t="b">
        <v>0</v>
      </c>
      <c r="P1429" t="b">
        <v>0</v>
      </c>
      <c r="Q1429" t="b">
        <v>1</v>
      </c>
      <c r="R1429" t="s">
        <v>11232</v>
      </c>
      <c r="S1429">
        <v>40</v>
      </c>
      <c r="T1429" t="b">
        <v>0</v>
      </c>
      <c r="V1429" t="s">
        <v>8</v>
      </c>
      <c r="W1429" t="s">
        <v>8</v>
      </c>
      <c r="X1429" s="11">
        <v>87</v>
      </c>
      <c r="Y1429">
        <v>1</v>
      </c>
      <c r="Z1429" s="46" cm="1">
        <f t="array" ref="Z1429">IF(V1429="NA",$AD$2,(INDEX($BL$4:$BL$73,MATCH(V1429&amp;W1429,$BK$4:$BK$73&amp;$BJ$4:$BJ$73,0))))</f>
        <v>-4.0430703315750931E-2</v>
      </c>
      <c r="AA1429" s="46">
        <f t="shared" si="30"/>
        <v>0.95956929668424906</v>
      </c>
      <c r="AB1429" s="46"/>
    </row>
    <row r="1430" spans="1:28" x14ac:dyDescent="0.25">
      <c r="A1430">
        <v>6552</v>
      </c>
      <c r="B1430" s="1">
        <v>45536.416682557901</v>
      </c>
      <c r="C1430" s="1">
        <v>45536</v>
      </c>
      <c r="D1430" t="s">
        <v>9100</v>
      </c>
      <c r="E1430" t="s">
        <v>9101</v>
      </c>
      <c r="F1430" t="s">
        <v>664</v>
      </c>
      <c r="G1430">
        <v>73</v>
      </c>
      <c r="H1430" t="b">
        <v>0</v>
      </c>
      <c r="I1430" t="s">
        <v>9102</v>
      </c>
      <c r="J1430" t="s">
        <v>9103</v>
      </c>
      <c r="K1430" t="s">
        <v>7</v>
      </c>
      <c r="L1430" t="b">
        <v>0</v>
      </c>
      <c r="M1430" t="s">
        <v>6771</v>
      </c>
      <c r="N1430" t="b">
        <v>0</v>
      </c>
      <c r="O1430" t="b">
        <v>0</v>
      </c>
      <c r="P1430" t="b">
        <v>0</v>
      </c>
      <c r="Q1430" t="b">
        <v>1</v>
      </c>
      <c r="R1430" t="s">
        <v>1485</v>
      </c>
      <c r="S1430">
        <v>40</v>
      </c>
      <c r="T1430" t="b">
        <v>0</v>
      </c>
      <c r="V1430" t="s">
        <v>886</v>
      </c>
      <c r="W1430">
        <v>4</v>
      </c>
      <c r="X1430" s="11">
        <v>77</v>
      </c>
      <c r="Y1430">
        <v>1</v>
      </c>
      <c r="Z1430" s="46" cm="1">
        <f t="array" ref="Z1430">IF(V1430="NA",$AD$2,(INDEX($BL$4:$BL$73,MATCH(V1430&amp;W1430,$BK$4:$BK$73&amp;$BJ$4:$BJ$73,0))))</f>
        <v>1.0498615788681297E-2</v>
      </c>
      <c r="AA1430" s="46">
        <f t="shared" si="30"/>
        <v>1.0104986157886813</v>
      </c>
      <c r="AB1430" s="46"/>
    </row>
    <row r="1431" spans="1:28" x14ac:dyDescent="0.25">
      <c r="A1431">
        <v>6553</v>
      </c>
      <c r="B1431" s="1">
        <v>45536.416399988397</v>
      </c>
      <c r="C1431" s="1">
        <v>45536</v>
      </c>
      <c r="D1431" t="s">
        <v>9100</v>
      </c>
      <c r="E1431" t="s">
        <v>9101</v>
      </c>
      <c r="F1431" t="s">
        <v>790</v>
      </c>
      <c r="G1431">
        <v>71</v>
      </c>
      <c r="H1431" t="b">
        <v>0</v>
      </c>
      <c r="I1431" t="s">
        <v>9102</v>
      </c>
      <c r="J1431" t="s">
        <v>9103</v>
      </c>
      <c r="K1431" t="s">
        <v>7</v>
      </c>
      <c r="L1431" t="b">
        <v>0</v>
      </c>
      <c r="M1431" t="s">
        <v>11233</v>
      </c>
      <c r="N1431" t="b">
        <v>0</v>
      </c>
      <c r="O1431" t="b">
        <v>0</v>
      </c>
      <c r="P1431" t="b">
        <v>0</v>
      </c>
      <c r="Q1431" t="b">
        <v>1</v>
      </c>
      <c r="R1431" t="s">
        <v>11234</v>
      </c>
      <c r="S1431">
        <v>40</v>
      </c>
      <c r="T1431" t="b">
        <v>0</v>
      </c>
      <c r="V1431" t="s">
        <v>888</v>
      </c>
      <c r="W1431">
        <v>4</v>
      </c>
      <c r="X1431" s="11">
        <v>72</v>
      </c>
      <c r="Y1431">
        <v>1</v>
      </c>
      <c r="Z1431" s="46" cm="1">
        <f t="array" ref="Z1431">IF(V1431="NA",$AD$2,(INDEX($BL$4:$BL$73,MATCH(V1431&amp;W1431,$BK$4:$BK$73&amp;$BJ$4:$BJ$73,0))))</f>
        <v>1.0498615788681257E-2</v>
      </c>
      <c r="AA1431" s="46">
        <f t="shared" si="30"/>
        <v>1.0104986157886813</v>
      </c>
      <c r="AB1431" s="46"/>
    </row>
    <row r="1432" spans="1:28" x14ac:dyDescent="0.25">
      <c r="A1432">
        <v>6554</v>
      </c>
      <c r="B1432" s="1">
        <v>45536.4160911574</v>
      </c>
      <c r="C1432" s="1">
        <v>45536</v>
      </c>
      <c r="D1432" t="s">
        <v>9100</v>
      </c>
      <c r="E1432" t="s">
        <v>9101</v>
      </c>
      <c r="F1432" t="s">
        <v>790</v>
      </c>
      <c r="G1432">
        <v>85</v>
      </c>
      <c r="H1432" t="b">
        <v>0</v>
      </c>
      <c r="I1432" t="s">
        <v>9102</v>
      </c>
      <c r="J1432" t="s">
        <v>9103</v>
      </c>
      <c r="K1432" t="s">
        <v>7</v>
      </c>
      <c r="L1432" t="b">
        <v>0</v>
      </c>
      <c r="M1432" t="s">
        <v>11235</v>
      </c>
      <c r="N1432" t="b">
        <v>0</v>
      </c>
      <c r="O1432" t="b">
        <v>0</v>
      </c>
      <c r="P1432" t="b">
        <v>0</v>
      </c>
      <c r="Q1432" t="b">
        <v>1</v>
      </c>
      <c r="R1432" t="s">
        <v>11236</v>
      </c>
      <c r="S1432">
        <v>40</v>
      </c>
      <c r="T1432" t="b">
        <v>0</v>
      </c>
      <c r="V1432" t="s">
        <v>893</v>
      </c>
      <c r="W1432">
        <v>4</v>
      </c>
      <c r="X1432" s="11">
        <v>87</v>
      </c>
      <c r="Y1432">
        <v>1</v>
      </c>
      <c r="Z1432" s="46" cm="1">
        <f t="array" ref="Z1432">IF(V1432="NA",$AD$2,(INDEX($BL$4:$BL$73,MATCH(V1432&amp;W1432,$BK$4:$BK$73&amp;$BJ$4:$BJ$73,0))))</f>
        <v>1.0498615788681286E-2</v>
      </c>
      <c r="AA1432" s="46">
        <f t="shared" si="30"/>
        <v>1.0104986157886813</v>
      </c>
      <c r="AB1432" s="46"/>
    </row>
    <row r="1433" spans="1:28" x14ac:dyDescent="0.25">
      <c r="A1433">
        <v>6555</v>
      </c>
      <c r="B1433" s="1">
        <v>45536.415795937501</v>
      </c>
      <c r="C1433" s="1">
        <v>45536</v>
      </c>
      <c r="D1433" t="s">
        <v>9100</v>
      </c>
      <c r="E1433" t="s">
        <v>9101</v>
      </c>
      <c r="F1433" t="s">
        <v>664</v>
      </c>
      <c r="G1433">
        <v>82</v>
      </c>
      <c r="H1433" t="b">
        <v>0</v>
      </c>
      <c r="I1433" t="s">
        <v>9102</v>
      </c>
      <c r="J1433" t="s">
        <v>9103</v>
      </c>
      <c r="K1433" t="s">
        <v>7</v>
      </c>
      <c r="L1433" t="b">
        <v>0</v>
      </c>
      <c r="M1433" t="s">
        <v>11237</v>
      </c>
      <c r="N1433" t="b">
        <v>0</v>
      </c>
      <c r="O1433" t="b">
        <v>0</v>
      </c>
      <c r="P1433" t="b">
        <v>0</v>
      </c>
      <c r="Q1433" t="b">
        <v>1</v>
      </c>
      <c r="R1433" t="s">
        <v>11238</v>
      </c>
      <c r="S1433">
        <v>40</v>
      </c>
      <c r="T1433" t="b">
        <v>0</v>
      </c>
      <c r="V1433" t="s">
        <v>893</v>
      </c>
      <c r="W1433">
        <v>5</v>
      </c>
      <c r="X1433" s="11">
        <v>82</v>
      </c>
      <c r="Y1433">
        <v>1</v>
      </c>
      <c r="Z1433" s="46" cm="1">
        <f t="array" ref="Z1433">IF(V1433="NA",$AD$2,(INDEX($BL$4:$BL$73,MATCH(V1433&amp;W1433,$BK$4:$BK$73&amp;$BJ$4:$BJ$73,0))))</f>
        <v>4.1970782120221983E-2</v>
      </c>
      <c r="AA1433" s="46">
        <f t="shared" si="30"/>
        <v>1.041970782120222</v>
      </c>
      <c r="AB1433" s="46"/>
    </row>
    <row r="1434" spans="1:28" x14ac:dyDescent="0.25">
      <c r="A1434">
        <v>6556</v>
      </c>
      <c r="B1434" s="1">
        <v>45536.415483460602</v>
      </c>
      <c r="C1434" s="1">
        <v>45536</v>
      </c>
      <c r="D1434" t="s">
        <v>9100</v>
      </c>
      <c r="E1434" t="s">
        <v>9101</v>
      </c>
      <c r="F1434" t="s">
        <v>664</v>
      </c>
      <c r="G1434">
        <v>82</v>
      </c>
      <c r="H1434" t="b">
        <v>0</v>
      </c>
      <c r="I1434" t="s">
        <v>9102</v>
      </c>
      <c r="J1434" t="s">
        <v>9103</v>
      </c>
      <c r="K1434" t="s">
        <v>7</v>
      </c>
      <c r="L1434" t="b">
        <v>0</v>
      </c>
      <c r="M1434" t="s">
        <v>11239</v>
      </c>
      <c r="N1434" t="b">
        <v>0</v>
      </c>
      <c r="O1434" t="b">
        <v>0</v>
      </c>
      <c r="P1434" t="b">
        <v>0</v>
      </c>
      <c r="Q1434" t="b">
        <v>1</v>
      </c>
      <c r="R1434" t="s">
        <v>11240</v>
      </c>
      <c r="S1434">
        <v>40</v>
      </c>
      <c r="T1434" t="b">
        <v>0</v>
      </c>
      <c r="V1434" t="s">
        <v>892</v>
      </c>
      <c r="W1434">
        <v>5</v>
      </c>
      <c r="X1434" s="11">
        <v>82</v>
      </c>
      <c r="Y1434">
        <v>1</v>
      </c>
      <c r="Z1434" s="46" cm="1">
        <f t="array" ref="Z1434">IF(V1434="NA",$AD$2,(INDEX($BL$4:$BL$73,MATCH(V1434&amp;W1434,$BK$4:$BK$73&amp;$BJ$4:$BJ$73,0))))</f>
        <v>4.1970782120221983E-2</v>
      </c>
      <c r="AA1434" s="46">
        <f t="shared" si="30"/>
        <v>1.041970782120222</v>
      </c>
      <c r="AB1434" s="46"/>
    </row>
    <row r="1435" spans="1:28" x14ac:dyDescent="0.25">
      <c r="A1435">
        <v>6557</v>
      </c>
      <c r="B1435" s="1">
        <v>45536.415170034699</v>
      </c>
      <c r="C1435" s="1">
        <v>45536</v>
      </c>
      <c r="D1435" t="s">
        <v>9100</v>
      </c>
      <c r="E1435" t="s">
        <v>9101</v>
      </c>
      <c r="F1435" t="s">
        <v>664</v>
      </c>
      <c r="G1435">
        <v>81</v>
      </c>
      <c r="H1435" t="b">
        <v>0</v>
      </c>
      <c r="I1435" t="s">
        <v>9102</v>
      </c>
      <c r="J1435" t="s">
        <v>9103</v>
      </c>
      <c r="K1435" t="s">
        <v>7</v>
      </c>
      <c r="L1435" t="b">
        <v>0</v>
      </c>
      <c r="M1435" t="s">
        <v>11241</v>
      </c>
      <c r="N1435" t="b">
        <v>0</v>
      </c>
      <c r="O1435" t="b">
        <v>0</v>
      </c>
      <c r="P1435" t="b">
        <v>0</v>
      </c>
      <c r="Q1435" t="b">
        <v>1</v>
      </c>
      <c r="R1435" t="s">
        <v>11242</v>
      </c>
      <c r="S1435">
        <v>40</v>
      </c>
      <c r="T1435" t="b">
        <v>0</v>
      </c>
      <c r="V1435" t="s">
        <v>658</v>
      </c>
      <c r="W1435">
        <v>4</v>
      </c>
      <c r="X1435" s="11">
        <v>82</v>
      </c>
      <c r="Y1435">
        <v>1</v>
      </c>
      <c r="Z1435" s="46" cm="1">
        <f t="array" ref="Z1435">IF(V1435="NA",$AD$2,(INDEX($BL$4:$BL$73,MATCH(V1435&amp;W1435,$BK$4:$BK$73&amp;$BJ$4:$BJ$73,0))))</f>
        <v>1.1678733304575896E-2</v>
      </c>
      <c r="AA1435" s="46">
        <f t="shared" si="30"/>
        <v>1.0116787333045758</v>
      </c>
      <c r="AB1435" s="46"/>
    </row>
    <row r="1436" spans="1:28" x14ac:dyDescent="0.25">
      <c r="A1436">
        <v>6558</v>
      </c>
      <c r="B1436" s="1">
        <v>45536.414868657397</v>
      </c>
      <c r="C1436" s="1">
        <v>45536</v>
      </c>
      <c r="D1436" t="s">
        <v>9100</v>
      </c>
      <c r="E1436" t="s">
        <v>9101</v>
      </c>
      <c r="F1436" t="s">
        <v>790</v>
      </c>
      <c r="G1436">
        <v>74</v>
      </c>
      <c r="H1436" t="b">
        <v>0</v>
      </c>
      <c r="I1436" t="s">
        <v>9102</v>
      </c>
      <c r="J1436" t="s">
        <v>9103</v>
      </c>
      <c r="K1436" t="s">
        <v>7</v>
      </c>
      <c r="L1436" t="b">
        <v>0</v>
      </c>
      <c r="M1436" t="s">
        <v>6770</v>
      </c>
      <c r="N1436" t="b">
        <v>0</v>
      </c>
      <c r="O1436" t="b">
        <v>0</v>
      </c>
      <c r="P1436" t="b">
        <v>0</v>
      </c>
      <c r="Q1436" t="b">
        <v>1</v>
      </c>
      <c r="R1436" t="s">
        <v>3003</v>
      </c>
      <c r="S1436">
        <v>40</v>
      </c>
      <c r="T1436" t="b">
        <v>0</v>
      </c>
      <c r="V1436" t="s">
        <v>924</v>
      </c>
      <c r="W1436">
        <v>4</v>
      </c>
      <c r="X1436" s="11">
        <v>77</v>
      </c>
      <c r="Y1436">
        <v>1</v>
      </c>
      <c r="Z1436" s="46" cm="1">
        <f t="array" ref="Z1436">IF(V1436="NA",$AD$2,(INDEX($BL$4:$BL$73,MATCH(V1436&amp;W1436,$BK$4:$BK$73&amp;$BJ$4:$BJ$73,0))))</f>
        <v>1.0498615788681449E-2</v>
      </c>
      <c r="AA1436" s="46">
        <f t="shared" si="30"/>
        <v>1.0104986157886815</v>
      </c>
      <c r="AB1436" s="46"/>
    </row>
    <row r="1437" spans="1:28" x14ac:dyDescent="0.25">
      <c r="A1437">
        <v>6559</v>
      </c>
      <c r="B1437" s="1">
        <v>45536.4145586921</v>
      </c>
      <c r="C1437" s="1">
        <v>45536</v>
      </c>
      <c r="D1437" t="s">
        <v>9100</v>
      </c>
      <c r="E1437" t="s">
        <v>9101</v>
      </c>
      <c r="F1437" t="s">
        <v>790</v>
      </c>
      <c r="G1437">
        <v>71</v>
      </c>
      <c r="H1437" t="b">
        <v>0</v>
      </c>
      <c r="I1437" t="s">
        <v>9102</v>
      </c>
      <c r="J1437" t="s">
        <v>9103</v>
      </c>
      <c r="K1437" t="s">
        <v>7</v>
      </c>
      <c r="L1437" t="b">
        <v>0</v>
      </c>
      <c r="M1437" t="s">
        <v>11243</v>
      </c>
      <c r="N1437" t="b">
        <v>0</v>
      </c>
      <c r="O1437" t="b">
        <v>0</v>
      </c>
      <c r="P1437" t="b">
        <v>0</v>
      </c>
      <c r="Q1437" t="b">
        <v>1</v>
      </c>
      <c r="R1437" t="s">
        <v>11244</v>
      </c>
      <c r="S1437">
        <v>40</v>
      </c>
      <c r="T1437" t="b">
        <v>0</v>
      </c>
      <c r="V1437" t="s">
        <v>8</v>
      </c>
      <c r="W1437" t="s">
        <v>8</v>
      </c>
      <c r="X1437" s="11">
        <v>72</v>
      </c>
      <c r="Y1437">
        <v>1</v>
      </c>
      <c r="Z1437" s="46" cm="1">
        <f t="array" ref="Z1437">IF(V1437="NA",$AD$2,(INDEX($BL$4:$BL$73,MATCH(V1437&amp;W1437,$BK$4:$BK$73&amp;$BJ$4:$BJ$73,0))))</f>
        <v>-4.0430703315750931E-2</v>
      </c>
      <c r="AA1437" s="46">
        <f t="shared" si="30"/>
        <v>0.95956929668424906</v>
      </c>
      <c r="AB1437" s="46"/>
    </row>
    <row r="1438" spans="1:28" x14ac:dyDescent="0.25">
      <c r="A1438">
        <v>6569</v>
      </c>
      <c r="B1438" s="1">
        <v>45536.411555648097</v>
      </c>
      <c r="C1438" s="1">
        <v>45536</v>
      </c>
      <c r="D1438" t="s">
        <v>9100</v>
      </c>
      <c r="E1438" t="s">
        <v>9101</v>
      </c>
      <c r="F1438" t="s">
        <v>664</v>
      </c>
      <c r="G1438">
        <v>78</v>
      </c>
      <c r="H1438" t="b">
        <v>0</v>
      </c>
      <c r="I1438" t="s">
        <v>9102</v>
      </c>
      <c r="J1438" t="s">
        <v>9103</v>
      </c>
      <c r="K1438" t="s">
        <v>7</v>
      </c>
      <c r="L1438" t="b">
        <v>0</v>
      </c>
      <c r="M1438" t="s">
        <v>11245</v>
      </c>
      <c r="N1438" t="b">
        <v>0</v>
      </c>
      <c r="O1438" t="b">
        <v>0</v>
      </c>
      <c r="P1438" t="b">
        <v>0</v>
      </c>
      <c r="Q1438" t="b">
        <v>1</v>
      </c>
      <c r="R1438" t="s">
        <v>11246</v>
      </c>
      <c r="S1438">
        <v>40</v>
      </c>
      <c r="T1438" t="b">
        <v>0</v>
      </c>
      <c r="V1438" t="s">
        <v>8</v>
      </c>
      <c r="W1438" t="s">
        <v>8</v>
      </c>
      <c r="X1438" s="11">
        <v>82</v>
      </c>
      <c r="Y1438">
        <v>1</v>
      </c>
      <c r="Z1438" s="46" cm="1">
        <f t="array" ref="Z1438">IF(V1438="NA",$AD$2,(INDEX($BL$4:$BL$73,MATCH(V1438&amp;W1438,$BK$4:$BK$73&amp;$BJ$4:$BJ$73,0))))</f>
        <v>-4.0430703315750931E-2</v>
      </c>
      <c r="AA1438" s="46">
        <f t="shared" si="30"/>
        <v>0.95956929668424906</v>
      </c>
      <c r="AB1438" s="46"/>
    </row>
    <row r="1439" spans="1:28" x14ac:dyDescent="0.25">
      <c r="A1439">
        <v>6570</v>
      </c>
      <c r="B1439" s="1">
        <v>45536.411277731502</v>
      </c>
      <c r="C1439" s="1">
        <v>45536</v>
      </c>
      <c r="D1439" t="s">
        <v>9100</v>
      </c>
      <c r="E1439" t="s">
        <v>9101</v>
      </c>
      <c r="F1439" t="s">
        <v>790</v>
      </c>
      <c r="G1439">
        <v>71</v>
      </c>
      <c r="H1439" t="b">
        <v>0</v>
      </c>
      <c r="I1439" t="s">
        <v>9102</v>
      </c>
      <c r="J1439" t="s">
        <v>9103</v>
      </c>
      <c r="K1439" t="s">
        <v>7</v>
      </c>
      <c r="L1439" t="b">
        <v>0</v>
      </c>
      <c r="M1439" t="s">
        <v>6769</v>
      </c>
      <c r="N1439" t="b">
        <v>0</v>
      </c>
      <c r="O1439" t="b">
        <v>0</v>
      </c>
      <c r="P1439" t="b">
        <v>0</v>
      </c>
      <c r="Q1439" t="b">
        <v>1</v>
      </c>
      <c r="R1439" t="s">
        <v>1484</v>
      </c>
      <c r="S1439">
        <v>40</v>
      </c>
      <c r="T1439" t="b">
        <v>0</v>
      </c>
      <c r="V1439" t="s">
        <v>893</v>
      </c>
      <c r="W1439">
        <v>3</v>
      </c>
      <c r="X1439" s="11">
        <v>72</v>
      </c>
      <c r="Y1439">
        <v>1</v>
      </c>
      <c r="Z1439" s="46" cm="1">
        <f t="array" ref="Z1439">IF(V1439="NA",$AD$2,(INDEX($BL$4:$BL$73,MATCH(V1439&amp;W1439,$BK$4:$BK$73&amp;$BJ$4:$BJ$73,0))))</f>
        <v>1.8952516812716508E-2</v>
      </c>
      <c r="AA1439" s="46">
        <f t="shared" si="30"/>
        <v>1.0189525168127165</v>
      </c>
      <c r="AB1439" s="46"/>
    </row>
    <row r="1440" spans="1:28" x14ac:dyDescent="0.25">
      <c r="A1440">
        <v>6571</v>
      </c>
      <c r="B1440" s="1">
        <v>45536.410955196799</v>
      </c>
      <c r="C1440" s="1">
        <v>45536</v>
      </c>
      <c r="D1440" t="s">
        <v>9100</v>
      </c>
      <c r="E1440" t="s">
        <v>9101</v>
      </c>
      <c r="F1440" t="s">
        <v>664</v>
      </c>
      <c r="G1440">
        <v>75</v>
      </c>
      <c r="H1440" t="b">
        <v>0</v>
      </c>
      <c r="I1440" t="s">
        <v>9102</v>
      </c>
      <c r="J1440" t="s">
        <v>9103</v>
      </c>
      <c r="K1440" t="s">
        <v>7</v>
      </c>
      <c r="L1440" t="b">
        <v>0</v>
      </c>
      <c r="M1440" t="s">
        <v>11247</v>
      </c>
      <c r="N1440" t="b">
        <v>0</v>
      </c>
      <c r="O1440" t="b">
        <v>0</v>
      </c>
      <c r="P1440" t="b">
        <v>0</v>
      </c>
      <c r="Q1440" t="b">
        <v>1</v>
      </c>
      <c r="R1440" t="s">
        <v>11248</v>
      </c>
      <c r="S1440">
        <v>40</v>
      </c>
      <c r="T1440" t="b">
        <v>0</v>
      </c>
      <c r="V1440" t="s">
        <v>888</v>
      </c>
      <c r="W1440">
        <v>4</v>
      </c>
      <c r="X1440" s="11">
        <v>77</v>
      </c>
      <c r="Y1440">
        <v>1</v>
      </c>
      <c r="Z1440" s="46" cm="1">
        <f t="array" ref="Z1440">IF(V1440="NA",$AD$2,(INDEX($BL$4:$BL$73,MATCH(V1440&amp;W1440,$BK$4:$BK$73&amp;$BJ$4:$BJ$73,0))))</f>
        <v>1.0498615788681257E-2</v>
      </c>
      <c r="AA1440" s="46">
        <f t="shared" si="30"/>
        <v>1.0104986157886813</v>
      </c>
      <c r="AB1440" s="46"/>
    </row>
    <row r="1441" spans="1:28" x14ac:dyDescent="0.25">
      <c r="A1441">
        <v>6574</v>
      </c>
      <c r="B1441" s="1">
        <v>45536.410252419002</v>
      </c>
      <c r="C1441" s="1">
        <v>45536</v>
      </c>
      <c r="D1441" t="s">
        <v>9100</v>
      </c>
      <c r="E1441" t="s">
        <v>9101</v>
      </c>
      <c r="F1441" t="s">
        <v>664</v>
      </c>
      <c r="G1441">
        <v>79</v>
      </c>
      <c r="H1441" t="b">
        <v>0</v>
      </c>
      <c r="I1441" t="s">
        <v>9102</v>
      </c>
      <c r="J1441" t="s">
        <v>9103</v>
      </c>
      <c r="K1441" t="s">
        <v>7</v>
      </c>
      <c r="L1441" t="b">
        <v>0</v>
      </c>
      <c r="M1441" t="s">
        <v>11249</v>
      </c>
      <c r="N1441" t="b">
        <v>0</v>
      </c>
      <c r="O1441" t="b">
        <v>0</v>
      </c>
      <c r="P1441" t="b">
        <v>0</v>
      </c>
      <c r="Q1441" t="b">
        <v>1</v>
      </c>
      <c r="R1441" t="s">
        <v>11250</v>
      </c>
      <c r="S1441">
        <v>40</v>
      </c>
      <c r="T1441" t="b">
        <v>0</v>
      </c>
      <c r="V1441" t="s">
        <v>658</v>
      </c>
      <c r="W1441">
        <v>4</v>
      </c>
      <c r="X1441" s="11">
        <v>82</v>
      </c>
      <c r="Y1441">
        <v>1</v>
      </c>
      <c r="Z1441" s="46" cm="1">
        <f t="array" ref="Z1441">IF(V1441="NA",$AD$2,(INDEX($BL$4:$BL$73,MATCH(V1441&amp;W1441,$BK$4:$BK$73&amp;$BJ$4:$BJ$73,0))))</f>
        <v>1.1678733304575896E-2</v>
      </c>
      <c r="AA1441" s="46">
        <f t="shared" si="30"/>
        <v>1.0116787333045758</v>
      </c>
      <c r="AB1441" s="46"/>
    </row>
    <row r="1442" spans="1:28" x14ac:dyDescent="0.25">
      <c r="A1442">
        <v>6575</v>
      </c>
      <c r="B1442" s="1">
        <v>45536.409051284703</v>
      </c>
      <c r="C1442" s="1">
        <v>45536</v>
      </c>
      <c r="D1442" t="s">
        <v>9100</v>
      </c>
      <c r="E1442" t="s">
        <v>9101</v>
      </c>
      <c r="F1442" t="s">
        <v>790</v>
      </c>
      <c r="G1442">
        <v>90</v>
      </c>
      <c r="H1442" t="b">
        <v>0</v>
      </c>
      <c r="I1442" t="s">
        <v>9102</v>
      </c>
      <c r="J1442" t="s">
        <v>9103</v>
      </c>
      <c r="K1442" t="s">
        <v>7</v>
      </c>
      <c r="L1442" t="b">
        <v>0</v>
      </c>
      <c r="M1442" t="s">
        <v>11251</v>
      </c>
      <c r="N1442" t="b">
        <v>0</v>
      </c>
      <c r="O1442" t="b">
        <v>0</v>
      </c>
      <c r="P1442" t="b">
        <v>0</v>
      </c>
      <c r="Q1442" t="b">
        <v>1</v>
      </c>
      <c r="R1442" t="s">
        <v>11252</v>
      </c>
      <c r="S1442">
        <v>40</v>
      </c>
      <c r="T1442" t="b">
        <v>0</v>
      </c>
      <c r="V1442" t="s">
        <v>886</v>
      </c>
      <c r="W1442">
        <v>4</v>
      </c>
      <c r="X1442" s="11">
        <v>92</v>
      </c>
      <c r="Y1442">
        <v>1</v>
      </c>
      <c r="Z1442" s="46" cm="1">
        <f t="array" ref="Z1442">IF(V1442="NA",$AD$2,(INDEX($BL$4:$BL$73,MATCH(V1442&amp;W1442,$BK$4:$BK$73&amp;$BJ$4:$BJ$73,0))))</f>
        <v>1.0498615788681297E-2</v>
      </c>
      <c r="AA1442" s="46">
        <f t="shared" si="30"/>
        <v>1.0104986157886813</v>
      </c>
      <c r="AB1442" s="46"/>
    </row>
    <row r="1443" spans="1:28" x14ac:dyDescent="0.25">
      <c r="A1443">
        <v>6583</v>
      </c>
      <c r="B1443" s="1">
        <v>45536.407341192098</v>
      </c>
      <c r="C1443" s="1">
        <v>45536</v>
      </c>
      <c r="D1443" t="s">
        <v>9100</v>
      </c>
      <c r="E1443" t="s">
        <v>9101</v>
      </c>
      <c r="F1443" t="s">
        <v>664</v>
      </c>
      <c r="G1443">
        <v>78</v>
      </c>
      <c r="H1443" t="b">
        <v>0</v>
      </c>
      <c r="I1443" t="s">
        <v>9102</v>
      </c>
      <c r="J1443" t="s">
        <v>9103</v>
      </c>
      <c r="K1443" t="s">
        <v>7</v>
      </c>
      <c r="L1443" t="b">
        <v>0</v>
      </c>
      <c r="M1443" t="s">
        <v>11253</v>
      </c>
      <c r="N1443" t="b">
        <v>0</v>
      </c>
      <c r="O1443" t="b">
        <v>0</v>
      </c>
      <c r="P1443" t="b">
        <v>0</v>
      </c>
      <c r="Q1443" t="b">
        <v>1</v>
      </c>
      <c r="R1443" t="s">
        <v>11254</v>
      </c>
      <c r="S1443">
        <v>40</v>
      </c>
      <c r="T1443" t="b">
        <v>0</v>
      </c>
      <c r="V1443" t="s">
        <v>741</v>
      </c>
      <c r="W1443">
        <v>4</v>
      </c>
      <c r="X1443" s="11">
        <v>82</v>
      </c>
      <c r="Y1443">
        <v>1</v>
      </c>
      <c r="Z1443" s="46" cm="1">
        <f t="array" ref="Z1443">IF(V1443="NA",$AD$2,(INDEX($BL$4:$BL$73,MATCH(V1443&amp;W1443,$BK$4:$BK$73&amp;$BJ$4:$BJ$73,0))))</f>
        <v>1.1678733304575806E-2</v>
      </c>
      <c r="AA1443" s="46">
        <f t="shared" si="30"/>
        <v>1.0116787333045758</v>
      </c>
      <c r="AB1443" s="46"/>
    </row>
    <row r="1444" spans="1:28" x14ac:dyDescent="0.25">
      <c r="A1444">
        <v>6585</v>
      </c>
      <c r="B1444" s="1">
        <v>45536.406892696803</v>
      </c>
      <c r="C1444" s="1">
        <v>45536</v>
      </c>
      <c r="D1444" t="s">
        <v>9100</v>
      </c>
      <c r="E1444" t="s">
        <v>9101</v>
      </c>
      <c r="F1444" t="s">
        <v>790</v>
      </c>
      <c r="G1444">
        <v>73</v>
      </c>
      <c r="H1444" t="b">
        <v>0</v>
      </c>
      <c r="I1444" t="s">
        <v>9102</v>
      </c>
      <c r="J1444" t="s">
        <v>9103</v>
      </c>
      <c r="K1444" t="s">
        <v>7</v>
      </c>
      <c r="L1444" t="b">
        <v>0</v>
      </c>
      <c r="M1444" t="s">
        <v>11255</v>
      </c>
      <c r="N1444" t="b">
        <v>0</v>
      </c>
      <c r="O1444" t="b">
        <v>0</v>
      </c>
      <c r="P1444" t="b">
        <v>0</v>
      </c>
      <c r="Q1444" t="b">
        <v>1</v>
      </c>
      <c r="R1444" t="s">
        <v>11256</v>
      </c>
      <c r="S1444">
        <v>40</v>
      </c>
      <c r="T1444" t="b">
        <v>0</v>
      </c>
      <c r="V1444" t="s">
        <v>8</v>
      </c>
      <c r="W1444" t="s">
        <v>8</v>
      </c>
      <c r="X1444" s="11">
        <v>77</v>
      </c>
      <c r="Y1444">
        <v>1</v>
      </c>
      <c r="Z1444" s="46" cm="1">
        <f t="array" ref="Z1444">IF(V1444="NA",$AD$2,(INDEX($BL$4:$BL$73,MATCH(V1444&amp;W1444,$BK$4:$BK$73&amp;$BJ$4:$BJ$73,0))))</f>
        <v>-4.0430703315750931E-2</v>
      </c>
      <c r="AA1444" s="46">
        <f t="shared" si="30"/>
        <v>0.95956929668424906</v>
      </c>
      <c r="AB1444" s="46"/>
    </row>
    <row r="1445" spans="1:28" x14ac:dyDescent="0.25">
      <c r="A1445">
        <v>6587</v>
      </c>
      <c r="B1445" s="1">
        <v>45536.406410682903</v>
      </c>
      <c r="C1445" s="1">
        <v>45536</v>
      </c>
      <c r="D1445" t="s">
        <v>9100</v>
      </c>
      <c r="E1445" t="s">
        <v>9101</v>
      </c>
      <c r="F1445" t="s">
        <v>664</v>
      </c>
      <c r="G1445">
        <v>79</v>
      </c>
      <c r="H1445" t="b">
        <v>0</v>
      </c>
      <c r="I1445" t="s">
        <v>9102</v>
      </c>
      <c r="J1445" t="s">
        <v>9103</v>
      </c>
      <c r="K1445" t="s">
        <v>7</v>
      </c>
      <c r="L1445" t="b">
        <v>0</v>
      </c>
      <c r="M1445" t="s">
        <v>11257</v>
      </c>
      <c r="N1445" t="b">
        <v>0</v>
      </c>
      <c r="O1445" t="b">
        <v>0</v>
      </c>
      <c r="P1445" t="b">
        <v>0</v>
      </c>
      <c r="Q1445" t="b">
        <v>1</v>
      </c>
      <c r="R1445" t="s">
        <v>11258</v>
      </c>
      <c r="S1445">
        <v>40</v>
      </c>
      <c r="T1445" t="b">
        <v>0</v>
      </c>
      <c r="V1445" t="s">
        <v>893</v>
      </c>
      <c r="W1445">
        <v>5</v>
      </c>
      <c r="X1445" s="11">
        <v>82</v>
      </c>
      <c r="Y1445">
        <v>1</v>
      </c>
      <c r="Z1445" s="46" cm="1">
        <f t="array" ref="Z1445">IF(V1445="NA",$AD$2,(INDEX($BL$4:$BL$73,MATCH(V1445&amp;W1445,$BK$4:$BK$73&amp;$BJ$4:$BJ$73,0))))</f>
        <v>4.1970782120221983E-2</v>
      </c>
      <c r="AA1445" s="46">
        <f t="shared" si="30"/>
        <v>1.041970782120222</v>
      </c>
      <c r="AB1445" s="46"/>
    </row>
    <row r="1446" spans="1:28" x14ac:dyDescent="0.25">
      <c r="A1446">
        <v>6590</v>
      </c>
      <c r="B1446" s="1">
        <v>45536.405778472203</v>
      </c>
      <c r="C1446" s="1">
        <v>45536</v>
      </c>
      <c r="D1446" t="s">
        <v>9100</v>
      </c>
      <c r="E1446" t="s">
        <v>9101</v>
      </c>
      <c r="F1446" t="s">
        <v>664</v>
      </c>
      <c r="G1446">
        <v>70</v>
      </c>
      <c r="H1446" t="b">
        <v>0</v>
      </c>
      <c r="I1446" t="s">
        <v>9102</v>
      </c>
      <c r="J1446" t="s">
        <v>9103</v>
      </c>
      <c r="K1446" t="s">
        <v>7</v>
      </c>
      <c r="L1446" t="b">
        <v>0</v>
      </c>
      <c r="M1446" t="s">
        <v>11259</v>
      </c>
      <c r="N1446" t="b">
        <v>0</v>
      </c>
      <c r="O1446" t="b">
        <v>0</v>
      </c>
      <c r="P1446" t="b">
        <v>0</v>
      </c>
      <c r="Q1446" t="b">
        <v>1</v>
      </c>
      <c r="R1446" t="s">
        <v>11260</v>
      </c>
      <c r="S1446">
        <v>40</v>
      </c>
      <c r="T1446" t="b">
        <v>0</v>
      </c>
      <c r="V1446" t="s">
        <v>892</v>
      </c>
      <c r="W1446">
        <v>4</v>
      </c>
      <c r="X1446" s="11">
        <v>72</v>
      </c>
      <c r="Y1446">
        <v>1</v>
      </c>
      <c r="Z1446" s="46" cm="1">
        <f t="array" ref="Z1446">IF(V1446="NA",$AD$2,(INDEX($BL$4:$BL$73,MATCH(V1446&amp;W1446,$BK$4:$BK$73&amp;$BJ$4:$BJ$73,0))))</f>
        <v>1.0498615788681274E-2</v>
      </c>
      <c r="AA1446" s="46">
        <f t="shared" si="30"/>
        <v>1.0104986157886813</v>
      </c>
      <c r="AB1446" s="46"/>
    </row>
    <row r="1447" spans="1:28" x14ac:dyDescent="0.25">
      <c r="A1447">
        <v>6591</v>
      </c>
      <c r="B1447" s="1">
        <v>45536.405507025498</v>
      </c>
      <c r="C1447" s="1">
        <v>45536</v>
      </c>
      <c r="D1447" t="s">
        <v>9100</v>
      </c>
      <c r="E1447" t="s">
        <v>9101</v>
      </c>
      <c r="F1447" t="s">
        <v>664</v>
      </c>
      <c r="G1447">
        <v>78</v>
      </c>
      <c r="H1447" t="b">
        <v>0</v>
      </c>
      <c r="I1447" t="s">
        <v>9102</v>
      </c>
      <c r="J1447" t="s">
        <v>9103</v>
      </c>
      <c r="K1447" t="s">
        <v>7</v>
      </c>
      <c r="L1447" t="b">
        <v>0</v>
      </c>
      <c r="M1447" t="s">
        <v>11261</v>
      </c>
      <c r="N1447" t="b">
        <v>0</v>
      </c>
      <c r="O1447" t="b">
        <v>0</v>
      </c>
      <c r="P1447" t="b">
        <v>0</v>
      </c>
      <c r="Q1447" t="b">
        <v>1</v>
      </c>
      <c r="R1447" t="s">
        <v>11262</v>
      </c>
      <c r="S1447">
        <v>40</v>
      </c>
      <c r="T1447" t="b">
        <v>0</v>
      </c>
      <c r="V1447" t="s">
        <v>8</v>
      </c>
      <c r="W1447" t="s">
        <v>8</v>
      </c>
      <c r="X1447" s="11">
        <v>82</v>
      </c>
      <c r="Y1447">
        <v>1</v>
      </c>
      <c r="Z1447" s="46" cm="1">
        <f t="array" ref="Z1447">IF(V1447="NA",$AD$2,(INDEX($BL$4:$BL$73,MATCH(V1447&amp;W1447,$BK$4:$BK$73&amp;$BJ$4:$BJ$73,0))))</f>
        <v>-4.0430703315750931E-2</v>
      </c>
      <c r="AA1447" s="46">
        <f t="shared" si="30"/>
        <v>0.95956929668424906</v>
      </c>
      <c r="AB1447" s="46"/>
    </row>
    <row r="1448" spans="1:28" x14ac:dyDescent="0.25">
      <c r="A1448">
        <v>6592</v>
      </c>
      <c r="B1448" s="1">
        <v>45536.405218067099</v>
      </c>
      <c r="C1448" s="1">
        <v>45536</v>
      </c>
      <c r="D1448" t="s">
        <v>9100</v>
      </c>
      <c r="E1448" t="s">
        <v>9101</v>
      </c>
      <c r="F1448" t="s">
        <v>664</v>
      </c>
      <c r="G1448">
        <v>80</v>
      </c>
      <c r="H1448" t="b">
        <v>0</v>
      </c>
      <c r="I1448" t="s">
        <v>9102</v>
      </c>
      <c r="J1448" t="s">
        <v>9103</v>
      </c>
      <c r="K1448" t="s">
        <v>7</v>
      </c>
      <c r="L1448" t="b">
        <v>0</v>
      </c>
      <c r="M1448" t="s">
        <v>11263</v>
      </c>
      <c r="N1448" t="b">
        <v>0</v>
      </c>
      <c r="O1448" t="b">
        <v>0</v>
      </c>
      <c r="P1448" t="b">
        <v>0</v>
      </c>
      <c r="Q1448" t="b">
        <v>1</v>
      </c>
      <c r="R1448" t="s">
        <v>11264</v>
      </c>
      <c r="S1448">
        <v>40</v>
      </c>
      <c r="T1448" t="b">
        <v>0</v>
      </c>
      <c r="V1448" t="s">
        <v>888</v>
      </c>
      <c r="W1448">
        <v>4</v>
      </c>
      <c r="X1448" s="11">
        <v>82</v>
      </c>
      <c r="Y1448">
        <v>1</v>
      </c>
      <c r="Z1448" s="46" cm="1">
        <f t="array" ref="Z1448">IF(V1448="NA",$AD$2,(INDEX($BL$4:$BL$73,MATCH(V1448&amp;W1448,$BK$4:$BK$73&amp;$BJ$4:$BJ$73,0))))</f>
        <v>1.0498615788681257E-2</v>
      </c>
      <c r="AA1448" s="46">
        <f t="shared" si="30"/>
        <v>1.0104986157886813</v>
      </c>
      <c r="AB1448" s="46"/>
    </row>
    <row r="1449" spans="1:28" x14ac:dyDescent="0.25">
      <c r="A1449">
        <v>6593</v>
      </c>
      <c r="B1449" s="1">
        <v>45536.4048638889</v>
      </c>
      <c r="C1449" s="1">
        <v>45536</v>
      </c>
      <c r="D1449" t="s">
        <v>9100</v>
      </c>
      <c r="E1449" t="s">
        <v>9101</v>
      </c>
      <c r="F1449" t="s">
        <v>664</v>
      </c>
      <c r="G1449">
        <v>76</v>
      </c>
      <c r="H1449" t="b">
        <v>0</v>
      </c>
      <c r="I1449" t="s">
        <v>9102</v>
      </c>
      <c r="J1449" t="s">
        <v>9103</v>
      </c>
      <c r="K1449" t="s">
        <v>7</v>
      </c>
      <c r="L1449" t="b">
        <v>0</v>
      </c>
      <c r="M1449" t="s">
        <v>11265</v>
      </c>
      <c r="N1449" t="b">
        <v>0</v>
      </c>
      <c r="O1449" t="b">
        <v>0</v>
      </c>
      <c r="P1449" t="b">
        <v>0</v>
      </c>
      <c r="Q1449" t="b">
        <v>1</v>
      </c>
      <c r="R1449" t="s">
        <v>11266</v>
      </c>
      <c r="S1449">
        <v>40</v>
      </c>
      <c r="T1449" t="b">
        <v>0</v>
      </c>
      <c r="V1449" t="s">
        <v>886</v>
      </c>
      <c r="W1449">
        <v>4</v>
      </c>
      <c r="X1449" s="11">
        <v>77</v>
      </c>
      <c r="Y1449">
        <v>1</v>
      </c>
      <c r="Z1449" s="46" cm="1">
        <f t="array" ref="Z1449">IF(V1449="NA",$AD$2,(INDEX($BL$4:$BL$73,MATCH(V1449&amp;W1449,$BK$4:$BK$73&amp;$BJ$4:$BJ$73,0))))</f>
        <v>1.0498615788681297E-2</v>
      </c>
      <c r="AA1449" s="46">
        <f t="shared" si="30"/>
        <v>1.0104986157886813</v>
      </c>
      <c r="AB1449" s="46"/>
    </row>
    <row r="1450" spans="1:28" x14ac:dyDescent="0.25">
      <c r="A1450">
        <v>6595</v>
      </c>
      <c r="B1450" s="1">
        <v>45536.404404305598</v>
      </c>
      <c r="C1450" s="1">
        <v>45536</v>
      </c>
      <c r="D1450" t="s">
        <v>9100</v>
      </c>
      <c r="E1450" t="s">
        <v>9101</v>
      </c>
      <c r="F1450" t="s">
        <v>664</v>
      </c>
      <c r="G1450">
        <v>79</v>
      </c>
      <c r="H1450" t="b">
        <v>0</v>
      </c>
      <c r="I1450" t="s">
        <v>9102</v>
      </c>
      <c r="J1450" t="s">
        <v>9103</v>
      </c>
      <c r="K1450" t="s">
        <v>7</v>
      </c>
      <c r="L1450" t="b">
        <v>0</v>
      </c>
      <c r="M1450" t="s">
        <v>11267</v>
      </c>
      <c r="N1450" t="b">
        <v>0</v>
      </c>
      <c r="O1450" t="b">
        <v>0</v>
      </c>
      <c r="P1450" t="b">
        <v>0</v>
      </c>
      <c r="Q1450" t="b">
        <v>1</v>
      </c>
      <c r="R1450" t="s">
        <v>11268</v>
      </c>
      <c r="S1450">
        <v>40</v>
      </c>
      <c r="T1450" t="b">
        <v>0</v>
      </c>
      <c r="V1450" t="s">
        <v>888</v>
      </c>
      <c r="W1450">
        <v>4</v>
      </c>
      <c r="X1450" s="11">
        <v>82</v>
      </c>
      <c r="Y1450">
        <v>1</v>
      </c>
      <c r="Z1450" s="46" cm="1">
        <f t="array" ref="Z1450">IF(V1450="NA",$AD$2,(INDEX($BL$4:$BL$73,MATCH(V1450&amp;W1450,$BK$4:$BK$73&amp;$BJ$4:$BJ$73,0))))</f>
        <v>1.0498615788681257E-2</v>
      </c>
      <c r="AA1450" s="46">
        <f t="shared" si="30"/>
        <v>1.0104986157886813</v>
      </c>
      <c r="AB1450" s="46"/>
    </row>
    <row r="1451" spans="1:28" x14ac:dyDescent="0.25">
      <c r="A1451">
        <v>6596</v>
      </c>
      <c r="B1451" s="1">
        <v>45536.4033679977</v>
      </c>
      <c r="C1451" s="1">
        <v>45536</v>
      </c>
      <c r="D1451" t="s">
        <v>9100</v>
      </c>
      <c r="E1451" t="s">
        <v>9101</v>
      </c>
      <c r="F1451" t="s">
        <v>664</v>
      </c>
      <c r="G1451">
        <v>71</v>
      </c>
      <c r="H1451" t="b">
        <v>0</v>
      </c>
      <c r="I1451" t="s">
        <v>9102</v>
      </c>
      <c r="J1451" t="s">
        <v>9103</v>
      </c>
      <c r="K1451" t="s">
        <v>7</v>
      </c>
      <c r="L1451" t="b">
        <v>0</v>
      </c>
      <c r="M1451" t="s">
        <v>11269</v>
      </c>
      <c r="N1451" t="b">
        <v>0</v>
      </c>
      <c r="O1451" t="b">
        <v>0</v>
      </c>
      <c r="P1451" t="b">
        <v>0</v>
      </c>
      <c r="Q1451" t="b">
        <v>1</v>
      </c>
      <c r="R1451" t="s">
        <v>11270</v>
      </c>
      <c r="S1451">
        <v>40</v>
      </c>
      <c r="T1451" t="b">
        <v>0</v>
      </c>
      <c r="V1451" t="s">
        <v>888</v>
      </c>
      <c r="W1451">
        <v>4</v>
      </c>
      <c r="X1451" s="11">
        <v>72</v>
      </c>
      <c r="Y1451">
        <v>1</v>
      </c>
      <c r="Z1451" s="46" cm="1">
        <f t="array" ref="Z1451">IF(V1451="NA",$AD$2,(INDEX($BL$4:$BL$73,MATCH(V1451&amp;W1451,$BK$4:$BK$73&amp;$BJ$4:$BJ$73,0))))</f>
        <v>1.0498615788681257E-2</v>
      </c>
      <c r="AA1451" s="46">
        <f t="shared" si="30"/>
        <v>1.0104986157886813</v>
      </c>
      <c r="AB1451" s="46"/>
    </row>
    <row r="1452" spans="1:28" x14ac:dyDescent="0.25">
      <c r="A1452">
        <v>6607</v>
      </c>
      <c r="B1452" s="1">
        <v>45536.4010644097</v>
      </c>
      <c r="C1452" s="1">
        <v>45536</v>
      </c>
      <c r="D1452" t="s">
        <v>9100</v>
      </c>
      <c r="E1452" t="s">
        <v>9101</v>
      </c>
      <c r="F1452" t="s">
        <v>664</v>
      </c>
      <c r="G1452">
        <v>75</v>
      </c>
      <c r="H1452" t="b">
        <v>0</v>
      </c>
      <c r="I1452" t="s">
        <v>9102</v>
      </c>
      <c r="J1452" t="s">
        <v>9103</v>
      </c>
      <c r="K1452" t="s">
        <v>7</v>
      </c>
      <c r="L1452" t="b">
        <v>0</v>
      </c>
      <c r="M1452" t="s">
        <v>11271</v>
      </c>
      <c r="N1452" t="b">
        <v>0</v>
      </c>
      <c r="O1452" t="b">
        <v>0</v>
      </c>
      <c r="P1452" t="b">
        <v>0</v>
      </c>
      <c r="Q1452" t="b">
        <v>1</v>
      </c>
      <c r="R1452" t="s">
        <v>11272</v>
      </c>
      <c r="S1452">
        <v>40</v>
      </c>
      <c r="T1452" t="b">
        <v>0</v>
      </c>
      <c r="V1452" t="s">
        <v>893</v>
      </c>
      <c r="W1452">
        <v>4</v>
      </c>
      <c r="X1452" s="11">
        <v>77</v>
      </c>
      <c r="Y1452">
        <v>1</v>
      </c>
      <c r="Z1452" s="46" cm="1">
        <f t="array" ref="Z1452">IF(V1452="NA",$AD$2,(INDEX($BL$4:$BL$73,MATCH(V1452&amp;W1452,$BK$4:$BK$73&amp;$BJ$4:$BJ$73,0))))</f>
        <v>1.0498615788681286E-2</v>
      </c>
      <c r="AA1452" s="46">
        <f t="shared" si="30"/>
        <v>1.0104986157886813</v>
      </c>
      <c r="AB1452" s="46"/>
    </row>
    <row r="1453" spans="1:28" x14ac:dyDescent="0.25">
      <c r="A1453">
        <v>6608</v>
      </c>
      <c r="B1453" s="1">
        <v>45536.400743784703</v>
      </c>
      <c r="C1453" s="1">
        <v>45536</v>
      </c>
      <c r="D1453" t="s">
        <v>9100</v>
      </c>
      <c r="E1453" t="s">
        <v>9101</v>
      </c>
      <c r="F1453" t="s">
        <v>664</v>
      </c>
      <c r="G1453">
        <v>78</v>
      </c>
      <c r="H1453" t="b">
        <v>0</v>
      </c>
      <c r="I1453" t="s">
        <v>9102</v>
      </c>
      <c r="J1453" t="s">
        <v>9103</v>
      </c>
      <c r="K1453" t="s">
        <v>7</v>
      </c>
      <c r="L1453" t="b">
        <v>0</v>
      </c>
      <c r="M1453" t="s">
        <v>11273</v>
      </c>
      <c r="N1453" t="b">
        <v>0</v>
      </c>
      <c r="O1453" t="b">
        <v>0</v>
      </c>
      <c r="P1453" t="b">
        <v>0</v>
      </c>
      <c r="Q1453" t="b">
        <v>1</v>
      </c>
      <c r="R1453" t="s">
        <v>11274</v>
      </c>
      <c r="S1453">
        <v>40</v>
      </c>
      <c r="T1453" t="b">
        <v>0</v>
      </c>
      <c r="V1453" t="s">
        <v>741</v>
      </c>
      <c r="W1453">
        <v>4</v>
      </c>
      <c r="X1453" s="11">
        <v>82</v>
      </c>
      <c r="Y1453">
        <v>1</v>
      </c>
      <c r="Z1453" s="46" cm="1">
        <f t="array" ref="Z1453">IF(V1453="NA",$AD$2,(INDEX($BL$4:$BL$73,MATCH(V1453&amp;W1453,$BK$4:$BK$73&amp;$BJ$4:$BJ$73,0))))</f>
        <v>1.1678733304575806E-2</v>
      </c>
      <c r="AA1453" s="46">
        <f t="shared" si="30"/>
        <v>1.0116787333045758</v>
      </c>
      <c r="AB1453" s="46"/>
    </row>
    <row r="1454" spans="1:28" x14ac:dyDescent="0.25">
      <c r="A1454">
        <v>6610</v>
      </c>
      <c r="B1454" s="1">
        <v>45536.400270520797</v>
      </c>
      <c r="C1454" s="1">
        <v>45536</v>
      </c>
      <c r="D1454" t="s">
        <v>9100</v>
      </c>
      <c r="E1454" t="s">
        <v>9101</v>
      </c>
      <c r="F1454" t="s">
        <v>790</v>
      </c>
      <c r="G1454">
        <v>70</v>
      </c>
      <c r="H1454" t="b">
        <v>0</v>
      </c>
      <c r="I1454" t="s">
        <v>9102</v>
      </c>
      <c r="J1454" t="s">
        <v>9103</v>
      </c>
      <c r="K1454" t="s">
        <v>7</v>
      </c>
      <c r="L1454" t="b">
        <v>0</v>
      </c>
      <c r="M1454" t="s">
        <v>11275</v>
      </c>
      <c r="N1454" t="b">
        <v>0</v>
      </c>
      <c r="O1454" t="b">
        <v>0</v>
      </c>
      <c r="P1454" t="b">
        <v>0</v>
      </c>
      <c r="Q1454" t="b">
        <v>1</v>
      </c>
      <c r="R1454" t="s">
        <v>11276</v>
      </c>
      <c r="S1454">
        <v>40</v>
      </c>
      <c r="T1454" t="b">
        <v>0</v>
      </c>
      <c r="V1454" t="s">
        <v>743</v>
      </c>
      <c r="W1454">
        <v>4</v>
      </c>
      <c r="X1454" s="11">
        <v>72</v>
      </c>
      <c r="Y1454">
        <v>1</v>
      </c>
      <c r="Z1454" s="46" cm="1">
        <f t="array" ref="Z1454">IF(V1454="NA",$AD$2,(INDEX($BL$4:$BL$73,MATCH(V1454&amp;W1454,$BK$4:$BK$73&amp;$BJ$4:$BJ$73,0))))</f>
        <v>1.1678733304575811E-2</v>
      </c>
      <c r="AA1454" s="46">
        <f t="shared" si="30"/>
        <v>1.0116787333045758</v>
      </c>
      <c r="AB1454" s="46"/>
    </row>
    <row r="1455" spans="1:28" x14ac:dyDescent="0.25">
      <c r="A1455">
        <v>6612</v>
      </c>
      <c r="B1455" s="1">
        <v>45536.3997857176</v>
      </c>
      <c r="C1455" s="1">
        <v>45536</v>
      </c>
      <c r="D1455" t="s">
        <v>9100</v>
      </c>
      <c r="E1455" t="s">
        <v>9101</v>
      </c>
      <c r="F1455" t="s">
        <v>790</v>
      </c>
      <c r="G1455">
        <v>82</v>
      </c>
      <c r="H1455" t="b">
        <v>0</v>
      </c>
      <c r="I1455" t="s">
        <v>9102</v>
      </c>
      <c r="J1455" t="s">
        <v>9103</v>
      </c>
      <c r="K1455" t="s">
        <v>7</v>
      </c>
      <c r="L1455" t="b">
        <v>0</v>
      </c>
      <c r="M1455" t="s">
        <v>6768</v>
      </c>
      <c r="N1455" t="b">
        <v>0</v>
      </c>
      <c r="O1455" t="b">
        <v>0</v>
      </c>
      <c r="P1455" t="b">
        <v>0</v>
      </c>
      <c r="Q1455" t="b">
        <v>1</v>
      </c>
      <c r="R1455" t="s">
        <v>2988</v>
      </c>
      <c r="S1455">
        <v>40</v>
      </c>
      <c r="T1455" t="b">
        <v>0</v>
      </c>
      <c r="V1455" t="s">
        <v>742</v>
      </c>
      <c r="W1455">
        <v>4</v>
      </c>
      <c r="X1455" s="11">
        <v>82</v>
      </c>
      <c r="Y1455">
        <v>1</v>
      </c>
      <c r="Z1455" s="46" cm="1">
        <f t="array" ref="Z1455">IF(V1455="NA",$AD$2,(INDEX($BL$4:$BL$73,MATCH(V1455&amp;W1455,$BK$4:$BK$73&amp;$BJ$4:$BJ$73,0))))</f>
        <v>1.1678733304575913E-2</v>
      </c>
      <c r="AA1455" s="46">
        <f t="shared" si="30"/>
        <v>1.0116787333045758</v>
      </c>
      <c r="AB1455" s="46"/>
    </row>
    <row r="1456" spans="1:28" x14ac:dyDescent="0.25">
      <c r="A1456">
        <v>6620</v>
      </c>
      <c r="B1456" s="1">
        <v>45536.388612650502</v>
      </c>
      <c r="C1456" s="1">
        <v>45536</v>
      </c>
      <c r="D1456" t="s">
        <v>9100</v>
      </c>
      <c r="E1456" t="s">
        <v>9101</v>
      </c>
      <c r="F1456" t="s">
        <v>664</v>
      </c>
      <c r="G1456">
        <v>78</v>
      </c>
      <c r="H1456" t="b">
        <v>0</v>
      </c>
      <c r="I1456" t="s">
        <v>9102</v>
      </c>
      <c r="J1456" t="s">
        <v>9103</v>
      </c>
      <c r="K1456" t="s">
        <v>7</v>
      </c>
      <c r="L1456" t="b">
        <v>0</v>
      </c>
      <c r="M1456" t="s">
        <v>11277</v>
      </c>
      <c r="N1456" t="b">
        <v>0</v>
      </c>
      <c r="O1456" t="b">
        <v>0</v>
      </c>
      <c r="P1456" t="b">
        <v>0</v>
      </c>
      <c r="Q1456" t="b">
        <v>1</v>
      </c>
      <c r="R1456" t="s">
        <v>11278</v>
      </c>
      <c r="S1456">
        <v>40</v>
      </c>
      <c r="T1456" t="b">
        <v>0</v>
      </c>
      <c r="V1456" t="s">
        <v>8</v>
      </c>
      <c r="W1456" t="s">
        <v>8</v>
      </c>
      <c r="X1456" s="11">
        <v>82</v>
      </c>
      <c r="Y1456">
        <v>1</v>
      </c>
      <c r="Z1456" s="46" cm="1">
        <f t="array" ref="Z1456">IF(V1456="NA",$AD$2,(INDEX($BL$4:$BL$73,MATCH(V1456&amp;W1456,$BK$4:$BK$73&amp;$BJ$4:$BJ$73,0))))</f>
        <v>-4.0430703315750931E-2</v>
      </c>
      <c r="AA1456" s="46">
        <f t="shared" si="30"/>
        <v>0.95956929668424906</v>
      </c>
      <c r="AB1456" s="46"/>
    </row>
    <row r="1457" spans="1:28" x14ac:dyDescent="0.25">
      <c r="A1457">
        <v>6621</v>
      </c>
      <c r="B1457" s="1">
        <v>45536.388314062497</v>
      </c>
      <c r="C1457" s="1">
        <v>45536</v>
      </c>
      <c r="D1457" t="s">
        <v>9100</v>
      </c>
      <c r="E1457" t="s">
        <v>9101</v>
      </c>
      <c r="F1457" t="s">
        <v>664</v>
      </c>
      <c r="G1457">
        <v>78</v>
      </c>
      <c r="H1457" t="b">
        <v>0</v>
      </c>
      <c r="I1457" t="s">
        <v>9102</v>
      </c>
      <c r="J1457" t="s">
        <v>9103</v>
      </c>
      <c r="K1457" t="s">
        <v>7</v>
      </c>
      <c r="L1457" t="b">
        <v>0</v>
      </c>
      <c r="M1457" t="s">
        <v>11279</v>
      </c>
      <c r="N1457" t="b">
        <v>0</v>
      </c>
      <c r="O1457" t="b">
        <v>0</v>
      </c>
      <c r="P1457" t="b">
        <v>0</v>
      </c>
      <c r="Q1457" t="b">
        <v>1</v>
      </c>
      <c r="R1457" t="s">
        <v>11280</v>
      </c>
      <c r="S1457">
        <v>40</v>
      </c>
      <c r="T1457" t="b">
        <v>0</v>
      </c>
      <c r="V1457" t="s">
        <v>892</v>
      </c>
      <c r="W1457">
        <v>4</v>
      </c>
      <c r="X1457" s="11">
        <v>82</v>
      </c>
      <c r="Y1457">
        <v>1</v>
      </c>
      <c r="Z1457" s="46" cm="1">
        <f t="array" ref="Z1457">IF(V1457="NA",$AD$2,(INDEX($BL$4:$BL$73,MATCH(V1457&amp;W1457,$BK$4:$BK$73&amp;$BJ$4:$BJ$73,0))))</f>
        <v>1.0498615788681274E-2</v>
      </c>
      <c r="AA1457" s="46">
        <f t="shared" si="30"/>
        <v>1.0104986157886813</v>
      </c>
      <c r="AB1457" s="46"/>
    </row>
    <row r="1458" spans="1:28" x14ac:dyDescent="0.25">
      <c r="A1458">
        <v>6622</v>
      </c>
      <c r="B1458" s="1">
        <v>45536.388034699099</v>
      </c>
      <c r="C1458" s="1">
        <v>45536</v>
      </c>
      <c r="D1458" t="s">
        <v>9100</v>
      </c>
      <c r="E1458" t="s">
        <v>9101</v>
      </c>
      <c r="F1458" t="s">
        <v>664</v>
      </c>
      <c r="G1458">
        <v>78</v>
      </c>
      <c r="H1458" t="b">
        <v>0</v>
      </c>
      <c r="I1458" t="s">
        <v>9102</v>
      </c>
      <c r="J1458" t="s">
        <v>9103</v>
      </c>
      <c r="K1458" t="s">
        <v>7</v>
      </c>
      <c r="L1458" t="b">
        <v>0</v>
      </c>
      <c r="M1458" t="s">
        <v>11281</v>
      </c>
      <c r="N1458" t="b">
        <v>0</v>
      </c>
      <c r="O1458" t="b">
        <v>0</v>
      </c>
      <c r="P1458" t="b">
        <v>0</v>
      </c>
      <c r="Q1458" t="b">
        <v>1</v>
      </c>
      <c r="R1458" t="s">
        <v>11282</v>
      </c>
      <c r="S1458">
        <v>40</v>
      </c>
      <c r="T1458" t="b">
        <v>0</v>
      </c>
      <c r="V1458" t="s">
        <v>8</v>
      </c>
      <c r="W1458" t="s">
        <v>8</v>
      </c>
      <c r="X1458" s="11">
        <v>82</v>
      </c>
      <c r="Y1458">
        <v>1</v>
      </c>
      <c r="Z1458" s="46" cm="1">
        <f t="array" ref="Z1458">IF(V1458="NA",$AD$2,(INDEX($BL$4:$BL$73,MATCH(V1458&amp;W1458,$BK$4:$BK$73&amp;$BJ$4:$BJ$73,0))))</f>
        <v>-4.0430703315750931E-2</v>
      </c>
      <c r="AA1458" s="46">
        <f t="shared" si="30"/>
        <v>0.95956929668424906</v>
      </c>
      <c r="AB1458" s="46"/>
    </row>
    <row r="1459" spans="1:28" x14ac:dyDescent="0.25">
      <c r="A1459">
        <v>6623</v>
      </c>
      <c r="B1459" s="1">
        <v>45536.387732777803</v>
      </c>
      <c r="C1459" s="1">
        <v>45536</v>
      </c>
      <c r="D1459" t="s">
        <v>9100</v>
      </c>
      <c r="E1459" t="s">
        <v>9101</v>
      </c>
      <c r="F1459" t="s">
        <v>664</v>
      </c>
      <c r="G1459">
        <v>85</v>
      </c>
      <c r="H1459" t="b">
        <v>0</v>
      </c>
      <c r="I1459" t="s">
        <v>9102</v>
      </c>
      <c r="J1459" t="s">
        <v>9103</v>
      </c>
      <c r="K1459" t="s">
        <v>7</v>
      </c>
      <c r="L1459" t="b">
        <v>0</v>
      </c>
      <c r="M1459" t="s">
        <v>11283</v>
      </c>
      <c r="N1459" t="b">
        <v>0</v>
      </c>
      <c r="O1459" t="b">
        <v>0</v>
      </c>
      <c r="P1459" t="b">
        <v>0</v>
      </c>
      <c r="Q1459" t="b">
        <v>1</v>
      </c>
      <c r="R1459" t="s">
        <v>11284</v>
      </c>
      <c r="S1459">
        <v>40</v>
      </c>
      <c r="T1459" t="b">
        <v>0</v>
      </c>
      <c r="V1459" t="s">
        <v>741</v>
      </c>
      <c r="W1459">
        <v>4</v>
      </c>
      <c r="X1459" s="11">
        <v>87</v>
      </c>
      <c r="Y1459">
        <v>1</v>
      </c>
      <c r="Z1459" s="46" cm="1">
        <f t="array" ref="Z1459">IF(V1459="NA",$AD$2,(INDEX($BL$4:$BL$73,MATCH(V1459&amp;W1459,$BK$4:$BK$73&amp;$BJ$4:$BJ$73,0))))</f>
        <v>1.1678733304575806E-2</v>
      </c>
      <c r="AA1459" s="46">
        <f t="shared" si="30"/>
        <v>1.0116787333045758</v>
      </c>
      <c r="AB1459" s="46"/>
    </row>
    <row r="1460" spans="1:28" x14ac:dyDescent="0.25">
      <c r="A1460">
        <v>6624</v>
      </c>
      <c r="B1460" s="1">
        <v>45536.3874171875</v>
      </c>
      <c r="C1460" s="1">
        <v>45536</v>
      </c>
      <c r="D1460" t="s">
        <v>9100</v>
      </c>
      <c r="E1460" t="s">
        <v>9101</v>
      </c>
      <c r="F1460" t="s">
        <v>790</v>
      </c>
      <c r="G1460">
        <v>89</v>
      </c>
      <c r="H1460" t="b">
        <v>0</v>
      </c>
      <c r="I1460" t="s">
        <v>9102</v>
      </c>
      <c r="J1460" t="s">
        <v>9103</v>
      </c>
      <c r="K1460" t="s">
        <v>7</v>
      </c>
      <c r="L1460" t="b">
        <v>0</v>
      </c>
      <c r="M1460" t="s">
        <v>6767</v>
      </c>
      <c r="N1460" t="b">
        <v>0</v>
      </c>
      <c r="O1460" t="b">
        <v>0</v>
      </c>
      <c r="P1460" t="b">
        <v>0</v>
      </c>
      <c r="Q1460" t="b">
        <v>1</v>
      </c>
      <c r="R1460" t="s">
        <v>1475</v>
      </c>
      <c r="S1460">
        <v>40</v>
      </c>
      <c r="T1460" t="b">
        <v>0</v>
      </c>
      <c r="V1460" t="s">
        <v>893</v>
      </c>
      <c r="W1460">
        <v>4</v>
      </c>
      <c r="X1460" s="11">
        <v>92</v>
      </c>
      <c r="Y1460">
        <v>1</v>
      </c>
      <c r="Z1460" s="46" cm="1">
        <f t="array" ref="Z1460">IF(V1460="NA",$AD$2,(INDEX($BL$4:$BL$73,MATCH(V1460&amp;W1460,$BK$4:$BK$73&amp;$BJ$4:$BJ$73,0))))</f>
        <v>1.0498615788681286E-2</v>
      </c>
      <c r="AA1460" s="46">
        <f t="shared" si="30"/>
        <v>1.0104986157886813</v>
      </c>
      <c r="AB1460" s="46"/>
    </row>
    <row r="1461" spans="1:28" x14ac:dyDescent="0.25">
      <c r="A1461">
        <v>6625</v>
      </c>
      <c r="B1461" s="1">
        <v>45536.387126713002</v>
      </c>
      <c r="C1461" s="1">
        <v>45536</v>
      </c>
      <c r="D1461" t="s">
        <v>9100</v>
      </c>
      <c r="E1461" t="s">
        <v>9101</v>
      </c>
      <c r="F1461" t="s">
        <v>664</v>
      </c>
      <c r="G1461">
        <v>84</v>
      </c>
      <c r="H1461" t="b">
        <v>0</v>
      </c>
      <c r="I1461" t="s">
        <v>9102</v>
      </c>
      <c r="J1461" t="s">
        <v>9103</v>
      </c>
      <c r="K1461" t="s">
        <v>7</v>
      </c>
      <c r="L1461" t="b">
        <v>0</v>
      </c>
      <c r="M1461" t="s">
        <v>11285</v>
      </c>
      <c r="N1461" t="b">
        <v>0</v>
      </c>
      <c r="O1461" t="b">
        <v>0</v>
      </c>
      <c r="P1461" t="b">
        <v>0</v>
      </c>
      <c r="Q1461" t="b">
        <v>1</v>
      </c>
      <c r="R1461" t="s">
        <v>11286</v>
      </c>
      <c r="S1461">
        <v>40</v>
      </c>
      <c r="T1461" t="b">
        <v>0</v>
      </c>
      <c r="V1461" t="s">
        <v>886</v>
      </c>
      <c r="W1461">
        <v>5</v>
      </c>
      <c r="X1461" s="11">
        <v>87</v>
      </c>
      <c r="Y1461">
        <v>1</v>
      </c>
      <c r="Z1461" s="46" cm="1">
        <f t="array" ref="Z1461">IF(V1461="NA",$AD$2,(INDEX($BL$4:$BL$73,MATCH(V1461&amp;W1461,$BK$4:$BK$73&amp;$BJ$4:$BJ$73,0))))</f>
        <v>4.1970782120221983E-2</v>
      </c>
      <c r="AA1461" s="46">
        <f t="shared" si="30"/>
        <v>1.041970782120222</v>
      </c>
      <c r="AB1461" s="46"/>
    </row>
    <row r="1462" spans="1:28" x14ac:dyDescent="0.25">
      <c r="A1462">
        <v>6626</v>
      </c>
      <c r="B1462" s="1">
        <v>45536.386691944397</v>
      </c>
      <c r="C1462" s="1">
        <v>45536</v>
      </c>
      <c r="D1462" t="s">
        <v>9100</v>
      </c>
      <c r="E1462" t="s">
        <v>9101</v>
      </c>
      <c r="F1462" t="s">
        <v>664</v>
      </c>
      <c r="G1462">
        <v>70</v>
      </c>
      <c r="H1462" t="b">
        <v>0</v>
      </c>
      <c r="I1462" t="s">
        <v>9102</v>
      </c>
      <c r="J1462" t="s">
        <v>9103</v>
      </c>
      <c r="K1462" t="s">
        <v>7</v>
      </c>
      <c r="L1462" t="b">
        <v>0</v>
      </c>
      <c r="M1462" t="s">
        <v>11287</v>
      </c>
      <c r="N1462" t="b">
        <v>0</v>
      </c>
      <c r="O1462" t="b">
        <v>0</v>
      </c>
      <c r="P1462" t="b">
        <v>0</v>
      </c>
      <c r="Q1462" t="b">
        <v>1</v>
      </c>
      <c r="R1462" t="s">
        <v>11288</v>
      </c>
      <c r="S1462">
        <v>40</v>
      </c>
      <c r="T1462" t="b">
        <v>0</v>
      </c>
      <c r="V1462" t="s">
        <v>8</v>
      </c>
      <c r="W1462" t="s">
        <v>8</v>
      </c>
      <c r="X1462" s="11">
        <v>72</v>
      </c>
      <c r="Y1462">
        <v>1</v>
      </c>
      <c r="Z1462" s="46" cm="1">
        <f t="array" ref="Z1462">IF(V1462="NA",$AD$2,(INDEX($BL$4:$BL$73,MATCH(V1462&amp;W1462,$BK$4:$BK$73&amp;$BJ$4:$BJ$73,0))))</f>
        <v>-4.0430703315750931E-2</v>
      </c>
      <c r="AA1462" s="46">
        <f t="shared" si="30"/>
        <v>0.95956929668424906</v>
      </c>
      <c r="AB1462" s="46"/>
    </row>
    <row r="1463" spans="1:28" x14ac:dyDescent="0.25">
      <c r="A1463">
        <v>6627</v>
      </c>
      <c r="B1463" s="1">
        <v>45536.386358530101</v>
      </c>
      <c r="C1463" s="1">
        <v>45536</v>
      </c>
      <c r="D1463" t="s">
        <v>9100</v>
      </c>
      <c r="E1463" t="s">
        <v>9101</v>
      </c>
      <c r="F1463" t="s">
        <v>790</v>
      </c>
      <c r="G1463">
        <v>72</v>
      </c>
      <c r="H1463" t="b">
        <v>0</v>
      </c>
      <c r="I1463" t="s">
        <v>9102</v>
      </c>
      <c r="J1463" t="s">
        <v>9159</v>
      </c>
      <c r="K1463" t="s">
        <v>7</v>
      </c>
      <c r="L1463" t="b">
        <v>0</v>
      </c>
      <c r="M1463" t="s">
        <v>11289</v>
      </c>
      <c r="N1463" t="b">
        <v>0</v>
      </c>
      <c r="O1463" t="b">
        <v>0</v>
      </c>
      <c r="P1463" t="b">
        <v>0</v>
      </c>
      <c r="Q1463" t="b">
        <v>1</v>
      </c>
      <c r="R1463" t="s">
        <v>11290</v>
      </c>
      <c r="S1463">
        <v>40</v>
      </c>
      <c r="T1463" t="b">
        <v>0</v>
      </c>
      <c r="V1463" t="s">
        <v>892</v>
      </c>
      <c r="W1463">
        <v>3</v>
      </c>
      <c r="X1463" s="11">
        <v>72</v>
      </c>
      <c r="Y1463">
        <v>1</v>
      </c>
      <c r="Z1463" s="46" cm="1">
        <f t="array" ref="Z1463">IF(V1463="NA",$AD$2,(INDEX($BL$4:$BL$73,MATCH(V1463&amp;W1463,$BK$4:$BK$73&amp;$BJ$4:$BJ$73,0))))</f>
        <v>1.8952516812716595E-2</v>
      </c>
      <c r="AA1463" s="46">
        <f t="shared" si="30"/>
        <v>1.0189525168127167</v>
      </c>
      <c r="AB1463" s="46"/>
    </row>
    <row r="1464" spans="1:28" x14ac:dyDescent="0.25">
      <c r="A1464">
        <v>6638</v>
      </c>
      <c r="B1464" s="1">
        <v>45536.382796006903</v>
      </c>
      <c r="C1464" s="1">
        <v>45536</v>
      </c>
      <c r="D1464" t="s">
        <v>9100</v>
      </c>
      <c r="E1464" t="s">
        <v>9101</v>
      </c>
      <c r="F1464" t="s">
        <v>790</v>
      </c>
      <c r="G1464">
        <v>73</v>
      </c>
      <c r="H1464" t="b">
        <v>0</v>
      </c>
      <c r="I1464" t="s">
        <v>9102</v>
      </c>
      <c r="J1464" t="s">
        <v>9159</v>
      </c>
      <c r="K1464" t="s">
        <v>7</v>
      </c>
      <c r="L1464" t="b">
        <v>0</v>
      </c>
      <c r="M1464" t="s">
        <v>11291</v>
      </c>
      <c r="N1464" t="b">
        <v>0</v>
      </c>
      <c r="O1464" t="b">
        <v>0</v>
      </c>
      <c r="P1464" t="b">
        <v>0</v>
      </c>
      <c r="Q1464" t="b">
        <v>1</v>
      </c>
      <c r="R1464" t="s">
        <v>11292</v>
      </c>
      <c r="S1464">
        <v>40</v>
      </c>
      <c r="T1464" t="b">
        <v>0</v>
      </c>
      <c r="V1464" t="s">
        <v>888</v>
      </c>
      <c r="W1464">
        <v>4</v>
      </c>
      <c r="X1464" s="11">
        <v>77</v>
      </c>
      <c r="Y1464">
        <v>1</v>
      </c>
      <c r="Z1464" s="46" cm="1">
        <f t="array" ref="Z1464">IF(V1464="NA",$AD$2,(INDEX($BL$4:$BL$73,MATCH(V1464&amp;W1464,$BK$4:$BK$73&amp;$BJ$4:$BJ$73,0))))</f>
        <v>1.0498615788681257E-2</v>
      </c>
      <c r="AA1464" s="46">
        <f t="shared" si="30"/>
        <v>1.0104986157886813</v>
      </c>
      <c r="AB1464" s="46"/>
    </row>
    <row r="1465" spans="1:28" x14ac:dyDescent="0.25">
      <c r="A1465">
        <v>6639</v>
      </c>
      <c r="B1465" s="1">
        <v>45536.3824851389</v>
      </c>
      <c r="C1465" s="1">
        <v>45536</v>
      </c>
      <c r="D1465" t="s">
        <v>9100</v>
      </c>
      <c r="E1465" t="s">
        <v>9101</v>
      </c>
      <c r="F1465" t="s">
        <v>664</v>
      </c>
      <c r="G1465">
        <v>73</v>
      </c>
      <c r="H1465" t="b">
        <v>0</v>
      </c>
      <c r="I1465" t="s">
        <v>9102</v>
      </c>
      <c r="J1465" t="s">
        <v>9159</v>
      </c>
      <c r="K1465" t="s">
        <v>7</v>
      </c>
      <c r="L1465" t="b">
        <v>0</v>
      </c>
      <c r="M1465" t="s">
        <v>11293</v>
      </c>
      <c r="N1465" t="b">
        <v>0</v>
      </c>
      <c r="O1465" t="b">
        <v>0</v>
      </c>
      <c r="P1465" t="b">
        <v>0</v>
      </c>
      <c r="Q1465" t="b">
        <v>1</v>
      </c>
      <c r="R1465" t="s">
        <v>11294</v>
      </c>
      <c r="S1465">
        <v>40</v>
      </c>
      <c r="T1465" t="b">
        <v>0</v>
      </c>
      <c r="V1465" t="s">
        <v>893</v>
      </c>
      <c r="W1465">
        <v>4</v>
      </c>
      <c r="X1465" s="11">
        <v>77</v>
      </c>
      <c r="Y1465">
        <v>1</v>
      </c>
      <c r="Z1465" s="46" cm="1">
        <f t="array" ref="Z1465">IF(V1465="NA",$AD$2,(INDEX($BL$4:$BL$73,MATCH(V1465&amp;W1465,$BK$4:$BK$73&amp;$BJ$4:$BJ$73,0))))</f>
        <v>1.0498615788681286E-2</v>
      </c>
      <c r="AA1465" s="46">
        <f t="shared" si="30"/>
        <v>1.0104986157886813</v>
      </c>
      <c r="AB1465" s="46"/>
    </row>
    <row r="1466" spans="1:28" x14ac:dyDescent="0.25">
      <c r="A1466">
        <v>6640</v>
      </c>
      <c r="B1466" s="1">
        <v>45536.382185972201</v>
      </c>
      <c r="C1466" s="1">
        <v>45536</v>
      </c>
      <c r="D1466" t="s">
        <v>9100</v>
      </c>
      <c r="E1466" t="s">
        <v>9101</v>
      </c>
      <c r="F1466" t="s">
        <v>664</v>
      </c>
      <c r="G1466">
        <v>78</v>
      </c>
      <c r="H1466" t="b">
        <v>0</v>
      </c>
      <c r="I1466" t="s">
        <v>9102</v>
      </c>
      <c r="J1466" t="s">
        <v>9159</v>
      </c>
      <c r="K1466" t="s">
        <v>7</v>
      </c>
      <c r="L1466" t="b">
        <v>0</v>
      </c>
      <c r="M1466" t="s">
        <v>11295</v>
      </c>
      <c r="N1466" t="b">
        <v>0</v>
      </c>
      <c r="O1466" t="b">
        <v>0</v>
      </c>
      <c r="P1466" t="b">
        <v>0</v>
      </c>
      <c r="Q1466" t="b">
        <v>1</v>
      </c>
      <c r="R1466" t="s">
        <v>11296</v>
      </c>
      <c r="S1466">
        <v>40</v>
      </c>
      <c r="T1466" t="b">
        <v>0</v>
      </c>
      <c r="V1466" t="s">
        <v>8</v>
      </c>
      <c r="W1466" t="s">
        <v>8</v>
      </c>
      <c r="X1466" s="11">
        <v>82</v>
      </c>
      <c r="Y1466">
        <v>1</v>
      </c>
      <c r="Z1466" s="46" cm="1">
        <f t="array" ref="Z1466">IF(V1466="NA",$AD$2,(INDEX($BL$4:$BL$73,MATCH(V1466&amp;W1466,$BK$4:$BK$73&amp;$BJ$4:$BJ$73,0))))</f>
        <v>-4.0430703315750931E-2</v>
      </c>
      <c r="AA1466" s="46">
        <f t="shared" si="30"/>
        <v>0.95956929668424906</v>
      </c>
      <c r="AB1466" s="46"/>
    </row>
    <row r="1467" spans="1:28" x14ac:dyDescent="0.25">
      <c r="A1467">
        <v>6641</v>
      </c>
      <c r="B1467" s="1">
        <v>45536.381869919001</v>
      </c>
      <c r="C1467" s="1">
        <v>45536</v>
      </c>
      <c r="D1467" t="s">
        <v>9100</v>
      </c>
      <c r="E1467" t="s">
        <v>9101</v>
      </c>
      <c r="F1467" t="s">
        <v>664</v>
      </c>
      <c r="G1467">
        <v>87</v>
      </c>
      <c r="H1467" t="b">
        <v>0</v>
      </c>
      <c r="I1467" t="s">
        <v>9102</v>
      </c>
      <c r="J1467" t="s">
        <v>9159</v>
      </c>
      <c r="K1467" t="s">
        <v>7</v>
      </c>
      <c r="L1467" t="b">
        <v>0</v>
      </c>
      <c r="M1467" t="s">
        <v>11297</v>
      </c>
      <c r="N1467" t="b">
        <v>0</v>
      </c>
      <c r="O1467" t="b">
        <v>0</v>
      </c>
      <c r="P1467" t="b">
        <v>0</v>
      </c>
      <c r="Q1467" t="b">
        <v>1</v>
      </c>
      <c r="R1467" t="s">
        <v>11298</v>
      </c>
      <c r="S1467">
        <v>40</v>
      </c>
      <c r="T1467" t="b">
        <v>0</v>
      </c>
      <c r="V1467" t="s">
        <v>8</v>
      </c>
      <c r="W1467" t="s">
        <v>8</v>
      </c>
      <c r="X1467" s="11">
        <v>87</v>
      </c>
      <c r="Y1467">
        <v>1</v>
      </c>
      <c r="Z1467" s="46" cm="1">
        <f t="array" ref="Z1467">IF(V1467="NA",$AD$2,(INDEX($BL$4:$BL$73,MATCH(V1467&amp;W1467,$BK$4:$BK$73&amp;$BJ$4:$BJ$73,0))))</f>
        <v>-4.0430703315750931E-2</v>
      </c>
      <c r="AA1467" s="46">
        <f t="shared" si="30"/>
        <v>0.95956929668424906</v>
      </c>
      <c r="AB1467" s="46"/>
    </row>
    <row r="1468" spans="1:28" x14ac:dyDescent="0.25">
      <c r="A1468">
        <v>6644</v>
      </c>
      <c r="B1468" s="1">
        <v>45536.3809418171</v>
      </c>
      <c r="C1468" s="1">
        <v>45536</v>
      </c>
      <c r="D1468" t="s">
        <v>9100</v>
      </c>
      <c r="E1468" t="s">
        <v>9101</v>
      </c>
      <c r="F1468" t="s">
        <v>664</v>
      </c>
      <c r="G1468">
        <v>70</v>
      </c>
      <c r="H1468" t="b">
        <v>0</v>
      </c>
      <c r="I1468" t="s">
        <v>9102</v>
      </c>
      <c r="J1468" t="s">
        <v>9159</v>
      </c>
      <c r="K1468" t="s">
        <v>7</v>
      </c>
      <c r="L1468" t="b">
        <v>0</v>
      </c>
      <c r="M1468" t="s">
        <v>11299</v>
      </c>
      <c r="N1468" t="b">
        <v>0</v>
      </c>
      <c r="O1468" t="b">
        <v>0</v>
      </c>
      <c r="P1468" t="b">
        <v>0</v>
      </c>
      <c r="Q1468" t="b">
        <v>1</v>
      </c>
      <c r="R1468" t="s">
        <v>11300</v>
      </c>
      <c r="S1468">
        <v>40</v>
      </c>
      <c r="T1468" t="b">
        <v>0</v>
      </c>
      <c r="V1468" t="s">
        <v>893</v>
      </c>
      <c r="W1468">
        <v>4</v>
      </c>
      <c r="X1468" s="11">
        <v>72</v>
      </c>
      <c r="Y1468">
        <v>1</v>
      </c>
      <c r="Z1468" s="46" cm="1">
        <f t="array" ref="Z1468">IF(V1468="NA",$AD$2,(INDEX($BL$4:$BL$73,MATCH(V1468&amp;W1468,$BK$4:$BK$73&amp;$BJ$4:$BJ$73,0))))</f>
        <v>1.0498615788681286E-2</v>
      </c>
      <c r="AA1468" s="46">
        <f t="shared" si="30"/>
        <v>1.0104986157886813</v>
      </c>
      <c r="AB1468" s="46"/>
    </row>
    <row r="1469" spans="1:28" x14ac:dyDescent="0.25">
      <c r="A1469">
        <v>6654</v>
      </c>
      <c r="B1469" s="1">
        <v>45536.377800405098</v>
      </c>
      <c r="C1469" s="1">
        <v>45536</v>
      </c>
      <c r="D1469" t="s">
        <v>9100</v>
      </c>
      <c r="E1469" t="s">
        <v>9101</v>
      </c>
      <c r="F1469" t="s">
        <v>664</v>
      </c>
      <c r="G1469">
        <v>75</v>
      </c>
      <c r="H1469" t="b">
        <v>0</v>
      </c>
      <c r="I1469" t="s">
        <v>9102</v>
      </c>
      <c r="J1469" t="s">
        <v>9159</v>
      </c>
      <c r="K1469" t="s">
        <v>7</v>
      </c>
      <c r="L1469" t="b">
        <v>0</v>
      </c>
      <c r="M1469" t="s">
        <v>11301</v>
      </c>
      <c r="N1469" t="b">
        <v>0</v>
      </c>
      <c r="O1469" t="b">
        <v>0</v>
      </c>
      <c r="P1469" t="b">
        <v>0</v>
      </c>
      <c r="Q1469" t="b">
        <v>1</v>
      </c>
      <c r="R1469" t="s">
        <v>11302</v>
      </c>
      <c r="S1469">
        <v>40</v>
      </c>
      <c r="T1469" t="b">
        <v>0</v>
      </c>
      <c r="V1469" t="s">
        <v>8</v>
      </c>
      <c r="W1469" t="s">
        <v>8</v>
      </c>
      <c r="X1469" s="11">
        <v>77</v>
      </c>
      <c r="Y1469">
        <v>1</v>
      </c>
      <c r="Z1469" s="46" cm="1">
        <f t="array" ref="Z1469">IF(V1469="NA",$AD$2,(INDEX($BL$4:$BL$73,MATCH(V1469&amp;W1469,$BK$4:$BK$73&amp;$BJ$4:$BJ$73,0))))</f>
        <v>-4.0430703315750931E-2</v>
      </c>
      <c r="AA1469" s="46">
        <f t="shared" si="30"/>
        <v>0.95956929668424906</v>
      </c>
      <c r="AB1469" s="46"/>
    </row>
    <row r="1470" spans="1:28" x14ac:dyDescent="0.25">
      <c r="A1470">
        <v>6655</v>
      </c>
      <c r="B1470" s="1">
        <v>45536.377510439801</v>
      </c>
      <c r="C1470" s="1">
        <v>45536</v>
      </c>
      <c r="D1470" t="s">
        <v>9100</v>
      </c>
      <c r="E1470" t="s">
        <v>9101</v>
      </c>
      <c r="F1470" t="s">
        <v>664</v>
      </c>
      <c r="G1470">
        <v>81</v>
      </c>
      <c r="H1470" t="b">
        <v>0</v>
      </c>
      <c r="I1470" t="s">
        <v>9102</v>
      </c>
      <c r="J1470" t="s">
        <v>9159</v>
      </c>
      <c r="K1470" t="s">
        <v>7</v>
      </c>
      <c r="L1470" t="b">
        <v>0</v>
      </c>
      <c r="M1470" t="s">
        <v>6766</v>
      </c>
      <c r="N1470" t="b">
        <v>0</v>
      </c>
      <c r="O1470" t="b">
        <v>0</v>
      </c>
      <c r="P1470" t="b">
        <v>0</v>
      </c>
      <c r="Q1470" t="b">
        <v>1</v>
      </c>
      <c r="R1470" t="s">
        <v>1472</v>
      </c>
      <c r="S1470">
        <v>40</v>
      </c>
      <c r="T1470" t="b">
        <v>0</v>
      </c>
      <c r="V1470" t="s">
        <v>8</v>
      </c>
      <c r="W1470" t="s">
        <v>8</v>
      </c>
      <c r="X1470" s="11">
        <v>82</v>
      </c>
      <c r="Y1470">
        <v>1</v>
      </c>
      <c r="Z1470" s="46" cm="1">
        <f t="array" ref="Z1470">IF(V1470="NA",$AD$2,(INDEX($BL$4:$BL$73,MATCH(V1470&amp;W1470,$BK$4:$BK$73&amp;$BJ$4:$BJ$73,0))))</f>
        <v>-4.0430703315750931E-2</v>
      </c>
      <c r="AA1470" s="46">
        <f t="shared" si="30"/>
        <v>0.95956929668424906</v>
      </c>
      <c r="AB1470" s="46"/>
    </row>
    <row r="1471" spans="1:28" x14ac:dyDescent="0.25">
      <c r="A1471">
        <v>6657</v>
      </c>
      <c r="B1471" s="1">
        <v>45536.376928518497</v>
      </c>
      <c r="C1471" s="1">
        <v>45536</v>
      </c>
      <c r="D1471" t="s">
        <v>9100</v>
      </c>
      <c r="E1471" t="s">
        <v>9101</v>
      </c>
      <c r="F1471" t="s">
        <v>664</v>
      </c>
      <c r="G1471">
        <v>74</v>
      </c>
      <c r="H1471" t="b">
        <v>0</v>
      </c>
      <c r="I1471" t="s">
        <v>9102</v>
      </c>
      <c r="J1471" t="s">
        <v>9159</v>
      </c>
      <c r="K1471" t="s">
        <v>7</v>
      </c>
      <c r="L1471" t="b">
        <v>0</v>
      </c>
      <c r="M1471" t="s">
        <v>11303</v>
      </c>
      <c r="N1471" t="b">
        <v>0</v>
      </c>
      <c r="O1471" t="b">
        <v>0</v>
      </c>
      <c r="P1471" t="b">
        <v>0</v>
      </c>
      <c r="Q1471" t="b">
        <v>1</v>
      </c>
      <c r="R1471" t="s">
        <v>11304</v>
      </c>
      <c r="S1471">
        <v>40</v>
      </c>
      <c r="T1471" t="b">
        <v>0</v>
      </c>
      <c r="V1471" t="s">
        <v>8</v>
      </c>
      <c r="W1471" t="s">
        <v>8</v>
      </c>
      <c r="X1471" s="11">
        <v>77</v>
      </c>
      <c r="Y1471">
        <v>1</v>
      </c>
      <c r="Z1471" s="46" cm="1">
        <f t="array" ref="Z1471">IF(V1471="NA",$AD$2,(INDEX($BL$4:$BL$73,MATCH(V1471&amp;W1471,$BK$4:$BK$73&amp;$BJ$4:$BJ$73,0))))</f>
        <v>-4.0430703315750931E-2</v>
      </c>
      <c r="AA1471" s="46">
        <f t="shared" si="30"/>
        <v>0.95956929668424906</v>
      </c>
      <c r="AB1471" s="46"/>
    </row>
    <row r="1472" spans="1:28" x14ac:dyDescent="0.25">
      <c r="A1472">
        <v>6660</v>
      </c>
      <c r="B1472" s="1">
        <v>45536.376204780099</v>
      </c>
      <c r="C1472" s="1">
        <v>45536</v>
      </c>
      <c r="D1472" t="s">
        <v>9100</v>
      </c>
      <c r="E1472" t="s">
        <v>9101</v>
      </c>
      <c r="F1472" t="s">
        <v>664</v>
      </c>
      <c r="G1472">
        <v>75</v>
      </c>
      <c r="H1472" t="b">
        <v>0</v>
      </c>
      <c r="I1472" t="s">
        <v>9102</v>
      </c>
      <c r="J1472" t="s">
        <v>9159</v>
      </c>
      <c r="K1472" t="s">
        <v>7</v>
      </c>
      <c r="L1472" t="b">
        <v>0</v>
      </c>
      <c r="M1472" t="s">
        <v>11305</v>
      </c>
      <c r="N1472" t="b">
        <v>0</v>
      </c>
      <c r="O1472" t="b">
        <v>0</v>
      </c>
      <c r="P1472" t="b">
        <v>0</v>
      </c>
      <c r="Q1472" t="b">
        <v>1</v>
      </c>
      <c r="R1472" t="s">
        <v>11306</v>
      </c>
      <c r="S1472">
        <v>40</v>
      </c>
      <c r="T1472" t="b">
        <v>0</v>
      </c>
      <c r="V1472" t="s">
        <v>886</v>
      </c>
      <c r="W1472">
        <v>4</v>
      </c>
      <c r="X1472" s="11">
        <v>77</v>
      </c>
      <c r="Y1472">
        <v>1</v>
      </c>
      <c r="Z1472" s="46" cm="1">
        <f t="array" ref="Z1472">IF(V1472="NA",$AD$2,(INDEX($BL$4:$BL$73,MATCH(V1472&amp;W1472,$BK$4:$BK$73&amp;$BJ$4:$BJ$73,0))))</f>
        <v>1.0498615788681297E-2</v>
      </c>
      <c r="AA1472" s="46">
        <f t="shared" si="30"/>
        <v>1.0104986157886813</v>
      </c>
      <c r="AB1472" s="46"/>
    </row>
    <row r="1473" spans="1:28" x14ac:dyDescent="0.25">
      <c r="A1473">
        <v>6661</v>
      </c>
      <c r="B1473" s="1">
        <v>45536.375955879601</v>
      </c>
      <c r="C1473" s="1">
        <v>45536</v>
      </c>
      <c r="D1473" t="s">
        <v>9100</v>
      </c>
      <c r="E1473" t="s">
        <v>9101</v>
      </c>
      <c r="F1473" t="s">
        <v>664</v>
      </c>
      <c r="G1473">
        <v>75</v>
      </c>
      <c r="H1473" t="b">
        <v>0</v>
      </c>
      <c r="I1473" t="s">
        <v>9102</v>
      </c>
      <c r="J1473" t="s">
        <v>9159</v>
      </c>
      <c r="K1473" t="s">
        <v>7</v>
      </c>
      <c r="L1473" t="b">
        <v>0</v>
      </c>
      <c r="M1473" t="s">
        <v>6765</v>
      </c>
      <c r="N1473" t="b">
        <v>0</v>
      </c>
      <c r="O1473" t="b">
        <v>0</v>
      </c>
      <c r="P1473" t="b">
        <v>0</v>
      </c>
      <c r="Q1473" t="b">
        <v>1</v>
      </c>
      <c r="R1473" t="s">
        <v>2977</v>
      </c>
      <c r="S1473">
        <v>40</v>
      </c>
      <c r="T1473" t="b">
        <v>0</v>
      </c>
      <c r="V1473" t="s">
        <v>740</v>
      </c>
      <c r="W1473">
        <v>4</v>
      </c>
      <c r="X1473" s="11">
        <v>77</v>
      </c>
      <c r="Y1473">
        <v>1</v>
      </c>
      <c r="Z1473" s="46" cm="1">
        <f t="array" ref="Z1473">IF(V1473="NA",$AD$2,(INDEX($BL$4:$BL$73,MATCH(V1473&amp;W1473,$BK$4:$BK$73&amp;$BJ$4:$BJ$73,0))))</f>
        <v>1.0498615788681253E-2</v>
      </c>
      <c r="AA1473" s="46">
        <f t="shared" si="30"/>
        <v>1.0104986157886813</v>
      </c>
      <c r="AB1473" s="46"/>
    </row>
    <row r="1474" spans="1:28" x14ac:dyDescent="0.25">
      <c r="A1474">
        <v>6671</v>
      </c>
      <c r="B1474" s="1">
        <v>45536.372587500002</v>
      </c>
      <c r="C1474" s="1">
        <v>45536</v>
      </c>
      <c r="D1474" t="s">
        <v>9100</v>
      </c>
      <c r="E1474" t="s">
        <v>9101</v>
      </c>
      <c r="F1474" t="s">
        <v>664</v>
      </c>
      <c r="G1474">
        <v>73</v>
      </c>
      <c r="H1474" t="b">
        <v>0</v>
      </c>
      <c r="I1474" t="s">
        <v>9102</v>
      </c>
      <c r="J1474" t="s">
        <v>9159</v>
      </c>
      <c r="K1474" t="s">
        <v>7</v>
      </c>
      <c r="L1474" t="b">
        <v>0</v>
      </c>
      <c r="M1474" t="s">
        <v>11307</v>
      </c>
      <c r="N1474" t="b">
        <v>0</v>
      </c>
      <c r="O1474" t="b">
        <v>0</v>
      </c>
      <c r="P1474" t="b">
        <v>0</v>
      </c>
      <c r="Q1474" t="b">
        <v>1</v>
      </c>
      <c r="R1474" t="s">
        <v>11308</v>
      </c>
      <c r="S1474">
        <v>40</v>
      </c>
      <c r="T1474" t="b">
        <v>0</v>
      </c>
      <c r="V1474" t="s">
        <v>889</v>
      </c>
      <c r="W1474">
        <v>4</v>
      </c>
      <c r="X1474" s="11">
        <v>77</v>
      </c>
      <c r="Y1474">
        <v>1</v>
      </c>
      <c r="Z1474" s="46" cm="1">
        <f t="array" ref="Z1474">IF(V1474="NA",$AD$2,(INDEX($BL$4:$BL$73,MATCH(V1474&amp;W1474,$BK$4:$BK$73&amp;$BJ$4:$BJ$73,0))))</f>
        <v>1.0498615788681227E-2</v>
      </c>
      <c r="AA1474" s="46">
        <f t="shared" si="30"/>
        <v>1.0104986157886813</v>
      </c>
      <c r="AB1474" s="46"/>
    </row>
    <row r="1475" spans="1:28" x14ac:dyDescent="0.25">
      <c r="A1475">
        <v>6672</v>
      </c>
      <c r="B1475" s="1">
        <v>45536.372286226899</v>
      </c>
      <c r="C1475" s="1">
        <v>45536</v>
      </c>
      <c r="D1475" t="s">
        <v>9100</v>
      </c>
      <c r="E1475" t="s">
        <v>9101</v>
      </c>
      <c r="F1475" t="s">
        <v>664</v>
      </c>
      <c r="G1475">
        <v>71</v>
      </c>
      <c r="H1475" t="b">
        <v>0</v>
      </c>
      <c r="I1475" t="s">
        <v>9102</v>
      </c>
      <c r="J1475" t="s">
        <v>9159</v>
      </c>
      <c r="K1475" t="s">
        <v>7</v>
      </c>
      <c r="L1475" t="b">
        <v>0</v>
      </c>
      <c r="M1475" t="s">
        <v>11309</v>
      </c>
      <c r="N1475" t="b">
        <v>0</v>
      </c>
      <c r="O1475" t="b">
        <v>0</v>
      </c>
      <c r="P1475" t="b">
        <v>0</v>
      </c>
      <c r="Q1475" t="b">
        <v>1</v>
      </c>
      <c r="R1475" t="s">
        <v>11310</v>
      </c>
      <c r="S1475">
        <v>40</v>
      </c>
      <c r="T1475" t="b">
        <v>0</v>
      </c>
      <c r="V1475" t="s">
        <v>886</v>
      </c>
      <c r="W1475">
        <v>4</v>
      </c>
      <c r="X1475" s="11">
        <v>72</v>
      </c>
      <c r="Y1475">
        <v>1</v>
      </c>
      <c r="Z1475" s="46" cm="1">
        <f t="array" ref="Z1475">IF(V1475="NA",$AD$2,(INDEX($BL$4:$BL$73,MATCH(V1475&amp;W1475,$BK$4:$BK$73&amp;$BJ$4:$BJ$73,0))))</f>
        <v>1.0498615788681297E-2</v>
      </c>
      <c r="AA1475" s="46">
        <f t="shared" si="30"/>
        <v>1.0104986157886813</v>
      </c>
      <c r="AB1475" s="46"/>
    </row>
    <row r="1476" spans="1:28" x14ac:dyDescent="0.25">
      <c r="A1476">
        <v>6675</v>
      </c>
      <c r="B1476" s="1">
        <v>45536.371627419001</v>
      </c>
      <c r="C1476" s="1">
        <v>45536</v>
      </c>
      <c r="D1476" t="s">
        <v>9100</v>
      </c>
      <c r="E1476" t="s">
        <v>9101</v>
      </c>
      <c r="F1476" t="s">
        <v>664</v>
      </c>
      <c r="G1476">
        <v>86</v>
      </c>
      <c r="H1476" t="b">
        <v>0</v>
      </c>
      <c r="I1476" t="s">
        <v>9102</v>
      </c>
      <c r="J1476" t="s">
        <v>9159</v>
      </c>
      <c r="K1476" t="s">
        <v>7</v>
      </c>
      <c r="L1476" t="b">
        <v>0</v>
      </c>
      <c r="M1476" t="s">
        <v>11311</v>
      </c>
      <c r="N1476" t="b">
        <v>0</v>
      </c>
      <c r="O1476" t="b">
        <v>0</v>
      </c>
      <c r="P1476" t="b">
        <v>0</v>
      </c>
      <c r="Q1476" t="b">
        <v>1</v>
      </c>
      <c r="R1476" t="s">
        <v>11312</v>
      </c>
      <c r="S1476">
        <v>40</v>
      </c>
      <c r="T1476" t="b">
        <v>0</v>
      </c>
      <c r="V1476" t="s">
        <v>8</v>
      </c>
      <c r="W1476" t="s">
        <v>8</v>
      </c>
      <c r="X1476" s="11">
        <v>87</v>
      </c>
      <c r="Y1476">
        <v>1</v>
      </c>
      <c r="Z1476" s="46" cm="1">
        <f t="array" ref="Z1476">IF(V1476="NA",$AD$2,(INDEX($BL$4:$BL$73,MATCH(V1476&amp;W1476,$BK$4:$BK$73&amp;$BJ$4:$BJ$73,0))))</f>
        <v>-4.0430703315750931E-2</v>
      </c>
      <c r="AA1476" s="46">
        <f t="shared" ref="AA1476:AA1539" si="31">Y1476+Z1476</f>
        <v>0.95956929668424906</v>
      </c>
      <c r="AB1476" s="46"/>
    </row>
    <row r="1477" spans="1:28" x14ac:dyDescent="0.25">
      <c r="A1477">
        <v>6676</v>
      </c>
      <c r="B1477" s="1">
        <v>45536.371329270798</v>
      </c>
      <c r="C1477" s="1">
        <v>45536</v>
      </c>
      <c r="D1477" t="s">
        <v>9100</v>
      </c>
      <c r="E1477" t="s">
        <v>9101</v>
      </c>
      <c r="F1477" t="s">
        <v>664</v>
      </c>
      <c r="G1477">
        <v>70</v>
      </c>
      <c r="H1477" t="b">
        <v>0</v>
      </c>
      <c r="I1477" t="s">
        <v>9102</v>
      </c>
      <c r="J1477" t="s">
        <v>9159</v>
      </c>
      <c r="K1477" t="s">
        <v>7</v>
      </c>
      <c r="L1477" t="b">
        <v>0</v>
      </c>
      <c r="M1477" t="s">
        <v>11313</v>
      </c>
      <c r="N1477" t="b">
        <v>0</v>
      </c>
      <c r="O1477" t="b">
        <v>0</v>
      </c>
      <c r="P1477" t="b">
        <v>0</v>
      </c>
      <c r="Q1477" t="b">
        <v>1</v>
      </c>
      <c r="R1477" t="s">
        <v>11314</v>
      </c>
      <c r="S1477">
        <v>40</v>
      </c>
      <c r="T1477" t="b">
        <v>0</v>
      </c>
      <c r="V1477" t="s">
        <v>889</v>
      </c>
      <c r="W1477">
        <v>4</v>
      </c>
      <c r="X1477" s="11">
        <v>72</v>
      </c>
      <c r="Y1477">
        <v>1</v>
      </c>
      <c r="Z1477" s="46" cm="1">
        <f t="array" ref="Z1477">IF(V1477="NA",$AD$2,(INDEX($BL$4:$BL$73,MATCH(V1477&amp;W1477,$BK$4:$BK$73&amp;$BJ$4:$BJ$73,0))))</f>
        <v>1.0498615788681227E-2</v>
      </c>
      <c r="AA1477" s="46">
        <f t="shared" si="31"/>
        <v>1.0104986157886813</v>
      </c>
      <c r="AB1477" s="46"/>
    </row>
    <row r="1478" spans="1:28" x14ac:dyDescent="0.25">
      <c r="A1478">
        <v>6677</v>
      </c>
      <c r="B1478" s="1">
        <v>45536.371073576403</v>
      </c>
      <c r="C1478" s="1">
        <v>45536</v>
      </c>
      <c r="D1478" t="s">
        <v>9100</v>
      </c>
      <c r="E1478" t="s">
        <v>9101</v>
      </c>
      <c r="F1478" t="s">
        <v>664</v>
      </c>
      <c r="G1478">
        <v>83</v>
      </c>
      <c r="H1478" t="b">
        <v>0</v>
      </c>
      <c r="I1478" t="s">
        <v>9102</v>
      </c>
      <c r="J1478" t="s">
        <v>9159</v>
      </c>
      <c r="K1478" t="s">
        <v>7</v>
      </c>
      <c r="L1478" t="b">
        <v>0</v>
      </c>
      <c r="M1478" t="s">
        <v>11315</v>
      </c>
      <c r="N1478" t="b">
        <v>0</v>
      </c>
      <c r="O1478" t="b">
        <v>0</v>
      </c>
      <c r="P1478" t="b">
        <v>0</v>
      </c>
      <c r="Q1478" t="b">
        <v>1</v>
      </c>
      <c r="R1478" t="s">
        <v>11316</v>
      </c>
      <c r="S1478">
        <v>40</v>
      </c>
      <c r="T1478" t="b">
        <v>0</v>
      </c>
      <c r="V1478" t="s">
        <v>893</v>
      </c>
      <c r="W1478">
        <v>5</v>
      </c>
      <c r="X1478" s="11">
        <v>87</v>
      </c>
      <c r="Y1478">
        <v>1</v>
      </c>
      <c r="Z1478" s="46" cm="1">
        <f t="array" ref="Z1478">IF(V1478="NA",$AD$2,(INDEX($BL$4:$BL$73,MATCH(V1478&amp;W1478,$BK$4:$BK$73&amp;$BJ$4:$BJ$73,0))))</f>
        <v>4.1970782120221983E-2</v>
      </c>
      <c r="AA1478" s="46">
        <f t="shared" si="31"/>
        <v>1.041970782120222</v>
      </c>
      <c r="AB1478" s="46"/>
    </row>
    <row r="1479" spans="1:28" x14ac:dyDescent="0.25">
      <c r="A1479">
        <v>6680</v>
      </c>
      <c r="B1479" s="1">
        <v>45536.370214780101</v>
      </c>
      <c r="C1479" s="1">
        <v>45536</v>
      </c>
      <c r="D1479" t="s">
        <v>9100</v>
      </c>
      <c r="E1479" t="s">
        <v>9101</v>
      </c>
      <c r="F1479" t="s">
        <v>790</v>
      </c>
      <c r="G1479">
        <v>89</v>
      </c>
      <c r="H1479" t="b">
        <v>0</v>
      </c>
      <c r="I1479" t="s">
        <v>9102</v>
      </c>
      <c r="J1479" t="s">
        <v>9159</v>
      </c>
      <c r="K1479" t="s">
        <v>7</v>
      </c>
      <c r="L1479" t="b">
        <v>0</v>
      </c>
      <c r="M1479" t="s">
        <v>11317</v>
      </c>
      <c r="N1479" t="b">
        <v>0</v>
      </c>
      <c r="O1479" t="b">
        <v>0</v>
      </c>
      <c r="P1479" t="b">
        <v>0</v>
      </c>
      <c r="Q1479" t="b">
        <v>1</v>
      </c>
      <c r="R1479" t="s">
        <v>11318</v>
      </c>
      <c r="S1479">
        <v>40</v>
      </c>
      <c r="T1479" t="b">
        <v>0</v>
      </c>
      <c r="V1479" t="s">
        <v>893</v>
      </c>
      <c r="W1479">
        <v>5</v>
      </c>
      <c r="X1479" s="11">
        <v>92</v>
      </c>
      <c r="Y1479">
        <v>1</v>
      </c>
      <c r="Z1479" s="46" cm="1">
        <f t="array" ref="Z1479">IF(V1479="NA",$AD$2,(INDEX($BL$4:$BL$73,MATCH(V1479&amp;W1479,$BK$4:$BK$73&amp;$BJ$4:$BJ$73,0))))</f>
        <v>4.1970782120221983E-2</v>
      </c>
      <c r="AA1479" s="46">
        <f t="shared" si="31"/>
        <v>1.041970782120222</v>
      </c>
      <c r="AB1479" s="46"/>
    </row>
    <row r="1480" spans="1:28" x14ac:dyDescent="0.25">
      <c r="A1480">
        <v>6681</v>
      </c>
      <c r="B1480" s="1">
        <v>45536.369932256901</v>
      </c>
      <c r="C1480" s="1">
        <v>45536</v>
      </c>
      <c r="D1480" t="s">
        <v>9100</v>
      </c>
      <c r="E1480" t="s">
        <v>9101</v>
      </c>
      <c r="F1480" t="s">
        <v>664</v>
      </c>
      <c r="G1480">
        <v>82</v>
      </c>
      <c r="H1480" t="b">
        <v>0</v>
      </c>
      <c r="I1480" t="s">
        <v>9102</v>
      </c>
      <c r="J1480" t="s">
        <v>9159</v>
      </c>
      <c r="K1480" t="s">
        <v>7</v>
      </c>
      <c r="L1480" t="b">
        <v>0</v>
      </c>
      <c r="M1480" t="s">
        <v>11319</v>
      </c>
      <c r="N1480" t="b">
        <v>0</v>
      </c>
      <c r="O1480" t="b">
        <v>0</v>
      </c>
      <c r="P1480" t="b">
        <v>0</v>
      </c>
      <c r="Q1480" t="b">
        <v>1</v>
      </c>
      <c r="R1480" t="s">
        <v>11320</v>
      </c>
      <c r="S1480">
        <v>40</v>
      </c>
      <c r="T1480" t="b">
        <v>0</v>
      </c>
      <c r="V1480" t="s">
        <v>886</v>
      </c>
      <c r="W1480">
        <v>4</v>
      </c>
      <c r="X1480" s="11">
        <v>82</v>
      </c>
      <c r="Y1480">
        <v>1</v>
      </c>
      <c r="Z1480" s="46" cm="1">
        <f t="array" ref="Z1480">IF(V1480="NA",$AD$2,(INDEX($BL$4:$BL$73,MATCH(V1480&amp;W1480,$BK$4:$BK$73&amp;$BJ$4:$BJ$73,0))))</f>
        <v>1.0498615788681297E-2</v>
      </c>
      <c r="AA1480" s="46">
        <f t="shared" si="31"/>
        <v>1.0104986157886813</v>
      </c>
      <c r="AB1480" s="46"/>
    </row>
    <row r="1481" spans="1:28" x14ac:dyDescent="0.25">
      <c r="A1481">
        <v>6682</v>
      </c>
      <c r="B1481" s="1">
        <v>45536.3696378241</v>
      </c>
      <c r="C1481" s="1">
        <v>45536</v>
      </c>
      <c r="D1481" t="s">
        <v>9100</v>
      </c>
      <c r="E1481" t="s">
        <v>9101</v>
      </c>
      <c r="F1481" t="s">
        <v>664</v>
      </c>
      <c r="G1481">
        <v>74</v>
      </c>
      <c r="H1481" t="b">
        <v>0</v>
      </c>
      <c r="I1481" t="s">
        <v>9102</v>
      </c>
      <c r="J1481" t="s">
        <v>9159</v>
      </c>
      <c r="K1481" t="s">
        <v>7</v>
      </c>
      <c r="L1481" t="b">
        <v>0</v>
      </c>
      <c r="M1481" t="s">
        <v>11321</v>
      </c>
      <c r="N1481" t="b">
        <v>0</v>
      </c>
      <c r="O1481" t="b">
        <v>0</v>
      </c>
      <c r="P1481" t="b">
        <v>0</v>
      </c>
      <c r="Q1481" t="b">
        <v>1</v>
      </c>
      <c r="R1481" t="s">
        <v>11322</v>
      </c>
      <c r="S1481">
        <v>40</v>
      </c>
      <c r="T1481" t="b">
        <v>0</v>
      </c>
      <c r="V1481" t="s">
        <v>893</v>
      </c>
      <c r="W1481">
        <v>5</v>
      </c>
      <c r="X1481" s="11">
        <v>77</v>
      </c>
      <c r="Y1481">
        <v>1</v>
      </c>
      <c r="Z1481" s="46" cm="1">
        <f t="array" ref="Z1481">IF(V1481="NA",$AD$2,(INDEX($BL$4:$BL$73,MATCH(V1481&amp;W1481,$BK$4:$BK$73&amp;$BJ$4:$BJ$73,0))))</f>
        <v>4.1970782120221983E-2</v>
      </c>
      <c r="AA1481" s="46">
        <f t="shared" si="31"/>
        <v>1.041970782120222</v>
      </c>
      <c r="AB1481" s="46"/>
    </row>
    <row r="1482" spans="1:28" x14ac:dyDescent="0.25">
      <c r="A1482">
        <v>6691</v>
      </c>
      <c r="B1482" s="1">
        <v>45536.366816932903</v>
      </c>
      <c r="C1482" s="1">
        <v>45536</v>
      </c>
      <c r="D1482" t="s">
        <v>9100</v>
      </c>
      <c r="E1482" t="s">
        <v>9101</v>
      </c>
      <c r="F1482" t="s">
        <v>790</v>
      </c>
      <c r="G1482">
        <v>71</v>
      </c>
      <c r="H1482" t="b">
        <v>0</v>
      </c>
      <c r="I1482" t="s">
        <v>9102</v>
      </c>
      <c r="J1482" t="s">
        <v>9159</v>
      </c>
      <c r="K1482" t="s">
        <v>7</v>
      </c>
      <c r="L1482" t="b">
        <v>0</v>
      </c>
      <c r="M1482" t="s">
        <v>6764</v>
      </c>
      <c r="N1482" t="b">
        <v>0</v>
      </c>
      <c r="O1482" t="b">
        <v>0</v>
      </c>
      <c r="P1482" t="b">
        <v>0</v>
      </c>
      <c r="Q1482" t="b">
        <v>1</v>
      </c>
      <c r="R1482" t="s">
        <v>1466</v>
      </c>
      <c r="S1482">
        <v>40</v>
      </c>
      <c r="T1482" t="b">
        <v>0</v>
      </c>
      <c r="V1482" t="s">
        <v>8</v>
      </c>
      <c r="W1482" t="s">
        <v>8</v>
      </c>
      <c r="X1482" s="11">
        <v>72</v>
      </c>
      <c r="Y1482">
        <v>1</v>
      </c>
      <c r="Z1482" s="46" cm="1">
        <f t="array" ref="Z1482">IF(V1482="NA",$AD$2,(INDEX($BL$4:$BL$73,MATCH(V1482&amp;W1482,$BK$4:$BK$73&amp;$BJ$4:$BJ$73,0))))</f>
        <v>-4.0430703315750931E-2</v>
      </c>
      <c r="AA1482" s="46">
        <f t="shared" si="31"/>
        <v>0.95956929668424906</v>
      </c>
      <c r="AB1482" s="46"/>
    </row>
    <row r="1483" spans="1:28" x14ac:dyDescent="0.25">
      <c r="A1483">
        <v>6692</v>
      </c>
      <c r="B1483" s="1">
        <v>45536.366549363403</v>
      </c>
      <c r="C1483" s="1">
        <v>45536</v>
      </c>
      <c r="D1483" t="s">
        <v>9100</v>
      </c>
      <c r="E1483" t="s">
        <v>9101</v>
      </c>
      <c r="F1483" t="s">
        <v>790</v>
      </c>
      <c r="G1483">
        <v>77</v>
      </c>
      <c r="H1483" t="b">
        <v>0</v>
      </c>
      <c r="I1483" t="s">
        <v>9102</v>
      </c>
      <c r="J1483" t="s">
        <v>9159</v>
      </c>
      <c r="K1483" t="s">
        <v>7</v>
      </c>
      <c r="L1483" t="b">
        <v>0</v>
      </c>
      <c r="M1483" t="s">
        <v>11323</v>
      </c>
      <c r="N1483" t="b">
        <v>0</v>
      </c>
      <c r="O1483" t="b">
        <v>0</v>
      </c>
      <c r="P1483" t="b">
        <v>0</v>
      </c>
      <c r="Q1483" t="b">
        <v>1</v>
      </c>
      <c r="R1483" t="s">
        <v>11324</v>
      </c>
      <c r="S1483">
        <v>40</v>
      </c>
      <c r="T1483" t="b">
        <v>0</v>
      </c>
      <c r="V1483" t="s">
        <v>893</v>
      </c>
      <c r="W1483">
        <v>4</v>
      </c>
      <c r="X1483" s="11">
        <v>77</v>
      </c>
      <c r="Y1483">
        <v>1</v>
      </c>
      <c r="Z1483" s="46" cm="1">
        <f t="array" ref="Z1483">IF(V1483="NA",$AD$2,(INDEX($BL$4:$BL$73,MATCH(V1483&amp;W1483,$BK$4:$BK$73&amp;$BJ$4:$BJ$73,0))))</f>
        <v>1.0498615788681286E-2</v>
      </c>
      <c r="AA1483" s="46">
        <f t="shared" si="31"/>
        <v>1.0104986157886813</v>
      </c>
      <c r="AB1483" s="46"/>
    </row>
    <row r="1484" spans="1:28" x14ac:dyDescent="0.25">
      <c r="A1484">
        <v>6693</v>
      </c>
      <c r="B1484" s="1">
        <v>45536.366240891199</v>
      </c>
      <c r="C1484" s="1">
        <v>45536</v>
      </c>
      <c r="D1484" t="s">
        <v>9100</v>
      </c>
      <c r="E1484" t="s">
        <v>9101</v>
      </c>
      <c r="F1484" t="s">
        <v>664</v>
      </c>
      <c r="G1484">
        <v>75</v>
      </c>
      <c r="H1484" t="b">
        <v>0</v>
      </c>
      <c r="I1484" t="s">
        <v>9102</v>
      </c>
      <c r="J1484" t="s">
        <v>9159</v>
      </c>
      <c r="K1484" t="s">
        <v>7</v>
      </c>
      <c r="L1484" t="b">
        <v>0</v>
      </c>
      <c r="M1484" t="s">
        <v>11325</v>
      </c>
      <c r="N1484" t="b">
        <v>0</v>
      </c>
      <c r="O1484" t="b">
        <v>0</v>
      </c>
      <c r="P1484" t="b">
        <v>0</v>
      </c>
      <c r="Q1484" t="b">
        <v>1</v>
      </c>
      <c r="R1484" t="s">
        <v>11326</v>
      </c>
      <c r="S1484">
        <v>40</v>
      </c>
      <c r="T1484" t="b">
        <v>0</v>
      </c>
      <c r="V1484" t="s">
        <v>892</v>
      </c>
      <c r="W1484">
        <v>4</v>
      </c>
      <c r="X1484" s="11">
        <v>77</v>
      </c>
      <c r="Y1484">
        <v>1</v>
      </c>
      <c r="Z1484" s="46" cm="1">
        <f t="array" ref="Z1484">IF(V1484="NA",$AD$2,(INDEX($BL$4:$BL$73,MATCH(V1484&amp;W1484,$BK$4:$BK$73&amp;$BJ$4:$BJ$73,0))))</f>
        <v>1.0498615788681274E-2</v>
      </c>
      <c r="AA1484" s="46">
        <f t="shared" si="31"/>
        <v>1.0104986157886813</v>
      </c>
      <c r="AB1484" s="46"/>
    </row>
    <row r="1485" spans="1:28" x14ac:dyDescent="0.25">
      <c r="A1485">
        <v>6695</v>
      </c>
      <c r="B1485" s="1">
        <v>45536.365818148202</v>
      </c>
      <c r="C1485" s="1">
        <v>45536</v>
      </c>
      <c r="D1485" t="s">
        <v>9100</v>
      </c>
      <c r="E1485" t="s">
        <v>9101</v>
      </c>
      <c r="F1485" t="s">
        <v>664</v>
      </c>
      <c r="G1485">
        <v>82</v>
      </c>
      <c r="H1485" t="b">
        <v>0</v>
      </c>
      <c r="I1485" t="s">
        <v>9102</v>
      </c>
      <c r="J1485" t="s">
        <v>9159</v>
      </c>
      <c r="K1485" t="s">
        <v>7</v>
      </c>
      <c r="L1485" t="b">
        <v>0</v>
      </c>
      <c r="M1485" t="s">
        <v>11327</v>
      </c>
      <c r="N1485" t="b">
        <v>0</v>
      </c>
      <c r="O1485" t="b">
        <v>0</v>
      </c>
      <c r="P1485" t="b">
        <v>0</v>
      </c>
      <c r="Q1485" t="b">
        <v>1</v>
      </c>
      <c r="R1485" t="s">
        <v>11328</v>
      </c>
      <c r="S1485">
        <v>40</v>
      </c>
      <c r="T1485" t="b">
        <v>0</v>
      </c>
      <c r="V1485" t="s">
        <v>8</v>
      </c>
      <c r="W1485" t="s">
        <v>8</v>
      </c>
      <c r="X1485" s="11">
        <v>82</v>
      </c>
      <c r="Y1485">
        <v>1</v>
      </c>
      <c r="Z1485" s="46" cm="1">
        <f t="array" ref="Z1485">IF(V1485="NA",$AD$2,(INDEX($BL$4:$BL$73,MATCH(V1485&amp;W1485,$BK$4:$BK$73&amp;$BJ$4:$BJ$73,0))))</f>
        <v>-4.0430703315750931E-2</v>
      </c>
      <c r="AA1485" s="46">
        <f t="shared" si="31"/>
        <v>0.95956929668424906</v>
      </c>
      <c r="AB1485" s="46"/>
    </row>
    <row r="1486" spans="1:28" x14ac:dyDescent="0.25">
      <c r="A1486">
        <v>6696</v>
      </c>
      <c r="B1486" s="1">
        <v>45536.365522210603</v>
      </c>
      <c r="C1486" s="1">
        <v>45536</v>
      </c>
      <c r="D1486" t="s">
        <v>9100</v>
      </c>
      <c r="E1486" t="s">
        <v>9101</v>
      </c>
      <c r="F1486" t="s">
        <v>664</v>
      </c>
      <c r="G1486">
        <v>76</v>
      </c>
      <c r="H1486" t="b">
        <v>0</v>
      </c>
      <c r="I1486" t="s">
        <v>9102</v>
      </c>
      <c r="J1486" t="s">
        <v>9159</v>
      </c>
      <c r="K1486" t="s">
        <v>7</v>
      </c>
      <c r="L1486" t="b">
        <v>0</v>
      </c>
      <c r="M1486" t="s">
        <v>11329</v>
      </c>
      <c r="N1486" t="b">
        <v>0</v>
      </c>
      <c r="O1486" t="b">
        <v>0</v>
      </c>
      <c r="P1486" t="b">
        <v>0</v>
      </c>
      <c r="Q1486" t="b">
        <v>1</v>
      </c>
      <c r="R1486" t="s">
        <v>11330</v>
      </c>
      <c r="S1486">
        <v>40</v>
      </c>
      <c r="T1486" t="b">
        <v>0</v>
      </c>
      <c r="V1486" t="s">
        <v>8</v>
      </c>
      <c r="W1486" t="s">
        <v>8</v>
      </c>
      <c r="X1486" s="11">
        <v>77</v>
      </c>
      <c r="Y1486">
        <v>1</v>
      </c>
      <c r="Z1486" s="46" cm="1">
        <f t="array" ref="Z1486">IF(V1486="NA",$AD$2,(INDEX($BL$4:$BL$73,MATCH(V1486&amp;W1486,$BK$4:$BK$73&amp;$BJ$4:$BJ$73,0))))</f>
        <v>-4.0430703315750931E-2</v>
      </c>
      <c r="AA1486" s="46">
        <f t="shared" si="31"/>
        <v>0.95956929668424906</v>
      </c>
      <c r="AB1486" s="46"/>
    </row>
    <row r="1487" spans="1:28" x14ac:dyDescent="0.25">
      <c r="A1487">
        <v>6699</v>
      </c>
      <c r="B1487" s="1">
        <v>45536.364927256902</v>
      </c>
      <c r="C1487" s="1">
        <v>45536</v>
      </c>
      <c r="D1487" t="s">
        <v>9100</v>
      </c>
      <c r="E1487" t="s">
        <v>9101</v>
      </c>
      <c r="F1487" t="s">
        <v>790</v>
      </c>
      <c r="G1487">
        <v>71</v>
      </c>
      <c r="H1487" t="b">
        <v>0</v>
      </c>
      <c r="I1487" t="s">
        <v>9102</v>
      </c>
      <c r="J1487" t="s">
        <v>9159</v>
      </c>
      <c r="K1487" t="s">
        <v>7</v>
      </c>
      <c r="L1487" t="b">
        <v>0</v>
      </c>
      <c r="M1487" t="s">
        <v>11331</v>
      </c>
      <c r="N1487" t="b">
        <v>0</v>
      </c>
      <c r="O1487" t="b">
        <v>0</v>
      </c>
      <c r="P1487" t="b">
        <v>0</v>
      </c>
      <c r="Q1487" t="b">
        <v>1</v>
      </c>
      <c r="R1487" t="s">
        <v>11332</v>
      </c>
      <c r="S1487">
        <v>40</v>
      </c>
      <c r="T1487" t="b">
        <v>0</v>
      </c>
      <c r="V1487" t="s">
        <v>8</v>
      </c>
      <c r="W1487" t="s">
        <v>8</v>
      </c>
      <c r="X1487" s="11">
        <v>72</v>
      </c>
      <c r="Y1487">
        <v>1</v>
      </c>
      <c r="Z1487" s="46" cm="1">
        <f t="array" ref="Z1487">IF(V1487="NA",$AD$2,(INDEX($BL$4:$BL$73,MATCH(V1487&amp;W1487,$BK$4:$BK$73&amp;$BJ$4:$BJ$73,0))))</f>
        <v>-4.0430703315750931E-2</v>
      </c>
      <c r="AA1487" s="46">
        <f t="shared" si="31"/>
        <v>0.95956929668424906</v>
      </c>
      <c r="AB1487" s="46"/>
    </row>
    <row r="1488" spans="1:28" x14ac:dyDescent="0.25">
      <c r="A1488">
        <v>6700</v>
      </c>
      <c r="B1488" s="1">
        <v>45536.364649085597</v>
      </c>
      <c r="C1488" s="1">
        <v>45536</v>
      </c>
      <c r="D1488" t="s">
        <v>9100</v>
      </c>
      <c r="E1488" t="s">
        <v>9101</v>
      </c>
      <c r="F1488" t="s">
        <v>664</v>
      </c>
      <c r="G1488">
        <v>74</v>
      </c>
      <c r="H1488" t="b">
        <v>0</v>
      </c>
      <c r="I1488" t="s">
        <v>9102</v>
      </c>
      <c r="J1488" t="s">
        <v>9159</v>
      </c>
      <c r="K1488" t="s">
        <v>7</v>
      </c>
      <c r="L1488" t="b">
        <v>0</v>
      </c>
      <c r="M1488" t="s">
        <v>11333</v>
      </c>
      <c r="N1488" t="b">
        <v>0</v>
      </c>
      <c r="O1488" t="b">
        <v>0</v>
      </c>
      <c r="P1488" t="b">
        <v>0</v>
      </c>
      <c r="Q1488" t="b">
        <v>1</v>
      </c>
      <c r="R1488" t="s">
        <v>11334</v>
      </c>
      <c r="S1488">
        <v>40</v>
      </c>
      <c r="T1488" t="b">
        <v>0</v>
      </c>
      <c r="V1488" t="s">
        <v>892</v>
      </c>
      <c r="W1488">
        <v>5</v>
      </c>
      <c r="X1488" s="11">
        <v>77</v>
      </c>
      <c r="Y1488">
        <v>1</v>
      </c>
      <c r="Z1488" s="46" cm="1">
        <f t="array" ref="Z1488">IF(V1488="NA",$AD$2,(INDEX($BL$4:$BL$73,MATCH(V1488&amp;W1488,$BK$4:$BK$73&amp;$BJ$4:$BJ$73,0))))</f>
        <v>4.1970782120221983E-2</v>
      </c>
      <c r="AA1488" s="46">
        <f t="shared" si="31"/>
        <v>1.041970782120222</v>
      </c>
      <c r="AB1488" s="46"/>
    </row>
    <row r="1489" spans="1:28" x14ac:dyDescent="0.25">
      <c r="A1489">
        <v>6701</v>
      </c>
      <c r="B1489" s="1">
        <v>45536.353046423603</v>
      </c>
      <c r="C1489" s="1">
        <v>45536</v>
      </c>
      <c r="D1489" t="s">
        <v>9100</v>
      </c>
      <c r="E1489" t="s">
        <v>9101</v>
      </c>
      <c r="F1489" t="s">
        <v>664</v>
      </c>
      <c r="G1489">
        <v>78</v>
      </c>
      <c r="H1489" t="b">
        <v>0</v>
      </c>
      <c r="I1489" t="s">
        <v>9102</v>
      </c>
      <c r="J1489" t="s">
        <v>9159</v>
      </c>
      <c r="K1489" t="s">
        <v>7</v>
      </c>
      <c r="L1489" t="b">
        <v>0</v>
      </c>
      <c r="M1489" t="s">
        <v>11335</v>
      </c>
      <c r="N1489" t="b">
        <v>0</v>
      </c>
      <c r="O1489" t="b">
        <v>0</v>
      </c>
      <c r="P1489" t="b">
        <v>0</v>
      </c>
      <c r="Q1489" t="b">
        <v>1</v>
      </c>
      <c r="R1489" t="s">
        <v>11336</v>
      </c>
      <c r="S1489">
        <v>40</v>
      </c>
      <c r="T1489" t="b">
        <v>0</v>
      </c>
      <c r="V1489" t="s">
        <v>892</v>
      </c>
      <c r="W1489">
        <v>4</v>
      </c>
      <c r="X1489" s="11">
        <v>82</v>
      </c>
      <c r="Y1489">
        <v>1</v>
      </c>
      <c r="Z1489" s="46" cm="1">
        <f t="array" ref="Z1489">IF(V1489="NA",$AD$2,(INDEX($BL$4:$BL$73,MATCH(V1489&amp;W1489,$BK$4:$BK$73&amp;$BJ$4:$BJ$73,0))))</f>
        <v>1.0498615788681274E-2</v>
      </c>
      <c r="AA1489" s="46">
        <f t="shared" si="31"/>
        <v>1.0104986157886813</v>
      </c>
      <c r="AB1489" s="46"/>
    </row>
    <row r="1490" spans="1:28" x14ac:dyDescent="0.25">
      <c r="A1490">
        <v>6710</v>
      </c>
      <c r="B1490" s="1">
        <v>45536.336932719903</v>
      </c>
      <c r="C1490" s="1">
        <v>45536</v>
      </c>
      <c r="D1490" t="s">
        <v>9100</v>
      </c>
      <c r="E1490" t="s">
        <v>9101</v>
      </c>
      <c r="F1490" t="s">
        <v>790</v>
      </c>
      <c r="G1490">
        <v>85</v>
      </c>
      <c r="H1490" t="b">
        <v>0</v>
      </c>
      <c r="I1490" t="s">
        <v>9102</v>
      </c>
      <c r="J1490" t="s">
        <v>9159</v>
      </c>
      <c r="K1490" t="s">
        <v>7</v>
      </c>
      <c r="L1490" t="b">
        <v>0</v>
      </c>
      <c r="M1490" t="s">
        <v>11337</v>
      </c>
      <c r="N1490" t="b">
        <v>0</v>
      </c>
      <c r="O1490" t="b">
        <v>0</v>
      </c>
      <c r="P1490" t="b">
        <v>0</v>
      </c>
      <c r="Q1490" t="b">
        <v>1</v>
      </c>
      <c r="R1490" t="s">
        <v>11338</v>
      </c>
      <c r="S1490">
        <v>40</v>
      </c>
      <c r="T1490" t="b">
        <v>0</v>
      </c>
      <c r="V1490" t="s">
        <v>741</v>
      </c>
      <c r="W1490">
        <v>4</v>
      </c>
      <c r="X1490" s="11">
        <v>87</v>
      </c>
      <c r="Y1490">
        <v>1</v>
      </c>
      <c r="Z1490" s="46" cm="1">
        <f t="array" ref="Z1490">IF(V1490="NA",$AD$2,(INDEX($BL$4:$BL$73,MATCH(V1490&amp;W1490,$BK$4:$BK$73&amp;$BJ$4:$BJ$73,0))))</f>
        <v>1.1678733304575806E-2</v>
      </c>
      <c r="AA1490" s="46">
        <f t="shared" si="31"/>
        <v>1.0116787333045758</v>
      </c>
      <c r="AB1490" s="46"/>
    </row>
    <row r="1491" spans="1:28" x14ac:dyDescent="0.25">
      <c r="A1491">
        <v>6711</v>
      </c>
      <c r="B1491" s="1">
        <v>45536.3366170023</v>
      </c>
      <c r="C1491" s="1">
        <v>45536</v>
      </c>
      <c r="D1491" t="s">
        <v>9100</v>
      </c>
      <c r="E1491" t="s">
        <v>9101</v>
      </c>
      <c r="F1491" t="s">
        <v>664</v>
      </c>
      <c r="G1491">
        <v>79</v>
      </c>
      <c r="H1491" t="b">
        <v>0</v>
      </c>
      <c r="I1491" t="s">
        <v>9102</v>
      </c>
      <c r="J1491" t="s">
        <v>9159</v>
      </c>
      <c r="K1491" t="s">
        <v>7</v>
      </c>
      <c r="L1491" t="b">
        <v>0</v>
      </c>
      <c r="M1491" t="s">
        <v>11339</v>
      </c>
      <c r="N1491" t="b">
        <v>0</v>
      </c>
      <c r="O1491" t="b">
        <v>0</v>
      </c>
      <c r="P1491" t="b">
        <v>0</v>
      </c>
      <c r="Q1491" t="b">
        <v>1</v>
      </c>
      <c r="R1491" t="s">
        <v>11340</v>
      </c>
      <c r="S1491">
        <v>40</v>
      </c>
      <c r="T1491" t="b">
        <v>0</v>
      </c>
      <c r="V1491" t="s">
        <v>889</v>
      </c>
      <c r="W1491">
        <v>5</v>
      </c>
      <c r="X1491" s="11">
        <v>82</v>
      </c>
      <c r="Y1491">
        <v>1</v>
      </c>
      <c r="Z1491" s="46" cm="1">
        <f t="array" ref="Z1491">IF(V1491="NA",$AD$2,(INDEX($BL$4:$BL$73,MATCH(V1491&amp;W1491,$BK$4:$BK$73&amp;$BJ$4:$BJ$73,0))))</f>
        <v>4.1970782120221983E-2</v>
      </c>
      <c r="AA1491" s="46">
        <f t="shared" si="31"/>
        <v>1.041970782120222</v>
      </c>
      <c r="AB1491" s="46"/>
    </row>
    <row r="1492" spans="1:28" x14ac:dyDescent="0.25">
      <c r="A1492">
        <v>6712</v>
      </c>
      <c r="B1492" s="1">
        <v>45536.336320509297</v>
      </c>
      <c r="C1492" s="1">
        <v>45536</v>
      </c>
      <c r="D1492" t="s">
        <v>9100</v>
      </c>
      <c r="E1492" t="s">
        <v>9101</v>
      </c>
      <c r="F1492" t="s">
        <v>664</v>
      </c>
      <c r="G1492">
        <v>80</v>
      </c>
      <c r="H1492" t="b">
        <v>0</v>
      </c>
      <c r="I1492" t="s">
        <v>9102</v>
      </c>
      <c r="J1492" t="s">
        <v>9159</v>
      </c>
      <c r="K1492" t="s">
        <v>7</v>
      </c>
      <c r="L1492" t="b">
        <v>0</v>
      </c>
      <c r="M1492" t="s">
        <v>11341</v>
      </c>
      <c r="N1492" t="b">
        <v>0</v>
      </c>
      <c r="O1492" t="b">
        <v>0</v>
      </c>
      <c r="P1492" t="b">
        <v>0</v>
      </c>
      <c r="Q1492" t="b">
        <v>1</v>
      </c>
      <c r="R1492" t="s">
        <v>11342</v>
      </c>
      <c r="S1492">
        <v>40</v>
      </c>
      <c r="T1492" t="b">
        <v>0</v>
      </c>
      <c r="V1492" t="s">
        <v>886</v>
      </c>
      <c r="W1492">
        <v>4</v>
      </c>
      <c r="X1492" s="11">
        <v>82</v>
      </c>
      <c r="Y1492">
        <v>1</v>
      </c>
      <c r="Z1492" s="46" cm="1">
        <f t="array" ref="Z1492">IF(V1492="NA",$AD$2,(INDEX($BL$4:$BL$73,MATCH(V1492&amp;W1492,$BK$4:$BK$73&amp;$BJ$4:$BJ$73,0))))</f>
        <v>1.0498615788681297E-2</v>
      </c>
      <c r="AA1492" s="46">
        <f t="shared" si="31"/>
        <v>1.0104986157886813</v>
      </c>
      <c r="AB1492" s="46"/>
    </row>
    <row r="1493" spans="1:28" x14ac:dyDescent="0.25">
      <c r="A1493">
        <v>6713</v>
      </c>
      <c r="B1493" s="1">
        <v>45536.336020474497</v>
      </c>
      <c r="C1493" s="1">
        <v>45536</v>
      </c>
      <c r="D1493" t="s">
        <v>9100</v>
      </c>
      <c r="E1493" t="s">
        <v>9101</v>
      </c>
      <c r="F1493" t="s">
        <v>790</v>
      </c>
      <c r="G1493">
        <v>80</v>
      </c>
      <c r="H1493" t="b">
        <v>0</v>
      </c>
      <c r="I1493" t="s">
        <v>9102</v>
      </c>
      <c r="J1493" t="s">
        <v>9159</v>
      </c>
      <c r="K1493" t="s">
        <v>7</v>
      </c>
      <c r="L1493" t="b">
        <v>0</v>
      </c>
      <c r="M1493" t="s">
        <v>11343</v>
      </c>
      <c r="N1493" t="b">
        <v>0</v>
      </c>
      <c r="O1493" t="b">
        <v>0</v>
      </c>
      <c r="P1493" t="b">
        <v>0</v>
      </c>
      <c r="Q1493" t="b">
        <v>1</v>
      </c>
      <c r="R1493" t="s">
        <v>11344</v>
      </c>
      <c r="S1493">
        <v>40</v>
      </c>
      <c r="T1493" t="b">
        <v>0</v>
      </c>
      <c r="V1493" t="s">
        <v>892</v>
      </c>
      <c r="W1493">
        <v>4</v>
      </c>
      <c r="X1493" s="11">
        <v>82</v>
      </c>
      <c r="Y1493">
        <v>1</v>
      </c>
      <c r="Z1493" s="46" cm="1">
        <f t="array" ref="Z1493">IF(V1493="NA",$AD$2,(INDEX($BL$4:$BL$73,MATCH(V1493&amp;W1493,$BK$4:$BK$73&amp;$BJ$4:$BJ$73,0))))</f>
        <v>1.0498615788681274E-2</v>
      </c>
      <c r="AA1493" s="46">
        <f t="shared" si="31"/>
        <v>1.0104986157886813</v>
      </c>
      <c r="AB1493" s="46"/>
    </row>
    <row r="1494" spans="1:28" x14ac:dyDescent="0.25">
      <c r="A1494">
        <v>6714</v>
      </c>
      <c r="B1494" s="1">
        <v>45536.335748333302</v>
      </c>
      <c r="C1494" s="1">
        <v>45536</v>
      </c>
      <c r="D1494" t="s">
        <v>9100</v>
      </c>
      <c r="E1494" t="s">
        <v>9101</v>
      </c>
      <c r="F1494" t="s">
        <v>664</v>
      </c>
      <c r="G1494">
        <v>79</v>
      </c>
      <c r="H1494" t="b">
        <v>0</v>
      </c>
      <c r="I1494" t="s">
        <v>9102</v>
      </c>
      <c r="J1494" t="s">
        <v>9159</v>
      </c>
      <c r="K1494" t="s">
        <v>7</v>
      </c>
      <c r="L1494" t="b">
        <v>0</v>
      </c>
      <c r="M1494" t="s">
        <v>11345</v>
      </c>
      <c r="N1494" t="b">
        <v>0</v>
      </c>
      <c r="O1494" t="b">
        <v>0</v>
      </c>
      <c r="P1494" t="b">
        <v>0</v>
      </c>
      <c r="Q1494" t="b">
        <v>1</v>
      </c>
      <c r="R1494" t="s">
        <v>11346</v>
      </c>
      <c r="S1494">
        <v>40</v>
      </c>
      <c r="T1494" t="b">
        <v>0</v>
      </c>
      <c r="V1494" t="s">
        <v>888</v>
      </c>
      <c r="W1494">
        <v>5</v>
      </c>
      <c r="X1494" s="11">
        <v>82</v>
      </c>
      <c r="Y1494">
        <v>1</v>
      </c>
      <c r="Z1494" s="46" cm="1">
        <f t="array" ref="Z1494">IF(V1494="NA",$AD$2,(INDEX($BL$4:$BL$73,MATCH(V1494&amp;W1494,$BK$4:$BK$73&amp;$BJ$4:$BJ$73,0))))</f>
        <v>4.1970782120221983E-2</v>
      </c>
      <c r="AA1494" s="46">
        <f t="shared" si="31"/>
        <v>1.041970782120222</v>
      </c>
      <c r="AB1494" s="46"/>
    </row>
    <row r="1495" spans="1:28" x14ac:dyDescent="0.25">
      <c r="A1495">
        <v>6724</v>
      </c>
      <c r="B1495" s="1">
        <v>45536.332449270798</v>
      </c>
      <c r="C1495" s="1">
        <v>45536</v>
      </c>
      <c r="D1495" t="s">
        <v>9100</v>
      </c>
      <c r="E1495" t="s">
        <v>9101</v>
      </c>
      <c r="F1495" t="s">
        <v>664</v>
      </c>
      <c r="G1495">
        <v>76</v>
      </c>
      <c r="H1495" t="b">
        <v>0</v>
      </c>
      <c r="I1495" t="s">
        <v>9102</v>
      </c>
      <c r="J1495" t="s">
        <v>9159</v>
      </c>
      <c r="K1495" t="s">
        <v>7</v>
      </c>
      <c r="L1495" t="b">
        <v>0</v>
      </c>
      <c r="M1495" t="s">
        <v>11347</v>
      </c>
      <c r="N1495" t="b">
        <v>0</v>
      </c>
      <c r="O1495" t="b">
        <v>0</v>
      </c>
      <c r="P1495" t="b">
        <v>0</v>
      </c>
      <c r="Q1495" t="b">
        <v>1</v>
      </c>
      <c r="R1495" t="s">
        <v>11348</v>
      </c>
      <c r="S1495">
        <v>40</v>
      </c>
      <c r="T1495" t="b">
        <v>0</v>
      </c>
      <c r="V1495" t="s">
        <v>886</v>
      </c>
      <c r="W1495">
        <v>4</v>
      </c>
      <c r="X1495" s="11">
        <v>77</v>
      </c>
      <c r="Y1495">
        <v>1</v>
      </c>
      <c r="Z1495" s="46" cm="1">
        <f t="array" ref="Z1495">IF(V1495="NA",$AD$2,(INDEX($BL$4:$BL$73,MATCH(V1495&amp;W1495,$BK$4:$BK$73&amp;$BJ$4:$BJ$73,0))))</f>
        <v>1.0498615788681297E-2</v>
      </c>
      <c r="AA1495" s="46">
        <f t="shared" si="31"/>
        <v>1.0104986157886813</v>
      </c>
      <c r="AB1495" s="46"/>
    </row>
    <row r="1496" spans="1:28" x14ac:dyDescent="0.25">
      <c r="A1496">
        <v>6725</v>
      </c>
      <c r="B1496" s="1">
        <v>45536.332159907397</v>
      </c>
      <c r="C1496" s="1">
        <v>45536</v>
      </c>
      <c r="D1496" t="s">
        <v>9100</v>
      </c>
      <c r="E1496" t="s">
        <v>9101</v>
      </c>
      <c r="F1496" t="s">
        <v>664</v>
      </c>
      <c r="G1496">
        <v>80</v>
      </c>
      <c r="H1496" t="b">
        <v>0</v>
      </c>
      <c r="I1496" t="s">
        <v>9102</v>
      </c>
      <c r="J1496" t="s">
        <v>9159</v>
      </c>
      <c r="K1496" t="s">
        <v>7</v>
      </c>
      <c r="L1496" t="b">
        <v>0</v>
      </c>
      <c r="M1496" t="s">
        <v>11349</v>
      </c>
      <c r="N1496" t="b">
        <v>0</v>
      </c>
      <c r="O1496" t="b">
        <v>0</v>
      </c>
      <c r="P1496" t="b">
        <v>0</v>
      </c>
      <c r="Q1496" t="b">
        <v>1</v>
      </c>
      <c r="R1496" t="s">
        <v>11350</v>
      </c>
      <c r="S1496">
        <v>40</v>
      </c>
      <c r="T1496" t="b">
        <v>0</v>
      </c>
      <c r="V1496" t="s">
        <v>886</v>
      </c>
      <c r="W1496">
        <v>4</v>
      </c>
      <c r="X1496" s="11">
        <v>82</v>
      </c>
      <c r="Y1496">
        <v>1</v>
      </c>
      <c r="Z1496" s="46" cm="1">
        <f t="array" ref="Z1496">IF(V1496="NA",$AD$2,(INDEX($BL$4:$BL$73,MATCH(V1496&amp;W1496,$BK$4:$BK$73&amp;$BJ$4:$BJ$73,0))))</f>
        <v>1.0498615788681297E-2</v>
      </c>
      <c r="AA1496" s="46">
        <f t="shared" si="31"/>
        <v>1.0104986157886813</v>
      </c>
      <c r="AB1496" s="46"/>
    </row>
    <row r="1497" spans="1:28" x14ac:dyDescent="0.25">
      <c r="A1497">
        <v>6726</v>
      </c>
      <c r="B1497" s="1">
        <v>45536.3318589931</v>
      </c>
      <c r="C1497" s="1">
        <v>45536</v>
      </c>
      <c r="D1497" t="s">
        <v>9100</v>
      </c>
      <c r="E1497" t="s">
        <v>9101</v>
      </c>
      <c r="F1497" t="s">
        <v>664</v>
      </c>
      <c r="G1497">
        <v>82</v>
      </c>
      <c r="H1497" t="b">
        <v>0</v>
      </c>
      <c r="I1497" t="s">
        <v>9102</v>
      </c>
      <c r="J1497" t="s">
        <v>9159</v>
      </c>
      <c r="K1497" t="s">
        <v>7</v>
      </c>
      <c r="L1497" t="b">
        <v>0</v>
      </c>
      <c r="M1497" t="s">
        <v>11351</v>
      </c>
      <c r="N1497" t="b">
        <v>0</v>
      </c>
      <c r="O1497" t="b">
        <v>0</v>
      </c>
      <c r="P1497" t="b">
        <v>0</v>
      </c>
      <c r="Q1497" t="b">
        <v>1</v>
      </c>
      <c r="R1497" t="s">
        <v>11352</v>
      </c>
      <c r="S1497">
        <v>40</v>
      </c>
      <c r="T1497" t="b">
        <v>0</v>
      </c>
      <c r="V1497" t="s">
        <v>741</v>
      </c>
      <c r="W1497">
        <v>4</v>
      </c>
      <c r="X1497" s="11">
        <v>82</v>
      </c>
      <c r="Y1497">
        <v>1</v>
      </c>
      <c r="Z1497" s="46" cm="1">
        <f t="array" ref="Z1497">IF(V1497="NA",$AD$2,(INDEX($BL$4:$BL$73,MATCH(V1497&amp;W1497,$BK$4:$BK$73&amp;$BJ$4:$BJ$73,0))))</f>
        <v>1.1678733304575806E-2</v>
      </c>
      <c r="AA1497" s="46">
        <f t="shared" si="31"/>
        <v>1.0116787333045758</v>
      </c>
      <c r="AB1497" s="46"/>
    </row>
    <row r="1498" spans="1:28" x14ac:dyDescent="0.25">
      <c r="A1498">
        <v>6727</v>
      </c>
      <c r="B1498" s="1">
        <v>45536.331571226903</v>
      </c>
      <c r="C1498" s="1">
        <v>45536</v>
      </c>
      <c r="D1498" t="s">
        <v>9100</v>
      </c>
      <c r="E1498" t="s">
        <v>9101</v>
      </c>
      <c r="F1498" t="s">
        <v>664</v>
      </c>
      <c r="G1498">
        <v>74</v>
      </c>
      <c r="H1498" t="b">
        <v>0</v>
      </c>
      <c r="I1498" t="s">
        <v>9102</v>
      </c>
      <c r="J1498" t="s">
        <v>9159</v>
      </c>
      <c r="K1498" t="s">
        <v>7</v>
      </c>
      <c r="L1498" t="b">
        <v>0</v>
      </c>
      <c r="M1498" t="s">
        <v>11353</v>
      </c>
      <c r="N1498" t="b">
        <v>0</v>
      </c>
      <c r="O1498" t="b">
        <v>0</v>
      </c>
      <c r="P1498" t="b">
        <v>0</v>
      </c>
      <c r="Q1498" t="b">
        <v>1</v>
      </c>
      <c r="R1498" t="s">
        <v>11354</v>
      </c>
      <c r="S1498">
        <v>40</v>
      </c>
      <c r="T1498" t="b">
        <v>0</v>
      </c>
      <c r="V1498" t="s">
        <v>886</v>
      </c>
      <c r="W1498">
        <v>4</v>
      </c>
      <c r="X1498" s="11">
        <v>77</v>
      </c>
      <c r="Y1498">
        <v>1</v>
      </c>
      <c r="Z1498" s="46" cm="1">
        <f t="array" ref="Z1498">IF(V1498="NA",$AD$2,(INDEX($BL$4:$BL$73,MATCH(V1498&amp;W1498,$BK$4:$BK$73&amp;$BJ$4:$BJ$73,0))))</f>
        <v>1.0498615788681297E-2</v>
      </c>
      <c r="AA1498" s="46">
        <f t="shared" si="31"/>
        <v>1.0104986157886813</v>
      </c>
      <c r="AB1498" s="46"/>
    </row>
    <row r="1499" spans="1:28" x14ac:dyDescent="0.25">
      <c r="A1499">
        <v>6728</v>
      </c>
      <c r="B1499" s="1">
        <v>45536.331278865699</v>
      </c>
      <c r="C1499" s="1">
        <v>45536</v>
      </c>
      <c r="D1499" t="s">
        <v>9100</v>
      </c>
      <c r="E1499" t="s">
        <v>9101</v>
      </c>
      <c r="F1499" t="s">
        <v>664</v>
      </c>
      <c r="G1499">
        <v>78</v>
      </c>
      <c r="H1499" t="b">
        <v>0</v>
      </c>
      <c r="I1499" t="s">
        <v>9102</v>
      </c>
      <c r="J1499" t="s">
        <v>9159</v>
      </c>
      <c r="K1499" t="s">
        <v>7</v>
      </c>
      <c r="L1499" t="b">
        <v>0</v>
      </c>
      <c r="M1499" t="s">
        <v>6763</v>
      </c>
      <c r="N1499" t="b">
        <v>0</v>
      </c>
      <c r="O1499" t="b">
        <v>0</v>
      </c>
      <c r="P1499" t="b">
        <v>0</v>
      </c>
      <c r="Q1499" t="b">
        <v>1</v>
      </c>
      <c r="R1499" t="s">
        <v>2959</v>
      </c>
      <c r="S1499">
        <v>40</v>
      </c>
      <c r="T1499" t="b">
        <v>0</v>
      </c>
      <c r="V1499" t="s">
        <v>8</v>
      </c>
      <c r="W1499" t="s">
        <v>8</v>
      </c>
      <c r="X1499" s="11">
        <v>82</v>
      </c>
      <c r="Y1499">
        <v>1</v>
      </c>
      <c r="Z1499" s="46" cm="1">
        <f t="array" ref="Z1499">IF(V1499="NA",$AD$2,(INDEX($BL$4:$BL$73,MATCH(V1499&amp;W1499,$BK$4:$BK$73&amp;$BJ$4:$BJ$73,0))))</f>
        <v>-4.0430703315750931E-2</v>
      </c>
      <c r="AA1499" s="46">
        <f t="shared" si="31"/>
        <v>0.95956929668424906</v>
      </c>
      <c r="AB1499" s="46"/>
    </row>
    <row r="1500" spans="1:28" x14ac:dyDescent="0.25">
      <c r="A1500">
        <v>6729</v>
      </c>
      <c r="B1500" s="1">
        <v>45536.331006574103</v>
      </c>
      <c r="C1500" s="1">
        <v>45536</v>
      </c>
      <c r="D1500" t="s">
        <v>9100</v>
      </c>
      <c r="E1500" t="s">
        <v>9101</v>
      </c>
      <c r="F1500" t="s">
        <v>664</v>
      </c>
      <c r="G1500">
        <v>78</v>
      </c>
      <c r="H1500" t="b">
        <v>0</v>
      </c>
      <c r="I1500" t="s">
        <v>9102</v>
      </c>
      <c r="J1500" t="s">
        <v>9159</v>
      </c>
      <c r="K1500" t="s">
        <v>7</v>
      </c>
      <c r="L1500" t="b">
        <v>0</v>
      </c>
      <c r="M1500" t="s">
        <v>11355</v>
      </c>
      <c r="N1500" t="b">
        <v>0</v>
      </c>
      <c r="O1500" t="b">
        <v>0</v>
      </c>
      <c r="P1500" t="b">
        <v>0</v>
      </c>
      <c r="Q1500" t="b">
        <v>1</v>
      </c>
      <c r="R1500" t="s">
        <v>11356</v>
      </c>
      <c r="S1500">
        <v>40</v>
      </c>
      <c r="T1500" t="b">
        <v>0</v>
      </c>
      <c r="V1500" t="s">
        <v>889</v>
      </c>
      <c r="W1500">
        <v>4</v>
      </c>
      <c r="X1500" s="11">
        <v>82</v>
      </c>
      <c r="Y1500">
        <v>1</v>
      </c>
      <c r="Z1500" s="46" cm="1">
        <f t="array" ref="Z1500">IF(V1500="NA",$AD$2,(INDEX($BL$4:$BL$73,MATCH(V1500&amp;W1500,$BK$4:$BK$73&amp;$BJ$4:$BJ$73,0))))</f>
        <v>1.0498615788681227E-2</v>
      </c>
      <c r="AA1500" s="46">
        <f t="shared" si="31"/>
        <v>1.0104986157886813</v>
      </c>
      <c r="AB1500" s="46"/>
    </row>
    <row r="1501" spans="1:28" x14ac:dyDescent="0.25">
      <c r="A1501">
        <v>6730</v>
      </c>
      <c r="B1501" s="1">
        <v>45536.330693159704</v>
      </c>
      <c r="C1501" s="1">
        <v>45536</v>
      </c>
      <c r="D1501" t="s">
        <v>9100</v>
      </c>
      <c r="E1501" t="s">
        <v>9101</v>
      </c>
      <c r="F1501" t="s">
        <v>664</v>
      </c>
      <c r="G1501">
        <v>83</v>
      </c>
      <c r="H1501" t="b">
        <v>0</v>
      </c>
      <c r="I1501" t="s">
        <v>9102</v>
      </c>
      <c r="J1501" t="s">
        <v>9159</v>
      </c>
      <c r="K1501" t="s">
        <v>7</v>
      </c>
      <c r="L1501" t="b">
        <v>0</v>
      </c>
      <c r="M1501" t="s">
        <v>11357</v>
      </c>
      <c r="N1501" t="b">
        <v>0</v>
      </c>
      <c r="O1501" t="b">
        <v>0</v>
      </c>
      <c r="P1501" t="b">
        <v>0</v>
      </c>
      <c r="Q1501" t="b">
        <v>1</v>
      </c>
      <c r="R1501" t="s">
        <v>11358</v>
      </c>
      <c r="S1501">
        <v>40</v>
      </c>
      <c r="T1501" t="b">
        <v>0</v>
      </c>
      <c r="V1501" t="s">
        <v>741</v>
      </c>
      <c r="W1501">
        <v>4</v>
      </c>
      <c r="X1501" s="11">
        <v>87</v>
      </c>
      <c r="Y1501">
        <v>1</v>
      </c>
      <c r="Z1501" s="46" cm="1">
        <f t="array" ref="Z1501">IF(V1501="NA",$AD$2,(INDEX($BL$4:$BL$73,MATCH(V1501&amp;W1501,$BK$4:$BK$73&amp;$BJ$4:$BJ$73,0))))</f>
        <v>1.1678733304575806E-2</v>
      </c>
      <c r="AA1501" s="46">
        <f t="shared" si="31"/>
        <v>1.0116787333045758</v>
      </c>
      <c r="AB1501" s="46"/>
    </row>
    <row r="1502" spans="1:28" x14ac:dyDescent="0.25">
      <c r="A1502">
        <v>6731</v>
      </c>
      <c r="B1502" s="1">
        <v>45536.330429872702</v>
      </c>
      <c r="C1502" s="1">
        <v>45536</v>
      </c>
      <c r="D1502" t="s">
        <v>9100</v>
      </c>
      <c r="E1502" t="s">
        <v>9101</v>
      </c>
      <c r="F1502" t="s">
        <v>790</v>
      </c>
      <c r="G1502">
        <v>73</v>
      </c>
      <c r="H1502" t="b">
        <v>0</v>
      </c>
      <c r="I1502" t="s">
        <v>9102</v>
      </c>
      <c r="J1502" t="s">
        <v>9159</v>
      </c>
      <c r="K1502" t="s">
        <v>7</v>
      </c>
      <c r="L1502" t="b">
        <v>0</v>
      </c>
      <c r="M1502" t="s">
        <v>11359</v>
      </c>
      <c r="N1502" t="b">
        <v>0</v>
      </c>
      <c r="O1502" t="b">
        <v>0</v>
      </c>
      <c r="P1502" t="b">
        <v>0</v>
      </c>
      <c r="Q1502" t="b">
        <v>1</v>
      </c>
      <c r="R1502" t="s">
        <v>11360</v>
      </c>
      <c r="S1502">
        <v>40</v>
      </c>
      <c r="T1502" t="b">
        <v>0</v>
      </c>
      <c r="V1502" t="s">
        <v>658</v>
      </c>
      <c r="W1502">
        <v>4</v>
      </c>
      <c r="X1502" s="11">
        <v>77</v>
      </c>
      <c r="Y1502">
        <v>1</v>
      </c>
      <c r="Z1502" s="46" cm="1">
        <f t="array" ref="Z1502">IF(V1502="NA",$AD$2,(INDEX($BL$4:$BL$73,MATCH(V1502&amp;W1502,$BK$4:$BK$73&amp;$BJ$4:$BJ$73,0))))</f>
        <v>1.1678733304575896E-2</v>
      </c>
      <c r="AA1502" s="46">
        <f t="shared" si="31"/>
        <v>1.0116787333045758</v>
      </c>
      <c r="AB1502" s="46"/>
    </row>
    <row r="1503" spans="1:28" x14ac:dyDescent="0.25">
      <c r="A1503">
        <v>6732</v>
      </c>
      <c r="B1503" s="1">
        <v>45536.330145752298</v>
      </c>
      <c r="C1503" s="1">
        <v>45536</v>
      </c>
      <c r="D1503" t="s">
        <v>9100</v>
      </c>
      <c r="E1503" t="s">
        <v>9101</v>
      </c>
      <c r="F1503" t="s">
        <v>664</v>
      </c>
      <c r="G1503">
        <v>78</v>
      </c>
      <c r="H1503" t="b">
        <v>0</v>
      </c>
      <c r="I1503" t="s">
        <v>9102</v>
      </c>
      <c r="J1503" t="s">
        <v>9159</v>
      </c>
      <c r="K1503" t="s">
        <v>7</v>
      </c>
      <c r="L1503" t="b">
        <v>0</v>
      </c>
      <c r="M1503" t="s">
        <v>11361</v>
      </c>
      <c r="N1503" t="b">
        <v>0</v>
      </c>
      <c r="O1503" t="b">
        <v>0</v>
      </c>
      <c r="P1503" t="b">
        <v>0</v>
      </c>
      <c r="Q1503" t="b">
        <v>1</v>
      </c>
      <c r="R1503" t="s">
        <v>11362</v>
      </c>
      <c r="S1503">
        <v>40</v>
      </c>
      <c r="T1503" t="b">
        <v>0</v>
      </c>
      <c r="V1503" t="s">
        <v>8</v>
      </c>
      <c r="W1503" t="s">
        <v>8</v>
      </c>
      <c r="X1503" s="11">
        <v>82</v>
      </c>
      <c r="Y1503">
        <v>1</v>
      </c>
      <c r="Z1503" s="46" cm="1">
        <f t="array" ref="Z1503">IF(V1503="NA",$AD$2,(INDEX($BL$4:$BL$73,MATCH(V1503&amp;W1503,$BK$4:$BK$73&amp;$BJ$4:$BJ$73,0))))</f>
        <v>-4.0430703315750931E-2</v>
      </c>
      <c r="AA1503" s="46">
        <f t="shared" si="31"/>
        <v>0.95956929668424906</v>
      </c>
      <c r="AB1503" s="46"/>
    </row>
    <row r="1504" spans="1:28" x14ac:dyDescent="0.25">
      <c r="A1504">
        <v>6733</v>
      </c>
      <c r="B1504" s="1">
        <v>45536.3298428009</v>
      </c>
      <c r="C1504" s="1">
        <v>45536</v>
      </c>
      <c r="D1504" t="s">
        <v>9100</v>
      </c>
      <c r="E1504" t="s">
        <v>9101</v>
      </c>
      <c r="F1504" t="s">
        <v>790</v>
      </c>
      <c r="G1504">
        <v>81</v>
      </c>
      <c r="H1504" t="b">
        <v>0</v>
      </c>
      <c r="I1504" t="s">
        <v>9102</v>
      </c>
      <c r="J1504" t="s">
        <v>9159</v>
      </c>
      <c r="K1504" t="s">
        <v>7</v>
      </c>
      <c r="L1504" t="b">
        <v>0</v>
      </c>
      <c r="M1504" t="s">
        <v>11363</v>
      </c>
      <c r="N1504" t="b">
        <v>0</v>
      </c>
      <c r="O1504" t="b">
        <v>0</v>
      </c>
      <c r="P1504" t="b">
        <v>0</v>
      </c>
      <c r="Q1504" t="b">
        <v>1</v>
      </c>
      <c r="R1504" t="s">
        <v>11364</v>
      </c>
      <c r="S1504">
        <v>40</v>
      </c>
      <c r="T1504" t="b">
        <v>0</v>
      </c>
      <c r="V1504" t="s">
        <v>8</v>
      </c>
      <c r="W1504" t="s">
        <v>8</v>
      </c>
      <c r="X1504" s="11">
        <v>82</v>
      </c>
      <c r="Y1504">
        <v>1</v>
      </c>
      <c r="Z1504" s="46" cm="1">
        <f t="array" ref="Z1504">IF(V1504="NA",$AD$2,(INDEX($BL$4:$BL$73,MATCH(V1504&amp;W1504,$BK$4:$BK$73&amp;$BJ$4:$BJ$73,0))))</f>
        <v>-4.0430703315750931E-2</v>
      </c>
      <c r="AA1504" s="46">
        <f t="shared" si="31"/>
        <v>0.95956929668424906</v>
      </c>
      <c r="AB1504" s="46"/>
    </row>
    <row r="1505" spans="1:28" x14ac:dyDescent="0.25">
      <c r="A1505">
        <v>6734</v>
      </c>
      <c r="B1505" s="1">
        <v>45536.329574490701</v>
      </c>
      <c r="C1505" s="1">
        <v>45536</v>
      </c>
      <c r="D1505" t="s">
        <v>9100</v>
      </c>
      <c r="E1505" t="s">
        <v>9101</v>
      </c>
      <c r="F1505" t="s">
        <v>664</v>
      </c>
      <c r="G1505">
        <v>74</v>
      </c>
      <c r="H1505" t="b">
        <v>0</v>
      </c>
      <c r="I1505" t="s">
        <v>9102</v>
      </c>
      <c r="J1505" t="s">
        <v>9159</v>
      </c>
      <c r="K1505" t="s">
        <v>7</v>
      </c>
      <c r="L1505" t="b">
        <v>0</v>
      </c>
      <c r="M1505" t="s">
        <v>6762</v>
      </c>
      <c r="N1505" t="b">
        <v>0</v>
      </c>
      <c r="O1505" t="b">
        <v>0</v>
      </c>
      <c r="P1505" t="b">
        <v>0</v>
      </c>
      <c r="Q1505" t="b">
        <v>1</v>
      </c>
      <c r="R1505" t="s">
        <v>1464</v>
      </c>
      <c r="S1505">
        <v>40</v>
      </c>
      <c r="T1505" t="b">
        <v>0</v>
      </c>
      <c r="V1505" t="s">
        <v>740</v>
      </c>
      <c r="W1505">
        <v>4</v>
      </c>
      <c r="X1505" s="11">
        <v>77</v>
      </c>
      <c r="Y1505">
        <v>1</v>
      </c>
      <c r="Z1505" s="46" cm="1">
        <f t="array" ref="Z1505">IF(V1505="NA",$AD$2,(INDEX($BL$4:$BL$73,MATCH(V1505&amp;W1505,$BK$4:$BK$73&amp;$BJ$4:$BJ$73,0))))</f>
        <v>1.0498615788681253E-2</v>
      </c>
      <c r="AA1505" s="46">
        <f t="shared" si="31"/>
        <v>1.0104986157886813</v>
      </c>
      <c r="AB1505" s="46"/>
    </row>
    <row r="1506" spans="1:28" x14ac:dyDescent="0.25">
      <c r="A1506">
        <v>6735</v>
      </c>
      <c r="B1506" s="1">
        <v>45536.3292914005</v>
      </c>
      <c r="C1506" s="1">
        <v>45536</v>
      </c>
      <c r="D1506" t="s">
        <v>9100</v>
      </c>
      <c r="E1506" t="s">
        <v>9101</v>
      </c>
      <c r="F1506" t="s">
        <v>790</v>
      </c>
      <c r="G1506">
        <v>75</v>
      </c>
      <c r="H1506" t="b">
        <v>0</v>
      </c>
      <c r="I1506" t="s">
        <v>9102</v>
      </c>
      <c r="J1506" t="s">
        <v>9159</v>
      </c>
      <c r="K1506" t="s">
        <v>7</v>
      </c>
      <c r="L1506" t="b">
        <v>0</v>
      </c>
      <c r="M1506" t="s">
        <v>11365</v>
      </c>
      <c r="N1506" t="b">
        <v>0</v>
      </c>
      <c r="O1506" t="b">
        <v>0</v>
      </c>
      <c r="P1506" t="b">
        <v>0</v>
      </c>
      <c r="Q1506" t="b">
        <v>1</v>
      </c>
      <c r="R1506" t="s">
        <v>11366</v>
      </c>
      <c r="S1506">
        <v>40</v>
      </c>
      <c r="T1506" t="b">
        <v>0</v>
      </c>
      <c r="V1506" t="s">
        <v>8</v>
      </c>
      <c r="W1506" t="s">
        <v>8</v>
      </c>
      <c r="X1506" s="11">
        <v>77</v>
      </c>
      <c r="Y1506">
        <v>1</v>
      </c>
      <c r="Z1506" s="46" cm="1">
        <f t="array" ref="Z1506">IF(V1506="NA",$AD$2,(INDEX($BL$4:$BL$73,MATCH(V1506&amp;W1506,$BK$4:$BK$73&amp;$BJ$4:$BJ$73,0))))</f>
        <v>-4.0430703315750931E-2</v>
      </c>
      <c r="AA1506" s="46">
        <f t="shared" si="31"/>
        <v>0.95956929668424906</v>
      </c>
      <c r="AB1506" s="46"/>
    </row>
    <row r="1507" spans="1:28" x14ac:dyDescent="0.25">
      <c r="A1507">
        <v>6736</v>
      </c>
      <c r="B1507" s="1">
        <v>45536.328973703698</v>
      </c>
      <c r="C1507" s="1">
        <v>45536</v>
      </c>
      <c r="D1507" t="s">
        <v>9100</v>
      </c>
      <c r="E1507" t="s">
        <v>9101</v>
      </c>
      <c r="F1507" t="s">
        <v>790</v>
      </c>
      <c r="G1507">
        <v>83</v>
      </c>
      <c r="H1507" t="b">
        <v>0</v>
      </c>
      <c r="I1507" t="s">
        <v>9102</v>
      </c>
      <c r="J1507" t="s">
        <v>9159</v>
      </c>
      <c r="K1507" t="s">
        <v>7</v>
      </c>
      <c r="L1507" t="b">
        <v>0</v>
      </c>
      <c r="M1507" t="s">
        <v>11367</v>
      </c>
      <c r="N1507" t="b">
        <v>0</v>
      </c>
      <c r="O1507" t="b">
        <v>0</v>
      </c>
      <c r="P1507" t="b">
        <v>0</v>
      </c>
      <c r="Q1507" t="b">
        <v>1</v>
      </c>
      <c r="R1507" t="s">
        <v>11368</v>
      </c>
      <c r="S1507">
        <v>40</v>
      </c>
      <c r="T1507" t="b">
        <v>0</v>
      </c>
      <c r="V1507" t="s">
        <v>741</v>
      </c>
      <c r="W1507">
        <v>4</v>
      </c>
      <c r="X1507" s="11">
        <v>87</v>
      </c>
      <c r="Y1507">
        <v>1</v>
      </c>
      <c r="Z1507" s="46" cm="1">
        <f t="array" ref="Z1507">IF(V1507="NA",$AD$2,(INDEX($BL$4:$BL$73,MATCH(V1507&amp;W1507,$BK$4:$BK$73&amp;$BJ$4:$BJ$73,0))))</f>
        <v>1.1678733304575806E-2</v>
      </c>
      <c r="AA1507" s="46">
        <f t="shared" si="31"/>
        <v>1.0116787333045758</v>
      </c>
      <c r="AB1507" s="46"/>
    </row>
    <row r="1508" spans="1:28" x14ac:dyDescent="0.25">
      <c r="A1508">
        <v>6743</v>
      </c>
      <c r="B1508" s="1">
        <v>45536.326127303197</v>
      </c>
      <c r="C1508" s="1">
        <v>45536</v>
      </c>
      <c r="D1508" t="s">
        <v>9100</v>
      </c>
      <c r="E1508" t="s">
        <v>9101</v>
      </c>
      <c r="F1508" t="s">
        <v>790</v>
      </c>
      <c r="G1508">
        <v>71</v>
      </c>
      <c r="H1508" t="b">
        <v>0</v>
      </c>
      <c r="I1508" t="s">
        <v>9102</v>
      </c>
      <c r="J1508" t="s">
        <v>9159</v>
      </c>
      <c r="K1508" t="s">
        <v>7</v>
      </c>
      <c r="L1508" t="b">
        <v>0</v>
      </c>
      <c r="M1508" t="s">
        <v>11369</v>
      </c>
      <c r="N1508" t="b">
        <v>0</v>
      </c>
      <c r="O1508" t="b">
        <v>0</v>
      </c>
      <c r="P1508" t="b">
        <v>0</v>
      </c>
      <c r="Q1508" t="b">
        <v>1</v>
      </c>
      <c r="R1508" t="s">
        <v>11370</v>
      </c>
      <c r="S1508">
        <v>40</v>
      </c>
      <c r="T1508" t="b">
        <v>0</v>
      </c>
      <c r="V1508" t="s">
        <v>892</v>
      </c>
      <c r="W1508">
        <v>4</v>
      </c>
      <c r="X1508" s="11">
        <v>72</v>
      </c>
      <c r="Y1508">
        <v>1</v>
      </c>
      <c r="Z1508" s="46" cm="1">
        <f t="array" ref="Z1508">IF(V1508="NA",$AD$2,(INDEX($BL$4:$BL$73,MATCH(V1508&amp;W1508,$BK$4:$BK$73&amp;$BJ$4:$BJ$73,0))))</f>
        <v>1.0498615788681274E-2</v>
      </c>
      <c r="AA1508" s="46">
        <f t="shared" si="31"/>
        <v>1.0104986157886813</v>
      </c>
      <c r="AB1508" s="46"/>
    </row>
    <row r="1509" spans="1:28" x14ac:dyDescent="0.25">
      <c r="A1509">
        <v>6744</v>
      </c>
      <c r="B1509" s="1">
        <v>45536.325801539402</v>
      </c>
      <c r="C1509" s="1">
        <v>45536</v>
      </c>
      <c r="D1509" t="s">
        <v>9100</v>
      </c>
      <c r="E1509" t="s">
        <v>9101</v>
      </c>
      <c r="F1509" t="s">
        <v>664</v>
      </c>
      <c r="G1509">
        <v>70</v>
      </c>
      <c r="H1509" t="b">
        <v>0</v>
      </c>
      <c r="I1509" t="s">
        <v>9102</v>
      </c>
      <c r="J1509" t="s">
        <v>9159</v>
      </c>
      <c r="K1509" t="s">
        <v>7</v>
      </c>
      <c r="L1509" t="b">
        <v>0</v>
      </c>
      <c r="M1509" t="s">
        <v>11371</v>
      </c>
      <c r="N1509" t="b">
        <v>0</v>
      </c>
      <c r="O1509" t="b">
        <v>0</v>
      </c>
      <c r="P1509" t="b">
        <v>0</v>
      </c>
      <c r="Q1509" t="b">
        <v>1</v>
      </c>
      <c r="R1509" t="s">
        <v>11372</v>
      </c>
      <c r="S1509">
        <v>40</v>
      </c>
      <c r="T1509" t="b">
        <v>0</v>
      </c>
      <c r="V1509" t="s">
        <v>889</v>
      </c>
      <c r="W1509">
        <v>5</v>
      </c>
      <c r="X1509" s="11">
        <v>72</v>
      </c>
      <c r="Y1509">
        <v>1</v>
      </c>
      <c r="Z1509" s="46" cm="1">
        <f t="array" ref="Z1509">IF(V1509="NA",$AD$2,(INDEX($BL$4:$BL$73,MATCH(V1509&amp;W1509,$BK$4:$BK$73&amp;$BJ$4:$BJ$73,0))))</f>
        <v>4.1970782120221983E-2</v>
      </c>
      <c r="AA1509" s="46">
        <f t="shared" si="31"/>
        <v>1.041970782120222</v>
      </c>
      <c r="AB1509" s="46"/>
    </row>
    <row r="1510" spans="1:28" x14ac:dyDescent="0.25">
      <c r="A1510">
        <v>6746</v>
      </c>
      <c r="B1510" s="1">
        <v>45536.325351481501</v>
      </c>
      <c r="C1510" s="1">
        <v>45536</v>
      </c>
      <c r="D1510" t="s">
        <v>9100</v>
      </c>
      <c r="E1510" t="s">
        <v>9101</v>
      </c>
      <c r="F1510" t="s">
        <v>664</v>
      </c>
      <c r="G1510">
        <v>83</v>
      </c>
      <c r="H1510" t="b">
        <v>0</v>
      </c>
      <c r="I1510" t="s">
        <v>9102</v>
      </c>
      <c r="J1510" t="s">
        <v>9159</v>
      </c>
      <c r="K1510" t="s">
        <v>7</v>
      </c>
      <c r="L1510" t="b">
        <v>0</v>
      </c>
      <c r="M1510" t="s">
        <v>6761</v>
      </c>
      <c r="N1510" t="b">
        <v>0</v>
      </c>
      <c r="O1510" t="b">
        <v>0</v>
      </c>
      <c r="P1510" t="b">
        <v>0</v>
      </c>
      <c r="Q1510" t="b">
        <v>1</v>
      </c>
      <c r="R1510" t="s">
        <v>2954</v>
      </c>
      <c r="S1510">
        <v>40</v>
      </c>
      <c r="T1510" t="b">
        <v>0</v>
      </c>
      <c r="V1510" t="s">
        <v>893</v>
      </c>
      <c r="W1510">
        <v>4</v>
      </c>
      <c r="X1510" s="11">
        <v>87</v>
      </c>
      <c r="Y1510">
        <v>1</v>
      </c>
      <c r="Z1510" s="46" cm="1">
        <f t="array" ref="Z1510">IF(V1510="NA",$AD$2,(INDEX($BL$4:$BL$73,MATCH(V1510&amp;W1510,$BK$4:$BK$73&amp;$BJ$4:$BJ$73,0))))</f>
        <v>1.0498615788681286E-2</v>
      </c>
      <c r="AA1510" s="46">
        <f t="shared" si="31"/>
        <v>1.0104986157886813</v>
      </c>
      <c r="AB1510" s="46"/>
    </row>
    <row r="1511" spans="1:28" x14ac:dyDescent="0.25">
      <c r="A1511">
        <v>6747</v>
      </c>
      <c r="B1511" s="1">
        <v>45536.325056724498</v>
      </c>
      <c r="C1511" s="1">
        <v>45536</v>
      </c>
      <c r="D1511" t="s">
        <v>9100</v>
      </c>
      <c r="E1511" t="s">
        <v>9101</v>
      </c>
      <c r="F1511" t="s">
        <v>790</v>
      </c>
      <c r="G1511">
        <v>84</v>
      </c>
      <c r="H1511" t="b">
        <v>0</v>
      </c>
      <c r="I1511" t="s">
        <v>9102</v>
      </c>
      <c r="J1511" t="s">
        <v>9159</v>
      </c>
      <c r="K1511" t="s">
        <v>7</v>
      </c>
      <c r="L1511" t="b">
        <v>0</v>
      </c>
      <c r="M1511" t="s">
        <v>11373</v>
      </c>
      <c r="N1511" t="b">
        <v>0</v>
      </c>
      <c r="O1511" t="b">
        <v>0</v>
      </c>
      <c r="P1511" t="b">
        <v>0</v>
      </c>
      <c r="Q1511" t="b">
        <v>1</v>
      </c>
      <c r="R1511" t="s">
        <v>11374</v>
      </c>
      <c r="S1511">
        <v>40</v>
      </c>
      <c r="T1511" t="b">
        <v>0</v>
      </c>
      <c r="V1511" t="s">
        <v>658</v>
      </c>
      <c r="W1511">
        <v>4</v>
      </c>
      <c r="X1511" s="11">
        <v>87</v>
      </c>
      <c r="Y1511">
        <v>1</v>
      </c>
      <c r="Z1511" s="46" cm="1">
        <f t="array" ref="Z1511">IF(V1511="NA",$AD$2,(INDEX($BL$4:$BL$73,MATCH(V1511&amp;W1511,$BK$4:$BK$73&amp;$BJ$4:$BJ$73,0))))</f>
        <v>1.1678733304575896E-2</v>
      </c>
      <c r="AA1511" s="46">
        <f t="shared" si="31"/>
        <v>1.0116787333045758</v>
      </c>
      <c r="AB1511" s="46"/>
    </row>
    <row r="1512" spans="1:28" x14ac:dyDescent="0.25">
      <c r="A1512">
        <v>6748</v>
      </c>
      <c r="B1512" s="1">
        <v>45536.324646006899</v>
      </c>
      <c r="C1512" s="1">
        <v>45536</v>
      </c>
      <c r="D1512" t="s">
        <v>9100</v>
      </c>
      <c r="E1512" t="s">
        <v>9101</v>
      </c>
      <c r="F1512" t="s">
        <v>664</v>
      </c>
      <c r="G1512">
        <v>81</v>
      </c>
      <c r="H1512" t="b">
        <v>0</v>
      </c>
      <c r="I1512" t="s">
        <v>9102</v>
      </c>
      <c r="J1512" t="s">
        <v>9159</v>
      </c>
      <c r="K1512" t="s">
        <v>7</v>
      </c>
      <c r="L1512" t="b">
        <v>0</v>
      </c>
      <c r="M1512" t="s">
        <v>11375</v>
      </c>
      <c r="N1512" t="b">
        <v>0</v>
      </c>
      <c r="O1512" t="b">
        <v>0</v>
      </c>
      <c r="P1512" t="b">
        <v>0</v>
      </c>
      <c r="Q1512" t="b">
        <v>1</v>
      </c>
      <c r="R1512" t="s">
        <v>11376</v>
      </c>
      <c r="S1512">
        <v>40</v>
      </c>
      <c r="T1512" t="b">
        <v>0</v>
      </c>
      <c r="V1512" t="s">
        <v>893</v>
      </c>
      <c r="W1512">
        <v>5</v>
      </c>
      <c r="X1512" s="11">
        <v>82</v>
      </c>
      <c r="Y1512">
        <v>1</v>
      </c>
      <c r="Z1512" s="46" cm="1">
        <f t="array" ref="Z1512">IF(V1512="NA",$AD$2,(INDEX($BL$4:$BL$73,MATCH(V1512&amp;W1512,$BK$4:$BK$73&amp;$BJ$4:$BJ$73,0))))</f>
        <v>4.1970782120221983E-2</v>
      </c>
      <c r="AA1512" s="46">
        <f t="shared" si="31"/>
        <v>1.041970782120222</v>
      </c>
      <c r="AB1512" s="46"/>
    </row>
    <row r="1513" spans="1:28" x14ac:dyDescent="0.25">
      <c r="A1513">
        <v>6749</v>
      </c>
      <c r="B1513" s="1">
        <v>45536.324334155099</v>
      </c>
      <c r="C1513" s="1">
        <v>45536</v>
      </c>
      <c r="D1513" t="s">
        <v>9100</v>
      </c>
      <c r="E1513" t="s">
        <v>9101</v>
      </c>
      <c r="F1513" t="s">
        <v>790</v>
      </c>
      <c r="G1513">
        <v>73</v>
      </c>
      <c r="H1513" t="b">
        <v>0</v>
      </c>
      <c r="I1513" t="s">
        <v>9102</v>
      </c>
      <c r="J1513" t="s">
        <v>11010</v>
      </c>
      <c r="K1513" t="s">
        <v>7</v>
      </c>
      <c r="L1513" t="b">
        <v>0</v>
      </c>
      <c r="M1513" t="s">
        <v>11377</v>
      </c>
      <c r="N1513" t="b">
        <v>0</v>
      </c>
      <c r="O1513" t="b">
        <v>0</v>
      </c>
      <c r="P1513" t="b">
        <v>0</v>
      </c>
      <c r="Q1513" t="b">
        <v>1</v>
      </c>
      <c r="R1513" t="s">
        <v>11378</v>
      </c>
      <c r="S1513">
        <v>40</v>
      </c>
      <c r="T1513" t="b">
        <v>0</v>
      </c>
      <c r="V1513" t="s">
        <v>8</v>
      </c>
      <c r="W1513" t="s">
        <v>8</v>
      </c>
      <c r="X1513" s="11">
        <v>77</v>
      </c>
      <c r="Y1513">
        <v>1</v>
      </c>
      <c r="Z1513" s="46" cm="1">
        <f t="array" ref="Z1513">IF(V1513="NA",$AD$2,(INDEX($BL$4:$BL$73,MATCH(V1513&amp;W1513,$BK$4:$BK$73&amp;$BJ$4:$BJ$73,0))))</f>
        <v>-4.0430703315750931E-2</v>
      </c>
      <c r="AA1513" s="46">
        <f t="shared" si="31"/>
        <v>0.95956929668424906</v>
      </c>
      <c r="AB1513" s="46"/>
    </row>
    <row r="1514" spans="1:28" x14ac:dyDescent="0.25">
      <c r="A1514">
        <v>6757</v>
      </c>
      <c r="B1514" s="1">
        <v>45536.322051469899</v>
      </c>
      <c r="C1514" s="1">
        <v>45536</v>
      </c>
      <c r="D1514" t="s">
        <v>9100</v>
      </c>
      <c r="E1514" t="s">
        <v>9101</v>
      </c>
      <c r="F1514" t="s">
        <v>664</v>
      </c>
      <c r="G1514">
        <v>71</v>
      </c>
      <c r="H1514" t="b">
        <v>0</v>
      </c>
      <c r="I1514" t="s">
        <v>9102</v>
      </c>
      <c r="J1514" t="s">
        <v>11010</v>
      </c>
      <c r="K1514" t="s">
        <v>7</v>
      </c>
      <c r="L1514" t="b">
        <v>0</v>
      </c>
      <c r="M1514" t="s">
        <v>11379</v>
      </c>
      <c r="N1514" t="b">
        <v>0</v>
      </c>
      <c r="O1514" t="b">
        <v>0</v>
      </c>
      <c r="P1514" t="b">
        <v>0</v>
      </c>
      <c r="Q1514" t="b">
        <v>1</v>
      </c>
      <c r="R1514" t="s">
        <v>11380</v>
      </c>
      <c r="S1514">
        <v>40</v>
      </c>
      <c r="T1514" t="b">
        <v>0</v>
      </c>
      <c r="V1514" t="s">
        <v>888</v>
      </c>
      <c r="W1514">
        <v>4</v>
      </c>
      <c r="X1514" s="11">
        <v>72</v>
      </c>
      <c r="Y1514">
        <v>1</v>
      </c>
      <c r="Z1514" s="46" cm="1">
        <f t="array" ref="Z1514">IF(V1514="NA",$AD$2,(INDEX($BL$4:$BL$73,MATCH(V1514&amp;W1514,$BK$4:$BK$73&amp;$BJ$4:$BJ$73,0))))</f>
        <v>1.0498615788681257E-2</v>
      </c>
      <c r="AA1514" s="46">
        <f t="shared" si="31"/>
        <v>1.0104986157886813</v>
      </c>
      <c r="AB1514" s="46"/>
    </row>
    <row r="1515" spans="1:28" x14ac:dyDescent="0.25">
      <c r="A1515">
        <v>6759</v>
      </c>
      <c r="B1515" s="1">
        <v>45536.321575925896</v>
      </c>
      <c r="C1515" s="1">
        <v>45536</v>
      </c>
      <c r="D1515" t="s">
        <v>9100</v>
      </c>
      <c r="E1515" t="s">
        <v>9101</v>
      </c>
      <c r="F1515" t="s">
        <v>664</v>
      </c>
      <c r="G1515">
        <v>76</v>
      </c>
      <c r="H1515" t="b">
        <v>0</v>
      </c>
      <c r="I1515" t="s">
        <v>9102</v>
      </c>
      <c r="J1515" t="s">
        <v>11010</v>
      </c>
      <c r="K1515" t="s">
        <v>7</v>
      </c>
      <c r="L1515" t="b">
        <v>0</v>
      </c>
      <c r="M1515" t="s">
        <v>11381</v>
      </c>
      <c r="N1515" t="b">
        <v>1</v>
      </c>
      <c r="O1515" t="b">
        <v>0</v>
      </c>
      <c r="P1515" t="b">
        <v>0</v>
      </c>
      <c r="Q1515" t="b">
        <v>1</v>
      </c>
      <c r="R1515" t="s">
        <v>11382</v>
      </c>
      <c r="S1515">
        <v>40</v>
      </c>
      <c r="T1515" t="b">
        <v>0</v>
      </c>
      <c r="V1515" t="s">
        <v>893</v>
      </c>
      <c r="W1515">
        <v>4</v>
      </c>
      <c r="X1515" s="11">
        <v>77</v>
      </c>
      <c r="Y1515">
        <v>1</v>
      </c>
      <c r="Z1515" s="46" cm="1">
        <f t="array" ref="Z1515">IF(V1515="NA",$AD$2,(INDEX($BL$4:$BL$73,MATCH(V1515&amp;W1515,$BK$4:$BK$73&amp;$BJ$4:$BJ$73,0))))</f>
        <v>1.0498615788681286E-2</v>
      </c>
      <c r="AA1515" s="46">
        <f t="shared" si="31"/>
        <v>1.0104986157886813</v>
      </c>
      <c r="AB1515" s="46"/>
    </row>
    <row r="1516" spans="1:28" x14ac:dyDescent="0.25">
      <c r="A1516">
        <v>6766</v>
      </c>
      <c r="B1516" s="1">
        <v>45536.3201749074</v>
      </c>
      <c r="C1516" s="1">
        <v>45536</v>
      </c>
      <c r="D1516" t="s">
        <v>9100</v>
      </c>
      <c r="E1516" t="s">
        <v>9101</v>
      </c>
      <c r="F1516" t="s">
        <v>664</v>
      </c>
      <c r="G1516">
        <v>74</v>
      </c>
      <c r="H1516" t="b">
        <v>0</v>
      </c>
      <c r="I1516" t="s">
        <v>9102</v>
      </c>
      <c r="J1516" t="s">
        <v>11010</v>
      </c>
      <c r="K1516" t="s">
        <v>7</v>
      </c>
      <c r="L1516" t="b">
        <v>0</v>
      </c>
      <c r="M1516" t="s">
        <v>11383</v>
      </c>
      <c r="N1516" t="b">
        <v>0</v>
      </c>
      <c r="O1516" t="b">
        <v>0</v>
      </c>
      <c r="P1516" t="b">
        <v>0</v>
      </c>
      <c r="Q1516" t="b">
        <v>1</v>
      </c>
      <c r="R1516" t="s">
        <v>11384</v>
      </c>
      <c r="S1516">
        <v>40</v>
      </c>
      <c r="T1516" t="b">
        <v>0</v>
      </c>
      <c r="V1516" t="s">
        <v>8</v>
      </c>
      <c r="W1516" t="s">
        <v>8</v>
      </c>
      <c r="X1516" s="11">
        <v>77</v>
      </c>
      <c r="Y1516">
        <v>1</v>
      </c>
      <c r="Z1516" s="46" cm="1">
        <f t="array" ref="Z1516">IF(V1516="NA",$AD$2,(INDEX($BL$4:$BL$73,MATCH(V1516&amp;W1516,$BK$4:$BK$73&amp;$BJ$4:$BJ$73,0))))</f>
        <v>-4.0430703315750931E-2</v>
      </c>
      <c r="AA1516" s="46">
        <f t="shared" si="31"/>
        <v>0.95956929668424906</v>
      </c>
      <c r="AB1516" s="46"/>
    </row>
    <row r="1517" spans="1:28" x14ac:dyDescent="0.25">
      <c r="A1517">
        <v>6769</v>
      </c>
      <c r="B1517" s="1">
        <v>45536.319542580997</v>
      </c>
      <c r="C1517" s="1">
        <v>45536</v>
      </c>
      <c r="D1517" t="s">
        <v>9100</v>
      </c>
      <c r="E1517" t="s">
        <v>9101</v>
      </c>
      <c r="F1517" t="s">
        <v>664</v>
      </c>
      <c r="G1517">
        <v>80</v>
      </c>
      <c r="H1517" t="b">
        <v>0</v>
      </c>
      <c r="I1517" t="s">
        <v>9102</v>
      </c>
      <c r="J1517" t="s">
        <v>11010</v>
      </c>
      <c r="K1517" t="s">
        <v>7</v>
      </c>
      <c r="L1517" t="b">
        <v>0</v>
      </c>
      <c r="M1517" t="s">
        <v>11385</v>
      </c>
      <c r="N1517" t="b">
        <v>0</v>
      </c>
      <c r="O1517" t="b">
        <v>0</v>
      </c>
      <c r="P1517" t="b">
        <v>0</v>
      </c>
      <c r="Q1517" t="b">
        <v>1</v>
      </c>
      <c r="R1517" t="s">
        <v>11386</v>
      </c>
      <c r="S1517">
        <v>40</v>
      </c>
      <c r="T1517" t="b">
        <v>0</v>
      </c>
      <c r="V1517" t="s">
        <v>886</v>
      </c>
      <c r="W1517">
        <v>4</v>
      </c>
      <c r="X1517" s="11">
        <v>82</v>
      </c>
      <c r="Y1517">
        <v>1</v>
      </c>
      <c r="Z1517" s="46" cm="1">
        <f t="array" ref="Z1517">IF(V1517="NA",$AD$2,(INDEX($BL$4:$BL$73,MATCH(V1517&amp;W1517,$BK$4:$BK$73&amp;$BJ$4:$BJ$73,0))))</f>
        <v>1.0498615788681297E-2</v>
      </c>
      <c r="AA1517" s="46">
        <f t="shared" si="31"/>
        <v>1.0104986157886813</v>
      </c>
      <c r="AB1517" s="46"/>
    </row>
    <row r="1518" spans="1:28" x14ac:dyDescent="0.25">
      <c r="A1518">
        <v>6774</v>
      </c>
      <c r="B1518" s="1">
        <v>45536.317992488403</v>
      </c>
      <c r="C1518" s="1">
        <v>45536</v>
      </c>
      <c r="D1518" t="s">
        <v>9100</v>
      </c>
      <c r="E1518" t="s">
        <v>9101</v>
      </c>
      <c r="F1518" t="s">
        <v>790</v>
      </c>
      <c r="G1518">
        <v>70</v>
      </c>
      <c r="H1518" t="b">
        <v>0</v>
      </c>
      <c r="I1518" t="s">
        <v>9102</v>
      </c>
      <c r="J1518" t="s">
        <v>11010</v>
      </c>
      <c r="K1518" t="s">
        <v>7</v>
      </c>
      <c r="L1518" t="b">
        <v>0</v>
      </c>
      <c r="M1518" t="s">
        <v>11387</v>
      </c>
      <c r="N1518" t="b">
        <v>0</v>
      </c>
      <c r="O1518" t="b">
        <v>0</v>
      </c>
      <c r="P1518" t="b">
        <v>0</v>
      </c>
      <c r="Q1518" t="b">
        <v>1</v>
      </c>
      <c r="R1518" t="s">
        <v>11388</v>
      </c>
      <c r="S1518">
        <v>40</v>
      </c>
      <c r="T1518" t="b">
        <v>0</v>
      </c>
      <c r="V1518" t="s">
        <v>892</v>
      </c>
      <c r="W1518">
        <v>4</v>
      </c>
      <c r="X1518" s="11">
        <v>72</v>
      </c>
      <c r="Y1518">
        <v>1</v>
      </c>
      <c r="Z1518" s="46" cm="1">
        <f t="array" ref="Z1518">IF(V1518="NA",$AD$2,(INDEX($BL$4:$BL$73,MATCH(V1518&amp;W1518,$BK$4:$BK$73&amp;$BJ$4:$BJ$73,0))))</f>
        <v>1.0498615788681274E-2</v>
      </c>
      <c r="AA1518" s="46">
        <f t="shared" si="31"/>
        <v>1.0104986157886813</v>
      </c>
      <c r="AB1518" s="46"/>
    </row>
    <row r="1519" spans="1:28" x14ac:dyDescent="0.25">
      <c r="A1519">
        <v>6777</v>
      </c>
      <c r="B1519" s="1">
        <v>45536.317204293999</v>
      </c>
      <c r="C1519" s="1">
        <v>45536</v>
      </c>
      <c r="D1519" t="s">
        <v>9100</v>
      </c>
      <c r="E1519" t="s">
        <v>9101</v>
      </c>
      <c r="F1519" t="s">
        <v>664</v>
      </c>
      <c r="G1519">
        <v>76</v>
      </c>
      <c r="H1519" t="b">
        <v>0</v>
      </c>
      <c r="I1519" t="s">
        <v>9102</v>
      </c>
      <c r="J1519" t="s">
        <v>11010</v>
      </c>
      <c r="K1519" t="s">
        <v>7</v>
      </c>
      <c r="L1519" t="b">
        <v>0</v>
      </c>
      <c r="M1519" t="s">
        <v>11389</v>
      </c>
      <c r="N1519" t="b">
        <v>0</v>
      </c>
      <c r="O1519" t="b">
        <v>0</v>
      </c>
      <c r="P1519" t="b">
        <v>0</v>
      </c>
      <c r="Q1519" t="b">
        <v>1</v>
      </c>
      <c r="R1519" t="s">
        <v>11390</v>
      </c>
      <c r="S1519">
        <v>40</v>
      </c>
      <c r="T1519" t="b">
        <v>0</v>
      </c>
      <c r="V1519" t="s">
        <v>924</v>
      </c>
      <c r="W1519">
        <v>5</v>
      </c>
      <c r="X1519" s="11">
        <v>77</v>
      </c>
      <c r="Y1519">
        <v>1</v>
      </c>
      <c r="Z1519" s="46" cm="1">
        <f t="array" ref="Z1519">IF(V1519="NA",$AD$2,(INDEX($BL$4:$BL$73,MATCH(V1519&amp;W1519,$BK$4:$BK$73&amp;$BJ$4:$BJ$73,0))))</f>
        <v>4.1970782120221983E-2</v>
      </c>
      <c r="AA1519" s="46">
        <f t="shared" si="31"/>
        <v>1.041970782120222</v>
      </c>
      <c r="AB1519" s="46"/>
    </row>
    <row r="1520" spans="1:28" x14ac:dyDescent="0.25">
      <c r="A1520">
        <v>6778</v>
      </c>
      <c r="B1520" s="1">
        <v>45536.316891516202</v>
      </c>
      <c r="C1520" s="1">
        <v>45536</v>
      </c>
      <c r="D1520" t="s">
        <v>9100</v>
      </c>
      <c r="E1520" t="s">
        <v>9101</v>
      </c>
      <c r="F1520" t="s">
        <v>790</v>
      </c>
      <c r="G1520">
        <v>82</v>
      </c>
      <c r="H1520" t="b">
        <v>0</v>
      </c>
      <c r="I1520" t="s">
        <v>9102</v>
      </c>
      <c r="J1520" t="s">
        <v>11010</v>
      </c>
      <c r="K1520" t="s">
        <v>7</v>
      </c>
      <c r="L1520" t="b">
        <v>0</v>
      </c>
      <c r="M1520" t="s">
        <v>11391</v>
      </c>
      <c r="N1520" t="b">
        <v>0</v>
      </c>
      <c r="O1520" t="b">
        <v>0</v>
      </c>
      <c r="P1520" t="b">
        <v>0</v>
      </c>
      <c r="Q1520" t="b">
        <v>1</v>
      </c>
      <c r="R1520" t="s">
        <v>11392</v>
      </c>
      <c r="S1520">
        <v>40</v>
      </c>
      <c r="T1520" t="b">
        <v>0</v>
      </c>
      <c r="V1520" t="s">
        <v>889</v>
      </c>
      <c r="W1520">
        <v>3</v>
      </c>
      <c r="X1520" s="11">
        <v>82</v>
      </c>
      <c r="Y1520">
        <v>1</v>
      </c>
      <c r="Z1520" s="46" cm="1">
        <f t="array" ref="Z1520">IF(V1520="NA",$AD$2,(INDEX($BL$4:$BL$73,MATCH(V1520&amp;W1520,$BK$4:$BK$73&amp;$BJ$4:$BJ$73,0))))</f>
        <v>1.8952516812716581E-2</v>
      </c>
      <c r="AA1520" s="46">
        <f t="shared" si="31"/>
        <v>1.0189525168127165</v>
      </c>
      <c r="AB1520" s="46"/>
    </row>
    <row r="1521" spans="1:28" x14ac:dyDescent="0.25">
      <c r="A1521">
        <v>6779</v>
      </c>
      <c r="B1521" s="1">
        <v>45536.316624791703</v>
      </c>
      <c r="C1521" s="1">
        <v>45536</v>
      </c>
      <c r="D1521" t="s">
        <v>9100</v>
      </c>
      <c r="E1521" t="s">
        <v>9101</v>
      </c>
      <c r="F1521" t="s">
        <v>664</v>
      </c>
      <c r="G1521">
        <v>72</v>
      </c>
      <c r="H1521" t="b">
        <v>0</v>
      </c>
      <c r="I1521" t="s">
        <v>9102</v>
      </c>
      <c r="J1521" t="s">
        <v>11010</v>
      </c>
      <c r="K1521" t="s">
        <v>7</v>
      </c>
      <c r="L1521" t="b">
        <v>0</v>
      </c>
      <c r="M1521" t="s">
        <v>11393</v>
      </c>
      <c r="N1521" t="b">
        <v>0</v>
      </c>
      <c r="O1521" t="b">
        <v>0</v>
      </c>
      <c r="P1521" t="b">
        <v>0</v>
      </c>
      <c r="Q1521" t="b">
        <v>1</v>
      </c>
      <c r="R1521" t="s">
        <v>11394</v>
      </c>
      <c r="S1521">
        <v>40</v>
      </c>
      <c r="T1521" t="b">
        <v>0</v>
      </c>
      <c r="V1521" t="s">
        <v>892</v>
      </c>
      <c r="W1521">
        <v>4</v>
      </c>
      <c r="X1521" s="11">
        <v>72</v>
      </c>
      <c r="Y1521">
        <v>1</v>
      </c>
      <c r="Z1521" s="46" cm="1">
        <f t="array" ref="Z1521">IF(V1521="NA",$AD$2,(INDEX($BL$4:$BL$73,MATCH(V1521&amp;W1521,$BK$4:$BK$73&amp;$BJ$4:$BJ$73,0))))</f>
        <v>1.0498615788681274E-2</v>
      </c>
      <c r="AA1521" s="46">
        <f t="shared" si="31"/>
        <v>1.0104986157886813</v>
      </c>
      <c r="AB1521" s="46"/>
    </row>
    <row r="1522" spans="1:28" x14ac:dyDescent="0.25">
      <c r="A1522">
        <v>6780</v>
      </c>
      <c r="B1522" s="1">
        <v>45536.316346250002</v>
      </c>
      <c r="C1522" s="1">
        <v>45536</v>
      </c>
      <c r="D1522" t="s">
        <v>9100</v>
      </c>
      <c r="E1522" t="s">
        <v>9101</v>
      </c>
      <c r="F1522" t="s">
        <v>664</v>
      </c>
      <c r="G1522">
        <v>81</v>
      </c>
      <c r="H1522" t="b">
        <v>0</v>
      </c>
      <c r="I1522" t="s">
        <v>9102</v>
      </c>
      <c r="J1522" t="s">
        <v>11010</v>
      </c>
      <c r="K1522" t="s">
        <v>7</v>
      </c>
      <c r="L1522" t="b">
        <v>0</v>
      </c>
      <c r="M1522" t="s">
        <v>11395</v>
      </c>
      <c r="N1522" t="b">
        <v>0</v>
      </c>
      <c r="O1522" t="b">
        <v>0</v>
      </c>
      <c r="P1522" t="b">
        <v>0</v>
      </c>
      <c r="Q1522" t="b">
        <v>1</v>
      </c>
      <c r="R1522" t="s">
        <v>11396</v>
      </c>
      <c r="S1522">
        <v>40</v>
      </c>
      <c r="T1522" t="b">
        <v>0</v>
      </c>
      <c r="V1522" t="s">
        <v>893</v>
      </c>
      <c r="W1522">
        <v>4</v>
      </c>
      <c r="X1522" s="11">
        <v>82</v>
      </c>
      <c r="Y1522">
        <v>1</v>
      </c>
      <c r="Z1522" s="46" cm="1">
        <f t="array" ref="Z1522">IF(V1522="NA",$AD$2,(INDEX($BL$4:$BL$73,MATCH(V1522&amp;W1522,$BK$4:$BK$73&amp;$BJ$4:$BJ$73,0))))</f>
        <v>1.0498615788681286E-2</v>
      </c>
      <c r="AA1522" s="46">
        <f t="shared" si="31"/>
        <v>1.0104986157886813</v>
      </c>
      <c r="AB1522" s="46"/>
    </row>
    <row r="1523" spans="1:28" x14ac:dyDescent="0.25">
      <c r="A1523">
        <v>6781</v>
      </c>
      <c r="B1523" s="1">
        <v>45536.316067442101</v>
      </c>
      <c r="C1523" s="1">
        <v>45536</v>
      </c>
      <c r="D1523" t="s">
        <v>9100</v>
      </c>
      <c r="E1523" t="s">
        <v>9101</v>
      </c>
      <c r="F1523" t="s">
        <v>664</v>
      </c>
      <c r="G1523">
        <v>78</v>
      </c>
      <c r="H1523" t="b">
        <v>0</v>
      </c>
      <c r="I1523" t="s">
        <v>9102</v>
      </c>
      <c r="J1523" t="s">
        <v>11010</v>
      </c>
      <c r="K1523" t="s">
        <v>7</v>
      </c>
      <c r="L1523" t="b">
        <v>0</v>
      </c>
      <c r="M1523" t="s">
        <v>11397</v>
      </c>
      <c r="N1523" t="b">
        <v>0</v>
      </c>
      <c r="O1523" t="b">
        <v>0</v>
      </c>
      <c r="P1523" t="b">
        <v>0</v>
      </c>
      <c r="Q1523" t="b">
        <v>1</v>
      </c>
      <c r="R1523" t="s">
        <v>11398</v>
      </c>
      <c r="S1523">
        <v>40</v>
      </c>
      <c r="T1523" t="b">
        <v>0</v>
      </c>
      <c r="V1523" t="s">
        <v>886</v>
      </c>
      <c r="W1523">
        <v>5</v>
      </c>
      <c r="X1523" s="11">
        <v>82</v>
      </c>
      <c r="Y1523">
        <v>1</v>
      </c>
      <c r="Z1523" s="46" cm="1">
        <f t="array" ref="Z1523">IF(V1523="NA",$AD$2,(INDEX($BL$4:$BL$73,MATCH(V1523&amp;W1523,$BK$4:$BK$73&amp;$BJ$4:$BJ$73,0))))</f>
        <v>4.1970782120221983E-2</v>
      </c>
      <c r="AA1523" s="46">
        <f t="shared" si="31"/>
        <v>1.041970782120222</v>
      </c>
      <c r="AB1523" s="46"/>
    </row>
    <row r="1524" spans="1:28" x14ac:dyDescent="0.25">
      <c r="A1524">
        <v>6782</v>
      </c>
      <c r="B1524" s="1">
        <v>45536.315791238398</v>
      </c>
      <c r="C1524" s="1">
        <v>45536</v>
      </c>
      <c r="D1524" t="s">
        <v>9100</v>
      </c>
      <c r="E1524" t="s">
        <v>9101</v>
      </c>
      <c r="F1524" t="s">
        <v>664</v>
      </c>
      <c r="G1524">
        <v>73</v>
      </c>
      <c r="H1524" t="b">
        <v>0</v>
      </c>
      <c r="I1524" t="s">
        <v>9102</v>
      </c>
      <c r="J1524" t="s">
        <v>11010</v>
      </c>
      <c r="K1524" t="s">
        <v>7</v>
      </c>
      <c r="L1524" t="b">
        <v>0</v>
      </c>
      <c r="M1524" t="s">
        <v>6760</v>
      </c>
      <c r="N1524" t="b">
        <v>0</v>
      </c>
      <c r="O1524" t="b">
        <v>0</v>
      </c>
      <c r="P1524" t="b">
        <v>0</v>
      </c>
      <c r="Q1524" t="b">
        <v>1</v>
      </c>
      <c r="R1524" t="s">
        <v>1451</v>
      </c>
      <c r="S1524">
        <v>40</v>
      </c>
      <c r="T1524" t="b">
        <v>0</v>
      </c>
      <c r="V1524" t="s">
        <v>888</v>
      </c>
      <c r="W1524">
        <v>5</v>
      </c>
      <c r="X1524" s="11">
        <v>77</v>
      </c>
      <c r="Y1524">
        <v>1</v>
      </c>
      <c r="Z1524" s="46" cm="1">
        <f t="array" ref="Z1524">IF(V1524="NA",$AD$2,(INDEX($BL$4:$BL$73,MATCH(V1524&amp;W1524,$BK$4:$BK$73&amp;$BJ$4:$BJ$73,0))))</f>
        <v>4.1970782120221983E-2</v>
      </c>
      <c r="AA1524" s="46">
        <f t="shared" si="31"/>
        <v>1.041970782120222</v>
      </c>
      <c r="AB1524" s="46"/>
    </row>
    <row r="1525" spans="1:28" x14ac:dyDescent="0.25">
      <c r="A1525">
        <v>6783</v>
      </c>
      <c r="B1525" s="1">
        <v>45536.315426736102</v>
      </c>
      <c r="C1525" s="1">
        <v>45536</v>
      </c>
      <c r="D1525" t="s">
        <v>9100</v>
      </c>
      <c r="E1525" t="s">
        <v>9101</v>
      </c>
      <c r="F1525" t="s">
        <v>664</v>
      </c>
      <c r="G1525">
        <v>74</v>
      </c>
      <c r="H1525" t="b">
        <v>0</v>
      </c>
      <c r="I1525" t="s">
        <v>9102</v>
      </c>
      <c r="J1525" t="s">
        <v>11010</v>
      </c>
      <c r="K1525" t="s">
        <v>7</v>
      </c>
      <c r="L1525" t="b">
        <v>0</v>
      </c>
      <c r="M1525" t="s">
        <v>11399</v>
      </c>
      <c r="N1525" t="b">
        <v>0</v>
      </c>
      <c r="O1525" t="b">
        <v>0</v>
      </c>
      <c r="P1525" t="b">
        <v>0</v>
      </c>
      <c r="Q1525" t="b">
        <v>1</v>
      </c>
      <c r="R1525" t="s">
        <v>11400</v>
      </c>
      <c r="S1525">
        <v>40</v>
      </c>
      <c r="T1525" t="b">
        <v>0</v>
      </c>
      <c r="V1525" t="s">
        <v>658</v>
      </c>
      <c r="W1525">
        <v>4</v>
      </c>
      <c r="X1525" s="11">
        <v>77</v>
      </c>
      <c r="Y1525">
        <v>1</v>
      </c>
      <c r="Z1525" s="46" cm="1">
        <f t="array" ref="Z1525">IF(V1525="NA",$AD$2,(INDEX($BL$4:$BL$73,MATCH(V1525&amp;W1525,$BK$4:$BK$73&amp;$BJ$4:$BJ$73,0))))</f>
        <v>1.1678733304575896E-2</v>
      </c>
      <c r="AA1525" s="46">
        <f t="shared" si="31"/>
        <v>1.0116787333045758</v>
      </c>
      <c r="AB1525" s="46"/>
    </row>
    <row r="1526" spans="1:28" x14ac:dyDescent="0.25">
      <c r="A1526">
        <v>6784</v>
      </c>
      <c r="B1526" s="1">
        <v>45536.315117939797</v>
      </c>
      <c r="C1526" s="1">
        <v>45536</v>
      </c>
      <c r="D1526" t="s">
        <v>9100</v>
      </c>
      <c r="E1526" t="s">
        <v>9101</v>
      </c>
      <c r="F1526" t="s">
        <v>790</v>
      </c>
      <c r="G1526">
        <v>78</v>
      </c>
      <c r="H1526" t="b">
        <v>0</v>
      </c>
      <c r="I1526" t="s">
        <v>9102</v>
      </c>
      <c r="J1526" t="s">
        <v>9103</v>
      </c>
      <c r="K1526" t="s">
        <v>7</v>
      </c>
      <c r="L1526" t="b">
        <v>0</v>
      </c>
      <c r="M1526" t="s">
        <v>11401</v>
      </c>
      <c r="N1526" t="b">
        <v>0</v>
      </c>
      <c r="O1526" t="b">
        <v>0</v>
      </c>
      <c r="P1526" t="b">
        <v>0</v>
      </c>
      <c r="Q1526" t="b">
        <v>1</v>
      </c>
      <c r="R1526" t="s">
        <v>11402</v>
      </c>
      <c r="S1526">
        <v>40</v>
      </c>
      <c r="T1526" t="b">
        <v>0</v>
      </c>
      <c r="V1526" t="s">
        <v>886</v>
      </c>
      <c r="W1526">
        <v>3</v>
      </c>
      <c r="X1526" s="11">
        <v>82</v>
      </c>
      <c r="Y1526">
        <v>1</v>
      </c>
      <c r="Z1526" s="46" cm="1">
        <f t="array" ref="Z1526">IF(V1526="NA",$AD$2,(INDEX($BL$4:$BL$73,MATCH(V1526&amp;W1526,$BK$4:$BK$73&amp;$BJ$4:$BJ$73,0))))</f>
        <v>1.8952516812716664E-2</v>
      </c>
      <c r="AA1526" s="46">
        <f t="shared" si="31"/>
        <v>1.0189525168127167</v>
      </c>
      <c r="AB1526" s="46"/>
    </row>
    <row r="1527" spans="1:28" x14ac:dyDescent="0.25">
      <c r="A1527">
        <v>6787</v>
      </c>
      <c r="B1527" s="1">
        <v>45535.587395972201</v>
      </c>
      <c r="C1527" s="1">
        <v>45535</v>
      </c>
      <c r="D1527" t="s">
        <v>9100</v>
      </c>
      <c r="E1527" t="s">
        <v>9101</v>
      </c>
      <c r="F1527" t="s">
        <v>664</v>
      </c>
      <c r="G1527">
        <v>73</v>
      </c>
      <c r="H1527" t="b">
        <v>0</v>
      </c>
      <c r="I1527" t="s">
        <v>9102</v>
      </c>
      <c r="J1527" t="s">
        <v>11010</v>
      </c>
      <c r="K1527" t="s">
        <v>7</v>
      </c>
      <c r="L1527" t="b">
        <v>0</v>
      </c>
      <c r="M1527" t="s">
        <v>11403</v>
      </c>
      <c r="N1527" t="b">
        <v>0</v>
      </c>
      <c r="O1527" t="b">
        <v>0</v>
      </c>
      <c r="P1527" t="b">
        <v>0</v>
      </c>
      <c r="Q1527" t="b">
        <v>1</v>
      </c>
      <c r="R1527" t="s">
        <v>11404</v>
      </c>
      <c r="S1527">
        <v>40</v>
      </c>
      <c r="T1527" t="b">
        <v>0</v>
      </c>
      <c r="V1527" t="s">
        <v>889</v>
      </c>
      <c r="W1527">
        <v>4</v>
      </c>
      <c r="X1527" s="11">
        <v>77</v>
      </c>
      <c r="Y1527">
        <v>1</v>
      </c>
      <c r="Z1527" s="46" cm="1">
        <f t="array" ref="Z1527">IF(V1527="NA",$AD$2,(INDEX($BL$4:$BL$73,MATCH(V1527&amp;W1527,$BK$4:$BK$73&amp;$BJ$4:$BJ$73,0))))</f>
        <v>1.0498615788681227E-2</v>
      </c>
      <c r="AA1527" s="46">
        <f t="shared" si="31"/>
        <v>1.0104986157886813</v>
      </c>
      <c r="AB1527" s="46"/>
    </row>
    <row r="1528" spans="1:28" x14ac:dyDescent="0.25">
      <c r="A1528">
        <v>6788</v>
      </c>
      <c r="B1528" s="1">
        <v>45535.587086088002</v>
      </c>
      <c r="C1528" s="1">
        <v>45535</v>
      </c>
      <c r="D1528" t="s">
        <v>9100</v>
      </c>
      <c r="E1528" t="s">
        <v>9101</v>
      </c>
      <c r="F1528" t="s">
        <v>664</v>
      </c>
      <c r="G1528">
        <v>73</v>
      </c>
      <c r="H1528" t="b">
        <v>0</v>
      </c>
      <c r="I1528" t="s">
        <v>9102</v>
      </c>
      <c r="J1528" t="s">
        <v>11010</v>
      </c>
      <c r="K1528" t="s">
        <v>7</v>
      </c>
      <c r="L1528" t="b">
        <v>0</v>
      </c>
      <c r="M1528" t="s">
        <v>6759</v>
      </c>
      <c r="N1528" t="b">
        <v>0</v>
      </c>
      <c r="O1528" t="b">
        <v>0</v>
      </c>
      <c r="P1528" t="b">
        <v>0</v>
      </c>
      <c r="Q1528" t="b">
        <v>1</v>
      </c>
      <c r="R1528" t="s">
        <v>2946</v>
      </c>
      <c r="S1528">
        <v>40</v>
      </c>
      <c r="T1528" t="b">
        <v>0</v>
      </c>
      <c r="V1528" t="s">
        <v>658</v>
      </c>
      <c r="W1528">
        <v>4</v>
      </c>
      <c r="X1528" s="11">
        <v>77</v>
      </c>
      <c r="Y1528">
        <v>1</v>
      </c>
      <c r="Z1528" s="46" cm="1">
        <f t="array" ref="Z1528">IF(V1528="NA",$AD$2,(INDEX($BL$4:$BL$73,MATCH(V1528&amp;W1528,$BK$4:$BK$73&amp;$BJ$4:$BJ$73,0))))</f>
        <v>1.1678733304575896E-2</v>
      </c>
      <c r="AA1528" s="46">
        <f t="shared" si="31"/>
        <v>1.0116787333045758</v>
      </c>
      <c r="AB1528" s="46"/>
    </row>
    <row r="1529" spans="1:28" x14ac:dyDescent="0.25">
      <c r="A1529">
        <v>6789</v>
      </c>
      <c r="B1529" s="1">
        <v>45535.586772245399</v>
      </c>
      <c r="C1529" s="1">
        <v>45535</v>
      </c>
      <c r="D1529" t="s">
        <v>9100</v>
      </c>
      <c r="E1529" t="s">
        <v>9101</v>
      </c>
      <c r="F1529" t="s">
        <v>790</v>
      </c>
      <c r="G1529">
        <v>71</v>
      </c>
      <c r="H1529" t="b">
        <v>0</v>
      </c>
      <c r="I1529" t="s">
        <v>9102</v>
      </c>
      <c r="J1529" t="s">
        <v>11010</v>
      </c>
      <c r="K1529" t="s">
        <v>7</v>
      </c>
      <c r="L1529" t="b">
        <v>0</v>
      </c>
      <c r="M1529" t="s">
        <v>11405</v>
      </c>
      <c r="N1529" t="b">
        <v>0</v>
      </c>
      <c r="O1529" t="b">
        <v>0</v>
      </c>
      <c r="P1529" t="b">
        <v>0</v>
      </c>
      <c r="Q1529" t="b">
        <v>1</v>
      </c>
      <c r="R1529" t="s">
        <v>11406</v>
      </c>
      <c r="S1529">
        <v>40</v>
      </c>
      <c r="T1529" t="b">
        <v>0</v>
      </c>
      <c r="V1529" t="s">
        <v>889</v>
      </c>
      <c r="W1529">
        <v>4</v>
      </c>
      <c r="X1529" s="11">
        <v>72</v>
      </c>
      <c r="Y1529">
        <v>1</v>
      </c>
      <c r="Z1529" s="46" cm="1">
        <f t="array" ref="Z1529">IF(V1529="NA",$AD$2,(INDEX($BL$4:$BL$73,MATCH(V1529&amp;W1529,$BK$4:$BK$73&amp;$BJ$4:$BJ$73,0))))</f>
        <v>1.0498615788681227E-2</v>
      </c>
      <c r="AA1529" s="46">
        <f t="shared" si="31"/>
        <v>1.0104986157886813</v>
      </c>
      <c r="AB1529" s="46"/>
    </row>
    <row r="1530" spans="1:28" x14ac:dyDescent="0.25">
      <c r="A1530">
        <v>6790</v>
      </c>
      <c r="B1530" s="1">
        <v>45535.586271585598</v>
      </c>
      <c r="C1530" s="1">
        <v>45535</v>
      </c>
      <c r="D1530" t="s">
        <v>9100</v>
      </c>
      <c r="E1530" t="s">
        <v>9101</v>
      </c>
      <c r="F1530" t="s">
        <v>790</v>
      </c>
      <c r="G1530">
        <v>96</v>
      </c>
      <c r="H1530" t="b">
        <v>0</v>
      </c>
      <c r="I1530" t="s">
        <v>9102</v>
      </c>
      <c r="J1530" t="s">
        <v>11010</v>
      </c>
      <c r="K1530" t="s">
        <v>7</v>
      </c>
      <c r="L1530" t="b">
        <v>0</v>
      </c>
      <c r="M1530" t="s">
        <v>11407</v>
      </c>
      <c r="N1530" t="b">
        <v>0</v>
      </c>
      <c r="O1530" t="b">
        <v>0</v>
      </c>
      <c r="P1530" t="b">
        <v>0</v>
      </c>
      <c r="Q1530" t="b">
        <v>1</v>
      </c>
      <c r="R1530" t="s">
        <v>11408</v>
      </c>
      <c r="S1530">
        <v>40</v>
      </c>
      <c r="T1530" t="b">
        <v>0</v>
      </c>
      <c r="V1530" t="s">
        <v>658</v>
      </c>
      <c r="W1530">
        <v>5</v>
      </c>
      <c r="X1530" s="11">
        <v>99</v>
      </c>
      <c r="Y1530">
        <v>1</v>
      </c>
      <c r="Z1530" s="46" cm="1">
        <f t="array" ref="Z1530">IF(V1530="NA",$AD$2,(INDEX($BL$4:$BL$73,MATCH(V1530&amp;W1530,$BK$4:$BK$73&amp;$BJ$4:$BJ$73,0))))</f>
        <v>2.9563914871896181E-3</v>
      </c>
      <c r="AA1530" s="46">
        <f t="shared" si="31"/>
        <v>1.0029563914871895</v>
      </c>
      <c r="AB1530" s="46"/>
    </row>
    <row r="1531" spans="1:28" x14ac:dyDescent="0.25">
      <c r="A1531">
        <v>6796</v>
      </c>
      <c r="B1531" s="1">
        <v>45535.576152187503</v>
      </c>
      <c r="C1531" s="1">
        <v>45535</v>
      </c>
      <c r="D1531" t="s">
        <v>9100</v>
      </c>
      <c r="E1531" t="s">
        <v>9101</v>
      </c>
      <c r="F1531" t="s">
        <v>790</v>
      </c>
      <c r="G1531">
        <v>72</v>
      </c>
      <c r="H1531" t="b">
        <v>0</v>
      </c>
      <c r="I1531" t="s">
        <v>9102</v>
      </c>
      <c r="J1531" t="s">
        <v>11010</v>
      </c>
      <c r="K1531" t="s">
        <v>7</v>
      </c>
      <c r="L1531" t="b">
        <v>0</v>
      </c>
      <c r="M1531" t="s">
        <v>11409</v>
      </c>
      <c r="N1531" t="b">
        <v>0</v>
      </c>
      <c r="O1531" t="b">
        <v>0</v>
      </c>
      <c r="P1531" t="b">
        <v>0</v>
      </c>
      <c r="Q1531" t="b">
        <v>1</v>
      </c>
      <c r="R1531" t="s">
        <v>11410</v>
      </c>
      <c r="S1531">
        <v>40</v>
      </c>
      <c r="T1531" t="b">
        <v>0</v>
      </c>
      <c r="V1531" t="s">
        <v>886</v>
      </c>
      <c r="W1531">
        <v>4</v>
      </c>
      <c r="X1531" s="11">
        <v>72</v>
      </c>
      <c r="Y1531">
        <v>1</v>
      </c>
      <c r="Z1531" s="46" cm="1">
        <f t="array" ref="Z1531">IF(V1531="NA",$AD$2,(INDEX($BL$4:$BL$73,MATCH(V1531&amp;W1531,$BK$4:$BK$73&amp;$BJ$4:$BJ$73,0))))</f>
        <v>1.0498615788681297E-2</v>
      </c>
      <c r="AA1531" s="46">
        <f t="shared" si="31"/>
        <v>1.0104986157886813</v>
      </c>
      <c r="AB1531" s="46"/>
    </row>
    <row r="1532" spans="1:28" x14ac:dyDescent="0.25">
      <c r="A1532">
        <v>6798</v>
      </c>
      <c r="B1532" s="1">
        <v>45535.570057476798</v>
      </c>
      <c r="C1532" s="1">
        <v>45535</v>
      </c>
      <c r="D1532" t="s">
        <v>9100</v>
      </c>
      <c r="E1532" t="s">
        <v>9101</v>
      </c>
      <c r="F1532" t="s">
        <v>664</v>
      </c>
      <c r="G1532">
        <v>70</v>
      </c>
      <c r="H1532" t="b">
        <v>0</v>
      </c>
      <c r="I1532" t="s">
        <v>9102</v>
      </c>
      <c r="J1532" t="s">
        <v>11010</v>
      </c>
      <c r="K1532" t="s">
        <v>7</v>
      </c>
      <c r="L1532" t="b">
        <v>0</v>
      </c>
      <c r="M1532" t="s">
        <v>11411</v>
      </c>
      <c r="N1532" t="b">
        <v>0</v>
      </c>
      <c r="O1532" t="b">
        <v>0</v>
      </c>
      <c r="P1532" t="b">
        <v>0</v>
      </c>
      <c r="Q1532" t="b">
        <v>1</v>
      </c>
      <c r="R1532" t="s">
        <v>11412</v>
      </c>
      <c r="S1532">
        <v>40</v>
      </c>
      <c r="T1532" t="b">
        <v>0</v>
      </c>
      <c r="V1532" t="s">
        <v>886</v>
      </c>
      <c r="W1532">
        <v>4</v>
      </c>
      <c r="X1532" s="11">
        <v>72</v>
      </c>
      <c r="Y1532">
        <v>1</v>
      </c>
      <c r="Z1532" s="46" cm="1">
        <f t="array" ref="Z1532">IF(V1532="NA",$AD$2,(INDEX($BL$4:$BL$73,MATCH(V1532&amp;W1532,$BK$4:$BK$73&amp;$BJ$4:$BJ$73,0))))</f>
        <v>1.0498615788681297E-2</v>
      </c>
      <c r="AA1532" s="46">
        <f t="shared" si="31"/>
        <v>1.0104986157886813</v>
      </c>
      <c r="AB1532" s="46"/>
    </row>
    <row r="1533" spans="1:28" x14ac:dyDescent="0.25">
      <c r="A1533">
        <v>6801</v>
      </c>
      <c r="B1533" s="1">
        <v>45535.568977696799</v>
      </c>
      <c r="C1533" s="1">
        <v>45535</v>
      </c>
      <c r="D1533" t="s">
        <v>9100</v>
      </c>
      <c r="E1533" t="s">
        <v>9101</v>
      </c>
      <c r="F1533" t="s">
        <v>790</v>
      </c>
      <c r="G1533">
        <v>77</v>
      </c>
      <c r="H1533" t="b">
        <v>0</v>
      </c>
      <c r="I1533" t="s">
        <v>9102</v>
      </c>
      <c r="J1533" t="s">
        <v>11010</v>
      </c>
      <c r="K1533" t="s">
        <v>7</v>
      </c>
      <c r="L1533" t="b">
        <v>0</v>
      </c>
      <c r="M1533" t="s">
        <v>11413</v>
      </c>
      <c r="N1533" t="b">
        <v>0</v>
      </c>
      <c r="O1533" t="b">
        <v>0</v>
      </c>
      <c r="P1533" t="b">
        <v>0</v>
      </c>
      <c r="Q1533" t="b">
        <v>1</v>
      </c>
      <c r="R1533" t="s">
        <v>11414</v>
      </c>
      <c r="S1533">
        <v>40</v>
      </c>
      <c r="T1533" t="b">
        <v>0</v>
      </c>
      <c r="V1533" t="s">
        <v>743</v>
      </c>
      <c r="W1533">
        <v>4</v>
      </c>
      <c r="X1533" s="11">
        <v>77</v>
      </c>
      <c r="Y1533">
        <v>1</v>
      </c>
      <c r="Z1533" s="46" cm="1">
        <f t="array" ref="Z1533">IF(V1533="NA",$AD$2,(INDEX($BL$4:$BL$73,MATCH(V1533&amp;W1533,$BK$4:$BK$73&amp;$BJ$4:$BJ$73,0))))</f>
        <v>1.1678733304575811E-2</v>
      </c>
      <c r="AA1533" s="46">
        <f t="shared" si="31"/>
        <v>1.0116787333045758</v>
      </c>
      <c r="AB1533" s="46"/>
    </row>
    <row r="1534" spans="1:28" x14ac:dyDescent="0.25">
      <c r="A1534">
        <v>6803</v>
      </c>
      <c r="B1534" s="1">
        <v>45535.5683471991</v>
      </c>
      <c r="C1534" s="1">
        <v>45535</v>
      </c>
      <c r="D1534" t="s">
        <v>9100</v>
      </c>
      <c r="E1534" t="s">
        <v>9101</v>
      </c>
      <c r="F1534" t="s">
        <v>664</v>
      </c>
      <c r="G1534">
        <v>71</v>
      </c>
      <c r="H1534" t="b">
        <v>0</v>
      </c>
      <c r="I1534" t="s">
        <v>9102</v>
      </c>
      <c r="J1534" t="s">
        <v>11010</v>
      </c>
      <c r="K1534" t="s">
        <v>7</v>
      </c>
      <c r="L1534" t="b">
        <v>0</v>
      </c>
      <c r="M1534" t="s">
        <v>11415</v>
      </c>
      <c r="N1534" t="b">
        <v>0</v>
      </c>
      <c r="O1534" t="b">
        <v>0</v>
      </c>
      <c r="P1534" t="b">
        <v>0</v>
      </c>
      <c r="Q1534" t="b">
        <v>1</v>
      </c>
      <c r="R1534" t="s">
        <v>11416</v>
      </c>
      <c r="S1534">
        <v>40</v>
      </c>
      <c r="T1534" t="b">
        <v>0</v>
      </c>
      <c r="V1534" t="s">
        <v>892</v>
      </c>
      <c r="W1534">
        <v>4</v>
      </c>
      <c r="X1534" s="11">
        <v>72</v>
      </c>
      <c r="Y1534">
        <v>1</v>
      </c>
      <c r="Z1534" s="46" cm="1">
        <f t="array" ref="Z1534">IF(V1534="NA",$AD$2,(INDEX($BL$4:$BL$73,MATCH(V1534&amp;W1534,$BK$4:$BK$73&amp;$BJ$4:$BJ$73,0))))</f>
        <v>1.0498615788681274E-2</v>
      </c>
      <c r="AA1534" s="46">
        <f t="shared" si="31"/>
        <v>1.0104986157886813</v>
      </c>
      <c r="AB1534" s="46"/>
    </row>
    <row r="1535" spans="1:28" x14ac:dyDescent="0.25">
      <c r="A1535">
        <v>6804</v>
      </c>
      <c r="B1535" s="1">
        <v>45535.5680280671</v>
      </c>
      <c r="C1535" s="1">
        <v>45535</v>
      </c>
      <c r="D1535" t="s">
        <v>9100</v>
      </c>
      <c r="E1535" t="s">
        <v>9101</v>
      </c>
      <c r="F1535" t="s">
        <v>664</v>
      </c>
      <c r="G1535">
        <v>72</v>
      </c>
      <c r="H1535" t="b">
        <v>0</v>
      </c>
      <c r="I1535" t="s">
        <v>9102</v>
      </c>
      <c r="J1535" t="s">
        <v>11010</v>
      </c>
      <c r="K1535" t="s">
        <v>7</v>
      </c>
      <c r="L1535" t="b">
        <v>0</v>
      </c>
      <c r="M1535" t="s">
        <v>11417</v>
      </c>
      <c r="N1535" t="b">
        <v>0</v>
      </c>
      <c r="O1535" t="b">
        <v>0</v>
      </c>
      <c r="P1535" t="b">
        <v>0</v>
      </c>
      <c r="Q1535" t="b">
        <v>1</v>
      </c>
      <c r="R1535" t="s">
        <v>11418</v>
      </c>
      <c r="S1535">
        <v>40</v>
      </c>
      <c r="T1535" t="b">
        <v>0</v>
      </c>
      <c r="V1535" t="s">
        <v>886</v>
      </c>
      <c r="W1535">
        <v>3</v>
      </c>
      <c r="X1535" s="11">
        <v>72</v>
      </c>
      <c r="Y1535">
        <v>1</v>
      </c>
      <c r="Z1535" s="46" cm="1">
        <f t="array" ref="Z1535">IF(V1535="NA",$AD$2,(INDEX($BL$4:$BL$73,MATCH(V1535&amp;W1535,$BK$4:$BK$73&amp;$BJ$4:$BJ$73,0))))</f>
        <v>1.8952516812716664E-2</v>
      </c>
      <c r="AA1535" s="46">
        <f t="shared" si="31"/>
        <v>1.0189525168127167</v>
      </c>
      <c r="AB1535" s="46"/>
    </row>
    <row r="1536" spans="1:28" x14ac:dyDescent="0.25">
      <c r="A1536">
        <v>6805</v>
      </c>
      <c r="B1536" s="1">
        <v>45535.567752384297</v>
      </c>
      <c r="C1536" s="1">
        <v>45535</v>
      </c>
      <c r="D1536" t="s">
        <v>9100</v>
      </c>
      <c r="E1536" t="s">
        <v>9101</v>
      </c>
      <c r="F1536" t="s">
        <v>664</v>
      </c>
      <c r="G1536">
        <v>81</v>
      </c>
      <c r="H1536" t="b">
        <v>0</v>
      </c>
      <c r="I1536" t="s">
        <v>9102</v>
      </c>
      <c r="J1536" t="s">
        <v>11010</v>
      </c>
      <c r="K1536" t="s">
        <v>7</v>
      </c>
      <c r="L1536" t="b">
        <v>0</v>
      </c>
      <c r="M1536" t="s">
        <v>11419</v>
      </c>
      <c r="N1536" t="b">
        <v>0</v>
      </c>
      <c r="O1536" t="b">
        <v>0</v>
      </c>
      <c r="P1536" t="b">
        <v>0</v>
      </c>
      <c r="Q1536" t="b">
        <v>1</v>
      </c>
      <c r="R1536" t="s">
        <v>11420</v>
      </c>
      <c r="S1536">
        <v>40</v>
      </c>
      <c r="T1536" t="b">
        <v>0</v>
      </c>
      <c r="V1536" t="s">
        <v>886</v>
      </c>
      <c r="W1536">
        <v>5</v>
      </c>
      <c r="X1536" s="11">
        <v>82</v>
      </c>
      <c r="Y1536">
        <v>1</v>
      </c>
      <c r="Z1536" s="46" cm="1">
        <f t="array" ref="Z1536">IF(V1536="NA",$AD$2,(INDEX($BL$4:$BL$73,MATCH(V1536&amp;W1536,$BK$4:$BK$73&amp;$BJ$4:$BJ$73,0))))</f>
        <v>4.1970782120221983E-2</v>
      </c>
      <c r="AA1536" s="46">
        <f t="shared" si="31"/>
        <v>1.041970782120222</v>
      </c>
      <c r="AB1536" s="46"/>
    </row>
    <row r="1537" spans="1:28" x14ac:dyDescent="0.25">
      <c r="A1537">
        <v>6809</v>
      </c>
      <c r="B1537" s="1">
        <v>45535.565103101799</v>
      </c>
      <c r="C1537" s="1">
        <v>45535</v>
      </c>
      <c r="D1537" t="s">
        <v>9100</v>
      </c>
      <c r="E1537" t="s">
        <v>9101</v>
      </c>
      <c r="F1537" t="s">
        <v>790</v>
      </c>
      <c r="G1537">
        <v>70</v>
      </c>
      <c r="H1537" t="b">
        <v>0</v>
      </c>
      <c r="I1537" t="s">
        <v>9102</v>
      </c>
      <c r="J1537" t="s">
        <v>11010</v>
      </c>
      <c r="K1537" t="s">
        <v>7</v>
      </c>
      <c r="L1537" t="b">
        <v>0</v>
      </c>
      <c r="M1537" t="s">
        <v>11421</v>
      </c>
      <c r="N1537" t="b">
        <v>0</v>
      </c>
      <c r="O1537" t="b">
        <v>0</v>
      </c>
      <c r="P1537" t="b">
        <v>0</v>
      </c>
      <c r="Q1537" t="b">
        <v>1</v>
      </c>
      <c r="R1537" t="s">
        <v>11422</v>
      </c>
      <c r="S1537">
        <v>40</v>
      </c>
      <c r="T1537" t="b">
        <v>0</v>
      </c>
      <c r="V1537" t="s">
        <v>886</v>
      </c>
      <c r="W1537">
        <v>3</v>
      </c>
      <c r="X1537" s="11">
        <v>72</v>
      </c>
      <c r="Y1537">
        <v>1</v>
      </c>
      <c r="Z1537" s="46" cm="1">
        <f t="array" ref="Z1537">IF(V1537="NA",$AD$2,(INDEX($BL$4:$BL$73,MATCH(V1537&amp;W1537,$BK$4:$BK$73&amp;$BJ$4:$BJ$73,0))))</f>
        <v>1.8952516812716664E-2</v>
      </c>
      <c r="AA1537" s="46">
        <f t="shared" si="31"/>
        <v>1.0189525168127167</v>
      </c>
      <c r="AB1537" s="46"/>
    </row>
    <row r="1538" spans="1:28" x14ac:dyDescent="0.25">
      <c r="A1538">
        <v>6810</v>
      </c>
      <c r="B1538" s="1">
        <v>45535.5647414005</v>
      </c>
      <c r="C1538" s="1">
        <v>45535</v>
      </c>
      <c r="D1538" t="s">
        <v>9100</v>
      </c>
      <c r="E1538" t="s">
        <v>9101</v>
      </c>
      <c r="F1538" t="s">
        <v>664</v>
      </c>
      <c r="G1538">
        <v>78</v>
      </c>
      <c r="H1538" t="b">
        <v>0</v>
      </c>
      <c r="I1538" t="s">
        <v>9102</v>
      </c>
      <c r="J1538" t="s">
        <v>11010</v>
      </c>
      <c r="K1538" t="s">
        <v>7</v>
      </c>
      <c r="L1538" t="b">
        <v>0</v>
      </c>
      <c r="M1538" t="s">
        <v>11423</v>
      </c>
      <c r="N1538" t="b">
        <v>0</v>
      </c>
      <c r="O1538" t="b">
        <v>0</v>
      </c>
      <c r="P1538" t="b">
        <v>0</v>
      </c>
      <c r="Q1538" t="b">
        <v>1</v>
      </c>
      <c r="R1538" t="s">
        <v>11424</v>
      </c>
      <c r="S1538">
        <v>40</v>
      </c>
      <c r="T1538" t="b">
        <v>0</v>
      </c>
      <c r="V1538" t="s">
        <v>888</v>
      </c>
      <c r="W1538">
        <v>5</v>
      </c>
      <c r="X1538" s="11">
        <v>82</v>
      </c>
      <c r="Y1538">
        <v>1</v>
      </c>
      <c r="Z1538" s="46" cm="1">
        <f t="array" ref="Z1538">IF(V1538="NA",$AD$2,(INDEX($BL$4:$BL$73,MATCH(V1538&amp;W1538,$BK$4:$BK$73&amp;$BJ$4:$BJ$73,0))))</f>
        <v>4.1970782120221983E-2</v>
      </c>
      <c r="AA1538" s="46">
        <f t="shared" si="31"/>
        <v>1.041970782120222</v>
      </c>
      <c r="AB1538" s="46"/>
    </row>
    <row r="1539" spans="1:28" x14ac:dyDescent="0.25">
      <c r="A1539">
        <v>6811</v>
      </c>
      <c r="B1539" s="1">
        <v>45535.564412824097</v>
      </c>
      <c r="C1539" s="1">
        <v>45535</v>
      </c>
      <c r="D1539" t="s">
        <v>9100</v>
      </c>
      <c r="E1539" t="s">
        <v>9101</v>
      </c>
      <c r="F1539" t="s">
        <v>664</v>
      </c>
      <c r="G1539">
        <v>77</v>
      </c>
      <c r="H1539" t="b">
        <v>0</v>
      </c>
      <c r="I1539" t="s">
        <v>9102</v>
      </c>
      <c r="J1539" t="s">
        <v>11010</v>
      </c>
      <c r="K1539" t="s">
        <v>7</v>
      </c>
      <c r="L1539" t="b">
        <v>0</v>
      </c>
      <c r="M1539" t="s">
        <v>11425</v>
      </c>
      <c r="N1539" t="b">
        <v>0</v>
      </c>
      <c r="O1539" t="b">
        <v>0</v>
      </c>
      <c r="P1539" t="b">
        <v>0</v>
      </c>
      <c r="Q1539" t="b">
        <v>1</v>
      </c>
      <c r="R1539" t="s">
        <v>11426</v>
      </c>
      <c r="S1539">
        <v>40</v>
      </c>
      <c r="T1539" t="b">
        <v>0</v>
      </c>
      <c r="V1539" t="s">
        <v>893</v>
      </c>
      <c r="W1539">
        <v>4</v>
      </c>
      <c r="X1539" s="11">
        <v>77</v>
      </c>
      <c r="Y1539">
        <v>1</v>
      </c>
      <c r="Z1539" s="46" cm="1">
        <f t="array" ref="Z1539">IF(V1539="NA",$AD$2,(INDEX($BL$4:$BL$73,MATCH(V1539&amp;W1539,$BK$4:$BK$73&amp;$BJ$4:$BJ$73,0))))</f>
        <v>1.0498615788681286E-2</v>
      </c>
      <c r="AA1539" s="46">
        <f t="shared" si="31"/>
        <v>1.0104986157886813</v>
      </c>
      <c r="AB1539" s="46"/>
    </row>
    <row r="1540" spans="1:28" x14ac:dyDescent="0.25">
      <c r="A1540">
        <v>6812</v>
      </c>
      <c r="B1540" s="1">
        <v>45535.564133449101</v>
      </c>
      <c r="C1540" s="1">
        <v>45535</v>
      </c>
      <c r="D1540" t="s">
        <v>9100</v>
      </c>
      <c r="E1540" t="s">
        <v>9101</v>
      </c>
      <c r="F1540" t="s">
        <v>664</v>
      </c>
      <c r="G1540">
        <v>74</v>
      </c>
      <c r="H1540" t="b">
        <v>0</v>
      </c>
      <c r="I1540" t="s">
        <v>9102</v>
      </c>
      <c r="J1540" t="s">
        <v>11010</v>
      </c>
      <c r="K1540" t="s">
        <v>7</v>
      </c>
      <c r="L1540" t="b">
        <v>0</v>
      </c>
      <c r="M1540" t="s">
        <v>6758</v>
      </c>
      <c r="N1540" t="b">
        <v>0</v>
      </c>
      <c r="O1540" t="b">
        <v>0</v>
      </c>
      <c r="P1540" t="b">
        <v>0</v>
      </c>
      <c r="Q1540" t="b">
        <v>1</v>
      </c>
      <c r="R1540" t="s">
        <v>2938</v>
      </c>
      <c r="S1540">
        <v>40</v>
      </c>
      <c r="T1540" t="b">
        <v>0</v>
      </c>
      <c r="V1540" t="s">
        <v>8</v>
      </c>
      <c r="W1540" t="s">
        <v>8</v>
      </c>
      <c r="X1540" s="11">
        <v>77</v>
      </c>
      <c r="Y1540">
        <v>1</v>
      </c>
      <c r="Z1540" s="46" cm="1">
        <f t="array" ref="Z1540">IF(V1540="NA",$AD$2,(INDEX($BL$4:$BL$73,MATCH(V1540&amp;W1540,$BK$4:$BK$73&amp;$BJ$4:$BJ$73,0))))</f>
        <v>-4.0430703315750931E-2</v>
      </c>
      <c r="AA1540" s="46">
        <f t="shared" ref="AA1540:AA1603" si="32">Y1540+Z1540</f>
        <v>0.95956929668424906</v>
      </c>
      <c r="AB1540" s="46"/>
    </row>
    <row r="1541" spans="1:28" x14ac:dyDescent="0.25">
      <c r="A1541">
        <v>6813</v>
      </c>
      <c r="B1541" s="1">
        <v>45535.563843032403</v>
      </c>
      <c r="C1541" s="1">
        <v>45535</v>
      </c>
      <c r="D1541" t="s">
        <v>9100</v>
      </c>
      <c r="E1541" t="s">
        <v>9101</v>
      </c>
      <c r="F1541" t="s">
        <v>664</v>
      </c>
      <c r="G1541">
        <v>73</v>
      </c>
      <c r="H1541" t="b">
        <v>0</v>
      </c>
      <c r="I1541" t="s">
        <v>9102</v>
      </c>
      <c r="J1541" t="s">
        <v>11010</v>
      </c>
      <c r="K1541" t="s">
        <v>7</v>
      </c>
      <c r="L1541" t="b">
        <v>0</v>
      </c>
      <c r="M1541" t="s">
        <v>11427</v>
      </c>
      <c r="N1541" t="b">
        <v>0</v>
      </c>
      <c r="O1541" t="b">
        <v>0</v>
      </c>
      <c r="P1541" t="b">
        <v>0</v>
      </c>
      <c r="Q1541" t="b">
        <v>1</v>
      </c>
      <c r="R1541" t="s">
        <v>11428</v>
      </c>
      <c r="S1541">
        <v>40</v>
      </c>
      <c r="T1541" t="b">
        <v>0</v>
      </c>
      <c r="V1541" t="s">
        <v>886</v>
      </c>
      <c r="W1541">
        <v>5</v>
      </c>
      <c r="X1541" s="11">
        <v>77</v>
      </c>
      <c r="Y1541">
        <v>1</v>
      </c>
      <c r="Z1541" s="46" cm="1">
        <f t="array" ref="Z1541">IF(V1541="NA",$AD$2,(INDEX($BL$4:$BL$73,MATCH(V1541&amp;W1541,$BK$4:$BK$73&amp;$BJ$4:$BJ$73,0))))</f>
        <v>4.1970782120221983E-2</v>
      </c>
      <c r="AA1541" s="46">
        <f t="shared" si="32"/>
        <v>1.041970782120222</v>
      </c>
      <c r="AB1541" s="46"/>
    </row>
    <row r="1542" spans="1:28" x14ac:dyDescent="0.25">
      <c r="A1542">
        <v>6814</v>
      </c>
      <c r="B1542" s="1">
        <v>45535.560968831</v>
      </c>
      <c r="C1542" s="1">
        <v>45535</v>
      </c>
      <c r="D1542" t="s">
        <v>9100</v>
      </c>
      <c r="E1542" t="s">
        <v>9101</v>
      </c>
      <c r="F1542" t="s">
        <v>664</v>
      </c>
      <c r="G1542">
        <v>79</v>
      </c>
      <c r="H1542" t="b">
        <v>0</v>
      </c>
      <c r="I1542" t="s">
        <v>9102</v>
      </c>
      <c r="J1542" t="s">
        <v>11010</v>
      </c>
      <c r="K1542" t="s">
        <v>7</v>
      </c>
      <c r="L1542" t="b">
        <v>0</v>
      </c>
      <c r="M1542" t="s">
        <v>11429</v>
      </c>
      <c r="N1542" t="b">
        <v>0</v>
      </c>
      <c r="O1542" t="b">
        <v>0</v>
      </c>
      <c r="P1542" t="b">
        <v>0</v>
      </c>
      <c r="Q1542" t="b">
        <v>1</v>
      </c>
      <c r="R1542" t="s">
        <v>11430</v>
      </c>
      <c r="S1542">
        <v>40</v>
      </c>
      <c r="T1542" t="b">
        <v>0</v>
      </c>
      <c r="V1542" t="s">
        <v>892</v>
      </c>
      <c r="W1542">
        <v>4</v>
      </c>
      <c r="X1542" s="11">
        <v>82</v>
      </c>
      <c r="Y1542">
        <v>1</v>
      </c>
      <c r="Z1542" s="46" cm="1">
        <f t="array" ref="Z1542">IF(V1542="NA",$AD$2,(INDEX($BL$4:$BL$73,MATCH(V1542&amp;W1542,$BK$4:$BK$73&amp;$BJ$4:$BJ$73,0))))</f>
        <v>1.0498615788681274E-2</v>
      </c>
      <c r="AA1542" s="46">
        <f t="shared" si="32"/>
        <v>1.0104986157886813</v>
      </c>
      <c r="AB1542" s="46"/>
    </row>
    <row r="1543" spans="1:28" x14ac:dyDescent="0.25">
      <c r="A1543">
        <v>6822</v>
      </c>
      <c r="B1543" s="1">
        <v>45535.558191863398</v>
      </c>
      <c r="C1543" s="1">
        <v>45535</v>
      </c>
      <c r="D1543" t="s">
        <v>9100</v>
      </c>
      <c r="E1543" t="s">
        <v>9101</v>
      </c>
      <c r="F1543" t="s">
        <v>664</v>
      </c>
      <c r="G1543">
        <v>79</v>
      </c>
      <c r="H1543" t="b">
        <v>0</v>
      </c>
      <c r="I1543" t="s">
        <v>9102</v>
      </c>
      <c r="J1543" t="s">
        <v>11010</v>
      </c>
      <c r="K1543" t="s">
        <v>7</v>
      </c>
      <c r="L1543" t="b">
        <v>0</v>
      </c>
      <c r="M1543" t="s">
        <v>11431</v>
      </c>
      <c r="N1543" t="b">
        <v>0</v>
      </c>
      <c r="O1543" t="b">
        <v>0</v>
      </c>
      <c r="P1543" t="b">
        <v>0</v>
      </c>
      <c r="Q1543" t="b">
        <v>1</v>
      </c>
      <c r="R1543" t="s">
        <v>11432</v>
      </c>
      <c r="S1543">
        <v>40</v>
      </c>
      <c r="T1543" t="b">
        <v>0</v>
      </c>
      <c r="V1543" t="s">
        <v>658</v>
      </c>
      <c r="W1543">
        <v>5</v>
      </c>
      <c r="X1543" s="11">
        <v>82</v>
      </c>
      <c r="Y1543">
        <v>1</v>
      </c>
      <c r="Z1543" s="46" cm="1">
        <f t="array" ref="Z1543">IF(V1543="NA",$AD$2,(INDEX($BL$4:$BL$73,MATCH(V1543&amp;W1543,$BK$4:$BK$73&amp;$BJ$4:$BJ$73,0))))</f>
        <v>2.9563914871896181E-3</v>
      </c>
      <c r="AA1543" s="46">
        <f t="shared" si="32"/>
        <v>1.0029563914871895</v>
      </c>
      <c r="AB1543" s="46"/>
    </row>
    <row r="1544" spans="1:28" x14ac:dyDescent="0.25">
      <c r="A1544">
        <v>6823</v>
      </c>
      <c r="B1544" s="1">
        <v>45535.557917268503</v>
      </c>
      <c r="C1544" s="1">
        <v>45535</v>
      </c>
      <c r="D1544" t="s">
        <v>9100</v>
      </c>
      <c r="E1544" t="s">
        <v>9101</v>
      </c>
      <c r="F1544" t="s">
        <v>664</v>
      </c>
      <c r="G1544">
        <v>76</v>
      </c>
      <c r="H1544" t="b">
        <v>0</v>
      </c>
      <c r="I1544" t="s">
        <v>9102</v>
      </c>
      <c r="J1544" t="s">
        <v>11010</v>
      </c>
      <c r="K1544" t="s">
        <v>7</v>
      </c>
      <c r="L1544" t="b">
        <v>0</v>
      </c>
      <c r="M1544" t="s">
        <v>11433</v>
      </c>
      <c r="N1544" t="b">
        <v>0</v>
      </c>
      <c r="O1544" t="b">
        <v>0</v>
      </c>
      <c r="P1544" t="b">
        <v>0</v>
      </c>
      <c r="Q1544" t="b">
        <v>1</v>
      </c>
      <c r="R1544" t="s">
        <v>11434</v>
      </c>
      <c r="S1544">
        <v>40</v>
      </c>
      <c r="T1544" t="b">
        <v>0</v>
      </c>
      <c r="V1544" t="s">
        <v>892</v>
      </c>
      <c r="W1544">
        <v>4</v>
      </c>
      <c r="X1544" s="11">
        <v>77</v>
      </c>
      <c r="Y1544">
        <v>1</v>
      </c>
      <c r="Z1544" s="46" cm="1">
        <f t="array" ref="Z1544">IF(V1544="NA",$AD$2,(INDEX($BL$4:$BL$73,MATCH(V1544&amp;W1544,$BK$4:$BK$73&amp;$BJ$4:$BJ$73,0))))</f>
        <v>1.0498615788681274E-2</v>
      </c>
      <c r="AA1544" s="46">
        <f t="shared" si="32"/>
        <v>1.0104986157886813</v>
      </c>
      <c r="AB1544" s="46"/>
    </row>
    <row r="1545" spans="1:28" x14ac:dyDescent="0.25">
      <c r="A1545">
        <v>6824</v>
      </c>
      <c r="B1545" s="1">
        <v>45535.557585648101</v>
      </c>
      <c r="C1545" s="1">
        <v>45535</v>
      </c>
      <c r="D1545" t="s">
        <v>9100</v>
      </c>
      <c r="E1545" t="s">
        <v>9101</v>
      </c>
      <c r="F1545" t="s">
        <v>664</v>
      </c>
      <c r="G1545">
        <v>76</v>
      </c>
      <c r="H1545" t="b">
        <v>0</v>
      </c>
      <c r="I1545" t="s">
        <v>9102</v>
      </c>
      <c r="J1545" t="s">
        <v>11010</v>
      </c>
      <c r="K1545" t="s">
        <v>7</v>
      </c>
      <c r="L1545" t="b">
        <v>0</v>
      </c>
      <c r="M1545" t="s">
        <v>6757</v>
      </c>
      <c r="N1545" t="b">
        <v>0</v>
      </c>
      <c r="O1545" t="b">
        <v>0</v>
      </c>
      <c r="P1545" t="b">
        <v>0</v>
      </c>
      <c r="Q1545" t="b">
        <v>1</v>
      </c>
      <c r="R1545" t="s">
        <v>1445</v>
      </c>
      <c r="S1545">
        <v>40</v>
      </c>
      <c r="T1545" t="b">
        <v>0</v>
      </c>
      <c r="V1545" t="s">
        <v>892</v>
      </c>
      <c r="W1545">
        <v>5</v>
      </c>
      <c r="X1545" s="11">
        <v>77</v>
      </c>
      <c r="Y1545">
        <v>1</v>
      </c>
      <c r="Z1545" s="46" cm="1">
        <f t="array" ref="Z1545">IF(V1545="NA",$AD$2,(INDEX($BL$4:$BL$73,MATCH(V1545&amp;W1545,$BK$4:$BK$73&amp;$BJ$4:$BJ$73,0))))</f>
        <v>4.1970782120221983E-2</v>
      </c>
      <c r="AA1545" s="46">
        <f t="shared" si="32"/>
        <v>1.041970782120222</v>
      </c>
      <c r="AB1545" s="46"/>
    </row>
    <row r="1546" spans="1:28" x14ac:dyDescent="0.25">
      <c r="A1546">
        <v>6825</v>
      </c>
      <c r="B1546" s="1">
        <v>45535.557254606501</v>
      </c>
      <c r="C1546" s="1">
        <v>45535</v>
      </c>
      <c r="D1546" t="s">
        <v>9100</v>
      </c>
      <c r="E1546" t="s">
        <v>9101</v>
      </c>
      <c r="F1546" t="s">
        <v>790</v>
      </c>
      <c r="G1546">
        <v>74</v>
      </c>
      <c r="H1546" t="b">
        <v>0</v>
      </c>
      <c r="I1546" t="s">
        <v>9102</v>
      </c>
      <c r="J1546" t="s">
        <v>11010</v>
      </c>
      <c r="K1546" t="s">
        <v>7</v>
      </c>
      <c r="L1546" t="b">
        <v>0</v>
      </c>
      <c r="M1546" t="s">
        <v>11435</v>
      </c>
      <c r="N1546" t="b">
        <v>0</v>
      </c>
      <c r="O1546" t="b">
        <v>0</v>
      </c>
      <c r="P1546" t="b">
        <v>0</v>
      </c>
      <c r="Q1546" t="b">
        <v>1</v>
      </c>
      <c r="R1546" t="s">
        <v>11436</v>
      </c>
      <c r="S1546">
        <v>40</v>
      </c>
      <c r="T1546" t="b">
        <v>0</v>
      </c>
      <c r="V1546" t="s">
        <v>892</v>
      </c>
      <c r="W1546">
        <v>4</v>
      </c>
      <c r="X1546" s="11">
        <v>77</v>
      </c>
      <c r="Y1546">
        <v>1</v>
      </c>
      <c r="Z1546" s="46" cm="1">
        <f t="array" ref="Z1546">IF(V1546="NA",$AD$2,(INDEX($BL$4:$BL$73,MATCH(V1546&amp;W1546,$BK$4:$BK$73&amp;$BJ$4:$BJ$73,0))))</f>
        <v>1.0498615788681274E-2</v>
      </c>
      <c r="AA1546" s="46">
        <f t="shared" si="32"/>
        <v>1.0104986157886813</v>
      </c>
      <c r="AB1546" s="46"/>
    </row>
    <row r="1547" spans="1:28" x14ac:dyDescent="0.25">
      <c r="A1547">
        <v>6826</v>
      </c>
      <c r="B1547" s="1">
        <v>45535.556821956001</v>
      </c>
      <c r="C1547" s="1">
        <v>45535</v>
      </c>
      <c r="D1547" t="s">
        <v>9100</v>
      </c>
      <c r="E1547" t="s">
        <v>9101</v>
      </c>
      <c r="F1547" t="s">
        <v>790</v>
      </c>
      <c r="G1547">
        <v>81</v>
      </c>
      <c r="H1547" t="b">
        <v>0</v>
      </c>
      <c r="I1547" t="s">
        <v>9102</v>
      </c>
      <c r="J1547" t="s">
        <v>11010</v>
      </c>
      <c r="K1547" t="s">
        <v>7</v>
      </c>
      <c r="L1547" t="b">
        <v>0</v>
      </c>
      <c r="M1547" t="s">
        <v>11437</v>
      </c>
      <c r="N1547" t="b">
        <v>0</v>
      </c>
      <c r="O1547" t="b">
        <v>0</v>
      </c>
      <c r="P1547" t="b">
        <v>0</v>
      </c>
      <c r="Q1547" t="b">
        <v>1</v>
      </c>
      <c r="R1547" t="s">
        <v>11438</v>
      </c>
      <c r="S1547">
        <v>40</v>
      </c>
      <c r="T1547" t="b">
        <v>0</v>
      </c>
      <c r="V1547" t="s">
        <v>886</v>
      </c>
      <c r="W1547">
        <v>4</v>
      </c>
      <c r="X1547" s="11">
        <v>82</v>
      </c>
      <c r="Y1547">
        <v>1</v>
      </c>
      <c r="Z1547" s="46" cm="1">
        <f t="array" ref="Z1547">IF(V1547="NA",$AD$2,(INDEX($BL$4:$BL$73,MATCH(V1547&amp;W1547,$BK$4:$BK$73&amp;$BJ$4:$BJ$73,0))))</f>
        <v>1.0498615788681297E-2</v>
      </c>
      <c r="AA1547" s="46">
        <f t="shared" si="32"/>
        <v>1.0104986157886813</v>
      </c>
      <c r="AB1547" s="46"/>
    </row>
    <row r="1548" spans="1:28" x14ac:dyDescent="0.25">
      <c r="A1548">
        <v>6827</v>
      </c>
      <c r="B1548" s="1">
        <v>45535.556480590298</v>
      </c>
      <c r="C1548" s="1">
        <v>45535</v>
      </c>
      <c r="D1548" t="s">
        <v>9100</v>
      </c>
      <c r="E1548" t="s">
        <v>9101</v>
      </c>
      <c r="F1548" t="s">
        <v>664</v>
      </c>
      <c r="G1548">
        <v>82</v>
      </c>
      <c r="H1548" t="b">
        <v>0</v>
      </c>
      <c r="I1548" t="s">
        <v>9102</v>
      </c>
      <c r="J1548" t="s">
        <v>11010</v>
      </c>
      <c r="K1548" t="s">
        <v>7</v>
      </c>
      <c r="L1548" t="b">
        <v>0</v>
      </c>
      <c r="M1548" t="s">
        <v>11439</v>
      </c>
      <c r="N1548" t="b">
        <v>0</v>
      </c>
      <c r="O1548" t="b">
        <v>0</v>
      </c>
      <c r="P1548" t="b">
        <v>0</v>
      </c>
      <c r="Q1548" t="b">
        <v>1</v>
      </c>
      <c r="R1548" t="s">
        <v>11440</v>
      </c>
      <c r="S1548">
        <v>40</v>
      </c>
      <c r="T1548" t="b">
        <v>0</v>
      </c>
      <c r="V1548" t="s">
        <v>741</v>
      </c>
      <c r="W1548">
        <v>4</v>
      </c>
      <c r="X1548" s="11">
        <v>82</v>
      </c>
      <c r="Y1548">
        <v>1</v>
      </c>
      <c r="Z1548" s="46" cm="1">
        <f t="array" ref="Z1548">IF(V1548="NA",$AD$2,(INDEX($BL$4:$BL$73,MATCH(V1548&amp;W1548,$BK$4:$BK$73&amp;$BJ$4:$BJ$73,0))))</f>
        <v>1.1678733304575806E-2</v>
      </c>
      <c r="AA1548" s="46">
        <f t="shared" si="32"/>
        <v>1.0116787333045758</v>
      </c>
      <c r="AB1548" s="46"/>
    </row>
    <row r="1549" spans="1:28" x14ac:dyDescent="0.25">
      <c r="A1549">
        <v>6828</v>
      </c>
      <c r="B1549" s="1">
        <v>45535.556122604197</v>
      </c>
      <c r="C1549" s="1">
        <v>45535</v>
      </c>
      <c r="D1549" t="s">
        <v>9100</v>
      </c>
      <c r="E1549" t="s">
        <v>9101</v>
      </c>
      <c r="F1549" t="s">
        <v>664</v>
      </c>
      <c r="G1549">
        <v>89</v>
      </c>
      <c r="H1549" t="b">
        <v>0</v>
      </c>
      <c r="I1549" t="s">
        <v>9102</v>
      </c>
      <c r="J1549" t="s">
        <v>11010</v>
      </c>
      <c r="K1549" t="s">
        <v>7</v>
      </c>
      <c r="L1549" t="b">
        <v>0</v>
      </c>
      <c r="M1549" t="s">
        <v>11441</v>
      </c>
      <c r="N1549" t="b">
        <v>0</v>
      </c>
      <c r="O1549" t="b">
        <v>0</v>
      </c>
      <c r="P1549" t="b">
        <v>0</v>
      </c>
      <c r="Q1549" t="b">
        <v>1</v>
      </c>
      <c r="R1549" t="s">
        <v>11442</v>
      </c>
      <c r="S1549">
        <v>40</v>
      </c>
      <c r="T1549" t="b">
        <v>0</v>
      </c>
      <c r="V1549" t="s">
        <v>8</v>
      </c>
      <c r="W1549" t="s">
        <v>8</v>
      </c>
      <c r="X1549" s="11">
        <v>92</v>
      </c>
      <c r="Y1549">
        <v>1</v>
      </c>
      <c r="Z1549" s="46" cm="1">
        <f t="array" ref="Z1549">IF(V1549="NA",$AD$2,(INDEX($BL$4:$BL$73,MATCH(V1549&amp;W1549,$BK$4:$BK$73&amp;$BJ$4:$BJ$73,0))))</f>
        <v>-4.0430703315750931E-2</v>
      </c>
      <c r="AA1549" s="46">
        <f t="shared" si="32"/>
        <v>0.95956929668424906</v>
      </c>
      <c r="AB1549" s="46"/>
    </row>
    <row r="1550" spans="1:28" x14ac:dyDescent="0.25">
      <c r="A1550">
        <v>6837</v>
      </c>
      <c r="B1550" s="1">
        <v>45535.552988240699</v>
      </c>
      <c r="C1550" s="1">
        <v>45535</v>
      </c>
      <c r="D1550" t="s">
        <v>9100</v>
      </c>
      <c r="E1550" t="s">
        <v>9101</v>
      </c>
      <c r="F1550" t="s">
        <v>664</v>
      </c>
      <c r="G1550">
        <v>77</v>
      </c>
      <c r="H1550" t="b">
        <v>0</v>
      </c>
      <c r="I1550" t="s">
        <v>9102</v>
      </c>
      <c r="J1550" t="s">
        <v>11010</v>
      </c>
      <c r="K1550" t="s">
        <v>7</v>
      </c>
      <c r="L1550" t="b">
        <v>0</v>
      </c>
      <c r="M1550" t="s">
        <v>11443</v>
      </c>
      <c r="N1550" t="b">
        <v>0</v>
      </c>
      <c r="O1550" t="b">
        <v>0</v>
      </c>
      <c r="P1550" t="b">
        <v>0</v>
      </c>
      <c r="Q1550" t="b">
        <v>1</v>
      </c>
      <c r="R1550" t="s">
        <v>11444</v>
      </c>
      <c r="S1550">
        <v>40</v>
      </c>
      <c r="T1550" t="b">
        <v>0</v>
      </c>
      <c r="V1550" t="s">
        <v>888</v>
      </c>
      <c r="W1550">
        <v>4</v>
      </c>
      <c r="X1550" s="11">
        <v>77</v>
      </c>
      <c r="Y1550">
        <v>1</v>
      </c>
      <c r="Z1550" s="46" cm="1">
        <f t="array" ref="Z1550">IF(V1550="NA",$AD$2,(INDEX($BL$4:$BL$73,MATCH(V1550&amp;W1550,$BK$4:$BK$73&amp;$BJ$4:$BJ$73,0))))</f>
        <v>1.0498615788681257E-2</v>
      </c>
      <c r="AA1550" s="46">
        <f t="shared" si="32"/>
        <v>1.0104986157886813</v>
      </c>
      <c r="AB1550" s="46"/>
    </row>
    <row r="1551" spans="1:28" x14ac:dyDescent="0.25">
      <c r="A1551">
        <v>6846</v>
      </c>
      <c r="B1551" s="1">
        <v>45535.551019247701</v>
      </c>
      <c r="C1551" s="1">
        <v>45535</v>
      </c>
      <c r="D1551" t="s">
        <v>9100</v>
      </c>
      <c r="E1551" t="s">
        <v>9101</v>
      </c>
      <c r="F1551" t="s">
        <v>664</v>
      </c>
      <c r="G1551">
        <v>77</v>
      </c>
      <c r="H1551" t="b">
        <v>0</v>
      </c>
      <c r="I1551" t="s">
        <v>9102</v>
      </c>
      <c r="J1551" t="s">
        <v>11010</v>
      </c>
      <c r="K1551" t="s">
        <v>7</v>
      </c>
      <c r="L1551" t="b">
        <v>0</v>
      </c>
      <c r="M1551" t="s">
        <v>11445</v>
      </c>
      <c r="N1551" t="b">
        <v>0</v>
      </c>
      <c r="O1551" t="b">
        <v>0</v>
      </c>
      <c r="P1551" t="b">
        <v>0</v>
      </c>
      <c r="Q1551" t="b">
        <v>1</v>
      </c>
      <c r="R1551" t="s">
        <v>11446</v>
      </c>
      <c r="S1551">
        <v>40</v>
      </c>
      <c r="T1551" t="b">
        <v>0</v>
      </c>
      <c r="V1551" t="s">
        <v>893</v>
      </c>
      <c r="W1551">
        <v>4</v>
      </c>
      <c r="X1551" s="11">
        <v>77</v>
      </c>
      <c r="Y1551">
        <v>1</v>
      </c>
      <c r="Z1551" s="46" cm="1">
        <f t="array" ref="Z1551">IF(V1551="NA",$AD$2,(INDEX($BL$4:$BL$73,MATCH(V1551&amp;W1551,$BK$4:$BK$73&amp;$BJ$4:$BJ$73,0))))</f>
        <v>1.0498615788681286E-2</v>
      </c>
      <c r="AA1551" s="46">
        <f t="shared" si="32"/>
        <v>1.0104986157886813</v>
      </c>
      <c r="AB1551" s="46"/>
    </row>
    <row r="1552" spans="1:28" x14ac:dyDescent="0.25">
      <c r="A1552">
        <v>6847</v>
      </c>
      <c r="B1552" s="1">
        <v>45535.550771793998</v>
      </c>
      <c r="C1552" s="1">
        <v>45535</v>
      </c>
      <c r="D1552" t="s">
        <v>9100</v>
      </c>
      <c r="E1552" t="s">
        <v>9101</v>
      </c>
      <c r="F1552" t="s">
        <v>790</v>
      </c>
      <c r="G1552">
        <v>74</v>
      </c>
      <c r="H1552" t="b">
        <v>0</v>
      </c>
      <c r="I1552" t="s">
        <v>9102</v>
      </c>
      <c r="J1552" t="s">
        <v>11010</v>
      </c>
      <c r="K1552" t="s">
        <v>7</v>
      </c>
      <c r="L1552" t="b">
        <v>0</v>
      </c>
      <c r="M1552" t="s">
        <v>11447</v>
      </c>
      <c r="N1552" t="b">
        <v>1</v>
      </c>
      <c r="O1552" t="b">
        <v>0</v>
      </c>
      <c r="P1552" t="b">
        <v>0</v>
      </c>
      <c r="Q1552" t="b">
        <v>1</v>
      </c>
      <c r="R1552" t="s">
        <v>11448</v>
      </c>
      <c r="S1552">
        <v>40</v>
      </c>
      <c r="T1552" t="b">
        <v>0</v>
      </c>
      <c r="V1552" t="s">
        <v>888</v>
      </c>
      <c r="W1552">
        <v>4</v>
      </c>
      <c r="X1552" s="11">
        <v>77</v>
      </c>
      <c r="Y1552">
        <v>1</v>
      </c>
      <c r="Z1552" s="46" cm="1">
        <f t="array" ref="Z1552">IF(V1552="NA",$AD$2,(INDEX($BL$4:$BL$73,MATCH(V1552&amp;W1552,$BK$4:$BK$73&amp;$BJ$4:$BJ$73,0))))</f>
        <v>1.0498615788681257E-2</v>
      </c>
      <c r="AA1552" s="46">
        <f t="shared" si="32"/>
        <v>1.0104986157886813</v>
      </c>
      <c r="AB1552" s="46"/>
    </row>
    <row r="1553" spans="1:28" x14ac:dyDescent="0.25">
      <c r="A1553">
        <v>6848</v>
      </c>
      <c r="B1553" s="1">
        <v>45535.550502233797</v>
      </c>
      <c r="C1553" s="1">
        <v>45535</v>
      </c>
      <c r="D1553" t="s">
        <v>9100</v>
      </c>
      <c r="E1553" t="s">
        <v>9101</v>
      </c>
      <c r="F1553" t="s">
        <v>790</v>
      </c>
      <c r="G1553">
        <v>70</v>
      </c>
      <c r="H1553" t="b">
        <v>0</v>
      </c>
      <c r="I1553" t="s">
        <v>9102</v>
      </c>
      <c r="J1553" t="s">
        <v>11010</v>
      </c>
      <c r="K1553" t="s">
        <v>7</v>
      </c>
      <c r="L1553" t="b">
        <v>0</v>
      </c>
      <c r="M1553" t="s">
        <v>6756</v>
      </c>
      <c r="N1553" t="b">
        <v>0</v>
      </c>
      <c r="O1553" t="b">
        <v>0</v>
      </c>
      <c r="P1553" t="b">
        <v>0</v>
      </c>
      <c r="Q1553" t="b">
        <v>1</v>
      </c>
      <c r="R1553" t="s">
        <v>1443</v>
      </c>
      <c r="S1553">
        <v>40</v>
      </c>
      <c r="T1553" t="b">
        <v>0</v>
      </c>
      <c r="V1553" t="s">
        <v>888</v>
      </c>
      <c r="W1553">
        <v>4</v>
      </c>
      <c r="X1553" s="11">
        <v>72</v>
      </c>
      <c r="Y1553">
        <v>1</v>
      </c>
      <c r="Z1553" s="46" cm="1">
        <f t="array" ref="Z1553">IF(V1553="NA",$AD$2,(INDEX($BL$4:$BL$73,MATCH(V1553&amp;W1553,$BK$4:$BK$73&amp;$BJ$4:$BJ$73,0))))</f>
        <v>1.0498615788681257E-2</v>
      </c>
      <c r="AA1553" s="46">
        <f t="shared" si="32"/>
        <v>1.0104986157886813</v>
      </c>
      <c r="AB1553" s="46"/>
    </row>
    <row r="1554" spans="1:28" x14ac:dyDescent="0.25">
      <c r="A1554">
        <v>6851</v>
      </c>
      <c r="B1554" s="1">
        <v>45535.548352847203</v>
      </c>
      <c r="C1554" s="1">
        <v>45535</v>
      </c>
      <c r="D1554" t="s">
        <v>9100</v>
      </c>
      <c r="E1554" t="s">
        <v>9101</v>
      </c>
      <c r="F1554" t="s">
        <v>664</v>
      </c>
      <c r="G1554">
        <v>76</v>
      </c>
      <c r="H1554" t="b">
        <v>0</v>
      </c>
      <c r="I1554" t="s">
        <v>9102</v>
      </c>
      <c r="J1554" t="s">
        <v>11010</v>
      </c>
      <c r="K1554" t="s">
        <v>7</v>
      </c>
      <c r="L1554" t="b">
        <v>0</v>
      </c>
      <c r="M1554" t="s">
        <v>11449</v>
      </c>
      <c r="N1554" t="b">
        <v>0</v>
      </c>
      <c r="O1554" t="b">
        <v>0</v>
      </c>
      <c r="P1554" t="b">
        <v>0</v>
      </c>
      <c r="Q1554" t="b">
        <v>1</v>
      </c>
      <c r="R1554" t="s">
        <v>11450</v>
      </c>
      <c r="S1554">
        <v>40</v>
      </c>
      <c r="T1554" t="b">
        <v>0</v>
      </c>
      <c r="V1554" t="s">
        <v>886</v>
      </c>
      <c r="W1554">
        <v>5</v>
      </c>
      <c r="X1554" s="11">
        <v>77</v>
      </c>
      <c r="Y1554">
        <v>1</v>
      </c>
      <c r="Z1554" s="46" cm="1">
        <f t="array" ref="Z1554">IF(V1554="NA",$AD$2,(INDEX($BL$4:$BL$73,MATCH(V1554&amp;W1554,$BK$4:$BK$73&amp;$BJ$4:$BJ$73,0))))</f>
        <v>4.1970782120221983E-2</v>
      </c>
      <c r="AA1554" s="46">
        <f t="shared" si="32"/>
        <v>1.041970782120222</v>
      </c>
      <c r="AB1554" s="46"/>
    </row>
    <row r="1555" spans="1:28" x14ac:dyDescent="0.25">
      <c r="A1555">
        <v>6852</v>
      </c>
      <c r="B1555" s="1">
        <v>45535.5479255787</v>
      </c>
      <c r="C1555" s="1">
        <v>45535</v>
      </c>
      <c r="D1555" t="s">
        <v>9100</v>
      </c>
      <c r="E1555" t="s">
        <v>9101</v>
      </c>
      <c r="F1555" t="s">
        <v>664</v>
      </c>
      <c r="G1555">
        <v>72</v>
      </c>
      <c r="H1555" t="b">
        <v>0</v>
      </c>
      <c r="I1555" t="s">
        <v>9102</v>
      </c>
      <c r="J1555" t="s">
        <v>11010</v>
      </c>
      <c r="K1555" t="s">
        <v>7</v>
      </c>
      <c r="L1555" t="b">
        <v>0</v>
      </c>
      <c r="M1555" t="s">
        <v>11451</v>
      </c>
      <c r="N1555" t="b">
        <v>0</v>
      </c>
      <c r="O1555" t="b">
        <v>0</v>
      </c>
      <c r="P1555" t="b">
        <v>0</v>
      </c>
      <c r="Q1555" t="b">
        <v>1</v>
      </c>
      <c r="R1555" t="s">
        <v>11452</v>
      </c>
      <c r="S1555">
        <v>40</v>
      </c>
      <c r="T1555" t="b">
        <v>0</v>
      </c>
      <c r="V1555" t="s">
        <v>888</v>
      </c>
      <c r="W1555">
        <v>4</v>
      </c>
      <c r="X1555" s="11">
        <v>72</v>
      </c>
      <c r="Y1555">
        <v>1</v>
      </c>
      <c r="Z1555" s="46" cm="1">
        <f t="array" ref="Z1555">IF(V1555="NA",$AD$2,(INDEX($BL$4:$BL$73,MATCH(V1555&amp;W1555,$BK$4:$BK$73&amp;$BJ$4:$BJ$73,0))))</f>
        <v>1.0498615788681257E-2</v>
      </c>
      <c r="AA1555" s="46">
        <f t="shared" si="32"/>
        <v>1.0104986157886813</v>
      </c>
      <c r="AB1555" s="46"/>
    </row>
    <row r="1556" spans="1:28" x14ac:dyDescent="0.25">
      <c r="A1556">
        <v>6853</v>
      </c>
      <c r="B1556" s="1">
        <v>45535.5475838657</v>
      </c>
      <c r="C1556" s="1">
        <v>45535</v>
      </c>
      <c r="D1556" t="s">
        <v>9100</v>
      </c>
      <c r="E1556" t="s">
        <v>9101</v>
      </c>
      <c r="F1556" t="s">
        <v>664</v>
      </c>
      <c r="G1556">
        <v>79</v>
      </c>
      <c r="H1556" t="b">
        <v>0</v>
      </c>
      <c r="I1556" t="s">
        <v>9102</v>
      </c>
      <c r="J1556" t="s">
        <v>11010</v>
      </c>
      <c r="K1556" t="s">
        <v>7</v>
      </c>
      <c r="L1556" t="b">
        <v>0</v>
      </c>
      <c r="M1556" t="s">
        <v>11453</v>
      </c>
      <c r="N1556" t="b">
        <v>0</v>
      </c>
      <c r="O1556" t="b">
        <v>0</v>
      </c>
      <c r="P1556" t="b">
        <v>0</v>
      </c>
      <c r="Q1556" t="b">
        <v>1</v>
      </c>
      <c r="R1556" t="s">
        <v>11454</v>
      </c>
      <c r="S1556">
        <v>40</v>
      </c>
      <c r="T1556" t="b">
        <v>0</v>
      </c>
      <c r="V1556" t="s">
        <v>886</v>
      </c>
      <c r="W1556">
        <v>4</v>
      </c>
      <c r="X1556" s="11">
        <v>82</v>
      </c>
      <c r="Y1556">
        <v>1</v>
      </c>
      <c r="Z1556" s="46" cm="1">
        <f t="array" ref="Z1556">IF(V1556="NA",$AD$2,(INDEX($BL$4:$BL$73,MATCH(V1556&amp;W1556,$BK$4:$BK$73&amp;$BJ$4:$BJ$73,0))))</f>
        <v>1.0498615788681297E-2</v>
      </c>
      <c r="AA1556" s="46">
        <f t="shared" si="32"/>
        <v>1.0104986157886813</v>
      </c>
      <c r="AB1556" s="46"/>
    </row>
    <row r="1557" spans="1:28" x14ac:dyDescent="0.25">
      <c r="A1557">
        <v>6854</v>
      </c>
      <c r="B1557" s="1">
        <v>45535.547228032403</v>
      </c>
      <c r="C1557" s="1">
        <v>45535</v>
      </c>
      <c r="D1557" t="s">
        <v>9100</v>
      </c>
      <c r="E1557" t="s">
        <v>9101</v>
      </c>
      <c r="F1557" t="s">
        <v>664</v>
      </c>
      <c r="G1557">
        <v>81</v>
      </c>
      <c r="H1557" t="b">
        <v>0</v>
      </c>
      <c r="I1557" t="s">
        <v>9102</v>
      </c>
      <c r="J1557" t="s">
        <v>11010</v>
      </c>
      <c r="K1557" t="s">
        <v>7</v>
      </c>
      <c r="L1557" t="b">
        <v>0</v>
      </c>
      <c r="M1557" t="s">
        <v>6755</v>
      </c>
      <c r="N1557" t="b">
        <v>0</v>
      </c>
      <c r="O1557" t="b">
        <v>0</v>
      </c>
      <c r="P1557" t="b">
        <v>0</v>
      </c>
      <c r="Q1557" t="b">
        <v>1</v>
      </c>
      <c r="R1557" t="s">
        <v>2928</v>
      </c>
      <c r="S1557">
        <v>40</v>
      </c>
      <c r="T1557" t="b">
        <v>0</v>
      </c>
      <c r="V1557" t="s">
        <v>8</v>
      </c>
      <c r="W1557" t="s">
        <v>8</v>
      </c>
      <c r="X1557" s="11">
        <v>82</v>
      </c>
      <c r="Y1557">
        <v>1</v>
      </c>
      <c r="Z1557" s="46" cm="1">
        <f t="array" ref="Z1557">IF(V1557="NA",$AD$2,(INDEX($BL$4:$BL$73,MATCH(V1557&amp;W1557,$BK$4:$BK$73&amp;$BJ$4:$BJ$73,0))))</f>
        <v>-4.0430703315750931E-2</v>
      </c>
      <c r="AA1557" s="46">
        <f t="shared" si="32"/>
        <v>0.95956929668424906</v>
      </c>
      <c r="AB1557" s="46"/>
    </row>
    <row r="1558" spans="1:28" x14ac:dyDescent="0.25">
      <c r="A1558">
        <v>6855</v>
      </c>
      <c r="B1558" s="1">
        <v>45535.546885266202</v>
      </c>
      <c r="C1558" s="1">
        <v>45535</v>
      </c>
      <c r="D1558" t="s">
        <v>9100</v>
      </c>
      <c r="E1558" t="s">
        <v>9101</v>
      </c>
      <c r="F1558" t="s">
        <v>790</v>
      </c>
      <c r="G1558">
        <v>76</v>
      </c>
      <c r="H1558" t="b">
        <v>0</v>
      </c>
      <c r="I1558" t="s">
        <v>9102</v>
      </c>
      <c r="J1558" t="s">
        <v>11010</v>
      </c>
      <c r="K1558" t="s">
        <v>7</v>
      </c>
      <c r="L1558" t="b">
        <v>0</v>
      </c>
      <c r="M1558" t="s">
        <v>11455</v>
      </c>
      <c r="N1558" t="b">
        <v>0</v>
      </c>
      <c r="O1558" t="b">
        <v>0</v>
      </c>
      <c r="P1558" t="b">
        <v>0</v>
      </c>
      <c r="Q1558" t="b">
        <v>1</v>
      </c>
      <c r="R1558" t="s">
        <v>11456</v>
      </c>
      <c r="S1558">
        <v>40</v>
      </c>
      <c r="T1558" t="b">
        <v>0</v>
      </c>
      <c r="V1558" t="s">
        <v>658</v>
      </c>
      <c r="W1558">
        <v>4</v>
      </c>
      <c r="X1558" s="11">
        <v>77</v>
      </c>
      <c r="Y1558">
        <v>1</v>
      </c>
      <c r="Z1558" s="46" cm="1">
        <f t="array" ref="Z1558">IF(V1558="NA",$AD$2,(INDEX($BL$4:$BL$73,MATCH(V1558&amp;W1558,$BK$4:$BK$73&amp;$BJ$4:$BJ$73,0))))</f>
        <v>1.1678733304575896E-2</v>
      </c>
      <c r="AA1558" s="46">
        <f t="shared" si="32"/>
        <v>1.0116787333045758</v>
      </c>
      <c r="AB1558" s="46"/>
    </row>
    <row r="1559" spans="1:28" x14ac:dyDescent="0.25">
      <c r="A1559">
        <v>6856</v>
      </c>
      <c r="B1559" s="1">
        <v>45535.546523391196</v>
      </c>
      <c r="C1559" s="1">
        <v>45535</v>
      </c>
      <c r="D1559" t="s">
        <v>9100</v>
      </c>
      <c r="E1559" t="s">
        <v>9101</v>
      </c>
      <c r="F1559" t="s">
        <v>664</v>
      </c>
      <c r="G1559">
        <v>87</v>
      </c>
      <c r="H1559" t="b">
        <v>0</v>
      </c>
      <c r="I1559" t="s">
        <v>9102</v>
      </c>
      <c r="J1559" t="s">
        <v>11010</v>
      </c>
      <c r="K1559" t="s">
        <v>7</v>
      </c>
      <c r="L1559" t="b">
        <v>0</v>
      </c>
      <c r="M1559" t="s">
        <v>11457</v>
      </c>
      <c r="N1559" t="b">
        <v>0</v>
      </c>
      <c r="O1559" t="b">
        <v>0</v>
      </c>
      <c r="P1559" t="b">
        <v>0</v>
      </c>
      <c r="Q1559" t="b">
        <v>1</v>
      </c>
      <c r="R1559" t="s">
        <v>11458</v>
      </c>
      <c r="S1559">
        <v>40</v>
      </c>
      <c r="T1559" t="b">
        <v>0</v>
      </c>
      <c r="V1559" t="s">
        <v>8</v>
      </c>
      <c r="W1559" t="s">
        <v>8</v>
      </c>
      <c r="X1559" s="11">
        <v>87</v>
      </c>
      <c r="Y1559">
        <v>1</v>
      </c>
      <c r="Z1559" s="46" cm="1">
        <f t="array" ref="Z1559">IF(V1559="NA",$AD$2,(INDEX($BL$4:$BL$73,MATCH(V1559&amp;W1559,$BK$4:$BK$73&amp;$BJ$4:$BJ$73,0))))</f>
        <v>-4.0430703315750931E-2</v>
      </c>
      <c r="AA1559" s="46">
        <f t="shared" si="32"/>
        <v>0.95956929668424906</v>
      </c>
      <c r="AB1559" s="46"/>
    </row>
    <row r="1560" spans="1:28" x14ac:dyDescent="0.25">
      <c r="A1560">
        <v>6857</v>
      </c>
      <c r="B1560" s="1">
        <v>45535.546242997698</v>
      </c>
      <c r="C1560" s="1">
        <v>45535</v>
      </c>
      <c r="D1560" t="s">
        <v>9100</v>
      </c>
      <c r="E1560" t="s">
        <v>9101</v>
      </c>
      <c r="F1560" t="s">
        <v>664</v>
      </c>
      <c r="G1560">
        <v>83</v>
      </c>
      <c r="H1560" t="b">
        <v>0</v>
      </c>
      <c r="I1560" t="s">
        <v>9102</v>
      </c>
      <c r="J1560" t="s">
        <v>11010</v>
      </c>
      <c r="K1560" t="s">
        <v>7</v>
      </c>
      <c r="L1560" t="b">
        <v>0</v>
      </c>
      <c r="M1560" t="s">
        <v>11459</v>
      </c>
      <c r="N1560" t="b">
        <v>0</v>
      </c>
      <c r="O1560" t="b">
        <v>0</v>
      </c>
      <c r="P1560" t="b">
        <v>0</v>
      </c>
      <c r="Q1560" t="b">
        <v>1</v>
      </c>
      <c r="R1560" t="s">
        <v>11460</v>
      </c>
      <c r="S1560">
        <v>40</v>
      </c>
      <c r="T1560" t="b">
        <v>0</v>
      </c>
      <c r="V1560" t="s">
        <v>8</v>
      </c>
      <c r="W1560" t="s">
        <v>8</v>
      </c>
      <c r="X1560" s="11">
        <v>87</v>
      </c>
      <c r="Y1560">
        <v>1</v>
      </c>
      <c r="Z1560" s="46" cm="1">
        <f t="array" ref="Z1560">IF(V1560="NA",$AD$2,(INDEX($BL$4:$BL$73,MATCH(V1560&amp;W1560,$BK$4:$BK$73&amp;$BJ$4:$BJ$73,0))))</f>
        <v>-4.0430703315750931E-2</v>
      </c>
      <c r="AA1560" s="46">
        <f t="shared" si="32"/>
        <v>0.95956929668424906</v>
      </c>
      <c r="AB1560" s="46"/>
    </row>
    <row r="1561" spans="1:28" x14ac:dyDescent="0.25">
      <c r="A1561">
        <v>6860</v>
      </c>
      <c r="B1561" s="1">
        <v>45535.544550254599</v>
      </c>
      <c r="C1561" s="1">
        <v>45535</v>
      </c>
      <c r="D1561" t="s">
        <v>9100</v>
      </c>
      <c r="E1561" t="s">
        <v>9101</v>
      </c>
      <c r="F1561" t="s">
        <v>790</v>
      </c>
      <c r="G1561">
        <v>73</v>
      </c>
      <c r="H1561" t="b">
        <v>0</v>
      </c>
      <c r="I1561" t="s">
        <v>9102</v>
      </c>
      <c r="J1561" t="s">
        <v>11010</v>
      </c>
      <c r="K1561" t="s">
        <v>7</v>
      </c>
      <c r="L1561" t="b">
        <v>0</v>
      </c>
      <c r="M1561" t="s">
        <v>6754</v>
      </c>
      <c r="N1561" t="b">
        <v>0</v>
      </c>
      <c r="O1561" t="b">
        <v>0</v>
      </c>
      <c r="P1561" t="b">
        <v>0</v>
      </c>
      <c r="Q1561" t="b">
        <v>1</v>
      </c>
      <c r="R1561" t="s">
        <v>1442</v>
      </c>
      <c r="S1561">
        <v>40</v>
      </c>
      <c r="T1561" t="b">
        <v>0</v>
      </c>
      <c r="V1561" t="s">
        <v>886</v>
      </c>
      <c r="W1561">
        <v>4</v>
      </c>
      <c r="X1561" s="11">
        <v>77</v>
      </c>
      <c r="Y1561">
        <v>1</v>
      </c>
      <c r="Z1561" s="46" cm="1">
        <f t="array" ref="Z1561">IF(V1561="NA",$AD$2,(INDEX($BL$4:$BL$73,MATCH(V1561&amp;W1561,$BK$4:$BK$73&amp;$BJ$4:$BJ$73,0))))</f>
        <v>1.0498615788681297E-2</v>
      </c>
      <c r="AA1561" s="46">
        <f t="shared" si="32"/>
        <v>1.0104986157886813</v>
      </c>
      <c r="AB1561" s="46"/>
    </row>
    <row r="1562" spans="1:28" x14ac:dyDescent="0.25">
      <c r="A1562">
        <v>6862</v>
      </c>
      <c r="B1562" s="1">
        <v>45535.543892465299</v>
      </c>
      <c r="C1562" s="1">
        <v>45535</v>
      </c>
      <c r="D1562" t="s">
        <v>9100</v>
      </c>
      <c r="E1562" t="s">
        <v>9101</v>
      </c>
      <c r="F1562" t="s">
        <v>664</v>
      </c>
      <c r="G1562">
        <v>77</v>
      </c>
      <c r="H1562" t="b">
        <v>0</v>
      </c>
      <c r="I1562" t="s">
        <v>9102</v>
      </c>
      <c r="J1562" t="s">
        <v>11010</v>
      </c>
      <c r="K1562" t="s">
        <v>7</v>
      </c>
      <c r="L1562" t="b">
        <v>0</v>
      </c>
      <c r="M1562" t="s">
        <v>11461</v>
      </c>
      <c r="N1562" t="b">
        <v>0</v>
      </c>
      <c r="O1562" t="b">
        <v>0</v>
      </c>
      <c r="P1562" t="b">
        <v>0</v>
      </c>
      <c r="Q1562" t="b">
        <v>1</v>
      </c>
      <c r="R1562" t="s">
        <v>11462</v>
      </c>
      <c r="S1562">
        <v>40</v>
      </c>
      <c r="T1562" t="b">
        <v>0</v>
      </c>
      <c r="V1562" t="s">
        <v>892</v>
      </c>
      <c r="W1562">
        <v>4</v>
      </c>
      <c r="X1562" s="11">
        <v>77</v>
      </c>
      <c r="Y1562">
        <v>1</v>
      </c>
      <c r="Z1562" s="46" cm="1">
        <f t="array" ref="Z1562">IF(V1562="NA",$AD$2,(INDEX($BL$4:$BL$73,MATCH(V1562&amp;W1562,$BK$4:$BK$73&amp;$BJ$4:$BJ$73,0))))</f>
        <v>1.0498615788681274E-2</v>
      </c>
      <c r="AA1562" s="46">
        <f t="shared" si="32"/>
        <v>1.0104986157886813</v>
      </c>
      <c r="AB1562" s="46"/>
    </row>
    <row r="1563" spans="1:28" x14ac:dyDescent="0.25">
      <c r="A1563">
        <v>6867</v>
      </c>
      <c r="B1563" s="1">
        <v>45535.542058773099</v>
      </c>
      <c r="C1563" s="1">
        <v>45535</v>
      </c>
      <c r="D1563" t="s">
        <v>9100</v>
      </c>
      <c r="E1563" t="s">
        <v>9101</v>
      </c>
      <c r="F1563" t="s">
        <v>790</v>
      </c>
      <c r="G1563">
        <v>78</v>
      </c>
      <c r="H1563" t="b">
        <v>0</v>
      </c>
      <c r="I1563" t="s">
        <v>9102</v>
      </c>
      <c r="J1563" t="s">
        <v>11010</v>
      </c>
      <c r="K1563" t="s">
        <v>7</v>
      </c>
      <c r="L1563" t="b">
        <v>0</v>
      </c>
      <c r="M1563" t="s">
        <v>11463</v>
      </c>
      <c r="N1563" t="b">
        <v>0</v>
      </c>
      <c r="O1563" t="b">
        <v>0</v>
      </c>
      <c r="P1563" t="b">
        <v>0</v>
      </c>
      <c r="Q1563" t="b">
        <v>1</v>
      </c>
      <c r="R1563" t="s">
        <v>11464</v>
      </c>
      <c r="S1563">
        <v>40</v>
      </c>
      <c r="T1563" t="b">
        <v>0</v>
      </c>
      <c r="V1563" t="s">
        <v>892</v>
      </c>
      <c r="W1563">
        <v>4</v>
      </c>
      <c r="X1563" s="11">
        <v>82</v>
      </c>
      <c r="Y1563">
        <v>1</v>
      </c>
      <c r="Z1563" s="46" cm="1">
        <f t="array" ref="Z1563">IF(V1563="NA",$AD$2,(INDEX($BL$4:$BL$73,MATCH(V1563&amp;W1563,$BK$4:$BK$73&amp;$BJ$4:$BJ$73,0))))</f>
        <v>1.0498615788681274E-2</v>
      </c>
      <c r="AA1563" s="46">
        <f t="shared" si="32"/>
        <v>1.0104986157886813</v>
      </c>
      <c r="AB1563" s="46"/>
    </row>
    <row r="1564" spans="1:28" x14ac:dyDescent="0.25">
      <c r="A1564">
        <v>6868</v>
      </c>
      <c r="B1564" s="1">
        <v>45535.541702338</v>
      </c>
      <c r="C1564" s="1">
        <v>45535</v>
      </c>
      <c r="D1564" t="s">
        <v>9100</v>
      </c>
      <c r="E1564" t="s">
        <v>9101</v>
      </c>
      <c r="F1564" t="s">
        <v>664</v>
      </c>
      <c r="G1564">
        <v>71</v>
      </c>
      <c r="H1564" t="b">
        <v>0</v>
      </c>
      <c r="I1564" t="s">
        <v>9102</v>
      </c>
      <c r="J1564" t="s">
        <v>9711</v>
      </c>
      <c r="K1564" t="s">
        <v>7</v>
      </c>
      <c r="L1564" t="b">
        <v>0</v>
      </c>
      <c r="M1564" t="s">
        <v>11465</v>
      </c>
      <c r="N1564" t="b">
        <v>0</v>
      </c>
      <c r="O1564" t="b">
        <v>0</v>
      </c>
      <c r="P1564" t="b">
        <v>0</v>
      </c>
      <c r="Q1564" t="b">
        <v>1</v>
      </c>
      <c r="R1564" t="s">
        <v>11466</v>
      </c>
      <c r="S1564">
        <v>40</v>
      </c>
      <c r="T1564" t="b">
        <v>0</v>
      </c>
      <c r="V1564" t="s">
        <v>892</v>
      </c>
      <c r="W1564">
        <v>4</v>
      </c>
      <c r="X1564" s="11">
        <v>72</v>
      </c>
      <c r="Y1564">
        <v>1</v>
      </c>
      <c r="Z1564" s="46" cm="1">
        <f t="array" ref="Z1564">IF(V1564="NA",$AD$2,(INDEX($BL$4:$BL$73,MATCH(V1564&amp;W1564,$BK$4:$BK$73&amp;$BJ$4:$BJ$73,0))))</f>
        <v>1.0498615788681274E-2</v>
      </c>
      <c r="AA1564" s="46">
        <f t="shared" si="32"/>
        <v>1.0104986157886813</v>
      </c>
      <c r="AB1564" s="46"/>
    </row>
    <row r="1565" spans="1:28" x14ac:dyDescent="0.25">
      <c r="A1565">
        <v>6869</v>
      </c>
      <c r="B1565" s="1">
        <v>45535.540633680597</v>
      </c>
      <c r="C1565" s="1">
        <v>45535</v>
      </c>
      <c r="D1565" t="s">
        <v>9100</v>
      </c>
      <c r="E1565" t="s">
        <v>9101</v>
      </c>
      <c r="F1565" t="s">
        <v>790</v>
      </c>
      <c r="G1565">
        <v>77</v>
      </c>
      <c r="H1565" t="b">
        <v>0</v>
      </c>
      <c r="I1565" t="s">
        <v>9102</v>
      </c>
      <c r="J1565" t="s">
        <v>9711</v>
      </c>
      <c r="K1565" t="s">
        <v>7</v>
      </c>
      <c r="L1565" t="b">
        <v>0</v>
      </c>
      <c r="M1565" t="s">
        <v>11467</v>
      </c>
      <c r="N1565" t="b">
        <v>0</v>
      </c>
      <c r="O1565" t="b">
        <v>0</v>
      </c>
      <c r="P1565" t="b">
        <v>0</v>
      </c>
      <c r="Q1565" t="b">
        <v>1</v>
      </c>
      <c r="R1565" t="s">
        <v>11468</v>
      </c>
      <c r="S1565">
        <v>40</v>
      </c>
      <c r="T1565" t="b">
        <v>0</v>
      </c>
      <c r="V1565" t="s">
        <v>886</v>
      </c>
      <c r="W1565">
        <v>4</v>
      </c>
      <c r="X1565" s="11">
        <v>77</v>
      </c>
      <c r="Y1565">
        <v>1</v>
      </c>
      <c r="Z1565" s="46" cm="1">
        <f t="array" ref="Z1565">IF(V1565="NA",$AD$2,(INDEX($BL$4:$BL$73,MATCH(V1565&amp;W1565,$BK$4:$BK$73&amp;$BJ$4:$BJ$73,0))))</f>
        <v>1.0498615788681297E-2</v>
      </c>
      <c r="AA1565" s="46">
        <f t="shared" si="32"/>
        <v>1.0104986157886813</v>
      </c>
      <c r="AB1565" s="46"/>
    </row>
    <row r="1566" spans="1:28" x14ac:dyDescent="0.25">
      <c r="A1566">
        <v>6874</v>
      </c>
      <c r="B1566" s="1">
        <v>45535.538501469899</v>
      </c>
      <c r="C1566" s="1">
        <v>45535</v>
      </c>
      <c r="D1566" t="s">
        <v>9100</v>
      </c>
      <c r="E1566" t="s">
        <v>9101</v>
      </c>
      <c r="F1566" t="s">
        <v>664</v>
      </c>
      <c r="G1566">
        <v>70</v>
      </c>
      <c r="H1566" t="b">
        <v>0</v>
      </c>
      <c r="I1566" t="s">
        <v>9102</v>
      </c>
      <c r="J1566" t="s">
        <v>9711</v>
      </c>
      <c r="K1566" t="s">
        <v>7</v>
      </c>
      <c r="L1566" t="b">
        <v>0</v>
      </c>
      <c r="M1566" t="s">
        <v>11469</v>
      </c>
      <c r="N1566" t="b">
        <v>0</v>
      </c>
      <c r="O1566" t="b">
        <v>0</v>
      </c>
      <c r="P1566" t="b">
        <v>0</v>
      </c>
      <c r="Q1566" t="b">
        <v>1</v>
      </c>
      <c r="R1566" t="s">
        <v>11470</v>
      </c>
      <c r="S1566">
        <v>40</v>
      </c>
      <c r="T1566" t="b">
        <v>0</v>
      </c>
      <c r="V1566" t="s">
        <v>888</v>
      </c>
      <c r="W1566">
        <v>4</v>
      </c>
      <c r="X1566" s="11">
        <v>72</v>
      </c>
      <c r="Y1566">
        <v>1</v>
      </c>
      <c r="Z1566" s="46" cm="1">
        <f t="array" ref="Z1566">IF(V1566="NA",$AD$2,(INDEX($BL$4:$BL$73,MATCH(V1566&amp;W1566,$BK$4:$BK$73&amp;$BJ$4:$BJ$73,0))))</f>
        <v>1.0498615788681257E-2</v>
      </c>
      <c r="AA1566" s="46">
        <f t="shared" si="32"/>
        <v>1.0104986157886813</v>
      </c>
      <c r="AB1566" s="46"/>
    </row>
    <row r="1567" spans="1:28" x14ac:dyDescent="0.25">
      <c r="A1567">
        <v>6875</v>
      </c>
      <c r="B1567" s="1">
        <v>45535.538107291701</v>
      </c>
      <c r="C1567" s="1">
        <v>45535</v>
      </c>
      <c r="D1567" t="s">
        <v>9100</v>
      </c>
      <c r="E1567" t="s">
        <v>9101</v>
      </c>
      <c r="F1567" t="s">
        <v>664</v>
      </c>
      <c r="G1567">
        <v>82</v>
      </c>
      <c r="H1567" t="b">
        <v>0</v>
      </c>
      <c r="I1567" t="s">
        <v>9102</v>
      </c>
      <c r="J1567" t="s">
        <v>9711</v>
      </c>
      <c r="K1567" t="s">
        <v>7</v>
      </c>
      <c r="L1567" t="b">
        <v>0</v>
      </c>
      <c r="M1567" t="s">
        <v>11471</v>
      </c>
      <c r="N1567" t="b">
        <v>0</v>
      </c>
      <c r="O1567" t="b">
        <v>0</v>
      </c>
      <c r="P1567" t="b">
        <v>0</v>
      </c>
      <c r="Q1567" t="b">
        <v>1</v>
      </c>
      <c r="R1567" t="s">
        <v>11472</v>
      </c>
      <c r="S1567">
        <v>40</v>
      </c>
      <c r="T1567" t="b">
        <v>0</v>
      </c>
      <c r="V1567" t="s">
        <v>742</v>
      </c>
      <c r="W1567">
        <v>4</v>
      </c>
      <c r="X1567" s="11">
        <v>82</v>
      </c>
      <c r="Y1567">
        <v>1</v>
      </c>
      <c r="Z1567" s="46" cm="1">
        <f t="array" ref="Z1567">IF(V1567="NA",$AD$2,(INDEX($BL$4:$BL$73,MATCH(V1567&amp;W1567,$BK$4:$BK$73&amp;$BJ$4:$BJ$73,0))))</f>
        <v>1.1678733304575913E-2</v>
      </c>
      <c r="AA1567" s="46">
        <f t="shared" si="32"/>
        <v>1.0116787333045758</v>
      </c>
      <c r="AB1567" s="46"/>
    </row>
    <row r="1568" spans="1:28" x14ac:dyDescent="0.25">
      <c r="A1568">
        <v>6881</v>
      </c>
      <c r="B1568" s="1">
        <v>45535.504604432899</v>
      </c>
      <c r="C1568" s="1">
        <v>45535</v>
      </c>
      <c r="D1568" t="s">
        <v>9100</v>
      </c>
      <c r="E1568" t="s">
        <v>9101</v>
      </c>
      <c r="F1568" t="s">
        <v>664</v>
      </c>
      <c r="G1568">
        <v>73</v>
      </c>
      <c r="H1568" t="b">
        <v>0</v>
      </c>
      <c r="I1568" t="s">
        <v>9102</v>
      </c>
      <c r="J1568" t="s">
        <v>9711</v>
      </c>
      <c r="K1568" t="s">
        <v>7</v>
      </c>
      <c r="L1568" t="b">
        <v>0</v>
      </c>
      <c r="M1568" t="s">
        <v>11473</v>
      </c>
      <c r="N1568" t="b">
        <v>0</v>
      </c>
      <c r="O1568" t="b">
        <v>0</v>
      </c>
      <c r="P1568" t="b">
        <v>0</v>
      </c>
      <c r="Q1568" t="b">
        <v>1</v>
      </c>
      <c r="R1568" t="s">
        <v>11474</v>
      </c>
      <c r="S1568">
        <v>40</v>
      </c>
      <c r="T1568" t="b">
        <v>0</v>
      </c>
      <c r="V1568" t="s">
        <v>892</v>
      </c>
      <c r="W1568">
        <v>4</v>
      </c>
      <c r="X1568" s="11">
        <v>77</v>
      </c>
      <c r="Y1568">
        <v>1</v>
      </c>
      <c r="Z1568" s="46" cm="1">
        <f t="array" ref="Z1568">IF(V1568="NA",$AD$2,(INDEX($BL$4:$BL$73,MATCH(V1568&amp;W1568,$BK$4:$BK$73&amp;$BJ$4:$BJ$73,0))))</f>
        <v>1.0498615788681274E-2</v>
      </c>
      <c r="AA1568" s="46">
        <f t="shared" si="32"/>
        <v>1.0104986157886813</v>
      </c>
      <c r="AB1568" s="46"/>
    </row>
    <row r="1569" spans="1:28" x14ac:dyDescent="0.25">
      <c r="A1569">
        <v>6882</v>
      </c>
      <c r="B1569" s="1">
        <v>45535.504302881898</v>
      </c>
      <c r="C1569" s="1">
        <v>45535</v>
      </c>
      <c r="D1569" t="s">
        <v>9100</v>
      </c>
      <c r="E1569" t="s">
        <v>9101</v>
      </c>
      <c r="F1569" t="s">
        <v>664</v>
      </c>
      <c r="G1569">
        <v>73</v>
      </c>
      <c r="H1569" t="b">
        <v>0</v>
      </c>
      <c r="I1569" t="s">
        <v>9102</v>
      </c>
      <c r="J1569" t="s">
        <v>9711</v>
      </c>
      <c r="K1569" t="s">
        <v>7</v>
      </c>
      <c r="L1569" t="b">
        <v>0</v>
      </c>
      <c r="M1569" t="s">
        <v>11475</v>
      </c>
      <c r="N1569" t="b">
        <v>0</v>
      </c>
      <c r="O1569" t="b">
        <v>0</v>
      </c>
      <c r="P1569" t="b">
        <v>0</v>
      </c>
      <c r="Q1569" t="b">
        <v>1</v>
      </c>
      <c r="R1569" t="s">
        <v>11476</v>
      </c>
      <c r="S1569">
        <v>40</v>
      </c>
      <c r="T1569" t="b">
        <v>0</v>
      </c>
      <c r="V1569" t="s">
        <v>888</v>
      </c>
      <c r="W1569">
        <v>4</v>
      </c>
      <c r="X1569" s="11">
        <v>77</v>
      </c>
      <c r="Y1569">
        <v>1</v>
      </c>
      <c r="Z1569" s="46" cm="1">
        <f t="array" ref="Z1569">IF(V1569="NA",$AD$2,(INDEX($BL$4:$BL$73,MATCH(V1569&amp;W1569,$BK$4:$BK$73&amp;$BJ$4:$BJ$73,0))))</f>
        <v>1.0498615788681257E-2</v>
      </c>
      <c r="AA1569" s="46">
        <f t="shared" si="32"/>
        <v>1.0104986157886813</v>
      </c>
      <c r="AB1569" s="46"/>
    </row>
    <row r="1570" spans="1:28" x14ac:dyDescent="0.25">
      <c r="A1570">
        <v>6883</v>
      </c>
      <c r="B1570" s="1">
        <v>45535.504061597203</v>
      </c>
      <c r="C1570" s="1">
        <v>45535</v>
      </c>
      <c r="D1570" t="s">
        <v>9100</v>
      </c>
      <c r="E1570" t="s">
        <v>9101</v>
      </c>
      <c r="F1570" t="s">
        <v>790</v>
      </c>
      <c r="G1570">
        <v>72</v>
      </c>
      <c r="H1570" t="b">
        <v>0</v>
      </c>
      <c r="I1570" t="s">
        <v>9102</v>
      </c>
      <c r="J1570" t="s">
        <v>9711</v>
      </c>
      <c r="K1570" t="s">
        <v>7</v>
      </c>
      <c r="L1570" t="b">
        <v>0</v>
      </c>
      <c r="M1570" t="s">
        <v>11477</v>
      </c>
      <c r="N1570" t="b">
        <v>0</v>
      </c>
      <c r="O1570" t="b">
        <v>0</v>
      </c>
      <c r="P1570" t="b">
        <v>0</v>
      </c>
      <c r="Q1570" t="b">
        <v>1</v>
      </c>
      <c r="R1570" t="s">
        <v>11478</v>
      </c>
      <c r="S1570">
        <v>40</v>
      </c>
      <c r="T1570" t="b">
        <v>0</v>
      </c>
      <c r="V1570" t="s">
        <v>8</v>
      </c>
      <c r="W1570" t="s">
        <v>8</v>
      </c>
      <c r="X1570" s="11">
        <v>72</v>
      </c>
      <c r="Y1570">
        <v>1</v>
      </c>
      <c r="Z1570" s="46" cm="1">
        <f t="array" ref="Z1570">IF(V1570="NA",$AD$2,(INDEX($BL$4:$BL$73,MATCH(V1570&amp;W1570,$BK$4:$BK$73&amp;$BJ$4:$BJ$73,0))))</f>
        <v>-4.0430703315750931E-2</v>
      </c>
      <c r="AA1570" s="46">
        <f t="shared" si="32"/>
        <v>0.95956929668424906</v>
      </c>
      <c r="AB1570" s="46"/>
    </row>
    <row r="1571" spans="1:28" x14ac:dyDescent="0.25">
      <c r="A1571">
        <v>6892</v>
      </c>
      <c r="B1571" s="1">
        <v>45535.501060023103</v>
      </c>
      <c r="C1571" s="1">
        <v>45535</v>
      </c>
      <c r="D1571" t="s">
        <v>9100</v>
      </c>
      <c r="E1571" t="s">
        <v>9101</v>
      </c>
      <c r="F1571" t="s">
        <v>790</v>
      </c>
      <c r="G1571">
        <v>70</v>
      </c>
      <c r="H1571" t="b">
        <v>0</v>
      </c>
      <c r="I1571" t="s">
        <v>9102</v>
      </c>
      <c r="J1571" t="s">
        <v>9711</v>
      </c>
      <c r="K1571" t="s">
        <v>7</v>
      </c>
      <c r="L1571" t="b">
        <v>0</v>
      </c>
      <c r="M1571" t="s">
        <v>11479</v>
      </c>
      <c r="N1571" t="b">
        <v>0</v>
      </c>
      <c r="O1571" t="b">
        <v>0</v>
      </c>
      <c r="P1571" t="b">
        <v>0</v>
      </c>
      <c r="Q1571" t="b">
        <v>1</v>
      </c>
      <c r="R1571" t="s">
        <v>11480</v>
      </c>
      <c r="S1571">
        <v>40</v>
      </c>
      <c r="T1571" t="b">
        <v>0</v>
      </c>
      <c r="V1571" t="s">
        <v>886</v>
      </c>
      <c r="W1571">
        <v>4</v>
      </c>
      <c r="X1571" s="11">
        <v>72</v>
      </c>
      <c r="Y1571">
        <v>1</v>
      </c>
      <c r="Z1571" s="46" cm="1">
        <f t="array" ref="Z1571">IF(V1571="NA",$AD$2,(INDEX($BL$4:$BL$73,MATCH(V1571&amp;W1571,$BK$4:$BK$73&amp;$BJ$4:$BJ$73,0))))</f>
        <v>1.0498615788681297E-2</v>
      </c>
      <c r="AA1571" s="46">
        <f t="shared" si="32"/>
        <v>1.0104986157886813</v>
      </c>
      <c r="AB1571" s="46"/>
    </row>
    <row r="1572" spans="1:28" x14ac:dyDescent="0.25">
      <c r="A1572">
        <v>6893</v>
      </c>
      <c r="B1572" s="1">
        <v>45535.500709143504</v>
      </c>
      <c r="C1572" s="1">
        <v>45535</v>
      </c>
      <c r="D1572" t="s">
        <v>9100</v>
      </c>
      <c r="E1572" t="s">
        <v>9101</v>
      </c>
      <c r="F1572" t="s">
        <v>664</v>
      </c>
      <c r="G1572">
        <v>74</v>
      </c>
      <c r="H1572" t="b">
        <v>0</v>
      </c>
      <c r="I1572" t="s">
        <v>9102</v>
      </c>
      <c r="J1572" t="s">
        <v>9711</v>
      </c>
      <c r="K1572" t="s">
        <v>7</v>
      </c>
      <c r="L1572" t="b">
        <v>0</v>
      </c>
      <c r="M1572" t="s">
        <v>11481</v>
      </c>
      <c r="N1572" t="b">
        <v>0</v>
      </c>
      <c r="O1572" t="b">
        <v>0</v>
      </c>
      <c r="P1572" t="b">
        <v>0</v>
      </c>
      <c r="Q1572" t="b">
        <v>1</v>
      </c>
      <c r="R1572" t="s">
        <v>11482</v>
      </c>
      <c r="S1572">
        <v>40</v>
      </c>
      <c r="T1572" t="b">
        <v>0</v>
      </c>
      <c r="V1572" t="s">
        <v>8</v>
      </c>
      <c r="W1572" t="s">
        <v>8</v>
      </c>
      <c r="X1572" s="11">
        <v>77</v>
      </c>
      <c r="Y1572">
        <v>1</v>
      </c>
      <c r="Z1572" s="46" cm="1">
        <f t="array" ref="Z1572">IF(V1572="NA",$AD$2,(INDEX($BL$4:$BL$73,MATCH(V1572&amp;W1572,$BK$4:$BK$73&amp;$BJ$4:$BJ$73,0))))</f>
        <v>-4.0430703315750931E-2</v>
      </c>
      <c r="AA1572" s="46">
        <f t="shared" si="32"/>
        <v>0.95956929668424906</v>
      </c>
      <c r="AB1572" s="46"/>
    </row>
    <row r="1573" spans="1:28" x14ac:dyDescent="0.25">
      <c r="A1573">
        <v>6894</v>
      </c>
      <c r="B1573" s="1">
        <v>45535.500452442102</v>
      </c>
      <c r="C1573" s="1">
        <v>45535</v>
      </c>
      <c r="D1573" t="s">
        <v>9100</v>
      </c>
      <c r="E1573" t="s">
        <v>9101</v>
      </c>
      <c r="F1573" t="s">
        <v>664</v>
      </c>
      <c r="G1573">
        <v>76</v>
      </c>
      <c r="H1573" t="b">
        <v>0</v>
      </c>
      <c r="I1573" t="s">
        <v>9102</v>
      </c>
      <c r="J1573" t="s">
        <v>9711</v>
      </c>
      <c r="K1573" t="s">
        <v>7</v>
      </c>
      <c r="L1573" t="b">
        <v>0</v>
      </c>
      <c r="M1573" t="s">
        <v>11483</v>
      </c>
      <c r="N1573" t="b">
        <v>0</v>
      </c>
      <c r="O1573" t="b">
        <v>0</v>
      </c>
      <c r="P1573" t="b">
        <v>0</v>
      </c>
      <c r="Q1573" t="b">
        <v>1</v>
      </c>
      <c r="R1573" t="s">
        <v>11484</v>
      </c>
      <c r="S1573">
        <v>40</v>
      </c>
      <c r="T1573" t="b">
        <v>0</v>
      </c>
      <c r="V1573" t="s">
        <v>892</v>
      </c>
      <c r="W1573">
        <v>4</v>
      </c>
      <c r="X1573" s="11">
        <v>77</v>
      </c>
      <c r="Y1573">
        <v>1</v>
      </c>
      <c r="Z1573" s="46" cm="1">
        <f t="array" ref="Z1573">IF(V1573="NA",$AD$2,(INDEX($BL$4:$BL$73,MATCH(V1573&amp;W1573,$BK$4:$BK$73&amp;$BJ$4:$BJ$73,0))))</f>
        <v>1.0498615788681274E-2</v>
      </c>
      <c r="AA1573" s="46">
        <f t="shared" si="32"/>
        <v>1.0104986157886813</v>
      </c>
      <c r="AB1573" s="46"/>
    </row>
    <row r="1574" spans="1:28" x14ac:dyDescent="0.25">
      <c r="A1574">
        <v>6908</v>
      </c>
      <c r="B1574" s="1">
        <v>45535.495916134299</v>
      </c>
      <c r="C1574" s="1">
        <v>45535</v>
      </c>
      <c r="D1574" t="s">
        <v>9100</v>
      </c>
      <c r="E1574" t="s">
        <v>9101</v>
      </c>
      <c r="F1574" t="s">
        <v>664</v>
      </c>
      <c r="G1574">
        <v>75</v>
      </c>
      <c r="H1574" t="b">
        <v>0</v>
      </c>
      <c r="I1574" t="s">
        <v>9102</v>
      </c>
      <c r="J1574" t="s">
        <v>9711</v>
      </c>
      <c r="K1574" t="s">
        <v>7</v>
      </c>
      <c r="L1574" t="b">
        <v>0</v>
      </c>
      <c r="M1574" t="s">
        <v>11485</v>
      </c>
      <c r="N1574" t="b">
        <v>0</v>
      </c>
      <c r="O1574" t="b">
        <v>0</v>
      </c>
      <c r="P1574" t="b">
        <v>0</v>
      </c>
      <c r="Q1574" t="b">
        <v>1</v>
      </c>
      <c r="R1574" t="s">
        <v>11486</v>
      </c>
      <c r="S1574">
        <v>40</v>
      </c>
      <c r="T1574" t="b">
        <v>0</v>
      </c>
      <c r="V1574" t="s">
        <v>8</v>
      </c>
      <c r="W1574" t="s">
        <v>8</v>
      </c>
      <c r="X1574" s="11">
        <v>77</v>
      </c>
      <c r="Y1574">
        <v>1</v>
      </c>
      <c r="Z1574" s="46" cm="1">
        <f t="array" ref="Z1574">IF(V1574="NA",$AD$2,(INDEX($BL$4:$BL$73,MATCH(V1574&amp;W1574,$BK$4:$BK$73&amp;$BJ$4:$BJ$73,0))))</f>
        <v>-4.0430703315750931E-2</v>
      </c>
      <c r="AA1574" s="46">
        <f t="shared" si="32"/>
        <v>0.95956929668424906</v>
      </c>
      <c r="AB1574" s="46"/>
    </row>
    <row r="1575" spans="1:28" x14ac:dyDescent="0.25">
      <c r="A1575">
        <v>6909</v>
      </c>
      <c r="B1575" s="1">
        <v>45535.495616921296</v>
      </c>
      <c r="C1575" s="1">
        <v>45535</v>
      </c>
      <c r="D1575" t="s">
        <v>9100</v>
      </c>
      <c r="E1575" t="s">
        <v>9101</v>
      </c>
      <c r="F1575" t="s">
        <v>664</v>
      </c>
      <c r="G1575">
        <v>71</v>
      </c>
      <c r="H1575" t="b">
        <v>0</v>
      </c>
      <c r="I1575" t="s">
        <v>9102</v>
      </c>
      <c r="J1575" t="s">
        <v>9711</v>
      </c>
      <c r="K1575" t="s">
        <v>7</v>
      </c>
      <c r="L1575" t="b">
        <v>0</v>
      </c>
      <c r="M1575" t="s">
        <v>6753</v>
      </c>
      <c r="N1575" t="b">
        <v>0</v>
      </c>
      <c r="O1575" t="b">
        <v>0</v>
      </c>
      <c r="P1575" t="b">
        <v>0</v>
      </c>
      <c r="Q1575" t="b">
        <v>1</v>
      </c>
      <c r="R1575" t="s">
        <v>2914</v>
      </c>
      <c r="S1575">
        <v>40</v>
      </c>
      <c r="T1575" t="b">
        <v>0</v>
      </c>
      <c r="V1575" t="s">
        <v>892</v>
      </c>
      <c r="W1575">
        <v>4</v>
      </c>
      <c r="X1575" s="11">
        <v>72</v>
      </c>
      <c r="Y1575">
        <v>1</v>
      </c>
      <c r="Z1575" s="46" cm="1">
        <f t="array" ref="Z1575">IF(V1575="NA",$AD$2,(INDEX($BL$4:$BL$73,MATCH(V1575&amp;W1575,$BK$4:$BK$73&amp;$BJ$4:$BJ$73,0))))</f>
        <v>1.0498615788681274E-2</v>
      </c>
      <c r="AA1575" s="46">
        <f t="shared" si="32"/>
        <v>1.0104986157886813</v>
      </c>
      <c r="AB1575" s="46"/>
    </row>
    <row r="1576" spans="1:28" x14ac:dyDescent="0.25">
      <c r="A1576">
        <v>6910</v>
      </c>
      <c r="B1576" s="1">
        <v>45535.495369201402</v>
      </c>
      <c r="C1576" s="1">
        <v>45535</v>
      </c>
      <c r="D1576" t="s">
        <v>9100</v>
      </c>
      <c r="E1576" t="s">
        <v>9101</v>
      </c>
      <c r="F1576" t="s">
        <v>664</v>
      </c>
      <c r="G1576">
        <v>73</v>
      </c>
      <c r="H1576" t="b">
        <v>0</v>
      </c>
      <c r="I1576" t="s">
        <v>9102</v>
      </c>
      <c r="J1576" t="s">
        <v>9711</v>
      </c>
      <c r="K1576" t="s">
        <v>7</v>
      </c>
      <c r="L1576" t="b">
        <v>0</v>
      </c>
      <c r="M1576" t="s">
        <v>11487</v>
      </c>
      <c r="N1576" t="b">
        <v>0</v>
      </c>
      <c r="O1576" t="b">
        <v>0</v>
      </c>
      <c r="P1576" t="b">
        <v>0</v>
      </c>
      <c r="Q1576" t="b">
        <v>1</v>
      </c>
      <c r="R1576" t="s">
        <v>11488</v>
      </c>
      <c r="S1576">
        <v>40</v>
      </c>
      <c r="T1576" t="b">
        <v>0</v>
      </c>
      <c r="V1576" t="s">
        <v>886</v>
      </c>
      <c r="W1576">
        <v>5</v>
      </c>
      <c r="X1576" s="11">
        <v>77</v>
      </c>
      <c r="Y1576">
        <v>1</v>
      </c>
      <c r="Z1576" s="46" cm="1">
        <f t="array" ref="Z1576">IF(V1576="NA",$AD$2,(INDEX($BL$4:$BL$73,MATCH(V1576&amp;W1576,$BK$4:$BK$73&amp;$BJ$4:$BJ$73,0))))</f>
        <v>4.1970782120221983E-2</v>
      </c>
      <c r="AA1576" s="46">
        <f t="shared" si="32"/>
        <v>1.041970782120222</v>
      </c>
      <c r="AB1576" s="46"/>
    </row>
    <row r="1577" spans="1:28" x14ac:dyDescent="0.25">
      <c r="A1577">
        <v>6919</v>
      </c>
      <c r="B1577" s="1">
        <v>45535.491753726797</v>
      </c>
      <c r="C1577" s="1">
        <v>45535</v>
      </c>
      <c r="D1577" t="s">
        <v>9100</v>
      </c>
      <c r="E1577" t="s">
        <v>9101</v>
      </c>
      <c r="F1577" t="s">
        <v>790</v>
      </c>
      <c r="G1577">
        <v>70</v>
      </c>
      <c r="H1577" t="b">
        <v>0</v>
      </c>
      <c r="I1577" t="s">
        <v>9102</v>
      </c>
      <c r="J1577" t="s">
        <v>9711</v>
      </c>
      <c r="K1577" t="s">
        <v>7</v>
      </c>
      <c r="L1577" t="b">
        <v>0</v>
      </c>
      <c r="M1577" t="s">
        <v>11489</v>
      </c>
      <c r="N1577" t="b">
        <v>0</v>
      </c>
      <c r="O1577" t="b">
        <v>0</v>
      </c>
      <c r="P1577" t="b">
        <v>0</v>
      </c>
      <c r="Q1577" t="b">
        <v>1</v>
      </c>
      <c r="R1577" t="s">
        <v>11490</v>
      </c>
      <c r="S1577">
        <v>40</v>
      </c>
      <c r="T1577" t="b">
        <v>0</v>
      </c>
      <c r="V1577" t="s">
        <v>740</v>
      </c>
      <c r="W1577">
        <v>4</v>
      </c>
      <c r="X1577" s="11">
        <v>72</v>
      </c>
      <c r="Y1577">
        <v>1</v>
      </c>
      <c r="Z1577" s="46" cm="1">
        <f t="array" ref="Z1577">IF(V1577="NA",$AD$2,(INDEX($BL$4:$BL$73,MATCH(V1577&amp;W1577,$BK$4:$BK$73&amp;$BJ$4:$BJ$73,0))))</f>
        <v>1.0498615788681253E-2</v>
      </c>
      <c r="AA1577" s="46">
        <f t="shared" si="32"/>
        <v>1.0104986157886813</v>
      </c>
      <c r="AB1577" s="46"/>
    </row>
    <row r="1578" spans="1:28" x14ac:dyDescent="0.25">
      <c r="A1578">
        <v>6920</v>
      </c>
      <c r="B1578" s="1">
        <v>45535.491436504599</v>
      </c>
      <c r="C1578" s="1">
        <v>45535</v>
      </c>
      <c r="D1578" t="s">
        <v>9100</v>
      </c>
      <c r="E1578" t="s">
        <v>9101</v>
      </c>
      <c r="F1578" t="s">
        <v>664</v>
      </c>
      <c r="G1578">
        <v>70</v>
      </c>
      <c r="H1578" t="b">
        <v>0</v>
      </c>
      <c r="I1578" t="s">
        <v>9102</v>
      </c>
      <c r="J1578" t="s">
        <v>9711</v>
      </c>
      <c r="K1578" t="s">
        <v>7</v>
      </c>
      <c r="L1578" t="b">
        <v>0</v>
      </c>
      <c r="M1578" t="s">
        <v>11491</v>
      </c>
      <c r="N1578" t="b">
        <v>0</v>
      </c>
      <c r="O1578" t="b">
        <v>0</v>
      </c>
      <c r="P1578" t="b">
        <v>0</v>
      </c>
      <c r="Q1578" t="b">
        <v>1</v>
      </c>
      <c r="R1578" t="s">
        <v>11492</v>
      </c>
      <c r="S1578">
        <v>40</v>
      </c>
      <c r="T1578" t="b">
        <v>0</v>
      </c>
      <c r="V1578" t="s">
        <v>892</v>
      </c>
      <c r="W1578">
        <v>4</v>
      </c>
      <c r="X1578" s="11">
        <v>72</v>
      </c>
      <c r="Y1578">
        <v>1</v>
      </c>
      <c r="Z1578" s="46" cm="1">
        <f t="array" ref="Z1578">IF(V1578="NA",$AD$2,(INDEX($BL$4:$BL$73,MATCH(V1578&amp;W1578,$BK$4:$BK$73&amp;$BJ$4:$BJ$73,0))))</f>
        <v>1.0498615788681274E-2</v>
      </c>
      <c r="AA1578" s="46">
        <f t="shared" si="32"/>
        <v>1.0104986157886813</v>
      </c>
      <c r="AB1578" s="46"/>
    </row>
    <row r="1579" spans="1:28" x14ac:dyDescent="0.25">
      <c r="A1579">
        <v>6921</v>
      </c>
      <c r="B1579" s="1">
        <v>45535.491133414398</v>
      </c>
      <c r="C1579" s="1">
        <v>45535</v>
      </c>
      <c r="D1579" t="s">
        <v>9100</v>
      </c>
      <c r="E1579" t="s">
        <v>9101</v>
      </c>
      <c r="F1579" t="s">
        <v>664</v>
      </c>
      <c r="G1579">
        <v>70</v>
      </c>
      <c r="H1579" t="b">
        <v>0</v>
      </c>
      <c r="I1579" t="s">
        <v>9102</v>
      </c>
      <c r="J1579" t="s">
        <v>9711</v>
      </c>
      <c r="K1579" t="s">
        <v>7</v>
      </c>
      <c r="L1579" t="b">
        <v>0</v>
      </c>
      <c r="M1579" t="s">
        <v>6752</v>
      </c>
      <c r="N1579" t="b">
        <v>0</v>
      </c>
      <c r="O1579" t="b">
        <v>0</v>
      </c>
      <c r="P1579" t="b">
        <v>0</v>
      </c>
      <c r="Q1579" t="b">
        <v>1</v>
      </c>
      <c r="R1579" t="s">
        <v>1431</v>
      </c>
      <c r="S1579">
        <v>40</v>
      </c>
      <c r="T1579" t="b">
        <v>0</v>
      </c>
      <c r="V1579" t="s">
        <v>893</v>
      </c>
      <c r="W1579">
        <v>4</v>
      </c>
      <c r="X1579" s="11">
        <v>72</v>
      </c>
      <c r="Y1579">
        <v>1</v>
      </c>
      <c r="Z1579" s="46" cm="1">
        <f t="array" ref="Z1579">IF(V1579="NA",$AD$2,(INDEX($BL$4:$BL$73,MATCH(V1579&amp;W1579,$BK$4:$BK$73&amp;$BJ$4:$BJ$73,0))))</f>
        <v>1.0498615788681286E-2</v>
      </c>
      <c r="AA1579" s="46">
        <f t="shared" si="32"/>
        <v>1.0104986157886813</v>
      </c>
      <c r="AB1579" s="46"/>
    </row>
    <row r="1580" spans="1:28" x14ac:dyDescent="0.25">
      <c r="A1580">
        <v>6922</v>
      </c>
      <c r="B1580" s="1">
        <v>45535.490816643498</v>
      </c>
      <c r="C1580" s="1">
        <v>45535</v>
      </c>
      <c r="D1580" t="s">
        <v>9100</v>
      </c>
      <c r="E1580" t="s">
        <v>9101</v>
      </c>
      <c r="F1580" t="s">
        <v>664</v>
      </c>
      <c r="G1580">
        <v>72</v>
      </c>
      <c r="H1580" t="b">
        <v>0</v>
      </c>
      <c r="I1580" t="s">
        <v>9102</v>
      </c>
      <c r="J1580" t="s">
        <v>9711</v>
      </c>
      <c r="K1580" t="s">
        <v>7</v>
      </c>
      <c r="L1580" t="b">
        <v>0</v>
      </c>
      <c r="M1580" t="s">
        <v>11493</v>
      </c>
      <c r="N1580" t="b">
        <v>0</v>
      </c>
      <c r="O1580" t="b">
        <v>0</v>
      </c>
      <c r="P1580" t="b">
        <v>0</v>
      </c>
      <c r="Q1580" t="b">
        <v>1</v>
      </c>
      <c r="R1580" t="s">
        <v>11494</v>
      </c>
      <c r="S1580">
        <v>40</v>
      </c>
      <c r="T1580" t="b">
        <v>0</v>
      </c>
      <c r="V1580" t="s">
        <v>8</v>
      </c>
      <c r="W1580" t="s">
        <v>8</v>
      </c>
      <c r="X1580" s="11">
        <v>72</v>
      </c>
      <c r="Y1580">
        <v>1</v>
      </c>
      <c r="Z1580" s="46" cm="1">
        <f t="array" ref="Z1580">IF(V1580="NA",$AD$2,(INDEX($BL$4:$BL$73,MATCH(V1580&amp;W1580,$BK$4:$BK$73&amp;$BJ$4:$BJ$73,0))))</f>
        <v>-4.0430703315750931E-2</v>
      </c>
      <c r="AA1580" s="46">
        <f t="shared" si="32"/>
        <v>0.95956929668424906</v>
      </c>
      <c r="AB1580" s="46"/>
    </row>
    <row r="1581" spans="1:28" x14ac:dyDescent="0.25">
      <c r="A1581">
        <v>6923</v>
      </c>
      <c r="B1581" s="1">
        <v>45535.490526932903</v>
      </c>
      <c r="C1581" s="1">
        <v>45535</v>
      </c>
      <c r="D1581" t="s">
        <v>9100</v>
      </c>
      <c r="E1581" t="s">
        <v>9101</v>
      </c>
      <c r="F1581" t="s">
        <v>664</v>
      </c>
      <c r="G1581">
        <v>74</v>
      </c>
      <c r="H1581" t="b">
        <v>0</v>
      </c>
      <c r="I1581" t="s">
        <v>9102</v>
      </c>
      <c r="J1581" t="s">
        <v>9711</v>
      </c>
      <c r="K1581" t="s">
        <v>7</v>
      </c>
      <c r="L1581" t="b">
        <v>0</v>
      </c>
      <c r="M1581" t="s">
        <v>11495</v>
      </c>
      <c r="N1581" t="b">
        <v>0</v>
      </c>
      <c r="O1581" t="b">
        <v>0</v>
      </c>
      <c r="P1581" t="b">
        <v>0</v>
      </c>
      <c r="Q1581" t="b">
        <v>1</v>
      </c>
      <c r="R1581" t="s">
        <v>11496</v>
      </c>
      <c r="S1581">
        <v>40</v>
      </c>
      <c r="T1581" t="b">
        <v>0</v>
      </c>
      <c r="V1581" t="s">
        <v>8</v>
      </c>
      <c r="W1581" t="s">
        <v>8</v>
      </c>
      <c r="X1581" s="11">
        <v>77</v>
      </c>
      <c r="Y1581">
        <v>1</v>
      </c>
      <c r="Z1581" s="46" cm="1">
        <f t="array" ref="Z1581">IF(V1581="NA",$AD$2,(INDEX($BL$4:$BL$73,MATCH(V1581&amp;W1581,$BK$4:$BK$73&amp;$BJ$4:$BJ$73,0))))</f>
        <v>-4.0430703315750931E-2</v>
      </c>
      <c r="AA1581" s="46">
        <f t="shared" si="32"/>
        <v>0.95956929668424906</v>
      </c>
      <c r="AB1581" s="46"/>
    </row>
    <row r="1582" spans="1:28" x14ac:dyDescent="0.25">
      <c r="A1582">
        <v>6924</v>
      </c>
      <c r="B1582" s="1">
        <v>45535.4903014468</v>
      </c>
      <c r="C1582" s="1">
        <v>45535</v>
      </c>
      <c r="D1582" t="s">
        <v>9100</v>
      </c>
      <c r="E1582" t="s">
        <v>9101</v>
      </c>
      <c r="F1582" t="s">
        <v>664</v>
      </c>
      <c r="G1582">
        <v>76</v>
      </c>
      <c r="H1582" t="b">
        <v>0</v>
      </c>
      <c r="I1582" t="s">
        <v>9102</v>
      </c>
      <c r="J1582" t="s">
        <v>9711</v>
      </c>
      <c r="K1582" t="s">
        <v>7</v>
      </c>
      <c r="L1582" t="b">
        <v>0</v>
      </c>
      <c r="M1582" t="s">
        <v>11497</v>
      </c>
      <c r="N1582" t="b">
        <v>0</v>
      </c>
      <c r="O1582" t="b">
        <v>0</v>
      </c>
      <c r="P1582" t="b">
        <v>0</v>
      </c>
      <c r="Q1582" t="b">
        <v>1</v>
      </c>
      <c r="R1582" t="s">
        <v>11498</v>
      </c>
      <c r="S1582">
        <v>40</v>
      </c>
      <c r="T1582" t="b">
        <v>0</v>
      </c>
      <c r="V1582" t="s">
        <v>8</v>
      </c>
      <c r="W1582" t="s">
        <v>8</v>
      </c>
      <c r="X1582" s="11">
        <v>77</v>
      </c>
      <c r="Y1582">
        <v>1</v>
      </c>
      <c r="Z1582" s="46" cm="1">
        <f t="array" ref="Z1582">IF(V1582="NA",$AD$2,(INDEX($BL$4:$BL$73,MATCH(V1582&amp;W1582,$BK$4:$BK$73&amp;$BJ$4:$BJ$73,0))))</f>
        <v>-4.0430703315750931E-2</v>
      </c>
      <c r="AA1582" s="46">
        <f t="shared" si="32"/>
        <v>0.95956929668424906</v>
      </c>
      <c r="AB1582" s="46"/>
    </row>
    <row r="1583" spans="1:28" x14ac:dyDescent="0.25">
      <c r="A1583">
        <v>6927</v>
      </c>
      <c r="B1583" s="1">
        <v>45535.488321689802</v>
      </c>
      <c r="C1583" s="1">
        <v>45535</v>
      </c>
      <c r="D1583" t="s">
        <v>9100</v>
      </c>
      <c r="E1583" t="s">
        <v>9101</v>
      </c>
      <c r="F1583" t="s">
        <v>664</v>
      </c>
      <c r="G1583">
        <v>78</v>
      </c>
      <c r="H1583" t="b">
        <v>0</v>
      </c>
      <c r="I1583" t="s">
        <v>9102</v>
      </c>
      <c r="J1583" t="s">
        <v>9711</v>
      </c>
      <c r="K1583" t="s">
        <v>7</v>
      </c>
      <c r="L1583" t="b">
        <v>0</v>
      </c>
      <c r="M1583" t="s">
        <v>6751</v>
      </c>
      <c r="N1583" t="b">
        <v>0</v>
      </c>
      <c r="O1583" t="b">
        <v>0</v>
      </c>
      <c r="P1583" t="b">
        <v>0</v>
      </c>
      <c r="Q1583" t="b">
        <v>1</v>
      </c>
      <c r="R1583" t="s">
        <v>1430</v>
      </c>
      <c r="S1583">
        <v>40</v>
      </c>
      <c r="T1583" t="b">
        <v>0</v>
      </c>
      <c r="V1583" t="s">
        <v>658</v>
      </c>
      <c r="W1583">
        <v>4</v>
      </c>
      <c r="X1583" s="11">
        <v>82</v>
      </c>
      <c r="Y1583">
        <v>1</v>
      </c>
      <c r="Z1583" s="46" cm="1">
        <f t="array" ref="Z1583">IF(V1583="NA",$AD$2,(INDEX($BL$4:$BL$73,MATCH(V1583&amp;W1583,$BK$4:$BK$73&amp;$BJ$4:$BJ$73,0))))</f>
        <v>1.1678733304575896E-2</v>
      </c>
      <c r="AA1583" s="46">
        <f t="shared" si="32"/>
        <v>1.0116787333045758</v>
      </c>
      <c r="AB1583" s="46"/>
    </row>
    <row r="1584" spans="1:28" x14ac:dyDescent="0.25">
      <c r="A1584">
        <v>6934</v>
      </c>
      <c r="B1584" s="1">
        <v>45535.485785995399</v>
      </c>
      <c r="C1584" s="1">
        <v>45535</v>
      </c>
      <c r="D1584" t="s">
        <v>9100</v>
      </c>
      <c r="E1584" t="s">
        <v>9101</v>
      </c>
      <c r="F1584" t="s">
        <v>664</v>
      </c>
      <c r="G1584">
        <v>73</v>
      </c>
      <c r="H1584" t="b">
        <v>0</v>
      </c>
      <c r="I1584" t="s">
        <v>9102</v>
      </c>
      <c r="J1584" t="s">
        <v>9711</v>
      </c>
      <c r="K1584" t="s">
        <v>7</v>
      </c>
      <c r="L1584" t="b">
        <v>0</v>
      </c>
      <c r="M1584" t="s">
        <v>6750</v>
      </c>
      <c r="N1584" t="b">
        <v>0</v>
      </c>
      <c r="O1584" t="b">
        <v>0</v>
      </c>
      <c r="P1584" t="b">
        <v>0</v>
      </c>
      <c r="Q1584" t="b">
        <v>1</v>
      </c>
      <c r="R1584" t="s">
        <v>2909</v>
      </c>
      <c r="S1584">
        <v>40</v>
      </c>
      <c r="T1584" t="b">
        <v>0</v>
      </c>
      <c r="V1584" t="s">
        <v>892</v>
      </c>
      <c r="W1584">
        <v>4</v>
      </c>
      <c r="X1584" s="11">
        <v>77</v>
      </c>
      <c r="Y1584">
        <v>1</v>
      </c>
      <c r="Z1584" s="46" cm="1">
        <f t="array" ref="Z1584">IF(V1584="NA",$AD$2,(INDEX($BL$4:$BL$73,MATCH(V1584&amp;W1584,$BK$4:$BK$73&amp;$BJ$4:$BJ$73,0))))</f>
        <v>1.0498615788681274E-2</v>
      </c>
      <c r="AA1584" s="46">
        <f t="shared" si="32"/>
        <v>1.0104986157886813</v>
      </c>
      <c r="AB1584" s="46"/>
    </row>
    <row r="1585" spans="1:28" x14ac:dyDescent="0.25">
      <c r="A1585">
        <v>6935</v>
      </c>
      <c r="B1585" s="1">
        <v>45535.4854377546</v>
      </c>
      <c r="C1585" s="1">
        <v>45535</v>
      </c>
      <c r="D1585" t="s">
        <v>9100</v>
      </c>
      <c r="E1585" t="s">
        <v>9101</v>
      </c>
      <c r="F1585" t="s">
        <v>664</v>
      </c>
      <c r="G1585">
        <v>82</v>
      </c>
      <c r="H1585" t="b">
        <v>0</v>
      </c>
      <c r="I1585" t="s">
        <v>9102</v>
      </c>
      <c r="J1585" t="s">
        <v>9711</v>
      </c>
      <c r="K1585" t="s">
        <v>7</v>
      </c>
      <c r="L1585" t="b">
        <v>0</v>
      </c>
      <c r="M1585" t="s">
        <v>11499</v>
      </c>
      <c r="N1585" t="b">
        <v>0</v>
      </c>
      <c r="O1585" t="b">
        <v>0</v>
      </c>
      <c r="P1585" t="b">
        <v>0</v>
      </c>
      <c r="Q1585" t="b">
        <v>1</v>
      </c>
      <c r="R1585" t="s">
        <v>11500</v>
      </c>
      <c r="S1585">
        <v>40</v>
      </c>
      <c r="T1585" t="b">
        <v>0</v>
      </c>
      <c r="V1585" t="s">
        <v>893</v>
      </c>
      <c r="W1585">
        <v>5</v>
      </c>
      <c r="X1585" s="11">
        <v>82</v>
      </c>
      <c r="Y1585">
        <v>1</v>
      </c>
      <c r="Z1585" s="46" cm="1">
        <f t="array" ref="Z1585">IF(V1585="NA",$AD$2,(INDEX($BL$4:$BL$73,MATCH(V1585&amp;W1585,$BK$4:$BK$73&amp;$BJ$4:$BJ$73,0))))</f>
        <v>4.1970782120221983E-2</v>
      </c>
      <c r="AA1585" s="46">
        <f t="shared" si="32"/>
        <v>1.041970782120222</v>
      </c>
      <c r="AB1585" s="46"/>
    </row>
    <row r="1586" spans="1:28" x14ac:dyDescent="0.25">
      <c r="A1586">
        <v>6936</v>
      </c>
      <c r="B1586" s="1">
        <v>45535.4851424074</v>
      </c>
      <c r="C1586" s="1">
        <v>45535</v>
      </c>
      <c r="D1586" t="s">
        <v>9100</v>
      </c>
      <c r="E1586" t="s">
        <v>9101</v>
      </c>
      <c r="F1586" t="s">
        <v>790</v>
      </c>
      <c r="G1586">
        <v>71</v>
      </c>
      <c r="H1586" t="b">
        <v>0</v>
      </c>
      <c r="I1586" t="s">
        <v>9102</v>
      </c>
      <c r="J1586" t="s">
        <v>9711</v>
      </c>
      <c r="K1586" t="s">
        <v>7</v>
      </c>
      <c r="L1586" t="b">
        <v>0</v>
      </c>
      <c r="M1586" t="s">
        <v>11501</v>
      </c>
      <c r="N1586" t="b">
        <v>0</v>
      </c>
      <c r="O1586" t="b">
        <v>0</v>
      </c>
      <c r="P1586" t="b">
        <v>0</v>
      </c>
      <c r="Q1586" t="b">
        <v>1</v>
      </c>
      <c r="R1586" t="s">
        <v>11502</v>
      </c>
      <c r="S1586">
        <v>40</v>
      </c>
      <c r="T1586" t="b">
        <v>0</v>
      </c>
      <c r="V1586" t="s">
        <v>888</v>
      </c>
      <c r="W1586">
        <v>3</v>
      </c>
      <c r="X1586" s="11">
        <v>72</v>
      </c>
      <c r="Y1586">
        <v>1</v>
      </c>
      <c r="Z1586" s="46" cm="1">
        <f t="array" ref="Z1586">IF(V1586="NA",$AD$2,(INDEX($BL$4:$BL$73,MATCH(V1586&amp;W1586,$BK$4:$BK$73&amp;$BJ$4:$BJ$73,0))))</f>
        <v>1.8952516812716595E-2</v>
      </c>
      <c r="AA1586" s="46">
        <f t="shared" si="32"/>
        <v>1.0189525168127167</v>
      </c>
      <c r="AB1586" s="46"/>
    </row>
    <row r="1587" spans="1:28" x14ac:dyDescent="0.25">
      <c r="A1587">
        <v>6937</v>
      </c>
      <c r="B1587" s="1">
        <v>45535.4848361111</v>
      </c>
      <c r="C1587" s="1">
        <v>45535</v>
      </c>
      <c r="D1587" t="s">
        <v>9100</v>
      </c>
      <c r="E1587" t="s">
        <v>9101</v>
      </c>
      <c r="F1587" t="s">
        <v>664</v>
      </c>
      <c r="G1587">
        <v>76</v>
      </c>
      <c r="H1587" t="b">
        <v>0</v>
      </c>
      <c r="I1587" t="s">
        <v>9102</v>
      </c>
      <c r="J1587" t="s">
        <v>9711</v>
      </c>
      <c r="K1587" t="s">
        <v>7</v>
      </c>
      <c r="L1587" t="b">
        <v>0</v>
      </c>
      <c r="M1587" t="s">
        <v>11503</v>
      </c>
      <c r="N1587" t="b">
        <v>0</v>
      </c>
      <c r="O1587" t="b">
        <v>0</v>
      </c>
      <c r="P1587" t="b">
        <v>0</v>
      </c>
      <c r="Q1587" t="b">
        <v>1</v>
      </c>
      <c r="R1587" t="s">
        <v>11504</v>
      </c>
      <c r="S1587">
        <v>40</v>
      </c>
      <c r="T1587" t="b">
        <v>0</v>
      </c>
      <c r="V1587" t="s">
        <v>741</v>
      </c>
      <c r="W1587">
        <v>4</v>
      </c>
      <c r="X1587" s="11">
        <v>77</v>
      </c>
      <c r="Y1587">
        <v>1</v>
      </c>
      <c r="Z1587" s="46" cm="1">
        <f t="array" ref="Z1587">IF(V1587="NA",$AD$2,(INDEX($BL$4:$BL$73,MATCH(V1587&amp;W1587,$BK$4:$BK$73&amp;$BJ$4:$BJ$73,0))))</f>
        <v>1.1678733304575806E-2</v>
      </c>
      <c r="AA1587" s="46">
        <f t="shared" si="32"/>
        <v>1.0116787333045758</v>
      </c>
      <c r="AB1587" s="46"/>
    </row>
    <row r="1588" spans="1:28" x14ac:dyDescent="0.25">
      <c r="A1588">
        <v>6938</v>
      </c>
      <c r="B1588" s="1">
        <v>45535.48457375</v>
      </c>
      <c r="C1588" s="1">
        <v>45535</v>
      </c>
      <c r="D1588" t="s">
        <v>9100</v>
      </c>
      <c r="E1588" t="s">
        <v>9101</v>
      </c>
      <c r="F1588" t="s">
        <v>790</v>
      </c>
      <c r="G1588">
        <v>76</v>
      </c>
      <c r="H1588" t="b">
        <v>0</v>
      </c>
      <c r="I1588" t="s">
        <v>9102</v>
      </c>
      <c r="J1588" t="s">
        <v>9711</v>
      </c>
      <c r="K1588" t="s">
        <v>7</v>
      </c>
      <c r="L1588" t="b">
        <v>0</v>
      </c>
      <c r="M1588" t="s">
        <v>11505</v>
      </c>
      <c r="N1588" t="b">
        <v>0</v>
      </c>
      <c r="O1588" t="b">
        <v>0</v>
      </c>
      <c r="P1588" t="b">
        <v>0</v>
      </c>
      <c r="Q1588" t="b">
        <v>1</v>
      </c>
      <c r="R1588" t="s">
        <v>11506</v>
      </c>
      <c r="S1588">
        <v>40</v>
      </c>
      <c r="T1588" t="b">
        <v>0</v>
      </c>
      <c r="V1588" t="s">
        <v>888</v>
      </c>
      <c r="W1588">
        <v>3</v>
      </c>
      <c r="X1588" s="11">
        <v>77</v>
      </c>
      <c r="Y1588">
        <v>1</v>
      </c>
      <c r="Z1588" s="46" cm="1">
        <f t="array" ref="Z1588">IF(V1588="NA",$AD$2,(INDEX($BL$4:$BL$73,MATCH(V1588&amp;W1588,$BK$4:$BK$73&amp;$BJ$4:$BJ$73,0))))</f>
        <v>1.8952516812716595E-2</v>
      </c>
      <c r="AA1588" s="46">
        <f t="shared" si="32"/>
        <v>1.0189525168127167</v>
      </c>
      <c r="AB1588" s="46"/>
    </row>
    <row r="1589" spans="1:28" x14ac:dyDescent="0.25">
      <c r="A1589">
        <v>6940</v>
      </c>
      <c r="B1589" s="1">
        <v>45535.483953668998</v>
      </c>
      <c r="C1589" s="1">
        <v>45535</v>
      </c>
      <c r="D1589" t="s">
        <v>9100</v>
      </c>
      <c r="E1589" t="s">
        <v>9101</v>
      </c>
      <c r="F1589" t="s">
        <v>664</v>
      </c>
      <c r="G1589">
        <v>77</v>
      </c>
      <c r="H1589" t="b">
        <v>0</v>
      </c>
      <c r="I1589" t="s">
        <v>9102</v>
      </c>
      <c r="J1589" t="s">
        <v>9711</v>
      </c>
      <c r="K1589" t="s">
        <v>7</v>
      </c>
      <c r="L1589" t="b">
        <v>0</v>
      </c>
      <c r="M1589" t="s">
        <v>6749</v>
      </c>
      <c r="N1589" t="b">
        <v>0</v>
      </c>
      <c r="O1589" t="b">
        <v>0</v>
      </c>
      <c r="P1589" t="b">
        <v>0</v>
      </c>
      <c r="Q1589" t="b">
        <v>1</v>
      </c>
      <c r="R1589" t="s">
        <v>1427</v>
      </c>
      <c r="S1589">
        <v>40</v>
      </c>
      <c r="T1589" t="b">
        <v>0</v>
      </c>
      <c r="V1589" t="s">
        <v>886</v>
      </c>
      <c r="W1589">
        <v>5</v>
      </c>
      <c r="X1589" s="11">
        <v>77</v>
      </c>
      <c r="Y1589">
        <v>1</v>
      </c>
      <c r="Z1589" s="46" cm="1">
        <f t="array" ref="Z1589">IF(V1589="NA",$AD$2,(INDEX($BL$4:$BL$73,MATCH(V1589&amp;W1589,$BK$4:$BK$73&amp;$BJ$4:$BJ$73,0))))</f>
        <v>4.1970782120221983E-2</v>
      </c>
      <c r="AA1589" s="46">
        <f t="shared" si="32"/>
        <v>1.041970782120222</v>
      </c>
      <c r="AB1589" s="46"/>
    </row>
    <row r="1590" spans="1:28" x14ac:dyDescent="0.25">
      <c r="A1590">
        <v>6952</v>
      </c>
      <c r="B1590" s="1">
        <v>45535.477805115697</v>
      </c>
      <c r="C1590" s="1">
        <v>45535</v>
      </c>
      <c r="D1590" t="s">
        <v>9100</v>
      </c>
      <c r="E1590" t="s">
        <v>9101</v>
      </c>
      <c r="F1590" t="s">
        <v>664</v>
      </c>
      <c r="G1590">
        <v>74</v>
      </c>
      <c r="H1590" t="b">
        <v>0</v>
      </c>
      <c r="I1590" t="s">
        <v>9102</v>
      </c>
      <c r="J1590" t="s">
        <v>9711</v>
      </c>
      <c r="K1590" t="s">
        <v>7</v>
      </c>
      <c r="L1590" t="b">
        <v>0</v>
      </c>
      <c r="M1590" t="s">
        <v>6748</v>
      </c>
      <c r="N1590" t="b">
        <v>0</v>
      </c>
      <c r="O1590" t="b">
        <v>0</v>
      </c>
      <c r="P1590" t="b">
        <v>0</v>
      </c>
      <c r="Q1590" t="b">
        <v>1</v>
      </c>
      <c r="R1590" t="s">
        <v>1425</v>
      </c>
      <c r="S1590">
        <v>40</v>
      </c>
      <c r="T1590" t="b">
        <v>0</v>
      </c>
      <c r="V1590" t="s">
        <v>889</v>
      </c>
      <c r="W1590">
        <v>4</v>
      </c>
      <c r="X1590" s="11">
        <v>77</v>
      </c>
      <c r="Y1590">
        <v>1</v>
      </c>
      <c r="Z1590" s="46" cm="1">
        <f t="array" ref="Z1590">IF(V1590="NA",$AD$2,(INDEX($BL$4:$BL$73,MATCH(V1590&amp;W1590,$BK$4:$BK$73&amp;$BJ$4:$BJ$73,0))))</f>
        <v>1.0498615788681227E-2</v>
      </c>
      <c r="AA1590" s="46">
        <f t="shared" si="32"/>
        <v>1.0104986157886813</v>
      </c>
      <c r="AB1590" s="46"/>
    </row>
    <row r="1591" spans="1:28" x14ac:dyDescent="0.25">
      <c r="A1591">
        <v>6953</v>
      </c>
      <c r="B1591" s="1">
        <v>45535.477506215298</v>
      </c>
      <c r="C1591" s="1">
        <v>45535</v>
      </c>
      <c r="D1591" t="s">
        <v>9100</v>
      </c>
      <c r="E1591" t="s">
        <v>9101</v>
      </c>
      <c r="F1591" t="s">
        <v>790</v>
      </c>
      <c r="G1591">
        <v>70</v>
      </c>
      <c r="H1591" t="b">
        <v>0</v>
      </c>
      <c r="I1591" t="s">
        <v>9102</v>
      </c>
      <c r="J1591" t="s">
        <v>9711</v>
      </c>
      <c r="K1591" t="s">
        <v>7</v>
      </c>
      <c r="L1591" t="b">
        <v>0</v>
      </c>
      <c r="M1591" t="s">
        <v>11507</v>
      </c>
      <c r="N1591" t="b">
        <v>0</v>
      </c>
      <c r="O1591" t="b">
        <v>0</v>
      </c>
      <c r="P1591" t="b">
        <v>0</v>
      </c>
      <c r="Q1591" t="b">
        <v>1</v>
      </c>
      <c r="R1591" t="s">
        <v>11508</v>
      </c>
      <c r="S1591">
        <v>40</v>
      </c>
      <c r="T1591" t="b">
        <v>0</v>
      </c>
      <c r="V1591" t="s">
        <v>8</v>
      </c>
      <c r="W1591" t="s">
        <v>8</v>
      </c>
      <c r="X1591" s="11">
        <v>72</v>
      </c>
      <c r="Y1591">
        <v>1</v>
      </c>
      <c r="Z1591" s="46" cm="1">
        <f t="array" ref="Z1591">IF(V1591="NA",$AD$2,(INDEX($BL$4:$BL$73,MATCH(V1591&amp;W1591,$BK$4:$BK$73&amp;$BJ$4:$BJ$73,0))))</f>
        <v>-4.0430703315750931E-2</v>
      </c>
      <c r="AA1591" s="46">
        <f t="shared" si="32"/>
        <v>0.95956929668424906</v>
      </c>
      <c r="AB1591" s="46"/>
    </row>
    <row r="1592" spans="1:28" x14ac:dyDescent="0.25">
      <c r="A1592">
        <v>6954</v>
      </c>
      <c r="B1592" s="1">
        <v>45535.477136713002</v>
      </c>
      <c r="C1592" s="1">
        <v>45535</v>
      </c>
      <c r="D1592" t="s">
        <v>9100</v>
      </c>
      <c r="E1592" t="s">
        <v>9101</v>
      </c>
      <c r="F1592" t="s">
        <v>664</v>
      </c>
      <c r="G1592">
        <v>82</v>
      </c>
      <c r="H1592" t="b">
        <v>0</v>
      </c>
      <c r="I1592" t="s">
        <v>9102</v>
      </c>
      <c r="J1592" t="s">
        <v>9711</v>
      </c>
      <c r="K1592" t="s">
        <v>7</v>
      </c>
      <c r="L1592" t="b">
        <v>0</v>
      </c>
      <c r="M1592" t="s">
        <v>11509</v>
      </c>
      <c r="N1592" t="b">
        <v>0</v>
      </c>
      <c r="O1592" t="b">
        <v>0</v>
      </c>
      <c r="P1592" t="b">
        <v>0</v>
      </c>
      <c r="Q1592" t="b">
        <v>1</v>
      </c>
      <c r="R1592" t="s">
        <v>11510</v>
      </c>
      <c r="S1592">
        <v>40</v>
      </c>
      <c r="T1592" t="b">
        <v>0</v>
      </c>
      <c r="V1592" t="s">
        <v>658</v>
      </c>
      <c r="W1592">
        <v>5</v>
      </c>
      <c r="X1592" s="11">
        <v>82</v>
      </c>
      <c r="Y1592">
        <v>1</v>
      </c>
      <c r="Z1592" s="46" cm="1">
        <f t="array" ref="Z1592">IF(V1592="NA",$AD$2,(INDEX($BL$4:$BL$73,MATCH(V1592&amp;W1592,$BK$4:$BK$73&amp;$BJ$4:$BJ$73,0))))</f>
        <v>2.9563914871896181E-3</v>
      </c>
      <c r="AA1592" s="46">
        <f t="shared" si="32"/>
        <v>1.0029563914871895</v>
      </c>
      <c r="AB1592" s="46"/>
    </row>
    <row r="1593" spans="1:28" x14ac:dyDescent="0.25">
      <c r="A1593">
        <v>6955</v>
      </c>
      <c r="B1593" s="1">
        <v>45535.476799641197</v>
      </c>
      <c r="C1593" s="1">
        <v>45535</v>
      </c>
      <c r="D1593" t="s">
        <v>9100</v>
      </c>
      <c r="E1593" t="s">
        <v>9101</v>
      </c>
      <c r="F1593" t="s">
        <v>664</v>
      </c>
      <c r="G1593">
        <v>83</v>
      </c>
      <c r="H1593" t="b">
        <v>0</v>
      </c>
      <c r="I1593" t="s">
        <v>9102</v>
      </c>
      <c r="J1593" t="s">
        <v>9711</v>
      </c>
      <c r="K1593" t="s">
        <v>7</v>
      </c>
      <c r="L1593" t="b">
        <v>0</v>
      </c>
      <c r="M1593" t="s">
        <v>11511</v>
      </c>
      <c r="N1593" t="b">
        <v>0</v>
      </c>
      <c r="O1593" t="b">
        <v>0</v>
      </c>
      <c r="P1593" t="b">
        <v>0</v>
      </c>
      <c r="Q1593" t="b">
        <v>1</v>
      </c>
      <c r="R1593" t="s">
        <v>11512</v>
      </c>
      <c r="S1593">
        <v>40</v>
      </c>
      <c r="T1593" t="b">
        <v>0</v>
      </c>
      <c r="V1593" t="s">
        <v>8</v>
      </c>
      <c r="W1593" t="s">
        <v>8</v>
      </c>
      <c r="X1593" s="11">
        <v>87</v>
      </c>
      <c r="Y1593">
        <v>1</v>
      </c>
      <c r="Z1593" s="46" cm="1">
        <f t="array" ref="Z1593">IF(V1593="NA",$AD$2,(INDEX($BL$4:$BL$73,MATCH(V1593&amp;W1593,$BK$4:$BK$73&amp;$BJ$4:$BJ$73,0))))</f>
        <v>-4.0430703315750931E-2</v>
      </c>
      <c r="AA1593" s="46">
        <f t="shared" si="32"/>
        <v>0.95956929668424906</v>
      </c>
      <c r="AB1593" s="46"/>
    </row>
    <row r="1594" spans="1:28" x14ac:dyDescent="0.25">
      <c r="A1594">
        <v>6956</v>
      </c>
      <c r="B1594" s="1">
        <v>45535.476457962999</v>
      </c>
      <c r="C1594" s="1">
        <v>45535</v>
      </c>
      <c r="D1594" t="s">
        <v>9100</v>
      </c>
      <c r="E1594" t="s">
        <v>9101</v>
      </c>
      <c r="F1594" t="s">
        <v>664</v>
      </c>
      <c r="G1594">
        <v>84</v>
      </c>
      <c r="H1594" t="b">
        <v>0</v>
      </c>
      <c r="I1594" t="s">
        <v>9102</v>
      </c>
      <c r="J1594" t="s">
        <v>9711</v>
      </c>
      <c r="K1594" t="s">
        <v>7</v>
      </c>
      <c r="L1594" t="b">
        <v>0</v>
      </c>
      <c r="M1594" t="s">
        <v>11513</v>
      </c>
      <c r="N1594" t="b">
        <v>0</v>
      </c>
      <c r="O1594" t="b">
        <v>0</v>
      </c>
      <c r="P1594" t="b">
        <v>0</v>
      </c>
      <c r="Q1594" t="b">
        <v>1</v>
      </c>
      <c r="R1594" t="s">
        <v>11514</v>
      </c>
      <c r="S1594">
        <v>40</v>
      </c>
      <c r="T1594" t="b">
        <v>0</v>
      </c>
      <c r="V1594" t="s">
        <v>886</v>
      </c>
      <c r="W1594">
        <v>4</v>
      </c>
      <c r="X1594" s="11">
        <v>87</v>
      </c>
      <c r="Y1594">
        <v>1</v>
      </c>
      <c r="Z1594" s="46" cm="1">
        <f t="array" ref="Z1594">IF(V1594="NA",$AD$2,(INDEX($BL$4:$BL$73,MATCH(V1594&amp;W1594,$BK$4:$BK$73&amp;$BJ$4:$BJ$73,0))))</f>
        <v>1.0498615788681297E-2</v>
      </c>
      <c r="AA1594" s="46">
        <f t="shared" si="32"/>
        <v>1.0104986157886813</v>
      </c>
      <c r="AB1594" s="46"/>
    </row>
    <row r="1595" spans="1:28" x14ac:dyDescent="0.25">
      <c r="A1595">
        <v>6957</v>
      </c>
      <c r="B1595" s="1">
        <v>45535.476123055603</v>
      </c>
      <c r="C1595" s="1">
        <v>45535</v>
      </c>
      <c r="D1595" t="s">
        <v>9100</v>
      </c>
      <c r="E1595" t="s">
        <v>9101</v>
      </c>
      <c r="F1595" t="s">
        <v>664</v>
      </c>
      <c r="G1595">
        <v>71</v>
      </c>
      <c r="H1595" t="b">
        <v>0</v>
      </c>
      <c r="I1595" t="s">
        <v>9102</v>
      </c>
      <c r="J1595" t="s">
        <v>9711</v>
      </c>
      <c r="K1595" t="s">
        <v>7</v>
      </c>
      <c r="L1595" t="b">
        <v>0</v>
      </c>
      <c r="M1595" t="s">
        <v>11515</v>
      </c>
      <c r="N1595" t="b">
        <v>0</v>
      </c>
      <c r="O1595" t="b">
        <v>0</v>
      </c>
      <c r="P1595" t="b">
        <v>0</v>
      </c>
      <c r="Q1595" t="b">
        <v>1</v>
      </c>
      <c r="R1595" t="s">
        <v>11516</v>
      </c>
      <c r="S1595">
        <v>40</v>
      </c>
      <c r="T1595" t="b">
        <v>0</v>
      </c>
      <c r="V1595" t="s">
        <v>8</v>
      </c>
      <c r="W1595" t="s">
        <v>8</v>
      </c>
      <c r="X1595" s="11">
        <v>72</v>
      </c>
      <c r="Y1595">
        <v>1</v>
      </c>
      <c r="Z1595" s="46" cm="1">
        <f t="array" ref="Z1595">IF(V1595="NA",$AD$2,(INDEX($BL$4:$BL$73,MATCH(V1595&amp;W1595,$BK$4:$BK$73&amp;$BJ$4:$BJ$73,0))))</f>
        <v>-4.0430703315750931E-2</v>
      </c>
      <c r="AA1595" s="46">
        <f t="shared" si="32"/>
        <v>0.95956929668424906</v>
      </c>
      <c r="AB1595" s="46"/>
    </row>
    <row r="1596" spans="1:28" x14ac:dyDescent="0.25">
      <c r="A1596">
        <v>6958</v>
      </c>
      <c r="B1596" s="1">
        <v>45535.475496088002</v>
      </c>
      <c r="C1596" s="1">
        <v>45535</v>
      </c>
      <c r="D1596" t="s">
        <v>9100</v>
      </c>
      <c r="E1596" t="s">
        <v>9101</v>
      </c>
      <c r="F1596" t="s">
        <v>664</v>
      </c>
      <c r="G1596">
        <v>79</v>
      </c>
      <c r="H1596" t="b">
        <v>0</v>
      </c>
      <c r="I1596" t="s">
        <v>9102</v>
      </c>
      <c r="J1596" t="s">
        <v>9711</v>
      </c>
      <c r="K1596" t="s">
        <v>7</v>
      </c>
      <c r="L1596" t="b">
        <v>0</v>
      </c>
      <c r="M1596" t="s">
        <v>6747</v>
      </c>
      <c r="N1596" t="b">
        <v>0</v>
      </c>
      <c r="O1596" t="b">
        <v>0</v>
      </c>
      <c r="P1596" t="b">
        <v>0</v>
      </c>
      <c r="Q1596" t="b">
        <v>1</v>
      </c>
      <c r="R1596" t="s">
        <v>2903</v>
      </c>
      <c r="S1596">
        <v>40</v>
      </c>
      <c r="T1596" t="b">
        <v>0</v>
      </c>
      <c r="V1596" t="s">
        <v>888</v>
      </c>
      <c r="W1596">
        <v>5</v>
      </c>
      <c r="X1596" s="11">
        <v>82</v>
      </c>
      <c r="Y1596">
        <v>1</v>
      </c>
      <c r="Z1596" s="46" cm="1">
        <f t="array" ref="Z1596">IF(V1596="NA",$AD$2,(INDEX($BL$4:$BL$73,MATCH(V1596&amp;W1596,$BK$4:$BK$73&amp;$BJ$4:$BJ$73,0))))</f>
        <v>4.1970782120221983E-2</v>
      </c>
      <c r="AA1596" s="46">
        <f t="shared" si="32"/>
        <v>1.041970782120222</v>
      </c>
      <c r="AB1596" s="46"/>
    </row>
    <row r="1597" spans="1:28" x14ac:dyDescent="0.25">
      <c r="A1597">
        <v>6960</v>
      </c>
      <c r="B1597" s="1">
        <v>45535.474680011597</v>
      </c>
      <c r="C1597" s="1">
        <v>45535</v>
      </c>
      <c r="D1597" t="s">
        <v>9100</v>
      </c>
      <c r="E1597" t="s">
        <v>9101</v>
      </c>
      <c r="F1597" t="s">
        <v>664</v>
      </c>
      <c r="G1597">
        <v>75</v>
      </c>
      <c r="H1597" t="b">
        <v>0</v>
      </c>
      <c r="I1597" t="s">
        <v>9102</v>
      </c>
      <c r="J1597" t="s">
        <v>9711</v>
      </c>
      <c r="K1597" t="s">
        <v>7</v>
      </c>
      <c r="L1597" t="b">
        <v>0</v>
      </c>
      <c r="M1597" t="s">
        <v>11517</v>
      </c>
      <c r="N1597" t="b">
        <v>0</v>
      </c>
      <c r="O1597" t="b">
        <v>0</v>
      </c>
      <c r="P1597" t="b">
        <v>0</v>
      </c>
      <c r="Q1597" t="b">
        <v>1</v>
      </c>
      <c r="R1597" t="s">
        <v>11518</v>
      </c>
      <c r="S1597">
        <v>40</v>
      </c>
      <c r="T1597" t="b">
        <v>0</v>
      </c>
      <c r="V1597" t="s">
        <v>743</v>
      </c>
      <c r="W1597">
        <v>4</v>
      </c>
      <c r="X1597" s="11">
        <v>77</v>
      </c>
      <c r="Y1597">
        <v>1</v>
      </c>
      <c r="Z1597" s="46" cm="1">
        <f t="array" ref="Z1597">IF(V1597="NA",$AD$2,(INDEX($BL$4:$BL$73,MATCH(V1597&amp;W1597,$BK$4:$BK$73&amp;$BJ$4:$BJ$73,0))))</f>
        <v>1.1678733304575811E-2</v>
      </c>
      <c r="AA1597" s="46">
        <f t="shared" si="32"/>
        <v>1.0116787333045758</v>
      </c>
      <c r="AB1597" s="46"/>
    </row>
    <row r="1598" spans="1:28" x14ac:dyDescent="0.25">
      <c r="A1598">
        <v>6969</v>
      </c>
      <c r="B1598" s="1">
        <v>45535.471695069398</v>
      </c>
      <c r="C1598" s="1">
        <v>45535</v>
      </c>
      <c r="D1598" t="s">
        <v>9100</v>
      </c>
      <c r="E1598" t="s">
        <v>9101</v>
      </c>
      <c r="F1598" t="s">
        <v>664</v>
      </c>
      <c r="G1598">
        <v>71</v>
      </c>
      <c r="H1598" t="b">
        <v>0</v>
      </c>
      <c r="I1598" t="s">
        <v>9102</v>
      </c>
      <c r="J1598" t="s">
        <v>9711</v>
      </c>
      <c r="K1598" t="s">
        <v>7</v>
      </c>
      <c r="L1598" t="b">
        <v>0</v>
      </c>
      <c r="M1598" t="s">
        <v>11519</v>
      </c>
      <c r="N1598" t="b">
        <v>0</v>
      </c>
      <c r="O1598" t="b">
        <v>0</v>
      </c>
      <c r="P1598" t="b">
        <v>0</v>
      </c>
      <c r="Q1598" t="b">
        <v>1</v>
      </c>
      <c r="R1598" t="s">
        <v>11520</v>
      </c>
      <c r="S1598">
        <v>40</v>
      </c>
      <c r="T1598" t="b">
        <v>0</v>
      </c>
      <c r="V1598" t="s">
        <v>888</v>
      </c>
      <c r="W1598">
        <v>4</v>
      </c>
      <c r="X1598" s="11">
        <v>72</v>
      </c>
      <c r="Y1598">
        <v>1</v>
      </c>
      <c r="Z1598" s="46" cm="1">
        <f t="array" ref="Z1598">IF(V1598="NA",$AD$2,(INDEX($BL$4:$BL$73,MATCH(V1598&amp;W1598,$BK$4:$BK$73&amp;$BJ$4:$BJ$73,0))))</f>
        <v>1.0498615788681257E-2</v>
      </c>
      <c r="AA1598" s="46">
        <f t="shared" si="32"/>
        <v>1.0104986157886813</v>
      </c>
      <c r="AB1598" s="46"/>
    </row>
    <row r="1599" spans="1:28" x14ac:dyDescent="0.25">
      <c r="A1599">
        <v>6970</v>
      </c>
      <c r="B1599" s="1">
        <v>45535.471387384299</v>
      </c>
      <c r="C1599" s="1">
        <v>45535</v>
      </c>
      <c r="D1599" t="s">
        <v>9100</v>
      </c>
      <c r="E1599" t="s">
        <v>9101</v>
      </c>
      <c r="F1599" t="s">
        <v>664</v>
      </c>
      <c r="G1599">
        <v>83</v>
      </c>
      <c r="H1599" t="b">
        <v>0</v>
      </c>
      <c r="I1599" t="s">
        <v>9102</v>
      </c>
      <c r="J1599" t="s">
        <v>9711</v>
      </c>
      <c r="K1599" t="s">
        <v>7</v>
      </c>
      <c r="L1599" t="b">
        <v>0</v>
      </c>
      <c r="M1599" t="s">
        <v>6746</v>
      </c>
      <c r="N1599" t="b">
        <v>0</v>
      </c>
      <c r="O1599" t="b">
        <v>0</v>
      </c>
      <c r="P1599" t="b">
        <v>0</v>
      </c>
      <c r="Q1599" t="b">
        <v>1</v>
      </c>
      <c r="R1599" t="s">
        <v>2900</v>
      </c>
      <c r="S1599">
        <v>40</v>
      </c>
      <c r="T1599" t="b">
        <v>0</v>
      </c>
      <c r="V1599" t="s">
        <v>886</v>
      </c>
      <c r="W1599">
        <v>5</v>
      </c>
      <c r="X1599" s="11">
        <v>87</v>
      </c>
      <c r="Y1599">
        <v>1</v>
      </c>
      <c r="Z1599" s="46" cm="1">
        <f t="array" ref="Z1599">IF(V1599="NA",$AD$2,(INDEX($BL$4:$BL$73,MATCH(V1599&amp;W1599,$BK$4:$BK$73&amp;$BJ$4:$BJ$73,0))))</f>
        <v>4.1970782120221983E-2</v>
      </c>
      <c r="AA1599" s="46">
        <f t="shared" si="32"/>
        <v>1.041970782120222</v>
      </c>
      <c r="AB1599" s="46"/>
    </row>
    <row r="1600" spans="1:28" x14ac:dyDescent="0.25">
      <c r="A1600">
        <v>6971</v>
      </c>
      <c r="B1600" s="1">
        <v>45535.471096319401</v>
      </c>
      <c r="C1600" s="1">
        <v>45535</v>
      </c>
      <c r="D1600" t="s">
        <v>9100</v>
      </c>
      <c r="E1600" t="s">
        <v>9101</v>
      </c>
      <c r="F1600" t="s">
        <v>790</v>
      </c>
      <c r="G1600">
        <v>74</v>
      </c>
      <c r="H1600" t="b">
        <v>0</v>
      </c>
      <c r="I1600" t="s">
        <v>9102</v>
      </c>
      <c r="J1600" t="s">
        <v>9711</v>
      </c>
      <c r="K1600" t="s">
        <v>7</v>
      </c>
      <c r="L1600" t="b">
        <v>0</v>
      </c>
      <c r="M1600" t="s">
        <v>11521</v>
      </c>
      <c r="N1600" t="b">
        <v>0</v>
      </c>
      <c r="O1600" t="b">
        <v>0</v>
      </c>
      <c r="P1600" t="b">
        <v>0</v>
      </c>
      <c r="Q1600" t="b">
        <v>1</v>
      </c>
      <c r="R1600" t="s">
        <v>11522</v>
      </c>
      <c r="S1600">
        <v>40</v>
      </c>
      <c r="T1600" t="b">
        <v>0</v>
      </c>
      <c r="V1600" t="s">
        <v>743</v>
      </c>
      <c r="W1600">
        <v>4</v>
      </c>
      <c r="X1600" s="11">
        <v>77</v>
      </c>
      <c r="Y1600">
        <v>1</v>
      </c>
      <c r="Z1600" s="46" cm="1">
        <f t="array" ref="Z1600">IF(V1600="NA",$AD$2,(INDEX($BL$4:$BL$73,MATCH(V1600&amp;W1600,$BK$4:$BK$73&amp;$BJ$4:$BJ$73,0))))</f>
        <v>1.1678733304575811E-2</v>
      </c>
      <c r="AA1600" s="46">
        <f t="shared" si="32"/>
        <v>1.0116787333045758</v>
      </c>
      <c r="AB1600" s="46"/>
    </row>
    <row r="1601" spans="1:28" x14ac:dyDescent="0.25">
      <c r="A1601">
        <v>6972</v>
      </c>
      <c r="B1601" s="1">
        <v>45535.4707887037</v>
      </c>
      <c r="C1601" s="1">
        <v>45535</v>
      </c>
      <c r="D1601" t="s">
        <v>9100</v>
      </c>
      <c r="E1601" t="s">
        <v>9101</v>
      </c>
      <c r="F1601" t="s">
        <v>664</v>
      </c>
      <c r="G1601">
        <v>73</v>
      </c>
      <c r="H1601" t="b">
        <v>0</v>
      </c>
      <c r="I1601" t="s">
        <v>9102</v>
      </c>
      <c r="J1601" t="s">
        <v>9711</v>
      </c>
      <c r="K1601" t="s">
        <v>7</v>
      </c>
      <c r="L1601" t="b">
        <v>0</v>
      </c>
      <c r="M1601" t="s">
        <v>11523</v>
      </c>
      <c r="N1601" t="b">
        <v>0</v>
      </c>
      <c r="O1601" t="b">
        <v>0</v>
      </c>
      <c r="P1601" t="b">
        <v>0</v>
      </c>
      <c r="Q1601" t="b">
        <v>1</v>
      </c>
      <c r="R1601" t="s">
        <v>11524</v>
      </c>
      <c r="S1601">
        <v>40</v>
      </c>
      <c r="T1601" t="b">
        <v>0</v>
      </c>
      <c r="V1601" t="s">
        <v>743</v>
      </c>
      <c r="W1601">
        <v>4</v>
      </c>
      <c r="X1601" s="11">
        <v>77</v>
      </c>
      <c r="Y1601">
        <v>1</v>
      </c>
      <c r="Z1601" s="46" cm="1">
        <f t="array" ref="Z1601">IF(V1601="NA",$AD$2,(INDEX($BL$4:$BL$73,MATCH(V1601&amp;W1601,$BK$4:$BK$73&amp;$BJ$4:$BJ$73,0))))</f>
        <v>1.1678733304575811E-2</v>
      </c>
      <c r="AA1601" s="46">
        <f t="shared" si="32"/>
        <v>1.0116787333045758</v>
      </c>
      <c r="AB1601" s="46"/>
    </row>
    <row r="1602" spans="1:28" x14ac:dyDescent="0.25">
      <c r="A1602">
        <v>6973</v>
      </c>
      <c r="B1602" s="1">
        <v>45535.470468541702</v>
      </c>
      <c r="C1602" s="1">
        <v>45535</v>
      </c>
      <c r="D1602" t="s">
        <v>9100</v>
      </c>
      <c r="E1602" t="s">
        <v>9101</v>
      </c>
      <c r="F1602" t="s">
        <v>664</v>
      </c>
      <c r="G1602">
        <v>75</v>
      </c>
      <c r="H1602" t="b">
        <v>0</v>
      </c>
      <c r="I1602" t="s">
        <v>9102</v>
      </c>
      <c r="J1602" t="s">
        <v>9711</v>
      </c>
      <c r="K1602" t="s">
        <v>7</v>
      </c>
      <c r="L1602" t="b">
        <v>0</v>
      </c>
      <c r="M1602" t="s">
        <v>11525</v>
      </c>
      <c r="N1602" t="b">
        <v>0</v>
      </c>
      <c r="O1602" t="b">
        <v>0</v>
      </c>
      <c r="P1602" t="b">
        <v>0</v>
      </c>
      <c r="Q1602" t="b">
        <v>1</v>
      </c>
      <c r="R1602" t="s">
        <v>11526</v>
      </c>
      <c r="S1602">
        <v>40</v>
      </c>
      <c r="T1602" t="b">
        <v>0</v>
      </c>
      <c r="V1602" t="s">
        <v>8</v>
      </c>
      <c r="W1602" t="s">
        <v>8</v>
      </c>
      <c r="X1602" s="11">
        <v>77</v>
      </c>
      <c r="Y1602">
        <v>1</v>
      </c>
      <c r="Z1602" s="46" cm="1">
        <f t="array" ref="Z1602">IF(V1602="NA",$AD$2,(INDEX($BL$4:$BL$73,MATCH(V1602&amp;W1602,$BK$4:$BK$73&amp;$BJ$4:$BJ$73,0))))</f>
        <v>-4.0430703315750931E-2</v>
      </c>
      <c r="AA1602" s="46">
        <f t="shared" si="32"/>
        <v>0.95956929668424906</v>
      </c>
      <c r="AB1602" s="46"/>
    </row>
    <row r="1603" spans="1:28" x14ac:dyDescent="0.25">
      <c r="A1603">
        <v>6974</v>
      </c>
      <c r="B1603" s="1">
        <v>45535.470035509301</v>
      </c>
      <c r="C1603" s="1">
        <v>45535</v>
      </c>
      <c r="D1603" t="s">
        <v>9100</v>
      </c>
      <c r="E1603" t="s">
        <v>9101</v>
      </c>
      <c r="F1603" t="s">
        <v>664</v>
      </c>
      <c r="G1603">
        <v>72</v>
      </c>
      <c r="H1603" t="b">
        <v>0</v>
      </c>
      <c r="I1603" t="s">
        <v>9102</v>
      </c>
      <c r="J1603" t="s">
        <v>9711</v>
      </c>
      <c r="K1603" t="s">
        <v>7</v>
      </c>
      <c r="L1603" t="b">
        <v>0</v>
      </c>
      <c r="M1603" t="s">
        <v>11527</v>
      </c>
      <c r="N1603" t="b">
        <v>0</v>
      </c>
      <c r="O1603" t="b">
        <v>0</v>
      </c>
      <c r="P1603" t="b">
        <v>0</v>
      </c>
      <c r="Q1603" t="b">
        <v>1</v>
      </c>
      <c r="R1603" t="s">
        <v>11528</v>
      </c>
      <c r="S1603">
        <v>40</v>
      </c>
      <c r="T1603" t="b">
        <v>0</v>
      </c>
      <c r="V1603" t="s">
        <v>886</v>
      </c>
      <c r="W1603">
        <v>4</v>
      </c>
      <c r="X1603" s="11">
        <v>72</v>
      </c>
      <c r="Y1603">
        <v>1</v>
      </c>
      <c r="Z1603" s="46" cm="1">
        <f t="array" ref="Z1603">IF(V1603="NA",$AD$2,(INDEX($BL$4:$BL$73,MATCH(V1603&amp;W1603,$BK$4:$BK$73&amp;$BJ$4:$BJ$73,0))))</f>
        <v>1.0498615788681297E-2</v>
      </c>
      <c r="AA1603" s="46">
        <f t="shared" si="32"/>
        <v>1.0104986157886813</v>
      </c>
      <c r="AB1603" s="46"/>
    </row>
    <row r="1604" spans="1:28" x14ac:dyDescent="0.25">
      <c r="A1604">
        <v>6976</v>
      </c>
      <c r="B1604" s="1">
        <v>45535.468454861097</v>
      </c>
      <c r="C1604" s="1">
        <v>45535</v>
      </c>
      <c r="D1604" t="s">
        <v>9100</v>
      </c>
      <c r="E1604" t="s">
        <v>9101</v>
      </c>
      <c r="F1604" t="s">
        <v>664</v>
      </c>
      <c r="G1604">
        <v>75</v>
      </c>
      <c r="H1604" t="b">
        <v>0</v>
      </c>
      <c r="I1604" t="s">
        <v>9102</v>
      </c>
      <c r="J1604" t="s">
        <v>9711</v>
      </c>
      <c r="K1604" t="s">
        <v>7</v>
      </c>
      <c r="L1604" t="b">
        <v>0</v>
      </c>
      <c r="M1604" t="s">
        <v>6745</v>
      </c>
      <c r="N1604" t="b">
        <v>0</v>
      </c>
      <c r="O1604" t="b">
        <v>0</v>
      </c>
      <c r="P1604" t="b">
        <v>0</v>
      </c>
      <c r="Q1604" t="b">
        <v>1</v>
      </c>
      <c r="R1604" t="s">
        <v>2898</v>
      </c>
      <c r="S1604">
        <v>40</v>
      </c>
      <c r="T1604" t="b">
        <v>0</v>
      </c>
      <c r="V1604" t="s">
        <v>743</v>
      </c>
      <c r="W1604">
        <v>4</v>
      </c>
      <c r="X1604" s="11">
        <v>77</v>
      </c>
      <c r="Y1604">
        <v>1</v>
      </c>
      <c r="Z1604" s="46" cm="1">
        <f t="array" ref="Z1604">IF(V1604="NA",$AD$2,(INDEX($BL$4:$BL$73,MATCH(V1604&amp;W1604,$BK$4:$BK$73&amp;$BJ$4:$BJ$73,0))))</f>
        <v>1.1678733304575811E-2</v>
      </c>
      <c r="AA1604" s="46">
        <f t="shared" ref="AA1604:AA1667" si="33">Y1604+Z1604</f>
        <v>1.0116787333045758</v>
      </c>
      <c r="AB1604" s="46"/>
    </row>
    <row r="1605" spans="1:28" x14ac:dyDescent="0.25">
      <c r="A1605">
        <v>6983</v>
      </c>
      <c r="B1605" s="1">
        <v>45535.465388657401</v>
      </c>
      <c r="C1605" s="1">
        <v>45535</v>
      </c>
      <c r="D1605" t="s">
        <v>9100</v>
      </c>
      <c r="E1605" t="s">
        <v>9101</v>
      </c>
      <c r="F1605" t="s">
        <v>664</v>
      </c>
      <c r="G1605">
        <v>77</v>
      </c>
      <c r="H1605" t="b">
        <v>0</v>
      </c>
      <c r="I1605" t="s">
        <v>9102</v>
      </c>
      <c r="J1605" t="s">
        <v>9711</v>
      </c>
      <c r="K1605" t="s">
        <v>7</v>
      </c>
      <c r="L1605" t="b">
        <v>0</v>
      </c>
      <c r="M1605" t="s">
        <v>11529</v>
      </c>
      <c r="N1605" t="b">
        <v>0</v>
      </c>
      <c r="O1605" t="b">
        <v>0</v>
      </c>
      <c r="P1605" t="b">
        <v>0</v>
      </c>
      <c r="Q1605" t="b">
        <v>1</v>
      </c>
      <c r="R1605" t="s">
        <v>11530</v>
      </c>
      <c r="S1605">
        <v>40</v>
      </c>
      <c r="T1605" t="b">
        <v>0</v>
      </c>
      <c r="V1605" t="s">
        <v>892</v>
      </c>
      <c r="W1605">
        <v>4</v>
      </c>
      <c r="X1605" s="11">
        <v>77</v>
      </c>
      <c r="Y1605">
        <v>1</v>
      </c>
      <c r="Z1605" s="46" cm="1">
        <f t="array" ref="Z1605">IF(V1605="NA",$AD$2,(INDEX($BL$4:$BL$73,MATCH(V1605&amp;W1605,$BK$4:$BK$73&amp;$BJ$4:$BJ$73,0))))</f>
        <v>1.0498615788681274E-2</v>
      </c>
      <c r="AA1605" s="46">
        <f t="shared" si="33"/>
        <v>1.0104986157886813</v>
      </c>
      <c r="AB1605" s="46"/>
    </row>
    <row r="1606" spans="1:28" x14ac:dyDescent="0.25">
      <c r="A1606">
        <v>6984</v>
      </c>
      <c r="B1606" s="1">
        <v>45535.465111770798</v>
      </c>
      <c r="C1606" s="1">
        <v>45535</v>
      </c>
      <c r="D1606" t="s">
        <v>9100</v>
      </c>
      <c r="E1606" t="s">
        <v>9101</v>
      </c>
      <c r="F1606" t="s">
        <v>664</v>
      </c>
      <c r="G1606">
        <v>76</v>
      </c>
      <c r="H1606" t="b">
        <v>0</v>
      </c>
      <c r="I1606" t="s">
        <v>9102</v>
      </c>
      <c r="J1606" t="s">
        <v>9711</v>
      </c>
      <c r="K1606" t="s">
        <v>7</v>
      </c>
      <c r="L1606" t="b">
        <v>0</v>
      </c>
      <c r="M1606" t="s">
        <v>11531</v>
      </c>
      <c r="N1606" t="b">
        <v>0</v>
      </c>
      <c r="O1606" t="b">
        <v>0</v>
      </c>
      <c r="P1606" t="b">
        <v>0</v>
      </c>
      <c r="Q1606" t="b">
        <v>1</v>
      </c>
      <c r="R1606" t="s">
        <v>11532</v>
      </c>
      <c r="S1606">
        <v>40</v>
      </c>
      <c r="T1606" t="b">
        <v>0</v>
      </c>
      <c r="V1606" t="s">
        <v>889</v>
      </c>
      <c r="W1606">
        <v>5</v>
      </c>
      <c r="X1606" s="11">
        <v>77</v>
      </c>
      <c r="Y1606">
        <v>1</v>
      </c>
      <c r="Z1606" s="46" cm="1">
        <f t="array" ref="Z1606">IF(V1606="NA",$AD$2,(INDEX($BL$4:$BL$73,MATCH(V1606&amp;W1606,$BK$4:$BK$73&amp;$BJ$4:$BJ$73,0))))</f>
        <v>4.1970782120221983E-2</v>
      </c>
      <c r="AA1606" s="46">
        <f t="shared" si="33"/>
        <v>1.041970782120222</v>
      </c>
      <c r="AB1606" s="46"/>
    </row>
    <row r="1607" spans="1:28" x14ac:dyDescent="0.25">
      <c r="A1607">
        <v>6985</v>
      </c>
      <c r="B1607" s="1">
        <v>45535.464805844902</v>
      </c>
      <c r="C1607" s="1">
        <v>45535</v>
      </c>
      <c r="D1607" t="s">
        <v>9100</v>
      </c>
      <c r="E1607" t="s">
        <v>9101</v>
      </c>
      <c r="F1607" t="s">
        <v>664</v>
      </c>
      <c r="G1607">
        <v>80</v>
      </c>
      <c r="H1607" t="b">
        <v>0</v>
      </c>
      <c r="I1607" t="s">
        <v>9102</v>
      </c>
      <c r="J1607" t="s">
        <v>9711</v>
      </c>
      <c r="K1607" t="s">
        <v>7</v>
      </c>
      <c r="L1607" t="b">
        <v>0</v>
      </c>
      <c r="M1607" t="s">
        <v>11533</v>
      </c>
      <c r="N1607" t="b">
        <v>0</v>
      </c>
      <c r="O1607" t="b">
        <v>0</v>
      </c>
      <c r="P1607" t="b">
        <v>0</v>
      </c>
      <c r="Q1607" t="b">
        <v>1</v>
      </c>
      <c r="R1607" t="s">
        <v>11534</v>
      </c>
      <c r="S1607">
        <v>40</v>
      </c>
      <c r="T1607" t="b">
        <v>0</v>
      </c>
      <c r="V1607" t="s">
        <v>8</v>
      </c>
      <c r="W1607" t="s">
        <v>8</v>
      </c>
      <c r="X1607" s="11">
        <v>82</v>
      </c>
      <c r="Y1607">
        <v>1</v>
      </c>
      <c r="Z1607" s="46" cm="1">
        <f t="array" ref="Z1607">IF(V1607="NA",$AD$2,(INDEX($BL$4:$BL$73,MATCH(V1607&amp;W1607,$BK$4:$BK$73&amp;$BJ$4:$BJ$73,0))))</f>
        <v>-4.0430703315750931E-2</v>
      </c>
      <c r="AA1607" s="46">
        <f t="shared" si="33"/>
        <v>0.95956929668424906</v>
      </c>
      <c r="AB1607" s="46"/>
    </row>
    <row r="1608" spans="1:28" x14ac:dyDescent="0.25">
      <c r="A1608">
        <v>6986</v>
      </c>
      <c r="B1608" s="1">
        <v>45535.464185162004</v>
      </c>
      <c r="C1608" s="1">
        <v>45535</v>
      </c>
      <c r="D1608" t="s">
        <v>9100</v>
      </c>
      <c r="E1608" t="s">
        <v>9101</v>
      </c>
      <c r="F1608" t="s">
        <v>790</v>
      </c>
      <c r="G1608">
        <v>81</v>
      </c>
      <c r="H1608" t="b">
        <v>0</v>
      </c>
      <c r="I1608" t="s">
        <v>9102</v>
      </c>
      <c r="J1608" t="s">
        <v>9711</v>
      </c>
      <c r="K1608" t="s">
        <v>7</v>
      </c>
      <c r="L1608" t="b">
        <v>0</v>
      </c>
      <c r="M1608" t="s">
        <v>11535</v>
      </c>
      <c r="N1608" t="b">
        <v>0</v>
      </c>
      <c r="O1608" t="b">
        <v>0</v>
      </c>
      <c r="P1608" t="b">
        <v>0</v>
      </c>
      <c r="Q1608" t="b">
        <v>1</v>
      </c>
      <c r="R1608" t="s">
        <v>11536</v>
      </c>
      <c r="S1608">
        <v>40</v>
      </c>
      <c r="T1608" t="b">
        <v>0</v>
      </c>
      <c r="V1608" t="s">
        <v>893</v>
      </c>
      <c r="W1608">
        <v>4</v>
      </c>
      <c r="X1608" s="11">
        <v>82</v>
      </c>
      <c r="Y1608">
        <v>1</v>
      </c>
      <c r="Z1608" s="46" cm="1">
        <f t="array" ref="Z1608">IF(V1608="NA",$AD$2,(INDEX($BL$4:$BL$73,MATCH(V1608&amp;W1608,$BK$4:$BK$73&amp;$BJ$4:$BJ$73,0))))</f>
        <v>1.0498615788681286E-2</v>
      </c>
      <c r="AA1608" s="46">
        <f t="shared" si="33"/>
        <v>1.0104986157886813</v>
      </c>
      <c r="AB1608" s="46"/>
    </row>
    <row r="1609" spans="1:28" x14ac:dyDescent="0.25">
      <c r="A1609">
        <v>6987</v>
      </c>
      <c r="B1609" s="1">
        <v>45535.463845231498</v>
      </c>
      <c r="C1609" s="1">
        <v>45535</v>
      </c>
      <c r="D1609" t="s">
        <v>9100</v>
      </c>
      <c r="E1609" t="s">
        <v>9101</v>
      </c>
      <c r="F1609" t="s">
        <v>664</v>
      </c>
      <c r="G1609">
        <v>75</v>
      </c>
      <c r="H1609" t="b">
        <v>0</v>
      </c>
      <c r="I1609" t="s">
        <v>9102</v>
      </c>
      <c r="J1609" t="s">
        <v>9711</v>
      </c>
      <c r="K1609" t="s">
        <v>7</v>
      </c>
      <c r="L1609" t="b">
        <v>0</v>
      </c>
      <c r="M1609" t="s">
        <v>11537</v>
      </c>
      <c r="N1609" t="b">
        <v>0</v>
      </c>
      <c r="O1609" t="b">
        <v>0</v>
      </c>
      <c r="P1609" t="b">
        <v>0</v>
      </c>
      <c r="Q1609" t="b">
        <v>1</v>
      </c>
      <c r="R1609" t="s">
        <v>11538</v>
      </c>
      <c r="S1609">
        <v>40</v>
      </c>
      <c r="T1609" t="b">
        <v>0</v>
      </c>
      <c r="V1609" t="s">
        <v>8</v>
      </c>
      <c r="W1609" t="s">
        <v>8</v>
      </c>
      <c r="X1609" s="11">
        <v>77</v>
      </c>
      <c r="Y1609">
        <v>1</v>
      </c>
      <c r="Z1609" s="46" cm="1">
        <f t="array" ref="Z1609">IF(V1609="NA",$AD$2,(INDEX($BL$4:$BL$73,MATCH(V1609&amp;W1609,$BK$4:$BK$73&amp;$BJ$4:$BJ$73,0))))</f>
        <v>-4.0430703315750931E-2</v>
      </c>
      <c r="AA1609" s="46">
        <f t="shared" si="33"/>
        <v>0.95956929668424906</v>
      </c>
      <c r="AB1609" s="46"/>
    </row>
    <row r="1610" spans="1:28" x14ac:dyDescent="0.25">
      <c r="A1610">
        <v>6988</v>
      </c>
      <c r="B1610" s="1">
        <v>45535.463488298599</v>
      </c>
      <c r="C1610" s="1">
        <v>45535</v>
      </c>
      <c r="D1610" t="s">
        <v>9100</v>
      </c>
      <c r="E1610" t="s">
        <v>9101</v>
      </c>
      <c r="F1610" t="s">
        <v>664</v>
      </c>
      <c r="G1610">
        <v>82</v>
      </c>
      <c r="H1610" t="b">
        <v>0</v>
      </c>
      <c r="I1610" t="s">
        <v>9102</v>
      </c>
      <c r="J1610" t="s">
        <v>9711</v>
      </c>
      <c r="K1610" t="s">
        <v>7</v>
      </c>
      <c r="L1610" t="b">
        <v>0</v>
      </c>
      <c r="M1610" t="s">
        <v>6744</v>
      </c>
      <c r="N1610" t="b">
        <v>0</v>
      </c>
      <c r="O1610" t="b">
        <v>0</v>
      </c>
      <c r="P1610" t="b">
        <v>0</v>
      </c>
      <c r="Q1610" t="b">
        <v>1</v>
      </c>
      <c r="R1610" t="s">
        <v>2895</v>
      </c>
      <c r="S1610">
        <v>40</v>
      </c>
      <c r="T1610" t="b">
        <v>0</v>
      </c>
      <c r="V1610" t="s">
        <v>8</v>
      </c>
      <c r="W1610" t="s">
        <v>8</v>
      </c>
      <c r="X1610" s="11">
        <v>82</v>
      </c>
      <c r="Y1610">
        <v>1</v>
      </c>
      <c r="Z1610" s="46" cm="1">
        <f t="array" ref="Z1610">IF(V1610="NA",$AD$2,(INDEX($BL$4:$BL$73,MATCH(V1610&amp;W1610,$BK$4:$BK$73&amp;$BJ$4:$BJ$73,0))))</f>
        <v>-4.0430703315750931E-2</v>
      </c>
      <c r="AA1610" s="46">
        <f t="shared" si="33"/>
        <v>0.95956929668424906</v>
      </c>
      <c r="AB1610" s="46"/>
    </row>
    <row r="1611" spans="1:28" x14ac:dyDescent="0.25">
      <c r="A1611">
        <v>6989</v>
      </c>
      <c r="B1611" s="1">
        <v>45535.463198692101</v>
      </c>
      <c r="C1611" s="1">
        <v>45535</v>
      </c>
      <c r="D1611" t="s">
        <v>9100</v>
      </c>
      <c r="E1611" t="s">
        <v>9101</v>
      </c>
      <c r="F1611" t="s">
        <v>790</v>
      </c>
      <c r="G1611">
        <v>87</v>
      </c>
      <c r="H1611" t="b">
        <v>0</v>
      </c>
      <c r="I1611" t="s">
        <v>9102</v>
      </c>
      <c r="J1611" t="s">
        <v>9711</v>
      </c>
      <c r="K1611" t="s">
        <v>7</v>
      </c>
      <c r="L1611" t="b">
        <v>0</v>
      </c>
      <c r="M1611" t="s">
        <v>11539</v>
      </c>
      <c r="N1611" t="b">
        <v>0</v>
      </c>
      <c r="O1611" t="b">
        <v>0</v>
      </c>
      <c r="P1611" t="b">
        <v>0</v>
      </c>
      <c r="Q1611" t="b">
        <v>1</v>
      </c>
      <c r="R1611" t="s">
        <v>11540</v>
      </c>
      <c r="S1611">
        <v>40</v>
      </c>
      <c r="T1611" t="b">
        <v>0</v>
      </c>
      <c r="V1611" t="s">
        <v>8</v>
      </c>
      <c r="W1611" t="s">
        <v>8</v>
      </c>
      <c r="X1611" s="11">
        <v>87</v>
      </c>
      <c r="Y1611">
        <v>1</v>
      </c>
      <c r="Z1611" s="46" cm="1">
        <f t="array" ref="Z1611">IF(V1611="NA",$AD$2,(INDEX($BL$4:$BL$73,MATCH(V1611&amp;W1611,$BK$4:$BK$73&amp;$BJ$4:$BJ$73,0))))</f>
        <v>-4.0430703315750931E-2</v>
      </c>
      <c r="AA1611" s="46">
        <f t="shared" si="33"/>
        <v>0.95956929668424906</v>
      </c>
      <c r="AB1611" s="46"/>
    </row>
    <row r="1612" spans="1:28" x14ac:dyDescent="0.25">
      <c r="A1612">
        <v>6993</v>
      </c>
      <c r="B1612" s="1">
        <v>45535.460828229203</v>
      </c>
      <c r="C1612" s="1">
        <v>45535</v>
      </c>
      <c r="D1612" t="s">
        <v>9100</v>
      </c>
      <c r="E1612" t="s">
        <v>9101</v>
      </c>
      <c r="F1612" t="s">
        <v>664</v>
      </c>
      <c r="G1612">
        <v>84</v>
      </c>
      <c r="H1612" t="b">
        <v>0</v>
      </c>
      <c r="I1612" t="s">
        <v>9102</v>
      </c>
      <c r="J1612" t="s">
        <v>9711</v>
      </c>
      <c r="K1612" t="s">
        <v>7</v>
      </c>
      <c r="L1612" t="b">
        <v>0</v>
      </c>
      <c r="M1612" t="s">
        <v>11541</v>
      </c>
      <c r="N1612" t="b">
        <v>0</v>
      </c>
      <c r="O1612" t="b">
        <v>0</v>
      </c>
      <c r="P1612" t="b">
        <v>0</v>
      </c>
      <c r="Q1612" t="b">
        <v>1</v>
      </c>
      <c r="R1612" t="s">
        <v>11542</v>
      </c>
      <c r="S1612">
        <v>40</v>
      </c>
      <c r="T1612" t="b">
        <v>0</v>
      </c>
      <c r="V1612" t="s">
        <v>888</v>
      </c>
      <c r="W1612">
        <v>5</v>
      </c>
      <c r="X1612" s="11">
        <v>87</v>
      </c>
      <c r="Y1612">
        <v>1</v>
      </c>
      <c r="Z1612" s="46" cm="1">
        <f t="array" ref="Z1612">IF(V1612="NA",$AD$2,(INDEX($BL$4:$BL$73,MATCH(V1612&amp;W1612,$BK$4:$BK$73&amp;$BJ$4:$BJ$73,0))))</f>
        <v>4.1970782120221983E-2</v>
      </c>
      <c r="AA1612" s="46">
        <f t="shared" si="33"/>
        <v>1.041970782120222</v>
      </c>
      <c r="AB1612" s="46"/>
    </row>
    <row r="1613" spans="1:28" x14ac:dyDescent="0.25">
      <c r="A1613">
        <v>6996</v>
      </c>
      <c r="B1613" s="1">
        <v>45535.459568159698</v>
      </c>
      <c r="C1613" s="1">
        <v>45535</v>
      </c>
      <c r="D1613" t="s">
        <v>9100</v>
      </c>
      <c r="E1613" t="s">
        <v>9101</v>
      </c>
      <c r="F1613" t="s">
        <v>790</v>
      </c>
      <c r="G1613">
        <v>72</v>
      </c>
      <c r="H1613" t="b">
        <v>0</v>
      </c>
      <c r="I1613" t="s">
        <v>9102</v>
      </c>
      <c r="J1613" t="s">
        <v>9711</v>
      </c>
      <c r="K1613" t="s">
        <v>7</v>
      </c>
      <c r="L1613" t="b">
        <v>0</v>
      </c>
      <c r="M1613" t="s">
        <v>11543</v>
      </c>
      <c r="N1613" t="b">
        <v>0</v>
      </c>
      <c r="O1613" t="b">
        <v>0</v>
      </c>
      <c r="P1613" t="b">
        <v>0</v>
      </c>
      <c r="Q1613" t="b">
        <v>1</v>
      </c>
      <c r="R1613" t="s">
        <v>11544</v>
      </c>
      <c r="S1613">
        <v>40</v>
      </c>
      <c r="T1613" t="b">
        <v>0</v>
      </c>
      <c r="V1613" t="s">
        <v>886</v>
      </c>
      <c r="W1613">
        <v>4</v>
      </c>
      <c r="X1613" s="11">
        <v>72</v>
      </c>
      <c r="Y1613">
        <v>1</v>
      </c>
      <c r="Z1613" s="46" cm="1">
        <f t="array" ref="Z1613">IF(V1613="NA",$AD$2,(INDEX($BL$4:$BL$73,MATCH(V1613&amp;W1613,$BK$4:$BK$73&amp;$BJ$4:$BJ$73,0))))</f>
        <v>1.0498615788681297E-2</v>
      </c>
      <c r="AA1613" s="46">
        <f t="shared" si="33"/>
        <v>1.0104986157886813</v>
      </c>
      <c r="AB1613" s="46"/>
    </row>
    <row r="1614" spans="1:28" x14ac:dyDescent="0.25">
      <c r="A1614">
        <v>6997</v>
      </c>
      <c r="B1614" s="1">
        <v>45535.4592774884</v>
      </c>
      <c r="C1614" s="1">
        <v>45535</v>
      </c>
      <c r="D1614" t="s">
        <v>9100</v>
      </c>
      <c r="E1614" t="s">
        <v>9101</v>
      </c>
      <c r="F1614" t="s">
        <v>664</v>
      </c>
      <c r="G1614">
        <v>81</v>
      </c>
      <c r="H1614" t="b">
        <v>0</v>
      </c>
      <c r="I1614" t="s">
        <v>9102</v>
      </c>
      <c r="J1614" t="s">
        <v>9103</v>
      </c>
      <c r="K1614" t="s">
        <v>7</v>
      </c>
      <c r="L1614" t="b">
        <v>0</v>
      </c>
      <c r="M1614" t="s">
        <v>11545</v>
      </c>
      <c r="N1614" t="b">
        <v>0</v>
      </c>
      <c r="O1614" t="b">
        <v>0</v>
      </c>
      <c r="P1614" t="b">
        <v>0</v>
      </c>
      <c r="Q1614" t="b">
        <v>1</v>
      </c>
      <c r="R1614" t="s">
        <v>11546</v>
      </c>
      <c r="S1614">
        <v>40</v>
      </c>
      <c r="T1614" t="b">
        <v>0</v>
      </c>
      <c r="V1614" t="s">
        <v>886</v>
      </c>
      <c r="W1614">
        <v>5</v>
      </c>
      <c r="X1614" s="11">
        <v>82</v>
      </c>
      <c r="Y1614">
        <v>1</v>
      </c>
      <c r="Z1614" s="46" cm="1">
        <f t="array" ref="Z1614">IF(V1614="NA",$AD$2,(INDEX($BL$4:$BL$73,MATCH(V1614&amp;W1614,$BK$4:$BK$73&amp;$BJ$4:$BJ$73,0))))</f>
        <v>4.1970782120221983E-2</v>
      </c>
      <c r="AA1614" s="46">
        <f t="shared" si="33"/>
        <v>1.041970782120222</v>
      </c>
      <c r="AB1614" s="46"/>
    </row>
    <row r="1615" spans="1:28" x14ac:dyDescent="0.25">
      <c r="A1615">
        <v>6999</v>
      </c>
      <c r="B1615" s="1">
        <v>45535.458440104201</v>
      </c>
      <c r="C1615" s="1">
        <v>45535</v>
      </c>
      <c r="D1615" t="s">
        <v>9100</v>
      </c>
      <c r="E1615" t="s">
        <v>9101</v>
      </c>
      <c r="F1615" t="s">
        <v>664</v>
      </c>
      <c r="G1615">
        <v>81</v>
      </c>
      <c r="H1615" t="b">
        <v>0</v>
      </c>
      <c r="I1615" t="s">
        <v>9102</v>
      </c>
      <c r="J1615" t="s">
        <v>9103</v>
      </c>
      <c r="K1615" t="s">
        <v>7</v>
      </c>
      <c r="L1615" t="b">
        <v>0</v>
      </c>
      <c r="M1615" t="s">
        <v>11547</v>
      </c>
      <c r="N1615" t="b">
        <v>0</v>
      </c>
      <c r="O1615" t="b">
        <v>0</v>
      </c>
      <c r="P1615" t="b">
        <v>0</v>
      </c>
      <c r="Q1615" t="b">
        <v>1</v>
      </c>
      <c r="R1615" t="s">
        <v>11548</v>
      </c>
      <c r="S1615">
        <v>40</v>
      </c>
      <c r="T1615" t="b">
        <v>0</v>
      </c>
      <c r="V1615" t="s">
        <v>8</v>
      </c>
      <c r="W1615" t="s">
        <v>8</v>
      </c>
      <c r="X1615" s="11">
        <v>82</v>
      </c>
      <c r="Y1615">
        <v>1</v>
      </c>
      <c r="Z1615" s="46" cm="1">
        <f t="array" ref="Z1615">IF(V1615="NA",$AD$2,(INDEX($BL$4:$BL$73,MATCH(V1615&amp;W1615,$BK$4:$BK$73&amp;$BJ$4:$BJ$73,0))))</f>
        <v>-4.0430703315750931E-2</v>
      </c>
      <c r="AA1615" s="46">
        <f t="shared" si="33"/>
        <v>0.95956929668424906</v>
      </c>
      <c r="AB1615" s="46"/>
    </row>
    <row r="1616" spans="1:28" x14ac:dyDescent="0.25">
      <c r="A1616">
        <v>7006</v>
      </c>
      <c r="B1616" s="1">
        <v>45535.456460902802</v>
      </c>
      <c r="C1616" s="1">
        <v>45535</v>
      </c>
      <c r="D1616" t="s">
        <v>9100</v>
      </c>
      <c r="E1616" t="s">
        <v>9101</v>
      </c>
      <c r="F1616" t="s">
        <v>790</v>
      </c>
      <c r="G1616">
        <v>74</v>
      </c>
      <c r="H1616" t="b">
        <v>0</v>
      </c>
      <c r="I1616" t="s">
        <v>9102</v>
      </c>
      <c r="J1616" t="s">
        <v>9103</v>
      </c>
      <c r="K1616" t="s">
        <v>7</v>
      </c>
      <c r="L1616" t="b">
        <v>0</v>
      </c>
      <c r="M1616" t="s">
        <v>6743</v>
      </c>
      <c r="N1616" t="b">
        <v>0</v>
      </c>
      <c r="O1616" t="b">
        <v>0</v>
      </c>
      <c r="P1616" t="b">
        <v>0</v>
      </c>
      <c r="Q1616" t="b">
        <v>1</v>
      </c>
      <c r="R1616" t="s">
        <v>1418</v>
      </c>
      <c r="S1616">
        <v>40</v>
      </c>
      <c r="T1616" t="b">
        <v>0</v>
      </c>
      <c r="V1616" t="s">
        <v>8</v>
      </c>
      <c r="W1616" t="s">
        <v>8</v>
      </c>
      <c r="X1616" s="11">
        <v>77</v>
      </c>
      <c r="Y1616">
        <v>1</v>
      </c>
      <c r="Z1616" s="46" cm="1">
        <f t="array" ref="Z1616">IF(V1616="NA",$AD$2,(INDEX($BL$4:$BL$73,MATCH(V1616&amp;W1616,$BK$4:$BK$73&amp;$BJ$4:$BJ$73,0))))</f>
        <v>-4.0430703315750931E-2</v>
      </c>
      <c r="AA1616" s="46">
        <f t="shared" si="33"/>
        <v>0.95956929668424906</v>
      </c>
      <c r="AB1616" s="46"/>
    </row>
    <row r="1617" spans="1:28" x14ac:dyDescent="0.25">
      <c r="A1617">
        <v>7007</v>
      </c>
      <c r="B1617" s="1">
        <v>45535.456132187501</v>
      </c>
      <c r="C1617" s="1">
        <v>45535</v>
      </c>
      <c r="D1617" t="s">
        <v>9100</v>
      </c>
      <c r="E1617" t="s">
        <v>9101</v>
      </c>
      <c r="F1617" t="s">
        <v>664</v>
      </c>
      <c r="G1617">
        <v>73</v>
      </c>
      <c r="H1617" t="b">
        <v>0</v>
      </c>
      <c r="I1617" t="s">
        <v>9102</v>
      </c>
      <c r="J1617" t="s">
        <v>9103</v>
      </c>
      <c r="K1617" t="s">
        <v>7</v>
      </c>
      <c r="L1617" t="b">
        <v>0</v>
      </c>
      <c r="M1617" t="s">
        <v>11549</v>
      </c>
      <c r="N1617" t="b">
        <v>0</v>
      </c>
      <c r="O1617" t="b">
        <v>0</v>
      </c>
      <c r="P1617" t="b">
        <v>0</v>
      </c>
      <c r="Q1617" t="b">
        <v>1</v>
      </c>
      <c r="R1617" t="s">
        <v>11550</v>
      </c>
      <c r="S1617">
        <v>40</v>
      </c>
      <c r="T1617" t="b">
        <v>0</v>
      </c>
      <c r="V1617" t="s">
        <v>8</v>
      </c>
      <c r="W1617" t="s">
        <v>8</v>
      </c>
      <c r="X1617" s="11">
        <v>77</v>
      </c>
      <c r="Y1617">
        <v>1</v>
      </c>
      <c r="Z1617" s="46" cm="1">
        <f t="array" ref="Z1617">IF(V1617="NA",$AD$2,(INDEX($BL$4:$BL$73,MATCH(V1617&amp;W1617,$BK$4:$BK$73&amp;$BJ$4:$BJ$73,0))))</f>
        <v>-4.0430703315750931E-2</v>
      </c>
      <c r="AA1617" s="46">
        <f t="shared" si="33"/>
        <v>0.95956929668424906</v>
      </c>
      <c r="AB1617" s="46"/>
    </row>
    <row r="1618" spans="1:28" x14ac:dyDescent="0.25">
      <c r="A1618">
        <v>7008</v>
      </c>
      <c r="B1618" s="1">
        <v>45535.455832453699</v>
      </c>
      <c r="C1618" s="1">
        <v>45535</v>
      </c>
      <c r="D1618" t="s">
        <v>9100</v>
      </c>
      <c r="E1618" t="s">
        <v>9101</v>
      </c>
      <c r="F1618" t="s">
        <v>664</v>
      </c>
      <c r="G1618">
        <v>74</v>
      </c>
      <c r="H1618" t="b">
        <v>0</v>
      </c>
      <c r="I1618" t="s">
        <v>9102</v>
      </c>
      <c r="J1618" t="s">
        <v>9103</v>
      </c>
      <c r="K1618" t="s">
        <v>7</v>
      </c>
      <c r="L1618" t="b">
        <v>0</v>
      </c>
      <c r="M1618" t="s">
        <v>11551</v>
      </c>
      <c r="N1618" t="b">
        <v>0</v>
      </c>
      <c r="O1618" t="b">
        <v>0</v>
      </c>
      <c r="P1618" t="b">
        <v>0</v>
      </c>
      <c r="Q1618" t="b">
        <v>1</v>
      </c>
      <c r="R1618" t="s">
        <v>11552</v>
      </c>
      <c r="S1618">
        <v>40</v>
      </c>
      <c r="T1618" t="b">
        <v>0</v>
      </c>
      <c r="V1618" t="s">
        <v>886</v>
      </c>
      <c r="W1618">
        <v>4</v>
      </c>
      <c r="X1618" s="11">
        <v>77</v>
      </c>
      <c r="Y1618">
        <v>1</v>
      </c>
      <c r="Z1618" s="46" cm="1">
        <f t="array" ref="Z1618">IF(V1618="NA",$AD$2,(INDEX($BL$4:$BL$73,MATCH(V1618&amp;W1618,$BK$4:$BK$73&amp;$BJ$4:$BJ$73,0))))</f>
        <v>1.0498615788681297E-2</v>
      </c>
      <c r="AA1618" s="46">
        <f t="shared" si="33"/>
        <v>1.0104986157886813</v>
      </c>
      <c r="AB1618" s="46"/>
    </row>
    <row r="1619" spans="1:28" x14ac:dyDescent="0.25">
      <c r="A1619">
        <v>7009</v>
      </c>
      <c r="B1619" s="1">
        <v>45535.455510902801</v>
      </c>
      <c r="C1619" s="1">
        <v>45535</v>
      </c>
      <c r="D1619" t="s">
        <v>9100</v>
      </c>
      <c r="E1619" t="s">
        <v>9101</v>
      </c>
      <c r="F1619" t="s">
        <v>790</v>
      </c>
      <c r="G1619">
        <v>77</v>
      </c>
      <c r="H1619" t="b">
        <v>0</v>
      </c>
      <c r="I1619" t="s">
        <v>9102</v>
      </c>
      <c r="J1619" t="s">
        <v>9103</v>
      </c>
      <c r="K1619" t="s">
        <v>7</v>
      </c>
      <c r="L1619" t="b">
        <v>0</v>
      </c>
      <c r="M1619" t="s">
        <v>11553</v>
      </c>
      <c r="N1619" t="b">
        <v>0</v>
      </c>
      <c r="O1619" t="b">
        <v>0</v>
      </c>
      <c r="P1619" t="b">
        <v>0</v>
      </c>
      <c r="Q1619" t="b">
        <v>1</v>
      </c>
      <c r="R1619" t="s">
        <v>11554</v>
      </c>
      <c r="S1619">
        <v>40</v>
      </c>
      <c r="T1619" t="b">
        <v>0</v>
      </c>
      <c r="V1619" t="s">
        <v>658</v>
      </c>
      <c r="W1619">
        <v>4</v>
      </c>
      <c r="X1619" s="11">
        <v>77</v>
      </c>
      <c r="Y1619">
        <v>1</v>
      </c>
      <c r="Z1619" s="46" cm="1">
        <f t="array" ref="Z1619">IF(V1619="NA",$AD$2,(INDEX($BL$4:$BL$73,MATCH(V1619&amp;W1619,$BK$4:$BK$73&amp;$BJ$4:$BJ$73,0))))</f>
        <v>1.1678733304575896E-2</v>
      </c>
      <c r="AA1619" s="46">
        <f t="shared" si="33"/>
        <v>1.0116787333045758</v>
      </c>
      <c r="AB1619" s="46"/>
    </row>
    <row r="1620" spans="1:28" x14ac:dyDescent="0.25">
      <c r="A1620">
        <v>7010</v>
      </c>
      <c r="B1620" s="1">
        <v>45535.455231400498</v>
      </c>
      <c r="C1620" s="1">
        <v>45535</v>
      </c>
      <c r="D1620" t="s">
        <v>9100</v>
      </c>
      <c r="E1620" t="s">
        <v>9101</v>
      </c>
      <c r="F1620" t="s">
        <v>790</v>
      </c>
      <c r="G1620">
        <v>77</v>
      </c>
      <c r="H1620" t="b">
        <v>0</v>
      </c>
      <c r="I1620" t="s">
        <v>9102</v>
      </c>
      <c r="J1620" t="s">
        <v>9103</v>
      </c>
      <c r="K1620" t="s">
        <v>7</v>
      </c>
      <c r="L1620" t="b">
        <v>0</v>
      </c>
      <c r="M1620" t="s">
        <v>11555</v>
      </c>
      <c r="N1620" t="b">
        <v>0</v>
      </c>
      <c r="O1620" t="b">
        <v>0</v>
      </c>
      <c r="P1620" t="b">
        <v>0</v>
      </c>
      <c r="Q1620" t="b">
        <v>1</v>
      </c>
      <c r="R1620" t="s">
        <v>11556</v>
      </c>
      <c r="S1620">
        <v>40</v>
      </c>
      <c r="T1620" t="b">
        <v>0</v>
      </c>
      <c r="V1620" t="s">
        <v>886</v>
      </c>
      <c r="W1620">
        <v>3</v>
      </c>
      <c r="X1620" s="11">
        <v>77</v>
      </c>
      <c r="Y1620">
        <v>1</v>
      </c>
      <c r="Z1620" s="46" cm="1">
        <f t="array" ref="Z1620">IF(V1620="NA",$AD$2,(INDEX($BL$4:$BL$73,MATCH(V1620&amp;W1620,$BK$4:$BK$73&amp;$BJ$4:$BJ$73,0))))</f>
        <v>1.8952516812716664E-2</v>
      </c>
      <c r="AA1620" s="46">
        <f t="shared" si="33"/>
        <v>1.0189525168127167</v>
      </c>
      <c r="AB1620" s="46"/>
    </row>
    <row r="1621" spans="1:28" x14ac:dyDescent="0.25">
      <c r="A1621">
        <v>7017</v>
      </c>
      <c r="B1621" s="1">
        <v>45535.448420648201</v>
      </c>
      <c r="C1621" s="1">
        <v>45535</v>
      </c>
      <c r="D1621" t="s">
        <v>9100</v>
      </c>
      <c r="E1621" t="s">
        <v>9101</v>
      </c>
      <c r="F1621" t="s">
        <v>664</v>
      </c>
      <c r="G1621">
        <v>74</v>
      </c>
      <c r="H1621" t="b">
        <v>0</v>
      </c>
      <c r="I1621" t="s">
        <v>9102</v>
      </c>
      <c r="J1621" t="s">
        <v>9103</v>
      </c>
      <c r="K1621" t="s">
        <v>7</v>
      </c>
      <c r="L1621" t="b">
        <v>0</v>
      </c>
      <c r="M1621" t="s">
        <v>11557</v>
      </c>
      <c r="N1621" t="b">
        <v>0</v>
      </c>
      <c r="O1621" t="b">
        <v>0</v>
      </c>
      <c r="P1621" t="b">
        <v>0</v>
      </c>
      <c r="Q1621" t="b">
        <v>1</v>
      </c>
      <c r="R1621" t="s">
        <v>11558</v>
      </c>
      <c r="S1621">
        <v>40</v>
      </c>
      <c r="T1621" t="b">
        <v>0</v>
      </c>
      <c r="V1621" t="s">
        <v>886</v>
      </c>
      <c r="W1621">
        <v>4</v>
      </c>
      <c r="X1621" s="11">
        <v>77</v>
      </c>
      <c r="Y1621">
        <v>1</v>
      </c>
      <c r="Z1621" s="46" cm="1">
        <f t="array" ref="Z1621">IF(V1621="NA",$AD$2,(INDEX($BL$4:$BL$73,MATCH(V1621&amp;W1621,$BK$4:$BK$73&amp;$BJ$4:$BJ$73,0))))</f>
        <v>1.0498615788681297E-2</v>
      </c>
      <c r="AA1621" s="46">
        <f t="shared" si="33"/>
        <v>1.0104986157886813</v>
      </c>
      <c r="AB1621" s="46"/>
    </row>
    <row r="1622" spans="1:28" x14ac:dyDescent="0.25">
      <c r="A1622">
        <v>7018</v>
      </c>
      <c r="B1622" s="1">
        <v>45535.448051979198</v>
      </c>
      <c r="C1622" s="1">
        <v>45535</v>
      </c>
      <c r="D1622" t="s">
        <v>9100</v>
      </c>
      <c r="E1622" t="s">
        <v>9101</v>
      </c>
      <c r="F1622" t="s">
        <v>790</v>
      </c>
      <c r="G1622">
        <v>85</v>
      </c>
      <c r="H1622" t="b">
        <v>0</v>
      </c>
      <c r="I1622" t="s">
        <v>9102</v>
      </c>
      <c r="J1622" t="s">
        <v>9103</v>
      </c>
      <c r="K1622" t="s">
        <v>7</v>
      </c>
      <c r="L1622" t="b">
        <v>0</v>
      </c>
      <c r="M1622" t="s">
        <v>6742</v>
      </c>
      <c r="N1622" t="b">
        <v>0</v>
      </c>
      <c r="O1622" t="b">
        <v>0</v>
      </c>
      <c r="P1622" t="b">
        <v>0</v>
      </c>
      <c r="Q1622" t="b">
        <v>1</v>
      </c>
      <c r="R1622" t="s">
        <v>1417</v>
      </c>
      <c r="S1622">
        <v>40</v>
      </c>
      <c r="T1622" t="b">
        <v>0</v>
      </c>
      <c r="V1622" t="s">
        <v>8</v>
      </c>
      <c r="W1622" t="s">
        <v>8</v>
      </c>
      <c r="X1622" s="11">
        <v>87</v>
      </c>
      <c r="Y1622">
        <v>1</v>
      </c>
      <c r="Z1622" s="46" cm="1">
        <f t="array" ref="Z1622">IF(V1622="NA",$AD$2,(INDEX($BL$4:$BL$73,MATCH(V1622&amp;W1622,$BK$4:$BK$73&amp;$BJ$4:$BJ$73,0))))</f>
        <v>-4.0430703315750931E-2</v>
      </c>
      <c r="AA1622" s="46">
        <f t="shared" si="33"/>
        <v>0.95956929668424906</v>
      </c>
      <c r="AB1622" s="46"/>
    </row>
    <row r="1623" spans="1:28" x14ac:dyDescent="0.25">
      <c r="A1623">
        <v>7031</v>
      </c>
      <c r="B1623" s="1">
        <v>45535.443513368104</v>
      </c>
      <c r="C1623" s="1">
        <v>45535</v>
      </c>
      <c r="D1623" t="s">
        <v>9100</v>
      </c>
      <c r="E1623" t="s">
        <v>9101</v>
      </c>
      <c r="F1623" t="s">
        <v>664</v>
      </c>
      <c r="G1623">
        <v>80</v>
      </c>
      <c r="H1623" t="b">
        <v>0</v>
      </c>
      <c r="I1623" t="s">
        <v>9102</v>
      </c>
      <c r="J1623" t="s">
        <v>9103</v>
      </c>
      <c r="K1623" t="s">
        <v>7</v>
      </c>
      <c r="L1623" t="b">
        <v>0</v>
      </c>
      <c r="M1623" t="s">
        <v>11559</v>
      </c>
      <c r="N1623" t="b">
        <v>0</v>
      </c>
      <c r="O1623" t="b">
        <v>0</v>
      </c>
      <c r="P1623" t="b">
        <v>0</v>
      </c>
      <c r="Q1623" t="b">
        <v>1</v>
      </c>
      <c r="R1623" t="s">
        <v>11560</v>
      </c>
      <c r="S1623">
        <v>40</v>
      </c>
      <c r="T1623" t="b">
        <v>0</v>
      </c>
      <c r="V1623" t="s">
        <v>743</v>
      </c>
      <c r="W1623">
        <v>4</v>
      </c>
      <c r="X1623" s="11">
        <v>82</v>
      </c>
      <c r="Y1623">
        <v>1</v>
      </c>
      <c r="Z1623" s="46" cm="1">
        <f t="array" ref="Z1623">IF(V1623="NA",$AD$2,(INDEX($BL$4:$BL$73,MATCH(V1623&amp;W1623,$BK$4:$BK$73&amp;$BJ$4:$BJ$73,0))))</f>
        <v>1.1678733304575811E-2</v>
      </c>
      <c r="AA1623" s="46">
        <f t="shared" si="33"/>
        <v>1.0116787333045758</v>
      </c>
      <c r="AB1623" s="46"/>
    </row>
    <row r="1624" spans="1:28" x14ac:dyDescent="0.25">
      <c r="A1624">
        <v>7034</v>
      </c>
      <c r="B1624" s="1">
        <v>45535.442500393503</v>
      </c>
      <c r="C1624" s="1">
        <v>45535</v>
      </c>
      <c r="D1624" t="s">
        <v>9100</v>
      </c>
      <c r="E1624" t="s">
        <v>9101</v>
      </c>
      <c r="F1624" t="s">
        <v>664</v>
      </c>
      <c r="G1624">
        <v>76</v>
      </c>
      <c r="H1624" t="b">
        <v>0</v>
      </c>
      <c r="I1624" t="s">
        <v>9102</v>
      </c>
      <c r="J1624" t="s">
        <v>9103</v>
      </c>
      <c r="K1624" t="s">
        <v>7</v>
      </c>
      <c r="L1624" t="b">
        <v>0</v>
      </c>
      <c r="M1624" t="s">
        <v>11561</v>
      </c>
      <c r="N1624" t="b">
        <v>0</v>
      </c>
      <c r="O1624" t="b">
        <v>0</v>
      </c>
      <c r="P1624" t="b">
        <v>0</v>
      </c>
      <c r="Q1624" t="b">
        <v>1</v>
      </c>
      <c r="R1624" t="s">
        <v>11562</v>
      </c>
      <c r="S1624">
        <v>40</v>
      </c>
      <c r="T1624" t="b">
        <v>0</v>
      </c>
      <c r="V1624" t="s">
        <v>658</v>
      </c>
      <c r="W1624">
        <v>4</v>
      </c>
      <c r="X1624" s="11">
        <v>77</v>
      </c>
      <c r="Y1624">
        <v>1</v>
      </c>
      <c r="Z1624" s="46" cm="1">
        <f t="array" ref="Z1624">IF(V1624="NA",$AD$2,(INDEX($BL$4:$BL$73,MATCH(V1624&amp;W1624,$BK$4:$BK$73&amp;$BJ$4:$BJ$73,0))))</f>
        <v>1.1678733304575896E-2</v>
      </c>
      <c r="AA1624" s="46">
        <f t="shared" si="33"/>
        <v>1.0116787333045758</v>
      </c>
      <c r="AB1624" s="46"/>
    </row>
    <row r="1625" spans="1:28" x14ac:dyDescent="0.25">
      <c r="A1625">
        <v>7036</v>
      </c>
      <c r="B1625" s="1">
        <v>45535.441789166704</v>
      </c>
      <c r="C1625" s="1">
        <v>45535</v>
      </c>
      <c r="D1625" t="s">
        <v>9100</v>
      </c>
      <c r="E1625" t="s">
        <v>9101</v>
      </c>
      <c r="F1625" t="s">
        <v>790</v>
      </c>
      <c r="G1625">
        <v>84</v>
      </c>
      <c r="H1625" t="b">
        <v>0</v>
      </c>
      <c r="I1625" t="s">
        <v>9102</v>
      </c>
      <c r="J1625" t="s">
        <v>9103</v>
      </c>
      <c r="K1625" t="s">
        <v>7</v>
      </c>
      <c r="L1625" t="b">
        <v>0</v>
      </c>
      <c r="M1625" t="s">
        <v>6741</v>
      </c>
      <c r="N1625" t="b">
        <v>0</v>
      </c>
      <c r="O1625" t="b">
        <v>0</v>
      </c>
      <c r="P1625" t="b">
        <v>0</v>
      </c>
      <c r="Q1625" t="b">
        <v>1</v>
      </c>
      <c r="R1625" t="s">
        <v>1412</v>
      </c>
      <c r="S1625">
        <v>40</v>
      </c>
      <c r="T1625" t="b">
        <v>0</v>
      </c>
      <c r="V1625" t="s">
        <v>8</v>
      </c>
      <c r="W1625" t="s">
        <v>8</v>
      </c>
      <c r="X1625" s="11">
        <v>87</v>
      </c>
      <c r="Y1625">
        <v>1</v>
      </c>
      <c r="Z1625" s="46" cm="1">
        <f t="array" ref="Z1625">IF(V1625="NA",$AD$2,(INDEX($BL$4:$BL$73,MATCH(V1625&amp;W1625,$BK$4:$BK$73&amp;$BJ$4:$BJ$73,0))))</f>
        <v>-4.0430703315750931E-2</v>
      </c>
      <c r="AA1625" s="46">
        <f t="shared" si="33"/>
        <v>0.95956929668424906</v>
      </c>
      <c r="AB1625" s="46"/>
    </row>
    <row r="1626" spans="1:28" x14ac:dyDescent="0.25">
      <c r="A1626">
        <v>7037</v>
      </c>
      <c r="B1626" s="1">
        <v>45535.4414101968</v>
      </c>
      <c r="C1626" s="1">
        <v>45535</v>
      </c>
      <c r="D1626" t="s">
        <v>9100</v>
      </c>
      <c r="E1626" t="s">
        <v>9101</v>
      </c>
      <c r="F1626" t="s">
        <v>790</v>
      </c>
      <c r="G1626">
        <v>71</v>
      </c>
      <c r="H1626" t="b">
        <v>0</v>
      </c>
      <c r="I1626" t="s">
        <v>9102</v>
      </c>
      <c r="J1626" t="s">
        <v>9103</v>
      </c>
      <c r="K1626" t="s">
        <v>7</v>
      </c>
      <c r="L1626" t="b">
        <v>0</v>
      </c>
      <c r="M1626" t="s">
        <v>11563</v>
      </c>
      <c r="N1626" t="b">
        <v>0</v>
      </c>
      <c r="O1626" t="b">
        <v>0</v>
      </c>
      <c r="P1626" t="b">
        <v>0</v>
      </c>
      <c r="Q1626" t="b">
        <v>1</v>
      </c>
      <c r="R1626" t="s">
        <v>11564</v>
      </c>
      <c r="S1626">
        <v>40</v>
      </c>
      <c r="T1626" t="b">
        <v>0</v>
      </c>
      <c r="V1626" t="s">
        <v>886</v>
      </c>
      <c r="W1626">
        <v>3</v>
      </c>
      <c r="X1626" s="11">
        <v>72</v>
      </c>
      <c r="Y1626">
        <v>1</v>
      </c>
      <c r="Z1626" s="46" cm="1">
        <f t="array" ref="Z1626">IF(V1626="NA",$AD$2,(INDEX($BL$4:$BL$73,MATCH(V1626&amp;W1626,$BK$4:$BK$73&amp;$BJ$4:$BJ$73,0))))</f>
        <v>1.8952516812716664E-2</v>
      </c>
      <c r="AA1626" s="46">
        <f t="shared" si="33"/>
        <v>1.0189525168127167</v>
      </c>
      <c r="AB1626" s="46"/>
    </row>
    <row r="1627" spans="1:28" x14ac:dyDescent="0.25">
      <c r="A1627">
        <v>7038</v>
      </c>
      <c r="B1627" s="1">
        <v>45535.4410426389</v>
      </c>
      <c r="C1627" s="1">
        <v>45535</v>
      </c>
      <c r="D1627" t="s">
        <v>9100</v>
      </c>
      <c r="E1627" t="s">
        <v>9101</v>
      </c>
      <c r="F1627" t="s">
        <v>664</v>
      </c>
      <c r="G1627">
        <v>78</v>
      </c>
      <c r="H1627" t="b">
        <v>0</v>
      </c>
      <c r="I1627" t="s">
        <v>9102</v>
      </c>
      <c r="J1627" t="s">
        <v>9103</v>
      </c>
      <c r="K1627" t="s">
        <v>7</v>
      </c>
      <c r="L1627" t="b">
        <v>0</v>
      </c>
      <c r="M1627" t="s">
        <v>11565</v>
      </c>
      <c r="N1627" t="b">
        <v>0</v>
      </c>
      <c r="O1627" t="b">
        <v>0</v>
      </c>
      <c r="P1627" t="b">
        <v>0</v>
      </c>
      <c r="Q1627" t="b">
        <v>1</v>
      </c>
      <c r="R1627" t="s">
        <v>11566</v>
      </c>
      <c r="S1627">
        <v>40</v>
      </c>
      <c r="T1627" t="b">
        <v>0</v>
      </c>
      <c r="V1627" t="s">
        <v>886</v>
      </c>
      <c r="W1627">
        <v>4</v>
      </c>
      <c r="X1627" s="11">
        <v>82</v>
      </c>
      <c r="Y1627">
        <v>1</v>
      </c>
      <c r="Z1627" s="46" cm="1">
        <f t="array" ref="Z1627">IF(V1627="NA",$AD$2,(INDEX($BL$4:$BL$73,MATCH(V1627&amp;W1627,$BK$4:$BK$73&amp;$BJ$4:$BJ$73,0))))</f>
        <v>1.0498615788681297E-2</v>
      </c>
      <c r="AA1627" s="46">
        <f t="shared" si="33"/>
        <v>1.0104986157886813</v>
      </c>
      <c r="AB1627" s="46"/>
    </row>
    <row r="1628" spans="1:28" x14ac:dyDescent="0.25">
      <c r="A1628">
        <v>7049</v>
      </c>
      <c r="B1628" s="1">
        <v>45535.437321180601</v>
      </c>
      <c r="C1628" s="1">
        <v>45535</v>
      </c>
      <c r="D1628" t="s">
        <v>9100</v>
      </c>
      <c r="E1628" t="s">
        <v>9101</v>
      </c>
      <c r="F1628" t="s">
        <v>664</v>
      </c>
      <c r="G1628">
        <v>83</v>
      </c>
      <c r="H1628" t="b">
        <v>0</v>
      </c>
      <c r="I1628" t="s">
        <v>9102</v>
      </c>
      <c r="J1628" t="s">
        <v>9103</v>
      </c>
      <c r="K1628" t="s">
        <v>7</v>
      </c>
      <c r="L1628" t="b">
        <v>0</v>
      </c>
      <c r="M1628" t="s">
        <v>11567</v>
      </c>
      <c r="N1628" t="b">
        <v>0</v>
      </c>
      <c r="O1628" t="b">
        <v>0</v>
      </c>
      <c r="P1628" t="b">
        <v>0</v>
      </c>
      <c r="Q1628" t="b">
        <v>1</v>
      </c>
      <c r="R1628" t="s">
        <v>11568</v>
      </c>
      <c r="S1628">
        <v>40</v>
      </c>
      <c r="T1628" t="b">
        <v>0</v>
      </c>
      <c r="V1628" t="s">
        <v>8</v>
      </c>
      <c r="W1628" t="s">
        <v>8</v>
      </c>
      <c r="X1628" s="11">
        <v>87</v>
      </c>
      <c r="Y1628">
        <v>1</v>
      </c>
      <c r="Z1628" s="46" cm="1">
        <f t="array" ref="Z1628">IF(V1628="NA",$AD$2,(INDEX($BL$4:$BL$73,MATCH(V1628&amp;W1628,$BK$4:$BK$73&amp;$BJ$4:$BJ$73,0))))</f>
        <v>-4.0430703315750931E-2</v>
      </c>
      <c r="AA1628" s="46">
        <f t="shared" si="33"/>
        <v>0.95956929668424906</v>
      </c>
      <c r="AB1628" s="46"/>
    </row>
    <row r="1629" spans="1:28" x14ac:dyDescent="0.25">
      <c r="A1629">
        <v>7050</v>
      </c>
      <c r="B1629" s="1">
        <v>45535.436993692099</v>
      </c>
      <c r="C1629" s="1">
        <v>45535</v>
      </c>
      <c r="D1629" t="s">
        <v>9100</v>
      </c>
      <c r="E1629" t="s">
        <v>9101</v>
      </c>
      <c r="F1629" t="s">
        <v>790</v>
      </c>
      <c r="G1629">
        <v>75</v>
      </c>
      <c r="H1629" t="b">
        <v>0</v>
      </c>
      <c r="I1629" t="s">
        <v>9102</v>
      </c>
      <c r="J1629" t="s">
        <v>9103</v>
      </c>
      <c r="K1629" t="s">
        <v>7</v>
      </c>
      <c r="L1629" t="b">
        <v>0</v>
      </c>
      <c r="M1629" t="s">
        <v>1980</v>
      </c>
      <c r="N1629" t="b">
        <v>0</v>
      </c>
      <c r="O1629" t="b">
        <v>0</v>
      </c>
      <c r="P1629" t="b">
        <v>0</v>
      </c>
      <c r="Q1629" t="b">
        <v>1</v>
      </c>
      <c r="R1629" t="s">
        <v>11569</v>
      </c>
      <c r="S1629">
        <v>40</v>
      </c>
      <c r="T1629" t="b">
        <v>0</v>
      </c>
      <c r="V1629" t="s">
        <v>8</v>
      </c>
      <c r="W1629" t="s">
        <v>8</v>
      </c>
      <c r="X1629" s="11">
        <v>77</v>
      </c>
      <c r="Y1629">
        <v>1</v>
      </c>
      <c r="Z1629" s="46" cm="1">
        <f t="array" ref="Z1629">IF(V1629="NA",$AD$2,(INDEX($BL$4:$BL$73,MATCH(V1629&amp;W1629,$BK$4:$BK$73&amp;$BJ$4:$BJ$73,0))))</f>
        <v>-4.0430703315750931E-2</v>
      </c>
      <c r="AA1629" s="46">
        <f t="shared" si="33"/>
        <v>0.95956929668424906</v>
      </c>
      <c r="AB1629" s="46"/>
    </row>
    <row r="1630" spans="1:28" x14ac:dyDescent="0.25">
      <c r="A1630">
        <v>7051</v>
      </c>
      <c r="B1630" s="1">
        <v>45535.436690648101</v>
      </c>
      <c r="C1630" s="1">
        <v>45535</v>
      </c>
      <c r="D1630" t="s">
        <v>9100</v>
      </c>
      <c r="E1630" t="s">
        <v>9101</v>
      </c>
      <c r="F1630" t="s">
        <v>664</v>
      </c>
      <c r="G1630">
        <v>77</v>
      </c>
      <c r="H1630" t="b">
        <v>0</v>
      </c>
      <c r="I1630" t="s">
        <v>9102</v>
      </c>
      <c r="J1630" t="s">
        <v>9103</v>
      </c>
      <c r="K1630" t="s">
        <v>7</v>
      </c>
      <c r="L1630" t="b">
        <v>0</v>
      </c>
      <c r="M1630" t="s">
        <v>11570</v>
      </c>
      <c r="N1630" t="b">
        <v>0</v>
      </c>
      <c r="O1630" t="b">
        <v>0</v>
      </c>
      <c r="P1630" t="b">
        <v>0</v>
      </c>
      <c r="Q1630" t="b">
        <v>1</v>
      </c>
      <c r="R1630" t="s">
        <v>11571</v>
      </c>
      <c r="S1630">
        <v>40</v>
      </c>
      <c r="T1630" t="b">
        <v>0</v>
      </c>
      <c r="V1630" t="s">
        <v>886</v>
      </c>
      <c r="W1630">
        <v>4</v>
      </c>
      <c r="X1630" s="11">
        <v>77</v>
      </c>
      <c r="Y1630">
        <v>1</v>
      </c>
      <c r="Z1630" s="46" cm="1">
        <f t="array" ref="Z1630">IF(V1630="NA",$AD$2,(INDEX($BL$4:$BL$73,MATCH(V1630&amp;W1630,$BK$4:$BK$73&amp;$BJ$4:$BJ$73,0))))</f>
        <v>1.0498615788681297E-2</v>
      </c>
      <c r="AA1630" s="46">
        <f t="shared" si="33"/>
        <v>1.0104986157886813</v>
      </c>
      <c r="AB1630" s="46"/>
    </row>
    <row r="1631" spans="1:28" x14ac:dyDescent="0.25">
      <c r="A1631">
        <v>7053</v>
      </c>
      <c r="B1631" s="1">
        <v>45535.436168553199</v>
      </c>
      <c r="C1631" s="1">
        <v>45535</v>
      </c>
      <c r="D1631" t="s">
        <v>9100</v>
      </c>
      <c r="E1631" t="s">
        <v>9101</v>
      </c>
      <c r="F1631" t="s">
        <v>664</v>
      </c>
      <c r="G1631">
        <v>77</v>
      </c>
      <c r="H1631" t="b">
        <v>0</v>
      </c>
      <c r="I1631" t="s">
        <v>9102</v>
      </c>
      <c r="J1631" t="s">
        <v>9103</v>
      </c>
      <c r="K1631" t="s">
        <v>7</v>
      </c>
      <c r="L1631" t="b">
        <v>0</v>
      </c>
      <c r="M1631" t="s">
        <v>11572</v>
      </c>
      <c r="N1631" t="b">
        <v>0</v>
      </c>
      <c r="O1631" t="b">
        <v>0</v>
      </c>
      <c r="P1631" t="b">
        <v>0</v>
      </c>
      <c r="Q1631" t="b">
        <v>1</v>
      </c>
      <c r="R1631" t="s">
        <v>11573</v>
      </c>
      <c r="S1631">
        <v>40</v>
      </c>
      <c r="T1631" t="b">
        <v>0</v>
      </c>
      <c r="V1631" t="s">
        <v>889</v>
      </c>
      <c r="W1631">
        <v>4</v>
      </c>
      <c r="X1631" s="11">
        <v>77</v>
      </c>
      <c r="Y1631">
        <v>1</v>
      </c>
      <c r="Z1631" s="46" cm="1">
        <f t="array" ref="Z1631">IF(V1631="NA",$AD$2,(INDEX($BL$4:$BL$73,MATCH(V1631&amp;W1631,$BK$4:$BK$73&amp;$BJ$4:$BJ$73,0))))</f>
        <v>1.0498615788681227E-2</v>
      </c>
      <c r="AA1631" s="46">
        <f t="shared" si="33"/>
        <v>1.0104986157886813</v>
      </c>
      <c r="AB1631" s="46"/>
    </row>
    <row r="1632" spans="1:28" x14ac:dyDescent="0.25">
      <c r="A1632">
        <v>7064</v>
      </c>
      <c r="B1632" s="1">
        <v>45535.432563888899</v>
      </c>
      <c r="C1632" s="1">
        <v>45535</v>
      </c>
      <c r="D1632" t="s">
        <v>9100</v>
      </c>
      <c r="E1632" t="s">
        <v>9101</v>
      </c>
      <c r="F1632" t="s">
        <v>664</v>
      </c>
      <c r="G1632">
        <v>81</v>
      </c>
      <c r="H1632" t="b">
        <v>0</v>
      </c>
      <c r="I1632" t="s">
        <v>9102</v>
      </c>
      <c r="J1632" t="s">
        <v>9103</v>
      </c>
      <c r="K1632" t="s">
        <v>7</v>
      </c>
      <c r="L1632" t="b">
        <v>0</v>
      </c>
      <c r="M1632" t="s">
        <v>11574</v>
      </c>
      <c r="N1632" t="b">
        <v>0</v>
      </c>
      <c r="O1632" t="b">
        <v>0</v>
      </c>
      <c r="P1632" t="b">
        <v>0</v>
      </c>
      <c r="Q1632" t="b">
        <v>1</v>
      </c>
      <c r="R1632" t="s">
        <v>11575</v>
      </c>
      <c r="S1632">
        <v>40</v>
      </c>
      <c r="T1632" t="b">
        <v>0</v>
      </c>
      <c r="V1632" t="s">
        <v>8</v>
      </c>
      <c r="W1632" t="s">
        <v>8</v>
      </c>
      <c r="X1632" s="11">
        <v>82</v>
      </c>
      <c r="Y1632">
        <v>1</v>
      </c>
      <c r="Z1632" s="46" cm="1">
        <f t="array" ref="Z1632">IF(V1632="NA",$AD$2,(INDEX($BL$4:$BL$73,MATCH(V1632&amp;W1632,$BK$4:$BK$73&amp;$BJ$4:$BJ$73,0))))</f>
        <v>-4.0430703315750931E-2</v>
      </c>
      <c r="AA1632" s="46">
        <f t="shared" si="33"/>
        <v>0.95956929668424906</v>
      </c>
      <c r="AB1632" s="46"/>
    </row>
    <row r="1633" spans="1:28" x14ac:dyDescent="0.25">
      <c r="A1633">
        <v>7067</v>
      </c>
      <c r="B1633" s="1">
        <v>45535.431782893502</v>
      </c>
      <c r="C1633" s="1">
        <v>45535</v>
      </c>
      <c r="D1633" t="s">
        <v>9100</v>
      </c>
      <c r="E1633" t="s">
        <v>9101</v>
      </c>
      <c r="F1633" t="s">
        <v>664</v>
      </c>
      <c r="G1633">
        <v>77</v>
      </c>
      <c r="H1633" t="b">
        <v>0</v>
      </c>
      <c r="I1633" t="s">
        <v>9102</v>
      </c>
      <c r="J1633" t="s">
        <v>9103</v>
      </c>
      <c r="K1633" t="s">
        <v>7</v>
      </c>
      <c r="L1633" t="b">
        <v>0</v>
      </c>
      <c r="M1633" t="s">
        <v>11576</v>
      </c>
      <c r="N1633" t="b">
        <v>0</v>
      </c>
      <c r="O1633" t="b">
        <v>0</v>
      </c>
      <c r="P1633" t="b">
        <v>0</v>
      </c>
      <c r="Q1633" t="b">
        <v>1</v>
      </c>
      <c r="R1633" t="s">
        <v>11577</v>
      </c>
      <c r="S1633">
        <v>40</v>
      </c>
      <c r="T1633" t="b">
        <v>0</v>
      </c>
      <c r="V1633" t="s">
        <v>888</v>
      </c>
      <c r="W1633">
        <v>4</v>
      </c>
      <c r="X1633" s="11">
        <v>77</v>
      </c>
      <c r="Y1633">
        <v>1</v>
      </c>
      <c r="Z1633" s="46" cm="1">
        <f t="array" ref="Z1633">IF(V1633="NA",$AD$2,(INDEX($BL$4:$BL$73,MATCH(V1633&amp;W1633,$BK$4:$BK$73&amp;$BJ$4:$BJ$73,0))))</f>
        <v>1.0498615788681257E-2</v>
      </c>
      <c r="AA1633" s="46">
        <f t="shared" si="33"/>
        <v>1.0104986157886813</v>
      </c>
      <c r="AB1633" s="46"/>
    </row>
    <row r="1634" spans="1:28" x14ac:dyDescent="0.25">
      <c r="A1634">
        <v>7068</v>
      </c>
      <c r="B1634" s="1">
        <v>45535.431460277803</v>
      </c>
      <c r="C1634" s="1">
        <v>45535</v>
      </c>
      <c r="D1634" t="s">
        <v>9100</v>
      </c>
      <c r="E1634" t="s">
        <v>9101</v>
      </c>
      <c r="F1634" t="s">
        <v>790</v>
      </c>
      <c r="G1634">
        <v>87</v>
      </c>
      <c r="H1634" t="b">
        <v>0</v>
      </c>
      <c r="I1634" t="s">
        <v>9102</v>
      </c>
      <c r="J1634" t="s">
        <v>9103</v>
      </c>
      <c r="K1634" t="s">
        <v>7</v>
      </c>
      <c r="L1634" t="b">
        <v>0</v>
      </c>
      <c r="M1634" t="s">
        <v>11578</v>
      </c>
      <c r="N1634" t="b">
        <v>0</v>
      </c>
      <c r="O1634" t="b">
        <v>0</v>
      </c>
      <c r="P1634" t="b">
        <v>0</v>
      </c>
      <c r="Q1634" t="b">
        <v>1</v>
      </c>
      <c r="R1634" t="s">
        <v>11579</v>
      </c>
      <c r="S1634">
        <v>40</v>
      </c>
      <c r="T1634" t="b">
        <v>0</v>
      </c>
      <c r="V1634" t="s">
        <v>892</v>
      </c>
      <c r="W1634">
        <v>4</v>
      </c>
      <c r="X1634" s="11">
        <v>87</v>
      </c>
      <c r="Y1634">
        <v>1</v>
      </c>
      <c r="Z1634" s="46" cm="1">
        <f t="array" ref="Z1634">IF(V1634="NA",$AD$2,(INDEX($BL$4:$BL$73,MATCH(V1634&amp;W1634,$BK$4:$BK$73&amp;$BJ$4:$BJ$73,0))))</f>
        <v>1.0498615788681274E-2</v>
      </c>
      <c r="AA1634" s="46">
        <f t="shared" si="33"/>
        <v>1.0104986157886813</v>
      </c>
      <c r="AB1634" s="46"/>
    </row>
    <row r="1635" spans="1:28" x14ac:dyDescent="0.25">
      <c r="A1635">
        <v>7071</v>
      </c>
      <c r="B1635" s="1">
        <v>45535.430012974502</v>
      </c>
      <c r="C1635" s="1">
        <v>45535</v>
      </c>
      <c r="D1635" t="s">
        <v>9100</v>
      </c>
      <c r="E1635" t="s">
        <v>9101</v>
      </c>
      <c r="F1635" t="s">
        <v>790</v>
      </c>
      <c r="G1635">
        <v>80</v>
      </c>
      <c r="H1635" t="b">
        <v>0</v>
      </c>
      <c r="I1635" t="s">
        <v>9102</v>
      </c>
      <c r="J1635" t="s">
        <v>9103</v>
      </c>
      <c r="K1635" t="s">
        <v>7</v>
      </c>
      <c r="L1635" t="b">
        <v>0</v>
      </c>
      <c r="M1635" t="s">
        <v>11580</v>
      </c>
      <c r="N1635" t="b">
        <v>0</v>
      </c>
      <c r="O1635" t="b">
        <v>0</v>
      </c>
      <c r="P1635" t="b">
        <v>0</v>
      </c>
      <c r="Q1635" t="b">
        <v>1</v>
      </c>
      <c r="R1635" t="s">
        <v>11581</v>
      </c>
      <c r="S1635">
        <v>40</v>
      </c>
      <c r="T1635" t="b">
        <v>0</v>
      </c>
      <c r="V1635" t="s">
        <v>741</v>
      </c>
      <c r="W1635">
        <v>4</v>
      </c>
      <c r="X1635" s="11">
        <v>82</v>
      </c>
      <c r="Y1635">
        <v>1</v>
      </c>
      <c r="Z1635" s="46" cm="1">
        <f t="array" ref="Z1635">IF(V1635="NA",$AD$2,(INDEX($BL$4:$BL$73,MATCH(V1635&amp;W1635,$BK$4:$BK$73&amp;$BJ$4:$BJ$73,0))))</f>
        <v>1.1678733304575806E-2</v>
      </c>
      <c r="AA1635" s="46">
        <f t="shared" si="33"/>
        <v>1.0116787333045758</v>
      </c>
      <c r="AB1635" s="46"/>
    </row>
    <row r="1636" spans="1:28" x14ac:dyDescent="0.25">
      <c r="A1636">
        <v>7075</v>
      </c>
      <c r="B1636" s="1">
        <v>45535.428350601898</v>
      </c>
      <c r="C1636" s="1">
        <v>45535</v>
      </c>
      <c r="D1636" t="s">
        <v>9100</v>
      </c>
      <c r="E1636" t="s">
        <v>9101</v>
      </c>
      <c r="F1636" t="s">
        <v>664</v>
      </c>
      <c r="G1636">
        <v>72</v>
      </c>
      <c r="H1636" t="b">
        <v>0</v>
      </c>
      <c r="I1636" t="s">
        <v>9102</v>
      </c>
      <c r="J1636" t="s">
        <v>9103</v>
      </c>
      <c r="K1636" t="s">
        <v>7</v>
      </c>
      <c r="L1636" t="b">
        <v>0</v>
      </c>
      <c r="M1636" t="s">
        <v>11582</v>
      </c>
      <c r="N1636" t="b">
        <v>0</v>
      </c>
      <c r="O1636" t="b">
        <v>0</v>
      </c>
      <c r="P1636" t="b">
        <v>0</v>
      </c>
      <c r="Q1636" t="b">
        <v>1</v>
      </c>
      <c r="R1636" t="s">
        <v>11583</v>
      </c>
      <c r="S1636">
        <v>40</v>
      </c>
      <c r="T1636" t="b">
        <v>0</v>
      </c>
      <c r="V1636" t="s">
        <v>893</v>
      </c>
      <c r="W1636">
        <v>4</v>
      </c>
      <c r="X1636" s="11">
        <v>72</v>
      </c>
      <c r="Y1636">
        <v>1</v>
      </c>
      <c r="Z1636" s="46" cm="1">
        <f t="array" ref="Z1636">IF(V1636="NA",$AD$2,(INDEX($BL$4:$BL$73,MATCH(V1636&amp;W1636,$BK$4:$BK$73&amp;$BJ$4:$BJ$73,0))))</f>
        <v>1.0498615788681286E-2</v>
      </c>
      <c r="AA1636" s="46">
        <f t="shared" si="33"/>
        <v>1.0104986157886813</v>
      </c>
      <c r="AB1636" s="46"/>
    </row>
    <row r="1637" spans="1:28" x14ac:dyDescent="0.25">
      <c r="A1637">
        <v>7076</v>
      </c>
      <c r="B1637" s="1">
        <v>45535.4279171296</v>
      </c>
      <c r="C1637" s="1">
        <v>45535</v>
      </c>
      <c r="D1637" t="s">
        <v>9100</v>
      </c>
      <c r="E1637" t="s">
        <v>9101</v>
      </c>
      <c r="F1637" t="s">
        <v>664</v>
      </c>
      <c r="G1637">
        <v>73</v>
      </c>
      <c r="H1637" t="b">
        <v>0</v>
      </c>
      <c r="I1637" t="s">
        <v>9102</v>
      </c>
      <c r="J1637" t="s">
        <v>9103</v>
      </c>
      <c r="K1637" t="s">
        <v>7</v>
      </c>
      <c r="L1637" t="b">
        <v>0</v>
      </c>
      <c r="M1637" t="s">
        <v>11584</v>
      </c>
      <c r="N1637" t="b">
        <v>0</v>
      </c>
      <c r="O1637" t="b">
        <v>0</v>
      </c>
      <c r="P1637" t="b">
        <v>0</v>
      </c>
      <c r="Q1637" t="b">
        <v>1</v>
      </c>
      <c r="R1637" t="s">
        <v>11585</v>
      </c>
      <c r="S1637">
        <v>40</v>
      </c>
      <c r="T1637" t="b">
        <v>0</v>
      </c>
      <c r="V1637" t="s">
        <v>889</v>
      </c>
      <c r="W1637">
        <v>3</v>
      </c>
      <c r="X1637" s="11">
        <v>77</v>
      </c>
      <c r="Y1637">
        <v>1</v>
      </c>
      <c r="Z1637" s="46" cm="1">
        <f t="array" ref="Z1637">IF(V1637="NA",$AD$2,(INDEX($BL$4:$BL$73,MATCH(V1637&amp;W1637,$BK$4:$BK$73&amp;$BJ$4:$BJ$73,0))))</f>
        <v>1.8952516812716581E-2</v>
      </c>
      <c r="AA1637" s="46">
        <f t="shared" si="33"/>
        <v>1.0189525168127165</v>
      </c>
      <c r="AB1637" s="46"/>
    </row>
    <row r="1638" spans="1:28" x14ac:dyDescent="0.25">
      <c r="A1638">
        <v>7079</v>
      </c>
      <c r="B1638" s="1">
        <v>45535.427294537003</v>
      </c>
      <c r="C1638" s="1">
        <v>45535</v>
      </c>
      <c r="D1638" t="s">
        <v>9100</v>
      </c>
      <c r="E1638" t="s">
        <v>9101</v>
      </c>
      <c r="F1638" t="s">
        <v>790</v>
      </c>
      <c r="G1638">
        <v>80</v>
      </c>
      <c r="H1638" t="b">
        <v>0</v>
      </c>
      <c r="I1638" t="s">
        <v>9102</v>
      </c>
      <c r="J1638" t="s">
        <v>9103</v>
      </c>
      <c r="K1638" t="s">
        <v>7</v>
      </c>
      <c r="L1638" t="b">
        <v>0</v>
      </c>
      <c r="M1638" t="s">
        <v>11586</v>
      </c>
      <c r="N1638" t="b">
        <v>0</v>
      </c>
      <c r="O1638" t="b">
        <v>0</v>
      </c>
      <c r="P1638" t="b">
        <v>0</v>
      </c>
      <c r="Q1638" t="b">
        <v>1</v>
      </c>
      <c r="R1638" t="s">
        <v>11587</v>
      </c>
      <c r="S1638">
        <v>40</v>
      </c>
      <c r="T1638" t="b">
        <v>0</v>
      </c>
      <c r="V1638" t="s">
        <v>8</v>
      </c>
      <c r="W1638" t="s">
        <v>8</v>
      </c>
      <c r="X1638" s="11">
        <v>82</v>
      </c>
      <c r="Y1638">
        <v>1</v>
      </c>
      <c r="Z1638" s="46" cm="1">
        <f t="array" ref="Z1638">IF(V1638="NA",$AD$2,(INDEX($BL$4:$BL$73,MATCH(V1638&amp;W1638,$BK$4:$BK$73&amp;$BJ$4:$BJ$73,0))))</f>
        <v>-4.0430703315750931E-2</v>
      </c>
      <c r="AA1638" s="46">
        <f t="shared" si="33"/>
        <v>0.95956929668424906</v>
      </c>
      <c r="AB1638" s="46"/>
    </row>
    <row r="1639" spans="1:28" x14ac:dyDescent="0.25">
      <c r="A1639">
        <v>7081</v>
      </c>
      <c r="B1639" s="1">
        <v>45535.426717789298</v>
      </c>
      <c r="C1639" s="1">
        <v>45535</v>
      </c>
      <c r="D1639" t="s">
        <v>9100</v>
      </c>
      <c r="E1639" t="s">
        <v>9101</v>
      </c>
      <c r="F1639" t="s">
        <v>790</v>
      </c>
      <c r="G1639">
        <v>83</v>
      </c>
      <c r="H1639" t="b">
        <v>0</v>
      </c>
      <c r="I1639" t="s">
        <v>9102</v>
      </c>
      <c r="J1639" t="s">
        <v>9103</v>
      </c>
      <c r="K1639" t="s">
        <v>7</v>
      </c>
      <c r="L1639" t="b">
        <v>0</v>
      </c>
      <c r="M1639" t="s">
        <v>11588</v>
      </c>
      <c r="N1639" t="b">
        <v>1</v>
      </c>
      <c r="O1639" t="b">
        <v>0</v>
      </c>
      <c r="P1639" t="b">
        <v>0</v>
      </c>
      <c r="Q1639" t="b">
        <v>1</v>
      </c>
      <c r="R1639" t="s">
        <v>11589</v>
      </c>
      <c r="S1639">
        <v>40</v>
      </c>
      <c r="T1639" t="b">
        <v>0</v>
      </c>
      <c r="V1639" t="s">
        <v>741</v>
      </c>
      <c r="W1639">
        <v>4</v>
      </c>
      <c r="X1639" s="11">
        <v>87</v>
      </c>
      <c r="Y1639">
        <v>1</v>
      </c>
      <c r="Z1639" s="46" cm="1">
        <f t="array" ref="Z1639">IF(V1639="NA",$AD$2,(INDEX($BL$4:$BL$73,MATCH(V1639&amp;W1639,$BK$4:$BK$73&amp;$BJ$4:$BJ$73,0))))</f>
        <v>1.1678733304575806E-2</v>
      </c>
      <c r="AA1639" s="46">
        <f t="shared" si="33"/>
        <v>1.0116787333045758</v>
      </c>
      <c r="AB1639" s="46"/>
    </row>
    <row r="1640" spans="1:28" x14ac:dyDescent="0.25">
      <c r="A1640">
        <v>7083</v>
      </c>
      <c r="B1640" s="1">
        <v>45535.426195925902</v>
      </c>
      <c r="C1640" s="1">
        <v>45535</v>
      </c>
      <c r="D1640" t="s">
        <v>9100</v>
      </c>
      <c r="E1640" t="s">
        <v>9101</v>
      </c>
      <c r="F1640" t="s">
        <v>664</v>
      </c>
      <c r="G1640">
        <v>80</v>
      </c>
      <c r="H1640" t="b">
        <v>0</v>
      </c>
      <c r="I1640" t="s">
        <v>9102</v>
      </c>
      <c r="J1640" t="s">
        <v>9103</v>
      </c>
      <c r="K1640" t="s">
        <v>7</v>
      </c>
      <c r="L1640" t="b">
        <v>0</v>
      </c>
      <c r="M1640" t="s">
        <v>11590</v>
      </c>
      <c r="N1640" t="b">
        <v>0</v>
      </c>
      <c r="O1640" t="b">
        <v>0</v>
      </c>
      <c r="P1640" t="b">
        <v>0</v>
      </c>
      <c r="Q1640" t="b">
        <v>1</v>
      </c>
      <c r="R1640" t="s">
        <v>11591</v>
      </c>
      <c r="S1640">
        <v>40</v>
      </c>
      <c r="T1640" t="b">
        <v>0</v>
      </c>
      <c r="V1640" t="s">
        <v>892</v>
      </c>
      <c r="W1640">
        <v>4</v>
      </c>
      <c r="X1640" s="11">
        <v>82</v>
      </c>
      <c r="Y1640">
        <v>1</v>
      </c>
      <c r="Z1640" s="46" cm="1">
        <f t="array" ref="Z1640">IF(V1640="NA",$AD$2,(INDEX($BL$4:$BL$73,MATCH(V1640&amp;W1640,$BK$4:$BK$73&amp;$BJ$4:$BJ$73,0))))</f>
        <v>1.0498615788681274E-2</v>
      </c>
      <c r="AA1640" s="46">
        <f t="shared" si="33"/>
        <v>1.0104986157886813</v>
      </c>
      <c r="AB1640" s="46"/>
    </row>
    <row r="1641" spans="1:28" x14ac:dyDescent="0.25">
      <c r="A1641">
        <v>7085</v>
      </c>
      <c r="B1641" s="1">
        <v>45535.425571956002</v>
      </c>
      <c r="C1641" s="1">
        <v>45535</v>
      </c>
      <c r="D1641" t="s">
        <v>9100</v>
      </c>
      <c r="E1641" t="s">
        <v>9101</v>
      </c>
      <c r="F1641" t="s">
        <v>664</v>
      </c>
      <c r="G1641">
        <v>77</v>
      </c>
      <c r="H1641" t="b">
        <v>0</v>
      </c>
      <c r="I1641" t="s">
        <v>9102</v>
      </c>
      <c r="J1641" t="s">
        <v>9103</v>
      </c>
      <c r="K1641" t="s">
        <v>7</v>
      </c>
      <c r="L1641" t="b">
        <v>0</v>
      </c>
      <c r="M1641" t="s">
        <v>11592</v>
      </c>
      <c r="N1641" t="b">
        <v>0</v>
      </c>
      <c r="O1641" t="b">
        <v>0</v>
      </c>
      <c r="P1641" t="b">
        <v>0</v>
      </c>
      <c r="Q1641" t="b">
        <v>1</v>
      </c>
      <c r="R1641" t="s">
        <v>11593</v>
      </c>
      <c r="S1641">
        <v>40</v>
      </c>
      <c r="T1641" t="b">
        <v>0</v>
      </c>
      <c r="V1641" t="s">
        <v>8</v>
      </c>
      <c r="W1641" t="s">
        <v>8</v>
      </c>
      <c r="X1641" s="11">
        <v>77</v>
      </c>
      <c r="Y1641">
        <v>1</v>
      </c>
      <c r="Z1641" s="46" cm="1">
        <f t="array" ref="Z1641">IF(V1641="NA",$AD$2,(INDEX($BL$4:$BL$73,MATCH(V1641&amp;W1641,$BK$4:$BK$73&amp;$BJ$4:$BJ$73,0))))</f>
        <v>-4.0430703315750931E-2</v>
      </c>
      <c r="AA1641" s="46">
        <f t="shared" si="33"/>
        <v>0.95956929668424906</v>
      </c>
      <c r="AB1641" s="46"/>
    </row>
    <row r="1642" spans="1:28" x14ac:dyDescent="0.25">
      <c r="A1642">
        <v>7090</v>
      </c>
      <c r="B1642" s="1">
        <v>45535.419200879602</v>
      </c>
      <c r="C1642" s="1">
        <v>45535</v>
      </c>
      <c r="D1642" t="s">
        <v>9100</v>
      </c>
      <c r="E1642" t="s">
        <v>9101</v>
      </c>
      <c r="F1642" t="s">
        <v>664</v>
      </c>
      <c r="G1642">
        <v>73</v>
      </c>
      <c r="H1642" t="b">
        <v>0</v>
      </c>
      <c r="I1642" t="s">
        <v>9102</v>
      </c>
      <c r="J1642" t="s">
        <v>9103</v>
      </c>
      <c r="K1642" t="s">
        <v>7</v>
      </c>
      <c r="L1642" t="b">
        <v>0</v>
      </c>
      <c r="M1642" t="s">
        <v>6740</v>
      </c>
      <c r="N1642" t="b">
        <v>0</v>
      </c>
      <c r="O1642" t="b">
        <v>0</v>
      </c>
      <c r="P1642" t="b">
        <v>0</v>
      </c>
      <c r="Q1642" t="b">
        <v>1</v>
      </c>
      <c r="R1642" t="s">
        <v>1405</v>
      </c>
      <c r="S1642">
        <v>40</v>
      </c>
      <c r="T1642" t="b">
        <v>0</v>
      </c>
      <c r="V1642" t="s">
        <v>886</v>
      </c>
      <c r="W1642">
        <v>5</v>
      </c>
      <c r="X1642" s="11">
        <v>77</v>
      </c>
      <c r="Y1642">
        <v>1</v>
      </c>
      <c r="Z1642" s="46" cm="1">
        <f t="array" ref="Z1642">IF(V1642="NA",$AD$2,(INDEX($BL$4:$BL$73,MATCH(V1642&amp;W1642,$BK$4:$BK$73&amp;$BJ$4:$BJ$73,0))))</f>
        <v>4.1970782120221983E-2</v>
      </c>
      <c r="AA1642" s="46">
        <f t="shared" si="33"/>
        <v>1.041970782120222</v>
      </c>
      <c r="AB1642" s="46"/>
    </row>
    <row r="1643" spans="1:28" x14ac:dyDescent="0.25">
      <c r="A1643">
        <v>7092</v>
      </c>
      <c r="B1643" s="1">
        <v>45535.418810150499</v>
      </c>
      <c r="C1643" s="1">
        <v>45535</v>
      </c>
      <c r="D1643" t="s">
        <v>9100</v>
      </c>
      <c r="E1643" t="s">
        <v>9101</v>
      </c>
      <c r="F1643" t="s">
        <v>664</v>
      </c>
      <c r="G1643">
        <v>75</v>
      </c>
      <c r="H1643" t="b">
        <v>0</v>
      </c>
      <c r="I1643" t="s">
        <v>9102</v>
      </c>
      <c r="J1643" t="s">
        <v>9103</v>
      </c>
      <c r="K1643" t="s">
        <v>7</v>
      </c>
      <c r="L1643" t="b">
        <v>0</v>
      </c>
      <c r="M1643" t="s">
        <v>11594</v>
      </c>
      <c r="N1643" t="b">
        <v>0</v>
      </c>
      <c r="O1643" t="b">
        <v>0</v>
      </c>
      <c r="P1643" t="b">
        <v>0</v>
      </c>
      <c r="Q1643" t="b">
        <v>1</v>
      </c>
      <c r="R1643" t="s">
        <v>11595</v>
      </c>
      <c r="S1643">
        <v>40</v>
      </c>
      <c r="T1643" t="b">
        <v>0</v>
      </c>
      <c r="V1643" t="s">
        <v>886</v>
      </c>
      <c r="W1643">
        <v>4</v>
      </c>
      <c r="X1643" s="11">
        <v>77</v>
      </c>
      <c r="Y1643">
        <v>1</v>
      </c>
      <c r="Z1643" s="46" cm="1">
        <f t="array" ref="Z1643">IF(V1643="NA",$AD$2,(INDEX($BL$4:$BL$73,MATCH(V1643&amp;W1643,$BK$4:$BK$73&amp;$BJ$4:$BJ$73,0))))</f>
        <v>1.0498615788681297E-2</v>
      </c>
      <c r="AA1643" s="46">
        <f t="shared" si="33"/>
        <v>1.0104986157886813</v>
      </c>
      <c r="AB1643" s="46"/>
    </row>
    <row r="1644" spans="1:28" x14ac:dyDescent="0.25">
      <c r="A1644">
        <v>7094</v>
      </c>
      <c r="B1644" s="1">
        <v>45535.418217488397</v>
      </c>
      <c r="C1644" s="1">
        <v>45535</v>
      </c>
      <c r="D1644" t="s">
        <v>9100</v>
      </c>
      <c r="E1644" t="s">
        <v>9101</v>
      </c>
      <c r="F1644" t="s">
        <v>664</v>
      </c>
      <c r="G1644">
        <v>84</v>
      </c>
      <c r="H1644" t="b">
        <v>0</v>
      </c>
      <c r="I1644" t="s">
        <v>9102</v>
      </c>
      <c r="J1644" t="s">
        <v>9103</v>
      </c>
      <c r="K1644" t="s">
        <v>7</v>
      </c>
      <c r="L1644" t="b">
        <v>0</v>
      </c>
      <c r="M1644" t="s">
        <v>11596</v>
      </c>
      <c r="N1644" t="b">
        <v>0</v>
      </c>
      <c r="O1644" t="b">
        <v>0</v>
      </c>
      <c r="P1644" t="b">
        <v>0</v>
      </c>
      <c r="Q1644" t="b">
        <v>1</v>
      </c>
      <c r="R1644" t="s">
        <v>11597</v>
      </c>
      <c r="S1644">
        <v>40</v>
      </c>
      <c r="T1644" t="b">
        <v>0</v>
      </c>
      <c r="V1644" t="s">
        <v>8</v>
      </c>
      <c r="W1644" t="s">
        <v>8</v>
      </c>
      <c r="X1644" s="11">
        <v>87</v>
      </c>
      <c r="Y1644">
        <v>1</v>
      </c>
      <c r="Z1644" s="46" cm="1">
        <f t="array" ref="Z1644">IF(V1644="NA",$AD$2,(INDEX($BL$4:$BL$73,MATCH(V1644&amp;W1644,$BK$4:$BK$73&amp;$BJ$4:$BJ$73,0))))</f>
        <v>-4.0430703315750931E-2</v>
      </c>
      <c r="AA1644" s="46">
        <f t="shared" si="33"/>
        <v>0.95956929668424906</v>
      </c>
      <c r="AB1644" s="46"/>
    </row>
    <row r="1645" spans="1:28" x14ac:dyDescent="0.25">
      <c r="A1645">
        <v>7095</v>
      </c>
      <c r="B1645" s="1">
        <v>45535.417916550898</v>
      </c>
      <c r="C1645" s="1">
        <v>45535</v>
      </c>
      <c r="D1645" t="s">
        <v>9100</v>
      </c>
      <c r="E1645" t="s">
        <v>9101</v>
      </c>
      <c r="F1645" t="s">
        <v>790</v>
      </c>
      <c r="G1645">
        <v>92</v>
      </c>
      <c r="H1645" t="b">
        <v>0</v>
      </c>
      <c r="I1645" t="s">
        <v>9102</v>
      </c>
      <c r="J1645" t="s">
        <v>9103</v>
      </c>
      <c r="K1645" t="s">
        <v>7</v>
      </c>
      <c r="L1645" t="b">
        <v>0</v>
      </c>
      <c r="M1645" t="s">
        <v>11598</v>
      </c>
      <c r="N1645" t="b">
        <v>0</v>
      </c>
      <c r="O1645" t="b">
        <v>0</v>
      </c>
      <c r="P1645" t="b">
        <v>0</v>
      </c>
      <c r="Q1645" t="b">
        <v>1</v>
      </c>
      <c r="R1645" t="s">
        <v>11599</v>
      </c>
      <c r="S1645">
        <v>40</v>
      </c>
      <c r="T1645" t="b">
        <v>0</v>
      </c>
      <c r="V1645" t="s">
        <v>8</v>
      </c>
      <c r="W1645" t="s">
        <v>8</v>
      </c>
      <c r="X1645" s="11">
        <v>92</v>
      </c>
      <c r="Y1645">
        <v>1</v>
      </c>
      <c r="Z1645" s="46" cm="1">
        <f t="array" ref="Z1645">IF(V1645="NA",$AD$2,(INDEX($BL$4:$BL$73,MATCH(V1645&amp;W1645,$BK$4:$BK$73&amp;$BJ$4:$BJ$73,0))))</f>
        <v>-4.0430703315750931E-2</v>
      </c>
      <c r="AA1645" s="46">
        <f t="shared" si="33"/>
        <v>0.95956929668424906</v>
      </c>
      <c r="AB1645" s="46"/>
    </row>
    <row r="1646" spans="1:28" x14ac:dyDescent="0.25">
      <c r="A1646">
        <v>7097</v>
      </c>
      <c r="B1646" s="1">
        <v>45535.417433136601</v>
      </c>
      <c r="C1646" s="1">
        <v>45535</v>
      </c>
      <c r="D1646" t="s">
        <v>9100</v>
      </c>
      <c r="E1646" t="s">
        <v>9101</v>
      </c>
      <c r="F1646" t="s">
        <v>664</v>
      </c>
      <c r="G1646">
        <v>78</v>
      </c>
      <c r="H1646" t="b">
        <v>0</v>
      </c>
      <c r="I1646" t="s">
        <v>9102</v>
      </c>
      <c r="J1646" t="s">
        <v>9103</v>
      </c>
      <c r="K1646" t="s">
        <v>7</v>
      </c>
      <c r="L1646" t="b">
        <v>0</v>
      </c>
      <c r="M1646" t="s">
        <v>11600</v>
      </c>
      <c r="N1646" t="b">
        <v>0</v>
      </c>
      <c r="O1646" t="b">
        <v>0</v>
      </c>
      <c r="P1646" t="b">
        <v>0</v>
      </c>
      <c r="Q1646" t="b">
        <v>1</v>
      </c>
      <c r="R1646" t="s">
        <v>11601</v>
      </c>
      <c r="S1646">
        <v>40</v>
      </c>
      <c r="T1646" t="b">
        <v>0</v>
      </c>
      <c r="V1646" t="s">
        <v>743</v>
      </c>
      <c r="W1646">
        <v>4</v>
      </c>
      <c r="X1646" s="11">
        <v>82</v>
      </c>
      <c r="Y1646">
        <v>1</v>
      </c>
      <c r="Z1646" s="46" cm="1">
        <f t="array" ref="Z1646">IF(V1646="NA",$AD$2,(INDEX($BL$4:$BL$73,MATCH(V1646&amp;W1646,$BK$4:$BK$73&amp;$BJ$4:$BJ$73,0))))</f>
        <v>1.1678733304575811E-2</v>
      </c>
      <c r="AA1646" s="46">
        <f t="shared" si="33"/>
        <v>1.0116787333045758</v>
      </c>
      <c r="AB1646" s="46"/>
    </row>
    <row r="1647" spans="1:28" x14ac:dyDescent="0.25">
      <c r="A1647">
        <v>7110</v>
      </c>
      <c r="B1647" s="1">
        <v>45535.4134114931</v>
      </c>
      <c r="C1647" s="1">
        <v>45535</v>
      </c>
      <c r="D1647" t="s">
        <v>9100</v>
      </c>
      <c r="E1647" t="s">
        <v>9101</v>
      </c>
      <c r="F1647" t="s">
        <v>664</v>
      </c>
      <c r="G1647">
        <v>73</v>
      </c>
      <c r="H1647" t="b">
        <v>0</v>
      </c>
      <c r="I1647" t="s">
        <v>9102</v>
      </c>
      <c r="J1647" t="s">
        <v>9103</v>
      </c>
      <c r="K1647" t="s">
        <v>7</v>
      </c>
      <c r="L1647" t="b">
        <v>0</v>
      </c>
      <c r="M1647" t="s">
        <v>11602</v>
      </c>
      <c r="N1647" t="b">
        <v>0</v>
      </c>
      <c r="O1647" t="b">
        <v>0</v>
      </c>
      <c r="P1647" t="b">
        <v>0</v>
      </c>
      <c r="Q1647" t="b">
        <v>1</v>
      </c>
      <c r="R1647" t="s">
        <v>11603</v>
      </c>
      <c r="S1647">
        <v>40</v>
      </c>
      <c r="T1647" t="b">
        <v>0</v>
      </c>
      <c r="V1647" t="s">
        <v>893</v>
      </c>
      <c r="W1647">
        <v>4</v>
      </c>
      <c r="X1647" s="11">
        <v>77</v>
      </c>
      <c r="Y1647">
        <v>1</v>
      </c>
      <c r="Z1647" s="46" cm="1">
        <f t="array" ref="Z1647">IF(V1647="NA",$AD$2,(INDEX($BL$4:$BL$73,MATCH(V1647&amp;W1647,$BK$4:$BK$73&amp;$BJ$4:$BJ$73,0))))</f>
        <v>1.0498615788681286E-2</v>
      </c>
      <c r="AA1647" s="46">
        <f t="shared" si="33"/>
        <v>1.0104986157886813</v>
      </c>
      <c r="AB1647" s="46"/>
    </row>
    <row r="1648" spans="1:28" x14ac:dyDescent="0.25">
      <c r="A1648">
        <v>7114</v>
      </c>
      <c r="B1648" s="1">
        <v>45535.412383136601</v>
      </c>
      <c r="C1648" s="1">
        <v>45535</v>
      </c>
      <c r="D1648" t="s">
        <v>9100</v>
      </c>
      <c r="E1648" t="s">
        <v>9101</v>
      </c>
      <c r="F1648" t="s">
        <v>790</v>
      </c>
      <c r="G1648">
        <v>74</v>
      </c>
      <c r="H1648" t="b">
        <v>0</v>
      </c>
      <c r="I1648" t="s">
        <v>9102</v>
      </c>
      <c r="J1648" t="s">
        <v>9103</v>
      </c>
      <c r="K1648" t="s">
        <v>7</v>
      </c>
      <c r="L1648" t="b">
        <v>0</v>
      </c>
      <c r="M1648" t="s">
        <v>11604</v>
      </c>
      <c r="N1648" t="b">
        <v>0</v>
      </c>
      <c r="O1648" t="b">
        <v>0</v>
      </c>
      <c r="P1648" t="b">
        <v>0</v>
      </c>
      <c r="Q1648" t="b">
        <v>1</v>
      </c>
      <c r="R1648" t="s">
        <v>11605</v>
      </c>
      <c r="S1648">
        <v>40</v>
      </c>
      <c r="T1648" t="b">
        <v>0</v>
      </c>
      <c r="V1648" t="s">
        <v>886</v>
      </c>
      <c r="W1648">
        <v>4</v>
      </c>
      <c r="X1648" s="11">
        <v>77</v>
      </c>
      <c r="Y1648">
        <v>1</v>
      </c>
      <c r="Z1648" s="46" cm="1">
        <f t="array" ref="Z1648">IF(V1648="NA",$AD$2,(INDEX($BL$4:$BL$73,MATCH(V1648&amp;W1648,$BK$4:$BK$73&amp;$BJ$4:$BJ$73,0))))</f>
        <v>1.0498615788681297E-2</v>
      </c>
      <c r="AA1648" s="46">
        <f t="shared" si="33"/>
        <v>1.0104986157886813</v>
      </c>
      <c r="AB1648" s="46"/>
    </row>
    <row r="1649" spans="1:28" x14ac:dyDescent="0.25">
      <c r="A1649">
        <v>7115</v>
      </c>
      <c r="B1649" s="1">
        <v>45535.4121204861</v>
      </c>
      <c r="C1649" s="1">
        <v>45535</v>
      </c>
      <c r="D1649" t="s">
        <v>9100</v>
      </c>
      <c r="E1649" t="s">
        <v>9101</v>
      </c>
      <c r="F1649" t="s">
        <v>790</v>
      </c>
      <c r="G1649">
        <v>78</v>
      </c>
      <c r="H1649" t="b">
        <v>0</v>
      </c>
      <c r="I1649" t="s">
        <v>9102</v>
      </c>
      <c r="J1649" t="s">
        <v>9103</v>
      </c>
      <c r="K1649" t="s">
        <v>7</v>
      </c>
      <c r="L1649" t="b">
        <v>0</v>
      </c>
      <c r="M1649" t="s">
        <v>6739</v>
      </c>
      <c r="N1649" t="b">
        <v>0</v>
      </c>
      <c r="O1649" t="b">
        <v>0</v>
      </c>
      <c r="P1649" t="b">
        <v>0</v>
      </c>
      <c r="Q1649" t="b">
        <v>1</v>
      </c>
      <c r="R1649" t="s">
        <v>2862</v>
      </c>
      <c r="S1649">
        <v>40</v>
      </c>
      <c r="T1649" t="b">
        <v>0</v>
      </c>
      <c r="V1649" t="s">
        <v>8</v>
      </c>
      <c r="W1649" t="s">
        <v>8</v>
      </c>
      <c r="X1649" s="11">
        <v>82</v>
      </c>
      <c r="Y1649">
        <v>1</v>
      </c>
      <c r="Z1649" s="46" cm="1">
        <f t="array" ref="Z1649">IF(V1649="NA",$AD$2,(INDEX($BL$4:$BL$73,MATCH(V1649&amp;W1649,$BK$4:$BK$73&amp;$BJ$4:$BJ$73,0))))</f>
        <v>-4.0430703315750931E-2</v>
      </c>
      <c r="AA1649" s="46">
        <f t="shared" si="33"/>
        <v>0.95956929668424906</v>
      </c>
      <c r="AB1649" s="46"/>
    </row>
    <row r="1650" spans="1:28" x14ac:dyDescent="0.25">
      <c r="A1650">
        <v>7116</v>
      </c>
      <c r="B1650" s="1">
        <v>45535.411897650498</v>
      </c>
      <c r="C1650" s="1">
        <v>45535</v>
      </c>
      <c r="D1650" t="s">
        <v>9100</v>
      </c>
      <c r="E1650" t="s">
        <v>9101</v>
      </c>
      <c r="F1650" t="s">
        <v>664</v>
      </c>
      <c r="G1650">
        <v>77</v>
      </c>
      <c r="H1650" t="b">
        <v>0</v>
      </c>
      <c r="I1650" t="s">
        <v>9102</v>
      </c>
      <c r="J1650" t="s">
        <v>9103</v>
      </c>
      <c r="K1650" t="s">
        <v>7</v>
      </c>
      <c r="L1650" t="b">
        <v>0</v>
      </c>
      <c r="M1650" t="s">
        <v>11606</v>
      </c>
      <c r="N1650" t="b">
        <v>0</v>
      </c>
      <c r="O1650" t="b">
        <v>0</v>
      </c>
      <c r="P1650" t="b">
        <v>0</v>
      </c>
      <c r="Q1650" t="b">
        <v>1</v>
      </c>
      <c r="R1650" t="s">
        <v>11607</v>
      </c>
      <c r="S1650">
        <v>40</v>
      </c>
      <c r="T1650" t="b">
        <v>0</v>
      </c>
      <c r="V1650" t="s">
        <v>8</v>
      </c>
      <c r="W1650" t="s">
        <v>8</v>
      </c>
      <c r="X1650" s="11">
        <v>77</v>
      </c>
      <c r="Y1650">
        <v>1</v>
      </c>
      <c r="Z1650" s="46" cm="1">
        <f t="array" ref="Z1650">IF(V1650="NA",$AD$2,(INDEX($BL$4:$BL$73,MATCH(V1650&amp;W1650,$BK$4:$BK$73&amp;$BJ$4:$BJ$73,0))))</f>
        <v>-4.0430703315750931E-2</v>
      </c>
      <c r="AA1650" s="46">
        <f t="shared" si="33"/>
        <v>0.95956929668424906</v>
      </c>
      <c r="AB1650" s="46"/>
    </row>
    <row r="1651" spans="1:28" x14ac:dyDescent="0.25">
      <c r="A1651">
        <v>7119</v>
      </c>
      <c r="B1651" s="1">
        <v>45535.411135358801</v>
      </c>
      <c r="C1651" s="1">
        <v>45535</v>
      </c>
      <c r="D1651" t="s">
        <v>9100</v>
      </c>
      <c r="E1651" t="s">
        <v>9101</v>
      </c>
      <c r="F1651" t="s">
        <v>664</v>
      </c>
      <c r="G1651">
        <v>84</v>
      </c>
      <c r="H1651" t="b">
        <v>0</v>
      </c>
      <c r="I1651" t="s">
        <v>9102</v>
      </c>
      <c r="J1651" t="s">
        <v>9103</v>
      </c>
      <c r="K1651" t="s">
        <v>7</v>
      </c>
      <c r="L1651" t="b">
        <v>0</v>
      </c>
      <c r="M1651" t="s">
        <v>11608</v>
      </c>
      <c r="N1651" t="b">
        <v>0</v>
      </c>
      <c r="O1651" t="b">
        <v>0</v>
      </c>
      <c r="P1651" t="b">
        <v>0</v>
      </c>
      <c r="Q1651" t="b">
        <v>1</v>
      </c>
      <c r="R1651" t="s">
        <v>11609</v>
      </c>
      <c r="S1651">
        <v>40</v>
      </c>
      <c r="T1651" t="b">
        <v>0</v>
      </c>
      <c r="V1651" t="s">
        <v>886</v>
      </c>
      <c r="W1651">
        <v>4</v>
      </c>
      <c r="X1651" s="11">
        <v>87</v>
      </c>
      <c r="Y1651">
        <v>1</v>
      </c>
      <c r="Z1651" s="46" cm="1">
        <f t="array" ref="Z1651">IF(V1651="NA",$AD$2,(INDEX($BL$4:$BL$73,MATCH(V1651&amp;W1651,$BK$4:$BK$73&amp;$BJ$4:$BJ$73,0))))</f>
        <v>1.0498615788681297E-2</v>
      </c>
      <c r="AA1651" s="46">
        <f t="shared" si="33"/>
        <v>1.0104986157886813</v>
      </c>
      <c r="AB1651" s="46"/>
    </row>
    <row r="1652" spans="1:28" x14ac:dyDescent="0.25">
      <c r="A1652">
        <v>7120</v>
      </c>
      <c r="B1652" s="1">
        <v>45535.410847986102</v>
      </c>
      <c r="C1652" s="1">
        <v>45535</v>
      </c>
      <c r="D1652" t="s">
        <v>9100</v>
      </c>
      <c r="E1652" t="s">
        <v>9101</v>
      </c>
      <c r="F1652" t="s">
        <v>664</v>
      </c>
      <c r="G1652">
        <v>81</v>
      </c>
      <c r="H1652" t="b">
        <v>0</v>
      </c>
      <c r="I1652" t="s">
        <v>9102</v>
      </c>
      <c r="J1652" t="s">
        <v>9103</v>
      </c>
      <c r="K1652" t="s">
        <v>7</v>
      </c>
      <c r="L1652" t="b">
        <v>0</v>
      </c>
      <c r="M1652" t="s">
        <v>11610</v>
      </c>
      <c r="N1652" t="b">
        <v>0</v>
      </c>
      <c r="O1652" t="b">
        <v>0</v>
      </c>
      <c r="P1652" t="b">
        <v>0</v>
      </c>
      <c r="Q1652" t="b">
        <v>1</v>
      </c>
      <c r="R1652" t="s">
        <v>11611</v>
      </c>
      <c r="S1652">
        <v>40</v>
      </c>
      <c r="T1652" t="b">
        <v>0</v>
      </c>
      <c r="V1652" t="s">
        <v>741</v>
      </c>
      <c r="W1652">
        <v>4</v>
      </c>
      <c r="X1652" s="11">
        <v>82</v>
      </c>
      <c r="Y1652">
        <v>1</v>
      </c>
      <c r="Z1652" s="46" cm="1">
        <f t="array" ref="Z1652">IF(V1652="NA",$AD$2,(INDEX($BL$4:$BL$73,MATCH(V1652&amp;W1652,$BK$4:$BK$73&amp;$BJ$4:$BJ$73,0))))</f>
        <v>1.1678733304575806E-2</v>
      </c>
      <c r="AA1652" s="46">
        <f t="shared" si="33"/>
        <v>1.0116787333045758</v>
      </c>
      <c r="AB1652" s="46"/>
    </row>
    <row r="1653" spans="1:28" x14ac:dyDescent="0.25">
      <c r="A1653">
        <v>7121</v>
      </c>
      <c r="B1653" s="1">
        <v>45535.410573333298</v>
      </c>
      <c r="C1653" s="1">
        <v>45535</v>
      </c>
      <c r="D1653" t="s">
        <v>9100</v>
      </c>
      <c r="E1653" t="s">
        <v>9101</v>
      </c>
      <c r="F1653" t="s">
        <v>664</v>
      </c>
      <c r="G1653">
        <v>79</v>
      </c>
      <c r="H1653" t="b">
        <v>0</v>
      </c>
      <c r="I1653" t="s">
        <v>9102</v>
      </c>
      <c r="J1653" t="s">
        <v>9103</v>
      </c>
      <c r="K1653" t="s">
        <v>7</v>
      </c>
      <c r="L1653" t="b">
        <v>0</v>
      </c>
      <c r="M1653" t="s">
        <v>6738</v>
      </c>
      <c r="N1653" t="b">
        <v>0</v>
      </c>
      <c r="O1653" t="b">
        <v>0</v>
      </c>
      <c r="P1653" t="b">
        <v>0</v>
      </c>
      <c r="Q1653" t="b">
        <v>1</v>
      </c>
      <c r="R1653" t="s">
        <v>1402</v>
      </c>
      <c r="S1653">
        <v>40</v>
      </c>
      <c r="T1653" t="b">
        <v>0</v>
      </c>
      <c r="V1653" t="s">
        <v>886</v>
      </c>
      <c r="W1653">
        <v>4</v>
      </c>
      <c r="X1653" s="11">
        <v>82</v>
      </c>
      <c r="Y1653">
        <v>1</v>
      </c>
      <c r="Z1653" s="46" cm="1">
        <f t="array" ref="Z1653">IF(V1653="NA",$AD$2,(INDEX($BL$4:$BL$73,MATCH(V1653&amp;W1653,$BK$4:$BK$73&amp;$BJ$4:$BJ$73,0))))</f>
        <v>1.0498615788681297E-2</v>
      </c>
      <c r="AA1653" s="46">
        <f t="shared" si="33"/>
        <v>1.0104986157886813</v>
      </c>
      <c r="AB1653" s="46"/>
    </row>
    <row r="1654" spans="1:28" x14ac:dyDescent="0.25">
      <c r="A1654">
        <v>7132</v>
      </c>
      <c r="B1654" s="1">
        <v>45535.406496631898</v>
      </c>
      <c r="C1654" s="1">
        <v>45535</v>
      </c>
      <c r="D1654" t="s">
        <v>9100</v>
      </c>
      <c r="E1654" t="s">
        <v>9101</v>
      </c>
      <c r="F1654" t="s">
        <v>664</v>
      </c>
      <c r="G1654">
        <v>74</v>
      </c>
      <c r="H1654" t="b">
        <v>0</v>
      </c>
      <c r="I1654" t="s">
        <v>9102</v>
      </c>
      <c r="J1654" t="s">
        <v>9103</v>
      </c>
      <c r="K1654" t="s">
        <v>7</v>
      </c>
      <c r="L1654" t="b">
        <v>0</v>
      </c>
      <c r="M1654" t="s">
        <v>11612</v>
      </c>
      <c r="N1654" t="b">
        <v>0</v>
      </c>
      <c r="O1654" t="b">
        <v>0</v>
      </c>
      <c r="P1654" t="b">
        <v>0</v>
      </c>
      <c r="Q1654" t="b">
        <v>1</v>
      </c>
      <c r="R1654" t="s">
        <v>11613</v>
      </c>
      <c r="S1654">
        <v>40</v>
      </c>
      <c r="T1654" t="b">
        <v>0</v>
      </c>
      <c r="V1654" t="s">
        <v>8</v>
      </c>
      <c r="W1654" t="s">
        <v>8</v>
      </c>
      <c r="X1654" s="11">
        <v>77</v>
      </c>
      <c r="Y1654">
        <v>1</v>
      </c>
      <c r="Z1654" s="46" cm="1">
        <f t="array" ref="Z1654">IF(V1654="NA",$AD$2,(INDEX($BL$4:$BL$73,MATCH(V1654&amp;W1654,$BK$4:$BK$73&amp;$BJ$4:$BJ$73,0))))</f>
        <v>-4.0430703315750931E-2</v>
      </c>
      <c r="AA1654" s="46">
        <f t="shared" si="33"/>
        <v>0.95956929668424906</v>
      </c>
      <c r="AB1654" s="46"/>
    </row>
    <row r="1655" spans="1:28" x14ac:dyDescent="0.25">
      <c r="A1655">
        <v>7133</v>
      </c>
      <c r="B1655" s="1">
        <v>45535.406194745403</v>
      </c>
      <c r="C1655" s="1">
        <v>45535</v>
      </c>
      <c r="D1655" t="s">
        <v>9100</v>
      </c>
      <c r="E1655" t="s">
        <v>9101</v>
      </c>
      <c r="F1655" t="s">
        <v>664</v>
      </c>
      <c r="G1655">
        <v>76</v>
      </c>
      <c r="H1655" t="b">
        <v>0</v>
      </c>
      <c r="I1655" t="s">
        <v>9102</v>
      </c>
      <c r="J1655" t="s">
        <v>9103</v>
      </c>
      <c r="K1655" t="s">
        <v>7</v>
      </c>
      <c r="L1655" t="b">
        <v>0</v>
      </c>
      <c r="M1655" t="s">
        <v>6737</v>
      </c>
      <c r="N1655" t="b">
        <v>0</v>
      </c>
      <c r="O1655" t="b">
        <v>0</v>
      </c>
      <c r="P1655" t="b">
        <v>0</v>
      </c>
      <c r="Q1655" t="b">
        <v>1</v>
      </c>
      <c r="R1655" t="s">
        <v>2857</v>
      </c>
      <c r="S1655">
        <v>40</v>
      </c>
      <c r="T1655" t="b">
        <v>0</v>
      </c>
      <c r="V1655" t="s">
        <v>886</v>
      </c>
      <c r="W1655">
        <v>4</v>
      </c>
      <c r="X1655" s="11">
        <v>77</v>
      </c>
      <c r="Y1655">
        <v>1</v>
      </c>
      <c r="Z1655" s="46" cm="1">
        <f t="array" ref="Z1655">IF(V1655="NA",$AD$2,(INDEX($BL$4:$BL$73,MATCH(V1655&amp;W1655,$BK$4:$BK$73&amp;$BJ$4:$BJ$73,0))))</f>
        <v>1.0498615788681297E-2</v>
      </c>
      <c r="AA1655" s="46">
        <f t="shared" si="33"/>
        <v>1.0104986157886813</v>
      </c>
      <c r="AB1655" s="46"/>
    </row>
    <row r="1656" spans="1:28" x14ac:dyDescent="0.25">
      <c r="A1656">
        <v>7134</v>
      </c>
      <c r="B1656" s="1">
        <v>45535.405841423599</v>
      </c>
      <c r="C1656" s="1">
        <v>45535</v>
      </c>
      <c r="D1656" t="s">
        <v>9100</v>
      </c>
      <c r="E1656" t="s">
        <v>9101</v>
      </c>
      <c r="F1656" t="s">
        <v>664</v>
      </c>
      <c r="G1656">
        <v>76</v>
      </c>
      <c r="H1656" t="b">
        <v>0</v>
      </c>
      <c r="I1656" t="s">
        <v>9102</v>
      </c>
      <c r="J1656" t="s">
        <v>9103</v>
      </c>
      <c r="K1656" t="s">
        <v>7</v>
      </c>
      <c r="L1656" t="b">
        <v>0</v>
      </c>
      <c r="M1656" t="s">
        <v>11614</v>
      </c>
      <c r="N1656" t="b">
        <v>0</v>
      </c>
      <c r="O1656" t="b">
        <v>0</v>
      </c>
      <c r="P1656" t="b">
        <v>0</v>
      </c>
      <c r="Q1656" t="b">
        <v>1</v>
      </c>
      <c r="R1656" t="s">
        <v>11615</v>
      </c>
      <c r="S1656">
        <v>40</v>
      </c>
      <c r="T1656" t="b">
        <v>0</v>
      </c>
      <c r="V1656" t="s">
        <v>741</v>
      </c>
      <c r="W1656">
        <v>4</v>
      </c>
      <c r="X1656" s="11">
        <v>77</v>
      </c>
      <c r="Y1656">
        <v>1</v>
      </c>
      <c r="Z1656" s="46" cm="1">
        <f t="array" ref="Z1656">IF(V1656="NA",$AD$2,(INDEX($BL$4:$BL$73,MATCH(V1656&amp;W1656,$BK$4:$BK$73&amp;$BJ$4:$BJ$73,0))))</f>
        <v>1.1678733304575806E-2</v>
      </c>
      <c r="AA1656" s="46">
        <f t="shared" si="33"/>
        <v>1.0116787333045758</v>
      </c>
      <c r="AB1656" s="46"/>
    </row>
    <row r="1657" spans="1:28" x14ac:dyDescent="0.25">
      <c r="A1657">
        <v>7136</v>
      </c>
      <c r="B1657" s="1">
        <v>45535.4051077431</v>
      </c>
      <c r="C1657" s="1">
        <v>45535</v>
      </c>
      <c r="D1657" t="s">
        <v>9100</v>
      </c>
      <c r="E1657" t="s">
        <v>9101</v>
      </c>
      <c r="F1657" t="s">
        <v>664</v>
      </c>
      <c r="G1657">
        <v>76</v>
      </c>
      <c r="H1657" t="b">
        <v>0</v>
      </c>
      <c r="I1657" t="s">
        <v>9102</v>
      </c>
      <c r="J1657" t="s">
        <v>9103</v>
      </c>
      <c r="K1657" t="s">
        <v>7</v>
      </c>
      <c r="L1657" t="b">
        <v>0</v>
      </c>
      <c r="M1657" t="s">
        <v>11616</v>
      </c>
      <c r="N1657" t="b">
        <v>0</v>
      </c>
      <c r="O1657" t="b">
        <v>0</v>
      </c>
      <c r="P1657" t="b">
        <v>0</v>
      </c>
      <c r="Q1657" t="b">
        <v>1</v>
      </c>
      <c r="R1657" t="s">
        <v>11617</v>
      </c>
      <c r="S1657">
        <v>40</v>
      </c>
      <c r="T1657" t="b">
        <v>0</v>
      </c>
      <c r="V1657" t="s">
        <v>886</v>
      </c>
      <c r="W1657">
        <v>5</v>
      </c>
      <c r="X1657" s="11">
        <v>77</v>
      </c>
      <c r="Y1657">
        <v>1</v>
      </c>
      <c r="Z1657" s="46" cm="1">
        <f t="array" ref="Z1657">IF(V1657="NA",$AD$2,(INDEX($BL$4:$BL$73,MATCH(V1657&amp;W1657,$BK$4:$BK$73&amp;$BJ$4:$BJ$73,0))))</f>
        <v>4.1970782120221983E-2</v>
      </c>
      <c r="AA1657" s="46">
        <f t="shared" si="33"/>
        <v>1.041970782120222</v>
      </c>
      <c r="AB1657" s="46"/>
    </row>
    <row r="1658" spans="1:28" x14ac:dyDescent="0.25">
      <c r="A1658">
        <v>7137</v>
      </c>
      <c r="B1658" s="1">
        <v>45535.404638773201</v>
      </c>
      <c r="C1658" s="1">
        <v>45535</v>
      </c>
      <c r="D1658" t="s">
        <v>9100</v>
      </c>
      <c r="E1658" t="s">
        <v>9101</v>
      </c>
      <c r="F1658" t="s">
        <v>664</v>
      </c>
      <c r="G1658">
        <v>74</v>
      </c>
      <c r="H1658" t="b">
        <v>0</v>
      </c>
      <c r="I1658" t="s">
        <v>9102</v>
      </c>
      <c r="J1658" t="s">
        <v>9103</v>
      </c>
      <c r="K1658" t="s">
        <v>7</v>
      </c>
      <c r="L1658" t="b">
        <v>0</v>
      </c>
      <c r="M1658" t="s">
        <v>11618</v>
      </c>
      <c r="N1658" t="b">
        <v>0</v>
      </c>
      <c r="O1658" t="b">
        <v>0</v>
      </c>
      <c r="P1658" t="b">
        <v>0</v>
      </c>
      <c r="Q1658" t="b">
        <v>1</v>
      </c>
      <c r="R1658" t="s">
        <v>11619</v>
      </c>
      <c r="S1658">
        <v>40</v>
      </c>
      <c r="T1658" t="b">
        <v>0</v>
      </c>
      <c r="V1658" t="s">
        <v>658</v>
      </c>
      <c r="W1658">
        <v>4</v>
      </c>
      <c r="X1658" s="11">
        <v>77</v>
      </c>
      <c r="Y1658">
        <v>1</v>
      </c>
      <c r="Z1658" s="46" cm="1">
        <f t="array" ref="Z1658">IF(V1658="NA",$AD$2,(INDEX($BL$4:$BL$73,MATCH(V1658&amp;W1658,$BK$4:$BK$73&amp;$BJ$4:$BJ$73,0))))</f>
        <v>1.1678733304575896E-2</v>
      </c>
      <c r="AA1658" s="46">
        <f t="shared" si="33"/>
        <v>1.0116787333045758</v>
      </c>
      <c r="AB1658" s="46"/>
    </row>
    <row r="1659" spans="1:28" x14ac:dyDescent="0.25">
      <c r="A1659">
        <v>7138</v>
      </c>
      <c r="B1659" s="1">
        <v>45535.403493634301</v>
      </c>
      <c r="C1659" s="1">
        <v>45535</v>
      </c>
      <c r="D1659" t="s">
        <v>9100</v>
      </c>
      <c r="E1659" t="s">
        <v>9101</v>
      </c>
      <c r="F1659" t="s">
        <v>790</v>
      </c>
      <c r="G1659">
        <v>71</v>
      </c>
      <c r="H1659" t="b">
        <v>0</v>
      </c>
      <c r="I1659" t="s">
        <v>9102</v>
      </c>
      <c r="J1659" t="s">
        <v>9103</v>
      </c>
      <c r="K1659" t="s">
        <v>7</v>
      </c>
      <c r="L1659" t="b">
        <v>0</v>
      </c>
      <c r="M1659" t="s">
        <v>11620</v>
      </c>
      <c r="N1659" t="b">
        <v>0</v>
      </c>
      <c r="O1659" t="b">
        <v>0</v>
      </c>
      <c r="P1659" t="b">
        <v>0</v>
      </c>
      <c r="Q1659" t="b">
        <v>1</v>
      </c>
      <c r="R1659" t="s">
        <v>11621</v>
      </c>
      <c r="S1659">
        <v>40</v>
      </c>
      <c r="T1659" t="b">
        <v>0</v>
      </c>
      <c r="V1659" t="s">
        <v>658</v>
      </c>
      <c r="W1659">
        <v>4</v>
      </c>
      <c r="X1659" s="11">
        <v>72</v>
      </c>
      <c r="Y1659">
        <v>1</v>
      </c>
      <c r="Z1659" s="46" cm="1">
        <f t="array" ref="Z1659">IF(V1659="NA",$AD$2,(INDEX($BL$4:$BL$73,MATCH(V1659&amp;W1659,$BK$4:$BK$73&amp;$BJ$4:$BJ$73,0))))</f>
        <v>1.1678733304575896E-2</v>
      </c>
      <c r="AA1659" s="46">
        <f t="shared" si="33"/>
        <v>1.0116787333045758</v>
      </c>
      <c r="AB1659" s="46"/>
    </row>
    <row r="1660" spans="1:28" x14ac:dyDescent="0.25">
      <c r="A1660">
        <v>7141</v>
      </c>
      <c r="B1660" s="1">
        <v>45535.402808587998</v>
      </c>
      <c r="C1660" s="1">
        <v>45535</v>
      </c>
      <c r="D1660" t="s">
        <v>9100</v>
      </c>
      <c r="E1660" t="s">
        <v>9101</v>
      </c>
      <c r="F1660" t="s">
        <v>790</v>
      </c>
      <c r="G1660">
        <v>78</v>
      </c>
      <c r="H1660" t="b">
        <v>0</v>
      </c>
      <c r="I1660" t="s">
        <v>9102</v>
      </c>
      <c r="J1660" t="s">
        <v>9103</v>
      </c>
      <c r="K1660" t="s">
        <v>7</v>
      </c>
      <c r="L1660" t="b">
        <v>0</v>
      </c>
      <c r="M1660" t="s">
        <v>11622</v>
      </c>
      <c r="N1660" t="b">
        <v>0</v>
      </c>
      <c r="O1660" t="b">
        <v>0</v>
      </c>
      <c r="P1660" t="b">
        <v>0</v>
      </c>
      <c r="Q1660" t="b">
        <v>1</v>
      </c>
      <c r="R1660" t="s">
        <v>11623</v>
      </c>
      <c r="S1660">
        <v>40</v>
      </c>
      <c r="T1660" t="b">
        <v>0</v>
      </c>
      <c r="V1660" t="s">
        <v>886</v>
      </c>
      <c r="W1660">
        <v>4</v>
      </c>
      <c r="X1660" s="11">
        <v>82</v>
      </c>
      <c r="Y1660">
        <v>1</v>
      </c>
      <c r="Z1660" s="46" cm="1">
        <f t="array" ref="Z1660">IF(V1660="NA",$AD$2,(INDEX($BL$4:$BL$73,MATCH(V1660&amp;W1660,$BK$4:$BK$73&amp;$BJ$4:$BJ$73,0))))</f>
        <v>1.0498615788681297E-2</v>
      </c>
      <c r="AA1660" s="46">
        <f t="shared" si="33"/>
        <v>1.0104986157886813</v>
      </c>
      <c r="AB1660" s="46"/>
    </row>
    <row r="1661" spans="1:28" x14ac:dyDescent="0.25">
      <c r="A1661">
        <v>7143</v>
      </c>
      <c r="B1661" s="1">
        <v>45535.402273263899</v>
      </c>
      <c r="C1661" s="1">
        <v>45535</v>
      </c>
      <c r="D1661" t="s">
        <v>9100</v>
      </c>
      <c r="E1661" t="s">
        <v>9101</v>
      </c>
      <c r="F1661" t="s">
        <v>664</v>
      </c>
      <c r="G1661">
        <v>72</v>
      </c>
      <c r="H1661" t="b">
        <v>0</v>
      </c>
      <c r="I1661" t="s">
        <v>9102</v>
      </c>
      <c r="J1661" t="s">
        <v>9103</v>
      </c>
      <c r="K1661" t="s">
        <v>7</v>
      </c>
      <c r="L1661" t="b">
        <v>0</v>
      </c>
      <c r="M1661" t="s">
        <v>11624</v>
      </c>
      <c r="N1661" t="b">
        <v>0</v>
      </c>
      <c r="O1661" t="b">
        <v>0</v>
      </c>
      <c r="P1661" t="b">
        <v>0</v>
      </c>
      <c r="Q1661" t="b">
        <v>1</v>
      </c>
      <c r="R1661" t="s">
        <v>11625</v>
      </c>
      <c r="S1661">
        <v>40</v>
      </c>
      <c r="T1661" t="b">
        <v>0</v>
      </c>
      <c r="V1661" t="s">
        <v>889</v>
      </c>
      <c r="W1661">
        <v>4</v>
      </c>
      <c r="X1661" s="11">
        <v>72</v>
      </c>
      <c r="Y1661">
        <v>1</v>
      </c>
      <c r="Z1661" s="46" cm="1">
        <f t="array" ref="Z1661">IF(V1661="NA",$AD$2,(INDEX($BL$4:$BL$73,MATCH(V1661&amp;W1661,$BK$4:$BK$73&amp;$BJ$4:$BJ$73,0))))</f>
        <v>1.0498615788681227E-2</v>
      </c>
      <c r="AA1661" s="46">
        <f t="shared" si="33"/>
        <v>1.0104986157886813</v>
      </c>
      <c r="AB1661" s="46"/>
    </row>
    <row r="1662" spans="1:28" x14ac:dyDescent="0.25">
      <c r="A1662">
        <v>7145</v>
      </c>
      <c r="B1662" s="1">
        <v>45535.401729884303</v>
      </c>
      <c r="C1662" s="1">
        <v>45535</v>
      </c>
      <c r="D1662" t="s">
        <v>9100</v>
      </c>
      <c r="E1662" t="s">
        <v>9101</v>
      </c>
      <c r="F1662" t="s">
        <v>664</v>
      </c>
      <c r="G1662">
        <v>74</v>
      </c>
      <c r="H1662" t="b">
        <v>0</v>
      </c>
      <c r="I1662" t="s">
        <v>9102</v>
      </c>
      <c r="J1662" t="s">
        <v>9103</v>
      </c>
      <c r="K1662" t="s">
        <v>7</v>
      </c>
      <c r="L1662" t="b">
        <v>0</v>
      </c>
      <c r="M1662" t="s">
        <v>6736</v>
      </c>
      <c r="N1662" t="b">
        <v>0</v>
      </c>
      <c r="O1662" t="b">
        <v>0</v>
      </c>
      <c r="P1662" t="b">
        <v>0</v>
      </c>
      <c r="Q1662" t="b">
        <v>1</v>
      </c>
      <c r="R1662" t="s">
        <v>1400</v>
      </c>
      <c r="S1662">
        <v>40</v>
      </c>
      <c r="T1662" t="b">
        <v>0</v>
      </c>
      <c r="V1662" t="s">
        <v>886</v>
      </c>
      <c r="W1662">
        <v>4</v>
      </c>
      <c r="X1662" s="11">
        <v>77</v>
      </c>
      <c r="Y1662">
        <v>1</v>
      </c>
      <c r="Z1662" s="46" cm="1">
        <f t="array" ref="Z1662">IF(V1662="NA",$AD$2,(INDEX($BL$4:$BL$73,MATCH(V1662&amp;W1662,$BK$4:$BK$73&amp;$BJ$4:$BJ$73,0))))</f>
        <v>1.0498615788681297E-2</v>
      </c>
      <c r="AA1662" s="46">
        <f t="shared" si="33"/>
        <v>1.0104986157886813</v>
      </c>
      <c r="AB1662" s="46"/>
    </row>
    <row r="1663" spans="1:28" x14ac:dyDescent="0.25">
      <c r="A1663">
        <v>7147</v>
      </c>
      <c r="B1663" s="1">
        <v>45535.400936411999</v>
      </c>
      <c r="C1663" s="1">
        <v>45535</v>
      </c>
      <c r="D1663" t="s">
        <v>9100</v>
      </c>
      <c r="E1663" t="s">
        <v>9101</v>
      </c>
      <c r="F1663" t="s">
        <v>664</v>
      </c>
      <c r="G1663">
        <v>74</v>
      </c>
      <c r="H1663" t="b">
        <v>0</v>
      </c>
      <c r="I1663" t="s">
        <v>9240</v>
      </c>
      <c r="J1663" t="s">
        <v>9159</v>
      </c>
      <c r="K1663" t="s">
        <v>7</v>
      </c>
      <c r="L1663" t="b">
        <v>0</v>
      </c>
      <c r="M1663" t="s">
        <v>11626</v>
      </c>
      <c r="N1663" t="b">
        <v>0</v>
      </c>
      <c r="O1663" t="b">
        <v>0</v>
      </c>
      <c r="P1663" t="b">
        <v>0</v>
      </c>
      <c r="Q1663" t="b">
        <v>1</v>
      </c>
      <c r="R1663" t="s">
        <v>11627</v>
      </c>
      <c r="S1663">
        <v>40</v>
      </c>
      <c r="T1663" t="b">
        <v>0</v>
      </c>
      <c r="V1663" t="s">
        <v>658</v>
      </c>
      <c r="W1663">
        <v>4</v>
      </c>
      <c r="X1663" s="11">
        <v>77</v>
      </c>
      <c r="Y1663">
        <v>1</v>
      </c>
      <c r="Z1663" s="46" cm="1">
        <f t="array" ref="Z1663">IF(V1663="NA",$AD$2,(INDEX($BL$4:$BL$73,MATCH(V1663&amp;W1663,$BK$4:$BK$73&amp;$BJ$4:$BJ$73,0))))</f>
        <v>1.1678733304575896E-2</v>
      </c>
      <c r="AA1663" s="46">
        <f t="shared" si="33"/>
        <v>1.0116787333045758</v>
      </c>
      <c r="AB1663" s="46"/>
    </row>
    <row r="1664" spans="1:28" x14ac:dyDescent="0.25">
      <c r="A1664">
        <v>7149</v>
      </c>
      <c r="B1664" s="1">
        <v>45535.400431990704</v>
      </c>
      <c r="C1664" s="1">
        <v>45535</v>
      </c>
      <c r="D1664" t="s">
        <v>9100</v>
      </c>
      <c r="E1664" t="s">
        <v>9101</v>
      </c>
      <c r="F1664" t="s">
        <v>664</v>
      </c>
      <c r="G1664">
        <v>79</v>
      </c>
      <c r="H1664" t="b">
        <v>0</v>
      </c>
      <c r="I1664" t="s">
        <v>9240</v>
      </c>
      <c r="J1664" t="s">
        <v>9159</v>
      </c>
      <c r="K1664" t="s">
        <v>7</v>
      </c>
      <c r="L1664" t="b">
        <v>0</v>
      </c>
      <c r="M1664" t="s">
        <v>11628</v>
      </c>
      <c r="N1664" t="b">
        <v>0</v>
      </c>
      <c r="O1664" t="b">
        <v>0</v>
      </c>
      <c r="P1664" t="b">
        <v>0</v>
      </c>
      <c r="Q1664" t="b">
        <v>1</v>
      </c>
      <c r="R1664" t="s">
        <v>11629</v>
      </c>
      <c r="S1664">
        <v>40</v>
      </c>
      <c r="T1664" t="b">
        <v>0</v>
      </c>
      <c r="V1664" t="s">
        <v>8</v>
      </c>
      <c r="W1664" t="s">
        <v>8</v>
      </c>
      <c r="X1664" s="11">
        <v>82</v>
      </c>
      <c r="Y1664">
        <v>1</v>
      </c>
      <c r="Z1664" s="46" cm="1">
        <f t="array" ref="Z1664">IF(V1664="NA",$AD$2,(INDEX($BL$4:$BL$73,MATCH(V1664&amp;W1664,$BK$4:$BK$73&amp;$BJ$4:$BJ$73,0))))</f>
        <v>-4.0430703315750931E-2</v>
      </c>
      <c r="AA1664" s="46">
        <f t="shared" si="33"/>
        <v>0.95956929668424906</v>
      </c>
      <c r="AB1664" s="46"/>
    </row>
    <row r="1665" spans="1:28" x14ac:dyDescent="0.25">
      <c r="A1665">
        <v>7150</v>
      </c>
      <c r="B1665" s="1">
        <v>45535.400157789401</v>
      </c>
      <c r="C1665" s="1">
        <v>45535</v>
      </c>
      <c r="D1665" t="s">
        <v>9100</v>
      </c>
      <c r="E1665" t="s">
        <v>9101</v>
      </c>
      <c r="F1665" t="s">
        <v>664</v>
      </c>
      <c r="G1665">
        <v>81</v>
      </c>
      <c r="H1665" t="b">
        <v>0</v>
      </c>
      <c r="I1665" t="s">
        <v>9240</v>
      </c>
      <c r="J1665" t="s">
        <v>9159</v>
      </c>
      <c r="K1665" t="s">
        <v>7</v>
      </c>
      <c r="L1665" t="b">
        <v>0</v>
      </c>
      <c r="M1665" t="s">
        <v>11630</v>
      </c>
      <c r="N1665" t="b">
        <v>0</v>
      </c>
      <c r="O1665" t="b">
        <v>0</v>
      </c>
      <c r="P1665" t="b">
        <v>0</v>
      </c>
      <c r="Q1665" t="b">
        <v>1</v>
      </c>
      <c r="R1665" t="s">
        <v>11631</v>
      </c>
      <c r="S1665">
        <v>40</v>
      </c>
      <c r="T1665" t="b">
        <v>0</v>
      </c>
      <c r="V1665" t="s">
        <v>888</v>
      </c>
      <c r="W1665">
        <v>4</v>
      </c>
      <c r="X1665" s="11">
        <v>82</v>
      </c>
      <c r="Y1665">
        <v>1</v>
      </c>
      <c r="Z1665" s="46" cm="1">
        <f t="array" ref="Z1665">IF(V1665="NA",$AD$2,(INDEX($BL$4:$BL$73,MATCH(V1665&amp;W1665,$BK$4:$BK$73&amp;$BJ$4:$BJ$73,0))))</f>
        <v>1.0498615788681257E-2</v>
      </c>
      <c r="AA1665" s="46">
        <f t="shared" si="33"/>
        <v>1.0104986157886813</v>
      </c>
      <c r="AB1665" s="46"/>
    </row>
    <row r="1666" spans="1:28" x14ac:dyDescent="0.25">
      <c r="A1666">
        <v>7152</v>
      </c>
      <c r="B1666" s="1">
        <v>45535.399561331003</v>
      </c>
      <c r="C1666" s="1">
        <v>45535</v>
      </c>
      <c r="D1666" t="s">
        <v>9100</v>
      </c>
      <c r="E1666" t="s">
        <v>9101</v>
      </c>
      <c r="F1666" t="s">
        <v>790</v>
      </c>
      <c r="G1666">
        <v>93</v>
      </c>
      <c r="H1666" t="b">
        <v>0</v>
      </c>
      <c r="I1666" t="s">
        <v>9240</v>
      </c>
      <c r="J1666" t="s">
        <v>9159</v>
      </c>
      <c r="K1666" t="s">
        <v>7</v>
      </c>
      <c r="L1666" t="b">
        <v>0</v>
      </c>
      <c r="M1666" t="s">
        <v>11632</v>
      </c>
      <c r="N1666" t="b">
        <v>0</v>
      </c>
      <c r="O1666" t="b">
        <v>0</v>
      </c>
      <c r="P1666" t="b">
        <v>0</v>
      </c>
      <c r="Q1666" t="b">
        <v>1</v>
      </c>
      <c r="R1666" t="s">
        <v>11633</v>
      </c>
      <c r="S1666">
        <v>40</v>
      </c>
      <c r="T1666" t="b">
        <v>0</v>
      </c>
      <c r="V1666" t="s">
        <v>8</v>
      </c>
      <c r="W1666" t="s">
        <v>8</v>
      </c>
      <c r="X1666" s="11">
        <v>99</v>
      </c>
      <c r="Y1666">
        <v>1</v>
      </c>
      <c r="Z1666" s="46" cm="1">
        <f t="array" ref="Z1666">IF(V1666="NA",$AD$2,(INDEX($BL$4:$BL$73,MATCH(V1666&amp;W1666,$BK$4:$BK$73&amp;$BJ$4:$BJ$73,0))))</f>
        <v>-4.0430703315750931E-2</v>
      </c>
      <c r="AA1666" s="46">
        <f t="shared" si="33"/>
        <v>0.95956929668424906</v>
      </c>
      <c r="AB1666" s="46"/>
    </row>
    <row r="1667" spans="1:28" x14ac:dyDescent="0.25">
      <c r="A1667">
        <v>7153</v>
      </c>
      <c r="B1667" s="1">
        <v>45535.399189780102</v>
      </c>
      <c r="C1667" s="1">
        <v>45535</v>
      </c>
      <c r="D1667" t="s">
        <v>9100</v>
      </c>
      <c r="E1667" t="s">
        <v>9101</v>
      </c>
      <c r="F1667" t="s">
        <v>664</v>
      </c>
      <c r="G1667">
        <v>83</v>
      </c>
      <c r="H1667" t="b">
        <v>0</v>
      </c>
      <c r="I1667" t="s">
        <v>9240</v>
      </c>
      <c r="J1667" t="s">
        <v>9159</v>
      </c>
      <c r="K1667" t="s">
        <v>7</v>
      </c>
      <c r="L1667" t="b">
        <v>0</v>
      </c>
      <c r="M1667" t="s">
        <v>11634</v>
      </c>
      <c r="N1667" t="b">
        <v>0</v>
      </c>
      <c r="O1667" t="b">
        <v>0</v>
      </c>
      <c r="P1667" t="b">
        <v>0</v>
      </c>
      <c r="Q1667" t="b">
        <v>1</v>
      </c>
      <c r="R1667" t="s">
        <v>11635</v>
      </c>
      <c r="S1667">
        <v>40</v>
      </c>
      <c r="T1667" t="b">
        <v>0</v>
      </c>
      <c r="V1667" t="s">
        <v>740</v>
      </c>
      <c r="W1667">
        <v>4</v>
      </c>
      <c r="X1667" s="11">
        <v>87</v>
      </c>
      <c r="Y1667">
        <v>1</v>
      </c>
      <c r="Z1667" s="46" cm="1">
        <f t="array" ref="Z1667">IF(V1667="NA",$AD$2,(INDEX($BL$4:$BL$73,MATCH(V1667&amp;W1667,$BK$4:$BK$73&amp;$BJ$4:$BJ$73,0))))</f>
        <v>1.0498615788681253E-2</v>
      </c>
      <c r="AA1667" s="46">
        <f t="shared" si="33"/>
        <v>1.0104986157886813</v>
      </c>
      <c r="AB1667" s="46"/>
    </row>
    <row r="1668" spans="1:28" x14ac:dyDescent="0.25">
      <c r="A1668">
        <v>7157</v>
      </c>
      <c r="B1668" s="1">
        <v>45535.395495671299</v>
      </c>
      <c r="C1668" s="1">
        <v>45535</v>
      </c>
      <c r="D1668" t="s">
        <v>9100</v>
      </c>
      <c r="E1668" t="s">
        <v>9101</v>
      </c>
      <c r="F1668" t="s">
        <v>664</v>
      </c>
      <c r="G1668">
        <v>73</v>
      </c>
      <c r="H1668" t="b">
        <v>0</v>
      </c>
      <c r="I1668" t="s">
        <v>9240</v>
      </c>
      <c r="J1668" t="s">
        <v>9159</v>
      </c>
      <c r="K1668" t="s">
        <v>7</v>
      </c>
      <c r="L1668" t="b">
        <v>0</v>
      </c>
      <c r="M1668" t="s">
        <v>6735</v>
      </c>
      <c r="N1668" t="b">
        <v>1</v>
      </c>
      <c r="O1668" t="b">
        <v>0</v>
      </c>
      <c r="P1668" t="b">
        <v>0</v>
      </c>
      <c r="Q1668" t="b">
        <v>1</v>
      </c>
      <c r="R1668" t="s">
        <v>2851</v>
      </c>
      <c r="S1668">
        <v>40</v>
      </c>
      <c r="T1668" t="b">
        <v>0</v>
      </c>
      <c r="V1668" t="s">
        <v>892</v>
      </c>
      <c r="W1668">
        <v>4</v>
      </c>
      <c r="X1668" s="11">
        <v>77</v>
      </c>
      <c r="Y1668">
        <v>1</v>
      </c>
      <c r="Z1668" s="46" cm="1">
        <f t="array" ref="Z1668">IF(V1668="NA",$AD$2,(INDEX($BL$4:$BL$73,MATCH(V1668&amp;W1668,$BK$4:$BK$73&amp;$BJ$4:$BJ$73,0))))</f>
        <v>1.0498615788681274E-2</v>
      </c>
      <c r="AA1668" s="46">
        <f t="shared" ref="AA1668:AA1731" si="34">Y1668+Z1668</f>
        <v>1.0104986157886813</v>
      </c>
      <c r="AB1668" s="46"/>
    </row>
    <row r="1669" spans="1:28" x14ac:dyDescent="0.25">
      <c r="A1669">
        <v>7160</v>
      </c>
      <c r="B1669" s="1">
        <v>45535.394760034702</v>
      </c>
      <c r="C1669" s="1">
        <v>45535</v>
      </c>
      <c r="D1669" t="s">
        <v>9100</v>
      </c>
      <c r="E1669" t="s">
        <v>9101</v>
      </c>
      <c r="F1669" t="s">
        <v>790</v>
      </c>
      <c r="G1669">
        <v>78</v>
      </c>
      <c r="H1669" t="b">
        <v>0</v>
      </c>
      <c r="I1669" t="s">
        <v>9240</v>
      </c>
      <c r="J1669" t="s">
        <v>9159</v>
      </c>
      <c r="K1669" t="s">
        <v>7</v>
      </c>
      <c r="L1669" t="b">
        <v>0</v>
      </c>
      <c r="M1669" t="s">
        <v>11636</v>
      </c>
      <c r="N1669" t="b">
        <v>0</v>
      </c>
      <c r="O1669" t="b">
        <v>0</v>
      </c>
      <c r="P1669" t="b">
        <v>0</v>
      </c>
      <c r="Q1669" t="b">
        <v>1</v>
      </c>
      <c r="R1669" t="s">
        <v>11637</v>
      </c>
      <c r="S1669">
        <v>40</v>
      </c>
      <c r="T1669" t="b">
        <v>0</v>
      </c>
      <c r="V1669" t="s">
        <v>658</v>
      </c>
      <c r="W1669">
        <v>4</v>
      </c>
      <c r="X1669" s="11">
        <v>82</v>
      </c>
      <c r="Y1669">
        <v>1</v>
      </c>
      <c r="Z1669" s="46" cm="1">
        <f t="array" ref="Z1669">IF(V1669="NA",$AD$2,(INDEX($BL$4:$BL$73,MATCH(V1669&amp;W1669,$BK$4:$BK$73&amp;$BJ$4:$BJ$73,0))))</f>
        <v>1.1678733304575896E-2</v>
      </c>
      <c r="AA1669" s="46">
        <f t="shared" si="34"/>
        <v>1.0116787333045758</v>
      </c>
      <c r="AB1669" s="46"/>
    </row>
    <row r="1670" spans="1:28" x14ac:dyDescent="0.25">
      <c r="A1670">
        <v>7161</v>
      </c>
      <c r="B1670" s="1">
        <v>45535.394491689804</v>
      </c>
      <c r="C1670" s="1">
        <v>45535</v>
      </c>
      <c r="D1670" t="s">
        <v>9100</v>
      </c>
      <c r="E1670" t="s">
        <v>9101</v>
      </c>
      <c r="F1670" t="s">
        <v>664</v>
      </c>
      <c r="G1670">
        <v>78</v>
      </c>
      <c r="H1670" t="b">
        <v>0</v>
      </c>
      <c r="I1670" t="s">
        <v>9240</v>
      </c>
      <c r="J1670" t="s">
        <v>9159</v>
      </c>
      <c r="K1670" t="s">
        <v>7</v>
      </c>
      <c r="L1670" t="b">
        <v>0</v>
      </c>
      <c r="M1670" t="s">
        <v>11638</v>
      </c>
      <c r="N1670" t="b">
        <v>0</v>
      </c>
      <c r="O1670" t="b">
        <v>0</v>
      </c>
      <c r="P1670" t="b">
        <v>0</v>
      </c>
      <c r="Q1670" t="b">
        <v>1</v>
      </c>
      <c r="R1670" t="s">
        <v>11639</v>
      </c>
      <c r="S1670">
        <v>40</v>
      </c>
      <c r="T1670" t="b">
        <v>0</v>
      </c>
      <c r="V1670" t="s">
        <v>888</v>
      </c>
      <c r="W1670">
        <v>4</v>
      </c>
      <c r="X1670" s="11">
        <v>82</v>
      </c>
      <c r="Y1670">
        <v>1</v>
      </c>
      <c r="Z1670" s="46" cm="1">
        <f t="array" ref="Z1670">IF(V1670="NA",$AD$2,(INDEX($BL$4:$BL$73,MATCH(V1670&amp;W1670,$BK$4:$BK$73&amp;$BJ$4:$BJ$73,0))))</f>
        <v>1.0498615788681257E-2</v>
      </c>
      <c r="AA1670" s="46">
        <f t="shared" si="34"/>
        <v>1.0104986157886813</v>
      </c>
      <c r="AB1670" s="46"/>
    </row>
    <row r="1671" spans="1:28" x14ac:dyDescent="0.25">
      <c r="A1671">
        <v>7164</v>
      </c>
      <c r="B1671" s="1">
        <v>45535.393433321799</v>
      </c>
      <c r="C1671" s="1">
        <v>45535</v>
      </c>
      <c r="D1671" t="s">
        <v>9100</v>
      </c>
      <c r="E1671" t="s">
        <v>9101</v>
      </c>
      <c r="F1671" t="s">
        <v>790</v>
      </c>
      <c r="G1671">
        <v>74</v>
      </c>
      <c r="H1671" t="b">
        <v>0</v>
      </c>
      <c r="I1671" t="s">
        <v>9240</v>
      </c>
      <c r="J1671" t="s">
        <v>9159</v>
      </c>
      <c r="K1671" t="s">
        <v>7</v>
      </c>
      <c r="L1671" t="b">
        <v>0</v>
      </c>
      <c r="M1671" t="s">
        <v>11640</v>
      </c>
      <c r="N1671" t="b">
        <v>0</v>
      </c>
      <c r="O1671" t="b">
        <v>0</v>
      </c>
      <c r="P1671" t="b">
        <v>0</v>
      </c>
      <c r="Q1671" t="b">
        <v>1</v>
      </c>
      <c r="R1671" t="s">
        <v>11641</v>
      </c>
      <c r="S1671">
        <v>40</v>
      </c>
      <c r="T1671" t="b">
        <v>0</v>
      </c>
      <c r="V1671" t="s">
        <v>8</v>
      </c>
      <c r="W1671" t="s">
        <v>8</v>
      </c>
      <c r="X1671" s="11">
        <v>77</v>
      </c>
      <c r="Y1671">
        <v>1</v>
      </c>
      <c r="Z1671" s="46" cm="1">
        <f t="array" ref="Z1671">IF(V1671="NA",$AD$2,(INDEX($BL$4:$BL$73,MATCH(V1671&amp;W1671,$BK$4:$BK$73&amp;$BJ$4:$BJ$73,0))))</f>
        <v>-4.0430703315750931E-2</v>
      </c>
      <c r="AA1671" s="46">
        <f t="shared" si="34"/>
        <v>0.95956929668424906</v>
      </c>
      <c r="AB1671" s="46"/>
    </row>
    <row r="1672" spans="1:28" x14ac:dyDescent="0.25">
      <c r="A1672">
        <v>7165</v>
      </c>
      <c r="B1672" s="1">
        <v>45535.393134085702</v>
      </c>
      <c r="C1672" s="1">
        <v>45535</v>
      </c>
      <c r="D1672" t="s">
        <v>9100</v>
      </c>
      <c r="E1672" t="s">
        <v>9101</v>
      </c>
      <c r="F1672" t="s">
        <v>790</v>
      </c>
      <c r="G1672">
        <v>84</v>
      </c>
      <c r="H1672" t="b">
        <v>0</v>
      </c>
      <c r="I1672" t="s">
        <v>9240</v>
      </c>
      <c r="J1672" t="s">
        <v>9159</v>
      </c>
      <c r="K1672" t="s">
        <v>7</v>
      </c>
      <c r="L1672" t="b">
        <v>0</v>
      </c>
      <c r="M1672" t="s">
        <v>11642</v>
      </c>
      <c r="N1672" t="b">
        <v>0</v>
      </c>
      <c r="O1672" t="b">
        <v>0</v>
      </c>
      <c r="P1672" t="b">
        <v>0</v>
      </c>
      <c r="Q1672" t="b">
        <v>1</v>
      </c>
      <c r="R1672" t="s">
        <v>11643</v>
      </c>
      <c r="S1672">
        <v>40</v>
      </c>
      <c r="T1672" t="b">
        <v>0</v>
      </c>
      <c r="V1672" t="s">
        <v>8</v>
      </c>
      <c r="W1672" t="s">
        <v>8</v>
      </c>
      <c r="X1672" s="11">
        <v>87</v>
      </c>
      <c r="Y1672">
        <v>1</v>
      </c>
      <c r="Z1672" s="46" cm="1">
        <f t="array" ref="Z1672">IF(V1672="NA",$AD$2,(INDEX($BL$4:$BL$73,MATCH(V1672&amp;W1672,$BK$4:$BK$73&amp;$BJ$4:$BJ$73,0))))</f>
        <v>-4.0430703315750931E-2</v>
      </c>
      <c r="AA1672" s="46">
        <f t="shared" si="34"/>
        <v>0.95956929668424906</v>
      </c>
      <c r="AB1672" s="46"/>
    </row>
    <row r="1673" spans="1:28" x14ac:dyDescent="0.25">
      <c r="A1673">
        <v>7166</v>
      </c>
      <c r="B1673" s="1">
        <v>45535.392852129597</v>
      </c>
      <c r="C1673" s="1">
        <v>45535</v>
      </c>
      <c r="D1673" t="s">
        <v>9100</v>
      </c>
      <c r="E1673" t="s">
        <v>9101</v>
      </c>
      <c r="F1673" t="s">
        <v>790</v>
      </c>
      <c r="G1673">
        <v>83</v>
      </c>
      <c r="H1673" t="b">
        <v>0</v>
      </c>
      <c r="I1673" t="s">
        <v>9240</v>
      </c>
      <c r="J1673" t="s">
        <v>9159</v>
      </c>
      <c r="K1673" t="s">
        <v>7</v>
      </c>
      <c r="L1673" t="b">
        <v>0</v>
      </c>
      <c r="M1673" t="s">
        <v>11644</v>
      </c>
      <c r="N1673" t="b">
        <v>0</v>
      </c>
      <c r="O1673" t="b">
        <v>0</v>
      </c>
      <c r="P1673" t="b">
        <v>0</v>
      </c>
      <c r="Q1673" t="b">
        <v>1</v>
      </c>
      <c r="R1673" t="s">
        <v>11645</v>
      </c>
      <c r="S1673">
        <v>40</v>
      </c>
      <c r="T1673" t="b">
        <v>0</v>
      </c>
      <c r="V1673" t="s">
        <v>8</v>
      </c>
      <c r="W1673" t="s">
        <v>8</v>
      </c>
      <c r="X1673" s="11">
        <v>87</v>
      </c>
      <c r="Y1673">
        <v>1</v>
      </c>
      <c r="Z1673" s="46" cm="1">
        <f t="array" ref="Z1673">IF(V1673="NA",$AD$2,(INDEX($BL$4:$BL$73,MATCH(V1673&amp;W1673,$BK$4:$BK$73&amp;$BJ$4:$BJ$73,0))))</f>
        <v>-4.0430703315750931E-2</v>
      </c>
      <c r="AA1673" s="46">
        <f t="shared" si="34"/>
        <v>0.95956929668424906</v>
      </c>
      <c r="AB1673" s="46"/>
    </row>
    <row r="1674" spans="1:28" x14ac:dyDescent="0.25">
      <c r="A1674">
        <v>7167</v>
      </c>
      <c r="B1674" s="1">
        <v>45535.392497511602</v>
      </c>
      <c r="C1674" s="1">
        <v>45535</v>
      </c>
      <c r="D1674" t="s">
        <v>9100</v>
      </c>
      <c r="E1674" t="s">
        <v>9101</v>
      </c>
      <c r="F1674" t="s">
        <v>664</v>
      </c>
      <c r="G1674">
        <v>83</v>
      </c>
      <c r="H1674" t="b">
        <v>0</v>
      </c>
      <c r="I1674" t="s">
        <v>9240</v>
      </c>
      <c r="J1674" t="s">
        <v>9159</v>
      </c>
      <c r="K1674" t="s">
        <v>7</v>
      </c>
      <c r="L1674" t="b">
        <v>0</v>
      </c>
      <c r="M1674" t="s">
        <v>11646</v>
      </c>
      <c r="N1674" t="b">
        <v>0</v>
      </c>
      <c r="O1674" t="b">
        <v>0</v>
      </c>
      <c r="P1674" t="b">
        <v>0</v>
      </c>
      <c r="Q1674" t="b">
        <v>1</v>
      </c>
      <c r="R1674" t="s">
        <v>11647</v>
      </c>
      <c r="S1674">
        <v>40</v>
      </c>
      <c r="T1674" t="b">
        <v>0</v>
      </c>
      <c r="V1674" t="s">
        <v>742</v>
      </c>
      <c r="W1674">
        <v>5</v>
      </c>
      <c r="X1674" s="11">
        <v>87</v>
      </c>
      <c r="Y1674">
        <v>1</v>
      </c>
      <c r="Z1674" s="46" cm="1">
        <f t="array" ref="Z1674">IF(V1674="NA",$AD$2,(INDEX($BL$4:$BL$73,MATCH(V1674&amp;W1674,$BK$4:$BK$73&amp;$BJ$4:$BJ$73,0))))</f>
        <v>2.9563914871897357E-3</v>
      </c>
      <c r="AA1674" s="46">
        <f t="shared" si="34"/>
        <v>1.0029563914871897</v>
      </c>
      <c r="AB1674" s="46"/>
    </row>
    <row r="1675" spans="1:28" x14ac:dyDescent="0.25">
      <c r="A1675">
        <v>7178</v>
      </c>
      <c r="B1675" s="1">
        <v>45535.384470879602</v>
      </c>
      <c r="C1675" s="1">
        <v>45535</v>
      </c>
      <c r="D1675" t="s">
        <v>9100</v>
      </c>
      <c r="E1675" t="s">
        <v>9101</v>
      </c>
      <c r="F1675" t="s">
        <v>790</v>
      </c>
      <c r="G1675">
        <v>77</v>
      </c>
      <c r="H1675" t="b">
        <v>0</v>
      </c>
      <c r="I1675" t="s">
        <v>9240</v>
      </c>
      <c r="J1675" t="s">
        <v>9159</v>
      </c>
      <c r="K1675" t="s">
        <v>7</v>
      </c>
      <c r="L1675" t="b">
        <v>0</v>
      </c>
      <c r="M1675" t="s">
        <v>11648</v>
      </c>
      <c r="N1675" t="b">
        <v>0</v>
      </c>
      <c r="O1675" t="b">
        <v>0</v>
      </c>
      <c r="P1675" t="b">
        <v>0</v>
      </c>
      <c r="Q1675" t="b">
        <v>1</v>
      </c>
      <c r="R1675" t="s">
        <v>11649</v>
      </c>
      <c r="S1675">
        <v>40</v>
      </c>
      <c r="T1675" t="b">
        <v>0</v>
      </c>
      <c r="V1675" t="s">
        <v>886</v>
      </c>
      <c r="W1675">
        <v>4</v>
      </c>
      <c r="X1675" s="11">
        <v>77</v>
      </c>
      <c r="Y1675">
        <v>1</v>
      </c>
      <c r="Z1675" s="46" cm="1">
        <f t="array" ref="Z1675">IF(V1675="NA",$AD$2,(INDEX($BL$4:$BL$73,MATCH(V1675&amp;W1675,$BK$4:$BK$73&amp;$BJ$4:$BJ$73,0))))</f>
        <v>1.0498615788681297E-2</v>
      </c>
      <c r="AA1675" s="46">
        <f t="shared" si="34"/>
        <v>1.0104986157886813</v>
      </c>
      <c r="AB1675" s="46"/>
    </row>
    <row r="1676" spans="1:28" x14ac:dyDescent="0.25">
      <c r="A1676">
        <v>7181</v>
      </c>
      <c r="B1676" s="1">
        <v>45535.383641805602</v>
      </c>
      <c r="C1676" s="1">
        <v>45535</v>
      </c>
      <c r="D1676" t="s">
        <v>9100</v>
      </c>
      <c r="E1676" t="s">
        <v>9101</v>
      </c>
      <c r="F1676" t="s">
        <v>664</v>
      </c>
      <c r="G1676">
        <v>76</v>
      </c>
      <c r="H1676" t="b">
        <v>0</v>
      </c>
      <c r="I1676" t="s">
        <v>9240</v>
      </c>
      <c r="J1676" t="s">
        <v>9159</v>
      </c>
      <c r="K1676" t="s">
        <v>7</v>
      </c>
      <c r="L1676" t="b">
        <v>0</v>
      </c>
      <c r="M1676" t="s">
        <v>6734</v>
      </c>
      <c r="N1676" t="b">
        <v>0</v>
      </c>
      <c r="O1676" t="b">
        <v>0</v>
      </c>
      <c r="P1676" t="b">
        <v>0</v>
      </c>
      <c r="Q1676" t="b">
        <v>1</v>
      </c>
      <c r="R1676" t="s">
        <v>1397</v>
      </c>
      <c r="S1676">
        <v>40</v>
      </c>
      <c r="T1676" t="b">
        <v>0</v>
      </c>
      <c r="V1676" t="s">
        <v>892</v>
      </c>
      <c r="W1676">
        <v>4</v>
      </c>
      <c r="X1676" s="11">
        <v>77</v>
      </c>
      <c r="Y1676">
        <v>1</v>
      </c>
      <c r="Z1676" s="46" cm="1">
        <f t="array" ref="Z1676">IF(V1676="NA",$AD$2,(INDEX($BL$4:$BL$73,MATCH(V1676&amp;W1676,$BK$4:$BK$73&amp;$BJ$4:$BJ$73,0))))</f>
        <v>1.0498615788681274E-2</v>
      </c>
      <c r="AA1676" s="46">
        <f t="shared" si="34"/>
        <v>1.0104986157886813</v>
      </c>
      <c r="AB1676" s="46"/>
    </row>
    <row r="1677" spans="1:28" x14ac:dyDescent="0.25">
      <c r="A1677">
        <v>7182</v>
      </c>
      <c r="B1677" s="1">
        <v>45535.383369861098</v>
      </c>
      <c r="C1677" s="1">
        <v>45535</v>
      </c>
      <c r="D1677" t="s">
        <v>9100</v>
      </c>
      <c r="E1677" t="s">
        <v>9101</v>
      </c>
      <c r="F1677" t="s">
        <v>664</v>
      </c>
      <c r="G1677">
        <v>82</v>
      </c>
      <c r="H1677" t="b">
        <v>0</v>
      </c>
      <c r="I1677" t="s">
        <v>9240</v>
      </c>
      <c r="J1677" t="s">
        <v>9159</v>
      </c>
      <c r="K1677" t="s">
        <v>7</v>
      </c>
      <c r="L1677" t="b">
        <v>0</v>
      </c>
      <c r="M1677" t="s">
        <v>11650</v>
      </c>
      <c r="N1677" t="b">
        <v>0</v>
      </c>
      <c r="O1677" t="b">
        <v>0</v>
      </c>
      <c r="P1677" t="b">
        <v>0</v>
      </c>
      <c r="Q1677" t="b">
        <v>1</v>
      </c>
      <c r="R1677" t="s">
        <v>11651</v>
      </c>
      <c r="S1677">
        <v>40</v>
      </c>
      <c r="T1677" t="b">
        <v>0</v>
      </c>
      <c r="V1677" t="s">
        <v>8</v>
      </c>
      <c r="W1677" t="s">
        <v>8</v>
      </c>
      <c r="X1677" s="11">
        <v>82</v>
      </c>
      <c r="Y1677">
        <v>1</v>
      </c>
      <c r="Z1677" s="46" cm="1">
        <f t="array" ref="Z1677">IF(V1677="NA",$AD$2,(INDEX($BL$4:$BL$73,MATCH(V1677&amp;W1677,$BK$4:$BK$73&amp;$BJ$4:$BJ$73,0))))</f>
        <v>-4.0430703315750931E-2</v>
      </c>
      <c r="AA1677" s="46">
        <f t="shared" si="34"/>
        <v>0.95956929668424906</v>
      </c>
      <c r="AB1677" s="46"/>
    </row>
    <row r="1678" spans="1:28" x14ac:dyDescent="0.25">
      <c r="A1678">
        <v>7184</v>
      </c>
      <c r="B1678" s="1">
        <v>45535.382780821797</v>
      </c>
      <c r="C1678" s="1">
        <v>45535</v>
      </c>
      <c r="D1678" t="s">
        <v>9100</v>
      </c>
      <c r="E1678" t="s">
        <v>9101</v>
      </c>
      <c r="F1678" t="s">
        <v>790</v>
      </c>
      <c r="G1678">
        <v>83</v>
      </c>
      <c r="H1678" t="b">
        <v>0</v>
      </c>
      <c r="I1678" t="s">
        <v>9240</v>
      </c>
      <c r="J1678" t="s">
        <v>9159</v>
      </c>
      <c r="K1678" t="s">
        <v>7</v>
      </c>
      <c r="L1678" t="b">
        <v>0</v>
      </c>
      <c r="M1678" t="s">
        <v>11652</v>
      </c>
      <c r="N1678" t="b">
        <v>0</v>
      </c>
      <c r="O1678" t="b">
        <v>0</v>
      </c>
      <c r="P1678" t="b">
        <v>0</v>
      </c>
      <c r="Q1678" t="b">
        <v>1</v>
      </c>
      <c r="R1678" t="s">
        <v>11653</v>
      </c>
      <c r="S1678">
        <v>40</v>
      </c>
      <c r="T1678" t="b">
        <v>0</v>
      </c>
      <c r="V1678" t="s">
        <v>658</v>
      </c>
      <c r="W1678">
        <v>4</v>
      </c>
      <c r="X1678" s="11">
        <v>87</v>
      </c>
      <c r="Y1678">
        <v>1</v>
      </c>
      <c r="Z1678" s="46" cm="1">
        <f t="array" ref="Z1678">IF(V1678="NA",$AD$2,(INDEX($BL$4:$BL$73,MATCH(V1678&amp;W1678,$BK$4:$BK$73&amp;$BJ$4:$BJ$73,0))))</f>
        <v>1.1678733304575896E-2</v>
      </c>
      <c r="AA1678" s="46">
        <f t="shared" si="34"/>
        <v>1.0116787333045758</v>
      </c>
      <c r="AB1678" s="46"/>
    </row>
    <row r="1679" spans="1:28" x14ac:dyDescent="0.25">
      <c r="A1679">
        <v>7185</v>
      </c>
      <c r="B1679" s="1">
        <v>45535.382542500003</v>
      </c>
      <c r="C1679" s="1">
        <v>45535</v>
      </c>
      <c r="D1679" t="s">
        <v>9100</v>
      </c>
      <c r="E1679" t="s">
        <v>9101</v>
      </c>
      <c r="F1679" t="s">
        <v>664</v>
      </c>
      <c r="G1679">
        <v>77</v>
      </c>
      <c r="H1679" t="b">
        <v>0</v>
      </c>
      <c r="I1679" t="s">
        <v>9240</v>
      </c>
      <c r="J1679" t="s">
        <v>9159</v>
      </c>
      <c r="K1679" t="s">
        <v>7</v>
      </c>
      <c r="L1679" t="b">
        <v>0</v>
      </c>
      <c r="M1679" t="s">
        <v>11654</v>
      </c>
      <c r="N1679" t="b">
        <v>0</v>
      </c>
      <c r="O1679" t="b">
        <v>0</v>
      </c>
      <c r="P1679" t="b">
        <v>0</v>
      </c>
      <c r="Q1679" t="b">
        <v>1</v>
      </c>
      <c r="R1679" t="s">
        <v>11655</v>
      </c>
      <c r="S1679">
        <v>40</v>
      </c>
      <c r="T1679" t="b">
        <v>0</v>
      </c>
      <c r="V1679" t="s">
        <v>8</v>
      </c>
      <c r="W1679" t="s">
        <v>8</v>
      </c>
      <c r="X1679" s="11">
        <v>77</v>
      </c>
      <c r="Y1679">
        <v>1</v>
      </c>
      <c r="Z1679" s="46" cm="1">
        <f t="array" ref="Z1679">IF(V1679="NA",$AD$2,(INDEX($BL$4:$BL$73,MATCH(V1679&amp;W1679,$BK$4:$BK$73&amp;$BJ$4:$BJ$73,0))))</f>
        <v>-4.0430703315750931E-2</v>
      </c>
      <c r="AA1679" s="46">
        <f t="shared" si="34"/>
        <v>0.95956929668424906</v>
      </c>
      <c r="AB1679" s="46"/>
    </row>
    <row r="1680" spans="1:28" x14ac:dyDescent="0.25">
      <c r="A1680">
        <v>7192</v>
      </c>
      <c r="B1680" s="1">
        <v>45535.379774074099</v>
      </c>
      <c r="C1680" s="1">
        <v>45535</v>
      </c>
      <c r="D1680" t="s">
        <v>9100</v>
      </c>
      <c r="E1680" t="s">
        <v>9101</v>
      </c>
      <c r="F1680" t="s">
        <v>664</v>
      </c>
      <c r="G1680">
        <v>76</v>
      </c>
      <c r="H1680" t="b">
        <v>0</v>
      </c>
      <c r="I1680" t="s">
        <v>9240</v>
      </c>
      <c r="J1680" t="s">
        <v>9159</v>
      </c>
      <c r="K1680" t="s">
        <v>7</v>
      </c>
      <c r="L1680" t="b">
        <v>0</v>
      </c>
      <c r="M1680" t="s">
        <v>11656</v>
      </c>
      <c r="N1680" t="b">
        <v>0</v>
      </c>
      <c r="O1680" t="b">
        <v>0</v>
      </c>
      <c r="P1680" t="b">
        <v>0</v>
      </c>
      <c r="Q1680" t="b">
        <v>1</v>
      </c>
      <c r="R1680" t="s">
        <v>11657</v>
      </c>
      <c r="S1680">
        <v>40</v>
      </c>
      <c r="T1680" t="b">
        <v>0</v>
      </c>
      <c r="V1680" t="s">
        <v>8</v>
      </c>
      <c r="W1680" t="s">
        <v>8</v>
      </c>
      <c r="X1680" s="11">
        <v>77</v>
      </c>
      <c r="Y1680">
        <v>1</v>
      </c>
      <c r="Z1680" s="46" cm="1">
        <f t="array" ref="Z1680">IF(V1680="NA",$AD$2,(INDEX($BL$4:$BL$73,MATCH(V1680&amp;W1680,$BK$4:$BK$73&amp;$BJ$4:$BJ$73,0))))</f>
        <v>-4.0430703315750931E-2</v>
      </c>
      <c r="AA1680" s="46">
        <f t="shared" si="34"/>
        <v>0.95956929668424906</v>
      </c>
      <c r="AB1680" s="46"/>
    </row>
    <row r="1681" spans="1:28" x14ac:dyDescent="0.25">
      <c r="A1681">
        <v>7194</v>
      </c>
      <c r="B1681" s="1">
        <v>45535.379205011603</v>
      </c>
      <c r="C1681" s="1">
        <v>45535</v>
      </c>
      <c r="D1681" t="s">
        <v>9100</v>
      </c>
      <c r="E1681" t="s">
        <v>9101</v>
      </c>
      <c r="F1681" t="s">
        <v>790</v>
      </c>
      <c r="G1681">
        <v>81</v>
      </c>
      <c r="H1681" t="b">
        <v>0</v>
      </c>
      <c r="I1681" t="s">
        <v>9240</v>
      </c>
      <c r="J1681" t="s">
        <v>9159</v>
      </c>
      <c r="K1681" t="s">
        <v>7</v>
      </c>
      <c r="L1681" t="b">
        <v>0</v>
      </c>
      <c r="M1681" t="s">
        <v>11658</v>
      </c>
      <c r="N1681" t="b">
        <v>0</v>
      </c>
      <c r="O1681" t="b">
        <v>0</v>
      </c>
      <c r="P1681" t="b">
        <v>0</v>
      </c>
      <c r="Q1681" t="b">
        <v>1</v>
      </c>
      <c r="R1681" t="s">
        <v>11659</v>
      </c>
      <c r="S1681">
        <v>40</v>
      </c>
      <c r="T1681" t="b">
        <v>0</v>
      </c>
      <c r="V1681" t="s">
        <v>892</v>
      </c>
      <c r="W1681">
        <v>4</v>
      </c>
      <c r="X1681" s="11">
        <v>82</v>
      </c>
      <c r="Y1681">
        <v>1</v>
      </c>
      <c r="Z1681" s="46" cm="1">
        <f t="array" ref="Z1681">IF(V1681="NA",$AD$2,(INDEX($BL$4:$BL$73,MATCH(V1681&amp;W1681,$BK$4:$BK$73&amp;$BJ$4:$BJ$73,0))))</f>
        <v>1.0498615788681274E-2</v>
      </c>
      <c r="AA1681" s="46">
        <f t="shared" si="34"/>
        <v>1.0104986157886813</v>
      </c>
      <c r="AB1681" s="46"/>
    </row>
    <row r="1682" spans="1:28" x14ac:dyDescent="0.25">
      <c r="A1682">
        <v>7196</v>
      </c>
      <c r="B1682" s="1">
        <v>45535.378612187502</v>
      </c>
      <c r="C1682" s="1">
        <v>45535</v>
      </c>
      <c r="D1682" t="s">
        <v>9100</v>
      </c>
      <c r="E1682" t="s">
        <v>9101</v>
      </c>
      <c r="F1682" t="s">
        <v>664</v>
      </c>
      <c r="G1682">
        <v>73</v>
      </c>
      <c r="H1682" t="b">
        <v>0</v>
      </c>
      <c r="I1682" t="s">
        <v>9240</v>
      </c>
      <c r="J1682" t="s">
        <v>9159</v>
      </c>
      <c r="K1682" t="s">
        <v>7</v>
      </c>
      <c r="L1682" t="b">
        <v>0</v>
      </c>
      <c r="M1682" t="s">
        <v>11660</v>
      </c>
      <c r="N1682" t="b">
        <v>0</v>
      </c>
      <c r="O1682" t="b">
        <v>0</v>
      </c>
      <c r="P1682" t="b">
        <v>0</v>
      </c>
      <c r="Q1682" t="b">
        <v>1</v>
      </c>
      <c r="R1682" t="s">
        <v>11661</v>
      </c>
      <c r="S1682">
        <v>40</v>
      </c>
      <c r="T1682" t="b">
        <v>0</v>
      </c>
      <c r="V1682" t="s">
        <v>889</v>
      </c>
      <c r="W1682">
        <v>4</v>
      </c>
      <c r="X1682" s="11">
        <v>77</v>
      </c>
      <c r="Y1682">
        <v>1</v>
      </c>
      <c r="Z1682" s="46" cm="1">
        <f t="array" ref="Z1682">IF(V1682="NA",$AD$2,(INDEX($BL$4:$BL$73,MATCH(V1682&amp;W1682,$BK$4:$BK$73&amp;$BJ$4:$BJ$73,0))))</f>
        <v>1.0498615788681227E-2</v>
      </c>
      <c r="AA1682" s="46">
        <f t="shared" si="34"/>
        <v>1.0104986157886813</v>
      </c>
      <c r="AB1682" s="46"/>
    </row>
    <row r="1683" spans="1:28" x14ac:dyDescent="0.25">
      <c r="A1683">
        <v>7197</v>
      </c>
      <c r="B1683" s="1">
        <v>45535.378281597201</v>
      </c>
      <c r="C1683" s="1">
        <v>45535</v>
      </c>
      <c r="D1683" t="s">
        <v>9100</v>
      </c>
      <c r="E1683" t="s">
        <v>9101</v>
      </c>
      <c r="F1683" t="s">
        <v>790</v>
      </c>
      <c r="G1683">
        <v>70</v>
      </c>
      <c r="H1683" t="b">
        <v>0</v>
      </c>
      <c r="I1683" t="s">
        <v>9240</v>
      </c>
      <c r="J1683" t="s">
        <v>9159</v>
      </c>
      <c r="K1683" t="s">
        <v>7</v>
      </c>
      <c r="L1683" t="b">
        <v>0</v>
      </c>
      <c r="M1683" t="s">
        <v>11662</v>
      </c>
      <c r="N1683" t="b">
        <v>0</v>
      </c>
      <c r="O1683" t="b">
        <v>0</v>
      </c>
      <c r="P1683" t="b">
        <v>0</v>
      </c>
      <c r="Q1683" t="b">
        <v>1</v>
      </c>
      <c r="R1683" t="s">
        <v>11663</v>
      </c>
      <c r="S1683">
        <v>40</v>
      </c>
      <c r="T1683" t="b">
        <v>0</v>
      </c>
      <c r="V1683" t="s">
        <v>8</v>
      </c>
      <c r="W1683" t="s">
        <v>8</v>
      </c>
      <c r="X1683" s="11">
        <v>72</v>
      </c>
      <c r="Y1683">
        <v>1</v>
      </c>
      <c r="Z1683" s="46" cm="1">
        <f t="array" ref="Z1683">IF(V1683="NA",$AD$2,(INDEX($BL$4:$BL$73,MATCH(V1683&amp;W1683,$BK$4:$BK$73&amp;$BJ$4:$BJ$73,0))))</f>
        <v>-4.0430703315750931E-2</v>
      </c>
      <c r="AA1683" s="46">
        <f t="shared" si="34"/>
        <v>0.95956929668424906</v>
      </c>
      <c r="AB1683" s="46"/>
    </row>
    <row r="1684" spans="1:28" x14ac:dyDescent="0.25">
      <c r="A1684">
        <v>7198</v>
      </c>
      <c r="B1684" s="1">
        <v>45535.377994340299</v>
      </c>
      <c r="C1684" s="1">
        <v>45535</v>
      </c>
      <c r="D1684" t="s">
        <v>9100</v>
      </c>
      <c r="E1684" t="s">
        <v>9101</v>
      </c>
      <c r="F1684" t="s">
        <v>664</v>
      </c>
      <c r="G1684">
        <v>82</v>
      </c>
      <c r="H1684" t="b">
        <v>0</v>
      </c>
      <c r="I1684" t="s">
        <v>9240</v>
      </c>
      <c r="J1684" t="s">
        <v>9159</v>
      </c>
      <c r="K1684" t="s">
        <v>7</v>
      </c>
      <c r="L1684" t="b">
        <v>0</v>
      </c>
      <c r="M1684" t="s">
        <v>11664</v>
      </c>
      <c r="N1684" t="b">
        <v>0</v>
      </c>
      <c r="O1684" t="b">
        <v>0</v>
      </c>
      <c r="P1684" t="b">
        <v>0</v>
      </c>
      <c r="Q1684" t="b">
        <v>1</v>
      </c>
      <c r="R1684" t="s">
        <v>11665</v>
      </c>
      <c r="S1684">
        <v>40</v>
      </c>
      <c r="T1684" t="b">
        <v>0</v>
      </c>
      <c r="V1684" t="s">
        <v>8</v>
      </c>
      <c r="W1684" t="s">
        <v>8</v>
      </c>
      <c r="X1684" s="11">
        <v>82</v>
      </c>
      <c r="Y1684">
        <v>1</v>
      </c>
      <c r="Z1684" s="46" cm="1">
        <f t="array" ref="Z1684">IF(V1684="NA",$AD$2,(INDEX($BL$4:$BL$73,MATCH(V1684&amp;W1684,$BK$4:$BK$73&amp;$BJ$4:$BJ$73,0))))</f>
        <v>-4.0430703315750931E-2</v>
      </c>
      <c r="AA1684" s="46">
        <f t="shared" si="34"/>
        <v>0.95956929668424906</v>
      </c>
      <c r="AB1684" s="46"/>
    </row>
    <row r="1685" spans="1:28" x14ac:dyDescent="0.25">
      <c r="A1685">
        <v>7205</v>
      </c>
      <c r="B1685" s="1">
        <v>45535.374503669002</v>
      </c>
      <c r="C1685" s="1">
        <v>45535</v>
      </c>
      <c r="D1685" t="s">
        <v>9100</v>
      </c>
      <c r="E1685" t="s">
        <v>9101</v>
      </c>
      <c r="F1685" t="s">
        <v>664</v>
      </c>
      <c r="G1685">
        <v>78</v>
      </c>
      <c r="H1685" t="b">
        <v>0</v>
      </c>
      <c r="I1685" t="s">
        <v>9240</v>
      </c>
      <c r="J1685" t="s">
        <v>9159</v>
      </c>
      <c r="K1685" t="s">
        <v>7</v>
      </c>
      <c r="L1685" t="b">
        <v>0</v>
      </c>
      <c r="M1685" t="s">
        <v>6732</v>
      </c>
      <c r="N1685" t="b">
        <v>0</v>
      </c>
      <c r="O1685" t="b">
        <v>0</v>
      </c>
      <c r="P1685" t="b">
        <v>0</v>
      </c>
      <c r="Q1685" t="b">
        <v>1</v>
      </c>
      <c r="R1685" t="s">
        <v>1392</v>
      </c>
      <c r="S1685">
        <v>40</v>
      </c>
      <c r="T1685" t="b">
        <v>0</v>
      </c>
      <c r="V1685" t="s">
        <v>8</v>
      </c>
      <c r="W1685" t="s">
        <v>8</v>
      </c>
      <c r="X1685" s="11">
        <v>82</v>
      </c>
      <c r="Y1685">
        <v>1</v>
      </c>
      <c r="Z1685" s="46" cm="1">
        <f t="array" ref="Z1685">IF(V1685="NA",$AD$2,(INDEX($BL$4:$BL$73,MATCH(V1685&amp;W1685,$BK$4:$BK$73&amp;$BJ$4:$BJ$73,0))))</f>
        <v>-4.0430703315750931E-2</v>
      </c>
      <c r="AA1685" s="46">
        <f t="shared" si="34"/>
        <v>0.95956929668424906</v>
      </c>
      <c r="AB1685" s="46"/>
    </row>
    <row r="1686" spans="1:28" x14ac:dyDescent="0.25">
      <c r="A1686">
        <v>7206</v>
      </c>
      <c r="B1686" s="1">
        <v>45535.374232476897</v>
      </c>
      <c r="C1686" s="1">
        <v>45535</v>
      </c>
      <c r="D1686" t="s">
        <v>9100</v>
      </c>
      <c r="E1686" t="s">
        <v>9101</v>
      </c>
      <c r="F1686" t="s">
        <v>664</v>
      </c>
      <c r="G1686">
        <v>83</v>
      </c>
      <c r="H1686" t="b">
        <v>0</v>
      </c>
      <c r="I1686" t="s">
        <v>9240</v>
      </c>
      <c r="J1686" t="s">
        <v>9159</v>
      </c>
      <c r="K1686" t="s">
        <v>7</v>
      </c>
      <c r="L1686" t="b">
        <v>0</v>
      </c>
      <c r="M1686" t="s">
        <v>11666</v>
      </c>
      <c r="N1686" t="b">
        <v>0</v>
      </c>
      <c r="O1686" t="b">
        <v>0</v>
      </c>
      <c r="P1686" t="b">
        <v>0</v>
      </c>
      <c r="Q1686" t="b">
        <v>1</v>
      </c>
      <c r="R1686" t="s">
        <v>11667</v>
      </c>
      <c r="S1686">
        <v>40</v>
      </c>
      <c r="T1686" t="b">
        <v>0</v>
      </c>
      <c r="V1686" t="s">
        <v>743</v>
      </c>
      <c r="W1686">
        <v>5</v>
      </c>
      <c r="X1686" s="11">
        <v>87</v>
      </c>
      <c r="Y1686">
        <v>1</v>
      </c>
      <c r="Z1686" s="46" cm="1">
        <f t="array" ref="Z1686">IF(V1686="NA",$AD$2,(INDEX($BL$4:$BL$73,MATCH(V1686&amp;W1686,$BK$4:$BK$73&amp;$BJ$4:$BJ$73,0))))</f>
        <v>2.9563914871898098E-3</v>
      </c>
      <c r="AA1686" s="46">
        <f t="shared" si="34"/>
        <v>1.0029563914871897</v>
      </c>
      <c r="AB1686" s="46"/>
    </row>
    <row r="1687" spans="1:28" x14ac:dyDescent="0.25">
      <c r="A1687">
        <v>7207</v>
      </c>
      <c r="B1687" s="1">
        <v>45535.373905694403</v>
      </c>
      <c r="C1687" s="1">
        <v>45535</v>
      </c>
      <c r="D1687" t="s">
        <v>9100</v>
      </c>
      <c r="E1687" t="s">
        <v>9101</v>
      </c>
      <c r="F1687" t="s">
        <v>664</v>
      </c>
      <c r="G1687">
        <v>70</v>
      </c>
      <c r="H1687" t="b">
        <v>0</v>
      </c>
      <c r="I1687" t="s">
        <v>9240</v>
      </c>
      <c r="J1687" t="s">
        <v>9159</v>
      </c>
      <c r="K1687" t="s">
        <v>7</v>
      </c>
      <c r="L1687" t="b">
        <v>0</v>
      </c>
      <c r="M1687" t="s">
        <v>11668</v>
      </c>
      <c r="N1687" t="b">
        <v>0</v>
      </c>
      <c r="O1687" t="b">
        <v>0</v>
      </c>
      <c r="P1687" t="b">
        <v>0</v>
      </c>
      <c r="Q1687" t="b">
        <v>1</v>
      </c>
      <c r="R1687" t="s">
        <v>11669</v>
      </c>
      <c r="S1687">
        <v>40</v>
      </c>
      <c r="T1687" t="b">
        <v>0</v>
      </c>
      <c r="V1687" t="s">
        <v>658</v>
      </c>
      <c r="W1687">
        <v>4</v>
      </c>
      <c r="X1687" s="11">
        <v>72</v>
      </c>
      <c r="Y1687">
        <v>1</v>
      </c>
      <c r="Z1687" s="46" cm="1">
        <f t="array" ref="Z1687">IF(V1687="NA",$AD$2,(INDEX($BL$4:$BL$73,MATCH(V1687&amp;W1687,$BK$4:$BK$73&amp;$BJ$4:$BJ$73,0))))</f>
        <v>1.1678733304575896E-2</v>
      </c>
      <c r="AA1687" s="46">
        <f t="shared" si="34"/>
        <v>1.0116787333045758</v>
      </c>
      <c r="AB1687" s="46"/>
    </row>
    <row r="1688" spans="1:28" x14ac:dyDescent="0.25">
      <c r="A1688">
        <v>7208</v>
      </c>
      <c r="B1688" s="1">
        <v>45535.373619085702</v>
      </c>
      <c r="C1688" s="1">
        <v>45535</v>
      </c>
      <c r="D1688" t="s">
        <v>9100</v>
      </c>
      <c r="E1688" t="s">
        <v>9101</v>
      </c>
      <c r="F1688" t="s">
        <v>664</v>
      </c>
      <c r="G1688">
        <v>75</v>
      </c>
      <c r="H1688" t="b">
        <v>0</v>
      </c>
      <c r="I1688" t="s">
        <v>9240</v>
      </c>
      <c r="J1688" t="s">
        <v>9159</v>
      </c>
      <c r="K1688" t="s">
        <v>7</v>
      </c>
      <c r="L1688" t="b">
        <v>0</v>
      </c>
      <c r="M1688" t="s">
        <v>11670</v>
      </c>
      <c r="N1688" t="b">
        <v>0</v>
      </c>
      <c r="O1688" t="b">
        <v>0</v>
      </c>
      <c r="P1688" t="b">
        <v>0</v>
      </c>
      <c r="Q1688" t="b">
        <v>1</v>
      </c>
      <c r="R1688" t="s">
        <v>11671</v>
      </c>
      <c r="S1688">
        <v>40</v>
      </c>
      <c r="T1688" t="b">
        <v>0</v>
      </c>
      <c r="V1688" t="s">
        <v>893</v>
      </c>
      <c r="W1688">
        <v>5</v>
      </c>
      <c r="X1688" s="11">
        <v>77</v>
      </c>
      <c r="Y1688">
        <v>1</v>
      </c>
      <c r="Z1688" s="46" cm="1">
        <f t="array" ref="Z1688">IF(V1688="NA",$AD$2,(INDEX($BL$4:$BL$73,MATCH(V1688&amp;W1688,$BK$4:$BK$73&amp;$BJ$4:$BJ$73,0))))</f>
        <v>4.1970782120221983E-2</v>
      </c>
      <c r="AA1688" s="46">
        <f t="shared" si="34"/>
        <v>1.041970782120222</v>
      </c>
      <c r="AB1688" s="46"/>
    </row>
    <row r="1689" spans="1:28" x14ac:dyDescent="0.25">
      <c r="A1689">
        <v>7209</v>
      </c>
      <c r="B1689" s="1">
        <v>45535.373349386602</v>
      </c>
      <c r="C1689" s="1">
        <v>45535</v>
      </c>
      <c r="D1689" t="s">
        <v>9100</v>
      </c>
      <c r="E1689" t="s">
        <v>9101</v>
      </c>
      <c r="F1689" t="s">
        <v>790</v>
      </c>
      <c r="G1689">
        <v>77</v>
      </c>
      <c r="H1689" t="b">
        <v>0</v>
      </c>
      <c r="I1689" t="s">
        <v>9240</v>
      </c>
      <c r="J1689" t="s">
        <v>9159</v>
      </c>
      <c r="K1689" t="s">
        <v>7</v>
      </c>
      <c r="L1689" t="b">
        <v>0</v>
      </c>
      <c r="M1689" t="s">
        <v>11672</v>
      </c>
      <c r="N1689" t="b">
        <v>0</v>
      </c>
      <c r="O1689" t="b">
        <v>0</v>
      </c>
      <c r="P1689" t="b">
        <v>0</v>
      </c>
      <c r="Q1689" t="b">
        <v>1</v>
      </c>
      <c r="R1689" t="s">
        <v>11673</v>
      </c>
      <c r="S1689">
        <v>40</v>
      </c>
      <c r="T1689" t="b">
        <v>0</v>
      </c>
      <c r="V1689" t="s">
        <v>741</v>
      </c>
      <c r="W1689">
        <v>4</v>
      </c>
      <c r="X1689" s="11">
        <v>77</v>
      </c>
      <c r="Y1689">
        <v>1</v>
      </c>
      <c r="Z1689" s="46" cm="1">
        <f t="array" ref="Z1689">IF(V1689="NA",$AD$2,(INDEX($BL$4:$BL$73,MATCH(V1689&amp;W1689,$BK$4:$BK$73&amp;$BJ$4:$BJ$73,0))))</f>
        <v>1.1678733304575806E-2</v>
      </c>
      <c r="AA1689" s="46">
        <f t="shared" si="34"/>
        <v>1.0116787333045758</v>
      </c>
      <c r="AB1689" s="46"/>
    </row>
    <row r="1690" spans="1:28" x14ac:dyDescent="0.25">
      <c r="A1690">
        <v>7210</v>
      </c>
      <c r="B1690" s="1">
        <v>45535.373056747703</v>
      </c>
      <c r="C1690" s="1">
        <v>45535</v>
      </c>
      <c r="D1690" t="s">
        <v>9100</v>
      </c>
      <c r="E1690" t="s">
        <v>9101</v>
      </c>
      <c r="F1690" t="s">
        <v>790</v>
      </c>
      <c r="G1690">
        <v>73</v>
      </c>
      <c r="H1690" t="b">
        <v>0</v>
      </c>
      <c r="I1690" t="s">
        <v>9240</v>
      </c>
      <c r="J1690" t="s">
        <v>9159</v>
      </c>
      <c r="K1690" t="s">
        <v>7</v>
      </c>
      <c r="L1690" t="b">
        <v>0</v>
      </c>
      <c r="M1690" t="s">
        <v>11674</v>
      </c>
      <c r="N1690" t="b">
        <v>0</v>
      </c>
      <c r="O1690" t="b">
        <v>0</v>
      </c>
      <c r="P1690" t="b">
        <v>0</v>
      </c>
      <c r="Q1690" t="b">
        <v>1</v>
      </c>
      <c r="R1690" t="s">
        <v>11675</v>
      </c>
      <c r="S1690">
        <v>40</v>
      </c>
      <c r="T1690" t="b">
        <v>0</v>
      </c>
      <c r="V1690" t="s">
        <v>889</v>
      </c>
      <c r="W1690">
        <v>4</v>
      </c>
      <c r="X1690" s="11">
        <v>77</v>
      </c>
      <c r="Y1690">
        <v>1</v>
      </c>
      <c r="Z1690" s="46" cm="1">
        <f t="array" ref="Z1690">IF(V1690="NA",$AD$2,(INDEX($BL$4:$BL$73,MATCH(V1690&amp;W1690,$BK$4:$BK$73&amp;$BJ$4:$BJ$73,0))))</f>
        <v>1.0498615788681227E-2</v>
      </c>
      <c r="AA1690" s="46">
        <f t="shared" si="34"/>
        <v>1.0104986157886813</v>
      </c>
      <c r="AB1690" s="46"/>
    </row>
    <row r="1691" spans="1:28" x14ac:dyDescent="0.25">
      <c r="A1691">
        <v>7211</v>
      </c>
      <c r="B1691" s="1">
        <v>45535.372779629601</v>
      </c>
      <c r="C1691" s="1">
        <v>45535</v>
      </c>
      <c r="D1691" t="s">
        <v>9100</v>
      </c>
      <c r="E1691" t="s">
        <v>9101</v>
      </c>
      <c r="F1691" t="s">
        <v>790</v>
      </c>
      <c r="G1691">
        <v>73</v>
      </c>
      <c r="H1691" t="b">
        <v>0</v>
      </c>
      <c r="I1691" t="s">
        <v>9240</v>
      </c>
      <c r="J1691" t="s">
        <v>9159</v>
      </c>
      <c r="K1691" t="s">
        <v>7</v>
      </c>
      <c r="L1691" t="b">
        <v>0</v>
      </c>
      <c r="M1691" t="s">
        <v>6731</v>
      </c>
      <c r="N1691" t="b">
        <v>0</v>
      </c>
      <c r="O1691" t="b">
        <v>0</v>
      </c>
      <c r="P1691" t="b">
        <v>0</v>
      </c>
      <c r="Q1691" t="b">
        <v>1</v>
      </c>
      <c r="R1691" t="s">
        <v>1389</v>
      </c>
      <c r="S1691">
        <v>40</v>
      </c>
      <c r="T1691" t="b">
        <v>0</v>
      </c>
      <c r="V1691" t="s">
        <v>8</v>
      </c>
      <c r="W1691" t="s">
        <v>8</v>
      </c>
      <c r="X1691" s="11">
        <v>77</v>
      </c>
      <c r="Y1691">
        <v>1</v>
      </c>
      <c r="Z1691" s="46" cm="1">
        <f t="array" ref="Z1691">IF(V1691="NA",$AD$2,(INDEX($BL$4:$BL$73,MATCH(V1691&amp;W1691,$BK$4:$BK$73&amp;$BJ$4:$BJ$73,0))))</f>
        <v>-4.0430703315750931E-2</v>
      </c>
      <c r="AA1691" s="46">
        <f t="shared" si="34"/>
        <v>0.95956929668424906</v>
      </c>
      <c r="AB1691" s="46"/>
    </row>
    <row r="1692" spans="1:28" x14ac:dyDescent="0.25">
      <c r="A1692">
        <v>7212</v>
      </c>
      <c r="B1692" s="1">
        <v>45535.372459571801</v>
      </c>
      <c r="C1692" s="1">
        <v>45535</v>
      </c>
      <c r="D1692" t="s">
        <v>9100</v>
      </c>
      <c r="E1692" t="s">
        <v>9101</v>
      </c>
      <c r="F1692" t="s">
        <v>664</v>
      </c>
      <c r="G1692">
        <v>83</v>
      </c>
      <c r="H1692" t="b">
        <v>0</v>
      </c>
      <c r="I1692" t="s">
        <v>9240</v>
      </c>
      <c r="J1692" t="s">
        <v>9159</v>
      </c>
      <c r="K1692" t="s">
        <v>7</v>
      </c>
      <c r="L1692" t="b">
        <v>0</v>
      </c>
      <c r="M1692" t="s">
        <v>11676</v>
      </c>
      <c r="N1692" t="b">
        <v>0</v>
      </c>
      <c r="O1692" t="b">
        <v>0</v>
      </c>
      <c r="P1692" t="b">
        <v>0</v>
      </c>
      <c r="Q1692" t="b">
        <v>1</v>
      </c>
      <c r="R1692" t="s">
        <v>11677</v>
      </c>
      <c r="S1692">
        <v>40</v>
      </c>
      <c r="T1692" t="b">
        <v>0</v>
      </c>
      <c r="V1692" t="s">
        <v>893</v>
      </c>
      <c r="W1692">
        <v>5</v>
      </c>
      <c r="X1692" s="11">
        <v>87</v>
      </c>
      <c r="Y1692">
        <v>1</v>
      </c>
      <c r="Z1692" s="46" cm="1">
        <f t="array" ref="Z1692">IF(V1692="NA",$AD$2,(INDEX($BL$4:$BL$73,MATCH(V1692&amp;W1692,$BK$4:$BK$73&amp;$BJ$4:$BJ$73,0))))</f>
        <v>4.1970782120221983E-2</v>
      </c>
      <c r="AA1692" s="46">
        <f t="shared" si="34"/>
        <v>1.041970782120222</v>
      </c>
      <c r="AB1692" s="46"/>
    </row>
    <row r="1693" spans="1:28" x14ac:dyDescent="0.25">
      <c r="A1693">
        <v>7213</v>
      </c>
      <c r="B1693" s="1">
        <v>45535.372120312502</v>
      </c>
      <c r="C1693" s="1">
        <v>45535</v>
      </c>
      <c r="D1693" t="s">
        <v>9100</v>
      </c>
      <c r="E1693" t="s">
        <v>9101</v>
      </c>
      <c r="F1693" t="s">
        <v>664</v>
      </c>
      <c r="G1693">
        <v>78</v>
      </c>
      <c r="H1693" t="b">
        <v>0</v>
      </c>
      <c r="I1693" t="s">
        <v>9240</v>
      </c>
      <c r="J1693" t="s">
        <v>9159</v>
      </c>
      <c r="K1693" t="s">
        <v>7</v>
      </c>
      <c r="L1693" t="b">
        <v>0</v>
      </c>
      <c r="M1693" t="s">
        <v>11678</v>
      </c>
      <c r="N1693" t="b">
        <v>0</v>
      </c>
      <c r="O1693" t="b">
        <v>0</v>
      </c>
      <c r="P1693" t="b">
        <v>0</v>
      </c>
      <c r="Q1693" t="b">
        <v>1</v>
      </c>
      <c r="R1693" t="s">
        <v>11679</v>
      </c>
      <c r="S1693">
        <v>40</v>
      </c>
      <c r="T1693" t="b">
        <v>0</v>
      </c>
      <c r="V1693" t="s">
        <v>889</v>
      </c>
      <c r="W1693">
        <v>5</v>
      </c>
      <c r="X1693" s="11">
        <v>82</v>
      </c>
      <c r="Y1693">
        <v>1</v>
      </c>
      <c r="Z1693" s="46" cm="1">
        <f t="array" ref="Z1693">IF(V1693="NA",$AD$2,(INDEX($BL$4:$BL$73,MATCH(V1693&amp;W1693,$BK$4:$BK$73&amp;$BJ$4:$BJ$73,0))))</f>
        <v>4.1970782120221983E-2</v>
      </c>
      <c r="AA1693" s="46">
        <f t="shared" si="34"/>
        <v>1.041970782120222</v>
      </c>
      <c r="AB1693" s="46"/>
    </row>
    <row r="1694" spans="1:28" x14ac:dyDescent="0.25">
      <c r="A1694">
        <v>7214</v>
      </c>
      <c r="B1694" s="1">
        <v>45535.371801053203</v>
      </c>
      <c r="C1694" s="1">
        <v>45535</v>
      </c>
      <c r="D1694" t="s">
        <v>9100</v>
      </c>
      <c r="E1694" t="s">
        <v>9101</v>
      </c>
      <c r="F1694" t="s">
        <v>790</v>
      </c>
      <c r="G1694">
        <v>73</v>
      </c>
      <c r="H1694" t="b">
        <v>0</v>
      </c>
      <c r="I1694" t="s">
        <v>9240</v>
      </c>
      <c r="J1694" t="s">
        <v>9159</v>
      </c>
      <c r="K1694" t="s">
        <v>7</v>
      </c>
      <c r="L1694" t="b">
        <v>0</v>
      </c>
      <c r="M1694" t="s">
        <v>11680</v>
      </c>
      <c r="N1694" t="b">
        <v>0</v>
      </c>
      <c r="O1694" t="b">
        <v>0</v>
      </c>
      <c r="P1694" t="b">
        <v>0</v>
      </c>
      <c r="Q1694" t="b">
        <v>1</v>
      </c>
      <c r="R1694" t="s">
        <v>11681</v>
      </c>
      <c r="S1694">
        <v>40</v>
      </c>
      <c r="T1694" t="b">
        <v>0</v>
      </c>
      <c r="V1694" t="s">
        <v>892</v>
      </c>
      <c r="W1694">
        <v>4</v>
      </c>
      <c r="X1694" s="11">
        <v>77</v>
      </c>
      <c r="Y1694">
        <v>1</v>
      </c>
      <c r="Z1694" s="46" cm="1">
        <f t="array" ref="Z1694">IF(V1694="NA",$AD$2,(INDEX($BL$4:$BL$73,MATCH(V1694&amp;W1694,$BK$4:$BK$73&amp;$BJ$4:$BJ$73,0))))</f>
        <v>1.0498615788681274E-2</v>
      </c>
      <c r="AA1694" s="46">
        <f t="shared" si="34"/>
        <v>1.0104986157886813</v>
      </c>
      <c r="AB1694" s="46"/>
    </row>
    <row r="1695" spans="1:28" x14ac:dyDescent="0.25">
      <c r="A1695">
        <v>7215</v>
      </c>
      <c r="B1695" s="1">
        <v>45535.370816388902</v>
      </c>
      <c r="C1695" s="1">
        <v>45535</v>
      </c>
      <c r="D1695" t="s">
        <v>9100</v>
      </c>
      <c r="E1695" t="s">
        <v>9101</v>
      </c>
      <c r="F1695" t="s">
        <v>664</v>
      </c>
      <c r="G1695">
        <v>70</v>
      </c>
      <c r="H1695" t="b">
        <v>0</v>
      </c>
      <c r="I1695" t="s">
        <v>9240</v>
      </c>
      <c r="J1695" t="s">
        <v>9159</v>
      </c>
      <c r="K1695" t="s">
        <v>7</v>
      </c>
      <c r="L1695" t="b">
        <v>0</v>
      </c>
      <c r="M1695" t="s">
        <v>11682</v>
      </c>
      <c r="N1695" t="b">
        <v>0</v>
      </c>
      <c r="O1695" t="b">
        <v>0</v>
      </c>
      <c r="P1695" t="b">
        <v>0</v>
      </c>
      <c r="Q1695" t="b">
        <v>1</v>
      </c>
      <c r="R1695" t="s">
        <v>11683</v>
      </c>
      <c r="S1695">
        <v>40</v>
      </c>
      <c r="T1695" t="b">
        <v>0</v>
      </c>
      <c r="V1695" t="s">
        <v>892</v>
      </c>
      <c r="W1695">
        <v>4</v>
      </c>
      <c r="X1695" s="11">
        <v>72</v>
      </c>
      <c r="Y1695">
        <v>1</v>
      </c>
      <c r="Z1695" s="46" cm="1">
        <f t="array" ref="Z1695">IF(V1695="NA",$AD$2,(INDEX($BL$4:$BL$73,MATCH(V1695&amp;W1695,$BK$4:$BK$73&amp;$BJ$4:$BJ$73,0))))</f>
        <v>1.0498615788681274E-2</v>
      </c>
      <c r="AA1695" s="46">
        <f t="shared" si="34"/>
        <v>1.0104986157886813</v>
      </c>
      <c r="AB1695" s="46"/>
    </row>
    <row r="1696" spans="1:28" x14ac:dyDescent="0.25">
      <c r="A1696">
        <v>7221</v>
      </c>
      <c r="B1696" s="1">
        <v>45535.369041516198</v>
      </c>
      <c r="C1696" s="1">
        <v>45535</v>
      </c>
      <c r="D1696" t="s">
        <v>9100</v>
      </c>
      <c r="E1696" t="s">
        <v>9101</v>
      </c>
      <c r="F1696" t="s">
        <v>664</v>
      </c>
      <c r="G1696">
        <v>71</v>
      </c>
      <c r="H1696" t="b">
        <v>0</v>
      </c>
      <c r="I1696" t="s">
        <v>9240</v>
      </c>
      <c r="J1696" t="s">
        <v>9159</v>
      </c>
      <c r="K1696" t="s">
        <v>7</v>
      </c>
      <c r="L1696" t="b">
        <v>0</v>
      </c>
      <c r="M1696" t="s">
        <v>11684</v>
      </c>
      <c r="N1696" t="b">
        <v>0</v>
      </c>
      <c r="O1696" t="b">
        <v>0</v>
      </c>
      <c r="P1696" t="b">
        <v>0</v>
      </c>
      <c r="Q1696" t="b">
        <v>1</v>
      </c>
      <c r="R1696" t="s">
        <v>11685</v>
      </c>
      <c r="S1696">
        <v>40</v>
      </c>
      <c r="T1696" t="b">
        <v>0</v>
      </c>
      <c r="V1696" t="s">
        <v>892</v>
      </c>
      <c r="W1696">
        <v>4</v>
      </c>
      <c r="X1696" s="11">
        <v>72</v>
      </c>
      <c r="Y1696">
        <v>1</v>
      </c>
      <c r="Z1696" s="46" cm="1">
        <f t="array" ref="Z1696">IF(V1696="NA",$AD$2,(INDEX($BL$4:$BL$73,MATCH(V1696&amp;W1696,$BK$4:$BK$73&amp;$BJ$4:$BJ$73,0))))</f>
        <v>1.0498615788681274E-2</v>
      </c>
      <c r="AA1696" s="46">
        <f t="shared" si="34"/>
        <v>1.0104986157886813</v>
      </c>
      <c r="AB1696" s="46"/>
    </row>
    <row r="1697" spans="1:28" x14ac:dyDescent="0.25">
      <c r="A1697">
        <v>7223</v>
      </c>
      <c r="B1697" s="1">
        <v>45535.368444282401</v>
      </c>
      <c r="C1697" s="1">
        <v>45535</v>
      </c>
      <c r="D1697" t="s">
        <v>9100</v>
      </c>
      <c r="E1697" t="s">
        <v>9101</v>
      </c>
      <c r="F1697" t="s">
        <v>664</v>
      </c>
      <c r="G1697">
        <v>76</v>
      </c>
      <c r="H1697" t="b">
        <v>0</v>
      </c>
      <c r="I1697" t="s">
        <v>9240</v>
      </c>
      <c r="J1697" t="s">
        <v>9159</v>
      </c>
      <c r="K1697" t="s">
        <v>7</v>
      </c>
      <c r="L1697" t="b">
        <v>0</v>
      </c>
      <c r="M1697" t="s">
        <v>6730</v>
      </c>
      <c r="N1697" t="b">
        <v>0</v>
      </c>
      <c r="O1697" t="b">
        <v>0</v>
      </c>
      <c r="P1697" t="b">
        <v>0</v>
      </c>
      <c r="Q1697" t="b">
        <v>1</v>
      </c>
      <c r="R1697" t="s">
        <v>1387</v>
      </c>
      <c r="S1697">
        <v>40</v>
      </c>
      <c r="T1697" t="b">
        <v>0</v>
      </c>
      <c r="V1697" t="s">
        <v>886</v>
      </c>
      <c r="W1697">
        <v>4</v>
      </c>
      <c r="X1697" s="11">
        <v>77</v>
      </c>
      <c r="Y1697">
        <v>1</v>
      </c>
      <c r="Z1697" s="46" cm="1">
        <f t="array" ref="Z1697">IF(V1697="NA",$AD$2,(INDEX($BL$4:$BL$73,MATCH(V1697&amp;W1697,$BK$4:$BK$73&amp;$BJ$4:$BJ$73,0))))</f>
        <v>1.0498615788681297E-2</v>
      </c>
      <c r="AA1697" s="46">
        <f t="shared" si="34"/>
        <v>1.0104986157886813</v>
      </c>
      <c r="AB1697" s="46"/>
    </row>
    <row r="1698" spans="1:28" x14ac:dyDescent="0.25">
      <c r="A1698">
        <v>7224</v>
      </c>
      <c r="B1698" s="1">
        <v>45535.368136006902</v>
      </c>
      <c r="C1698" s="1">
        <v>45535</v>
      </c>
      <c r="D1698" t="s">
        <v>9100</v>
      </c>
      <c r="E1698" t="s">
        <v>9101</v>
      </c>
      <c r="F1698" t="s">
        <v>664</v>
      </c>
      <c r="G1698">
        <v>81</v>
      </c>
      <c r="H1698" t="b">
        <v>0</v>
      </c>
      <c r="I1698" t="s">
        <v>9240</v>
      </c>
      <c r="J1698" t="s">
        <v>9159</v>
      </c>
      <c r="K1698" t="s">
        <v>7</v>
      </c>
      <c r="L1698" t="b">
        <v>0</v>
      </c>
      <c r="M1698" t="s">
        <v>11686</v>
      </c>
      <c r="N1698" t="b">
        <v>0</v>
      </c>
      <c r="O1698" t="b">
        <v>0</v>
      </c>
      <c r="P1698" t="b">
        <v>0</v>
      </c>
      <c r="Q1698" t="b">
        <v>1</v>
      </c>
      <c r="R1698" t="s">
        <v>11687</v>
      </c>
      <c r="S1698">
        <v>40</v>
      </c>
      <c r="T1698" t="b">
        <v>0</v>
      </c>
      <c r="V1698" t="s">
        <v>8</v>
      </c>
      <c r="W1698" t="s">
        <v>8</v>
      </c>
      <c r="X1698" s="11">
        <v>82</v>
      </c>
      <c r="Y1698">
        <v>1</v>
      </c>
      <c r="Z1698" s="46" cm="1">
        <f t="array" ref="Z1698">IF(V1698="NA",$AD$2,(INDEX($BL$4:$BL$73,MATCH(V1698&amp;W1698,$BK$4:$BK$73&amp;$BJ$4:$BJ$73,0))))</f>
        <v>-4.0430703315750931E-2</v>
      </c>
      <c r="AA1698" s="46">
        <f t="shared" si="34"/>
        <v>0.95956929668424906</v>
      </c>
      <c r="AB1698" s="46"/>
    </row>
    <row r="1699" spans="1:28" x14ac:dyDescent="0.25">
      <c r="A1699">
        <v>7225</v>
      </c>
      <c r="B1699" s="1">
        <v>45535.3678151157</v>
      </c>
      <c r="C1699" s="1">
        <v>45535</v>
      </c>
      <c r="D1699" t="s">
        <v>9100</v>
      </c>
      <c r="E1699" t="s">
        <v>9101</v>
      </c>
      <c r="F1699" t="s">
        <v>790</v>
      </c>
      <c r="G1699">
        <v>86</v>
      </c>
      <c r="H1699" t="b">
        <v>0</v>
      </c>
      <c r="I1699" t="s">
        <v>9240</v>
      </c>
      <c r="J1699" t="s">
        <v>9159</v>
      </c>
      <c r="K1699" t="s">
        <v>7</v>
      </c>
      <c r="L1699" t="b">
        <v>0</v>
      </c>
      <c r="M1699" t="s">
        <v>11688</v>
      </c>
      <c r="N1699" t="b">
        <v>0</v>
      </c>
      <c r="O1699" t="b">
        <v>0</v>
      </c>
      <c r="P1699" t="b">
        <v>0</v>
      </c>
      <c r="Q1699" t="b">
        <v>1</v>
      </c>
      <c r="R1699" t="s">
        <v>11689</v>
      </c>
      <c r="S1699">
        <v>40</v>
      </c>
      <c r="T1699" t="b">
        <v>0</v>
      </c>
      <c r="V1699" t="s">
        <v>893</v>
      </c>
      <c r="W1699">
        <v>5</v>
      </c>
      <c r="X1699" s="11">
        <v>87</v>
      </c>
      <c r="Y1699">
        <v>1</v>
      </c>
      <c r="Z1699" s="46" cm="1">
        <f t="array" ref="Z1699">IF(V1699="NA",$AD$2,(INDEX($BL$4:$BL$73,MATCH(V1699&amp;W1699,$BK$4:$BK$73&amp;$BJ$4:$BJ$73,0))))</f>
        <v>4.1970782120221983E-2</v>
      </c>
      <c r="AA1699" s="46">
        <f t="shared" si="34"/>
        <v>1.041970782120222</v>
      </c>
      <c r="AB1699" s="46"/>
    </row>
    <row r="1700" spans="1:28" x14ac:dyDescent="0.25">
      <c r="A1700">
        <v>7235</v>
      </c>
      <c r="B1700" s="1">
        <v>45535.364189930602</v>
      </c>
      <c r="C1700" s="1">
        <v>45535</v>
      </c>
      <c r="D1700" t="s">
        <v>9100</v>
      </c>
      <c r="E1700" t="s">
        <v>9101</v>
      </c>
      <c r="F1700" t="s">
        <v>664</v>
      </c>
      <c r="G1700">
        <v>71</v>
      </c>
      <c r="H1700" t="b">
        <v>0</v>
      </c>
      <c r="I1700" t="s">
        <v>9240</v>
      </c>
      <c r="J1700" t="s">
        <v>9159</v>
      </c>
      <c r="K1700" t="s">
        <v>7</v>
      </c>
      <c r="L1700" t="b">
        <v>0</v>
      </c>
      <c r="M1700" t="s">
        <v>6729</v>
      </c>
      <c r="N1700" t="b">
        <v>0</v>
      </c>
      <c r="O1700" t="b">
        <v>0</v>
      </c>
      <c r="P1700" t="b">
        <v>0</v>
      </c>
      <c r="Q1700" t="b">
        <v>1</v>
      </c>
      <c r="R1700" t="s">
        <v>2831</v>
      </c>
      <c r="S1700">
        <v>40</v>
      </c>
      <c r="T1700" t="b">
        <v>0</v>
      </c>
      <c r="V1700" t="s">
        <v>888</v>
      </c>
      <c r="W1700">
        <v>4</v>
      </c>
      <c r="X1700" s="11">
        <v>72</v>
      </c>
      <c r="Y1700">
        <v>1</v>
      </c>
      <c r="Z1700" s="46" cm="1">
        <f t="array" ref="Z1700">IF(V1700="NA",$AD$2,(INDEX($BL$4:$BL$73,MATCH(V1700&amp;W1700,$BK$4:$BK$73&amp;$BJ$4:$BJ$73,0))))</f>
        <v>1.0498615788681257E-2</v>
      </c>
      <c r="AA1700" s="46">
        <f t="shared" si="34"/>
        <v>1.0104986157886813</v>
      </c>
      <c r="AB1700" s="46"/>
    </row>
    <row r="1701" spans="1:28" x14ac:dyDescent="0.25">
      <c r="A1701">
        <v>7236</v>
      </c>
      <c r="B1701" s="1">
        <v>45535.363965995399</v>
      </c>
      <c r="C1701" s="1">
        <v>45535</v>
      </c>
      <c r="D1701" t="s">
        <v>9100</v>
      </c>
      <c r="E1701" t="s">
        <v>9101</v>
      </c>
      <c r="F1701" t="s">
        <v>790</v>
      </c>
      <c r="G1701">
        <v>72</v>
      </c>
      <c r="H1701" t="b">
        <v>0</v>
      </c>
      <c r="I1701" t="s">
        <v>9240</v>
      </c>
      <c r="J1701" t="s">
        <v>9159</v>
      </c>
      <c r="K1701" t="s">
        <v>7</v>
      </c>
      <c r="L1701" t="b">
        <v>0</v>
      </c>
      <c r="M1701" t="s">
        <v>11690</v>
      </c>
      <c r="N1701" t="b">
        <v>0</v>
      </c>
      <c r="O1701" t="b">
        <v>0</v>
      </c>
      <c r="P1701" t="b">
        <v>0</v>
      </c>
      <c r="Q1701" t="b">
        <v>1</v>
      </c>
      <c r="R1701" t="s">
        <v>11691</v>
      </c>
      <c r="S1701">
        <v>40</v>
      </c>
      <c r="T1701" t="b">
        <v>0</v>
      </c>
      <c r="V1701" t="s">
        <v>889</v>
      </c>
      <c r="W1701">
        <v>4</v>
      </c>
      <c r="X1701" s="11">
        <v>72</v>
      </c>
      <c r="Y1701">
        <v>1</v>
      </c>
      <c r="Z1701" s="46" cm="1">
        <f t="array" ref="Z1701">IF(V1701="NA",$AD$2,(INDEX($BL$4:$BL$73,MATCH(V1701&amp;W1701,$BK$4:$BK$73&amp;$BJ$4:$BJ$73,0))))</f>
        <v>1.0498615788681227E-2</v>
      </c>
      <c r="AA1701" s="46">
        <f t="shared" si="34"/>
        <v>1.0104986157886813</v>
      </c>
      <c r="AB1701" s="46"/>
    </row>
    <row r="1702" spans="1:28" x14ac:dyDescent="0.25">
      <c r="A1702">
        <v>7238</v>
      </c>
      <c r="B1702" s="1">
        <v>45535.363412453698</v>
      </c>
      <c r="C1702" s="1">
        <v>45535</v>
      </c>
      <c r="D1702" t="s">
        <v>9100</v>
      </c>
      <c r="E1702" t="s">
        <v>9101</v>
      </c>
      <c r="F1702" t="s">
        <v>790</v>
      </c>
      <c r="G1702">
        <v>75</v>
      </c>
      <c r="H1702" t="b">
        <v>0</v>
      </c>
      <c r="I1702" t="s">
        <v>9240</v>
      </c>
      <c r="J1702" t="s">
        <v>9159</v>
      </c>
      <c r="K1702" t="s">
        <v>7</v>
      </c>
      <c r="L1702" t="b">
        <v>0</v>
      </c>
      <c r="M1702" t="s">
        <v>11692</v>
      </c>
      <c r="N1702" t="b">
        <v>0</v>
      </c>
      <c r="O1702" t="b">
        <v>0</v>
      </c>
      <c r="P1702" t="b">
        <v>0</v>
      </c>
      <c r="Q1702" t="b">
        <v>1</v>
      </c>
      <c r="R1702" t="s">
        <v>11693</v>
      </c>
      <c r="S1702">
        <v>40</v>
      </c>
      <c r="T1702" t="b">
        <v>0</v>
      </c>
      <c r="V1702" t="s">
        <v>658</v>
      </c>
      <c r="W1702">
        <v>4</v>
      </c>
      <c r="X1702" s="11">
        <v>77</v>
      </c>
      <c r="Y1702">
        <v>1</v>
      </c>
      <c r="Z1702" s="46" cm="1">
        <f t="array" ref="Z1702">IF(V1702="NA",$AD$2,(INDEX($BL$4:$BL$73,MATCH(V1702&amp;W1702,$BK$4:$BK$73&amp;$BJ$4:$BJ$73,0))))</f>
        <v>1.1678733304575896E-2</v>
      </c>
      <c r="AA1702" s="46">
        <f t="shared" si="34"/>
        <v>1.0116787333045758</v>
      </c>
      <c r="AB1702" s="46"/>
    </row>
    <row r="1703" spans="1:28" x14ac:dyDescent="0.25">
      <c r="A1703">
        <v>7239</v>
      </c>
      <c r="B1703" s="1">
        <v>45535.363117488399</v>
      </c>
      <c r="C1703" s="1">
        <v>45535</v>
      </c>
      <c r="D1703" t="s">
        <v>9100</v>
      </c>
      <c r="E1703" t="s">
        <v>9101</v>
      </c>
      <c r="F1703" t="s">
        <v>664</v>
      </c>
      <c r="G1703">
        <v>81</v>
      </c>
      <c r="H1703" t="b">
        <v>0</v>
      </c>
      <c r="I1703" t="s">
        <v>9240</v>
      </c>
      <c r="J1703" t="s">
        <v>9159</v>
      </c>
      <c r="K1703" t="s">
        <v>7</v>
      </c>
      <c r="L1703" t="b">
        <v>0</v>
      </c>
      <c r="M1703" t="s">
        <v>11694</v>
      </c>
      <c r="N1703" t="b">
        <v>0</v>
      </c>
      <c r="O1703" t="b">
        <v>0</v>
      </c>
      <c r="P1703" t="b">
        <v>0</v>
      </c>
      <c r="Q1703" t="b">
        <v>1</v>
      </c>
      <c r="R1703" t="s">
        <v>11695</v>
      </c>
      <c r="S1703">
        <v>40</v>
      </c>
      <c r="T1703" t="b">
        <v>0</v>
      </c>
      <c r="V1703" t="s">
        <v>889</v>
      </c>
      <c r="W1703">
        <v>4</v>
      </c>
      <c r="X1703" s="11">
        <v>82</v>
      </c>
      <c r="Y1703">
        <v>1</v>
      </c>
      <c r="Z1703" s="46" cm="1">
        <f t="array" ref="Z1703">IF(V1703="NA",$AD$2,(INDEX($BL$4:$BL$73,MATCH(V1703&amp;W1703,$BK$4:$BK$73&amp;$BJ$4:$BJ$73,0))))</f>
        <v>1.0498615788681227E-2</v>
      </c>
      <c r="AA1703" s="46">
        <f t="shared" si="34"/>
        <v>1.0104986157886813</v>
      </c>
      <c r="AB1703" s="46"/>
    </row>
    <row r="1704" spans="1:28" x14ac:dyDescent="0.25">
      <c r="A1704">
        <v>7240</v>
      </c>
      <c r="B1704" s="1">
        <v>45535.362845949101</v>
      </c>
      <c r="C1704" s="1">
        <v>45535</v>
      </c>
      <c r="D1704" t="s">
        <v>9100</v>
      </c>
      <c r="E1704" t="s">
        <v>9101</v>
      </c>
      <c r="F1704" t="s">
        <v>664</v>
      </c>
      <c r="G1704">
        <v>77</v>
      </c>
      <c r="H1704" t="b">
        <v>0</v>
      </c>
      <c r="I1704" t="s">
        <v>9240</v>
      </c>
      <c r="J1704" t="s">
        <v>9159</v>
      </c>
      <c r="K1704" t="s">
        <v>7</v>
      </c>
      <c r="L1704" t="b">
        <v>0</v>
      </c>
      <c r="M1704" t="s">
        <v>11696</v>
      </c>
      <c r="N1704" t="b">
        <v>0</v>
      </c>
      <c r="O1704" t="b">
        <v>0</v>
      </c>
      <c r="P1704" t="b">
        <v>0</v>
      </c>
      <c r="Q1704" t="b">
        <v>1</v>
      </c>
      <c r="R1704" t="s">
        <v>11697</v>
      </c>
      <c r="S1704">
        <v>40</v>
      </c>
      <c r="T1704" t="b">
        <v>0</v>
      </c>
      <c r="V1704" t="s">
        <v>8</v>
      </c>
      <c r="W1704" t="s">
        <v>8</v>
      </c>
      <c r="X1704" s="11">
        <v>77</v>
      </c>
      <c r="Y1704">
        <v>1</v>
      </c>
      <c r="Z1704" s="46" cm="1">
        <f t="array" ref="Z1704">IF(V1704="NA",$AD$2,(INDEX($BL$4:$BL$73,MATCH(V1704&amp;W1704,$BK$4:$BK$73&amp;$BJ$4:$BJ$73,0))))</f>
        <v>-4.0430703315750931E-2</v>
      </c>
      <c r="AA1704" s="46">
        <f t="shared" si="34"/>
        <v>0.95956929668424906</v>
      </c>
      <c r="AB1704" s="46"/>
    </row>
    <row r="1705" spans="1:28" x14ac:dyDescent="0.25">
      <c r="A1705">
        <v>7241</v>
      </c>
      <c r="B1705" s="1">
        <v>45535.362589641198</v>
      </c>
      <c r="C1705" s="1">
        <v>45535</v>
      </c>
      <c r="D1705" t="s">
        <v>9100</v>
      </c>
      <c r="E1705" t="s">
        <v>9101</v>
      </c>
      <c r="F1705" t="s">
        <v>790</v>
      </c>
      <c r="G1705">
        <v>72</v>
      </c>
      <c r="H1705" t="b">
        <v>0</v>
      </c>
      <c r="I1705" t="s">
        <v>9240</v>
      </c>
      <c r="J1705" t="s">
        <v>9159</v>
      </c>
      <c r="K1705" t="s">
        <v>7</v>
      </c>
      <c r="L1705" t="b">
        <v>0</v>
      </c>
      <c r="M1705" t="s">
        <v>6728</v>
      </c>
      <c r="N1705" t="b">
        <v>0</v>
      </c>
      <c r="O1705" t="b">
        <v>0</v>
      </c>
      <c r="P1705" t="b">
        <v>0</v>
      </c>
      <c r="Q1705" t="b">
        <v>1</v>
      </c>
      <c r="R1705" t="s">
        <v>1385</v>
      </c>
      <c r="S1705">
        <v>40</v>
      </c>
      <c r="T1705" t="b">
        <v>0</v>
      </c>
      <c r="V1705" t="s">
        <v>8</v>
      </c>
      <c r="W1705" t="s">
        <v>8</v>
      </c>
      <c r="X1705" s="11">
        <v>72</v>
      </c>
      <c r="Y1705">
        <v>1</v>
      </c>
      <c r="Z1705" s="46" cm="1">
        <f t="array" ref="Z1705">IF(V1705="NA",$AD$2,(INDEX($BL$4:$BL$73,MATCH(V1705&amp;W1705,$BK$4:$BK$73&amp;$BJ$4:$BJ$73,0))))</f>
        <v>-4.0430703315750931E-2</v>
      </c>
      <c r="AA1705" s="46">
        <f t="shared" si="34"/>
        <v>0.95956929668424906</v>
      </c>
      <c r="AB1705" s="46"/>
    </row>
    <row r="1706" spans="1:28" x14ac:dyDescent="0.25">
      <c r="A1706">
        <v>7246</v>
      </c>
      <c r="B1706" s="1">
        <v>45535.3571248148</v>
      </c>
      <c r="C1706" s="1">
        <v>45535</v>
      </c>
      <c r="D1706" t="s">
        <v>9100</v>
      </c>
      <c r="E1706" t="s">
        <v>9101</v>
      </c>
      <c r="F1706" t="s">
        <v>664</v>
      </c>
      <c r="G1706">
        <v>71</v>
      </c>
      <c r="H1706" t="b">
        <v>0</v>
      </c>
      <c r="I1706" t="s">
        <v>9240</v>
      </c>
      <c r="J1706" t="s">
        <v>9159</v>
      </c>
      <c r="K1706" t="s">
        <v>7</v>
      </c>
      <c r="L1706" t="b">
        <v>0</v>
      </c>
      <c r="M1706" t="s">
        <v>11698</v>
      </c>
      <c r="N1706" t="b">
        <v>0</v>
      </c>
      <c r="O1706" t="b">
        <v>0</v>
      </c>
      <c r="P1706" t="b">
        <v>0</v>
      </c>
      <c r="Q1706" t="b">
        <v>1</v>
      </c>
      <c r="R1706" t="s">
        <v>11699</v>
      </c>
      <c r="S1706">
        <v>40</v>
      </c>
      <c r="T1706" t="b">
        <v>0</v>
      </c>
      <c r="V1706" t="s">
        <v>888</v>
      </c>
      <c r="W1706">
        <v>4</v>
      </c>
      <c r="X1706" s="11">
        <v>72</v>
      </c>
      <c r="Y1706">
        <v>1</v>
      </c>
      <c r="Z1706" s="46" cm="1">
        <f t="array" ref="Z1706">IF(V1706="NA",$AD$2,(INDEX($BL$4:$BL$73,MATCH(V1706&amp;W1706,$BK$4:$BK$73&amp;$BJ$4:$BJ$73,0))))</f>
        <v>1.0498615788681257E-2</v>
      </c>
      <c r="AA1706" s="46">
        <f t="shared" si="34"/>
        <v>1.0104986157886813</v>
      </c>
      <c r="AB1706" s="46"/>
    </row>
    <row r="1707" spans="1:28" x14ac:dyDescent="0.25">
      <c r="A1707">
        <v>7249</v>
      </c>
      <c r="B1707" s="1">
        <v>45535.356295717596</v>
      </c>
      <c r="C1707" s="1">
        <v>45535</v>
      </c>
      <c r="D1707" t="s">
        <v>9100</v>
      </c>
      <c r="E1707" t="s">
        <v>9101</v>
      </c>
      <c r="F1707" t="s">
        <v>790</v>
      </c>
      <c r="G1707">
        <v>82</v>
      </c>
      <c r="H1707" t="b">
        <v>0</v>
      </c>
      <c r="I1707" t="s">
        <v>9240</v>
      </c>
      <c r="J1707" t="s">
        <v>9159</v>
      </c>
      <c r="K1707" t="s">
        <v>7</v>
      </c>
      <c r="L1707" t="b">
        <v>0</v>
      </c>
      <c r="M1707" t="s">
        <v>11700</v>
      </c>
      <c r="N1707" t="b">
        <v>0</v>
      </c>
      <c r="O1707" t="b">
        <v>0</v>
      </c>
      <c r="P1707" t="b">
        <v>0</v>
      </c>
      <c r="Q1707" t="b">
        <v>1</v>
      </c>
      <c r="R1707" t="s">
        <v>11701</v>
      </c>
      <c r="S1707">
        <v>40</v>
      </c>
      <c r="T1707" t="b">
        <v>0</v>
      </c>
      <c r="V1707" t="s">
        <v>893</v>
      </c>
      <c r="W1707">
        <v>3</v>
      </c>
      <c r="X1707" s="11">
        <v>82</v>
      </c>
      <c r="Y1707">
        <v>1</v>
      </c>
      <c r="Z1707" s="46" cm="1">
        <f t="array" ref="Z1707">IF(V1707="NA",$AD$2,(INDEX($BL$4:$BL$73,MATCH(V1707&amp;W1707,$BK$4:$BK$73&amp;$BJ$4:$BJ$73,0))))</f>
        <v>1.8952516812716508E-2</v>
      </c>
      <c r="AA1707" s="46">
        <f t="shared" si="34"/>
        <v>1.0189525168127165</v>
      </c>
      <c r="AB1707" s="46"/>
    </row>
    <row r="1708" spans="1:28" x14ac:dyDescent="0.25">
      <c r="A1708">
        <v>7250</v>
      </c>
      <c r="B1708" s="1">
        <v>45535.355979502303</v>
      </c>
      <c r="C1708" s="1">
        <v>45535</v>
      </c>
      <c r="D1708" t="s">
        <v>9100</v>
      </c>
      <c r="E1708" t="s">
        <v>9101</v>
      </c>
      <c r="F1708" t="s">
        <v>790</v>
      </c>
      <c r="G1708">
        <v>81</v>
      </c>
      <c r="H1708" t="b">
        <v>0</v>
      </c>
      <c r="I1708" t="s">
        <v>9240</v>
      </c>
      <c r="J1708" t="s">
        <v>9159</v>
      </c>
      <c r="K1708" t="s">
        <v>7</v>
      </c>
      <c r="L1708" t="b">
        <v>0</v>
      </c>
      <c r="M1708" t="s">
        <v>11702</v>
      </c>
      <c r="N1708" t="b">
        <v>0</v>
      </c>
      <c r="O1708" t="b">
        <v>0</v>
      </c>
      <c r="P1708" t="b">
        <v>0</v>
      </c>
      <c r="Q1708" t="b">
        <v>1</v>
      </c>
      <c r="R1708" t="s">
        <v>11703</v>
      </c>
      <c r="S1708">
        <v>40</v>
      </c>
      <c r="T1708" t="b">
        <v>0</v>
      </c>
      <c r="V1708" t="s">
        <v>893</v>
      </c>
      <c r="W1708">
        <v>4</v>
      </c>
      <c r="X1708" s="11">
        <v>82</v>
      </c>
      <c r="Y1708">
        <v>1</v>
      </c>
      <c r="Z1708" s="46" cm="1">
        <f t="array" ref="Z1708">IF(V1708="NA",$AD$2,(INDEX($BL$4:$BL$73,MATCH(V1708&amp;W1708,$BK$4:$BK$73&amp;$BJ$4:$BJ$73,0))))</f>
        <v>1.0498615788681286E-2</v>
      </c>
      <c r="AA1708" s="46">
        <f t="shared" si="34"/>
        <v>1.0104986157886813</v>
      </c>
      <c r="AB1708" s="46"/>
    </row>
    <row r="1709" spans="1:28" x14ac:dyDescent="0.25">
      <c r="A1709">
        <v>7251</v>
      </c>
      <c r="B1709" s="1">
        <v>45535.355725995403</v>
      </c>
      <c r="C1709" s="1">
        <v>45535</v>
      </c>
      <c r="D1709" t="s">
        <v>9100</v>
      </c>
      <c r="E1709" t="s">
        <v>9101</v>
      </c>
      <c r="F1709" t="s">
        <v>664</v>
      </c>
      <c r="G1709">
        <v>77</v>
      </c>
      <c r="H1709" t="b">
        <v>0</v>
      </c>
      <c r="I1709" t="s">
        <v>9240</v>
      </c>
      <c r="J1709" t="s">
        <v>9159</v>
      </c>
      <c r="K1709" t="s">
        <v>7</v>
      </c>
      <c r="L1709" t="b">
        <v>0</v>
      </c>
      <c r="M1709" t="s">
        <v>11704</v>
      </c>
      <c r="N1709" t="b">
        <v>0</v>
      </c>
      <c r="O1709" t="b">
        <v>0</v>
      </c>
      <c r="P1709" t="b">
        <v>0</v>
      </c>
      <c r="Q1709" t="b">
        <v>1</v>
      </c>
      <c r="R1709" t="s">
        <v>11705</v>
      </c>
      <c r="S1709">
        <v>40</v>
      </c>
      <c r="T1709" t="b">
        <v>0</v>
      </c>
      <c r="V1709" t="s">
        <v>892</v>
      </c>
      <c r="W1709">
        <v>4</v>
      </c>
      <c r="X1709" s="11">
        <v>77</v>
      </c>
      <c r="Y1709">
        <v>1</v>
      </c>
      <c r="Z1709" s="46" cm="1">
        <f t="array" ref="Z1709">IF(V1709="NA",$AD$2,(INDEX($BL$4:$BL$73,MATCH(V1709&amp;W1709,$BK$4:$BK$73&amp;$BJ$4:$BJ$73,0))))</f>
        <v>1.0498615788681274E-2</v>
      </c>
      <c r="AA1709" s="46">
        <f t="shared" si="34"/>
        <v>1.0104986157886813</v>
      </c>
      <c r="AB1709" s="46"/>
    </row>
    <row r="1710" spans="1:28" x14ac:dyDescent="0.25">
      <c r="A1710">
        <v>7256</v>
      </c>
      <c r="B1710" s="1">
        <v>45535.3532640509</v>
      </c>
      <c r="C1710" s="1">
        <v>45535</v>
      </c>
      <c r="D1710" t="s">
        <v>9100</v>
      </c>
      <c r="E1710" t="s">
        <v>9101</v>
      </c>
      <c r="F1710" t="s">
        <v>664</v>
      </c>
      <c r="G1710">
        <v>80</v>
      </c>
      <c r="H1710" t="b">
        <v>0</v>
      </c>
      <c r="I1710" t="s">
        <v>9240</v>
      </c>
      <c r="J1710" t="s">
        <v>9159</v>
      </c>
      <c r="K1710" t="s">
        <v>7</v>
      </c>
      <c r="L1710" t="b">
        <v>0</v>
      </c>
      <c r="M1710" t="s">
        <v>11706</v>
      </c>
      <c r="N1710" t="b">
        <v>0</v>
      </c>
      <c r="O1710" t="b">
        <v>0</v>
      </c>
      <c r="P1710" t="b">
        <v>0</v>
      </c>
      <c r="Q1710" t="b">
        <v>1</v>
      </c>
      <c r="R1710" t="s">
        <v>11707</v>
      </c>
      <c r="S1710">
        <v>40</v>
      </c>
      <c r="T1710" t="b">
        <v>0</v>
      </c>
      <c r="V1710" t="s">
        <v>892</v>
      </c>
      <c r="W1710">
        <v>5</v>
      </c>
      <c r="X1710" s="11">
        <v>82</v>
      </c>
      <c r="Y1710">
        <v>1</v>
      </c>
      <c r="Z1710" s="46" cm="1">
        <f t="array" ref="Z1710">IF(V1710="NA",$AD$2,(INDEX($BL$4:$BL$73,MATCH(V1710&amp;W1710,$BK$4:$BK$73&amp;$BJ$4:$BJ$73,0))))</f>
        <v>4.1970782120221983E-2</v>
      </c>
      <c r="AA1710" s="46">
        <f t="shared" si="34"/>
        <v>1.041970782120222</v>
      </c>
      <c r="AB1710" s="46"/>
    </row>
    <row r="1711" spans="1:28" x14ac:dyDescent="0.25">
      <c r="A1711">
        <v>7257</v>
      </c>
      <c r="B1711" s="1">
        <v>45535.352990821797</v>
      </c>
      <c r="C1711" s="1">
        <v>45535</v>
      </c>
      <c r="D1711" t="s">
        <v>9100</v>
      </c>
      <c r="E1711" t="s">
        <v>9101</v>
      </c>
      <c r="F1711" t="s">
        <v>664</v>
      </c>
      <c r="G1711">
        <v>79</v>
      </c>
      <c r="H1711" t="b">
        <v>0</v>
      </c>
      <c r="I1711" t="s">
        <v>9240</v>
      </c>
      <c r="J1711" t="s">
        <v>9159</v>
      </c>
      <c r="K1711" t="s">
        <v>7</v>
      </c>
      <c r="L1711" t="b">
        <v>0</v>
      </c>
      <c r="M1711" t="s">
        <v>11708</v>
      </c>
      <c r="N1711" t="b">
        <v>0</v>
      </c>
      <c r="O1711" t="b">
        <v>0</v>
      </c>
      <c r="P1711" t="b">
        <v>0</v>
      </c>
      <c r="Q1711" t="b">
        <v>1</v>
      </c>
      <c r="R1711" t="s">
        <v>11709</v>
      </c>
      <c r="S1711">
        <v>40</v>
      </c>
      <c r="T1711" t="b">
        <v>0</v>
      </c>
      <c r="V1711" t="s">
        <v>8</v>
      </c>
      <c r="W1711" t="s">
        <v>8</v>
      </c>
      <c r="X1711" s="11">
        <v>82</v>
      </c>
      <c r="Y1711">
        <v>1</v>
      </c>
      <c r="Z1711" s="46" cm="1">
        <f t="array" ref="Z1711">IF(V1711="NA",$AD$2,(INDEX($BL$4:$BL$73,MATCH(V1711&amp;W1711,$BK$4:$BK$73&amp;$BJ$4:$BJ$73,0))))</f>
        <v>-4.0430703315750931E-2</v>
      </c>
      <c r="AA1711" s="46">
        <f t="shared" si="34"/>
        <v>0.95956929668424906</v>
      </c>
      <c r="AB1711" s="46"/>
    </row>
    <row r="1712" spans="1:28" x14ac:dyDescent="0.25">
      <c r="A1712">
        <v>7258</v>
      </c>
      <c r="B1712" s="1">
        <v>45535.352694282403</v>
      </c>
      <c r="C1712" s="1">
        <v>45535</v>
      </c>
      <c r="D1712" t="s">
        <v>9100</v>
      </c>
      <c r="E1712" t="s">
        <v>9101</v>
      </c>
      <c r="F1712" t="s">
        <v>664</v>
      </c>
      <c r="G1712">
        <v>74</v>
      </c>
      <c r="H1712" t="b">
        <v>0</v>
      </c>
      <c r="I1712" t="s">
        <v>9240</v>
      </c>
      <c r="J1712" t="s">
        <v>9159</v>
      </c>
      <c r="K1712" t="s">
        <v>7</v>
      </c>
      <c r="L1712" t="b">
        <v>0</v>
      </c>
      <c r="M1712" t="s">
        <v>11710</v>
      </c>
      <c r="N1712" t="b">
        <v>0</v>
      </c>
      <c r="O1712" t="b">
        <v>0</v>
      </c>
      <c r="P1712" t="b">
        <v>0</v>
      </c>
      <c r="Q1712" t="b">
        <v>1</v>
      </c>
      <c r="R1712" t="s">
        <v>11711</v>
      </c>
      <c r="S1712">
        <v>40</v>
      </c>
      <c r="T1712" t="b">
        <v>0</v>
      </c>
      <c r="V1712" t="s">
        <v>888</v>
      </c>
      <c r="W1712">
        <v>5</v>
      </c>
      <c r="X1712" s="11">
        <v>77</v>
      </c>
      <c r="Y1712">
        <v>1</v>
      </c>
      <c r="Z1712" s="46" cm="1">
        <f t="array" ref="Z1712">IF(V1712="NA",$AD$2,(INDEX($BL$4:$BL$73,MATCH(V1712&amp;W1712,$BK$4:$BK$73&amp;$BJ$4:$BJ$73,0))))</f>
        <v>4.1970782120221983E-2</v>
      </c>
      <c r="AA1712" s="46">
        <f t="shared" si="34"/>
        <v>1.041970782120222</v>
      </c>
      <c r="AB1712" s="46"/>
    </row>
    <row r="1713" spans="1:28" x14ac:dyDescent="0.25">
      <c r="A1713">
        <v>7259</v>
      </c>
      <c r="B1713" s="1">
        <v>45535.352384432903</v>
      </c>
      <c r="C1713" s="1">
        <v>45535</v>
      </c>
      <c r="D1713" t="s">
        <v>9100</v>
      </c>
      <c r="E1713" t="s">
        <v>9101</v>
      </c>
      <c r="F1713" t="s">
        <v>664</v>
      </c>
      <c r="G1713">
        <v>81</v>
      </c>
      <c r="H1713" t="b">
        <v>0</v>
      </c>
      <c r="I1713" t="s">
        <v>9240</v>
      </c>
      <c r="J1713" t="s">
        <v>9159</v>
      </c>
      <c r="K1713" t="s">
        <v>7</v>
      </c>
      <c r="L1713" t="b">
        <v>0</v>
      </c>
      <c r="M1713" t="s">
        <v>6726</v>
      </c>
      <c r="N1713" t="b">
        <v>0</v>
      </c>
      <c r="O1713" t="b">
        <v>0</v>
      </c>
      <c r="P1713" t="b">
        <v>0</v>
      </c>
      <c r="Q1713" t="b">
        <v>1</v>
      </c>
      <c r="R1713" t="s">
        <v>2824</v>
      </c>
      <c r="S1713">
        <v>40</v>
      </c>
      <c r="T1713" t="b">
        <v>0</v>
      </c>
      <c r="V1713" t="s">
        <v>8</v>
      </c>
      <c r="W1713" t="s">
        <v>8</v>
      </c>
      <c r="X1713" s="11">
        <v>82</v>
      </c>
      <c r="Y1713">
        <v>1</v>
      </c>
      <c r="Z1713" s="46" cm="1">
        <f t="array" ref="Z1713">IF(V1713="NA",$AD$2,(INDEX($BL$4:$BL$73,MATCH(V1713&amp;W1713,$BK$4:$BK$73&amp;$BJ$4:$BJ$73,0))))</f>
        <v>-4.0430703315750931E-2</v>
      </c>
      <c r="AA1713" s="46">
        <f t="shared" si="34"/>
        <v>0.95956929668424906</v>
      </c>
      <c r="AB1713" s="46"/>
    </row>
    <row r="1714" spans="1:28" x14ac:dyDescent="0.25">
      <c r="A1714">
        <v>7260</v>
      </c>
      <c r="B1714" s="1">
        <v>45535.352131574102</v>
      </c>
      <c r="C1714" s="1">
        <v>45535</v>
      </c>
      <c r="D1714" t="s">
        <v>9100</v>
      </c>
      <c r="E1714" t="s">
        <v>9101</v>
      </c>
      <c r="F1714" t="s">
        <v>790</v>
      </c>
      <c r="G1714">
        <v>80</v>
      </c>
      <c r="H1714" t="b">
        <v>0</v>
      </c>
      <c r="I1714" t="s">
        <v>9240</v>
      </c>
      <c r="J1714" t="s">
        <v>9159</v>
      </c>
      <c r="K1714" t="s">
        <v>7</v>
      </c>
      <c r="L1714" t="b">
        <v>0</v>
      </c>
      <c r="M1714" t="s">
        <v>11712</v>
      </c>
      <c r="N1714" t="b">
        <v>0</v>
      </c>
      <c r="O1714" t="b">
        <v>0</v>
      </c>
      <c r="P1714" t="b">
        <v>0</v>
      </c>
      <c r="Q1714" t="b">
        <v>1</v>
      </c>
      <c r="R1714" t="s">
        <v>11713</v>
      </c>
      <c r="S1714">
        <v>40</v>
      </c>
      <c r="T1714" t="b">
        <v>0</v>
      </c>
      <c r="V1714" t="s">
        <v>886</v>
      </c>
      <c r="W1714">
        <v>4</v>
      </c>
      <c r="X1714" s="11">
        <v>82</v>
      </c>
      <c r="Y1714">
        <v>1</v>
      </c>
      <c r="Z1714" s="46" cm="1">
        <f t="array" ref="Z1714">IF(V1714="NA",$AD$2,(INDEX($BL$4:$BL$73,MATCH(V1714&amp;W1714,$BK$4:$BK$73&amp;$BJ$4:$BJ$73,0))))</f>
        <v>1.0498615788681297E-2</v>
      </c>
      <c r="AA1714" s="46">
        <f t="shared" si="34"/>
        <v>1.0104986157886813</v>
      </c>
      <c r="AB1714" s="46"/>
    </row>
    <row r="1715" spans="1:28" x14ac:dyDescent="0.25">
      <c r="A1715">
        <v>7270</v>
      </c>
      <c r="B1715" s="1">
        <v>45535.348158911998</v>
      </c>
      <c r="C1715" s="1">
        <v>45535</v>
      </c>
      <c r="D1715" t="s">
        <v>9100</v>
      </c>
      <c r="E1715" t="s">
        <v>9101</v>
      </c>
      <c r="F1715" t="s">
        <v>664</v>
      </c>
      <c r="G1715">
        <v>85</v>
      </c>
      <c r="H1715" t="b">
        <v>0</v>
      </c>
      <c r="I1715" t="s">
        <v>9240</v>
      </c>
      <c r="J1715" t="s">
        <v>9159</v>
      </c>
      <c r="K1715" t="s">
        <v>7</v>
      </c>
      <c r="L1715" t="b">
        <v>0</v>
      </c>
      <c r="M1715" t="s">
        <v>11714</v>
      </c>
      <c r="N1715" t="b">
        <v>0</v>
      </c>
      <c r="O1715" t="b">
        <v>0</v>
      </c>
      <c r="P1715" t="b">
        <v>0</v>
      </c>
      <c r="Q1715" t="b">
        <v>1</v>
      </c>
      <c r="R1715" t="s">
        <v>11715</v>
      </c>
      <c r="S1715">
        <v>40</v>
      </c>
      <c r="T1715" t="b">
        <v>0</v>
      </c>
      <c r="V1715" t="s">
        <v>741</v>
      </c>
      <c r="W1715">
        <v>5</v>
      </c>
      <c r="X1715" s="11">
        <v>87</v>
      </c>
      <c r="Y1715">
        <v>1</v>
      </c>
      <c r="Z1715" s="46" cm="1">
        <f t="array" ref="Z1715">IF(V1715="NA",$AD$2,(INDEX($BL$4:$BL$73,MATCH(V1715&amp;W1715,$BK$4:$BK$73&amp;$BJ$4:$BJ$73,0))))</f>
        <v>2.9563914871896368E-3</v>
      </c>
      <c r="AA1715" s="46">
        <f t="shared" si="34"/>
        <v>1.0029563914871897</v>
      </c>
      <c r="AB1715" s="46"/>
    </row>
    <row r="1716" spans="1:28" x14ac:dyDescent="0.25">
      <c r="A1716">
        <v>7271</v>
      </c>
      <c r="B1716" s="1">
        <v>45535.347849097197</v>
      </c>
      <c r="C1716" s="1">
        <v>45535</v>
      </c>
      <c r="D1716" t="s">
        <v>9100</v>
      </c>
      <c r="E1716" t="s">
        <v>9101</v>
      </c>
      <c r="F1716" t="s">
        <v>790</v>
      </c>
      <c r="G1716">
        <v>81</v>
      </c>
      <c r="H1716" t="b">
        <v>0</v>
      </c>
      <c r="I1716" t="s">
        <v>9240</v>
      </c>
      <c r="J1716" t="s">
        <v>9159</v>
      </c>
      <c r="K1716" t="s">
        <v>7</v>
      </c>
      <c r="L1716" t="b">
        <v>0</v>
      </c>
      <c r="M1716" t="s">
        <v>6725</v>
      </c>
      <c r="N1716" t="b">
        <v>0</v>
      </c>
      <c r="O1716" t="b">
        <v>0</v>
      </c>
      <c r="P1716" t="b">
        <v>0</v>
      </c>
      <c r="Q1716" t="b">
        <v>1</v>
      </c>
      <c r="R1716" t="s">
        <v>2820</v>
      </c>
      <c r="S1716">
        <v>40</v>
      </c>
      <c r="T1716" t="b">
        <v>0</v>
      </c>
      <c r="V1716" t="s">
        <v>886</v>
      </c>
      <c r="W1716">
        <v>4</v>
      </c>
      <c r="X1716" s="11">
        <v>82</v>
      </c>
      <c r="Y1716">
        <v>1</v>
      </c>
      <c r="Z1716" s="46" cm="1">
        <f t="array" ref="Z1716">IF(V1716="NA",$AD$2,(INDEX($BL$4:$BL$73,MATCH(V1716&amp;W1716,$BK$4:$BK$73&amp;$BJ$4:$BJ$73,0))))</f>
        <v>1.0498615788681297E-2</v>
      </c>
      <c r="AA1716" s="46">
        <f t="shared" si="34"/>
        <v>1.0104986157886813</v>
      </c>
      <c r="AB1716" s="46"/>
    </row>
    <row r="1717" spans="1:28" x14ac:dyDescent="0.25">
      <c r="A1717">
        <v>7272</v>
      </c>
      <c r="B1717" s="1">
        <v>45535.347559930597</v>
      </c>
      <c r="C1717" s="1">
        <v>45535</v>
      </c>
      <c r="D1717" t="s">
        <v>9100</v>
      </c>
      <c r="E1717" t="s">
        <v>9101</v>
      </c>
      <c r="F1717" t="s">
        <v>664</v>
      </c>
      <c r="G1717">
        <v>78</v>
      </c>
      <c r="H1717" t="b">
        <v>0</v>
      </c>
      <c r="I1717" t="s">
        <v>9240</v>
      </c>
      <c r="J1717" t="s">
        <v>9159</v>
      </c>
      <c r="K1717" t="s">
        <v>7</v>
      </c>
      <c r="L1717" t="b">
        <v>0</v>
      </c>
      <c r="M1717" t="s">
        <v>11716</v>
      </c>
      <c r="N1717" t="b">
        <v>0</v>
      </c>
      <c r="O1717" t="b">
        <v>0</v>
      </c>
      <c r="P1717" t="b">
        <v>0</v>
      </c>
      <c r="Q1717" t="b">
        <v>1</v>
      </c>
      <c r="R1717" t="s">
        <v>11717</v>
      </c>
      <c r="S1717">
        <v>40</v>
      </c>
      <c r="T1717" t="b">
        <v>0</v>
      </c>
      <c r="V1717" t="s">
        <v>741</v>
      </c>
      <c r="W1717">
        <v>4</v>
      </c>
      <c r="X1717" s="11">
        <v>82</v>
      </c>
      <c r="Y1717">
        <v>1</v>
      </c>
      <c r="Z1717" s="46" cm="1">
        <f t="array" ref="Z1717">IF(V1717="NA",$AD$2,(INDEX($BL$4:$BL$73,MATCH(V1717&amp;W1717,$BK$4:$BK$73&amp;$BJ$4:$BJ$73,0))))</f>
        <v>1.1678733304575806E-2</v>
      </c>
      <c r="AA1717" s="46">
        <f t="shared" si="34"/>
        <v>1.0116787333045758</v>
      </c>
      <c r="AB1717" s="46"/>
    </row>
    <row r="1718" spans="1:28" x14ac:dyDescent="0.25">
      <c r="A1718">
        <v>7283</v>
      </c>
      <c r="B1718" s="1">
        <v>45535.343688784698</v>
      </c>
      <c r="C1718" s="1">
        <v>45535</v>
      </c>
      <c r="D1718" t="s">
        <v>9100</v>
      </c>
      <c r="E1718" t="s">
        <v>9101</v>
      </c>
      <c r="F1718" t="s">
        <v>664</v>
      </c>
      <c r="G1718">
        <v>82</v>
      </c>
      <c r="H1718" t="b">
        <v>0</v>
      </c>
      <c r="I1718" t="s">
        <v>9240</v>
      </c>
      <c r="J1718" t="s">
        <v>9159</v>
      </c>
      <c r="K1718" t="s">
        <v>7</v>
      </c>
      <c r="L1718" t="b">
        <v>0</v>
      </c>
      <c r="M1718" t="s">
        <v>6724</v>
      </c>
      <c r="N1718" t="b">
        <v>0</v>
      </c>
      <c r="O1718" t="b">
        <v>0</v>
      </c>
      <c r="P1718" t="b">
        <v>0</v>
      </c>
      <c r="Q1718" t="b">
        <v>1</v>
      </c>
      <c r="R1718" t="s">
        <v>2817</v>
      </c>
      <c r="S1718">
        <v>40</v>
      </c>
      <c r="T1718" t="b">
        <v>0</v>
      </c>
      <c r="V1718" t="s">
        <v>8</v>
      </c>
      <c r="W1718" t="s">
        <v>8</v>
      </c>
      <c r="X1718" s="11">
        <v>82</v>
      </c>
      <c r="Y1718">
        <v>1</v>
      </c>
      <c r="Z1718" s="46" cm="1">
        <f t="array" ref="Z1718">IF(V1718="NA",$AD$2,(INDEX($BL$4:$BL$73,MATCH(V1718&amp;W1718,$BK$4:$BK$73&amp;$BJ$4:$BJ$73,0))))</f>
        <v>-4.0430703315750931E-2</v>
      </c>
      <c r="AA1718" s="46">
        <f t="shared" si="34"/>
        <v>0.95956929668424906</v>
      </c>
      <c r="AB1718" s="46"/>
    </row>
    <row r="1719" spans="1:28" x14ac:dyDescent="0.25">
      <c r="A1719">
        <v>7286</v>
      </c>
      <c r="B1719" s="1">
        <v>45535.3427850347</v>
      </c>
      <c r="C1719" s="1">
        <v>45535</v>
      </c>
      <c r="D1719" t="s">
        <v>9100</v>
      </c>
      <c r="E1719" t="s">
        <v>9101</v>
      </c>
      <c r="F1719" t="s">
        <v>790</v>
      </c>
      <c r="G1719">
        <v>70</v>
      </c>
      <c r="H1719" t="b">
        <v>0</v>
      </c>
      <c r="I1719" t="s">
        <v>9240</v>
      </c>
      <c r="J1719" t="s">
        <v>9159</v>
      </c>
      <c r="K1719" t="s">
        <v>7</v>
      </c>
      <c r="L1719" t="b">
        <v>0</v>
      </c>
      <c r="M1719" t="s">
        <v>11718</v>
      </c>
      <c r="N1719" t="b">
        <v>0</v>
      </c>
      <c r="O1719" t="b">
        <v>0</v>
      </c>
      <c r="P1719" t="b">
        <v>0</v>
      </c>
      <c r="Q1719" t="b">
        <v>1</v>
      </c>
      <c r="R1719" t="s">
        <v>11719</v>
      </c>
      <c r="S1719">
        <v>40</v>
      </c>
      <c r="T1719" t="b">
        <v>0</v>
      </c>
      <c r="V1719" t="s">
        <v>8</v>
      </c>
      <c r="W1719" t="s">
        <v>8</v>
      </c>
      <c r="X1719" s="11">
        <v>72</v>
      </c>
      <c r="Y1719">
        <v>1</v>
      </c>
      <c r="Z1719" s="46" cm="1">
        <f t="array" ref="Z1719">IF(V1719="NA",$AD$2,(INDEX($BL$4:$BL$73,MATCH(V1719&amp;W1719,$BK$4:$BK$73&amp;$BJ$4:$BJ$73,0))))</f>
        <v>-4.0430703315750931E-2</v>
      </c>
      <c r="AA1719" s="46">
        <f t="shared" si="34"/>
        <v>0.95956929668424906</v>
      </c>
      <c r="AB1719" s="46"/>
    </row>
    <row r="1720" spans="1:28" x14ac:dyDescent="0.25">
      <c r="A1720">
        <v>7287</v>
      </c>
      <c r="B1720" s="1">
        <v>45535.342441377303</v>
      </c>
      <c r="C1720" s="1">
        <v>45535</v>
      </c>
      <c r="D1720" t="s">
        <v>9100</v>
      </c>
      <c r="E1720" t="s">
        <v>9101</v>
      </c>
      <c r="F1720" t="s">
        <v>664</v>
      </c>
      <c r="G1720">
        <v>77</v>
      </c>
      <c r="H1720" t="b">
        <v>0</v>
      </c>
      <c r="I1720" t="s">
        <v>9240</v>
      </c>
      <c r="J1720" t="s">
        <v>9159</v>
      </c>
      <c r="K1720" t="s">
        <v>7</v>
      </c>
      <c r="L1720" t="b">
        <v>0</v>
      </c>
      <c r="M1720" t="s">
        <v>11720</v>
      </c>
      <c r="N1720" t="b">
        <v>0</v>
      </c>
      <c r="O1720" t="b">
        <v>0</v>
      </c>
      <c r="P1720" t="b">
        <v>0</v>
      </c>
      <c r="Q1720" t="b">
        <v>1</v>
      </c>
      <c r="R1720" t="s">
        <v>11721</v>
      </c>
      <c r="S1720">
        <v>40</v>
      </c>
      <c r="T1720" t="b">
        <v>0</v>
      </c>
      <c r="V1720" t="s">
        <v>658</v>
      </c>
      <c r="W1720">
        <v>4</v>
      </c>
      <c r="X1720" s="11">
        <v>77</v>
      </c>
      <c r="Y1720">
        <v>1</v>
      </c>
      <c r="Z1720" s="46" cm="1">
        <f t="array" ref="Z1720">IF(V1720="NA",$AD$2,(INDEX($BL$4:$BL$73,MATCH(V1720&amp;W1720,$BK$4:$BK$73&amp;$BJ$4:$BJ$73,0))))</f>
        <v>1.1678733304575896E-2</v>
      </c>
      <c r="AA1720" s="46">
        <f t="shared" si="34"/>
        <v>1.0116787333045758</v>
      </c>
      <c r="AB1720" s="46"/>
    </row>
    <row r="1721" spans="1:28" x14ac:dyDescent="0.25">
      <c r="A1721">
        <v>7288</v>
      </c>
      <c r="B1721" s="1">
        <v>45535.342159560198</v>
      </c>
      <c r="C1721" s="1">
        <v>45535</v>
      </c>
      <c r="D1721" t="s">
        <v>9100</v>
      </c>
      <c r="E1721" t="s">
        <v>9101</v>
      </c>
      <c r="F1721" t="s">
        <v>664</v>
      </c>
      <c r="G1721">
        <v>82</v>
      </c>
      <c r="H1721" t="b">
        <v>0</v>
      </c>
      <c r="I1721" t="s">
        <v>9240</v>
      </c>
      <c r="J1721" t="s">
        <v>9159</v>
      </c>
      <c r="K1721" t="s">
        <v>7</v>
      </c>
      <c r="L1721" t="b">
        <v>0</v>
      </c>
      <c r="M1721" t="s">
        <v>11722</v>
      </c>
      <c r="N1721" t="b">
        <v>0</v>
      </c>
      <c r="O1721" t="b">
        <v>0</v>
      </c>
      <c r="P1721" t="b">
        <v>0</v>
      </c>
      <c r="Q1721" t="b">
        <v>1</v>
      </c>
      <c r="R1721" t="s">
        <v>11723</v>
      </c>
      <c r="S1721">
        <v>40</v>
      </c>
      <c r="T1721" t="b">
        <v>0</v>
      </c>
      <c r="V1721" t="s">
        <v>886</v>
      </c>
      <c r="W1721">
        <v>5</v>
      </c>
      <c r="X1721" s="11">
        <v>82</v>
      </c>
      <c r="Y1721">
        <v>1</v>
      </c>
      <c r="Z1721" s="46" cm="1">
        <f t="array" ref="Z1721">IF(V1721="NA",$AD$2,(INDEX($BL$4:$BL$73,MATCH(V1721&amp;W1721,$BK$4:$BK$73&amp;$BJ$4:$BJ$73,0))))</f>
        <v>4.1970782120221983E-2</v>
      </c>
      <c r="AA1721" s="46">
        <f t="shared" si="34"/>
        <v>1.041970782120222</v>
      </c>
      <c r="AB1721" s="46"/>
    </row>
    <row r="1722" spans="1:28" x14ac:dyDescent="0.25">
      <c r="A1722">
        <v>7289</v>
      </c>
      <c r="B1722" s="1">
        <v>45535.341844224502</v>
      </c>
      <c r="C1722" s="1">
        <v>45535</v>
      </c>
      <c r="D1722" t="s">
        <v>9100</v>
      </c>
      <c r="E1722" t="s">
        <v>9101</v>
      </c>
      <c r="F1722" t="s">
        <v>664</v>
      </c>
      <c r="G1722">
        <v>77</v>
      </c>
      <c r="H1722" t="b">
        <v>0</v>
      </c>
      <c r="I1722" t="s">
        <v>9240</v>
      </c>
      <c r="J1722" t="s">
        <v>9159</v>
      </c>
      <c r="K1722" t="s">
        <v>7</v>
      </c>
      <c r="L1722" t="b">
        <v>0</v>
      </c>
      <c r="M1722" t="s">
        <v>6723</v>
      </c>
      <c r="N1722" t="b">
        <v>0</v>
      </c>
      <c r="O1722" t="b">
        <v>0</v>
      </c>
      <c r="P1722" t="b">
        <v>0</v>
      </c>
      <c r="Q1722" t="b">
        <v>1</v>
      </c>
      <c r="R1722" t="s">
        <v>2815</v>
      </c>
      <c r="S1722">
        <v>40</v>
      </c>
      <c r="T1722" t="b">
        <v>0</v>
      </c>
      <c r="V1722" t="s">
        <v>893</v>
      </c>
      <c r="W1722">
        <v>5</v>
      </c>
      <c r="X1722" s="11">
        <v>77</v>
      </c>
      <c r="Y1722">
        <v>1</v>
      </c>
      <c r="Z1722" s="46" cm="1">
        <f t="array" ref="Z1722">IF(V1722="NA",$AD$2,(INDEX($BL$4:$BL$73,MATCH(V1722&amp;W1722,$BK$4:$BK$73&amp;$BJ$4:$BJ$73,0))))</f>
        <v>4.1970782120221983E-2</v>
      </c>
      <c r="AA1722" s="46">
        <f t="shared" si="34"/>
        <v>1.041970782120222</v>
      </c>
      <c r="AB1722" s="46"/>
    </row>
    <row r="1723" spans="1:28" x14ac:dyDescent="0.25">
      <c r="A1723">
        <v>7291</v>
      </c>
      <c r="B1723" s="1">
        <v>45535.341057685197</v>
      </c>
      <c r="C1723" s="1">
        <v>45535</v>
      </c>
      <c r="D1723" t="s">
        <v>9100</v>
      </c>
      <c r="E1723" t="s">
        <v>9101</v>
      </c>
      <c r="F1723" t="s">
        <v>790</v>
      </c>
      <c r="G1723">
        <v>71</v>
      </c>
      <c r="H1723" t="b">
        <v>0</v>
      </c>
      <c r="I1723" t="s">
        <v>9240</v>
      </c>
      <c r="J1723" t="s">
        <v>9159</v>
      </c>
      <c r="K1723" t="s">
        <v>7</v>
      </c>
      <c r="L1723" t="b">
        <v>0</v>
      </c>
      <c r="M1723" t="s">
        <v>11724</v>
      </c>
      <c r="N1723" t="b">
        <v>0</v>
      </c>
      <c r="O1723" t="b">
        <v>0</v>
      </c>
      <c r="P1723" t="b">
        <v>0</v>
      </c>
      <c r="Q1723" t="b">
        <v>1</v>
      </c>
      <c r="R1723" t="s">
        <v>11725</v>
      </c>
      <c r="S1723">
        <v>40</v>
      </c>
      <c r="T1723" t="b">
        <v>0</v>
      </c>
      <c r="V1723" t="s">
        <v>743</v>
      </c>
      <c r="W1723">
        <v>4</v>
      </c>
      <c r="X1723" s="11">
        <v>72</v>
      </c>
      <c r="Y1723">
        <v>1</v>
      </c>
      <c r="Z1723" s="46" cm="1">
        <f t="array" ref="Z1723">IF(V1723="NA",$AD$2,(INDEX($BL$4:$BL$73,MATCH(V1723&amp;W1723,$BK$4:$BK$73&amp;$BJ$4:$BJ$73,0))))</f>
        <v>1.1678733304575811E-2</v>
      </c>
      <c r="AA1723" s="46">
        <f t="shared" si="34"/>
        <v>1.0116787333045758</v>
      </c>
      <c r="AB1723" s="46"/>
    </row>
    <row r="1724" spans="1:28" x14ac:dyDescent="0.25">
      <c r="A1724">
        <v>7296</v>
      </c>
      <c r="B1724" s="1">
        <v>45535.339024363398</v>
      </c>
      <c r="C1724" s="1">
        <v>45535</v>
      </c>
      <c r="D1724" t="s">
        <v>9100</v>
      </c>
      <c r="E1724" t="s">
        <v>9101</v>
      </c>
      <c r="F1724" t="s">
        <v>790</v>
      </c>
      <c r="G1724">
        <v>73</v>
      </c>
      <c r="H1724" t="b">
        <v>0</v>
      </c>
      <c r="I1724" t="s">
        <v>9240</v>
      </c>
      <c r="J1724" t="s">
        <v>9159</v>
      </c>
      <c r="K1724" t="s">
        <v>7</v>
      </c>
      <c r="L1724" t="b">
        <v>0</v>
      </c>
      <c r="M1724" t="s">
        <v>11726</v>
      </c>
      <c r="N1724" t="b">
        <v>0</v>
      </c>
      <c r="O1724" t="b">
        <v>0</v>
      </c>
      <c r="P1724" t="b">
        <v>0</v>
      </c>
      <c r="Q1724" t="b">
        <v>1</v>
      </c>
      <c r="R1724" t="s">
        <v>11727</v>
      </c>
      <c r="S1724">
        <v>40</v>
      </c>
      <c r="T1724" t="b">
        <v>0</v>
      </c>
      <c r="V1724" t="s">
        <v>886</v>
      </c>
      <c r="W1724">
        <v>4</v>
      </c>
      <c r="X1724" s="11">
        <v>77</v>
      </c>
      <c r="Y1724">
        <v>1</v>
      </c>
      <c r="Z1724" s="46" cm="1">
        <f t="array" ref="Z1724">IF(V1724="NA",$AD$2,(INDEX($BL$4:$BL$73,MATCH(V1724&amp;W1724,$BK$4:$BK$73&amp;$BJ$4:$BJ$73,0))))</f>
        <v>1.0498615788681297E-2</v>
      </c>
      <c r="AA1724" s="46">
        <f t="shared" si="34"/>
        <v>1.0104986157886813</v>
      </c>
      <c r="AB1724" s="46"/>
    </row>
    <row r="1725" spans="1:28" x14ac:dyDescent="0.25">
      <c r="A1725">
        <v>7297</v>
      </c>
      <c r="B1725" s="1">
        <v>45535.338765092602</v>
      </c>
      <c r="C1725" s="1">
        <v>45535</v>
      </c>
      <c r="D1725" t="s">
        <v>9100</v>
      </c>
      <c r="E1725" t="s">
        <v>9101</v>
      </c>
      <c r="F1725" t="s">
        <v>664</v>
      </c>
      <c r="G1725">
        <v>77</v>
      </c>
      <c r="H1725" t="b">
        <v>0</v>
      </c>
      <c r="I1725" t="s">
        <v>9240</v>
      </c>
      <c r="J1725" t="s">
        <v>9159</v>
      </c>
      <c r="K1725" t="s">
        <v>7</v>
      </c>
      <c r="L1725" t="b">
        <v>0</v>
      </c>
      <c r="M1725" t="s">
        <v>11728</v>
      </c>
      <c r="N1725" t="b">
        <v>0</v>
      </c>
      <c r="O1725" t="b">
        <v>0</v>
      </c>
      <c r="P1725" t="b">
        <v>0</v>
      </c>
      <c r="Q1725" t="b">
        <v>1</v>
      </c>
      <c r="R1725" t="s">
        <v>11729</v>
      </c>
      <c r="S1725">
        <v>40</v>
      </c>
      <c r="T1725" t="b">
        <v>0</v>
      </c>
      <c r="V1725" t="s">
        <v>892</v>
      </c>
      <c r="W1725">
        <v>4</v>
      </c>
      <c r="X1725" s="11">
        <v>77</v>
      </c>
      <c r="Y1725">
        <v>1</v>
      </c>
      <c r="Z1725" s="46" cm="1">
        <f t="array" ref="Z1725">IF(V1725="NA",$AD$2,(INDEX($BL$4:$BL$73,MATCH(V1725&amp;W1725,$BK$4:$BK$73&amp;$BJ$4:$BJ$73,0))))</f>
        <v>1.0498615788681274E-2</v>
      </c>
      <c r="AA1725" s="46">
        <f t="shared" si="34"/>
        <v>1.0104986157886813</v>
      </c>
      <c r="AB1725" s="46"/>
    </row>
    <row r="1726" spans="1:28" x14ac:dyDescent="0.25">
      <c r="A1726">
        <v>7299</v>
      </c>
      <c r="B1726" s="1">
        <v>45535.338152662</v>
      </c>
      <c r="C1726" s="1">
        <v>45535</v>
      </c>
      <c r="D1726" t="s">
        <v>9100</v>
      </c>
      <c r="E1726" t="s">
        <v>9101</v>
      </c>
      <c r="F1726" t="s">
        <v>790</v>
      </c>
      <c r="G1726">
        <v>76</v>
      </c>
      <c r="H1726" t="b">
        <v>0</v>
      </c>
      <c r="I1726" t="s">
        <v>9240</v>
      </c>
      <c r="J1726" t="s">
        <v>9159</v>
      </c>
      <c r="K1726" t="s">
        <v>7</v>
      </c>
      <c r="L1726" t="b">
        <v>0</v>
      </c>
      <c r="M1726" t="s">
        <v>11730</v>
      </c>
      <c r="N1726" t="b">
        <v>0</v>
      </c>
      <c r="O1726" t="b">
        <v>0</v>
      </c>
      <c r="P1726" t="b">
        <v>0</v>
      </c>
      <c r="Q1726" t="b">
        <v>1</v>
      </c>
      <c r="R1726" t="s">
        <v>11731</v>
      </c>
      <c r="S1726">
        <v>40</v>
      </c>
      <c r="T1726" t="b">
        <v>0</v>
      </c>
      <c r="V1726" t="s">
        <v>743</v>
      </c>
      <c r="W1726">
        <v>4</v>
      </c>
      <c r="X1726" s="11">
        <v>77</v>
      </c>
      <c r="Y1726">
        <v>1</v>
      </c>
      <c r="Z1726" s="46" cm="1">
        <f t="array" ref="Z1726">IF(V1726="NA",$AD$2,(INDEX($BL$4:$BL$73,MATCH(V1726&amp;W1726,$BK$4:$BK$73&amp;$BJ$4:$BJ$73,0))))</f>
        <v>1.1678733304575811E-2</v>
      </c>
      <c r="AA1726" s="46">
        <f t="shared" si="34"/>
        <v>1.0116787333045758</v>
      </c>
      <c r="AB1726" s="46"/>
    </row>
    <row r="1727" spans="1:28" x14ac:dyDescent="0.25">
      <c r="A1727">
        <v>7301</v>
      </c>
      <c r="B1727" s="1">
        <v>45535.3375682755</v>
      </c>
      <c r="C1727" s="1">
        <v>45535</v>
      </c>
      <c r="D1727" t="s">
        <v>9100</v>
      </c>
      <c r="E1727" t="s">
        <v>9101</v>
      </c>
      <c r="F1727" t="s">
        <v>664</v>
      </c>
      <c r="G1727">
        <v>71</v>
      </c>
      <c r="H1727" t="b">
        <v>0</v>
      </c>
      <c r="I1727" t="s">
        <v>9240</v>
      </c>
      <c r="J1727" t="s">
        <v>9159</v>
      </c>
      <c r="K1727" t="s">
        <v>7</v>
      </c>
      <c r="L1727" t="b">
        <v>0</v>
      </c>
      <c r="M1727" t="s">
        <v>6722</v>
      </c>
      <c r="N1727" t="b">
        <v>0</v>
      </c>
      <c r="O1727" t="b">
        <v>0</v>
      </c>
      <c r="P1727" t="b">
        <v>0</v>
      </c>
      <c r="Q1727" t="b">
        <v>1</v>
      </c>
      <c r="R1727" t="s">
        <v>2812</v>
      </c>
      <c r="S1727">
        <v>40</v>
      </c>
      <c r="T1727" t="b">
        <v>0</v>
      </c>
      <c r="V1727" t="s">
        <v>8</v>
      </c>
      <c r="W1727" t="s">
        <v>8</v>
      </c>
      <c r="X1727" s="11">
        <v>72</v>
      </c>
      <c r="Y1727">
        <v>1</v>
      </c>
      <c r="Z1727" s="46" cm="1">
        <f t="array" ref="Z1727">IF(V1727="NA",$AD$2,(INDEX($BL$4:$BL$73,MATCH(V1727&amp;W1727,$BK$4:$BK$73&amp;$BJ$4:$BJ$73,0))))</f>
        <v>-4.0430703315750931E-2</v>
      </c>
      <c r="AA1727" s="46">
        <f t="shared" si="34"/>
        <v>0.95956929668424906</v>
      </c>
      <c r="AB1727" s="46"/>
    </row>
    <row r="1728" spans="1:28" x14ac:dyDescent="0.25">
      <c r="A1728">
        <v>7303</v>
      </c>
      <c r="B1728" s="1">
        <v>45535.336847094899</v>
      </c>
      <c r="C1728" s="1">
        <v>45535</v>
      </c>
      <c r="D1728" t="s">
        <v>9100</v>
      </c>
      <c r="E1728" t="s">
        <v>9101</v>
      </c>
      <c r="F1728" t="s">
        <v>664</v>
      </c>
      <c r="G1728">
        <v>77</v>
      </c>
      <c r="H1728" t="b">
        <v>0</v>
      </c>
      <c r="I1728" t="s">
        <v>9240</v>
      </c>
      <c r="J1728" t="s">
        <v>9159</v>
      </c>
      <c r="K1728" t="s">
        <v>7</v>
      </c>
      <c r="L1728" t="b">
        <v>0</v>
      </c>
      <c r="M1728" t="s">
        <v>11732</v>
      </c>
      <c r="N1728" t="b">
        <v>0</v>
      </c>
      <c r="O1728" t="b">
        <v>0</v>
      </c>
      <c r="P1728" t="b">
        <v>0</v>
      </c>
      <c r="Q1728" t="b">
        <v>1</v>
      </c>
      <c r="R1728" t="s">
        <v>11733</v>
      </c>
      <c r="S1728">
        <v>40</v>
      </c>
      <c r="T1728" t="b">
        <v>0</v>
      </c>
      <c r="V1728" t="s">
        <v>888</v>
      </c>
      <c r="W1728">
        <v>5</v>
      </c>
      <c r="X1728" s="11">
        <v>77</v>
      </c>
      <c r="Y1728">
        <v>1</v>
      </c>
      <c r="Z1728" s="46" cm="1">
        <f t="array" ref="Z1728">IF(V1728="NA",$AD$2,(INDEX($BL$4:$BL$73,MATCH(V1728&amp;W1728,$BK$4:$BK$73&amp;$BJ$4:$BJ$73,0))))</f>
        <v>4.1970782120221983E-2</v>
      </c>
      <c r="AA1728" s="46">
        <f t="shared" si="34"/>
        <v>1.041970782120222</v>
      </c>
      <c r="AB1728" s="46"/>
    </row>
    <row r="1729" spans="1:28" x14ac:dyDescent="0.25">
      <c r="A1729">
        <v>7304</v>
      </c>
      <c r="B1729" s="1">
        <v>45535.3364951736</v>
      </c>
      <c r="C1729" s="1">
        <v>45535</v>
      </c>
      <c r="D1729" t="s">
        <v>9100</v>
      </c>
      <c r="E1729" t="s">
        <v>9101</v>
      </c>
      <c r="F1729" t="s">
        <v>664</v>
      </c>
      <c r="G1729">
        <v>75</v>
      </c>
      <c r="H1729" t="b">
        <v>0</v>
      </c>
      <c r="I1729" t="s">
        <v>9240</v>
      </c>
      <c r="J1729" t="s">
        <v>9159</v>
      </c>
      <c r="K1729" t="s">
        <v>7</v>
      </c>
      <c r="L1729" t="b">
        <v>0</v>
      </c>
      <c r="M1729" t="s">
        <v>11734</v>
      </c>
      <c r="N1729" t="b">
        <v>0</v>
      </c>
      <c r="O1729" t="b">
        <v>0</v>
      </c>
      <c r="P1729" t="b">
        <v>0</v>
      </c>
      <c r="Q1729" t="b">
        <v>1</v>
      </c>
      <c r="R1729" t="s">
        <v>11735</v>
      </c>
      <c r="S1729">
        <v>40</v>
      </c>
      <c r="T1729" t="b">
        <v>0</v>
      </c>
      <c r="V1729" t="s">
        <v>886</v>
      </c>
      <c r="W1729">
        <v>5</v>
      </c>
      <c r="X1729" s="11">
        <v>77</v>
      </c>
      <c r="Y1729">
        <v>1</v>
      </c>
      <c r="Z1729" s="46" cm="1">
        <f t="array" ref="Z1729">IF(V1729="NA",$AD$2,(INDEX($BL$4:$BL$73,MATCH(V1729&amp;W1729,$BK$4:$BK$73&amp;$BJ$4:$BJ$73,0))))</f>
        <v>4.1970782120221983E-2</v>
      </c>
      <c r="AA1729" s="46">
        <f t="shared" si="34"/>
        <v>1.041970782120222</v>
      </c>
      <c r="AB1729" s="46"/>
    </row>
    <row r="1730" spans="1:28" x14ac:dyDescent="0.25">
      <c r="A1730">
        <v>7305</v>
      </c>
      <c r="B1730" s="1">
        <v>45535.336176111101</v>
      </c>
      <c r="C1730" s="1">
        <v>45535</v>
      </c>
      <c r="D1730" t="s">
        <v>9100</v>
      </c>
      <c r="E1730" t="s">
        <v>9101</v>
      </c>
      <c r="F1730" t="s">
        <v>664</v>
      </c>
      <c r="G1730">
        <v>72</v>
      </c>
      <c r="H1730" t="b">
        <v>0</v>
      </c>
      <c r="I1730" t="s">
        <v>9240</v>
      </c>
      <c r="J1730" t="s">
        <v>9159</v>
      </c>
      <c r="K1730" t="s">
        <v>7</v>
      </c>
      <c r="L1730" t="b">
        <v>0</v>
      </c>
      <c r="M1730" t="s">
        <v>11736</v>
      </c>
      <c r="N1730" t="b">
        <v>0</v>
      </c>
      <c r="O1730" t="b">
        <v>0</v>
      </c>
      <c r="P1730" t="b">
        <v>0</v>
      </c>
      <c r="Q1730" t="b">
        <v>1</v>
      </c>
      <c r="R1730" t="s">
        <v>11737</v>
      </c>
      <c r="S1730">
        <v>40</v>
      </c>
      <c r="T1730" t="b">
        <v>0</v>
      </c>
      <c r="V1730" t="s">
        <v>886</v>
      </c>
      <c r="W1730">
        <v>3</v>
      </c>
      <c r="X1730" s="11">
        <v>72</v>
      </c>
      <c r="Y1730">
        <v>1</v>
      </c>
      <c r="Z1730" s="46" cm="1">
        <f t="array" ref="Z1730">IF(V1730="NA",$AD$2,(INDEX($BL$4:$BL$73,MATCH(V1730&amp;W1730,$BK$4:$BK$73&amp;$BJ$4:$BJ$73,0))))</f>
        <v>1.8952516812716664E-2</v>
      </c>
      <c r="AA1730" s="46">
        <f t="shared" si="34"/>
        <v>1.0189525168127167</v>
      </c>
      <c r="AB1730" s="46"/>
    </row>
    <row r="1731" spans="1:28" x14ac:dyDescent="0.25">
      <c r="A1731">
        <v>7306</v>
      </c>
      <c r="B1731" s="1">
        <v>45535.335834710597</v>
      </c>
      <c r="C1731" s="1">
        <v>45535</v>
      </c>
      <c r="D1731" t="s">
        <v>9100</v>
      </c>
      <c r="E1731" t="s">
        <v>9101</v>
      </c>
      <c r="F1731" t="s">
        <v>790</v>
      </c>
      <c r="G1731">
        <v>85</v>
      </c>
      <c r="H1731" t="b">
        <v>0</v>
      </c>
      <c r="I1731" t="s">
        <v>9240</v>
      </c>
      <c r="J1731" t="s">
        <v>9159</v>
      </c>
      <c r="K1731" t="s">
        <v>7</v>
      </c>
      <c r="L1731" t="b">
        <v>0</v>
      </c>
      <c r="M1731" t="s">
        <v>11738</v>
      </c>
      <c r="N1731" t="b">
        <v>0</v>
      </c>
      <c r="O1731" t="b">
        <v>0</v>
      </c>
      <c r="P1731" t="b">
        <v>0</v>
      </c>
      <c r="Q1731" t="b">
        <v>1</v>
      </c>
      <c r="R1731" t="s">
        <v>11739</v>
      </c>
      <c r="S1731">
        <v>40</v>
      </c>
      <c r="T1731" t="b">
        <v>0</v>
      </c>
      <c r="V1731" t="s">
        <v>8</v>
      </c>
      <c r="W1731" t="s">
        <v>8</v>
      </c>
      <c r="X1731" s="11">
        <v>87</v>
      </c>
      <c r="Y1731">
        <v>1</v>
      </c>
      <c r="Z1731" s="46" cm="1">
        <f t="array" ref="Z1731">IF(V1731="NA",$AD$2,(INDEX($BL$4:$BL$73,MATCH(V1731&amp;W1731,$BK$4:$BK$73&amp;$BJ$4:$BJ$73,0))))</f>
        <v>-4.0430703315750931E-2</v>
      </c>
      <c r="AA1731" s="46">
        <f t="shared" si="34"/>
        <v>0.95956929668424906</v>
      </c>
      <c r="AB1731" s="46"/>
    </row>
    <row r="1732" spans="1:28" x14ac:dyDescent="0.25">
      <c r="A1732">
        <v>7307</v>
      </c>
      <c r="B1732" s="1">
        <v>45535.323894212997</v>
      </c>
      <c r="C1732" s="1">
        <v>45535</v>
      </c>
      <c r="D1732" t="s">
        <v>9100</v>
      </c>
      <c r="E1732" t="s">
        <v>9101</v>
      </c>
      <c r="F1732" t="s">
        <v>790</v>
      </c>
      <c r="G1732">
        <v>79</v>
      </c>
      <c r="H1732" t="b">
        <v>0</v>
      </c>
      <c r="I1732" t="s">
        <v>9240</v>
      </c>
      <c r="J1732" t="s">
        <v>9159</v>
      </c>
      <c r="K1732" t="s">
        <v>7</v>
      </c>
      <c r="L1732" t="b">
        <v>0</v>
      </c>
      <c r="M1732" t="s">
        <v>6721</v>
      </c>
      <c r="N1732" t="b">
        <v>0</v>
      </c>
      <c r="O1732" t="b">
        <v>0</v>
      </c>
      <c r="P1732" t="b">
        <v>0</v>
      </c>
      <c r="Q1732" t="b">
        <v>1</v>
      </c>
      <c r="R1732" t="s">
        <v>2810</v>
      </c>
      <c r="S1732">
        <v>40</v>
      </c>
      <c r="T1732" t="b">
        <v>0</v>
      </c>
      <c r="V1732" t="s">
        <v>889</v>
      </c>
      <c r="W1732">
        <v>4</v>
      </c>
      <c r="X1732" s="11">
        <v>82</v>
      </c>
      <c r="Y1732">
        <v>1</v>
      </c>
      <c r="Z1732" s="46" cm="1">
        <f t="array" ref="Z1732">IF(V1732="NA",$AD$2,(INDEX($BL$4:$BL$73,MATCH(V1732&amp;W1732,$BK$4:$BK$73&amp;$BJ$4:$BJ$73,0))))</f>
        <v>1.0498615788681227E-2</v>
      </c>
      <c r="AA1732" s="46">
        <f t="shared" ref="AA1732:AA1795" si="35">Y1732+Z1732</f>
        <v>1.0104986157886813</v>
      </c>
      <c r="AB1732" s="46"/>
    </row>
    <row r="1733" spans="1:28" x14ac:dyDescent="0.25">
      <c r="A1733">
        <v>7312</v>
      </c>
      <c r="B1733" s="1">
        <v>45534.588886909703</v>
      </c>
      <c r="C1733" s="1">
        <v>45534</v>
      </c>
      <c r="D1733" t="s">
        <v>9100</v>
      </c>
      <c r="E1733" t="s">
        <v>9101</v>
      </c>
      <c r="F1733" t="s">
        <v>664</v>
      </c>
      <c r="G1733">
        <v>72</v>
      </c>
      <c r="H1733" t="b">
        <v>0</v>
      </c>
      <c r="I1733" t="s">
        <v>9240</v>
      </c>
      <c r="J1733" t="s">
        <v>9711</v>
      </c>
      <c r="K1733" t="s">
        <v>7</v>
      </c>
      <c r="L1733" t="b">
        <v>0</v>
      </c>
      <c r="M1733" t="s">
        <v>11740</v>
      </c>
      <c r="N1733" t="b">
        <v>0</v>
      </c>
      <c r="O1733" t="b">
        <v>0</v>
      </c>
      <c r="P1733" t="b">
        <v>0</v>
      </c>
      <c r="Q1733" t="b">
        <v>1</v>
      </c>
      <c r="R1733" t="s">
        <v>11741</v>
      </c>
      <c r="S1733">
        <v>40</v>
      </c>
      <c r="T1733" t="b">
        <v>0</v>
      </c>
      <c r="V1733" t="s">
        <v>888</v>
      </c>
      <c r="W1733">
        <v>5</v>
      </c>
      <c r="X1733" s="11">
        <v>72</v>
      </c>
      <c r="Y1733">
        <v>1</v>
      </c>
      <c r="Z1733" s="46" cm="1">
        <f t="array" ref="Z1733">IF(V1733="NA",$AD$2,(INDEX($BL$4:$BL$73,MATCH(V1733&amp;W1733,$BK$4:$BK$73&amp;$BJ$4:$BJ$73,0))))</f>
        <v>4.1970782120221983E-2</v>
      </c>
      <c r="AA1733" s="46">
        <f t="shared" si="35"/>
        <v>1.041970782120222</v>
      </c>
      <c r="AB1733" s="46"/>
    </row>
    <row r="1734" spans="1:28" x14ac:dyDescent="0.25">
      <c r="A1734">
        <v>7314</v>
      </c>
      <c r="B1734" s="1">
        <v>45534.588124363399</v>
      </c>
      <c r="C1734" s="1">
        <v>45534</v>
      </c>
      <c r="D1734" t="s">
        <v>9100</v>
      </c>
      <c r="E1734" t="s">
        <v>9101</v>
      </c>
      <c r="F1734" t="s">
        <v>790</v>
      </c>
      <c r="G1734">
        <v>70</v>
      </c>
      <c r="H1734" t="b">
        <v>0</v>
      </c>
      <c r="I1734" t="s">
        <v>9240</v>
      </c>
      <c r="J1734" t="s">
        <v>9711</v>
      </c>
      <c r="K1734" t="s">
        <v>7</v>
      </c>
      <c r="L1734" t="b">
        <v>0</v>
      </c>
      <c r="M1734" t="s">
        <v>11742</v>
      </c>
      <c r="N1734" t="b">
        <v>0</v>
      </c>
      <c r="O1734" t="b">
        <v>0</v>
      </c>
      <c r="P1734" t="b">
        <v>0</v>
      </c>
      <c r="Q1734" t="b">
        <v>1</v>
      </c>
      <c r="R1734" t="s">
        <v>11743</v>
      </c>
      <c r="S1734">
        <v>40</v>
      </c>
      <c r="T1734" t="b">
        <v>0</v>
      </c>
      <c r="V1734" t="s">
        <v>8</v>
      </c>
      <c r="W1734" t="s">
        <v>8</v>
      </c>
      <c r="X1734" s="11">
        <v>72</v>
      </c>
      <c r="Y1734">
        <v>1</v>
      </c>
      <c r="Z1734" s="46" cm="1">
        <f t="array" ref="Z1734">IF(V1734="NA",$AD$2,(INDEX($BL$4:$BL$73,MATCH(V1734&amp;W1734,$BK$4:$BK$73&amp;$BJ$4:$BJ$73,0))))</f>
        <v>-4.0430703315750931E-2</v>
      </c>
      <c r="AA1734" s="46">
        <f t="shared" si="35"/>
        <v>0.95956929668424906</v>
      </c>
      <c r="AB1734" s="46"/>
    </row>
    <row r="1735" spans="1:28" x14ac:dyDescent="0.25">
      <c r="A1735">
        <v>7315</v>
      </c>
      <c r="B1735" s="1">
        <v>45534.587759965303</v>
      </c>
      <c r="C1735" s="1">
        <v>45534</v>
      </c>
      <c r="D1735" t="s">
        <v>9100</v>
      </c>
      <c r="E1735" t="s">
        <v>9101</v>
      </c>
      <c r="F1735" t="s">
        <v>664</v>
      </c>
      <c r="G1735">
        <v>75</v>
      </c>
      <c r="H1735" t="b">
        <v>0</v>
      </c>
      <c r="I1735" t="s">
        <v>9240</v>
      </c>
      <c r="J1735" t="s">
        <v>9711</v>
      </c>
      <c r="K1735" t="s">
        <v>7</v>
      </c>
      <c r="L1735" t="b">
        <v>0</v>
      </c>
      <c r="M1735" t="s">
        <v>11744</v>
      </c>
      <c r="N1735" t="b">
        <v>0</v>
      </c>
      <c r="O1735" t="b">
        <v>0</v>
      </c>
      <c r="P1735" t="b">
        <v>0</v>
      </c>
      <c r="Q1735" t="b">
        <v>1</v>
      </c>
      <c r="R1735" t="s">
        <v>11745</v>
      </c>
      <c r="S1735">
        <v>40</v>
      </c>
      <c r="T1735" t="b">
        <v>0</v>
      </c>
      <c r="V1735" t="s">
        <v>892</v>
      </c>
      <c r="W1735">
        <v>4</v>
      </c>
      <c r="X1735" s="11">
        <v>77</v>
      </c>
      <c r="Y1735">
        <v>1</v>
      </c>
      <c r="Z1735" s="46" cm="1">
        <f t="array" ref="Z1735">IF(V1735="NA",$AD$2,(INDEX($BL$4:$BL$73,MATCH(V1735&amp;W1735,$BK$4:$BK$73&amp;$BJ$4:$BJ$73,0))))</f>
        <v>1.0498615788681274E-2</v>
      </c>
      <c r="AA1735" s="46">
        <f t="shared" si="35"/>
        <v>1.0104986157886813</v>
      </c>
      <c r="AB1735" s="46"/>
    </row>
    <row r="1736" spans="1:28" x14ac:dyDescent="0.25">
      <c r="A1736">
        <v>7316</v>
      </c>
      <c r="B1736" s="1">
        <v>45534.5874435648</v>
      </c>
      <c r="C1736" s="1">
        <v>45534</v>
      </c>
      <c r="D1736" t="s">
        <v>9100</v>
      </c>
      <c r="E1736" t="s">
        <v>9101</v>
      </c>
      <c r="F1736" t="s">
        <v>664</v>
      </c>
      <c r="G1736">
        <v>70</v>
      </c>
      <c r="H1736" t="b">
        <v>0</v>
      </c>
      <c r="I1736" t="s">
        <v>9240</v>
      </c>
      <c r="J1736" t="s">
        <v>9711</v>
      </c>
      <c r="K1736" t="s">
        <v>7</v>
      </c>
      <c r="L1736" t="b">
        <v>0</v>
      </c>
      <c r="M1736" t="s">
        <v>11746</v>
      </c>
      <c r="N1736" t="b">
        <v>0</v>
      </c>
      <c r="O1736" t="b">
        <v>0</v>
      </c>
      <c r="P1736" t="b">
        <v>0</v>
      </c>
      <c r="Q1736" t="b">
        <v>1</v>
      </c>
      <c r="R1736" t="s">
        <v>11747</v>
      </c>
      <c r="S1736">
        <v>40</v>
      </c>
      <c r="T1736" t="b">
        <v>0</v>
      </c>
      <c r="V1736" t="s">
        <v>888</v>
      </c>
      <c r="W1736">
        <v>5</v>
      </c>
      <c r="X1736" s="11">
        <v>72</v>
      </c>
      <c r="Y1736">
        <v>1</v>
      </c>
      <c r="Z1736" s="46" cm="1">
        <f t="array" ref="Z1736">IF(V1736="NA",$AD$2,(INDEX($BL$4:$BL$73,MATCH(V1736&amp;W1736,$BK$4:$BK$73&amp;$BJ$4:$BJ$73,0))))</f>
        <v>4.1970782120221983E-2</v>
      </c>
      <c r="AA1736" s="46">
        <f t="shared" si="35"/>
        <v>1.041970782120222</v>
      </c>
      <c r="AB1736" s="46"/>
    </row>
    <row r="1737" spans="1:28" x14ac:dyDescent="0.25">
      <c r="A1737">
        <v>7317</v>
      </c>
      <c r="B1737" s="1">
        <v>45534.587163969903</v>
      </c>
      <c r="C1737" s="1">
        <v>45534</v>
      </c>
      <c r="D1737" t="s">
        <v>9100</v>
      </c>
      <c r="E1737" t="s">
        <v>9101</v>
      </c>
      <c r="F1737" t="s">
        <v>664</v>
      </c>
      <c r="G1737">
        <v>79</v>
      </c>
      <c r="H1737" t="b">
        <v>0</v>
      </c>
      <c r="I1737" t="s">
        <v>9240</v>
      </c>
      <c r="J1737" t="s">
        <v>9711</v>
      </c>
      <c r="K1737" t="s">
        <v>7</v>
      </c>
      <c r="L1737" t="b">
        <v>0</v>
      </c>
      <c r="M1737" t="s">
        <v>11748</v>
      </c>
      <c r="N1737" t="b">
        <v>0</v>
      </c>
      <c r="O1737" t="b">
        <v>0</v>
      </c>
      <c r="P1737" t="b">
        <v>0</v>
      </c>
      <c r="Q1737" t="b">
        <v>1</v>
      </c>
      <c r="R1737" t="s">
        <v>11749</v>
      </c>
      <c r="S1737">
        <v>40</v>
      </c>
      <c r="T1737" t="b">
        <v>0</v>
      </c>
      <c r="V1737" t="s">
        <v>886</v>
      </c>
      <c r="W1737">
        <v>4</v>
      </c>
      <c r="X1737" s="11">
        <v>82</v>
      </c>
      <c r="Y1737">
        <v>1</v>
      </c>
      <c r="Z1737" s="46" cm="1">
        <f t="array" ref="Z1737">IF(V1737="NA",$AD$2,(INDEX($BL$4:$BL$73,MATCH(V1737&amp;W1737,$BK$4:$BK$73&amp;$BJ$4:$BJ$73,0))))</f>
        <v>1.0498615788681297E-2</v>
      </c>
      <c r="AA1737" s="46">
        <f t="shared" si="35"/>
        <v>1.0104986157886813</v>
      </c>
      <c r="AB1737" s="46"/>
    </row>
    <row r="1738" spans="1:28" x14ac:dyDescent="0.25">
      <c r="A1738">
        <v>7318</v>
      </c>
      <c r="B1738" s="1">
        <v>45534.586920555601</v>
      </c>
      <c r="C1738" s="1">
        <v>45534</v>
      </c>
      <c r="D1738" t="s">
        <v>9100</v>
      </c>
      <c r="E1738" t="s">
        <v>9101</v>
      </c>
      <c r="F1738" t="s">
        <v>664</v>
      </c>
      <c r="G1738">
        <v>77</v>
      </c>
      <c r="H1738" t="b">
        <v>0</v>
      </c>
      <c r="I1738" t="s">
        <v>9240</v>
      </c>
      <c r="J1738" t="s">
        <v>9711</v>
      </c>
      <c r="K1738" t="s">
        <v>7</v>
      </c>
      <c r="L1738" t="b">
        <v>0</v>
      </c>
      <c r="M1738" t="s">
        <v>11750</v>
      </c>
      <c r="N1738" t="b">
        <v>0</v>
      </c>
      <c r="O1738" t="b">
        <v>0</v>
      </c>
      <c r="P1738" t="b">
        <v>0</v>
      </c>
      <c r="Q1738" t="b">
        <v>1</v>
      </c>
      <c r="R1738" t="s">
        <v>11751</v>
      </c>
      <c r="S1738">
        <v>40</v>
      </c>
      <c r="T1738" t="b">
        <v>0</v>
      </c>
      <c r="V1738" t="s">
        <v>8</v>
      </c>
      <c r="W1738" t="s">
        <v>8</v>
      </c>
      <c r="X1738" s="11">
        <v>77</v>
      </c>
      <c r="Y1738">
        <v>1</v>
      </c>
      <c r="Z1738" s="46" cm="1">
        <f t="array" ref="Z1738">IF(V1738="NA",$AD$2,(INDEX($BL$4:$BL$73,MATCH(V1738&amp;W1738,$BK$4:$BK$73&amp;$BJ$4:$BJ$73,0))))</f>
        <v>-4.0430703315750931E-2</v>
      </c>
      <c r="AA1738" s="46">
        <f t="shared" si="35"/>
        <v>0.95956929668424906</v>
      </c>
      <c r="AB1738" s="46"/>
    </row>
    <row r="1739" spans="1:28" x14ac:dyDescent="0.25">
      <c r="A1739">
        <v>7320</v>
      </c>
      <c r="B1739" s="1">
        <v>45534.5863314815</v>
      </c>
      <c r="C1739" s="1">
        <v>45534</v>
      </c>
      <c r="D1739" t="s">
        <v>9100</v>
      </c>
      <c r="E1739" t="s">
        <v>9101</v>
      </c>
      <c r="F1739" t="s">
        <v>790</v>
      </c>
      <c r="G1739">
        <v>71</v>
      </c>
      <c r="H1739" t="b">
        <v>0</v>
      </c>
      <c r="I1739" t="s">
        <v>9240</v>
      </c>
      <c r="J1739" t="s">
        <v>9711</v>
      </c>
      <c r="K1739" t="s">
        <v>7</v>
      </c>
      <c r="L1739" t="b">
        <v>0</v>
      </c>
      <c r="M1739" t="s">
        <v>11752</v>
      </c>
      <c r="N1739" t="b">
        <v>0</v>
      </c>
      <c r="O1739" t="b">
        <v>0</v>
      </c>
      <c r="P1739" t="b">
        <v>0</v>
      </c>
      <c r="Q1739" t="b">
        <v>1</v>
      </c>
      <c r="R1739" t="s">
        <v>11753</v>
      </c>
      <c r="S1739">
        <v>40</v>
      </c>
      <c r="T1739" t="b">
        <v>0</v>
      </c>
      <c r="V1739" t="s">
        <v>888</v>
      </c>
      <c r="W1739">
        <v>4</v>
      </c>
      <c r="X1739" s="11">
        <v>72</v>
      </c>
      <c r="Y1739">
        <v>1</v>
      </c>
      <c r="Z1739" s="46" cm="1">
        <f t="array" ref="Z1739">IF(V1739="NA",$AD$2,(INDEX($BL$4:$BL$73,MATCH(V1739&amp;W1739,$BK$4:$BK$73&amp;$BJ$4:$BJ$73,0))))</f>
        <v>1.0498615788681257E-2</v>
      </c>
      <c r="AA1739" s="46">
        <f t="shared" si="35"/>
        <v>1.0104986157886813</v>
      </c>
      <c r="AB1739" s="46"/>
    </row>
    <row r="1740" spans="1:28" x14ac:dyDescent="0.25">
      <c r="A1740">
        <v>7321</v>
      </c>
      <c r="B1740" s="1">
        <v>45534.579156273103</v>
      </c>
      <c r="C1740" s="1">
        <v>45534</v>
      </c>
      <c r="D1740" t="s">
        <v>9100</v>
      </c>
      <c r="E1740" t="s">
        <v>9101</v>
      </c>
      <c r="F1740" t="s">
        <v>664</v>
      </c>
      <c r="G1740">
        <v>93</v>
      </c>
      <c r="H1740" t="b">
        <v>0</v>
      </c>
      <c r="I1740" t="s">
        <v>9240</v>
      </c>
      <c r="J1740" t="s">
        <v>9711</v>
      </c>
      <c r="K1740" t="s">
        <v>7</v>
      </c>
      <c r="L1740" t="b">
        <v>0</v>
      </c>
      <c r="M1740" t="s">
        <v>11754</v>
      </c>
      <c r="N1740" t="b">
        <v>0</v>
      </c>
      <c r="O1740" t="b">
        <v>0</v>
      </c>
      <c r="P1740" t="b">
        <v>0</v>
      </c>
      <c r="Q1740" t="b">
        <v>1</v>
      </c>
      <c r="R1740" t="s">
        <v>11755</v>
      </c>
      <c r="S1740">
        <v>40</v>
      </c>
      <c r="T1740" t="b">
        <v>0</v>
      </c>
      <c r="V1740" t="s">
        <v>741</v>
      </c>
      <c r="W1740">
        <v>5</v>
      </c>
      <c r="X1740" s="11">
        <v>99</v>
      </c>
      <c r="Y1740">
        <v>1</v>
      </c>
      <c r="Z1740" s="46" cm="1">
        <f t="array" ref="Z1740">IF(V1740="NA",$AD$2,(INDEX($BL$4:$BL$73,MATCH(V1740&amp;W1740,$BK$4:$BK$73&amp;$BJ$4:$BJ$73,0))))</f>
        <v>2.9563914871896368E-3</v>
      </c>
      <c r="AA1740" s="46">
        <f t="shared" si="35"/>
        <v>1.0029563914871897</v>
      </c>
      <c r="AB1740" s="46"/>
    </row>
    <row r="1741" spans="1:28" x14ac:dyDescent="0.25">
      <c r="A1741">
        <v>7327</v>
      </c>
      <c r="B1741" s="1">
        <v>45534.577114409702</v>
      </c>
      <c r="C1741" s="1">
        <v>45534</v>
      </c>
      <c r="D1741" t="s">
        <v>9100</v>
      </c>
      <c r="E1741" t="s">
        <v>9101</v>
      </c>
      <c r="F1741" t="s">
        <v>790</v>
      </c>
      <c r="G1741">
        <v>79</v>
      </c>
      <c r="H1741" t="b">
        <v>0</v>
      </c>
      <c r="I1741" t="s">
        <v>9240</v>
      </c>
      <c r="J1741" t="s">
        <v>9711</v>
      </c>
      <c r="K1741" t="s">
        <v>7</v>
      </c>
      <c r="L1741" t="b">
        <v>0</v>
      </c>
      <c r="M1741" t="s">
        <v>11756</v>
      </c>
      <c r="N1741" t="b">
        <v>0</v>
      </c>
      <c r="O1741" t="b">
        <v>0</v>
      </c>
      <c r="P1741" t="b">
        <v>0</v>
      </c>
      <c r="Q1741" t="b">
        <v>1</v>
      </c>
      <c r="R1741" t="s">
        <v>11757</v>
      </c>
      <c r="S1741">
        <v>40</v>
      </c>
      <c r="T1741" t="b">
        <v>0</v>
      </c>
      <c r="V1741" t="s">
        <v>888</v>
      </c>
      <c r="W1741">
        <v>4</v>
      </c>
      <c r="X1741" s="11">
        <v>82</v>
      </c>
      <c r="Y1741">
        <v>1</v>
      </c>
      <c r="Z1741" s="46" cm="1">
        <f t="array" ref="Z1741">IF(V1741="NA",$AD$2,(INDEX($BL$4:$BL$73,MATCH(V1741&amp;W1741,$BK$4:$BK$73&amp;$BJ$4:$BJ$73,0))))</f>
        <v>1.0498615788681257E-2</v>
      </c>
      <c r="AA1741" s="46">
        <f t="shared" si="35"/>
        <v>1.0104986157886813</v>
      </c>
      <c r="AB1741" s="46"/>
    </row>
    <row r="1742" spans="1:28" x14ac:dyDescent="0.25">
      <c r="A1742">
        <v>7328</v>
      </c>
      <c r="B1742" s="1">
        <v>45534.576832349499</v>
      </c>
      <c r="C1742" s="1">
        <v>45534</v>
      </c>
      <c r="D1742" t="s">
        <v>9100</v>
      </c>
      <c r="E1742" t="s">
        <v>9101</v>
      </c>
      <c r="F1742" t="s">
        <v>664</v>
      </c>
      <c r="G1742">
        <v>76</v>
      </c>
      <c r="H1742" t="b">
        <v>0</v>
      </c>
      <c r="I1742" t="s">
        <v>9240</v>
      </c>
      <c r="J1742" t="s">
        <v>9711</v>
      </c>
      <c r="K1742" t="s">
        <v>7</v>
      </c>
      <c r="L1742" t="b">
        <v>0</v>
      </c>
      <c r="M1742" t="s">
        <v>11758</v>
      </c>
      <c r="N1742" t="b">
        <v>0</v>
      </c>
      <c r="O1742" t="b">
        <v>0</v>
      </c>
      <c r="P1742" t="b">
        <v>0</v>
      </c>
      <c r="Q1742" t="b">
        <v>1</v>
      </c>
      <c r="R1742" t="s">
        <v>11759</v>
      </c>
      <c r="S1742">
        <v>40</v>
      </c>
      <c r="T1742" t="b">
        <v>0</v>
      </c>
      <c r="V1742" t="s">
        <v>893</v>
      </c>
      <c r="W1742">
        <v>4</v>
      </c>
      <c r="X1742" s="11">
        <v>77</v>
      </c>
      <c r="Y1742">
        <v>1</v>
      </c>
      <c r="Z1742" s="46" cm="1">
        <f t="array" ref="Z1742">IF(V1742="NA",$AD$2,(INDEX($BL$4:$BL$73,MATCH(V1742&amp;W1742,$BK$4:$BK$73&amp;$BJ$4:$BJ$73,0))))</f>
        <v>1.0498615788681286E-2</v>
      </c>
      <c r="AA1742" s="46">
        <f t="shared" si="35"/>
        <v>1.0104986157886813</v>
      </c>
      <c r="AB1742" s="46"/>
    </row>
    <row r="1743" spans="1:28" x14ac:dyDescent="0.25">
      <c r="A1743">
        <v>7329</v>
      </c>
      <c r="B1743" s="1">
        <v>45534.576496539397</v>
      </c>
      <c r="C1743" s="1">
        <v>45534</v>
      </c>
      <c r="D1743" t="s">
        <v>9100</v>
      </c>
      <c r="E1743" t="s">
        <v>9101</v>
      </c>
      <c r="F1743" t="s">
        <v>790</v>
      </c>
      <c r="G1743">
        <v>75</v>
      </c>
      <c r="H1743" t="b">
        <v>0</v>
      </c>
      <c r="I1743" t="s">
        <v>9240</v>
      </c>
      <c r="J1743" t="s">
        <v>9711</v>
      </c>
      <c r="K1743" t="s">
        <v>7</v>
      </c>
      <c r="L1743" t="b">
        <v>0</v>
      </c>
      <c r="M1743" t="s">
        <v>11760</v>
      </c>
      <c r="N1743" t="b">
        <v>0</v>
      </c>
      <c r="O1743" t="b">
        <v>0</v>
      </c>
      <c r="P1743" t="b">
        <v>0</v>
      </c>
      <c r="Q1743" t="b">
        <v>1</v>
      </c>
      <c r="R1743" t="s">
        <v>11761</v>
      </c>
      <c r="S1743">
        <v>40</v>
      </c>
      <c r="T1743" t="b">
        <v>0</v>
      </c>
      <c r="V1743" t="s">
        <v>658</v>
      </c>
      <c r="W1743">
        <v>4</v>
      </c>
      <c r="X1743" s="11">
        <v>77</v>
      </c>
      <c r="Y1743">
        <v>1</v>
      </c>
      <c r="Z1743" s="46" cm="1">
        <f t="array" ref="Z1743">IF(V1743="NA",$AD$2,(INDEX($BL$4:$BL$73,MATCH(V1743&amp;W1743,$BK$4:$BK$73&amp;$BJ$4:$BJ$73,0))))</f>
        <v>1.1678733304575896E-2</v>
      </c>
      <c r="AA1743" s="46">
        <f t="shared" si="35"/>
        <v>1.0116787333045758</v>
      </c>
      <c r="AB1743" s="46"/>
    </row>
    <row r="1744" spans="1:28" x14ac:dyDescent="0.25">
      <c r="A1744">
        <v>7330</v>
      </c>
      <c r="B1744" s="1">
        <v>45534.575984444396</v>
      </c>
      <c r="C1744" s="1">
        <v>45534</v>
      </c>
      <c r="D1744" t="s">
        <v>9100</v>
      </c>
      <c r="E1744" t="s">
        <v>9101</v>
      </c>
      <c r="F1744" t="s">
        <v>790</v>
      </c>
      <c r="G1744">
        <v>77</v>
      </c>
      <c r="H1744" t="b">
        <v>0</v>
      </c>
      <c r="I1744" t="s">
        <v>9240</v>
      </c>
      <c r="J1744" t="s">
        <v>9711</v>
      </c>
      <c r="K1744" t="s">
        <v>7</v>
      </c>
      <c r="L1744" t="b">
        <v>0</v>
      </c>
      <c r="M1744" t="s">
        <v>11762</v>
      </c>
      <c r="N1744" t="b">
        <v>0</v>
      </c>
      <c r="O1744" t="b">
        <v>0</v>
      </c>
      <c r="P1744" t="b">
        <v>0</v>
      </c>
      <c r="Q1744" t="b">
        <v>1</v>
      </c>
      <c r="R1744" t="s">
        <v>11763</v>
      </c>
      <c r="S1744">
        <v>40</v>
      </c>
      <c r="T1744" t="b">
        <v>0</v>
      </c>
      <c r="V1744" t="s">
        <v>886</v>
      </c>
      <c r="W1744">
        <v>4</v>
      </c>
      <c r="X1744" s="11">
        <v>77</v>
      </c>
      <c r="Y1744">
        <v>1</v>
      </c>
      <c r="Z1744" s="46" cm="1">
        <f t="array" ref="Z1744">IF(V1744="NA",$AD$2,(INDEX($BL$4:$BL$73,MATCH(V1744&amp;W1744,$BK$4:$BK$73&amp;$BJ$4:$BJ$73,0))))</f>
        <v>1.0498615788681297E-2</v>
      </c>
      <c r="AA1744" s="46">
        <f t="shared" si="35"/>
        <v>1.0104986157886813</v>
      </c>
      <c r="AB1744" s="46"/>
    </row>
    <row r="1745" spans="1:28" x14ac:dyDescent="0.25">
      <c r="A1745">
        <v>7338</v>
      </c>
      <c r="B1745" s="1">
        <v>45534.566345358799</v>
      </c>
      <c r="C1745" s="1">
        <v>45534</v>
      </c>
      <c r="D1745" t="s">
        <v>9100</v>
      </c>
      <c r="E1745" t="s">
        <v>9101</v>
      </c>
      <c r="F1745" t="s">
        <v>664</v>
      </c>
      <c r="G1745">
        <v>74</v>
      </c>
      <c r="H1745" t="b">
        <v>0</v>
      </c>
      <c r="I1745" t="s">
        <v>9240</v>
      </c>
      <c r="J1745" t="s">
        <v>9711</v>
      </c>
      <c r="K1745" t="s">
        <v>7</v>
      </c>
      <c r="L1745" t="b">
        <v>0</v>
      </c>
      <c r="M1745" t="s">
        <v>11764</v>
      </c>
      <c r="N1745" t="b">
        <v>0</v>
      </c>
      <c r="O1745" t="b">
        <v>0</v>
      </c>
      <c r="P1745" t="b">
        <v>0</v>
      </c>
      <c r="Q1745" t="b">
        <v>1</v>
      </c>
      <c r="R1745" t="s">
        <v>11765</v>
      </c>
      <c r="S1745">
        <v>40</v>
      </c>
      <c r="T1745" t="b">
        <v>0</v>
      </c>
      <c r="V1745" t="s">
        <v>658</v>
      </c>
      <c r="W1745">
        <v>5</v>
      </c>
      <c r="X1745" s="11">
        <v>77</v>
      </c>
      <c r="Y1745">
        <v>1</v>
      </c>
      <c r="Z1745" s="46" cm="1">
        <f t="array" ref="Z1745">IF(V1745="NA",$AD$2,(INDEX($BL$4:$BL$73,MATCH(V1745&amp;W1745,$BK$4:$BK$73&amp;$BJ$4:$BJ$73,0))))</f>
        <v>2.9563914871896181E-3</v>
      </c>
      <c r="AA1745" s="46">
        <f t="shared" si="35"/>
        <v>1.0029563914871895</v>
      </c>
      <c r="AB1745" s="46"/>
    </row>
    <row r="1746" spans="1:28" x14ac:dyDescent="0.25">
      <c r="A1746">
        <v>7339</v>
      </c>
      <c r="B1746" s="1">
        <v>45534.566080810197</v>
      </c>
      <c r="C1746" s="1">
        <v>45534</v>
      </c>
      <c r="D1746" t="s">
        <v>9100</v>
      </c>
      <c r="E1746" t="s">
        <v>9101</v>
      </c>
      <c r="F1746" t="s">
        <v>664</v>
      </c>
      <c r="G1746">
        <v>84</v>
      </c>
      <c r="H1746" t="b">
        <v>0</v>
      </c>
      <c r="I1746" t="s">
        <v>9240</v>
      </c>
      <c r="J1746" t="s">
        <v>9711</v>
      </c>
      <c r="K1746" t="s">
        <v>7</v>
      </c>
      <c r="L1746" t="b">
        <v>0</v>
      </c>
      <c r="M1746" t="s">
        <v>11766</v>
      </c>
      <c r="N1746" t="b">
        <v>0</v>
      </c>
      <c r="O1746" t="b">
        <v>0</v>
      </c>
      <c r="P1746" t="b">
        <v>0</v>
      </c>
      <c r="Q1746" t="b">
        <v>1</v>
      </c>
      <c r="R1746" t="s">
        <v>11767</v>
      </c>
      <c r="S1746">
        <v>40</v>
      </c>
      <c r="T1746" t="b">
        <v>0</v>
      </c>
      <c r="V1746" t="s">
        <v>8</v>
      </c>
      <c r="W1746" t="s">
        <v>8</v>
      </c>
      <c r="X1746" s="11">
        <v>87</v>
      </c>
      <c r="Y1746">
        <v>1</v>
      </c>
      <c r="Z1746" s="46" cm="1">
        <f t="array" ref="Z1746">IF(V1746="NA",$AD$2,(INDEX($BL$4:$BL$73,MATCH(V1746&amp;W1746,$BK$4:$BK$73&amp;$BJ$4:$BJ$73,0))))</f>
        <v>-4.0430703315750931E-2</v>
      </c>
      <c r="AA1746" s="46">
        <f t="shared" si="35"/>
        <v>0.95956929668424906</v>
      </c>
      <c r="AB1746" s="46"/>
    </row>
    <row r="1747" spans="1:28" x14ac:dyDescent="0.25">
      <c r="A1747">
        <v>7340</v>
      </c>
      <c r="B1747" s="1">
        <v>45534.565589710597</v>
      </c>
      <c r="C1747" s="1">
        <v>45534</v>
      </c>
      <c r="D1747" t="s">
        <v>9100</v>
      </c>
      <c r="E1747" t="s">
        <v>9101</v>
      </c>
      <c r="F1747" t="s">
        <v>790</v>
      </c>
      <c r="G1747">
        <v>77</v>
      </c>
      <c r="H1747" t="b">
        <v>0</v>
      </c>
      <c r="I1747" t="s">
        <v>9240</v>
      </c>
      <c r="J1747" t="s">
        <v>9711</v>
      </c>
      <c r="K1747" t="s">
        <v>7</v>
      </c>
      <c r="L1747" t="b">
        <v>0</v>
      </c>
      <c r="M1747" t="s">
        <v>11768</v>
      </c>
      <c r="N1747" t="b">
        <v>0</v>
      </c>
      <c r="O1747" t="b">
        <v>0</v>
      </c>
      <c r="P1747" t="b">
        <v>0</v>
      </c>
      <c r="Q1747" t="b">
        <v>1</v>
      </c>
      <c r="R1747" t="s">
        <v>11769</v>
      </c>
      <c r="S1747">
        <v>40</v>
      </c>
      <c r="T1747" t="b">
        <v>0</v>
      </c>
      <c r="V1747" t="s">
        <v>658</v>
      </c>
      <c r="W1747">
        <v>5</v>
      </c>
      <c r="X1747" s="11">
        <v>77</v>
      </c>
      <c r="Y1747">
        <v>1</v>
      </c>
      <c r="Z1747" s="46" cm="1">
        <f t="array" ref="Z1747">IF(V1747="NA",$AD$2,(INDEX($BL$4:$BL$73,MATCH(V1747&amp;W1747,$BK$4:$BK$73&amp;$BJ$4:$BJ$73,0))))</f>
        <v>2.9563914871896181E-3</v>
      </c>
      <c r="AA1747" s="46">
        <f t="shared" si="35"/>
        <v>1.0029563914871895</v>
      </c>
      <c r="AB1747" s="46"/>
    </row>
    <row r="1748" spans="1:28" x14ac:dyDescent="0.25">
      <c r="A1748">
        <v>7342</v>
      </c>
      <c r="B1748" s="1">
        <v>45534.557866458301</v>
      </c>
      <c r="C1748" s="1">
        <v>45534</v>
      </c>
      <c r="D1748" t="s">
        <v>9100</v>
      </c>
      <c r="E1748" t="s">
        <v>9101</v>
      </c>
      <c r="F1748" t="s">
        <v>790</v>
      </c>
      <c r="G1748">
        <v>79</v>
      </c>
      <c r="H1748" t="b">
        <v>0</v>
      </c>
      <c r="I1748" t="s">
        <v>9240</v>
      </c>
      <c r="J1748" t="s">
        <v>9711</v>
      </c>
      <c r="K1748" t="s">
        <v>7</v>
      </c>
      <c r="L1748" t="b">
        <v>0</v>
      </c>
      <c r="M1748" t="s">
        <v>11770</v>
      </c>
      <c r="N1748" t="b">
        <v>0</v>
      </c>
      <c r="O1748" t="b">
        <v>0</v>
      </c>
      <c r="P1748" t="b">
        <v>0</v>
      </c>
      <c r="Q1748" t="b">
        <v>1</v>
      </c>
      <c r="R1748" t="s">
        <v>11771</v>
      </c>
      <c r="S1748">
        <v>40</v>
      </c>
      <c r="T1748" t="b">
        <v>0</v>
      </c>
      <c r="V1748" t="s">
        <v>886</v>
      </c>
      <c r="W1748">
        <v>4</v>
      </c>
      <c r="X1748" s="11">
        <v>82</v>
      </c>
      <c r="Y1748">
        <v>1</v>
      </c>
      <c r="Z1748" s="46" cm="1">
        <f t="array" ref="Z1748">IF(V1748="NA",$AD$2,(INDEX($BL$4:$BL$73,MATCH(V1748&amp;W1748,$BK$4:$BK$73&amp;$BJ$4:$BJ$73,0))))</f>
        <v>1.0498615788681297E-2</v>
      </c>
      <c r="AA1748" s="46">
        <f t="shared" si="35"/>
        <v>1.0104986157886813</v>
      </c>
      <c r="AB1748" s="46"/>
    </row>
    <row r="1749" spans="1:28" x14ac:dyDescent="0.25">
      <c r="A1749">
        <v>7345</v>
      </c>
      <c r="B1749" s="1">
        <v>45534.556788472197</v>
      </c>
      <c r="C1749" s="1">
        <v>45534</v>
      </c>
      <c r="D1749" t="s">
        <v>9100</v>
      </c>
      <c r="E1749" t="s">
        <v>9101</v>
      </c>
      <c r="F1749" t="s">
        <v>664</v>
      </c>
      <c r="G1749">
        <v>82</v>
      </c>
      <c r="H1749" t="b">
        <v>0</v>
      </c>
      <c r="I1749" t="s">
        <v>9240</v>
      </c>
      <c r="J1749" t="s">
        <v>9711</v>
      </c>
      <c r="K1749" t="s">
        <v>7</v>
      </c>
      <c r="L1749" t="b">
        <v>0</v>
      </c>
      <c r="M1749" t="s">
        <v>11772</v>
      </c>
      <c r="N1749" t="b">
        <v>0</v>
      </c>
      <c r="O1749" t="b">
        <v>0</v>
      </c>
      <c r="P1749" t="b">
        <v>0</v>
      </c>
      <c r="Q1749" t="b">
        <v>1</v>
      </c>
      <c r="R1749" t="s">
        <v>11773</v>
      </c>
      <c r="S1749">
        <v>40</v>
      </c>
      <c r="T1749" t="b">
        <v>0</v>
      </c>
      <c r="V1749" t="s">
        <v>741</v>
      </c>
      <c r="W1749">
        <v>4</v>
      </c>
      <c r="X1749" s="11">
        <v>82</v>
      </c>
      <c r="Y1749">
        <v>1</v>
      </c>
      <c r="Z1749" s="46" cm="1">
        <f t="array" ref="Z1749">IF(V1749="NA",$AD$2,(INDEX($BL$4:$BL$73,MATCH(V1749&amp;W1749,$BK$4:$BK$73&amp;$BJ$4:$BJ$73,0))))</f>
        <v>1.1678733304575806E-2</v>
      </c>
      <c r="AA1749" s="46">
        <f t="shared" si="35"/>
        <v>1.0116787333045758</v>
      </c>
      <c r="AB1749" s="46"/>
    </row>
    <row r="1750" spans="1:28" x14ac:dyDescent="0.25">
      <c r="A1750">
        <v>7348</v>
      </c>
      <c r="B1750" s="1">
        <v>45534.555835995401</v>
      </c>
      <c r="C1750" s="1">
        <v>45534</v>
      </c>
      <c r="D1750" t="s">
        <v>9100</v>
      </c>
      <c r="E1750" t="s">
        <v>9101</v>
      </c>
      <c r="F1750" t="s">
        <v>664</v>
      </c>
      <c r="G1750">
        <v>78</v>
      </c>
      <c r="H1750" t="b">
        <v>0</v>
      </c>
      <c r="I1750" t="s">
        <v>9240</v>
      </c>
      <c r="J1750" t="s">
        <v>9711</v>
      </c>
      <c r="K1750" t="s">
        <v>7</v>
      </c>
      <c r="L1750" t="b">
        <v>0</v>
      </c>
      <c r="M1750" t="s">
        <v>11774</v>
      </c>
      <c r="N1750" t="b">
        <v>0</v>
      </c>
      <c r="O1750" t="b">
        <v>0</v>
      </c>
      <c r="P1750" t="b">
        <v>0</v>
      </c>
      <c r="Q1750" t="b">
        <v>1</v>
      </c>
      <c r="R1750" t="s">
        <v>11775</v>
      </c>
      <c r="S1750">
        <v>40</v>
      </c>
      <c r="T1750" t="b">
        <v>0</v>
      </c>
      <c r="V1750" t="s">
        <v>889</v>
      </c>
      <c r="W1750">
        <v>4</v>
      </c>
      <c r="X1750" s="11">
        <v>82</v>
      </c>
      <c r="Y1750">
        <v>1</v>
      </c>
      <c r="Z1750" s="46" cm="1">
        <f t="array" ref="Z1750">IF(V1750="NA",$AD$2,(INDEX($BL$4:$BL$73,MATCH(V1750&amp;W1750,$BK$4:$BK$73&amp;$BJ$4:$BJ$73,0))))</f>
        <v>1.0498615788681227E-2</v>
      </c>
      <c r="AA1750" s="46">
        <f t="shared" si="35"/>
        <v>1.0104986157886813</v>
      </c>
      <c r="AB1750" s="46"/>
    </row>
    <row r="1751" spans="1:28" x14ac:dyDescent="0.25">
      <c r="A1751">
        <v>7349</v>
      </c>
      <c r="B1751" s="1">
        <v>45534.555514108797</v>
      </c>
      <c r="C1751" s="1">
        <v>45534</v>
      </c>
      <c r="D1751" t="s">
        <v>9100</v>
      </c>
      <c r="E1751" t="s">
        <v>9101</v>
      </c>
      <c r="F1751" t="s">
        <v>664</v>
      </c>
      <c r="G1751">
        <v>74</v>
      </c>
      <c r="H1751" t="b">
        <v>0</v>
      </c>
      <c r="I1751" t="s">
        <v>9240</v>
      </c>
      <c r="J1751" t="s">
        <v>9711</v>
      </c>
      <c r="K1751" t="s">
        <v>7</v>
      </c>
      <c r="L1751" t="b">
        <v>0</v>
      </c>
      <c r="M1751" t="s">
        <v>6720</v>
      </c>
      <c r="N1751" t="b">
        <v>0</v>
      </c>
      <c r="O1751" t="b">
        <v>0</v>
      </c>
      <c r="P1751" t="b">
        <v>0</v>
      </c>
      <c r="Q1751" t="b">
        <v>1</v>
      </c>
      <c r="R1751" t="s">
        <v>2799</v>
      </c>
      <c r="S1751">
        <v>40</v>
      </c>
      <c r="T1751" t="b">
        <v>0</v>
      </c>
      <c r="V1751" t="s">
        <v>888</v>
      </c>
      <c r="W1751">
        <v>4</v>
      </c>
      <c r="X1751" s="11">
        <v>77</v>
      </c>
      <c r="Y1751">
        <v>1</v>
      </c>
      <c r="Z1751" s="46" cm="1">
        <f t="array" ref="Z1751">IF(V1751="NA",$AD$2,(INDEX($BL$4:$BL$73,MATCH(V1751&amp;W1751,$BK$4:$BK$73&amp;$BJ$4:$BJ$73,0))))</f>
        <v>1.0498615788681257E-2</v>
      </c>
      <c r="AA1751" s="46">
        <f t="shared" si="35"/>
        <v>1.0104986157886813</v>
      </c>
      <c r="AB1751" s="46"/>
    </row>
    <row r="1752" spans="1:28" x14ac:dyDescent="0.25">
      <c r="A1752">
        <v>7351</v>
      </c>
      <c r="B1752" s="1">
        <v>45534.554922858799</v>
      </c>
      <c r="C1752" s="1">
        <v>45534</v>
      </c>
      <c r="D1752" t="s">
        <v>9100</v>
      </c>
      <c r="E1752" t="s">
        <v>9101</v>
      </c>
      <c r="F1752" t="s">
        <v>664</v>
      </c>
      <c r="G1752">
        <v>75</v>
      </c>
      <c r="H1752" t="b">
        <v>0</v>
      </c>
      <c r="I1752" t="s">
        <v>9240</v>
      </c>
      <c r="J1752" t="s">
        <v>9711</v>
      </c>
      <c r="K1752" t="s">
        <v>7</v>
      </c>
      <c r="L1752" t="b">
        <v>0</v>
      </c>
      <c r="M1752" t="s">
        <v>11776</v>
      </c>
      <c r="N1752" t="b">
        <v>0</v>
      </c>
      <c r="O1752" t="b">
        <v>0</v>
      </c>
      <c r="P1752" t="b">
        <v>0</v>
      </c>
      <c r="Q1752" t="b">
        <v>1</v>
      </c>
      <c r="R1752" t="s">
        <v>11777</v>
      </c>
      <c r="S1752">
        <v>40</v>
      </c>
      <c r="T1752" t="b">
        <v>0</v>
      </c>
      <c r="V1752" t="s">
        <v>888</v>
      </c>
      <c r="W1752">
        <v>4</v>
      </c>
      <c r="X1752" s="11">
        <v>77</v>
      </c>
      <c r="Y1752">
        <v>1</v>
      </c>
      <c r="Z1752" s="46" cm="1">
        <f t="array" ref="Z1752">IF(V1752="NA",$AD$2,(INDEX($BL$4:$BL$73,MATCH(V1752&amp;W1752,$BK$4:$BK$73&amp;$BJ$4:$BJ$73,0))))</f>
        <v>1.0498615788681257E-2</v>
      </c>
      <c r="AA1752" s="46">
        <f t="shared" si="35"/>
        <v>1.0104986157886813</v>
      </c>
      <c r="AB1752" s="46"/>
    </row>
    <row r="1753" spans="1:28" x14ac:dyDescent="0.25">
      <c r="A1753">
        <v>7359</v>
      </c>
      <c r="B1753" s="1">
        <v>45534.545620578698</v>
      </c>
      <c r="C1753" s="1">
        <v>45534</v>
      </c>
      <c r="D1753" t="s">
        <v>9100</v>
      </c>
      <c r="E1753" t="s">
        <v>9101</v>
      </c>
      <c r="F1753" t="s">
        <v>664</v>
      </c>
      <c r="G1753">
        <v>74</v>
      </c>
      <c r="H1753" t="b">
        <v>0</v>
      </c>
      <c r="I1753" t="s">
        <v>9240</v>
      </c>
      <c r="J1753" t="s">
        <v>9711</v>
      </c>
      <c r="K1753" t="s">
        <v>7</v>
      </c>
      <c r="L1753" t="b">
        <v>0</v>
      </c>
      <c r="M1753" t="s">
        <v>11778</v>
      </c>
      <c r="N1753" t="b">
        <v>0</v>
      </c>
      <c r="O1753" t="b">
        <v>0</v>
      </c>
      <c r="P1753" t="b">
        <v>0</v>
      </c>
      <c r="Q1753" t="b">
        <v>1</v>
      </c>
      <c r="R1753" t="s">
        <v>11779</v>
      </c>
      <c r="S1753">
        <v>40</v>
      </c>
      <c r="T1753" t="b">
        <v>0</v>
      </c>
      <c r="V1753" t="s">
        <v>8</v>
      </c>
      <c r="W1753" t="s">
        <v>8</v>
      </c>
      <c r="X1753" s="11">
        <v>77</v>
      </c>
      <c r="Y1753">
        <v>1</v>
      </c>
      <c r="Z1753" s="46" cm="1">
        <f t="array" ref="Z1753">IF(V1753="NA",$AD$2,(INDEX($BL$4:$BL$73,MATCH(V1753&amp;W1753,$BK$4:$BK$73&amp;$BJ$4:$BJ$73,0))))</f>
        <v>-4.0430703315750931E-2</v>
      </c>
      <c r="AA1753" s="46">
        <f t="shared" si="35"/>
        <v>0.95956929668424906</v>
      </c>
      <c r="AB1753" s="46"/>
    </row>
    <row r="1754" spans="1:28" x14ac:dyDescent="0.25">
      <c r="A1754">
        <v>7360</v>
      </c>
      <c r="B1754" s="1">
        <v>45534.545333576403</v>
      </c>
      <c r="C1754" s="1">
        <v>45534</v>
      </c>
      <c r="D1754" t="s">
        <v>9100</v>
      </c>
      <c r="E1754" t="s">
        <v>9101</v>
      </c>
      <c r="F1754" t="s">
        <v>790</v>
      </c>
      <c r="G1754">
        <v>79</v>
      </c>
      <c r="H1754" t="b">
        <v>0</v>
      </c>
      <c r="I1754" t="s">
        <v>9240</v>
      </c>
      <c r="J1754" t="s">
        <v>9711</v>
      </c>
      <c r="K1754" t="s">
        <v>7</v>
      </c>
      <c r="L1754" t="b">
        <v>0</v>
      </c>
      <c r="M1754" t="s">
        <v>11780</v>
      </c>
      <c r="N1754" t="b">
        <v>0</v>
      </c>
      <c r="O1754" t="b">
        <v>0</v>
      </c>
      <c r="P1754" t="b">
        <v>0</v>
      </c>
      <c r="Q1754" t="b">
        <v>1</v>
      </c>
      <c r="R1754" t="s">
        <v>11781</v>
      </c>
      <c r="S1754">
        <v>40</v>
      </c>
      <c r="T1754" t="b">
        <v>0</v>
      </c>
      <c r="V1754" t="s">
        <v>8</v>
      </c>
      <c r="W1754" t="s">
        <v>8</v>
      </c>
      <c r="X1754" s="11">
        <v>82</v>
      </c>
      <c r="Y1754">
        <v>1</v>
      </c>
      <c r="Z1754" s="46" cm="1">
        <f t="array" ref="Z1754">IF(V1754="NA",$AD$2,(INDEX($BL$4:$BL$73,MATCH(V1754&amp;W1754,$BK$4:$BK$73&amp;$BJ$4:$BJ$73,0))))</f>
        <v>-4.0430703315750931E-2</v>
      </c>
      <c r="AA1754" s="46">
        <f t="shared" si="35"/>
        <v>0.95956929668424906</v>
      </c>
      <c r="AB1754" s="46"/>
    </row>
    <row r="1755" spans="1:28" x14ac:dyDescent="0.25">
      <c r="A1755">
        <v>7361</v>
      </c>
      <c r="B1755" s="1">
        <v>45534.545005069398</v>
      </c>
      <c r="C1755" s="1">
        <v>45534</v>
      </c>
      <c r="D1755" t="s">
        <v>9100</v>
      </c>
      <c r="E1755" t="s">
        <v>9101</v>
      </c>
      <c r="F1755" t="s">
        <v>664</v>
      </c>
      <c r="G1755">
        <v>70</v>
      </c>
      <c r="H1755" t="b">
        <v>0</v>
      </c>
      <c r="I1755" t="s">
        <v>9240</v>
      </c>
      <c r="J1755" t="s">
        <v>9711</v>
      </c>
      <c r="K1755" t="s">
        <v>7</v>
      </c>
      <c r="L1755" t="b">
        <v>0</v>
      </c>
      <c r="M1755" t="s">
        <v>6719</v>
      </c>
      <c r="N1755" t="b">
        <v>0</v>
      </c>
      <c r="O1755" t="b">
        <v>0</v>
      </c>
      <c r="P1755" t="b">
        <v>0</v>
      </c>
      <c r="Q1755" t="b">
        <v>1</v>
      </c>
      <c r="R1755" t="s">
        <v>2795</v>
      </c>
      <c r="S1755">
        <v>40</v>
      </c>
      <c r="T1755" t="b">
        <v>0</v>
      </c>
      <c r="V1755" t="s">
        <v>658</v>
      </c>
      <c r="W1755">
        <v>4</v>
      </c>
      <c r="X1755" s="11">
        <v>72</v>
      </c>
      <c r="Y1755">
        <v>1</v>
      </c>
      <c r="Z1755" s="46" cm="1">
        <f t="array" ref="Z1755">IF(V1755="NA",$AD$2,(INDEX($BL$4:$BL$73,MATCH(V1755&amp;W1755,$BK$4:$BK$73&amp;$BJ$4:$BJ$73,0))))</f>
        <v>1.1678733304575896E-2</v>
      </c>
      <c r="AA1755" s="46">
        <f t="shared" si="35"/>
        <v>1.0116787333045758</v>
      </c>
      <c r="AB1755" s="46"/>
    </row>
    <row r="1756" spans="1:28" x14ac:dyDescent="0.25">
      <c r="A1756">
        <v>7365</v>
      </c>
      <c r="B1756" s="1">
        <v>45534.535793807903</v>
      </c>
      <c r="C1756" s="1">
        <v>45534</v>
      </c>
      <c r="D1756" t="s">
        <v>9100</v>
      </c>
      <c r="E1756" t="s">
        <v>9101</v>
      </c>
      <c r="F1756" t="s">
        <v>664</v>
      </c>
      <c r="G1756">
        <v>72</v>
      </c>
      <c r="H1756" t="b">
        <v>0</v>
      </c>
      <c r="I1756" t="s">
        <v>9240</v>
      </c>
      <c r="J1756" t="s">
        <v>9711</v>
      </c>
      <c r="K1756" t="s">
        <v>7</v>
      </c>
      <c r="L1756" t="b">
        <v>0</v>
      </c>
      <c r="M1756" t="s">
        <v>11782</v>
      </c>
      <c r="N1756" t="b">
        <v>0</v>
      </c>
      <c r="O1756" t="b">
        <v>0</v>
      </c>
      <c r="P1756" t="b">
        <v>0</v>
      </c>
      <c r="Q1756" t="b">
        <v>1</v>
      </c>
      <c r="R1756" t="s">
        <v>11783</v>
      </c>
      <c r="S1756">
        <v>40</v>
      </c>
      <c r="T1756" t="b">
        <v>0</v>
      </c>
      <c r="V1756" t="s">
        <v>893</v>
      </c>
      <c r="W1756">
        <v>4</v>
      </c>
      <c r="X1756" s="11">
        <v>72</v>
      </c>
      <c r="Y1756">
        <v>1</v>
      </c>
      <c r="Z1756" s="46" cm="1">
        <f t="array" ref="Z1756">IF(V1756="NA",$AD$2,(INDEX($BL$4:$BL$73,MATCH(V1756&amp;W1756,$BK$4:$BK$73&amp;$BJ$4:$BJ$73,0))))</f>
        <v>1.0498615788681286E-2</v>
      </c>
      <c r="AA1756" s="46">
        <f t="shared" si="35"/>
        <v>1.0104986157886813</v>
      </c>
      <c r="AB1756" s="46"/>
    </row>
    <row r="1757" spans="1:28" x14ac:dyDescent="0.25">
      <c r="A1757">
        <v>7367</v>
      </c>
      <c r="B1757" s="1">
        <v>45534.535210335598</v>
      </c>
      <c r="C1757" s="1">
        <v>45534</v>
      </c>
      <c r="D1757" t="s">
        <v>9100</v>
      </c>
      <c r="E1757" t="s">
        <v>9101</v>
      </c>
      <c r="F1757" t="s">
        <v>664</v>
      </c>
      <c r="G1757">
        <v>78</v>
      </c>
      <c r="H1757" t="b">
        <v>0</v>
      </c>
      <c r="I1757" t="s">
        <v>9240</v>
      </c>
      <c r="J1757" t="s">
        <v>9711</v>
      </c>
      <c r="K1757" t="s">
        <v>7</v>
      </c>
      <c r="L1757" t="b">
        <v>0</v>
      </c>
      <c r="M1757" t="s">
        <v>6718</v>
      </c>
      <c r="N1757" t="b">
        <v>0</v>
      </c>
      <c r="O1757" t="b">
        <v>0</v>
      </c>
      <c r="P1757" t="b">
        <v>0</v>
      </c>
      <c r="Q1757" t="b">
        <v>1</v>
      </c>
      <c r="R1757" t="s">
        <v>1376</v>
      </c>
      <c r="S1757">
        <v>40</v>
      </c>
      <c r="T1757" t="b">
        <v>0</v>
      </c>
      <c r="V1757" t="s">
        <v>741</v>
      </c>
      <c r="W1757">
        <v>4</v>
      </c>
      <c r="X1757" s="11">
        <v>82</v>
      </c>
      <c r="Y1757">
        <v>1</v>
      </c>
      <c r="Z1757" s="46" cm="1">
        <f t="array" ref="Z1757">IF(V1757="NA",$AD$2,(INDEX($BL$4:$BL$73,MATCH(V1757&amp;W1757,$BK$4:$BK$73&amp;$BJ$4:$BJ$73,0))))</f>
        <v>1.1678733304575806E-2</v>
      </c>
      <c r="AA1757" s="46">
        <f t="shared" si="35"/>
        <v>1.0116787333045758</v>
      </c>
      <c r="AB1757" s="46"/>
    </row>
    <row r="1758" spans="1:28" x14ac:dyDescent="0.25">
      <c r="A1758">
        <v>7368</v>
      </c>
      <c r="B1758" s="1">
        <v>45534.534915381897</v>
      </c>
      <c r="C1758" s="1">
        <v>45534</v>
      </c>
      <c r="D1758" t="s">
        <v>9100</v>
      </c>
      <c r="E1758" t="s">
        <v>9101</v>
      </c>
      <c r="F1758" t="s">
        <v>664</v>
      </c>
      <c r="G1758">
        <v>77</v>
      </c>
      <c r="H1758" t="b">
        <v>0</v>
      </c>
      <c r="I1758" t="s">
        <v>9240</v>
      </c>
      <c r="J1758" t="s">
        <v>9711</v>
      </c>
      <c r="K1758" t="s">
        <v>7</v>
      </c>
      <c r="L1758" t="b">
        <v>0</v>
      </c>
      <c r="M1758" t="s">
        <v>11784</v>
      </c>
      <c r="N1758" t="b">
        <v>0</v>
      </c>
      <c r="O1758" t="b">
        <v>0</v>
      </c>
      <c r="P1758" t="b">
        <v>0</v>
      </c>
      <c r="Q1758" t="b">
        <v>1</v>
      </c>
      <c r="R1758" t="s">
        <v>11785</v>
      </c>
      <c r="S1758">
        <v>40</v>
      </c>
      <c r="T1758" t="b">
        <v>0</v>
      </c>
      <c r="V1758" t="s">
        <v>8</v>
      </c>
      <c r="W1758" t="s">
        <v>8</v>
      </c>
      <c r="X1758" s="11">
        <v>77</v>
      </c>
      <c r="Y1758">
        <v>1</v>
      </c>
      <c r="Z1758" s="46" cm="1">
        <f t="array" ref="Z1758">IF(V1758="NA",$AD$2,(INDEX($BL$4:$BL$73,MATCH(V1758&amp;W1758,$BK$4:$BK$73&amp;$BJ$4:$BJ$73,0))))</f>
        <v>-4.0430703315750931E-2</v>
      </c>
      <c r="AA1758" s="46">
        <f t="shared" si="35"/>
        <v>0.95956929668424906</v>
      </c>
      <c r="AB1758" s="46"/>
    </row>
    <row r="1759" spans="1:28" x14ac:dyDescent="0.25">
      <c r="A1759">
        <v>7369</v>
      </c>
      <c r="B1759" s="1">
        <v>45534.534665266197</v>
      </c>
      <c r="C1759" s="1">
        <v>45534</v>
      </c>
      <c r="D1759" t="s">
        <v>9100</v>
      </c>
      <c r="E1759" t="s">
        <v>9101</v>
      </c>
      <c r="F1759" t="s">
        <v>664</v>
      </c>
      <c r="G1759">
        <v>76</v>
      </c>
      <c r="H1759" t="b">
        <v>0</v>
      </c>
      <c r="I1759" t="s">
        <v>9240</v>
      </c>
      <c r="J1759" t="s">
        <v>9711</v>
      </c>
      <c r="K1759" t="s">
        <v>7</v>
      </c>
      <c r="L1759" t="b">
        <v>0</v>
      </c>
      <c r="M1759" t="s">
        <v>11786</v>
      </c>
      <c r="N1759" t="b">
        <v>0</v>
      </c>
      <c r="O1759" t="b">
        <v>0</v>
      </c>
      <c r="P1759" t="b">
        <v>0</v>
      </c>
      <c r="Q1759" t="b">
        <v>1</v>
      </c>
      <c r="R1759" t="s">
        <v>11787</v>
      </c>
      <c r="S1759">
        <v>40</v>
      </c>
      <c r="T1759" t="b">
        <v>0</v>
      </c>
      <c r="V1759" t="s">
        <v>8</v>
      </c>
      <c r="W1759" t="s">
        <v>8</v>
      </c>
      <c r="X1759" s="11">
        <v>77</v>
      </c>
      <c r="Y1759">
        <v>1</v>
      </c>
      <c r="Z1759" s="46" cm="1">
        <f t="array" ref="Z1759">IF(V1759="NA",$AD$2,(INDEX($BL$4:$BL$73,MATCH(V1759&amp;W1759,$BK$4:$BK$73&amp;$BJ$4:$BJ$73,0))))</f>
        <v>-4.0430703315750931E-2</v>
      </c>
      <c r="AA1759" s="46">
        <f t="shared" si="35"/>
        <v>0.95956929668424906</v>
      </c>
      <c r="AB1759" s="46"/>
    </row>
    <row r="1760" spans="1:28" x14ac:dyDescent="0.25">
      <c r="A1760">
        <v>7371</v>
      </c>
      <c r="B1760" s="1">
        <v>45534.5338507407</v>
      </c>
      <c r="C1760" s="1">
        <v>45534</v>
      </c>
      <c r="D1760" t="s">
        <v>9100</v>
      </c>
      <c r="E1760" t="s">
        <v>9101</v>
      </c>
      <c r="F1760" t="s">
        <v>664</v>
      </c>
      <c r="G1760">
        <v>81</v>
      </c>
      <c r="H1760" t="b">
        <v>0</v>
      </c>
      <c r="I1760" t="s">
        <v>9240</v>
      </c>
      <c r="J1760" t="s">
        <v>9711</v>
      </c>
      <c r="K1760" t="s">
        <v>7</v>
      </c>
      <c r="L1760" t="b">
        <v>0</v>
      </c>
      <c r="M1760" t="s">
        <v>11788</v>
      </c>
      <c r="N1760" t="b">
        <v>0</v>
      </c>
      <c r="O1760" t="b">
        <v>0</v>
      </c>
      <c r="P1760" t="b">
        <v>0</v>
      </c>
      <c r="Q1760" t="b">
        <v>1</v>
      </c>
      <c r="R1760" t="s">
        <v>11789</v>
      </c>
      <c r="S1760">
        <v>40</v>
      </c>
      <c r="T1760" t="b">
        <v>0</v>
      </c>
      <c r="V1760" t="s">
        <v>8</v>
      </c>
      <c r="W1760" t="s">
        <v>8</v>
      </c>
      <c r="X1760" s="11">
        <v>82</v>
      </c>
      <c r="Y1760">
        <v>1</v>
      </c>
      <c r="Z1760" s="46" cm="1">
        <f t="array" ref="Z1760">IF(V1760="NA",$AD$2,(INDEX($BL$4:$BL$73,MATCH(V1760&amp;W1760,$BK$4:$BK$73&amp;$BJ$4:$BJ$73,0))))</f>
        <v>-4.0430703315750931E-2</v>
      </c>
      <c r="AA1760" s="46">
        <f t="shared" si="35"/>
        <v>0.95956929668424906</v>
      </c>
      <c r="AB1760" s="46"/>
    </row>
    <row r="1761" spans="1:28" x14ac:dyDescent="0.25">
      <c r="A1761">
        <v>7372</v>
      </c>
      <c r="B1761" s="1">
        <v>45534.527947962997</v>
      </c>
      <c r="C1761" s="1">
        <v>45534</v>
      </c>
      <c r="D1761" t="s">
        <v>9100</v>
      </c>
      <c r="E1761" t="s">
        <v>9101</v>
      </c>
      <c r="F1761" t="s">
        <v>664</v>
      </c>
      <c r="G1761">
        <v>76</v>
      </c>
      <c r="H1761" t="b">
        <v>0</v>
      </c>
      <c r="I1761" t="s">
        <v>9240</v>
      </c>
      <c r="J1761" t="s">
        <v>9711</v>
      </c>
      <c r="K1761" t="s">
        <v>7</v>
      </c>
      <c r="L1761" t="b">
        <v>0</v>
      </c>
      <c r="M1761" t="s">
        <v>11790</v>
      </c>
      <c r="N1761" t="b">
        <v>0</v>
      </c>
      <c r="O1761" t="b">
        <v>0</v>
      </c>
      <c r="P1761" t="b">
        <v>0</v>
      </c>
      <c r="Q1761" t="b">
        <v>1</v>
      </c>
      <c r="R1761" t="s">
        <v>11791</v>
      </c>
      <c r="S1761">
        <v>40</v>
      </c>
      <c r="T1761" t="b">
        <v>0</v>
      </c>
      <c r="V1761" t="s">
        <v>892</v>
      </c>
      <c r="W1761">
        <v>4</v>
      </c>
      <c r="X1761" s="11">
        <v>77</v>
      </c>
      <c r="Y1761">
        <v>1</v>
      </c>
      <c r="Z1761" s="46" cm="1">
        <f t="array" ref="Z1761">IF(V1761="NA",$AD$2,(INDEX($BL$4:$BL$73,MATCH(V1761&amp;W1761,$BK$4:$BK$73&amp;$BJ$4:$BJ$73,0))))</f>
        <v>1.0498615788681274E-2</v>
      </c>
      <c r="AA1761" s="46">
        <f t="shared" si="35"/>
        <v>1.0104986157886813</v>
      </c>
      <c r="AB1761" s="46"/>
    </row>
    <row r="1762" spans="1:28" x14ac:dyDescent="0.25">
      <c r="A1762">
        <v>7380</v>
      </c>
      <c r="B1762" s="1">
        <v>45534.525427499997</v>
      </c>
      <c r="C1762" s="1">
        <v>45534</v>
      </c>
      <c r="D1762" t="s">
        <v>9100</v>
      </c>
      <c r="E1762" t="s">
        <v>9101</v>
      </c>
      <c r="F1762" t="s">
        <v>790</v>
      </c>
      <c r="G1762">
        <v>83</v>
      </c>
      <c r="H1762" t="b">
        <v>0</v>
      </c>
      <c r="I1762" t="s">
        <v>9240</v>
      </c>
      <c r="J1762" t="s">
        <v>9711</v>
      </c>
      <c r="K1762" t="s">
        <v>7</v>
      </c>
      <c r="L1762" t="b">
        <v>0</v>
      </c>
      <c r="M1762" t="s">
        <v>11792</v>
      </c>
      <c r="N1762" t="b">
        <v>0</v>
      </c>
      <c r="O1762" t="b">
        <v>0</v>
      </c>
      <c r="P1762" t="b">
        <v>0</v>
      </c>
      <c r="Q1762" t="b">
        <v>1</v>
      </c>
      <c r="R1762" t="s">
        <v>11793</v>
      </c>
      <c r="S1762">
        <v>40</v>
      </c>
      <c r="T1762" t="b">
        <v>0</v>
      </c>
      <c r="V1762" t="s">
        <v>893</v>
      </c>
      <c r="W1762">
        <v>4</v>
      </c>
      <c r="X1762" s="11">
        <v>87</v>
      </c>
      <c r="Y1762">
        <v>1</v>
      </c>
      <c r="Z1762" s="46" cm="1">
        <f t="array" ref="Z1762">IF(V1762="NA",$AD$2,(INDEX($BL$4:$BL$73,MATCH(V1762&amp;W1762,$BK$4:$BK$73&amp;$BJ$4:$BJ$73,0))))</f>
        <v>1.0498615788681286E-2</v>
      </c>
      <c r="AA1762" s="46">
        <f t="shared" si="35"/>
        <v>1.0104986157886813</v>
      </c>
      <c r="AB1762" s="46"/>
    </row>
    <row r="1763" spans="1:28" x14ac:dyDescent="0.25">
      <c r="A1763">
        <v>7382</v>
      </c>
      <c r="B1763" s="1">
        <v>45534.524800150502</v>
      </c>
      <c r="C1763" s="1">
        <v>45534</v>
      </c>
      <c r="D1763" t="s">
        <v>9100</v>
      </c>
      <c r="E1763" t="s">
        <v>9101</v>
      </c>
      <c r="F1763" t="s">
        <v>664</v>
      </c>
      <c r="G1763">
        <v>71</v>
      </c>
      <c r="H1763" t="b">
        <v>0</v>
      </c>
      <c r="I1763" t="s">
        <v>9240</v>
      </c>
      <c r="J1763" t="s">
        <v>9711</v>
      </c>
      <c r="K1763" t="s">
        <v>7</v>
      </c>
      <c r="L1763" t="b">
        <v>0</v>
      </c>
      <c r="M1763" t="s">
        <v>11794</v>
      </c>
      <c r="N1763" t="b">
        <v>0</v>
      </c>
      <c r="O1763" t="b">
        <v>0</v>
      </c>
      <c r="P1763" t="b">
        <v>0</v>
      </c>
      <c r="Q1763" t="b">
        <v>1</v>
      </c>
      <c r="R1763" t="s">
        <v>11795</v>
      </c>
      <c r="S1763">
        <v>40</v>
      </c>
      <c r="T1763" t="b">
        <v>0</v>
      </c>
      <c r="V1763" t="s">
        <v>889</v>
      </c>
      <c r="W1763">
        <v>4</v>
      </c>
      <c r="X1763" s="11">
        <v>72</v>
      </c>
      <c r="Y1763">
        <v>1</v>
      </c>
      <c r="Z1763" s="46" cm="1">
        <f t="array" ref="Z1763">IF(V1763="NA",$AD$2,(INDEX($BL$4:$BL$73,MATCH(V1763&amp;W1763,$BK$4:$BK$73&amp;$BJ$4:$BJ$73,0))))</f>
        <v>1.0498615788681227E-2</v>
      </c>
      <c r="AA1763" s="46">
        <f t="shared" si="35"/>
        <v>1.0104986157886813</v>
      </c>
      <c r="AB1763" s="46"/>
    </row>
    <row r="1764" spans="1:28" x14ac:dyDescent="0.25">
      <c r="A1764">
        <v>7383</v>
      </c>
      <c r="B1764" s="1">
        <v>45534.524512453703</v>
      </c>
      <c r="C1764" s="1">
        <v>45534</v>
      </c>
      <c r="D1764" t="s">
        <v>9100</v>
      </c>
      <c r="E1764" t="s">
        <v>9101</v>
      </c>
      <c r="F1764" t="s">
        <v>790</v>
      </c>
      <c r="G1764">
        <v>80</v>
      </c>
      <c r="H1764" t="b">
        <v>0</v>
      </c>
      <c r="I1764" t="s">
        <v>9240</v>
      </c>
      <c r="J1764" t="s">
        <v>9711</v>
      </c>
      <c r="K1764" t="s">
        <v>7</v>
      </c>
      <c r="L1764" t="b">
        <v>0</v>
      </c>
      <c r="M1764" t="s">
        <v>11796</v>
      </c>
      <c r="N1764" t="b">
        <v>0</v>
      </c>
      <c r="O1764" t="b">
        <v>0</v>
      </c>
      <c r="P1764" t="b">
        <v>0</v>
      </c>
      <c r="Q1764" t="b">
        <v>1</v>
      </c>
      <c r="R1764" t="s">
        <v>11797</v>
      </c>
      <c r="S1764">
        <v>40</v>
      </c>
      <c r="T1764" t="b">
        <v>0</v>
      </c>
      <c r="V1764" t="s">
        <v>886</v>
      </c>
      <c r="W1764">
        <v>4</v>
      </c>
      <c r="X1764" s="11">
        <v>82</v>
      </c>
      <c r="Y1764">
        <v>1</v>
      </c>
      <c r="Z1764" s="46" cm="1">
        <f t="array" ref="Z1764">IF(V1764="NA",$AD$2,(INDEX($BL$4:$BL$73,MATCH(V1764&amp;W1764,$BK$4:$BK$73&amp;$BJ$4:$BJ$73,0))))</f>
        <v>1.0498615788681297E-2</v>
      </c>
      <c r="AA1764" s="46">
        <f t="shared" si="35"/>
        <v>1.0104986157886813</v>
      </c>
      <c r="AB1764" s="46"/>
    </row>
    <row r="1765" spans="1:28" x14ac:dyDescent="0.25">
      <c r="A1765">
        <v>7384</v>
      </c>
      <c r="B1765" s="1">
        <v>45534.524226527799</v>
      </c>
      <c r="C1765" s="1">
        <v>45534</v>
      </c>
      <c r="D1765" t="s">
        <v>9100</v>
      </c>
      <c r="E1765" t="s">
        <v>9101</v>
      </c>
      <c r="F1765" t="s">
        <v>664</v>
      </c>
      <c r="G1765">
        <v>77</v>
      </c>
      <c r="H1765" t="b">
        <v>0</v>
      </c>
      <c r="I1765" t="s">
        <v>9240</v>
      </c>
      <c r="J1765" t="s">
        <v>9711</v>
      </c>
      <c r="K1765" t="s">
        <v>7</v>
      </c>
      <c r="L1765" t="b">
        <v>0</v>
      </c>
      <c r="M1765" t="s">
        <v>11798</v>
      </c>
      <c r="N1765" t="b">
        <v>0</v>
      </c>
      <c r="O1765" t="b">
        <v>0</v>
      </c>
      <c r="P1765" t="b">
        <v>0</v>
      </c>
      <c r="Q1765" t="b">
        <v>1</v>
      </c>
      <c r="R1765" t="s">
        <v>11799</v>
      </c>
      <c r="S1765">
        <v>40</v>
      </c>
      <c r="T1765" t="b">
        <v>0</v>
      </c>
      <c r="V1765" t="s">
        <v>886</v>
      </c>
      <c r="W1765">
        <v>4</v>
      </c>
      <c r="X1765" s="11">
        <v>77</v>
      </c>
      <c r="Y1765">
        <v>1</v>
      </c>
      <c r="Z1765" s="46" cm="1">
        <f t="array" ref="Z1765">IF(V1765="NA",$AD$2,(INDEX($BL$4:$BL$73,MATCH(V1765&amp;W1765,$BK$4:$BK$73&amp;$BJ$4:$BJ$73,0))))</f>
        <v>1.0498615788681297E-2</v>
      </c>
      <c r="AA1765" s="46">
        <f t="shared" si="35"/>
        <v>1.0104986157886813</v>
      </c>
      <c r="AB1765" s="46"/>
    </row>
    <row r="1766" spans="1:28" x14ac:dyDescent="0.25">
      <c r="A1766">
        <v>7385</v>
      </c>
      <c r="B1766" s="1">
        <v>45534.523942361098</v>
      </c>
      <c r="C1766" s="1">
        <v>45534</v>
      </c>
      <c r="D1766" t="s">
        <v>9100</v>
      </c>
      <c r="E1766" t="s">
        <v>9101</v>
      </c>
      <c r="F1766" t="s">
        <v>790</v>
      </c>
      <c r="G1766">
        <v>80</v>
      </c>
      <c r="H1766" t="b">
        <v>0</v>
      </c>
      <c r="I1766" t="s">
        <v>9240</v>
      </c>
      <c r="J1766" t="s">
        <v>9711</v>
      </c>
      <c r="K1766" t="s">
        <v>7</v>
      </c>
      <c r="L1766" t="b">
        <v>0</v>
      </c>
      <c r="M1766" t="s">
        <v>6717</v>
      </c>
      <c r="N1766" t="b">
        <v>0</v>
      </c>
      <c r="O1766" t="b">
        <v>0</v>
      </c>
      <c r="P1766" t="b">
        <v>0</v>
      </c>
      <c r="Q1766" t="b">
        <v>1</v>
      </c>
      <c r="R1766" t="s">
        <v>1374</v>
      </c>
      <c r="S1766">
        <v>40</v>
      </c>
      <c r="T1766" t="b">
        <v>0</v>
      </c>
      <c r="V1766" t="s">
        <v>741</v>
      </c>
      <c r="W1766">
        <v>4</v>
      </c>
      <c r="X1766" s="11">
        <v>82</v>
      </c>
      <c r="Y1766">
        <v>1</v>
      </c>
      <c r="Z1766" s="46" cm="1">
        <f t="array" ref="Z1766">IF(V1766="NA",$AD$2,(INDEX($BL$4:$BL$73,MATCH(V1766&amp;W1766,$BK$4:$BK$73&amp;$BJ$4:$BJ$73,0))))</f>
        <v>1.1678733304575806E-2</v>
      </c>
      <c r="AA1766" s="46">
        <f t="shared" si="35"/>
        <v>1.0116787333045758</v>
      </c>
      <c r="AB1766" s="46"/>
    </row>
    <row r="1767" spans="1:28" x14ac:dyDescent="0.25">
      <c r="A1767">
        <v>7387</v>
      </c>
      <c r="B1767" s="1">
        <v>45534.522971550898</v>
      </c>
      <c r="C1767" s="1">
        <v>45534</v>
      </c>
      <c r="D1767" t="s">
        <v>9100</v>
      </c>
      <c r="E1767" t="s">
        <v>9101</v>
      </c>
      <c r="F1767" t="s">
        <v>664</v>
      </c>
      <c r="G1767">
        <v>74</v>
      </c>
      <c r="H1767" t="b">
        <v>0</v>
      </c>
      <c r="I1767" t="s">
        <v>9240</v>
      </c>
      <c r="J1767" t="s">
        <v>9711</v>
      </c>
      <c r="K1767" t="s">
        <v>7</v>
      </c>
      <c r="L1767" t="b">
        <v>0</v>
      </c>
      <c r="M1767" t="s">
        <v>11800</v>
      </c>
      <c r="N1767" t="b">
        <v>0</v>
      </c>
      <c r="O1767" t="b">
        <v>0</v>
      </c>
      <c r="P1767" t="b">
        <v>0</v>
      </c>
      <c r="Q1767" t="b">
        <v>1</v>
      </c>
      <c r="R1767" t="s">
        <v>11801</v>
      </c>
      <c r="S1767">
        <v>40</v>
      </c>
      <c r="T1767" t="b">
        <v>0</v>
      </c>
      <c r="V1767" t="s">
        <v>892</v>
      </c>
      <c r="W1767">
        <v>4</v>
      </c>
      <c r="X1767" s="11">
        <v>77</v>
      </c>
      <c r="Y1767">
        <v>1</v>
      </c>
      <c r="Z1767" s="46" cm="1">
        <f t="array" ref="Z1767">IF(V1767="NA",$AD$2,(INDEX($BL$4:$BL$73,MATCH(V1767&amp;W1767,$BK$4:$BK$73&amp;$BJ$4:$BJ$73,0))))</f>
        <v>1.0498615788681274E-2</v>
      </c>
      <c r="AA1767" s="46">
        <f t="shared" si="35"/>
        <v>1.0104986157886813</v>
      </c>
      <c r="AB1767" s="46"/>
    </row>
    <row r="1768" spans="1:28" x14ac:dyDescent="0.25">
      <c r="A1768">
        <v>7393</v>
      </c>
      <c r="B1768" s="1">
        <v>45534.520667418998</v>
      </c>
      <c r="C1768" s="1">
        <v>45534</v>
      </c>
      <c r="D1768" t="s">
        <v>9100</v>
      </c>
      <c r="E1768" t="s">
        <v>9101</v>
      </c>
      <c r="F1768" t="s">
        <v>790</v>
      </c>
      <c r="G1768">
        <v>76</v>
      </c>
      <c r="H1768" t="b">
        <v>0</v>
      </c>
      <c r="I1768" t="s">
        <v>9240</v>
      </c>
      <c r="J1768" t="s">
        <v>9711</v>
      </c>
      <c r="K1768" t="s">
        <v>7</v>
      </c>
      <c r="L1768" t="b">
        <v>0</v>
      </c>
      <c r="M1768" t="s">
        <v>11802</v>
      </c>
      <c r="N1768" t="b">
        <v>0</v>
      </c>
      <c r="O1768" t="b">
        <v>0</v>
      </c>
      <c r="P1768" t="b">
        <v>0</v>
      </c>
      <c r="Q1768" t="b">
        <v>1</v>
      </c>
      <c r="R1768" t="s">
        <v>11803</v>
      </c>
      <c r="S1768">
        <v>40</v>
      </c>
      <c r="T1768" t="b">
        <v>0</v>
      </c>
      <c r="V1768" t="s">
        <v>8</v>
      </c>
      <c r="W1768" t="s">
        <v>8</v>
      </c>
      <c r="X1768" s="11">
        <v>77</v>
      </c>
      <c r="Y1768">
        <v>1</v>
      </c>
      <c r="Z1768" s="46" cm="1">
        <f t="array" ref="Z1768">IF(V1768="NA",$AD$2,(INDEX($BL$4:$BL$73,MATCH(V1768&amp;W1768,$BK$4:$BK$73&amp;$BJ$4:$BJ$73,0))))</f>
        <v>-4.0430703315750931E-2</v>
      </c>
      <c r="AA1768" s="46">
        <f t="shared" si="35"/>
        <v>0.95956929668424906</v>
      </c>
      <c r="AB1768" s="46"/>
    </row>
    <row r="1769" spans="1:28" x14ac:dyDescent="0.25">
      <c r="A1769">
        <v>7394</v>
      </c>
      <c r="B1769" s="1">
        <v>45534.520384444397</v>
      </c>
      <c r="C1769" s="1">
        <v>45534</v>
      </c>
      <c r="D1769" t="s">
        <v>9100</v>
      </c>
      <c r="E1769" t="s">
        <v>9101</v>
      </c>
      <c r="F1769" t="s">
        <v>790</v>
      </c>
      <c r="G1769">
        <v>73</v>
      </c>
      <c r="H1769" t="b">
        <v>0</v>
      </c>
      <c r="I1769" t="s">
        <v>9240</v>
      </c>
      <c r="J1769" t="s">
        <v>9711</v>
      </c>
      <c r="K1769" t="s">
        <v>7</v>
      </c>
      <c r="L1769" t="b">
        <v>0</v>
      </c>
      <c r="M1769" t="s">
        <v>11804</v>
      </c>
      <c r="N1769" t="b">
        <v>0</v>
      </c>
      <c r="O1769" t="b">
        <v>0</v>
      </c>
      <c r="P1769" t="b">
        <v>0</v>
      </c>
      <c r="Q1769" t="b">
        <v>1</v>
      </c>
      <c r="R1769" t="s">
        <v>11805</v>
      </c>
      <c r="S1769">
        <v>40</v>
      </c>
      <c r="T1769" t="b">
        <v>0</v>
      </c>
      <c r="V1769" t="s">
        <v>8</v>
      </c>
      <c r="W1769" t="s">
        <v>8</v>
      </c>
      <c r="X1769" s="11">
        <v>77</v>
      </c>
      <c r="Y1769">
        <v>1</v>
      </c>
      <c r="Z1769" s="46" cm="1">
        <f t="array" ref="Z1769">IF(V1769="NA",$AD$2,(INDEX($BL$4:$BL$73,MATCH(V1769&amp;W1769,$BK$4:$BK$73&amp;$BJ$4:$BJ$73,0))))</f>
        <v>-4.0430703315750931E-2</v>
      </c>
      <c r="AA1769" s="46">
        <f t="shared" si="35"/>
        <v>0.95956929668424906</v>
      </c>
      <c r="AB1769" s="46"/>
    </row>
    <row r="1770" spans="1:28" x14ac:dyDescent="0.25">
      <c r="A1770">
        <v>7395</v>
      </c>
      <c r="B1770" s="1">
        <v>45534.520092002298</v>
      </c>
      <c r="C1770" s="1">
        <v>45534</v>
      </c>
      <c r="D1770" t="s">
        <v>9100</v>
      </c>
      <c r="E1770" t="s">
        <v>9101</v>
      </c>
      <c r="F1770" t="s">
        <v>790</v>
      </c>
      <c r="G1770">
        <v>74</v>
      </c>
      <c r="H1770" t="b">
        <v>0</v>
      </c>
      <c r="I1770" t="s">
        <v>9240</v>
      </c>
      <c r="J1770" t="s">
        <v>9711</v>
      </c>
      <c r="K1770" t="s">
        <v>7</v>
      </c>
      <c r="L1770" t="b">
        <v>0</v>
      </c>
      <c r="M1770" t="s">
        <v>11806</v>
      </c>
      <c r="N1770" t="b">
        <v>0</v>
      </c>
      <c r="O1770" t="b">
        <v>0</v>
      </c>
      <c r="P1770" t="b">
        <v>0</v>
      </c>
      <c r="Q1770" t="b">
        <v>1</v>
      </c>
      <c r="R1770" t="s">
        <v>11807</v>
      </c>
      <c r="S1770">
        <v>40</v>
      </c>
      <c r="T1770" t="b">
        <v>0</v>
      </c>
      <c r="V1770" t="s">
        <v>886</v>
      </c>
      <c r="W1770">
        <v>4</v>
      </c>
      <c r="X1770" s="11">
        <v>77</v>
      </c>
      <c r="Y1770">
        <v>1</v>
      </c>
      <c r="Z1770" s="46" cm="1">
        <f t="array" ref="Z1770">IF(V1770="NA",$AD$2,(INDEX($BL$4:$BL$73,MATCH(V1770&amp;W1770,$BK$4:$BK$73&amp;$BJ$4:$BJ$73,0))))</f>
        <v>1.0498615788681297E-2</v>
      </c>
      <c r="AA1770" s="46">
        <f t="shared" si="35"/>
        <v>1.0104986157886813</v>
      </c>
      <c r="AB1770" s="46"/>
    </row>
    <row r="1771" spans="1:28" x14ac:dyDescent="0.25">
      <c r="A1771">
        <v>7396</v>
      </c>
      <c r="B1771" s="1">
        <v>45534.519805254597</v>
      </c>
      <c r="C1771" s="1">
        <v>45534</v>
      </c>
      <c r="D1771" t="s">
        <v>9100</v>
      </c>
      <c r="E1771" t="s">
        <v>9101</v>
      </c>
      <c r="F1771" t="s">
        <v>664</v>
      </c>
      <c r="G1771">
        <v>73</v>
      </c>
      <c r="H1771" t="b">
        <v>0</v>
      </c>
      <c r="I1771" t="s">
        <v>9240</v>
      </c>
      <c r="J1771" t="s">
        <v>9711</v>
      </c>
      <c r="K1771" t="s">
        <v>7</v>
      </c>
      <c r="L1771" t="b">
        <v>0</v>
      </c>
      <c r="M1771" t="s">
        <v>11808</v>
      </c>
      <c r="N1771" t="b">
        <v>0</v>
      </c>
      <c r="O1771" t="b">
        <v>0</v>
      </c>
      <c r="P1771" t="b">
        <v>0</v>
      </c>
      <c r="Q1771" t="b">
        <v>1</v>
      </c>
      <c r="R1771" t="s">
        <v>11809</v>
      </c>
      <c r="S1771">
        <v>40</v>
      </c>
      <c r="T1771" t="b">
        <v>0</v>
      </c>
      <c r="V1771" t="s">
        <v>892</v>
      </c>
      <c r="W1771">
        <v>5</v>
      </c>
      <c r="X1771" s="11">
        <v>77</v>
      </c>
      <c r="Y1771">
        <v>1</v>
      </c>
      <c r="Z1771" s="46" cm="1">
        <f t="array" ref="Z1771">IF(V1771="NA",$AD$2,(INDEX($BL$4:$BL$73,MATCH(V1771&amp;W1771,$BK$4:$BK$73&amp;$BJ$4:$BJ$73,0))))</f>
        <v>4.1970782120221983E-2</v>
      </c>
      <c r="AA1771" s="46">
        <f t="shared" si="35"/>
        <v>1.041970782120222</v>
      </c>
      <c r="AB1771" s="46"/>
    </row>
    <row r="1772" spans="1:28" x14ac:dyDescent="0.25">
      <c r="A1772">
        <v>7397</v>
      </c>
      <c r="B1772" s="1">
        <v>45534.519491782397</v>
      </c>
      <c r="C1772" s="1">
        <v>45534</v>
      </c>
      <c r="D1772" t="s">
        <v>9100</v>
      </c>
      <c r="E1772" t="s">
        <v>9101</v>
      </c>
      <c r="F1772" t="s">
        <v>790</v>
      </c>
      <c r="G1772">
        <v>88</v>
      </c>
      <c r="H1772" t="b">
        <v>0</v>
      </c>
      <c r="I1772" t="s">
        <v>9240</v>
      </c>
      <c r="J1772" t="s">
        <v>9711</v>
      </c>
      <c r="K1772" t="s">
        <v>7</v>
      </c>
      <c r="L1772" t="b">
        <v>0</v>
      </c>
      <c r="M1772" t="s">
        <v>6716</v>
      </c>
      <c r="N1772" t="b">
        <v>0</v>
      </c>
      <c r="O1772" t="b">
        <v>0</v>
      </c>
      <c r="P1772" t="b">
        <v>0</v>
      </c>
      <c r="Q1772" t="b">
        <v>1</v>
      </c>
      <c r="R1772" t="s">
        <v>2787</v>
      </c>
      <c r="S1772">
        <v>40</v>
      </c>
      <c r="T1772" t="b">
        <v>0</v>
      </c>
      <c r="V1772" t="s">
        <v>8</v>
      </c>
      <c r="W1772" t="s">
        <v>8</v>
      </c>
      <c r="X1772" s="11">
        <v>92</v>
      </c>
      <c r="Y1772">
        <v>1</v>
      </c>
      <c r="Z1772" s="46" cm="1">
        <f t="array" ref="Z1772">IF(V1772="NA",$AD$2,(INDEX($BL$4:$BL$73,MATCH(V1772&amp;W1772,$BK$4:$BK$73&amp;$BJ$4:$BJ$73,0))))</f>
        <v>-4.0430703315750931E-2</v>
      </c>
      <c r="AA1772" s="46">
        <f t="shared" si="35"/>
        <v>0.95956929668424906</v>
      </c>
      <c r="AB1772" s="46"/>
    </row>
    <row r="1773" spans="1:28" x14ac:dyDescent="0.25">
      <c r="A1773">
        <v>7398</v>
      </c>
      <c r="B1773" s="1">
        <v>45534.519186111102</v>
      </c>
      <c r="C1773" s="1">
        <v>45534</v>
      </c>
      <c r="D1773" t="s">
        <v>9100</v>
      </c>
      <c r="E1773" t="s">
        <v>9101</v>
      </c>
      <c r="F1773" t="s">
        <v>790</v>
      </c>
      <c r="G1773">
        <v>76</v>
      </c>
      <c r="H1773" t="b">
        <v>0</v>
      </c>
      <c r="I1773" t="s">
        <v>9240</v>
      </c>
      <c r="J1773" t="s">
        <v>9711</v>
      </c>
      <c r="K1773" t="s">
        <v>7</v>
      </c>
      <c r="L1773" t="b">
        <v>0</v>
      </c>
      <c r="M1773" t="s">
        <v>11810</v>
      </c>
      <c r="N1773" t="b">
        <v>0</v>
      </c>
      <c r="O1773" t="b">
        <v>0</v>
      </c>
      <c r="P1773" t="b">
        <v>0</v>
      </c>
      <c r="Q1773" t="b">
        <v>1</v>
      </c>
      <c r="R1773" t="s">
        <v>11811</v>
      </c>
      <c r="S1773">
        <v>40</v>
      </c>
      <c r="T1773" t="b">
        <v>0</v>
      </c>
      <c r="V1773" t="s">
        <v>8</v>
      </c>
      <c r="W1773" t="s">
        <v>8</v>
      </c>
      <c r="X1773" s="11">
        <v>77</v>
      </c>
      <c r="Y1773">
        <v>1</v>
      </c>
      <c r="Z1773" s="46" cm="1">
        <f t="array" ref="Z1773">IF(V1773="NA",$AD$2,(INDEX($BL$4:$BL$73,MATCH(V1773&amp;W1773,$BK$4:$BK$73&amp;$BJ$4:$BJ$73,0))))</f>
        <v>-4.0430703315750931E-2</v>
      </c>
      <c r="AA1773" s="46">
        <f t="shared" si="35"/>
        <v>0.95956929668424906</v>
      </c>
      <c r="AB1773" s="46"/>
    </row>
    <row r="1774" spans="1:28" x14ac:dyDescent="0.25">
      <c r="A1774">
        <v>7399</v>
      </c>
      <c r="B1774" s="1">
        <v>45534.518862615703</v>
      </c>
      <c r="C1774" s="1">
        <v>45534</v>
      </c>
      <c r="D1774" t="s">
        <v>9100</v>
      </c>
      <c r="E1774" t="s">
        <v>9101</v>
      </c>
      <c r="F1774" t="s">
        <v>790</v>
      </c>
      <c r="G1774">
        <v>89</v>
      </c>
      <c r="H1774" t="b">
        <v>0</v>
      </c>
      <c r="I1774" t="s">
        <v>9240</v>
      </c>
      <c r="J1774" t="s">
        <v>9711</v>
      </c>
      <c r="K1774" t="s">
        <v>7</v>
      </c>
      <c r="L1774" t="b">
        <v>0</v>
      </c>
      <c r="M1774" t="s">
        <v>11812</v>
      </c>
      <c r="N1774" t="b">
        <v>0</v>
      </c>
      <c r="O1774" t="b">
        <v>0</v>
      </c>
      <c r="P1774" t="b">
        <v>0</v>
      </c>
      <c r="Q1774" t="b">
        <v>1</v>
      </c>
      <c r="R1774" t="s">
        <v>11813</v>
      </c>
      <c r="S1774">
        <v>40</v>
      </c>
      <c r="T1774" t="b">
        <v>0</v>
      </c>
      <c r="V1774" t="s">
        <v>886</v>
      </c>
      <c r="W1774">
        <v>4</v>
      </c>
      <c r="X1774" s="11">
        <v>92</v>
      </c>
      <c r="Y1774">
        <v>1</v>
      </c>
      <c r="Z1774" s="46" cm="1">
        <f t="array" ref="Z1774">IF(V1774="NA",$AD$2,(INDEX($BL$4:$BL$73,MATCH(V1774&amp;W1774,$BK$4:$BK$73&amp;$BJ$4:$BJ$73,0))))</f>
        <v>1.0498615788681297E-2</v>
      </c>
      <c r="AA1774" s="46">
        <f t="shared" si="35"/>
        <v>1.0104986157886813</v>
      </c>
      <c r="AB1774" s="46"/>
    </row>
    <row r="1775" spans="1:28" x14ac:dyDescent="0.25">
      <c r="A1775">
        <v>7407</v>
      </c>
      <c r="B1775" s="1">
        <v>45534.515390277797</v>
      </c>
      <c r="C1775" s="1">
        <v>45534</v>
      </c>
      <c r="D1775" t="s">
        <v>9100</v>
      </c>
      <c r="E1775" t="s">
        <v>9101</v>
      </c>
      <c r="F1775" t="s">
        <v>664</v>
      </c>
      <c r="G1775">
        <v>76</v>
      </c>
      <c r="H1775" t="b">
        <v>0</v>
      </c>
      <c r="I1775" t="s">
        <v>9240</v>
      </c>
      <c r="J1775" t="s">
        <v>9711</v>
      </c>
      <c r="K1775" t="s">
        <v>7</v>
      </c>
      <c r="L1775" t="b">
        <v>0</v>
      </c>
      <c r="M1775" t="s">
        <v>11814</v>
      </c>
      <c r="N1775" t="b">
        <v>0</v>
      </c>
      <c r="O1775" t="b">
        <v>0</v>
      </c>
      <c r="P1775" t="b">
        <v>0</v>
      </c>
      <c r="Q1775" t="b">
        <v>1</v>
      </c>
      <c r="R1775" t="s">
        <v>11815</v>
      </c>
      <c r="S1775">
        <v>40</v>
      </c>
      <c r="T1775" t="b">
        <v>0</v>
      </c>
      <c r="V1775" t="s">
        <v>886</v>
      </c>
      <c r="W1775">
        <v>4</v>
      </c>
      <c r="X1775" s="11">
        <v>77</v>
      </c>
      <c r="Y1775">
        <v>1</v>
      </c>
      <c r="Z1775" s="46" cm="1">
        <f t="array" ref="Z1775">IF(V1775="NA",$AD$2,(INDEX($BL$4:$BL$73,MATCH(V1775&amp;W1775,$BK$4:$BK$73&amp;$BJ$4:$BJ$73,0))))</f>
        <v>1.0498615788681297E-2</v>
      </c>
      <c r="AA1775" s="46">
        <f t="shared" si="35"/>
        <v>1.0104986157886813</v>
      </c>
      <c r="AB1775" s="46"/>
    </row>
    <row r="1776" spans="1:28" x14ac:dyDescent="0.25">
      <c r="A1776">
        <v>7408</v>
      </c>
      <c r="B1776" s="1">
        <v>45534.5151159491</v>
      </c>
      <c r="C1776" s="1">
        <v>45534</v>
      </c>
      <c r="D1776" t="s">
        <v>9100</v>
      </c>
      <c r="E1776" t="s">
        <v>9101</v>
      </c>
      <c r="F1776" t="s">
        <v>664</v>
      </c>
      <c r="G1776">
        <v>86</v>
      </c>
      <c r="H1776" t="b">
        <v>0</v>
      </c>
      <c r="I1776" t="s">
        <v>9240</v>
      </c>
      <c r="J1776" t="s">
        <v>9711</v>
      </c>
      <c r="K1776" t="s">
        <v>7</v>
      </c>
      <c r="L1776" t="b">
        <v>0</v>
      </c>
      <c r="M1776" t="s">
        <v>11816</v>
      </c>
      <c r="N1776" t="b">
        <v>0</v>
      </c>
      <c r="O1776" t="b">
        <v>0</v>
      </c>
      <c r="P1776" t="b">
        <v>0</v>
      </c>
      <c r="Q1776" t="b">
        <v>1</v>
      </c>
      <c r="R1776" t="s">
        <v>11817</v>
      </c>
      <c r="S1776">
        <v>40</v>
      </c>
      <c r="T1776" t="b">
        <v>0</v>
      </c>
      <c r="V1776" t="s">
        <v>741</v>
      </c>
      <c r="W1776">
        <v>5</v>
      </c>
      <c r="X1776" s="11">
        <v>87</v>
      </c>
      <c r="Y1776">
        <v>1</v>
      </c>
      <c r="Z1776" s="46" cm="1">
        <f t="array" ref="Z1776">IF(V1776="NA",$AD$2,(INDEX($BL$4:$BL$73,MATCH(V1776&amp;W1776,$BK$4:$BK$73&amp;$BJ$4:$BJ$73,0))))</f>
        <v>2.9563914871896368E-3</v>
      </c>
      <c r="AA1776" s="46">
        <f t="shared" si="35"/>
        <v>1.0029563914871897</v>
      </c>
      <c r="AB1776" s="46"/>
    </row>
    <row r="1777" spans="1:28" x14ac:dyDescent="0.25">
      <c r="A1777">
        <v>7409</v>
      </c>
      <c r="B1777" s="1">
        <v>45534.514790763897</v>
      </c>
      <c r="C1777" s="1">
        <v>45534</v>
      </c>
      <c r="D1777" t="s">
        <v>9100</v>
      </c>
      <c r="E1777" t="s">
        <v>9101</v>
      </c>
      <c r="F1777" t="s">
        <v>664</v>
      </c>
      <c r="G1777">
        <v>75</v>
      </c>
      <c r="H1777" t="b">
        <v>0</v>
      </c>
      <c r="I1777" t="s">
        <v>9240</v>
      </c>
      <c r="J1777" t="s">
        <v>9711</v>
      </c>
      <c r="K1777" t="s">
        <v>7</v>
      </c>
      <c r="L1777" t="b">
        <v>0</v>
      </c>
      <c r="M1777" t="s">
        <v>6715</v>
      </c>
      <c r="N1777" t="b">
        <v>0</v>
      </c>
      <c r="O1777" t="b">
        <v>0</v>
      </c>
      <c r="P1777" t="b">
        <v>0</v>
      </c>
      <c r="Q1777" t="b">
        <v>1</v>
      </c>
      <c r="R1777" t="s">
        <v>2783</v>
      </c>
      <c r="S1777">
        <v>40</v>
      </c>
      <c r="T1777" t="b">
        <v>0</v>
      </c>
      <c r="V1777" t="s">
        <v>892</v>
      </c>
      <c r="W1777">
        <v>4</v>
      </c>
      <c r="X1777" s="11">
        <v>77</v>
      </c>
      <c r="Y1777">
        <v>1</v>
      </c>
      <c r="Z1777" s="46" cm="1">
        <f t="array" ref="Z1777">IF(V1777="NA",$AD$2,(INDEX($BL$4:$BL$73,MATCH(V1777&amp;W1777,$BK$4:$BK$73&amp;$BJ$4:$BJ$73,0))))</f>
        <v>1.0498615788681274E-2</v>
      </c>
      <c r="AA1777" s="46">
        <f t="shared" si="35"/>
        <v>1.0104986157886813</v>
      </c>
      <c r="AB1777" s="46"/>
    </row>
    <row r="1778" spans="1:28" x14ac:dyDescent="0.25">
      <c r="A1778">
        <v>7410</v>
      </c>
      <c r="B1778" s="1">
        <v>45534.514570729203</v>
      </c>
      <c r="C1778" s="1">
        <v>45534</v>
      </c>
      <c r="D1778" t="s">
        <v>9100</v>
      </c>
      <c r="E1778" t="s">
        <v>9101</v>
      </c>
      <c r="F1778" t="s">
        <v>664</v>
      </c>
      <c r="G1778">
        <v>80</v>
      </c>
      <c r="H1778" t="b">
        <v>0</v>
      </c>
      <c r="I1778" t="s">
        <v>9240</v>
      </c>
      <c r="J1778" t="s">
        <v>9711</v>
      </c>
      <c r="K1778" t="s">
        <v>7</v>
      </c>
      <c r="L1778" t="b">
        <v>0</v>
      </c>
      <c r="M1778" t="s">
        <v>11818</v>
      </c>
      <c r="N1778" t="b">
        <v>0</v>
      </c>
      <c r="O1778" t="b">
        <v>0</v>
      </c>
      <c r="P1778" t="b">
        <v>0</v>
      </c>
      <c r="Q1778" t="b">
        <v>1</v>
      </c>
      <c r="R1778" t="s">
        <v>11819</v>
      </c>
      <c r="S1778">
        <v>40</v>
      </c>
      <c r="T1778" t="b">
        <v>0</v>
      </c>
      <c r="V1778" t="s">
        <v>8</v>
      </c>
      <c r="W1778" t="s">
        <v>8</v>
      </c>
      <c r="X1778" s="11">
        <v>82</v>
      </c>
      <c r="Y1778">
        <v>1</v>
      </c>
      <c r="Z1778" s="46" cm="1">
        <f t="array" ref="Z1778">IF(V1778="NA",$AD$2,(INDEX($BL$4:$BL$73,MATCH(V1778&amp;W1778,$BK$4:$BK$73&amp;$BJ$4:$BJ$73,0))))</f>
        <v>-4.0430703315750931E-2</v>
      </c>
      <c r="AA1778" s="46">
        <f t="shared" si="35"/>
        <v>0.95956929668424906</v>
      </c>
      <c r="AB1778" s="46"/>
    </row>
    <row r="1779" spans="1:28" x14ac:dyDescent="0.25">
      <c r="A1779">
        <v>7412</v>
      </c>
      <c r="B1779" s="1">
        <v>45534.513984629601</v>
      </c>
      <c r="C1779" s="1">
        <v>45534</v>
      </c>
      <c r="D1779" t="s">
        <v>9100</v>
      </c>
      <c r="E1779" t="s">
        <v>9101</v>
      </c>
      <c r="F1779" t="s">
        <v>790</v>
      </c>
      <c r="G1779">
        <v>83</v>
      </c>
      <c r="H1779" t="b">
        <v>0</v>
      </c>
      <c r="I1779" t="s">
        <v>9240</v>
      </c>
      <c r="J1779" t="s">
        <v>9711</v>
      </c>
      <c r="K1779" t="s">
        <v>7</v>
      </c>
      <c r="L1779" t="b">
        <v>0</v>
      </c>
      <c r="M1779" t="s">
        <v>11820</v>
      </c>
      <c r="N1779" t="b">
        <v>0</v>
      </c>
      <c r="O1779" t="b">
        <v>0</v>
      </c>
      <c r="P1779" t="b">
        <v>0</v>
      </c>
      <c r="Q1779" t="b">
        <v>1</v>
      </c>
      <c r="R1779" t="s">
        <v>11821</v>
      </c>
      <c r="S1779">
        <v>40</v>
      </c>
      <c r="T1779" t="b">
        <v>0</v>
      </c>
      <c r="V1779" t="s">
        <v>742</v>
      </c>
      <c r="W1779">
        <v>4</v>
      </c>
      <c r="X1779" s="11">
        <v>87</v>
      </c>
      <c r="Y1779">
        <v>1</v>
      </c>
      <c r="Z1779" s="46" cm="1">
        <f t="array" ref="Z1779">IF(V1779="NA",$AD$2,(INDEX($BL$4:$BL$73,MATCH(V1779&amp;W1779,$BK$4:$BK$73&amp;$BJ$4:$BJ$73,0))))</f>
        <v>1.1678733304575913E-2</v>
      </c>
      <c r="AA1779" s="46">
        <f t="shared" si="35"/>
        <v>1.0116787333045758</v>
      </c>
      <c r="AB1779" s="46"/>
    </row>
    <row r="1780" spans="1:28" x14ac:dyDescent="0.25">
      <c r="A1780">
        <v>7413</v>
      </c>
      <c r="B1780" s="1">
        <v>45534.513673668996</v>
      </c>
      <c r="C1780" s="1">
        <v>45534</v>
      </c>
      <c r="D1780" t="s">
        <v>9100</v>
      </c>
      <c r="E1780" t="s">
        <v>9101</v>
      </c>
      <c r="F1780" t="s">
        <v>790</v>
      </c>
      <c r="G1780">
        <v>73</v>
      </c>
      <c r="H1780" t="b">
        <v>0</v>
      </c>
      <c r="I1780" t="s">
        <v>9240</v>
      </c>
      <c r="J1780" t="s">
        <v>9711</v>
      </c>
      <c r="K1780" t="s">
        <v>7</v>
      </c>
      <c r="L1780" t="b">
        <v>0</v>
      </c>
      <c r="M1780" t="s">
        <v>11822</v>
      </c>
      <c r="N1780" t="b">
        <v>0</v>
      </c>
      <c r="O1780" t="b">
        <v>0</v>
      </c>
      <c r="P1780" t="b">
        <v>0</v>
      </c>
      <c r="Q1780" t="b">
        <v>1</v>
      </c>
      <c r="R1780" t="s">
        <v>11823</v>
      </c>
      <c r="S1780">
        <v>40</v>
      </c>
      <c r="T1780" t="b">
        <v>0</v>
      </c>
      <c r="V1780" t="s">
        <v>8</v>
      </c>
      <c r="W1780" t="s">
        <v>8</v>
      </c>
      <c r="X1780" s="11">
        <v>77</v>
      </c>
      <c r="Y1780">
        <v>1</v>
      </c>
      <c r="Z1780" s="46" cm="1">
        <f t="array" ref="Z1780">IF(V1780="NA",$AD$2,(INDEX($BL$4:$BL$73,MATCH(V1780&amp;W1780,$BK$4:$BK$73&amp;$BJ$4:$BJ$73,0))))</f>
        <v>-4.0430703315750931E-2</v>
      </c>
      <c r="AA1780" s="46">
        <f t="shared" si="35"/>
        <v>0.95956929668424906</v>
      </c>
      <c r="AB1780" s="46"/>
    </row>
    <row r="1781" spans="1:28" x14ac:dyDescent="0.25">
      <c r="A1781">
        <v>7416</v>
      </c>
      <c r="B1781" s="1">
        <v>45534.512892349499</v>
      </c>
      <c r="C1781" s="1">
        <v>45534</v>
      </c>
      <c r="D1781" t="s">
        <v>9100</v>
      </c>
      <c r="E1781" t="s">
        <v>9101</v>
      </c>
      <c r="F1781" t="s">
        <v>790</v>
      </c>
      <c r="G1781">
        <v>82</v>
      </c>
      <c r="H1781" t="b">
        <v>0</v>
      </c>
      <c r="I1781" t="s">
        <v>9240</v>
      </c>
      <c r="J1781" t="s">
        <v>9711</v>
      </c>
      <c r="K1781" t="s">
        <v>7</v>
      </c>
      <c r="L1781" t="b">
        <v>0</v>
      </c>
      <c r="M1781" t="s">
        <v>11824</v>
      </c>
      <c r="N1781" t="b">
        <v>0</v>
      </c>
      <c r="O1781" t="b">
        <v>0</v>
      </c>
      <c r="P1781" t="b">
        <v>0</v>
      </c>
      <c r="Q1781" t="b">
        <v>1</v>
      </c>
      <c r="R1781" t="s">
        <v>11825</v>
      </c>
      <c r="S1781">
        <v>40</v>
      </c>
      <c r="T1781" t="b">
        <v>0</v>
      </c>
      <c r="V1781" t="s">
        <v>886</v>
      </c>
      <c r="W1781">
        <v>4</v>
      </c>
      <c r="X1781" s="11">
        <v>82</v>
      </c>
      <c r="Y1781">
        <v>1</v>
      </c>
      <c r="Z1781" s="46" cm="1">
        <f t="array" ref="Z1781">IF(V1781="NA",$AD$2,(INDEX($BL$4:$BL$73,MATCH(V1781&amp;W1781,$BK$4:$BK$73&amp;$BJ$4:$BJ$73,0))))</f>
        <v>1.0498615788681297E-2</v>
      </c>
      <c r="AA1781" s="46">
        <f t="shared" si="35"/>
        <v>1.0104986157886813</v>
      </c>
      <c r="AB1781" s="46"/>
    </row>
    <row r="1782" spans="1:28" x14ac:dyDescent="0.25">
      <c r="A1782">
        <v>7417</v>
      </c>
      <c r="B1782" s="1">
        <v>45534.511574004602</v>
      </c>
      <c r="C1782" s="1">
        <v>45534</v>
      </c>
      <c r="D1782" t="s">
        <v>9100</v>
      </c>
      <c r="E1782" t="s">
        <v>9101</v>
      </c>
      <c r="F1782" t="s">
        <v>790</v>
      </c>
      <c r="G1782">
        <v>83</v>
      </c>
      <c r="H1782" t="b">
        <v>0</v>
      </c>
      <c r="I1782" t="s">
        <v>9240</v>
      </c>
      <c r="J1782" t="s">
        <v>9711</v>
      </c>
      <c r="K1782" t="s">
        <v>7</v>
      </c>
      <c r="L1782" t="b">
        <v>0</v>
      </c>
      <c r="M1782" t="s">
        <v>11826</v>
      </c>
      <c r="N1782" t="b">
        <v>0</v>
      </c>
      <c r="O1782" t="b">
        <v>0</v>
      </c>
      <c r="P1782" t="b">
        <v>0</v>
      </c>
      <c r="Q1782" t="b">
        <v>1</v>
      </c>
      <c r="R1782" t="s">
        <v>11827</v>
      </c>
      <c r="S1782">
        <v>40</v>
      </c>
      <c r="T1782" t="b">
        <v>0</v>
      </c>
      <c r="V1782" t="s">
        <v>886</v>
      </c>
      <c r="W1782">
        <v>5</v>
      </c>
      <c r="X1782" s="11">
        <v>87</v>
      </c>
      <c r="Y1782">
        <v>1</v>
      </c>
      <c r="Z1782" s="46" cm="1">
        <f t="array" ref="Z1782">IF(V1782="NA",$AD$2,(INDEX($BL$4:$BL$73,MATCH(V1782&amp;W1782,$BK$4:$BK$73&amp;$BJ$4:$BJ$73,0))))</f>
        <v>4.1970782120221983E-2</v>
      </c>
      <c r="AA1782" s="46">
        <f t="shared" si="35"/>
        <v>1.041970782120222</v>
      </c>
      <c r="AB1782" s="46"/>
    </row>
    <row r="1783" spans="1:28" x14ac:dyDescent="0.25">
      <c r="A1783">
        <v>7422</v>
      </c>
      <c r="B1783" s="1">
        <v>45534.510022627299</v>
      </c>
      <c r="C1783" s="1">
        <v>45534</v>
      </c>
      <c r="D1783" t="s">
        <v>9100</v>
      </c>
      <c r="E1783" t="s">
        <v>9101</v>
      </c>
      <c r="F1783" t="s">
        <v>664</v>
      </c>
      <c r="G1783">
        <v>80</v>
      </c>
      <c r="H1783" t="b">
        <v>0</v>
      </c>
      <c r="I1783" t="s">
        <v>9240</v>
      </c>
      <c r="J1783" t="s">
        <v>9711</v>
      </c>
      <c r="K1783" t="s">
        <v>7</v>
      </c>
      <c r="L1783" t="b">
        <v>0</v>
      </c>
      <c r="M1783" t="s">
        <v>11828</v>
      </c>
      <c r="N1783" t="b">
        <v>0</v>
      </c>
      <c r="O1783" t="b">
        <v>0</v>
      </c>
      <c r="P1783" t="b">
        <v>0</v>
      </c>
      <c r="Q1783" t="b">
        <v>1</v>
      </c>
      <c r="R1783" t="s">
        <v>11829</v>
      </c>
      <c r="S1783">
        <v>40</v>
      </c>
      <c r="T1783" t="b">
        <v>0</v>
      </c>
      <c r="V1783" t="s">
        <v>741</v>
      </c>
      <c r="W1783">
        <v>4</v>
      </c>
      <c r="X1783" s="11">
        <v>82</v>
      </c>
      <c r="Y1783">
        <v>1</v>
      </c>
      <c r="Z1783" s="46" cm="1">
        <f t="array" ref="Z1783">IF(V1783="NA",$AD$2,(INDEX($BL$4:$BL$73,MATCH(V1783&amp;W1783,$BK$4:$BK$73&amp;$BJ$4:$BJ$73,0))))</f>
        <v>1.1678733304575806E-2</v>
      </c>
      <c r="AA1783" s="46">
        <f t="shared" si="35"/>
        <v>1.0116787333045758</v>
      </c>
      <c r="AB1783" s="46"/>
    </row>
    <row r="1784" spans="1:28" x14ac:dyDescent="0.25">
      <c r="A1784">
        <v>7424</v>
      </c>
      <c r="B1784" s="1">
        <v>45534.509338807897</v>
      </c>
      <c r="C1784" s="1">
        <v>45534</v>
      </c>
      <c r="D1784" t="s">
        <v>9100</v>
      </c>
      <c r="E1784" t="s">
        <v>9101</v>
      </c>
      <c r="F1784" t="s">
        <v>790</v>
      </c>
      <c r="G1784">
        <v>72</v>
      </c>
      <c r="H1784" t="b">
        <v>0</v>
      </c>
      <c r="I1784" t="s">
        <v>9240</v>
      </c>
      <c r="J1784" t="s">
        <v>9711</v>
      </c>
      <c r="K1784" t="s">
        <v>7</v>
      </c>
      <c r="L1784" t="b">
        <v>0</v>
      </c>
      <c r="M1784" t="s">
        <v>11830</v>
      </c>
      <c r="N1784" t="b">
        <v>0</v>
      </c>
      <c r="O1784" t="b">
        <v>0</v>
      </c>
      <c r="P1784" t="b">
        <v>0</v>
      </c>
      <c r="Q1784" t="b">
        <v>1</v>
      </c>
      <c r="R1784" t="s">
        <v>11831</v>
      </c>
      <c r="S1784">
        <v>40</v>
      </c>
      <c r="T1784" t="b">
        <v>0</v>
      </c>
      <c r="V1784" t="s">
        <v>8</v>
      </c>
      <c r="W1784" t="s">
        <v>8</v>
      </c>
      <c r="X1784" s="11">
        <v>72</v>
      </c>
      <c r="Y1784">
        <v>1</v>
      </c>
      <c r="Z1784" s="46" cm="1">
        <f t="array" ref="Z1784">IF(V1784="NA",$AD$2,(INDEX($BL$4:$BL$73,MATCH(V1784&amp;W1784,$BK$4:$BK$73&amp;$BJ$4:$BJ$73,0))))</f>
        <v>-4.0430703315750931E-2</v>
      </c>
      <c r="AA1784" s="46">
        <f t="shared" si="35"/>
        <v>0.95956929668424906</v>
      </c>
      <c r="AB1784" s="46"/>
    </row>
    <row r="1785" spans="1:28" x14ac:dyDescent="0.25">
      <c r="A1785">
        <v>7426</v>
      </c>
      <c r="B1785" s="1">
        <v>45534.508669652801</v>
      </c>
      <c r="C1785" s="1">
        <v>45534</v>
      </c>
      <c r="D1785" t="s">
        <v>9100</v>
      </c>
      <c r="E1785" t="s">
        <v>9101</v>
      </c>
      <c r="F1785" t="s">
        <v>790</v>
      </c>
      <c r="G1785">
        <v>85</v>
      </c>
      <c r="H1785" t="b">
        <v>0</v>
      </c>
      <c r="I1785" t="s">
        <v>9240</v>
      </c>
      <c r="J1785" t="s">
        <v>9711</v>
      </c>
      <c r="K1785" t="s">
        <v>7</v>
      </c>
      <c r="L1785" t="b">
        <v>0</v>
      </c>
      <c r="M1785" t="s">
        <v>11832</v>
      </c>
      <c r="N1785" t="b">
        <v>0</v>
      </c>
      <c r="O1785" t="b">
        <v>0</v>
      </c>
      <c r="P1785" t="b">
        <v>0</v>
      </c>
      <c r="Q1785" t="b">
        <v>1</v>
      </c>
      <c r="R1785" t="s">
        <v>11833</v>
      </c>
      <c r="S1785">
        <v>40</v>
      </c>
      <c r="T1785" t="b">
        <v>0</v>
      </c>
      <c r="V1785" t="s">
        <v>8</v>
      </c>
      <c r="W1785" t="s">
        <v>8</v>
      </c>
      <c r="X1785" s="11">
        <v>87</v>
      </c>
      <c r="Y1785">
        <v>1</v>
      </c>
      <c r="Z1785" s="46" cm="1">
        <f t="array" ref="Z1785">IF(V1785="NA",$AD$2,(INDEX($BL$4:$BL$73,MATCH(V1785&amp;W1785,$BK$4:$BK$73&amp;$BJ$4:$BJ$73,0))))</f>
        <v>-4.0430703315750931E-2</v>
      </c>
      <c r="AA1785" s="46">
        <f t="shared" si="35"/>
        <v>0.95956929668424906</v>
      </c>
      <c r="AB1785" s="46"/>
    </row>
    <row r="1786" spans="1:28" x14ac:dyDescent="0.25">
      <c r="A1786">
        <v>7433</v>
      </c>
      <c r="B1786" s="1">
        <v>45534.505435798601</v>
      </c>
      <c r="C1786" s="1">
        <v>45534</v>
      </c>
      <c r="D1786" t="s">
        <v>9100</v>
      </c>
      <c r="E1786" t="s">
        <v>9101</v>
      </c>
      <c r="F1786" t="s">
        <v>790</v>
      </c>
      <c r="G1786">
        <v>74</v>
      </c>
      <c r="H1786" t="b">
        <v>0</v>
      </c>
      <c r="I1786" t="s">
        <v>9240</v>
      </c>
      <c r="J1786" t="s">
        <v>9711</v>
      </c>
      <c r="K1786" t="s">
        <v>7</v>
      </c>
      <c r="L1786" t="b">
        <v>0</v>
      </c>
      <c r="M1786" t="s">
        <v>6714</v>
      </c>
      <c r="N1786" t="b">
        <v>0</v>
      </c>
      <c r="O1786" t="b">
        <v>0</v>
      </c>
      <c r="P1786" t="b">
        <v>0</v>
      </c>
      <c r="Q1786" t="b">
        <v>1</v>
      </c>
      <c r="R1786" t="s">
        <v>2777</v>
      </c>
      <c r="S1786">
        <v>40</v>
      </c>
      <c r="T1786" t="b">
        <v>0</v>
      </c>
      <c r="V1786" t="s">
        <v>658</v>
      </c>
      <c r="W1786">
        <v>5</v>
      </c>
      <c r="X1786" s="11">
        <v>77</v>
      </c>
      <c r="Y1786">
        <v>1</v>
      </c>
      <c r="Z1786" s="46" cm="1">
        <f t="array" ref="Z1786">IF(V1786="NA",$AD$2,(INDEX($BL$4:$BL$73,MATCH(V1786&amp;W1786,$BK$4:$BK$73&amp;$BJ$4:$BJ$73,0))))</f>
        <v>2.9563914871896181E-3</v>
      </c>
      <c r="AA1786" s="46">
        <f t="shared" si="35"/>
        <v>1.0029563914871895</v>
      </c>
      <c r="AB1786" s="46"/>
    </row>
    <row r="1787" spans="1:28" x14ac:dyDescent="0.25">
      <c r="A1787">
        <v>7436</v>
      </c>
      <c r="B1787" s="1">
        <v>45534.504461423603</v>
      </c>
      <c r="C1787" s="1">
        <v>45534</v>
      </c>
      <c r="D1787" t="s">
        <v>9100</v>
      </c>
      <c r="E1787" t="s">
        <v>9101</v>
      </c>
      <c r="F1787" t="s">
        <v>664</v>
      </c>
      <c r="G1787">
        <v>79</v>
      </c>
      <c r="H1787" t="b">
        <v>0</v>
      </c>
      <c r="I1787" t="s">
        <v>9240</v>
      </c>
      <c r="J1787" t="s">
        <v>9711</v>
      </c>
      <c r="K1787" t="s">
        <v>7</v>
      </c>
      <c r="L1787" t="b">
        <v>0</v>
      </c>
      <c r="M1787" t="s">
        <v>11834</v>
      </c>
      <c r="N1787" t="b">
        <v>0</v>
      </c>
      <c r="O1787" t="b">
        <v>0</v>
      </c>
      <c r="P1787" t="b">
        <v>0</v>
      </c>
      <c r="Q1787" t="b">
        <v>1</v>
      </c>
      <c r="R1787" t="s">
        <v>11835</v>
      </c>
      <c r="S1787">
        <v>40</v>
      </c>
      <c r="T1787" t="b">
        <v>0</v>
      </c>
      <c r="V1787" t="s">
        <v>8</v>
      </c>
      <c r="W1787" t="s">
        <v>8</v>
      </c>
      <c r="X1787" s="11">
        <v>82</v>
      </c>
      <c r="Y1787">
        <v>1</v>
      </c>
      <c r="Z1787" s="46" cm="1">
        <f t="array" ref="Z1787">IF(V1787="NA",$AD$2,(INDEX($BL$4:$BL$73,MATCH(V1787&amp;W1787,$BK$4:$BK$73&amp;$BJ$4:$BJ$73,0))))</f>
        <v>-4.0430703315750931E-2</v>
      </c>
      <c r="AA1787" s="46">
        <f t="shared" si="35"/>
        <v>0.95956929668424906</v>
      </c>
      <c r="AB1787" s="46"/>
    </row>
    <row r="1788" spans="1:28" x14ac:dyDescent="0.25">
      <c r="A1788">
        <v>7437</v>
      </c>
      <c r="B1788" s="1">
        <v>45534.504133437498</v>
      </c>
      <c r="C1788" s="1">
        <v>45534</v>
      </c>
      <c r="D1788" t="s">
        <v>9100</v>
      </c>
      <c r="E1788" t="s">
        <v>9101</v>
      </c>
      <c r="F1788" t="s">
        <v>790</v>
      </c>
      <c r="G1788">
        <v>77</v>
      </c>
      <c r="H1788" t="b">
        <v>0</v>
      </c>
      <c r="I1788" t="s">
        <v>9240</v>
      </c>
      <c r="J1788" t="s">
        <v>9711</v>
      </c>
      <c r="K1788" t="s">
        <v>7</v>
      </c>
      <c r="L1788" t="b">
        <v>0</v>
      </c>
      <c r="M1788" t="s">
        <v>11836</v>
      </c>
      <c r="N1788" t="b">
        <v>0</v>
      </c>
      <c r="O1788" t="b">
        <v>0</v>
      </c>
      <c r="P1788" t="b">
        <v>0</v>
      </c>
      <c r="Q1788" t="b">
        <v>1</v>
      </c>
      <c r="R1788" t="s">
        <v>11837</v>
      </c>
      <c r="S1788">
        <v>40</v>
      </c>
      <c r="T1788" t="b">
        <v>0</v>
      </c>
      <c r="V1788" t="s">
        <v>892</v>
      </c>
      <c r="W1788">
        <v>5</v>
      </c>
      <c r="X1788" s="11">
        <v>77</v>
      </c>
      <c r="Y1788">
        <v>1</v>
      </c>
      <c r="Z1788" s="46" cm="1">
        <f t="array" ref="Z1788">IF(V1788="NA",$AD$2,(INDEX($BL$4:$BL$73,MATCH(V1788&amp;W1788,$BK$4:$BK$73&amp;$BJ$4:$BJ$73,0))))</f>
        <v>4.1970782120221983E-2</v>
      </c>
      <c r="AA1788" s="46">
        <f t="shared" si="35"/>
        <v>1.041970782120222</v>
      </c>
      <c r="AB1788" s="46"/>
    </row>
    <row r="1789" spans="1:28" x14ac:dyDescent="0.25">
      <c r="A1789">
        <v>7443</v>
      </c>
      <c r="B1789" s="1">
        <v>45534.423220509299</v>
      </c>
      <c r="C1789" s="1">
        <v>45534</v>
      </c>
      <c r="D1789" t="s">
        <v>9100</v>
      </c>
      <c r="E1789" t="s">
        <v>9101</v>
      </c>
      <c r="F1789" t="s">
        <v>664</v>
      </c>
      <c r="G1789">
        <v>71</v>
      </c>
      <c r="H1789" t="b">
        <v>0</v>
      </c>
      <c r="I1789" t="s">
        <v>9240</v>
      </c>
      <c r="J1789" t="s">
        <v>9711</v>
      </c>
      <c r="K1789" t="s">
        <v>7</v>
      </c>
      <c r="L1789" t="b">
        <v>0</v>
      </c>
      <c r="M1789" t="s">
        <v>11838</v>
      </c>
      <c r="N1789" t="b">
        <v>0</v>
      </c>
      <c r="O1789" t="b">
        <v>0</v>
      </c>
      <c r="P1789" t="b">
        <v>0</v>
      </c>
      <c r="Q1789" t="b">
        <v>1</v>
      </c>
      <c r="R1789" t="s">
        <v>11839</v>
      </c>
      <c r="S1789">
        <v>40</v>
      </c>
      <c r="T1789" t="b">
        <v>0</v>
      </c>
      <c r="V1789" t="s">
        <v>886</v>
      </c>
      <c r="W1789">
        <v>4</v>
      </c>
      <c r="X1789" s="11">
        <v>72</v>
      </c>
      <c r="Y1789">
        <v>1</v>
      </c>
      <c r="Z1789" s="46" cm="1">
        <f t="array" ref="Z1789">IF(V1789="NA",$AD$2,(INDEX($BL$4:$BL$73,MATCH(V1789&amp;W1789,$BK$4:$BK$73&amp;$BJ$4:$BJ$73,0))))</f>
        <v>1.0498615788681297E-2</v>
      </c>
      <c r="AA1789" s="46">
        <f t="shared" si="35"/>
        <v>1.0104986157886813</v>
      </c>
      <c r="AB1789" s="46"/>
    </row>
    <row r="1790" spans="1:28" x14ac:dyDescent="0.25">
      <c r="A1790">
        <v>7448</v>
      </c>
      <c r="B1790" s="1">
        <v>45534.421814502297</v>
      </c>
      <c r="C1790" s="1">
        <v>45534</v>
      </c>
      <c r="D1790" t="s">
        <v>9100</v>
      </c>
      <c r="E1790" t="s">
        <v>9101</v>
      </c>
      <c r="F1790" t="s">
        <v>664</v>
      </c>
      <c r="G1790">
        <v>76</v>
      </c>
      <c r="H1790" t="b">
        <v>0</v>
      </c>
      <c r="I1790" t="s">
        <v>9240</v>
      </c>
      <c r="J1790" t="s">
        <v>9711</v>
      </c>
      <c r="K1790" t="s">
        <v>7</v>
      </c>
      <c r="L1790" t="b">
        <v>0</v>
      </c>
      <c r="M1790" t="s">
        <v>11840</v>
      </c>
      <c r="N1790" t="b">
        <v>0</v>
      </c>
      <c r="O1790" t="b">
        <v>0</v>
      </c>
      <c r="P1790" t="b">
        <v>0</v>
      </c>
      <c r="Q1790" t="b">
        <v>1</v>
      </c>
      <c r="R1790" t="s">
        <v>11841</v>
      </c>
      <c r="S1790">
        <v>40</v>
      </c>
      <c r="T1790" t="b">
        <v>0</v>
      </c>
      <c r="V1790" t="s">
        <v>893</v>
      </c>
      <c r="W1790">
        <v>5</v>
      </c>
      <c r="X1790" s="11">
        <v>77</v>
      </c>
      <c r="Y1790">
        <v>1</v>
      </c>
      <c r="Z1790" s="46" cm="1">
        <f t="array" ref="Z1790">IF(V1790="NA",$AD$2,(INDEX($BL$4:$BL$73,MATCH(V1790&amp;W1790,$BK$4:$BK$73&amp;$BJ$4:$BJ$73,0))))</f>
        <v>4.1970782120221983E-2</v>
      </c>
      <c r="AA1790" s="46">
        <f t="shared" si="35"/>
        <v>1.041970782120222</v>
      </c>
      <c r="AB1790" s="46"/>
    </row>
    <row r="1791" spans="1:28" x14ac:dyDescent="0.25">
      <c r="A1791">
        <v>7449</v>
      </c>
      <c r="B1791" s="1">
        <v>45534.421560613402</v>
      </c>
      <c r="C1791" s="1">
        <v>45534</v>
      </c>
      <c r="D1791" t="s">
        <v>9100</v>
      </c>
      <c r="E1791" t="s">
        <v>9101</v>
      </c>
      <c r="F1791" t="s">
        <v>664</v>
      </c>
      <c r="G1791">
        <v>73</v>
      </c>
      <c r="H1791" t="b">
        <v>0</v>
      </c>
      <c r="I1791" t="s">
        <v>9240</v>
      </c>
      <c r="J1791" t="s">
        <v>9711</v>
      </c>
      <c r="K1791" t="s">
        <v>7</v>
      </c>
      <c r="L1791" t="b">
        <v>0</v>
      </c>
      <c r="M1791" t="s">
        <v>11842</v>
      </c>
      <c r="N1791" t="b">
        <v>0</v>
      </c>
      <c r="O1791" t="b">
        <v>0</v>
      </c>
      <c r="P1791" t="b">
        <v>0</v>
      </c>
      <c r="Q1791" t="b">
        <v>1</v>
      </c>
      <c r="R1791" t="s">
        <v>11843</v>
      </c>
      <c r="S1791">
        <v>40</v>
      </c>
      <c r="T1791" t="b">
        <v>0</v>
      </c>
      <c r="V1791" t="s">
        <v>886</v>
      </c>
      <c r="W1791">
        <v>4</v>
      </c>
      <c r="X1791" s="11">
        <v>77</v>
      </c>
      <c r="Y1791">
        <v>1</v>
      </c>
      <c r="Z1791" s="46" cm="1">
        <f t="array" ref="Z1791">IF(V1791="NA",$AD$2,(INDEX($BL$4:$BL$73,MATCH(V1791&amp;W1791,$BK$4:$BK$73&amp;$BJ$4:$BJ$73,0))))</f>
        <v>1.0498615788681297E-2</v>
      </c>
      <c r="AA1791" s="46">
        <f t="shared" si="35"/>
        <v>1.0104986157886813</v>
      </c>
      <c r="AB1791" s="46"/>
    </row>
    <row r="1792" spans="1:28" x14ac:dyDescent="0.25">
      <c r="A1792">
        <v>7451</v>
      </c>
      <c r="B1792" s="1">
        <v>45534.420955636597</v>
      </c>
      <c r="C1792" s="1">
        <v>45534</v>
      </c>
      <c r="D1792" t="s">
        <v>9100</v>
      </c>
      <c r="E1792" t="s">
        <v>9101</v>
      </c>
      <c r="F1792" t="s">
        <v>790</v>
      </c>
      <c r="G1792">
        <v>76</v>
      </c>
      <c r="H1792" t="b">
        <v>0</v>
      </c>
      <c r="I1792" t="s">
        <v>9240</v>
      </c>
      <c r="J1792" t="s">
        <v>9711</v>
      </c>
      <c r="K1792" t="s">
        <v>7</v>
      </c>
      <c r="L1792" t="b">
        <v>0</v>
      </c>
      <c r="M1792" t="s">
        <v>6713</v>
      </c>
      <c r="N1792" t="b">
        <v>0</v>
      </c>
      <c r="O1792" t="b">
        <v>0</v>
      </c>
      <c r="P1792" t="b">
        <v>0</v>
      </c>
      <c r="Q1792" t="b">
        <v>1</v>
      </c>
      <c r="R1792" t="s">
        <v>1362</v>
      </c>
      <c r="S1792">
        <v>40</v>
      </c>
      <c r="T1792" t="b">
        <v>0</v>
      </c>
      <c r="V1792" t="s">
        <v>743</v>
      </c>
      <c r="W1792">
        <v>4</v>
      </c>
      <c r="X1792" s="11">
        <v>77</v>
      </c>
      <c r="Y1792">
        <v>1</v>
      </c>
      <c r="Z1792" s="46" cm="1">
        <f t="array" ref="Z1792">IF(V1792="NA",$AD$2,(INDEX($BL$4:$BL$73,MATCH(V1792&amp;W1792,$BK$4:$BK$73&amp;$BJ$4:$BJ$73,0))))</f>
        <v>1.1678733304575811E-2</v>
      </c>
      <c r="AA1792" s="46">
        <f t="shared" si="35"/>
        <v>1.0116787333045758</v>
      </c>
      <c r="AB1792" s="46"/>
    </row>
    <row r="1793" spans="1:28" x14ac:dyDescent="0.25">
      <c r="A1793">
        <v>7452</v>
      </c>
      <c r="B1793" s="1">
        <v>45534.4205826736</v>
      </c>
      <c r="C1793" s="1">
        <v>45534</v>
      </c>
      <c r="D1793" t="s">
        <v>9100</v>
      </c>
      <c r="E1793" t="s">
        <v>9101</v>
      </c>
      <c r="F1793" t="s">
        <v>790</v>
      </c>
      <c r="G1793">
        <v>74</v>
      </c>
      <c r="H1793" t="b">
        <v>0</v>
      </c>
      <c r="I1793" t="s">
        <v>9240</v>
      </c>
      <c r="J1793" t="s">
        <v>9711</v>
      </c>
      <c r="K1793" t="s">
        <v>7</v>
      </c>
      <c r="L1793" t="b">
        <v>0</v>
      </c>
      <c r="M1793" t="s">
        <v>11844</v>
      </c>
      <c r="N1793" t="b">
        <v>0</v>
      </c>
      <c r="O1793" t="b">
        <v>0</v>
      </c>
      <c r="P1793" t="b">
        <v>0</v>
      </c>
      <c r="Q1793" t="b">
        <v>1</v>
      </c>
      <c r="R1793" t="s">
        <v>11845</v>
      </c>
      <c r="S1793">
        <v>40</v>
      </c>
      <c r="T1793" t="b">
        <v>0</v>
      </c>
      <c r="V1793" t="s">
        <v>886</v>
      </c>
      <c r="W1793">
        <v>5</v>
      </c>
      <c r="X1793" s="11">
        <v>77</v>
      </c>
      <c r="Y1793">
        <v>1</v>
      </c>
      <c r="Z1793" s="46" cm="1">
        <f t="array" ref="Z1793">IF(V1793="NA",$AD$2,(INDEX($BL$4:$BL$73,MATCH(V1793&amp;W1793,$BK$4:$BK$73&amp;$BJ$4:$BJ$73,0))))</f>
        <v>4.1970782120221983E-2</v>
      </c>
      <c r="AA1793" s="46">
        <f t="shared" si="35"/>
        <v>1.041970782120222</v>
      </c>
      <c r="AB1793" s="46"/>
    </row>
    <row r="1794" spans="1:28" x14ac:dyDescent="0.25">
      <c r="A1794">
        <v>7453</v>
      </c>
      <c r="B1794" s="1">
        <v>45534.4202279167</v>
      </c>
      <c r="C1794" s="1">
        <v>45534</v>
      </c>
      <c r="D1794" t="s">
        <v>9100</v>
      </c>
      <c r="E1794" t="s">
        <v>9101</v>
      </c>
      <c r="F1794" t="s">
        <v>664</v>
      </c>
      <c r="G1794">
        <v>81</v>
      </c>
      <c r="H1794" t="b">
        <v>0</v>
      </c>
      <c r="I1794" t="s">
        <v>9240</v>
      </c>
      <c r="J1794" t="s">
        <v>9711</v>
      </c>
      <c r="K1794" t="s">
        <v>7</v>
      </c>
      <c r="L1794" t="b">
        <v>0</v>
      </c>
      <c r="M1794" t="s">
        <v>11846</v>
      </c>
      <c r="N1794" t="b">
        <v>0</v>
      </c>
      <c r="O1794" t="b">
        <v>0</v>
      </c>
      <c r="P1794" t="b">
        <v>0</v>
      </c>
      <c r="Q1794" t="b">
        <v>1</v>
      </c>
      <c r="R1794" t="s">
        <v>11847</v>
      </c>
      <c r="S1794">
        <v>40</v>
      </c>
      <c r="T1794" t="b">
        <v>0</v>
      </c>
      <c r="V1794" t="s">
        <v>658</v>
      </c>
      <c r="W1794">
        <v>4</v>
      </c>
      <c r="X1794" s="11">
        <v>82</v>
      </c>
      <c r="Y1794">
        <v>1</v>
      </c>
      <c r="Z1794" s="46" cm="1">
        <f t="array" ref="Z1794">IF(V1794="NA",$AD$2,(INDEX($BL$4:$BL$73,MATCH(V1794&amp;W1794,$BK$4:$BK$73&amp;$BJ$4:$BJ$73,0))))</f>
        <v>1.1678733304575896E-2</v>
      </c>
      <c r="AA1794" s="46">
        <f t="shared" si="35"/>
        <v>1.0116787333045758</v>
      </c>
      <c r="AB1794" s="46"/>
    </row>
    <row r="1795" spans="1:28" x14ac:dyDescent="0.25">
      <c r="A1795">
        <v>7455</v>
      </c>
      <c r="B1795" s="1">
        <v>45534.419252870401</v>
      </c>
      <c r="C1795" s="1">
        <v>45534</v>
      </c>
      <c r="D1795" t="s">
        <v>9100</v>
      </c>
      <c r="E1795" t="s">
        <v>9101</v>
      </c>
      <c r="F1795" t="s">
        <v>790</v>
      </c>
      <c r="G1795">
        <v>88</v>
      </c>
      <c r="H1795" t="b">
        <v>0</v>
      </c>
      <c r="I1795" t="s">
        <v>9240</v>
      </c>
      <c r="J1795" t="s">
        <v>9711</v>
      </c>
      <c r="K1795" t="s">
        <v>7</v>
      </c>
      <c r="L1795" t="b">
        <v>0</v>
      </c>
      <c r="M1795" t="s">
        <v>11848</v>
      </c>
      <c r="N1795" t="b">
        <v>0</v>
      </c>
      <c r="O1795" t="b">
        <v>0</v>
      </c>
      <c r="P1795" t="b">
        <v>0</v>
      </c>
      <c r="Q1795" t="b">
        <v>1</v>
      </c>
      <c r="R1795" t="s">
        <v>11849</v>
      </c>
      <c r="S1795">
        <v>40</v>
      </c>
      <c r="T1795" t="b">
        <v>0</v>
      </c>
      <c r="V1795" t="s">
        <v>892</v>
      </c>
      <c r="W1795">
        <v>5</v>
      </c>
      <c r="X1795" s="11">
        <v>92</v>
      </c>
      <c r="Y1795">
        <v>1</v>
      </c>
      <c r="Z1795" s="46" cm="1">
        <f t="array" ref="Z1795">IF(V1795="NA",$AD$2,(INDEX($BL$4:$BL$73,MATCH(V1795&amp;W1795,$BK$4:$BK$73&amp;$BJ$4:$BJ$73,0))))</f>
        <v>4.1970782120221983E-2</v>
      </c>
      <c r="AA1795" s="46">
        <f t="shared" si="35"/>
        <v>1.041970782120222</v>
      </c>
      <c r="AB1795" s="46"/>
    </row>
    <row r="1796" spans="1:28" x14ac:dyDescent="0.25">
      <c r="A1796">
        <v>7456</v>
      </c>
      <c r="B1796" s="1">
        <v>45534.406231388901</v>
      </c>
      <c r="C1796" s="1">
        <v>45534</v>
      </c>
      <c r="D1796" t="s">
        <v>9100</v>
      </c>
      <c r="E1796" t="s">
        <v>9101</v>
      </c>
      <c r="F1796" t="s">
        <v>790</v>
      </c>
      <c r="G1796">
        <v>72</v>
      </c>
      <c r="H1796" t="b">
        <v>0</v>
      </c>
      <c r="I1796" t="s">
        <v>9240</v>
      </c>
      <c r="J1796" t="s">
        <v>9711</v>
      </c>
      <c r="K1796" t="s">
        <v>7</v>
      </c>
      <c r="L1796" t="b">
        <v>0</v>
      </c>
      <c r="M1796" t="s">
        <v>11850</v>
      </c>
      <c r="N1796" t="b">
        <v>0</v>
      </c>
      <c r="O1796" t="b">
        <v>0</v>
      </c>
      <c r="P1796" t="b">
        <v>0</v>
      </c>
      <c r="Q1796" t="b">
        <v>1</v>
      </c>
      <c r="R1796" t="s">
        <v>11851</v>
      </c>
      <c r="S1796">
        <v>40</v>
      </c>
      <c r="T1796" t="b">
        <v>0</v>
      </c>
      <c r="V1796" t="s">
        <v>892</v>
      </c>
      <c r="W1796">
        <v>4</v>
      </c>
      <c r="X1796" s="11">
        <v>72</v>
      </c>
      <c r="Y1796">
        <v>1</v>
      </c>
      <c r="Z1796" s="46" cm="1">
        <f t="array" ref="Z1796">IF(V1796="NA",$AD$2,(INDEX($BL$4:$BL$73,MATCH(V1796&amp;W1796,$BK$4:$BK$73&amp;$BJ$4:$BJ$73,0))))</f>
        <v>1.0498615788681274E-2</v>
      </c>
      <c r="AA1796" s="46">
        <f t="shared" ref="AA1796:AA1859" si="36">Y1796+Z1796</f>
        <v>1.0104986157886813</v>
      </c>
      <c r="AB1796" s="46"/>
    </row>
    <row r="1797" spans="1:28" x14ac:dyDescent="0.25">
      <c r="A1797">
        <v>7461</v>
      </c>
      <c r="B1797" s="1">
        <v>45534.403941886601</v>
      </c>
      <c r="C1797" s="1">
        <v>45534</v>
      </c>
      <c r="D1797" t="s">
        <v>9100</v>
      </c>
      <c r="E1797" t="s">
        <v>9101</v>
      </c>
      <c r="F1797" t="s">
        <v>664</v>
      </c>
      <c r="G1797">
        <v>74</v>
      </c>
      <c r="H1797" t="b">
        <v>0</v>
      </c>
      <c r="I1797" t="s">
        <v>9240</v>
      </c>
      <c r="J1797" t="s">
        <v>9711</v>
      </c>
      <c r="K1797" t="s">
        <v>7</v>
      </c>
      <c r="L1797" t="b">
        <v>0</v>
      </c>
      <c r="M1797" t="s">
        <v>11852</v>
      </c>
      <c r="N1797" t="b">
        <v>0</v>
      </c>
      <c r="O1797" t="b">
        <v>0</v>
      </c>
      <c r="P1797" t="b">
        <v>0</v>
      </c>
      <c r="Q1797" t="b">
        <v>1</v>
      </c>
      <c r="R1797" t="s">
        <v>11853</v>
      </c>
      <c r="S1797">
        <v>40</v>
      </c>
      <c r="T1797" t="b">
        <v>0</v>
      </c>
      <c r="V1797" t="s">
        <v>886</v>
      </c>
      <c r="W1797">
        <v>4</v>
      </c>
      <c r="X1797" s="11">
        <v>77</v>
      </c>
      <c r="Y1797">
        <v>1</v>
      </c>
      <c r="Z1797" s="46" cm="1">
        <f t="array" ref="Z1797">IF(V1797="NA",$AD$2,(INDEX($BL$4:$BL$73,MATCH(V1797&amp;W1797,$BK$4:$BK$73&amp;$BJ$4:$BJ$73,0))))</f>
        <v>1.0498615788681297E-2</v>
      </c>
      <c r="AA1797" s="46">
        <f t="shared" si="36"/>
        <v>1.0104986157886813</v>
      </c>
      <c r="AB1797" s="46"/>
    </row>
    <row r="1798" spans="1:28" x14ac:dyDescent="0.25">
      <c r="A1798">
        <v>7465</v>
      </c>
      <c r="B1798" s="1">
        <v>45534.402514687499</v>
      </c>
      <c r="C1798" s="1">
        <v>45534</v>
      </c>
      <c r="D1798" t="s">
        <v>9100</v>
      </c>
      <c r="E1798" t="s">
        <v>9101</v>
      </c>
      <c r="F1798" t="s">
        <v>790</v>
      </c>
      <c r="G1798">
        <v>74</v>
      </c>
      <c r="H1798" t="b">
        <v>0</v>
      </c>
      <c r="I1798" t="s">
        <v>9240</v>
      </c>
      <c r="J1798" t="s">
        <v>9711</v>
      </c>
      <c r="K1798" t="s">
        <v>7</v>
      </c>
      <c r="L1798" t="b">
        <v>0</v>
      </c>
      <c r="M1798" t="s">
        <v>11854</v>
      </c>
      <c r="N1798" t="b">
        <v>0</v>
      </c>
      <c r="O1798" t="b">
        <v>0</v>
      </c>
      <c r="P1798" t="b">
        <v>0</v>
      </c>
      <c r="Q1798" t="b">
        <v>1</v>
      </c>
      <c r="R1798" t="s">
        <v>11855</v>
      </c>
      <c r="S1798">
        <v>40</v>
      </c>
      <c r="T1798" t="b">
        <v>0</v>
      </c>
      <c r="V1798" t="s">
        <v>8</v>
      </c>
      <c r="W1798" t="s">
        <v>8</v>
      </c>
      <c r="X1798" s="11">
        <v>77</v>
      </c>
      <c r="Y1798">
        <v>1</v>
      </c>
      <c r="Z1798" s="46" cm="1">
        <f t="array" ref="Z1798">IF(V1798="NA",$AD$2,(INDEX($BL$4:$BL$73,MATCH(V1798&amp;W1798,$BK$4:$BK$73&amp;$BJ$4:$BJ$73,0))))</f>
        <v>-4.0430703315750931E-2</v>
      </c>
      <c r="AA1798" s="46">
        <f t="shared" si="36"/>
        <v>0.95956929668424906</v>
      </c>
      <c r="AB1798" s="46"/>
    </row>
    <row r="1799" spans="1:28" x14ac:dyDescent="0.25">
      <c r="A1799">
        <v>7466</v>
      </c>
      <c r="B1799" s="1">
        <v>45534.402184479201</v>
      </c>
      <c r="C1799" s="1">
        <v>45534</v>
      </c>
      <c r="D1799" t="s">
        <v>9100</v>
      </c>
      <c r="E1799" t="s">
        <v>9101</v>
      </c>
      <c r="F1799" t="s">
        <v>664</v>
      </c>
      <c r="G1799">
        <v>81</v>
      </c>
      <c r="H1799" t="b">
        <v>0</v>
      </c>
      <c r="I1799" t="s">
        <v>9240</v>
      </c>
      <c r="J1799" t="s">
        <v>9711</v>
      </c>
      <c r="K1799" t="s">
        <v>7</v>
      </c>
      <c r="L1799" t="b">
        <v>0</v>
      </c>
      <c r="M1799" t="s">
        <v>11856</v>
      </c>
      <c r="N1799" t="b">
        <v>0</v>
      </c>
      <c r="O1799" t="b">
        <v>0</v>
      </c>
      <c r="P1799" t="b">
        <v>0</v>
      </c>
      <c r="Q1799" t="b">
        <v>1</v>
      </c>
      <c r="R1799" t="s">
        <v>11857</v>
      </c>
      <c r="S1799">
        <v>40</v>
      </c>
      <c r="T1799" t="b">
        <v>0</v>
      </c>
      <c r="V1799" t="s">
        <v>8</v>
      </c>
      <c r="W1799" t="s">
        <v>8</v>
      </c>
      <c r="X1799" s="11">
        <v>82</v>
      </c>
      <c r="Y1799">
        <v>1</v>
      </c>
      <c r="Z1799" s="46" cm="1">
        <f t="array" ref="Z1799">IF(V1799="NA",$AD$2,(INDEX($BL$4:$BL$73,MATCH(V1799&amp;W1799,$BK$4:$BK$73&amp;$BJ$4:$BJ$73,0))))</f>
        <v>-4.0430703315750931E-2</v>
      </c>
      <c r="AA1799" s="46">
        <f t="shared" si="36"/>
        <v>0.95956929668424906</v>
      </c>
      <c r="AB1799" s="46"/>
    </row>
    <row r="1800" spans="1:28" x14ac:dyDescent="0.25">
      <c r="A1800">
        <v>7467</v>
      </c>
      <c r="B1800" s="1">
        <v>45534.401834513897</v>
      </c>
      <c r="C1800" s="1">
        <v>45534</v>
      </c>
      <c r="D1800" t="s">
        <v>9100</v>
      </c>
      <c r="E1800" t="s">
        <v>9101</v>
      </c>
      <c r="F1800" t="s">
        <v>664</v>
      </c>
      <c r="G1800">
        <v>77</v>
      </c>
      <c r="H1800" t="b">
        <v>0</v>
      </c>
      <c r="I1800" t="s">
        <v>9240</v>
      </c>
      <c r="J1800" t="s">
        <v>9711</v>
      </c>
      <c r="K1800" t="s">
        <v>7</v>
      </c>
      <c r="L1800" t="b">
        <v>0</v>
      </c>
      <c r="M1800" t="s">
        <v>11858</v>
      </c>
      <c r="N1800" t="b">
        <v>0</v>
      </c>
      <c r="O1800" t="b">
        <v>0</v>
      </c>
      <c r="P1800" t="b">
        <v>0</v>
      </c>
      <c r="Q1800" t="b">
        <v>1</v>
      </c>
      <c r="R1800" t="s">
        <v>11859</v>
      </c>
      <c r="S1800">
        <v>40</v>
      </c>
      <c r="T1800" t="b">
        <v>0</v>
      </c>
      <c r="V1800" t="s">
        <v>740</v>
      </c>
      <c r="W1800">
        <v>4</v>
      </c>
      <c r="X1800" s="11">
        <v>77</v>
      </c>
      <c r="Y1800">
        <v>1</v>
      </c>
      <c r="Z1800" s="46" cm="1">
        <f t="array" ref="Z1800">IF(V1800="NA",$AD$2,(INDEX($BL$4:$BL$73,MATCH(V1800&amp;W1800,$BK$4:$BK$73&amp;$BJ$4:$BJ$73,0))))</f>
        <v>1.0498615788681253E-2</v>
      </c>
      <c r="AA1800" s="46">
        <f t="shared" si="36"/>
        <v>1.0104986157886813</v>
      </c>
      <c r="AB1800" s="46"/>
    </row>
    <row r="1801" spans="1:28" x14ac:dyDescent="0.25">
      <c r="A1801">
        <v>7474</v>
      </c>
      <c r="B1801" s="1">
        <v>45534.398432453701</v>
      </c>
      <c r="C1801" s="1">
        <v>45534</v>
      </c>
      <c r="D1801" t="s">
        <v>9100</v>
      </c>
      <c r="E1801" t="s">
        <v>9101</v>
      </c>
      <c r="F1801" t="s">
        <v>790</v>
      </c>
      <c r="G1801">
        <v>72</v>
      </c>
      <c r="H1801" t="b">
        <v>0</v>
      </c>
      <c r="I1801" t="s">
        <v>9240</v>
      </c>
      <c r="J1801" t="s">
        <v>9711</v>
      </c>
      <c r="K1801" t="s">
        <v>7</v>
      </c>
      <c r="L1801" t="b">
        <v>0</v>
      </c>
      <c r="M1801" t="s">
        <v>11860</v>
      </c>
      <c r="N1801" t="b">
        <v>0</v>
      </c>
      <c r="O1801" t="b">
        <v>0</v>
      </c>
      <c r="P1801" t="b">
        <v>0</v>
      </c>
      <c r="Q1801" t="b">
        <v>1</v>
      </c>
      <c r="R1801" t="s">
        <v>11861</v>
      </c>
      <c r="S1801">
        <v>40</v>
      </c>
      <c r="T1801" t="b">
        <v>0</v>
      </c>
      <c r="V1801" t="s">
        <v>888</v>
      </c>
      <c r="W1801">
        <v>4</v>
      </c>
      <c r="X1801" s="11">
        <v>72</v>
      </c>
      <c r="Y1801">
        <v>1</v>
      </c>
      <c r="Z1801" s="46" cm="1">
        <f t="array" ref="Z1801">IF(V1801="NA",$AD$2,(INDEX($BL$4:$BL$73,MATCH(V1801&amp;W1801,$BK$4:$BK$73&amp;$BJ$4:$BJ$73,0))))</f>
        <v>1.0498615788681257E-2</v>
      </c>
      <c r="AA1801" s="46">
        <f t="shared" si="36"/>
        <v>1.0104986157886813</v>
      </c>
      <c r="AB1801" s="46"/>
    </row>
    <row r="1802" spans="1:28" x14ac:dyDescent="0.25">
      <c r="A1802">
        <v>7475</v>
      </c>
      <c r="B1802" s="1">
        <v>45534.397662280098</v>
      </c>
      <c r="C1802" s="1">
        <v>45534</v>
      </c>
      <c r="D1802" t="s">
        <v>9100</v>
      </c>
      <c r="E1802" t="s">
        <v>9101</v>
      </c>
      <c r="F1802" t="s">
        <v>790</v>
      </c>
      <c r="G1802">
        <v>74</v>
      </c>
      <c r="H1802" t="b">
        <v>0</v>
      </c>
      <c r="I1802" t="s">
        <v>9240</v>
      </c>
      <c r="J1802" t="s">
        <v>9711</v>
      </c>
      <c r="K1802" t="s">
        <v>7</v>
      </c>
      <c r="L1802" t="b">
        <v>0</v>
      </c>
      <c r="M1802" t="s">
        <v>6712</v>
      </c>
      <c r="N1802" t="b">
        <v>0</v>
      </c>
      <c r="O1802" t="b">
        <v>0</v>
      </c>
      <c r="P1802" t="b">
        <v>0</v>
      </c>
      <c r="Q1802" t="b">
        <v>1</v>
      </c>
      <c r="R1802" t="s">
        <v>1359</v>
      </c>
      <c r="S1802">
        <v>40</v>
      </c>
      <c r="T1802" t="b">
        <v>0</v>
      </c>
      <c r="V1802" t="s">
        <v>8</v>
      </c>
      <c r="W1802" t="s">
        <v>8</v>
      </c>
      <c r="X1802" s="11">
        <v>77</v>
      </c>
      <c r="Y1802">
        <v>1</v>
      </c>
      <c r="Z1802" s="46" cm="1">
        <f t="array" ref="Z1802">IF(V1802="NA",$AD$2,(INDEX($BL$4:$BL$73,MATCH(V1802&amp;W1802,$BK$4:$BK$73&amp;$BJ$4:$BJ$73,0))))</f>
        <v>-4.0430703315750931E-2</v>
      </c>
      <c r="AA1802" s="46">
        <f t="shared" si="36"/>
        <v>0.95956929668424906</v>
      </c>
      <c r="AB1802" s="46"/>
    </row>
    <row r="1803" spans="1:28" x14ac:dyDescent="0.25">
      <c r="A1803">
        <v>7476</v>
      </c>
      <c r="B1803" s="1">
        <v>45534.397243645799</v>
      </c>
      <c r="C1803" s="1">
        <v>45534</v>
      </c>
      <c r="D1803" t="s">
        <v>9100</v>
      </c>
      <c r="E1803" t="s">
        <v>9101</v>
      </c>
      <c r="F1803" t="s">
        <v>664</v>
      </c>
      <c r="G1803">
        <v>75</v>
      </c>
      <c r="H1803" t="b">
        <v>0</v>
      </c>
      <c r="I1803" t="s">
        <v>9240</v>
      </c>
      <c r="J1803" t="s">
        <v>9159</v>
      </c>
      <c r="K1803" t="s">
        <v>7</v>
      </c>
      <c r="L1803" t="b">
        <v>0</v>
      </c>
      <c r="M1803" t="s">
        <v>11862</v>
      </c>
      <c r="N1803" t="b">
        <v>0</v>
      </c>
      <c r="O1803" t="b">
        <v>0</v>
      </c>
      <c r="P1803" t="b">
        <v>0</v>
      </c>
      <c r="Q1803" t="b">
        <v>1</v>
      </c>
      <c r="R1803" t="s">
        <v>11863</v>
      </c>
      <c r="S1803">
        <v>40</v>
      </c>
      <c r="T1803" t="b">
        <v>0</v>
      </c>
      <c r="V1803" t="s">
        <v>742</v>
      </c>
      <c r="W1803">
        <v>4</v>
      </c>
      <c r="X1803" s="11">
        <v>77</v>
      </c>
      <c r="Y1803">
        <v>1</v>
      </c>
      <c r="Z1803" s="46" cm="1">
        <f t="array" ref="Z1803">IF(V1803="NA",$AD$2,(INDEX($BL$4:$BL$73,MATCH(V1803&amp;W1803,$BK$4:$BK$73&amp;$BJ$4:$BJ$73,0))))</f>
        <v>1.1678733304575913E-2</v>
      </c>
      <c r="AA1803" s="46">
        <f t="shared" si="36"/>
        <v>1.0116787333045758</v>
      </c>
      <c r="AB1803" s="46"/>
    </row>
    <row r="1804" spans="1:28" x14ac:dyDescent="0.25">
      <c r="A1804">
        <v>7477</v>
      </c>
      <c r="B1804" s="1">
        <v>45534.396887037001</v>
      </c>
      <c r="C1804" s="1">
        <v>45534</v>
      </c>
      <c r="D1804" t="s">
        <v>9100</v>
      </c>
      <c r="E1804" t="s">
        <v>9101</v>
      </c>
      <c r="F1804" t="s">
        <v>664</v>
      </c>
      <c r="G1804">
        <v>79</v>
      </c>
      <c r="H1804" t="b">
        <v>0</v>
      </c>
      <c r="I1804" t="s">
        <v>9240</v>
      </c>
      <c r="J1804" t="s">
        <v>9159</v>
      </c>
      <c r="K1804" t="s">
        <v>7</v>
      </c>
      <c r="L1804" t="b">
        <v>0</v>
      </c>
      <c r="M1804" t="s">
        <v>11864</v>
      </c>
      <c r="N1804" t="b">
        <v>0</v>
      </c>
      <c r="O1804" t="b">
        <v>0</v>
      </c>
      <c r="P1804" t="b">
        <v>0</v>
      </c>
      <c r="Q1804" t="b">
        <v>1</v>
      </c>
      <c r="R1804" t="s">
        <v>11865</v>
      </c>
      <c r="S1804">
        <v>40</v>
      </c>
      <c r="T1804" t="b">
        <v>0</v>
      </c>
      <c r="V1804" t="s">
        <v>8</v>
      </c>
      <c r="W1804" t="s">
        <v>8</v>
      </c>
      <c r="X1804" s="11">
        <v>82</v>
      </c>
      <c r="Y1804">
        <v>1</v>
      </c>
      <c r="Z1804" s="46" cm="1">
        <f t="array" ref="Z1804">IF(V1804="NA",$AD$2,(INDEX($BL$4:$BL$73,MATCH(V1804&amp;W1804,$BK$4:$BK$73&amp;$BJ$4:$BJ$73,0))))</f>
        <v>-4.0430703315750931E-2</v>
      </c>
      <c r="AA1804" s="46">
        <f t="shared" si="36"/>
        <v>0.95956929668424906</v>
      </c>
      <c r="AB1804" s="46"/>
    </row>
    <row r="1805" spans="1:28" x14ac:dyDescent="0.25">
      <c r="A1805">
        <v>7478</v>
      </c>
      <c r="B1805" s="1">
        <v>45534.396571794001</v>
      </c>
      <c r="C1805" s="1">
        <v>45534</v>
      </c>
      <c r="D1805" t="s">
        <v>9100</v>
      </c>
      <c r="E1805" t="s">
        <v>9101</v>
      </c>
      <c r="F1805" t="s">
        <v>664</v>
      </c>
      <c r="G1805">
        <v>75</v>
      </c>
      <c r="H1805" t="b">
        <v>0</v>
      </c>
      <c r="I1805" t="s">
        <v>9240</v>
      </c>
      <c r="J1805" t="s">
        <v>9159</v>
      </c>
      <c r="K1805" t="s">
        <v>7</v>
      </c>
      <c r="L1805" t="b">
        <v>0</v>
      </c>
      <c r="M1805" t="s">
        <v>11866</v>
      </c>
      <c r="N1805" t="b">
        <v>0</v>
      </c>
      <c r="O1805" t="b">
        <v>0</v>
      </c>
      <c r="P1805" t="b">
        <v>0</v>
      </c>
      <c r="Q1805" t="b">
        <v>1</v>
      </c>
      <c r="R1805" t="s">
        <v>11867</v>
      </c>
      <c r="S1805">
        <v>40</v>
      </c>
      <c r="T1805" t="b">
        <v>0</v>
      </c>
      <c r="V1805" t="s">
        <v>892</v>
      </c>
      <c r="W1805">
        <v>4</v>
      </c>
      <c r="X1805" s="11">
        <v>77</v>
      </c>
      <c r="Y1805">
        <v>1</v>
      </c>
      <c r="Z1805" s="46" cm="1">
        <f t="array" ref="Z1805">IF(V1805="NA",$AD$2,(INDEX($BL$4:$BL$73,MATCH(V1805&amp;W1805,$BK$4:$BK$73&amp;$BJ$4:$BJ$73,0))))</f>
        <v>1.0498615788681274E-2</v>
      </c>
      <c r="AA1805" s="46">
        <f t="shared" si="36"/>
        <v>1.0104986157886813</v>
      </c>
      <c r="AB1805" s="46"/>
    </row>
    <row r="1806" spans="1:28" x14ac:dyDescent="0.25">
      <c r="A1806">
        <v>7484</v>
      </c>
      <c r="B1806" s="1">
        <v>45534.393492523202</v>
      </c>
      <c r="C1806" s="1">
        <v>45534</v>
      </c>
      <c r="D1806" t="s">
        <v>9100</v>
      </c>
      <c r="E1806" t="s">
        <v>9101</v>
      </c>
      <c r="F1806" t="s">
        <v>664</v>
      </c>
      <c r="G1806">
        <v>73</v>
      </c>
      <c r="H1806" t="b">
        <v>0</v>
      </c>
      <c r="I1806" t="s">
        <v>9240</v>
      </c>
      <c r="J1806" t="s">
        <v>9159</v>
      </c>
      <c r="K1806" t="s">
        <v>7</v>
      </c>
      <c r="L1806" t="b">
        <v>0</v>
      </c>
      <c r="M1806" t="s">
        <v>11868</v>
      </c>
      <c r="N1806" t="b">
        <v>0</v>
      </c>
      <c r="O1806" t="b">
        <v>0</v>
      </c>
      <c r="P1806" t="b">
        <v>0</v>
      </c>
      <c r="Q1806" t="b">
        <v>1</v>
      </c>
      <c r="R1806" t="s">
        <v>11869</v>
      </c>
      <c r="S1806">
        <v>40</v>
      </c>
      <c r="T1806" t="b">
        <v>0</v>
      </c>
      <c r="V1806" t="s">
        <v>886</v>
      </c>
      <c r="W1806">
        <v>4</v>
      </c>
      <c r="X1806" s="11">
        <v>77</v>
      </c>
      <c r="Y1806">
        <v>1</v>
      </c>
      <c r="Z1806" s="46" cm="1">
        <f t="array" ref="Z1806">IF(V1806="NA",$AD$2,(INDEX($BL$4:$BL$73,MATCH(V1806&amp;W1806,$BK$4:$BK$73&amp;$BJ$4:$BJ$73,0))))</f>
        <v>1.0498615788681297E-2</v>
      </c>
      <c r="AA1806" s="46">
        <f t="shared" si="36"/>
        <v>1.0104986157886813</v>
      </c>
      <c r="AB1806" s="46"/>
    </row>
    <row r="1807" spans="1:28" x14ac:dyDescent="0.25">
      <c r="A1807">
        <v>7485</v>
      </c>
      <c r="B1807" s="1">
        <v>45534.393171643504</v>
      </c>
      <c r="C1807" s="1">
        <v>45534</v>
      </c>
      <c r="D1807" t="s">
        <v>9100</v>
      </c>
      <c r="E1807" t="s">
        <v>9101</v>
      </c>
      <c r="F1807" t="s">
        <v>790</v>
      </c>
      <c r="G1807">
        <v>77</v>
      </c>
      <c r="H1807" t="b">
        <v>0</v>
      </c>
      <c r="I1807" t="s">
        <v>9240</v>
      </c>
      <c r="J1807" t="s">
        <v>9159</v>
      </c>
      <c r="K1807" t="s">
        <v>7</v>
      </c>
      <c r="L1807" t="b">
        <v>0</v>
      </c>
      <c r="M1807" t="s">
        <v>11870</v>
      </c>
      <c r="N1807" t="b">
        <v>0</v>
      </c>
      <c r="O1807" t="b">
        <v>0</v>
      </c>
      <c r="P1807" t="b">
        <v>0</v>
      </c>
      <c r="Q1807" t="b">
        <v>1</v>
      </c>
      <c r="R1807" t="s">
        <v>11871</v>
      </c>
      <c r="S1807">
        <v>40</v>
      </c>
      <c r="T1807" t="b">
        <v>0</v>
      </c>
      <c r="V1807" t="s">
        <v>8</v>
      </c>
      <c r="W1807" t="s">
        <v>8</v>
      </c>
      <c r="X1807" s="11">
        <v>77</v>
      </c>
      <c r="Y1807">
        <v>1</v>
      </c>
      <c r="Z1807" s="46" cm="1">
        <f t="array" ref="Z1807">IF(V1807="NA",$AD$2,(INDEX($BL$4:$BL$73,MATCH(V1807&amp;W1807,$BK$4:$BK$73&amp;$BJ$4:$BJ$73,0))))</f>
        <v>-4.0430703315750931E-2</v>
      </c>
      <c r="AA1807" s="46">
        <f t="shared" si="36"/>
        <v>0.95956929668424906</v>
      </c>
      <c r="AB1807" s="46"/>
    </row>
    <row r="1808" spans="1:28" x14ac:dyDescent="0.25">
      <c r="A1808">
        <v>7488</v>
      </c>
      <c r="B1808" s="1">
        <v>45534.392270509299</v>
      </c>
      <c r="C1808" s="1">
        <v>45534</v>
      </c>
      <c r="D1808" t="s">
        <v>9100</v>
      </c>
      <c r="E1808" t="s">
        <v>9101</v>
      </c>
      <c r="F1808" t="s">
        <v>790</v>
      </c>
      <c r="G1808">
        <v>78</v>
      </c>
      <c r="H1808" t="b">
        <v>0</v>
      </c>
      <c r="I1808" t="s">
        <v>9240</v>
      </c>
      <c r="J1808" t="s">
        <v>9159</v>
      </c>
      <c r="K1808" t="s">
        <v>7</v>
      </c>
      <c r="L1808" t="b">
        <v>0</v>
      </c>
      <c r="M1808" t="s">
        <v>11872</v>
      </c>
      <c r="N1808" t="b">
        <v>0</v>
      </c>
      <c r="O1808" t="b">
        <v>0</v>
      </c>
      <c r="P1808" t="b">
        <v>0</v>
      </c>
      <c r="Q1808" t="b">
        <v>1</v>
      </c>
      <c r="R1808" t="s">
        <v>11873</v>
      </c>
      <c r="S1808">
        <v>40</v>
      </c>
      <c r="T1808" t="b">
        <v>0</v>
      </c>
      <c r="V1808" t="s">
        <v>8</v>
      </c>
      <c r="W1808" t="s">
        <v>8</v>
      </c>
      <c r="X1808" s="11">
        <v>82</v>
      </c>
      <c r="Y1808">
        <v>1</v>
      </c>
      <c r="Z1808" s="46" cm="1">
        <f t="array" ref="Z1808">IF(V1808="NA",$AD$2,(INDEX($BL$4:$BL$73,MATCH(V1808&amp;W1808,$BK$4:$BK$73&amp;$BJ$4:$BJ$73,0))))</f>
        <v>-4.0430703315750931E-2</v>
      </c>
      <c r="AA1808" s="46">
        <f t="shared" si="36"/>
        <v>0.95956929668424906</v>
      </c>
      <c r="AB1808" s="46"/>
    </row>
    <row r="1809" spans="1:28" x14ac:dyDescent="0.25">
      <c r="A1809">
        <v>7489</v>
      </c>
      <c r="B1809" s="1">
        <v>45534.391905648103</v>
      </c>
      <c r="C1809" s="1">
        <v>45534</v>
      </c>
      <c r="D1809" t="s">
        <v>9100</v>
      </c>
      <c r="E1809" t="s">
        <v>9101</v>
      </c>
      <c r="F1809" t="s">
        <v>790</v>
      </c>
      <c r="G1809">
        <v>79</v>
      </c>
      <c r="H1809" t="b">
        <v>0</v>
      </c>
      <c r="I1809" t="s">
        <v>9240</v>
      </c>
      <c r="J1809" t="s">
        <v>9159</v>
      </c>
      <c r="K1809" t="s">
        <v>7</v>
      </c>
      <c r="L1809" t="b">
        <v>0</v>
      </c>
      <c r="M1809" t="s">
        <v>11874</v>
      </c>
      <c r="N1809" t="b">
        <v>0</v>
      </c>
      <c r="O1809" t="b">
        <v>0</v>
      </c>
      <c r="P1809" t="b">
        <v>0</v>
      </c>
      <c r="Q1809" t="b">
        <v>1</v>
      </c>
      <c r="R1809" t="s">
        <v>11875</v>
      </c>
      <c r="S1809">
        <v>40</v>
      </c>
      <c r="T1809" t="b">
        <v>0</v>
      </c>
      <c r="V1809" t="s">
        <v>888</v>
      </c>
      <c r="W1809">
        <v>3</v>
      </c>
      <c r="X1809" s="11">
        <v>82</v>
      </c>
      <c r="Y1809">
        <v>1</v>
      </c>
      <c r="Z1809" s="46" cm="1">
        <f t="array" ref="Z1809">IF(V1809="NA",$AD$2,(INDEX($BL$4:$BL$73,MATCH(V1809&amp;W1809,$BK$4:$BK$73&amp;$BJ$4:$BJ$73,0))))</f>
        <v>1.8952516812716595E-2</v>
      </c>
      <c r="AA1809" s="46">
        <f t="shared" si="36"/>
        <v>1.0189525168127167</v>
      </c>
      <c r="AB1809" s="46"/>
    </row>
    <row r="1810" spans="1:28" x14ac:dyDescent="0.25">
      <c r="A1810">
        <v>7490</v>
      </c>
      <c r="B1810" s="1">
        <v>45534.391587824102</v>
      </c>
      <c r="C1810" s="1">
        <v>45534</v>
      </c>
      <c r="D1810" t="s">
        <v>9100</v>
      </c>
      <c r="E1810" t="s">
        <v>9101</v>
      </c>
      <c r="F1810" t="s">
        <v>664</v>
      </c>
      <c r="G1810">
        <v>80</v>
      </c>
      <c r="H1810" t="b">
        <v>0</v>
      </c>
      <c r="I1810" t="s">
        <v>9240</v>
      </c>
      <c r="J1810" t="s">
        <v>9159</v>
      </c>
      <c r="K1810" t="s">
        <v>7</v>
      </c>
      <c r="L1810" t="b">
        <v>0</v>
      </c>
      <c r="M1810" t="s">
        <v>11876</v>
      </c>
      <c r="N1810" t="b">
        <v>0</v>
      </c>
      <c r="O1810" t="b">
        <v>0</v>
      </c>
      <c r="P1810" t="b">
        <v>0</v>
      </c>
      <c r="Q1810" t="b">
        <v>1</v>
      </c>
      <c r="R1810" t="s">
        <v>11877</v>
      </c>
      <c r="S1810">
        <v>40</v>
      </c>
      <c r="T1810" t="b">
        <v>0</v>
      </c>
      <c r="V1810" t="s">
        <v>886</v>
      </c>
      <c r="W1810">
        <v>4</v>
      </c>
      <c r="X1810" s="11">
        <v>82</v>
      </c>
      <c r="Y1810">
        <v>1</v>
      </c>
      <c r="Z1810" s="46" cm="1">
        <f t="array" ref="Z1810">IF(V1810="NA",$AD$2,(INDEX($BL$4:$BL$73,MATCH(V1810&amp;W1810,$BK$4:$BK$73&amp;$BJ$4:$BJ$73,0))))</f>
        <v>1.0498615788681297E-2</v>
      </c>
      <c r="AA1810" s="46">
        <f t="shared" si="36"/>
        <v>1.0104986157886813</v>
      </c>
      <c r="AB1810" s="46"/>
    </row>
    <row r="1811" spans="1:28" x14ac:dyDescent="0.25">
      <c r="A1811">
        <v>7491</v>
      </c>
      <c r="B1811" s="1">
        <v>45534.391318911999</v>
      </c>
      <c r="C1811" s="1">
        <v>45534</v>
      </c>
      <c r="D1811" t="s">
        <v>9100</v>
      </c>
      <c r="E1811" t="s">
        <v>9101</v>
      </c>
      <c r="F1811" t="s">
        <v>790</v>
      </c>
      <c r="G1811">
        <v>71</v>
      </c>
      <c r="H1811" t="b">
        <v>0</v>
      </c>
      <c r="I1811" t="s">
        <v>9240</v>
      </c>
      <c r="J1811" t="s">
        <v>9159</v>
      </c>
      <c r="K1811" t="s">
        <v>7</v>
      </c>
      <c r="L1811" t="b">
        <v>0</v>
      </c>
      <c r="M1811" t="s">
        <v>11878</v>
      </c>
      <c r="N1811" t="b">
        <v>0</v>
      </c>
      <c r="O1811" t="b">
        <v>0</v>
      </c>
      <c r="P1811" t="b">
        <v>0</v>
      </c>
      <c r="Q1811" t="b">
        <v>1</v>
      </c>
      <c r="R1811" t="s">
        <v>11879</v>
      </c>
      <c r="S1811">
        <v>40</v>
      </c>
      <c r="T1811" t="b">
        <v>0</v>
      </c>
      <c r="V1811" t="s">
        <v>886</v>
      </c>
      <c r="W1811">
        <v>4</v>
      </c>
      <c r="X1811" s="11">
        <v>72</v>
      </c>
      <c r="Y1811">
        <v>1</v>
      </c>
      <c r="Z1811" s="46" cm="1">
        <f t="array" ref="Z1811">IF(V1811="NA",$AD$2,(INDEX($BL$4:$BL$73,MATCH(V1811&amp;W1811,$BK$4:$BK$73&amp;$BJ$4:$BJ$73,0))))</f>
        <v>1.0498615788681297E-2</v>
      </c>
      <c r="AA1811" s="46">
        <f t="shared" si="36"/>
        <v>1.0104986157886813</v>
      </c>
      <c r="AB1811" s="46"/>
    </row>
    <row r="1812" spans="1:28" x14ac:dyDescent="0.25">
      <c r="A1812">
        <v>7503</v>
      </c>
      <c r="B1812" s="1">
        <v>45534.379209919003</v>
      </c>
      <c r="C1812" s="1">
        <v>45534</v>
      </c>
      <c r="D1812" t="s">
        <v>9100</v>
      </c>
      <c r="E1812" t="s">
        <v>9101</v>
      </c>
      <c r="F1812" t="s">
        <v>664</v>
      </c>
      <c r="G1812">
        <v>77</v>
      </c>
      <c r="H1812" t="b">
        <v>0</v>
      </c>
      <c r="I1812" t="s">
        <v>9240</v>
      </c>
      <c r="J1812" t="s">
        <v>9159</v>
      </c>
      <c r="K1812" t="s">
        <v>7</v>
      </c>
      <c r="L1812" t="b">
        <v>0</v>
      </c>
      <c r="M1812" t="s">
        <v>11880</v>
      </c>
      <c r="N1812" t="b">
        <v>0</v>
      </c>
      <c r="O1812" t="b">
        <v>0</v>
      </c>
      <c r="P1812" t="b">
        <v>0</v>
      </c>
      <c r="Q1812" t="b">
        <v>1</v>
      </c>
      <c r="R1812" t="s">
        <v>11881</v>
      </c>
      <c r="S1812">
        <v>40</v>
      </c>
      <c r="T1812" t="b">
        <v>0</v>
      </c>
      <c r="V1812" t="s">
        <v>892</v>
      </c>
      <c r="W1812">
        <v>4</v>
      </c>
      <c r="X1812" s="11">
        <v>77</v>
      </c>
      <c r="Y1812">
        <v>1</v>
      </c>
      <c r="Z1812" s="46" cm="1">
        <f t="array" ref="Z1812">IF(V1812="NA",$AD$2,(INDEX($BL$4:$BL$73,MATCH(V1812&amp;W1812,$BK$4:$BK$73&amp;$BJ$4:$BJ$73,0))))</f>
        <v>1.0498615788681274E-2</v>
      </c>
      <c r="AA1812" s="46">
        <f t="shared" si="36"/>
        <v>1.0104986157886813</v>
      </c>
      <c r="AB1812" s="46"/>
    </row>
    <row r="1813" spans="1:28" x14ac:dyDescent="0.25">
      <c r="A1813">
        <v>7504</v>
      </c>
      <c r="B1813" s="1">
        <v>45534.378822604202</v>
      </c>
      <c r="C1813" s="1">
        <v>45534</v>
      </c>
      <c r="D1813" t="s">
        <v>9100</v>
      </c>
      <c r="E1813" t="s">
        <v>9101</v>
      </c>
      <c r="F1813" t="s">
        <v>790</v>
      </c>
      <c r="G1813">
        <v>82</v>
      </c>
      <c r="H1813" t="b">
        <v>0</v>
      </c>
      <c r="I1813" t="s">
        <v>9240</v>
      </c>
      <c r="J1813" t="s">
        <v>9159</v>
      </c>
      <c r="K1813" t="s">
        <v>7</v>
      </c>
      <c r="L1813" t="b">
        <v>0</v>
      </c>
      <c r="M1813" t="s">
        <v>11882</v>
      </c>
      <c r="N1813" t="b">
        <v>0</v>
      </c>
      <c r="O1813" t="b">
        <v>0</v>
      </c>
      <c r="P1813" t="b">
        <v>0</v>
      </c>
      <c r="Q1813" t="b">
        <v>1</v>
      </c>
      <c r="R1813" t="s">
        <v>11883</v>
      </c>
      <c r="S1813">
        <v>40</v>
      </c>
      <c r="T1813" t="b">
        <v>0</v>
      </c>
      <c r="V1813" t="s">
        <v>8</v>
      </c>
      <c r="W1813" t="s">
        <v>8</v>
      </c>
      <c r="X1813" s="11">
        <v>82</v>
      </c>
      <c r="Y1813">
        <v>1</v>
      </c>
      <c r="Z1813" s="46" cm="1">
        <f t="array" ref="Z1813">IF(V1813="NA",$AD$2,(INDEX($BL$4:$BL$73,MATCH(V1813&amp;W1813,$BK$4:$BK$73&amp;$BJ$4:$BJ$73,0))))</f>
        <v>-4.0430703315750931E-2</v>
      </c>
      <c r="AA1813" s="46">
        <f t="shared" si="36"/>
        <v>0.95956929668424906</v>
      </c>
      <c r="AB1813" s="46"/>
    </row>
    <row r="1814" spans="1:28" x14ac:dyDescent="0.25">
      <c r="A1814">
        <v>7506</v>
      </c>
      <c r="B1814" s="1">
        <v>45534.378264999999</v>
      </c>
      <c r="C1814" s="1">
        <v>45534</v>
      </c>
      <c r="D1814" t="s">
        <v>9100</v>
      </c>
      <c r="E1814" t="s">
        <v>9101</v>
      </c>
      <c r="F1814" t="s">
        <v>664</v>
      </c>
      <c r="G1814">
        <v>78</v>
      </c>
      <c r="H1814" t="b">
        <v>0</v>
      </c>
      <c r="I1814" t="s">
        <v>9240</v>
      </c>
      <c r="J1814" t="s">
        <v>9159</v>
      </c>
      <c r="K1814" t="s">
        <v>7</v>
      </c>
      <c r="L1814" t="b">
        <v>0</v>
      </c>
      <c r="M1814" t="s">
        <v>11884</v>
      </c>
      <c r="N1814" t="b">
        <v>0</v>
      </c>
      <c r="O1814" t="b">
        <v>0</v>
      </c>
      <c r="P1814" t="b">
        <v>0</v>
      </c>
      <c r="Q1814" t="b">
        <v>1</v>
      </c>
      <c r="R1814" t="s">
        <v>11885</v>
      </c>
      <c r="S1814">
        <v>40</v>
      </c>
      <c r="T1814" t="b">
        <v>0</v>
      </c>
      <c r="V1814" t="s">
        <v>740</v>
      </c>
      <c r="W1814">
        <v>4</v>
      </c>
      <c r="X1814" s="11">
        <v>82</v>
      </c>
      <c r="Y1814">
        <v>1</v>
      </c>
      <c r="Z1814" s="46" cm="1">
        <f t="array" ref="Z1814">IF(V1814="NA",$AD$2,(INDEX($BL$4:$BL$73,MATCH(V1814&amp;W1814,$BK$4:$BK$73&amp;$BJ$4:$BJ$73,0))))</f>
        <v>1.0498615788681253E-2</v>
      </c>
      <c r="AA1814" s="46">
        <f t="shared" si="36"/>
        <v>1.0104986157886813</v>
      </c>
      <c r="AB1814" s="46"/>
    </row>
    <row r="1815" spans="1:28" x14ac:dyDescent="0.25">
      <c r="A1815">
        <v>7507</v>
      </c>
      <c r="B1815" s="1">
        <v>45534.377938044003</v>
      </c>
      <c r="C1815" s="1">
        <v>45534</v>
      </c>
      <c r="D1815" t="s">
        <v>9100</v>
      </c>
      <c r="E1815" t="s">
        <v>9101</v>
      </c>
      <c r="F1815" t="s">
        <v>664</v>
      </c>
      <c r="G1815">
        <v>70</v>
      </c>
      <c r="H1815" t="b">
        <v>0</v>
      </c>
      <c r="I1815" t="s">
        <v>9240</v>
      </c>
      <c r="J1815" t="s">
        <v>9159</v>
      </c>
      <c r="K1815" t="s">
        <v>7</v>
      </c>
      <c r="L1815" t="b">
        <v>0</v>
      </c>
      <c r="M1815" t="s">
        <v>11886</v>
      </c>
      <c r="N1815" t="b">
        <v>0</v>
      </c>
      <c r="O1815" t="b">
        <v>0</v>
      </c>
      <c r="P1815" t="b">
        <v>0</v>
      </c>
      <c r="Q1815" t="b">
        <v>1</v>
      </c>
      <c r="R1815" t="s">
        <v>11887</v>
      </c>
      <c r="S1815">
        <v>40</v>
      </c>
      <c r="T1815" t="b">
        <v>0</v>
      </c>
      <c r="V1815" t="s">
        <v>742</v>
      </c>
      <c r="W1815">
        <v>4</v>
      </c>
      <c r="X1815" s="11">
        <v>72</v>
      </c>
      <c r="Y1815">
        <v>1</v>
      </c>
      <c r="Z1815" s="46" cm="1">
        <f t="array" ref="Z1815">IF(V1815="NA",$AD$2,(INDEX($BL$4:$BL$73,MATCH(V1815&amp;W1815,$BK$4:$BK$73&amp;$BJ$4:$BJ$73,0))))</f>
        <v>1.1678733304575913E-2</v>
      </c>
      <c r="AA1815" s="46">
        <f t="shared" si="36"/>
        <v>1.0116787333045758</v>
      </c>
      <c r="AB1815" s="46"/>
    </row>
    <row r="1816" spans="1:28" x14ac:dyDescent="0.25">
      <c r="A1816">
        <v>7508</v>
      </c>
      <c r="B1816" s="1">
        <v>45534.377641643499</v>
      </c>
      <c r="C1816" s="1">
        <v>45534</v>
      </c>
      <c r="D1816" t="s">
        <v>9100</v>
      </c>
      <c r="E1816" t="s">
        <v>9101</v>
      </c>
      <c r="F1816" t="s">
        <v>664</v>
      </c>
      <c r="G1816">
        <v>75</v>
      </c>
      <c r="H1816" t="b">
        <v>0</v>
      </c>
      <c r="I1816" t="s">
        <v>9240</v>
      </c>
      <c r="J1816" t="s">
        <v>9159</v>
      </c>
      <c r="K1816" t="s">
        <v>7</v>
      </c>
      <c r="L1816" t="b">
        <v>0</v>
      </c>
      <c r="M1816" t="s">
        <v>11888</v>
      </c>
      <c r="N1816" t="b">
        <v>0</v>
      </c>
      <c r="O1816" t="b">
        <v>0</v>
      </c>
      <c r="P1816" t="b">
        <v>0</v>
      </c>
      <c r="Q1816" t="b">
        <v>1</v>
      </c>
      <c r="R1816" t="s">
        <v>11889</v>
      </c>
      <c r="S1816">
        <v>40</v>
      </c>
      <c r="T1816" t="b">
        <v>0</v>
      </c>
      <c r="V1816" t="s">
        <v>8</v>
      </c>
      <c r="W1816" t="s">
        <v>8</v>
      </c>
      <c r="X1816" s="11">
        <v>77</v>
      </c>
      <c r="Y1816">
        <v>1</v>
      </c>
      <c r="Z1816" s="46" cm="1">
        <f t="array" ref="Z1816">IF(V1816="NA",$AD$2,(INDEX($BL$4:$BL$73,MATCH(V1816&amp;W1816,$BK$4:$BK$73&amp;$BJ$4:$BJ$73,0))))</f>
        <v>-4.0430703315750931E-2</v>
      </c>
      <c r="AA1816" s="46">
        <f t="shared" si="36"/>
        <v>0.95956929668424906</v>
      </c>
      <c r="AB1816" s="46"/>
    </row>
    <row r="1817" spans="1:28" x14ac:dyDescent="0.25">
      <c r="A1817">
        <v>7509</v>
      </c>
      <c r="B1817" s="1">
        <v>45534.377325763897</v>
      </c>
      <c r="C1817" s="1">
        <v>45534</v>
      </c>
      <c r="D1817" t="s">
        <v>9100</v>
      </c>
      <c r="E1817" t="s">
        <v>9101</v>
      </c>
      <c r="F1817" t="s">
        <v>664</v>
      </c>
      <c r="G1817">
        <v>77</v>
      </c>
      <c r="H1817" t="b">
        <v>0</v>
      </c>
      <c r="I1817" t="s">
        <v>9240</v>
      </c>
      <c r="J1817" t="s">
        <v>9159</v>
      </c>
      <c r="K1817" t="s">
        <v>7</v>
      </c>
      <c r="L1817" t="b">
        <v>0</v>
      </c>
      <c r="M1817" t="s">
        <v>11890</v>
      </c>
      <c r="N1817" t="b">
        <v>0</v>
      </c>
      <c r="O1817" t="b">
        <v>0</v>
      </c>
      <c r="P1817" t="b">
        <v>0</v>
      </c>
      <c r="Q1817" t="b">
        <v>1</v>
      </c>
      <c r="R1817" t="s">
        <v>11891</v>
      </c>
      <c r="S1817">
        <v>40</v>
      </c>
      <c r="T1817" t="b">
        <v>0</v>
      </c>
      <c r="V1817" t="s">
        <v>893</v>
      </c>
      <c r="W1817">
        <v>4</v>
      </c>
      <c r="X1817" s="11">
        <v>77</v>
      </c>
      <c r="Y1817">
        <v>1</v>
      </c>
      <c r="Z1817" s="46" cm="1">
        <f t="array" ref="Z1817">IF(V1817="NA",$AD$2,(INDEX($BL$4:$BL$73,MATCH(V1817&amp;W1817,$BK$4:$BK$73&amp;$BJ$4:$BJ$73,0))))</f>
        <v>1.0498615788681286E-2</v>
      </c>
      <c r="AA1817" s="46">
        <f t="shared" si="36"/>
        <v>1.0104986157886813</v>
      </c>
      <c r="AB1817" s="46"/>
    </row>
    <row r="1818" spans="1:28" x14ac:dyDescent="0.25">
      <c r="A1818">
        <v>7511</v>
      </c>
      <c r="B1818" s="1">
        <v>45534.376744456</v>
      </c>
      <c r="C1818" s="1">
        <v>45534</v>
      </c>
      <c r="D1818" t="s">
        <v>9100</v>
      </c>
      <c r="E1818" t="s">
        <v>9101</v>
      </c>
      <c r="F1818" t="s">
        <v>790</v>
      </c>
      <c r="G1818">
        <v>78</v>
      </c>
      <c r="H1818" t="b">
        <v>0</v>
      </c>
      <c r="I1818" t="s">
        <v>9240</v>
      </c>
      <c r="J1818" t="s">
        <v>9159</v>
      </c>
      <c r="K1818" t="s">
        <v>7</v>
      </c>
      <c r="L1818" t="b">
        <v>0</v>
      </c>
      <c r="M1818" t="s">
        <v>6711</v>
      </c>
      <c r="N1818" t="b">
        <v>0</v>
      </c>
      <c r="O1818" t="b">
        <v>0</v>
      </c>
      <c r="P1818" t="b">
        <v>0</v>
      </c>
      <c r="Q1818" t="b">
        <v>1</v>
      </c>
      <c r="R1818" t="s">
        <v>2759</v>
      </c>
      <c r="S1818">
        <v>40</v>
      </c>
      <c r="T1818" t="b">
        <v>0</v>
      </c>
      <c r="V1818" t="s">
        <v>888</v>
      </c>
      <c r="W1818">
        <v>4</v>
      </c>
      <c r="X1818" s="11">
        <v>82</v>
      </c>
      <c r="Y1818">
        <v>1</v>
      </c>
      <c r="Z1818" s="46" cm="1">
        <f t="array" ref="Z1818">IF(V1818="NA",$AD$2,(INDEX($BL$4:$BL$73,MATCH(V1818&amp;W1818,$BK$4:$BK$73&amp;$BJ$4:$BJ$73,0))))</f>
        <v>1.0498615788681257E-2</v>
      </c>
      <c r="AA1818" s="46">
        <f t="shared" si="36"/>
        <v>1.0104986157886813</v>
      </c>
      <c r="AB1818" s="46"/>
    </row>
    <row r="1819" spans="1:28" x14ac:dyDescent="0.25">
      <c r="A1819">
        <v>7512</v>
      </c>
      <c r="B1819" s="1">
        <v>45534.376398576402</v>
      </c>
      <c r="C1819" s="1">
        <v>45534</v>
      </c>
      <c r="D1819" t="s">
        <v>9100</v>
      </c>
      <c r="E1819" t="s">
        <v>9101</v>
      </c>
      <c r="F1819" t="s">
        <v>664</v>
      </c>
      <c r="G1819">
        <v>83</v>
      </c>
      <c r="H1819" t="b">
        <v>0</v>
      </c>
      <c r="I1819" t="s">
        <v>9240</v>
      </c>
      <c r="J1819" t="s">
        <v>9159</v>
      </c>
      <c r="K1819" t="s">
        <v>7</v>
      </c>
      <c r="L1819" t="b">
        <v>0</v>
      </c>
      <c r="M1819" t="s">
        <v>11892</v>
      </c>
      <c r="N1819" t="b">
        <v>0</v>
      </c>
      <c r="O1819" t="b">
        <v>0</v>
      </c>
      <c r="P1819" t="b">
        <v>0</v>
      </c>
      <c r="Q1819" t="b">
        <v>1</v>
      </c>
      <c r="R1819" t="s">
        <v>11893</v>
      </c>
      <c r="S1819">
        <v>40</v>
      </c>
      <c r="T1819" t="b">
        <v>0</v>
      </c>
      <c r="V1819" t="s">
        <v>8</v>
      </c>
      <c r="W1819" t="s">
        <v>8</v>
      </c>
      <c r="X1819" s="11">
        <v>87</v>
      </c>
      <c r="Y1819">
        <v>1</v>
      </c>
      <c r="Z1819" s="46" cm="1">
        <f t="array" ref="Z1819">IF(V1819="NA",$AD$2,(INDEX($BL$4:$BL$73,MATCH(V1819&amp;W1819,$BK$4:$BK$73&amp;$BJ$4:$BJ$73,0))))</f>
        <v>-4.0430703315750931E-2</v>
      </c>
      <c r="AA1819" s="46">
        <f t="shared" si="36"/>
        <v>0.95956929668424906</v>
      </c>
      <c r="AB1819" s="46"/>
    </row>
    <row r="1820" spans="1:28" x14ac:dyDescent="0.25">
      <c r="A1820">
        <v>7516</v>
      </c>
      <c r="B1820" s="1">
        <v>45534.373375463001</v>
      </c>
      <c r="C1820" s="1">
        <v>45534</v>
      </c>
      <c r="D1820" t="s">
        <v>9100</v>
      </c>
      <c r="E1820" t="s">
        <v>9101</v>
      </c>
      <c r="F1820" t="s">
        <v>664</v>
      </c>
      <c r="G1820">
        <v>86</v>
      </c>
      <c r="H1820" t="b">
        <v>0</v>
      </c>
      <c r="I1820" t="s">
        <v>9240</v>
      </c>
      <c r="J1820" t="s">
        <v>9159</v>
      </c>
      <c r="K1820" t="s">
        <v>7</v>
      </c>
      <c r="L1820" t="b">
        <v>0</v>
      </c>
      <c r="M1820" t="s">
        <v>11894</v>
      </c>
      <c r="N1820" t="b">
        <v>0</v>
      </c>
      <c r="O1820" t="b">
        <v>0</v>
      </c>
      <c r="P1820" t="b">
        <v>0</v>
      </c>
      <c r="Q1820" t="b">
        <v>1</v>
      </c>
      <c r="R1820" t="s">
        <v>11895</v>
      </c>
      <c r="S1820">
        <v>40</v>
      </c>
      <c r="T1820" t="b">
        <v>0</v>
      </c>
      <c r="V1820" t="s">
        <v>893</v>
      </c>
      <c r="W1820">
        <v>5</v>
      </c>
      <c r="X1820" s="11">
        <v>87</v>
      </c>
      <c r="Y1820">
        <v>1</v>
      </c>
      <c r="Z1820" s="46" cm="1">
        <f t="array" ref="Z1820">IF(V1820="NA",$AD$2,(INDEX($BL$4:$BL$73,MATCH(V1820&amp;W1820,$BK$4:$BK$73&amp;$BJ$4:$BJ$73,0))))</f>
        <v>4.1970782120221983E-2</v>
      </c>
      <c r="AA1820" s="46">
        <f t="shared" si="36"/>
        <v>1.041970782120222</v>
      </c>
      <c r="AB1820" s="46"/>
    </row>
    <row r="1821" spans="1:28" x14ac:dyDescent="0.25">
      <c r="A1821">
        <v>7517</v>
      </c>
      <c r="B1821" s="1">
        <v>45534.373060601902</v>
      </c>
      <c r="C1821" s="1">
        <v>45534</v>
      </c>
      <c r="D1821" t="s">
        <v>9100</v>
      </c>
      <c r="E1821" t="s">
        <v>9101</v>
      </c>
      <c r="F1821" t="s">
        <v>664</v>
      </c>
      <c r="G1821">
        <v>80</v>
      </c>
      <c r="H1821" t="b">
        <v>0</v>
      </c>
      <c r="I1821" t="s">
        <v>9240</v>
      </c>
      <c r="J1821" t="s">
        <v>9159</v>
      </c>
      <c r="K1821" t="s">
        <v>7</v>
      </c>
      <c r="L1821" t="b">
        <v>0</v>
      </c>
      <c r="M1821" t="s">
        <v>6710</v>
      </c>
      <c r="N1821" t="b">
        <v>0</v>
      </c>
      <c r="O1821" t="b">
        <v>0</v>
      </c>
      <c r="P1821" t="b">
        <v>0</v>
      </c>
      <c r="Q1821" t="b">
        <v>1</v>
      </c>
      <c r="R1821" t="s">
        <v>2757</v>
      </c>
      <c r="S1821">
        <v>40</v>
      </c>
      <c r="T1821" t="b">
        <v>0</v>
      </c>
      <c r="V1821" t="s">
        <v>893</v>
      </c>
      <c r="W1821">
        <v>4</v>
      </c>
      <c r="X1821" s="11">
        <v>82</v>
      </c>
      <c r="Y1821">
        <v>1</v>
      </c>
      <c r="Z1821" s="46" cm="1">
        <f t="array" ref="Z1821">IF(V1821="NA",$AD$2,(INDEX($BL$4:$BL$73,MATCH(V1821&amp;W1821,$BK$4:$BK$73&amp;$BJ$4:$BJ$73,0))))</f>
        <v>1.0498615788681286E-2</v>
      </c>
      <c r="AA1821" s="46">
        <f t="shared" si="36"/>
        <v>1.0104986157886813</v>
      </c>
      <c r="AB1821" s="46"/>
    </row>
    <row r="1822" spans="1:28" x14ac:dyDescent="0.25">
      <c r="A1822">
        <v>7519</v>
      </c>
      <c r="B1822" s="1">
        <v>45534.372347974502</v>
      </c>
      <c r="C1822" s="1">
        <v>45534</v>
      </c>
      <c r="D1822" t="s">
        <v>9100</v>
      </c>
      <c r="E1822" t="s">
        <v>9101</v>
      </c>
      <c r="F1822" t="s">
        <v>790</v>
      </c>
      <c r="G1822">
        <v>86</v>
      </c>
      <c r="H1822" t="b">
        <v>0</v>
      </c>
      <c r="I1822" t="s">
        <v>9240</v>
      </c>
      <c r="J1822" t="s">
        <v>9159</v>
      </c>
      <c r="K1822" t="s">
        <v>7</v>
      </c>
      <c r="L1822" t="b">
        <v>0</v>
      </c>
      <c r="M1822" t="s">
        <v>11896</v>
      </c>
      <c r="N1822" t="b">
        <v>0</v>
      </c>
      <c r="O1822" t="b">
        <v>0</v>
      </c>
      <c r="P1822" t="b">
        <v>0</v>
      </c>
      <c r="Q1822" t="b">
        <v>1</v>
      </c>
      <c r="R1822" t="s">
        <v>11897</v>
      </c>
      <c r="S1822">
        <v>40</v>
      </c>
      <c r="T1822" t="b">
        <v>0</v>
      </c>
      <c r="V1822" t="s">
        <v>886</v>
      </c>
      <c r="W1822">
        <v>4</v>
      </c>
      <c r="X1822" s="11">
        <v>87</v>
      </c>
      <c r="Y1822">
        <v>1</v>
      </c>
      <c r="Z1822" s="46" cm="1">
        <f t="array" ref="Z1822">IF(V1822="NA",$AD$2,(INDEX($BL$4:$BL$73,MATCH(V1822&amp;W1822,$BK$4:$BK$73&amp;$BJ$4:$BJ$73,0))))</f>
        <v>1.0498615788681297E-2</v>
      </c>
      <c r="AA1822" s="46">
        <f t="shared" si="36"/>
        <v>1.0104986157886813</v>
      </c>
      <c r="AB1822" s="46"/>
    </row>
    <row r="1823" spans="1:28" x14ac:dyDescent="0.25">
      <c r="A1823">
        <v>7520</v>
      </c>
      <c r="B1823" s="1">
        <v>45534.371858240702</v>
      </c>
      <c r="C1823" s="1">
        <v>45534</v>
      </c>
      <c r="D1823" t="s">
        <v>9100</v>
      </c>
      <c r="E1823" t="s">
        <v>9101</v>
      </c>
      <c r="F1823" t="s">
        <v>664</v>
      </c>
      <c r="G1823">
        <v>77</v>
      </c>
      <c r="H1823" t="b">
        <v>0</v>
      </c>
      <c r="I1823" t="s">
        <v>9240</v>
      </c>
      <c r="J1823" t="s">
        <v>9159</v>
      </c>
      <c r="K1823" t="s">
        <v>7</v>
      </c>
      <c r="L1823" t="b">
        <v>0</v>
      </c>
      <c r="M1823" t="s">
        <v>11898</v>
      </c>
      <c r="N1823" t="b">
        <v>0</v>
      </c>
      <c r="O1823" t="b">
        <v>0</v>
      </c>
      <c r="P1823" t="b">
        <v>0</v>
      </c>
      <c r="Q1823" t="b">
        <v>1</v>
      </c>
      <c r="R1823" t="s">
        <v>11899</v>
      </c>
      <c r="S1823">
        <v>40</v>
      </c>
      <c r="T1823" t="b">
        <v>0</v>
      </c>
      <c r="V1823" t="s">
        <v>8</v>
      </c>
      <c r="W1823" t="s">
        <v>8</v>
      </c>
      <c r="X1823" s="11">
        <v>77</v>
      </c>
      <c r="Y1823">
        <v>1</v>
      </c>
      <c r="Z1823" s="46" cm="1">
        <f t="array" ref="Z1823">IF(V1823="NA",$AD$2,(INDEX($BL$4:$BL$73,MATCH(V1823&amp;W1823,$BK$4:$BK$73&amp;$BJ$4:$BJ$73,0))))</f>
        <v>-4.0430703315750931E-2</v>
      </c>
      <c r="AA1823" s="46">
        <f t="shared" si="36"/>
        <v>0.95956929668424906</v>
      </c>
      <c r="AB1823" s="46"/>
    </row>
    <row r="1824" spans="1:28" x14ac:dyDescent="0.25">
      <c r="A1824">
        <v>7521</v>
      </c>
      <c r="B1824" s="1">
        <v>45534.3715101505</v>
      </c>
      <c r="C1824" s="1">
        <v>45534</v>
      </c>
      <c r="D1824" t="s">
        <v>9100</v>
      </c>
      <c r="E1824" t="s">
        <v>9101</v>
      </c>
      <c r="F1824" t="s">
        <v>664</v>
      </c>
      <c r="G1824">
        <v>74</v>
      </c>
      <c r="H1824" t="b">
        <v>0</v>
      </c>
      <c r="I1824" t="s">
        <v>9240</v>
      </c>
      <c r="J1824" t="s">
        <v>9159</v>
      </c>
      <c r="K1824" t="s">
        <v>7</v>
      </c>
      <c r="L1824" t="b">
        <v>0</v>
      </c>
      <c r="M1824" t="s">
        <v>11900</v>
      </c>
      <c r="N1824" t="b">
        <v>0</v>
      </c>
      <c r="O1824" t="b">
        <v>0</v>
      </c>
      <c r="P1824" t="b">
        <v>0</v>
      </c>
      <c r="Q1824" t="b">
        <v>1</v>
      </c>
      <c r="R1824" t="s">
        <v>11901</v>
      </c>
      <c r="S1824">
        <v>40</v>
      </c>
      <c r="T1824" t="b">
        <v>0</v>
      </c>
      <c r="V1824" t="s">
        <v>888</v>
      </c>
      <c r="W1824">
        <v>4</v>
      </c>
      <c r="X1824" s="11">
        <v>77</v>
      </c>
      <c r="Y1824">
        <v>1</v>
      </c>
      <c r="Z1824" s="46" cm="1">
        <f t="array" ref="Z1824">IF(V1824="NA",$AD$2,(INDEX($BL$4:$BL$73,MATCH(V1824&amp;W1824,$BK$4:$BK$73&amp;$BJ$4:$BJ$73,0))))</f>
        <v>1.0498615788681257E-2</v>
      </c>
      <c r="AA1824" s="46">
        <f t="shared" si="36"/>
        <v>1.0104986157886813</v>
      </c>
      <c r="AB1824" s="46"/>
    </row>
    <row r="1825" spans="1:28" x14ac:dyDescent="0.25">
      <c r="A1825">
        <v>7526</v>
      </c>
      <c r="B1825" s="1">
        <v>45534.369484131901</v>
      </c>
      <c r="C1825" s="1">
        <v>45534</v>
      </c>
      <c r="D1825" t="s">
        <v>9100</v>
      </c>
      <c r="E1825" t="s">
        <v>9101</v>
      </c>
      <c r="F1825" t="s">
        <v>790</v>
      </c>
      <c r="G1825">
        <v>72</v>
      </c>
      <c r="H1825" t="b">
        <v>0</v>
      </c>
      <c r="I1825" t="s">
        <v>9240</v>
      </c>
      <c r="J1825" t="s">
        <v>9159</v>
      </c>
      <c r="K1825" t="s">
        <v>7</v>
      </c>
      <c r="L1825" t="b">
        <v>0</v>
      </c>
      <c r="M1825" t="s">
        <v>11902</v>
      </c>
      <c r="N1825" t="b">
        <v>0</v>
      </c>
      <c r="O1825" t="b">
        <v>0</v>
      </c>
      <c r="P1825" t="b">
        <v>0</v>
      </c>
      <c r="Q1825" t="b">
        <v>1</v>
      </c>
      <c r="R1825" t="s">
        <v>11903</v>
      </c>
      <c r="S1825">
        <v>40</v>
      </c>
      <c r="T1825" t="b">
        <v>0</v>
      </c>
      <c r="V1825" t="s">
        <v>8</v>
      </c>
      <c r="W1825" t="s">
        <v>8</v>
      </c>
      <c r="X1825" s="11">
        <v>72</v>
      </c>
      <c r="Y1825">
        <v>1</v>
      </c>
      <c r="Z1825" s="46" cm="1">
        <f t="array" ref="Z1825">IF(V1825="NA",$AD$2,(INDEX($BL$4:$BL$73,MATCH(V1825&amp;W1825,$BK$4:$BK$73&amp;$BJ$4:$BJ$73,0))))</f>
        <v>-4.0430703315750931E-2</v>
      </c>
      <c r="AA1825" s="46">
        <f t="shared" si="36"/>
        <v>0.95956929668424906</v>
      </c>
      <c r="AB1825" s="46"/>
    </row>
    <row r="1826" spans="1:28" x14ac:dyDescent="0.25">
      <c r="A1826">
        <v>7529</v>
      </c>
      <c r="B1826" s="1">
        <v>45534.368598935202</v>
      </c>
      <c r="C1826" s="1">
        <v>45534</v>
      </c>
      <c r="D1826" t="s">
        <v>9100</v>
      </c>
      <c r="E1826" t="s">
        <v>9101</v>
      </c>
      <c r="F1826" t="s">
        <v>664</v>
      </c>
      <c r="G1826">
        <v>78</v>
      </c>
      <c r="H1826" t="b">
        <v>0</v>
      </c>
      <c r="I1826" t="s">
        <v>9240</v>
      </c>
      <c r="J1826" t="s">
        <v>9159</v>
      </c>
      <c r="K1826" t="s">
        <v>7</v>
      </c>
      <c r="L1826" t="b">
        <v>0</v>
      </c>
      <c r="M1826" t="s">
        <v>6709</v>
      </c>
      <c r="N1826" t="b">
        <v>0</v>
      </c>
      <c r="O1826" t="b">
        <v>0</v>
      </c>
      <c r="P1826" t="b">
        <v>0</v>
      </c>
      <c r="Q1826" t="b">
        <v>1</v>
      </c>
      <c r="R1826" t="s">
        <v>2753</v>
      </c>
      <c r="S1826">
        <v>40</v>
      </c>
      <c r="T1826" t="b">
        <v>0</v>
      </c>
      <c r="V1826" t="s">
        <v>741</v>
      </c>
      <c r="W1826">
        <v>5</v>
      </c>
      <c r="X1826" s="11">
        <v>82</v>
      </c>
      <c r="Y1826">
        <v>1</v>
      </c>
      <c r="Z1826" s="46" cm="1">
        <f t="array" ref="Z1826">IF(V1826="NA",$AD$2,(INDEX($BL$4:$BL$73,MATCH(V1826&amp;W1826,$BK$4:$BK$73&amp;$BJ$4:$BJ$73,0))))</f>
        <v>2.9563914871896368E-3</v>
      </c>
      <c r="AA1826" s="46">
        <f t="shared" si="36"/>
        <v>1.0029563914871897</v>
      </c>
      <c r="AB1826" s="46"/>
    </row>
    <row r="1827" spans="1:28" x14ac:dyDescent="0.25">
      <c r="A1827">
        <v>7533</v>
      </c>
      <c r="B1827" s="1">
        <v>45534.367496412</v>
      </c>
      <c r="C1827" s="1">
        <v>45534</v>
      </c>
      <c r="D1827" t="s">
        <v>9100</v>
      </c>
      <c r="E1827" t="s">
        <v>9101</v>
      </c>
      <c r="F1827" t="s">
        <v>664</v>
      </c>
      <c r="G1827">
        <v>76</v>
      </c>
      <c r="H1827" t="b">
        <v>0</v>
      </c>
      <c r="I1827" t="s">
        <v>9240</v>
      </c>
      <c r="J1827" t="s">
        <v>9159</v>
      </c>
      <c r="K1827" t="s">
        <v>7</v>
      </c>
      <c r="L1827" t="b">
        <v>0</v>
      </c>
      <c r="M1827" t="s">
        <v>11904</v>
      </c>
      <c r="N1827" t="b">
        <v>0</v>
      </c>
      <c r="O1827" t="b">
        <v>0</v>
      </c>
      <c r="P1827" t="b">
        <v>0</v>
      </c>
      <c r="Q1827" t="b">
        <v>1</v>
      </c>
      <c r="R1827" t="s">
        <v>11905</v>
      </c>
      <c r="S1827">
        <v>40</v>
      </c>
      <c r="T1827" t="b">
        <v>0</v>
      </c>
      <c r="V1827" t="s">
        <v>8</v>
      </c>
      <c r="W1827" t="s">
        <v>8</v>
      </c>
      <c r="X1827" s="11">
        <v>77</v>
      </c>
      <c r="Y1827">
        <v>1</v>
      </c>
      <c r="Z1827" s="46" cm="1">
        <f t="array" ref="Z1827">IF(V1827="NA",$AD$2,(INDEX($BL$4:$BL$73,MATCH(V1827&amp;W1827,$BK$4:$BK$73&amp;$BJ$4:$BJ$73,0))))</f>
        <v>-4.0430703315750931E-2</v>
      </c>
      <c r="AA1827" s="46">
        <f t="shared" si="36"/>
        <v>0.95956929668424906</v>
      </c>
      <c r="AB1827" s="46"/>
    </row>
    <row r="1828" spans="1:28" x14ac:dyDescent="0.25">
      <c r="A1828">
        <v>7536</v>
      </c>
      <c r="B1828" s="1">
        <v>45534.3665803935</v>
      </c>
      <c r="C1828" s="1">
        <v>45534</v>
      </c>
      <c r="D1828" t="s">
        <v>9100</v>
      </c>
      <c r="E1828" t="s">
        <v>9101</v>
      </c>
      <c r="F1828" t="s">
        <v>790</v>
      </c>
      <c r="G1828">
        <v>77</v>
      </c>
      <c r="H1828" t="b">
        <v>0</v>
      </c>
      <c r="I1828" t="s">
        <v>9240</v>
      </c>
      <c r="J1828" t="s">
        <v>9159</v>
      </c>
      <c r="K1828" t="s">
        <v>7</v>
      </c>
      <c r="L1828" t="b">
        <v>0</v>
      </c>
      <c r="M1828" t="s">
        <v>11906</v>
      </c>
      <c r="N1828" t="b">
        <v>0</v>
      </c>
      <c r="O1828" t="b">
        <v>0</v>
      </c>
      <c r="P1828" t="b">
        <v>0</v>
      </c>
      <c r="Q1828" t="b">
        <v>1</v>
      </c>
      <c r="R1828" t="s">
        <v>11907</v>
      </c>
      <c r="S1828">
        <v>40</v>
      </c>
      <c r="T1828" t="b">
        <v>0</v>
      </c>
      <c r="V1828" t="s">
        <v>893</v>
      </c>
      <c r="W1828">
        <v>4</v>
      </c>
      <c r="X1828" s="11">
        <v>77</v>
      </c>
      <c r="Y1828">
        <v>1</v>
      </c>
      <c r="Z1828" s="46" cm="1">
        <f t="array" ref="Z1828">IF(V1828="NA",$AD$2,(INDEX($BL$4:$BL$73,MATCH(V1828&amp;W1828,$BK$4:$BK$73&amp;$BJ$4:$BJ$73,0))))</f>
        <v>1.0498615788681286E-2</v>
      </c>
      <c r="AA1828" s="46">
        <f t="shared" si="36"/>
        <v>1.0104986157886813</v>
      </c>
      <c r="AB1828" s="46"/>
    </row>
    <row r="1829" spans="1:28" x14ac:dyDescent="0.25">
      <c r="A1829">
        <v>7543</v>
      </c>
      <c r="B1829" s="1">
        <v>45534.363560949103</v>
      </c>
      <c r="C1829" s="1">
        <v>45534</v>
      </c>
      <c r="D1829" t="s">
        <v>9100</v>
      </c>
      <c r="E1829" t="s">
        <v>9101</v>
      </c>
      <c r="F1829" t="s">
        <v>664</v>
      </c>
      <c r="G1829">
        <v>75</v>
      </c>
      <c r="H1829" t="b">
        <v>0</v>
      </c>
      <c r="I1829" t="s">
        <v>9240</v>
      </c>
      <c r="J1829" t="s">
        <v>9159</v>
      </c>
      <c r="K1829" t="s">
        <v>7</v>
      </c>
      <c r="L1829" t="b">
        <v>0</v>
      </c>
      <c r="M1829" t="s">
        <v>11908</v>
      </c>
      <c r="N1829" t="b">
        <v>0</v>
      </c>
      <c r="O1829" t="b">
        <v>0</v>
      </c>
      <c r="P1829" t="b">
        <v>0</v>
      </c>
      <c r="Q1829" t="b">
        <v>1</v>
      </c>
      <c r="R1829" t="s">
        <v>11909</v>
      </c>
      <c r="S1829">
        <v>40</v>
      </c>
      <c r="T1829" t="b">
        <v>0</v>
      </c>
      <c r="V1829" t="s">
        <v>888</v>
      </c>
      <c r="W1829">
        <v>4</v>
      </c>
      <c r="X1829" s="11">
        <v>77</v>
      </c>
      <c r="Y1829">
        <v>1</v>
      </c>
      <c r="Z1829" s="46" cm="1">
        <f t="array" ref="Z1829">IF(V1829="NA",$AD$2,(INDEX($BL$4:$BL$73,MATCH(V1829&amp;W1829,$BK$4:$BK$73&amp;$BJ$4:$BJ$73,0))))</f>
        <v>1.0498615788681257E-2</v>
      </c>
      <c r="AA1829" s="46">
        <f t="shared" si="36"/>
        <v>1.0104986157886813</v>
      </c>
      <c r="AB1829" s="46"/>
    </row>
    <row r="1830" spans="1:28" x14ac:dyDescent="0.25">
      <c r="A1830">
        <v>7544</v>
      </c>
      <c r="B1830" s="1">
        <v>45534.363237314799</v>
      </c>
      <c r="C1830" s="1">
        <v>45534</v>
      </c>
      <c r="D1830" t="s">
        <v>9100</v>
      </c>
      <c r="E1830" t="s">
        <v>9101</v>
      </c>
      <c r="F1830" t="s">
        <v>664</v>
      </c>
      <c r="G1830">
        <v>76</v>
      </c>
      <c r="H1830" t="b">
        <v>0</v>
      </c>
      <c r="I1830" t="s">
        <v>9240</v>
      </c>
      <c r="J1830" t="s">
        <v>9159</v>
      </c>
      <c r="K1830" t="s">
        <v>7</v>
      </c>
      <c r="L1830" t="b">
        <v>0</v>
      </c>
      <c r="M1830" t="s">
        <v>11910</v>
      </c>
      <c r="N1830" t="b">
        <v>0</v>
      </c>
      <c r="O1830" t="b">
        <v>0</v>
      </c>
      <c r="P1830" t="b">
        <v>0</v>
      </c>
      <c r="Q1830" t="b">
        <v>1</v>
      </c>
      <c r="R1830" t="s">
        <v>11911</v>
      </c>
      <c r="S1830">
        <v>40</v>
      </c>
      <c r="T1830" t="b">
        <v>0</v>
      </c>
      <c r="V1830" t="s">
        <v>889</v>
      </c>
      <c r="W1830">
        <v>4</v>
      </c>
      <c r="X1830" s="11">
        <v>77</v>
      </c>
      <c r="Y1830">
        <v>1</v>
      </c>
      <c r="Z1830" s="46" cm="1">
        <f t="array" ref="Z1830">IF(V1830="NA",$AD$2,(INDEX($BL$4:$BL$73,MATCH(V1830&amp;W1830,$BK$4:$BK$73&amp;$BJ$4:$BJ$73,0))))</f>
        <v>1.0498615788681227E-2</v>
      </c>
      <c r="AA1830" s="46">
        <f t="shared" si="36"/>
        <v>1.0104986157886813</v>
      </c>
      <c r="AB1830" s="46"/>
    </row>
    <row r="1831" spans="1:28" x14ac:dyDescent="0.25">
      <c r="A1831">
        <v>7545</v>
      </c>
      <c r="B1831" s="1">
        <v>45534.362924710702</v>
      </c>
      <c r="C1831" s="1">
        <v>45534</v>
      </c>
      <c r="D1831" t="s">
        <v>9100</v>
      </c>
      <c r="E1831" t="s">
        <v>9101</v>
      </c>
      <c r="F1831" t="s">
        <v>664</v>
      </c>
      <c r="G1831">
        <v>76</v>
      </c>
      <c r="H1831" t="b">
        <v>0</v>
      </c>
      <c r="I1831" t="s">
        <v>9240</v>
      </c>
      <c r="J1831" t="s">
        <v>9159</v>
      </c>
      <c r="K1831" t="s">
        <v>7</v>
      </c>
      <c r="L1831" t="b">
        <v>0</v>
      </c>
      <c r="M1831" t="s">
        <v>11912</v>
      </c>
      <c r="N1831" t="b">
        <v>0</v>
      </c>
      <c r="O1831" t="b">
        <v>0</v>
      </c>
      <c r="P1831" t="b">
        <v>0</v>
      </c>
      <c r="Q1831" t="b">
        <v>1</v>
      </c>
      <c r="R1831" t="s">
        <v>11913</v>
      </c>
      <c r="S1831">
        <v>40</v>
      </c>
      <c r="T1831" t="b">
        <v>0</v>
      </c>
      <c r="V1831" t="s">
        <v>741</v>
      </c>
      <c r="W1831">
        <v>5</v>
      </c>
      <c r="X1831" s="11">
        <v>77</v>
      </c>
      <c r="Y1831">
        <v>1</v>
      </c>
      <c r="Z1831" s="46" cm="1">
        <f t="array" ref="Z1831">IF(V1831="NA",$AD$2,(INDEX($BL$4:$BL$73,MATCH(V1831&amp;W1831,$BK$4:$BK$73&amp;$BJ$4:$BJ$73,0))))</f>
        <v>2.9563914871896368E-3</v>
      </c>
      <c r="AA1831" s="46">
        <f t="shared" si="36"/>
        <v>1.0029563914871897</v>
      </c>
      <c r="AB1831" s="46"/>
    </row>
    <row r="1832" spans="1:28" x14ac:dyDescent="0.25">
      <c r="A1832">
        <v>7546</v>
      </c>
      <c r="B1832" s="1">
        <v>45534.362627638897</v>
      </c>
      <c r="C1832" s="1">
        <v>45534</v>
      </c>
      <c r="D1832" t="s">
        <v>9100</v>
      </c>
      <c r="E1832" t="s">
        <v>9101</v>
      </c>
      <c r="F1832" t="s">
        <v>664</v>
      </c>
      <c r="G1832">
        <v>77</v>
      </c>
      <c r="H1832" t="b">
        <v>0</v>
      </c>
      <c r="I1832" t="s">
        <v>9240</v>
      </c>
      <c r="J1832" t="s">
        <v>9159</v>
      </c>
      <c r="K1832" t="s">
        <v>7</v>
      </c>
      <c r="L1832" t="b">
        <v>0</v>
      </c>
      <c r="M1832" t="s">
        <v>11914</v>
      </c>
      <c r="N1832" t="b">
        <v>0</v>
      </c>
      <c r="O1832" t="b">
        <v>0</v>
      </c>
      <c r="P1832" t="b">
        <v>0</v>
      </c>
      <c r="Q1832" t="b">
        <v>1</v>
      </c>
      <c r="R1832" t="s">
        <v>11915</v>
      </c>
      <c r="S1832">
        <v>40</v>
      </c>
      <c r="T1832" t="b">
        <v>0</v>
      </c>
      <c r="V1832" t="s">
        <v>893</v>
      </c>
      <c r="W1832">
        <v>4</v>
      </c>
      <c r="X1832" s="11">
        <v>77</v>
      </c>
      <c r="Y1832">
        <v>1</v>
      </c>
      <c r="Z1832" s="46" cm="1">
        <f t="array" ref="Z1832">IF(V1832="NA",$AD$2,(INDEX($BL$4:$BL$73,MATCH(V1832&amp;W1832,$BK$4:$BK$73&amp;$BJ$4:$BJ$73,0))))</f>
        <v>1.0498615788681286E-2</v>
      </c>
      <c r="AA1832" s="46">
        <f t="shared" si="36"/>
        <v>1.0104986157886813</v>
      </c>
      <c r="AB1832" s="46"/>
    </row>
    <row r="1833" spans="1:28" x14ac:dyDescent="0.25">
      <c r="A1833">
        <v>7547</v>
      </c>
      <c r="B1833" s="1">
        <v>45534.362305694398</v>
      </c>
      <c r="C1833" s="1">
        <v>45534</v>
      </c>
      <c r="D1833" t="s">
        <v>9100</v>
      </c>
      <c r="E1833" t="s">
        <v>9101</v>
      </c>
      <c r="F1833" t="s">
        <v>790</v>
      </c>
      <c r="G1833">
        <v>84</v>
      </c>
      <c r="H1833" t="b">
        <v>0</v>
      </c>
      <c r="I1833" t="s">
        <v>9240</v>
      </c>
      <c r="J1833" t="s">
        <v>9159</v>
      </c>
      <c r="K1833" t="s">
        <v>7</v>
      </c>
      <c r="L1833" t="b">
        <v>0</v>
      </c>
      <c r="M1833" t="s">
        <v>6708</v>
      </c>
      <c r="N1833" t="b">
        <v>0</v>
      </c>
      <c r="O1833" t="b">
        <v>0</v>
      </c>
      <c r="P1833" t="b">
        <v>0</v>
      </c>
      <c r="Q1833" t="b">
        <v>1</v>
      </c>
      <c r="R1833" t="s">
        <v>1351</v>
      </c>
      <c r="S1833">
        <v>40</v>
      </c>
      <c r="T1833" t="b">
        <v>0</v>
      </c>
      <c r="V1833" t="s">
        <v>924</v>
      </c>
      <c r="W1833">
        <v>5</v>
      </c>
      <c r="X1833" s="11">
        <v>87</v>
      </c>
      <c r="Y1833">
        <v>1</v>
      </c>
      <c r="Z1833" s="46" cm="1">
        <f t="array" ref="Z1833">IF(V1833="NA",$AD$2,(INDEX($BL$4:$BL$73,MATCH(V1833&amp;W1833,$BK$4:$BK$73&amp;$BJ$4:$BJ$73,0))))</f>
        <v>4.1970782120221983E-2</v>
      </c>
      <c r="AA1833" s="46">
        <f t="shared" si="36"/>
        <v>1.041970782120222</v>
      </c>
      <c r="AB1833" s="46"/>
    </row>
    <row r="1834" spans="1:28" x14ac:dyDescent="0.25">
      <c r="A1834">
        <v>7549</v>
      </c>
      <c r="B1834" s="1">
        <v>45534.361747523202</v>
      </c>
      <c r="C1834" s="1">
        <v>45534</v>
      </c>
      <c r="D1834" t="s">
        <v>9100</v>
      </c>
      <c r="E1834" t="s">
        <v>9101</v>
      </c>
      <c r="F1834" t="s">
        <v>790</v>
      </c>
      <c r="G1834">
        <v>75</v>
      </c>
      <c r="H1834" t="b">
        <v>0</v>
      </c>
      <c r="I1834" t="s">
        <v>9240</v>
      </c>
      <c r="J1834" t="s">
        <v>9159</v>
      </c>
      <c r="K1834" t="s">
        <v>7</v>
      </c>
      <c r="L1834" t="b">
        <v>0</v>
      </c>
      <c r="M1834" t="s">
        <v>11916</v>
      </c>
      <c r="N1834" t="b">
        <v>0</v>
      </c>
      <c r="O1834" t="b">
        <v>0</v>
      </c>
      <c r="P1834" t="b">
        <v>0</v>
      </c>
      <c r="Q1834" t="b">
        <v>1</v>
      </c>
      <c r="R1834" t="s">
        <v>11917</v>
      </c>
      <c r="S1834">
        <v>40</v>
      </c>
      <c r="T1834" t="b">
        <v>0</v>
      </c>
      <c r="V1834" t="s">
        <v>658</v>
      </c>
      <c r="W1834">
        <v>4</v>
      </c>
      <c r="X1834" s="11">
        <v>77</v>
      </c>
      <c r="Y1834">
        <v>1</v>
      </c>
      <c r="Z1834" s="46" cm="1">
        <f t="array" ref="Z1834">IF(V1834="NA",$AD$2,(INDEX($BL$4:$BL$73,MATCH(V1834&amp;W1834,$BK$4:$BK$73&amp;$BJ$4:$BJ$73,0))))</f>
        <v>1.1678733304575896E-2</v>
      </c>
      <c r="AA1834" s="46">
        <f t="shared" si="36"/>
        <v>1.0116787333045758</v>
      </c>
      <c r="AB1834" s="46"/>
    </row>
    <row r="1835" spans="1:28" x14ac:dyDescent="0.25">
      <c r="A1835">
        <v>7550</v>
      </c>
      <c r="B1835" s="1">
        <v>45534.361435266197</v>
      </c>
      <c r="C1835" s="1">
        <v>45534</v>
      </c>
      <c r="D1835" t="s">
        <v>9100</v>
      </c>
      <c r="E1835" t="s">
        <v>9101</v>
      </c>
      <c r="F1835" t="s">
        <v>664</v>
      </c>
      <c r="G1835">
        <v>77</v>
      </c>
      <c r="H1835" t="b">
        <v>0</v>
      </c>
      <c r="I1835" t="s">
        <v>9240</v>
      </c>
      <c r="J1835" t="s">
        <v>9159</v>
      </c>
      <c r="K1835" t="s">
        <v>7</v>
      </c>
      <c r="L1835" t="b">
        <v>0</v>
      </c>
      <c r="M1835" t="s">
        <v>11918</v>
      </c>
      <c r="N1835" t="b">
        <v>0</v>
      </c>
      <c r="O1835" t="b">
        <v>0</v>
      </c>
      <c r="P1835" t="b">
        <v>0</v>
      </c>
      <c r="Q1835" t="b">
        <v>1</v>
      </c>
      <c r="R1835" t="s">
        <v>11919</v>
      </c>
      <c r="S1835">
        <v>40</v>
      </c>
      <c r="T1835" t="b">
        <v>0</v>
      </c>
      <c r="V1835" t="s">
        <v>743</v>
      </c>
      <c r="W1835">
        <v>5</v>
      </c>
      <c r="X1835" s="11">
        <v>77</v>
      </c>
      <c r="Y1835">
        <v>1</v>
      </c>
      <c r="Z1835" s="46" cm="1">
        <f t="array" ref="Z1835">IF(V1835="NA",$AD$2,(INDEX($BL$4:$BL$73,MATCH(V1835&amp;W1835,$BK$4:$BK$73&amp;$BJ$4:$BJ$73,0))))</f>
        <v>2.9563914871898098E-3</v>
      </c>
      <c r="AA1835" s="46">
        <f t="shared" si="36"/>
        <v>1.0029563914871897</v>
      </c>
      <c r="AB1835" s="46"/>
    </row>
    <row r="1836" spans="1:28" x14ac:dyDescent="0.25">
      <c r="A1836">
        <v>7559</v>
      </c>
      <c r="B1836" s="1">
        <v>45534.357302268501</v>
      </c>
      <c r="C1836" s="1">
        <v>45534</v>
      </c>
      <c r="D1836" t="s">
        <v>9100</v>
      </c>
      <c r="E1836" t="s">
        <v>9101</v>
      </c>
      <c r="F1836" t="s">
        <v>664</v>
      </c>
      <c r="G1836">
        <v>78</v>
      </c>
      <c r="H1836" t="b">
        <v>0</v>
      </c>
      <c r="I1836" t="s">
        <v>9240</v>
      </c>
      <c r="J1836" t="s">
        <v>9159</v>
      </c>
      <c r="K1836" t="s">
        <v>7</v>
      </c>
      <c r="L1836" t="b">
        <v>0</v>
      </c>
      <c r="M1836" t="s">
        <v>6707</v>
      </c>
      <c r="N1836" t="b">
        <v>0</v>
      </c>
      <c r="O1836" t="b">
        <v>0</v>
      </c>
      <c r="P1836" t="b">
        <v>0</v>
      </c>
      <c r="Q1836" t="b">
        <v>1</v>
      </c>
      <c r="R1836" t="s">
        <v>1349</v>
      </c>
      <c r="S1836">
        <v>40</v>
      </c>
      <c r="T1836" t="b">
        <v>0</v>
      </c>
      <c r="V1836" t="s">
        <v>889</v>
      </c>
      <c r="W1836">
        <v>4</v>
      </c>
      <c r="X1836" s="11">
        <v>82</v>
      </c>
      <c r="Y1836">
        <v>1</v>
      </c>
      <c r="Z1836" s="46" cm="1">
        <f t="array" ref="Z1836">IF(V1836="NA",$AD$2,(INDEX($BL$4:$BL$73,MATCH(V1836&amp;W1836,$BK$4:$BK$73&amp;$BJ$4:$BJ$73,0))))</f>
        <v>1.0498615788681227E-2</v>
      </c>
      <c r="AA1836" s="46">
        <f t="shared" si="36"/>
        <v>1.0104986157886813</v>
      </c>
      <c r="AB1836" s="46"/>
    </row>
    <row r="1837" spans="1:28" x14ac:dyDescent="0.25">
      <c r="A1837">
        <v>7560</v>
      </c>
      <c r="B1837" s="1">
        <v>45534.356955659699</v>
      </c>
      <c r="C1837" s="1">
        <v>45534</v>
      </c>
      <c r="D1837" t="s">
        <v>9100</v>
      </c>
      <c r="E1837" t="s">
        <v>9101</v>
      </c>
      <c r="F1837" t="s">
        <v>664</v>
      </c>
      <c r="G1837">
        <v>80</v>
      </c>
      <c r="H1837" t="b">
        <v>0</v>
      </c>
      <c r="I1837" t="s">
        <v>9240</v>
      </c>
      <c r="J1837" t="s">
        <v>9159</v>
      </c>
      <c r="K1837" t="s">
        <v>7</v>
      </c>
      <c r="L1837" t="b">
        <v>0</v>
      </c>
      <c r="M1837" t="s">
        <v>11920</v>
      </c>
      <c r="N1837" t="b">
        <v>0</v>
      </c>
      <c r="O1837" t="b">
        <v>0</v>
      </c>
      <c r="P1837" t="b">
        <v>0</v>
      </c>
      <c r="Q1837" t="b">
        <v>1</v>
      </c>
      <c r="R1837" t="s">
        <v>11921</v>
      </c>
      <c r="S1837">
        <v>40</v>
      </c>
      <c r="T1837" t="b">
        <v>0</v>
      </c>
      <c r="V1837" t="s">
        <v>924</v>
      </c>
      <c r="W1837">
        <v>5</v>
      </c>
      <c r="X1837" s="11">
        <v>82</v>
      </c>
      <c r="Y1837">
        <v>1</v>
      </c>
      <c r="Z1837" s="46" cm="1">
        <f t="array" ref="Z1837">IF(V1837="NA",$AD$2,(INDEX($BL$4:$BL$73,MATCH(V1837&amp;W1837,$BK$4:$BK$73&amp;$BJ$4:$BJ$73,0))))</f>
        <v>4.1970782120221983E-2</v>
      </c>
      <c r="AA1837" s="46">
        <f t="shared" si="36"/>
        <v>1.041970782120222</v>
      </c>
      <c r="AB1837" s="46"/>
    </row>
    <row r="1838" spans="1:28" x14ac:dyDescent="0.25">
      <c r="A1838">
        <v>7561</v>
      </c>
      <c r="B1838" s="1">
        <v>45534.356561122702</v>
      </c>
      <c r="C1838" s="1">
        <v>45534</v>
      </c>
      <c r="D1838" t="s">
        <v>9100</v>
      </c>
      <c r="E1838" t="s">
        <v>9101</v>
      </c>
      <c r="F1838" t="s">
        <v>664</v>
      </c>
      <c r="G1838">
        <v>89</v>
      </c>
      <c r="H1838" t="b">
        <v>0</v>
      </c>
      <c r="I1838" t="s">
        <v>9240</v>
      </c>
      <c r="J1838" t="s">
        <v>9159</v>
      </c>
      <c r="K1838" t="s">
        <v>7</v>
      </c>
      <c r="L1838" t="b">
        <v>0</v>
      </c>
      <c r="M1838" t="s">
        <v>11922</v>
      </c>
      <c r="N1838" t="b">
        <v>0</v>
      </c>
      <c r="O1838" t="b">
        <v>0</v>
      </c>
      <c r="P1838" t="b">
        <v>0</v>
      </c>
      <c r="Q1838" t="b">
        <v>1</v>
      </c>
      <c r="R1838" t="s">
        <v>11923</v>
      </c>
      <c r="S1838">
        <v>40</v>
      </c>
      <c r="T1838" t="b">
        <v>0</v>
      </c>
      <c r="V1838" t="s">
        <v>8</v>
      </c>
      <c r="W1838" t="s">
        <v>8</v>
      </c>
      <c r="X1838" s="11">
        <v>92</v>
      </c>
      <c r="Y1838">
        <v>1</v>
      </c>
      <c r="Z1838" s="46" cm="1">
        <f t="array" ref="Z1838">IF(V1838="NA",$AD$2,(INDEX($BL$4:$BL$73,MATCH(V1838&amp;W1838,$BK$4:$BK$73&amp;$BJ$4:$BJ$73,0))))</f>
        <v>-4.0430703315750931E-2</v>
      </c>
      <c r="AA1838" s="46">
        <f t="shared" si="36"/>
        <v>0.95956929668424906</v>
      </c>
      <c r="AB1838" s="46"/>
    </row>
    <row r="1839" spans="1:28" x14ac:dyDescent="0.25">
      <c r="A1839">
        <v>7562</v>
      </c>
      <c r="B1839" s="1">
        <v>45534.356308414397</v>
      </c>
      <c r="C1839" s="1">
        <v>45534</v>
      </c>
      <c r="D1839" t="s">
        <v>9100</v>
      </c>
      <c r="E1839" t="s">
        <v>9101</v>
      </c>
      <c r="F1839" t="s">
        <v>664</v>
      </c>
      <c r="G1839">
        <v>75</v>
      </c>
      <c r="H1839" t="b">
        <v>0</v>
      </c>
      <c r="I1839" t="s">
        <v>9240</v>
      </c>
      <c r="J1839" t="s">
        <v>9159</v>
      </c>
      <c r="K1839" t="s">
        <v>7</v>
      </c>
      <c r="L1839" t="b">
        <v>0</v>
      </c>
      <c r="M1839" t="s">
        <v>11924</v>
      </c>
      <c r="N1839" t="b">
        <v>0</v>
      </c>
      <c r="O1839" t="b">
        <v>0</v>
      </c>
      <c r="P1839" t="b">
        <v>0</v>
      </c>
      <c r="Q1839" t="b">
        <v>1</v>
      </c>
      <c r="R1839" t="s">
        <v>11925</v>
      </c>
      <c r="S1839">
        <v>40</v>
      </c>
      <c r="T1839" t="b">
        <v>0</v>
      </c>
      <c r="V1839" t="s">
        <v>888</v>
      </c>
      <c r="W1839">
        <v>4</v>
      </c>
      <c r="X1839" s="11">
        <v>77</v>
      </c>
      <c r="Y1839">
        <v>1</v>
      </c>
      <c r="Z1839" s="46" cm="1">
        <f t="array" ref="Z1839">IF(V1839="NA",$AD$2,(INDEX($BL$4:$BL$73,MATCH(V1839&amp;W1839,$BK$4:$BK$73&amp;$BJ$4:$BJ$73,0))))</f>
        <v>1.0498615788681257E-2</v>
      </c>
      <c r="AA1839" s="46">
        <f t="shared" si="36"/>
        <v>1.0104986157886813</v>
      </c>
      <c r="AB1839" s="46"/>
    </row>
    <row r="1840" spans="1:28" x14ac:dyDescent="0.25">
      <c r="A1840">
        <v>7566</v>
      </c>
      <c r="B1840" s="1">
        <v>45534.354144652803</v>
      </c>
      <c r="C1840" s="1">
        <v>45534</v>
      </c>
      <c r="D1840" t="s">
        <v>9100</v>
      </c>
      <c r="E1840" t="s">
        <v>9101</v>
      </c>
      <c r="F1840" t="s">
        <v>664</v>
      </c>
      <c r="G1840">
        <v>76</v>
      </c>
      <c r="H1840" t="b">
        <v>0</v>
      </c>
      <c r="I1840" t="s">
        <v>9240</v>
      </c>
      <c r="J1840" t="s">
        <v>9159</v>
      </c>
      <c r="K1840" t="s">
        <v>7</v>
      </c>
      <c r="L1840" t="b">
        <v>0</v>
      </c>
      <c r="M1840" t="s">
        <v>11926</v>
      </c>
      <c r="N1840" t="b">
        <v>0</v>
      </c>
      <c r="O1840" t="b">
        <v>0</v>
      </c>
      <c r="P1840" t="b">
        <v>0</v>
      </c>
      <c r="Q1840" t="b">
        <v>1</v>
      </c>
      <c r="R1840" t="s">
        <v>11927</v>
      </c>
      <c r="S1840">
        <v>40</v>
      </c>
      <c r="T1840" t="b">
        <v>0</v>
      </c>
      <c r="V1840" t="s">
        <v>8</v>
      </c>
      <c r="W1840" t="s">
        <v>8</v>
      </c>
      <c r="X1840" s="11">
        <v>77</v>
      </c>
      <c r="Y1840">
        <v>1</v>
      </c>
      <c r="Z1840" s="46" cm="1">
        <f t="array" ref="Z1840">IF(V1840="NA",$AD$2,(INDEX($BL$4:$BL$73,MATCH(V1840&amp;W1840,$BK$4:$BK$73&amp;$BJ$4:$BJ$73,0))))</f>
        <v>-4.0430703315750931E-2</v>
      </c>
      <c r="AA1840" s="46">
        <f t="shared" si="36"/>
        <v>0.95956929668424906</v>
      </c>
      <c r="AB1840" s="46"/>
    </row>
    <row r="1841" spans="1:28" x14ac:dyDescent="0.25">
      <c r="A1841">
        <v>7568</v>
      </c>
      <c r="B1841" s="1">
        <v>45534.353585497702</v>
      </c>
      <c r="C1841" s="1">
        <v>45534</v>
      </c>
      <c r="D1841" t="s">
        <v>9100</v>
      </c>
      <c r="E1841" t="s">
        <v>9101</v>
      </c>
      <c r="F1841" t="s">
        <v>790</v>
      </c>
      <c r="G1841">
        <v>73</v>
      </c>
      <c r="H1841" t="b">
        <v>0</v>
      </c>
      <c r="I1841" t="s">
        <v>9240</v>
      </c>
      <c r="J1841" t="s">
        <v>9159</v>
      </c>
      <c r="K1841" t="s">
        <v>7</v>
      </c>
      <c r="L1841" t="b">
        <v>0</v>
      </c>
      <c r="M1841" t="s">
        <v>11928</v>
      </c>
      <c r="N1841" t="b">
        <v>0</v>
      </c>
      <c r="O1841" t="b">
        <v>0</v>
      </c>
      <c r="P1841" t="b">
        <v>0</v>
      </c>
      <c r="Q1841" t="b">
        <v>1</v>
      </c>
      <c r="R1841" t="s">
        <v>11929</v>
      </c>
      <c r="S1841">
        <v>40</v>
      </c>
      <c r="T1841" t="b">
        <v>0</v>
      </c>
      <c r="V1841" t="s">
        <v>886</v>
      </c>
      <c r="W1841">
        <v>4</v>
      </c>
      <c r="X1841" s="11">
        <v>77</v>
      </c>
      <c r="Y1841">
        <v>1</v>
      </c>
      <c r="Z1841" s="46" cm="1">
        <f t="array" ref="Z1841">IF(V1841="NA",$AD$2,(INDEX($BL$4:$BL$73,MATCH(V1841&amp;W1841,$BK$4:$BK$73&amp;$BJ$4:$BJ$73,0))))</f>
        <v>1.0498615788681297E-2</v>
      </c>
      <c r="AA1841" s="46">
        <f t="shared" si="36"/>
        <v>1.0104986157886813</v>
      </c>
      <c r="AB1841" s="46"/>
    </row>
    <row r="1842" spans="1:28" x14ac:dyDescent="0.25">
      <c r="A1842">
        <v>7570</v>
      </c>
      <c r="B1842" s="1">
        <v>45534.352909942099</v>
      </c>
      <c r="C1842" s="1">
        <v>45534</v>
      </c>
      <c r="D1842" t="s">
        <v>9100</v>
      </c>
      <c r="E1842" t="s">
        <v>9101</v>
      </c>
      <c r="F1842" t="s">
        <v>664</v>
      </c>
      <c r="G1842">
        <v>74</v>
      </c>
      <c r="H1842" t="b">
        <v>0</v>
      </c>
      <c r="I1842" t="s">
        <v>9240</v>
      </c>
      <c r="J1842" t="s">
        <v>9159</v>
      </c>
      <c r="K1842" t="s">
        <v>7</v>
      </c>
      <c r="L1842" t="b">
        <v>0</v>
      </c>
      <c r="M1842" t="s">
        <v>11930</v>
      </c>
      <c r="N1842" t="b">
        <v>0</v>
      </c>
      <c r="O1842" t="b">
        <v>0</v>
      </c>
      <c r="P1842" t="b">
        <v>0</v>
      </c>
      <c r="Q1842" t="b">
        <v>1</v>
      </c>
      <c r="R1842" t="s">
        <v>11931</v>
      </c>
      <c r="S1842">
        <v>40</v>
      </c>
      <c r="T1842" t="b">
        <v>0</v>
      </c>
      <c r="V1842" t="s">
        <v>892</v>
      </c>
      <c r="W1842">
        <v>4</v>
      </c>
      <c r="X1842" s="11">
        <v>77</v>
      </c>
      <c r="Y1842">
        <v>1</v>
      </c>
      <c r="Z1842" s="46" cm="1">
        <f t="array" ref="Z1842">IF(V1842="NA",$AD$2,(INDEX($BL$4:$BL$73,MATCH(V1842&amp;W1842,$BK$4:$BK$73&amp;$BJ$4:$BJ$73,0))))</f>
        <v>1.0498615788681274E-2</v>
      </c>
      <c r="AA1842" s="46">
        <f t="shared" si="36"/>
        <v>1.0104986157886813</v>
      </c>
      <c r="AB1842" s="46"/>
    </row>
    <row r="1843" spans="1:28" x14ac:dyDescent="0.25">
      <c r="A1843">
        <v>7571</v>
      </c>
      <c r="B1843" s="1">
        <v>45534.352598900499</v>
      </c>
      <c r="C1843" s="1">
        <v>45534</v>
      </c>
      <c r="D1843" t="s">
        <v>9100</v>
      </c>
      <c r="E1843" t="s">
        <v>9101</v>
      </c>
      <c r="F1843" t="s">
        <v>664</v>
      </c>
      <c r="G1843">
        <v>76</v>
      </c>
      <c r="H1843" t="b">
        <v>0</v>
      </c>
      <c r="I1843" t="s">
        <v>9240</v>
      </c>
      <c r="J1843" t="s">
        <v>9159</v>
      </c>
      <c r="K1843" t="s">
        <v>7</v>
      </c>
      <c r="L1843" t="b">
        <v>0</v>
      </c>
      <c r="M1843" t="s">
        <v>6705</v>
      </c>
      <c r="N1843" t="b">
        <v>0</v>
      </c>
      <c r="O1843" t="b">
        <v>0</v>
      </c>
      <c r="P1843" t="b">
        <v>0</v>
      </c>
      <c r="Q1843" t="b">
        <v>1</v>
      </c>
      <c r="R1843" t="s">
        <v>1348</v>
      </c>
      <c r="S1843">
        <v>40</v>
      </c>
      <c r="T1843" t="b">
        <v>0</v>
      </c>
      <c r="V1843" t="s">
        <v>8</v>
      </c>
      <c r="W1843" t="s">
        <v>8</v>
      </c>
      <c r="X1843" s="11">
        <v>77</v>
      </c>
      <c r="Y1843">
        <v>1</v>
      </c>
      <c r="Z1843" s="46" cm="1">
        <f t="array" ref="Z1843">IF(V1843="NA",$AD$2,(INDEX($BL$4:$BL$73,MATCH(V1843&amp;W1843,$BK$4:$BK$73&amp;$BJ$4:$BJ$73,0))))</f>
        <v>-4.0430703315750931E-2</v>
      </c>
      <c r="AA1843" s="46">
        <f t="shared" si="36"/>
        <v>0.95956929668424906</v>
      </c>
      <c r="AB1843" s="46"/>
    </row>
    <row r="1844" spans="1:28" x14ac:dyDescent="0.25">
      <c r="A1844">
        <v>7572</v>
      </c>
      <c r="B1844" s="1">
        <v>45534.352243171299</v>
      </c>
      <c r="C1844" s="1">
        <v>45534</v>
      </c>
      <c r="D1844" t="s">
        <v>9100</v>
      </c>
      <c r="E1844" t="s">
        <v>9101</v>
      </c>
      <c r="F1844" t="s">
        <v>664</v>
      </c>
      <c r="G1844">
        <v>76</v>
      </c>
      <c r="H1844" t="b">
        <v>0</v>
      </c>
      <c r="I1844" t="s">
        <v>9240</v>
      </c>
      <c r="J1844" t="s">
        <v>9159</v>
      </c>
      <c r="K1844" t="s">
        <v>7</v>
      </c>
      <c r="L1844" t="b">
        <v>0</v>
      </c>
      <c r="M1844" t="s">
        <v>11932</v>
      </c>
      <c r="N1844" t="b">
        <v>0</v>
      </c>
      <c r="O1844" t="b">
        <v>0</v>
      </c>
      <c r="P1844" t="b">
        <v>0</v>
      </c>
      <c r="Q1844" t="b">
        <v>1</v>
      </c>
      <c r="R1844" t="s">
        <v>11933</v>
      </c>
      <c r="S1844">
        <v>40</v>
      </c>
      <c r="T1844" t="b">
        <v>0</v>
      </c>
      <c r="V1844" t="s">
        <v>8</v>
      </c>
      <c r="W1844" t="s">
        <v>8</v>
      </c>
      <c r="X1844" s="11">
        <v>77</v>
      </c>
      <c r="Y1844">
        <v>1</v>
      </c>
      <c r="Z1844" s="46" cm="1">
        <f t="array" ref="Z1844">IF(V1844="NA",$AD$2,(INDEX($BL$4:$BL$73,MATCH(V1844&amp;W1844,$BK$4:$BK$73&amp;$BJ$4:$BJ$73,0))))</f>
        <v>-4.0430703315750931E-2</v>
      </c>
      <c r="AA1844" s="46">
        <f t="shared" si="36"/>
        <v>0.95956929668424906</v>
      </c>
      <c r="AB1844" s="46"/>
    </row>
    <row r="1845" spans="1:28" x14ac:dyDescent="0.25">
      <c r="A1845">
        <v>7573</v>
      </c>
      <c r="B1845" s="1">
        <v>45534.3518558449</v>
      </c>
      <c r="C1845" s="1">
        <v>45534</v>
      </c>
      <c r="D1845" t="s">
        <v>9100</v>
      </c>
      <c r="E1845" t="s">
        <v>9101</v>
      </c>
      <c r="F1845" t="s">
        <v>790</v>
      </c>
      <c r="G1845">
        <v>86</v>
      </c>
      <c r="H1845" t="b">
        <v>0</v>
      </c>
      <c r="I1845" t="s">
        <v>9240</v>
      </c>
      <c r="J1845" t="s">
        <v>9159</v>
      </c>
      <c r="K1845" t="s">
        <v>7</v>
      </c>
      <c r="L1845" t="b">
        <v>0</v>
      </c>
      <c r="M1845" t="s">
        <v>11934</v>
      </c>
      <c r="N1845" t="b">
        <v>0</v>
      </c>
      <c r="O1845" t="b">
        <v>0</v>
      </c>
      <c r="P1845" t="b">
        <v>0</v>
      </c>
      <c r="Q1845" t="b">
        <v>1</v>
      </c>
      <c r="R1845" t="s">
        <v>11935</v>
      </c>
      <c r="S1845">
        <v>40</v>
      </c>
      <c r="T1845" t="b">
        <v>0</v>
      </c>
      <c r="V1845" t="s">
        <v>742</v>
      </c>
      <c r="W1845">
        <v>4</v>
      </c>
      <c r="X1845" s="11">
        <v>87</v>
      </c>
      <c r="Y1845">
        <v>1</v>
      </c>
      <c r="Z1845" s="46" cm="1">
        <f t="array" ref="Z1845">IF(V1845="NA",$AD$2,(INDEX($BL$4:$BL$73,MATCH(V1845&amp;W1845,$BK$4:$BK$73&amp;$BJ$4:$BJ$73,0))))</f>
        <v>1.1678733304575913E-2</v>
      </c>
      <c r="AA1845" s="46">
        <f t="shared" si="36"/>
        <v>1.0116787333045758</v>
      </c>
      <c r="AB1845" s="46"/>
    </row>
    <row r="1846" spans="1:28" x14ac:dyDescent="0.25">
      <c r="A1846">
        <v>7584</v>
      </c>
      <c r="B1846" s="1">
        <v>45534.345303263901</v>
      </c>
      <c r="C1846" s="1">
        <v>45534</v>
      </c>
      <c r="D1846" t="s">
        <v>9100</v>
      </c>
      <c r="E1846" t="s">
        <v>9101</v>
      </c>
      <c r="F1846" t="s">
        <v>790</v>
      </c>
      <c r="G1846">
        <v>89</v>
      </c>
      <c r="H1846" t="b">
        <v>0</v>
      </c>
      <c r="I1846" t="s">
        <v>9240</v>
      </c>
      <c r="J1846" t="s">
        <v>9159</v>
      </c>
      <c r="K1846" t="s">
        <v>7</v>
      </c>
      <c r="L1846" t="b">
        <v>0</v>
      </c>
      <c r="M1846" t="s">
        <v>11936</v>
      </c>
      <c r="N1846" t="b">
        <v>0</v>
      </c>
      <c r="O1846" t="b">
        <v>0</v>
      </c>
      <c r="P1846" t="b">
        <v>0</v>
      </c>
      <c r="Q1846" t="b">
        <v>1</v>
      </c>
      <c r="R1846" t="s">
        <v>11937</v>
      </c>
      <c r="S1846">
        <v>40</v>
      </c>
      <c r="T1846" t="b">
        <v>0</v>
      </c>
      <c r="V1846" t="s">
        <v>741</v>
      </c>
      <c r="W1846">
        <v>4</v>
      </c>
      <c r="X1846" s="11">
        <v>92</v>
      </c>
      <c r="Y1846">
        <v>1</v>
      </c>
      <c r="Z1846" s="46" cm="1">
        <f t="array" ref="Z1846">IF(V1846="NA",$AD$2,(INDEX($BL$4:$BL$73,MATCH(V1846&amp;W1846,$BK$4:$BK$73&amp;$BJ$4:$BJ$73,0))))</f>
        <v>1.1678733304575806E-2</v>
      </c>
      <c r="AA1846" s="46">
        <f t="shared" si="36"/>
        <v>1.0116787333045758</v>
      </c>
      <c r="AB1846" s="46"/>
    </row>
    <row r="1847" spans="1:28" x14ac:dyDescent="0.25">
      <c r="A1847">
        <v>7585</v>
      </c>
      <c r="B1847" s="1">
        <v>45534.344923773097</v>
      </c>
      <c r="C1847" s="1">
        <v>45534</v>
      </c>
      <c r="D1847" t="s">
        <v>9100</v>
      </c>
      <c r="E1847" t="s">
        <v>9101</v>
      </c>
      <c r="F1847" t="s">
        <v>664</v>
      </c>
      <c r="G1847">
        <v>72</v>
      </c>
      <c r="H1847" t="b">
        <v>0</v>
      </c>
      <c r="I1847" t="s">
        <v>9240</v>
      </c>
      <c r="J1847" t="s">
        <v>9159</v>
      </c>
      <c r="K1847" t="s">
        <v>7</v>
      </c>
      <c r="L1847" t="b">
        <v>0</v>
      </c>
      <c r="M1847" t="s">
        <v>11938</v>
      </c>
      <c r="N1847" t="b">
        <v>0</v>
      </c>
      <c r="O1847" t="b">
        <v>0</v>
      </c>
      <c r="P1847" t="b">
        <v>0</v>
      </c>
      <c r="Q1847" t="b">
        <v>1</v>
      </c>
      <c r="R1847" t="s">
        <v>11939</v>
      </c>
      <c r="S1847">
        <v>40</v>
      </c>
      <c r="T1847" t="b">
        <v>0</v>
      </c>
      <c r="V1847" t="s">
        <v>892</v>
      </c>
      <c r="W1847">
        <v>5</v>
      </c>
      <c r="X1847" s="11">
        <v>72</v>
      </c>
      <c r="Y1847">
        <v>1</v>
      </c>
      <c r="Z1847" s="46" cm="1">
        <f t="array" ref="Z1847">IF(V1847="NA",$AD$2,(INDEX($BL$4:$BL$73,MATCH(V1847&amp;W1847,$BK$4:$BK$73&amp;$BJ$4:$BJ$73,0))))</f>
        <v>4.1970782120221983E-2</v>
      </c>
      <c r="AA1847" s="46">
        <f t="shared" si="36"/>
        <v>1.041970782120222</v>
      </c>
      <c r="AB1847" s="46"/>
    </row>
    <row r="1848" spans="1:28" x14ac:dyDescent="0.25">
      <c r="A1848">
        <v>7586</v>
      </c>
      <c r="B1848" s="1">
        <v>45534.344628368097</v>
      </c>
      <c r="C1848" s="1">
        <v>45534</v>
      </c>
      <c r="D1848" t="s">
        <v>9100</v>
      </c>
      <c r="E1848" t="s">
        <v>9101</v>
      </c>
      <c r="F1848" t="s">
        <v>664</v>
      </c>
      <c r="G1848">
        <v>81</v>
      </c>
      <c r="H1848" t="b">
        <v>0</v>
      </c>
      <c r="I1848" t="s">
        <v>9240</v>
      </c>
      <c r="J1848" t="s">
        <v>9159</v>
      </c>
      <c r="K1848" t="s">
        <v>7</v>
      </c>
      <c r="L1848" t="b">
        <v>0</v>
      </c>
      <c r="M1848" t="s">
        <v>11940</v>
      </c>
      <c r="N1848" t="b">
        <v>0</v>
      </c>
      <c r="O1848" t="b">
        <v>0</v>
      </c>
      <c r="P1848" t="b">
        <v>0</v>
      </c>
      <c r="Q1848" t="b">
        <v>1</v>
      </c>
      <c r="R1848" t="s">
        <v>11941</v>
      </c>
      <c r="S1848">
        <v>40</v>
      </c>
      <c r="T1848" t="b">
        <v>0</v>
      </c>
      <c r="V1848" t="s">
        <v>886</v>
      </c>
      <c r="W1848">
        <v>5</v>
      </c>
      <c r="X1848" s="11">
        <v>82</v>
      </c>
      <c r="Y1848">
        <v>1</v>
      </c>
      <c r="Z1848" s="46" cm="1">
        <f t="array" ref="Z1848">IF(V1848="NA",$AD$2,(INDEX($BL$4:$BL$73,MATCH(V1848&amp;W1848,$BK$4:$BK$73&amp;$BJ$4:$BJ$73,0))))</f>
        <v>4.1970782120221983E-2</v>
      </c>
      <c r="AA1848" s="46">
        <f t="shared" si="36"/>
        <v>1.041970782120222</v>
      </c>
      <c r="AB1848" s="46"/>
    </row>
    <row r="1849" spans="1:28" x14ac:dyDescent="0.25">
      <c r="A1849">
        <v>7587</v>
      </c>
      <c r="B1849" s="1">
        <v>45534.344289988403</v>
      </c>
      <c r="C1849" s="1">
        <v>45534</v>
      </c>
      <c r="D1849" t="s">
        <v>9100</v>
      </c>
      <c r="E1849" t="s">
        <v>9101</v>
      </c>
      <c r="F1849" t="s">
        <v>790</v>
      </c>
      <c r="G1849">
        <v>78</v>
      </c>
      <c r="H1849" t="b">
        <v>0</v>
      </c>
      <c r="I1849" t="s">
        <v>9240</v>
      </c>
      <c r="J1849" t="s">
        <v>9159</v>
      </c>
      <c r="K1849" t="s">
        <v>7</v>
      </c>
      <c r="L1849" t="b">
        <v>0</v>
      </c>
      <c r="M1849" t="s">
        <v>11942</v>
      </c>
      <c r="N1849" t="b">
        <v>0</v>
      </c>
      <c r="O1849" t="b">
        <v>0</v>
      </c>
      <c r="P1849" t="b">
        <v>0</v>
      </c>
      <c r="Q1849" t="b">
        <v>1</v>
      </c>
      <c r="R1849" t="s">
        <v>11943</v>
      </c>
      <c r="S1849">
        <v>40</v>
      </c>
      <c r="T1849" t="b">
        <v>0</v>
      </c>
      <c r="V1849" t="s">
        <v>892</v>
      </c>
      <c r="W1849">
        <v>4</v>
      </c>
      <c r="X1849" s="11">
        <v>82</v>
      </c>
      <c r="Y1849">
        <v>1</v>
      </c>
      <c r="Z1849" s="46" cm="1">
        <f t="array" ref="Z1849">IF(V1849="NA",$AD$2,(INDEX($BL$4:$BL$73,MATCH(V1849&amp;W1849,$BK$4:$BK$73&amp;$BJ$4:$BJ$73,0))))</f>
        <v>1.0498615788681274E-2</v>
      </c>
      <c r="AA1849" s="46">
        <f t="shared" si="36"/>
        <v>1.0104986157886813</v>
      </c>
      <c r="AB1849" s="46"/>
    </row>
    <row r="1850" spans="1:28" x14ac:dyDescent="0.25">
      <c r="A1850">
        <v>7593</v>
      </c>
      <c r="B1850" s="1">
        <v>45534.341352442098</v>
      </c>
      <c r="C1850" s="1">
        <v>45534</v>
      </c>
      <c r="D1850" t="s">
        <v>9100</v>
      </c>
      <c r="E1850" t="s">
        <v>9101</v>
      </c>
      <c r="F1850" t="s">
        <v>664</v>
      </c>
      <c r="G1850">
        <v>73</v>
      </c>
      <c r="H1850" t="b">
        <v>0</v>
      </c>
      <c r="I1850" t="s">
        <v>9240</v>
      </c>
      <c r="J1850" t="s">
        <v>9159</v>
      </c>
      <c r="K1850" t="s">
        <v>7</v>
      </c>
      <c r="L1850" t="b">
        <v>0</v>
      </c>
      <c r="M1850" t="s">
        <v>11944</v>
      </c>
      <c r="N1850" t="b">
        <v>0</v>
      </c>
      <c r="O1850" t="b">
        <v>0</v>
      </c>
      <c r="P1850" t="b">
        <v>0</v>
      </c>
      <c r="Q1850" t="b">
        <v>1</v>
      </c>
      <c r="R1850" t="s">
        <v>11945</v>
      </c>
      <c r="S1850">
        <v>40</v>
      </c>
      <c r="T1850" t="b">
        <v>0</v>
      </c>
      <c r="V1850" t="s">
        <v>658</v>
      </c>
      <c r="W1850">
        <v>5</v>
      </c>
      <c r="X1850" s="11">
        <v>77</v>
      </c>
      <c r="Y1850">
        <v>1</v>
      </c>
      <c r="Z1850" s="46" cm="1">
        <f t="array" ref="Z1850">IF(V1850="NA",$AD$2,(INDEX($BL$4:$BL$73,MATCH(V1850&amp;W1850,$BK$4:$BK$73&amp;$BJ$4:$BJ$73,0))))</f>
        <v>2.9563914871896181E-3</v>
      </c>
      <c r="AA1850" s="46">
        <f t="shared" si="36"/>
        <v>1.0029563914871895</v>
      </c>
      <c r="AB1850" s="46"/>
    </row>
    <row r="1851" spans="1:28" x14ac:dyDescent="0.25">
      <c r="A1851">
        <v>7594</v>
      </c>
      <c r="B1851" s="1">
        <v>45534.341021273103</v>
      </c>
      <c r="C1851" s="1">
        <v>45534</v>
      </c>
      <c r="D1851" t="s">
        <v>9100</v>
      </c>
      <c r="E1851" t="s">
        <v>9101</v>
      </c>
      <c r="F1851" t="s">
        <v>790</v>
      </c>
      <c r="G1851">
        <v>72</v>
      </c>
      <c r="H1851" t="b">
        <v>0</v>
      </c>
      <c r="I1851" t="s">
        <v>9240</v>
      </c>
      <c r="J1851" t="s">
        <v>9159</v>
      </c>
      <c r="K1851" t="s">
        <v>7</v>
      </c>
      <c r="L1851" t="b">
        <v>0</v>
      </c>
      <c r="M1851" t="s">
        <v>11946</v>
      </c>
      <c r="N1851" t="b">
        <v>0</v>
      </c>
      <c r="O1851" t="b">
        <v>0</v>
      </c>
      <c r="P1851" t="b">
        <v>0</v>
      </c>
      <c r="Q1851" t="b">
        <v>1</v>
      </c>
      <c r="R1851" t="s">
        <v>11947</v>
      </c>
      <c r="S1851">
        <v>40</v>
      </c>
      <c r="T1851" t="b">
        <v>0</v>
      </c>
      <c r="V1851" t="s">
        <v>742</v>
      </c>
      <c r="W1851">
        <v>4</v>
      </c>
      <c r="X1851" s="11">
        <v>72</v>
      </c>
      <c r="Y1851">
        <v>1</v>
      </c>
      <c r="Z1851" s="46" cm="1">
        <f t="array" ref="Z1851">IF(V1851="NA",$AD$2,(INDEX($BL$4:$BL$73,MATCH(V1851&amp;W1851,$BK$4:$BK$73&amp;$BJ$4:$BJ$73,0))))</f>
        <v>1.1678733304575913E-2</v>
      </c>
      <c r="AA1851" s="46">
        <f t="shared" si="36"/>
        <v>1.0116787333045758</v>
      </c>
      <c r="AB1851" s="46"/>
    </row>
    <row r="1852" spans="1:28" x14ac:dyDescent="0.25">
      <c r="A1852">
        <v>7595</v>
      </c>
      <c r="B1852" s="1">
        <v>45534.340733981502</v>
      </c>
      <c r="C1852" s="1">
        <v>45534</v>
      </c>
      <c r="D1852" t="s">
        <v>9100</v>
      </c>
      <c r="E1852" t="s">
        <v>9101</v>
      </c>
      <c r="F1852" t="s">
        <v>790</v>
      </c>
      <c r="G1852">
        <v>73</v>
      </c>
      <c r="H1852" t="b">
        <v>0</v>
      </c>
      <c r="I1852" t="s">
        <v>9240</v>
      </c>
      <c r="J1852" t="s">
        <v>9159</v>
      </c>
      <c r="K1852" t="s">
        <v>7</v>
      </c>
      <c r="L1852" t="b">
        <v>0</v>
      </c>
      <c r="M1852" t="s">
        <v>6703</v>
      </c>
      <c r="N1852" t="b">
        <v>0</v>
      </c>
      <c r="O1852" t="b">
        <v>0</v>
      </c>
      <c r="P1852" t="b">
        <v>0</v>
      </c>
      <c r="Q1852" t="b">
        <v>1</v>
      </c>
      <c r="R1852" t="s">
        <v>2739</v>
      </c>
      <c r="S1852">
        <v>40</v>
      </c>
      <c r="T1852" t="b">
        <v>0</v>
      </c>
      <c r="V1852" t="s">
        <v>8</v>
      </c>
      <c r="W1852" t="s">
        <v>8</v>
      </c>
      <c r="X1852" s="11">
        <v>77</v>
      </c>
      <c r="Y1852">
        <v>1</v>
      </c>
      <c r="Z1852" s="46" cm="1">
        <f t="array" ref="Z1852">IF(V1852="NA",$AD$2,(INDEX($BL$4:$BL$73,MATCH(V1852&amp;W1852,$BK$4:$BK$73&amp;$BJ$4:$BJ$73,0))))</f>
        <v>-4.0430703315750931E-2</v>
      </c>
      <c r="AA1852" s="46">
        <f t="shared" si="36"/>
        <v>0.95956929668424906</v>
      </c>
      <c r="AB1852" s="46"/>
    </row>
    <row r="1853" spans="1:28" x14ac:dyDescent="0.25">
      <c r="A1853">
        <v>7596</v>
      </c>
      <c r="B1853" s="1">
        <v>45534.340435578699</v>
      </c>
      <c r="C1853" s="1">
        <v>45534</v>
      </c>
      <c r="D1853" t="s">
        <v>9100</v>
      </c>
      <c r="E1853" t="s">
        <v>9101</v>
      </c>
      <c r="F1853" t="s">
        <v>664</v>
      </c>
      <c r="G1853">
        <v>84</v>
      </c>
      <c r="H1853" t="b">
        <v>0</v>
      </c>
      <c r="I1853" t="s">
        <v>9240</v>
      </c>
      <c r="J1853" t="s">
        <v>9159</v>
      </c>
      <c r="K1853" t="s">
        <v>7</v>
      </c>
      <c r="L1853" t="b">
        <v>0</v>
      </c>
      <c r="M1853" t="s">
        <v>11948</v>
      </c>
      <c r="N1853" t="b">
        <v>0</v>
      </c>
      <c r="O1853" t="b">
        <v>0</v>
      </c>
      <c r="P1853" t="b">
        <v>0</v>
      </c>
      <c r="Q1853" t="b">
        <v>1</v>
      </c>
      <c r="R1853" t="s">
        <v>11949</v>
      </c>
      <c r="S1853">
        <v>40</v>
      </c>
      <c r="T1853" t="b">
        <v>0</v>
      </c>
      <c r="V1853" t="s">
        <v>886</v>
      </c>
      <c r="W1853">
        <v>5</v>
      </c>
      <c r="X1853" s="11">
        <v>87</v>
      </c>
      <c r="Y1853">
        <v>1</v>
      </c>
      <c r="Z1853" s="46" cm="1">
        <f t="array" ref="Z1853">IF(V1853="NA",$AD$2,(INDEX($BL$4:$BL$73,MATCH(V1853&amp;W1853,$BK$4:$BK$73&amp;$BJ$4:$BJ$73,0))))</f>
        <v>4.1970782120221983E-2</v>
      </c>
      <c r="AA1853" s="46">
        <f t="shared" si="36"/>
        <v>1.041970782120222</v>
      </c>
      <c r="AB1853" s="46"/>
    </row>
    <row r="1854" spans="1:28" x14ac:dyDescent="0.25">
      <c r="A1854">
        <v>7597</v>
      </c>
      <c r="B1854" s="1">
        <v>45534.340153969897</v>
      </c>
      <c r="C1854" s="1">
        <v>45534</v>
      </c>
      <c r="D1854" t="s">
        <v>9100</v>
      </c>
      <c r="E1854" t="s">
        <v>9101</v>
      </c>
      <c r="F1854" t="s">
        <v>790</v>
      </c>
      <c r="G1854">
        <v>72</v>
      </c>
      <c r="H1854" t="b">
        <v>0</v>
      </c>
      <c r="I1854" t="s">
        <v>9240</v>
      </c>
      <c r="J1854" t="s">
        <v>9159</v>
      </c>
      <c r="K1854" t="s">
        <v>7</v>
      </c>
      <c r="L1854" t="b">
        <v>0</v>
      </c>
      <c r="M1854" t="s">
        <v>11950</v>
      </c>
      <c r="N1854" t="b">
        <v>0</v>
      </c>
      <c r="O1854" t="b">
        <v>0</v>
      </c>
      <c r="P1854" t="b">
        <v>0</v>
      </c>
      <c r="Q1854" t="b">
        <v>1</v>
      </c>
      <c r="R1854" t="s">
        <v>11951</v>
      </c>
      <c r="S1854">
        <v>40</v>
      </c>
      <c r="T1854" t="b">
        <v>0</v>
      </c>
      <c r="V1854" t="s">
        <v>8</v>
      </c>
      <c r="W1854" t="s">
        <v>8</v>
      </c>
      <c r="X1854" s="11">
        <v>72</v>
      </c>
      <c r="Y1854">
        <v>1</v>
      </c>
      <c r="Z1854" s="46" cm="1">
        <f t="array" ref="Z1854">IF(V1854="NA",$AD$2,(INDEX($BL$4:$BL$73,MATCH(V1854&amp;W1854,$BK$4:$BK$73&amp;$BJ$4:$BJ$73,0))))</f>
        <v>-4.0430703315750931E-2</v>
      </c>
      <c r="AA1854" s="46">
        <f t="shared" si="36"/>
        <v>0.95956929668424906</v>
      </c>
      <c r="AB1854" s="46"/>
    </row>
    <row r="1855" spans="1:28" x14ac:dyDescent="0.25">
      <c r="A1855">
        <v>7598</v>
      </c>
      <c r="B1855" s="1">
        <v>45534.339896874997</v>
      </c>
      <c r="C1855" s="1">
        <v>45534</v>
      </c>
      <c r="D1855" t="s">
        <v>9100</v>
      </c>
      <c r="E1855" t="s">
        <v>9101</v>
      </c>
      <c r="F1855" t="s">
        <v>790</v>
      </c>
      <c r="G1855">
        <v>73</v>
      </c>
      <c r="H1855" t="b">
        <v>0</v>
      </c>
      <c r="I1855" t="s">
        <v>9240</v>
      </c>
      <c r="J1855" t="s">
        <v>9159</v>
      </c>
      <c r="K1855" t="s">
        <v>7</v>
      </c>
      <c r="L1855" t="b">
        <v>0</v>
      </c>
      <c r="M1855" t="s">
        <v>11952</v>
      </c>
      <c r="N1855" t="b">
        <v>0</v>
      </c>
      <c r="O1855" t="b">
        <v>0</v>
      </c>
      <c r="P1855" t="b">
        <v>0</v>
      </c>
      <c r="Q1855" t="b">
        <v>1</v>
      </c>
      <c r="R1855" t="s">
        <v>11953</v>
      </c>
      <c r="S1855">
        <v>40</v>
      </c>
      <c r="T1855" t="b">
        <v>0</v>
      </c>
      <c r="V1855" t="s">
        <v>743</v>
      </c>
      <c r="W1855">
        <v>4</v>
      </c>
      <c r="X1855" s="11">
        <v>77</v>
      </c>
      <c r="Y1855">
        <v>1</v>
      </c>
      <c r="Z1855" s="46" cm="1">
        <f t="array" ref="Z1855">IF(V1855="NA",$AD$2,(INDEX($BL$4:$BL$73,MATCH(V1855&amp;W1855,$BK$4:$BK$73&amp;$BJ$4:$BJ$73,0))))</f>
        <v>1.1678733304575811E-2</v>
      </c>
      <c r="AA1855" s="46">
        <f t="shared" si="36"/>
        <v>1.0116787333045758</v>
      </c>
      <c r="AB1855" s="46"/>
    </row>
    <row r="1856" spans="1:28" x14ac:dyDescent="0.25">
      <c r="A1856">
        <v>7605</v>
      </c>
      <c r="B1856" s="1">
        <v>45534.334854525499</v>
      </c>
      <c r="C1856" s="1">
        <v>45534</v>
      </c>
      <c r="D1856" t="s">
        <v>9100</v>
      </c>
      <c r="E1856" t="s">
        <v>9101</v>
      </c>
      <c r="F1856" t="s">
        <v>664</v>
      </c>
      <c r="G1856">
        <v>70</v>
      </c>
      <c r="H1856" t="b">
        <v>0</v>
      </c>
      <c r="I1856" t="s">
        <v>9240</v>
      </c>
      <c r="J1856" t="s">
        <v>9159</v>
      </c>
      <c r="K1856" t="s">
        <v>7</v>
      </c>
      <c r="L1856" t="b">
        <v>0</v>
      </c>
      <c r="M1856" t="s">
        <v>11954</v>
      </c>
      <c r="N1856" t="b">
        <v>0</v>
      </c>
      <c r="O1856" t="b">
        <v>0</v>
      </c>
      <c r="P1856" t="b">
        <v>0</v>
      </c>
      <c r="Q1856" t="b">
        <v>1</v>
      </c>
      <c r="R1856" t="s">
        <v>11955</v>
      </c>
      <c r="S1856">
        <v>40</v>
      </c>
      <c r="T1856" t="b">
        <v>0</v>
      </c>
      <c r="V1856" t="s">
        <v>892</v>
      </c>
      <c r="W1856">
        <v>5</v>
      </c>
      <c r="X1856" s="11">
        <v>72</v>
      </c>
      <c r="Y1856">
        <v>1</v>
      </c>
      <c r="Z1856" s="46" cm="1">
        <f t="array" ref="Z1856">IF(V1856="NA",$AD$2,(INDEX($BL$4:$BL$73,MATCH(V1856&amp;W1856,$BK$4:$BK$73&amp;$BJ$4:$BJ$73,0))))</f>
        <v>4.1970782120221983E-2</v>
      </c>
      <c r="AA1856" s="46">
        <f t="shared" si="36"/>
        <v>1.041970782120222</v>
      </c>
      <c r="AB1856" s="46"/>
    </row>
    <row r="1857" spans="1:28" x14ac:dyDescent="0.25">
      <c r="A1857">
        <v>7606</v>
      </c>
      <c r="B1857" s="1">
        <v>45534.334461168997</v>
      </c>
      <c r="C1857" s="1">
        <v>45534</v>
      </c>
      <c r="D1857" t="s">
        <v>9100</v>
      </c>
      <c r="E1857" t="s">
        <v>9101</v>
      </c>
      <c r="F1857" t="s">
        <v>664</v>
      </c>
      <c r="G1857">
        <v>76</v>
      </c>
      <c r="H1857" t="b">
        <v>0</v>
      </c>
      <c r="I1857" t="s">
        <v>9240</v>
      </c>
      <c r="J1857" t="s">
        <v>9159</v>
      </c>
      <c r="K1857" t="s">
        <v>7</v>
      </c>
      <c r="L1857" t="b">
        <v>0</v>
      </c>
      <c r="M1857" t="s">
        <v>11956</v>
      </c>
      <c r="N1857" t="b">
        <v>0</v>
      </c>
      <c r="O1857" t="b">
        <v>0</v>
      </c>
      <c r="P1857" t="b">
        <v>0</v>
      </c>
      <c r="Q1857" t="b">
        <v>1</v>
      </c>
      <c r="R1857" t="s">
        <v>11957</v>
      </c>
      <c r="S1857">
        <v>40</v>
      </c>
      <c r="T1857" t="b">
        <v>0</v>
      </c>
      <c r="V1857" t="s">
        <v>893</v>
      </c>
      <c r="W1857">
        <v>4</v>
      </c>
      <c r="X1857" s="11">
        <v>77</v>
      </c>
      <c r="Y1857">
        <v>1</v>
      </c>
      <c r="Z1857" s="46" cm="1">
        <f t="array" ref="Z1857">IF(V1857="NA",$AD$2,(INDEX($BL$4:$BL$73,MATCH(V1857&amp;W1857,$BK$4:$BK$73&amp;$BJ$4:$BJ$73,0))))</f>
        <v>1.0498615788681286E-2</v>
      </c>
      <c r="AA1857" s="46">
        <f t="shared" si="36"/>
        <v>1.0104986157886813</v>
      </c>
      <c r="AB1857" s="46"/>
    </row>
    <row r="1858" spans="1:28" x14ac:dyDescent="0.25">
      <c r="A1858">
        <v>7613</v>
      </c>
      <c r="B1858" s="1">
        <v>45534.331854872697</v>
      </c>
      <c r="C1858" s="1">
        <v>45534</v>
      </c>
      <c r="D1858" t="s">
        <v>9100</v>
      </c>
      <c r="E1858" t="s">
        <v>9101</v>
      </c>
      <c r="F1858" t="s">
        <v>664</v>
      </c>
      <c r="G1858">
        <v>77</v>
      </c>
      <c r="H1858" t="b">
        <v>0</v>
      </c>
      <c r="I1858" t="s">
        <v>9240</v>
      </c>
      <c r="J1858" t="s">
        <v>9159</v>
      </c>
      <c r="K1858" t="s">
        <v>7</v>
      </c>
      <c r="L1858" t="b">
        <v>0</v>
      </c>
      <c r="M1858" t="s">
        <v>6701</v>
      </c>
      <c r="N1858" t="b">
        <v>0</v>
      </c>
      <c r="O1858" t="b">
        <v>0</v>
      </c>
      <c r="P1858" t="b">
        <v>0</v>
      </c>
      <c r="Q1858" t="b">
        <v>1</v>
      </c>
      <c r="R1858" t="s">
        <v>1343</v>
      </c>
      <c r="S1858">
        <v>40</v>
      </c>
      <c r="T1858" t="b">
        <v>0</v>
      </c>
      <c r="V1858" t="s">
        <v>8</v>
      </c>
      <c r="W1858" t="s">
        <v>8</v>
      </c>
      <c r="X1858" s="11">
        <v>77</v>
      </c>
      <c r="Y1858">
        <v>1</v>
      </c>
      <c r="Z1858" s="46" cm="1">
        <f t="array" ref="Z1858">IF(V1858="NA",$AD$2,(INDEX($BL$4:$BL$73,MATCH(V1858&amp;W1858,$BK$4:$BK$73&amp;$BJ$4:$BJ$73,0))))</f>
        <v>-4.0430703315750931E-2</v>
      </c>
      <c r="AA1858" s="46">
        <f t="shared" si="36"/>
        <v>0.95956929668424906</v>
      </c>
      <c r="AB1858" s="46"/>
    </row>
    <row r="1859" spans="1:28" x14ac:dyDescent="0.25">
      <c r="A1859">
        <v>7614</v>
      </c>
      <c r="B1859" s="1">
        <v>45534.331506134302</v>
      </c>
      <c r="C1859" s="1">
        <v>45534</v>
      </c>
      <c r="D1859" t="s">
        <v>9100</v>
      </c>
      <c r="E1859" t="s">
        <v>9101</v>
      </c>
      <c r="F1859" t="s">
        <v>664</v>
      </c>
      <c r="G1859">
        <v>85</v>
      </c>
      <c r="H1859" t="b">
        <v>0</v>
      </c>
      <c r="I1859" t="s">
        <v>9240</v>
      </c>
      <c r="J1859" t="s">
        <v>9159</v>
      </c>
      <c r="K1859" t="s">
        <v>7</v>
      </c>
      <c r="L1859" t="b">
        <v>0</v>
      </c>
      <c r="M1859" t="s">
        <v>11958</v>
      </c>
      <c r="N1859" t="b">
        <v>0</v>
      </c>
      <c r="O1859" t="b">
        <v>0</v>
      </c>
      <c r="P1859" t="b">
        <v>0</v>
      </c>
      <c r="Q1859" t="b">
        <v>1</v>
      </c>
      <c r="R1859" t="s">
        <v>11959</v>
      </c>
      <c r="S1859">
        <v>40</v>
      </c>
      <c r="T1859" t="b">
        <v>0</v>
      </c>
      <c r="V1859" t="s">
        <v>8</v>
      </c>
      <c r="W1859" t="s">
        <v>8</v>
      </c>
      <c r="X1859" s="11">
        <v>87</v>
      </c>
      <c r="Y1859">
        <v>1</v>
      </c>
      <c r="Z1859" s="46" cm="1">
        <f t="array" ref="Z1859">IF(V1859="NA",$AD$2,(INDEX($BL$4:$BL$73,MATCH(V1859&amp;W1859,$BK$4:$BK$73&amp;$BJ$4:$BJ$73,0))))</f>
        <v>-4.0430703315750931E-2</v>
      </c>
      <c r="AA1859" s="46">
        <f t="shared" si="36"/>
        <v>0.95956929668424906</v>
      </c>
      <c r="AB1859" s="46"/>
    </row>
    <row r="1860" spans="1:28" x14ac:dyDescent="0.25">
      <c r="A1860">
        <v>7615</v>
      </c>
      <c r="B1860" s="1">
        <v>45534.3311602662</v>
      </c>
      <c r="C1860" s="1">
        <v>45534</v>
      </c>
      <c r="D1860" t="s">
        <v>9100</v>
      </c>
      <c r="E1860" t="s">
        <v>9101</v>
      </c>
      <c r="F1860" t="s">
        <v>664</v>
      </c>
      <c r="G1860">
        <v>73</v>
      </c>
      <c r="H1860" t="b">
        <v>0</v>
      </c>
      <c r="I1860" t="s">
        <v>9240</v>
      </c>
      <c r="J1860" t="s">
        <v>9159</v>
      </c>
      <c r="K1860" t="s">
        <v>7</v>
      </c>
      <c r="L1860" t="b">
        <v>0</v>
      </c>
      <c r="M1860" t="s">
        <v>11960</v>
      </c>
      <c r="N1860" t="b">
        <v>0</v>
      </c>
      <c r="O1860" t="b">
        <v>0</v>
      </c>
      <c r="P1860" t="b">
        <v>0</v>
      </c>
      <c r="Q1860" t="b">
        <v>1</v>
      </c>
      <c r="R1860" t="s">
        <v>11961</v>
      </c>
      <c r="S1860">
        <v>40</v>
      </c>
      <c r="T1860" t="b">
        <v>0</v>
      </c>
      <c r="V1860" t="s">
        <v>892</v>
      </c>
      <c r="W1860">
        <v>4</v>
      </c>
      <c r="X1860" s="11">
        <v>77</v>
      </c>
      <c r="Y1860">
        <v>1</v>
      </c>
      <c r="Z1860" s="46" cm="1">
        <f t="array" ref="Z1860">IF(V1860="NA",$AD$2,(INDEX($BL$4:$BL$73,MATCH(V1860&amp;W1860,$BK$4:$BK$73&amp;$BJ$4:$BJ$73,0))))</f>
        <v>1.0498615788681274E-2</v>
      </c>
      <c r="AA1860" s="46">
        <f t="shared" ref="AA1860:AA1923" si="37">Y1860+Z1860</f>
        <v>1.0104986157886813</v>
      </c>
      <c r="AB1860" s="46"/>
    </row>
    <row r="1861" spans="1:28" x14ac:dyDescent="0.25">
      <c r="A1861">
        <v>7616</v>
      </c>
      <c r="B1861" s="1">
        <v>45534.330859618101</v>
      </c>
      <c r="C1861" s="1">
        <v>45534</v>
      </c>
      <c r="D1861" t="s">
        <v>9100</v>
      </c>
      <c r="E1861" t="s">
        <v>9101</v>
      </c>
      <c r="F1861" t="s">
        <v>790</v>
      </c>
      <c r="G1861">
        <v>71</v>
      </c>
      <c r="H1861" t="b">
        <v>0</v>
      </c>
      <c r="I1861" t="s">
        <v>9240</v>
      </c>
      <c r="J1861" t="s">
        <v>9159</v>
      </c>
      <c r="K1861" t="s">
        <v>7</v>
      </c>
      <c r="L1861" t="b">
        <v>0</v>
      </c>
      <c r="M1861" t="s">
        <v>11962</v>
      </c>
      <c r="N1861" t="b">
        <v>0</v>
      </c>
      <c r="O1861" t="b">
        <v>0</v>
      </c>
      <c r="P1861" t="b">
        <v>0</v>
      </c>
      <c r="Q1861" t="b">
        <v>1</v>
      </c>
      <c r="R1861" t="s">
        <v>11963</v>
      </c>
      <c r="S1861">
        <v>40</v>
      </c>
      <c r="T1861" t="b">
        <v>0</v>
      </c>
      <c r="V1861" t="s">
        <v>945</v>
      </c>
      <c r="W1861">
        <v>4</v>
      </c>
      <c r="X1861" s="11">
        <v>72</v>
      </c>
      <c r="Y1861">
        <v>1</v>
      </c>
      <c r="Z1861" s="46" cm="1">
        <f t="array" ref="Z1861">IF(V1861="NA",$AD$2,(INDEX($BL$4:$BL$73,MATCH(V1861&amp;W1861,$BK$4:$BK$73&amp;$BJ$4:$BJ$73,0))))</f>
        <v>1.0498615788681285E-2</v>
      </c>
      <c r="AA1861" s="46">
        <f t="shared" si="37"/>
        <v>1.0104986157886813</v>
      </c>
      <c r="AB1861" s="46"/>
    </row>
    <row r="1862" spans="1:28" x14ac:dyDescent="0.25">
      <c r="A1862">
        <v>7617</v>
      </c>
      <c r="B1862" s="1">
        <v>45534.330528807899</v>
      </c>
      <c r="C1862" s="1">
        <v>45534</v>
      </c>
      <c r="D1862" t="s">
        <v>9100</v>
      </c>
      <c r="E1862" t="s">
        <v>9101</v>
      </c>
      <c r="F1862" t="s">
        <v>790</v>
      </c>
      <c r="G1862">
        <v>76</v>
      </c>
      <c r="H1862" t="b">
        <v>0</v>
      </c>
      <c r="I1862" t="s">
        <v>9240</v>
      </c>
      <c r="J1862" t="s">
        <v>9159</v>
      </c>
      <c r="K1862" t="s">
        <v>7</v>
      </c>
      <c r="L1862" t="b">
        <v>0</v>
      </c>
      <c r="M1862" t="s">
        <v>11964</v>
      </c>
      <c r="N1862" t="b">
        <v>0</v>
      </c>
      <c r="O1862" t="b">
        <v>0</v>
      </c>
      <c r="P1862" t="b">
        <v>0</v>
      </c>
      <c r="Q1862" t="b">
        <v>1</v>
      </c>
      <c r="R1862" t="s">
        <v>11965</v>
      </c>
      <c r="S1862">
        <v>40</v>
      </c>
      <c r="T1862" t="b">
        <v>0</v>
      </c>
      <c r="V1862" t="s">
        <v>8</v>
      </c>
      <c r="W1862" t="s">
        <v>8</v>
      </c>
      <c r="X1862" s="11">
        <v>77</v>
      </c>
      <c r="Y1862">
        <v>1</v>
      </c>
      <c r="Z1862" s="46" cm="1">
        <f t="array" ref="Z1862">IF(V1862="NA",$AD$2,(INDEX($BL$4:$BL$73,MATCH(V1862&amp;W1862,$BK$4:$BK$73&amp;$BJ$4:$BJ$73,0))))</f>
        <v>-4.0430703315750931E-2</v>
      </c>
      <c r="AA1862" s="46">
        <f t="shared" si="37"/>
        <v>0.95956929668424906</v>
      </c>
      <c r="AB1862" s="46"/>
    </row>
    <row r="1863" spans="1:28" x14ac:dyDescent="0.25">
      <c r="A1863">
        <v>7618</v>
      </c>
      <c r="B1863" s="1">
        <v>45534.330245520803</v>
      </c>
      <c r="C1863" s="1">
        <v>45534</v>
      </c>
      <c r="D1863" t="s">
        <v>9100</v>
      </c>
      <c r="E1863" t="s">
        <v>9101</v>
      </c>
      <c r="F1863" t="s">
        <v>790</v>
      </c>
      <c r="G1863">
        <v>75</v>
      </c>
      <c r="H1863" t="b">
        <v>0</v>
      </c>
      <c r="I1863" t="s">
        <v>9240</v>
      </c>
      <c r="J1863" t="s">
        <v>9159</v>
      </c>
      <c r="K1863" t="s">
        <v>7</v>
      </c>
      <c r="L1863" t="b">
        <v>0</v>
      </c>
      <c r="M1863" t="s">
        <v>11966</v>
      </c>
      <c r="N1863" t="b">
        <v>0</v>
      </c>
      <c r="O1863" t="b">
        <v>0</v>
      </c>
      <c r="P1863" t="b">
        <v>0</v>
      </c>
      <c r="Q1863" t="b">
        <v>1</v>
      </c>
      <c r="R1863" t="s">
        <v>11967</v>
      </c>
      <c r="S1863">
        <v>40</v>
      </c>
      <c r="T1863" t="b">
        <v>0</v>
      </c>
      <c r="V1863" t="s">
        <v>889</v>
      </c>
      <c r="W1863">
        <v>4</v>
      </c>
      <c r="X1863" s="11">
        <v>77</v>
      </c>
      <c r="Y1863">
        <v>1</v>
      </c>
      <c r="Z1863" s="46" cm="1">
        <f t="array" ref="Z1863">IF(V1863="NA",$AD$2,(INDEX($BL$4:$BL$73,MATCH(V1863&amp;W1863,$BK$4:$BK$73&amp;$BJ$4:$BJ$73,0))))</f>
        <v>1.0498615788681227E-2</v>
      </c>
      <c r="AA1863" s="46">
        <f t="shared" si="37"/>
        <v>1.0104986157886813</v>
      </c>
      <c r="AB1863" s="46"/>
    </row>
    <row r="1864" spans="1:28" x14ac:dyDescent="0.25">
      <c r="A1864">
        <v>7620</v>
      </c>
      <c r="B1864" s="1">
        <v>45534.322821330999</v>
      </c>
      <c r="C1864" s="1">
        <v>45534</v>
      </c>
      <c r="D1864" t="s">
        <v>9100</v>
      </c>
      <c r="E1864" t="s">
        <v>9101</v>
      </c>
      <c r="F1864" t="s">
        <v>664</v>
      </c>
      <c r="G1864">
        <v>76</v>
      </c>
      <c r="H1864" t="b">
        <v>0</v>
      </c>
      <c r="I1864" t="s">
        <v>9240</v>
      </c>
      <c r="J1864" t="s">
        <v>9159</v>
      </c>
      <c r="K1864" t="s">
        <v>7</v>
      </c>
      <c r="L1864" t="b">
        <v>0</v>
      </c>
      <c r="M1864" t="s">
        <v>11968</v>
      </c>
      <c r="N1864" t="b">
        <v>0</v>
      </c>
      <c r="O1864" t="b">
        <v>0</v>
      </c>
      <c r="P1864" t="b">
        <v>0</v>
      </c>
      <c r="Q1864" t="b">
        <v>1</v>
      </c>
      <c r="R1864" t="s">
        <v>11969</v>
      </c>
      <c r="S1864">
        <v>40</v>
      </c>
      <c r="T1864" t="b">
        <v>0</v>
      </c>
      <c r="V1864" t="s">
        <v>886</v>
      </c>
      <c r="W1864">
        <v>5</v>
      </c>
      <c r="X1864" s="11">
        <v>77</v>
      </c>
      <c r="Y1864">
        <v>1</v>
      </c>
      <c r="Z1864" s="46" cm="1">
        <f t="array" ref="Z1864">IF(V1864="NA",$AD$2,(INDEX($BL$4:$BL$73,MATCH(V1864&amp;W1864,$BK$4:$BK$73&amp;$BJ$4:$BJ$73,0))))</f>
        <v>4.1970782120221983E-2</v>
      </c>
      <c r="AA1864" s="46">
        <f t="shared" si="37"/>
        <v>1.041970782120222</v>
      </c>
      <c r="AB1864" s="46"/>
    </row>
    <row r="1865" spans="1:28" x14ac:dyDescent="0.25">
      <c r="A1865">
        <v>7624</v>
      </c>
      <c r="B1865" s="1">
        <v>45534.320044189801</v>
      </c>
      <c r="C1865" s="1">
        <v>45534</v>
      </c>
      <c r="D1865" t="s">
        <v>9100</v>
      </c>
      <c r="E1865" t="s">
        <v>9101</v>
      </c>
      <c r="F1865" t="s">
        <v>664</v>
      </c>
      <c r="G1865">
        <v>82</v>
      </c>
      <c r="H1865" t="b">
        <v>0</v>
      </c>
      <c r="I1865" t="s">
        <v>9240</v>
      </c>
      <c r="J1865" t="s">
        <v>9159</v>
      </c>
      <c r="K1865" t="s">
        <v>7</v>
      </c>
      <c r="L1865" t="b">
        <v>0</v>
      </c>
      <c r="M1865" t="s">
        <v>11970</v>
      </c>
      <c r="N1865" t="b">
        <v>0</v>
      </c>
      <c r="O1865" t="b">
        <v>0</v>
      </c>
      <c r="P1865" t="b">
        <v>0</v>
      </c>
      <c r="Q1865" t="b">
        <v>1</v>
      </c>
      <c r="R1865" t="s">
        <v>11971</v>
      </c>
      <c r="S1865">
        <v>40</v>
      </c>
      <c r="T1865" t="b">
        <v>0</v>
      </c>
      <c r="V1865" t="s">
        <v>886</v>
      </c>
      <c r="W1865">
        <v>4</v>
      </c>
      <c r="X1865" s="11">
        <v>82</v>
      </c>
      <c r="Y1865">
        <v>1</v>
      </c>
      <c r="Z1865" s="46" cm="1">
        <f t="array" ref="Z1865">IF(V1865="NA",$AD$2,(INDEX($BL$4:$BL$73,MATCH(V1865&amp;W1865,$BK$4:$BK$73&amp;$BJ$4:$BJ$73,0))))</f>
        <v>1.0498615788681297E-2</v>
      </c>
      <c r="AA1865" s="46">
        <f t="shared" si="37"/>
        <v>1.0104986157886813</v>
      </c>
      <c r="AB1865" s="46"/>
    </row>
    <row r="1866" spans="1:28" x14ac:dyDescent="0.25">
      <c r="A1866">
        <v>7628</v>
      </c>
      <c r="B1866" s="1">
        <v>45533.587028645801</v>
      </c>
      <c r="C1866" s="1">
        <v>45533</v>
      </c>
      <c r="D1866" t="s">
        <v>9100</v>
      </c>
      <c r="E1866" t="s">
        <v>9101</v>
      </c>
      <c r="F1866" t="s">
        <v>664</v>
      </c>
      <c r="G1866">
        <v>81</v>
      </c>
      <c r="H1866" t="b">
        <v>0</v>
      </c>
      <c r="I1866" t="s">
        <v>9240</v>
      </c>
      <c r="J1866" t="s">
        <v>9159</v>
      </c>
      <c r="K1866" t="s">
        <v>7</v>
      </c>
      <c r="L1866" t="b">
        <v>0</v>
      </c>
      <c r="M1866" t="s">
        <v>11972</v>
      </c>
      <c r="N1866" t="b">
        <v>0</v>
      </c>
      <c r="O1866" t="b">
        <v>0</v>
      </c>
      <c r="P1866" t="b">
        <v>0</v>
      </c>
      <c r="Q1866" t="b">
        <v>1</v>
      </c>
      <c r="R1866" t="s">
        <v>11973</v>
      </c>
      <c r="S1866">
        <v>40</v>
      </c>
      <c r="T1866" t="b">
        <v>0</v>
      </c>
      <c r="V1866" t="s">
        <v>886</v>
      </c>
      <c r="W1866">
        <v>4</v>
      </c>
      <c r="X1866" s="11">
        <v>82</v>
      </c>
      <c r="Y1866">
        <v>1</v>
      </c>
      <c r="Z1866" s="46" cm="1">
        <f t="array" ref="Z1866">IF(V1866="NA",$AD$2,(INDEX($BL$4:$BL$73,MATCH(V1866&amp;W1866,$BK$4:$BK$73&amp;$BJ$4:$BJ$73,0))))</f>
        <v>1.0498615788681297E-2</v>
      </c>
      <c r="AA1866" s="46">
        <f t="shared" si="37"/>
        <v>1.0104986157886813</v>
      </c>
      <c r="AB1866" s="46"/>
    </row>
    <row r="1867" spans="1:28" x14ac:dyDescent="0.25">
      <c r="A1867">
        <v>7630</v>
      </c>
      <c r="B1867" s="1">
        <v>45533.586449282397</v>
      </c>
      <c r="C1867" s="1">
        <v>45533</v>
      </c>
      <c r="D1867" t="s">
        <v>9100</v>
      </c>
      <c r="E1867" t="s">
        <v>9101</v>
      </c>
      <c r="F1867" t="s">
        <v>664</v>
      </c>
      <c r="G1867">
        <v>84</v>
      </c>
      <c r="H1867" t="b">
        <v>0</v>
      </c>
      <c r="I1867" t="s">
        <v>9240</v>
      </c>
      <c r="J1867" t="s">
        <v>9159</v>
      </c>
      <c r="K1867" t="s">
        <v>7</v>
      </c>
      <c r="L1867" t="b">
        <v>0</v>
      </c>
      <c r="M1867" t="s">
        <v>11974</v>
      </c>
      <c r="N1867" t="b">
        <v>0</v>
      </c>
      <c r="O1867" t="b">
        <v>0</v>
      </c>
      <c r="P1867" t="b">
        <v>0</v>
      </c>
      <c r="Q1867" t="b">
        <v>1</v>
      </c>
      <c r="R1867" t="s">
        <v>11975</v>
      </c>
      <c r="S1867">
        <v>40</v>
      </c>
      <c r="T1867" t="b">
        <v>0</v>
      </c>
      <c r="V1867" t="s">
        <v>741</v>
      </c>
      <c r="W1867">
        <v>4</v>
      </c>
      <c r="X1867" s="11">
        <v>87</v>
      </c>
      <c r="Y1867">
        <v>1</v>
      </c>
      <c r="Z1867" s="46" cm="1">
        <f t="array" ref="Z1867">IF(V1867="NA",$AD$2,(INDEX($BL$4:$BL$73,MATCH(V1867&amp;W1867,$BK$4:$BK$73&amp;$BJ$4:$BJ$73,0))))</f>
        <v>1.1678733304575806E-2</v>
      </c>
      <c r="AA1867" s="46">
        <f t="shared" si="37"/>
        <v>1.0116787333045758</v>
      </c>
      <c r="AB1867" s="46"/>
    </row>
    <row r="1868" spans="1:28" x14ac:dyDescent="0.25">
      <c r="A1868">
        <v>7637</v>
      </c>
      <c r="B1868" s="1">
        <v>45533.576807465302</v>
      </c>
      <c r="C1868" s="1">
        <v>45533</v>
      </c>
      <c r="D1868" t="s">
        <v>9100</v>
      </c>
      <c r="E1868" t="s">
        <v>9101</v>
      </c>
      <c r="F1868" t="s">
        <v>790</v>
      </c>
      <c r="G1868">
        <v>82</v>
      </c>
      <c r="H1868" t="b">
        <v>0</v>
      </c>
      <c r="I1868" t="s">
        <v>9240</v>
      </c>
      <c r="J1868" t="s">
        <v>9159</v>
      </c>
      <c r="K1868" t="s">
        <v>7</v>
      </c>
      <c r="L1868" t="b">
        <v>0</v>
      </c>
      <c r="M1868" t="s">
        <v>6700</v>
      </c>
      <c r="N1868" t="b">
        <v>0</v>
      </c>
      <c r="O1868" t="b">
        <v>0</v>
      </c>
      <c r="P1868" t="b">
        <v>0</v>
      </c>
      <c r="Q1868" t="b">
        <v>1</v>
      </c>
      <c r="R1868" t="s">
        <v>2728</v>
      </c>
      <c r="S1868">
        <v>40</v>
      </c>
      <c r="T1868" t="b">
        <v>0</v>
      </c>
      <c r="V1868" t="s">
        <v>8</v>
      </c>
      <c r="W1868" t="s">
        <v>8</v>
      </c>
      <c r="X1868" s="11">
        <v>82</v>
      </c>
      <c r="Y1868">
        <v>1</v>
      </c>
      <c r="Z1868" s="46" cm="1">
        <f t="array" ref="Z1868">IF(V1868="NA",$AD$2,(INDEX($BL$4:$BL$73,MATCH(V1868&amp;W1868,$BK$4:$BK$73&amp;$BJ$4:$BJ$73,0))))</f>
        <v>-4.0430703315750931E-2</v>
      </c>
      <c r="AA1868" s="46">
        <f t="shared" si="37"/>
        <v>0.95956929668424906</v>
      </c>
      <c r="AB1868" s="46"/>
    </row>
    <row r="1869" spans="1:28" x14ac:dyDescent="0.25">
      <c r="A1869">
        <v>7640</v>
      </c>
      <c r="B1869" s="1">
        <v>45533.575965185199</v>
      </c>
      <c r="C1869" s="1">
        <v>45533</v>
      </c>
      <c r="D1869" t="s">
        <v>9100</v>
      </c>
      <c r="E1869" t="s">
        <v>9101</v>
      </c>
      <c r="F1869" t="s">
        <v>664</v>
      </c>
      <c r="G1869">
        <v>78</v>
      </c>
      <c r="H1869" t="b">
        <v>0</v>
      </c>
      <c r="I1869" t="s">
        <v>9240</v>
      </c>
      <c r="J1869" t="s">
        <v>9159</v>
      </c>
      <c r="K1869" t="s">
        <v>7</v>
      </c>
      <c r="L1869" t="b">
        <v>0</v>
      </c>
      <c r="M1869" t="s">
        <v>11976</v>
      </c>
      <c r="N1869" t="b">
        <v>0</v>
      </c>
      <c r="O1869" t="b">
        <v>0</v>
      </c>
      <c r="P1869" t="b">
        <v>0</v>
      </c>
      <c r="Q1869" t="b">
        <v>1</v>
      </c>
      <c r="R1869" t="s">
        <v>11977</v>
      </c>
      <c r="S1869">
        <v>40</v>
      </c>
      <c r="T1869" t="b">
        <v>0</v>
      </c>
      <c r="V1869" t="s">
        <v>888</v>
      </c>
      <c r="W1869">
        <v>4</v>
      </c>
      <c r="X1869" s="11">
        <v>82</v>
      </c>
      <c r="Y1869">
        <v>1</v>
      </c>
      <c r="Z1869" s="46" cm="1">
        <f t="array" ref="Z1869">IF(V1869="NA",$AD$2,(INDEX($BL$4:$BL$73,MATCH(V1869&amp;W1869,$BK$4:$BK$73&amp;$BJ$4:$BJ$73,0))))</f>
        <v>1.0498615788681257E-2</v>
      </c>
      <c r="AA1869" s="46">
        <f t="shared" si="37"/>
        <v>1.0104986157886813</v>
      </c>
      <c r="AB1869" s="46"/>
    </row>
    <row r="1870" spans="1:28" x14ac:dyDescent="0.25">
      <c r="A1870">
        <v>7641</v>
      </c>
      <c r="B1870" s="1">
        <v>45533.575591840301</v>
      </c>
      <c r="C1870" s="1">
        <v>45533</v>
      </c>
      <c r="D1870" t="s">
        <v>9100</v>
      </c>
      <c r="E1870" t="s">
        <v>9101</v>
      </c>
      <c r="F1870" t="s">
        <v>664</v>
      </c>
      <c r="G1870">
        <v>78</v>
      </c>
      <c r="H1870" t="b">
        <v>0</v>
      </c>
      <c r="I1870" t="s">
        <v>9240</v>
      </c>
      <c r="J1870" t="s">
        <v>9159</v>
      </c>
      <c r="K1870" t="s">
        <v>7</v>
      </c>
      <c r="L1870" t="b">
        <v>0</v>
      </c>
      <c r="M1870" t="s">
        <v>11978</v>
      </c>
      <c r="N1870" t="b">
        <v>0</v>
      </c>
      <c r="O1870" t="b">
        <v>0</v>
      </c>
      <c r="P1870" t="b">
        <v>0</v>
      </c>
      <c r="Q1870" t="b">
        <v>1</v>
      </c>
      <c r="R1870" t="s">
        <v>11979</v>
      </c>
      <c r="S1870">
        <v>40</v>
      </c>
      <c r="T1870" t="b">
        <v>0</v>
      </c>
      <c r="V1870" t="s">
        <v>893</v>
      </c>
      <c r="W1870">
        <v>4</v>
      </c>
      <c r="X1870" s="11">
        <v>82</v>
      </c>
      <c r="Y1870">
        <v>1</v>
      </c>
      <c r="Z1870" s="46" cm="1">
        <f t="array" ref="Z1870">IF(V1870="NA",$AD$2,(INDEX($BL$4:$BL$73,MATCH(V1870&amp;W1870,$BK$4:$BK$73&amp;$BJ$4:$BJ$73,0))))</f>
        <v>1.0498615788681286E-2</v>
      </c>
      <c r="AA1870" s="46">
        <f t="shared" si="37"/>
        <v>1.0104986157886813</v>
      </c>
      <c r="AB1870" s="46"/>
    </row>
    <row r="1871" spans="1:28" x14ac:dyDescent="0.25">
      <c r="A1871">
        <v>7643</v>
      </c>
      <c r="B1871" s="1">
        <v>45533.566633449103</v>
      </c>
      <c r="C1871" s="1">
        <v>45533</v>
      </c>
      <c r="D1871" t="s">
        <v>9100</v>
      </c>
      <c r="E1871" t="s">
        <v>9101</v>
      </c>
      <c r="F1871" t="s">
        <v>664</v>
      </c>
      <c r="G1871">
        <v>81</v>
      </c>
      <c r="H1871" t="b">
        <v>0</v>
      </c>
      <c r="I1871" t="s">
        <v>9240</v>
      </c>
      <c r="J1871" t="s">
        <v>9159</v>
      </c>
      <c r="K1871" t="s">
        <v>7</v>
      </c>
      <c r="L1871" t="b">
        <v>0</v>
      </c>
      <c r="M1871" t="s">
        <v>6699</v>
      </c>
      <c r="N1871" t="b">
        <v>0</v>
      </c>
      <c r="O1871" t="b">
        <v>0</v>
      </c>
      <c r="P1871" t="b">
        <v>0</v>
      </c>
      <c r="Q1871" t="b">
        <v>1</v>
      </c>
      <c r="R1871" t="s">
        <v>2726</v>
      </c>
      <c r="S1871">
        <v>40</v>
      </c>
      <c r="T1871" t="b">
        <v>0</v>
      </c>
      <c r="V1871" t="s">
        <v>886</v>
      </c>
      <c r="W1871">
        <v>5</v>
      </c>
      <c r="X1871" s="11">
        <v>82</v>
      </c>
      <c r="Y1871">
        <v>1</v>
      </c>
      <c r="Z1871" s="46" cm="1">
        <f t="array" ref="Z1871">IF(V1871="NA",$AD$2,(INDEX($BL$4:$BL$73,MATCH(V1871&amp;W1871,$BK$4:$BK$73&amp;$BJ$4:$BJ$73,0))))</f>
        <v>4.1970782120221983E-2</v>
      </c>
      <c r="AA1871" s="46">
        <f t="shared" si="37"/>
        <v>1.041970782120222</v>
      </c>
      <c r="AB1871" s="46"/>
    </row>
    <row r="1872" spans="1:28" x14ac:dyDescent="0.25">
      <c r="A1872">
        <v>7644</v>
      </c>
      <c r="B1872" s="1">
        <v>45533.566425289398</v>
      </c>
      <c r="C1872" s="1">
        <v>45533</v>
      </c>
      <c r="D1872" t="s">
        <v>9100</v>
      </c>
      <c r="E1872" t="s">
        <v>9101</v>
      </c>
      <c r="F1872" t="s">
        <v>790</v>
      </c>
      <c r="G1872">
        <v>86</v>
      </c>
      <c r="H1872" t="b">
        <v>0</v>
      </c>
      <c r="I1872" t="s">
        <v>9240</v>
      </c>
      <c r="J1872" t="s">
        <v>9159</v>
      </c>
      <c r="K1872" t="s">
        <v>7</v>
      </c>
      <c r="L1872" t="b">
        <v>0</v>
      </c>
      <c r="M1872" t="s">
        <v>11980</v>
      </c>
      <c r="N1872" t="b">
        <v>0</v>
      </c>
      <c r="O1872" t="b">
        <v>0</v>
      </c>
      <c r="P1872" t="b">
        <v>0</v>
      </c>
      <c r="Q1872" t="b">
        <v>1</v>
      </c>
      <c r="R1872" t="s">
        <v>11981</v>
      </c>
      <c r="S1872">
        <v>40</v>
      </c>
      <c r="T1872" t="b">
        <v>0</v>
      </c>
      <c r="V1872" t="s">
        <v>892</v>
      </c>
      <c r="W1872">
        <v>4</v>
      </c>
      <c r="X1872" s="11">
        <v>87</v>
      </c>
      <c r="Y1872">
        <v>1</v>
      </c>
      <c r="Z1872" s="46" cm="1">
        <f t="array" ref="Z1872">IF(V1872="NA",$AD$2,(INDEX($BL$4:$BL$73,MATCH(V1872&amp;W1872,$BK$4:$BK$73&amp;$BJ$4:$BJ$73,0))))</f>
        <v>1.0498615788681274E-2</v>
      </c>
      <c r="AA1872" s="46">
        <f t="shared" si="37"/>
        <v>1.0104986157886813</v>
      </c>
      <c r="AB1872" s="46"/>
    </row>
    <row r="1873" spans="1:28" x14ac:dyDescent="0.25">
      <c r="A1873">
        <v>7648</v>
      </c>
      <c r="B1873" s="1">
        <v>45533.555715439797</v>
      </c>
      <c r="C1873" s="1">
        <v>45533</v>
      </c>
      <c r="D1873" t="s">
        <v>9100</v>
      </c>
      <c r="E1873" t="s">
        <v>9101</v>
      </c>
      <c r="F1873" t="s">
        <v>664</v>
      </c>
      <c r="G1873">
        <v>75</v>
      </c>
      <c r="H1873" t="b">
        <v>0</v>
      </c>
      <c r="I1873" t="s">
        <v>9240</v>
      </c>
      <c r="J1873" t="s">
        <v>9103</v>
      </c>
      <c r="K1873" t="s">
        <v>7</v>
      </c>
      <c r="L1873" t="b">
        <v>0</v>
      </c>
      <c r="M1873" t="s">
        <v>11982</v>
      </c>
      <c r="N1873" t="b">
        <v>0</v>
      </c>
      <c r="O1873" t="b">
        <v>0</v>
      </c>
      <c r="P1873" t="b">
        <v>0</v>
      </c>
      <c r="Q1873" t="b">
        <v>1</v>
      </c>
      <c r="R1873" t="s">
        <v>11983</v>
      </c>
      <c r="S1873">
        <v>40</v>
      </c>
      <c r="T1873" t="b">
        <v>0</v>
      </c>
      <c r="V1873" t="s">
        <v>889</v>
      </c>
      <c r="W1873">
        <v>4</v>
      </c>
      <c r="X1873" s="11">
        <v>77</v>
      </c>
      <c r="Y1873">
        <v>1</v>
      </c>
      <c r="Z1873" s="46" cm="1">
        <f t="array" ref="Z1873">IF(V1873="NA",$AD$2,(INDEX($BL$4:$BL$73,MATCH(V1873&amp;W1873,$BK$4:$BK$73&amp;$BJ$4:$BJ$73,0))))</f>
        <v>1.0498615788681227E-2</v>
      </c>
      <c r="AA1873" s="46">
        <f t="shared" si="37"/>
        <v>1.0104986157886813</v>
      </c>
      <c r="AB1873" s="46"/>
    </row>
    <row r="1874" spans="1:28" x14ac:dyDescent="0.25">
      <c r="A1874">
        <v>7649</v>
      </c>
      <c r="B1874" s="1">
        <v>45533.5554097801</v>
      </c>
      <c r="C1874" s="1">
        <v>45533</v>
      </c>
      <c r="D1874" t="s">
        <v>9100</v>
      </c>
      <c r="E1874" t="s">
        <v>9101</v>
      </c>
      <c r="F1874" t="s">
        <v>664</v>
      </c>
      <c r="G1874">
        <v>83</v>
      </c>
      <c r="H1874" t="b">
        <v>0</v>
      </c>
      <c r="I1874" t="s">
        <v>9240</v>
      </c>
      <c r="J1874" t="s">
        <v>9103</v>
      </c>
      <c r="K1874" t="s">
        <v>7</v>
      </c>
      <c r="L1874" t="b">
        <v>0</v>
      </c>
      <c r="M1874" t="s">
        <v>6698</v>
      </c>
      <c r="N1874" t="b">
        <v>0</v>
      </c>
      <c r="O1874" t="b">
        <v>0</v>
      </c>
      <c r="P1874" t="b">
        <v>0</v>
      </c>
      <c r="Q1874" t="b">
        <v>1</v>
      </c>
      <c r="R1874" t="s">
        <v>2724</v>
      </c>
      <c r="S1874">
        <v>40</v>
      </c>
      <c r="T1874" t="b">
        <v>0</v>
      </c>
      <c r="V1874" t="s">
        <v>8</v>
      </c>
      <c r="W1874" t="s">
        <v>8</v>
      </c>
      <c r="X1874" s="11">
        <v>87</v>
      </c>
      <c r="Y1874">
        <v>1</v>
      </c>
      <c r="Z1874" s="46" cm="1">
        <f t="array" ref="Z1874">IF(V1874="NA",$AD$2,(INDEX($BL$4:$BL$73,MATCH(V1874&amp;W1874,$BK$4:$BK$73&amp;$BJ$4:$BJ$73,0))))</f>
        <v>-4.0430703315750931E-2</v>
      </c>
      <c r="AA1874" s="46">
        <f t="shared" si="37"/>
        <v>0.95956929668424906</v>
      </c>
      <c r="AB1874" s="46"/>
    </row>
    <row r="1875" spans="1:28" x14ac:dyDescent="0.25">
      <c r="A1875">
        <v>7650</v>
      </c>
      <c r="B1875" s="1">
        <v>45533.555027523202</v>
      </c>
      <c r="C1875" s="1">
        <v>45533</v>
      </c>
      <c r="D1875" t="s">
        <v>9100</v>
      </c>
      <c r="E1875" t="s">
        <v>9101</v>
      </c>
      <c r="F1875" t="s">
        <v>790</v>
      </c>
      <c r="G1875">
        <v>89</v>
      </c>
      <c r="H1875" t="b">
        <v>0</v>
      </c>
      <c r="I1875" t="s">
        <v>9240</v>
      </c>
      <c r="J1875" t="s">
        <v>9103</v>
      </c>
      <c r="K1875" t="s">
        <v>7</v>
      </c>
      <c r="L1875" t="b">
        <v>0</v>
      </c>
      <c r="M1875" t="s">
        <v>11984</v>
      </c>
      <c r="N1875" t="b">
        <v>0</v>
      </c>
      <c r="O1875" t="b">
        <v>0</v>
      </c>
      <c r="P1875" t="b">
        <v>0</v>
      </c>
      <c r="Q1875" t="b">
        <v>1</v>
      </c>
      <c r="R1875" t="s">
        <v>11985</v>
      </c>
      <c r="S1875">
        <v>40</v>
      </c>
      <c r="T1875" t="b">
        <v>0</v>
      </c>
      <c r="V1875" t="s">
        <v>8</v>
      </c>
      <c r="W1875" t="s">
        <v>8</v>
      </c>
      <c r="X1875" s="11">
        <v>92</v>
      </c>
      <c r="Y1875">
        <v>1</v>
      </c>
      <c r="Z1875" s="46" cm="1">
        <f t="array" ref="Z1875">IF(V1875="NA",$AD$2,(INDEX($BL$4:$BL$73,MATCH(V1875&amp;W1875,$BK$4:$BK$73&amp;$BJ$4:$BJ$73,0))))</f>
        <v>-4.0430703315750931E-2</v>
      </c>
      <c r="AA1875" s="46">
        <f t="shared" si="37"/>
        <v>0.95956929668424906</v>
      </c>
      <c r="AB1875" s="46"/>
    </row>
    <row r="1876" spans="1:28" x14ac:dyDescent="0.25">
      <c r="A1876">
        <v>7651</v>
      </c>
      <c r="B1876" s="1">
        <v>45533.554808807901</v>
      </c>
      <c r="C1876" s="1">
        <v>45533</v>
      </c>
      <c r="D1876" t="s">
        <v>9100</v>
      </c>
      <c r="E1876" t="s">
        <v>9101</v>
      </c>
      <c r="F1876" t="s">
        <v>790</v>
      </c>
      <c r="G1876">
        <v>77</v>
      </c>
      <c r="H1876" t="b">
        <v>0</v>
      </c>
      <c r="I1876" t="s">
        <v>9240</v>
      </c>
      <c r="J1876" t="s">
        <v>9103</v>
      </c>
      <c r="K1876" t="s">
        <v>7</v>
      </c>
      <c r="L1876" t="b">
        <v>0</v>
      </c>
      <c r="M1876" t="s">
        <v>11986</v>
      </c>
      <c r="N1876" t="b">
        <v>0</v>
      </c>
      <c r="O1876" t="b">
        <v>0</v>
      </c>
      <c r="P1876" t="b">
        <v>0</v>
      </c>
      <c r="Q1876" t="b">
        <v>1</v>
      </c>
      <c r="R1876" t="s">
        <v>11987</v>
      </c>
      <c r="S1876">
        <v>40</v>
      </c>
      <c r="T1876" t="b">
        <v>0</v>
      </c>
      <c r="V1876" t="s">
        <v>743</v>
      </c>
      <c r="W1876">
        <v>4</v>
      </c>
      <c r="X1876" s="11">
        <v>77</v>
      </c>
      <c r="Y1876">
        <v>1</v>
      </c>
      <c r="Z1876" s="46" cm="1">
        <f t="array" ref="Z1876">IF(V1876="NA",$AD$2,(INDEX($BL$4:$BL$73,MATCH(V1876&amp;W1876,$BK$4:$BK$73&amp;$BJ$4:$BJ$73,0))))</f>
        <v>1.1678733304575811E-2</v>
      </c>
      <c r="AA1876" s="46">
        <f t="shared" si="37"/>
        <v>1.0116787333045758</v>
      </c>
      <c r="AB1876" s="46"/>
    </row>
    <row r="1877" spans="1:28" x14ac:dyDescent="0.25">
      <c r="A1877">
        <v>7653</v>
      </c>
      <c r="B1877" s="1">
        <v>45533.546949675903</v>
      </c>
      <c r="C1877" s="1">
        <v>45533</v>
      </c>
      <c r="D1877" t="s">
        <v>9100</v>
      </c>
      <c r="E1877" t="s">
        <v>9101</v>
      </c>
      <c r="F1877" t="s">
        <v>664</v>
      </c>
      <c r="G1877">
        <v>70</v>
      </c>
      <c r="H1877" t="b">
        <v>0</v>
      </c>
      <c r="I1877" t="s">
        <v>9240</v>
      </c>
      <c r="J1877" t="s">
        <v>9103</v>
      </c>
      <c r="K1877" t="s">
        <v>7</v>
      </c>
      <c r="L1877" t="b">
        <v>0</v>
      </c>
      <c r="M1877" t="s">
        <v>11988</v>
      </c>
      <c r="N1877" t="b">
        <v>0</v>
      </c>
      <c r="O1877" t="b">
        <v>0</v>
      </c>
      <c r="P1877" t="b">
        <v>0</v>
      </c>
      <c r="Q1877" t="b">
        <v>1</v>
      </c>
      <c r="R1877" t="s">
        <v>11989</v>
      </c>
      <c r="S1877">
        <v>40</v>
      </c>
      <c r="T1877" t="b">
        <v>0</v>
      </c>
      <c r="V1877" t="s">
        <v>8</v>
      </c>
      <c r="W1877" t="s">
        <v>8</v>
      </c>
      <c r="X1877" s="11">
        <v>72</v>
      </c>
      <c r="Y1877">
        <v>1</v>
      </c>
      <c r="Z1877" s="46" cm="1">
        <f t="array" ref="Z1877">IF(V1877="NA",$AD$2,(INDEX($BL$4:$BL$73,MATCH(V1877&amp;W1877,$BK$4:$BK$73&amp;$BJ$4:$BJ$73,0))))</f>
        <v>-4.0430703315750931E-2</v>
      </c>
      <c r="AA1877" s="46">
        <f t="shared" si="37"/>
        <v>0.95956929668424906</v>
      </c>
      <c r="AB1877" s="46"/>
    </row>
    <row r="1878" spans="1:28" x14ac:dyDescent="0.25">
      <c r="A1878">
        <v>7655</v>
      </c>
      <c r="B1878" s="1">
        <v>45533.546299872702</v>
      </c>
      <c r="C1878" s="1">
        <v>45533</v>
      </c>
      <c r="D1878" t="s">
        <v>9100</v>
      </c>
      <c r="E1878" t="s">
        <v>9101</v>
      </c>
      <c r="F1878" t="s">
        <v>790</v>
      </c>
      <c r="G1878">
        <v>73</v>
      </c>
      <c r="H1878" t="b">
        <v>0</v>
      </c>
      <c r="I1878" t="s">
        <v>9240</v>
      </c>
      <c r="J1878" t="s">
        <v>9103</v>
      </c>
      <c r="K1878" t="s">
        <v>7</v>
      </c>
      <c r="L1878" t="b">
        <v>0</v>
      </c>
      <c r="M1878" t="s">
        <v>6697</v>
      </c>
      <c r="N1878" t="b">
        <v>0</v>
      </c>
      <c r="O1878" t="b">
        <v>0</v>
      </c>
      <c r="P1878" t="b">
        <v>0</v>
      </c>
      <c r="Q1878" t="b">
        <v>1</v>
      </c>
      <c r="R1878" t="s">
        <v>1337</v>
      </c>
      <c r="S1878">
        <v>40</v>
      </c>
      <c r="T1878" t="b">
        <v>0</v>
      </c>
      <c r="V1878" t="s">
        <v>886</v>
      </c>
      <c r="W1878">
        <v>4</v>
      </c>
      <c r="X1878" s="11">
        <v>77</v>
      </c>
      <c r="Y1878">
        <v>1</v>
      </c>
      <c r="Z1878" s="46" cm="1">
        <f t="array" ref="Z1878">IF(V1878="NA",$AD$2,(INDEX($BL$4:$BL$73,MATCH(V1878&amp;W1878,$BK$4:$BK$73&amp;$BJ$4:$BJ$73,0))))</f>
        <v>1.0498615788681297E-2</v>
      </c>
      <c r="AA1878" s="46">
        <f t="shared" si="37"/>
        <v>1.0104986157886813</v>
      </c>
      <c r="AB1878" s="46"/>
    </row>
    <row r="1879" spans="1:28" x14ac:dyDescent="0.25">
      <c r="A1879">
        <v>7656</v>
      </c>
      <c r="B1879" s="1">
        <v>45533.546054213002</v>
      </c>
      <c r="C1879" s="1">
        <v>45533</v>
      </c>
      <c r="D1879" t="s">
        <v>9100</v>
      </c>
      <c r="E1879" t="s">
        <v>9101</v>
      </c>
      <c r="F1879" t="s">
        <v>664</v>
      </c>
      <c r="G1879">
        <v>83</v>
      </c>
      <c r="H1879" t="b">
        <v>0</v>
      </c>
      <c r="I1879" t="s">
        <v>9240</v>
      </c>
      <c r="J1879" t="s">
        <v>9103</v>
      </c>
      <c r="K1879" t="s">
        <v>7</v>
      </c>
      <c r="L1879" t="b">
        <v>0</v>
      </c>
      <c r="M1879" t="s">
        <v>11990</v>
      </c>
      <c r="N1879" t="b">
        <v>0</v>
      </c>
      <c r="O1879" t="b">
        <v>0</v>
      </c>
      <c r="P1879" t="b">
        <v>0</v>
      </c>
      <c r="Q1879" t="b">
        <v>1</v>
      </c>
      <c r="R1879" t="s">
        <v>11991</v>
      </c>
      <c r="S1879">
        <v>40</v>
      </c>
      <c r="T1879" t="b">
        <v>0</v>
      </c>
      <c r="V1879" t="s">
        <v>8</v>
      </c>
      <c r="W1879" t="s">
        <v>8</v>
      </c>
      <c r="X1879" s="11">
        <v>87</v>
      </c>
      <c r="Y1879">
        <v>1</v>
      </c>
      <c r="Z1879" s="46" cm="1">
        <f t="array" ref="Z1879">IF(V1879="NA",$AD$2,(INDEX($BL$4:$BL$73,MATCH(V1879&amp;W1879,$BK$4:$BK$73&amp;$BJ$4:$BJ$73,0))))</f>
        <v>-4.0430703315750931E-2</v>
      </c>
      <c r="AA1879" s="46">
        <f t="shared" si="37"/>
        <v>0.95956929668424906</v>
      </c>
      <c r="AB1879" s="46"/>
    </row>
    <row r="1880" spans="1:28" x14ac:dyDescent="0.25">
      <c r="A1880">
        <v>7658</v>
      </c>
      <c r="B1880" s="1">
        <v>45533.545384513898</v>
      </c>
      <c r="C1880" s="1">
        <v>45533</v>
      </c>
      <c r="D1880" t="s">
        <v>9100</v>
      </c>
      <c r="E1880" t="s">
        <v>9101</v>
      </c>
      <c r="F1880" t="s">
        <v>790</v>
      </c>
      <c r="G1880">
        <v>86</v>
      </c>
      <c r="H1880" t="b">
        <v>0</v>
      </c>
      <c r="I1880" t="s">
        <v>9240</v>
      </c>
      <c r="J1880" t="s">
        <v>9103</v>
      </c>
      <c r="K1880" t="s">
        <v>7</v>
      </c>
      <c r="L1880" t="b">
        <v>0</v>
      </c>
      <c r="M1880" t="s">
        <v>11992</v>
      </c>
      <c r="N1880" t="b">
        <v>0</v>
      </c>
      <c r="O1880" t="b">
        <v>0</v>
      </c>
      <c r="P1880" t="b">
        <v>0</v>
      </c>
      <c r="Q1880" t="b">
        <v>1</v>
      </c>
      <c r="R1880" t="s">
        <v>11993</v>
      </c>
      <c r="S1880">
        <v>40</v>
      </c>
      <c r="T1880" t="b">
        <v>0</v>
      </c>
      <c r="V1880" t="s">
        <v>8</v>
      </c>
      <c r="W1880" t="s">
        <v>8</v>
      </c>
      <c r="X1880" s="11">
        <v>87</v>
      </c>
      <c r="Y1880">
        <v>1</v>
      </c>
      <c r="Z1880" s="46" cm="1">
        <f t="array" ref="Z1880">IF(V1880="NA",$AD$2,(INDEX($BL$4:$BL$73,MATCH(V1880&amp;W1880,$BK$4:$BK$73&amp;$BJ$4:$BJ$73,0))))</f>
        <v>-4.0430703315750931E-2</v>
      </c>
      <c r="AA1880" s="46">
        <f t="shared" si="37"/>
        <v>0.95956929668424906</v>
      </c>
      <c r="AB1880" s="46"/>
    </row>
    <row r="1881" spans="1:28" x14ac:dyDescent="0.25">
      <c r="A1881">
        <v>7661</v>
      </c>
      <c r="B1881" s="1">
        <v>45533.539664178199</v>
      </c>
      <c r="C1881" s="1">
        <v>45533</v>
      </c>
      <c r="D1881" t="s">
        <v>9100</v>
      </c>
      <c r="E1881" t="s">
        <v>9101</v>
      </c>
      <c r="F1881" t="s">
        <v>664</v>
      </c>
      <c r="G1881">
        <v>71</v>
      </c>
      <c r="H1881" t="b">
        <v>0</v>
      </c>
      <c r="I1881" t="s">
        <v>9240</v>
      </c>
      <c r="J1881" t="s">
        <v>9103</v>
      </c>
      <c r="K1881" t="s">
        <v>7</v>
      </c>
      <c r="L1881" t="b">
        <v>0</v>
      </c>
      <c r="M1881" t="s">
        <v>6696</v>
      </c>
      <c r="N1881" t="b">
        <v>0</v>
      </c>
      <c r="O1881" t="b">
        <v>0</v>
      </c>
      <c r="P1881" t="b">
        <v>0</v>
      </c>
      <c r="Q1881" t="b">
        <v>1</v>
      </c>
      <c r="R1881" t="s">
        <v>1336</v>
      </c>
      <c r="S1881">
        <v>40</v>
      </c>
      <c r="T1881" t="b">
        <v>0</v>
      </c>
      <c r="V1881" t="s">
        <v>743</v>
      </c>
      <c r="W1881">
        <v>4</v>
      </c>
      <c r="X1881" s="11">
        <v>72</v>
      </c>
      <c r="Y1881">
        <v>1</v>
      </c>
      <c r="Z1881" s="46" cm="1">
        <f t="array" ref="Z1881">IF(V1881="NA",$AD$2,(INDEX($BL$4:$BL$73,MATCH(V1881&amp;W1881,$BK$4:$BK$73&amp;$BJ$4:$BJ$73,0))))</f>
        <v>1.1678733304575811E-2</v>
      </c>
      <c r="AA1881" s="46">
        <f t="shared" si="37"/>
        <v>1.0116787333045758</v>
      </c>
      <c r="AB1881" s="46"/>
    </row>
    <row r="1882" spans="1:28" x14ac:dyDescent="0.25">
      <c r="A1882">
        <v>7663</v>
      </c>
      <c r="B1882" s="1">
        <v>45533.538326018497</v>
      </c>
      <c r="C1882" s="1">
        <v>45533</v>
      </c>
      <c r="D1882" t="s">
        <v>9100</v>
      </c>
      <c r="E1882" t="s">
        <v>9101</v>
      </c>
      <c r="F1882" t="s">
        <v>664</v>
      </c>
      <c r="G1882">
        <v>71</v>
      </c>
      <c r="H1882" t="b">
        <v>0</v>
      </c>
      <c r="I1882" t="s">
        <v>9240</v>
      </c>
      <c r="J1882" t="s">
        <v>9103</v>
      </c>
      <c r="K1882" t="s">
        <v>7</v>
      </c>
      <c r="L1882" t="b">
        <v>0</v>
      </c>
      <c r="M1882" t="s">
        <v>11994</v>
      </c>
      <c r="N1882" t="b">
        <v>0</v>
      </c>
      <c r="O1882" t="b">
        <v>0</v>
      </c>
      <c r="P1882" t="b">
        <v>0</v>
      </c>
      <c r="Q1882" t="b">
        <v>1</v>
      </c>
      <c r="R1882" t="s">
        <v>11995</v>
      </c>
      <c r="S1882">
        <v>40</v>
      </c>
      <c r="T1882" t="b">
        <v>0</v>
      </c>
      <c r="V1882" t="s">
        <v>8</v>
      </c>
      <c r="W1882" t="s">
        <v>8</v>
      </c>
      <c r="X1882" s="11">
        <v>72</v>
      </c>
      <c r="Y1882">
        <v>1</v>
      </c>
      <c r="Z1882" s="46" cm="1">
        <f t="array" ref="Z1882">IF(V1882="NA",$AD$2,(INDEX($BL$4:$BL$73,MATCH(V1882&amp;W1882,$BK$4:$BK$73&amp;$BJ$4:$BJ$73,0))))</f>
        <v>-4.0430703315750931E-2</v>
      </c>
      <c r="AA1882" s="46">
        <f t="shared" si="37"/>
        <v>0.95956929668424906</v>
      </c>
      <c r="AB1882" s="46"/>
    </row>
    <row r="1883" spans="1:28" x14ac:dyDescent="0.25">
      <c r="A1883">
        <v>7664</v>
      </c>
      <c r="B1883" s="1">
        <v>45533.537273796297</v>
      </c>
      <c r="C1883" s="1">
        <v>45533</v>
      </c>
      <c r="D1883" t="s">
        <v>9100</v>
      </c>
      <c r="E1883" t="s">
        <v>9101</v>
      </c>
      <c r="F1883" t="s">
        <v>790</v>
      </c>
      <c r="G1883">
        <v>82</v>
      </c>
      <c r="H1883" t="b">
        <v>0</v>
      </c>
      <c r="I1883" t="s">
        <v>9240</v>
      </c>
      <c r="J1883" t="s">
        <v>9103</v>
      </c>
      <c r="K1883" t="s">
        <v>7</v>
      </c>
      <c r="L1883" t="b">
        <v>0</v>
      </c>
      <c r="M1883" t="s">
        <v>11996</v>
      </c>
      <c r="N1883" t="b">
        <v>0</v>
      </c>
      <c r="O1883" t="b">
        <v>0</v>
      </c>
      <c r="P1883" t="b">
        <v>0</v>
      </c>
      <c r="Q1883" t="b">
        <v>1</v>
      </c>
      <c r="R1883" t="s">
        <v>11997</v>
      </c>
      <c r="S1883">
        <v>40</v>
      </c>
      <c r="T1883" t="b">
        <v>0</v>
      </c>
      <c r="V1883" t="s">
        <v>893</v>
      </c>
      <c r="W1883">
        <v>5</v>
      </c>
      <c r="X1883" s="11">
        <v>82</v>
      </c>
      <c r="Y1883">
        <v>1</v>
      </c>
      <c r="Z1883" s="46" cm="1">
        <f t="array" ref="Z1883">IF(V1883="NA",$AD$2,(INDEX($BL$4:$BL$73,MATCH(V1883&amp;W1883,$BK$4:$BK$73&amp;$BJ$4:$BJ$73,0))))</f>
        <v>4.1970782120221983E-2</v>
      </c>
      <c r="AA1883" s="46">
        <f t="shared" si="37"/>
        <v>1.041970782120222</v>
      </c>
      <c r="AB1883" s="46"/>
    </row>
    <row r="1884" spans="1:28" x14ac:dyDescent="0.25">
      <c r="A1884">
        <v>7671</v>
      </c>
      <c r="B1884" s="1">
        <v>45533.535501631901</v>
      </c>
      <c r="C1884" s="1">
        <v>45533</v>
      </c>
      <c r="D1884" t="s">
        <v>9100</v>
      </c>
      <c r="E1884" t="s">
        <v>9101</v>
      </c>
      <c r="F1884" t="s">
        <v>790</v>
      </c>
      <c r="G1884">
        <v>70</v>
      </c>
      <c r="H1884" t="b">
        <v>0</v>
      </c>
      <c r="I1884" t="s">
        <v>9240</v>
      </c>
      <c r="J1884" t="s">
        <v>9103</v>
      </c>
      <c r="K1884" t="s">
        <v>7</v>
      </c>
      <c r="L1884" t="b">
        <v>0</v>
      </c>
      <c r="M1884" t="s">
        <v>11998</v>
      </c>
      <c r="N1884" t="b">
        <v>0</v>
      </c>
      <c r="O1884" t="b">
        <v>0</v>
      </c>
      <c r="P1884" t="b">
        <v>0</v>
      </c>
      <c r="Q1884" t="b">
        <v>1</v>
      </c>
      <c r="R1884" t="s">
        <v>11999</v>
      </c>
      <c r="S1884">
        <v>40</v>
      </c>
      <c r="T1884" t="b">
        <v>0</v>
      </c>
      <c r="V1884" t="s">
        <v>888</v>
      </c>
      <c r="W1884">
        <v>4</v>
      </c>
      <c r="X1884" s="11">
        <v>72</v>
      </c>
      <c r="Y1884">
        <v>1</v>
      </c>
      <c r="Z1884" s="46" cm="1">
        <f t="array" ref="Z1884">IF(V1884="NA",$AD$2,(INDEX($BL$4:$BL$73,MATCH(V1884&amp;W1884,$BK$4:$BK$73&amp;$BJ$4:$BJ$73,0))))</f>
        <v>1.0498615788681257E-2</v>
      </c>
      <c r="AA1884" s="46">
        <f t="shared" si="37"/>
        <v>1.0104986157886813</v>
      </c>
      <c r="AB1884" s="46"/>
    </row>
    <row r="1885" spans="1:28" x14ac:dyDescent="0.25">
      <c r="A1885">
        <v>7672</v>
      </c>
      <c r="B1885" s="1">
        <v>45533.535186145797</v>
      </c>
      <c r="C1885" s="1">
        <v>45533</v>
      </c>
      <c r="D1885" t="s">
        <v>9100</v>
      </c>
      <c r="E1885" t="s">
        <v>9101</v>
      </c>
      <c r="F1885" t="s">
        <v>664</v>
      </c>
      <c r="G1885">
        <v>85</v>
      </c>
      <c r="H1885" t="b">
        <v>0</v>
      </c>
      <c r="I1885" t="s">
        <v>9240</v>
      </c>
      <c r="J1885" t="s">
        <v>9103</v>
      </c>
      <c r="K1885" t="s">
        <v>7</v>
      </c>
      <c r="L1885" t="b">
        <v>0</v>
      </c>
      <c r="M1885" t="s">
        <v>12000</v>
      </c>
      <c r="N1885" t="b">
        <v>0</v>
      </c>
      <c r="O1885" t="b">
        <v>0</v>
      </c>
      <c r="P1885" t="b">
        <v>0</v>
      </c>
      <c r="Q1885" t="b">
        <v>1</v>
      </c>
      <c r="R1885" t="s">
        <v>12001</v>
      </c>
      <c r="S1885">
        <v>40</v>
      </c>
      <c r="T1885" t="b">
        <v>0</v>
      </c>
      <c r="V1885" t="s">
        <v>8</v>
      </c>
      <c r="W1885" t="s">
        <v>8</v>
      </c>
      <c r="X1885" s="11">
        <v>87</v>
      </c>
      <c r="Y1885">
        <v>1</v>
      </c>
      <c r="Z1885" s="46" cm="1">
        <f t="array" ref="Z1885">IF(V1885="NA",$AD$2,(INDEX($BL$4:$BL$73,MATCH(V1885&amp;W1885,$BK$4:$BK$73&amp;$BJ$4:$BJ$73,0))))</f>
        <v>-4.0430703315750931E-2</v>
      </c>
      <c r="AA1885" s="46">
        <f t="shared" si="37"/>
        <v>0.95956929668424906</v>
      </c>
      <c r="AB1885" s="46"/>
    </row>
    <row r="1886" spans="1:28" x14ac:dyDescent="0.25">
      <c r="A1886">
        <v>7673</v>
      </c>
      <c r="B1886" s="1">
        <v>45533.534848159703</v>
      </c>
      <c r="C1886" s="1">
        <v>45533</v>
      </c>
      <c r="D1886" t="s">
        <v>9100</v>
      </c>
      <c r="E1886" t="s">
        <v>9101</v>
      </c>
      <c r="F1886" t="s">
        <v>664</v>
      </c>
      <c r="G1886">
        <v>81</v>
      </c>
      <c r="H1886" t="b">
        <v>0</v>
      </c>
      <c r="I1886" t="s">
        <v>9240</v>
      </c>
      <c r="J1886" t="s">
        <v>9103</v>
      </c>
      <c r="K1886" t="s">
        <v>7</v>
      </c>
      <c r="L1886" t="b">
        <v>0</v>
      </c>
      <c r="M1886" t="s">
        <v>6695</v>
      </c>
      <c r="N1886" t="b">
        <v>0</v>
      </c>
      <c r="O1886" t="b">
        <v>0</v>
      </c>
      <c r="P1886" t="b">
        <v>0</v>
      </c>
      <c r="Q1886" t="b">
        <v>1</v>
      </c>
      <c r="R1886" t="s">
        <v>1333</v>
      </c>
      <c r="S1886">
        <v>40</v>
      </c>
      <c r="T1886" t="b">
        <v>0</v>
      </c>
      <c r="V1886" t="s">
        <v>889</v>
      </c>
      <c r="W1886">
        <v>4</v>
      </c>
      <c r="X1886" s="11">
        <v>82</v>
      </c>
      <c r="Y1886">
        <v>1</v>
      </c>
      <c r="Z1886" s="46" cm="1">
        <f t="array" ref="Z1886">IF(V1886="NA",$AD$2,(INDEX($BL$4:$BL$73,MATCH(V1886&amp;W1886,$BK$4:$BK$73&amp;$BJ$4:$BJ$73,0))))</f>
        <v>1.0498615788681227E-2</v>
      </c>
      <c r="AA1886" s="46">
        <f t="shared" si="37"/>
        <v>1.0104986157886813</v>
      </c>
      <c r="AB1886" s="46"/>
    </row>
    <row r="1887" spans="1:28" x14ac:dyDescent="0.25">
      <c r="A1887">
        <v>7674</v>
      </c>
      <c r="B1887" s="1">
        <v>45533.534546539398</v>
      </c>
      <c r="C1887" s="1">
        <v>45533</v>
      </c>
      <c r="D1887" t="s">
        <v>9100</v>
      </c>
      <c r="E1887" t="s">
        <v>9101</v>
      </c>
      <c r="F1887" t="s">
        <v>790</v>
      </c>
      <c r="G1887">
        <v>79</v>
      </c>
      <c r="H1887" t="b">
        <v>0</v>
      </c>
      <c r="I1887" t="s">
        <v>9240</v>
      </c>
      <c r="J1887" t="s">
        <v>9103</v>
      </c>
      <c r="K1887" t="s">
        <v>7</v>
      </c>
      <c r="L1887" t="b">
        <v>0</v>
      </c>
      <c r="M1887" t="s">
        <v>12002</v>
      </c>
      <c r="N1887" t="b">
        <v>0</v>
      </c>
      <c r="O1887" t="b">
        <v>0</v>
      </c>
      <c r="P1887" t="b">
        <v>0</v>
      </c>
      <c r="Q1887" t="b">
        <v>1</v>
      </c>
      <c r="R1887" t="s">
        <v>12003</v>
      </c>
      <c r="S1887">
        <v>40</v>
      </c>
      <c r="T1887" t="b">
        <v>0</v>
      </c>
      <c r="V1887" t="s">
        <v>658</v>
      </c>
      <c r="W1887">
        <v>4</v>
      </c>
      <c r="X1887" s="11">
        <v>82</v>
      </c>
      <c r="Y1887">
        <v>1</v>
      </c>
      <c r="Z1887" s="46" cm="1">
        <f t="array" ref="Z1887">IF(V1887="NA",$AD$2,(INDEX($BL$4:$BL$73,MATCH(V1887&amp;W1887,$BK$4:$BK$73&amp;$BJ$4:$BJ$73,0))))</f>
        <v>1.1678733304575896E-2</v>
      </c>
      <c r="AA1887" s="46">
        <f t="shared" si="37"/>
        <v>1.0116787333045758</v>
      </c>
      <c r="AB1887" s="46"/>
    </row>
    <row r="1888" spans="1:28" x14ac:dyDescent="0.25">
      <c r="A1888">
        <v>7675</v>
      </c>
      <c r="B1888" s="1">
        <v>45533.534337164398</v>
      </c>
      <c r="C1888" s="1">
        <v>45533</v>
      </c>
      <c r="D1888" t="s">
        <v>9100</v>
      </c>
      <c r="E1888" t="s">
        <v>9101</v>
      </c>
      <c r="F1888" t="s">
        <v>664</v>
      </c>
      <c r="G1888">
        <v>79</v>
      </c>
      <c r="H1888" t="b">
        <v>0</v>
      </c>
      <c r="I1888" t="s">
        <v>9240</v>
      </c>
      <c r="J1888" t="s">
        <v>9103</v>
      </c>
      <c r="K1888" t="s">
        <v>7</v>
      </c>
      <c r="L1888" t="b">
        <v>0</v>
      </c>
      <c r="M1888" t="s">
        <v>12004</v>
      </c>
      <c r="N1888" t="b">
        <v>0</v>
      </c>
      <c r="O1888" t="b">
        <v>0</v>
      </c>
      <c r="P1888" t="b">
        <v>0</v>
      </c>
      <c r="Q1888" t="b">
        <v>1</v>
      </c>
      <c r="R1888" t="s">
        <v>12005</v>
      </c>
      <c r="S1888">
        <v>40</v>
      </c>
      <c r="T1888" t="b">
        <v>0</v>
      </c>
      <c r="V1888" t="s">
        <v>889</v>
      </c>
      <c r="W1888">
        <v>4</v>
      </c>
      <c r="X1888" s="11">
        <v>82</v>
      </c>
      <c r="Y1888">
        <v>1</v>
      </c>
      <c r="Z1888" s="46" cm="1">
        <f t="array" ref="Z1888">IF(V1888="NA",$AD$2,(INDEX($BL$4:$BL$73,MATCH(V1888&amp;W1888,$BK$4:$BK$73&amp;$BJ$4:$BJ$73,0))))</f>
        <v>1.0498615788681227E-2</v>
      </c>
      <c r="AA1888" s="46">
        <f t="shared" si="37"/>
        <v>1.0104986157886813</v>
      </c>
      <c r="AB1888" s="46"/>
    </row>
    <row r="1889" spans="1:28" x14ac:dyDescent="0.25">
      <c r="A1889">
        <v>7680</v>
      </c>
      <c r="B1889" s="1">
        <v>45533.525128333298</v>
      </c>
      <c r="C1889" s="1">
        <v>45533</v>
      </c>
      <c r="D1889" t="s">
        <v>9100</v>
      </c>
      <c r="E1889" t="s">
        <v>9101</v>
      </c>
      <c r="F1889" t="s">
        <v>664</v>
      </c>
      <c r="G1889">
        <v>84</v>
      </c>
      <c r="H1889" t="b">
        <v>0</v>
      </c>
      <c r="I1889" t="s">
        <v>9240</v>
      </c>
      <c r="J1889" t="s">
        <v>9103</v>
      </c>
      <c r="K1889" t="s">
        <v>7</v>
      </c>
      <c r="L1889" t="b">
        <v>0</v>
      </c>
      <c r="M1889" t="s">
        <v>12006</v>
      </c>
      <c r="N1889" t="b">
        <v>0</v>
      </c>
      <c r="O1889" t="b">
        <v>0</v>
      </c>
      <c r="P1889" t="b">
        <v>0</v>
      </c>
      <c r="Q1889" t="b">
        <v>1</v>
      </c>
      <c r="R1889" t="s">
        <v>12007</v>
      </c>
      <c r="S1889">
        <v>40</v>
      </c>
      <c r="T1889" t="b">
        <v>0</v>
      </c>
      <c r="V1889" t="s">
        <v>743</v>
      </c>
      <c r="W1889">
        <v>5</v>
      </c>
      <c r="X1889" s="11">
        <v>87</v>
      </c>
      <c r="Y1889">
        <v>1</v>
      </c>
      <c r="Z1889" s="46" cm="1">
        <f t="array" ref="Z1889">IF(V1889="NA",$AD$2,(INDEX($BL$4:$BL$73,MATCH(V1889&amp;W1889,$BK$4:$BK$73&amp;$BJ$4:$BJ$73,0))))</f>
        <v>2.9563914871898098E-3</v>
      </c>
      <c r="AA1889" s="46">
        <f t="shared" si="37"/>
        <v>1.0029563914871897</v>
      </c>
      <c r="AB1889" s="46"/>
    </row>
    <row r="1890" spans="1:28" x14ac:dyDescent="0.25">
      <c r="A1890">
        <v>7682</v>
      </c>
      <c r="B1890" s="1">
        <v>45533.524510208299</v>
      </c>
      <c r="C1890" s="1">
        <v>45533</v>
      </c>
      <c r="D1890" t="s">
        <v>9100</v>
      </c>
      <c r="E1890" t="s">
        <v>9101</v>
      </c>
      <c r="F1890" t="s">
        <v>790</v>
      </c>
      <c r="G1890">
        <v>81</v>
      </c>
      <c r="H1890" t="b">
        <v>0</v>
      </c>
      <c r="I1890" t="s">
        <v>9240</v>
      </c>
      <c r="J1890" t="s">
        <v>9103</v>
      </c>
      <c r="K1890" t="s">
        <v>7</v>
      </c>
      <c r="L1890" t="b">
        <v>0</v>
      </c>
      <c r="M1890" t="s">
        <v>12008</v>
      </c>
      <c r="N1890" t="b">
        <v>0</v>
      </c>
      <c r="O1890" t="b">
        <v>0</v>
      </c>
      <c r="P1890" t="b">
        <v>0</v>
      </c>
      <c r="Q1890" t="b">
        <v>1</v>
      </c>
      <c r="R1890" t="s">
        <v>12009</v>
      </c>
      <c r="S1890">
        <v>40</v>
      </c>
      <c r="T1890" t="b">
        <v>0</v>
      </c>
      <c r="V1890" t="s">
        <v>893</v>
      </c>
      <c r="W1890">
        <v>5</v>
      </c>
      <c r="X1890" s="11">
        <v>82</v>
      </c>
      <c r="Y1890">
        <v>1</v>
      </c>
      <c r="Z1890" s="46" cm="1">
        <f t="array" ref="Z1890">IF(V1890="NA",$AD$2,(INDEX($BL$4:$BL$73,MATCH(V1890&amp;W1890,$BK$4:$BK$73&amp;$BJ$4:$BJ$73,0))))</f>
        <v>4.1970782120221983E-2</v>
      </c>
      <c r="AA1890" s="46">
        <f t="shared" si="37"/>
        <v>1.041970782120222</v>
      </c>
      <c r="AB1890" s="46"/>
    </row>
    <row r="1891" spans="1:28" x14ac:dyDescent="0.25">
      <c r="A1891">
        <v>7685</v>
      </c>
      <c r="B1891" s="1">
        <v>45533.522495659701</v>
      </c>
      <c r="C1891" s="1">
        <v>45533</v>
      </c>
      <c r="D1891" t="s">
        <v>9100</v>
      </c>
      <c r="E1891" t="s">
        <v>9101</v>
      </c>
      <c r="F1891" t="s">
        <v>790</v>
      </c>
      <c r="G1891">
        <v>72</v>
      </c>
      <c r="H1891" t="b">
        <v>0</v>
      </c>
      <c r="I1891" t="s">
        <v>9240</v>
      </c>
      <c r="J1891" t="s">
        <v>9103</v>
      </c>
      <c r="K1891" t="s">
        <v>7</v>
      </c>
      <c r="L1891" t="b">
        <v>0</v>
      </c>
      <c r="M1891" t="s">
        <v>6694</v>
      </c>
      <c r="N1891" t="b">
        <v>0</v>
      </c>
      <c r="O1891" t="b">
        <v>0</v>
      </c>
      <c r="P1891" t="b">
        <v>0</v>
      </c>
      <c r="Q1891" t="b">
        <v>1</v>
      </c>
      <c r="R1891" t="s">
        <v>2716</v>
      </c>
      <c r="S1891">
        <v>40</v>
      </c>
      <c r="T1891" t="b">
        <v>0</v>
      </c>
      <c r="V1891" t="s">
        <v>888</v>
      </c>
      <c r="W1891">
        <v>5</v>
      </c>
      <c r="X1891" s="11">
        <v>72</v>
      </c>
      <c r="Y1891">
        <v>1</v>
      </c>
      <c r="Z1891" s="46" cm="1">
        <f t="array" ref="Z1891">IF(V1891="NA",$AD$2,(INDEX($BL$4:$BL$73,MATCH(V1891&amp;W1891,$BK$4:$BK$73&amp;$BJ$4:$BJ$73,0))))</f>
        <v>4.1970782120221983E-2</v>
      </c>
      <c r="AA1891" s="46">
        <f t="shared" si="37"/>
        <v>1.041970782120222</v>
      </c>
      <c r="AB1891" s="46"/>
    </row>
    <row r="1892" spans="1:28" x14ac:dyDescent="0.25">
      <c r="A1892">
        <v>7687</v>
      </c>
      <c r="B1892" s="1">
        <v>45533.521915266203</v>
      </c>
      <c r="C1892" s="1">
        <v>45533</v>
      </c>
      <c r="D1892" t="s">
        <v>9100</v>
      </c>
      <c r="E1892" t="s">
        <v>9101</v>
      </c>
      <c r="F1892" t="s">
        <v>664</v>
      </c>
      <c r="G1892">
        <v>78</v>
      </c>
      <c r="H1892" t="b">
        <v>0</v>
      </c>
      <c r="I1892" t="s">
        <v>9240</v>
      </c>
      <c r="J1892" t="s">
        <v>9103</v>
      </c>
      <c r="K1892" t="s">
        <v>7</v>
      </c>
      <c r="L1892" t="b">
        <v>0</v>
      </c>
      <c r="M1892" t="s">
        <v>12010</v>
      </c>
      <c r="N1892" t="b">
        <v>0</v>
      </c>
      <c r="O1892" t="b">
        <v>0</v>
      </c>
      <c r="P1892" t="b">
        <v>0</v>
      </c>
      <c r="Q1892" t="b">
        <v>1</v>
      </c>
      <c r="R1892" t="s">
        <v>12011</v>
      </c>
      <c r="S1892">
        <v>40</v>
      </c>
      <c r="T1892" t="b">
        <v>0</v>
      </c>
      <c r="V1892" t="s">
        <v>888</v>
      </c>
      <c r="W1892">
        <v>4</v>
      </c>
      <c r="X1892" s="11">
        <v>82</v>
      </c>
      <c r="Y1892">
        <v>1</v>
      </c>
      <c r="Z1892" s="46" cm="1">
        <f t="array" ref="Z1892">IF(V1892="NA",$AD$2,(INDEX($BL$4:$BL$73,MATCH(V1892&amp;W1892,$BK$4:$BK$73&amp;$BJ$4:$BJ$73,0))))</f>
        <v>1.0498615788681257E-2</v>
      </c>
      <c r="AA1892" s="46">
        <f t="shared" si="37"/>
        <v>1.0104986157886813</v>
      </c>
      <c r="AB1892" s="46"/>
    </row>
    <row r="1893" spans="1:28" x14ac:dyDescent="0.25">
      <c r="A1893">
        <v>7688</v>
      </c>
      <c r="B1893" s="1">
        <v>45533.521587037001</v>
      </c>
      <c r="C1893" s="1">
        <v>45533</v>
      </c>
      <c r="D1893" t="s">
        <v>9100</v>
      </c>
      <c r="E1893" t="s">
        <v>9101</v>
      </c>
      <c r="F1893" t="s">
        <v>664</v>
      </c>
      <c r="G1893">
        <v>89</v>
      </c>
      <c r="H1893" t="b">
        <v>0</v>
      </c>
      <c r="I1893" t="s">
        <v>9240</v>
      </c>
      <c r="J1893" t="s">
        <v>9103</v>
      </c>
      <c r="K1893" t="s">
        <v>7</v>
      </c>
      <c r="L1893" t="b">
        <v>0</v>
      </c>
      <c r="M1893" t="s">
        <v>12012</v>
      </c>
      <c r="N1893" t="b">
        <v>0</v>
      </c>
      <c r="O1893" t="b">
        <v>0</v>
      </c>
      <c r="P1893" t="b">
        <v>0</v>
      </c>
      <c r="Q1893" t="b">
        <v>1</v>
      </c>
      <c r="R1893" t="s">
        <v>12013</v>
      </c>
      <c r="S1893">
        <v>40</v>
      </c>
      <c r="T1893" t="b">
        <v>0</v>
      </c>
      <c r="V1893" t="s">
        <v>888</v>
      </c>
      <c r="W1893">
        <v>5</v>
      </c>
      <c r="X1893" s="11">
        <v>92</v>
      </c>
      <c r="Y1893">
        <v>1</v>
      </c>
      <c r="Z1893" s="46" cm="1">
        <f t="array" ref="Z1893">IF(V1893="NA",$AD$2,(INDEX($BL$4:$BL$73,MATCH(V1893&amp;W1893,$BK$4:$BK$73&amp;$BJ$4:$BJ$73,0))))</f>
        <v>4.1970782120221983E-2</v>
      </c>
      <c r="AA1893" s="46">
        <f t="shared" si="37"/>
        <v>1.041970782120222</v>
      </c>
      <c r="AB1893" s="46"/>
    </row>
    <row r="1894" spans="1:28" x14ac:dyDescent="0.25">
      <c r="A1894">
        <v>7689</v>
      </c>
      <c r="B1894" s="1">
        <v>45533.521299895801</v>
      </c>
      <c r="C1894" s="1">
        <v>45533</v>
      </c>
      <c r="D1894" t="s">
        <v>9100</v>
      </c>
      <c r="E1894" t="s">
        <v>9101</v>
      </c>
      <c r="F1894" t="s">
        <v>664</v>
      </c>
      <c r="G1894">
        <v>78</v>
      </c>
      <c r="H1894" t="b">
        <v>0</v>
      </c>
      <c r="I1894" t="s">
        <v>9240</v>
      </c>
      <c r="J1894" t="s">
        <v>9103</v>
      </c>
      <c r="K1894" t="s">
        <v>7</v>
      </c>
      <c r="L1894" t="b">
        <v>0</v>
      </c>
      <c r="M1894" t="s">
        <v>12014</v>
      </c>
      <c r="N1894" t="b">
        <v>0</v>
      </c>
      <c r="O1894" t="b">
        <v>0</v>
      </c>
      <c r="P1894" t="b">
        <v>0</v>
      </c>
      <c r="Q1894" t="b">
        <v>1</v>
      </c>
      <c r="R1894" t="s">
        <v>12015</v>
      </c>
      <c r="S1894">
        <v>40</v>
      </c>
      <c r="T1894" t="b">
        <v>0</v>
      </c>
      <c r="V1894" t="s">
        <v>892</v>
      </c>
      <c r="W1894">
        <v>4</v>
      </c>
      <c r="X1894" s="11">
        <v>82</v>
      </c>
      <c r="Y1894">
        <v>1</v>
      </c>
      <c r="Z1894" s="46" cm="1">
        <f t="array" ref="Z1894">IF(V1894="NA",$AD$2,(INDEX($BL$4:$BL$73,MATCH(V1894&amp;W1894,$BK$4:$BK$73&amp;$BJ$4:$BJ$73,0))))</f>
        <v>1.0498615788681274E-2</v>
      </c>
      <c r="AA1894" s="46">
        <f t="shared" si="37"/>
        <v>1.0104986157886813</v>
      </c>
      <c r="AB1894" s="46"/>
    </row>
    <row r="1895" spans="1:28" x14ac:dyDescent="0.25">
      <c r="A1895">
        <v>7694</v>
      </c>
      <c r="B1895" s="1">
        <v>45533.518674490697</v>
      </c>
      <c r="C1895" s="1">
        <v>45533</v>
      </c>
      <c r="D1895" t="s">
        <v>9100</v>
      </c>
      <c r="E1895" t="s">
        <v>9101</v>
      </c>
      <c r="F1895" t="s">
        <v>664</v>
      </c>
      <c r="G1895">
        <v>79</v>
      </c>
      <c r="H1895" t="b">
        <v>0</v>
      </c>
      <c r="I1895" t="s">
        <v>9240</v>
      </c>
      <c r="J1895" t="s">
        <v>9103</v>
      </c>
      <c r="K1895" t="s">
        <v>7</v>
      </c>
      <c r="L1895" t="b">
        <v>0</v>
      </c>
      <c r="M1895" t="s">
        <v>12016</v>
      </c>
      <c r="N1895" t="b">
        <v>0</v>
      </c>
      <c r="O1895" t="b">
        <v>0</v>
      </c>
      <c r="P1895" t="b">
        <v>0</v>
      </c>
      <c r="Q1895" t="b">
        <v>1</v>
      </c>
      <c r="R1895" t="s">
        <v>12017</v>
      </c>
      <c r="S1895">
        <v>40</v>
      </c>
      <c r="T1895" t="b">
        <v>0</v>
      </c>
      <c r="V1895" t="s">
        <v>886</v>
      </c>
      <c r="W1895">
        <v>4</v>
      </c>
      <c r="X1895" s="11">
        <v>82</v>
      </c>
      <c r="Y1895">
        <v>1</v>
      </c>
      <c r="Z1895" s="46" cm="1">
        <f t="array" ref="Z1895">IF(V1895="NA",$AD$2,(INDEX($BL$4:$BL$73,MATCH(V1895&amp;W1895,$BK$4:$BK$73&amp;$BJ$4:$BJ$73,0))))</f>
        <v>1.0498615788681297E-2</v>
      </c>
      <c r="AA1895" s="46">
        <f t="shared" si="37"/>
        <v>1.0104986157886813</v>
      </c>
      <c r="AB1895" s="46"/>
    </row>
    <row r="1896" spans="1:28" x14ac:dyDescent="0.25">
      <c r="A1896">
        <v>7696</v>
      </c>
      <c r="B1896" s="1">
        <v>45533.518150057898</v>
      </c>
      <c r="C1896" s="1">
        <v>45533</v>
      </c>
      <c r="D1896" t="s">
        <v>9100</v>
      </c>
      <c r="E1896" t="s">
        <v>9101</v>
      </c>
      <c r="F1896" t="s">
        <v>664</v>
      </c>
      <c r="G1896">
        <v>73</v>
      </c>
      <c r="H1896" t="b">
        <v>0</v>
      </c>
      <c r="I1896" t="s">
        <v>9240</v>
      </c>
      <c r="J1896" t="s">
        <v>9103</v>
      </c>
      <c r="K1896" t="s">
        <v>7</v>
      </c>
      <c r="L1896" t="b">
        <v>0</v>
      </c>
      <c r="M1896" t="s">
        <v>12018</v>
      </c>
      <c r="N1896" t="b">
        <v>0</v>
      </c>
      <c r="O1896" t="b">
        <v>0</v>
      </c>
      <c r="P1896" t="b">
        <v>0</v>
      </c>
      <c r="Q1896" t="b">
        <v>1</v>
      </c>
      <c r="R1896" t="s">
        <v>12019</v>
      </c>
      <c r="S1896">
        <v>40</v>
      </c>
      <c r="T1896" t="b">
        <v>0</v>
      </c>
      <c r="V1896" t="s">
        <v>888</v>
      </c>
      <c r="W1896">
        <v>4</v>
      </c>
      <c r="X1896" s="11">
        <v>77</v>
      </c>
      <c r="Y1896">
        <v>1</v>
      </c>
      <c r="Z1896" s="46" cm="1">
        <f t="array" ref="Z1896">IF(V1896="NA",$AD$2,(INDEX($BL$4:$BL$73,MATCH(V1896&amp;W1896,$BK$4:$BK$73&amp;$BJ$4:$BJ$73,0))))</f>
        <v>1.0498615788681257E-2</v>
      </c>
      <c r="AA1896" s="46">
        <f t="shared" si="37"/>
        <v>1.0104986157886813</v>
      </c>
      <c r="AB1896" s="46"/>
    </row>
    <row r="1897" spans="1:28" x14ac:dyDescent="0.25">
      <c r="A1897">
        <v>7703</v>
      </c>
      <c r="B1897" s="1">
        <v>45533.515227685202</v>
      </c>
      <c r="C1897" s="1">
        <v>45533</v>
      </c>
      <c r="D1897" t="s">
        <v>9100</v>
      </c>
      <c r="E1897" t="s">
        <v>9101</v>
      </c>
      <c r="F1897" t="s">
        <v>664</v>
      </c>
      <c r="G1897">
        <v>72</v>
      </c>
      <c r="H1897" t="b">
        <v>0</v>
      </c>
      <c r="I1897" t="s">
        <v>9240</v>
      </c>
      <c r="J1897" t="s">
        <v>9103</v>
      </c>
      <c r="K1897" t="s">
        <v>7</v>
      </c>
      <c r="L1897" t="b">
        <v>0</v>
      </c>
      <c r="M1897" t="s">
        <v>6693</v>
      </c>
      <c r="N1897" t="b">
        <v>0</v>
      </c>
      <c r="O1897" t="b">
        <v>0</v>
      </c>
      <c r="P1897" t="b">
        <v>0</v>
      </c>
      <c r="Q1897" t="b">
        <v>1</v>
      </c>
      <c r="R1897" t="s">
        <v>2710</v>
      </c>
      <c r="S1897">
        <v>40</v>
      </c>
      <c r="T1897" t="b">
        <v>0</v>
      </c>
      <c r="V1897" t="s">
        <v>888</v>
      </c>
      <c r="W1897">
        <v>3</v>
      </c>
      <c r="X1897" s="11">
        <v>72</v>
      </c>
      <c r="Y1897">
        <v>1</v>
      </c>
      <c r="Z1897" s="46" cm="1">
        <f t="array" ref="Z1897">IF(V1897="NA",$AD$2,(INDEX($BL$4:$BL$73,MATCH(V1897&amp;W1897,$BK$4:$BK$73&amp;$BJ$4:$BJ$73,0))))</f>
        <v>1.8952516812716595E-2</v>
      </c>
      <c r="AA1897" s="46">
        <f t="shared" si="37"/>
        <v>1.0189525168127167</v>
      </c>
      <c r="AB1897" s="46"/>
    </row>
    <row r="1898" spans="1:28" x14ac:dyDescent="0.25">
      <c r="A1898">
        <v>7704</v>
      </c>
      <c r="B1898" s="1">
        <v>45533.514906435201</v>
      </c>
      <c r="C1898" s="1">
        <v>45533</v>
      </c>
      <c r="D1898" t="s">
        <v>9100</v>
      </c>
      <c r="E1898" t="s">
        <v>9101</v>
      </c>
      <c r="F1898" t="s">
        <v>664</v>
      </c>
      <c r="G1898">
        <v>72</v>
      </c>
      <c r="H1898" t="b">
        <v>0</v>
      </c>
      <c r="I1898" t="s">
        <v>9240</v>
      </c>
      <c r="J1898" t="s">
        <v>9103</v>
      </c>
      <c r="K1898" t="s">
        <v>7</v>
      </c>
      <c r="L1898" t="b">
        <v>0</v>
      </c>
      <c r="M1898" t="s">
        <v>12020</v>
      </c>
      <c r="N1898" t="b">
        <v>0</v>
      </c>
      <c r="O1898" t="b">
        <v>0</v>
      </c>
      <c r="P1898" t="b">
        <v>0</v>
      </c>
      <c r="Q1898" t="b">
        <v>1</v>
      </c>
      <c r="R1898" t="s">
        <v>12021</v>
      </c>
      <c r="S1898">
        <v>40</v>
      </c>
      <c r="T1898" t="b">
        <v>0</v>
      </c>
      <c r="V1898" t="s">
        <v>892</v>
      </c>
      <c r="W1898">
        <v>4</v>
      </c>
      <c r="X1898" s="11">
        <v>72</v>
      </c>
      <c r="Y1898">
        <v>1</v>
      </c>
      <c r="Z1898" s="46" cm="1">
        <f t="array" ref="Z1898">IF(V1898="NA",$AD$2,(INDEX($BL$4:$BL$73,MATCH(V1898&amp;W1898,$BK$4:$BK$73&amp;$BJ$4:$BJ$73,0))))</f>
        <v>1.0498615788681274E-2</v>
      </c>
      <c r="AA1898" s="46">
        <f t="shared" si="37"/>
        <v>1.0104986157886813</v>
      </c>
      <c r="AB1898" s="46"/>
    </row>
    <row r="1899" spans="1:28" x14ac:dyDescent="0.25">
      <c r="A1899">
        <v>7708</v>
      </c>
      <c r="B1899" s="1">
        <v>45533.5139186343</v>
      </c>
      <c r="C1899" s="1">
        <v>45533</v>
      </c>
      <c r="D1899" t="s">
        <v>9100</v>
      </c>
      <c r="E1899" t="s">
        <v>9101</v>
      </c>
      <c r="F1899" t="s">
        <v>664</v>
      </c>
      <c r="G1899">
        <v>76</v>
      </c>
      <c r="H1899" t="b">
        <v>0</v>
      </c>
      <c r="I1899" t="s">
        <v>9240</v>
      </c>
      <c r="J1899" t="s">
        <v>9103</v>
      </c>
      <c r="K1899" t="s">
        <v>7</v>
      </c>
      <c r="L1899" t="b">
        <v>0</v>
      </c>
      <c r="M1899" t="s">
        <v>12022</v>
      </c>
      <c r="N1899" t="b">
        <v>0</v>
      </c>
      <c r="O1899" t="b">
        <v>0</v>
      </c>
      <c r="P1899" t="b">
        <v>0</v>
      </c>
      <c r="Q1899" t="b">
        <v>1</v>
      </c>
      <c r="R1899" t="s">
        <v>12023</v>
      </c>
      <c r="S1899">
        <v>40</v>
      </c>
      <c r="T1899" t="b">
        <v>0</v>
      </c>
      <c r="V1899" t="s">
        <v>658</v>
      </c>
      <c r="W1899">
        <v>4</v>
      </c>
      <c r="X1899" s="11">
        <v>77</v>
      </c>
      <c r="Y1899">
        <v>1</v>
      </c>
      <c r="Z1899" s="46" cm="1">
        <f t="array" ref="Z1899">IF(V1899="NA",$AD$2,(INDEX($BL$4:$BL$73,MATCH(V1899&amp;W1899,$BK$4:$BK$73&amp;$BJ$4:$BJ$73,0))))</f>
        <v>1.1678733304575896E-2</v>
      </c>
      <c r="AA1899" s="46">
        <f t="shared" si="37"/>
        <v>1.0116787333045758</v>
      </c>
      <c r="AB1899" s="46"/>
    </row>
    <row r="1900" spans="1:28" x14ac:dyDescent="0.25">
      <c r="A1900">
        <v>7711</v>
      </c>
      <c r="B1900" s="1">
        <v>45533.512386909701</v>
      </c>
      <c r="C1900" s="1">
        <v>45533</v>
      </c>
      <c r="D1900" t="s">
        <v>9100</v>
      </c>
      <c r="E1900" t="s">
        <v>9101</v>
      </c>
      <c r="F1900" t="s">
        <v>664</v>
      </c>
      <c r="G1900">
        <v>76</v>
      </c>
      <c r="H1900" t="b">
        <v>0</v>
      </c>
      <c r="I1900" t="s">
        <v>9240</v>
      </c>
      <c r="J1900" t="s">
        <v>9103</v>
      </c>
      <c r="K1900" t="s">
        <v>7</v>
      </c>
      <c r="L1900" t="b">
        <v>0</v>
      </c>
      <c r="M1900" t="s">
        <v>12024</v>
      </c>
      <c r="N1900" t="b">
        <v>0</v>
      </c>
      <c r="O1900" t="b">
        <v>0</v>
      </c>
      <c r="P1900" t="b">
        <v>0</v>
      </c>
      <c r="Q1900" t="b">
        <v>1</v>
      </c>
      <c r="R1900" t="s">
        <v>12025</v>
      </c>
      <c r="S1900">
        <v>40</v>
      </c>
      <c r="T1900" t="b">
        <v>0</v>
      </c>
      <c r="V1900" t="s">
        <v>893</v>
      </c>
      <c r="W1900">
        <v>4</v>
      </c>
      <c r="X1900" s="11">
        <v>77</v>
      </c>
      <c r="Y1900">
        <v>1</v>
      </c>
      <c r="Z1900" s="46" cm="1">
        <f t="array" ref="Z1900">IF(V1900="NA",$AD$2,(INDEX($BL$4:$BL$73,MATCH(V1900&amp;W1900,$BK$4:$BK$73&amp;$BJ$4:$BJ$73,0))))</f>
        <v>1.0498615788681286E-2</v>
      </c>
      <c r="AA1900" s="46">
        <f t="shared" si="37"/>
        <v>1.0104986157886813</v>
      </c>
      <c r="AB1900" s="46"/>
    </row>
    <row r="1901" spans="1:28" x14ac:dyDescent="0.25">
      <c r="A1901">
        <v>7712</v>
      </c>
      <c r="B1901" s="1">
        <v>45533.512059687499</v>
      </c>
      <c r="C1901" s="1">
        <v>45533</v>
      </c>
      <c r="D1901" t="s">
        <v>9100</v>
      </c>
      <c r="E1901" t="s">
        <v>9101</v>
      </c>
      <c r="F1901" t="s">
        <v>790</v>
      </c>
      <c r="G1901">
        <v>75</v>
      </c>
      <c r="H1901" t="b">
        <v>0</v>
      </c>
      <c r="I1901" t="s">
        <v>9240</v>
      </c>
      <c r="J1901" t="s">
        <v>9103</v>
      </c>
      <c r="K1901" t="s">
        <v>7</v>
      </c>
      <c r="L1901" t="b">
        <v>0</v>
      </c>
      <c r="M1901" t="s">
        <v>12026</v>
      </c>
      <c r="N1901" t="b">
        <v>0</v>
      </c>
      <c r="O1901" t="b">
        <v>0</v>
      </c>
      <c r="P1901" t="b">
        <v>0</v>
      </c>
      <c r="Q1901" t="b">
        <v>1</v>
      </c>
      <c r="R1901" t="s">
        <v>12027</v>
      </c>
      <c r="S1901">
        <v>40</v>
      </c>
      <c r="T1901" t="b">
        <v>0</v>
      </c>
      <c r="V1901" t="s">
        <v>889</v>
      </c>
      <c r="W1901">
        <v>4</v>
      </c>
      <c r="X1901" s="11">
        <v>77</v>
      </c>
      <c r="Y1901">
        <v>1</v>
      </c>
      <c r="Z1901" s="46" cm="1">
        <f t="array" ref="Z1901">IF(V1901="NA",$AD$2,(INDEX($BL$4:$BL$73,MATCH(V1901&amp;W1901,$BK$4:$BK$73&amp;$BJ$4:$BJ$73,0))))</f>
        <v>1.0498615788681227E-2</v>
      </c>
      <c r="AA1901" s="46">
        <f t="shared" si="37"/>
        <v>1.0104986157886813</v>
      </c>
      <c r="AB1901" s="46"/>
    </row>
    <row r="1902" spans="1:28" x14ac:dyDescent="0.25">
      <c r="A1902">
        <v>7714</v>
      </c>
      <c r="B1902" s="1">
        <v>45533.511467361102</v>
      </c>
      <c r="C1902" s="1">
        <v>45533</v>
      </c>
      <c r="D1902" t="s">
        <v>9100</v>
      </c>
      <c r="E1902" t="s">
        <v>9101</v>
      </c>
      <c r="F1902" t="s">
        <v>664</v>
      </c>
      <c r="G1902">
        <v>80</v>
      </c>
      <c r="H1902" t="b">
        <v>0</v>
      </c>
      <c r="I1902" t="s">
        <v>9240</v>
      </c>
      <c r="J1902" t="s">
        <v>9103</v>
      </c>
      <c r="K1902" t="s">
        <v>7</v>
      </c>
      <c r="L1902" t="b">
        <v>0</v>
      </c>
      <c r="M1902" t="s">
        <v>12028</v>
      </c>
      <c r="N1902" t="b">
        <v>0</v>
      </c>
      <c r="O1902" t="b">
        <v>0</v>
      </c>
      <c r="P1902" t="b">
        <v>0</v>
      </c>
      <c r="Q1902" t="b">
        <v>1</v>
      </c>
      <c r="R1902" t="s">
        <v>12029</v>
      </c>
      <c r="S1902">
        <v>40</v>
      </c>
      <c r="T1902" t="b">
        <v>0</v>
      </c>
      <c r="V1902" t="s">
        <v>886</v>
      </c>
      <c r="W1902">
        <v>4</v>
      </c>
      <c r="X1902" s="11">
        <v>82</v>
      </c>
      <c r="Y1902">
        <v>1</v>
      </c>
      <c r="Z1902" s="46" cm="1">
        <f t="array" ref="Z1902">IF(V1902="NA",$AD$2,(INDEX($BL$4:$BL$73,MATCH(V1902&amp;W1902,$BK$4:$BK$73&amp;$BJ$4:$BJ$73,0))))</f>
        <v>1.0498615788681297E-2</v>
      </c>
      <c r="AA1902" s="46">
        <f t="shared" si="37"/>
        <v>1.0104986157886813</v>
      </c>
      <c r="AB1902" s="46"/>
    </row>
    <row r="1903" spans="1:28" x14ac:dyDescent="0.25">
      <c r="A1903">
        <v>7715</v>
      </c>
      <c r="B1903" s="1">
        <v>45533.5111227546</v>
      </c>
      <c r="C1903" s="1">
        <v>45533</v>
      </c>
      <c r="D1903" t="s">
        <v>9100</v>
      </c>
      <c r="E1903" t="s">
        <v>9101</v>
      </c>
      <c r="F1903" t="s">
        <v>790</v>
      </c>
      <c r="G1903">
        <v>96</v>
      </c>
      <c r="H1903" t="b">
        <v>0</v>
      </c>
      <c r="I1903" t="s">
        <v>9240</v>
      </c>
      <c r="J1903" t="s">
        <v>9103</v>
      </c>
      <c r="K1903" t="s">
        <v>7</v>
      </c>
      <c r="L1903" t="b">
        <v>0</v>
      </c>
      <c r="M1903" t="s">
        <v>6692</v>
      </c>
      <c r="N1903" t="b">
        <v>0</v>
      </c>
      <c r="O1903" t="b">
        <v>0</v>
      </c>
      <c r="P1903" t="b">
        <v>0</v>
      </c>
      <c r="Q1903" t="b">
        <v>1</v>
      </c>
      <c r="R1903" t="s">
        <v>2707</v>
      </c>
      <c r="S1903">
        <v>40</v>
      </c>
      <c r="T1903" t="b">
        <v>0</v>
      </c>
      <c r="V1903" t="s">
        <v>8</v>
      </c>
      <c r="W1903" t="s">
        <v>8</v>
      </c>
      <c r="X1903" s="11">
        <v>99</v>
      </c>
      <c r="Y1903">
        <v>1</v>
      </c>
      <c r="Z1903" s="46" cm="1">
        <f t="array" ref="Z1903">IF(V1903="NA",$AD$2,(INDEX($BL$4:$BL$73,MATCH(V1903&amp;W1903,$BK$4:$BK$73&amp;$BJ$4:$BJ$73,0))))</f>
        <v>-4.0430703315750931E-2</v>
      </c>
      <c r="AA1903" s="46">
        <f t="shared" si="37"/>
        <v>0.95956929668424906</v>
      </c>
      <c r="AB1903" s="46"/>
    </row>
    <row r="1904" spans="1:28" x14ac:dyDescent="0.25">
      <c r="A1904">
        <v>7716</v>
      </c>
      <c r="B1904" s="1">
        <v>45533.510494328701</v>
      </c>
      <c r="C1904" s="1">
        <v>45533</v>
      </c>
      <c r="D1904" t="s">
        <v>9100</v>
      </c>
      <c r="E1904" t="s">
        <v>9101</v>
      </c>
      <c r="F1904" t="s">
        <v>790</v>
      </c>
      <c r="G1904">
        <v>101</v>
      </c>
      <c r="H1904" t="b">
        <v>0</v>
      </c>
      <c r="I1904" t="s">
        <v>9240</v>
      </c>
      <c r="J1904" t="s">
        <v>9103</v>
      </c>
      <c r="K1904" t="s">
        <v>7</v>
      </c>
      <c r="L1904" t="b">
        <v>0</v>
      </c>
      <c r="M1904" t="s">
        <v>12030</v>
      </c>
      <c r="N1904" t="b">
        <v>0</v>
      </c>
      <c r="O1904" t="b">
        <v>0</v>
      </c>
      <c r="P1904" t="b">
        <v>0</v>
      </c>
      <c r="Q1904" t="b">
        <v>1</v>
      </c>
      <c r="R1904" t="s">
        <v>12031</v>
      </c>
      <c r="S1904">
        <v>40</v>
      </c>
      <c r="T1904" t="b">
        <v>0</v>
      </c>
      <c r="V1904" t="s">
        <v>8</v>
      </c>
      <c r="W1904" t="s">
        <v>8</v>
      </c>
      <c r="X1904" s="11">
        <v>100</v>
      </c>
      <c r="Y1904">
        <v>1</v>
      </c>
      <c r="Z1904" s="46" cm="1">
        <f t="array" ref="Z1904">IF(V1904="NA",$AD$2,(INDEX($BL$4:$BL$73,MATCH(V1904&amp;W1904,$BK$4:$BK$73&amp;$BJ$4:$BJ$73,0))))</f>
        <v>-4.0430703315750931E-2</v>
      </c>
      <c r="AA1904" s="46">
        <f t="shared" si="37"/>
        <v>0.95956929668424906</v>
      </c>
      <c r="AB1904" s="46"/>
    </row>
    <row r="1905" spans="1:28" x14ac:dyDescent="0.25">
      <c r="A1905">
        <v>7717</v>
      </c>
      <c r="B1905" s="1">
        <v>45533.510246770798</v>
      </c>
      <c r="C1905" s="1">
        <v>45533</v>
      </c>
      <c r="D1905" t="s">
        <v>9100</v>
      </c>
      <c r="E1905" t="s">
        <v>9101</v>
      </c>
      <c r="F1905" t="s">
        <v>790</v>
      </c>
      <c r="G1905">
        <v>83</v>
      </c>
      <c r="H1905" t="b">
        <v>0</v>
      </c>
      <c r="I1905" t="s">
        <v>9240</v>
      </c>
      <c r="J1905" t="s">
        <v>9103</v>
      </c>
      <c r="K1905" t="s">
        <v>7</v>
      </c>
      <c r="L1905" t="b">
        <v>0</v>
      </c>
      <c r="M1905" t="s">
        <v>12032</v>
      </c>
      <c r="N1905" t="b">
        <v>0</v>
      </c>
      <c r="O1905" t="b">
        <v>0</v>
      </c>
      <c r="P1905" t="b">
        <v>0</v>
      </c>
      <c r="Q1905" t="b">
        <v>1</v>
      </c>
      <c r="R1905" t="s">
        <v>12033</v>
      </c>
      <c r="S1905">
        <v>40</v>
      </c>
      <c r="T1905" t="b">
        <v>0</v>
      </c>
      <c r="V1905" t="s">
        <v>8</v>
      </c>
      <c r="W1905" t="s">
        <v>8</v>
      </c>
      <c r="X1905" s="11">
        <v>87</v>
      </c>
      <c r="Y1905">
        <v>1</v>
      </c>
      <c r="Z1905" s="46" cm="1">
        <f t="array" ref="Z1905">IF(V1905="NA",$AD$2,(INDEX($BL$4:$BL$73,MATCH(V1905&amp;W1905,$BK$4:$BK$73&amp;$BJ$4:$BJ$73,0))))</f>
        <v>-4.0430703315750931E-2</v>
      </c>
      <c r="AA1905" s="46">
        <f t="shared" si="37"/>
        <v>0.95956929668424906</v>
      </c>
      <c r="AB1905" s="46"/>
    </row>
    <row r="1906" spans="1:28" x14ac:dyDescent="0.25">
      <c r="A1906">
        <v>7719</v>
      </c>
      <c r="B1906" s="1">
        <v>45533.509016423603</v>
      </c>
      <c r="C1906" s="1">
        <v>45533</v>
      </c>
      <c r="D1906" t="s">
        <v>9100</v>
      </c>
      <c r="E1906" t="s">
        <v>9101</v>
      </c>
      <c r="F1906" t="s">
        <v>664</v>
      </c>
      <c r="G1906">
        <v>79</v>
      </c>
      <c r="H1906" t="b">
        <v>0</v>
      </c>
      <c r="I1906" t="s">
        <v>9240</v>
      </c>
      <c r="J1906" t="s">
        <v>9103</v>
      </c>
      <c r="K1906" t="s">
        <v>7</v>
      </c>
      <c r="L1906" t="b">
        <v>0</v>
      </c>
      <c r="M1906" t="s">
        <v>12034</v>
      </c>
      <c r="N1906" t="b">
        <v>0</v>
      </c>
      <c r="O1906" t="b">
        <v>0</v>
      </c>
      <c r="P1906" t="b">
        <v>0</v>
      </c>
      <c r="Q1906" t="b">
        <v>1</v>
      </c>
      <c r="R1906" t="s">
        <v>12035</v>
      </c>
      <c r="S1906">
        <v>40</v>
      </c>
      <c r="T1906" t="b">
        <v>0</v>
      </c>
      <c r="V1906" t="s">
        <v>888</v>
      </c>
      <c r="W1906">
        <v>4</v>
      </c>
      <c r="X1906" s="11">
        <v>82</v>
      </c>
      <c r="Y1906">
        <v>1</v>
      </c>
      <c r="Z1906" s="46" cm="1">
        <f t="array" ref="Z1906">IF(V1906="NA",$AD$2,(INDEX($BL$4:$BL$73,MATCH(V1906&amp;W1906,$BK$4:$BK$73&amp;$BJ$4:$BJ$73,0))))</f>
        <v>1.0498615788681257E-2</v>
      </c>
      <c r="AA1906" s="46">
        <f t="shared" si="37"/>
        <v>1.0104986157886813</v>
      </c>
      <c r="AB1906" s="46"/>
    </row>
    <row r="1907" spans="1:28" x14ac:dyDescent="0.25">
      <c r="A1907">
        <v>7722</v>
      </c>
      <c r="B1907" s="1">
        <v>45533.507601956</v>
      </c>
      <c r="C1907" s="1">
        <v>45533</v>
      </c>
      <c r="D1907" t="s">
        <v>9100</v>
      </c>
      <c r="E1907" t="s">
        <v>9101</v>
      </c>
      <c r="F1907" t="s">
        <v>664</v>
      </c>
      <c r="G1907">
        <v>70</v>
      </c>
      <c r="H1907" t="b">
        <v>0</v>
      </c>
      <c r="I1907" t="s">
        <v>9240</v>
      </c>
      <c r="J1907" t="s">
        <v>9103</v>
      </c>
      <c r="K1907" t="s">
        <v>7</v>
      </c>
      <c r="L1907" t="b">
        <v>0</v>
      </c>
      <c r="M1907" t="s">
        <v>12036</v>
      </c>
      <c r="N1907" t="b">
        <v>0</v>
      </c>
      <c r="O1907" t="b">
        <v>0</v>
      </c>
      <c r="P1907" t="b">
        <v>0</v>
      </c>
      <c r="Q1907" t="b">
        <v>1</v>
      </c>
      <c r="R1907" t="s">
        <v>12037</v>
      </c>
      <c r="S1907">
        <v>40</v>
      </c>
      <c r="T1907" t="b">
        <v>0</v>
      </c>
      <c r="V1907" t="s">
        <v>886</v>
      </c>
      <c r="W1907">
        <v>4</v>
      </c>
      <c r="X1907" s="11">
        <v>72</v>
      </c>
      <c r="Y1907">
        <v>1</v>
      </c>
      <c r="Z1907" s="46" cm="1">
        <f t="array" ref="Z1907">IF(V1907="NA",$AD$2,(INDEX($BL$4:$BL$73,MATCH(V1907&amp;W1907,$BK$4:$BK$73&amp;$BJ$4:$BJ$73,0))))</f>
        <v>1.0498615788681297E-2</v>
      </c>
      <c r="AA1907" s="46">
        <f t="shared" si="37"/>
        <v>1.0104986157886813</v>
      </c>
      <c r="AB1907" s="46"/>
    </row>
    <row r="1908" spans="1:28" x14ac:dyDescent="0.25">
      <c r="A1908">
        <v>7724</v>
      </c>
      <c r="B1908" s="1">
        <v>45533.507094791697</v>
      </c>
      <c r="C1908" s="1">
        <v>45533</v>
      </c>
      <c r="D1908" t="s">
        <v>9100</v>
      </c>
      <c r="E1908" t="s">
        <v>9101</v>
      </c>
      <c r="F1908" t="s">
        <v>790</v>
      </c>
      <c r="G1908">
        <v>83</v>
      </c>
      <c r="H1908" t="b">
        <v>0</v>
      </c>
      <c r="I1908" t="s">
        <v>9240</v>
      </c>
      <c r="J1908" t="s">
        <v>9103</v>
      </c>
      <c r="K1908" t="s">
        <v>7</v>
      </c>
      <c r="L1908" t="b">
        <v>0</v>
      </c>
      <c r="M1908" t="s">
        <v>12038</v>
      </c>
      <c r="N1908" t="b">
        <v>0</v>
      </c>
      <c r="O1908" t="b">
        <v>0</v>
      </c>
      <c r="P1908" t="b">
        <v>0</v>
      </c>
      <c r="Q1908" t="b">
        <v>1</v>
      </c>
      <c r="R1908" t="s">
        <v>12039</v>
      </c>
      <c r="S1908">
        <v>40</v>
      </c>
      <c r="T1908" t="b">
        <v>0</v>
      </c>
      <c r="V1908" t="s">
        <v>658</v>
      </c>
      <c r="W1908">
        <v>4</v>
      </c>
      <c r="X1908" s="11">
        <v>87</v>
      </c>
      <c r="Y1908">
        <v>1</v>
      </c>
      <c r="Z1908" s="46" cm="1">
        <f t="array" ref="Z1908">IF(V1908="NA",$AD$2,(INDEX($BL$4:$BL$73,MATCH(V1908&amp;W1908,$BK$4:$BK$73&amp;$BJ$4:$BJ$73,0))))</f>
        <v>1.1678733304575896E-2</v>
      </c>
      <c r="AA1908" s="46">
        <f t="shared" si="37"/>
        <v>1.0116787333045758</v>
      </c>
      <c r="AB1908" s="46"/>
    </row>
    <row r="1909" spans="1:28" x14ac:dyDescent="0.25">
      <c r="A1909">
        <v>7725</v>
      </c>
      <c r="B1909" s="1">
        <v>45533.5067841204</v>
      </c>
      <c r="C1909" s="1">
        <v>45533</v>
      </c>
      <c r="D1909" t="s">
        <v>9100</v>
      </c>
      <c r="E1909" t="s">
        <v>9101</v>
      </c>
      <c r="F1909" t="s">
        <v>790</v>
      </c>
      <c r="G1909">
        <v>74</v>
      </c>
      <c r="H1909" t="b">
        <v>0</v>
      </c>
      <c r="I1909" t="s">
        <v>9240</v>
      </c>
      <c r="J1909" t="s">
        <v>9103</v>
      </c>
      <c r="K1909" t="s">
        <v>7</v>
      </c>
      <c r="L1909" t="b">
        <v>0</v>
      </c>
      <c r="M1909" t="s">
        <v>12040</v>
      </c>
      <c r="N1909" t="b">
        <v>0</v>
      </c>
      <c r="O1909" t="b">
        <v>0</v>
      </c>
      <c r="P1909" t="b">
        <v>0</v>
      </c>
      <c r="Q1909" t="b">
        <v>1</v>
      </c>
      <c r="R1909" t="s">
        <v>12041</v>
      </c>
      <c r="S1909">
        <v>40</v>
      </c>
      <c r="T1909" t="b">
        <v>0</v>
      </c>
      <c r="V1909" t="s">
        <v>742</v>
      </c>
      <c r="W1909">
        <v>4</v>
      </c>
      <c r="X1909" s="11">
        <v>77</v>
      </c>
      <c r="Y1909">
        <v>1</v>
      </c>
      <c r="Z1909" s="46" cm="1">
        <f t="array" ref="Z1909">IF(V1909="NA",$AD$2,(INDEX($BL$4:$BL$73,MATCH(V1909&amp;W1909,$BK$4:$BK$73&amp;$BJ$4:$BJ$73,0))))</f>
        <v>1.1678733304575913E-2</v>
      </c>
      <c r="AA1909" s="46">
        <f t="shared" si="37"/>
        <v>1.0116787333045758</v>
      </c>
      <c r="AB1909" s="46"/>
    </row>
    <row r="1910" spans="1:28" x14ac:dyDescent="0.25">
      <c r="A1910">
        <v>7726</v>
      </c>
      <c r="B1910" s="1">
        <v>45533.506474675902</v>
      </c>
      <c r="C1910" s="1">
        <v>45533</v>
      </c>
      <c r="D1910" t="s">
        <v>9100</v>
      </c>
      <c r="E1910" t="s">
        <v>9101</v>
      </c>
      <c r="F1910" t="s">
        <v>664</v>
      </c>
      <c r="G1910">
        <v>87</v>
      </c>
      <c r="H1910" t="b">
        <v>0</v>
      </c>
      <c r="I1910" t="s">
        <v>9240</v>
      </c>
      <c r="J1910" t="s">
        <v>9103</v>
      </c>
      <c r="K1910" t="s">
        <v>7</v>
      </c>
      <c r="L1910" t="b">
        <v>0</v>
      </c>
      <c r="M1910" t="s">
        <v>12042</v>
      </c>
      <c r="N1910" t="b">
        <v>0</v>
      </c>
      <c r="O1910" t="b">
        <v>0</v>
      </c>
      <c r="P1910" t="b">
        <v>0</v>
      </c>
      <c r="Q1910" t="b">
        <v>1</v>
      </c>
      <c r="R1910" t="s">
        <v>12043</v>
      </c>
      <c r="S1910">
        <v>40</v>
      </c>
      <c r="T1910" t="b">
        <v>0</v>
      </c>
      <c r="V1910" t="s">
        <v>8</v>
      </c>
      <c r="W1910" t="s">
        <v>8</v>
      </c>
      <c r="X1910" s="11">
        <v>87</v>
      </c>
      <c r="Y1910">
        <v>1</v>
      </c>
      <c r="Z1910" s="46" cm="1">
        <f t="array" ref="Z1910">IF(V1910="NA",$AD$2,(INDEX($BL$4:$BL$73,MATCH(V1910&amp;W1910,$BK$4:$BK$73&amp;$BJ$4:$BJ$73,0))))</f>
        <v>-4.0430703315750931E-2</v>
      </c>
      <c r="AA1910" s="46">
        <f t="shared" si="37"/>
        <v>0.95956929668424906</v>
      </c>
      <c r="AB1910" s="46"/>
    </row>
    <row r="1911" spans="1:28" x14ac:dyDescent="0.25">
      <c r="A1911">
        <v>7730</v>
      </c>
      <c r="B1911" s="1">
        <v>45533.504883240697</v>
      </c>
      <c r="C1911" s="1">
        <v>45533</v>
      </c>
      <c r="D1911" t="s">
        <v>9100</v>
      </c>
      <c r="E1911" t="s">
        <v>9101</v>
      </c>
      <c r="F1911" t="s">
        <v>664</v>
      </c>
      <c r="G1911">
        <v>73</v>
      </c>
      <c r="H1911" t="b">
        <v>0</v>
      </c>
      <c r="I1911" t="s">
        <v>9240</v>
      </c>
      <c r="J1911" t="s">
        <v>9103</v>
      </c>
      <c r="K1911" t="s">
        <v>7</v>
      </c>
      <c r="L1911" t="b">
        <v>0</v>
      </c>
      <c r="M1911" t="s">
        <v>12044</v>
      </c>
      <c r="N1911" t="b">
        <v>0</v>
      </c>
      <c r="O1911" t="b">
        <v>0</v>
      </c>
      <c r="P1911" t="b">
        <v>0</v>
      </c>
      <c r="Q1911" t="b">
        <v>1</v>
      </c>
      <c r="R1911" t="s">
        <v>12045</v>
      </c>
      <c r="S1911">
        <v>40</v>
      </c>
      <c r="T1911" t="b">
        <v>0</v>
      </c>
      <c r="V1911" t="s">
        <v>886</v>
      </c>
      <c r="W1911">
        <v>4</v>
      </c>
      <c r="X1911" s="11">
        <v>77</v>
      </c>
      <c r="Y1911">
        <v>1</v>
      </c>
      <c r="Z1911" s="46" cm="1">
        <f t="array" ref="Z1911">IF(V1911="NA",$AD$2,(INDEX($BL$4:$BL$73,MATCH(V1911&amp;W1911,$BK$4:$BK$73&amp;$BJ$4:$BJ$73,0))))</f>
        <v>1.0498615788681297E-2</v>
      </c>
      <c r="AA1911" s="46">
        <f t="shared" si="37"/>
        <v>1.0104986157886813</v>
      </c>
      <c r="AB1911" s="46"/>
    </row>
    <row r="1912" spans="1:28" x14ac:dyDescent="0.25">
      <c r="A1912">
        <v>7731</v>
      </c>
      <c r="B1912" s="1">
        <v>45533.504159027798</v>
      </c>
      <c r="C1912" s="1">
        <v>45533</v>
      </c>
      <c r="D1912" t="s">
        <v>9100</v>
      </c>
      <c r="E1912" t="s">
        <v>9101</v>
      </c>
      <c r="F1912" t="s">
        <v>790</v>
      </c>
      <c r="G1912">
        <v>85</v>
      </c>
      <c r="H1912" t="b">
        <v>0</v>
      </c>
      <c r="I1912" t="s">
        <v>9240</v>
      </c>
      <c r="J1912" t="s">
        <v>9103</v>
      </c>
      <c r="K1912" t="s">
        <v>7</v>
      </c>
      <c r="L1912" t="b">
        <v>0</v>
      </c>
      <c r="M1912" t="s">
        <v>12046</v>
      </c>
      <c r="N1912" t="b">
        <v>0</v>
      </c>
      <c r="O1912" t="b">
        <v>0</v>
      </c>
      <c r="P1912" t="b">
        <v>0</v>
      </c>
      <c r="Q1912" t="b">
        <v>1</v>
      </c>
      <c r="R1912" t="s">
        <v>12047</v>
      </c>
      <c r="S1912">
        <v>40</v>
      </c>
      <c r="T1912" t="b">
        <v>0</v>
      </c>
      <c r="V1912" t="s">
        <v>892</v>
      </c>
      <c r="W1912">
        <v>4</v>
      </c>
      <c r="X1912" s="11">
        <v>87</v>
      </c>
      <c r="Y1912">
        <v>1</v>
      </c>
      <c r="Z1912" s="46" cm="1">
        <f t="array" ref="Z1912">IF(V1912="NA",$AD$2,(INDEX($BL$4:$BL$73,MATCH(V1912&amp;W1912,$BK$4:$BK$73&amp;$BJ$4:$BJ$73,0))))</f>
        <v>1.0498615788681274E-2</v>
      </c>
      <c r="AA1912" s="46">
        <f t="shared" si="37"/>
        <v>1.0104986157886813</v>
      </c>
      <c r="AB1912" s="46"/>
    </row>
    <row r="1913" spans="1:28" x14ac:dyDescent="0.25">
      <c r="A1913">
        <v>7732</v>
      </c>
      <c r="B1913" s="1">
        <v>45533.503841030099</v>
      </c>
      <c r="C1913" s="1">
        <v>45533</v>
      </c>
      <c r="D1913" t="s">
        <v>9100</v>
      </c>
      <c r="E1913" t="s">
        <v>9101</v>
      </c>
      <c r="F1913" t="s">
        <v>664</v>
      </c>
      <c r="G1913">
        <v>84</v>
      </c>
      <c r="H1913" t="b">
        <v>0</v>
      </c>
      <c r="I1913" t="s">
        <v>9240</v>
      </c>
      <c r="J1913" t="s">
        <v>9103</v>
      </c>
      <c r="K1913" t="s">
        <v>7</v>
      </c>
      <c r="L1913" t="b">
        <v>0</v>
      </c>
      <c r="M1913" t="s">
        <v>12048</v>
      </c>
      <c r="N1913" t="b">
        <v>0</v>
      </c>
      <c r="O1913" t="b">
        <v>0</v>
      </c>
      <c r="P1913" t="b">
        <v>0</v>
      </c>
      <c r="Q1913" t="b">
        <v>1</v>
      </c>
      <c r="R1913" t="s">
        <v>12049</v>
      </c>
      <c r="S1913">
        <v>40</v>
      </c>
      <c r="T1913" t="b">
        <v>0</v>
      </c>
      <c r="V1913" t="s">
        <v>889</v>
      </c>
      <c r="W1913">
        <v>4</v>
      </c>
      <c r="X1913" s="11">
        <v>87</v>
      </c>
      <c r="Y1913">
        <v>1</v>
      </c>
      <c r="Z1913" s="46" cm="1">
        <f t="array" ref="Z1913">IF(V1913="NA",$AD$2,(INDEX($BL$4:$BL$73,MATCH(V1913&amp;W1913,$BK$4:$BK$73&amp;$BJ$4:$BJ$73,0))))</f>
        <v>1.0498615788681227E-2</v>
      </c>
      <c r="AA1913" s="46">
        <f t="shared" si="37"/>
        <v>1.0104986157886813</v>
      </c>
      <c r="AB1913" s="46"/>
    </row>
    <row r="1914" spans="1:28" x14ac:dyDescent="0.25">
      <c r="A1914">
        <v>7733</v>
      </c>
      <c r="B1914" s="1">
        <v>45533.5035317824</v>
      </c>
      <c r="C1914" s="1">
        <v>45533</v>
      </c>
      <c r="D1914" t="s">
        <v>9100</v>
      </c>
      <c r="E1914" t="s">
        <v>9101</v>
      </c>
      <c r="F1914" t="s">
        <v>664</v>
      </c>
      <c r="G1914">
        <v>80</v>
      </c>
      <c r="H1914" t="b">
        <v>0</v>
      </c>
      <c r="I1914" t="s">
        <v>9240</v>
      </c>
      <c r="J1914" t="s">
        <v>9103</v>
      </c>
      <c r="K1914" t="s">
        <v>7</v>
      </c>
      <c r="L1914" t="b">
        <v>0</v>
      </c>
      <c r="M1914" t="s">
        <v>6691</v>
      </c>
      <c r="N1914" t="b">
        <v>0</v>
      </c>
      <c r="O1914" t="b">
        <v>0</v>
      </c>
      <c r="P1914" t="b">
        <v>0</v>
      </c>
      <c r="Q1914" t="b">
        <v>1</v>
      </c>
      <c r="R1914" t="s">
        <v>1323</v>
      </c>
      <c r="S1914">
        <v>40</v>
      </c>
      <c r="T1914" t="b">
        <v>0</v>
      </c>
      <c r="V1914" t="s">
        <v>886</v>
      </c>
      <c r="W1914">
        <v>4</v>
      </c>
      <c r="X1914" s="11">
        <v>82</v>
      </c>
      <c r="Y1914">
        <v>1</v>
      </c>
      <c r="Z1914" s="46" cm="1">
        <f t="array" ref="Z1914">IF(V1914="NA",$AD$2,(INDEX($BL$4:$BL$73,MATCH(V1914&amp;W1914,$BK$4:$BK$73&amp;$BJ$4:$BJ$73,0))))</f>
        <v>1.0498615788681297E-2</v>
      </c>
      <c r="AA1914" s="46">
        <f t="shared" si="37"/>
        <v>1.0104986157886813</v>
      </c>
      <c r="AB1914" s="46"/>
    </row>
    <row r="1915" spans="1:28" x14ac:dyDescent="0.25">
      <c r="A1915">
        <v>7736</v>
      </c>
      <c r="B1915" s="1">
        <v>45533.441157337998</v>
      </c>
      <c r="C1915" s="1">
        <v>45533</v>
      </c>
      <c r="D1915" t="s">
        <v>9100</v>
      </c>
      <c r="E1915" t="s">
        <v>9101</v>
      </c>
      <c r="F1915" t="s">
        <v>790</v>
      </c>
      <c r="G1915">
        <v>73</v>
      </c>
      <c r="H1915" t="b">
        <v>0</v>
      </c>
      <c r="I1915" t="s">
        <v>9240</v>
      </c>
      <c r="J1915" t="s">
        <v>9103</v>
      </c>
      <c r="K1915" t="s">
        <v>7</v>
      </c>
      <c r="L1915" t="b">
        <v>0</v>
      </c>
      <c r="M1915" t="s">
        <v>12050</v>
      </c>
      <c r="N1915" t="b">
        <v>0</v>
      </c>
      <c r="O1915" t="b">
        <v>0</v>
      </c>
      <c r="P1915" t="b">
        <v>0</v>
      </c>
      <c r="Q1915" t="b">
        <v>1</v>
      </c>
      <c r="R1915" t="s">
        <v>12051</v>
      </c>
      <c r="S1915">
        <v>40</v>
      </c>
      <c r="T1915" t="b">
        <v>0</v>
      </c>
      <c r="V1915" t="s">
        <v>8</v>
      </c>
      <c r="W1915" t="s">
        <v>8</v>
      </c>
      <c r="X1915" s="11">
        <v>77</v>
      </c>
      <c r="Y1915">
        <v>1</v>
      </c>
      <c r="Z1915" s="46" cm="1">
        <f t="array" ref="Z1915">IF(V1915="NA",$AD$2,(INDEX($BL$4:$BL$73,MATCH(V1915&amp;W1915,$BK$4:$BK$73&amp;$BJ$4:$BJ$73,0))))</f>
        <v>-4.0430703315750931E-2</v>
      </c>
      <c r="AA1915" s="46">
        <f t="shared" si="37"/>
        <v>0.95956929668424906</v>
      </c>
      <c r="AB1915" s="46"/>
    </row>
    <row r="1916" spans="1:28" x14ac:dyDescent="0.25">
      <c r="A1916">
        <v>7737</v>
      </c>
      <c r="B1916" s="1">
        <v>45533.440788263899</v>
      </c>
      <c r="C1916" s="1">
        <v>45533</v>
      </c>
      <c r="D1916" t="s">
        <v>9100</v>
      </c>
      <c r="E1916" t="s">
        <v>9101</v>
      </c>
      <c r="F1916" t="s">
        <v>664</v>
      </c>
      <c r="G1916">
        <v>76</v>
      </c>
      <c r="H1916" t="b">
        <v>0</v>
      </c>
      <c r="I1916" t="s">
        <v>9240</v>
      </c>
      <c r="J1916" t="s">
        <v>9103</v>
      </c>
      <c r="K1916" t="s">
        <v>7</v>
      </c>
      <c r="L1916" t="b">
        <v>0</v>
      </c>
      <c r="M1916" t="s">
        <v>12052</v>
      </c>
      <c r="N1916" t="b">
        <v>0</v>
      </c>
      <c r="O1916" t="b">
        <v>0</v>
      </c>
      <c r="P1916" t="b">
        <v>0</v>
      </c>
      <c r="Q1916" t="b">
        <v>1</v>
      </c>
      <c r="R1916" t="s">
        <v>12053</v>
      </c>
      <c r="S1916">
        <v>40</v>
      </c>
      <c r="T1916" t="b">
        <v>0</v>
      </c>
      <c r="V1916" t="s">
        <v>8</v>
      </c>
      <c r="W1916" t="s">
        <v>8</v>
      </c>
      <c r="X1916" s="11">
        <v>77</v>
      </c>
      <c r="Y1916">
        <v>1</v>
      </c>
      <c r="Z1916" s="46" cm="1">
        <f t="array" ref="Z1916">IF(V1916="NA",$AD$2,(INDEX($BL$4:$BL$73,MATCH(V1916&amp;W1916,$BK$4:$BK$73&amp;$BJ$4:$BJ$73,0))))</f>
        <v>-4.0430703315750931E-2</v>
      </c>
      <c r="AA1916" s="46">
        <f t="shared" si="37"/>
        <v>0.95956929668424906</v>
      </c>
      <c r="AB1916" s="46"/>
    </row>
    <row r="1917" spans="1:28" x14ac:dyDescent="0.25">
      <c r="A1917">
        <v>7739</v>
      </c>
      <c r="B1917" s="1">
        <v>45533.439180266199</v>
      </c>
      <c r="C1917" s="1">
        <v>45533</v>
      </c>
      <c r="D1917" t="s">
        <v>9100</v>
      </c>
      <c r="E1917" t="s">
        <v>9101</v>
      </c>
      <c r="F1917" t="s">
        <v>664</v>
      </c>
      <c r="G1917">
        <v>77</v>
      </c>
      <c r="H1917" t="b">
        <v>0</v>
      </c>
      <c r="I1917" t="s">
        <v>9240</v>
      </c>
      <c r="J1917" t="s">
        <v>9103</v>
      </c>
      <c r="K1917" t="s">
        <v>7</v>
      </c>
      <c r="L1917" t="b">
        <v>0</v>
      </c>
      <c r="M1917" t="s">
        <v>6690</v>
      </c>
      <c r="N1917" t="b">
        <v>0</v>
      </c>
      <c r="O1917" t="b">
        <v>0</v>
      </c>
      <c r="P1917" t="b">
        <v>0</v>
      </c>
      <c r="Q1917" t="b">
        <v>1</v>
      </c>
      <c r="R1917" t="s">
        <v>1322</v>
      </c>
      <c r="S1917">
        <v>40</v>
      </c>
      <c r="T1917" t="b">
        <v>0</v>
      </c>
      <c r="V1917" t="s">
        <v>8</v>
      </c>
      <c r="W1917" t="s">
        <v>8</v>
      </c>
      <c r="X1917" s="11">
        <v>77</v>
      </c>
      <c r="Y1917">
        <v>1</v>
      </c>
      <c r="Z1917" s="46" cm="1">
        <f t="array" ref="Z1917">IF(V1917="NA",$AD$2,(INDEX($BL$4:$BL$73,MATCH(V1917&amp;W1917,$BK$4:$BK$73&amp;$BJ$4:$BJ$73,0))))</f>
        <v>-4.0430703315750931E-2</v>
      </c>
      <c r="AA1917" s="46">
        <f t="shared" si="37"/>
        <v>0.95956929668424906</v>
      </c>
      <c r="AB1917" s="46"/>
    </row>
    <row r="1918" spans="1:28" x14ac:dyDescent="0.25">
      <c r="A1918">
        <v>7740</v>
      </c>
      <c r="B1918" s="1">
        <v>45533.4388762616</v>
      </c>
      <c r="C1918" s="1">
        <v>45533</v>
      </c>
      <c r="D1918" t="s">
        <v>9100</v>
      </c>
      <c r="E1918" t="s">
        <v>9101</v>
      </c>
      <c r="F1918" t="s">
        <v>664</v>
      </c>
      <c r="G1918">
        <v>73</v>
      </c>
      <c r="H1918" t="b">
        <v>0</v>
      </c>
      <c r="I1918" t="s">
        <v>9240</v>
      </c>
      <c r="J1918" t="s">
        <v>9103</v>
      </c>
      <c r="K1918" t="s">
        <v>7</v>
      </c>
      <c r="L1918" t="b">
        <v>0</v>
      </c>
      <c r="M1918" t="s">
        <v>12054</v>
      </c>
      <c r="N1918" t="b">
        <v>0</v>
      </c>
      <c r="O1918" t="b">
        <v>0</v>
      </c>
      <c r="P1918" t="b">
        <v>0</v>
      </c>
      <c r="Q1918" t="b">
        <v>1</v>
      </c>
      <c r="R1918" t="s">
        <v>12055</v>
      </c>
      <c r="S1918">
        <v>40</v>
      </c>
      <c r="T1918" t="b">
        <v>0</v>
      </c>
      <c r="V1918" t="s">
        <v>886</v>
      </c>
      <c r="W1918">
        <v>4</v>
      </c>
      <c r="X1918" s="11">
        <v>77</v>
      </c>
      <c r="Y1918">
        <v>1</v>
      </c>
      <c r="Z1918" s="46" cm="1">
        <f t="array" ref="Z1918">IF(V1918="NA",$AD$2,(INDEX($BL$4:$BL$73,MATCH(V1918&amp;W1918,$BK$4:$BK$73&amp;$BJ$4:$BJ$73,0))))</f>
        <v>1.0498615788681297E-2</v>
      </c>
      <c r="AA1918" s="46">
        <f t="shared" si="37"/>
        <v>1.0104986157886813</v>
      </c>
      <c r="AB1918" s="46"/>
    </row>
    <row r="1919" spans="1:28" x14ac:dyDescent="0.25">
      <c r="A1919">
        <v>7749</v>
      </c>
      <c r="B1919" s="1">
        <v>45533.436580786998</v>
      </c>
      <c r="C1919" s="1">
        <v>45533</v>
      </c>
      <c r="D1919" t="s">
        <v>9100</v>
      </c>
      <c r="E1919" t="s">
        <v>9101</v>
      </c>
      <c r="F1919" t="s">
        <v>664</v>
      </c>
      <c r="G1919">
        <v>71</v>
      </c>
      <c r="H1919" t="b">
        <v>0</v>
      </c>
      <c r="I1919" t="s">
        <v>9240</v>
      </c>
      <c r="J1919" t="s">
        <v>9103</v>
      </c>
      <c r="K1919" t="s">
        <v>7</v>
      </c>
      <c r="L1919" t="b">
        <v>0</v>
      </c>
      <c r="M1919" t="s">
        <v>12056</v>
      </c>
      <c r="N1919" t="b">
        <v>0</v>
      </c>
      <c r="O1919" t="b">
        <v>0</v>
      </c>
      <c r="P1919" t="b">
        <v>0</v>
      </c>
      <c r="Q1919" t="b">
        <v>1</v>
      </c>
      <c r="R1919" t="s">
        <v>12057</v>
      </c>
      <c r="S1919">
        <v>40</v>
      </c>
      <c r="T1919" t="b">
        <v>0</v>
      </c>
      <c r="V1919" t="s">
        <v>889</v>
      </c>
      <c r="W1919">
        <v>4</v>
      </c>
      <c r="X1919" s="11">
        <v>72</v>
      </c>
      <c r="Y1919">
        <v>1</v>
      </c>
      <c r="Z1919" s="46" cm="1">
        <f t="array" ref="Z1919">IF(V1919="NA",$AD$2,(INDEX($BL$4:$BL$73,MATCH(V1919&amp;W1919,$BK$4:$BK$73&amp;$BJ$4:$BJ$73,0))))</f>
        <v>1.0498615788681227E-2</v>
      </c>
      <c r="AA1919" s="46">
        <f t="shared" si="37"/>
        <v>1.0104986157886813</v>
      </c>
      <c r="AB1919" s="46"/>
    </row>
    <row r="1920" spans="1:28" x14ac:dyDescent="0.25">
      <c r="A1920">
        <v>7750</v>
      </c>
      <c r="B1920" s="1">
        <v>45533.436161273101</v>
      </c>
      <c r="C1920" s="1">
        <v>45533</v>
      </c>
      <c r="D1920" t="s">
        <v>9100</v>
      </c>
      <c r="E1920" t="s">
        <v>9101</v>
      </c>
      <c r="F1920" t="s">
        <v>790</v>
      </c>
      <c r="G1920">
        <v>90</v>
      </c>
      <c r="H1920" t="b">
        <v>0</v>
      </c>
      <c r="I1920" t="s">
        <v>9240</v>
      </c>
      <c r="J1920" t="s">
        <v>9103</v>
      </c>
      <c r="K1920" t="s">
        <v>7</v>
      </c>
      <c r="L1920" t="b">
        <v>0</v>
      </c>
      <c r="M1920" t="s">
        <v>12058</v>
      </c>
      <c r="N1920" t="b">
        <v>0</v>
      </c>
      <c r="O1920" t="b">
        <v>0</v>
      </c>
      <c r="P1920" t="b">
        <v>0</v>
      </c>
      <c r="Q1920" t="b">
        <v>1</v>
      </c>
      <c r="R1920" t="s">
        <v>12059</v>
      </c>
      <c r="S1920">
        <v>40</v>
      </c>
      <c r="T1920" t="b">
        <v>0</v>
      </c>
      <c r="V1920" t="s">
        <v>658</v>
      </c>
      <c r="W1920">
        <v>4</v>
      </c>
      <c r="X1920" s="11">
        <v>92</v>
      </c>
      <c r="Y1920">
        <v>1</v>
      </c>
      <c r="Z1920" s="46" cm="1">
        <f t="array" ref="Z1920">IF(V1920="NA",$AD$2,(INDEX($BL$4:$BL$73,MATCH(V1920&amp;W1920,$BK$4:$BK$73&amp;$BJ$4:$BJ$73,0))))</f>
        <v>1.1678733304575896E-2</v>
      </c>
      <c r="AA1920" s="46">
        <f t="shared" si="37"/>
        <v>1.0116787333045758</v>
      </c>
      <c r="AB1920" s="46"/>
    </row>
    <row r="1921" spans="1:28" x14ac:dyDescent="0.25">
      <c r="A1921">
        <v>7759</v>
      </c>
      <c r="B1921" s="1">
        <v>45533.431968946803</v>
      </c>
      <c r="C1921" s="1">
        <v>45533</v>
      </c>
      <c r="D1921" t="s">
        <v>9100</v>
      </c>
      <c r="E1921" t="s">
        <v>9101</v>
      </c>
      <c r="F1921" t="s">
        <v>664</v>
      </c>
      <c r="G1921">
        <v>75</v>
      </c>
      <c r="H1921" t="b">
        <v>0</v>
      </c>
      <c r="I1921" t="s">
        <v>9240</v>
      </c>
      <c r="J1921" t="s">
        <v>9103</v>
      </c>
      <c r="K1921" t="s">
        <v>7</v>
      </c>
      <c r="L1921" t="b">
        <v>0</v>
      </c>
      <c r="M1921" t="s">
        <v>12060</v>
      </c>
      <c r="N1921" t="b">
        <v>0</v>
      </c>
      <c r="O1921" t="b">
        <v>0</v>
      </c>
      <c r="P1921" t="b">
        <v>0</v>
      </c>
      <c r="Q1921" t="b">
        <v>1</v>
      </c>
      <c r="R1921" t="s">
        <v>12061</v>
      </c>
      <c r="S1921">
        <v>40</v>
      </c>
      <c r="T1921" t="b">
        <v>0</v>
      </c>
      <c r="V1921" t="s">
        <v>8</v>
      </c>
      <c r="W1921" t="s">
        <v>8</v>
      </c>
      <c r="X1921" s="11">
        <v>77</v>
      </c>
      <c r="Y1921">
        <v>1</v>
      </c>
      <c r="Z1921" s="46" cm="1">
        <f t="array" ref="Z1921">IF(V1921="NA",$AD$2,(INDEX($BL$4:$BL$73,MATCH(V1921&amp;W1921,$BK$4:$BK$73&amp;$BJ$4:$BJ$73,0))))</f>
        <v>-4.0430703315750931E-2</v>
      </c>
      <c r="AA1921" s="46">
        <f t="shared" si="37"/>
        <v>0.95956929668424906</v>
      </c>
      <c r="AB1921" s="46"/>
    </row>
    <row r="1922" spans="1:28" x14ac:dyDescent="0.25">
      <c r="A1922">
        <v>7764</v>
      </c>
      <c r="B1922" s="1">
        <v>45533.429461458298</v>
      </c>
      <c r="C1922" s="1">
        <v>45533</v>
      </c>
      <c r="D1922" t="s">
        <v>9100</v>
      </c>
      <c r="E1922" t="s">
        <v>9101</v>
      </c>
      <c r="F1922" t="s">
        <v>664</v>
      </c>
      <c r="G1922">
        <v>77</v>
      </c>
      <c r="H1922" t="b">
        <v>0</v>
      </c>
      <c r="I1922" t="s">
        <v>9240</v>
      </c>
      <c r="J1922" t="s">
        <v>9103</v>
      </c>
      <c r="K1922" t="s">
        <v>7</v>
      </c>
      <c r="L1922" t="b">
        <v>0</v>
      </c>
      <c r="M1922" t="s">
        <v>6689</v>
      </c>
      <c r="N1922" t="b">
        <v>0</v>
      </c>
      <c r="O1922" t="b">
        <v>0</v>
      </c>
      <c r="P1922" t="b">
        <v>0</v>
      </c>
      <c r="Q1922" t="b">
        <v>1</v>
      </c>
      <c r="R1922" t="s">
        <v>2697</v>
      </c>
      <c r="S1922">
        <v>40</v>
      </c>
      <c r="T1922" t="b">
        <v>0</v>
      </c>
      <c r="V1922" t="s">
        <v>741</v>
      </c>
      <c r="W1922">
        <v>4</v>
      </c>
      <c r="X1922" s="11">
        <v>77</v>
      </c>
      <c r="Y1922">
        <v>1</v>
      </c>
      <c r="Z1922" s="46" cm="1">
        <f t="array" ref="Z1922">IF(V1922="NA",$AD$2,(INDEX($BL$4:$BL$73,MATCH(V1922&amp;W1922,$BK$4:$BK$73&amp;$BJ$4:$BJ$73,0))))</f>
        <v>1.1678733304575806E-2</v>
      </c>
      <c r="AA1922" s="46">
        <f t="shared" si="37"/>
        <v>1.0116787333045758</v>
      </c>
      <c r="AB1922" s="46"/>
    </row>
    <row r="1923" spans="1:28" x14ac:dyDescent="0.25">
      <c r="A1923">
        <v>7765</v>
      </c>
      <c r="B1923" s="1">
        <v>45533.429145057897</v>
      </c>
      <c r="C1923" s="1">
        <v>45533</v>
      </c>
      <c r="D1923" t="s">
        <v>9100</v>
      </c>
      <c r="E1923" t="s">
        <v>9101</v>
      </c>
      <c r="F1923" t="s">
        <v>664</v>
      </c>
      <c r="G1923">
        <v>71</v>
      </c>
      <c r="H1923" t="b">
        <v>0</v>
      </c>
      <c r="I1923" t="s">
        <v>9240</v>
      </c>
      <c r="J1923" t="s">
        <v>9103</v>
      </c>
      <c r="K1923" t="s">
        <v>7</v>
      </c>
      <c r="L1923" t="b">
        <v>0</v>
      </c>
      <c r="M1923" t="s">
        <v>12062</v>
      </c>
      <c r="N1923" t="b">
        <v>0</v>
      </c>
      <c r="O1923" t="b">
        <v>0</v>
      </c>
      <c r="P1923" t="b">
        <v>0</v>
      </c>
      <c r="Q1923" t="b">
        <v>1</v>
      </c>
      <c r="R1923" t="s">
        <v>12063</v>
      </c>
      <c r="S1923">
        <v>40</v>
      </c>
      <c r="T1923" t="b">
        <v>0</v>
      </c>
      <c r="V1923" t="s">
        <v>743</v>
      </c>
      <c r="W1923">
        <v>4</v>
      </c>
      <c r="X1923" s="11">
        <v>72</v>
      </c>
      <c r="Y1923">
        <v>1</v>
      </c>
      <c r="Z1923" s="46" cm="1">
        <f t="array" ref="Z1923">IF(V1923="NA",$AD$2,(INDEX($BL$4:$BL$73,MATCH(V1923&amp;W1923,$BK$4:$BK$73&amp;$BJ$4:$BJ$73,0))))</f>
        <v>1.1678733304575811E-2</v>
      </c>
      <c r="AA1923" s="46">
        <f t="shared" si="37"/>
        <v>1.0116787333045758</v>
      </c>
      <c r="AB1923" s="46"/>
    </row>
    <row r="1924" spans="1:28" x14ac:dyDescent="0.25">
      <c r="A1924">
        <v>7766</v>
      </c>
      <c r="B1924" s="1">
        <v>45533.4288153241</v>
      </c>
      <c r="C1924" s="1">
        <v>45533</v>
      </c>
      <c r="D1924" t="s">
        <v>9100</v>
      </c>
      <c r="E1924" t="s">
        <v>9101</v>
      </c>
      <c r="F1924" t="s">
        <v>664</v>
      </c>
      <c r="G1924">
        <v>73</v>
      </c>
      <c r="H1924" t="b">
        <v>0</v>
      </c>
      <c r="I1924" t="s">
        <v>9240</v>
      </c>
      <c r="J1924" t="s">
        <v>9103</v>
      </c>
      <c r="K1924" t="s">
        <v>7</v>
      </c>
      <c r="L1924" t="b">
        <v>0</v>
      </c>
      <c r="M1924" t="s">
        <v>12064</v>
      </c>
      <c r="N1924" t="b">
        <v>0</v>
      </c>
      <c r="O1924" t="b">
        <v>0</v>
      </c>
      <c r="P1924" t="b">
        <v>0</v>
      </c>
      <c r="Q1924" t="b">
        <v>1</v>
      </c>
      <c r="R1924" t="s">
        <v>12065</v>
      </c>
      <c r="S1924">
        <v>40</v>
      </c>
      <c r="T1924" t="b">
        <v>0</v>
      </c>
      <c r="V1924" t="s">
        <v>888</v>
      </c>
      <c r="W1924">
        <v>4</v>
      </c>
      <c r="X1924" s="11">
        <v>77</v>
      </c>
      <c r="Y1924">
        <v>1</v>
      </c>
      <c r="Z1924" s="46" cm="1">
        <f t="array" ref="Z1924">IF(V1924="NA",$AD$2,(INDEX($BL$4:$BL$73,MATCH(V1924&amp;W1924,$BK$4:$BK$73&amp;$BJ$4:$BJ$73,0))))</f>
        <v>1.0498615788681257E-2</v>
      </c>
      <c r="AA1924" s="46">
        <f t="shared" ref="AA1924:AA1987" si="38">Y1924+Z1924</f>
        <v>1.0104986157886813</v>
      </c>
      <c r="AB1924" s="46"/>
    </row>
    <row r="1925" spans="1:28" x14ac:dyDescent="0.25">
      <c r="A1925">
        <v>7769</v>
      </c>
      <c r="B1925" s="1">
        <v>45533.427903969903</v>
      </c>
      <c r="C1925" s="1">
        <v>45533</v>
      </c>
      <c r="D1925" t="s">
        <v>9100</v>
      </c>
      <c r="E1925" t="s">
        <v>9101</v>
      </c>
      <c r="F1925" t="s">
        <v>664</v>
      </c>
      <c r="G1925">
        <v>75</v>
      </c>
      <c r="H1925" t="b">
        <v>0</v>
      </c>
      <c r="I1925" t="s">
        <v>9240</v>
      </c>
      <c r="J1925" t="s">
        <v>9103</v>
      </c>
      <c r="K1925" t="s">
        <v>7</v>
      </c>
      <c r="L1925" t="b">
        <v>0</v>
      </c>
      <c r="M1925" t="s">
        <v>12066</v>
      </c>
      <c r="N1925" t="b">
        <v>0</v>
      </c>
      <c r="O1925" t="b">
        <v>0</v>
      </c>
      <c r="P1925" t="b">
        <v>0</v>
      </c>
      <c r="Q1925" t="b">
        <v>1</v>
      </c>
      <c r="R1925" t="s">
        <v>12067</v>
      </c>
      <c r="S1925">
        <v>40</v>
      </c>
      <c r="T1925" t="b">
        <v>0</v>
      </c>
      <c r="V1925" t="s">
        <v>8</v>
      </c>
      <c r="W1925" t="s">
        <v>8</v>
      </c>
      <c r="X1925" s="11">
        <v>77</v>
      </c>
      <c r="Y1925">
        <v>1</v>
      </c>
      <c r="Z1925" s="46" cm="1">
        <f t="array" ref="Z1925">IF(V1925="NA",$AD$2,(INDEX($BL$4:$BL$73,MATCH(V1925&amp;W1925,$BK$4:$BK$73&amp;$BJ$4:$BJ$73,0))))</f>
        <v>-4.0430703315750931E-2</v>
      </c>
      <c r="AA1925" s="46">
        <f t="shared" si="38"/>
        <v>0.95956929668424906</v>
      </c>
      <c r="AB1925" s="46"/>
    </row>
    <row r="1926" spans="1:28" x14ac:dyDescent="0.25">
      <c r="A1926">
        <v>7770</v>
      </c>
      <c r="B1926" s="1">
        <v>45533.4274250116</v>
      </c>
      <c r="C1926" s="1">
        <v>45533</v>
      </c>
      <c r="D1926" t="s">
        <v>9100</v>
      </c>
      <c r="E1926" t="s">
        <v>9101</v>
      </c>
      <c r="F1926" t="s">
        <v>790</v>
      </c>
      <c r="G1926">
        <v>94</v>
      </c>
      <c r="H1926" t="b">
        <v>0</v>
      </c>
      <c r="I1926" t="s">
        <v>9240</v>
      </c>
      <c r="J1926" t="s">
        <v>9103</v>
      </c>
      <c r="K1926" t="s">
        <v>7</v>
      </c>
      <c r="L1926" t="b">
        <v>0</v>
      </c>
      <c r="M1926" t="s">
        <v>6688</v>
      </c>
      <c r="N1926" t="b">
        <v>0</v>
      </c>
      <c r="O1926" t="b">
        <v>0</v>
      </c>
      <c r="P1926" t="b">
        <v>0</v>
      </c>
      <c r="Q1926" t="b">
        <v>1</v>
      </c>
      <c r="R1926" t="s">
        <v>1315</v>
      </c>
      <c r="S1926">
        <v>40</v>
      </c>
      <c r="T1926" t="b">
        <v>0</v>
      </c>
      <c r="V1926" t="s">
        <v>658</v>
      </c>
      <c r="W1926">
        <v>5</v>
      </c>
      <c r="X1926" s="11">
        <v>99</v>
      </c>
      <c r="Y1926">
        <v>1</v>
      </c>
      <c r="Z1926" s="46" cm="1">
        <f t="array" ref="Z1926">IF(V1926="NA",$AD$2,(INDEX($BL$4:$BL$73,MATCH(V1926&amp;W1926,$BK$4:$BK$73&amp;$BJ$4:$BJ$73,0))))</f>
        <v>2.9563914871896181E-3</v>
      </c>
      <c r="AA1926" s="46">
        <f t="shared" si="38"/>
        <v>1.0029563914871895</v>
      </c>
      <c r="AB1926" s="46"/>
    </row>
    <row r="1927" spans="1:28" x14ac:dyDescent="0.25">
      <c r="A1927">
        <v>7771</v>
      </c>
      <c r="B1927" s="1">
        <v>45533.427110983801</v>
      </c>
      <c r="C1927" s="1">
        <v>45533</v>
      </c>
      <c r="D1927" t="s">
        <v>9100</v>
      </c>
      <c r="E1927" t="s">
        <v>9101</v>
      </c>
      <c r="F1927" t="s">
        <v>664</v>
      </c>
      <c r="G1927">
        <v>82</v>
      </c>
      <c r="H1927" t="b">
        <v>0</v>
      </c>
      <c r="I1927" t="s">
        <v>9240</v>
      </c>
      <c r="J1927" t="s">
        <v>9103</v>
      </c>
      <c r="K1927" t="s">
        <v>7</v>
      </c>
      <c r="L1927" t="b">
        <v>0</v>
      </c>
      <c r="M1927" t="s">
        <v>12068</v>
      </c>
      <c r="N1927" t="b">
        <v>0</v>
      </c>
      <c r="O1927" t="b">
        <v>0</v>
      </c>
      <c r="P1927" t="b">
        <v>0</v>
      </c>
      <c r="Q1927" t="b">
        <v>1</v>
      </c>
      <c r="R1927" t="s">
        <v>12069</v>
      </c>
      <c r="S1927">
        <v>40</v>
      </c>
      <c r="T1927" t="b">
        <v>0</v>
      </c>
      <c r="V1927" t="s">
        <v>8</v>
      </c>
      <c r="W1927" t="s">
        <v>8</v>
      </c>
      <c r="X1927" s="11">
        <v>82</v>
      </c>
      <c r="Y1927">
        <v>1</v>
      </c>
      <c r="Z1927" s="46" cm="1">
        <f t="array" ref="Z1927">IF(V1927="NA",$AD$2,(INDEX($BL$4:$BL$73,MATCH(V1927&amp;W1927,$BK$4:$BK$73&amp;$BJ$4:$BJ$73,0))))</f>
        <v>-4.0430703315750931E-2</v>
      </c>
      <c r="AA1927" s="46">
        <f t="shared" si="38"/>
        <v>0.95956929668424906</v>
      </c>
      <c r="AB1927" s="46"/>
    </row>
    <row r="1928" spans="1:28" x14ac:dyDescent="0.25">
      <c r="A1928">
        <v>7773</v>
      </c>
      <c r="B1928" s="1">
        <v>45533.425193194402</v>
      </c>
      <c r="C1928" s="1">
        <v>45533</v>
      </c>
      <c r="D1928" t="s">
        <v>9100</v>
      </c>
      <c r="E1928" t="s">
        <v>9101</v>
      </c>
      <c r="F1928" t="s">
        <v>790</v>
      </c>
      <c r="G1928">
        <v>75</v>
      </c>
      <c r="H1928" t="b">
        <v>0</v>
      </c>
      <c r="I1928" t="s">
        <v>9240</v>
      </c>
      <c r="J1928" t="s">
        <v>9103</v>
      </c>
      <c r="K1928" t="s">
        <v>7</v>
      </c>
      <c r="L1928" t="b">
        <v>0</v>
      </c>
      <c r="M1928" t="s">
        <v>12070</v>
      </c>
      <c r="N1928" t="b">
        <v>0</v>
      </c>
      <c r="O1928" t="b">
        <v>0</v>
      </c>
      <c r="P1928" t="b">
        <v>0</v>
      </c>
      <c r="Q1928" t="b">
        <v>1</v>
      </c>
      <c r="R1928" t="s">
        <v>12071</v>
      </c>
      <c r="S1928">
        <v>40</v>
      </c>
      <c r="T1928" t="b">
        <v>0</v>
      </c>
      <c r="V1928" t="s">
        <v>741</v>
      </c>
      <c r="W1928">
        <v>4</v>
      </c>
      <c r="X1928" s="11">
        <v>77</v>
      </c>
      <c r="Y1928">
        <v>1</v>
      </c>
      <c r="Z1928" s="46" cm="1">
        <f t="array" ref="Z1928">IF(V1928="NA",$AD$2,(INDEX($BL$4:$BL$73,MATCH(V1928&amp;W1928,$BK$4:$BK$73&amp;$BJ$4:$BJ$73,0))))</f>
        <v>1.1678733304575806E-2</v>
      </c>
      <c r="AA1928" s="46">
        <f t="shared" si="38"/>
        <v>1.0116787333045758</v>
      </c>
      <c r="AB1928" s="46"/>
    </row>
    <row r="1929" spans="1:28" x14ac:dyDescent="0.25">
      <c r="A1929">
        <v>7774</v>
      </c>
      <c r="B1929" s="1">
        <v>45533.424835428203</v>
      </c>
      <c r="C1929" s="1">
        <v>45533</v>
      </c>
      <c r="D1929" t="s">
        <v>9100</v>
      </c>
      <c r="E1929" t="s">
        <v>9101</v>
      </c>
      <c r="F1929" t="s">
        <v>790</v>
      </c>
      <c r="G1929">
        <v>82</v>
      </c>
      <c r="H1929" t="b">
        <v>0</v>
      </c>
      <c r="I1929" t="s">
        <v>9240</v>
      </c>
      <c r="J1929" t="s">
        <v>9103</v>
      </c>
      <c r="K1929" t="s">
        <v>7</v>
      </c>
      <c r="L1929" t="b">
        <v>0</v>
      </c>
      <c r="M1929" t="s">
        <v>12072</v>
      </c>
      <c r="N1929" t="b">
        <v>0</v>
      </c>
      <c r="O1929" t="b">
        <v>0</v>
      </c>
      <c r="P1929" t="b">
        <v>0</v>
      </c>
      <c r="Q1929" t="b">
        <v>1</v>
      </c>
      <c r="R1929" t="s">
        <v>12073</v>
      </c>
      <c r="S1929">
        <v>40</v>
      </c>
      <c r="T1929" t="b">
        <v>0</v>
      </c>
      <c r="V1929" t="s">
        <v>8</v>
      </c>
      <c r="W1929" t="s">
        <v>8</v>
      </c>
      <c r="X1929" s="11">
        <v>82</v>
      </c>
      <c r="Y1929">
        <v>1</v>
      </c>
      <c r="Z1929" s="46" cm="1">
        <f t="array" ref="Z1929">IF(V1929="NA",$AD$2,(INDEX($BL$4:$BL$73,MATCH(V1929&amp;W1929,$BK$4:$BK$73&amp;$BJ$4:$BJ$73,0))))</f>
        <v>-4.0430703315750931E-2</v>
      </c>
      <c r="AA1929" s="46">
        <f t="shared" si="38"/>
        <v>0.95956929668424906</v>
      </c>
      <c r="AB1929" s="46"/>
    </row>
    <row r="1930" spans="1:28" x14ac:dyDescent="0.25">
      <c r="A1930">
        <v>7783</v>
      </c>
      <c r="B1930" s="1">
        <v>45533.421245405101</v>
      </c>
      <c r="C1930" s="1">
        <v>45533</v>
      </c>
      <c r="D1930" t="s">
        <v>9100</v>
      </c>
      <c r="E1930" t="s">
        <v>9101</v>
      </c>
      <c r="F1930" t="s">
        <v>790</v>
      </c>
      <c r="G1930">
        <v>75</v>
      </c>
      <c r="H1930" t="b">
        <v>0</v>
      </c>
      <c r="I1930" t="s">
        <v>9240</v>
      </c>
      <c r="J1930" t="s">
        <v>9103</v>
      </c>
      <c r="K1930" t="s">
        <v>7</v>
      </c>
      <c r="L1930" t="b">
        <v>0</v>
      </c>
      <c r="M1930" t="s">
        <v>12074</v>
      </c>
      <c r="N1930" t="b">
        <v>0</v>
      </c>
      <c r="O1930" t="b">
        <v>0</v>
      </c>
      <c r="P1930" t="b">
        <v>0</v>
      </c>
      <c r="Q1930" t="b">
        <v>1</v>
      </c>
      <c r="R1930" t="s">
        <v>12075</v>
      </c>
      <c r="S1930">
        <v>40</v>
      </c>
      <c r="T1930" t="b">
        <v>0</v>
      </c>
      <c r="V1930" t="s">
        <v>949</v>
      </c>
      <c r="W1930">
        <v>4</v>
      </c>
      <c r="X1930" s="11">
        <v>77</v>
      </c>
      <c r="Y1930">
        <v>1</v>
      </c>
      <c r="Z1930" s="46" cm="1">
        <f t="array" ref="Z1930">IF(V1930="NA",$AD$2,(INDEX($BL$4:$BL$73,MATCH(V1930&amp;W1930,$BK$4:$BK$73&amp;$BJ$4:$BJ$73,0))))</f>
        <v>1.0498615788681335E-2</v>
      </c>
      <c r="AA1930" s="46">
        <f t="shared" si="38"/>
        <v>1.0104986157886813</v>
      </c>
      <c r="AB1930" s="46"/>
    </row>
    <row r="1931" spans="1:28" x14ac:dyDescent="0.25">
      <c r="A1931">
        <v>7784</v>
      </c>
      <c r="B1931" s="1">
        <v>45533.420877199103</v>
      </c>
      <c r="C1931" s="1">
        <v>45533</v>
      </c>
      <c r="D1931" t="s">
        <v>9100</v>
      </c>
      <c r="E1931" t="s">
        <v>9101</v>
      </c>
      <c r="F1931" t="s">
        <v>664</v>
      </c>
      <c r="G1931">
        <v>79</v>
      </c>
      <c r="H1931" t="b">
        <v>0</v>
      </c>
      <c r="I1931" t="s">
        <v>9240</v>
      </c>
      <c r="J1931" t="s">
        <v>9103</v>
      </c>
      <c r="K1931" t="s">
        <v>7</v>
      </c>
      <c r="L1931" t="b">
        <v>0</v>
      </c>
      <c r="M1931" t="s">
        <v>12076</v>
      </c>
      <c r="N1931" t="b">
        <v>0</v>
      </c>
      <c r="O1931" t="b">
        <v>0</v>
      </c>
      <c r="P1931" t="b">
        <v>0</v>
      </c>
      <c r="Q1931" t="b">
        <v>1</v>
      </c>
      <c r="R1931" t="s">
        <v>12077</v>
      </c>
      <c r="S1931">
        <v>40</v>
      </c>
      <c r="T1931" t="b">
        <v>0</v>
      </c>
      <c r="V1931" t="s">
        <v>658</v>
      </c>
      <c r="W1931">
        <v>4</v>
      </c>
      <c r="X1931" s="11">
        <v>82</v>
      </c>
      <c r="Y1931">
        <v>1</v>
      </c>
      <c r="Z1931" s="46" cm="1">
        <f t="array" ref="Z1931">IF(V1931="NA",$AD$2,(INDEX($BL$4:$BL$73,MATCH(V1931&amp;W1931,$BK$4:$BK$73&amp;$BJ$4:$BJ$73,0))))</f>
        <v>1.1678733304575896E-2</v>
      </c>
      <c r="AA1931" s="46">
        <f t="shared" si="38"/>
        <v>1.0116787333045758</v>
      </c>
      <c r="AB1931" s="46"/>
    </row>
    <row r="1932" spans="1:28" x14ac:dyDescent="0.25">
      <c r="A1932">
        <v>7785</v>
      </c>
      <c r="B1932" s="1">
        <v>45533.4205375116</v>
      </c>
      <c r="C1932" s="1">
        <v>45533</v>
      </c>
      <c r="D1932" t="s">
        <v>9100</v>
      </c>
      <c r="E1932" t="s">
        <v>9101</v>
      </c>
      <c r="F1932" t="s">
        <v>790</v>
      </c>
      <c r="G1932">
        <v>74</v>
      </c>
      <c r="H1932" t="b">
        <v>0</v>
      </c>
      <c r="I1932" t="s">
        <v>9240</v>
      </c>
      <c r="J1932" t="s">
        <v>9103</v>
      </c>
      <c r="K1932" t="s">
        <v>7</v>
      </c>
      <c r="L1932" t="b">
        <v>0</v>
      </c>
      <c r="M1932" t="s">
        <v>12078</v>
      </c>
      <c r="N1932" t="b">
        <v>0</v>
      </c>
      <c r="O1932" t="b">
        <v>0</v>
      </c>
      <c r="P1932" t="b">
        <v>0</v>
      </c>
      <c r="Q1932" t="b">
        <v>1</v>
      </c>
      <c r="R1932" t="s">
        <v>12079</v>
      </c>
      <c r="S1932">
        <v>40</v>
      </c>
      <c r="T1932" t="b">
        <v>0</v>
      </c>
      <c r="V1932" t="s">
        <v>741</v>
      </c>
      <c r="W1932">
        <v>4</v>
      </c>
      <c r="X1932" s="11">
        <v>77</v>
      </c>
      <c r="Y1932">
        <v>1</v>
      </c>
      <c r="Z1932" s="46" cm="1">
        <f t="array" ref="Z1932">IF(V1932="NA",$AD$2,(INDEX($BL$4:$BL$73,MATCH(V1932&amp;W1932,$BK$4:$BK$73&amp;$BJ$4:$BJ$73,0))))</f>
        <v>1.1678733304575806E-2</v>
      </c>
      <c r="AA1932" s="46">
        <f t="shared" si="38"/>
        <v>1.0116787333045758</v>
      </c>
      <c r="AB1932" s="46"/>
    </row>
    <row r="1933" spans="1:28" x14ac:dyDescent="0.25">
      <c r="A1933">
        <v>7786</v>
      </c>
      <c r="B1933" s="1">
        <v>45533.420185439798</v>
      </c>
      <c r="C1933" s="1">
        <v>45533</v>
      </c>
      <c r="D1933" t="s">
        <v>9100</v>
      </c>
      <c r="E1933" t="s">
        <v>9101</v>
      </c>
      <c r="F1933" t="s">
        <v>664</v>
      </c>
      <c r="G1933">
        <v>79</v>
      </c>
      <c r="H1933" t="b">
        <v>0</v>
      </c>
      <c r="I1933" t="s">
        <v>9240</v>
      </c>
      <c r="J1933" t="s">
        <v>9103</v>
      </c>
      <c r="K1933" t="s">
        <v>7</v>
      </c>
      <c r="L1933" t="b">
        <v>0</v>
      </c>
      <c r="M1933" t="s">
        <v>12080</v>
      </c>
      <c r="N1933" t="b">
        <v>0</v>
      </c>
      <c r="O1933" t="b">
        <v>0</v>
      </c>
      <c r="P1933" t="b">
        <v>0</v>
      </c>
      <c r="Q1933" t="b">
        <v>1</v>
      </c>
      <c r="R1933" t="s">
        <v>12081</v>
      </c>
      <c r="S1933">
        <v>40</v>
      </c>
      <c r="T1933" t="b">
        <v>0</v>
      </c>
      <c r="V1933" t="s">
        <v>8</v>
      </c>
      <c r="W1933" t="s">
        <v>8</v>
      </c>
      <c r="X1933" s="11">
        <v>82</v>
      </c>
      <c r="Y1933">
        <v>1</v>
      </c>
      <c r="Z1933" s="46" cm="1">
        <f t="array" ref="Z1933">IF(V1933="NA",$AD$2,(INDEX($BL$4:$BL$73,MATCH(V1933&amp;W1933,$BK$4:$BK$73&amp;$BJ$4:$BJ$73,0))))</f>
        <v>-4.0430703315750931E-2</v>
      </c>
      <c r="AA1933" s="46">
        <f t="shared" si="38"/>
        <v>0.95956929668424906</v>
      </c>
      <c r="AB1933" s="46"/>
    </row>
    <row r="1934" spans="1:28" x14ac:dyDescent="0.25">
      <c r="A1934">
        <v>7789</v>
      </c>
      <c r="B1934" s="1">
        <v>45533.419322905102</v>
      </c>
      <c r="C1934" s="1">
        <v>45533</v>
      </c>
      <c r="D1934" t="s">
        <v>9100</v>
      </c>
      <c r="E1934" t="s">
        <v>9101</v>
      </c>
      <c r="F1934" t="s">
        <v>664</v>
      </c>
      <c r="G1934">
        <v>80</v>
      </c>
      <c r="H1934" t="b">
        <v>0</v>
      </c>
      <c r="I1934" t="s">
        <v>9240</v>
      </c>
      <c r="J1934" t="s">
        <v>9103</v>
      </c>
      <c r="K1934" t="s">
        <v>7</v>
      </c>
      <c r="L1934" t="b">
        <v>0</v>
      </c>
      <c r="M1934" t="s">
        <v>12082</v>
      </c>
      <c r="N1934" t="b">
        <v>0</v>
      </c>
      <c r="O1934" t="b">
        <v>0</v>
      </c>
      <c r="P1934" t="b">
        <v>0</v>
      </c>
      <c r="Q1934" t="b">
        <v>1</v>
      </c>
      <c r="R1934" t="s">
        <v>12083</v>
      </c>
      <c r="S1934">
        <v>40</v>
      </c>
      <c r="T1934" t="b">
        <v>0</v>
      </c>
      <c r="V1934" t="s">
        <v>893</v>
      </c>
      <c r="W1934">
        <v>5</v>
      </c>
      <c r="X1934" s="11">
        <v>82</v>
      </c>
      <c r="Y1934">
        <v>1</v>
      </c>
      <c r="Z1934" s="46" cm="1">
        <f t="array" ref="Z1934">IF(V1934="NA",$AD$2,(INDEX($BL$4:$BL$73,MATCH(V1934&amp;W1934,$BK$4:$BK$73&amp;$BJ$4:$BJ$73,0))))</f>
        <v>4.1970782120221983E-2</v>
      </c>
      <c r="AA1934" s="46">
        <f t="shared" si="38"/>
        <v>1.041970782120222</v>
      </c>
      <c r="AB1934" s="46"/>
    </row>
    <row r="1935" spans="1:28" x14ac:dyDescent="0.25">
      <c r="A1935">
        <v>7790</v>
      </c>
      <c r="B1935" s="1">
        <v>45533.418938576397</v>
      </c>
      <c r="C1935" s="1">
        <v>45533</v>
      </c>
      <c r="D1935" t="s">
        <v>9100</v>
      </c>
      <c r="E1935" t="s">
        <v>9101</v>
      </c>
      <c r="F1935" t="s">
        <v>664</v>
      </c>
      <c r="G1935">
        <v>75</v>
      </c>
      <c r="H1935" t="b">
        <v>0</v>
      </c>
      <c r="I1935" t="s">
        <v>9240</v>
      </c>
      <c r="J1935" t="s">
        <v>9103</v>
      </c>
      <c r="K1935" t="s">
        <v>7</v>
      </c>
      <c r="L1935" t="b">
        <v>0</v>
      </c>
      <c r="M1935" t="s">
        <v>12084</v>
      </c>
      <c r="N1935" t="b">
        <v>0</v>
      </c>
      <c r="O1935" t="b">
        <v>0</v>
      </c>
      <c r="P1935" t="b">
        <v>0</v>
      </c>
      <c r="Q1935" t="b">
        <v>1</v>
      </c>
      <c r="R1935" t="s">
        <v>12085</v>
      </c>
      <c r="S1935">
        <v>40</v>
      </c>
      <c r="T1935" t="b">
        <v>0</v>
      </c>
      <c r="V1935" t="s">
        <v>743</v>
      </c>
      <c r="W1935">
        <v>4</v>
      </c>
      <c r="X1935" s="11">
        <v>77</v>
      </c>
      <c r="Y1935">
        <v>1</v>
      </c>
      <c r="Z1935" s="46" cm="1">
        <f t="array" ref="Z1935">IF(V1935="NA",$AD$2,(INDEX($BL$4:$BL$73,MATCH(V1935&amp;W1935,$BK$4:$BK$73&amp;$BJ$4:$BJ$73,0))))</f>
        <v>1.1678733304575811E-2</v>
      </c>
      <c r="AA1935" s="46">
        <f t="shared" si="38"/>
        <v>1.0116787333045758</v>
      </c>
      <c r="AB1935" s="46"/>
    </row>
    <row r="1936" spans="1:28" x14ac:dyDescent="0.25">
      <c r="A1936">
        <v>7791</v>
      </c>
      <c r="B1936" s="1">
        <v>45533.418460162</v>
      </c>
      <c r="C1936" s="1">
        <v>45533</v>
      </c>
      <c r="D1936" t="s">
        <v>9100</v>
      </c>
      <c r="E1936" t="s">
        <v>9101</v>
      </c>
      <c r="F1936" t="s">
        <v>790</v>
      </c>
      <c r="G1936">
        <v>93</v>
      </c>
      <c r="H1936" t="b">
        <v>0</v>
      </c>
      <c r="I1936" t="s">
        <v>9240</v>
      </c>
      <c r="J1936" t="s">
        <v>9103</v>
      </c>
      <c r="K1936" t="s">
        <v>7</v>
      </c>
      <c r="L1936" t="b">
        <v>0</v>
      </c>
      <c r="M1936" t="s">
        <v>12086</v>
      </c>
      <c r="N1936" t="b">
        <v>0</v>
      </c>
      <c r="O1936" t="b">
        <v>0</v>
      </c>
      <c r="P1936" t="b">
        <v>0</v>
      </c>
      <c r="Q1936" t="b">
        <v>1</v>
      </c>
      <c r="R1936" t="s">
        <v>12087</v>
      </c>
      <c r="S1936">
        <v>40</v>
      </c>
      <c r="T1936" t="b">
        <v>0</v>
      </c>
      <c r="V1936" t="s">
        <v>892</v>
      </c>
      <c r="W1936">
        <v>4</v>
      </c>
      <c r="X1936" s="11">
        <v>99</v>
      </c>
      <c r="Y1936">
        <v>1</v>
      </c>
      <c r="Z1936" s="46" cm="1">
        <f t="array" ref="Z1936">IF(V1936="NA",$AD$2,(INDEX($BL$4:$BL$73,MATCH(V1936&amp;W1936,$BK$4:$BK$73&amp;$BJ$4:$BJ$73,0))))</f>
        <v>1.0498615788681274E-2</v>
      </c>
      <c r="AA1936" s="46">
        <f t="shared" si="38"/>
        <v>1.0104986157886813</v>
      </c>
      <c r="AB1936" s="46"/>
    </row>
    <row r="1937" spans="1:28" x14ac:dyDescent="0.25">
      <c r="A1937">
        <v>7792</v>
      </c>
      <c r="B1937" s="1">
        <v>45533.418115393499</v>
      </c>
      <c r="C1937" s="1">
        <v>45533</v>
      </c>
      <c r="D1937" t="s">
        <v>9100</v>
      </c>
      <c r="E1937" t="s">
        <v>9101</v>
      </c>
      <c r="F1937" t="s">
        <v>664</v>
      </c>
      <c r="G1937">
        <v>74</v>
      </c>
      <c r="H1937" t="b">
        <v>0</v>
      </c>
      <c r="I1937" t="s">
        <v>9240</v>
      </c>
      <c r="J1937" t="s">
        <v>9103</v>
      </c>
      <c r="K1937" t="s">
        <v>7</v>
      </c>
      <c r="L1937" t="b">
        <v>0</v>
      </c>
      <c r="M1937" t="s">
        <v>12088</v>
      </c>
      <c r="N1937" t="b">
        <v>0</v>
      </c>
      <c r="O1937" t="b">
        <v>0</v>
      </c>
      <c r="P1937" t="b">
        <v>0</v>
      </c>
      <c r="Q1937" t="b">
        <v>1</v>
      </c>
      <c r="R1937" t="s">
        <v>12089</v>
      </c>
      <c r="S1937">
        <v>40</v>
      </c>
      <c r="T1937" t="b">
        <v>0</v>
      </c>
      <c r="V1937" t="s">
        <v>886</v>
      </c>
      <c r="W1937">
        <v>4</v>
      </c>
      <c r="X1937" s="11">
        <v>77</v>
      </c>
      <c r="Y1937">
        <v>1</v>
      </c>
      <c r="Z1937" s="46" cm="1">
        <f t="array" ref="Z1937">IF(V1937="NA",$AD$2,(INDEX($BL$4:$BL$73,MATCH(V1937&amp;W1937,$BK$4:$BK$73&amp;$BJ$4:$BJ$73,0))))</f>
        <v>1.0498615788681297E-2</v>
      </c>
      <c r="AA1937" s="46">
        <f t="shared" si="38"/>
        <v>1.0104986157886813</v>
      </c>
      <c r="AB1937" s="46"/>
    </row>
    <row r="1938" spans="1:28" x14ac:dyDescent="0.25">
      <c r="A1938">
        <v>7794</v>
      </c>
      <c r="B1938" s="1">
        <v>45533.414023182901</v>
      </c>
      <c r="C1938" s="1">
        <v>45533</v>
      </c>
      <c r="D1938" t="s">
        <v>9100</v>
      </c>
      <c r="E1938" t="s">
        <v>9101</v>
      </c>
      <c r="F1938" t="s">
        <v>790</v>
      </c>
      <c r="G1938">
        <v>74</v>
      </c>
      <c r="H1938" t="b">
        <v>0</v>
      </c>
      <c r="I1938" t="s">
        <v>9240</v>
      </c>
      <c r="J1938" t="s">
        <v>9103</v>
      </c>
      <c r="K1938" t="s">
        <v>7</v>
      </c>
      <c r="L1938" t="b">
        <v>0</v>
      </c>
      <c r="M1938" t="s">
        <v>6687</v>
      </c>
      <c r="N1938" t="b">
        <v>0</v>
      </c>
      <c r="O1938" t="b">
        <v>0</v>
      </c>
      <c r="P1938" t="b">
        <v>0</v>
      </c>
      <c r="Q1938" t="b">
        <v>1</v>
      </c>
      <c r="R1938" t="s">
        <v>2689</v>
      </c>
      <c r="S1938">
        <v>40</v>
      </c>
      <c r="T1938" t="b">
        <v>0</v>
      </c>
      <c r="V1938" t="s">
        <v>740</v>
      </c>
      <c r="W1938">
        <v>4</v>
      </c>
      <c r="X1938" s="11">
        <v>77</v>
      </c>
      <c r="Y1938">
        <v>1</v>
      </c>
      <c r="Z1938" s="46" cm="1">
        <f t="array" ref="Z1938">IF(V1938="NA",$AD$2,(INDEX($BL$4:$BL$73,MATCH(V1938&amp;W1938,$BK$4:$BK$73&amp;$BJ$4:$BJ$73,0))))</f>
        <v>1.0498615788681253E-2</v>
      </c>
      <c r="AA1938" s="46">
        <f t="shared" si="38"/>
        <v>1.0104986157886813</v>
      </c>
      <c r="AB1938" s="46"/>
    </row>
    <row r="1939" spans="1:28" x14ac:dyDescent="0.25">
      <c r="A1939">
        <v>7801</v>
      </c>
      <c r="B1939" s="1">
        <v>45533.412099803201</v>
      </c>
      <c r="C1939" s="1">
        <v>45533</v>
      </c>
      <c r="D1939" t="s">
        <v>9100</v>
      </c>
      <c r="E1939" t="s">
        <v>9101</v>
      </c>
      <c r="F1939" t="s">
        <v>664</v>
      </c>
      <c r="G1939">
        <v>79</v>
      </c>
      <c r="H1939" t="b">
        <v>0</v>
      </c>
      <c r="I1939" t="s">
        <v>9240</v>
      </c>
      <c r="J1939" t="s">
        <v>9103</v>
      </c>
      <c r="K1939" t="s">
        <v>7</v>
      </c>
      <c r="L1939" t="b">
        <v>0</v>
      </c>
      <c r="M1939" t="s">
        <v>6686</v>
      </c>
      <c r="N1939" t="b">
        <v>0</v>
      </c>
      <c r="O1939" t="b">
        <v>0</v>
      </c>
      <c r="P1939" t="b">
        <v>0</v>
      </c>
      <c r="Q1939" t="b">
        <v>1</v>
      </c>
      <c r="R1939" t="s">
        <v>1313</v>
      </c>
      <c r="S1939">
        <v>40</v>
      </c>
      <c r="T1939" t="b">
        <v>0</v>
      </c>
      <c r="V1939" t="s">
        <v>658</v>
      </c>
      <c r="W1939">
        <v>4</v>
      </c>
      <c r="X1939" s="11">
        <v>82</v>
      </c>
      <c r="Y1939">
        <v>1</v>
      </c>
      <c r="Z1939" s="46" cm="1">
        <f t="array" ref="Z1939">IF(V1939="NA",$AD$2,(INDEX($BL$4:$BL$73,MATCH(V1939&amp;W1939,$BK$4:$BK$73&amp;$BJ$4:$BJ$73,0))))</f>
        <v>1.1678733304575896E-2</v>
      </c>
      <c r="AA1939" s="46">
        <f t="shared" si="38"/>
        <v>1.0116787333045758</v>
      </c>
      <c r="AB1939" s="46"/>
    </row>
    <row r="1940" spans="1:28" x14ac:dyDescent="0.25">
      <c r="A1940">
        <v>7802</v>
      </c>
      <c r="B1940" s="1">
        <v>45533.411733506902</v>
      </c>
      <c r="C1940" s="1">
        <v>45533</v>
      </c>
      <c r="D1940" t="s">
        <v>9100</v>
      </c>
      <c r="E1940" t="s">
        <v>9101</v>
      </c>
      <c r="F1940" t="s">
        <v>664</v>
      </c>
      <c r="G1940">
        <v>74</v>
      </c>
      <c r="H1940" t="b">
        <v>0</v>
      </c>
      <c r="I1940" t="s">
        <v>9240</v>
      </c>
      <c r="J1940" t="s">
        <v>9103</v>
      </c>
      <c r="K1940" t="s">
        <v>7</v>
      </c>
      <c r="L1940" t="b">
        <v>0</v>
      </c>
      <c r="M1940" t="s">
        <v>12090</v>
      </c>
      <c r="N1940" t="b">
        <v>0</v>
      </c>
      <c r="O1940" t="b">
        <v>0</v>
      </c>
      <c r="P1940" t="b">
        <v>0</v>
      </c>
      <c r="Q1940" t="b">
        <v>1</v>
      </c>
      <c r="R1940" t="s">
        <v>12091</v>
      </c>
      <c r="S1940">
        <v>40</v>
      </c>
      <c r="T1940" t="b">
        <v>0</v>
      </c>
      <c r="V1940" t="s">
        <v>886</v>
      </c>
      <c r="W1940">
        <v>4</v>
      </c>
      <c r="X1940" s="11">
        <v>77</v>
      </c>
      <c r="Y1940">
        <v>1</v>
      </c>
      <c r="Z1940" s="46" cm="1">
        <f t="array" ref="Z1940">IF(V1940="NA",$AD$2,(INDEX($BL$4:$BL$73,MATCH(V1940&amp;W1940,$BK$4:$BK$73&amp;$BJ$4:$BJ$73,0))))</f>
        <v>1.0498615788681297E-2</v>
      </c>
      <c r="AA1940" s="46">
        <f t="shared" si="38"/>
        <v>1.0104986157886813</v>
      </c>
      <c r="AB1940" s="46"/>
    </row>
    <row r="1941" spans="1:28" x14ac:dyDescent="0.25">
      <c r="A1941">
        <v>7803</v>
      </c>
      <c r="B1941" s="1">
        <v>45533.411345300898</v>
      </c>
      <c r="C1941" s="1">
        <v>45533</v>
      </c>
      <c r="D1941" t="s">
        <v>9100</v>
      </c>
      <c r="E1941" t="s">
        <v>9101</v>
      </c>
      <c r="F1941" t="s">
        <v>664</v>
      </c>
      <c r="G1941">
        <v>76</v>
      </c>
      <c r="H1941" t="b">
        <v>0</v>
      </c>
      <c r="I1941" t="s">
        <v>9240</v>
      </c>
      <c r="J1941" t="s">
        <v>9103</v>
      </c>
      <c r="K1941" t="s">
        <v>7</v>
      </c>
      <c r="L1941" t="b">
        <v>0</v>
      </c>
      <c r="M1941" t="s">
        <v>12092</v>
      </c>
      <c r="N1941" t="b">
        <v>0</v>
      </c>
      <c r="O1941" t="b">
        <v>0</v>
      </c>
      <c r="P1941" t="b">
        <v>0</v>
      </c>
      <c r="Q1941" t="b">
        <v>1</v>
      </c>
      <c r="R1941" t="s">
        <v>12093</v>
      </c>
      <c r="S1941">
        <v>40</v>
      </c>
      <c r="T1941" t="b">
        <v>0</v>
      </c>
      <c r="V1941" t="s">
        <v>892</v>
      </c>
      <c r="W1941">
        <v>4</v>
      </c>
      <c r="X1941" s="11">
        <v>77</v>
      </c>
      <c r="Y1941">
        <v>1</v>
      </c>
      <c r="Z1941" s="46" cm="1">
        <f t="array" ref="Z1941">IF(V1941="NA",$AD$2,(INDEX($BL$4:$BL$73,MATCH(V1941&amp;W1941,$BK$4:$BK$73&amp;$BJ$4:$BJ$73,0))))</f>
        <v>1.0498615788681274E-2</v>
      </c>
      <c r="AA1941" s="46">
        <f t="shared" si="38"/>
        <v>1.0104986157886813</v>
      </c>
      <c r="AB1941" s="46"/>
    </row>
    <row r="1942" spans="1:28" x14ac:dyDescent="0.25">
      <c r="A1942">
        <v>7804</v>
      </c>
      <c r="B1942" s="1">
        <v>45533.411016886603</v>
      </c>
      <c r="C1942" s="1">
        <v>45533</v>
      </c>
      <c r="D1942" t="s">
        <v>9100</v>
      </c>
      <c r="E1942" t="s">
        <v>9101</v>
      </c>
      <c r="F1942" t="s">
        <v>790</v>
      </c>
      <c r="G1942">
        <v>81</v>
      </c>
      <c r="H1942" t="b">
        <v>0</v>
      </c>
      <c r="I1942" t="s">
        <v>9240</v>
      </c>
      <c r="J1942" t="s">
        <v>9103</v>
      </c>
      <c r="K1942" t="s">
        <v>7</v>
      </c>
      <c r="L1942" t="b">
        <v>0</v>
      </c>
      <c r="M1942" t="s">
        <v>12094</v>
      </c>
      <c r="N1942" t="b">
        <v>0</v>
      </c>
      <c r="O1942" t="b">
        <v>0</v>
      </c>
      <c r="P1942" t="b">
        <v>0</v>
      </c>
      <c r="Q1942" t="b">
        <v>1</v>
      </c>
      <c r="R1942" t="s">
        <v>12095</v>
      </c>
      <c r="S1942">
        <v>40</v>
      </c>
      <c r="T1942" t="b">
        <v>0</v>
      </c>
      <c r="V1942" t="s">
        <v>741</v>
      </c>
      <c r="W1942">
        <v>4</v>
      </c>
      <c r="X1942" s="11">
        <v>82</v>
      </c>
      <c r="Y1942">
        <v>1</v>
      </c>
      <c r="Z1942" s="46" cm="1">
        <f t="array" ref="Z1942">IF(V1942="NA",$AD$2,(INDEX($BL$4:$BL$73,MATCH(V1942&amp;W1942,$BK$4:$BK$73&amp;$BJ$4:$BJ$73,0))))</f>
        <v>1.1678733304575806E-2</v>
      </c>
      <c r="AA1942" s="46">
        <f t="shared" si="38"/>
        <v>1.0116787333045758</v>
      </c>
      <c r="AB1942" s="46"/>
    </row>
    <row r="1943" spans="1:28" x14ac:dyDescent="0.25">
      <c r="A1943">
        <v>7812</v>
      </c>
      <c r="B1943" s="1">
        <v>45533.398991249996</v>
      </c>
      <c r="C1943" s="1">
        <v>45533</v>
      </c>
      <c r="D1943" t="s">
        <v>9100</v>
      </c>
      <c r="E1943" t="s">
        <v>9101</v>
      </c>
      <c r="F1943" t="s">
        <v>664</v>
      </c>
      <c r="G1943">
        <v>71</v>
      </c>
      <c r="H1943" t="b">
        <v>0</v>
      </c>
      <c r="I1943" t="s">
        <v>9240</v>
      </c>
      <c r="J1943" t="s">
        <v>9159</v>
      </c>
      <c r="K1943" t="s">
        <v>7</v>
      </c>
      <c r="L1943" t="b">
        <v>0</v>
      </c>
      <c r="M1943" t="s">
        <v>12096</v>
      </c>
      <c r="N1943" t="b">
        <v>0</v>
      </c>
      <c r="O1943" t="b">
        <v>0</v>
      </c>
      <c r="P1943" t="b">
        <v>0</v>
      </c>
      <c r="Q1943" t="b">
        <v>1</v>
      </c>
      <c r="R1943" t="s">
        <v>12097</v>
      </c>
      <c r="S1943">
        <v>40</v>
      </c>
      <c r="T1943" t="b">
        <v>0</v>
      </c>
      <c r="V1943" t="s">
        <v>888</v>
      </c>
      <c r="W1943">
        <v>4</v>
      </c>
      <c r="X1943" s="11">
        <v>72</v>
      </c>
      <c r="Y1943">
        <v>1</v>
      </c>
      <c r="Z1943" s="46" cm="1">
        <f t="array" ref="Z1943">IF(V1943="NA",$AD$2,(INDEX($BL$4:$BL$73,MATCH(V1943&amp;W1943,$BK$4:$BK$73&amp;$BJ$4:$BJ$73,0))))</f>
        <v>1.0498615788681257E-2</v>
      </c>
      <c r="AA1943" s="46">
        <f t="shared" si="38"/>
        <v>1.0104986157886813</v>
      </c>
      <c r="AB1943" s="46"/>
    </row>
    <row r="1944" spans="1:28" x14ac:dyDescent="0.25">
      <c r="A1944">
        <v>7814</v>
      </c>
      <c r="B1944" s="1">
        <v>45533.398352037002</v>
      </c>
      <c r="C1944" s="1">
        <v>45533</v>
      </c>
      <c r="D1944" t="s">
        <v>9100</v>
      </c>
      <c r="E1944" t="s">
        <v>9101</v>
      </c>
      <c r="F1944" t="s">
        <v>790</v>
      </c>
      <c r="G1944">
        <v>77</v>
      </c>
      <c r="H1944" t="b">
        <v>0</v>
      </c>
      <c r="I1944" t="s">
        <v>9240</v>
      </c>
      <c r="J1944" t="s">
        <v>9159</v>
      </c>
      <c r="K1944" t="s">
        <v>7</v>
      </c>
      <c r="L1944" t="b">
        <v>0</v>
      </c>
      <c r="M1944" t="s">
        <v>12098</v>
      </c>
      <c r="N1944" t="b">
        <v>0</v>
      </c>
      <c r="O1944" t="b">
        <v>0</v>
      </c>
      <c r="P1944" t="b">
        <v>0</v>
      </c>
      <c r="Q1944" t="b">
        <v>1</v>
      </c>
      <c r="R1944" t="s">
        <v>12099</v>
      </c>
      <c r="S1944">
        <v>40</v>
      </c>
      <c r="T1944" t="b">
        <v>0</v>
      </c>
      <c r="V1944" t="s">
        <v>886</v>
      </c>
      <c r="W1944">
        <v>4</v>
      </c>
      <c r="X1944" s="11">
        <v>77</v>
      </c>
      <c r="Y1944">
        <v>1</v>
      </c>
      <c r="Z1944" s="46" cm="1">
        <f t="array" ref="Z1944">IF(V1944="NA",$AD$2,(INDEX($BL$4:$BL$73,MATCH(V1944&amp;W1944,$BK$4:$BK$73&amp;$BJ$4:$BJ$73,0))))</f>
        <v>1.0498615788681297E-2</v>
      </c>
      <c r="AA1944" s="46">
        <f t="shared" si="38"/>
        <v>1.0104986157886813</v>
      </c>
      <c r="AB1944" s="46"/>
    </row>
    <row r="1945" spans="1:28" x14ac:dyDescent="0.25">
      <c r="A1945">
        <v>7815</v>
      </c>
      <c r="B1945" s="1">
        <v>45533.397969074103</v>
      </c>
      <c r="C1945" s="1">
        <v>45533</v>
      </c>
      <c r="D1945" t="s">
        <v>9100</v>
      </c>
      <c r="E1945" t="s">
        <v>9101</v>
      </c>
      <c r="F1945" t="s">
        <v>664</v>
      </c>
      <c r="G1945">
        <v>79</v>
      </c>
      <c r="H1945" t="b">
        <v>0</v>
      </c>
      <c r="I1945" t="s">
        <v>9240</v>
      </c>
      <c r="J1945" t="s">
        <v>9159</v>
      </c>
      <c r="K1945" t="s">
        <v>7</v>
      </c>
      <c r="L1945" t="b">
        <v>0</v>
      </c>
      <c r="M1945" t="s">
        <v>12100</v>
      </c>
      <c r="N1945" t="b">
        <v>0</v>
      </c>
      <c r="O1945" t="b">
        <v>0</v>
      </c>
      <c r="P1945" t="b">
        <v>0</v>
      </c>
      <c r="Q1945" t="b">
        <v>1</v>
      </c>
      <c r="R1945" t="s">
        <v>12101</v>
      </c>
      <c r="S1945">
        <v>40</v>
      </c>
      <c r="T1945" t="b">
        <v>0</v>
      </c>
      <c r="V1945" t="s">
        <v>8</v>
      </c>
      <c r="W1945" t="s">
        <v>8</v>
      </c>
      <c r="X1945" s="11">
        <v>82</v>
      </c>
      <c r="Y1945">
        <v>1</v>
      </c>
      <c r="Z1945" s="46" cm="1">
        <f t="array" ref="Z1945">IF(V1945="NA",$AD$2,(INDEX($BL$4:$BL$73,MATCH(V1945&amp;W1945,$BK$4:$BK$73&amp;$BJ$4:$BJ$73,0))))</f>
        <v>-4.0430703315750931E-2</v>
      </c>
      <c r="AA1945" s="46">
        <f t="shared" si="38"/>
        <v>0.95956929668424906</v>
      </c>
      <c r="AB1945" s="46"/>
    </row>
    <row r="1946" spans="1:28" x14ac:dyDescent="0.25">
      <c r="A1946">
        <v>7818</v>
      </c>
      <c r="B1946" s="1">
        <v>45533.395809247697</v>
      </c>
      <c r="C1946" s="1">
        <v>45533</v>
      </c>
      <c r="D1946" t="s">
        <v>9100</v>
      </c>
      <c r="E1946" t="s">
        <v>9101</v>
      </c>
      <c r="F1946" t="s">
        <v>664</v>
      </c>
      <c r="G1946">
        <v>80</v>
      </c>
      <c r="H1946" t="b">
        <v>0</v>
      </c>
      <c r="I1946" t="s">
        <v>9240</v>
      </c>
      <c r="J1946" t="s">
        <v>9159</v>
      </c>
      <c r="K1946" t="s">
        <v>7</v>
      </c>
      <c r="L1946" t="b">
        <v>0</v>
      </c>
      <c r="M1946" t="s">
        <v>12102</v>
      </c>
      <c r="N1946" t="b">
        <v>0</v>
      </c>
      <c r="O1946" t="b">
        <v>0</v>
      </c>
      <c r="P1946" t="b">
        <v>0</v>
      </c>
      <c r="Q1946" t="b">
        <v>1</v>
      </c>
      <c r="R1946" t="s">
        <v>12103</v>
      </c>
      <c r="S1946">
        <v>40</v>
      </c>
      <c r="T1946" t="b">
        <v>0</v>
      </c>
      <c r="V1946" t="s">
        <v>8</v>
      </c>
      <c r="W1946" t="s">
        <v>8</v>
      </c>
      <c r="X1946" s="11">
        <v>82</v>
      </c>
      <c r="Y1946">
        <v>1</v>
      </c>
      <c r="Z1946" s="46" cm="1">
        <f t="array" ref="Z1946">IF(V1946="NA",$AD$2,(INDEX($BL$4:$BL$73,MATCH(V1946&amp;W1946,$BK$4:$BK$73&amp;$BJ$4:$BJ$73,0))))</f>
        <v>-4.0430703315750931E-2</v>
      </c>
      <c r="AA1946" s="46">
        <f t="shared" si="38"/>
        <v>0.95956929668424906</v>
      </c>
      <c r="AB1946" s="46"/>
    </row>
    <row r="1947" spans="1:28" x14ac:dyDescent="0.25">
      <c r="A1947">
        <v>7823</v>
      </c>
      <c r="B1947" s="1">
        <v>45533.3943318866</v>
      </c>
      <c r="C1947" s="1">
        <v>45533</v>
      </c>
      <c r="D1947" t="s">
        <v>9100</v>
      </c>
      <c r="E1947" t="s">
        <v>9101</v>
      </c>
      <c r="F1947" t="s">
        <v>664</v>
      </c>
      <c r="G1947">
        <v>73</v>
      </c>
      <c r="H1947" t="b">
        <v>0</v>
      </c>
      <c r="I1947" t="s">
        <v>9240</v>
      </c>
      <c r="J1947" t="s">
        <v>9159</v>
      </c>
      <c r="K1947" t="s">
        <v>7</v>
      </c>
      <c r="L1947" t="b">
        <v>0</v>
      </c>
      <c r="M1947" t="s">
        <v>12104</v>
      </c>
      <c r="N1947" t="b">
        <v>0</v>
      </c>
      <c r="O1947" t="b">
        <v>0</v>
      </c>
      <c r="P1947" t="b">
        <v>0</v>
      </c>
      <c r="Q1947" t="b">
        <v>1</v>
      </c>
      <c r="R1947" t="s">
        <v>12105</v>
      </c>
      <c r="S1947">
        <v>40</v>
      </c>
      <c r="T1947" t="b">
        <v>0</v>
      </c>
      <c r="V1947" t="s">
        <v>892</v>
      </c>
      <c r="W1947">
        <v>4</v>
      </c>
      <c r="X1947" s="11">
        <v>77</v>
      </c>
      <c r="Y1947">
        <v>1</v>
      </c>
      <c r="Z1947" s="46" cm="1">
        <f t="array" ref="Z1947">IF(V1947="NA",$AD$2,(INDEX($BL$4:$BL$73,MATCH(V1947&amp;W1947,$BK$4:$BK$73&amp;$BJ$4:$BJ$73,0))))</f>
        <v>1.0498615788681274E-2</v>
      </c>
      <c r="AA1947" s="46">
        <f t="shared" si="38"/>
        <v>1.0104986157886813</v>
      </c>
      <c r="AB1947" s="46"/>
    </row>
    <row r="1948" spans="1:28" x14ac:dyDescent="0.25">
      <c r="A1948">
        <v>7826</v>
      </c>
      <c r="B1948" s="1">
        <v>45533.393368935198</v>
      </c>
      <c r="C1948" s="1">
        <v>45533</v>
      </c>
      <c r="D1948" t="s">
        <v>9100</v>
      </c>
      <c r="E1948" t="s">
        <v>9101</v>
      </c>
      <c r="F1948" t="s">
        <v>790</v>
      </c>
      <c r="G1948">
        <v>92</v>
      </c>
      <c r="H1948" t="b">
        <v>0</v>
      </c>
      <c r="I1948" t="s">
        <v>9240</v>
      </c>
      <c r="J1948" t="s">
        <v>9159</v>
      </c>
      <c r="K1948" t="s">
        <v>7</v>
      </c>
      <c r="L1948" t="b">
        <v>0</v>
      </c>
      <c r="M1948" t="s">
        <v>12106</v>
      </c>
      <c r="N1948" t="b">
        <v>0</v>
      </c>
      <c r="O1948" t="b">
        <v>0</v>
      </c>
      <c r="P1948" t="b">
        <v>0</v>
      </c>
      <c r="Q1948" t="b">
        <v>1</v>
      </c>
      <c r="R1948" t="s">
        <v>12107</v>
      </c>
      <c r="S1948">
        <v>40</v>
      </c>
      <c r="T1948" t="b">
        <v>0</v>
      </c>
      <c r="V1948" t="s">
        <v>8</v>
      </c>
      <c r="W1948" t="s">
        <v>8</v>
      </c>
      <c r="X1948" s="11">
        <v>92</v>
      </c>
      <c r="Y1948">
        <v>1</v>
      </c>
      <c r="Z1948" s="46" cm="1">
        <f t="array" ref="Z1948">IF(V1948="NA",$AD$2,(INDEX($BL$4:$BL$73,MATCH(V1948&amp;W1948,$BK$4:$BK$73&amp;$BJ$4:$BJ$73,0))))</f>
        <v>-4.0430703315750931E-2</v>
      </c>
      <c r="AA1948" s="46">
        <f t="shared" si="38"/>
        <v>0.95956929668424906</v>
      </c>
      <c r="AB1948" s="46"/>
    </row>
    <row r="1949" spans="1:28" x14ac:dyDescent="0.25">
      <c r="A1949">
        <v>7828</v>
      </c>
      <c r="B1949" s="1">
        <v>45533.392763981501</v>
      </c>
      <c r="C1949" s="1">
        <v>45533</v>
      </c>
      <c r="D1949" t="s">
        <v>9100</v>
      </c>
      <c r="E1949" t="s">
        <v>9101</v>
      </c>
      <c r="F1949" t="s">
        <v>664</v>
      </c>
      <c r="G1949">
        <v>81</v>
      </c>
      <c r="H1949" t="b">
        <v>0</v>
      </c>
      <c r="I1949" t="s">
        <v>9240</v>
      </c>
      <c r="J1949" t="s">
        <v>9159</v>
      </c>
      <c r="K1949" t="s">
        <v>7</v>
      </c>
      <c r="L1949" t="b">
        <v>0</v>
      </c>
      <c r="M1949" t="s">
        <v>12108</v>
      </c>
      <c r="N1949" t="b">
        <v>0</v>
      </c>
      <c r="O1949" t="b">
        <v>0</v>
      </c>
      <c r="P1949" t="b">
        <v>0</v>
      </c>
      <c r="Q1949" t="b">
        <v>1</v>
      </c>
      <c r="R1949" t="s">
        <v>12109</v>
      </c>
      <c r="S1949">
        <v>40</v>
      </c>
      <c r="T1949" t="b">
        <v>0</v>
      </c>
      <c r="V1949" t="s">
        <v>924</v>
      </c>
      <c r="W1949">
        <v>5</v>
      </c>
      <c r="X1949" s="11">
        <v>82</v>
      </c>
      <c r="Y1949">
        <v>1</v>
      </c>
      <c r="Z1949" s="46" cm="1">
        <f t="array" ref="Z1949">IF(V1949="NA",$AD$2,(INDEX($BL$4:$BL$73,MATCH(V1949&amp;W1949,$BK$4:$BK$73&amp;$BJ$4:$BJ$73,0))))</f>
        <v>4.1970782120221983E-2</v>
      </c>
      <c r="AA1949" s="46">
        <f t="shared" si="38"/>
        <v>1.041970782120222</v>
      </c>
      <c r="AB1949" s="46"/>
    </row>
    <row r="1950" spans="1:28" x14ac:dyDescent="0.25">
      <c r="A1950">
        <v>7829</v>
      </c>
      <c r="B1950" s="1">
        <v>45533.392354236101</v>
      </c>
      <c r="C1950" s="1">
        <v>45533</v>
      </c>
      <c r="D1950" t="s">
        <v>9100</v>
      </c>
      <c r="E1950" t="s">
        <v>9101</v>
      </c>
      <c r="F1950" t="s">
        <v>790</v>
      </c>
      <c r="G1950">
        <v>77</v>
      </c>
      <c r="H1950" t="b">
        <v>0</v>
      </c>
      <c r="I1950" t="s">
        <v>9240</v>
      </c>
      <c r="J1950" t="s">
        <v>9159</v>
      </c>
      <c r="K1950" t="s">
        <v>7</v>
      </c>
      <c r="L1950" t="b">
        <v>0</v>
      </c>
      <c r="M1950" t="s">
        <v>12110</v>
      </c>
      <c r="N1950" t="b">
        <v>0</v>
      </c>
      <c r="O1950" t="b">
        <v>0</v>
      </c>
      <c r="P1950" t="b">
        <v>0</v>
      </c>
      <c r="Q1950" t="b">
        <v>1</v>
      </c>
      <c r="R1950" t="s">
        <v>12111</v>
      </c>
      <c r="S1950">
        <v>40</v>
      </c>
      <c r="T1950" t="b">
        <v>0</v>
      </c>
      <c r="V1950" t="s">
        <v>945</v>
      </c>
      <c r="W1950">
        <v>4</v>
      </c>
      <c r="X1950" s="11">
        <v>77</v>
      </c>
      <c r="Y1950">
        <v>1</v>
      </c>
      <c r="Z1950" s="46" cm="1">
        <f t="array" ref="Z1950">IF(V1950="NA",$AD$2,(INDEX($BL$4:$BL$73,MATCH(V1950&amp;W1950,$BK$4:$BK$73&amp;$BJ$4:$BJ$73,0))))</f>
        <v>1.0498615788681285E-2</v>
      </c>
      <c r="AA1950" s="46">
        <f t="shared" si="38"/>
        <v>1.0104986157886813</v>
      </c>
      <c r="AB1950" s="46"/>
    </row>
    <row r="1951" spans="1:28" x14ac:dyDescent="0.25">
      <c r="A1951">
        <v>7834</v>
      </c>
      <c r="B1951" s="1">
        <v>45533.389821527802</v>
      </c>
      <c r="C1951" s="1">
        <v>45533</v>
      </c>
      <c r="D1951" t="s">
        <v>9100</v>
      </c>
      <c r="E1951" t="s">
        <v>9101</v>
      </c>
      <c r="F1951" t="s">
        <v>790</v>
      </c>
      <c r="G1951">
        <v>89</v>
      </c>
      <c r="H1951" t="b">
        <v>0</v>
      </c>
      <c r="I1951" t="s">
        <v>9240</v>
      </c>
      <c r="J1951" t="s">
        <v>9159</v>
      </c>
      <c r="K1951" t="s">
        <v>7</v>
      </c>
      <c r="L1951" t="b">
        <v>0</v>
      </c>
      <c r="M1951" t="s">
        <v>12112</v>
      </c>
      <c r="N1951" t="b">
        <v>0</v>
      </c>
      <c r="O1951" t="b">
        <v>0</v>
      </c>
      <c r="P1951" t="b">
        <v>0</v>
      </c>
      <c r="Q1951" t="b">
        <v>1</v>
      </c>
      <c r="R1951" t="s">
        <v>12113</v>
      </c>
      <c r="S1951">
        <v>40</v>
      </c>
      <c r="T1951" t="b">
        <v>0</v>
      </c>
      <c r="V1951" t="s">
        <v>8</v>
      </c>
      <c r="W1951" t="s">
        <v>8</v>
      </c>
      <c r="X1951" s="11">
        <v>92</v>
      </c>
      <c r="Y1951">
        <v>1</v>
      </c>
      <c r="Z1951" s="46" cm="1">
        <f t="array" ref="Z1951">IF(V1951="NA",$AD$2,(INDEX($BL$4:$BL$73,MATCH(V1951&amp;W1951,$BK$4:$BK$73&amp;$BJ$4:$BJ$73,0))))</f>
        <v>-4.0430703315750931E-2</v>
      </c>
      <c r="AA1951" s="46">
        <f t="shared" si="38"/>
        <v>0.95956929668424906</v>
      </c>
      <c r="AB1951" s="46"/>
    </row>
    <row r="1952" spans="1:28" x14ac:dyDescent="0.25">
      <c r="A1952">
        <v>7835</v>
      </c>
      <c r="B1952" s="1">
        <v>45533.389480011603</v>
      </c>
      <c r="C1952" s="1">
        <v>45533</v>
      </c>
      <c r="D1952" t="s">
        <v>9100</v>
      </c>
      <c r="E1952" t="s">
        <v>9101</v>
      </c>
      <c r="F1952" t="s">
        <v>664</v>
      </c>
      <c r="G1952">
        <v>76</v>
      </c>
      <c r="H1952" t="b">
        <v>0</v>
      </c>
      <c r="I1952" t="s">
        <v>9240</v>
      </c>
      <c r="J1952" t="s">
        <v>9159</v>
      </c>
      <c r="K1952" t="s">
        <v>7</v>
      </c>
      <c r="L1952" t="b">
        <v>0</v>
      </c>
      <c r="M1952" t="s">
        <v>12114</v>
      </c>
      <c r="N1952" t="b">
        <v>0</v>
      </c>
      <c r="O1952" t="b">
        <v>0</v>
      </c>
      <c r="P1952" t="b">
        <v>0</v>
      </c>
      <c r="Q1952" t="b">
        <v>1</v>
      </c>
      <c r="R1952" t="s">
        <v>12115</v>
      </c>
      <c r="S1952">
        <v>40</v>
      </c>
      <c r="T1952" t="b">
        <v>0</v>
      </c>
      <c r="V1952" t="s">
        <v>8</v>
      </c>
      <c r="W1952" t="s">
        <v>8</v>
      </c>
      <c r="X1952" s="11">
        <v>77</v>
      </c>
      <c r="Y1952">
        <v>1</v>
      </c>
      <c r="Z1952" s="46" cm="1">
        <f t="array" ref="Z1952">IF(V1952="NA",$AD$2,(INDEX($BL$4:$BL$73,MATCH(V1952&amp;W1952,$BK$4:$BK$73&amp;$BJ$4:$BJ$73,0))))</f>
        <v>-4.0430703315750931E-2</v>
      </c>
      <c r="AA1952" s="46">
        <f t="shared" si="38"/>
        <v>0.95956929668424906</v>
      </c>
      <c r="AB1952" s="46"/>
    </row>
    <row r="1953" spans="1:28" x14ac:dyDescent="0.25">
      <c r="A1953">
        <v>7842</v>
      </c>
      <c r="B1953" s="1">
        <v>45533.386444733798</v>
      </c>
      <c r="C1953" s="1">
        <v>45533</v>
      </c>
      <c r="D1953" t="s">
        <v>9100</v>
      </c>
      <c r="E1953" t="s">
        <v>9101</v>
      </c>
      <c r="F1953" t="s">
        <v>664</v>
      </c>
      <c r="G1953">
        <v>76</v>
      </c>
      <c r="H1953" t="b">
        <v>0</v>
      </c>
      <c r="I1953" t="s">
        <v>9240</v>
      </c>
      <c r="J1953" t="s">
        <v>9159</v>
      </c>
      <c r="K1953" t="s">
        <v>7</v>
      </c>
      <c r="L1953" t="b">
        <v>0</v>
      </c>
      <c r="M1953" t="s">
        <v>12116</v>
      </c>
      <c r="N1953" t="b">
        <v>0</v>
      </c>
      <c r="O1953" t="b">
        <v>0</v>
      </c>
      <c r="P1953" t="b">
        <v>0</v>
      </c>
      <c r="Q1953" t="b">
        <v>1</v>
      </c>
      <c r="R1953" t="s">
        <v>12117</v>
      </c>
      <c r="S1953">
        <v>40</v>
      </c>
      <c r="T1953" t="b">
        <v>0</v>
      </c>
      <c r="V1953" t="s">
        <v>886</v>
      </c>
      <c r="W1953">
        <v>5</v>
      </c>
      <c r="X1953" s="11">
        <v>77</v>
      </c>
      <c r="Y1953">
        <v>1</v>
      </c>
      <c r="Z1953" s="46" cm="1">
        <f t="array" ref="Z1953">IF(V1953="NA",$AD$2,(INDEX($BL$4:$BL$73,MATCH(V1953&amp;W1953,$BK$4:$BK$73&amp;$BJ$4:$BJ$73,0))))</f>
        <v>4.1970782120221983E-2</v>
      </c>
      <c r="AA1953" s="46">
        <f t="shared" si="38"/>
        <v>1.041970782120222</v>
      </c>
      <c r="AB1953" s="46"/>
    </row>
    <row r="1954" spans="1:28" x14ac:dyDescent="0.25">
      <c r="A1954">
        <v>7843</v>
      </c>
      <c r="B1954" s="1">
        <v>45533.386103912002</v>
      </c>
      <c r="C1954" s="1">
        <v>45533</v>
      </c>
      <c r="D1954" t="s">
        <v>9100</v>
      </c>
      <c r="E1954" t="s">
        <v>9101</v>
      </c>
      <c r="F1954" t="s">
        <v>790</v>
      </c>
      <c r="G1954">
        <v>74</v>
      </c>
      <c r="H1954" t="b">
        <v>0</v>
      </c>
      <c r="I1954" t="s">
        <v>9240</v>
      </c>
      <c r="J1954" t="s">
        <v>9159</v>
      </c>
      <c r="K1954" t="s">
        <v>7</v>
      </c>
      <c r="L1954" t="b">
        <v>0</v>
      </c>
      <c r="M1954" t="s">
        <v>6685</v>
      </c>
      <c r="N1954" t="b">
        <v>0</v>
      </c>
      <c r="O1954" t="b">
        <v>0</v>
      </c>
      <c r="P1954" t="b">
        <v>0</v>
      </c>
      <c r="Q1954" t="b">
        <v>1</v>
      </c>
      <c r="R1954" t="s">
        <v>1306</v>
      </c>
      <c r="S1954">
        <v>40</v>
      </c>
      <c r="T1954" t="b">
        <v>0</v>
      </c>
      <c r="V1954" t="s">
        <v>8</v>
      </c>
      <c r="W1954" t="s">
        <v>8</v>
      </c>
      <c r="X1954" s="11">
        <v>77</v>
      </c>
      <c r="Y1954">
        <v>1</v>
      </c>
      <c r="Z1954" s="46" cm="1">
        <f t="array" ref="Z1954">IF(V1954="NA",$AD$2,(INDEX($BL$4:$BL$73,MATCH(V1954&amp;W1954,$BK$4:$BK$73&amp;$BJ$4:$BJ$73,0))))</f>
        <v>-4.0430703315750931E-2</v>
      </c>
      <c r="AA1954" s="46">
        <f t="shared" si="38"/>
        <v>0.95956929668424906</v>
      </c>
      <c r="AB1954" s="46"/>
    </row>
    <row r="1955" spans="1:28" x14ac:dyDescent="0.25">
      <c r="A1955">
        <v>7844</v>
      </c>
      <c r="B1955" s="1">
        <v>45533.385763842598</v>
      </c>
      <c r="C1955" s="1">
        <v>45533</v>
      </c>
      <c r="D1955" t="s">
        <v>9100</v>
      </c>
      <c r="E1955" t="s">
        <v>9101</v>
      </c>
      <c r="F1955" t="s">
        <v>790</v>
      </c>
      <c r="G1955">
        <v>73</v>
      </c>
      <c r="H1955" t="b">
        <v>0</v>
      </c>
      <c r="I1955" t="s">
        <v>9240</v>
      </c>
      <c r="J1955" t="s">
        <v>9159</v>
      </c>
      <c r="K1955" t="s">
        <v>7</v>
      </c>
      <c r="L1955" t="b">
        <v>0</v>
      </c>
      <c r="M1955" t="s">
        <v>12118</v>
      </c>
      <c r="N1955" t="b">
        <v>0</v>
      </c>
      <c r="O1955" t="b">
        <v>0</v>
      </c>
      <c r="P1955" t="b">
        <v>0</v>
      </c>
      <c r="Q1955" t="b">
        <v>1</v>
      </c>
      <c r="R1955" t="s">
        <v>12119</v>
      </c>
      <c r="S1955">
        <v>40</v>
      </c>
      <c r="T1955" t="b">
        <v>0</v>
      </c>
      <c r="V1955" t="s">
        <v>8</v>
      </c>
      <c r="W1955" t="s">
        <v>8</v>
      </c>
      <c r="X1955" s="11">
        <v>77</v>
      </c>
      <c r="Y1955">
        <v>1</v>
      </c>
      <c r="Z1955" s="46" cm="1">
        <f t="array" ref="Z1955">IF(V1955="NA",$AD$2,(INDEX($BL$4:$BL$73,MATCH(V1955&amp;W1955,$BK$4:$BK$73&amp;$BJ$4:$BJ$73,0))))</f>
        <v>-4.0430703315750931E-2</v>
      </c>
      <c r="AA1955" s="46">
        <f t="shared" si="38"/>
        <v>0.95956929668424906</v>
      </c>
      <c r="AB1955" s="46"/>
    </row>
    <row r="1956" spans="1:28" x14ac:dyDescent="0.25">
      <c r="A1956">
        <v>7847</v>
      </c>
      <c r="B1956" s="1">
        <v>45533.377677789402</v>
      </c>
      <c r="C1956" s="1">
        <v>45533</v>
      </c>
      <c r="D1956" t="s">
        <v>9100</v>
      </c>
      <c r="E1956" t="s">
        <v>9101</v>
      </c>
      <c r="F1956" t="s">
        <v>664</v>
      </c>
      <c r="G1956">
        <v>71</v>
      </c>
      <c r="H1956" t="b">
        <v>0</v>
      </c>
      <c r="I1956" t="s">
        <v>9240</v>
      </c>
      <c r="J1956" t="s">
        <v>9159</v>
      </c>
      <c r="K1956" t="s">
        <v>7</v>
      </c>
      <c r="L1956" t="b">
        <v>0</v>
      </c>
      <c r="M1956" t="s">
        <v>12120</v>
      </c>
      <c r="N1956" t="b">
        <v>0</v>
      </c>
      <c r="O1956" t="b">
        <v>0</v>
      </c>
      <c r="P1956" t="b">
        <v>0</v>
      </c>
      <c r="Q1956" t="b">
        <v>1</v>
      </c>
      <c r="R1956" t="s">
        <v>12121</v>
      </c>
      <c r="S1956">
        <v>40</v>
      </c>
      <c r="T1956" t="b">
        <v>0</v>
      </c>
      <c r="V1956" t="s">
        <v>892</v>
      </c>
      <c r="W1956">
        <v>4</v>
      </c>
      <c r="X1956" s="11">
        <v>72</v>
      </c>
      <c r="Y1956">
        <v>1</v>
      </c>
      <c r="Z1956" s="46" cm="1">
        <f t="array" ref="Z1956">IF(V1956="NA",$AD$2,(INDEX($BL$4:$BL$73,MATCH(V1956&amp;W1956,$BK$4:$BK$73&amp;$BJ$4:$BJ$73,0))))</f>
        <v>1.0498615788681274E-2</v>
      </c>
      <c r="AA1956" s="46">
        <f t="shared" si="38"/>
        <v>1.0104986157886813</v>
      </c>
      <c r="AB1956" s="46"/>
    </row>
    <row r="1957" spans="1:28" x14ac:dyDescent="0.25">
      <c r="A1957">
        <v>7849</v>
      </c>
      <c r="B1957" s="1">
        <v>45533.376977951397</v>
      </c>
      <c r="C1957" s="1">
        <v>45533</v>
      </c>
      <c r="D1957" t="s">
        <v>9100</v>
      </c>
      <c r="E1957" t="s">
        <v>9101</v>
      </c>
      <c r="F1957" t="s">
        <v>790</v>
      </c>
      <c r="G1957">
        <v>73</v>
      </c>
      <c r="H1957" t="b">
        <v>0</v>
      </c>
      <c r="I1957" t="s">
        <v>9240</v>
      </c>
      <c r="J1957" t="s">
        <v>9159</v>
      </c>
      <c r="K1957" t="s">
        <v>7</v>
      </c>
      <c r="L1957" t="b">
        <v>0</v>
      </c>
      <c r="M1957" t="s">
        <v>6684</v>
      </c>
      <c r="N1957" t="b">
        <v>0</v>
      </c>
      <c r="O1957" t="b">
        <v>0</v>
      </c>
      <c r="P1957" t="b">
        <v>0</v>
      </c>
      <c r="Q1957" t="b">
        <v>1</v>
      </c>
      <c r="R1957" t="s">
        <v>1303</v>
      </c>
      <c r="S1957">
        <v>40</v>
      </c>
      <c r="T1957" t="b">
        <v>0</v>
      </c>
      <c r="V1957" t="s">
        <v>8</v>
      </c>
      <c r="W1957" t="s">
        <v>8</v>
      </c>
      <c r="X1957" s="11">
        <v>77</v>
      </c>
      <c r="Y1957">
        <v>1</v>
      </c>
      <c r="Z1957" s="46" cm="1">
        <f t="array" ref="Z1957">IF(V1957="NA",$AD$2,(INDEX($BL$4:$BL$73,MATCH(V1957&amp;W1957,$BK$4:$BK$73&amp;$BJ$4:$BJ$73,0))))</f>
        <v>-4.0430703315750931E-2</v>
      </c>
      <c r="AA1957" s="46">
        <f t="shared" si="38"/>
        <v>0.95956929668424906</v>
      </c>
      <c r="AB1957" s="46"/>
    </row>
    <row r="1958" spans="1:28" x14ac:dyDescent="0.25">
      <c r="A1958">
        <v>7851</v>
      </c>
      <c r="B1958" s="1">
        <v>45533.3762657755</v>
      </c>
      <c r="C1958" s="1">
        <v>45533</v>
      </c>
      <c r="D1958" t="s">
        <v>9100</v>
      </c>
      <c r="E1958" t="s">
        <v>9101</v>
      </c>
      <c r="F1958" t="s">
        <v>790</v>
      </c>
      <c r="G1958">
        <v>82</v>
      </c>
      <c r="H1958" t="b">
        <v>0</v>
      </c>
      <c r="I1958" t="s">
        <v>9240</v>
      </c>
      <c r="J1958" t="s">
        <v>9159</v>
      </c>
      <c r="K1958" t="s">
        <v>7</v>
      </c>
      <c r="L1958" t="b">
        <v>0</v>
      </c>
      <c r="M1958" t="s">
        <v>12122</v>
      </c>
      <c r="N1958" t="b">
        <v>0</v>
      </c>
      <c r="O1958" t="b">
        <v>0</v>
      </c>
      <c r="P1958" t="b">
        <v>0</v>
      </c>
      <c r="Q1958" t="b">
        <v>1</v>
      </c>
      <c r="R1958" t="s">
        <v>1302</v>
      </c>
      <c r="S1958">
        <v>40</v>
      </c>
      <c r="T1958" t="b">
        <v>0</v>
      </c>
      <c r="V1958" t="s">
        <v>8</v>
      </c>
      <c r="W1958" t="s">
        <v>8</v>
      </c>
      <c r="X1958" s="11">
        <v>82</v>
      </c>
      <c r="Y1958">
        <v>1</v>
      </c>
      <c r="Z1958" s="46" cm="1">
        <f t="array" ref="Z1958">IF(V1958="NA",$AD$2,(INDEX($BL$4:$BL$73,MATCH(V1958&amp;W1958,$BK$4:$BK$73&amp;$BJ$4:$BJ$73,0))))</f>
        <v>-4.0430703315750931E-2</v>
      </c>
      <c r="AA1958" s="46">
        <f t="shared" si="38"/>
        <v>0.95956929668424906</v>
      </c>
      <c r="AB1958" s="46"/>
    </row>
    <row r="1959" spans="1:28" x14ac:dyDescent="0.25">
      <c r="A1959">
        <v>7855</v>
      </c>
      <c r="B1959" s="1">
        <v>45533.373886608802</v>
      </c>
      <c r="C1959" s="1">
        <v>45533</v>
      </c>
      <c r="D1959" t="s">
        <v>9100</v>
      </c>
      <c r="E1959" t="s">
        <v>9101</v>
      </c>
      <c r="F1959" t="s">
        <v>790</v>
      </c>
      <c r="G1959">
        <v>76</v>
      </c>
      <c r="H1959" t="b">
        <v>0</v>
      </c>
      <c r="I1959" t="s">
        <v>9240</v>
      </c>
      <c r="J1959" t="s">
        <v>9159</v>
      </c>
      <c r="K1959" t="s">
        <v>7</v>
      </c>
      <c r="L1959" t="b">
        <v>0</v>
      </c>
      <c r="M1959" t="s">
        <v>6683</v>
      </c>
      <c r="N1959" t="b">
        <v>0</v>
      </c>
      <c r="O1959" t="b">
        <v>0</v>
      </c>
      <c r="P1959" t="b">
        <v>0</v>
      </c>
      <c r="Q1959" t="b">
        <v>1</v>
      </c>
      <c r="R1959" t="s">
        <v>2675</v>
      </c>
      <c r="S1959">
        <v>40</v>
      </c>
      <c r="T1959" t="b">
        <v>0</v>
      </c>
      <c r="V1959" t="s">
        <v>888</v>
      </c>
      <c r="W1959">
        <v>5</v>
      </c>
      <c r="X1959" s="11">
        <v>77</v>
      </c>
      <c r="Y1959">
        <v>1</v>
      </c>
      <c r="Z1959" s="46" cm="1">
        <f t="array" ref="Z1959">IF(V1959="NA",$AD$2,(INDEX($BL$4:$BL$73,MATCH(V1959&amp;W1959,$BK$4:$BK$73&amp;$BJ$4:$BJ$73,0))))</f>
        <v>4.1970782120221983E-2</v>
      </c>
      <c r="AA1959" s="46">
        <f t="shared" si="38"/>
        <v>1.041970782120222</v>
      </c>
      <c r="AB1959" s="46"/>
    </row>
    <row r="1960" spans="1:28" x14ac:dyDescent="0.25">
      <c r="A1960">
        <v>7856</v>
      </c>
      <c r="B1960" s="1">
        <v>45533.373513101898</v>
      </c>
      <c r="C1960" s="1">
        <v>45533</v>
      </c>
      <c r="D1960" t="s">
        <v>9100</v>
      </c>
      <c r="E1960" t="s">
        <v>9101</v>
      </c>
      <c r="F1960" t="s">
        <v>664</v>
      </c>
      <c r="G1960">
        <v>75</v>
      </c>
      <c r="H1960" t="b">
        <v>0</v>
      </c>
      <c r="I1960" t="s">
        <v>9240</v>
      </c>
      <c r="J1960" t="s">
        <v>9159</v>
      </c>
      <c r="K1960" t="s">
        <v>7</v>
      </c>
      <c r="L1960" t="b">
        <v>0</v>
      </c>
      <c r="M1960" t="s">
        <v>12123</v>
      </c>
      <c r="N1960" t="b">
        <v>0</v>
      </c>
      <c r="O1960" t="b">
        <v>0</v>
      </c>
      <c r="P1960" t="b">
        <v>0</v>
      </c>
      <c r="Q1960" t="b">
        <v>1</v>
      </c>
      <c r="R1960" t="s">
        <v>343</v>
      </c>
      <c r="S1960">
        <v>40</v>
      </c>
      <c r="T1960" t="b">
        <v>0</v>
      </c>
      <c r="V1960" t="s">
        <v>8</v>
      </c>
      <c r="W1960" t="s">
        <v>8</v>
      </c>
      <c r="X1960" s="11">
        <v>77</v>
      </c>
      <c r="Y1960">
        <v>1</v>
      </c>
      <c r="Z1960" s="46" cm="1">
        <f t="array" ref="Z1960">IF(V1960="NA",$AD$2,(INDEX($BL$4:$BL$73,MATCH(V1960&amp;W1960,$BK$4:$BK$73&amp;$BJ$4:$BJ$73,0))))</f>
        <v>-4.0430703315750931E-2</v>
      </c>
      <c r="AA1960" s="46">
        <f t="shared" si="38"/>
        <v>0.95956929668424906</v>
      </c>
      <c r="AB1960" s="46"/>
    </row>
    <row r="1961" spans="1:28" x14ac:dyDescent="0.25">
      <c r="A1961">
        <v>7857</v>
      </c>
      <c r="B1961" s="1">
        <v>45533.3731852778</v>
      </c>
      <c r="C1961" s="1">
        <v>45533</v>
      </c>
      <c r="D1961" t="s">
        <v>9100</v>
      </c>
      <c r="E1961" t="s">
        <v>9101</v>
      </c>
      <c r="F1961" t="s">
        <v>664</v>
      </c>
      <c r="G1961">
        <v>82</v>
      </c>
      <c r="H1961" t="b">
        <v>0</v>
      </c>
      <c r="I1961" t="s">
        <v>9240</v>
      </c>
      <c r="J1961" t="s">
        <v>9159</v>
      </c>
      <c r="K1961" t="s">
        <v>7</v>
      </c>
      <c r="L1961" t="b">
        <v>0</v>
      </c>
      <c r="M1961" t="s">
        <v>12124</v>
      </c>
      <c r="N1961" t="b">
        <v>0</v>
      </c>
      <c r="O1961" t="b">
        <v>0</v>
      </c>
      <c r="P1961" t="b">
        <v>0</v>
      </c>
      <c r="Q1961" t="b">
        <v>1</v>
      </c>
      <c r="R1961" t="s">
        <v>12125</v>
      </c>
      <c r="S1961">
        <v>40</v>
      </c>
      <c r="T1961" t="b">
        <v>0</v>
      </c>
      <c r="V1961" t="s">
        <v>8</v>
      </c>
      <c r="W1961" t="s">
        <v>8</v>
      </c>
      <c r="X1961" s="11">
        <v>82</v>
      </c>
      <c r="Y1961">
        <v>1</v>
      </c>
      <c r="Z1961" s="46" cm="1">
        <f t="array" ref="Z1961">IF(V1961="NA",$AD$2,(INDEX($BL$4:$BL$73,MATCH(V1961&amp;W1961,$BK$4:$BK$73&amp;$BJ$4:$BJ$73,0))))</f>
        <v>-4.0430703315750931E-2</v>
      </c>
      <c r="AA1961" s="46">
        <f t="shared" si="38"/>
        <v>0.95956929668424906</v>
      </c>
      <c r="AB1961" s="46"/>
    </row>
    <row r="1962" spans="1:28" x14ac:dyDescent="0.25">
      <c r="A1962">
        <v>7859</v>
      </c>
      <c r="B1962" s="1">
        <v>45533.372329467602</v>
      </c>
      <c r="C1962" s="1">
        <v>45533</v>
      </c>
      <c r="D1962" t="s">
        <v>9100</v>
      </c>
      <c r="E1962" t="s">
        <v>9101</v>
      </c>
      <c r="F1962" t="s">
        <v>790</v>
      </c>
      <c r="G1962">
        <v>88</v>
      </c>
      <c r="H1962" t="b">
        <v>0</v>
      </c>
      <c r="I1962" t="s">
        <v>9240</v>
      </c>
      <c r="J1962" t="s">
        <v>9159</v>
      </c>
      <c r="K1962" t="s">
        <v>7</v>
      </c>
      <c r="L1962" t="b">
        <v>0</v>
      </c>
      <c r="M1962" t="s">
        <v>12126</v>
      </c>
      <c r="N1962" t="b">
        <v>0</v>
      </c>
      <c r="O1962" t="b">
        <v>0</v>
      </c>
      <c r="P1962" t="b">
        <v>0</v>
      </c>
      <c r="Q1962" t="b">
        <v>1</v>
      </c>
      <c r="R1962" t="s">
        <v>12127</v>
      </c>
      <c r="S1962">
        <v>40</v>
      </c>
      <c r="T1962" t="b">
        <v>0</v>
      </c>
      <c r="V1962" t="s">
        <v>658</v>
      </c>
      <c r="W1962">
        <v>4</v>
      </c>
      <c r="X1962" s="11">
        <v>92</v>
      </c>
      <c r="Y1962">
        <v>1</v>
      </c>
      <c r="Z1962" s="46" cm="1">
        <f t="array" ref="Z1962">IF(V1962="NA",$AD$2,(INDEX($BL$4:$BL$73,MATCH(V1962&amp;W1962,$BK$4:$BK$73&amp;$BJ$4:$BJ$73,0))))</f>
        <v>1.1678733304575896E-2</v>
      </c>
      <c r="AA1962" s="46">
        <f t="shared" si="38"/>
        <v>1.0116787333045758</v>
      </c>
      <c r="AB1962" s="46"/>
    </row>
    <row r="1963" spans="1:28" x14ac:dyDescent="0.25">
      <c r="A1963">
        <v>7866</v>
      </c>
      <c r="B1963" s="1">
        <v>45533.369506539399</v>
      </c>
      <c r="C1963" s="1">
        <v>45533</v>
      </c>
      <c r="D1963" t="s">
        <v>9100</v>
      </c>
      <c r="E1963" t="s">
        <v>9101</v>
      </c>
      <c r="F1963" t="s">
        <v>664</v>
      </c>
      <c r="G1963">
        <v>75</v>
      </c>
      <c r="H1963" t="b">
        <v>0</v>
      </c>
      <c r="I1963" t="s">
        <v>9240</v>
      </c>
      <c r="J1963" t="s">
        <v>9159</v>
      </c>
      <c r="K1963" t="s">
        <v>7</v>
      </c>
      <c r="L1963" t="b">
        <v>0</v>
      </c>
      <c r="M1963" t="s">
        <v>12128</v>
      </c>
      <c r="N1963" t="b">
        <v>0</v>
      </c>
      <c r="O1963" t="b">
        <v>0</v>
      </c>
      <c r="P1963" t="b">
        <v>0</v>
      </c>
      <c r="Q1963" t="b">
        <v>1</v>
      </c>
      <c r="R1963" t="s">
        <v>1301</v>
      </c>
      <c r="S1963">
        <v>40</v>
      </c>
      <c r="T1963" t="b">
        <v>0</v>
      </c>
      <c r="V1963" t="s">
        <v>8</v>
      </c>
      <c r="W1963" t="s">
        <v>8</v>
      </c>
      <c r="X1963" s="11">
        <v>77</v>
      </c>
      <c r="Y1963">
        <v>1</v>
      </c>
      <c r="Z1963" s="46" cm="1">
        <f t="array" ref="Z1963">IF(V1963="NA",$AD$2,(INDEX($BL$4:$BL$73,MATCH(V1963&amp;W1963,$BK$4:$BK$73&amp;$BJ$4:$BJ$73,0))))</f>
        <v>-4.0430703315750931E-2</v>
      </c>
      <c r="AA1963" s="46">
        <f t="shared" si="38"/>
        <v>0.95956929668424906</v>
      </c>
      <c r="AB1963" s="46"/>
    </row>
    <row r="1964" spans="1:28" x14ac:dyDescent="0.25">
      <c r="A1964">
        <v>7867</v>
      </c>
      <c r="B1964" s="1">
        <v>45533.369107835599</v>
      </c>
      <c r="C1964" s="1">
        <v>45533</v>
      </c>
      <c r="D1964" t="s">
        <v>9100</v>
      </c>
      <c r="E1964" t="s">
        <v>9101</v>
      </c>
      <c r="F1964" t="s">
        <v>790</v>
      </c>
      <c r="G1964">
        <v>82</v>
      </c>
      <c r="H1964" t="b">
        <v>0</v>
      </c>
      <c r="I1964" t="s">
        <v>9240</v>
      </c>
      <c r="J1964" t="s">
        <v>9159</v>
      </c>
      <c r="K1964" t="s">
        <v>7</v>
      </c>
      <c r="L1964" t="b">
        <v>0</v>
      </c>
      <c r="M1964" t="s">
        <v>6682</v>
      </c>
      <c r="N1964" t="b">
        <v>0</v>
      </c>
      <c r="O1964" t="b">
        <v>0</v>
      </c>
      <c r="P1964" t="b">
        <v>0</v>
      </c>
      <c r="Q1964" t="b">
        <v>1</v>
      </c>
      <c r="R1964" t="s">
        <v>1300</v>
      </c>
      <c r="S1964">
        <v>40</v>
      </c>
      <c r="T1964" t="b">
        <v>0</v>
      </c>
      <c r="V1964" t="s">
        <v>8</v>
      </c>
      <c r="W1964" t="s">
        <v>8</v>
      </c>
      <c r="X1964" s="11">
        <v>82</v>
      </c>
      <c r="Y1964">
        <v>1</v>
      </c>
      <c r="Z1964" s="46" cm="1">
        <f t="array" ref="Z1964">IF(V1964="NA",$AD$2,(INDEX($BL$4:$BL$73,MATCH(V1964&amp;W1964,$BK$4:$BK$73&amp;$BJ$4:$BJ$73,0))))</f>
        <v>-4.0430703315750931E-2</v>
      </c>
      <c r="AA1964" s="46">
        <f t="shared" si="38"/>
        <v>0.95956929668424906</v>
      </c>
      <c r="AB1964" s="46"/>
    </row>
    <row r="1965" spans="1:28" x14ac:dyDescent="0.25">
      <c r="A1965">
        <v>7868</v>
      </c>
      <c r="B1965" s="1">
        <v>45533.368744930602</v>
      </c>
      <c r="C1965" s="1">
        <v>45533</v>
      </c>
      <c r="D1965" t="s">
        <v>9100</v>
      </c>
      <c r="E1965" t="s">
        <v>9101</v>
      </c>
      <c r="F1965" t="s">
        <v>790</v>
      </c>
      <c r="G1965">
        <v>73</v>
      </c>
      <c r="H1965" t="b">
        <v>0</v>
      </c>
      <c r="I1965" t="s">
        <v>9240</v>
      </c>
      <c r="J1965" t="s">
        <v>9159</v>
      </c>
      <c r="K1965" t="s">
        <v>7</v>
      </c>
      <c r="L1965" t="b">
        <v>0</v>
      </c>
      <c r="M1965" t="s">
        <v>12129</v>
      </c>
      <c r="N1965" t="b">
        <v>0</v>
      </c>
      <c r="O1965" t="b">
        <v>0</v>
      </c>
      <c r="P1965" t="b">
        <v>0</v>
      </c>
      <c r="Q1965" t="b">
        <v>1</v>
      </c>
      <c r="R1965" t="s">
        <v>342</v>
      </c>
      <c r="S1965">
        <v>40</v>
      </c>
      <c r="T1965" t="b">
        <v>0</v>
      </c>
      <c r="V1965" t="s">
        <v>8</v>
      </c>
      <c r="W1965" t="s">
        <v>8</v>
      </c>
      <c r="X1965" s="11">
        <v>77</v>
      </c>
      <c r="Y1965">
        <v>1</v>
      </c>
      <c r="Z1965" s="46" cm="1">
        <f t="array" ref="Z1965">IF(V1965="NA",$AD$2,(INDEX($BL$4:$BL$73,MATCH(V1965&amp;W1965,$BK$4:$BK$73&amp;$BJ$4:$BJ$73,0))))</f>
        <v>-4.0430703315750931E-2</v>
      </c>
      <c r="AA1965" s="46">
        <f t="shared" si="38"/>
        <v>0.95956929668424906</v>
      </c>
      <c r="AB1965" s="46"/>
    </row>
    <row r="1966" spans="1:28" x14ac:dyDescent="0.25">
      <c r="A1966">
        <v>7870</v>
      </c>
      <c r="B1966" s="1">
        <v>45533.367008888898</v>
      </c>
      <c r="C1966" s="1">
        <v>45533</v>
      </c>
      <c r="D1966" t="s">
        <v>9100</v>
      </c>
      <c r="E1966" t="s">
        <v>9101</v>
      </c>
      <c r="F1966" t="s">
        <v>790</v>
      </c>
      <c r="G1966">
        <v>74</v>
      </c>
      <c r="H1966" t="b">
        <v>0</v>
      </c>
      <c r="I1966" t="s">
        <v>9240</v>
      </c>
      <c r="J1966" t="s">
        <v>9159</v>
      </c>
      <c r="K1966" t="s">
        <v>7</v>
      </c>
      <c r="L1966" t="b">
        <v>0</v>
      </c>
      <c r="M1966" t="s">
        <v>12130</v>
      </c>
      <c r="N1966" t="b">
        <v>0</v>
      </c>
      <c r="O1966" t="b">
        <v>0</v>
      </c>
      <c r="P1966" t="b">
        <v>0</v>
      </c>
      <c r="Q1966" t="b">
        <v>1</v>
      </c>
      <c r="R1966" t="s">
        <v>12131</v>
      </c>
      <c r="S1966">
        <v>40</v>
      </c>
      <c r="T1966" t="b">
        <v>0</v>
      </c>
      <c r="V1966" t="s">
        <v>889</v>
      </c>
      <c r="W1966">
        <v>5</v>
      </c>
      <c r="X1966" s="11">
        <v>77</v>
      </c>
      <c r="Y1966">
        <v>1</v>
      </c>
      <c r="Z1966" s="46" cm="1">
        <f t="array" ref="Z1966">IF(V1966="NA",$AD$2,(INDEX($BL$4:$BL$73,MATCH(V1966&amp;W1966,$BK$4:$BK$73&amp;$BJ$4:$BJ$73,0))))</f>
        <v>4.1970782120221983E-2</v>
      </c>
      <c r="AA1966" s="46">
        <f t="shared" si="38"/>
        <v>1.041970782120222</v>
      </c>
      <c r="AB1966" s="46"/>
    </row>
    <row r="1967" spans="1:28" x14ac:dyDescent="0.25">
      <c r="A1967">
        <v>7876</v>
      </c>
      <c r="B1967" s="1">
        <v>45533.365179375003</v>
      </c>
      <c r="C1967" s="1">
        <v>45533</v>
      </c>
      <c r="D1967" t="s">
        <v>9100</v>
      </c>
      <c r="E1967" t="s">
        <v>9101</v>
      </c>
      <c r="F1967" t="s">
        <v>664</v>
      </c>
      <c r="G1967">
        <v>74</v>
      </c>
      <c r="H1967" t="b">
        <v>0</v>
      </c>
      <c r="I1967" t="s">
        <v>9240</v>
      </c>
      <c r="J1967" t="s">
        <v>9159</v>
      </c>
      <c r="K1967" t="s">
        <v>7</v>
      </c>
      <c r="L1967" t="b">
        <v>0</v>
      </c>
      <c r="M1967" t="s">
        <v>12132</v>
      </c>
      <c r="N1967" t="b">
        <v>0</v>
      </c>
      <c r="O1967" t="b">
        <v>0</v>
      </c>
      <c r="P1967" t="b">
        <v>0</v>
      </c>
      <c r="Q1967" t="b">
        <v>1</v>
      </c>
      <c r="R1967" t="s">
        <v>12133</v>
      </c>
      <c r="S1967">
        <v>40</v>
      </c>
      <c r="T1967" t="b">
        <v>0</v>
      </c>
      <c r="V1967" t="s">
        <v>886</v>
      </c>
      <c r="W1967">
        <v>4</v>
      </c>
      <c r="X1967" s="11">
        <v>77</v>
      </c>
      <c r="Y1967">
        <v>1</v>
      </c>
      <c r="Z1967" s="46" cm="1">
        <f t="array" ref="Z1967">IF(V1967="NA",$AD$2,(INDEX($BL$4:$BL$73,MATCH(V1967&amp;W1967,$BK$4:$BK$73&amp;$BJ$4:$BJ$73,0))))</f>
        <v>1.0498615788681297E-2</v>
      </c>
      <c r="AA1967" s="46">
        <f t="shared" si="38"/>
        <v>1.0104986157886813</v>
      </c>
      <c r="AB1967" s="46"/>
    </row>
    <row r="1968" spans="1:28" x14ac:dyDescent="0.25">
      <c r="A1968">
        <v>7878</v>
      </c>
      <c r="B1968" s="1">
        <v>45533.364572881903</v>
      </c>
      <c r="C1968" s="1">
        <v>45533</v>
      </c>
      <c r="D1968" t="s">
        <v>9100</v>
      </c>
      <c r="E1968" t="s">
        <v>9101</v>
      </c>
      <c r="F1968" t="s">
        <v>790</v>
      </c>
      <c r="G1968">
        <v>81</v>
      </c>
      <c r="H1968" t="b">
        <v>0</v>
      </c>
      <c r="I1968" t="s">
        <v>9240</v>
      </c>
      <c r="J1968" t="s">
        <v>9159</v>
      </c>
      <c r="K1968" t="s">
        <v>7</v>
      </c>
      <c r="L1968" t="b">
        <v>0</v>
      </c>
      <c r="M1968" t="s">
        <v>12134</v>
      </c>
      <c r="N1968" t="b">
        <v>0</v>
      </c>
      <c r="O1968" t="b">
        <v>0</v>
      </c>
      <c r="P1968" t="b">
        <v>0</v>
      </c>
      <c r="Q1968" t="b">
        <v>1</v>
      </c>
      <c r="R1968" t="s">
        <v>12135</v>
      </c>
      <c r="S1968">
        <v>40</v>
      </c>
      <c r="T1968" t="b">
        <v>0</v>
      </c>
      <c r="V1968" t="s">
        <v>8</v>
      </c>
      <c r="W1968" t="s">
        <v>8</v>
      </c>
      <c r="X1968" s="11">
        <v>82</v>
      </c>
      <c r="Y1968">
        <v>1</v>
      </c>
      <c r="Z1968" s="46" cm="1">
        <f t="array" ref="Z1968">IF(V1968="NA",$AD$2,(INDEX($BL$4:$BL$73,MATCH(V1968&amp;W1968,$BK$4:$BK$73&amp;$BJ$4:$BJ$73,0))))</f>
        <v>-4.0430703315750931E-2</v>
      </c>
      <c r="AA1968" s="46">
        <f t="shared" si="38"/>
        <v>0.95956929668424906</v>
      </c>
      <c r="AB1968" s="46"/>
    </row>
    <row r="1969" spans="1:28" x14ac:dyDescent="0.25">
      <c r="A1969">
        <v>7879</v>
      </c>
      <c r="B1969" s="1">
        <v>45533.3641167245</v>
      </c>
      <c r="C1969" s="1">
        <v>45533</v>
      </c>
      <c r="D1969" t="s">
        <v>9100</v>
      </c>
      <c r="E1969" t="s">
        <v>9101</v>
      </c>
      <c r="F1969" t="s">
        <v>790</v>
      </c>
      <c r="G1969">
        <v>83</v>
      </c>
      <c r="H1969" t="b">
        <v>0</v>
      </c>
      <c r="I1969" t="s">
        <v>9240</v>
      </c>
      <c r="J1969" t="s">
        <v>9159</v>
      </c>
      <c r="K1969" t="s">
        <v>7</v>
      </c>
      <c r="L1969" t="b">
        <v>0</v>
      </c>
      <c r="M1969" t="s">
        <v>6680</v>
      </c>
      <c r="N1969" t="b">
        <v>0</v>
      </c>
      <c r="O1969" t="b">
        <v>0</v>
      </c>
      <c r="P1969" t="b">
        <v>0</v>
      </c>
      <c r="Q1969" t="b">
        <v>1</v>
      </c>
      <c r="R1969" t="s">
        <v>1299</v>
      </c>
      <c r="S1969">
        <v>40</v>
      </c>
      <c r="T1969" t="b">
        <v>0</v>
      </c>
      <c r="V1969" t="s">
        <v>742</v>
      </c>
      <c r="W1969">
        <v>4</v>
      </c>
      <c r="X1969" s="11">
        <v>87</v>
      </c>
      <c r="Y1969">
        <v>1</v>
      </c>
      <c r="Z1969" s="46" cm="1">
        <f t="array" ref="Z1969">IF(V1969="NA",$AD$2,(INDEX($BL$4:$BL$73,MATCH(V1969&amp;W1969,$BK$4:$BK$73&amp;$BJ$4:$BJ$73,0))))</f>
        <v>1.1678733304575913E-2</v>
      </c>
      <c r="AA1969" s="46">
        <f t="shared" si="38"/>
        <v>1.0116787333045758</v>
      </c>
      <c r="AB1969" s="46"/>
    </row>
    <row r="1970" spans="1:28" x14ac:dyDescent="0.25">
      <c r="A1970">
        <v>7882</v>
      </c>
      <c r="B1970" s="1">
        <v>45533.361971099497</v>
      </c>
      <c r="C1970" s="1">
        <v>45533</v>
      </c>
      <c r="D1970" t="s">
        <v>9100</v>
      </c>
      <c r="E1970" t="s">
        <v>9101</v>
      </c>
      <c r="F1970" t="s">
        <v>790</v>
      </c>
      <c r="G1970">
        <v>72</v>
      </c>
      <c r="H1970" t="b">
        <v>0</v>
      </c>
      <c r="I1970" t="s">
        <v>9240</v>
      </c>
      <c r="J1970" t="s">
        <v>9159</v>
      </c>
      <c r="K1970" t="s">
        <v>7</v>
      </c>
      <c r="L1970" t="b">
        <v>0</v>
      </c>
      <c r="M1970" t="s">
        <v>12136</v>
      </c>
      <c r="N1970" t="b">
        <v>0</v>
      </c>
      <c r="O1970" t="b">
        <v>0</v>
      </c>
      <c r="P1970" t="b">
        <v>0</v>
      </c>
      <c r="Q1970" t="b">
        <v>1</v>
      </c>
      <c r="R1970" t="s">
        <v>1298</v>
      </c>
      <c r="S1970">
        <v>40</v>
      </c>
      <c r="T1970" t="b">
        <v>0</v>
      </c>
      <c r="V1970" t="s">
        <v>8</v>
      </c>
      <c r="W1970" t="s">
        <v>8</v>
      </c>
      <c r="X1970" s="11">
        <v>72</v>
      </c>
      <c r="Y1970">
        <v>1</v>
      </c>
      <c r="Z1970" s="46" cm="1">
        <f t="array" ref="Z1970">IF(V1970="NA",$AD$2,(INDEX($BL$4:$BL$73,MATCH(V1970&amp;W1970,$BK$4:$BK$73&amp;$BJ$4:$BJ$73,0))))</f>
        <v>-4.0430703315750931E-2</v>
      </c>
      <c r="AA1970" s="46">
        <f t="shared" si="38"/>
        <v>0.95956929668424906</v>
      </c>
      <c r="AB1970" s="46"/>
    </row>
    <row r="1971" spans="1:28" x14ac:dyDescent="0.25">
      <c r="A1971">
        <v>7886</v>
      </c>
      <c r="B1971" s="1">
        <v>45533.360072569398</v>
      </c>
      <c r="C1971" s="1">
        <v>45533</v>
      </c>
      <c r="D1971" t="s">
        <v>9100</v>
      </c>
      <c r="E1971" t="s">
        <v>9101</v>
      </c>
      <c r="F1971" t="s">
        <v>790</v>
      </c>
      <c r="G1971">
        <v>94</v>
      </c>
      <c r="H1971" t="b">
        <v>0</v>
      </c>
      <c r="I1971" t="s">
        <v>9240</v>
      </c>
      <c r="J1971" t="s">
        <v>9159</v>
      </c>
      <c r="K1971" t="s">
        <v>7</v>
      </c>
      <c r="L1971" t="b">
        <v>0</v>
      </c>
      <c r="M1971" t="s">
        <v>6679</v>
      </c>
      <c r="N1971" t="b">
        <v>0</v>
      </c>
      <c r="O1971" t="b">
        <v>0</v>
      </c>
      <c r="P1971" t="b">
        <v>0</v>
      </c>
      <c r="Q1971" t="b">
        <v>1</v>
      </c>
      <c r="R1971" t="s">
        <v>2667</v>
      </c>
      <c r="S1971">
        <v>40</v>
      </c>
      <c r="T1971" t="b">
        <v>0</v>
      </c>
      <c r="V1971" t="s">
        <v>8</v>
      </c>
      <c r="W1971" t="s">
        <v>8</v>
      </c>
      <c r="X1971" s="11">
        <v>99</v>
      </c>
      <c r="Y1971">
        <v>1</v>
      </c>
      <c r="Z1971" s="46" cm="1">
        <f t="array" ref="Z1971">IF(V1971="NA",$AD$2,(INDEX($BL$4:$BL$73,MATCH(V1971&amp;W1971,$BK$4:$BK$73&amp;$BJ$4:$BJ$73,0))))</f>
        <v>-4.0430703315750931E-2</v>
      </c>
      <c r="AA1971" s="46">
        <f t="shared" si="38"/>
        <v>0.95956929668424906</v>
      </c>
      <c r="AB1971" s="46"/>
    </row>
    <row r="1972" spans="1:28" x14ac:dyDescent="0.25">
      <c r="A1972">
        <v>7887</v>
      </c>
      <c r="B1972" s="1">
        <v>45533.355099988403</v>
      </c>
      <c r="C1972" s="1">
        <v>45533</v>
      </c>
      <c r="D1972" t="s">
        <v>9100</v>
      </c>
      <c r="E1972" t="s">
        <v>9101</v>
      </c>
      <c r="F1972" t="s">
        <v>664</v>
      </c>
      <c r="G1972">
        <v>82</v>
      </c>
      <c r="H1972" t="b">
        <v>0</v>
      </c>
      <c r="I1972" t="s">
        <v>9240</v>
      </c>
      <c r="J1972" t="s">
        <v>9159</v>
      </c>
      <c r="K1972" t="s">
        <v>7</v>
      </c>
      <c r="L1972" t="b">
        <v>0</v>
      </c>
      <c r="M1972" t="s">
        <v>12137</v>
      </c>
      <c r="N1972" t="b">
        <v>0</v>
      </c>
      <c r="O1972" t="b">
        <v>0</v>
      </c>
      <c r="P1972" t="b">
        <v>0</v>
      </c>
      <c r="Q1972" t="b">
        <v>1</v>
      </c>
      <c r="R1972" t="s">
        <v>12138</v>
      </c>
      <c r="S1972">
        <v>40</v>
      </c>
      <c r="T1972" t="b">
        <v>0</v>
      </c>
      <c r="V1972" t="s">
        <v>886</v>
      </c>
      <c r="W1972">
        <v>5</v>
      </c>
      <c r="X1972" s="11">
        <v>82</v>
      </c>
      <c r="Y1972">
        <v>1</v>
      </c>
      <c r="Z1972" s="46" cm="1">
        <f t="array" ref="Z1972">IF(V1972="NA",$AD$2,(INDEX($BL$4:$BL$73,MATCH(V1972&amp;W1972,$BK$4:$BK$73&amp;$BJ$4:$BJ$73,0))))</f>
        <v>4.1970782120221983E-2</v>
      </c>
      <c r="AA1972" s="46">
        <f t="shared" si="38"/>
        <v>1.041970782120222</v>
      </c>
      <c r="AB1972" s="46"/>
    </row>
    <row r="1973" spans="1:28" x14ac:dyDescent="0.25">
      <c r="A1973">
        <v>7888</v>
      </c>
      <c r="B1973" s="1">
        <v>45533.354778946799</v>
      </c>
      <c r="C1973" s="1">
        <v>45533</v>
      </c>
      <c r="D1973" t="s">
        <v>9100</v>
      </c>
      <c r="E1973" t="s">
        <v>9101</v>
      </c>
      <c r="F1973" t="s">
        <v>664</v>
      </c>
      <c r="G1973">
        <v>71</v>
      </c>
      <c r="H1973" t="b">
        <v>0</v>
      </c>
      <c r="I1973" t="s">
        <v>9240</v>
      </c>
      <c r="J1973" t="s">
        <v>9159</v>
      </c>
      <c r="K1973" t="s">
        <v>7</v>
      </c>
      <c r="L1973" t="b">
        <v>0</v>
      </c>
      <c r="M1973" t="s">
        <v>12139</v>
      </c>
      <c r="N1973" t="b">
        <v>0</v>
      </c>
      <c r="O1973" t="b">
        <v>0</v>
      </c>
      <c r="P1973" t="b">
        <v>0</v>
      </c>
      <c r="Q1973" t="b">
        <v>1</v>
      </c>
      <c r="R1973" t="s">
        <v>12140</v>
      </c>
      <c r="S1973">
        <v>40</v>
      </c>
      <c r="T1973" t="b">
        <v>0</v>
      </c>
      <c r="V1973" t="s">
        <v>8</v>
      </c>
      <c r="W1973" t="s">
        <v>8</v>
      </c>
      <c r="X1973" s="11">
        <v>72</v>
      </c>
      <c r="Y1973">
        <v>1</v>
      </c>
      <c r="Z1973" s="46" cm="1">
        <f t="array" ref="Z1973">IF(V1973="NA",$AD$2,(INDEX($BL$4:$BL$73,MATCH(V1973&amp;W1973,$BK$4:$BK$73&amp;$BJ$4:$BJ$73,0))))</f>
        <v>-4.0430703315750931E-2</v>
      </c>
      <c r="AA1973" s="46">
        <f t="shared" si="38"/>
        <v>0.95956929668424906</v>
      </c>
      <c r="AB1973" s="46"/>
    </row>
    <row r="1974" spans="1:28" x14ac:dyDescent="0.25">
      <c r="A1974">
        <v>7889</v>
      </c>
      <c r="B1974" s="1">
        <v>45533.354429583298</v>
      </c>
      <c r="C1974" s="1">
        <v>45533</v>
      </c>
      <c r="D1974" t="s">
        <v>9100</v>
      </c>
      <c r="E1974" t="s">
        <v>9101</v>
      </c>
      <c r="F1974" t="s">
        <v>790</v>
      </c>
      <c r="G1974">
        <v>74</v>
      </c>
      <c r="H1974" t="b">
        <v>0</v>
      </c>
      <c r="I1974" t="s">
        <v>9240</v>
      </c>
      <c r="J1974" t="s">
        <v>9159</v>
      </c>
      <c r="K1974" t="s">
        <v>7</v>
      </c>
      <c r="L1974" t="b">
        <v>0</v>
      </c>
      <c r="M1974" t="s">
        <v>12141</v>
      </c>
      <c r="N1974" t="b">
        <v>0</v>
      </c>
      <c r="O1974" t="b">
        <v>0</v>
      </c>
      <c r="P1974" t="b">
        <v>0</v>
      </c>
      <c r="Q1974" t="b">
        <v>1</v>
      </c>
      <c r="R1974" t="s">
        <v>12142</v>
      </c>
      <c r="S1974">
        <v>40</v>
      </c>
      <c r="T1974" t="b">
        <v>0</v>
      </c>
      <c r="V1974" t="s">
        <v>893</v>
      </c>
      <c r="W1974">
        <v>4</v>
      </c>
      <c r="X1974" s="11">
        <v>77</v>
      </c>
      <c r="Y1974">
        <v>1</v>
      </c>
      <c r="Z1974" s="46" cm="1">
        <f t="array" ref="Z1974">IF(V1974="NA",$AD$2,(INDEX($BL$4:$BL$73,MATCH(V1974&amp;W1974,$BK$4:$BK$73&amp;$BJ$4:$BJ$73,0))))</f>
        <v>1.0498615788681286E-2</v>
      </c>
      <c r="AA1974" s="46">
        <f t="shared" si="38"/>
        <v>1.0104986157886813</v>
      </c>
      <c r="AB1974" s="46"/>
    </row>
    <row r="1975" spans="1:28" x14ac:dyDescent="0.25">
      <c r="A1975">
        <v>7890</v>
      </c>
      <c r="B1975" s="1">
        <v>45533.354058669</v>
      </c>
      <c r="C1975" s="1">
        <v>45533</v>
      </c>
      <c r="D1975" t="s">
        <v>9100</v>
      </c>
      <c r="E1975" t="s">
        <v>9101</v>
      </c>
      <c r="F1975" t="s">
        <v>664</v>
      </c>
      <c r="G1975">
        <v>77</v>
      </c>
      <c r="H1975" t="b">
        <v>0</v>
      </c>
      <c r="I1975" t="s">
        <v>9240</v>
      </c>
      <c r="J1975" t="s">
        <v>9159</v>
      </c>
      <c r="K1975" t="s">
        <v>7</v>
      </c>
      <c r="L1975" t="b">
        <v>0</v>
      </c>
      <c r="M1975" t="s">
        <v>12143</v>
      </c>
      <c r="N1975" t="b">
        <v>0</v>
      </c>
      <c r="O1975" t="b">
        <v>0</v>
      </c>
      <c r="P1975" t="b">
        <v>0</v>
      </c>
      <c r="Q1975" t="b">
        <v>1</v>
      </c>
      <c r="R1975" t="s">
        <v>12144</v>
      </c>
      <c r="S1975">
        <v>40</v>
      </c>
      <c r="T1975" t="b">
        <v>0</v>
      </c>
      <c r="V1975" t="s">
        <v>919</v>
      </c>
      <c r="W1975">
        <v>5</v>
      </c>
      <c r="X1975" s="11">
        <v>77</v>
      </c>
      <c r="Y1975">
        <v>1</v>
      </c>
      <c r="Z1975" s="46" cm="1">
        <f t="array" ref="Z1975">IF(V1975="NA",$AD$2,(INDEX($BL$4:$BL$73,MATCH(V1975&amp;W1975,$BK$4:$BK$73&amp;$BJ$4:$BJ$73,0))))</f>
        <v>4.1970782120221983E-2</v>
      </c>
      <c r="AA1975" s="46">
        <f t="shared" si="38"/>
        <v>1.041970782120222</v>
      </c>
      <c r="AB1975" s="46"/>
    </row>
    <row r="1976" spans="1:28" x14ac:dyDescent="0.25">
      <c r="A1976">
        <v>7891</v>
      </c>
      <c r="B1976" s="1">
        <v>45533.353750231501</v>
      </c>
      <c r="C1976" s="1">
        <v>45533</v>
      </c>
      <c r="D1976" t="s">
        <v>9100</v>
      </c>
      <c r="E1976" t="s">
        <v>9101</v>
      </c>
      <c r="F1976" t="s">
        <v>790</v>
      </c>
      <c r="G1976">
        <v>78</v>
      </c>
      <c r="H1976" t="b">
        <v>0</v>
      </c>
      <c r="I1976" t="s">
        <v>9240</v>
      </c>
      <c r="J1976" t="s">
        <v>9159</v>
      </c>
      <c r="K1976" t="s">
        <v>7</v>
      </c>
      <c r="L1976" t="b">
        <v>0</v>
      </c>
      <c r="M1976" t="s">
        <v>12145</v>
      </c>
      <c r="N1976" t="b">
        <v>0</v>
      </c>
      <c r="O1976" t="b">
        <v>0</v>
      </c>
      <c r="P1976" t="b">
        <v>0</v>
      </c>
      <c r="Q1976" t="b">
        <v>1</v>
      </c>
      <c r="R1976" t="s">
        <v>12146</v>
      </c>
      <c r="S1976">
        <v>40</v>
      </c>
      <c r="T1976" t="b">
        <v>0</v>
      </c>
      <c r="V1976" t="s">
        <v>8</v>
      </c>
      <c r="W1976" t="s">
        <v>8</v>
      </c>
      <c r="X1976" s="11">
        <v>82</v>
      </c>
      <c r="Y1976">
        <v>1</v>
      </c>
      <c r="Z1976" s="46" cm="1">
        <f t="array" ref="Z1976">IF(V1976="NA",$AD$2,(INDEX($BL$4:$BL$73,MATCH(V1976&amp;W1976,$BK$4:$BK$73&amp;$BJ$4:$BJ$73,0))))</f>
        <v>-4.0430703315750931E-2</v>
      </c>
      <c r="AA1976" s="46">
        <f t="shared" si="38"/>
        <v>0.95956929668424906</v>
      </c>
      <c r="AB1976" s="46"/>
    </row>
    <row r="1977" spans="1:28" x14ac:dyDescent="0.25">
      <c r="A1977">
        <v>7893</v>
      </c>
      <c r="B1977" s="1">
        <v>45533.353016597197</v>
      </c>
      <c r="C1977" s="1">
        <v>45533</v>
      </c>
      <c r="D1977" t="s">
        <v>9100</v>
      </c>
      <c r="E1977" t="s">
        <v>9101</v>
      </c>
      <c r="F1977" t="s">
        <v>790</v>
      </c>
      <c r="G1977">
        <v>87</v>
      </c>
      <c r="H1977" t="b">
        <v>0</v>
      </c>
      <c r="I1977" t="s">
        <v>9240</v>
      </c>
      <c r="J1977" t="s">
        <v>9159</v>
      </c>
      <c r="K1977" t="s">
        <v>7</v>
      </c>
      <c r="L1977" t="b">
        <v>0</v>
      </c>
      <c r="M1977" t="s">
        <v>12147</v>
      </c>
      <c r="N1977" t="b">
        <v>0</v>
      </c>
      <c r="O1977" t="b">
        <v>0</v>
      </c>
      <c r="P1977" t="b">
        <v>0</v>
      </c>
      <c r="Q1977" t="b">
        <v>1</v>
      </c>
      <c r="R1977" t="s">
        <v>12148</v>
      </c>
      <c r="S1977">
        <v>40</v>
      </c>
      <c r="T1977" t="b">
        <v>0</v>
      </c>
      <c r="V1977" t="s">
        <v>886</v>
      </c>
      <c r="W1977">
        <v>4</v>
      </c>
      <c r="X1977" s="11">
        <v>87</v>
      </c>
      <c r="Y1977">
        <v>1</v>
      </c>
      <c r="Z1977" s="46" cm="1">
        <f t="array" ref="Z1977">IF(V1977="NA",$AD$2,(INDEX($BL$4:$BL$73,MATCH(V1977&amp;W1977,$BK$4:$BK$73&amp;$BJ$4:$BJ$73,0))))</f>
        <v>1.0498615788681297E-2</v>
      </c>
      <c r="AA1977" s="46">
        <f t="shared" si="38"/>
        <v>1.0104986157886813</v>
      </c>
      <c r="AB1977" s="46"/>
    </row>
    <row r="1978" spans="1:28" x14ac:dyDescent="0.25">
      <c r="A1978">
        <v>7894</v>
      </c>
      <c r="B1978" s="1">
        <v>45533.352638935197</v>
      </c>
      <c r="C1978" s="1">
        <v>45533</v>
      </c>
      <c r="D1978" t="s">
        <v>9100</v>
      </c>
      <c r="E1978" t="s">
        <v>9101</v>
      </c>
      <c r="F1978" t="s">
        <v>790</v>
      </c>
      <c r="G1978">
        <v>77</v>
      </c>
      <c r="H1978" t="b">
        <v>0</v>
      </c>
      <c r="I1978" t="s">
        <v>9240</v>
      </c>
      <c r="J1978" t="s">
        <v>9159</v>
      </c>
      <c r="K1978" t="s">
        <v>7</v>
      </c>
      <c r="L1978" t="b">
        <v>0</v>
      </c>
      <c r="M1978" t="s">
        <v>12149</v>
      </c>
      <c r="N1978" t="b">
        <v>0</v>
      </c>
      <c r="O1978" t="b">
        <v>0</v>
      </c>
      <c r="P1978" t="b">
        <v>0</v>
      </c>
      <c r="Q1978" t="b">
        <v>1</v>
      </c>
      <c r="R1978" t="s">
        <v>12150</v>
      </c>
      <c r="S1978">
        <v>40</v>
      </c>
      <c r="T1978" t="b">
        <v>0</v>
      </c>
      <c r="V1978" t="s">
        <v>8</v>
      </c>
      <c r="W1978" t="s">
        <v>8</v>
      </c>
      <c r="X1978" s="11">
        <v>77</v>
      </c>
      <c r="Y1978">
        <v>1</v>
      </c>
      <c r="Z1978" s="46" cm="1">
        <f t="array" ref="Z1978">IF(V1978="NA",$AD$2,(INDEX($BL$4:$BL$73,MATCH(V1978&amp;W1978,$BK$4:$BK$73&amp;$BJ$4:$BJ$73,0))))</f>
        <v>-4.0430703315750931E-2</v>
      </c>
      <c r="AA1978" s="46">
        <f t="shared" si="38"/>
        <v>0.95956929668424906</v>
      </c>
      <c r="AB1978" s="46"/>
    </row>
    <row r="1979" spans="1:28" x14ac:dyDescent="0.25">
      <c r="A1979">
        <v>7898</v>
      </c>
      <c r="B1979" s="1">
        <v>45533.349841666699</v>
      </c>
      <c r="C1979" s="1">
        <v>45533</v>
      </c>
      <c r="D1979" t="s">
        <v>9100</v>
      </c>
      <c r="E1979" t="s">
        <v>9101</v>
      </c>
      <c r="F1979" t="s">
        <v>664</v>
      </c>
      <c r="G1979">
        <v>72</v>
      </c>
      <c r="H1979" t="b">
        <v>0</v>
      </c>
      <c r="I1979" t="s">
        <v>9240</v>
      </c>
      <c r="J1979" t="s">
        <v>9159</v>
      </c>
      <c r="K1979" t="s">
        <v>7</v>
      </c>
      <c r="L1979" t="b">
        <v>0</v>
      </c>
      <c r="M1979" t="s">
        <v>6678</v>
      </c>
      <c r="N1979" t="b">
        <v>0</v>
      </c>
      <c r="O1979" t="b">
        <v>0</v>
      </c>
      <c r="P1979" t="b">
        <v>0</v>
      </c>
      <c r="Q1979" t="b">
        <v>1</v>
      </c>
      <c r="R1979" t="s">
        <v>1293</v>
      </c>
      <c r="S1979">
        <v>40</v>
      </c>
      <c r="T1979" t="b">
        <v>0</v>
      </c>
      <c r="V1979" t="s">
        <v>8</v>
      </c>
      <c r="W1979" t="s">
        <v>8</v>
      </c>
      <c r="X1979" s="11">
        <v>72</v>
      </c>
      <c r="Y1979">
        <v>1</v>
      </c>
      <c r="Z1979" s="46" cm="1">
        <f t="array" ref="Z1979">IF(V1979="NA",$AD$2,(INDEX($BL$4:$BL$73,MATCH(V1979&amp;W1979,$BK$4:$BK$73&amp;$BJ$4:$BJ$73,0))))</f>
        <v>-4.0430703315750931E-2</v>
      </c>
      <c r="AA1979" s="46">
        <f t="shared" si="38"/>
        <v>0.95956929668424906</v>
      </c>
      <c r="AB1979" s="46"/>
    </row>
    <row r="1980" spans="1:28" x14ac:dyDescent="0.25">
      <c r="A1980">
        <v>7899</v>
      </c>
      <c r="B1980" s="1">
        <v>45533.349602488401</v>
      </c>
      <c r="C1980" s="1">
        <v>45533</v>
      </c>
      <c r="D1980" t="s">
        <v>9100</v>
      </c>
      <c r="E1980" t="s">
        <v>9101</v>
      </c>
      <c r="F1980" t="s">
        <v>790</v>
      </c>
      <c r="G1980">
        <v>73</v>
      </c>
      <c r="H1980" t="b">
        <v>0</v>
      </c>
      <c r="I1980" t="s">
        <v>9240</v>
      </c>
      <c r="J1980" t="s">
        <v>9159</v>
      </c>
      <c r="K1980" t="s">
        <v>7</v>
      </c>
      <c r="L1980" t="b">
        <v>0</v>
      </c>
      <c r="M1980" t="s">
        <v>12151</v>
      </c>
      <c r="N1980" t="b">
        <v>0</v>
      </c>
      <c r="O1980" t="b">
        <v>0</v>
      </c>
      <c r="P1980" t="b">
        <v>0</v>
      </c>
      <c r="Q1980" t="b">
        <v>1</v>
      </c>
      <c r="R1980" t="s">
        <v>12152</v>
      </c>
      <c r="S1980">
        <v>40</v>
      </c>
      <c r="T1980" t="b">
        <v>0</v>
      </c>
      <c r="V1980" t="s">
        <v>886</v>
      </c>
      <c r="W1980">
        <v>4</v>
      </c>
      <c r="X1980" s="11">
        <v>77</v>
      </c>
      <c r="Y1980">
        <v>1</v>
      </c>
      <c r="Z1980" s="46" cm="1">
        <f t="array" ref="Z1980">IF(V1980="NA",$AD$2,(INDEX($BL$4:$BL$73,MATCH(V1980&amp;W1980,$BK$4:$BK$73&amp;$BJ$4:$BJ$73,0))))</f>
        <v>1.0498615788681297E-2</v>
      </c>
      <c r="AA1980" s="46">
        <f t="shared" si="38"/>
        <v>1.0104986157886813</v>
      </c>
      <c r="AB1980" s="46"/>
    </row>
    <row r="1981" spans="1:28" x14ac:dyDescent="0.25">
      <c r="A1981">
        <v>7901</v>
      </c>
      <c r="B1981" s="1">
        <v>45533.348677939801</v>
      </c>
      <c r="C1981" s="1">
        <v>45533</v>
      </c>
      <c r="D1981" t="s">
        <v>9100</v>
      </c>
      <c r="E1981" t="s">
        <v>9101</v>
      </c>
      <c r="F1981" t="s">
        <v>664</v>
      </c>
      <c r="G1981">
        <v>73</v>
      </c>
      <c r="H1981" t="b">
        <v>0</v>
      </c>
      <c r="I1981" t="s">
        <v>9240</v>
      </c>
      <c r="J1981" t="s">
        <v>9159</v>
      </c>
      <c r="K1981" t="s">
        <v>7</v>
      </c>
      <c r="L1981" t="b">
        <v>0</v>
      </c>
      <c r="M1981" t="s">
        <v>12153</v>
      </c>
      <c r="N1981" t="b">
        <v>0</v>
      </c>
      <c r="O1981" t="b">
        <v>0</v>
      </c>
      <c r="P1981" t="b">
        <v>0</v>
      </c>
      <c r="Q1981" t="b">
        <v>1</v>
      </c>
      <c r="R1981" t="s">
        <v>1291</v>
      </c>
      <c r="S1981">
        <v>40</v>
      </c>
      <c r="T1981" t="b">
        <v>0</v>
      </c>
      <c r="V1981" t="s">
        <v>892</v>
      </c>
      <c r="W1981">
        <v>4</v>
      </c>
      <c r="X1981" s="11">
        <v>77</v>
      </c>
      <c r="Y1981">
        <v>1</v>
      </c>
      <c r="Z1981" s="46" cm="1">
        <f t="array" ref="Z1981">IF(V1981="NA",$AD$2,(INDEX($BL$4:$BL$73,MATCH(V1981&amp;W1981,$BK$4:$BK$73&amp;$BJ$4:$BJ$73,0))))</f>
        <v>1.0498615788681274E-2</v>
      </c>
      <c r="AA1981" s="46">
        <f t="shared" si="38"/>
        <v>1.0104986157886813</v>
      </c>
      <c r="AB1981" s="46"/>
    </row>
    <row r="1982" spans="1:28" x14ac:dyDescent="0.25">
      <c r="A1982">
        <v>7903</v>
      </c>
      <c r="B1982" s="1">
        <v>45533.347818113398</v>
      </c>
      <c r="C1982" s="1">
        <v>45533</v>
      </c>
      <c r="D1982" t="s">
        <v>9100</v>
      </c>
      <c r="E1982" t="s">
        <v>9101</v>
      </c>
      <c r="F1982" t="s">
        <v>664</v>
      </c>
      <c r="G1982">
        <v>76</v>
      </c>
      <c r="H1982" t="b">
        <v>0</v>
      </c>
      <c r="I1982" t="s">
        <v>9240</v>
      </c>
      <c r="J1982" t="s">
        <v>9159</v>
      </c>
      <c r="K1982" t="s">
        <v>7</v>
      </c>
      <c r="L1982" t="b">
        <v>0</v>
      </c>
      <c r="M1982" t="s">
        <v>12154</v>
      </c>
      <c r="N1982" t="b">
        <v>0</v>
      </c>
      <c r="O1982" t="b">
        <v>0</v>
      </c>
      <c r="P1982" t="b">
        <v>0</v>
      </c>
      <c r="Q1982" t="b">
        <v>1</v>
      </c>
      <c r="R1982" t="s">
        <v>12155</v>
      </c>
      <c r="S1982">
        <v>40</v>
      </c>
      <c r="T1982" t="b">
        <v>0</v>
      </c>
      <c r="V1982" t="s">
        <v>741</v>
      </c>
      <c r="W1982">
        <v>5</v>
      </c>
      <c r="X1982" s="11">
        <v>77</v>
      </c>
      <c r="Y1982">
        <v>1</v>
      </c>
      <c r="Z1982" s="46" cm="1">
        <f t="array" ref="Z1982">IF(V1982="NA",$AD$2,(INDEX($BL$4:$BL$73,MATCH(V1982&amp;W1982,$BK$4:$BK$73&amp;$BJ$4:$BJ$73,0))))</f>
        <v>2.9563914871896368E-3</v>
      </c>
      <c r="AA1982" s="46">
        <f t="shared" si="38"/>
        <v>1.0029563914871897</v>
      </c>
      <c r="AB1982" s="46"/>
    </row>
    <row r="1983" spans="1:28" x14ac:dyDescent="0.25">
      <c r="A1983">
        <v>7904</v>
      </c>
      <c r="B1983" s="1">
        <v>45533.347474282396</v>
      </c>
      <c r="C1983" s="1">
        <v>45533</v>
      </c>
      <c r="D1983" t="s">
        <v>9100</v>
      </c>
      <c r="E1983" t="s">
        <v>9101</v>
      </c>
      <c r="F1983" t="s">
        <v>664</v>
      </c>
      <c r="G1983">
        <v>81</v>
      </c>
      <c r="H1983" t="b">
        <v>0</v>
      </c>
      <c r="I1983" t="s">
        <v>9240</v>
      </c>
      <c r="J1983" t="s">
        <v>9159</v>
      </c>
      <c r="K1983" t="s">
        <v>7</v>
      </c>
      <c r="L1983" t="b">
        <v>0</v>
      </c>
      <c r="M1983" t="s">
        <v>6677</v>
      </c>
      <c r="N1983" t="b">
        <v>0</v>
      </c>
      <c r="O1983" t="b">
        <v>0</v>
      </c>
      <c r="P1983" t="b">
        <v>0</v>
      </c>
      <c r="Q1983" t="b">
        <v>1</v>
      </c>
      <c r="R1983" t="s">
        <v>1290</v>
      </c>
      <c r="S1983">
        <v>40</v>
      </c>
      <c r="T1983" t="b">
        <v>0</v>
      </c>
      <c r="V1983" t="s">
        <v>8</v>
      </c>
      <c r="W1983" t="s">
        <v>8</v>
      </c>
      <c r="X1983" s="11">
        <v>82</v>
      </c>
      <c r="Y1983">
        <v>1</v>
      </c>
      <c r="Z1983" s="46" cm="1">
        <f t="array" ref="Z1983">IF(V1983="NA",$AD$2,(INDEX($BL$4:$BL$73,MATCH(V1983&amp;W1983,$BK$4:$BK$73&amp;$BJ$4:$BJ$73,0))))</f>
        <v>-4.0430703315750931E-2</v>
      </c>
      <c r="AA1983" s="46">
        <f t="shared" si="38"/>
        <v>0.95956929668424906</v>
      </c>
      <c r="AB1983" s="46"/>
    </row>
    <row r="1984" spans="1:28" x14ac:dyDescent="0.25">
      <c r="A1984">
        <v>7911</v>
      </c>
      <c r="B1984" s="1">
        <v>45533.342767094902</v>
      </c>
      <c r="C1984" s="1">
        <v>45533</v>
      </c>
      <c r="D1984" t="s">
        <v>9100</v>
      </c>
      <c r="E1984" t="s">
        <v>9101</v>
      </c>
      <c r="F1984" t="s">
        <v>790</v>
      </c>
      <c r="G1984">
        <v>75</v>
      </c>
      <c r="H1984" t="b">
        <v>0</v>
      </c>
      <c r="I1984" t="s">
        <v>9240</v>
      </c>
      <c r="J1984" t="s">
        <v>9159</v>
      </c>
      <c r="K1984" t="s">
        <v>7</v>
      </c>
      <c r="L1984" t="b">
        <v>0</v>
      </c>
      <c r="M1984" t="s">
        <v>12156</v>
      </c>
      <c r="N1984" t="b">
        <v>0</v>
      </c>
      <c r="O1984" t="b">
        <v>0</v>
      </c>
      <c r="P1984" t="b">
        <v>0</v>
      </c>
      <c r="Q1984" t="b">
        <v>1</v>
      </c>
      <c r="R1984" t="s">
        <v>12157</v>
      </c>
      <c r="S1984">
        <v>40</v>
      </c>
      <c r="T1984" t="b">
        <v>0</v>
      </c>
      <c r="V1984" t="s">
        <v>8</v>
      </c>
      <c r="W1984" t="s">
        <v>8</v>
      </c>
      <c r="X1984" s="11">
        <v>77</v>
      </c>
      <c r="Y1984">
        <v>1</v>
      </c>
      <c r="Z1984" s="46" cm="1">
        <f t="array" ref="Z1984">IF(V1984="NA",$AD$2,(INDEX($BL$4:$BL$73,MATCH(V1984&amp;W1984,$BK$4:$BK$73&amp;$BJ$4:$BJ$73,0))))</f>
        <v>-4.0430703315750931E-2</v>
      </c>
      <c r="AA1984" s="46">
        <f t="shared" si="38"/>
        <v>0.95956929668424906</v>
      </c>
      <c r="AB1984" s="46"/>
    </row>
    <row r="1985" spans="1:28" x14ac:dyDescent="0.25">
      <c r="A1985">
        <v>7914</v>
      </c>
      <c r="B1985" s="1">
        <v>45533.341798148103</v>
      </c>
      <c r="C1985" s="1">
        <v>45533</v>
      </c>
      <c r="D1985" t="s">
        <v>9100</v>
      </c>
      <c r="E1985" t="s">
        <v>9101</v>
      </c>
      <c r="F1985" t="s">
        <v>664</v>
      </c>
      <c r="G1985">
        <v>75</v>
      </c>
      <c r="H1985" t="b">
        <v>0</v>
      </c>
      <c r="I1985" t="s">
        <v>9240</v>
      </c>
      <c r="J1985" t="s">
        <v>9159</v>
      </c>
      <c r="K1985" t="s">
        <v>7</v>
      </c>
      <c r="L1985" t="b">
        <v>0</v>
      </c>
      <c r="M1985" t="s">
        <v>12158</v>
      </c>
      <c r="N1985" t="b">
        <v>0</v>
      </c>
      <c r="O1985" t="b">
        <v>0</v>
      </c>
      <c r="P1985" t="b">
        <v>0</v>
      </c>
      <c r="Q1985" t="b">
        <v>1</v>
      </c>
      <c r="R1985" t="s">
        <v>12159</v>
      </c>
      <c r="S1985">
        <v>40</v>
      </c>
      <c r="T1985" t="b">
        <v>0</v>
      </c>
      <c r="V1985" t="s">
        <v>886</v>
      </c>
      <c r="W1985">
        <v>5</v>
      </c>
      <c r="X1985" s="11">
        <v>77</v>
      </c>
      <c r="Y1985">
        <v>1</v>
      </c>
      <c r="Z1985" s="46" cm="1">
        <f t="array" ref="Z1985">IF(V1985="NA",$AD$2,(INDEX($BL$4:$BL$73,MATCH(V1985&amp;W1985,$BK$4:$BK$73&amp;$BJ$4:$BJ$73,0))))</f>
        <v>4.1970782120221983E-2</v>
      </c>
      <c r="AA1985" s="46">
        <f t="shared" si="38"/>
        <v>1.041970782120222</v>
      </c>
      <c r="AB1985" s="46"/>
    </row>
    <row r="1986" spans="1:28" x14ac:dyDescent="0.25">
      <c r="A1986">
        <v>7915</v>
      </c>
      <c r="B1986" s="1">
        <v>45533.341389884299</v>
      </c>
      <c r="C1986" s="1">
        <v>45533</v>
      </c>
      <c r="D1986" t="s">
        <v>9100</v>
      </c>
      <c r="E1986" t="s">
        <v>9101</v>
      </c>
      <c r="F1986" t="s">
        <v>790</v>
      </c>
      <c r="G1986">
        <v>78</v>
      </c>
      <c r="H1986" t="b">
        <v>0</v>
      </c>
      <c r="I1986" t="s">
        <v>9240</v>
      </c>
      <c r="J1986" t="s">
        <v>9159</v>
      </c>
      <c r="K1986" t="s">
        <v>7</v>
      </c>
      <c r="L1986" t="b">
        <v>0</v>
      </c>
      <c r="M1986" t="s">
        <v>12160</v>
      </c>
      <c r="N1986" t="b">
        <v>0</v>
      </c>
      <c r="O1986" t="b">
        <v>0</v>
      </c>
      <c r="P1986" t="b">
        <v>0</v>
      </c>
      <c r="Q1986" t="b">
        <v>1</v>
      </c>
      <c r="R1986" t="s">
        <v>12161</v>
      </c>
      <c r="S1986">
        <v>40</v>
      </c>
      <c r="T1986" t="b">
        <v>0</v>
      </c>
      <c r="V1986" t="s">
        <v>886</v>
      </c>
      <c r="W1986">
        <v>4</v>
      </c>
      <c r="X1986" s="11">
        <v>82</v>
      </c>
      <c r="Y1986">
        <v>1</v>
      </c>
      <c r="Z1986" s="46" cm="1">
        <f t="array" ref="Z1986">IF(V1986="NA",$AD$2,(INDEX($BL$4:$BL$73,MATCH(V1986&amp;W1986,$BK$4:$BK$73&amp;$BJ$4:$BJ$73,0))))</f>
        <v>1.0498615788681297E-2</v>
      </c>
      <c r="AA1986" s="46">
        <f t="shared" si="38"/>
        <v>1.0104986157886813</v>
      </c>
      <c r="AB1986" s="46"/>
    </row>
    <row r="1987" spans="1:28" x14ac:dyDescent="0.25">
      <c r="A1987">
        <v>7919</v>
      </c>
      <c r="B1987" s="1">
        <v>45533.339336249999</v>
      </c>
      <c r="C1987" s="1">
        <v>45533</v>
      </c>
      <c r="D1987" t="s">
        <v>9100</v>
      </c>
      <c r="E1987" t="s">
        <v>9101</v>
      </c>
      <c r="F1987" t="s">
        <v>664</v>
      </c>
      <c r="G1987">
        <v>77</v>
      </c>
      <c r="H1987" t="b">
        <v>0</v>
      </c>
      <c r="I1987" t="s">
        <v>9240</v>
      </c>
      <c r="J1987" t="s">
        <v>9159</v>
      </c>
      <c r="K1987" t="s">
        <v>7</v>
      </c>
      <c r="L1987" t="b">
        <v>0</v>
      </c>
      <c r="M1987" t="s">
        <v>12162</v>
      </c>
      <c r="N1987" t="b">
        <v>0</v>
      </c>
      <c r="O1987" t="b">
        <v>0</v>
      </c>
      <c r="P1987" t="b">
        <v>0</v>
      </c>
      <c r="Q1987" t="b">
        <v>1</v>
      </c>
      <c r="R1987" t="s">
        <v>12163</v>
      </c>
      <c r="S1987">
        <v>40</v>
      </c>
      <c r="T1987" t="b">
        <v>0</v>
      </c>
      <c r="V1987" t="s">
        <v>658</v>
      </c>
      <c r="W1987">
        <v>4</v>
      </c>
      <c r="X1987" s="11">
        <v>77</v>
      </c>
      <c r="Y1987">
        <v>1</v>
      </c>
      <c r="Z1987" s="46" cm="1">
        <f t="array" ref="Z1987">IF(V1987="NA",$AD$2,(INDEX($BL$4:$BL$73,MATCH(V1987&amp;W1987,$BK$4:$BK$73&amp;$BJ$4:$BJ$73,0))))</f>
        <v>1.1678733304575896E-2</v>
      </c>
      <c r="AA1987" s="46">
        <f t="shared" si="38"/>
        <v>1.0116787333045758</v>
      </c>
      <c r="AB1987" s="46"/>
    </row>
    <row r="1988" spans="1:28" x14ac:dyDescent="0.25">
      <c r="A1988">
        <v>7921</v>
      </c>
      <c r="B1988" s="1">
        <v>45533.338719375002</v>
      </c>
      <c r="C1988" s="1">
        <v>45533</v>
      </c>
      <c r="D1988" t="s">
        <v>9100</v>
      </c>
      <c r="E1988" t="s">
        <v>9101</v>
      </c>
      <c r="F1988" t="s">
        <v>664</v>
      </c>
      <c r="G1988">
        <v>82</v>
      </c>
      <c r="H1988" t="b">
        <v>0</v>
      </c>
      <c r="I1988" t="s">
        <v>9240</v>
      </c>
      <c r="J1988" t="s">
        <v>9159</v>
      </c>
      <c r="K1988" t="s">
        <v>7</v>
      </c>
      <c r="L1988" t="b">
        <v>0</v>
      </c>
      <c r="M1988" t="s">
        <v>12164</v>
      </c>
      <c r="N1988" t="b">
        <v>0</v>
      </c>
      <c r="O1988" t="b">
        <v>0</v>
      </c>
      <c r="P1988" t="b">
        <v>0</v>
      </c>
      <c r="Q1988" t="b">
        <v>1</v>
      </c>
      <c r="R1988" t="s">
        <v>12165</v>
      </c>
      <c r="S1988">
        <v>40</v>
      </c>
      <c r="T1988" t="b">
        <v>0</v>
      </c>
      <c r="V1988" t="s">
        <v>8</v>
      </c>
      <c r="W1988" t="s">
        <v>8</v>
      </c>
      <c r="X1988" s="11">
        <v>82</v>
      </c>
      <c r="Y1988">
        <v>1</v>
      </c>
      <c r="Z1988" s="46" cm="1">
        <f t="array" ref="Z1988">IF(V1988="NA",$AD$2,(INDEX($BL$4:$BL$73,MATCH(V1988&amp;W1988,$BK$4:$BK$73&amp;$BJ$4:$BJ$73,0))))</f>
        <v>-4.0430703315750931E-2</v>
      </c>
      <c r="AA1988" s="46">
        <f t="shared" ref="AA1988:AA2051" si="39">Y1988+Z1988</f>
        <v>0.95956929668424906</v>
      </c>
      <c r="AB1988" s="46"/>
    </row>
    <row r="1989" spans="1:28" x14ac:dyDescent="0.25">
      <c r="A1989">
        <v>7922</v>
      </c>
      <c r="B1989" s="1">
        <v>45533.338356030101</v>
      </c>
      <c r="C1989" s="1">
        <v>45533</v>
      </c>
      <c r="D1989" t="s">
        <v>9100</v>
      </c>
      <c r="E1989" t="s">
        <v>9101</v>
      </c>
      <c r="F1989" t="s">
        <v>664</v>
      </c>
      <c r="G1989">
        <v>78</v>
      </c>
      <c r="H1989" t="b">
        <v>0</v>
      </c>
      <c r="I1989" t="s">
        <v>9240</v>
      </c>
      <c r="J1989" t="s">
        <v>9159</v>
      </c>
      <c r="K1989" t="s">
        <v>7</v>
      </c>
      <c r="L1989" t="b">
        <v>0</v>
      </c>
      <c r="M1989" t="s">
        <v>6676</v>
      </c>
      <c r="N1989" t="b">
        <v>0</v>
      </c>
      <c r="O1989" t="b">
        <v>0</v>
      </c>
      <c r="P1989" t="b">
        <v>0</v>
      </c>
      <c r="Q1989" t="b">
        <v>1</v>
      </c>
      <c r="R1989" t="s">
        <v>2659</v>
      </c>
      <c r="S1989">
        <v>40</v>
      </c>
      <c r="T1989" t="b">
        <v>0</v>
      </c>
      <c r="V1989" t="s">
        <v>8</v>
      </c>
      <c r="W1989" t="s">
        <v>8</v>
      </c>
      <c r="X1989" s="11">
        <v>82</v>
      </c>
      <c r="Y1989">
        <v>1</v>
      </c>
      <c r="Z1989" s="46" cm="1">
        <f t="array" ref="Z1989">IF(V1989="NA",$AD$2,(INDEX($BL$4:$BL$73,MATCH(V1989&amp;W1989,$BK$4:$BK$73&amp;$BJ$4:$BJ$73,0))))</f>
        <v>-4.0430703315750931E-2</v>
      </c>
      <c r="AA1989" s="46">
        <f t="shared" si="39"/>
        <v>0.95956929668424906</v>
      </c>
      <c r="AB1989" s="46"/>
    </row>
    <row r="1990" spans="1:28" x14ac:dyDescent="0.25">
      <c r="A1990">
        <v>7923</v>
      </c>
      <c r="B1990" s="1">
        <v>45533.335486076401</v>
      </c>
      <c r="C1990" s="1">
        <v>45533</v>
      </c>
      <c r="D1990" t="s">
        <v>9100</v>
      </c>
      <c r="E1990" t="s">
        <v>9101</v>
      </c>
      <c r="F1990" t="s">
        <v>664</v>
      </c>
      <c r="G1990">
        <v>80</v>
      </c>
      <c r="H1990" t="b">
        <v>0</v>
      </c>
      <c r="I1990" t="s">
        <v>9240</v>
      </c>
      <c r="J1990" t="s">
        <v>9159</v>
      </c>
      <c r="K1990" t="s">
        <v>7</v>
      </c>
      <c r="L1990" t="b">
        <v>0</v>
      </c>
      <c r="M1990" t="s">
        <v>12166</v>
      </c>
      <c r="N1990" t="b">
        <v>0</v>
      </c>
      <c r="O1990" t="b">
        <v>0</v>
      </c>
      <c r="P1990" t="b">
        <v>0</v>
      </c>
      <c r="Q1990" t="b">
        <v>1</v>
      </c>
      <c r="R1990" t="s">
        <v>12167</v>
      </c>
      <c r="S1990">
        <v>40</v>
      </c>
      <c r="T1990" t="b">
        <v>0</v>
      </c>
      <c r="V1990" t="s">
        <v>8</v>
      </c>
      <c r="W1990" t="s">
        <v>8</v>
      </c>
      <c r="X1990" s="11">
        <v>82</v>
      </c>
      <c r="Y1990">
        <v>1</v>
      </c>
      <c r="Z1990" s="46" cm="1">
        <f t="array" ref="Z1990">IF(V1990="NA",$AD$2,(INDEX($BL$4:$BL$73,MATCH(V1990&amp;W1990,$BK$4:$BK$73&amp;$BJ$4:$BJ$73,0))))</f>
        <v>-4.0430703315750931E-2</v>
      </c>
      <c r="AA1990" s="46">
        <f t="shared" si="39"/>
        <v>0.95956929668424906</v>
      </c>
      <c r="AB1990" s="46"/>
    </row>
    <row r="1991" spans="1:28" x14ac:dyDescent="0.25">
      <c r="A1991">
        <v>7925</v>
      </c>
      <c r="B1991" s="1">
        <v>45533.334841134303</v>
      </c>
      <c r="C1991" s="1">
        <v>45533</v>
      </c>
      <c r="D1991" t="s">
        <v>9100</v>
      </c>
      <c r="E1991" t="s">
        <v>9101</v>
      </c>
      <c r="F1991" t="s">
        <v>664</v>
      </c>
      <c r="G1991">
        <v>74</v>
      </c>
      <c r="H1991" t="b">
        <v>0</v>
      </c>
      <c r="I1991" t="s">
        <v>9240</v>
      </c>
      <c r="J1991" t="s">
        <v>9159</v>
      </c>
      <c r="K1991" t="s">
        <v>7</v>
      </c>
      <c r="L1991" t="b">
        <v>0</v>
      </c>
      <c r="M1991" t="s">
        <v>12168</v>
      </c>
      <c r="N1991" t="b">
        <v>0</v>
      </c>
      <c r="O1991" t="b">
        <v>0</v>
      </c>
      <c r="P1991" t="b">
        <v>0</v>
      </c>
      <c r="Q1991" t="b">
        <v>1</v>
      </c>
      <c r="R1991" t="s">
        <v>12169</v>
      </c>
      <c r="S1991">
        <v>40</v>
      </c>
      <c r="T1991" t="b">
        <v>0</v>
      </c>
      <c r="V1991" t="s">
        <v>888</v>
      </c>
      <c r="W1991">
        <v>5</v>
      </c>
      <c r="X1991" s="11">
        <v>77</v>
      </c>
      <c r="Y1991">
        <v>1</v>
      </c>
      <c r="Z1991" s="46" cm="1">
        <f t="array" ref="Z1991">IF(V1991="NA",$AD$2,(INDEX($BL$4:$BL$73,MATCH(V1991&amp;W1991,$BK$4:$BK$73&amp;$BJ$4:$BJ$73,0))))</f>
        <v>4.1970782120221983E-2</v>
      </c>
      <c r="AA1991" s="46">
        <f t="shared" si="39"/>
        <v>1.041970782120222</v>
      </c>
      <c r="AB1991" s="46"/>
    </row>
    <row r="1992" spans="1:28" x14ac:dyDescent="0.25">
      <c r="A1992">
        <v>7926</v>
      </c>
      <c r="B1992" s="1">
        <v>45533.3344693287</v>
      </c>
      <c r="C1992" s="1">
        <v>45533</v>
      </c>
      <c r="D1992" t="s">
        <v>9100</v>
      </c>
      <c r="E1992" t="s">
        <v>9101</v>
      </c>
      <c r="F1992" t="s">
        <v>664</v>
      </c>
      <c r="G1992">
        <v>73</v>
      </c>
      <c r="H1992" t="b">
        <v>0</v>
      </c>
      <c r="I1992" t="s">
        <v>9240</v>
      </c>
      <c r="J1992" t="s">
        <v>9159</v>
      </c>
      <c r="K1992" t="s">
        <v>7</v>
      </c>
      <c r="L1992" t="b">
        <v>0</v>
      </c>
      <c r="M1992" t="s">
        <v>12170</v>
      </c>
      <c r="N1992" t="b">
        <v>0</v>
      </c>
      <c r="O1992" t="b">
        <v>0</v>
      </c>
      <c r="P1992" t="b">
        <v>0</v>
      </c>
      <c r="Q1992" t="b">
        <v>1</v>
      </c>
      <c r="R1992" t="s">
        <v>12171</v>
      </c>
      <c r="S1992">
        <v>40</v>
      </c>
      <c r="T1992" t="b">
        <v>0</v>
      </c>
      <c r="V1992" t="s">
        <v>658</v>
      </c>
      <c r="W1992">
        <v>4</v>
      </c>
      <c r="X1992" s="11">
        <v>77</v>
      </c>
      <c r="Y1992">
        <v>1</v>
      </c>
      <c r="Z1992" s="46" cm="1">
        <f t="array" ref="Z1992">IF(V1992="NA",$AD$2,(INDEX($BL$4:$BL$73,MATCH(V1992&amp;W1992,$BK$4:$BK$73&amp;$BJ$4:$BJ$73,0))))</f>
        <v>1.1678733304575896E-2</v>
      </c>
      <c r="AA1992" s="46">
        <f t="shared" si="39"/>
        <v>1.0116787333045758</v>
      </c>
      <c r="AB1992" s="46"/>
    </row>
    <row r="1993" spans="1:28" x14ac:dyDescent="0.25">
      <c r="A1993">
        <v>7936</v>
      </c>
      <c r="B1993" s="1">
        <v>45532.588126064802</v>
      </c>
      <c r="C1993" s="1">
        <v>45532</v>
      </c>
      <c r="D1993" t="s">
        <v>9100</v>
      </c>
      <c r="E1993" t="s">
        <v>9101</v>
      </c>
      <c r="F1993" t="s">
        <v>664</v>
      </c>
      <c r="G1993">
        <v>72</v>
      </c>
      <c r="H1993" t="b">
        <v>0</v>
      </c>
      <c r="I1993" t="s">
        <v>9240</v>
      </c>
      <c r="J1993" t="s">
        <v>9159</v>
      </c>
      <c r="K1993" t="s">
        <v>7</v>
      </c>
      <c r="L1993" t="b">
        <v>0</v>
      </c>
      <c r="M1993" t="s">
        <v>12172</v>
      </c>
      <c r="N1993" t="b">
        <v>0</v>
      </c>
      <c r="O1993" t="b">
        <v>0</v>
      </c>
      <c r="P1993" t="b">
        <v>0</v>
      </c>
      <c r="Q1993" t="b">
        <v>1</v>
      </c>
      <c r="R1993" t="s">
        <v>12173</v>
      </c>
      <c r="S1993">
        <v>40</v>
      </c>
      <c r="T1993" t="b">
        <v>0</v>
      </c>
      <c r="V1993" t="s">
        <v>8</v>
      </c>
      <c r="W1993" t="s">
        <v>8</v>
      </c>
      <c r="X1993" s="11">
        <v>72</v>
      </c>
      <c r="Y1993">
        <v>1</v>
      </c>
      <c r="Z1993" s="46" cm="1">
        <f t="array" ref="Z1993">IF(V1993="NA",$AD$2,(INDEX($BL$4:$BL$73,MATCH(V1993&amp;W1993,$BK$4:$BK$73&amp;$BJ$4:$BJ$73,0))))</f>
        <v>-4.0430703315750931E-2</v>
      </c>
      <c r="AA1993" s="46">
        <f t="shared" si="39"/>
        <v>0.95956929668424906</v>
      </c>
      <c r="AB1993" s="46"/>
    </row>
    <row r="1994" spans="1:28" x14ac:dyDescent="0.25">
      <c r="A1994">
        <v>7940</v>
      </c>
      <c r="B1994" s="1">
        <v>45532.587118391202</v>
      </c>
      <c r="C1994" s="1">
        <v>45532</v>
      </c>
      <c r="D1994" t="s">
        <v>9100</v>
      </c>
      <c r="E1994" t="s">
        <v>9101</v>
      </c>
      <c r="F1994" t="s">
        <v>664</v>
      </c>
      <c r="G1994">
        <v>77</v>
      </c>
      <c r="H1994" t="b">
        <v>0</v>
      </c>
      <c r="I1994" t="s">
        <v>9240</v>
      </c>
      <c r="J1994" t="s">
        <v>9159</v>
      </c>
      <c r="K1994" t="s">
        <v>7</v>
      </c>
      <c r="L1994" t="b">
        <v>0</v>
      </c>
      <c r="M1994" t="s">
        <v>6675</v>
      </c>
      <c r="N1994" t="b">
        <v>0</v>
      </c>
      <c r="O1994" t="b">
        <v>0</v>
      </c>
      <c r="P1994" t="b">
        <v>0</v>
      </c>
      <c r="Q1994" t="b">
        <v>1</v>
      </c>
      <c r="R1994" t="s">
        <v>1286</v>
      </c>
      <c r="S1994">
        <v>40</v>
      </c>
      <c r="T1994" t="b">
        <v>0</v>
      </c>
      <c r="V1994" t="s">
        <v>8</v>
      </c>
      <c r="W1994" t="s">
        <v>8</v>
      </c>
      <c r="X1994" s="11">
        <v>77</v>
      </c>
      <c r="Y1994">
        <v>1</v>
      </c>
      <c r="Z1994" s="46" cm="1">
        <f t="array" ref="Z1994">IF(V1994="NA",$AD$2,(INDEX($BL$4:$BL$73,MATCH(V1994&amp;W1994,$BK$4:$BK$73&amp;$BJ$4:$BJ$73,0))))</f>
        <v>-4.0430703315750931E-2</v>
      </c>
      <c r="AA1994" s="46">
        <f t="shared" si="39"/>
        <v>0.95956929668424906</v>
      </c>
      <c r="AB1994" s="46"/>
    </row>
    <row r="1995" spans="1:28" x14ac:dyDescent="0.25">
      <c r="A1995">
        <v>7943</v>
      </c>
      <c r="B1995" s="1">
        <v>45532.586115717597</v>
      </c>
      <c r="C1995" s="1">
        <v>45532</v>
      </c>
      <c r="D1995" t="s">
        <v>9100</v>
      </c>
      <c r="E1995" t="s">
        <v>9101</v>
      </c>
      <c r="F1995" t="s">
        <v>664</v>
      </c>
      <c r="G1995">
        <v>75</v>
      </c>
      <c r="H1995" t="b">
        <v>0</v>
      </c>
      <c r="I1995" t="s">
        <v>9240</v>
      </c>
      <c r="J1995" t="s">
        <v>9159</v>
      </c>
      <c r="K1995" t="s">
        <v>7</v>
      </c>
      <c r="L1995" t="b">
        <v>0</v>
      </c>
      <c r="M1995" t="s">
        <v>12174</v>
      </c>
      <c r="N1995" t="b">
        <v>0</v>
      </c>
      <c r="O1995" t="b">
        <v>0</v>
      </c>
      <c r="P1995" t="b">
        <v>0</v>
      </c>
      <c r="Q1995" t="b">
        <v>1</v>
      </c>
      <c r="R1995" t="s">
        <v>12175</v>
      </c>
      <c r="S1995">
        <v>40</v>
      </c>
      <c r="T1995" t="b">
        <v>0</v>
      </c>
      <c r="V1995" t="s">
        <v>889</v>
      </c>
      <c r="W1995">
        <v>4</v>
      </c>
      <c r="X1995" s="11">
        <v>77</v>
      </c>
      <c r="Y1995">
        <v>1</v>
      </c>
      <c r="Z1995" s="46" cm="1">
        <f t="array" ref="Z1995">IF(V1995="NA",$AD$2,(INDEX($BL$4:$BL$73,MATCH(V1995&amp;W1995,$BK$4:$BK$73&amp;$BJ$4:$BJ$73,0))))</f>
        <v>1.0498615788681227E-2</v>
      </c>
      <c r="AA1995" s="46">
        <f t="shared" si="39"/>
        <v>1.0104986157886813</v>
      </c>
      <c r="AB1995" s="46"/>
    </row>
    <row r="1996" spans="1:28" x14ac:dyDescent="0.25">
      <c r="A1996">
        <v>7944</v>
      </c>
      <c r="B1996" s="1">
        <v>45532.585887036999</v>
      </c>
      <c r="C1996" s="1">
        <v>45532</v>
      </c>
      <c r="D1996" t="s">
        <v>9100</v>
      </c>
      <c r="E1996" t="s">
        <v>9101</v>
      </c>
      <c r="F1996" t="s">
        <v>790</v>
      </c>
      <c r="G1996">
        <v>79</v>
      </c>
      <c r="H1996" t="b">
        <v>0</v>
      </c>
      <c r="I1996" t="s">
        <v>9240</v>
      </c>
      <c r="J1996" t="s">
        <v>9159</v>
      </c>
      <c r="K1996" t="s">
        <v>7</v>
      </c>
      <c r="L1996" t="b">
        <v>0</v>
      </c>
      <c r="M1996" t="s">
        <v>12176</v>
      </c>
      <c r="N1996" t="b">
        <v>0</v>
      </c>
      <c r="O1996" t="b">
        <v>0</v>
      </c>
      <c r="P1996" t="b">
        <v>0</v>
      </c>
      <c r="Q1996" t="b">
        <v>1</v>
      </c>
      <c r="R1996" t="s">
        <v>12177</v>
      </c>
      <c r="S1996">
        <v>40</v>
      </c>
      <c r="T1996" t="b">
        <v>0</v>
      </c>
      <c r="V1996" t="s">
        <v>889</v>
      </c>
      <c r="W1996">
        <v>4</v>
      </c>
      <c r="X1996" s="11">
        <v>82</v>
      </c>
      <c r="Y1996">
        <v>1</v>
      </c>
      <c r="Z1996" s="46" cm="1">
        <f t="array" ref="Z1996">IF(V1996="NA",$AD$2,(INDEX($BL$4:$BL$73,MATCH(V1996&amp;W1996,$BK$4:$BK$73&amp;$BJ$4:$BJ$73,0))))</f>
        <v>1.0498615788681227E-2</v>
      </c>
      <c r="AA1996" s="46">
        <f t="shared" si="39"/>
        <v>1.0104986157886813</v>
      </c>
      <c r="AB1996" s="46"/>
    </row>
    <row r="1997" spans="1:28" x14ac:dyDescent="0.25">
      <c r="A1997">
        <v>7946</v>
      </c>
      <c r="B1997" s="1">
        <v>45532.5851923148</v>
      </c>
      <c r="C1997" s="1">
        <v>45532</v>
      </c>
      <c r="D1997" t="s">
        <v>9100</v>
      </c>
      <c r="E1997" t="s">
        <v>9101</v>
      </c>
      <c r="F1997" t="s">
        <v>664</v>
      </c>
      <c r="G1997">
        <v>75</v>
      </c>
      <c r="H1997" t="b">
        <v>0</v>
      </c>
      <c r="I1997" t="s">
        <v>9240</v>
      </c>
      <c r="J1997" t="s">
        <v>9159</v>
      </c>
      <c r="K1997" t="s">
        <v>7</v>
      </c>
      <c r="L1997" t="b">
        <v>0</v>
      </c>
      <c r="M1997" t="s">
        <v>6674</v>
      </c>
      <c r="N1997" t="b">
        <v>0</v>
      </c>
      <c r="O1997" t="b">
        <v>0</v>
      </c>
      <c r="P1997" t="b">
        <v>0</v>
      </c>
      <c r="Q1997" t="b">
        <v>1</v>
      </c>
      <c r="R1997" t="s">
        <v>1285</v>
      </c>
      <c r="S1997">
        <v>40</v>
      </c>
      <c r="T1997" t="b">
        <v>0</v>
      </c>
      <c r="V1997" t="s">
        <v>888</v>
      </c>
      <c r="W1997">
        <v>5</v>
      </c>
      <c r="X1997" s="11">
        <v>77</v>
      </c>
      <c r="Y1997">
        <v>1</v>
      </c>
      <c r="Z1997" s="46" cm="1">
        <f t="array" ref="Z1997">IF(V1997="NA",$AD$2,(INDEX($BL$4:$BL$73,MATCH(V1997&amp;W1997,$BK$4:$BK$73&amp;$BJ$4:$BJ$73,0))))</f>
        <v>4.1970782120221983E-2</v>
      </c>
      <c r="AA1997" s="46">
        <f t="shared" si="39"/>
        <v>1.041970782120222</v>
      </c>
      <c r="AB1997" s="46"/>
    </row>
    <row r="1998" spans="1:28" x14ac:dyDescent="0.25">
      <c r="A1998">
        <v>7952</v>
      </c>
      <c r="B1998" s="1">
        <v>45532.581734479201</v>
      </c>
      <c r="C1998" s="1">
        <v>45532</v>
      </c>
      <c r="D1998" t="s">
        <v>9100</v>
      </c>
      <c r="E1998" t="s">
        <v>9101</v>
      </c>
      <c r="F1998" t="s">
        <v>664</v>
      </c>
      <c r="G1998">
        <v>70</v>
      </c>
      <c r="H1998" t="b">
        <v>0</v>
      </c>
      <c r="I1998" t="s">
        <v>9240</v>
      </c>
      <c r="J1998" t="s">
        <v>9159</v>
      </c>
      <c r="K1998" t="s">
        <v>7</v>
      </c>
      <c r="L1998" t="b">
        <v>0</v>
      </c>
      <c r="M1998" t="s">
        <v>12178</v>
      </c>
      <c r="N1998" t="b">
        <v>0</v>
      </c>
      <c r="O1998" t="b">
        <v>0</v>
      </c>
      <c r="P1998" t="b">
        <v>0</v>
      </c>
      <c r="Q1998" t="b">
        <v>1</v>
      </c>
      <c r="R1998" t="s">
        <v>12179</v>
      </c>
      <c r="S1998">
        <v>40</v>
      </c>
      <c r="T1998" t="b">
        <v>0</v>
      </c>
      <c r="V1998" t="s">
        <v>892</v>
      </c>
      <c r="W1998">
        <v>4</v>
      </c>
      <c r="X1998" s="11">
        <v>72</v>
      </c>
      <c r="Y1998">
        <v>1</v>
      </c>
      <c r="Z1998" s="46" cm="1">
        <f t="array" ref="Z1998">IF(V1998="NA",$AD$2,(INDEX($BL$4:$BL$73,MATCH(V1998&amp;W1998,$BK$4:$BK$73&amp;$BJ$4:$BJ$73,0))))</f>
        <v>1.0498615788681274E-2</v>
      </c>
      <c r="AA1998" s="46">
        <f t="shared" si="39"/>
        <v>1.0104986157886813</v>
      </c>
      <c r="AB1998" s="46"/>
    </row>
    <row r="1999" spans="1:28" x14ac:dyDescent="0.25">
      <c r="A1999">
        <v>7953</v>
      </c>
      <c r="B1999" s="1">
        <v>45532.581430358798</v>
      </c>
      <c r="C1999" s="1">
        <v>45532</v>
      </c>
      <c r="D1999" t="s">
        <v>9100</v>
      </c>
      <c r="E1999" t="s">
        <v>9101</v>
      </c>
      <c r="F1999" t="s">
        <v>790</v>
      </c>
      <c r="G1999">
        <v>72</v>
      </c>
      <c r="H1999" t="b">
        <v>0</v>
      </c>
      <c r="I1999" t="s">
        <v>9240</v>
      </c>
      <c r="J1999" t="s">
        <v>9159</v>
      </c>
      <c r="K1999" t="s">
        <v>7</v>
      </c>
      <c r="L1999" t="b">
        <v>0</v>
      </c>
      <c r="M1999" t="s">
        <v>6673</v>
      </c>
      <c r="N1999" t="b">
        <v>0</v>
      </c>
      <c r="O1999" t="b">
        <v>0</v>
      </c>
      <c r="P1999" t="b">
        <v>0</v>
      </c>
      <c r="Q1999" t="b">
        <v>1</v>
      </c>
      <c r="R1999" t="s">
        <v>1284</v>
      </c>
      <c r="S1999">
        <v>40</v>
      </c>
      <c r="T1999" t="b">
        <v>0</v>
      </c>
      <c r="V1999" t="s">
        <v>889</v>
      </c>
      <c r="W1999">
        <v>5</v>
      </c>
      <c r="X1999" s="11">
        <v>72</v>
      </c>
      <c r="Y1999">
        <v>1</v>
      </c>
      <c r="Z1999" s="46" cm="1">
        <f t="array" ref="Z1999">IF(V1999="NA",$AD$2,(INDEX($BL$4:$BL$73,MATCH(V1999&amp;W1999,$BK$4:$BK$73&amp;$BJ$4:$BJ$73,0))))</f>
        <v>4.1970782120221983E-2</v>
      </c>
      <c r="AA1999" s="46">
        <f t="shared" si="39"/>
        <v>1.041970782120222</v>
      </c>
      <c r="AB1999" s="46"/>
    </row>
    <row r="2000" spans="1:28" x14ac:dyDescent="0.25">
      <c r="A2000">
        <v>7954</v>
      </c>
      <c r="B2000" s="1">
        <v>45532.581137407396</v>
      </c>
      <c r="C2000" s="1">
        <v>45532</v>
      </c>
      <c r="D2000" t="s">
        <v>9100</v>
      </c>
      <c r="E2000" t="s">
        <v>9101</v>
      </c>
      <c r="F2000" t="s">
        <v>664</v>
      </c>
      <c r="G2000">
        <v>83</v>
      </c>
      <c r="H2000" t="b">
        <v>0</v>
      </c>
      <c r="I2000" t="s">
        <v>9240</v>
      </c>
      <c r="J2000" t="s">
        <v>9159</v>
      </c>
      <c r="K2000" t="s">
        <v>7</v>
      </c>
      <c r="L2000" t="b">
        <v>0</v>
      </c>
      <c r="M2000" t="s">
        <v>12180</v>
      </c>
      <c r="N2000" t="b">
        <v>0</v>
      </c>
      <c r="O2000" t="b">
        <v>0</v>
      </c>
      <c r="P2000" t="b">
        <v>0</v>
      </c>
      <c r="Q2000" t="b">
        <v>1</v>
      </c>
      <c r="R2000" t="s">
        <v>12181</v>
      </c>
      <c r="S2000">
        <v>40</v>
      </c>
      <c r="T2000" t="b">
        <v>0</v>
      </c>
      <c r="V2000" t="s">
        <v>892</v>
      </c>
      <c r="W2000">
        <v>4</v>
      </c>
      <c r="X2000" s="11">
        <v>87</v>
      </c>
      <c r="Y2000">
        <v>1</v>
      </c>
      <c r="Z2000" s="46" cm="1">
        <f t="array" ref="Z2000">IF(V2000="NA",$AD$2,(INDEX($BL$4:$BL$73,MATCH(V2000&amp;W2000,$BK$4:$BK$73&amp;$BJ$4:$BJ$73,0))))</f>
        <v>1.0498615788681274E-2</v>
      </c>
      <c r="AA2000" s="46">
        <f t="shared" si="39"/>
        <v>1.0104986157886813</v>
      </c>
      <c r="AB2000" s="46"/>
    </row>
    <row r="2001" spans="1:28" x14ac:dyDescent="0.25">
      <c r="A2001">
        <v>7957</v>
      </c>
      <c r="B2001" s="1">
        <v>45532.580286608798</v>
      </c>
      <c r="C2001" s="1">
        <v>45532</v>
      </c>
      <c r="D2001" t="s">
        <v>9100</v>
      </c>
      <c r="E2001" t="s">
        <v>9101</v>
      </c>
      <c r="F2001" t="s">
        <v>664</v>
      </c>
      <c r="G2001">
        <v>84</v>
      </c>
      <c r="H2001" t="b">
        <v>0</v>
      </c>
      <c r="I2001" t="s">
        <v>9240</v>
      </c>
      <c r="J2001" t="s">
        <v>9159</v>
      </c>
      <c r="K2001" t="s">
        <v>7</v>
      </c>
      <c r="L2001" t="b">
        <v>0</v>
      </c>
      <c r="M2001" t="s">
        <v>12182</v>
      </c>
      <c r="N2001" t="b">
        <v>0</v>
      </c>
      <c r="O2001" t="b">
        <v>0</v>
      </c>
      <c r="P2001" t="b">
        <v>0</v>
      </c>
      <c r="Q2001" t="b">
        <v>1</v>
      </c>
      <c r="R2001" t="s">
        <v>12183</v>
      </c>
      <c r="S2001">
        <v>40</v>
      </c>
      <c r="T2001" t="b">
        <v>0</v>
      </c>
      <c r="V2001" t="s">
        <v>8</v>
      </c>
      <c r="W2001" t="s">
        <v>8</v>
      </c>
      <c r="X2001" s="11">
        <v>87</v>
      </c>
      <c r="Y2001">
        <v>1</v>
      </c>
      <c r="Z2001" s="46" cm="1">
        <f t="array" ref="Z2001">IF(V2001="NA",$AD$2,(INDEX($BL$4:$BL$73,MATCH(V2001&amp;W2001,$BK$4:$BK$73&amp;$BJ$4:$BJ$73,0))))</f>
        <v>-4.0430703315750931E-2</v>
      </c>
      <c r="AA2001" s="46">
        <f t="shared" si="39"/>
        <v>0.95956929668424906</v>
      </c>
      <c r="AB2001" s="46"/>
    </row>
    <row r="2002" spans="1:28" x14ac:dyDescent="0.25">
      <c r="A2002">
        <v>7958</v>
      </c>
      <c r="B2002" s="1">
        <v>45532.580076030099</v>
      </c>
      <c r="C2002" s="1">
        <v>45532</v>
      </c>
      <c r="D2002" t="s">
        <v>9100</v>
      </c>
      <c r="E2002" t="s">
        <v>9101</v>
      </c>
      <c r="F2002" t="s">
        <v>664</v>
      </c>
      <c r="G2002">
        <v>75</v>
      </c>
      <c r="H2002" t="b">
        <v>0</v>
      </c>
      <c r="I2002" t="s">
        <v>9240</v>
      </c>
      <c r="J2002" t="s">
        <v>9159</v>
      </c>
      <c r="K2002" t="s">
        <v>7</v>
      </c>
      <c r="L2002" t="b">
        <v>0</v>
      </c>
      <c r="M2002" t="s">
        <v>12184</v>
      </c>
      <c r="N2002" t="b">
        <v>1</v>
      </c>
      <c r="O2002" t="b">
        <v>0</v>
      </c>
      <c r="P2002" t="b">
        <v>0</v>
      </c>
      <c r="Q2002" t="b">
        <v>1</v>
      </c>
      <c r="R2002" t="s">
        <v>12185</v>
      </c>
      <c r="S2002">
        <v>40</v>
      </c>
      <c r="T2002" t="b">
        <v>0</v>
      </c>
      <c r="V2002" t="s">
        <v>743</v>
      </c>
      <c r="W2002">
        <v>4</v>
      </c>
      <c r="X2002" s="11">
        <v>77</v>
      </c>
      <c r="Y2002">
        <v>1</v>
      </c>
      <c r="Z2002" s="46" cm="1">
        <f t="array" ref="Z2002">IF(V2002="NA",$AD$2,(INDEX($BL$4:$BL$73,MATCH(V2002&amp;W2002,$BK$4:$BK$73&amp;$BJ$4:$BJ$73,0))))</f>
        <v>1.1678733304575811E-2</v>
      </c>
      <c r="AA2002" s="46">
        <f t="shared" si="39"/>
        <v>1.0116787333045758</v>
      </c>
      <c r="AB2002" s="46"/>
    </row>
    <row r="2003" spans="1:28" x14ac:dyDescent="0.25">
      <c r="A2003">
        <v>7964</v>
      </c>
      <c r="B2003" s="1">
        <v>45532.577543495398</v>
      </c>
      <c r="C2003" s="1">
        <v>45532</v>
      </c>
      <c r="D2003" t="s">
        <v>9100</v>
      </c>
      <c r="E2003" t="s">
        <v>9101</v>
      </c>
      <c r="F2003" t="s">
        <v>664</v>
      </c>
      <c r="G2003">
        <v>73</v>
      </c>
      <c r="H2003" t="b">
        <v>0</v>
      </c>
      <c r="I2003" t="s">
        <v>9240</v>
      </c>
      <c r="J2003" t="s">
        <v>9159</v>
      </c>
      <c r="K2003" t="s">
        <v>7</v>
      </c>
      <c r="L2003" t="b">
        <v>0</v>
      </c>
      <c r="M2003" t="s">
        <v>12186</v>
      </c>
      <c r="N2003" t="b">
        <v>0</v>
      </c>
      <c r="O2003" t="b">
        <v>0</v>
      </c>
      <c r="P2003" t="b">
        <v>0</v>
      </c>
      <c r="Q2003" t="b">
        <v>1</v>
      </c>
      <c r="R2003" t="s">
        <v>12187</v>
      </c>
      <c r="S2003">
        <v>40</v>
      </c>
      <c r="T2003" t="b">
        <v>0</v>
      </c>
      <c r="V2003" t="s">
        <v>886</v>
      </c>
      <c r="W2003">
        <v>3</v>
      </c>
      <c r="X2003" s="11">
        <v>77</v>
      </c>
      <c r="Y2003">
        <v>1</v>
      </c>
      <c r="Z2003" s="46" cm="1">
        <f t="array" ref="Z2003">IF(V2003="NA",$AD$2,(INDEX($BL$4:$BL$73,MATCH(V2003&amp;W2003,$BK$4:$BK$73&amp;$BJ$4:$BJ$73,0))))</f>
        <v>1.8952516812716664E-2</v>
      </c>
      <c r="AA2003" s="46">
        <f t="shared" si="39"/>
        <v>1.0189525168127167</v>
      </c>
      <c r="AB2003" s="46"/>
    </row>
    <row r="2004" spans="1:28" x14ac:dyDescent="0.25">
      <c r="A2004">
        <v>7965</v>
      </c>
      <c r="B2004" s="1">
        <v>45532.5772156366</v>
      </c>
      <c r="C2004" s="1">
        <v>45532</v>
      </c>
      <c r="D2004" t="s">
        <v>9100</v>
      </c>
      <c r="E2004" t="s">
        <v>9101</v>
      </c>
      <c r="F2004" t="s">
        <v>790</v>
      </c>
      <c r="G2004">
        <v>70</v>
      </c>
      <c r="H2004" t="b">
        <v>0</v>
      </c>
      <c r="I2004" t="s">
        <v>9240</v>
      </c>
      <c r="J2004" t="s">
        <v>9159</v>
      </c>
      <c r="K2004" t="s">
        <v>7</v>
      </c>
      <c r="L2004" t="b">
        <v>0</v>
      </c>
      <c r="M2004" t="s">
        <v>6672</v>
      </c>
      <c r="N2004" t="b">
        <v>0</v>
      </c>
      <c r="O2004" t="b">
        <v>0</v>
      </c>
      <c r="P2004" t="b">
        <v>0</v>
      </c>
      <c r="Q2004" t="b">
        <v>1</v>
      </c>
      <c r="R2004" t="s">
        <v>2649</v>
      </c>
      <c r="S2004">
        <v>40</v>
      </c>
      <c r="T2004" t="b">
        <v>0</v>
      </c>
      <c r="V2004" t="s">
        <v>8</v>
      </c>
      <c r="W2004" t="s">
        <v>8</v>
      </c>
      <c r="X2004" s="11">
        <v>72</v>
      </c>
      <c r="Y2004">
        <v>1</v>
      </c>
      <c r="Z2004" s="46" cm="1">
        <f t="array" ref="Z2004">IF(V2004="NA",$AD$2,(INDEX($BL$4:$BL$73,MATCH(V2004&amp;W2004,$BK$4:$BK$73&amp;$BJ$4:$BJ$73,0))))</f>
        <v>-4.0430703315750931E-2</v>
      </c>
      <c r="AA2004" s="46">
        <f t="shared" si="39"/>
        <v>0.95956929668424906</v>
      </c>
      <c r="AB2004" s="46"/>
    </row>
    <row r="2005" spans="1:28" x14ac:dyDescent="0.25">
      <c r="A2005">
        <v>7968</v>
      </c>
      <c r="B2005" s="1">
        <v>45532.576383252301</v>
      </c>
      <c r="C2005" s="1">
        <v>45532</v>
      </c>
      <c r="D2005" t="s">
        <v>9100</v>
      </c>
      <c r="E2005" t="s">
        <v>9101</v>
      </c>
      <c r="F2005" t="s">
        <v>664</v>
      </c>
      <c r="G2005">
        <v>71</v>
      </c>
      <c r="H2005" t="b">
        <v>0</v>
      </c>
      <c r="I2005" t="s">
        <v>9240</v>
      </c>
      <c r="J2005" t="s">
        <v>9159</v>
      </c>
      <c r="K2005" t="s">
        <v>7</v>
      </c>
      <c r="L2005" t="b">
        <v>0</v>
      </c>
      <c r="M2005" t="s">
        <v>12188</v>
      </c>
      <c r="N2005" t="b">
        <v>0</v>
      </c>
      <c r="O2005" t="b">
        <v>0</v>
      </c>
      <c r="P2005" t="b">
        <v>0</v>
      </c>
      <c r="Q2005" t="b">
        <v>1</v>
      </c>
      <c r="R2005" t="s">
        <v>12189</v>
      </c>
      <c r="S2005">
        <v>40</v>
      </c>
      <c r="T2005" t="b">
        <v>0</v>
      </c>
      <c r="V2005" t="s">
        <v>8</v>
      </c>
      <c r="W2005" t="s">
        <v>8</v>
      </c>
      <c r="X2005" s="11">
        <v>72</v>
      </c>
      <c r="Y2005">
        <v>1</v>
      </c>
      <c r="Z2005" s="46" cm="1">
        <f t="array" ref="Z2005">IF(V2005="NA",$AD$2,(INDEX($BL$4:$BL$73,MATCH(V2005&amp;W2005,$BK$4:$BK$73&amp;$BJ$4:$BJ$73,0))))</f>
        <v>-4.0430703315750931E-2</v>
      </c>
      <c r="AA2005" s="46">
        <f t="shared" si="39"/>
        <v>0.95956929668424906</v>
      </c>
      <c r="AB2005" s="46"/>
    </row>
    <row r="2006" spans="1:28" x14ac:dyDescent="0.25">
      <c r="A2006">
        <v>7969</v>
      </c>
      <c r="B2006" s="1">
        <v>45532.5760794444</v>
      </c>
      <c r="C2006" s="1">
        <v>45532</v>
      </c>
      <c r="D2006" t="s">
        <v>9100</v>
      </c>
      <c r="E2006" t="s">
        <v>9101</v>
      </c>
      <c r="F2006" t="s">
        <v>790</v>
      </c>
      <c r="G2006">
        <v>70</v>
      </c>
      <c r="H2006" t="b">
        <v>0</v>
      </c>
      <c r="I2006" t="s">
        <v>9240</v>
      </c>
      <c r="J2006" t="s">
        <v>9159</v>
      </c>
      <c r="K2006" t="s">
        <v>7</v>
      </c>
      <c r="L2006" t="b">
        <v>0</v>
      </c>
      <c r="M2006" t="s">
        <v>12190</v>
      </c>
      <c r="N2006" t="b">
        <v>0</v>
      </c>
      <c r="O2006" t="b">
        <v>0</v>
      </c>
      <c r="P2006" t="b">
        <v>0</v>
      </c>
      <c r="Q2006" t="b">
        <v>1</v>
      </c>
      <c r="R2006" t="s">
        <v>12191</v>
      </c>
      <c r="S2006">
        <v>40</v>
      </c>
      <c r="T2006" t="b">
        <v>0</v>
      </c>
      <c r="V2006" t="s">
        <v>889</v>
      </c>
      <c r="W2006">
        <v>3</v>
      </c>
      <c r="X2006" s="11">
        <v>72</v>
      </c>
      <c r="Y2006">
        <v>1</v>
      </c>
      <c r="Z2006" s="46" cm="1">
        <f t="array" ref="Z2006">IF(V2006="NA",$AD$2,(INDEX($BL$4:$BL$73,MATCH(V2006&amp;W2006,$BK$4:$BK$73&amp;$BJ$4:$BJ$73,0))))</f>
        <v>1.8952516812716581E-2</v>
      </c>
      <c r="AA2006" s="46">
        <f t="shared" si="39"/>
        <v>1.0189525168127165</v>
      </c>
      <c r="AB2006" s="46"/>
    </row>
    <row r="2007" spans="1:28" x14ac:dyDescent="0.25">
      <c r="A2007">
        <v>7973</v>
      </c>
      <c r="B2007" s="1">
        <v>45532.572613750002</v>
      </c>
      <c r="C2007" s="1">
        <v>45532</v>
      </c>
      <c r="D2007" t="s">
        <v>9100</v>
      </c>
      <c r="E2007" t="s">
        <v>9101</v>
      </c>
      <c r="F2007" t="s">
        <v>790</v>
      </c>
      <c r="G2007">
        <v>71</v>
      </c>
      <c r="H2007" t="b">
        <v>0</v>
      </c>
      <c r="I2007" t="s">
        <v>9240</v>
      </c>
      <c r="J2007" t="s">
        <v>9159</v>
      </c>
      <c r="K2007" t="s">
        <v>7</v>
      </c>
      <c r="L2007" t="b">
        <v>0</v>
      </c>
      <c r="M2007" t="s">
        <v>12192</v>
      </c>
      <c r="N2007" t="b">
        <v>0</v>
      </c>
      <c r="O2007" t="b">
        <v>0</v>
      </c>
      <c r="P2007" t="b">
        <v>0</v>
      </c>
      <c r="Q2007" t="b">
        <v>1</v>
      </c>
      <c r="R2007" t="s">
        <v>1280</v>
      </c>
      <c r="S2007">
        <v>40</v>
      </c>
      <c r="T2007" t="b">
        <v>0</v>
      </c>
      <c r="V2007" t="s">
        <v>8</v>
      </c>
      <c r="W2007" t="s">
        <v>8</v>
      </c>
      <c r="X2007" s="11">
        <v>72</v>
      </c>
      <c r="Y2007">
        <v>1</v>
      </c>
      <c r="Z2007" s="46" cm="1">
        <f t="array" ref="Z2007">IF(V2007="NA",$AD$2,(INDEX($BL$4:$BL$73,MATCH(V2007&amp;W2007,$BK$4:$BK$73&amp;$BJ$4:$BJ$73,0))))</f>
        <v>-4.0430703315750931E-2</v>
      </c>
      <c r="AA2007" s="46">
        <f t="shared" si="39"/>
        <v>0.95956929668424906</v>
      </c>
      <c r="AB2007" s="46"/>
    </row>
    <row r="2008" spans="1:28" x14ac:dyDescent="0.25">
      <c r="A2008">
        <v>7974</v>
      </c>
      <c r="B2008" s="1">
        <v>45532.572283680602</v>
      </c>
      <c r="C2008" s="1">
        <v>45532</v>
      </c>
      <c r="D2008" t="s">
        <v>9100</v>
      </c>
      <c r="E2008" t="s">
        <v>9101</v>
      </c>
      <c r="F2008" t="s">
        <v>790</v>
      </c>
      <c r="G2008">
        <v>71</v>
      </c>
      <c r="H2008" t="b">
        <v>0</v>
      </c>
      <c r="I2008" t="s">
        <v>9240</v>
      </c>
      <c r="J2008" t="s">
        <v>9159</v>
      </c>
      <c r="K2008" t="s">
        <v>7</v>
      </c>
      <c r="L2008" t="b">
        <v>0</v>
      </c>
      <c r="M2008" t="s">
        <v>12193</v>
      </c>
      <c r="N2008" t="b">
        <v>0</v>
      </c>
      <c r="O2008" t="b">
        <v>0</v>
      </c>
      <c r="P2008" t="b">
        <v>0</v>
      </c>
      <c r="Q2008" t="b">
        <v>1</v>
      </c>
      <c r="R2008" t="s">
        <v>12194</v>
      </c>
      <c r="S2008">
        <v>40</v>
      </c>
      <c r="T2008" t="b">
        <v>0</v>
      </c>
      <c r="V2008" t="s">
        <v>889</v>
      </c>
      <c r="W2008">
        <v>4</v>
      </c>
      <c r="X2008" s="11">
        <v>72</v>
      </c>
      <c r="Y2008">
        <v>1</v>
      </c>
      <c r="Z2008" s="46" cm="1">
        <f t="array" ref="Z2008">IF(V2008="NA",$AD$2,(INDEX($BL$4:$BL$73,MATCH(V2008&amp;W2008,$BK$4:$BK$73&amp;$BJ$4:$BJ$73,0))))</f>
        <v>1.0498615788681227E-2</v>
      </c>
      <c r="AA2008" s="46">
        <f t="shared" si="39"/>
        <v>1.0104986157886813</v>
      </c>
      <c r="AB2008" s="46"/>
    </row>
    <row r="2009" spans="1:28" x14ac:dyDescent="0.25">
      <c r="A2009">
        <v>7975</v>
      </c>
      <c r="B2009" s="1">
        <v>45532.571581331002</v>
      </c>
      <c r="C2009" s="1">
        <v>45532</v>
      </c>
      <c r="D2009" t="s">
        <v>9100</v>
      </c>
      <c r="E2009" t="s">
        <v>9101</v>
      </c>
      <c r="F2009" t="s">
        <v>790</v>
      </c>
      <c r="G2009">
        <v>49</v>
      </c>
      <c r="H2009" t="b">
        <v>1</v>
      </c>
      <c r="I2009" t="s">
        <v>9240</v>
      </c>
      <c r="J2009" t="s">
        <v>9159</v>
      </c>
      <c r="K2009" t="s">
        <v>9</v>
      </c>
      <c r="L2009" t="b">
        <v>0</v>
      </c>
      <c r="N2009" t="b">
        <v>0</v>
      </c>
      <c r="O2009" t="b">
        <v>1</v>
      </c>
      <c r="P2009" t="b">
        <v>0</v>
      </c>
      <c r="Q2009" t="b">
        <v>1</v>
      </c>
      <c r="R2009" t="s">
        <v>12195</v>
      </c>
      <c r="S2009">
        <v>40</v>
      </c>
      <c r="T2009" t="b">
        <v>0</v>
      </c>
      <c r="U2009" t="s">
        <v>12196</v>
      </c>
      <c r="V2009" t="s">
        <v>8</v>
      </c>
      <c r="W2009" t="s">
        <v>8</v>
      </c>
      <c r="X2009" s="11">
        <v>52</v>
      </c>
      <c r="Y2009">
        <v>1</v>
      </c>
      <c r="Z2009" s="46" cm="1">
        <f t="array" ref="Z2009">IF(V2009="NA",$AD$2,(INDEX($BL$4:$BL$73,MATCH(V2009&amp;W2009,$BK$4:$BK$73&amp;$BJ$4:$BJ$73,0))))</f>
        <v>-4.0430703315750931E-2</v>
      </c>
      <c r="AA2009" s="46">
        <f t="shared" si="39"/>
        <v>0.95956929668424906</v>
      </c>
      <c r="AB2009" s="46"/>
    </row>
    <row r="2010" spans="1:28" x14ac:dyDescent="0.25">
      <c r="A2010">
        <v>7982</v>
      </c>
      <c r="B2010" s="1">
        <v>45532.568794409701</v>
      </c>
      <c r="C2010" s="1">
        <v>45532</v>
      </c>
      <c r="D2010" t="s">
        <v>9100</v>
      </c>
      <c r="E2010" t="s">
        <v>9101</v>
      </c>
      <c r="F2010" t="s">
        <v>790</v>
      </c>
      <c r="G2010">
        <v>99</v>
      </c>
      <c r="H2010" t="b">
        <v>0</v>
      </c>
      <c r="I2010" t="s">
        <v>9240</v>
      </c>
      <c r="J2010" t="s">
        <v>9159</v>
      </c>
      <c r="K2010" t="s">
        <v>7</v>
      </c>
      <c r="L2010" t="b">
        <v>0</v>
      </c>
      <c r="M2010" t="s">
        <v>12197</v>
      </c>
      <c r="N2010" t="b">
        <v>0</v>
      </c>
      <c r="O2010" t="b">
        <v>0</v>
      </c>
      <c r="P2010" t="b">
        <v>0</v>
      </c>
      <c r="Q2010" t="b">
        <v>1</v>
      </c>
      <c r="R2010" t="s">
        <v>12198</v>
      </c>
      <c r="S2010">
        <v>40</v>
      </c>
      <c r="T2010" t="b">
        <v>0</v>
      </c>
      <c r="V2010" t="s">
        <v>8</v>
      </c>
      <c r="W2010" t="s">
        <v>8</v>
      </c>
      <c r="X2010" s="11">
        <v>100</v>
      </c>
      <c r="Y2010">
        <v>1</v>
      </c>
      <c r="Z2010" s="46" cm="1">
        <f t="array" ref="Z2010">IF(V2010="NA",$AD$2,(INDEX($BL$4:$BL$73,MATCH(V2010&amp;W2010,$BK$4:$BK$73&amp;$BJ$4:$BJ$73,0))))</f>
        <v>-4.0430703315750931E-2</v>
      </c>
      <c r="AA2010" s="46">
        <f t="shared" si="39"/>
        <v>0.95956929668424906</v>
      </c>
      <c r="AB2010" s="46"/>
    </row>
    <row r="2011" spans="1:28" x14ac:dyDescent="0.25">
      <c r="A2011">
        <v>7984</v>
      </c>
      <c r="B2011" s="1">
        <v>45532.568025300898</v>
      </c>
      <c r="C2011" s="1">
        <v>45532</v>
      </c>
      <c r="D2011" t="s">
        <v>9100</v>
      </c>
      <c r="E2011" t="s">
        <v>9101</v>
      </c>
      <c r="F2011" t="s">
        <v>664</v>
      </c>
      <c r="G2011">
        <v>72</v>
      </c>
      <c r="H2011" t="b">
        <v>0</v>
      </c>
      <c r="I2011" t="s">
        <v>9240</v>
      </c>
      <c r="J2011" t="s">
        <v>9159</v>
      </c>
      <c r="K2011" t="s">
        <v>7</v>
      </c>
      <c r="L2011" t="b">
        <v>0</v>
      </c>
      <c r="M2011" t="s">
        <v>12199</v>
      </c>
      <c r="N2011" t="b">
        <v>0</v>
      </c>
      <c r="O2011" t="b">
        <v>0</v>
      </c>
      <c r="P2011" t="b">
        <v>0</v>
      </c>
      <c r="Q2011" t="b">
        <v>1</v>
      </c>
      <c r="R2011" t="s">
        <v>12200</v>
      </c>
      <c r="S2011">
        <v>40</v>
      </c>
      <c r="T2011" t="b">
        <v>0</v>
      </c>
      <c r="V2011" t="s">
        <v>886</v>
      </c>
      <c r="W2011">
        <v>3</v>
      </c>
      <c r="X2011" s="11">
        <v>72</v>
      </c>
      <c r="Y2011">
        <v>1</v>
      </c>
      <c r="Z2011" s="46" cm="1">
        <f t="array" ref="Z2011">IF(V2011="NA",$AD$2,(INDEX($BL$4:$BL$73,MATCH(V2011&amp;W2011,$BK$4:$BK$73&amp;$BJ$4:$BJ$73,0))))</f>
        <v>1.8952516812716664E-2</v>
      </c>
      <c r="AA2011" s="46">
        <f t="shared" si="39"/>
        <v>1.0189525168127167</v>
      </c>
      <c r="AB2011" s="46"/>
    </row>
    <row r="2012" spans="1:28" x14ac:dyDescent="0.25">
      <c r="A2012">
        <v>7985</v>
      </c>
      <c r="B2012" s="1">
        <v>45532.567647430602</v>
      </c>
      <c r="C2012" s="1">
        <v>45532</v>
      </c>
      <c r="D2012" t="s">
        <v>9100</v>
      </c>
      <c r="E2012" t="s">
        <v>9101</v>
      </c>
      <c r="F2012" t="s">
        <v>790</v>
      </c>
      <c r="G2012">
        <v>70</v>
      </c>
      <c r="H2012" t="b">
        <v>0</v>
      </c>
      <c r="I2012" t="s">
        <v>9240</v>
      </c>
      <c r="J2012" t="s">
        <v>9159</v>
      </c>
      <c r="K2012" t="s">
        <v>7</v>
      </c>
      <c r="L2012" t="b">
        <v>0</v>
      </c>
      <c r="M2012" t="s">
        <v>12201</v>
      </c>
      <c r="N2012" t="b">
        <v>0</v>
      </c>
      <c r="O2012" t="b">
        <v>0</v>
      </c>
      <c r="P2012" t="b">
        <v>0</v>
      </c>
      <c r="Q2012" t="b">
        <v>1</v>
      </c>
      <c r="R2012" t="s">
        <v>12202</v>
      </c>
      <c r="S2012">
        <v>40</v>
      </c>
      <c r="T2012" t="b">
        <v>0</v>
      </c>
      <c r="V2012" t="s">
        <v>8</v>
      </c>
      <c r="W2012" t="s">
        <v>8</v>
      </c>
      <c r="X2012" s="11">
        <v>72</v>
      </c>
      <c r="Y2012">
        <v>1</v>
      </c>
      <c r="Z2012" s="46" cm="1">
        <f t="array" ref="Z2012">IF(V2012="NA",$AD$2,(INDEX($BL$4:$BL$73,MATCH(V2012&amp;W2012,$BK$4:$BK$73&amp;$BJ$4:$BJ$73,0))))</f>
        <v>-4.0430703315750931E-2</v>
      </c>
      <c r="AA2012" s="46">
        <f t="shared" si="39"/>
        <v>0.95956929668424906</v>
      </c>
      <c r="AB2012" s="46"/>
    </row>
    <row r="2013" spans="1:28" x14ac:dyDescent="0.25">
      <c r="A2013">
        <v>7986</v>
      </c>
      <c r="B2013" s="1">
        <v>45532.566154838001</v>
      </c>
      <c r="C2013" s="1">
        <v>45532</v>
      </c>
      <c r="D2013" t="s">
        <v>9100</v>
      </c>
      <c r="E2013" t="s">
        <v>9101</v>
      </c>
      <c r="F2013" t="s">
        <v>664</v>
      </c>
      <c r="G2013">
        <v>73</v>
      </c>
      <c r="H2013" t="b">
        <v>0</v>
      </c>
      <c r="I2013" t="s">
        <v>9240</v>
      </c>
      <c r="J2013" t="s">
        <v>9103</v>
      </c>
      <c r="K2013" t="s">
        <v>7</v>
      </c>
      <c r="L2013" t="b">
        <v>0</v>
      </c>
      <c r="M2013" t="s">
        <v>12203</v>
      </c>
      <c r="N2013" t="b">
        <v>1</v>
      </c>
      <c r="O2013" t="b">
        <v>0</v>
      </c>
      <c r="P2013" t="b">
        <v>0</v>
      </c>
      <c r="Q2013" t="b">
        <v>1</v>
      </c>
      <c r="R2013" t="s">
        <v>12204</v>
      </c>
      <c r="S2013">
        <v>40</v>
      </c>
      <c r="T2013" t="b">
        <v>0</v>
      </c>
      <c r="V2013" t="s">
        <v>8</v>
      </c>
      <c r="W2013" t="s">
        <v>8</v>
      </c>
      <c r="X2013" s="11">
        <v>77</v>
      </c>
      <c r="Y2013">
        <v>1</v>
      </c>
      <c r="Z2013" s="46" cm="1">
        <f t="array" ref="Z2013">IF(V2013="NA",$AD$2,(INDEX($BL$4:$BL$73,MATCH(V2013&amp;W2013,$BK$4:$BK$73&amp;$BJ$4:$BJ$73,0))))</f>
        <v>-4.0430703315750931E-2</v>
      </c>
      <c r="AA2013" s="46">
        <f t="shared" si="39"/>
        <v>0.95956929668424906</v>
      </c>
      <c r="AB2013" s="46"/>
    </row>
    <row r="2014" spans="1:28" x14ac:dyDescent="0.25">
      <c r="A2014">
        <v>7989</v>
      </c>
      <c r="B2014" s="1">
        <v>45532.565207314801</v>
      </c>
      <c r="C2014" s="1">
        <v>45532</v>
      </c>
      <c r="D2014" t="s">
        <v>9100</v>
      </c>
      <c r="E2014" t="s">
        <v>9101</v>
      </c>
      <c r="F2014" t="s">
        <v>664</v>
      </c>
      <c r="G2014">
        <v>74</v>
      </c>
      <c r="H2014" t="b">
        <v>0</v>
      </c>
      <c r="I2014" t="s">
        <v>9240</v>
      </c>
      <c r="J2014" t="s">
        <v>9103</v>
      </c>
      <c r="K2014" t="s">
        <v>7</v>
      </c>
      <c r="L2014" t="b">
        <v>0</v>
      </c>
      <c r="M2014" t="s">
        <v>6670</v>
      </c>
      <c r="N2014" t="b">
        <v>0</v>
      </c>
      <c r="O2014" t="b">
        <v>0</v>
      </c>
      <c r="P2014" t="b">
        <v>0</v>
      </c>
      <c r="Q2014" t="b">
        <v>1</v>
      </c>
      <c r="R2014" t="s">
        <v>2643</v>
      </c>
      <c r="S2014">
        <v>40</v>
      </c>
      <c r="T2014" t="b">
        <v>0</v>
      </c>
      <c r="V2014" t="s">
        <v>892</v>
      </c>
      <c r="W2014">
        <v>4</v>
      </c>
      <c r="X2014" s="11">
        <v>77</v>
      </c>
      <c r="Y2014">
        <v>1</v>
      </c>
      <c r="Z2014" s="46" cm="1">
        <f t="array" ref="Z2014">IF(V2014="NA",$AD$2,(INDEX($BL$4:$BL$73,MATCH(V2014&amp;W2014,$BK$4:$BK$73&amp;$BJ$4:$BJ$73,0))))</f>
        <v>1.0498615788681274E-2</v>
      </c>
      <c r="AA2014" s="46">
        <f t="shared" si="39"/>
        <v>1.0104986157886813</v>
      </c>
      <c r="AB2014" s="46"/>
    </row>
    <row r="2015" spans="1:28" x14ac:dyDescent="0.25">
      <c r="A2015">
        <v>7990</v>
      </c>
      <c r="B2015" s="1">
        <v>45532.5648249074</v>
      </c>
      <c r="C2015" s="1">
        <v>45532</v>
      </c>
      <c r="D2015" t="s">
        <v>9100</v>
      </c>
      <c r="E2015" t="s">
        <v>9101</v>
      </c>
      <c r="F2015" t="s">
        <v>664</v>
      </c>
      <c r="G2015">
        <v>74</v>
      </c>
      <c r="H2015" t="b">
        <v>0</v>
      </c>
      <c r="I2015" t="s">
        <v>9240</v>
      </c>
      <c r="J2015" t="s">
        <v>9103</v>
      </c>
      <c r="K2015" t="s">
        <v>7</v>
      </c>
      <c r="L2015" t="b">
        <v>0</v>
      </c>
      <c r="M2015" t="s">
        <v>12205</v>
      </c>
      <c r="N2015" t="b">
        <v>0</v>
      </c>
      <c r="O2015" t="b">
        <v>0</v>
      </c>
      <c r="P2015" t="b">
        <v>0</v>
      </c>
      <c r="Q2015" t="b">
        <v>1</v>
      </c>
      <c r="R2015" t="s">
        <v>12206</v>
      </c>
      <c r="S2015">
        <v>40</v>
      </c>
      <c r="T2015" t="b">
        <v>0</v>
      </c>
      <c r="V2015" t="s">
        <v>8</v>
      </c>
      <c r="W2015" t="s">
        <v>8</v>
      </c>
      <c r="X2015" s="11">
        <v>77</v>
      </c>
      <c r="Y2015">
        <v>1</v>
      </c>
      <c r="Z2015" s="46" cm="1">
        <f t="array" ref="Z2015">IF(V2015="NA",$AD$2,(INDEX($BL$4:$BL$73,MATCH(V2015&amp;W2015,$BK$4:$BK$73&amp;$BJ$4:$BJ$73,0))))</f>
        <v>-4.0430703315750931E-2</v>
      </c>
      <c r="AA2015" s="46">
        <f t="shared" si="39"/>
        <v>0.95956929668424906</v>
      </c>
      <c r="AB2015" s="46"/>
    </row>
    <row r="2016" spans="1:28" x14ac:dyDescent="0.25">
      <c r="A2016">
        <v>7993</v>
      </c>
      <c r="B2016" s="1">
        <v>45532.563909675897</v>
      </c>
      <c r="C2016" s="1">
        <v>45532</v>
      </c>
      <c r="D2016" t="s">
        <v>9100</v>
      </c>
      <c r="E2016" t="s">
        <v>9101</v>
      </c>
      <c r="F2016" t="s">
        <v>790</v>
      </c>
      <c r="G2016">
        <v>75</v>
      </c>
      <c r="H2016" t="b">
        <v>0</v>
      </c>
      <c r="I2016" t="s">
        <v>9240</v>
      </c>
      <c r="J2016" t="s">
        <v>9103</v>
      </c>
      <c r="K2016" t="s">
        <v>7</v>
      </c>
      <c r="L2016" t="b">
        <v>0</v>
      </c>
      <c r="M2016" t="s">
        <v>12207</v>
      </c>
      <c r="N2016" t="b">
        <v>0</v>
      </c>
      <c r="O2016" t="b">
        <v>0</v>
      </c>
      <c r="P2016" t="b">
        <v>0</v>
      </c>
      <c r="Q2016" t="b">
        <v>1</v>
      </c>
      <c r="R2016" t="s">
        <v>12208</v>
      </c>
      <c r="S2016">
        <v>40</v>
      </c>
      <c r="T2016" t="b">
        <v>0</v>
      </c>
      <c r="V2016" t="s">
        <v>658</v>
      </c>
      <c r="W2016">
        <v>4</v>
      </c>
      <c r="X2016" s="11">
        <v>77</v>
      </c>
      <c r="Y2016">
        <v>1</v>
      </c>
      <c r="Z2016" s="46" cm="1">
        <f t="array" ref="Z2016">IF(V2016="NA",$AD$2,(INDEX($BL$4:$BL$73,MATCH(V2016&amp;W2016,$BK$4:$BK$73&amp;$BJ$4:$BJ$73,0))))</f>
        <v>1.1678733304575896E-2</v>
      </c>
      <c r="AA2016" s="46">
        <f t="shared" si="39"/>
        <v>1.0116787333045758</v>
      </c>
      <c r="AB2016" s="46"/>
    </row>
    <row r="2017" spans="1:28" x14ac:dyDescent="0.25">
      <c r="A2017">
        <v>7998</v>
      </c>
      <c r="B2017" s="1">
        <v>45532.562752777798</v>
      </c>
      <c r="C2017" s="1">
        <v>45532</v>
      </c>
      <c r="D2017" t="s">
        <v>9100</v>
      </c>
      <c r="E2017" t="s">
        <v>9101</v>
      </c>
      <c r="F2017" t="s">
        <v>664</v>
      </c>
      <c r="G2017">
        <v>82</v>
      </c>
      <c r="H2017" t="b">
        <v>0</v>
      </c>
      <c r="I2017" t="s">
        <v>9240</v>
      </c>
      <c r="J2017" t="s">
        <v>9103</v>
      </c>
      <c r="K2017" t="s">
        <v>7</v>
      </c>
      <c r="L2017" t="b">
        <v>0</v>
      </c>
      <c r="M2017" t="s">
        <v>12209</v>
      </c>
      <c r="N2017" t="b">
        <v>0</v>
      </c>
      <c r="O2017" t="b">
        <v>0</v>
      </c>
      <c r="P2017" t="b">
        <v>0</v>
      </c>
      <c r="Q2017" t="b">
        <v>1</v>
      </c>
      <c r="R2017" t="s">
        <v>12210</v>
      </c>
      <c r="S2017">
        <v>40</v>
      </c>
      <c r="T2017" t="b">
        <v>0</v>
      </c>
      <c r="V2017" t="s">
        <v>741</v>
      </c>
      <c r="W2017">
        <v>5</v>
      </c>
      <c r="X2017" s="11">
        <v>82</v>
      </c>
      <c r="Y2017">
        <v>1</v>
      </c>
      <c r="Z2017" s="46" cm="1">
        <f t="array" ref="Z2017">IF(V2017="NA",$AD$2,(INDEX($BL$4:$BL$73,MATCH(V2017&amp;W2017,$BK$4:$BK$73&amp;$BJ$4:$BJ$73,0))))</f>
        <v>2.9563914871896368E-3</v>
      </c>
      <c r="AA2017" s="46">
        <f t="shared" si="39"/>
        <v>1.0029563914871897</v>
      </c>
      <c r="AB2017" s="46"/>
    </row>
    <row r="2018" spans="1:28" x14ac:dyDescent="0.25">
      <c r="A2018">
        <v>7999</v>
      </c>
      <c r="B2018" s="1">
        <v>45532.562413437503</v>
      </c>
      <c r="C2018" s="1">
        <v>45532</v>
      </c>
      <c r="D2018" t="s">
        <v>9100</v>
      </c>
      <c r="E2018" t="s">
        <v>9101</v>
      </c>
      <c r="F2018" t="s">
        <v>664</v>
      </c>
      <c r="G2018">
        <v>76</v>
      </c>
      <c r="H2018" t="b">
        <v>0</v>
      </c>
      <c r="I2018" t="s">
        <v>9240</v>
      </c>
      <c r="J2018" t="s">
        <v>9103</v>
      </c>
      <c r="K2018" t="s">
        <v>7</v>
      </c>
      <c r="L2018" t="b">
        <v>0</v>
      </c>
      <c r="M2018" t="s">
        <v>12211</v>
      </c>
      <c r="N2018" t="b">
        <v>0</v>
      </c>
      <c r="O2018" t="b">
        <v>0</v>
      </c>
      <c r="P2018" t="b">
        <v>0</v>
      </c>
      <c r="Q2018" t="b">
        <v>1</v>
      </c>
      <c r="R2018" t="s">
        <v>12212</v>
      </c>
      <c r="S2018">
        <v>40</v>
      </c>
      <c r="T2018" t="b">
        <v>0</v>
      </c>
      <c r="V2018" t="s">
        <v>889</v>
      </c>
      <c r="W2018">
        <v>4</v>
      </c>
      <c r="X2018" s="11">
        <v>77</v>
      </c>
      <c r="Y2018">
        <v>1</v>
      </c>
      <c r="Z2018" s="46" cm="1">
        <f t="array" ref="Z2018">IF(V2018="NA",$AD$2,(INDEX($BL$4:$BL$73,MATCH(V2018&amp;W2018,$BK$4:$BK$73&amp;$BJ$4:$BJ$73,0))))</f>
        <v>1.0498615788681227E-2</v>
      </c>
      <c r="AA2018" s="46">
        <f t="shared" si="39"/>
        <v>1.0104986157886813</v>
      </c>
      <c r="AB2018" s="46"/>
    </row>
    <row r="2019" spans="1:28" x14ac:dyDescent="0.25">
      <c r="A2019">
        <v>8000</v>
      </c>
      <c r="B2019" s="1">
        <v>45532.560997997702</v>
      </c>
      <c r="C2019" s="1">
        <v>45532</v>
      </c>
      <c r="D2019" t="s">
        <v>9100</v>
      </c>
      <c r="E2019" t="s">
        <v>9101</v>
      </c>
      <c r="F2019" t="s">
        <v>790</v>
      </c>
      <c r="G2019">
        <v>84</v>
      </c>
      <c r="H2019" t="b">
        <v>0</v>
      </c>
      <c r="I2019" t="s">
        <v>9240</v>
      </c>
      <c r="J2019" t="s">
        <v>9103</v>
      </c>
      <c r="K2019" t="s">
        <v>7</v>
      </c>
      <c r="L2019" t="b">
        <v>0</v>
      </c>
      <c r="M2019" t="s">
        <v>12213</v>
      </c>
      <c r="N2019" t="b">
        <v>0</v>
      </c>
      <c r="O2019" t="b">
        <v>0</v>
      </c>
      <c r="P2019" t="b">
        <v>0</v>
      </c>
      <c r="Q2019" t="b">
        <v>1</v>
      </c>
      <c r="R2019" t="s">
        <v>12214</v>
      </c>
      <c r="S2019">
        <v>40</v>
      </c>
      <c r="T2019" t="b">
        <v>0</v>
      </c>
      <c r="V2019" t="s">
        <v>924</v>
      </c>
      <c r="W2019">
        <v>5</v>
      </c>
      <c r="X2019" s="11">
        <v>87</v>
      </c>
      <c r="Y2019">
        <v>1</v>
      </c>
      <c r="Z2019" s="46" cm="1">
        <f t="array" ref="Z2019">IF(V2019="NA",$AD$2,(INDEX($BL$4:$BL$73,MATCH(V2019&amp;W2019,$BK$4:$BK$73&amp;$BJ$4:$BJ$73,0))))</f>
        <v>4.1970782120221983E-2</v>
      </c>
      <c r="AA2019" s="46">
        <f t="shared" si="39"/>
        <v>1.041970782120222</v>
      </c>
      <c r="AB2019" s="46"/>
    </row>
    <row r="2020" spans="1:28" x14ac:dyDescent="0.25">
      <c r="A2020">
        <v>8003</v>
      </c>
      <c r="B2020" s="1">
        <v>45532.560043657402</v>
      </c>
      <c r="C2020" s="1">
        <v>45532</v>
      </c>
      <c r="D2020" t="s">
        <v>9100</v>
      </c>
      <c r="E2020" t="s">
        <v>9101</v>
      </c>
      <c r="F2020" t="s">
        <v>664</v>
      </c>
      <c r="G2020">
        <v>79</v>
      </c>
      <c r="H2020" t="b">
        <v>0</v>
      </c>
      <c r="I2020" t="s">
        <v>9240</v>
      </c>
      <c r="J2020" t="s">
        <v>9103</v>
      </c>
      <c r="K2020" t="s">
        <v>7</v>
      </c>
      <c r="L2020" t="b">
        <v>0</v>
      </c>
      <c r="M2020" t="s">
        <v>12215</v>
      </c>
      <c r="N2020" t="b">
        <v>0</v>
      </c>
      <c r="O2020" t="b">
        <v>0</v>
      </c>
      <c r="P2020" t="b">
        <v>0</v>
      </c>
      <c r="Q2020" t="b">
        <v>1</v>
      </c>
      <c r="R2020" t="s">
        <v>12216</v>
      </c>
      <c r="S2020">
        <v>40</v>
      </c>
      <c r="T2020" t="b">
        <v>0</v>
      </c>
      <c r="V2020" t="s">
        <v>888</v>
      </c>
      <c r="W2020">
        <v>5</v>
      </c>
      <c r="X2020" s="11">
        <v>82</v>
      </c>
      <c r="Y2020">
        <v>1</v>
      </c>
      <c r="Z2020" s="46" cm="1">
        <f t="array" ref="Z2020">IF(V2020="NA",$AD$2,(INDEX($BL$4:$BL$73,MATCH(V2020&amp;W2020,$BK$4:$BK$73&amp;$BJ$4:$BJ$73,0))))</f>
        <v>4.1970782120221983E-2</v>
      </c>
      <c r="AA2020" s="46">
        <f t="shared" si="39"/>
        <v>1.041970782120222</v>
      </c>
      <c r="AB2020" s="46"/>
    </row>
    <row r="2021" spans="1:28" x14ac:dyDescent="0.25">
      <c r="A2021">
        <v>8004</v>
      </c>
      <c r="B2021" s="1">
        <v>45532.559754143498</v>
      </c>
      <c r="C2021" s="1">
        <v>45532</v>
      </c>
      <c r="D2021" t="s">
        <v>9100</v>
      </c>
      <c r="E2021" t="s">
        <v>9101</v>
      </c>
      <c r="F2021" t="s">
        <v>790</v>
      </c>
      <c r="G2021">
        <v>76</v>
      </c>
      <c r="H2021" t="b">
        <v>0</v>
      </c>
      <c r="I2021" t="s">
        <v>9240</v>
      </c>
      <c r="J2021" t="s">
        <v>9103</v>
      </c>
      <c r="K2021" t="s">
        <v>7</v>
      </c>
      <c r="L2021" t="b">
        <v>0</v>
      </c>
      <c r="M2021" t="s">
        <v>12217</v>
      </c>
      <c r="N2021" t="b">
        <v>0</v>
      </c>
      <c r="O2021" t="b">
        <v>0</v>
      </c>
      <c r="P2021" t="b">
        <v>0</v>
      </c>
      <c r="Q2021" t="b">
        <v>1</v>
      </c>
      <c r="R2021" t="s">
        <v>12218</v>
      </c>
      <c r="S2021">
        <v>40</v>
      </c>
      <c r="T2021" t="b">
        <v>0</v>
      </c>
      <c r="V2021" t="s">
        <v>888</v>
      </c>
      <c r="W2021">
        <v>4</v>
      </c>
      <c r="X2021" s="11">
        <v>77</v>
      </c>
      <c r="Y2021">
        <v>1</v>
      </c>
      <c r="Z2021" s="46" cm="1">
        <f t="array" ref="Z2021">IF(V2021="NA",$AD$2,(INDEX($BL$4:$BL$73,MATCH(V2021&amp;W2021,$BK$4:$BK$73&amp;$BJ$4:$BJ$73,0))))</f>
        <v>1.0498615788681257E-2</v>
      </c>
      <c r="AA2021" s="46">
        <f t="shared" si="39"/>
        <v>1.0104986157886813</v>
      </c>
      <c r="AB2021" s="46"/>
    </row>
    <row r="2022" spans="1:28" x14ac:dyDescent="0.25">
      <c r="A2022">
        <v>8006</v>
      </c>
      <c r="B2022" s="1">
        <v>45532.559152476897</v>
      </c>
      <c r="C2022" s="1">
        <v>45532</v>
      </c>
      <c r="D2022" t="s">
        <v>9100</v>
      </c>
      <c r="E2022" t="s">
        <v>9101</v>
      </c>
      <c r="F2022" t="s">
        <v>664</v>
      </c>
      <c r="G2022">
        <v>83</v>
      </c>
      <c r="H2022" t="b">
        <v>0</v>
      </c>
      <c r="I2022" t="s">
        <v>9240</v>
      </c>
      <c r="J2022" t="s">
        <v>9103</v>
      </c>
      <c r="K2022" t="s">
        <v>7</v>
      </c>
      <c r="L2022" t="b">
        <v>0</v>
      </c>
      <c r="M2022" t="s">
        <v>12219</v>
      </c>
      <c r="N2022" t="b">
        <v>0</v>
      </c>
      <c r="O2022" t="b">
        <v>0</v>
      </c>
      <c r="P2022" t="b">
        <v>0</v>
      </c>
      <c r="Q2022" t="b">
        <v>1</v>
      </c>
      <c r="R2022" t="s">
        <v>12220</v>
      </c>
      <c r="S2022">
        <v>40</v>
      </c>
      <c r="T2022" t="b">
        <v>0</v>
      </c>
      <c r="V2022" t="s">
        <v>8</v>
      </c>
      <c r="W2022" t="s">
        <v>8</v>
      </c>
      <c r="X2022" s="11">
        <v>87</v>
      </c>
      <c r="Y2022">
        <v>1</v>
      </c>
      <c r="Z2022" s="46" cm="1">
        <f t="array" ref="Z2022">IF(V2022="NA",$AD$2,(INDEX($BL$4:$BL$73,MATCH(V2022&amp;W2022,$BK$4:$BK$73&amp;$BJ$4:$BJ$73,0))))</f>
        <v>-4.0430703315750931E-2</v>
      </c>
      <c r="AA2022" s="46">
        <f t="shared" si="39"/>
        <v>0.95956929668424906</v>
      </c>
      <c r="AB2022" s="46"/>
    </row>
    <row r="2023" spans="1:28" x14ac:dyDescent="0.25">
      <c r="A2023">
        <v>8008</v>
      </c>
      <c r="B2023" s="1">
        <v>45532.558562407401</v>
      </c>
      <c r="C2023" s="1">
        <v>45532</v>
      </c>
      <c r="D2023" t="s">
        <v>9100</v>
      </c>
      <c r="E2023" t="s">
        <v>9101</v>
      </c>
      <c r="F2023" t="s">
        <v>664</v>
      </c>
      <c r="G2023">
        <v>79</v>
      </c>
      <c r="H2023" t="b">
        <v>0</v>
      </c>
      <c r="I2023" t="s">
        <v>9240</v>
      </c>
      <c r="J2023" t="s">
        <v>9103</v>
      </c>
      <c r="K2023" t="s">
        <v>7</v>
      </c>
      <c r="L2023" t="b">
        <v>0</v>
      </c>
      <c r="M2023" t="s">
        <v>12221</v>
      </c>
      <c r="N2023" t="b">
        <v>0</v>
      </c>
      <c r="O2023" t="b">
        <v>0</v>
      </c>
      <c r="P2023" t="b">
        <v>0</v>
      </c>
      <c r="Q2023" t="b">
        <v>1</v>
      </c>
      <c r="R2023" t="s">
        <v>12222</v>
      </c>
      <c r="S2023">
        <v>40</v>
      </c>
      <c r="T2023" t="b">
        <v>0</v>
      </c>
      <c r="V2023" t="s">
        <v>893</v>
      </c>
      <c r="W2023">
        <v>4</v>
      </c>
      <c r="X2023" s="11">
        <v>82</v>
      </c>
      <c r="Y2023">
        <v>1</v>
      </c>
      <c r="Z2023" s="46" cm="1">
        <f t="array" ref="Z2023">IF(V2023="NA",$AD$2,(INDEX($BL$4:$BL$73,MATCH(V2023&amp;W2023,$BK$4:$BK$73&amp;$BJ$4:$BJ$73,0))))</f>
        <v>1.0498615788681286E-2</v>
      </c>
      <c r="AA2023" s="46">
        <f t="shared" si="39"/>
        <v>1.0104986157886813</v>
      </c>
      <c r="AB2023" s="46"/>
    </row>
    <row r="2024" spans="1:28" x14ac:dyDescent="0.25">
      <c r="A2024">
        <v>8009</v>
      </c>
      <c r="B2024" s="1">
        <v>45532.558264050902</v>
      </c>
      <c r="C2024" s="1">
        <v>45532</v>
      </c>
      <c r="D2024" t="s">
        <v>9100</v>
      </c>
      <c r="E2024" t="s">
        <v>9101</v>
      </c>
      <c r="F2024" t="s">
        <v>790</v>
      </c>
      <c r="G2024">
        <v>78</v>
      </c>
      <c r="H2024" t="b">
        <v>0</v>
      </c>
      <c r="I2024" t="s">
        <v>9240</v>
      </c>
      <c r="J2024" t="s">
        <v>9103</v>
      </c>
      <c r="K2024" t="s">
        <v>7</v>
      </c>
      <c r="L2024" t="b">
        <v>0</v>
      </c>
      <c r="M2024" t="s">
        <v>12223</v>
      </c>
      <c r="N2024" t="b">
        <v>0</v>
      </c>
      <c r="O2024" t="b">
        <v>0</v>
      </c>
      <c r="P2024" t="b">
        <v>0</v>
      </c>
      <c r="Q2024" t="b">
        <v>1</v>
      </c>
      <c r="R2024" t="s">
        <v>12224</v>
      </c>
      <c r="S2024">
        <v>40</v>
      </c>
      <c r="T2024" t="b">
        <v>0</v>
      </c>
      <c r="V2024" t="s">
        <v>889</v>
      </c>
      <c r="W2024">
        <v>4</v>
      </c>
      <c r="X2024" s="11">
        <v>82</v>
      </c>
      <c r="Y2024">
        <v>1</v>
      </c>
      <c r="Z2024" s="46" cm="1">
        <f t="array" ref="Z2024">IF(V2024="NA",$AD$2,(INDEX($BL$4:$BL$73,MATCH(V2024&amp;W2024,$BK$4:$BK$73&amp;$BJ$4:$BJ$73,0))))</f>
        <v>1.0498615788681227E-2</v>
      </c>
      <c r="AA2024" s="46">
        <f t="shared" si="39"/>
        <v>1.0104986157886813</v>
      </c>
      <c r="AB2024" s="46"/>
    </row>
    <row r="2025" spans="1:28" x14ac:dyDescent="0.25">
      <c r="A2025">
        <v>8010</v>
      </c>
      <c r="B2025" s="1">
        <v>45532.557936597201</v>
      </c>
      <c r="C2025" s="1">
        <v>45532</v>
      </c>
      <c r="D2025" t="s">
        <v>9100</v>
      </c>
      <c r="E2025" t="s">
        <v>9101</v>
      </c>
      <c r="F2025" t="s">
        <v>664</v>
      </c>
      <c r="G2025">
        <v>80</v>
      </c>
      <c r="H2025" t="b">
        <v>0</v>
      </c>
      <c r="I2025" t="s">
        <v>9240</v>
      </c>
      <c r="J2025" t="s">
        <v>9103</v>
      </c>
      <c r="K2025" t="s">
        <v>7</v>
      </c>
      <c r="L2025" t="b">
        <v>0</v>
      </c>
      <c r="M2025" t="s">
        <v>12225</v>
      </c>
      <c r="N2025" t="b">
        <v>0</v>
      </c>
      <c r="O2025" t="b">
        <v>0</v>
      </c>
      <c r="P2025" t="b">
        <v>0</v>
      </c>
      <c r="Q2025" t="b">
        <v>1</v>
      </c>
      <c r="R2025" t="s">
        <v>12226</v>
      </c>
      <c r="S2025">
        <v>40</v>
      </c>
      <c r="T2025" t="b">
        <v>0</v>
      </c>
      <c r="V2025" t="s">
        <v>8</v>
      </c>
      <c r="W2025" t="s">
        <v>8</v>
      </c>
      <c r="X2025" s="11">
        <v>82</v>
      </c>
      <c r="Y2025">
        <v>1</v>
      </c>
      <c r="Z2025" s="46" cm="1">
        <f t="array" ref="Z2025">IF(V2025="NA",$AD$2,(INDEX($BL$4:$BL$73,MATCH(V2025&amp;W2025,$BK$4:$BK$73&amp;$BJ$4:$BJ$73,0))))</f>
        <v>-4.0430703315750931E-2</v>
      </c>
      <c r="AA2025" s="46">
        <f t="shared" si="39"/>
        <v>0.95956929668424906</v>
      </c>
      <c r="AB2025" s="46"/>
    </row>
    <row r="2026" spans="1:28" x14ac:dyDescent="0.25">
      <c r="A2026">
        <v>8011</v>
      </c>
      <c r="B2026" s="1">
        <v>45532.557594097198</v>
      </c>
      <c r="C2026" s="1">
        <v>45532</v>
      </c>
      <c r="D2026" t="s">
        <v>9100</v>
      </c>
      <c r="E2026" t="s">
        <v>9101</v>
      </c>
      <c r="F2026" t="s">
        <v>664</v>
      </c>
      <c r="G2026">
        <v>83</v>
      </c>
      <c r="H2026" t="b">
        <v>0</v>
      </c>
      <c r="I2026" t="s">
        <v>9240</v>
      </c>
      <c r="J2026" t="s">
        <v>9103</v>
      </c>
      <c r="K2026" t="s">
        <v>7</v>
      </c>
      <c r="L2026" t="b">
        <v>0</v>
      </c>
      <c r="M2026" t="s">
        <v>12227</v>
      </c>
      <c r="N2026" t="b">
        <v>0</v>
      </c>
      <c r="O2026" t="b">
        <v>0</v>
      </c>
      <c r="P2026" t="b">
        <v>0</v>
      </c>
      <c r="Q2026" t="b">
        <v>1</v>
      </c>
      <c r="R2026" t="s">
        <v>12228</v>
      </c>
      <c r="S2026">
        <v>40</v>
      </c>
      <c r="T2026" t="b">
        <v>0</v>
      </c>
      <c r="V2026" t="s">
        <v>8</v>
      </c>
      <c r="W2026" t="s">
        <v>8</v>
      </c>
      <c r="X2026" s="11">
        <v>87</v>
      </c>
      <c r="Y2026">
        <v>1</v>
      </c>
      <c r="Z2026" s="46" cm="1">
        <f t="array" ref="Z2026">IF(V2026="NA",$AD$2,(INDEX($BL$4:$BL$73,MATCH(V2026&amp;W2026,$BK$4:$BK$73&amp;$BJ$4:$BJ$73,0))))</f>
        <v>-4.0430703315750931E-2</v>
      </c>
      <c r="AA2026" s="46">
        <f t="shared" si="39"/>
        <v>0.95956929668424906</v>
      </c>
      <c r="AB2026" s="46"/>
    </row>
    <row r="2027" spans="1:28" x14ac:dyDescent="0.25">
      <c r="A2027">
        <v>8012</v>
      </c>
      <c r="B2027" s="1">
        <v>45532.557266423602</v>
      </c>
      <c r="C2027" s="1">
        <v>45532</v>
      </c>
      <c r="D2027" t="s">
        <v>9100</v>
      </c>
      <c r="E2027" t="s">
        <v>9101</v>
      </c>
      <c r="F2027" t="s">
        <v>664</v>
      </c>
      <c r="G2027">
        <v>80</v>
      </c>
      <c r="H2027" t="b">
        <v>0</v>
      </c>
      <c r="I2027" t="s">
        <v>9240</v>
      </c>
      <c r="J2027" t="s">
        <v>9103</v>
      </c>
      <c r="K2027" t="s">
        <v>7</v>
      </c>
      <c r="L2027" t="b">
        <v>0</v>
      </c>
      <c r="M2027" t="s">
        <v>12229</v>
      </c>
      <c r="N2027" t="b">
        <v>0</v>
      </c>
      <c r="O2027" t="b">
        <v>0</v>
      </c>
      <c r="P2027" t="b">
        <v>0</v>
      </c>
      <c r="Q2027" t="b">
        <v>1</v>
      </c>
      <c r="R2027" t="s">
        <v>12230</v>
      </c>
      <c r="S2027">
        <v>40</v>
      </c>
      <c r="T2027" t="b">
        <v>0</v>
      </c>
      <c r="V2027" t="s">
        <v>892</v>
      </c>
      <c r="W2027">
        <v>4</v>
      </c>
      <c r="X2027" s="11">
        <v>82</v>
      </c>
      <c r="Y2027">
        <v>1</v>
      </c>
      <c r="Z2027" s="46" cm="1">
        <f t="array" ref="Z2027">IF(V2027="NA",$AD$2,(INDEX($BL$4:$BL$73,MATCH(V2027&amp;W2027,$BK$4:$BK$73&amp;$BJ$4:$BJ$73,0))))</f>
        <v>1.0498615788681274E-2</v>
      </c>
      <c r="AA2027" s="46">
        <f t="shared" si="39"/>
        <v>1.0104986157886813</v>
      </c>
      <c r="AB2027" s="46"/>
    </row>
    <row r="2028" spans="1:28" x14ac:dyDescent="0.25">
      <c r="A2028">
        <v>8017</v>
      </c>
      <c r="B2028" s="1">
        <v>45532.555263044</v>
      </c>
      <c r="C2028" s="1">
        <v>45532</v>
      </c>
      <c r="D2028" t="s">
        <v>9100</v>
      </c>
      <c r="E2028" t="s">
        <v>9101</v>
      </c>
      <c r="F2028" t="s">
        <v>790</v>
      </c>
      <c r="G2028">
        <v>74</v>
      </c>
      <c r="H2028" t="b">
        <v>0</v>
      </c>
      <c r="I2028" t="s">
        <v>9240</v>
      </c>
      <c r="J2028" t="s">
        <v>9103</v>
      </c>
      <c r="K2028" t="s">
        <v>7</v>
      </c>
      <c r="L2028" t="b">
        <v>0</v>
      </c>
      <c r="M2028" t="s">
        <v>12231</v>
      </c>
      <c r="N2028" t="b">
        <v>0</v>
      </c>
      <c r="O2028" t="b">
        <v>0</v>
      </c>
      <c r="P2028" t="b">
        <v>0</v>
      </c>
      <c r="Q2028" t="b">
        <v>1</v>
      </c>
      <c r="R2028" t="s">
        <v>12232</v>
      </c>
      <c r="S2028">
        <v>40</v>
      </c>
      <c r="T2028" t="b">
        <v>0</v>
      </c>
      <c r="V2028" t="s">
        <v>8</v>
      </c>
      <c r="W2028" t="s">
        <v>8</v>
      </c>
      <c r="X2028" s="11">
        <v>77</v>
      </c>
      <c r="Y2028">
        <v>1</v>
      </c>
      <c r="Z2028" s="46" cm="1">
        <f t="array" ref="Z2028">IF(V2028="NA",$AD$2,(INDEX($BL$4:$BL$73,MATCH(V2028&amp;W2028,$BK$4:$BK$73&amp;$BJ$4:$BJ$73,0))))</f>
        <v>-4.0430703315750931E-2</v>
      </c>
      <c r="AA2028" s="46">
        <f t="shared" si="39"/>
        <v>0.95956929668424906</v>
      </c>
      <c r="AB2028" s="46"/>
    </row>
    <row r="2029" spans="1:28" x14ac:dyDescent="0.25">
      <c r="A2029">
        <v>8018</v>
      </c>
      <c r="B2029" s="1">
        <v>45532.555016921302</v>
      </c>
      <c r="C2029" s="1">
        <v>45532</v>
      </c>
      <c r="D2029" t="s">
        <v>9100</v>
      </c>
      <c r="E2029" t="s">
        <v>9101</v>
      </c>
      <c r="F2029" t="s">
        <v>664</v>
      </c>
      <c r="G2029">
        <v>80</v>
      </c>
      <c r="H2029" t="b">
        <v>0</v>
      </c>
      <c r="I2029" t="s">
        <v>9240</v>
      </c>
      <c r="J2029" t="s">
        <v>9103</v>
      </c>
      <c r="K2029" t="s">
        <v>7</v>
      </c>
      <c r="L2029" t="b">
        <v>0</v>
      </c>
      <c r="M2029" t="s">
        <v>12233</v>
      </c>
      <c r="N2029" t="b">
        <v>0</v>
      </c>
      <c r="O2029" t="b">
        <v>0</v>
      </c>
      <c r="P2029" t="b">
        <v>0</v>
      </c>
      <c r="Q2029" t="b">
        <v>1</v>
      </c>
      <c r="R2029" t="s">
        <v>12234</v>
      </c>
      <c r="S2029">
        <v>40</v>
      </c>
      <c r="T2029" t="b">
        <v>0</v>
      </c>
      <c r="V2029" t="s">
        <v>8</v>
      </c>
      <c r="W2029" t="s">
        <v>8</v>
      </c>
      <c r="X2029" s="11">
        <v>82</v>
      </c>
      <c r="Y2029">
        <v>1</v>
      </c>
      <c r="Z2029" s="46" cm="1">
        <f t="array" ref="Z2029">IF(V2029="NA",$AD$2,(INDEX($BL$4:$BL$73,MATCH(V2029&amp;W2029,$BK$4:$BK$73&amp;$BJ$4:$BJ$73,0))))</f>
        <v>-4.0430703315750931E-2</v>
      </c>
      <c r="AA2029" s="46">
        <f t="shared" si="39"/>
        <v>0.95956929668424906</v>
      </c>
      <c r="AB2029" s="46"/>
    </row>
    <row r="2030" spans="1:28" x14ac:dyDescent="0.25">
      <c r="A2030">
        <v>8022</v>
      </c>
      <c r="B2030" s="1">
        <v>45532.5537914468</v>
      </c>
      <c r="C2030" s="1">
        <v>45532</v>
      </c>
      <c r="D2030" t="s">
        <v>9100</v>
      </c>
      <c r="E2030" t="s">
        <v>9101</v>
      </c>
      <c r="F2030" t="s">
        <v>790</v>
      </c>
      <c r="G2030">
        <v>87</v>
      </c>
      <c r="H2030" t="b">
        <v>0</v>
      </c>
      <c r="I2030" t="s">
        <v>9240</v>
      </c>
      <c r="J2030" t="s">
        <v>9103</v>
      </c>
      <c r="K2030" t="s">
        <v>7</v>
      </c>
      <c r="L2030" t="b">
        <v>0</v>
      </c>
      <c r="M2030" t="s">
        <v>12235</v>
      </c>
      <c r="N2030" t="b">
        <v>0</v>
      </c>
      <c r="O2030" t="b">
        <v>0</v>
      </c>
      <c r="P2030" t="b">
        <v>0</v>
      </c>
      <c r="Q2030" t="b">
        <v>1</v>
      </c>
      <c r="R2030" t="s">
        <v>12236</v>
      </c>
      <c r="S2030">
        <v>40</v>
      </c>
      <c r="T2030" t="b">
        <v>0</v>
      </c>
      <c r="V2030" t="s">
        <v>740</v>
      </c>
      <c r="W2030">
        <v>4</v>
      </c>
      <c r="X2030" s="11">
        <v>87</v>
      </c>
      <c r="Y2030">
        <v>1</v>
      </c>
      <c r="Z2030" s="46" cm="1">
        <f t="array" ref="Z2030">IF(V2030="NA",$AD$2,(INDEX($BL$4:$BL$73,MATCH(V2030&amp;W2030,$BK$4:$BK$73&amp;$BJ$4:$BJ$73,0))))</f>
        <v>1.0498615788681253E-2</v>
      </c>
      <c r="AA2030" s="46">
        <f t="shared" si="39"/>
        <v>1.0104986157886813</v>
      </c>
      <c r="AB2030" s="46"/>
    </row>
    <row r="2031" spans="1:28" x14ac:dyDescent="0.25">
      <c r="A2031">
        <v>8023</v>
      </c>
      <c r="B2031" s="1">
        <v>45532.553467430604</v>
      </c>
      <c r="C2031" s="1">
        <v>45532</v>
      </c>
      <c r="D2031" t="s">
        <v>9100</v>
      </c>
      <c r="E2031" t="s">
        <v>9101</v>
      </c>
      <c r="F2031" t="s">
        <v>790</v>
      </c>
      <c r="G2031">
        <v>90</v>
      </c>
      <c r="H2031" t="b">
        <v>0</v>
      </c>
      <c r="I2031" t="s">
        <v>9240</v>
      </c>
      <c r="J2031" t="s">
        <v>9103</v>
      </c>
      <c r="K2031" t="s">
        <v>7</v>
      </c>
      <c r="L2031" t="b">
        <v>0</v>
      </c>
      <c r="M2031" t="s">
        <v>12237</v>
      </c>
      <c r="N2031" t="b">
        <v>0</v>
      </c>
      <c r="O2031" t="b">
        <v>0</v>
      </c>
      <c r="P2031" t="b">
        <v>0</v>
      </c>
      <c r="Q2031" t="b">
        <v>1</v>
      </c>
      <c r="R2031" t="s">
        <v>12238</v>
      </c>
      <c r="S2031">
        <v>40</v>
      </c>
      <c r="T2031" t="b">
        <v>0</v>
      </c>
      <c r="V2031" t="s">
        <v>892</v>
      </c>
      <c r="W2031">
        <v>4</v>
      </c>
      <c r="X2031" s="11">
        <v>92</v>
      </c>
      <c r="Y2031">
        <v>1</v>
      </c>
      <c r="Z2031" s="46" cm="1">
        <f t="array" ref="Z2031">IF(V2031="NA",$AD$2,(INDEX($BL$4:$BL$73,MATCH(V2031&amp;W2031,$BK$4:$BK$73&amp;$BJ$4:$BJ$73,0))))</f>
        <v>1.0498615788681274E-2</v>
      </c>
      <c r="AA2031" s="46">
        <f t="shared" si="39"/>
        <v>1.0104986157886813</v>
      </c>
      <c r="AB2031" s="46"/>
    </row>
    <row r="2032" spans="1:28" x14ac:dyDescent="0.25">
      <c r="A2032">
        <v>8029</v>
      </c>
      <c r="B2032" s="1">
        <v>45532.550813900503</v>
      </c>
      <c r="C2032" s="1">
        <v>45532</v>
      </c>
      <c r="D2032" t="s">
        <v>9100</v>
      </c>
      <c r="E2032" t="s">
        <v>9101</v>
      </c>
      <c r="F2032" t="s">
        <v>790</v>
      </c>
      <c r="G2032">
        <v>76</v>
      </c>
      <c r="H2032" t="b">
        <v>0</v>
      </c>
      <c r="I2032" t="s">
        <v>9240</v>
      </c>
      <c r="J2032" t="s">
        <v>9103</v>
      </c>
      <c r="K2032" t="s">
        <v>7</v>
      </c>
      <c r="L2032" t="b">
        <v>0</v>
      </c>
      <c r="M2032" t="s">
        <v>12239</v>
      </c>
      <c r="N2032" t="b">
        <v>0</v>
      </c>
      <c r="O2032" t="b">
        <v>0</v>
      </c>
      <c r="P2032" t="b">
        <v>0</v>
      </c>
      <c r="Q2032" t="b">
        <v>1</v>
      </c>
      <c r="R2032" t="s">
        <v>12240</v>
      </c>
      <c r="S2032">
        <v>40</v>
      </c>
      <c r="T2032" t="b">
        <v>0</v>
      </c>
      <c r="V2032" t="s">
        <v>889</v>
      </c>
      <c r="W2032">
        <v>5</v>
      </c>
      <c r="X2032" s="11">
        <v>77</v>
      </c>
      <c r="Y2032">
        <v>1</v>
      </c>
      <c r="Z2032" s="46" cm="1">
        <f t="array" ref="Z2032">IF(V2032="NA",$AD$2,(INDEX($BL$4:$BL$73,MATCH(V2032&amp;W2032,$BK$4:$BK$73&amp;$BJ$4:$BJ$73,0))))</f>
        <v>4.1970782120221983E-2</v>
      </c>
      <c r="AA2032" s="46">
        <f t="shared" si="39"/>
        <v>1.041970782120222</v>
      </c>
      <c r="AB2032" s="46"/>
    </row>
    <row r="2033" spans="1:28" x14ac:dyDescent="0.25">
      <c r="A2033">
        <v>8031</v>
      </c>
      <c r="B2033" s="1">
        <v>45532.550189988397</v>
      </c>
      <c r="C2033" s="1">
        <v>45532</v>
      </c>
      <c r="D2033" t="s">
        <v>9100</v>
      </c>
      <c r="E2033" t="s">
        <v>9101</v>
      </c>
      <c r="F2033" t="s">
        <v>664</v>
      </c>
      <c r="G2033">
        <v>75</v>
      </c>
      <c r="H2033" t="b">
        <v>0</v>
      </c>
      <c r="I2033" t="s">
        <v>9240</v>
      </c>
      <c r="J2033" t="s">
        <v>9103</v>
      </c>
      <c r="K2033" t="s">
        <v>7</v>
      </c>
      <c r="L2033" t="b">
        <v>0</v>
      </c>
      <c r="M2033" t="s">
        <v>6669</v>
      </c>
      <c r="N2033" t="b">
        <v>0</v>
      </c>
      <c r="O2033" t="b">
        <v>0</v>
      </c>
      <c r="P2033" t="b">
        <v>0</v>
      </c>
      <c r="Q2033" t="b">
        <v>1</v>
      </c>
      <c r="R2033" t="s">
        <v>2632</v>
      </c>
      <c r="S2033">
        <v>40</v>
      </c>
      <c r="T2033" t="b">
        <v>0</v>
      </c>
      <c r="V2033" t="s">
        <v>892</v>
      </c>
      <c r="W2033">
        <v>4</v>
      </c>
      <c r="X2033" s="11">
        <v>77</v>
      </c>
      <c r="Y2033">
        <v>1</v>
      </c>
      <c r="Z2033" s="46" cm="1">
        <f t="array" ref="Z2033">IF(V2033="NA",$AD$2,(INDEX($BL$4:$BL$73,MATCH(V2033&amp;W2033,$BK$4:$BK$73&amp;$BJ$4:$BJ$73,0))))</f>
        <v>1.0498615788681274E-2</v>
      </c>
      <c r="AA2033" s="46">
        <f t="shared" si="39"/>
        <v>1.0104986157886813</v>
      </c>
      <c r="AB2033" s="46"/>
    </row>
    <row r="2034" spans="1:28" x14ac:dyDescent="0.25">
      <c r="A2034">
        <v>8032</v>
      </c>
      <c r="B2034" s="1">
        <v>45532.5498833565</v>
      </c>
      <c r="C2034" s="1">
        <v>45532</v>
      </c>
      <c r="D2034" t="s">
        <v>9100</v>
      </c>
      <c r="E2034" t="s">
        <v>9101</v>
      </c>
      <c r="F2034" t="s">
        <v>790</v>
      </c>
      <c r="G2034">
        <v>81</v>
      </c>
      <c r="H2034" t="b">
        <v>0</v>
      </c>
      <c r="I2034" t="s">
        <v>9240</v>
      </c>
      <c r="J2034" t="s">
        <v>9103</v>
      </c>
      <c r="K2034" t="s">
        <v>7</v>
      </c>
      <c r="L2034" t="b">
        <v>0</v>
      </c>
      <c r="M2034" t="s">
        <v>12241</v>
      </c>
      <c r="N2034" t="b">
        <v>0</v>
      </c>
      <c r="O2034" t="b">
        <v>0</v>
      </c>
      <c r="P2034" t="b">
        <v>0</v>
      </c>
      <c r="Q2034" t="b">
        <v>1</v>
      </c>
      <c r="R2034" t="s">
        <v>12242</v>
      </c>
      <c r="S2034">
        <v>40</v>
      </c>
      <c r="T2034" t="b">
        <v>0</v>
      </c>
      <c r="V2034" t="s">
        <v>8</v>
      </c>
      <c r="W2034" t="s">
        <v>8</v>
      </c>
      <c r="X2034" s="11">
        <v>82</v>
      </c>
      <c r="Y2034">
        <v>1</v>
      </c>
      <c r="Z2034" s="46" cm="1">
        <f t="array" ref="Z2034">IF(V2034="NA",$AD$2,(INDEX($BL$4:$BL$73,MATCH(V2034&amp;W2034,$BK$4:$BK$73&amp;$BJ$4:$BJ$73,0))))</f>
        <v>-4.0430703315750931E-2</v>
      </c>
      <c r="AA2034" s="46">
        <f t="shared" si="39"/>
        <v>0.95956929668424906</v>
      </c>
      <c r="AB2034" s="46"/>
    </row>
    <row r="2035" spans="1:28" x14ac:dyDescent="0.25">
      <c r="A2035">
        <v>8033</v>
      </c>
      <c r="B2035" s="1">
        <v>45532.549578587998</v>
      </c>
      <c r="C2035" s="1">
        <v>45532</v>
      </c>
      <c r="D2035" t="s">
        <v>9100</v>
      </c>
      <c r="E2035" t="s">
        <v>9101</v>
      </c>
      <c r="F2035" t="s">
        <v>664</v>
      </c>
      <c r="G2035">
        <v>76</v>
      </c>
      <c r="H2035" t="b">
        <v>0</v>
      </c>
      <c r="I2035" t="s">
        <v>9240</v>
      </c>
      <c r="J2035" t="s">
        <v>9103</v>
      </c>
      <c r="K2035" t="s">
        <v>7</v>
      </c>
      <c r="L2035" t="b">
        <v>0</v>
      </c>
      <c r="M2035" t="s">
        <v>12243</v>
      </c>
      <c r="N2035" t="b">
        <v>0</v>
      </c>
      <c r="O2035" t="b">
        <v>0</v>
      </c>
      <c r="P2035" t="b">
        <v>0</v>
      </c>
      <c r="Q2035" t="b">
        <v>1</v>
      </c>
      <c r="R2035" t="s">
        <v>12244</v>
      </c>
      <c r="S2035">
        <v>40</v>
      </c>
      <c r="T2035" t="b">
        <v>0</v>
      </c>
      <c r="V2035" t="s">
        <v>892</v>
      </c>
      <c r="W2035">
        <v>4</v>
      </c>
      <c r="X2035" s="11">
        <v>77</v>
      </c>
      <c r="Y2035">
        <v>1</v>
      </c>
      <c r="Z2035" s="46" cm="1">
        <f t="array" ref="Z2035">IF(V2035="NA",$AD$2,(INDEX($BL$4:$BL$73,MATCH(V2035&amp;W2035,$BK$4:$BK$73&amp;$BJ$4:$BJ$73,0))))</f>
        <v>1.0498615788681274E-2</v>
      </c>
      <c r="AA2035" s="46">
        <f t="shared" si="39"/>
        <v>1.0104986157886813</v>
      </c>
      <c r="AB2035" s="46"/>
    </row>
    <row r="2036" spans="1:28" x14ac:dyDescent="0.25">
      <c r="A2036">
        <v>8034</v>
      </c>
      <c r="B2036" s="1">
        <v>45532.549269942101</v>
      </c>
      <c r="C2036" s="1">
        <v>45532</v>
      </c>
      <c r="D2036" t="s">
        <v>9100</v>
      </c>
      <c r="E2036" t="s">
        <v>9101</v>
      </c>
      <c r="F2036" t="s">
        <v>664</v>
      </c>
      <c r="G2036">
        <v>86</v>
      </c>
      <c r="H2036" t="b">
        <v>0</v>
      </c>
      <c r="I2036" t="s">
        <v>9240</v>
      </c>
      <c r="J2036" t="s">
        <v>9103</v>
      </c>
      <c r="K2036" t="s">
        <v>7</v>
      </c>
      <c r="L2036" t="b">
        <v>0</v>
      </c>
      <c r="M2036" t="s">
        <v>12245</v>
      </c>
      <c r="N2036" t="b">
        <v>0</v>
      </c>
      <c r="O2036" t="b">
        <v>0</v>
      </c>
      <c r="P2036" t="b">
        <v>0</v>
      </c>
      <c r="Q2036" t="b">
        <v>1</v>
      </c>
      <c r="R2036" t="s">
        <v>12246</v>
      </c>
      <c r="S2036">
        <v>40</v>
      </c>
      <c r="T2036" t="b">
        <v>0</v>
      </c>
      <c r="V2036" t="s">
        <v>8</v>
      </c>
      <c r="W2036" t="s">
        <v>8</v>
      </c>
      <c r="X2036" s="11">
        <v>87</v>
      </c>
      <c r="Y2036">
        <v>1</v>
      </c>
      <c r="Z2036" s="46" cm="1">
        <f t="array" ref="Z2036">IF(V2036="NA",$AD$2,(INDEX($BL$4:$BL$73,MATCH(V2036&amp;W2036,$BK$4:$BK$73&amp;$BJ$4:$BJ$73,0))))</f>
        <v>-4.0430703315750931E-2</v>
      </c>
      <c r="AA2036" s="46">
        <f t="shared" si="39"/>
        <v>0.95956929668424906</v>
      </c>
      <c r="AB2036" s="46"/>
    </row>
    <row r="2037" spans="1:28" x14ac:dyDescent="0.25">
      <c r="A2037">
        <v>8035</v>
      </c>
      <c r="B2037" s="1">
        <v>45532.548996226898</v>
      </c>
      <c r="C2037" s="1">
        <v>45532</v>
      </c>
      <c r="D2037" t="s">
        <v>9100</v>
      </c>
      <c r="E2037" t="s">
        <v>9101</v>
      </c>
      <c r="F2037" t="s">
        <v>664</v>
      </c>
      <c r="G2037">
        <v>79</v>
      </c>
      <c r="H2037" t="b">
        <v>0</v>
      </c>
      <c r="I2037" t="s">
        <v>9240</v>
      </c>
      <c r="J2037" t="s">
        <v>9103</v>
      </c>
      <c r="K2037" t="s">
        <v>7</v>
      </c>
      <c r="L2037" t="b">
        <v>0</v>
      </c>
      <c r="M2037" t="s">
        <v>12247</v>
      </c>
      <c r="N2037" t="b">
        <v>0</v>
      </c>
      <c r="O2037" t="b">
        <v>0</v>
      </c>
      <c r="P2037" t="b">
        <v>0</v>
      </c>
      <c r="Q2037" t="b">
        <v>1</v>
      </c>
      <c r="R2037" t="s">
        <v>12248</v>
      </c>
      <c r="S2037">
        <v>40</v>
      </c>
      <c r="T2037" t="b">
        <v>0</v>
      </c>
      <c r="V2037" t="s">
        <v>893</v>
      </c>
      <c r="W2037">
        <v>4</v>
      </c>
      <c r="X2037" s="11">
        <v>82</v>
      </c>
      <c r="Y2037">
        <v>1</v>
      </c>
      <c r="Z2037" s="46" cm="1">
        <f t="array" ref="Z2037">IF(V2037="NA",$AD$2,(INDEX($BL$4:$BL$73,MATCH(V2037&amp;W2037,$BK$4:$BK$73&amp;$BJ$4:$BJ$73,0))))</f>
        <v>1.0498615788681286E-2</v>
      </c>
      <c r="AA2037" s="46">
        <f t="shared" si="39"/>
        <v>1.0104986157886813</v>
      </c>
      <c r="AB2037" s="46"/>
    </row>
    <row r="2038" spans="1:28" x14ac:dyDescent="0.25">
      <c r="A2038">
        <v>8036</v>
      </c>
      <c r="B2038" s="1">
        <v>45532.544781527802</v>
      </c>
      <c r="C2038" s="1">
        <v>45532</v>
      </c>
      <c r="D2038" t="s">
        <v>9100</v>
      </c>
      <c r="E2038" t="s">
        <v>9101</v>
      </c>
      <c r="F2038" t="s">
        <v>664</v>
      </c>
      <c r="G2038">
        <v>72</v>
      </c>
      <c r="H2038" t="b">
        <v>0</v>
      </c>
      <c r="I2038" t="s">
        <v>9240</v>
      </c>
      <c r="J2038" t="s">
        <v>9103</v>
      </c>
      <c r="K2038" t="s">
        <v>7</v>
      </c>
      <c r="L2038" t="b">
        <v>0</v>
      </c>
      <c r="M2038" t="s">
        <v>12249</v>
      </c>
      <c r="N2038" t="b">
        <v>0</v>
      </c>
      <c r="O2038" t="b">
        <v>0</v>
      </c>
      <c r="P2038" t="b">
        <v>0</v>
      </c>
      <c r="Q2038" t="b">
        <v>1</v>
      </c>
      <c r="R2038" t="s">
        <v>12250</v>
      </c>
      <c r="S2038">
        <v>40</v>
      </c>
      <c r="T2038" t="b">
        <v>0</v>
      </c>
      <c r="V2038" t="s">
        <v>889</v>
      </c>
      <c r="W2038">
        <v>3</v>
      </c>
      <c r="X2038" s="11">
        <v>72</v>
      </c>
      <c r="Y2038">
        <v>1</v>
      </c>
      <c r="Z2038" s="46" cm="1">
        <f t="array" ref="Z2038">IF(V2038="NA",$AD$2,(INDEX($BL$4:$BL$73,MATCH(V2038&amp;W2038,$BK$4:$BK$73&amp;$BJ$4:$BJ$73,0))))</f>
        <v>1.8952516812716581E-2</v>
      </c>
      <c r="AA2038" s="46">
        <f t="shared" si="39"/>
        <v>1.0189525168127165</v>
      </c>
      <c r="AB2038" s="46"/>
    </row>
    <row r="2039" spans="1:28" x14ac:dyDescent="0.25">
      <c r="A2039">
        <v>8038</v>
      </c>
      <c r="B2039" s="1">
        <v>45532.543938900497</v>
      </c>
      <c r="C2039" s="1">
        <v>45532</v>
      </c>
      <c r="D2039" t="s">
        <v>9100</v>
      </c>
      <c r="E2039" t="s">
        <v>9101</v>
      </c>
      <c r="F2039" t="s">
        <v>664</v>
      </c>
      <c r="G2039">
        <v>83</v>
      </c>
      <c r="H2039" t="b">
        <v>0</v>
      </c>
      <c r="I2039" t="s">
        <v>9240</v>
      </c>
      <c r="J2039" t="s">
        <v>9103</v>
      </c>
      <c r="K2039" t="s">
        <v>7</v>
      </c>
      <c r="L2039" t="b">
        <v>0</v>
      </c>
      <c r="M2039" t="s">
        <v>12251</v>
      </c>
      <c r="N2039" t="b">
        <v>0</v>
      </c>
      <c r="O2039" t="b">
        <v>0</v>
      </c>
      <c r="P2039" t="b">
        <v>0</v>
      </c>
      <c r="Q2039" t="b">
        <v>1</v>
      </c>
      <c r="R2039" t="s">
        <v>12252</v>
      </c>
      <c r="S2039">
        <v>40</v>
      </c>
      <c r="T2039" t="b">
        <v>0</v>
      </c>
      <c r="V2039" t="s">
        <v>8</v>
      </c>
      <c r="W2039" t="s">
        <v>8</v>
      </c>
      <c r="X2039" s="11">
        <v>87</v>
      </c>
      <c r="Y2039">
        <v>1</v>
      </c>
      <c r="Z2039" s="46" cm="1">
        <f t="array" ref="Z2039">IF(V2039="NA",$AD$2,(INDEX($BL$4:$BL$73,MATCH(V2039&amp;W2039,$BK$4:$BK$73&amp;$BJ$4:$BJ$73,0))))</f>
        <v>-4.0430703315750931E-2</v>
      </c>
      <c r="AA2039" s="46">
        <f t="shared" si="39"/>
        <v>0.95956929668424906</v>
      </c>
      <c r="AB2039" s="46"/>
    </row>
    <row r="2040" spans="1:28" x14ac:dyDescent="0.25">
      <c r="A2040">
        <v>8039</v>
      </c>
      <c r="B2040" s="1">
        <v>45532.543564942098</v>
      </c>
      <c r="C2040" s="1">
        <v>45532</v>
      </c>
      <c r="D2040" t="s">
        <v>9100</v>
      </c>
      <c r="E2040" t="s">
        <v>9101</v>
      </c>
      <c r="F2040" t="s">
        <v>664</v>
      </c>
      <c r="G2040">
        <v>80</v>
      </c>
      <c r="H2040" t="b">
        <v>0</v>
      </c>
      <c r="I2040" t="s">
        <v>9240</v>
      </c>
      <c r="J2040" t="s">
        <v>9103</v>
      </c>
      <c r="K2040" t="s">
        <v>7</v>
      </c>
      <c r="L2040" t="b">
        <v>0</v>
      </c>
      <c r="M2040" t="s">
        <v>12253</v>
      </c>
      <c r="N2040" t="b">
        <v>0</v>
      </c>
      <c r="O2040" t="b">
        <v>0</v>
      </c>
      <c r="P2040" t="b">
        <v>0</v>
      </c>
      <c r="Q2040" t="b">
        <v>1</v>
      </c>
      <c r="R2040" t="s">
        <v>12254</v>
      </c>
      <c r="S2040">
        <v>40</v>
      </c>
      <c r="T2040" t="b">
        <v>0</v>
      </c>
      <c r="V2040" t="s">
        <v>888</v>
      </c>
      <c r="W2040">
        <v>5</v>
      </c>
      <c r="X2040" s="11">
        <v>82</v>
      </c>
      <c r="Y2040">
        <v>1</v>
      </c>
      <c r="Z2040" s="46" cm="1">
        <f t="array" ref="Z2040">IF(V2040="NA",$AD$2,(INDEX($BL$4:$BL$73,MATCH(V2040&amp;W2040,$BK$4:$BK$73&amp;$BJ$4:$BJ$73,0))))</f>
        <v>4.1970782120221983E-2</v>
      </c>
      <c r="AA2040" s="46">
        <f t="shared" si="39"/>
        <v>1.041970782120222</v>
      </c>
      <c r="AB2040" s="46"/>
    </row>
    <row r="2041" spans="1:28" x14ac:dyDescent="0.25">
      <c r="A2041">
        <v>8042</v>
      </c>
      <c r="B2041" s="1">
        <v>45532.541543958301</v>
      </c>
      <c r="C2041" s="1">
        <v>45532</v>
      </c>
      <c r="D2041" t="s">
        <v>9100</v>
      </c>
      <c r="E2041" t="s">
        <v>9101</v>
      </c>
      <c r="F2041" t="s">
        <v>664</v>
      </c>
      <c r="G2041">
        <v>73</v>
      </c>
      <c r="H2041" t="b">
        <v>0</v>
      </c>
      <c r="I2041" t="s">
        <v>9240</v>
      </c>
      <c r="J2041" t="s">
        <v>9103</v>
      </c>
      <c r="K2041" t="s">
        <v>7</v>
      </c>
      <c r="L2041" t="b">
        <v>0</v>
      </c>
      <c r="M2041" t="s">
        <v>12255</v>
      </c>
      <c r="N2041" t="b">
        <v>0</v>
      </c>
      <c r="O2041" t="b">
        <v>0</v>
      </c>
      <c r="P2041" t="b">
        <v>0</v>
      </c>
      <c r="Q2041" t="b">
        <v>1</v>
      </c>
      <c r="R2041" t="s">
        <v>12256</v>
      </c>
      <c r="S2041">
        <v>40</v>
      </c>
      <c r="T2041" t="b">
        <v>0</v>
      </c>
      <c r="V2041" t="s">
        <v>892</v>
      </c>
      <c r="W2041">
        <v>4</v>
      </c>
      <c r="X2041" s="11">
        <v>77</v>
      </c>
      <c r="Y2041">
        <v>1</v>
      </c>
      <c r="Z2041" s="46" cm="1">
        <f t="array" ref="Z2041">IF(V2041="NA",$AD$2,(INDEX($BL$4:$BL$73,MATCH(V2041&amp;W2041,$BK$4:$BK$73&amp;$BJ$4:$BJ$73,0))))</f>
        <v>1.0498615788681274E-2</v>
      </c>
      <c r="AA2041" s="46">
        <f t="shared" si="39"/>
        <v>1.0104986157886813</v>
      </c>
      <c r="AB2041" s="46"/>
    </row>
    <row r="2042" spans="1:28" x14ac:dyDescent="0.25">
      <c r="A2042">
        <v>8044</v>
      </c>
      <c r="B2042" s="1">
        <v>45532.540821331</v>
      </c>
      <c r="C2042" s="1">
        <v>45532</v>
      </c>
      <c r="D2042" t="s">
        <v>9100</v>
      </c>
      <c r="E2042" t="s">
        <v>9101</v>
      </c>
      <c r="F2042" t="s">
        <v>664</v>
      </c>
      <c r="G2042">
        <v>73</v>
      </c>
      <c r="H2042" t="b">
        <v>0</v>
      </c>
      <c r="I2042" t="s">
        <v>9240</v>
      </c>
      <c r="J2042" t="s">
        <v>9103</v>
      </c>
      <c r="K2042" t="s">
        <v>7</v>
      </c>
      <c r="L2042" t="b">
        <v>0</v>
      </c>
      <c r="M2042" t="s">
        <v>12257</v>
      </c>
      <c r="N2042" t="b">
        <v>0</v>
      </c>
      <c r="O2042" t="b">
        <v>0</v>
      </c>
      <c r="P2042" t="b">
        <v>0</v>
      </c>
      <c r="Q2042" t="b">
        <v>1</v>
      </c>
      <c r="R2042" t="s">
        <v>334</v>
      </c>
      <c r="S2042">
        <v>40</v>
      </c>
      <c r="T2042" t="b">
        <v>0</v>
      </c>
      <c r="V2042" t="s">
        <v>8</v>
      </c>
      <c r="W2042" t="s">
        <v>8</v>
      </c>
      <c r="X2042" s="11">
        <v>77</v>
      </c>
      <c r="Y2042">
        <v>1</v>
      </c>
      <c r="Z2042" s="46" cm="1">
        <f t="array" ref="Z2042">IF(V2042="NA",$AD$2,(INDEX($BL$4:$BL$73,MATCH(V2042&amp;W2042,$BK$4:$BK$73&amp;$BJ$4:$BJ$73,0))))</f>
        <v>-4.0430703315750931E-2</v>
      </c>
      <c r="AA2042" s="46">
        <f t="shared" si="39"/>
        <v>0.95956929668424906</v>
      </c>
      <c r="AB2042" s="46"/>
    </row>
    <row r="2043" spans="1:28" x14ac:dyDescent="0.25">
      <c r="A2043">
        <v>8045</v>
      </c>
      <c r="B2043" s="1">
        <v>45532.539347048601</v>
      </c>
      <c r="C2043" s="1">
        <v>45532</v>
      </c>
      <c r="D2043" t="s">
        <v>9100</v>
      </c>
      <c r="E2043" t="s">
        <v>9101</v>
      </c>
      <c r="F2043" t="s">
        <v>790</v>
      </c>
      <c r="G2043">
        <v>87</v>
      </c>
      <c r="H2043" t="b">
        <v>0</v>
      </c>
      <c r="I2043" t="s">
        <v>9240</v>
      </c>
      <c r="J2043" t="s">
        <v>9103</v>
      </c>
      <c r="K2043" t="s">
        <v>7</v>
      </c>
      <c r="L2043" t="b">
        <v>0</v>
      </c>
      <c r="M2043" t="s">
        <v>12258</v>
      </c>
      <c r="N2043" t="b">
        <v>0</v>
      </c>
      <c r="O2043" t="b">
        <v>0</v>
      </c>
      <c r="P2043" t="b">
        <v>0</v>
      </c>
      <c r="Q2043" t="b">
        <v>1</v>
      </c>
      <c r="R2043" t="s">
        <v>12259</v>
      </c>
      <c r="S2043">
        <v>40</v>
      </c>
      <c r="T2043" t="b">
        <v>0</v>
      </c>
      <c r="V2043" t="s">
        <v>741</v>
      </c>
      <c r="W2043">
        <v>5</v>
      </c>
      <c r="X2043" s="11">
        <v>87</v>
      </c>
      <c r="Y2043">
        <v>1</v>
      </c>
      <c r="Z2043" s="46" cm="1">
        <f t="array" ref="Z2043">IF(V2043="NA",$AD$2,(INDEX($BL$4:$BL$73,MATCH(V2043&amp;W2043,$BK$4:$BK$73&amp;$BJ$4:$BJ$73,0))))</f>
        <v>2.9563914871896368E-3</v>
      </c>
      <c r="AA2043" s="46">
        <f t="shared" si="39"/>
        <v>1.0029563914871897</v>
      </c>
      <c r="AB2043" s="46"/>
    </row>
    <row r="2044" spans="1:28" x14ac:dyDescent="0.25">
      <c r="A2044">
        <v>8049</v>
      </c>
      <c r="B2044" s="1">
        <v>45532.537349050901</v>
      </c>
      <c r="C2044" s="1">
        <v>45532</v>
      </c>
      <c r="D2044" t="s">
        <v>9100</v>
      </c>
      <c r="E2044" t="s">
        <v>9101</v>
      </c>
      <c r="F2044" t="s">
        <v>664</v>
      </c>
      <c r="G2044">
        <v>75</v>
      </c>
      <c r="H2044" t="b">
        <v>0</v>
      </c>
      <c r="I2044" t="s">
        <v>9240</v>
      </c>
      <c r="J2044" t="s">
        <v>9103</v>
      </c>
      <c r="K2044" t="s">
        <v>7</v>
      </c>
      <c r="L2044" t="b">
        <v>0</v>
      </c>
      <c r="M2044" t="s">
        <v>6668</v>
      </c>
      <c r="N2044" t="b">
        <v>0</v>
      </c>
      <c r="O2044" t="b">
        <v>0</v>
      </c>
      <c r="P2044" t="b">
        <v>0</v>
      </c>
      <c r="Q2044" t="b">
        <v>1</v>
      </c>
      <c r="R2044" t="s">
        <v>2627</v>
      </c>
      <c r="S2044">
        <v>40</v>
      </c>
      <c r="T2044" t="b">
        <v>0</v>
      </c>
      <c r="V2044" t="s">
        <v>886</v>
      </c>
      <c r="W2044">
        <v>4</v>
      </c>
      <c r="X2044" s="11">
        <v>77</v>
      </c>
      <c r="Y2044">
        <v>1</v>
      </c>
      <c r="Z2044" s="46" cm="1">
        <f t="array" ref="Z2044">IF(V2044="NA",$AD$2,(INDEX($BL$4:$BL$73,MATCH(V2044&amp;W2044,$BK$4:$BK$73&amp;$BJ$4:$BJ$73,0))))</f>
        <v>1.0498615788681297E-2</v>
      </c>
      <c r="AA2044" s="46">
        <f t="shared" si="39"/>
        <v>1.0104986157886813</v>
      </c>
      <c r="AB2044" s="46"/>
    </row>
    <row r="2045" spans="1:28" x14ac:dyDescent="0.25">
      <c r="A2045">
        <v>8051</v>
      </c>
      <c r="B2045" s="1">
        <v>45532.536771944397</v>
      </c>
      <c r="C2045" s="1">
        <v>45532</v>
      </c>
      <c r="D2045" t="s">
        <v>9100</v>
      </c>
      <c r="E2045" t="s">
        <v>9101</v>
      </c>
      <c r="F2045" t="s">
        <v>664</v>
      </c>
      <c r="G2045">
        <v>84</v>
      </c>
      <c r="H2045" t="b">
        <v>0</v>
      </c>
      <c r="I2045" t="s">
        <v>9240</v>
      </c>
      <c r="J2045" t="s">
        <v>9103</v>
      </c>
      <c r="K2045" t="s">
        <v>7</v>
      </c>
      <c r="L2045" t="b">
        <v>0</v>
      </c>
      <c r="M2045" t="s">
        <v>12260</v>
      </c>
      <c r="N2045" t="b">
        <v>0</v>
      </c>
      <c r="O2045" t="b">
        <v>0</v>
      </c>
      <c r="P2045" t="b">
        <v>0</v>
      </c>
      <c r="Q2045" t="b">
        <v>1</v>
      </c>
      <c r="R2045" t="s">
        <v>12261</v>
      </c>
      <c r="S2045">
        <v>40</v>
      </c>
      <c r="T2045" t="b">
        <v>0</v>
      </c>
      <c r="V2045" t="s">
        <v>658</v>
      </c>
      <c r="W2045">
        <v>5</v>
      </c>
      <c r="X2045" s="11">
        <v>87</v>
      </c>
      <c r="Y2045">
        <v>1</v>
      </c>
      <c r="Z2045" s="46" cm="1">
        <f t="array" ref="Z2045">IF(V2045="NA",$AD$2,(INDEX($BL$4:$BL$73,MATCH(V2045&amp;W2045,$BK$4:$BK$73&amp;$BJ$4:$BJ$73,0))))</f>
        <v>2.9563914871896181E-3</v>
      </c>
      <c r="AA2045" s="46">
        <f t="shared" si="39"/>
        <v>1.0029563914871895</v>
      </c>
      <c r="AB2045" s="46"/>
    </row>
    <row r="2046" spans="1:28" x14ac:dyDescent="0.25">
      <c r="A2046">
        <v>8052</v>
      </c>
      <c r="B2046" s="1">
        <v>45532.536439317097</v>
      </c>
      <c r="C2046" s="1">
        <v>45532</v>
      </c>
      <c r="D2046" t="s">
        <v>9100</v>
      </c>
      <c r="E2046" t="s">
        <v>9101</v>
      </c>
      <c r="F2046" t="s">
        <v>790</v>
      </c>
      <c r="G2046">
        <v>81</v>
      </c>
      <c r="H2046" t="b">
        <v>0</v>
      </c>
      <c r="I2046" t="s">
        <v>9240</v>
      </c>
      <c r="J2046" t="s">
        <v>9103</v>
      </c>
      <c r="K2046" t="s">
        <v>7</v>
      </c>
      <c r="L2046" t="b">
        <v>0</v>
      </c>
      <c r="M2046" t="s">
        <v>12262</v>
      </c>
      <c r="N2046" t="b">
        <v>0</v>
      </c>
      <c r="O2046" t="b">
        <v>0</v>
      </c>
      <c r="P2046" t="b">
        <v>0</v>
      </c>
      <c r="Q2046" t="b">
        <v>1</v>
      </c>
      <c r="R2046" t="s">
        <v>12263</v>
      </c>
      <c r="S2046">
        <v>40</v>
      </c>
      <c r="T2046" t="b">
        <v>0</v>
      </c>
      <c r="V2046" t="s">
        <v>886</v>
      </c>
      <c r="W2046">
        <v>4</v>
      </c>
      <c r="X2046" s="11">
        <v>82</v>
      </c>
      <c r="Y2046">
        <v>1</v>
      </c>
      <c r="Z2046" s="46" cm="1">
        <f t="array" ref="Z2046">IF(V2046="NA",$AD$2,(INDEX($BL$4:$BL$73,MATCH(V2046&amp;W2046,$BK$4:$BK$73&amp;$BJ$4:$BJ$73,0))))</f>
        <v>1.0498615788681297E-2</v>
      </c>
      <c r="AA2046" s="46">
        <f t="shared" si="39"/>
        <v>1.0104986157886813</v>
      </c>
      <c r="AB2046" s="46"/>
    </row>
    <row r="2047" spans="1:28" x14ac:dyDescent="0.25">
      <c r="A2047">
        <v>8053</v>
      </c>
      <c r="B2047" s="1">
        <v>45532.536191111103</v>
      </c>
      <c r="C2047" s="1">
        <v>45532</v>
      </c>
      <c r="D2047" t="s">
        <v>9100</v>
      </c>
      <c r="E2047" t="s">
        <v>9101</v>
      </c>
      <c r="F2047" t="s">
        <v>790</v>
      </c>
      <c r="G2047">
        <v>83</v>
      </c>
      <c r="H2047" t="b">
        <v>0</v>
      </c>
      <c r="I2047" t="s">
        <v>9240</v>
      </c>
      <c r="J2047" t="s">
        <v>9103</v>
      </c>
      <c r="K2047" t="s">
        <v>7</v>
      </c>
      <c r="L2047" t="b">
        <v>0</v>
      </c>
      <c r="M2047" t="s">
        <v>12264</v>
      </c>
      <c r="N2047" t="b">
        <v>0</v>
      </c>
      <c r="O2047" t="b">
        <v>0</v>
      </c>
      <c r="P2047" t="b">
        <v>0</v>
      </c>
      <c r="Q2047" t="b">
        <v>1</v>
      </c>
      <c r="R2047" t="s">
        <v>12265</v>
      </c>
      <c r="S2047">
        <v>40</v>
      </c>
      <c r="T2047" t="b">
        <v>0</v>
      </c>
      <c r="V2047" t="s">
        <v>892</v>
      </c>
      <c r="W2047">
        <v>4</v>
      </c>
      <c r="X2047" s="11">
        <v>87</v>
      </c>
      <c r="Y2047">
        <v>1</v>
      </c>
      <c r="Z2047" s="46" cm="1">
        <f t="array" ref="Z2047">IF(V2047="NA",$AD$2,(INDEX($BL$4:$BL$73,MATCH(V2047&amp;W2047,$BK$4:$BK$73&amp;$BJ$4:$BJ$73,0))))</f>
        <v>1.0498615788681274E-2</v>
      </c>
      <c r="AA2047" s="46">
        <f t="shared" si="39"/>
        <v>1.0104986157886813</v>
      </c>
      <c r="AB2047" s="46"/>
    </row>
    <row r="2048" spans="1:28" x14ac:dyDescent="0.25">
      <c r="A2048">
        <v>8054</v>
      </c>
      <c r="B2048" s="1">
        <v>45532.535777789402</v>
      </c>
      <c r="C2048" s="1">
        <v>45532</v>
      </c>
      <c r="D2048" t="s">
        <v>9100</v>
      </c>
      <c r="E2048" t="s">
        <v>9101</v>
      </c>
      <c r="F2048" t="s">
        <v>790</v>
      </c>
      <c r="G2048">
        <v>75</v>
      </c>
      <c r="H2048" t="b">
        <v>0</v>
      </c>
      <c r="I2048" t="s">
        <v>9240</v>
      </c>
      <c r="J2048" t="s">
        <v>9103</v>
      </c>
      <c r="K2048" t="s">
        <v>7</v>
      </c>
      <c r="L2048" t="b">
        <v>0</v>
      </c>
      <c r="M2048" t="s">
        <v>12266</v>
      </c>
      <c r="N2048" t="b">
        <v>0</v>
      </c>
      <c r="O2048" t="b">
        <v>0</v>
      </c>
      <c r="P2048" t="b">
        <v>0</v>
      </c>
      <c r="Q2048" t="b">
        <v>1</v>
      </c>
      <c r="R2048" t="s">
        <v>12267</v>
      </c>
      <c r="S2048">
        <v>40</v>
      </c>
      <c r="T2048" t="b">
        <v>0</v>
      </c>
      <c r="V2048" t="s">
        <v>8</v>
      </c>
      <c r="W2048" t="s">
        <v>8</v>
      </c>
      <c r="X2048" s="11">
        <v>77</v>
      </c>
      <c r="Y2048">
        <v>1</v>
      </c>
      <c r="Z2048" s="46" cm="1">
        <f t="array" ref="Z2048">IF(V2048="NA",$AD$2,(INDEX($BL$4:$BL$73,MATCH(V2048&amp;W2048,$BK$4:$BK$73&amp;$BJ$4:$BJ$73,0))))</f>
        <v>-4.0430703315750931E-2</v>
      </c>
      <c r="AA2048" s="46">
        <f t="shared" si="39"/>
        <v>0.95956929668424906</v>
      </c>
      <c r="AB2048" s="46"/>
    </row>
    <row r="2049" spans="1:28" x14ac:dyDescent="0.25">
      <c r="A2049">
        <v>8055</v>
      </c>
      <c r="B2049" s="1">
        <v>45532.534165821802</v>
      </c>
      <c r="C2049" s="1">
        <v>45532</v>
      </c>
      <c r="D2049" t="s">
        <v>9100</v>
      </c>
      <c r="E2049" t="s">
        <v>9101</v>
      </c>
      <c r="F2049" t="s">
        <v>790</v>
      </c>
      <c r="G2049">
        <v>86</v>
      </c>
      <c r="H2049" t="b">
        <v>0</v>
      </c>
      <c r="I2049" t="s">
        <v>9240</v>
      </c>
      <c r="J2049" t="s">
        <v>9103</v>
      </c>
      <c r="K2049" t="s">
        <v>7</v>
      </c>
      <c r="L2049" t="b">
        <v>0</v>
      </c>
      <c r="M2049" t="s">
        <v>6667</v>
      </c>
      <c r="N2049" t="b">
        <v>0</v>
      </c>
      <c r="O2049" t="b">
        <v>0</v>
      </c>
      <c r="P2049" t="b">
        <v>0</v>
      </c>
      <c r="Q2049" t="b">
        <v>1</v>
      </c>
      <c r="R2049" t="s">
        <v>2625</v>
      </c>
      <c r="S2049">
        <v>40</v>
      </c>
      <c r="T2049" t="b">
        <v>0</v>
      </c>
      <c r="V2049" t="s">
        <v>893</v>
      </c>
      <c r="W2049">
        <v>4</v>
      </c>
      <c r="X2049" s="11">
        <v>87</v>
      </c>
      <c r="Y2049">
        <v>1</v>
      </c>
      <c r="Z2049" s="46" cm="1">
        <f t="array" ref="Z2049">IF(V2049="NA",$AD$2,(INDEX($BL$4:$BL$73,MATCH(V2049&amp;W2049,$BK$4:$BK$73&amp;$BJ$4:$BJ$73,0))))</f>
        <v>1.0498615788681286E-2</v>
      </c>
      <c r="AA2049" s="46">
        <f t="shared" si="39"/>
        <v>1.0104986157886813</v>
      </c>
      <c r="AB2049" s="46"/>
    </row>
    <row r="2050" spans="1:28" x14ac:dyDescent="0.25">
      <c r="A2050">
        <v>8060</v>
      </c>
      <c r="B2050" s="1">
        <v>45532.533045937504</v>
      </c>
      <c r="C2050" s="1">
        <v>45532</v>
      </c>
      <c r="D2050" t="s">
        <v>9100</v>
      </c>
      <c r="E2050" t="s">
        <v>9101</v>
      </c>
      <c r="F2050" t="s">
        <v>664</v>
      </c>
      <c r="G2050">
        <v>74</v>
      </c>
      <c r="H2050" t="b">
        <v>0</v>
      </c>
      <c r="I2050" t="s">
        <v>9240</v>
      </c>
      <c r="J2050" t="s">
        <v>9103</v>
      </c>
      <c r="K2050" t="s">
        <v>7</v>
      </c>
      <c r="L2050" t="b">
        <v>0</v>
      </c>
      <c r="M2050" t="s">
        <v>12268</v>
      </c>
      <c r="N2050" t="b">
        <v>0</v>
      </c>
      <c r="O2050" t="b">
        <v>0</v>
      </c>
      <c r="P2050" t="b">
        <v>0</v>
      </c>
      <c r="Q2050" t="b">
        <v>1</v>
      </c>
      <c r="R2050" t="s">
        <v>12269</v>
      </c>
      <c r="S2050">
        <v>40</v>
      </c>
      <c r="T2050" t="b">
        <v>0</v>
      </c>
      <c r="V2050" t="s">
        <v>743</v>
      </c>
      <c r="W2050">
        <v>4</v>
      </c>
      <c r="X2050" s="11">
        <v>77</v>
      </c>
      <c r="Y2050">
        <v>1</v>
      </c>
      <c r="Z2050" s="46" cm="1">
        <f t="array" ref="Z2050">IF(V2050="NA",$AD$2,(INDEX($BL$4:$BL$73,MATCH(V2050&amp;W2050,$BK$4:$BK$73&amp;$BJ$4:$BJ$73,0))))</f>
        <v>1.1678733304575811E-2</v>
      </c>
      <c r="AA2050" s="46">
        <f t="shared" si="39"/>
        <v>1.0116787333045758</v>
      </c>
      <c r="AB2050" s="46"/>
    </row>
    <row r="2051" spans="1:28" x14ac:dyDescent="0.25">
      <c r="A2051">
        <v>8061</v>
      </c>
      <c r="B2051" s="1">
        <v>45532.532765821801</v>
      </c>
      <c r="C2051" s="1">
        <v>45532</v>
      </c>
      <c r="D2051" t="s">
        <v>9100</v>
      </c>
      <c r="E2051" t="s">
        <v>9101</v>
      </c>
      <c r="F2051" t="s">
        <v>664</v>
      </c>
      <c r="G2051">
        <v>76</v>
      </c>
      <c r="H2051" t="b">
        <v>0</v>
      </c>
      <c r="I2051" t="s">
        <v>9240</v>
      </c>
      <c r="J2051" t="s">
        <v>9103</v>
      </c>
      <c r="K2051" t="s">
        <v>7</v>
      </c>
      <c r="L2051" t="b">
        <v>0</v>
      </c>
      <c r="M2051" t="s">
        <v>12270</v>
      </c>
      <c r="N2051" t="b">
        <v>0</v>
      </c>
      <c r="O2051" t="b">
        <v>0</v>
      </c>
      <c r="P2051" t="b">
        <v>0</v>
      </c>
      <c r="Q2051" t="b">
        <v>1</v>
      </c>
      <c r="R2051" t="s">
        <v>12271</v>
      </c>
      <c r="S2051">
        <v>40</v>
      </c>
      <c r="T2051" t="b">
        <v>0</v>
      </c>
      <c r="V2051" t="s">
        <v>8</v>
      </c>
      <c r="W2051" t="s">
        <v>8</v>
      </c>
      <c r="X2051" s="11">
        <v>77</v>
      </c>
      <c r="Y2051">
        <v>1</v>
      </c>
      <c r="Z2051" s="46" cm="1">
        <f t="array" ref="Z2051">IF(V2051="NA",$AD$2,(INDEX($BL$4:$BL$73,MATCH(V2051&amp;W2051,$BK$4:$BK$73&amp;$BJ$4:$BJ$73,0))))</f>
        <v>-4.0430703315750931E-2</v>
      </c>
      <c r="AA2051" s="46">
        <f t="shared" si="39"/>
        <v>0.95956929668424906</v>
      </c>
      <c r="AB2051" s="46"/>
    </row>
    <row r="2052" spans="1:28" x14ac:dyDescent="0.25">
      <c r="A2052">
        <v>8062</v>
      </c>
      <c r="B2052" s="1">
        <v>45532.532415335598</v>
      </c>
      <c r="C2052" s="1">
        <v>45532</v>
      </c>
      <c r="D2052" t="s">
        <v>9100</v>
      </c>
      <c r="E2052" t="s">
        <v>9101</v>
      </c>
      <c r="F2052" t="s">
        <v>664</v>
      </c>
      <c r="G2052">
        <v>77</v>
      </c>
      <c r="H2052" t="b">
        <v>0</v>
      </c>
      <c r="I2052" t="s">
        <v>9240</v>
      </c>
      <c r="J2052" t="s">
        <v>9103</v>
      </c>
      <c r="K2052" t="s">
        <v>7</v>
      </c>
      <c r="L2052" t="b">
        <v>0</v>
      </c>
      <c r="M2052" t="s">
        <v>6666</v>
      </c>
      <c r="N2052" t="b">
        <v>0</v>
      </c>
      <c r="O2052" t="b">
        <v>0</v>
      </c>
      <c r="P2052" t="b">
        <v>0</v>
      </c>
      <c r="Q2052" t="b">
        <v>1</v>
      </c>
      <c r="R2052" t="s">
        <v>2623</v>
      </c>
      <c r="S2052">
        <v>40</v>
      </c>
      <c r="T2052" t="b">
        <v>0</v>
      </c>
      <c r="V2052" t="s">
        <v>889</v>
      </c>
      <c r="W2052">
        <v>4</v>
      </c>
      <c r="X2052" s="11">
        <v>77</v>
      </c>
      <c r="Y2052">
        <v>1</v>
      </c>
      <c r="Z2052" s="46" cm="1">
        <f t="array" ref="Z2052">IF(V2052="NA",$AD$2,(INDEX($BL$4:$BL$73,MATCH(V2052&amp;W2052,$BK$4:$BK$73&amp;$BJ$4:$BJ$73,0))))</f>
        <v>1.0498615788681227E-2</v>
      </c>
      <c r="AA2052" s="46">
        <f t="shared" ref="AA2052:AA2115" si="40">Y2052+Z2052</f>
        <v>1.0104986157886813</v>
      </c>
      <c r="AB2052" s="46"/>
    </row>
    <row r="2053" spans="1:28" x14ac:dyDescent="0.25">
      <c r="A2053">
        <v>8063</v>
      </c>
      <c r="B2053" s="1">
        <v>45532.532095590301</v>
      </c>
      <c r="C2053" s="1">
        <v>45532</v>
      </c>
      <c r="D2053" t="s">
        <v>9100</v>
      </c>
      <c r="E2053" t="s">
        <v>9101</v>
      </c>
      <c r="F2053" t="s">
        <v>790</v>
      </c>
      <c r="G2053">
        <v>75</v>
      </c>
      <c r="H2053" t="b">
        <v>0</v>
      </c>
      <c r="I2053" t="s">
        <v>9240</v>
      </c>
      <c r="J2053" t="s">
        <v>9103</v>
      </c>
      <c r="K2053" t="s">
        <v>7</v>
      </c>
      <c r="L2053" t="b">
        <v>0</v>
      </c>
      <c r="M2053" t="s">
        <v>12272</v>
      </c>
      <c r="N2053" t="b">
        <v>0</v>
      </c>
      <c r="O2053" t="b">
        <v>0</v>
      </c>
      <c r="P2053" t="b">
        <v>0</v>
      </c>
      <c r="Q2053" t="b">
        <v>1</v>
      </c>
      <c r="R2053" t="s">
        <v>12273</v>
      </c>
      <c r="S2053">
        <v>40</v>
      </c>
      <c r="T2053" t="b">
        <v>0</v>
      </c>
      <c r="V2053" t="s">
        <v>886</v>
      </c>
      <c r="W2053">
        <v>4</v>
      </c>
      <c r="X2053" s="11">
        <v>77</v>
      </c>
      <c r="Y2053">
        <v>1</v>
      </c>
      <c r="Z2053" s="46" cm="1">
        <f t="array" ref="Z2053">IF(V2053="NA",$AD$2,(INDEX($BL$4:$BL$73,MATCH(V2053&amp;W2053,$BK$4:$BK$73&amp;$BJ$4:$BJ$73,0))))</f>
        <v>1.0498615788681297E-2</v>
      </c>
      <c r="AA2053" s="46">
        <f t="shared" si="40"/>
        <v>1.0104986157886813</v>
      </c>
      <c r="AB2053" s="46"/>
    </row>
    <row r="2054" spans="1:28" x14ac:dyDescent="0.25">
      <c r="A2054">
        <v>8064</v>
      </c>
      <c r="B2054" s="1">
        <v>45532.531768020803</v>
      </c>
      <c r="C2054" s="1">
        <v>45532</v>
      </c>
      <c r="D2054" t="s">
        <v>9100</v>
      </c>
      <c r="E2054" t="s">
        <v>9101</v>
      </c>
      <c r="F2054" t="s">
        <v>664</v>
      </c>
      <c r="G2054">
        <v>78</v>
      </c>
      <c r="H2054" t="b">
        <v>0</v>
      </c>
      <c r="I2054" t="s">
        <v>9240</v>
      </c>
      <c r="J2054" t="s">
        <v>9103</v>
      </c>
      <c r="K2054" t="s">
        <v>7</v>
      </c>
      <c r="L2054" t="b">
        <v>0</v>
      </c>
      <c r="M2054" t="s">
        <v>12274</v>
      </c>
      <c r="N2054" t="b">
        <v>0</v>
      </c>
      <c r="O2054" t="b">
        <v>0</v>
      </c>
      <c r="P2054" t="b">
        <v>0</v>
      </c>
      <c r="Q2054" t="b">
        <v>1</v>
      </c>
      <c r="R2054" t="s">
        <v>12275</v>
      </c>
      <c r="S2054">
        <v>40</v>
      </c>
      <c r="T2054" t="b">
        <v>0</v>
      </c>
      <c r="V2054" t="s">
        <v>8</v>
      </c>
      <c r="W2054" t="s">
        <v>8</v>
      </c>
      <c r="X2054" s="11">
        <v>82</v>
      </c>
      <c r="Y2054">
        <v>1</v>
      </c>
      <c r="Z2054" s="46" cm="1">
        <f t="array" ref="Z2054">IF(V2054="NA",$AD$2,(INDEX($BL$4:$BL$73,MATCH(V2054&amp;W2054,$BK$4:$BK$73&amp;$BJ$4:$BJ$73,0))))</f>
        <v>-4.0430703315750931E-2</v>
      </c>
      <c r="AA2054" s="46">
        <f t="shared" si="40"/>
        <v>0.95956929668424906</v>
      </c>
      <c r="AB2054" s="46"/>
    </row>
    <row r="2055" spans="1:28" x14ac:dyDescent="0.25">
      <c r="A2055">
        <v>8067</v>
      </c>
      <c r="B2055" s="1">
        <v>45532.529391909702</v>
      </c>
      <c r="C2055" s="1">
        <v>45532</v>
      </c>
      <c r="D2055" t="s">
        <v>9100</v>
      </c>
      <c r="E2055" t="s">
        <v>12276</v>
      </c>
      <c r="F2055" t="s">
        <v>664</v>
      </c>
      <c r="G2055">
        <v>72</v>
      </c>
      <c r="H2055" t="b">
        <v>0</v>
      </c>
      <c r="I2055" t="s">
        <v>9240</v>
      </c>
      <c r="J2055" t="s">
        <v>9103</v>
      </c>
      <c r="K2055" t="s">
        <v>9</v>
      </c>
      <c r="L2055" t="b">
        <v>0</v>
      </c>
      <c r="N2055" t="b">
        <v>0</v>
      </c>
      <c r="O2055" t="b">
        <v>0</v>
      </c>
      <c r="P2055" t="b">
        <v>0</v>
      </c>
      <c r="Q2055" t="b">
        <v>0</v>
      </c>
      <c r="S2055">
        <v>40</v>
      </c>
      <c r="T2055" t="b">
        <v>0</v>
      </c>
      <c r="U2055" t="s">
        <v>12277</v>
      </c>
      <c r="V2055" t="s">
        <v>8</v>
      </c>
      <c r="W2055" t="s">
        <v>8</v>
      </c>
      <c r="X2055" s="11">
        <v>72</v>
      </c>
      <c r="Y2055">
        <v>1</v>
      </c>
      <c r="Z2055" s="46" cm="1">
        <f t="array" ref="Z2055">IF(V2055="NA",$AD$2,(INDEX($BL$4:$BL$73,MATCH(V2055&amp;W2055,$BK$4:$BK$73&amp;$BJ$4:$BJ$73,0))))</f>
        <v>-4.0430703315750931E-2</v>
      </c>
      <c r="AA2055" s="46">
        <f t="shared" si="40"/>
        <v>0.95956929668424906</v>
      </c>
      <c r="AB2055" s="46"/>
    </row>
    <row r="2056" spans="1:28" x14ac:dyDescent="0.25">
      <c r="A2056">
        <v>8069</v>
      </c>
      <c r="B2056" s="1">
        <v>45532.528892025497</v>
      </c>
      <c r="C2056" s="1">
        <v>45532</v>
      </c>
      <c r="D2056" t="s">
        <v>9100</v>
      </c>
      <c r="E2056" t="s">
        <v>9101</v>
      </c>
      <c r="F2056" t="s">
        <v>664</v>
      </c>
      <c r="G2056">
        <v>74</v>
      </c>
      <c r="H2056" t="b">
        <v>0</v>
      </c>
      <c r="I2056" t="s">
        <v>9240</v>
      </c>
      <c r="J2056" t="s">
        <v>9103</v>
      </c>
      <c r="K2056" t="s">
        <v>7</v>
      </c>
      <c r="L2056" t="b">
        <v>0</v>
      </c>
      <c r="M2056" t="s">
        <v>6665</v>
      </c>
      <c r="N2056" t="b">
        <v>0</v>
      </c>
      <c r="O2056" t="b">
        <v>0</v>
      </c>
      <c r="P2056" t="b">
        <v>0</v>
      </c>
      <c r="Q2056" t="b">
        <v>1</v>
      </c>
      <c r="R2056" t="s">
        <v>1268</v>
      </c>
      <c r="S2056">
        <v>40</v>
      </c>
      <c r="T2056" t="b">
        <v>0</v>
      </c>
      <c r="V2056" t="s">
        <v>741</v>
      </c>
      <c r="W2056">
        <v>4</v>
      </c>
      <c r="X2056" s="11">
        <v>77</v>
      </c>
      <c r="Y2056">
        <v>1</v>
      </c>
      <c r="Z2056" s="46" cm="1">
        <f t="array" ref="Z2056">IF(V2056="NA",$AD$2,(INDEX($BL$4:$BL$73,MATCH(V2056&amp;W2056,$BK$4:$BK$73&amp;$BJ$4:$BJ$73,0))))</f>
        <v>1.1678733304575806E-2</v>
      </c>
      <c r="AA2056" s="46">
        <f t="shared" si="40"/>
        <v>1.0116787333045758</v>
      </c>
      <c r="AB2056" s="46"/>
    </row>
    <row r="2057" spans="1:28" x14ac:dyDescent="0.25">
      <c r="A2057">
        <v>8073</v>
      </c>
      <c r="B2057" s="1">
        <v>45532.527924513903</v>
      </c>
      <c r="C2057" s="1">
        <v>45532</v>
      </c>
      <c r="D2057" t="s">
        <v>9100</v>
      </c>
      <c r="E2057" t="s">
        <v>9101</v>
      </c>
      <c r="F2057" t="s">
        <v>664</v>
      </c>
      <c r="G2057">
        <v>71</v>
      </c>
      <c r="H2057" t="b">
        <v>0</v>
      </c>
      <c r="I2057" t="s">
        <v>9240</v>
      </c>
      <c r="J2057" t="s">
        <v>9103</v>
      </c>
      <c r="K2057" t="s">
        <v>7</v>
      </c>
      <c r="L2057" t="b">
        <v>0</v>
      </c>
      <c r="M2057" t="s">
        <v>12278</v>
      </c>
      <c r="N2057" t="b">
        <v>0</v>
      </c>
      <c r="O2057" t="b">
        <v>0</v>
      </c>
      <c r="P2057" t="b">
        <v>0</v>
      </c>
      <c r="Q2057" t="b">
        <v>1</v>
      </c>
      <c r="R2057" t="s">
        <v>12279</v>
      </c>
      <c r="S2057">
        <v>40</v>
      </c>
      <c r="T2057" t="b">
        <v>0</v>
      </c>
      <c r="V2057" t="s">
        <v>889</v>
      </c>
      <c r="W2057">
        <v>4</v>
      </c>
      <c r="X2057" s="11">
        <v>72</v>
      </c>
      <c r="Y2057">
        <v>1</v>
      </c>
      <c r="Z2057" s="46" cm="1">
        <f t="array" ref="Z2057">IF(V2057="NA",$AD$2,(INDEX($BL$4:$BL$73,MATCH(V2057&amp;W2057,$BK$4:$BK$73&amp;$BJ$4:$BJ$73,0))))</f>
        <v>1.0498615788681227E-2</v>
      </c>
      <c r="AA2057" s="46">
        <f t="shared" si="40"/>
        <v>1.0104986157886813</v>
      </c>
      <c r="AB2057" s="46"/>
    </row>
    <row r="2058" spans="1:28" x14ac:dyDescent="0.25">
      <c r="A2058">
        <v>8076</v>
      </c>
      <c r="B2058" s="1">
        <v>45532.5272170139</v>
      </c>
      <c r="C2058" s="1">
        <v>45532</v>
      </c>
      <c r="D2058" t="s">
        <v>9100</v>
      </c>
      <c r="E2058" t="s">
        <v>9101</v>
      </c>
      <c r="F2058" t="s">
        <v>790</v>
      </c>
      <c r="G2058">
        <v>83</v>
      </c>
      <c r="H2058" t="b">
        <v>0</v>
      </c>
      <c r="I2058" t="s">
        <v>9240</v>
      </c>
      <c r="J2058" t="s">
        <v>9103</v>
      </c>
      <c r="K2058" t="s">
        <v>7</v>
      </c>
      <c r="L2058" t="b">
        <v>0</v>
      </c>
      <c r="M2058" t="s">
        <v>12280</v>
      </c>
      <c r="N2058" t="b">
        <v>0</v>
      </c>
      <c r="O2058" t="b">
        <v>0</v>
      </c>
      <c r="P2058" t="b">
        <v>0</v>
      </c>
      <c r="Q2058" t="b">
        <v>1</v>
      </c>
      <c r="R2058" t="s">
        <v>12281</v>
      </c>
      <c r="S2058">
        <v>40</v>
      </c>
      <c r="T2058" t="b">
        <v>0</v>
      </c>
      <c r="V2058" t="s">
        <v>743</v>
      </c>
      <c r="W2058">
        <v>4</v>
      </c>
      <c r="X2058" s="11">
        <v>87</v>
      </c>
      <c r="Y2058">
        <v>1</v>
      </c>
      <c r="Z2058" s="46" cm="1">
        <f t="array" ref="Z2058">IF(V2058="NA",$AD$2,(INDEX($BL$4:$BL$73,MATCH(V2058&amp;W2058,$BK$4:$BK$73&amp;$BJ$4:$BJ$73,0))))</f>
        <v>1.1678733304575811E-2</v>
      </c>
      <c r="AA2058" s="46">
        <f t="shared" si="40"/>
        <v>1.0116787333045758</v>
      </c>
      <c r="AB2058" s="46"/>
    </row>
    <row r="2059" spans="1:28" x14ac:dyDescent="0.25">
      <c r="A2059">
        <v>8077</v>
      </c>
      <c r="B2059" s="1">
        <v>45532.526857835597</v>
      </c>
      <c r="C2059" s="1">
        <v>45532</v>
      </c>
      <c r="D2059" t="s">
        <v>9100</v>
      </c>
      <c r="E2059" t="s">
        <v>9101</v>
      </c>
      <c r="F2059" t="s">
        <v>790</v>
      </c>
      <c r="G2059">
        <v>77</v>
      </c>
      <c r="H2059" t="b">
        <v>0</v>
      </c>
      <c r="I2059" t="s">
        <v>9240</v>
      </c>
      <c r="J2059" t="s">
        <v>9103</v>
      </c>
      <c r="K2059" t="s">
        <v>7</v>
      </c>
      <c r="L2059" t="b">
        <v>0</v>
      </c>
      <c r="M2059" t="s">
        <v>12282</v>
      </c>
      <c r="N2059" t="b">
        <v>0</v>
      </c>
      <c r="O2059" t="b">
        <v>0</v>
      </c>
      <c r="P2059" t="b">
        <v>0</v>
      </c>
      <c r="Q2059" t="b">
        <v>1</v>
      </c>
      <c r="R2059" t="s">
        <v>12283</v>
      </c>
      <c r="S2059">
        <v>40</v>
      </c>
      <c r="T2059" t="b">
        <v>0</v>
      </c>
      <c r="V2059" t="s">
        <v>886</v>
      </c>
      <c r="W2059">
        <v>5</v>
      </c>
      <c r="X2059" s="11">
        <v>77</v>
      </c>
      <c r="Y2059">
        <v>1</v>
      </c>
      <c r="Z2059" s="46" cm="1">
        <f t="array" ref="Z2059">IF(V2059="NA",$AD$2,(INDEX($BL$4:$BL$73,MATCH(V2059&amp;W2059,$BK$4:$BK$73&amp;$BJ$4:$BJ$73,0))))</f>
        <v>4.1970782120221983E-2</v>
      </c>
      <c r="AA2059" s="46">
        <f t="shared" si="40"/>
        <v>1.041970782120222</v>
      </c>
      <c r="AB2059" s="46"/>
    </row>
    <row r="2060" spans="1:28" x14ac:dyDescent="0.25">
      <c r="A2060">
        <v>8079</v>
      </c>
      <c r="B2060" s="1">
        <v>45532.526356817099</v>
      </c>
      <c r="C2060" s="1">
        <v>45532</v>
      </c>
      <c r="D2060" t="s">
        <v>9100</v>
      </c>
      <c r="E2060" t="s">
        <v>9101</v>
      </c>
      <c r="F2060" t="s">
        <v>790</v>
      </c>
      <c r="G2060">
        <v>86</v>
      </c>
      <c r="H2060" t="b">
        <v>0</v>
      </c>
      <c r="I2060" t="s">
        <v>9240</v>
      </c>
      <c r="J2060" t="s">
        <v>9103</v>
      </c>
      <c r="K2060" t="s">
        <v>7</v>
      </c>
      <c r="L2060" t="b">
        <v>0</v>
      </c>
      <c r="M2060" t="s">
        <v>12284</v>
      </c>
      <c r="N2060" t="b">
        <v>0</v>
      </c>
      <c r="O2060" t="b">
        <v>0</v>
      </c>
      <c r="P2060" t="b">
        <v>0</v>
      </c>
      <c r="Q2060" t="b">
        <v>1</v>
      </c>
      <c r="R2060" t="s">
        <v>12285</v>
      </c>
      <c r="S2060">
        <v>40</v>
      </c>
      <c r="T2060" t="b">
        <v>0</v>
      </c>
      <c r="V2060" t="s">
        <v>8</v>
      </c>
      <c r="W2060" t="s">
        <v>8</v>
      </c>
      <c r="X2060" s="11">
        <v>87</v>
      </c>
      <c r="Y2060">
        <v>1</v>
      </c>
      <c r="Z2060" s="46" cm="1">
        <f t="array" ref="Z2060">IF(V2060="NA",$AD$2,(INDEX($BL$4:$BL$73,MATCH(V2060&amp;W2060,$BK$4:$BK$73&amp;$BJ$4:$BJ$73,0))))</f>
        <v>-4.0430703315750931E-2</v>
      </c>
      <c r="AA2060" s="46">
        <f t="shared" si="40"/>
        <v>0.95956929668424906</v>
      </c>
      <c r="AB2060" s="46"/>
    </row>
    <row r="2061" spans="1:28" x14ac:dyDescent="0.25">
      <c r="A2061">
        <v>8080</v>
      </c>
      <c r="B2061" s="1">
        <v>45532.526084131903</v>
      </c>
      <c r="C2061" s="1">
        <v>45532</v>
      </c>
      <c r="D2061" t="s">
        <v>9100</v>
      </c>
      <c r="E2061" t="s">
        <v>9101</v>
      </c>
      <c r="F2061" t="s">
        <v>664</v>
      </c>
      <c r="G2061">
        <v>83</v>
      </c>
      <c r="H2061" t="b">
        <v>0</v>
      </c>
      <c r="I2061" t="s">
        <v>9240</v>
      </c>
      <c r="J2061" t="s">
        <v>9103</v>
      </c>
      <c r="K2061" t="s">
        <v>7</v>
      </c>
      <c r="L2061" t="b">
        <v>0</v>
      </c>
      <c r="M2061" t="s">
        <v>12286</v>
      </c>
      <c r="N2061" t="b">
        <v>0</v>
      </c>
      <c r="O2061" t="b">
        <v>0</v>
      </c>
      <c r="P2061" t="b">
        <v>0</v>
      </c>
      <c r="Q2061" t="b">
        <v>1</v>
      </c>
      <c r="R2061" t="s">
        <v>12287</v>
      </c>
      <c r="S2061">
        <v>40</v>
      </c>
      <c r="T2061" t="b">
        <v>0</v>
      </c>
      <c r="V2061" t="s">
        <v>8</v>
      </c>
      <c r="W2061" t="s">
        <v>8</v>
      </c>
      <c r="X2061" s="11">
        <v>87</v>
      </c>
      <c r="Y2061">
        <v>1</v>
      </c>
      <c r="Z2061" s="46" cm="1">
        <f t="array" ref="Z2061">IF(V2061="NA",$AD$2,(INDEX($BL$4:$BL$73,MATCH(V2061&amp;W2061,$BK$4:$BK$73&amp;$BJ$4:$BJ$73,0))))</f>
        <v>-4.0430703315750931E-2</v>
      </c>
      <c r="AA2061" s="46">
        <f t="shared" si="40"/>
        <v>0.95956929668424906</v>
      </c>
      <c r="AB2061" s="46"/>
    </row>
    <row r="2062" spans="1:28" x14ac:dyDescent="0.25">
      <c r="A2062">
        <v>8081</v>
      </c>
      <c r="B2062" s="1">
        <v>45532.524656689799</v>
      </c>
      <c r="C2062" s="1">
        <v>45532</v>
      </c>
      <c r="D2062" t="s">
        <v>9100</v>
      </c>
      <c r="E2062" t="s">
        <v>9101</v>
      </c>
      <c r="F2062" t="s">
        <v>664</v>
      </c>
      <c r="G2062">
        <v>72</v>
      </c>
      <c r="H2062" t="b">
        <v>0</v>
      </c>
      <c r="I2062" t="s">
        <v>9240</v>
      </c>
      <c r="J2062" t="s">
        <v>9103</v>
      </c>
      <c r="K2062" t="s">
        <v>7</v>
      </c>
      <c r="L2062" t="b">
        <v>0</v>
      </c>
      <c r="M2062" t="s">
        <v>6664</v>
      </c>
      <c r="N2062" t="b">
        <v>0</v>
      </c>
      <c r="O2062" t="b">
        <v>0</v>
      </c>
      <c r="P2062" t="b">
        <v>0</v>
      </c>
      <c r="Q2062" t="b">
        <v>1</v>
      </c>
      <c r="R2062" t="s">
        <v>1266</v>
      </c>
      <c r="S2062">
        <v>40</v>
      </c>
      <c r="T2062" t="b">
        <v>0</v>
      </c>
      <c r="V2062" t="s">
        <v>886</v>
      </c>
      <c r="W2062">
        <v>5</v>
      </c>
      <c r="X2062" s="11">
        <v>72</v>
      </c>
      <c r="Y2062">
        <v>1</v>
      </c>
      <c r="Z2062" s="46" cm="1">
        <f t="array" ref="Z2062">IF(V2062="NA",$AD$2,(INDEX($BL$4:$BL$73,MATCH(V2062&amp;W2062,$BK$4:$BK$73&amp;$BJ$4:$BJ$73,0))))</f>
        <v>4.1970782120221983E-2</v>
      </c>
      <c r="AA2062" s="46">
        <f t="shared" si="40"/>
        <v>1.041970782120222</v>
      </c>
      <c r="AB2062" s="46"/>
    </row>
    <row r="2063" spans="1:28" x14ac:dyDescent="0.25">
      <c r="A2063">
        <v>8084</v>
      </c>
      <c r="B2063" s="1">
        <v>45532.523899687498</v>
      </c>
      <c r="C2063" s="1">
        <v>45532</v>
      </c>
      <c r="D2063" t="s">
        <v>9100</v>
      </c>
      <c r="E2063" t="s">
        <v>9101</v>
      </c>
      <c r="F2063" t="s">
        <v>664</v>
      </c>
      <c r="G2063">
        <v>75</v>
      </c>
      <c r="H2063" t="b">
        <v>0</v>
      </c>
      <c r="I2063" t="s">
        <v>9240</v>
      </c>
      <c r="J2063" t="s">
        <v>9103</v>
      </c>
      <c r="K2063" t="s">
        <v>7</v>
      </c>
      <c r="L2063" t="b">
        <v>0</v>
      </c>
      <c r="M2063" t="s">
        <v>12288</v>
      </c>
      <c r="N2063" t="b">
        <v>0</v>
      </c>
      <c r="O2063" t="b">
        <v>0</v>
      </c>
      <c r="P2063" t="b">
        <v>0</v>
      </c>
      <c r="Q2063" t="b">
        <v>1</v>
      </c>
      <c r="R2063" t="s">
        <v>12289</v>
      </c>
      <c r="S2063">
        <v>40</v>
      </c>
      <c r="T2063" t="b">
        <v>0</v>
      </c>
      <c r="V2063" t="s">
        <v>743</v>
      </c>
      <c r="W2063">
        <v>4</v>
      </c>
      <c r="X2063" s="11">
        <v>77</v>
      </c>
      <c r="Y2063">
        <v>1</v>
      </c>
      <c r="Z2063" s="46" cm="1">
        <f t="array" ref="Z2063">IF(V2063="NA",$AD$2,(INDEX($BL$4:$BL$73,MATCH(V2063&amp;W2063,$BK$4:$BK$73&amp;$BJ$4:$BJ$73,0))))</f>
        <v>1.1678733304575811E-2</v>
      </c>
      <c r="AA2063" s="46">
        <f t="shared" si="40"/>
        <v>1.0116787333045758</v>
      </c>
      <c r="AB2063" s="46"/>
    </row>
    <row r="2064" spans="1:28" x14ac:dyDescent="0.25">
      <c r="A2064">
        <v>8087</v>
      </c>
      <c r="B2064" s="1">
        <v>45532.5231098148</v>
      </c>
      <c r="C2064" s="1">
        <v>45532</v>
      </c>
      <c r="D2064" t="s">
        <v>9100</v>
      </c>
      <c r="E2064" t="s">
        <v>9101</v>
      </c>
      <c r="F2064" t="s">
        <v>664</v>
      </c>
      <c r="G2064">
        <v>82</v>
      </c>
      <c r="H2064" t="b">
        <v>0</v>
      </c>
      <c r="I2064" t="s">
        <v>9240</v>
      </c>
      <c r="J2064" t="s">
        <v>9103</v>
      </c>
      <c r="K2064" t="s">
        <v>7</v>
      </c>
      <c r="L2064" t="b">
        <v>0</v>
      </c>
      <c r="M2064" t="s">
        <v>6663</v>
      </c>
      <c r="N2064" t="b">
        <v>0</v>
      </c>
      <c r="O2064" t="b">
        <v>0</v>
      </c>
      <c r="P2064" t="b">
        <v>0</v>
      </c>
      <c r="Q2064" t="b">
        <v>1</v>
      </c>
      <c r="R2064" t="s">
        <v>2618</v>
      </c>
      <c r="S2064">
        <v>40</v>
      </c>
      <c r="T2064" t="b">
        <v>0</v>
      </c>
      <c r="V2064" t="s">
        <v>8</v>
      </c>
      <c r="W2064" t="s">
        <v>8</v>
      </c>
      <c r="X2064" s="11">
        <v>82</v>
      </c>
      <c r="Y2064">
        <v>1</v>
      </c>
      <c r="Z2064" s="46" cm="1">
        <f t="array" ref="Z2064">IF(V2064="NA",$AD$2,(INDEX($BL$4:$BL$73,MATCH(V2064&amp;W2064,$BK$4:$BK$73&amp;$BJ$4:$BJ$73,0))))</f>
        <v>-4.0430703315750931E-2</v>
      </c>
      <c r="AA2064" s="46">
        <f t="shared" si="40"/>
        <v>0.95956929668424906</v>
      </c>
      <c r="AB2064" s="46"/>
    </row>
    <row r="2065" spans="1:28" x14ac:dyDescent="0.25">
      <c r="A2065">
        <v>8089</v>
      </c>
      <c r="B2065" s="1">
        <v>45532.522507719899</v>
      </c>
      <c r="C2065" s="1">
        <v>45532</v>
      </c>
      <c r="D2065" t="s">
        <v>9100</v>
      </c>
      <c r="E2065" t="s">
        <v>9101</v>
      </c>
      <c r="F2065" t="s">
        <v>664</v>
      </c>
      <c r="G2065">
        <v>91</v>
      </c>
      <c r="H2065" t="b">
        <v>0</v>
      </c>
      <c r="I2065" t="s">
        <v>9240</v>
      </c>
      <c r="J2065" t="s">
        <v>9103</v>
      </c>
      <c r="K2065" t="s">
        <v>7</v>
      </c>
      <c r="L2065" t="b">
        <v>0</v>
      </c>
      <c r="M2065" t="s">
        <v>12290</v>
      </c>
      <c r="N2065" t="b">
        <v>0</v>
      </c>
      <c r="O2065" t="b">
        <v>0</v>
      </c>
      <c r="P2065" t="b">
        <v>0</v>
      </c>
      <c r="Q2065" t="b">
        <v>1</v>
      </c>
      <c r="R2065" t="s">
        <v>12291</v>
      </c>
      <c r="S2065">
        <v>40</v>
      </c>
      <c r="T2065" t="b">
        <v>0</v>
      </c>
      <c r="V2065" t="s">
        <v>8</v>
      </c>
      <c r="W2065" t="s">
        <v>8</v>
      </c>
      <c r="X2065" s="11">
        <v>92</v>
      </c>
      <c r="Y2065">
        <v>1</v>
      </c>
      <c r="Z2065" s="46" cm="1">
        <f t="array" ref="Z2065">IF(V2065="NA",$AD$2,(INDEX($BL$4:$BL$73,MATCH(V2065&amp;W2065,$BK$4:$BK$73&amp;$BJ$4:$BJ$73,0))))</f>
        <v>-4.0430703315750931E-2</v>
      </c>
      <c r="AA2065" s="46">
        <f t="shared" si="40"/>
        <v>0.95956929668424906</v>
      </c>
      <c r="AB2065" s="46"/>
    </row>
    <row r="2066" spans="1:28" x14ac:dyDescent="0.25">
      <c r="A2066">
        <v>8097</v>
      </c>
      <c r="B2066" s="1">
        <v>45532.417266076402</v>
      </c>
      <c r="C2066" s="1">
        <v>45532</v>
      </c>
      <c r="D2066" t="s">
        <v>9100</v>
      </c>
      <c r="E2066" t="s">
        <v>9101</v>
      </c>
      <c r="F2066" t="s">
        <v>664</v>
      </c>
      <c r="G2066">
        <v>77</v>
      </c>
      <c r="H2066" t="b">
        <v>0</v>
      </c>
      <c r="I2066" t="s">
        <v>9240</v>
      </c>
      <c r="J2066" t="s">
        <v>9103</v>
      </c>
      <c r="K2066" t="s">
        <v>7</v>
      </c>
      <c r="L2066" t="b">
        <v>0</v>
      </c>
      <c r="M2066" t="s">
        <v>12292</v>
      </c>
      <c r="N2066" t="b">
        <v>0</v>
      </c>
      <c r="O2066" t="b">
        <v>0</v>
      </c>
      <c r="P2066" t="b">
        <v>0</v>
      </c>
      <c r="Q2066" t="b">
        <v>1</v>
      </c>
      <c r="R2066" t="s">
        <v>12293</v>
      </c>
      <c r="S2066">
        <v>40</v>
      </c>
      <c r="T2066" t="b">
        <v>0</v>
      </c>
      <c r="V2066" t="s">
        <v>743</v>
      </c>
      <c r="W2066">
        <v>5</v>
      </c>
      <c r="X2066" s="11">
        <v>77</v>
      </c>
      <c r="Y2066">
        <v>1</v>
      </c>
      <c r="Z2066" s="46" cm="1">
        <f t="array" ref="Z2066">IF(V2066="NA",$AD$2,(INDEX($BL$4:$BL$73,MATCH(V2066&amp;W2066,$BK$4:$BK$73&amp;$BJ$4:$BJ$73,0))))</f>
        <v>2.9563914871898098E-3</v>
      </c>
      <c r="AA2066" s="46">
        <f t="shared" si="40"/>
        <v>1.0029563914871897</v>
      </c>
      <c r="AB2066" s="46"/>
    </row>
    <row r="2067" spans="1:28" x14ac:dyDescent="0.25">
      <c r="A2067">
        <v>8098</v>
      </c>
      <c r="B2067" s="1">
        <v>45532.416917858798</v>
      </c>
      <c r="C2067" s="1">
        <v>45532</v>
      </c>
      <c r="D2067" t="s">
        <v>9100</v>
      </c>
      <c r="E2067" t="s">
        <v>9101</v>
      </c>
      <c r="F2067" t="s">
        <v>664</v>
      </c>
      <c r="G2067">
        <v>81</v>
      </c>
      <c r="H2067" t="b">
        <v>0</v>
      </c>
      <c r="I2067" t="s">
        <v>9240</v>
      </c>
      <c r="J2067" t="s">
        <v>9103</v>
      </c>
      <c r="K2067" t="s">
        <v>7</v>
      </c>
      <c r="L2067" t="b">
        <v>0</v>
      </c>
      <c r="M2067" t="s">
        <v>12294</v>
      </c>
      <c r="N2067" t="b">
        <v>0</v>
      </c>
      <c r="O2067" t="b">
        <v>0</v>
      </c>
      <c r="P2067" t="b">
        <v>0</v>
      </c>
      <c r="Q2067" t="b">
        <v>1</v>
      </c>
      <c r="R2067" t="s">
        <v>12295</v>
      </c>
      <c r="S2067">
        <v>40</v>
      </c>
      <c r="T2067" t="b">
        <v>0</v>
      </c>
      <c r="V2067" t="s">
        <v>888</v>
      </c>
      <c r="W2067">
        <v>4</v>
      </c>
      <c r="X2067" s="11">
        <v>82</v>
      </c>
      <c r="Y2067">
        <v>1</v>
      </c>
      <c r="Z2067" s="46" cm="1">
        <f t="array" ref="Z2067">IF(V2067="NA",$AD$2,(INDEX($BL$4:$BL$73,MATCH(V2067&amp;W2067,$BK$4:$BK$73&amp;$BJ$4:$BJ$73,0))))</f>
        <v>1.0498615788681257E-2</v>
      </c>
      <c r="AA2067" s="46">
        <f t="shared" si="40"/>
        <v>1.0104986157886813</v>
      </c>
      <c r="AB2067" s="46"/>
    </row>
    <row r="2068" spans="1:28" x14ac:dyDescent="0.25">
      <c r="A2068">
        <v>8099</v>
      </c>
      <c r="B2068" s="1">
        <v>45532.416531990697</v>
      </c>
      <c r="C2068" s="1">
        <v>45532</v>
      </c>
      <c r="D2068" t="s">
        <v>9100</v>
      </c>
      <c r="E2068" t="s">
        <v>9101</v>
      </c>
      <c r="F2068" t="s">
        <v>790</v>
      </c>
      <c r="G2068">
        <v>93</v>
      </c>
      <c r="H2068" t="b">
        <v>0</v>
      </c>
      <c r="I2068" t="s">
        <v>9240</v>
      </c>
      <c r="J2068" t="s">
        <v>9103</v>
      </c>
      <c r="K2068" t="s">
        <v>7</v>
      </c>
      <c r="L2068" t="b">
        <v>0</v>
      </c>
      <c r="M2068" t="s">
        <v>6662</v>
      </c>
      <c r="N2068" t="b">
        <v>0</v>
      </c>
      <c r="O2068" t="b">
        <v>0</v>
      </c>
      <c r="P2068" t="b">
        <v>0</v>
      </c>
      <c r="Q2068" t="b">
        <v>1</v>
      </c>
      <c r="R2068" t="s">
        <v>1262</v>
      </c>
      <c r="S2068">
        <v>40</v>
      </c>
      <c r="T2068" t="b">
        <v>0</v>
      </c>
      <c r="V2068" t="s">
        <v>743</v>
      </c>
      <c r="W2068">
        <v>5</v>
      </c>
      <c r="X2068" s="11">
        <v>99</v>
      </c>
      <c r="Y2068">
        <v>1</v>
      </c>
      <c r="Z2068" s="46" cm="1">
        <f t="array" ref="Z2068">IF(V2068="NA",$AD$2,(INDEX($BL$4:$BL$73,MATCH(V2068&amp;W2068,$BK$4:$BK$73&amp;$BJ$4:$BJ$73,0))))</f>
        <v>2.9563914871898098E-3</v>
      </c>
      <c r="AA2068" s="46">
        <f t="shared" si="40"/>
        <v>1.0029563914871897</v>
      </c>
      <c r="AB2068" s="46"/>
    </row>
    <row r="2069" spans="1:28" x14ac:dyDescent="0.25">
      <c r="A2069">
        <v>8100</v>
      </c>
      <c r="B2069" s="1">
        <v>45532.416213900498</v>
      </c>
      <c r="C2069" s="1">
        <v>45532</v>
      </c>
      <c r="D2069" t="s">
        <v>9100</v>
      </c>
      <c r="E2069" t="s">
        <v>9101</v>
      </c>
      <c r="F2069" t="s">
        <v>790</v>
      </c>
      <c r="G2069">
        <v>86</v>
      </c>
      <c r="H2069" t="b">
        <v>0</v>
      </c>
      <c r="I2069" t="s">
        <v>9240</v>
      </c>
      <c r="J2069" t="s">
        <v>9103</v>
      </c>
      <c r="K2069" t="s">
        <v>7</v>
      </c>
      <c r="L2069" t="b">
        <v>0</v>
      </c>
      <c r="M2069" t="s">
        <v>12296</v>
      </c>
      <c r="N2069" t="b">
        <v>0</v>
      </c>
      <c r="O2069" t="b">
        <v>0</v>
      </c>
      <c r="P2069" t="b">
        <v>0</v>
      </c>
      <c r="Q2069" t="b">
        <v>1</v>
      </c>
      <c r="R2069" t="s">
        <v>333</v>
      </c>
      <c r="S2069">
        <v>40</v>
      </c>
      <c r="T2069" t="b">
        <v>0</v>
      </c>
      <c r="V2069" t="s">
        <v>741</v>
      </c>
      <c r="W2069">
        <v>4</v>
      </c>
      <c r="X2069" s="11">
        <v>87</v>
      </c>
      <c r="Y2069">
        <v>1</v>
      </c>
      <c r="Z2069" s="46" cm="1">
        <f t="array" ref="Z2069">IF(V2069="NA",$AD$2,(INDEX($BL$4:$BL$73,MATCH(V2069&amp;W2069,$BK$4:$BK$73&amp;$BJ$4:$BJ$73,0))))</f>
        <v>1.1678733304575806E-2</v>
      </c>
      <c r="AA2069" s="46">
        <f t="shared" si="40"/>
        <v>1.0116787333045758</v>
      </c>
      <c r="AB2069" s="46"/>
    </row>
    <row r="2070" spans="1:28" x14ac:dyDescent="0.25">
      <c r="A2070">
        <v>8101</v>
      </c>
      <c r="B2070" s="1">
        <v>45532.415825787</v>
      </c>
      <c r="C2070" s="1">
        <v>45532</v>
      </c>
      <c r="D2070" t="s">
        <v>9100</v>
      </c>
      <c r="E2070" t="s">
        <v>9101</v>
      </c>
      <c r="F2070" t="s">
        <v>790</v>
      </c>
      <c r="G2070">
        <v>88</v>
      </c>
      <c r="H2070" t="b">
        <v>0</v>
      </c>
      <c r="I2070" t="s">
        <v>9240</v>
      </c>
      <c r="J2070" t="s">
        <v>9103</v>
      </c>
      <c r="K2070" t="s">
        <v>7</v>
      </c>
      <c r="L2070" t="b">
        <v>0</v>
      </c>
      <c r="M2070" t="s">
        <v>12297</v>
      </c>
      <c r="N2070" t="b">
        <v>0</v>
      </c>
      <c r="O2070" t="b">
        <v>0</v>
      </c>
      <c r="P2070" t="b">
        <v>0</v>
      </c>
      <c r="Q2070" t="b">
        <v>1</v>
      </c>
      <c r="R2070" t="s">
        <v>12298</v>
      </c>
      <c r="S2070">
        <v>40</v>
      </c>
      <c r="T2070" t="b">
        <v>0</v>
      </c>
      <c r="V2070" t="s">
        <v>886</v>
      </c>
      <c r="W2070">
        <v>4</v>
      </c>
      <c r="X2070" s="11">
        <v>92</v>
      </c>
      <c r="Y2070">
        <v>1</v>
      </c>
      <c r="Z2070" s="46" cm="1">
        <f t="array" ref="Z2070">IF(V2070="NA",$AD$2,(INDEX($BL$4:$BL$73,MATCH(V2070&amp;W2070,$BK$4:$BK$73&amp;$BJ$4:$BJ$73,0))))</f>
        <v>1.0498615788681297E-2</v>
      </c>
      <c r="AA2070" s="46">
        <f t="shared" si="40"/>
        <v>1.0104986157886813</v>
      </c>
      <c r="AB2070" s="46"/>
    </row>
    <row r="2071" spans="1:28" x14ac:dyDescent="0.25">
      <c r="A2071">
        <v>8102</v>
      </c>
      <c r="B2071" s="1">
        <v>45532.415539606503</v>
      </c>
      <c r="C2071" s="1">
        <v>45532</v>
      </c>
      <c r="D2071" t="s">
        <v>9100</v>
      </c>
      <c r="E2071" t="s">
        <v>9101</v>
      </c>
      <c r="F2071" t="s">
        <v>664</v>
      </c>
      <c r="G2071">
        <v>75</v>
      </c>
      <c r="H2071" t="b">
        <v>0</v>
      </c>
      <c r="I2071" t="s">
        <v>9240</v>
      </c>
      <c r="J2071" t="s">
        <v>9103</v>
      </c>
      <c r="K2071" t="s">
        <v>7</v>
      </c>
      <c r="L2071" t="b">
        <v>0</v>
      </c>
      <c r="M2071" t="s">
        <v>12299</v>
      </c>
      <c r="N2071" t="b">
        <v>0</v>
      </c>
      <c r="O2071" t="b">
        <v>0</v>
      </c>
      <c r="P2071" t="b">
        <v>0</v>
      </c>
      <c r="Q2071" t="b">
        <v>1</v>
      </c>
      <c r="R2071" t="s">
        <v>12300</v>
      </c>
      <c r="S2071">
        <v>40</v>
      </c>
      <c r="T2071" t="b">
        <v>0</v>
      </c>
      <c r="V2071" t="s">
        <v>888</v>
      </c>
      <c r="W2071">
        <v>4</v>
      </c>
      <c r="X2071" s="11">
        <v>77</v>
      </c>
      <c r="Y2071">
        <v>1</v>
      </c>
      <c r="Z2071" s="46" cm="1">
        <f t="array" ref="Z2071">IF(V2071="NA",$AD$2,(INDEX($BL$4:$BL$73,MATCH(V2071&amp;W2071,$BK$4:$BK$73&amp;$BJ$4:$BJ$73,0))))</f>
        <v>1.0498615788681257E-2</v>
      </c>
      <c r="AA2071" s="46">
        <f t="shared" si="40"/>
        <v>1.0104986157886813</v>
      </c>
      <c r="AB2071" s="46"/>
    </row>
    <row r="2072" spans="1:28" x14ac:dyDescent="0.25">
      <c r="A2072">
        <v>8103</v>
      </c>
      <c r="B2072" s="1">
        <v>45532.412983657399</v>
      </c>
      <c r="C2072" s="1">
        <v>45532</v>
      </c>
      <c r="D2072" t="s">
        <v>9100</v>
      </c>
      <c r="E2072" t="s">
        <v>9101</v>
      </c>
      <c r="F2072" t="s">
        <v>664</v>
      </c>
      <c r="G2072">
        <v>70</v>
      </c>
      <c r="H2072" t="b">
        <v>0</v>
      </c>
      <c r="I2072" t="s">
        <v>9240</v>
      </c>
      <c r="J2072" t="s">
        <v>9103</v>
      </c>
      <c r="K2072" t="s">
        <v>7</v>
      </c>
      <c r="L2072" t="b">
        <v>0</v>
      </c>
      <c r="M2072" t="s">
        <v>12301</v>
      </c>
      <c r="N2072" t="b">
        <v>0</v>
      </c>
      <c r="O2072" t="b">
        <v>0</v>
      </c>
      <c r="P2072" t="b">
        <v>0</v>
      </c>
      <c r="Q2072" t="b">
        <v>1</v>
      </c>
      <c r="R2072" t="s">
        <v>12302</v>
      </c>
      <c r="S2072">
        <v>40</v>
      </c>
      <c r="T2072" t="b">
        <v>0</v>
      </c>
      <c r="V2072" t="s">
        <v>886</v>
      </c>
      <c r="W2072">
        <v>4</v>
      </c>
      <c r="X2072" s="11">
        <v>72</v>
      </c>
      <c r="Y2072">
        <v>1</v>
      </c>
      <c r="Z2072" s="46" cm="1">
        <f t="array" ref="Z2072">IF(V2072="NA",$AD$2,(INDEX($BL$4:$BL$73,MATCH(V2072&amp;W2072,$BK$4:$BK$73&amp;$BJ$4:$BJ$73,0))))</f>
        <v>1.0498615788681297E-2</v>
      </c>
      <c r="AA2072" s="46">
        <f t="shared" si="40"/>
        <v>1.0104986157886813</v>
      </c>
      <c r="AB2072" s="46"/>
    </row>
    <row r="2073" spans="1:28" x14ac:dyDescent="0.25">
      <c r="A2073">
        <v>8106</v>
      </c>
      <c r="B2073" s="1">
        <v>45532.412133912003</v>
      </c>
      <c r="C2073" s="1">
        <v>45532</v>
      </c>
      <c r="D2073" t="s">
        <v>9100</v>
      </c>
      <c r="E2073" t="s">
        <v>9101</v>
      </c>
      <c r="F2073" t="s">
        <v>790</v>
      </c>
      <c r="G2073">
        <v>72</v>
      </c>
      <c r="H2073" t="b">
        <v>0</v>
      </c>
      <c r="I2073" t="s">
        <v>9240</v>
      </c>
      <c r="J2073" t="s">
        <v>9103</v>
      </c>
      <c r="K2073" t="s">
        <v>7</v>
      </c>
      <c r="L2073" t="b">
        <v>0</v>
      </c>
      <c r="M2073" t="s">
        <v>12303</v>
      </c>
      <c r="N2073" t="b">
        <v>0</v>
      </c>
      <c r="O2073" t="b">
        <v>0</v>
      </c>
      <c r="P2073" t="b">
        <v>0</v>
      </c>
      <c r="Q2073" t="b">
        <v>1</v>
      </c>
      <c r="R2073" t="s">
        <v>12304</v>
      </c>
      <c r="S2073">
        <v>40</v>
      </c>
      <c r="T2073" t="b">
        <v>0</v>
      </c>
      <c r="V2073" t="s">
        <v>658</v>
      </c>
      <c r="W2073">
        <v>4</v>
      </c>
      <c r="X2073" s="11">
        <v>72</v>
      </c>
      <c r="Y2073">
        <v>1</v>
      </c>
      <c r="Z2073" s="46" cm="1">
        <f t="array" ref="Z2073">IF(V2073="NA",$AD$2,(INDEX($BL$4:$BL$73,MATCH(V2073&amp;W2073,$BK$4:$BK$73&amp;$BJ$4:$BJ$73,0))))</f>
        <v>1.1678733304575896E-2</v>
      </c>
      <c r="AA2073" s="46">
        <f t="shared" si="40"/>
        <v>1.0116787333045758</v>
      </c>
      <c r="AB2073" s="46"/>
    </row>
    <row r="2074" spans="1:28" x14ac:dyDescent="0.25">
      <c r="A2074">
        <v>8111</v>
      </c>
      <c r="B2074" s="1">
        <v>45532.411038483799</v>
      </c>
      <c r="C2074" s="1">
        <v>45532</v>
      </c>
      <c r="D2074" t="s">
        <v>9100</v>
      </c>
      <c r="E2074" t="s">
        <v>9101</v>
      </c>
      <c r="F2074" t="s">
        <v>664</v>
      </c>
      <c r="G2074">
        <v>82</v>
      </c>
      <c r="H2074" t="b">
        <v>0</v>
      </c>
      <c r="I2074" t="s">
        <v>9240</v>
      </c>
      <c r="J2074" t="s">
        <v>9103</v>
      </c>
      <c r="K2074" t="s">
        <v>7</v>
      </c>
      <c r="L2074" t="b">
        <v>0</v>
      </c>
      <c r="M2074" t="s">
        <v>6661</v>
      </c>
      <c r="N2074" t="b">
        <v>0</v>
      </c>
      <c r="O2074" t="b">
        <v>0</v>
      </c>
      <c r="P2074" t="b">
        <v>0</v>
      </c>
      <c r="Q2074" t="b">
        <v>1</v>
      </c>
      <c r="R2074" t="s">
        <v>2612</v>
      </c>
      <c r="S2074">
        <v>40</v>
      </c>
      <c r="T2074" t="b">
        <v>0</v>
      </c>
      <c r="V2074" t="s">
        <v>8</v>
      </c>
      <c r="W2074" t="s">
        <v>8</v>
      </c>
      <c r="X2074" s="11">
        <v>82</v>
      </c>
      <c r="Y2074">
        <v>1</v>
      </c>
      <c r="Z2074" s="46" cm="1">
        <f t="array" ref="Z2074">IF(V2074="NA",$AD$2,(INDEX($BL$4:$BL$73,MATCH(V2074&amp;W2074,$BK$4:$BK$73&amp;$BJ$4:$BJ$73,0))))</f>
        <v>-4.0430703315750931E-2</v>
      </c>
      <c r="AA2074" s="46">
        <f t="shared" si="40"/>
        <v>0.95956929668424906</v>
      </c>
      <c r="AB2074" s="46"/>
    </row>
    <row r="2075" spans="1:28" x14ac:dyDescent="0.25">
      <c r="A2075">
        <v>8112</v>
      </c>
      <c r="B2075" s="1">
        <v>45532.410742754597</v>
      </c>
      <c r="C2075" s="1">
        <v>45532</v>
      </c>
      <c r="D2075" t="s">
        <v>9100</v>
      </c>
      <c r="E2075" t="s">
        <v>9101</v>
      </c>
      <c r="F2075" t="s">
        <v>790</v>
      </c>
      <c r="G2075">
        <v>75</v>
      </c>
      <c r="H2075" t="b">
        <v>0</v>
      </c>
      <c r="I2075" t="s">
        <v>9240</v>
      </c>
      <c r="J2075" t="s">
        <v>9103</v>
      </c>
      <c r="K2075" t="s">
        <v>7</v>
      </c>
      <c r="L2075" t="b">
        <v>0</v>
      </c>
      <c r="M2075" t="s">
        <v>12305</v>
      </c>
      <c r="N2075" t="b">
        <v>0</v>
      </c>
      <c r="O2075" t="b">
        <v>0</v>
      </c>
      <c r="P2075" t="b">
        <v>0</v>
      </c>
      <c r="Q2075" t="b">
        <v>1</v>
      </c>
      <c r="R2075" t="s">
        <v>12306</v>
      </c>
      <c r="S2075">
        <v>40</v>
      </c>
      <c r="T2075" t="b">
        <v>0</v>
      </c>
      <c r="V2075" t="s">
        <v>658</v>
      </c>
      <c r="W2075">
        <v>4</v>
      </c>
      <c r="X2075" s="11">
        <v>77</v>
      </c>
      <c r="Y2075">
        <v>1</v>
      </c>
      <c r="Z2075" s="46" cm="1">
        <f t="array" ref="Z2075">IF(V2075="NA",$AD$2,(INDEX($BL$4:$BL$73,MATCH(V2075&amp;W2075,$BK$4:$BK$73&amp;$BJ$4:$BJ$73,0))))</f>
        <v>1.1678733304575896E-2</v>
      </c>
      <c r="AA2075" s="46">
        <f t="shared" si="40"/>
        <v>1.0116787333045758</v>
      </c>
      <c r="AB2075" s="46"/>
    </row>
    <row r="2076" spans="1:28" x14ac:dyDescent="0.25">
      <c r="A2076">
        <v>8113</v>
      </c>
      <c r="B2076" s="1">
        <v>45532.410434340301</v>
      </c>
      <c r="C2076" s="1">
        <v>45532</v>
      </c>
      <c r="D2076" t="s">
        <v>9100</v>
      </c>
      <c r="E2076" t="s">
        <v>9101</v>
      </c>
      <c r="F2076" t="s">
        <v>790</v>
      </c>
      <c r="G2076">
        <v>78</v>
      </c>
      <c r="H2076" t="b">
        <v>0</v>
      </c>
      <c r="I2076" t="s">
        <v>9240</v>
      </c>
      <c r="J2076" t="s">
        <v>9103</v>
      </c>
      <c r="K2076" t="s">
        <v>7</v>
      </c>
      <c r="L2076" t="b">
        <v>0</v>
      </c>
      <c r="M2076" t="s">
        <v>12307</v>
      </c>
      <c r="N2076" t="b">
        <v>0</v>
      </c>
      <c r="O2076" t="b">
        <v>0</v>
      </c>
      <c r="P2076" t="b">
        <v>0</v>
      </c>
      <c r="Q2076" t="b">
        <v>1</v>
      </c>
      <c r="R2076" t="s">
        <v>12308</v>
      </c>
      <c r="S2076">
        <v>40</v>
      </c>
      <c r="T2076" t="b">
        <v>0</v>
      </c>
      <c r="V2076" t="s">
        <v>8</v>
      </c>
      <c r="W2076" t="s">
        <v>8</v>
      </c>
      <c r="X2076" s="11">
        <v>82</v>
      </c>
      <c r="Y2076">
        <v>1</v>
      </c>
      <c r="Z2076" s="46" cm="1">
        <f t="array" ref="Z2076">IF(V2076="NA",$AD$2,(INDEX($BL$4:$BL$73,MATCH(V2076&amp;W2076,$BK$4:$BK$73&amp;$BJ$4:$BJ$73,0))))</f>
        <v>-4.0430703315750931E-2</v>
      </c>
      <c r="AA2076" s="46">
        <f t="shared" si="40"/>
        <v>0.95956929668424906</v>
      </c>
      <c r="AB2076" s="46"/>
    </row>
    <row r="2077" spans="1:28" x14ac:dyDescent="0.25">
      <c r="A2077">
        <v>8114</v>
      </c>
      <c r="B2077" s="1">
        <v>45532.410067974502</v>
      </c>
      <c r="C2077" s="1">
        <v>45532</v>
      </c>
      <c r="D2077" t="s">
        <v>9100</v>
      </c>
      <c r="E2077" t="s">
        <v>9101</v>
      </c>
      <c r="F2077" t="s">
        <v>790</v>
      </c>
      <c r="G2077">
        <v>84</v>
      </c>
      <c r="H2077" t="b">
        <v>0</v>
      </c>
      <c r="I2077" t="s">
        <v>9240</v>
      </c>
      <c r="J2077" t="s">
        <v>9103</v>
      </c>
      <c r="K2077" t="s">
        <v>7</v>
      </c>
      <c r="L2077" t="b">
        <v>0</v>
      </c>
      <c r="M2077" t="s">
        <v>12309</v>
      </c>
      <c r="N2077" t="b">
        <v>0</v>
      </c>
      <c r="O2077" t="b">
        <v>0</v>
      </c>
      <c r="P2077" t="b">
        <v>0</v>
      </c>
      <c r="Q2077" t="b">
        <v>1</v>
      </c>
      <c r="R2077" t="s">
        <v>12310</v>
      </c>
      <c r="S2077">
        <v>40</v>
      </c>
      <c r="T2077" t="b">
        <v>0</v>
      </c>
      <c r="V2077" t="s">
        <v>893</v>
      </c>
      <c r="W2077">
        <v>4</v>
      </c>
      <c r="X2077" s="11">
        <v>87</v>
      </c>
      <c r="Y2077">
        <v>1</v>
      </c>
      <c r="Z2077" s="46" cm="1">
        <f t="array" ref="Z2077">IF(V2077="NA",$AD$2,(INDEX($BL$4:$BL$73,MATCH(V2077&amp;W2077,$BK$4:$BK$73&amp;$BJ$4:$BJ$73,0))))</f>
        <v>1.0498615788681286E-2</v>
      </c>
      <c r="AA2077" s="46">
        <f t="shared" si="40"/>
        <v>1.0104986157886813</v>
      </c>
      <c r="AB2077" s="46"/>
    </row>
    <row r="2078" spans="1:28" x14ac:dyDescent="0.25">
      <c r="A2078">
        <v>8123</v>
      </c>
      <c r="B2078" s="1">
        <v>45532.405851249998</v>
      </c>
      <c r="C2078" s="1">
        <v>45532</v>
      </c>
      <c r="D2078" t="s">
        <v>9100</v>
      </c>
      <c r="E2078" t="s">
        <v>9101</v>
      </c>
      <c r="F2078" t="s">
        <v>664</v>
      </c>
      <c r="G2078">
        <v>84</v>
      </c>
      <c r="H2078" t="b">
        <v>0</v>
      </c>
      <c r="I2078" t="s">
        <v>9240</v>
      </c>
      <c r="J2078" t="s">
        <v>9103</v>
      </c>
      <c r="K2078" t="s">
        <v>7</v>
      </c>
      <c r="L2078" t="b">
        <v>0</v>
      </c>
      <c r="M2078" t="s">
        <v>6660</v>
      </c>
      <c r="N2078" t="b">
        <v>0</v>
      </c>
      <c r="O2078" t="b">
        <v>0</v>
      </c>
      <c r="P2078" t="b">
        <v>0</v>
      </c>
      <c r="Q2078" t="b">
        <v>1</v>
      </c>
      <c r="R2078" t="s">
        <v>2609</v>
      </c>
      <c r="S2078">
        <v>40</v>
      </c>
      <c r="T2078" t="b">
        <v>0</v>
      </c>
      <c r="V2078" t="s">
        <v>892</v>
      </c>
      <c r="W2078">
        <v>4</v>
      </c>
      <c r="X2078" s="11">
        <v>87</v>
      </c>
      <c r="Y2078">
        <v>1</v>
      </c>
      <c r="Z2078" s="46" cm="1">
        <f t="array" ref="Z2078">IF(V2078="NA",$AD$2,(INDEX($BL$4:$BL$73,MATCH(V2078&amp;W2078,$BK$4:$BK$73&amp;$BJ$4:$BJ$73,0))))</f>
        <v>1.0498615788681274E-2</v>
      </c>
      <c r="AA2078" s="46">
        <f t="shared" si="40"/>
        <v>1.0104986157886813</v>
      </c>
      <c r="AB2078" s="46"/>
    </row>
    <row r="2079" spans="1:28" x14ac:dyDescent="0.25">
      <c r="A2079">
        <v>8125</v>
      </c>
      <c r="B2079" s="1">
        <v>45532.405410706</v>
      </c>
      <c r="C2079" s="1">
        <v>45532</v>
      </c>
      <c r="D2079" t="s">
        <v>9100</v>
      </c>
      <c r="E2079" t="s">
        <v>9101</v>
      </c>
      <c r="F2079" t="s">
        <v>664</v>
      </c>
      <c r="G2079">
        <v>72</v>
      </c>
      <c r="H2079" t="b">
        <v>0</v>
      </c>
      <c r="I2079" t="s">
        <v>9240</v>
      </c>
      <c r="J2079" t="s">
        <v>9103</v>
      </c>
      <c r="K2079" t="s">
        <v>7</v>
      </c>
      <c r="L2079" t="b">
        <v>0</v>
      </c>
      <c r="M2079" t="s">
        <v>12311</v>
      </c>
      <c r="N2079" t="b">
        <v>0</v>
      </c>
      <c r="O2079" t="b">
        <v>0</v>
      </c>
      <c r="P2079" t="b">
        <v>0</v>
      </c>
      <c r="Q2079" t="b">
        <v>1</v>
      </c>
      <c r="R2079" t="s">
        <v>12312</v>
      </c>
      <c r="S2079">
        <v>40</v>
      </c>
      <c r="T2079" t="b">
        <v>0</v>
      </c>
      <c r="V2079" t="s">
        <v>889</v>
      </c>
      <c r="W2079">
        <v>4</v>
      </c>
      <c r="X2079" s="11">
        <v>72</v>
      </c>
      <c r="Y2079">
        <v>1</v>
      </c>
      <c r="Z2079" s="46" cm="1">
        <f t="array" ref="Z2079">IF(V2079="NA",$AD$2,(INDEX($BL$4:$BL$73,MATCH(V2079&amp;W2079,$BK$4:$BK$73&amp;$BJ$4:$BJ$73,0))))</f>
        <v>1.0498615788681227E-2</v>
      </c>
      <c r="AA2079" s="46">
        <f t="shared" si="40"/>
        <v>1.0104986157886813</v>
      </c>
      <c r="AB2079" s="46"/>
    </row>
    <row r="2080" spans="1:28" x14ac:dyDescent="0.25">
      <c r="A2080">
        <v>8126</v>
      </c>
      <c r="B2080" s="1">
        <v>45532.405143044001</v>
      </c>
      <c r="C2080" s="1">
        <v>45532</v>
      </c>
      <c r="D2080" t="s">
        <v>9100</v>
      </c>
      <c r="E2080" t="s">
        <v>9101</v>
      </c>
      <c r="F2080" t="s">
        <v>790</v>
      </c>
      <c r="G2080">
        <v>74</v>
      </c>
      <c r="H2080" t="b">
        <v>0</v>
      </c>
      <c r="I2080" t="s">
        <v>9240</v>
      </c>
      <c r="J2080" t="s">
        <v>9103</v>
      </c>
      <c r="K2080" t="s">
        <v>7</v>
      </c>
      <c r="L2080" t="b">
        <v>0</v>
      </c>
      <c r="M2080" t="s">
        <v>12313</v>
      </c>
      <c r="N2080" t="b">
        <v>0</v>
      </c>
      <c r="O2080" t="b">
        <v>0</v>
      </c>
      <c r="P2080" t="b">
        <v>0</v>
      </c>
      <c r="Q2080" t="b">
        <v>1</v>
      </c>
      <c r="R2080" t="s">
        <v>12314</v>
      </c>
      <c r="S2080">
        <v>40</v>
      </c>
      <c r="T2080" t="b">
        <v>0</v>
      </c>
      <c r="V2080" t="s">
        <v>8</v>
      </c>
      <c r="W2080" t="s">
        <v>8</v>
      </c>
      <c r="X2080" s="11">
        <v>77</v>
      </c>
      <c r="Y2080">
        <v>1</v>
      </c>
      <c r="Z2080" s="46" cm="1">
        <f t="array" ref="Z2080">IF(V2080="NA",$AD$2,(INDEX($BL$4:$BL$73,MATCH(V2080&amp;W2080,$BK$4:$BK$73&amp;$BJ$4:$BJ$73,0))))</f>
        <v>-4.0430703315750931E-2</v>
      </c>
      <c r="AA2080" s="46">
        <f t="shared" si="40"/>
        <v>0.95956929668424906</v>
      </c>
      <c r="AB2080" s="46"/>
    </row>
    <row r="2081" spans="1:28" x14ac:dyDescent="0.25">
      <c r="A2081">
        <v>8129</v>
      </c>
      <c r="B2081" s="1">
        <v>45532.4043426157</v>
      </c>
      <c r="C2081" s="1">
        <v>45532</v>
      </c>
      <c r="D2081" t="s">
        <v>9100</v>
      </c>
      <c r="E2081" t="s">
        <v>9101</v>
      </c>
      <c r="F2081" t="s">
        <v>664</v>
      </c>
      <c r="G2081">
        <v>91</v>
      </c>
      <c r="H2081" t="b">
        <v>0</v>
      </c>
      <c r="I2081" t="s">
        <v>9240</v>
      </c>
      <c r="J2081" t="s">
        <v>9103</v>
      </c>
      <c r="K2081" t="s">
        <v>7</v>
      </c>
      <c r="L2081" t="b">
        <v>0</v>
      </c>
      <c r="M2081" t="s">
        <v>6659</v>
      </c>
      <c r="N2081" t="b">
        <v>0</v>
      </c>
      <c r="O2081" t="b">
        <v>0</v>
      </c>
      <c r="P2081" t="b">
        <v>0</v>
      </c>
      <c r="Q2081" t="b">
        <v>1</v>
      </c>
      <c r="R2081" t="s">
        <v>1260</v>
      </c>
      <c r="S2081">
        <v>40</v>
      </c>
      <c r="T2081" t="b">
        <v>0</v>
      </c>
      <c r="V2081" t="s">
        <v>8</v>
      </c>
      <c r="W2081" t="s">
        <v>8</v>
      </c>
      <c r="X2081" s="11">
        <v>92</v>
      </c>
      <c r="Y2081">
        <v>1</v>
      </c>
      <c r="Z2081" s="46" cm="1">
        <f t="array" ref="Z2081">IF(V2081="NA",$AD$2,(INDEX($BL$4:$BL$73,MATCH(V2081&amp;W2081,$BK$4:$BK$73&amp;$BJ$4:$BJ$73,0))))</f>
        <v>-4.0430703315750931E-2</v>
      </c>
      <c r="AA2081" s="46">
        <f t="shared" si="40"/>
        <v>0.95956929668424906</v>
      </c>
      <c r="AB2081" s="46"/>
    </row>
    <row r="2082" spans="1:28" x14ac:dyDescent="0.25">
      <c r="A2082">
        <v>8130</v>
      </c>
      <c r="B2082" s="1">
        <v>45532.403964976897</v>
      </c>
      <c r="C2082" s="1">
        <v>45532</v>
      </c>
      <c r="D2082" t="s">
        <v>9100</v>
      </c>
      <c r="E2082" t="s">
        <v>9101</v>
      </c>
      <c r="F2082" t="s">
        <v>790</v>
      </c>
      <c r="G2082">
        <v>85</v>
      </c>
      <c r="H2082" t="b">
        <v>0</v>
      </c>
      <c r="I2082" t="s">
        <v>9240</v>
      </c>
      <c r="J2082" t="s">
        <v>9103</v>
      </c>
      <c r="K2082" t="s">
        <v>7</v>
      </c>
      <c r="L2082" t="b">
        <v>0</v>
      </c>
      <c r="M2082" t="s">
        <v>12315</v>
      </c>
      <c r="N2082" t="b">
        <v>0</v>
      </c>
      <c r="O2082" t="b">
        <v>0</v>
      </c>
      <c r="P2082" t="b">
        <v>0</v>
      </c>
      <c r="Q2082" t="b">
        <v>1</v>
      </c>
      <c r="R2082" t="s">
        <v>12316</v>
      </c>
      <c r="S2082">
        <v>40</v>
      </c>
      <c r="T2082" t="b">
        <v>0</v>
      </c>
      <c r="V2082" t="s">
        <v>8</v>
      </c>
      <c r="W2082" t="s">
        <v>8</v>
      </c>
      <c r="X2082" s="11">
        <v>87</v>
      </c>
      <c r="Y2082">
        <v>1</v>
      </c>
      <c r="Z2082" s="46" cm="1">
        <f t="array" ref="Z2082">IF(V2082="NA",$AD$2,(INDEX($BL$4:$BL$73,MATCH(V2082&amp;W2082,$BK$4:$BK$73&amp;$BJ$4:$BJ$73,0))))</f>
        <v>-4.0430703315750931E-2</v>
      </c>
      <c r="AA2082" s="46">
        <f t="shared" si="40"/>
        <v>0.95956929668424906</v>
      </c>
      <c r="AB2082" s="46"/>
    </row>
    <row r="2083" spans="1:28" x14ac:dyDescent="0.25">
      <c r="A2083">
        <v>8131</v>
      </c>
      <c r="B2083" s="1">
        <v>45532.403667847197</v>
      </c>
      <c r="C2083" s="1">
        <v>45532</v>
      </c>
      <c r="D2083" t="s">
        <v>9100</v>
      </c>
      <c r="E2083" t="s">
        <v>9101</v>
      </c>
      <c r="F2083" t="s">
        <v>664</v>
      </c>
      <c r="G2083">
        <v>74</v>
      </c>
      <c r="H2083" t="b">
        <v>0</v>
      </c>
      <c r="I2083" t="s">
        <v>9240</v>
      </c>
      <c r="J2083" t="s">
        <v>9159</v>
      </c>
      <c r="K2083" t="s">
        <v>7</v>
      </c>
      <c r="L2083" t="b">
        <v>0</v>
      </c>
      <c r="M2083" t="s">
        <v>12317</v>
      </c>
      <c r="N2083" t="b">
        <v>0</v>
      </c>
      <c r="O2083" t="b">
        <v>0</v>
      </c>
      <c r="P2083" t="b">
        <v>0</v>
      </c>
      <c r="Q2083" t="b">
        <v>1</v>
      </c>
      <c r="R2083" t="s">
        <v>12318</v>
      </c>
      <c r="S2083">
        <v>40</v>
      </c>
      <c r="T2083" t="b">
        <v>0</v>
      </c>
      <c r="V2083" t="s">
        <v>892</v>
      </c>
      <c r="W2083">
        <v>4</v>
      </c>
      <c r="X2083" s="11">
        <v>77</v>
      </c>
      <c r="Y2083">
        <v>1</v>
      </c>
      <c r="Z2083" s="46" cm="1">
        <f t="array" ref="Z2083">IF(V2083="NA",$AD$2,(INDEX($BL$4:$BL$73,MATCH(V2083&amp;W2083,$BK$4:$BK$73&amp;$BJ$4:$BJ$73,0))))</f>
        <v>1.0498615788681274E-2</v>
      </c>
      <c r="AA2083" s="46">
        <f t="shared" si="40"/>
        <v>1.0104986157886813</v>
      </c>
      <c r="AB2083" s="46"/>
    </row>
    <row r="2084" spans="1:28" x14ac:dyDescent="0.25">
      <c r="A2084">
        <v>8132</v>
      </c>
      <c r="B2084" s="1">
        <v>45532.403372777801</v>
      </c>
      <c r="C2084" s="1">
        <v>45532</v>
      </c>
      <c r="D2084" t="s">
        <v>9100</v>
      </c>
      <c r="E2084" t="s">
        <v>9101</v>
      </c>
      <c r="F2084" t="s">
        <v>790</v>
      </c>
      <c r="G2084">
        <v>72</v>
      </c>
      <c r="H2084" t="b">
        <v>0</v>
      </c>
      <c r="I2084" t="s">
        <v>9240</v>
      </c>
      <c r="J2084" t="s">
        <v>9159</v>
      </c>
      <c r="K2084" t="s">
        <v>7</v>
      </c>
      <c r="L2084" t="b">
        <v>0</v>
      </c>
      <c r="M2084" t="s">
        <v>12319</v>
      </c>
      <c r="N2084" t="b">
        <v>0</v>
      </c>
      <c r="O2084" t="b">
        <v>0</v>
      </c>
      <c r="P2084" t="b">
        <v>0</v>
      </c>
      <c r="Q2084" t="b">
        <v>1</v>
      </c>
      <c r="R2084" t="s">
        <v>12320</v>
      </c>
      <c r="S2084">
        <v>40</v>
      </c>
      <c r="T2084" t="b">
        <v>0</v>
      </c>
      <c r="V2084" t="s">
        <v>658</v>
      </c>
      <c r="W2084">
        <v>4</v>
      </c>
      <c r="X2084" s="11">
        <v>72</v>
      </c>
      <c r="Y2084">
        <v>1</v>
      </c>
      <c r="Z2084" s="46" cm="1">
        <f t="array" ref="Z2084">IF(V2084="NA",$AD$2,(INDEX($BL$4:$BL$73,MATCH(V2084&amp;W2084,$BK$4:$BK$73&amp;$BJ$4:$BJ$73,0))))</f>
        <v>1.1678733304575896E-2</v>
      </c>
      <c r="AA2084" s="46">
        <f t="shared" si="40"/>
        <v>1.0116787333045758</v>
      </c>
      <c r="AB2084" s="46"/>
    </row>
    <row r="2085" spans="1:28" x14ac:dyDescent="0.25">
      <c r="A2085">
        <v>8133</v>
      </c>
      <c r="B2085" s="1">
        <v>45532.395003888902</v>
      </c>
      <c r="C2085" s="1">
        <v>45532</v>
      </c>
      <c r="D2085" t="s">
        <v>9100</v>
      </c>
      <c r="E2085" t="s">
        <v>9101</v>
      </c>
      <c r="F2085" t="s">
        <v>790</v>
      </c>
      <c r="G2085">
        <v>80</v>
      </c>
      <c r="H2085" t="b">
        <v>0</v>
      </c>
      <c r="I2085" t="s">
        <v>9240</v>
      </c>
      <c r="J2085" t="s">
        <v>9159</v>
      </c>
      <c r="K2085" t="s">
        <v>7</v>
      </c>
      <c r="L2085" t="b">
        <v>0</v>
      </c>
      <c r="M2085" t="s">
        <v>12321</v>
      </c>
      <c r="N2085" t="b">
        <v>0</v>
      </c>
      <c r="O2085" t="b">
        <v>0</v>
      </c>
      <c r="P2085" t="b">
        <v>0</v>
      </c>
      <c r="Q2085" t="b">
        <v>1</v>
      </c>
      <c r="R2085" t="s">
        <v>12322</v>
      </c>
      <c r="S2085">
        <v>40</v>
      </c>
      <c r="T2085" t="b">
        <v>0</v>
      </c>
      <c r="V2085" t="s">
        <v>658</v>
      </c>
      <c r="W2085">
        <v>4</v>
      </c>
      <c r="X2085" s="11">
        <v>82</v>
      </c>
      <c r="Y2085">
        <v>1</v>
      </c>
      <c r="Z2085" s="46" cm="1">
        <f t="array" ref="Z2085">IF(V2085="NA",$AD$2,(INDEX($BL$4:$BL$73,MATCH(V2085&amp;W2085,$BK$4:$BK$73&amp;$BJ$4:$BJ$73,0))))</f>
        <v>1.1678733304575896E-2</v>
      </c>
      <c r="AA2085" s="46">
        <f t="shared" si="40"/>
        <v>1.0116787333045758</v>
      </c>
      <c r="AB2085" s="46"/>
    </row>
    <row r="2086" spans="1:28" x14ac:dyDescent="0.25">
      <c r="A2086">
        <v>8139</v>
      </c>
      <c r="B2086" s="1">
        <v>45532.393657175897</v>
      </c>
      <c r="C2086" s="1">
        <v>45532</v>
      </c>
      <c r="D2086" t="s">
        <v>9100</v>
      </c>
      <c r="E2086" t="s">
        <v>9101</v>
      </c>
      <c r="F2086" t="s">
        <v>664</v>
      </c>
      <c r="G2086">
        <v>85</v>
      </c>
      <c r="H2086" t="b">
        <v>0</v>
      </c>
      <c r="I2086" t="s">
        <v>9240</v>
      </c>
      <c r="J2086" t="s">
        <v>9159</v>
      </c>
      <c r="K2086" t="s">
        <v>7</v>
      </c>
      <c r="L2086" t="b">
        <v>0</v>
      </c>
      <c r="M2086" t="s">
        <v>12323</v>
      </c>
      <c r="N2086" t="b">
        <v>0</v>
      </c>
      <c r="O2086" t="b">
        <v>0</v>
      </c>
      <c r="P2086" t="b">
        <v>0</v>
      </c>
      <c r="Q2086" t="b">
        <v>1</v>
      </c>
      <c r="R2086" t="s">
        <v>12324</v>
      </c>
      <c r="S2086">
        <v>40</v>
      </c>
      <c r="T2086" t="b">
        <v>0</v>
      </c>
      <c r="V2086" t="s">
        <v>8</v>
      </c>
      <c r="W2086" t="s">
        <v>8</v>
      </c>
      <c r="X2086" s="11">
        <v>87</v>
      </c>
      <c r="Y2086">
        <v>1</v>
      </c>
      <c r="Z2086" s="46" cm="1">
        <f t="array" ref="Z2086">IF(V2086="NA",$AD$2,(INDEX($BL$4:$BL$73,MATCH(V2086&amp;W2086,$BK$4:$BK$73&amp;$BJ$4:$BJ$73,0))))</f>
        <v>-4.0430703315750931E-2</v>
      </c>
      <c r="AA2086" s="46">
        <f t="shared" si="40"/>
        <v>0.95956929668424906</v>
      </c>
      <c r="AB2086" s="46"/>
    </row>
    <row r="2087" spans="1:28" x14ac:dyDescent="0.25">
      <c r="A2087">
        <v>8140</v>
      </c>
      <c r="B2087" s="1">
        <v>45532.393321944401</v>
      </c>
      <c r="C2087" s="1">
        <v>45532</v>
      </c>
      <c r="D2087" t="s">
        <v>9100</v>
      </c>
      <c r="E2087" t="s">
        <v>9101</v>
      </c>
      <c r="F2087" t="s">
        <v>664</v>
      </c>
      <c r="G2087">
        <v>79</v>
      </c>
      <c r="H2087" t="b">
        <v>0</v>
      </c>
      <c r="I2087" t="s">
        <v>9240</v>
      </c>
      <c r="J2087" t="s">
        <v>9159</v>
      </c>
      <c r="K2087" t="s">
        <v>7</v>
      </c>
      <c r="L2087" t="b">
        <v>0</v>
      </c>
      <c r="M2087" t="s">
        <v>12325</v>
      </c>
      <c r="N2087" t="b">
        <v>0</v>
      </c>
      <c r="O2087" t="b">
        <v>0</v>
      </c>
      <c r="P2087" t="b">
        <v>0</v>
      </c>
      <c r="Q2087" t="b">
        <v>1</v>
      </c>
      <c r="R2087" t="s">
        <v>1259</v>
      </c>
      <c r="S2087">
        <v>40</v>
      </c>
      <c r="T2087" t="b">
        <v>0</v>
      </c>
      <c r="V2087" t="s">
        <v>658</v>
      </c>
      <c r="W2087">
        <v>4</v>
      </c>
      <c r="X2087" s="11">
        <v>82</v>
      </c>
      <c r="Y2087">
        <v>1</v>
      </c>
      <c r="Z2087" s="46" cm="1">
        <f t="array" ref="Z2087">IF(V2087="NA",$AD$2,(INDEX($BL$4:$BL$73,MATCH(V2087&amp;W2087,$BK$4:$BK$73&amp;$BJ$4:$BJ$73,0))))</f>
        <v>1.1678733304575896E-2</v>
      </c>
      <c r="AA2087" s="46">
        <f t="shared" si="40"/>
        <v>1.0116787333045758</v>
      </c>
      <c r="AB2087" s="46"/>
    </row>
    <row r="2088" spans="1:28" x14ac:dyDescent="0.25">
      <c r="A2088">
        <v>8141</v>
      </c>
      <c r="B2088" s="1">
        <v>45532.392932338</v>
      </c>
      <c r="C2088" s="1">
        <v>45532</v>
      </c>
      <c r="D2088" t="s">
        <v>9100</v>
      </c>
      <c r="E2088" t="s">
        <v>9101</v>
      </c>
      <c r="F2088" t="s">
        <v>664</v>
      </c>
      <c r="G2088">
        <v>87</v>
      </c>
      <c r="H2088" t="b">
        <v>0</v>
      </c>
      <c r="I2088" t="s">
        <v>9240</v>
      </c>
      <c r="J2088" t="s">
        <v>9159</v>
      </c>
      <c r="K2088" t="s">
        <v>7</v>
      </c>
      <c r="L2088" t="b">
        <v>0</v>
      </c>
      <c r="M2088" t="s">
        <v>6658</v>
      </c>
      <c r="N2088" t="b">
        <v>0</v>
      </c>
      <c r="O2088" t="b">
        <v>0</v>
      </c>
      <c r="P2088" t="b">
        <v>0</v>
      </c>
      <c r="Q2088" t="b">
        <v>1</v>
      </c>
      <c r="R2088" t="s">
        <v>1258</v>
      </c>
      <c r="S2088">
        <v>40</v>
      </c>
      <c r="T2088" t="b">
        <v>0</v>
      </c>
      <c r="V2088" t="s">
        <v>743</v>
      </c>
      <c r="W2088">
        <v>5</v>
      </c>
      <c r="X2088" s="11">
        <v>87</v>
      </c>
      <c r="Y2088">
        <v>1</v>
      </c>
      <c r="Z2088" s="46" cm="1">
        <f t="array" ref="Z2088">IF(V2088="NA",$AD$2,(INDEX($BL$4:$BL$73,MATCH(V2088&amp;W2088,$BK$4:$BK$73&amp;$BJ$4:$BJ$73,0))))</f>
        <v>2.9563914871898098E-3</v>
      </c>
      <c r="AA2088" s="46">
        <f t="shared" si="40"/>
        <v>1.0029563914871897</v>
      </c>
      <c r="AB2088" s="46"/>
    </row>
    <row r="2089" spans="1:28" x14ac:dyDescent="0.25">
      <c r="A2089">
        <v>8143</v>
      </c>
      <c r="B2089" s="1">
        <v>45532.392362430597</v>
      </c>
      <c r="C2089" s="1">
        <v>45532</v>
      </c>
      <c r="D2089" t="s">
        <v>9100</v>
      </c>
      <c r="E2089" t="s">
        <v>9101</v>
      </c>
      <c r="F2089" t="s">
        <v>790</v>
      </c>
      <c r="G2089">
        <v>71</v>
      </c>
      <c r="H2089" t="b">
        <v>0</v>
      </c>
      <c r="I2089" t="s">
        <v>9240</v>
      </c>
      <c r="J2089" t="s">
        <v>9159</v>
      </c>
      <c r="K2089" t="s">
        <v>7</v>
      </c>
      <c r="L2089" t="b">
        <v>0</v>
      </c>
      <c r="M2089" t="s">
        <v>12326</v>
      </c>
      <c r="N2089" t="b">
        <v>0</v>
      </c>
      <c r="O2089" t="b">
        <v>0</v>
      </c>
      <c r="P2089" t="b">
        <v>0</v>
      </c>
      <c r="Q2089" t="b">
        <v>1</v>
      </c>
      <c r="R2089" t="s">
        <v>12327</v>
      </c>
      <c r="S2089">
        <v>40</v>
      </c>
      <c r="T2089" t="b">
        <v>0</v>
      </c>
      <c r="V2089" t="s">
        <v>889</v>
      </c>
      <c r="W2089">
        <v>4</v>
      </c>
      <c r="X2089" s="11">
        <v>72</v>
      </c>
      <c r="Y2089">
        <v>1</v>
      </c>
      <c r="Z2089" s="46" cm="1">
        <f t="array" ref="Z2089">IF(V2089="NA",$AD$2,(INDEX($BL$4:$BL$73,MATCH(V2089&amp;W2089,$BK$4:$BK$73&amp;$BJ$4:$BJ$73,0))))</f>
        <v>1.0498615788681227E-2</v>
      </c>
      <c r="AA2089" s="46">
        <f t="shared" si="40"/>
        <v>1.0104986157886813</v>
      </c>
      <c r="AB2089" s="46"/>
    </row>
    <row r="2090" spans="1:28" x14ac:dyDescent="0.25">
      <c r="A2090">
        <v>8155</v>
      </c>
      <c r="B2090" s="1">
        <v>45532.388030833303</v>
      </c>
      <c r="C2090" s="1">
        <v>45532</v>
      </c>
      <c r="D2090" t="s">
        <v>9100</v>
      </c>
      <c r="E2090" t="s">
        <v>9101</v>
      </c>
      <c r="F2090" t="s">
        <v>664</v>
      </c>
      <c r="G2090">
        <v>81</v>
      </c>
      <c r="H2090" t="b">
        <v>0</v>
      </c>
      <c r="I2090" t="s">
        <v>9240</v>
      </c>
      <c r="J2090" t="s">
        <v>9159</v>
      </c>
      <c r="K2090" t="s">
        <v>7</v>
      </c>
      <c r="L2090" t="b">
        <v>0</v>
      </c>
      <c r="M2090" t="s">
        <v>12328</v>
      </c>
      <c r="N2090" t="b">
        <v>0</v>
      </c>
      <c r="O2090" t="b">
        <v>0</v>
      </c>
      <c r="P2090" t="b">
        <v>0</v>
      </c>
      <c r="Q2090" t="b">
        <v>1</v>
      </c>
      <c r="R2090" t="s">
        <v>12329</v>
      </c>
      <c r="S2090">
        <v>40</v>
      </c>
      <c r="T2090" t="b">
        <v>0</v>
      </c>
      <c r="V2090" t="s">
        <v>893</v>
      </c>
      <c r="W2090">
        <v>4</v>
      </c>
      <c r="X2090" s="11">
        <v>82</v>
      </c>
      <c r="Y2090">
        <v>1</v>
      </c>
      <c r="Z2090" s="46" cm="1">
        <f t="array" ref="Z2090">IF(V2090="NA",$AD$2,(INDEX($BL$4:$BL$73,MATCH(V2090&amp;W2090,$BK$4:$BK$73&amp;$BJ$4:$BJ$73,0))))</f>
        <v>1.0498615788681286E-2</v>
      </c>
      <c r="AA2090" s="46">
        <f t="shared" si="40"/>
        <v>1.0104986157886813</v>
      </c>
      <c r="AB2090" s="46"/>
    </row>
    <row r="2091" spans="1:28" x14ac:dyDescent="0.25">
      <c r="A2091">
        <v>8156</v>
      </c>
      <c r="B2091" s="1">
        <v>45532.3876841319</v>
      </c>
      <c r="C2091" s="1">
        <v>45532</v>
      </c>
      <c r="D2091" t="s">
        <v>9100</v>
      </c>
      <c r="E2091" t="s">
        <v>9101</v>
      </c>
      <c r="F2091" t="s">
        <v>790</v>
      </c>
      <c r="G2091">
        <v>73</v>
      </c>
      <c r="H2091" t="b">
        <v>0</v>
      </c>
      <c r="I2091" t="s">
        <v>9240</v>
      </c>
      <c r="J2091" t="s">
        <v>9159</v>
      </c>
      <c r="K2091" t="s">
        <v>7</v>
      </c>
      <c r="L2091" t="b">
        <v>0</v>
      </c>
      <c r="M2091" t="s">
        <v>12330</v>
      </c>
      <c r="N2091" t="b">
        <v>0</v>
      </c>
      <c r="O2091" t="b">
        <v>0</v>
      </c>
      <c r="P2091" t="b">
        <v>0</v>
      </c>
      <c r="Q2091" t="b">
        <v>1</v>
      </c>
      <c r="R2091" t="s">
        <v>12331</v>
      </c>
      <c r="S2091">
        <v>40</v>
      </c>
      <c r="T2091" t="b">
        <v>0</v>
      </c>
      <c r="V2091" t="s">
        <v>886</v>
      </c>
      <c r="W2091">
        <v>4</v>
      </c>
      <c r="X2091" s="11">
        <v>77</v>
      </c>
      <c r="Y2091">
        <v>1</v>
      </c>
      <c r="Z2091" s="46" cm="1">
        <f t="array" ref="Z2091">IF(V2091="NA",$AD$2,(INDEX($BL$4:$BL$73,MATCH(V2091&amp;W2091,$BK$4:$BK$73&amp;$BJ$4:$BJ$73,0))))</f>
        <v>1.0498615788681297E-2</v>
      </c>
      <c r="AA2091" s="46">
        <f t="shared" si="40"/>
        <v>1.0104986157886813</v>
      </c>
      <c r="AB2091" s="46"/>
    </row>
    <row r="2092" spans="1:28" x14ac:dyDescent="0.25">
      <c r="A2092">
        <v>8160</v>
      </c>
      <c r="B2092" s="1">
        <v>45532.380206145797</v>
      </c>
      <c r="C2092" s="1">
        <v>45532</v>
      </c>
      <c r="D2092" t="s">
        <v>9100</v>
      </c>
      <c r="E2092" t="s">
        <v>9101</v>
      </c>
      <c r="F2092" t="s">
        <v>664</v>
      </c>
      <c r="G2092">
        <v>71</v>
      </c>
      <c r="H2092" t="b">
        <v>0</v>
      </c>
      <c r="I2092" t="s">
        <v>9240</v>
      </c>
      <c r="J2092" t="s">
        <v>9159</v>
      </c>
      <c r="K2092" t="s">
        <v>7</v>
      </c>
      <c r="L2092" t="b">
        <v>0</v>
      </c>
      <c r="M2092" t="s">
        <v>12332</v>
      </c>
      <c r="N2092" t="b">
        <v>0</v>
      </c>
      <c r="O2092" t="b">
        <v>0</v>
      </c>
      <c r="P2092" t="b">
        <v>0</v>
      </c>
      <c r="Q2092" t="b">
        <v>1</v>
      </c>
      <c r="R2092" t="s">
        <v>12333</v>
      </c>
      <c r="S2092">
        <v>40</v>
      </c>
      <c r="T2092" t="b">
        <v>0</v>
      </c>
      <c r="V2092" t="s">
        <v>888</v>
      </c>
      <c r="W2092">
        <v>4</v>
      </c>
      <c r="X2092" s="11">
        <v>72</v>
      </c>
      <c r="Y2092">
        <v>1</v>
      </c>
      <c r="Z2092" s="46" cm="1">
        <f t="array" ref="Z2092">IF(V2092="NA",$AD$2,(INDEX($BL$4:$BL$73,MATCH(V2092&amp;W2092,$BK$4:$BK$73&amp;$BJ$4:$BJ$73,0))))</f>
        <v>1.0498615788681257E-2</v>
      </c>
      <c r="AA2092" s="46">
        <f t="shared" si="40"/>
        <v>1.0104986157886813</v>
      </c>
      <c r="AB2092" s="46"/>
    </row>
    <row r="2093" spans="1:28" x14ac:dyDescent="0.25">
      <c r="A2093">
        <v>8162</v>
      </c>
      <c r="B2093" s="1">
        <v>45532.379742812504</v>
      </c>
      <c r="C2093" s="1">
        <v>45532</v>
      </c>
      <c r="D2093" t="s">
        <v>9100</v>
      </c>
      <c r="E2093" t="s">
        <v>9101</v>
      </c>
      <c r="F2093" t="s">
        <v>790</v>
      </c>
      <c r="G2093">
        <v>73</v>
      </c>
      <c r="H2093" t="b">
        <v>0</v>
      </c>
      <c r="I2093" t="s">
        <v>9240</v>
      </c>
      <c r="J2093" t="s">
        <v>9159</v>
      </c>
      <c r="K2093" t="s">
        <v>7</v>
      </c>
      <c r="L2093" t="b">
        <v>0</v>
      </c>
      <c r="M2093" t="s">
        <v>12334</v>
      </c>
      <c r="N2093" t="b">
        <v>0</v>
      </c>
      <c r="O2093" t="b">
        <v>0</v>
      </c>
      <c r="P2093" t="b">
        <v>0</v>
      </c>
      <c r="Q2093" t="b">
        <v>1</v>
      </c>
      <c r="R2093" t="s">
        <v>12335</v>
      </c>
      <c r="S2093">
        <v>40</v>
      </c>
      <c r="T2093" t="b">
        <v>0</v>
      </c>
      <c r="V2093" t="s">
        <v>893</v>
      </c>
      <c r="W2093">
        <v>4</v>
      </c>
      <c r="X2093" s="11">
        <v>77</v>
      </c>
      <c r="Y2093">
        <v>1</v>
      </c>
      <c r="Z2093" s="46" cm="1">
        <f t="array" ref="Z2093">IF(V2093="NA",$AD$2,(INDEX($BL$4:$BL$73,MATCH(V2093&amp;W2093,$BK$4:$BK$73&amp;$BJ$4:$BJ$73,0))))</f>
        <v>1.0498615788681286E-2</v>
      </c>
      <c r="AA2093" s="46">
        <f t="shared" si="40"/>
        <v>1.0104986157886813</v>
      </c>
      <c r="AB2093" s="46"/>
    </row>
    <row r="2094" spans="1:28" x14ac:dyDescent="0.25">
      <c r="A2094">
        <v>8163</v>
      </c>
      <c r="B2094" s="1">
        <v>45532.379453657399</v>
      </c>
      <c r="C2094" s="1">
        <v>45532</v>
      </c>
      <c r="D2094" t="s">
        <v>9100</v>
      </c>
      <c r="E2094" t="s">
        <v>9101</v>
      </c>
      <c r="F2094" t="s">
        <v>790</v>
      </c>
      <c r="G2094">
        <v>76</v>
      </c>
      <c r="H2094" t="b">
        <v>0</v>
      </c>
      <c r="I2094" t="s">
        <v>9240</v>
      </c>
      <c r="J2094" t="s">
        <v>9159</v>
      </c>
      <c r="K2094" t="s">
        <v>7</v>
      </c>
      <c r="L2094" t="b">
        <v>0</v>
      </c>
      <c r="M2094" t="s">
        <v>12336</v>
      </c>
      <c r="N2094" t="b">
        <v>0</v>
      </c>
      <c r="O2094" t="b">
        <v>0</v>
      </c>
      <c r="P2094" t="b">
        <v>0</v>
      </c>
      <c r="Q2094" t="b">
        <v>1</v>
      </c>
      <c r="R2094" t="s">
        <v>12337</v>
      </c>
      <c r="S2094">
        <v>40</v>
      </c>
      <c r="T2094" t="b">
        <v>0</v>
      </c>
      <c r="V2094" t="s">
        <v>8</v>
      </c>
      <c r="W2094" t="s">
        <v>8</v>
      </c>
      <c r="X2094" s="11">
        <v>77</v>
      </c>
      <c r="Y2094">
        <v>1</v>
      </c>
      <c r="Z2094" s="46" cm="1">
        <f t="array" ref="Z2094">IF(V2094="NA",$AD$2,(INDEX($BL$4:$BL$73,MATCH(V2094&amp;W2094,$BK$4:$BK$73&amp;$BJ$4:$BJ$73,0))))</f>
        <v>-4.0430703315750931E-2</v>
      </c>
      <c r="AA2094" s="46">
        <f t="shared" si="40"/>
        <v>0.95956929668424906</v>
      </c>
      <c r="AB2094" s="46"/>
    </row>
    <row r="2095" spans="1:28" x14ac:dyDescent="0.25">
      <c r="A2095">
        <v>8164</v>
      </c>
      <c r="B2095" s="1">
        <v>45532.379123796301</v>
      </c>
      <c r="C2095" s="1">
        <v>45532</v>
      </c>
      <c r="D2095" t="s">
        <v>9100</v>
      </c>
      <c r="E2095" t="s">
        <v>9101</v>
      </c>
      <c r="F2095" t="s">
        <v>664</v>
      </c>
      <c r="G2095">
        <v>83</v>
      </c>
      <c r="H2095" t="b">
        <v>0</v>
      </c>
      <c r="I2095" t="s">
        <v>9240</v>
      </c>
      <c r="J2095" t="s">
        <v>9159</v>
      </c>
      <c r="K2095" t="s">
        <v>7</v>
      </c>
      <c r="L2095" t="b">
        <v>0</v>
      </c>
      <c r="M2095" t="s">
        <v>12338</v>
      </c>
      <c r="N2095" t="b">
        <v>0</v>
      </c>
      <c r="O2095" t="b">
        <v>0</v>
      </c>
      <c r="P2095" t="b">
        <v>0</v>
      </c>
      <c r="Q2095" t="b">
        <v>1</v>
      </c>
      <c r="R2095" t="s">
        <v>12339</v>
      </c>
      <c r="S2095">
        <v>40</v>
      </c>
      <c r="T2095" t="b">
        <v>0</v>
      </c>
      <c r="V2095" t="s">
        <v>892</v>
      </c>
      <c r="W2095">
        <v>4</v>
      </c>
      <c r="X2095" s="11">
        <v>87</v>
      </c>
      <c r="Y2095">
        <v>1</v>
      </c>
      <c r="Z2095" s="46" cm="1">
        <f t="array" ref="Z2095">IF(V2095="NA",$AD$2,(INDEX($BL$4:$BL$73,MATCH(V2095&amp;W2095,$BK$4:$BK$73&amp;$BJ$4:$BJ$73,0))))</f>
        <v>1.0498615788681274E-2</v>
      </c>
      <c r="AA2095" s="46">
        <f t="shared" si="40"/>
        <v>1.0104986157886813</v>
      </c>
      <c r="AB2095" s="46"/>
    </row>
    <row r="2096" spans="1:28" x14ac:dyDescent="0.25">
      <c r="A2096">
        <v>8165</v>
      </c>
      <c r="B2096" s="1">
        <v>45532.378770509298</v>
      </c>
      <c r="C2096" s="1">
        <v>45532</v>
      </c>
      <c r="D2096" t="s">
        <v>9100</v>
      </c>
      <c r="E2096" t="s">
        <v>9101</v>
      </c>
      <c r="F2096" t="s">
        <v>790</v>
      </c>
      <c r="G2096">
        <v>86</v>
      </c>
      <c r="H2096" t="b">
        <v>0</v>
      </c>
      <c r="I2096" t="s">
        <v>9240</v>
      </c>
      <c r="J2096" t="s">
        <v>9159</v>
      </c>
      <c r="K2096" t="s">
        <v>7</v>
      </c>
      <c r="L2096" t="b">
        <v>0</v>
      </c>
      <c r="M2096" t="s">
        <v>6657</v>
      </c>
      <c r="N2096" t="b">
        <v>0</v>
      </c>
      <c r="O2096" t="b">
        <v>0</v>
      </c>
      <c r="P2096" t="b">
        <v>0</v>
      </c>
      <c r="Q2096" t="b">
        <v>1</v>
      </c>
      <c r="R2096" t="s">
        <v>1253</v>
      </c>
      <c r="S2096">
        <v>40</v>
      </c>
      <c r="T2096" t="b">
        <v>0</v>
      </c>
      <c r="V2096" t="s">
        <v>886</v>
      </c>
      <c r="W2096">
        <v>4</v>
      </c>
      <c r="X2096" s="11">
        <v>87</v>
      </c>
      <c r="Y2096">
        <v>1</v>
      </c>
      <c r="Z2096" s="46" cm="1">
        <f t="array" ref="Z2096">IF(V2096="NA",$AD$2,(INDEX($BL$4:$BL$73,MATCH(V2096&amp;W2096,$BK$4:$BK$73&amp;$BJ$4:$BJ$73,0))))</f>
        <v>1.0498615788681297E-2</v>
      </c>
      <c r="AA2096" s="46">
        <f t="shared" si="40"/>
        <v>1.0104986157886813</v>
      </c>
      <c r="AB2096" s="46"/>
    </row>
    <row r="2097" spans="1:28" x14ac:dyDescent="0.25">
      <c r="A2097">
        <v>8168</v>
      </c>
      <c r="B2097" s="1">
        <v>45532.378045856502</v>
      </c>
      <c r="C2097" s="1">
        <v>45532</v>
      </c>
      <c r="D2097" t="s">
        <v>9100</v>
      </c>
      <c r="E2097" t="s">
        <v>9101</v>
      </c>
      <c r="F2097" t="s">
        <v>664</v>
      </c>
      <c r="G2097">
        <v>80</v>
      </c>
      <c r="H2097" t="b">
        <v>0</v>
      </c>
      <c r="I2097" t="s">
        <v>9240</v>
      </c>
      <c r="J2097" t="s">
        <v>9159</v>
      </c>
      <c r="K2097" t="s">
        <v>7</v>
      </c>
      <c r="L2097" t="b">
        <v>0</v>
      </c>
      <c r="M2097" t="s">
        <v>12340</v>
      </c>
      <c r="N2097" t="b">
        <v>0</v>
      </c>
      <c r="O2097" t="b">
        <v>0</v>
      </c>
      <c r="P2097" t="b">
        <v>0</v>
      </c>
      <c r="Q2097" t="b">
        <v>1</v>
      </c>
      <c r="R2097" t="s">
        <v>12341</v>
      </c>
      <c r="S2097">
        <v>40</v>
      </c>
      <c r="T2097" t="b">
        <v>0</v>
      </c>
      <c r="V2097" t="s">
        <v>8</v>
      </c>
      <c r="W2097" t="s">
        <v>8</v>
      </c>
      <c r="X2097" s="11">
        <v>82</v>
      </c>
      <c r="Y2097">
        <v>1</v>
      </c>
      <c r="Z2097" s="46" cm="1">
        <f t="array" ref="Z2097">IF(V2097="NA",$AD$2,(INDEX($BL$4:$BL$73,MATCH(V2097&amp;W2097,$BK$4:$BK$73&amp;$BJ$4:$BJ$73,0))))</f>
        <v>-4.0430703315750931E-2</v>
      </c>
      <c r="AA2097" s="46">
        <f t="shared" si="40"/>
        <v>0.95956929668424906</v>
      </c>
      <c r="AB2097" s="46"/>
    </row>
    <row r="2098" spans="1:28" x14ac:dyDescent="0.25">
      <c r="A2098">
        <v>8169</v>
      </c>
      <c r="B2098" s="1">
        <v>45532.376350949096</v>
      </c>
      <c r="C2098" s="1">
        <v>45532</v>
      </c>
      <c r="D2098" t="s">
        <v>9100</v>
      </c>
      <c r="E2098" t="s">
        <v>9101</v>
      </c>
      <c r="F2098" t="s">
        <v>790</v>
      </c>
      <c r="G2098">
        <v>70</v>
      </c>
      <c r="H2098" t="b">
        <v>0</v>
      </c>
      <c r="I2098" t="s">
        <v>9240</v>
      </c>
      <c r="J2098" t="s">
        <v>9159</v>
      </c>
      <c r="K2098" t="s">
        <v>7</v>
      </c>
      <c r="L2098" t="b">
        <v>0</v>
      </c>
      <c r="M2098" t="s">
        <v>12342</v>
      </c>
      <c r="N2098" t="b">
        <v>0</v>
      </c>
      <c r="O2098" t="b">
        <v>0</v>
      </c>
      <c r="P2098" t="b">
        <v>0</v>
      </c>
      <c r="Q2098" t="b">
        <v>1</v>
      </c>
      <c r="R2098" t="s">
        <v>12343</v>
      </c>
      <c r="S2098">
        <v>40</v>
      </c>
      <c r="T2098" t="b">
        <v>0</v>
      </c>
      <c r="V2098" t="s">
        <v>886</v>
      </c>
      <c r="W2098">
        <v>4</v>
      </c>
      <c r="X2098" s="11">
        <v>72</v>
      </c>
      <c r="Y2098">
        <v>1</v>
      </c>
      <c r="Z2098" s="46" cm="1">
        <f t="array" ref="Z2098">IF(V2098="NA",$AD$2,(INDEX($BL$4:$BL$73,MATCH(V2098&amp;W2098,$BK$4:$BK$73&amp;$BJ$4:$BJ$73,0))))</f>
        <v>1.0498615788681297E-2</v>
      </c>
      <c r="AA2098" s="46">
        <f t="shared" si="40"/>
        <v>1.0104986157886813</v>
      </c>
      <c r="AB2098" s="46"/>
    </row>
    <row r="2099" spans="1:28" x14ac:dyDescent="0.25">
      <c r="A2099">
        <v>8173</v>
      </c>
      <c r="B2099" s="1">
        <v>45532.375445613397</v>
      </c>
      <c r="C2099" s="1">
        <v>45532</v>
      </c>
      <c r="D2099" t="s">
        <v>9100</v>
      </c>
      <c r="E2099" t="s">
        <v>9101</v>
      </c>
      <c r="F2099" t="s">
        <v>790</v>
      </c>
      <c r="G2099">
        <v>71</v>
      </c>
      <c r="H2099" t="b">
        <v>0</v>
      </c>
      <c r="I2099" t="s">
        <v>9240</v>
      </c>
      <c r="J2099" t="s">
        <v>9159</v>
      </c>
      <c r="K2099" t="s">
        <v>7</v>
      </c>
      <c r="L2099" t="b">
        <v>0</v>
      </c>
      <c r="M2099" t="s">
        <v>12344</v>
      </c>
      <c r="N2099" t="b">
        <v>0</v>
      </c>
      <c r="O2099" t="b">
        <v>0</v>
      </c>
      <c r="P2099" t="b">
        <v>0</v>
      </c>
      <c r="Q2099" t="b">
        <v>1</v>
      </c>
      <c r="R2099" t="s">
        <v>12345</v>
      </c>
      <c r="S2099">
        <v>40</v>
      </c>
      <c r="T2099" t="b">
        <v>0</v>
      </c>
      <c r="V2099" t="s">
        <v>886</v>
      </c>
      <c r="W2099">
        <v>4</v>
      </c>
      <c r="X2099" s="11">
        <v>72</v>
      </c>
      <c r="Y2099">
        <v>1</v>
      </c>
      <c r="Z2099" s="46" cm="1">
        <f t="array" ref="Z2099">IF(V2099="NA",$AD$2,(INDEX($BL$4:$BL$73,MATCH(V2099&amp;W2099,$BK$4:$BK$73&amp;$BJ$4:$BJ$73,0))))</f>
        <v>1.0498615788681297E-2</v>
      </c>
      <c r="AA2099" s="46">
        <f t="shared" si="40"/>
        <v>1.0104986157886813</v>
      </c>
      <c r="AB2099" s="46"/>
    </row>
    <row r="2100" spans="1:28" x14ac:dyDescent="0.25">
      <c r="A2100">
        <v>8174</v>
      </c>
      <c r="B2100" s="1">
        <v>45532.375138055599</v>
      </c>
      <c r="C2100" s="1">
        <v>45532</v>
      </c>
      <c r="D2100" t="s">
        <v>9100</v>
      </c>
      <c r="E2100" t="s">
        <v>9101</v>
      </c>
      <c r="F2100" t="s">
        <v>790</v>
      </c>
      <c r="G2100">
        <v>73</v>
      </c>
      <c r="H2100" t="b">
        <v>0</v>
      </c>
      <c r="I2100" t="s">
        <v>9240</v>
      </c>
      <c r="J2100" t="s">
        <v>9159</v>
      </c>
      <c r="K2100" t="s">
        <v>7</v>
      </c>
      <c r="L2100" t="b">
        <v>0</v>
      </c>
      <c r="M2100" t="s">
        <v>12346</v>
      </c>
      <c r="N2100" t="b">
        <v>0</v>
      </c>
      <c r="O2100" t="b">
        <v>0</v>
      </c>
      <c r="P2100" t="b">
        <v>0</v>
      </c>
      <c r="Q2100" t="b">
        <v>1</v>
      </c>
      <c r="R2100" t="s">
        <v>12347</v>
      </c>
      <c r="S2100">
        <v>40</v>
      </c>
      <c r="T2100" t="b">
        <v>0</v>
      </c>
      <c r="V2100" t="s">
        <v>8</v>
      </c>
      <c r="W2100" t="s">
        <v>8</v>
      </c>
      <c r="X2100" s="11">
        <v>77</v>
      </c>
      <c r="Y2100">
        <v>1</v>
      </c>
      <c r="Z2100" s="46" cm="1">
        <f t="array" ref="Z2100">IF(V2100="NA",$AD$2,(INDEX($BL$4:$BL$73,MATCH(V2100&amp;W2100,$BK$4:$BK$73&amp;$BJ$4:$BJ$73,0))))</f>
        <v>-4.0430703315750931E-2</v>
      </c>
      <c r="AA2100" s="46">
        <f t="shared" si="40"/>
        <v>0.95956929668424906</v>
      </c>
      <c r="AB2100" s="46"/>
    </row>
    <row r="2101" spans="1:28" x14ac:dyDescent="0.25">
      <c r="A2101">
        <v>8175</v>
      </c>
      <c r="B2101" s="1">
        <v>45532.374847766201</v>
      </c>
      <c r="C2101" s="1">
        <v>45532</v>
      </c>
      <c r="D2101" t="s">
        <v>9100</v>
      </c>
      <c r="E2101" t="s">
        <v>9101</v>
      </c>
      <c r="F2101" t="s">
        <v>790</v>
      </c>
      <c r="G2101">
        <v>76</v>
      </c>
      <c r="H2101" t="b">
        <v>0</v>
      </c>
      <c r="I2101" t="s">
        <v>9240</v>
      </c>
      <c r="J2101" t="s">
        <v>9159</v>
      </c>
      <c r="K2101" t="s">
        <v>7</v>
      </c>
      <c r="L2101" t="b">
        <v>0</v>
      </c>
      <c r="M2101" t="s">
        <v>12348</v>
      </c>
      <c r="N2101" t="b">
        <v>0</v>
      </c>
      <c r="O2101" t="b">
        <v>0</v>
      </c>
      <c r="P2101" t="b">
        <v>0</v>
      </c>
      <c r="Q2101" t="b">
        <v>1</v>
      </c>
      <c r="R2101" t="s">
        <v>12349</v>
      </c>
      <c r="S2101">
        <v>40</v>
      </c>
      <c r="T2101" t="b">
        <v>0</v>
      </c>
      <c r="V2101" t="s">
        <v>658</v>
      </c>
      <c r="W2101">
        <v>4</v>
      </c>
      <c r="X2101" s="11">
        <v>77</v>
      </c>
      <c r="Y2101">
        <v>1</v>
      </c>
      <c r="Z2101" s="46" cm="1">
        <f t="array" ref="Z2101">IF(V2101="NA",$AD$2,(INDEX($BL$4:$BL$73,MATCH(V2101&amp;W2101,$BK$4:$BK$73&amp;$BJ$4:$BJ$73,0))))</f>
        <v>1.1678733304575896E-2</v>
      </c>
      <c r="AA2101" s="46">
        <f t="shared" si="40"/>
        <v>1.0116787333045758</v>
      </c>
      <c r="AB2101" s="46"/>
    </row>
    <row r="2102" spans="1:28" x14ac:dyDescent="0.25">
      <c r="A2102">
        <v>8176</v>
      </c>
      <c r="B2102" s="1">
        <v>45532.3745346875</v>
      </c>
      <c r="C2102" s="1">
        <v>45532</v>
      </c>
      <c r="D2102" t="s">
        <v>9100</v>
      </c>
      <c r="E2102" t="s">
        <v>9101</v>
      </c>
      <c r="F2102" t="s">
        <v>790</v>
      </c>
      <c r="G2102">
        <v>87</v>
      </c>
      <c r="H2102" t="b">
        <v>0</v>
      </c>
      <c r="I2102" t="s">
        <v>9240</v>
      </c>
      <c r="J2102" t="s">
        <v>9159</v>
      </c>
      <c r="K2102" t="s">
        <v>7</v>
      </c>
      <c r="L2102" t="b">
        <v>0</v>
      </c>
      <c r="M2102" t="s">
        <v>12350</v>
      </c>
      <c r="N2102" t="b">
        <v>0</v>
      </c>
      <c r="O2102" t="b">
        <v>0</v>
      </c>
      <c r="P2102" t="b">
        <v>0</v>
      </c>
      <c r="Q2102" t="b">
        <v>1</v>
      </c>
      <c r="R2102" t="s">
        <v>12351</v>
      </c>
      <c r="S2102">
        <v>40</v>
      </c>
      <c r="T2102" t="b">
        <v>0</v>
      </c>
      <c r="V2102" t="s">
        <v>892</v>
      </c>
      <c r="W2102">
        <v>4</v>
      </c>
      <c r="X2102" s="11">
        <v>87</v>
      </c>
      <c r="Y2102">
        <v>1</v>
      </c>
      <c r="Z2102" s="46" cm="1">
        <f t="array" ref="Z2102">IF(V2102="NA",$AD$2,(INDEX($BL$4:$BL$73,MATCH(V2102&amp;W2102,$BK$4:$BK$73&amp;$BJ$4:$BJ$73,0))))</f>
        <v>1.0498615788681274E-2</v>
      </c>
      <c r="AA2102" s="46">
        <f t="shared" si="40"/>
        <v>1.0104986157886813</v>
      </c>
      <c r="AB2102" s="46"/>
    </row>
    <row r="2103" spans="1:28" x14ac:dyDescent="0.25">
      <c r="A2103">
        <v>8177</v>
      </c>
      <c r="B2103" s="1">
        <v>45532.374226550899</v>
      </c>
      <c r="C2103" s="1">
        <v>45532</v>
      </c>
      <c r="D2103" t="s">
        <v>9100</v>
      </c>
      <c r="E2103" t="s">
        <v>9101</v>
      </c>
      <c r="F2103" t="s">
        <v>790</v>
      </c>
      <c r="G2103">
        <v>77</v>
      </c>
      <c r="H2103" t="b">
        <v>0</v>
      </c>
      <c r="I2103" t="s">
        <v>9240</v>
      </c>
      <c r="J2103" t="s">
        <v>9159</v>
      </c>
      <c r="K2103" t="s">
        <v>7</v>
      </c>
      <c r="L2103" t="b">
        <v>0</v>
      </c>
      <c r="M2103" t="s">
        <v>6656</v>
      </c>
      <c r="N2103" t="b">
        <v>0</v>
      </c>
      <c r="O2103" t="b">
        <v>0</v>
      </c>
      <c r="P2103" t="b">
        <v>0</v>
      </c>
      <c r="Q2103" t="b">
        <v>1</v>
      </c>
      <c r="R2103" t="s">
        <v>2598</v>
      </c>
      <c r="S2103">
        <v>40</v>
      </c>
      <c r="T2103" t="b">
        <v>0</v>
      </c>
      <c r="V2103" t="s">
        <v>893</v>
      </c>
      <c r="W2103">
        <v>4</v>
      </c>
      <c r="X2103" s="11">
        <v>77</v>
      </c>
      <c r="Y2103">
        <v>1</v>
      </c>
      <c r="Z2103" s="46" cm="1">
        <f t="array" ref="Z2103">IF(V2103="NA",$AD$2,(INDEX($BL$4:$BL$73,MATCH(V2103&amp;W2103,$BK$4:$BK$73&amp;$BJ$4:$BJ$73,0))))</f>
        <v>1.0498615788681286E-2</v>
      </c>
      <c r="AA2103" s="46">
        <f t="shared" si="40"/>
        <v>1.0104986157886813</v>
      </c>
      <c r="AB2103" s="46"/>
    </row>
    <row r="2104" spans="1:28" x14ac:dyDescent="0.25">
      <c r="A2104">
        <v>8178</v>
      </c>
      <c r="B2104" s="1">
        <v>45532.3738983449</v>
      </c>
      <c r="C2104" s="1">
        <v>45532</v>
      </c>
      <c r="D2104" t="s">
        <v>9100</v>
      </c>
      <c r="E2104" t="s">
        <v>9101</v>
      </c>
      <c r="F2104" t="s">
        <v>790</v>
      </c>
      <c r="G2104">
        <v>88</v>
      </c>
      <c r="H2104" t="b">
        <v>0</v>
      </c>
      <c r="I2104" t="s">
        <v>9240</v>
      </c>
      <c r="J2104" t="s">
        <v>9159</v>
      </c>
      <c r="K2104" t="s">
        <v>7</v>
      </c>
      <c r="L2104" t="b">
        <v>0</v>
      </c>
      <c r="M2104" t="s">
        <v>12352</v>
      </c>
      <c r="N2104" t="b">
        <v>0</v>
      </c>
      <c r="O2104" t="b">
        <v>0</v>
      </c>
      <c r="P2104" t="b">
        <v>0</v>
      </c>
      <c r="Q2104" t="b">
        <v>1</v>
      </c>
      <c r="R2104" t="s">
        <v>330</v>
      </c>
      <c r="S2104">
        <v>40</v>
      </c>
      <c r="T2104" t="b">
        <v>0</v>
      </c>
      <c r="V2104" t="s">
        <v>743</v>
      </c>
      <c r="W2104">
        <v>4</v>
      </c>
      <c r="X2104" s="11">
        <v>92</v>
      </c>
      <c r="Y2104">
        <v>1</v>
      </c>
      <c r="Z2104" s="46" cm="1">
        <f t="array" ref="Z2104">IF(V2104="NA",$AD$2,(INDEX($BL$4:$BL$73,MATCH(V2104&amp;W2104,$BK$4:$BK$73&amp;$BJ$4:$BJ$73,0))))</f>
        <v>1.1678733304575811E-2</v>
      </c>
      <c r="AA2104" s="46">
        <f t="shared" si="40"/>
        <v>1.0116787333045758</v>
      </c>
      <c r="AB2104" s="46"/>
    </row>
    <row r="2105" spans="1:28" x14ac:dyDescent="0.25">
      <c r="A2105">
        <v>8179</v>
      </c>
      <c r="B2105" s="1">
        <v>45532.373608055597</v>
      </c>
      <c r="C2105" s="1">
        <v>45532</v>
      </c>
      <c r="D2105" t="s">
        <v>9100</v>
      </c>
      <c r="E2105" t="s">
        <v>9101</v>
      </c>
      <c r="F2105" t="s">
        <v>664</v>
      </c>
      <c r="G2105">
        <v>74</v>
      </c>
      <c r="H2105" t="b">
        <v>0</v>
      </c>
      <c r="I2105" t="s">
        <v>9240</v>
      </c>
      <c r="J2105" t="s">
        <v>9159</v>
      </c>
      <c r="K2105" t="s">
        <v>7</v>
      </c>
      <c r="L2105" t="b">
        <v>0</v>
      </c>
      <c r="M2105" t="s">
        <v>12353</v>
      </c>
      <c r="N2105" t="b">
        <v>0</v>
      </c>
      <c r="O2105" t="b">
        <v>0</v>
      </c>
      <c r="P2105" t="b">
        <v>0</v>
      </c>
      <c r="Q2105" t="b">
        <v>1</v>
      </c>
      <c r="R2105" t="s">
        <v>1249</v>
      </c>
      <c r="S2105">
        <v>40</v>
      </c>
      <c r="T2105" t="b">
        <v>0</v>
      </c>
      <c r="V2105" t="s">
        <v>886</v>
      </c>
      <c r="W2105">
        <v>5</v>
      </c>
      <c r="X2105" s="11">
        <v>77</v>
      </c>
      <c r="Y2105">
        <v>1</v>
      </c>
      <c r="Z2105" s="46" cm="1">
        <f t="array" ref="Z2105">IF(V2105="NA",$AD$2,(INDEX($BL$4:$BL$73,MATCH(V2105&amp;W2105,$BK$4:$BK$73&amp;$BJ$4:$BJ$73,0))))</f>
        <v>4.1970782120221983E-2</v>
      </c>
      <c r="AA2105" s="46">
        <f t="shared" si="40"/>
        <v>1.041970782120222</v>
      </c>
      <c r="AB2105" s="46"/>
    </row>
    <row r="2106" spans="1:28" x14ac:dyDescent="0.25">
      <c r="A2106">
        <v>8180</v>
      </c>
      <c r="B2106" s="1">
        <v>45532.372288182902</v>
      </c>
      <c r="C2106" s="1">
        <v>45532</v>
      </c>
      <c r="D2106" t="s">
        <v>9100</v>
      </c>
      <c r="E2106" t="s">
        <v>9101</v>
      </c>
      <c r="F2106" t="s">
        <v>664</v>
      </c>
      <c r="G2106">
        <v>76</v>
      </c>
      <c r="H2106" t="b">
        <v>0</v>
      </c>
      <c r="I2106" t="s">
        <v>9240</v>
      </c>
      <c r="J2106" t="s">
        <v>9159</v>
      </c>
      <c r="K2106" t="s">
        <v>7</v>
      </c>
      <c r="L2106" t="b">
        <v>0</v>
      </c>
      <c r="M2106" t="s">
        <v>12354</v>
      </c>
      <c r="N2106" t="b">
        <v>0</v>
      </c>
      <c r="O2106" t="b">
        <v>0</v>
      </c>
      <c r="P2106" t="b">
        <v>0</v>
      </c>
      <c r="Q2106" t="b">
        <v>1</v>
      </c>
      <c r="R2106" t="s">
        <v>12355</v>
      </c>
      <c r="S2106">
        <v>40</v>
      </c>
      <c r="T2106" t="b">
        <v>0</v>
      </c>
      <c r="V2106" t="s">
        <v>888</v>
      </c>
      <c r="W2106">
        <v>4</v>
      </c>
      <c r="X2106" s="11">
        <v>77</v>
      </c>
      <c r="Y2106">
        <v>1</v>
      </c>
      <c r="Z2106" s="46" cm="1">
        <f t="array" ref="Z2106">IF(V2106="NA",$AD$2,(INDEX($BL$4:$BL$73,MATCH(V2106&amp;W2106,$BK$4:$BK$73&amp;$BJ$4:$BJ$73,0))))</f>
        <v>1.0498615788681257E-2</v>
      </c>
      <c r="AA2106" s="46">
        <f t="shared" si="40"/>
        <v>1.0104986157886813</v>
      </c>
      <c r="AB2106" s="46"/>
    </row>
    <row r="2107" spans="1:28" x14ac:dyDescent="0.25">
      <c r="A2107">
        <v>8186</v>
      </c>
      <c r="B2107" s="1">
        <v>45532.3708967477</v>
      </c>
      <c r="C2107" s="1">
        <v>45532</v>
      </c>
      <c r="D2107" t="s">
        <v>9100</v>
      </c>
      <c r="E2107" t="s">
        <v>9101</v>
      </c>
      <c r="F2107" t="s">
        <v>664</v>
      </c>
      <c r="G2107">
        <v>79</v>
      </c>
      <c r="H2107" t="b">
        <v>0</v>
      </c>
      <c r="I2107" t="s">
        <v>9240</v>
      </c>
      <c r="J2107" t="s">
        <v>9159</v>
      </c>
      <c r="K2107" t="s">
        <v>7</v>
      </c>
      <c r="L2107" t="b">
        <v>0</v>
      </c>
      <c r="M2107" t="s">
        <v>12356</v>
      </c>
      <c r="N2107" t="b">
        <v>0</v>
      </c>
      <c r="O2107" t="b">
        <v>0</v>
      </c>
      <c r="P2107" t="b">
        <v>0</v>
      </c>
      <c r="Q2107" t="b">
        <v>1</v>
      </c>
      <c r="R2107" t="s">
        <v>12357</v>
      </c>
      <c r="S2107">
        <v>40</v>
      </c>
      <c r="T2107" t="b">
        <v>0</v>
      </c>
      <c r="V2107" t="s">
        <v>8</v>
      </c>
      <c r="W2107" t="s">
        <v>8</v>
      </c>
      <c r="X2107" s="11">
        <v>82</v>
      </c>
      <c r="Y2107">
        <v>1</v>
      </c>
      <c r="Z2107" s="46" cm="1">
        <f t="array" ref="Z2107">IF(V2107="NA",$AD$2,(INDEX($BL$4:$BL$73,MATCH(V2107&amp;W2107,$BK$4:$BK$73&amp;$BJ$4:$BJ$73,0))))</f>
        <v>-4.0430703315750931E-2</v>
      </c>
      <c r="AA2107" s="46">
        <f t="shared" si="40"/>
        <v>0.95956929668424906</v>
      </c>
      <c r="AB2107" s="46"/>
    </row>
    <row r="2108" spans="1:28" x14ac:dyDescent="0.25">
      <c r="A2108">
        <v>8187</v>
      </c>
      <c r="B2108" s="1">
        <v>45532.370566770798</v>
      </c>
      <c r="C2108" s="1">
        <v>45532</v>
      </c>
      <c r="D2108" t="s">
        <v>9100</v>
      </c>
      <c r="E2108" t="s">
        <v>9101</v>
      </c>
      <c r="F2108" t="s">
        <v>664</v>
      </c>
      <c r="G2108">
        <v>75</v>
      </c>
      <c r="H2108" t="b">
        <v>0</v>
      </c>
      <c r="I2108" t="s">
        <v>9240</v>
      </c>
      <c r="J2108" t="s">
        <v>9159</v>
      </c>
      <c r="K2108" t="s">
        <v>7</v>
      </c>
      <c r="L2108" t="b">
        <v>0</v>
      </c>
      <c r="M2108" t="s">
        <v>12358</v>
      </c>
      <c r="N2108" t="b">
        <v>0</v>
      </c>
      <c r="O2108" t="b">
        <v>0</v>
      </c>
      <c r="P2108" t="b">
        <v>0</v>
      </c>
      <c r="Q2108" t="b">
        <v>1</v>
      </c>
      <c r="R2108" t="s">
        <v>12359</v>
      </c>
      <c r="S2108">
        <v>40</v>
      </c>
      <c r="T2108" t="b">
        <v>0</v>
      </c>
      <c r="V2108" t="s">
        <v>892</v>
      </c>
      <c r="W2108">
        <v>4</v>
      </c>
      <c r="X2108" s="11">
        <v>77</v>
      </c>
      <c r="Y2108">
        <v>1</v>
      </c>
      <c r="Z2108" s="46" cm="1">
        <f t="array" ref="Z2108">IF(V2108="NA",$AD$2,(INDEX($BL$4:$BL$73,MATCH(V2108&amp;W2108,$BK$4:$BK$73&amp;$BJ$4:$BJ$73,0))))</f>
        <v>1.0498615788681274E-2</v>
      </c>
      <c r="AA2108" s="46">
        <f t="shared" si="40"/>
        <v>1.0104986157886813</v>
      </c>
      <c r="AB2108" s="46"/>
    </row>
    <row r="2109" spans="1:28" x14ac:dyDescent="0.25">
      <c r="A2109">
        <v>8189</v>
      </c>
      <c r="B2109" s="1">
        <v>45532.370099050902</v>
      </c>
      <c r="C2109" s="1">
        <v>45532</v>
      </c>
      <c r="D2109" t="s">
        <v>9100</v>
      </c>
      <c r="E2109" t="s">
        <v>9101</v>
      </c>
      <c r="F2109" t="s">
        <v>790</v>
      </c>
      <c r="G2109">
        <v>79</v>
      </c>
      <c r="H2109" t="b">
        <v>0</v>
      </c>
      <c r="I2109" t="s">
        <v>9240</v>
      </c>
      <c r="J2109" t="s">
        <v>9159</v>
      </c>
      <c r="K2109" t="s">
        <v>7</v>
      </c>
      <c r="L2109" t="b">
        <v>0</v>
      </c>
      <c r="M2109" t="s">
        <v>6655</v>
      </c>
      <c r="N2109" t="b">
        <v>0</v>
      </c>
      <c r="O2109" t="b">
        <v>0</v>
      </c>
      <c r="P2109" t="b">
        <v>0</v>
      </c>
      <c r="Q2109" t="b">
        <v>1</v>
      </c>
      <c r="R2109" t="s">
        <v>1247</v>
      </c>
      <c r="S2109">
        <v>40</v>
      </c>
      <c r="T2109" t="b">
        <v>0</v>
      </c>
      <c r="V2109" t="s">
        <v>8</v>
      </c>
      <c r="W2109" t="s">
        <v>8</v>
      </c>
      <c r="X2109" s="11">
        <v>82</v>
      </c>
      <c r="Y2109">
        <v>1</v>
      </c>
      <c r="Z2109" s="46" cm="1">
        <f t="array" ref="Z2109">IF(V2109="NA",$AD$2,(INDEX($BL$4:$BL$73,MATCH(V2109&amp;W2109,$BK$4:$BK$73&amp;$BJ$4:$BJ$73,0))))</f>
        <v>-4.0430703315750931E-2</v>
      </c>
      <c r="AA2109" s="46">
        <f t="shared" si="40"/>
        <v>0.95956929668424906</v>
      </c>
      <c r="AB2109" s="46"/>
    </row>
    <row r="2110" spans="1:28" x14ac:dyDescent="0.25">
      <c r="A2110">
        <v>8190</v>
      </c>
      <c r="B2110" s="1">
        <v>45532.369807476898</v>
      </c>
      <c r="C2110" s="1">
        <v>45532</v>
      </c>
      <c r="D2110" t="s">
        <v>9100</v>
      </c>
      <c r="E2110" t="s">
        <v>9101</v>
      </c>
      <c r="F2110" t="s">
        <v>790</v>
      </c>
      <c r="G2110">
        <v>79</v>
      </c>
      <c r="H2110" t="b">
        <v>0</v>
      </c>
      <c r="I2110" t="s">
        <v>9240</v>
      </c>
      <c r="J2110" t="s">
        <v>9159</v>
      </c>
      <c r="K2110" t="s">
        <v>7</v>
      </c>
      <c r="L2110" t="b">
        <v>0</v>
      </c>
      <c r="M2110" t="s">
        <v>12360</v>
      </c>
      <c r="N2110" t="b">
        <v>0</v>
      </c>
      <c r="O2110" t="b">
        <v>0</v>
      </c>
      <c r="P2110" t="b">
        <v>0</v>
      </c>
      <c r="Q2110" t="b">
        <v>1</v>
      </c>
      <c r="R2110" t="s">
        <v>12361</v>
      </c>
      <c r="S2110">
        <v>40</v>
      </c>
      <c r="T2110" t="b">
        <v>0</v>
      </c>
      <c r="V2110" t="s">
        <v>886</v>
      </c>
      <c r="W2110">
        <v>5</v>
      </c>
      <c r="X2110" s="11">
        <v>82</v>
      </c>
      <c r="Y2110">
        <v>1</v>
      </c>
      <c r="Z2110" s="46" cm="1">
        <f t="array" ref="Z2110">IF(V2110="NA",$AD$2,(INDEX($BL$4:$BL$73,MATCH(V2110&amp;W2110,$BK$4:$BK$73&amp;$BJ$4:$BJ$73,0))))</f>
        <v>4.1970782120221983E-2</v>
      </c>
      <c r="AA2110" s="46">
        <f t="shared" si="40"/>
        <v>1.041970782120222</v>
      </c>
      <c r="AB2110" s="46"/>
    </row>
    <row r="2111" spans="1:28" x14ac:dyDescent="0.25">
      <c r="A2111">
        <v>8191</v>
      </c>
      <c r="B2111" s="1">
        <v>45532.3694270833</v>
      </c>
      <c r="C2111" s="1">
        <v>45532</v>
      </c>
      <c r="D2111" t="s">
        <v>9100</v>
      </c>
      <c r="E2111" t="s">
        <v>9101</v>
      </c>
      <c r="F2111" t="s">
        <v>790</v>
      </c>
      <c r="G2111">
        <v>96</v>
      </c>
      <c r="H2111" t="b">
        <v>0</v>
      </c>
      <c r="I2111" t="s">
        <v>9240</v>
      </c>
      <c r="J2111" t="s">
        <v>9159</v>
      </c>
      <c r="K2111" t="s">
        <v>7</v>
      </c>
      <c r="L2111" t="b">
        <v>0</v>
      </c>
      <c r="M2111" t="s">
        <v>12362</v>
      </c>
      <c r="N2111" t="b">
        <v>0</v>
      </c>
      <c r="O2111" t="b">
        <v>0</v>
      </c>
      <c r="P2111" t="b">
        <v>0</v>
      </c>
      <c r="Q2111" t="b">
        <v>1</v>
      </c>
      <c r="R2111" t="s">
        <v>1246</v>
      </c>
      <c r="S2111">
        <v>40</v>
      </c>
      <c r="T2111" t="b">
        <v>0</v>
      </c>
      <c r="V2111" t="s">
        <v>892</v>
      </c>
      <c r="W2111">
        <v>4</v>
      </c>
      <c r="X2111" s="11">
        <v>99</v>
      </c>
      <c r="Y2111">
        <v>1</v>
      </c>
      <c r="Z2111" s="46" cm="1">
        <f t="array" ref="Z2111">IF(V2111="NA",$AD$2,(INDEX($BL$4:$BL$73,MATCH(V2111&amp;W2111,$BK$4:$BK$73&amp;$BJ$4:$BJ$73,0))))</f>
        <v>1.0498615788681274E-2</v>
      </c>
      <c r="AA2111" s="46">
        <f t="shared" si="40"/>
        <v>1.0104986157886813</v>
      </c>
      <c r="AB2111" s="46"/>
    </row>
    <row r="2112" spans="1:28" x14ac:dyDescent="0.25">
      <c r="A2112">
        <v>8192</v>
      </c>
      <c r="B2112" s="1">
        <v>45532.3691240509</v>
      </c>
      <c r="C2112" s="1">
        <v>45532</v>
      </c>
      <c r="D2112" t="s">
        <v>9100</v>
      </c>
      <c r="E2112" t="s">
        <v>9101</v>
      </c>
      <c r="F2112" t="s">
        <v>790</v>
      </c>
      <c r="G2112">
        <v>83</v>
      </c>
      <c r="H2112" t="b">
        <v>0</v>
      </c>
      <c r="I2112" t="s">
        <v>9240</v>
      </c>
      <c r="J2112" t="s">
        <v>9159</v>
      </c>
      <c r="K2112" t="s">
        <v>7</v>
      </c>
      <c r="L2112" t="b">
        <v>0</v>
      </c>
      <c r="M2112" t="s">
        <v>12363</v>
      </c>
      <c r="N2112" t="b">
        <v>0</v>
      </c>
      <c r="O2112" t="b">
        <v>0</v>
      </c>
      <c r="P2112" t="b">
        <v>0</v>
      </c>
      <c r="Q2112" t="b">
        <v>1</v>
      </c>
      <c r="R2112" t="s">
        <v>12364</v>
      </c>
      <c r="S2112">
        <v>40</v>
      </c>
      <c r="T2112" t="b">
        <v>0</v>
      </c>
      <c r="V2112" t="s">
        <v>886</v>
      </c>
      <c r="W2112">
        <v>5</v>
      </c>
      <c r="X2112" s="11">
        <v>87</v>
      </c>
      <c r="Y2112">
        <v>1</v>
      </c>
      <c r="Z2112" s="46" cm="1">
        <f t="array" ref="Z2112">IF(V2112="NA",$AD$2,(INDEX($BL$4:$BL$73,MATCH(V2112&amp;W2112,$BK$4:$BK$73&amp;$BJ$4:$BJ$73,0))))</f>
        <v>4.1970782120221983E-2</v>
      </c>
      <c r="AA2112" s="46">
        <f t="shared" si="40"/>
        <v>1.041970782120222</v>
      </c>
      <c r="AB2112" s="46"/>
    </row>
    <row r="2113" spans="1:28" x14ac:dyDescent="0.25">
      <c r="A2113">
        <v>8193</v>
      </c>
      <c r="B2113" s="1">
        <v>45532.367673946799</v>
      </c>
      <c r="C2113" s="1">
        <v>45532</v>
      </c>
      <c r="D2113" t="s">
        <v>9100</v>
      </c>
      <c r="E2113" t="s">
        <v>9101</v>
      </c>
      <c r="F2113" t="s">
        <v>664</v>
      </c>
      <c r="G2113">
        <v>71</v>
      </c>
      <c r="H2113" t="b">
        <v>0</v>
      </c>
      <c r="I2113" t="s">
        <v>9240</v>
      </c>
      <c r="J2113" t="s">
        <v>9159</v>
      </c>
      <c r="K2113" t="s">
        <v>7</v>
      </c>
      <c r="L2113" t="b">
        <v>0</v>
      </c>
      <c r="M2113" t="s">
        <v>12365</v>
      </c>
      <c r="N2113" t="b">
        <v>0</v>
      </c>
      <c r="O2113" t="b">
        <v>0</v>
      </c>
      <c r="P2113" t="b">
        <v>0</v>
      </c>
      <c r="Q2113" t="b">
        <v>1</v>
      </c>
      <c r="R2113" t="s">
        <v>12366</v>
      </c>
      <c r="S2113">
        <v>40</v>
      </c>
      <c r="T2113" t="b">
        <v>0</v>
      </c>
      <c r="V2113" t="s">
        <v>892</v>
      </c>
      <c r="W2113">
        <v>4</v>
      </c>
      <c r="X2113" s="11">
        <v>72</v>
      </c>
      <c r="Y2113">
        <v>1</v>
      </c>
      <c r="Z2113" s="46" cm="1">
        <f t="array" ref="Z2113">IF(V2113="NA",$AD$2,(INDEX($BL$4:$BL$73,MATCH(V2113&amp;W2113,$BK$4:$BK$73&amp;$BJ$4:$BJ$73,0))))</f>
        <v>1.0498615788681274E-2</v>
      </c>
      <c r="AA2113" s="46">
        <f t="shared" si="40"/>
        <v>1.0104986157886813</v>
      </c>
      <c r="AB2113" s="46"/>
    </row>
    <row r="2114" spans="1:28" x14ac:dyDescent="0.25">
      <c r="A2114">
        <v>8198</v>
      </c>
      <c r="B2114" s="1">
        <v>45532.366413784701</v>
      </c>
      <c r="C2114" s="1">
        <v>45532</v>
      </c>
      <c r="D2114" t="s">
        <v>9100</v>
      </c>
      <c r="E2114" t="s">
        <v>9101</v>
      </c>
      <c r="F2114" t="s">
        <v>790</v>
      </c>
      <c r="G2114">
        <v>78</v>
      </c>
      <c r="H2114" t="b">
        <v>0</v>
      </c>
      <c r="I2114" t="s">
        <v>9240</v>
      </c>
      <c r="J2114" t="s">
        <v>9159</v>
      </c>
      <c r="K2114" t="s">
        <v>7</v>
      </c>
      <c r="L2114" t="b">
        <v>0</v>
      </c>
      <c r="M2114" t="s">
        <v>12367</v>
      </c>
      <c r="N2114" t="b">
        <v>0</v>
      </c>
      <c r="O2114" t="b">
        <v>0</v>
      </c>
      <c r="P2114" t="b">
        <v>0</v>
      </c>
      <c r="Q2114" t="b">
        <v>1</v>
      </c>
      <c r="R2114" t="s">
        <v>12368</v>
      </c>
      <c r="S2114">
        <v>40</v>
      </c>
      <c r="T2114" t="b">
        <v>0</v>
      </c>
      <c r="V2114" t="s">
        <v>8</v>
      </c>
      <c r="W2114" t="s">
        <v>8</v>
      </c>
      <c r="X2114" s="11">
        <v>82</v>
      </c>
      <c r="Y2114">
        <v>1</v>
      </c>
      <c r="Z2114" s="46" cm="1">
        <f t="array" ref="Z2114">IF(V2114="NA",$AD$2,(INDEX($BL$4:$BL$73,MATCH(V2114&amp;W2114,$BK$4:$BK$73&amp;$BJ$4:$BJ$73,0))))</f>
        <v>-4.0430703315750931E-2</v>
      </c>
      <c r="AA2114" s="46">
        <f t="shared" si="40"/>
        <v>0.95956929668424906</v>
      </c>
      <c r="AB2114" s="46"/>
    </row>
    <row r="2115" spans="1:28" x14ac:dyDescent="0.25">
      <c r="A2115">
        <v>8199</v>
      </c>
      <c r="B2115" s="1">
        <v>45532.366245625002</v>
      </c>
      <c r="C2115" s="1">
        <v>45532</v>
      </c>
      <c r="D2115" t="s">
        <v>9100</v>
      </c>
      <c r="E2115" t="s">
        <v>9101</v>
      </c>
      <c r="F2115" t="s">
        <v>664</v>
      </c>
      <c r="G2115">
        <v>75</v>
      </c>
      <c r="H2115" t="b">
        <v>0</v>
      </c>
      <c r="I2115" t="s">
        <v>9240</v>
      </c>
      <c r="J2115" t="s">
        <v>9159</v>
      </c>
      <c r="K2115" t="s">
        <v>9</v>
      </c>
      <c r="L2115" t="b">
        <v>0</v>
      </c>
      <c r="N2115" t="b">
        <v>0</v>
      </c>
      <c r="O2115" t="b">
        <v>1</v>
      </c>
      <c r="P2115" t="b">
        <v>0</v>
      </c>
      <c r="Q2115" t="b">
        <v>1</v>
      </c>
      <c r="R2115" t="s">
        <v>12369</v>
      </c>
      <c r="S2115">
        <v>40</v>
      </c>
      <c r="T2115" t="b">
        <v>0</v>
      </c>
      <c r="U2115" t="s">
        <v>12370</v>
      </c>
      <c r="V2115" t="s">
        <v>8</v>
      </c>
      <c r="W2115" t="s">
        <v>8</v>
      </c>
      <c r="X2115" s="11">
        <v>77</v>
      </c>
      <c r="Y2115">
        <v>1</v>
      </c>
      <c r="Z2115" s="46" cm="1">
        <f t="array" ref="Z2115">IF(V2115="NA",$AD$2,(INDEX($BL$4:$BL$73,MATCH(V2115&amp;W2115,$BK$4:$BK$73&amp;$BJ$4:$BJ$73,0))))</f>
        <v>-4.0430703315750931E-2</v>
      </c>
      <c r="AA2115" s="46">
        <f t="shared" si="40"/>
        <v>0.95956929668424906</v>
      </c>
      <c r="AB2115" s="46"/>
    </row>
    <row r="2116" spans="1:28" x14ac:dyDescent="0.25">
      <c r="A2116">
        <v>8200</v>
      </c>
      <c r="B2116" s="1">
        <v>45532.365953263899</v>
      </c>
      <c r="C2116" s="1">
        <v>45532</v>
      </c>
      <c r="D2116" t="s">
        <v>9100</v>
      </c>
      <c r="E2116" t="s">
        <v>9101</v>
      </c>
      <c r="F2116" t="s">
        <v>790</v>
      </c>
      <c r="G2116">
        <v>84</v>
      </c>
      <c r="H2116" t="b">
        <v>0</v>
      </c>
      <c r="I2116" t="s">
        <v>9240</v>
      </c>
      <c r="J2116" t="s">
        <v>9159</v>
      </c>
      <c r="K2116" t="s">
        <v>7</v>
      </c>
      <c r="L2116" t="b">
        <v>0</v>
      </c>
      <c r="M2116" t="s">
        <v>12371</v>
      </c>
      <c r="N2116" t="b">
        <v>0</v>
      </c>
      <c r="O2116" t="b">
        <v>0</v>
      </c>
      <c r="P2116" t="b">
        <v>0</v>
      </c>
      <c r="Q2116" t="b">
        <v>1</v>
      </c>
      <c r="R2116" t="s">
        <v>12372</v>
      </c>
      <c r="S2116">
        <v>40</v>
      </c>
      <c r="T2116" t="b">
        <v>0</v>
      </c>
      <c r="V2116" t="s">
        <v>8</v>
      </c>
      <c r="W2116" t="s">
        <v>8</v>
      </c>
      <c r="X2116" s="11">
        <v>87</v>
      </c>
      <c r="Y2116">
        <v>1</v>
      </c>
      <c r="Z2116" s="46" cm="1">
        <f t="array" ref="Z2116">IF(V2116="NA",$AD$2,(INDEX($BL$4:$BL$73,MATCH(V2116&amp;W2116,$BK$4:$BK$73&amp;$BJ$4:$BJ$73,0))))</f>
        <v>-4.0430703315750931E-2</v>
      </c>
      <c r="AA2116" s="46">
        <f t="shared" ref="AA2116:AA2179" si="41">Y2116+Z2116</f>
        <v>0.95956929668424906</v>
      </c>
      <c r="AB2116" s="46"/>
    </row>
    <row r="2117" spans="1:28" x14ac:dyDescent="0.25">
      <c r="A2117">
        <v>8201</v>
      </c>
      <c r="B2117" s="1">
        <v>45532.365628182903</v>
      </c>
      <c r="C2117" s="1">
        <v>45532</v>
      </c>
      <c r="D2117" t="s">
        <v>9100</v>
      </c>
      <c r="E2117" t="s">
        <v>9101</v>
      </c>
      <c r="F2117" t="s">
        <v>664</v>
      </c>
      <c r="G2117">
        <v>79</v>
      </c>
      <c r="H2117" t="b">
        <v>0</v>
      </c>
      <c r="I2117" t="s">
        <v>9240</v>
      </c>
      <c r="J2117" t="s">
        <v>9159</v>
      </c>
      <c r="K2117" t="s">
        <v>7</v>
      </c>
      <c r="L2117" t="b">
        <v>0</v>
      </c>
      <c r="M2117" t="s">
        <v>6654</v>
      </c>
      <c r="N2117" t="b">
        <v>0</v>
      </c>
      <c r="O2117" t="b">
        <v>0</v>
      </c>
      <c r="P2117" t="b">
        <v>0</v>
      </c>
      <c r="Q2117" t="b">
        <v>1</v>
      </c>
      <c r="R2117" t="s">
        <v>2591</v>
      </c>
      <c r="S2117">
        <v>40</v>
      </c>
      <c r="T2117" t="b">
        <v>0</v>
      </c>
      <c r="V2117" t="s">
        <v>889</v>
      </c>
      <c r="W2117">
        <v>4</v>
      </c>
      <c r="X2117" s="11">
        <v>82</v>
      </c>
      <c r="Y2117">
        <v>1</v>
      </c>
      <c r="Z2117" s="46" cm="1">
        <f t="array" ref="Z2117">IF(V2117="NA",$AD$2,(INDEX($BL$4:$BL$73,MATCH(V2117&amp;W2117,$BK$4:$BK$73&amp;$BJ$4:$BJ$73,0))))</f>
        <v>1.0498615788681227E-2</v>
      </c>
      <c r="AA2117" s="46">
        <f t="shared" si="41"/>
        <v>1.0104986157886813</v>
      </c>
      <c r="AB2117" s="46"/>
    </row>
    <row r="2118" spans="1:28" x14ac:dyDescent="0.25">
      <c r="A2118">
        <v>8203</v>
      </c>
      <c r="B2118" s="1">
        <v>45532.365170370402</v>
      </c>
      <c r="C2118" s="1">
        <v>45532</v>
      </c>
      <c r="D2118" t="s">
        <v>9100</v>
      </c>
      <c r="E2118" t="s">
        <v>9101</v>
      </c>
      <c r="F2118" t="s">
        <v>790</v>
      </c>
      <c r="G2118">
        <v>80</v>
      </c>
      <c r="H2118" t="b">
        <v>0</v>
      </c>
      <c r="I2118" t="s">
        <v>9240</v>
      </c>
      <c r="J2118" t="s">
        <v>9159</v>
      </c>
      <c r="K2118" t="s">
        <v>7</v>
      </c>
      <c r="L2118" t="b">
        <v>0</v>
      </c>
      <c r="M2118" t="s">
        <v>12373</v>
      </c>
      <c r="N2118" t="b">
        <v>0</v>
      </c>
      <c r="O2118" t="b">
        <v>0</v>
      </c>
      <c r="P2118" t="b">
        <v>0</v>
      </c>
      <c r="Q2118" t="b">
        <v>1</v>
      </c>
      <c r="R2118" t="s">
        <v>12374</v>
      </c>
      <c r="S2118">
        <v>40</v>
      </c>
      <c r="T2118" t="b">
        <v>0</v>
      </c>
      <c r="V2118" t="s">
        <v>888</v>
      </c>
      <c r="W2118">
        <v>4</v>
      </c>
      <c r="X2118" s="11">
        <v>82</v>
      </c>
      <c r="Y2118">
        <v>1</v>
      </c>
      <c r="Z2118" s="46" cm="1">
        <f t="array" ref="Z2118">IF(V2118="NA",$AD$2,(INDEX($BL$4:$BL$73,MATCH(V2118&amp;W2118,$BK$4:$BK$73&amp;$BJ$4:$BJ$73,0))))</f>
        <v>1.0498615788681257E-2</v>
      </c>
      <c r="AA2118" s="46">
        <f t="shared" si="41"/>
        <v>1.0104986157886813</v>
      </c>
      <c r="AB2118" s="46"/>
    </row>
    <row r="2119" spans="1:28" x14ac:dyDescent="0.25">
      <c r="A2119">
        <v>8204</v>
      </c>
      <c r="B2119" s="1">
        <v>45532.364846493103</v>
      </c>
      <c r="C2119" s="1">
        <v>45532</v>
      </c>
      <c r="D2119" t="s">
        <v>9100</v>
      </c>
      <c r="E2119" t="s">
        <v>9101</v>
      </c>
      <c r="F2119" t="s">
        <v>664</v>
      </c>
      <c r="G2119">
        <v>86</v>
      </c>
      <c r="H2119" t="b">
        <v>0</v>
      </c>
      <c r="I2119" t="s">
        <v>9240</v>
      </c>
      <c r="J2119" t="s">
        <v>9159</v>
      </c>
      <c r="K2119" t="s">
        <v>7</v>
      </c>
      <c r="L2119" t="b">
        <v>0</v>
      </c>
      <c r="M2119" t="s">
        <v>12375</v>
      </c>
      <c r="N2119" t="b">
        <v>0</v>
      </c>
      <c r="O2119" t="b">
        <v>0</v>
      </c>
      <c r="P2119" t="b">
        <v>0</v>
      </c>
      <c r="Q2119" t="b">
        <v>1</v>
      </c>
      <c r="R2119" t="s">
        <v>12376</v>
      </c>
      <c r="S2119">
        <v>40</v>
      </c>
      <c r="T2119" t="b">
        <v>0</v>
      </c>
      <c r="V2119" t="s">
        <v>8</v>
      </c>
      <c r="W2119" t="s">
        <v>8</v>
      </c>
      <c r="X2119" s="11">
        <v>87</v>
      </c>
      <c r="Y2119">
        <v>1</v>
      </c>
      <c r="Z2119" s="46" cm="1">
        <f t="array" ref="Z2119">IF(V2119="NA",$AD$2,(INDEX($BL$4:$BL$73,MATCH(V2119&amp;W2119,$BK$4:$BK$73&amp;$BJ$4:$BJ$73,0))))</f>
        <v>-4.0430703315750931E-2</v>
      </c>
      <c r="AA2119" s="46">
        <f t="shared" si="41"/>
        <v>0.95956929668424906</v>
      </c>
      <c r="AB2119" s="46"/>
    </row>
    <row r="2120" spans="1:28" x14ac:dyDescent="0.25">
      <c r="A2120">
        <v>8205</v>
      </c>
      <c r="B2120" s="1">
        <v>45532.364501759301</v>
      </c>
      <c r="C2120" s="1">
        <v>45532</v>
      </c>
      <c r="D2120" t="s">
        <v>9100</v>
      </c>
      <c r="E2120" t="s">
        <v>9101</v>
      </c>
      <c r="F2120" t="s">
        <v>664</v>
      </c>
      <c r="G2120">
        <v>74</v>
      </c>
      <c r="H2120" t="b">
        <v>0</v>
      </c>
      <c r="I2120" t="s">
        <v>9240</v>
      </c>
      <c r="J2120" t="s">
        <v>9159</v>
      </c>
      <c r="K2120" t="s">
        <v>7</v>
      </c>
      <c r="L2120" t="b">
        <v>0</v>
      </c>
      <c r="M2120" t="s">
        <v>12377</v>
      </c>
      <c r="N2120" t="b">
        <v>0</v>
      </c>
      <c r="O2120" t="b">
        <v>0</v>
      </c>
      <c r="P2120" t="b">
        <v>0</v>
      </c>
      <c r="Q2120" t="b">
        <v>1</v>
      </c>
      <c r="R2120" t="s">
        <v>12378</v>
      </c>
      <c r="S2120">
        <v>40</v>
      </c>
      <c r="T2120" t="b">
        <v>0</v>
      </c>
      <c r="V2120" t="s">
        <v>892</v>
      </c>
      <c r="W2120">
        <v>4</v>
      </c>
      <c r="X2120" s="11">
        <v>77</v>
      </c>
      <c r="Y2120">
        <v>1</v>
      </c>
      <c r="Z2120" s="46" cm="1">
        <f t="array" ref="Z2120">IF(V2120="NA",$AD$2,(INDEX($BL$4:$BL$73,MATCH(V2120&amp;W2120,$BK$4:$BK$73&amp;$BJ$4:$BJ$73,0))))</f>
        <v>1.0498615788681274E-2</v>
      </c>
      <c r="AA2120" s="46">
        <f t="shared" si="41"/>
        <v>1.0104986157886813</v>
      </c>
      <c r="AB2120" s="46"/>
    </row>
    <row r="2121" spans="1:28" x14ac:dyDescent="0.25">
      <c r="A2121">
        <v>8211</v>
      </c>
      <c r="B2121" s="1">
        <v>45532.361990520803</v>
      </c>
      <c r="C2121" s="1">
        <v>45532</v>
      </c>
      <c r="D2121" t="s">
        <v>9100</v>
      </c>
      <c r="E2121" t="s">
        <v>9101</v>
      </c>
      <c r="F2121" t="s">
        <v>664</v>
      </c>
      <c r="G2121">
        <v>74</v>
      </c>
      <c r="H2121" t="b">
        <v>0</v>
      </c>
      <c r="I2121" t="s">
        <v>9240</v>
      </c>
      <c r="J2121" t="s">
        <v>9159</v>
      </c>
      <c r="K2121" t="s">
        <v>7</v>
      </c>
      <c r="L2121" t="b">
        <v>0</v>
      </c>
      <c r="M2121" t="s">
        <v>12379</v>
      </c>
      <c r="N2121" t="b">
        <v>0</v>
      </c>
      <c r="O2121" t="b">
        <v>0</v>
      </c>
      <c r="P2121" t="b">
        <v>0</v>
      </c>
      <c r="Q2121" t="b">
        <v>1</v>
      </c>
      <c r="R2121" t="s">
        <v>12380</v>
      </c>
      <c r="S2121">
        <v>40</v>
      </c>
      <c r="T2121" t="b">
        <v>0</v>
      </c>
      <c r="V2121" t="s">
        <v>741</v>
      </c>
      <c r="W2121">
        <v>4</v>
      </c>
      <c r="X2121" s="11">
        <v>77</v>
      </c>
      <c r="Y2121">
        <v>1</v>
      </c>
      <c r="Z2121" s="46" cm="1">
        <f t="array" ref="Z2121">IF(V2121="NA",$AD$2,(INDEX($BL$4:$BL$73,MATCH(V2121&amp;W2121,$BK$4:$BK$73&amp;$BJ$4:$BJ$73,0))))</f>
        <v>1.1678733304575806E-2</v>
      </c>
      <c r="AA2121" s="46">
        <f t="shared" si="41"/>
        <v>1.0116787333045758</v>
      </c>
      <c r="AB2121" s="46"/>
    </row>
    <row r="2122" spans="1:28" x14ac:dyDescent="0.25">
      <c r="A2122">
        <v>8214</v>
      </c>
      <c r="B2122" s="1">
        <v>45532.361325833299</v>
      </c>
      <c r="C2122" s="1">
        <v>45532</v>
      </c>
      <c r="D2122" t="s">
        <v>9100</v>
      </c>
      <c r="E2122" t="s">
        <v>9101</v>
      </c>
      <c r="F2122" t="s">
        <v>664</v>
      </c>
      <c r="G2122">
        <v>85</v>
      </c>
      <c r="H2122" t="b">
        <v>0</v>
      </c>
      <c r="I2122" t="s">
        <v>9240</v>
      </c>
      <c r="J2122" t="s">
        <v>9159</v>
      </c>
      <c r="K2122" t="s">
        <v>7</v>
      </c>
      <c r="L2122" t="b">
        <v>0</v>
      </c>
      <c r="M2122" t="s">
        <v>12381</v>
      </c>
      <c r="N2122" t="b">
        <v>0</v>
      </c>
      <c r="O2122" t="b">
        <v>0</v>
      </c>
      <c r="P2122" t="b">
        <v>0</v>
      </c>
      <c r="Q2122" t="b">
        <v>1</v>
      </c>
      <c r="R2122" t="s">
        <v>12382</v>
      </c>
      <c r="S2122">
        <v>40</v>
      </c>
      <c r="T2122" t="b">
        <v>0</v>
      </c>
      <c r="V2122" t="s">
        <v>1318</v>
      </c>
      <c r="W2122">
        <v>5</v>
      </c>
      <c r="X2122" s="11">
        <v>87</v>
      </c>
      <c r="Y2122">
        <v>1</v>
      </c>
      <c r="Z2122" s="46" cm="1">
        <f t="array" ref="Z2122">IF(V2122="NA",$AD$2,(INDEX($BL$4:$BL$73,MATCH(V2122&amp;W2122,$BK$4:$BK$73&amp;$BJ$4:$BJ$73,0))))</f>
        <v>0</v>
      </c>
      <c r="AA2122" s="46">
        <f t="shared" si="41"/>
        <v>1</v>
      </c>
      <c r="AB2122" s="46"/>
    </row>
    <row r="2123" spans="1:28" x14ac:dyDescent="0.25">
      <c r="A2123">
        <v>8216</v>
      </c>
      <c r="B2123" s="1">
        <v>45532.360773205997</v>
      </c>
      <c r="C2123" s="1">
        <v>45532</v>
      </c>
      <c r="D2123" t="s">
        <v>9100</v>
      </c>
      <c r="E2123" t="s">
        <v>9101</v>
      </c>
      <c r="F2123" t="s">
        <v>664</v>
      </c>
      <c r="G2123">
        <v>87</v>
      </c>
      <c r="H2123" t="b">
        <v>0</v>
      </c>
      <c r="I2123" t="s">
        <v>9240</v>
      </c>
      <c r="J2123" t="s">
        <v>9159</v>
      </c>
      <c r="K2123" t="s">
        <v>7</v>
      </c>
      <c r="L2123" t="b">
        <v>0</v>
      </c>
      <c r="M2123" t="s">
        <v>12383</v>
      </c>
      <c r="N2123" t="b">
        <v>0</v>
      </c>
      <c r="O2123" t="b">
        <v>0</v>
      </c>
      <c r="P2123" t="b">
        <v>0</v>
      </c>
      <c r="Q2123" t="b">
        <v>1</v>
      </c>
      <c r="R2123" t="s">
        <v>12384</v>
      </c>
      <c r="S2123">
        <v>40</v>
      </c>
      <c r="T2123" t="b">
        <v>0</v>
      </c>
      <c r="V2123" t="s">
        <v>8</v>
      </c>
      <c r="W2123" t="s">
        <v>8</v>
      </c>
      <c r="X2123" s="11">
        <v>87</v>
      </c>
      <c r="Y2123">
        <v>1</v>
      </c>
      <c r="Z2123" s="46" cm="1">
        <f t="array" ref="Z2123">IF(V2123="NA",$AD$2,(INDEX($BL$4:$BL$73,MATCH(V2123&amp;W2123,$BK$4:$BK$73&amp;$BJ$4:$BJ$73,0))))</f>
        <v>-4.0430703315750931E-2</v>
      </c>
      <c r="AA2123" s="46">
        <f t="shared" si="41"/>
        <v>0.95956929668424906</v>
      </c>
      <c r="AB2123" s="46"/>
    </row>
    <row r="2124" spans="1:28" x14ac:dyDescent="0.25">
      <c r="A2124">
        <v>8217</v>
      </c>
      <c r="B2124" s="1">
        <v>45532.3604917708</v>
      </c>
      <c r="C2124" s="1">
        <v>45532</v>
      </c>
      <c r="D2124" t="s">
        <v>9100</v>
      </c>
      <c r="E2124" t="s">
        <v>9101</v>
      </c>
      <c r="F2124" t="s">
        <v>790</v>
      </c>
      <c r="G2124">
        <v>84</v>
      </c>
      <c r="H2124" t="b">
        <v>0</v>
      </c>
      <c r="I2124" t="s">
        <v>9240</v>
      </c>
      <c r="J2124" t="s">
        <v>9159</v>
      </c>
      <c r="K2124" t="s">
        <v>7</v>
      </c>
      <c r="L2124" t="b">
        <v>0</v>
      </c>
      <c r="M2124" t="s">
        <v>12385</v>
      </c>
      <c r="N2124" t="b">
        <v>0</v>
      </c>
      <c r="O2124" t="b">
        <v>0</v>
      </c>
      <c r="P2124" t="b">
        <v>0</v>
      </c>
      <c r="Q2124" t="b">
        <v>1</v>
      </c>
      <c r="R2124" t="s">
        <v>12386</v>
      </c>
      <c r="S2124">
        <v>40</v>
      </c>
      <c r="T2124" t="b">
        <v>0</v>
      </c>
      <c r="V2124" t="s">
        <v>8</v>
      </c>
      <c r="W2124" t="s">
        <v>8</v>
      </c>
      <c r="X2124" s="11">
        <v>87</v>
      </c>
      <c r="Y2124">
        <v>1</v>
      </c>
      <c r="Z2124" s="46" cm="1">
        <f t="array" ref="Z2124">IF(V2124="NA",$AD$2,(INDEX($BL$4:$BL$73,MATCH(V2124&amp;W2124,$BK$4:$BK$73&amp;$BJ$4:$BJ$73,0))))</f>
        <v>-4.0430703315750931E-2</v>
      </c>
      <c r="AA2124" s="46">
        <f t="shared" si="41"/>
        <v>0.95956929668424906</v>
      </c>
      <c r="AB2124" s="46"/>
    </row>
    <row r="2125" spans="1:28" x14ac:dyDescent="0.25">
      <c r="A2125">
        <v>8218</v>
      </c>
      <c r="B2125" s="1">
        <v>45532.3601606597</v>
      </c>
      <c r="C2125" s="1">
        <v>45532</v>
      </c>
      <c r="D2125" t="s">
        <v>9100</v>
      </c>
      <c r="E2125" t="s">
        <v>9101</v>
      </c>
      <c r="F2125" t="s">
        <v>664</v>
      </c>
      <c r="G2125">
        <v>77</v>
      </c>
      <c r="H2125" t="b">
        <v>0</v>
      </c>
      <c r="I2125" t="s">
        <v>9240</v>
      </c>
      <c r="J2125" t="s">
        <v>9159</v>
      </c>
      <c r="K2125" t="s">
        <v>7</v>
      </c>
      <c r="L2125" t="b">
        <v>0</v>
      </c>
      <c r="M2125" t="s">
        <v>12387</v>
      </c>
      <c r="N2125" t="b">
        <v>0</v>
      </c>
      <c r="O2125" t="b">
        <v>0</v>
      </c>
      <c r="P2125" t="b">
        <v>0</v>
      </c>
      <c r="Q2125" t="b">
        <v>1</v>
      </c>
      <c r="R2125" t="s">
        <v>12388</v>
      </c>
      <c r="S2125">
        <v>40</v>
      </c>
      <c r="T2125" t="b">
        <v>0</v>
      </c>
      <c r="V2125" t="s">
        <v>892</v>
      </c>
      <c r="W2125">
        <v>4</v>
      </c>
      <c r="X2125" s="11">
        <v>77</v>
      </c>
      <c r="Y2125">
        <v>1</v>
      </c>
      <c r="Z2125" s="46" cm="1">
        <f t="array" ref="Z2125">IF(V2125="NA",$AD$2,(INDEX($BL$4:$BL$73,MATCH(V2125&amp;W2125,$BK$4:$BK$73&amp;$BJ$4:$BJ$73,0))))</f>
        <v>1.0498615788681274E-2</v>
      </c>
      <c r="AA2125" s="46">
        <f t="shared" si="41"/>
        <v>1.0104986157886813</v>
      </c>
      <c r="AB2125" s="46"/>
    </row>
    <row r="2126" spans="1:28" x14ac:dyDescent="0.25">
      <c r="A2126">
        <v>8225</v>
      </c>
      <c r="B2126" s="1">
        <v>45532.349727175897</v>
      </c>
      <c r="C2126" s="1">
        <v>45532</v>
      </c>
      <c r="D2126" t="s">
        <v>9100</v>
      </c>
      <c r="E2126" t="s">
        <v>9101</v>
      </c>
      <c r="F2126" t="s">
        <v>790</v>
      </c>
      <c r="G2126">
        <v>77</v>
      </c>
      <c r="H2126" t="b">
        <v>0</v>
      </c>
      <c r="I2126" t="s">
        <v>9240</v>
      </c>
      <c r="J2126" t="s">
        <v>9159</v>
      </c>
      <c r="K2126" t="s">
        <v>7</v>
      </c>
      <c r="L2126" t="b">
        <v>0</v>
      </c>
      <c r="M2126" t="s">
        <v>6653</v>
      </c>
      <c r="N2126" t="b">
        <v>0</v>
      </c>
      <c r="O2126" t="b">
        <v>0</v>
      </c>
      <c r="P2126" t="b">
        <v>0</v>
      </c>
      <c r="Q2126" t="b">
        <v>1</v>
      </c>
      <c r="R2126" t="s">
        <v>2586</v>
      </c>
      <c r="S2126">
        <v>40</v>
      </c>
      <c r="T2126" t="b">
        <v>0</v>
      </c>
      <c r="V2126" t="s">
        <v>886</v>
      </c>
      <c r="W2126">
        <v>4</v>
      </c>
      <c r="X2126" s="11">
        <v>77</v>
      </c>
      <c r="Y2126">
        <v>1</v>
      </c>
      <c r="Z2126" s="46" cm="1">
        <f t="array" ref="Z2126">IF(V2126="NA",$AD$2,(INDEX($BL$4:$BL$73,MATCH(V2126&amp;W2126,$BK$4:$BK$73&amp;$BJ$4:$BJ$73,0))))</f>
        <v>1.0498615788681297E-2</v>
      </c>
      <c r="AA2126" s="46">
        <f t="shared" si="41"/>
        <v>1.0104986157886813</v>
      </c>
      <c r="AB2126" s="46"/>
    </row>
    <row r="2127" spans="1:28" x14ac:dyDescent="0.25">
      <c r="A2127">
        <v>8226</v>
      </c>
      <c r="B2127" s="1">
        <v>45532.349378680599</v>
      </c>
      <c r="C2127" s="1">
        <v>45532</v>
      </c>
      <c r="D2127" t="s">
        <v>9100</v>
      </c>
      <c r="E2127" t="s">
        <v>9101</v>
      </c>
      <c r="F2127" t="s">
        <v>790</v>
      </c>
      <c r="G2127">
        <v>74</v>
      </c>
      <c r="H2127" t="b">
        <v>0</v>
      </c>
      <c r="I2127" t="s">
        <v>9240</v>
      </c>
      <c r="J2127" t="s">
        <v>9159</v>
      </c>
      <c r="K2127" t="s">
        <v>7</v>
      </c>
      <c r="L2127" t="b">
        <v>0</v>
      </c>
      <c r="M2127" t="s">
        <v>12389</v>
      </c>
      <c r="N2127" t="b">
        <v>0</v>
      </c>
      <c r="O2127" t="b">
        <v>0</v>
      </c>
      <c r="P2127" t="b">
        <v>0</v>
      </c>
      <c r="Q2127" t="b">
        <v>1</v>
      </c>
      <c r="R2127" t="s">
        <v>12390</v>
      </c>
      <c r="S2127">
        <v>40</v>
      </c>
      <c r="T2127" t="b">
        <v>0</v>
      </c>
      <c r="V2127" t="s">
        <v>886</v>
      </c>
      <c r="W2127">
        <v>4</v>
      </c>
      <c r="X2127" s="11">
        <v>77</v>
      </c>
      <c r="Y2127">
        <v>1</v>
      </c>
      <c r="Z2127" s="46" cm="1">
        <f t="array" ref="Z2127">IF(V2127="NA",$AD$2,(INDEX($BL$4:$BL$73,MATCH(V2127&amp;W2127,$BK$4:$BK$73&amp;$BJ$4:$BJ$73,0))))</f>
        <v>1.0498615788681297E-2</v>
      </c>
      <c r="AA2127" s="46">
        <f t="shared" si="41"/>
        <v>1.0104986157886813</v>
      </c>
      <c r="AB2127" s="46"/>
    </row>
    <row r="2128" spans="1:28" x14ac:dyDescent="0.25">
      <c r="A2128">
        <v>8228</v>
      </c>
      <c r="B2128" s="1">
        <v>45532.348952303197</v>
      </c>
      <c r="C2128" s="1">
        <v>45532</v>
      </c>
      <c r="D2128" t="s">
        <v>9100</v>
      </c>
      <c r="E2128" t="s">
        <v>9101</v>
      </c>
      <c r="F2128" t="s">
        <v>664</v>
      </c>
      <c r="G2128">
        <v>71</v>
      </c>
      <c r="H2128" t="b">
        <v>0</v>
      </c>
      <c r="I2128" t="s">
        <v>9240</v>
      </c>
      <c r="J2128" t="s">
        <v>9159</v>
      </c>
      <c r="K2128" t="s">
        <v>7</v>
      </c>
      <c r="L2128" t="b">
        <v>0</v>
      </c>
      <c r="M2128" t="s">
        <v>12391</v>
      </c>
      <c r="N2128" t="b">
        <v>0</v>
      </c>
      <c r="O2128" t="b">
        <v>0</v>
      </c>
      <c r="P2128" t="b">
        <v>0</v>
      </c>
      <c r="Q2128" t="b">
        <v>1</v>
      </c>
      <c r="R2128" t="s">
        <v>1239</v>
      </c>
      <c r="S2128">
        <v>40</v>
      </c>
      <c r="T2128" t="b">
        <v>0</v>
      </c>
      <c r="V2128" t="s">
        <v>8</v>
      </c>
      <c r="W2128" t="s">
        <v>8</v>
      </c>
      <c r="X2128" s="11">
        <v>72</v>
      </c>
      <c r="Y2128">
        <v>1</v>
      </c>
      <c r="Z2128" s="46" cm="1">
        <f t="array" ref="Z2128">IF(V2128="NA",$AD$2,(INDEX($BL$4:$BL$73,MATCH(V2128&amp;W2128,$BK$4:$BK$73&amp;$BJ$4:$BJ$73,0))))</f>
        <v>-4.0430703315750931E-2</v>
      </c>
      <c r="AA2128" s="46">
        <f t="shared" si="41"/>
        <v>0.95956929668424906</v>
      </c>
      <c r="AB2128" s="46"/>
    </row>
    <row r="2129" spans="1:28" x14ac:dyDescent="0.25">
      <c r="A2129">
        <v>8229</v>
      </c>
      <c r="B2129" s="1">
        <v>45532.348588993103</v>
      </c>
      <c r="C2129" s="1">
        <v>45532</v>
      </c>
      <c r="D2129" t="s">
        <v>9100</v>
      </c>
      <c r="E2129" t="s">
        <v>9101</v>
      </c>
      <c r="F2129" t="s">
        <v>790</v>
      </c>
      <c r="G2129">
        <v>79</v>
      </c>
      <c r="H2129" t="b">
        <v>0</v>
      </c>
      <c r="I2129" t="s">
        <v>9240</v>
      </c>
      <c r="J2129" t="s">
        <v>9159</v>
      </c>
      <c r="K2129" t="s">
        <v>7</v>
      </c>
      <c r="L2129" t="b">
        <v>0</v>
      </c>
      <c r="M2129" t="s">
        <v>12392</v>
      </c>
      <c r="N2129" t="b">
        <v>0</v>
      </c>
      <c r="O2129" t="b">
        <v>0</v>
      </c>
      <c r="P2129" t="b">
        <v>0</v>
      </c>
      <c r="Q2129" t="b">
        <v>1</v>
      </c>
      <c r="R2129" t="s">
        <v>12393</v>
      </c>
      <c r="S2129">
        <v>40</v>
      </c>
      <c r="T2129" t="b">
        <v>0</v>
      </c>
      <c r="V2129" t="s">
        <v>8</v>
      </c>
      <c r="W2129" t="s">
        <v>8</v>
      </c>
      <c r="X2129" s="11">
        <v>82</v>
      </c>
      <c r="Y2129">
        <v>1</v>
      </c>
      <c r="Z2129" s="46" cm="1">
        <f t="array" ref="Z2129">IF(V2129="NA",$AD$2,(INDEX($BL$4:$BL$73,MATCH(V2129&amp;W2129,$BK$4:$BK$73&amp;$BJ$4:$BJ$73,0))))</f>
        <v>-4.0430703315750931E-2</v>
      </c>
      <c r="AA2129" s="46">
        <f t="shared" si="41"/>
        <v>0.95956929668424906</v>
      </c>
      <c r="AB2129" s="46"/>
    </row>
    <row r="2130" spans="1:28" x14ac:dyDescent="0.25">
      <c r="A2130">
        <v>8246</v>
      </c>
      <c r="B2130" s="1">
        <v>45532.342802500003</v>
      </c>
      <c r="C2130" s="1">
        <v>45532</v>
      </c>
      <c r="D2130" t="s">
        <v>9100</v>
      </c>
      <c r="E2130" t="s">
        <v>9101</v>
      </c>
      <c r="F2130" t="s">
        <v>664</v>
      </c>
      <c r="G2130">
        <v>77</v>
      </c>
      <c r="H2130" t="b">
        <v>0</v>
      </c>
      <c r="I2130" t="s">
        <v>9240</v>
      </c>
      <c r="J2130" t="s">
        <v>9159</v>
      </c>
      <c r="K2130" t="s">
        <v>7</v>
      </c>
      <c r="L2130" t="b">
        <v>0</v>
      </c>
      <c r="M2130" t="s">
        <v>12394</v>
      </c>
      <c r="N2130" t="b">
        <v>0</v>
      </c>
      <c r="O2130" t="b">
        <v>0</v>
      </c>
      <c r="P2130" t="b">
        <v>0</v>
      </c>
      <c r="Q2130" t="b">
        <v>1</v>
      </c>
      <c r="R2130" t="s">
        <v>12395</v>
      </c>
      <c r="S2130">
        <v>40</v>
      </c>
      <c r="T2130" t="b">
        <v>0</v>
      </c>
      <c r="V2130" t="s">
        <v>889</v>
      </c>
      <c r="W2130">
        <v>3</v>
      </c>
      <c r="X2130" s="11">
        <v>77</v>
      </c>
      <c r="Y2130">
        <v>1</v>
      </c>
      <c r="Z2130" s="46" cm="1">
        <f t="array" ref="Z2130">IF(V2130="NA",$AD$2,(INDEX($BL$4:$BL$73,MATCH(V2130&amp;W2130,$BK$4:$BK$73&amp;$BJ$4:$BJ$73,0))))</f>
        <v>1.8952516812716581E-2</v>
      </c>
      <c r="AA2130" s="46">
        <f t="shared" si="41"/>
        <v>1.0189525168127165</v>
      </c>
      <c r="AB2130" s="46"/>
    </row>
    <row r="2131" spans="1:28" x14ac:dyDescent="0.25">
      <c r="A2131">
        <v>8251</v>
      </c>
      <c r="B2131" s="1">
        <v>45532.3417311343</v>
      </c>
      <c r="C2131" s="1">
        <v>45532</v>
      </c>
      <c r="D2131" t="s">
        <v>9100</v>
      </c>
      <c r="E2131" t="s">
        <v>9101</v>
      </c>
      <c r="F2131" t="s">
        <v>790</v>
      </c>
      <c r="G2131">
        <v>76</v>
      </c>
      <c r="H2131" t="b">
        <v>0</v>
      </c>
      <c r="I2131" t="s">
        <v>9240</v>
      </c>
      <c r="J2131" t="s">
        <v>9159</v>
      </c>
      <c r="K2131" t="s">
        <v>7</v>
      </c>
      <c r="L2131" t="b">
        <v>0</v>
      </c>
      <c r="M2131" t="s">
        <v>12396</v>
      </c>
      <c r="N2131" t="b">
        <v>0</v>
      </c>
      <c r="O2131" t="b">
        <v>0</v>
      </c>
      <c r="P2131" t="b">
        <v>0</v>
      </c>
      <c r="Q2131" t="b">
        <v>1</v>
      </c>
      <c r="R2131" t="s">
        <v>12397</v>
      </c>
      <c r="S2131">
        <v>40</v>
      </c>
      <c r="T2131" t="b">
        <v>0</v>
      </c>
      <c r="V2131" t="s">
        <v>888</v>
      </c>
      <c r="W2131">
        <v>3</v>
      </c>
      <c r="X2131" s="11">
        <v>77</v>
      </c>
      <c r="Y2131">
        <v>1</v>
      </c>
      <c r="Z2131" s="46" cm="1">
        <f t="array" ref="Z2131">IF(V2131="NA",$AD$2,(INDEX($BL$4:$BL$73,MATCH(V2131&amp;W2131,$BK$4:$BK$73&amp;$BJ$4:$BJ$73,0))))</f>
        <v>1.8952516812716595E-2</v>
      </c>
      <c r="AA2131" s="46">
        <f t="shared" si="41"/>
        <v>1.0189525168127167</v>
      </c>
      <c r="AB2131" s="46"/>
    </row>
    <row r="2132" spans="1:28" x14ac:dyDescent="0.25">
      <c r="A2132">
        <v>8252</v>
      </c>
      <c r="B2132" s="1">
        <v>45532.341259143497</v>
      </c>
      <c r="C2132" s="1">
        <v>45532</v>
      </c>
      <c r="D2132" t="s">
        <v>9100</v>
      </c>
      <c r="E2132" t="s">
        <v>9101</v>
      </c>
      <c r="F2132" t="s">
        <v>664</v>
      </c>
      <c r="G2132">
        <v>85</v>
      </c>
      <c r="H2132" t="b">
        <v>0</v>
      </c>
      <c r="I2132" t="s">
        <v>9240</v>
      </c>
      <c r="J2132" t="s">
        <v>9159</v>
      </c>
      <c r="K2132" t="s">
        <v>7</v>
      </c>
      <c r="L2132" t="b">
        <v>0</v>
      </c>
      <c r="M2132" t="s">
        <v>12398</v>
      </c>
      <c r="N2132" t="b">
        <v>0</v>
      </c>
      <c r="O2132" t="b">
        <v>0</v>
      </c>
      <c r="P2132" t="b">
        <v>0</v>
      </c>
      <c r="Q2132" t="b">
        <v>1</v>
      </c>
      <c r="R2132" t="s">
        <v>12399</v>
      </c>
      <c r="S2132">
        <v>40</v>
      </c>
      <c r="T2132" t="b">
        <v>0</v>
      </c>
      <c r="V2132" t="s">
        <v>886</v>
      </c>
      <c r="W2132">
        <v>5</v>
      </c>
      <c r="X2132" s="11">
        <v>87</v>
      </c>
      <c r="Y2132">
        <v>1</v>
      </c>
      <c r="Z2132" s="46" cm="1">
        <f t="array" ref="Z2132">IF(V2132="NA",$AD$2,(INDEX($BL$4:$BL$73,MATCH(V2132&amp;W2132,$BK$4:$BK$73&amp;$BJ$4:$BJ$73,0))))</f>
        <v>4.1970782120221983E-2</v>
      </c>
      <c r="AA2132" s="46">
        <f t="shared" si="41"/>
        <v>1.041970782120222</v>
      </c>
      <c r="AB2132" s="46"/>
    </row>
    <row r="2133" spans="1:28" x14ac:dyDescent="0.25">
      <c r="A2133">
        <v>8263</v>
      </c>
      <c r="B2133" s="1">
        <v>45532.3369752199</v>
      </c>
      <c r="C2133" s="1">
        <v>45532</v>
      </c>
      <c r="D2133" t="s">
        <v>9100</v>
      </c>
      <c r="E2133" t="s">
        <v>9101</v>
      </c>
      <c r="F2133" t="s">
        <v>664</v>
      </c>
      <c r="G2133">
        <v>75</v>
      </c>
      <c r="H2133" t="b">
        <v>0</v>
      </c>
      <c r="I2133" t="s">
        <v>9240</v>
      </c>
      <c r="J2133" t="s">
        <v>9159</v>
      </c>
      <c r="K2133" t="s">
        <v>7</v>
      </c>
      <c r="L2133" t="b">
        <v>0</v>
      </c>
      <c r="M2133" t="s">
        <v>12400</v>
      </c>
      <c r="N2133" t="b">
        <v>0</v>
      </c>
      <c r="O2133" t="b">
        <v>0</v>
      </c>
      <c r="P2133" t="b">
        <v>0</v>
      </c>
      <c r="Q2133" t="b">
        <v>1</v>
      </c>
      <c r="R2133" t="s">
        <v>12401</v>
      </c>
      <c r="S2133">
        <v>40</v>
      </c>
      <c r="T2133" t="b">
        <v>0</v>
      </c>
      <c r="V2133" t="s">
        <v>924</v>
      </c>
      <c r="W2133">
        <v>5</v>
      </c>
      <c r="X2133" s="11">
        <v>77</v>
      </c>
      <c r="Y2133">
        <v>1</v>
      </c>
      <c r="Z2133" s="46" cm="1">
        <f t="array" ref="Z2133">IF(V2133="NA",$AD$2,(INDEX($BL$4:$BL$73,MATCH(V2133&amp;W2133,$BK$4:$BK$73&amp;$BJ$4:$BJ$73,0))))</f>
        <v>4.1970782120221983E-2</v>
      </c>
      <c r="AA2133" s="46">
        <f t="shared" si="41"/>
        <v>1.041970782120222</v>
      </c>
      <c r="AB2133" s="46"/>
    </row>
    <row r="2134" spans="1:28" x14ac:dyDescent="0.25">
      <c r="A2134">
        <v>8266</v>
      </c>
      <c r="B2134" s="1">
        <v>45532.336078541703</v>
      </c>
      <c r="C2134" s="1">
        <v>45532</v>
      </c>
      <c r="D2134" t="s">
        <v>9100</v>
      </c>
      <c r="E2134" t="s">
        <v>9101</v>
      </c>
      <c r="F2134" t="s">
        <v>790</v>
      </c>
      <c r="G2134">
        <v>75</v>
      </c>
      <c r="H2134" t="b">
        <v>0</v>
      </c>
      <c r="I2134" t="s">
        <v>9240</v>
      </c>
      <c r="J2134" t="s">
        <v>9159</v>
      </c>
      <c r="K2134" t="s">
        <v>7</v>
      </c>
      <c r="L2134" t="b">
        <v>0</v>
      </c>
      <c r="M2134" t="s">
        <v>12402</v>
      </c>
      <c r="N2134" t="b">
        <v>0</v>
      </c>
      <c r="O2134" t="b">
        <v>0</v>
      </c>
      <c r="P2134" t="b">
        <v>0</v>
      </c>
      <c r="Q2134" t="b">
        <v>1</v>
      </c>
      <c r="R2134" t="s">
        <v>12403</v>
      </c>
      <c r="S2134">
        <v>40</v>
      </c>
      <c r="T2134" t="b">
        <v>0</v>
      </c>
      <c r="V2134" t="s">
        <v>892</v>
      </c>
      <c r="W2134">
        <v>4</v>
      </c>
      <c r="X2134" s="11">
        <v>77</v>
      </c>
      <c r="Y2134">
        <v>1</v>
      </c>
      <c r="Z2134" s="46" cm="1">
        <f t="array" ref="Z2134">IF(V2134="NA",$AD$2,(INDEX($BL$4:$BL$73,MATCH(V2134&amp;W2134,$BK$4:$BK$73&amp;$BJ$4:$BJ$73,0))))</f>
        <v>1.0498615788681274E-2</v>
      </c>
      <c r="AA2134" s="46">
        <f t="shared" si="41"/>
        <v>1.0104986157886813</v>
      </c>
      <c r="AB2134" s="46"/>
    </row>
    <row r="2135" spans="1:28" x14ac:dyDescent="0.25">
      <c r="A2135">
        <v>8268</v>
      </c>
      <c r="B2135" s="1">
        <v>45532.335630486101</v>
      </c>
      <c r="C2135" s="1">
        <v>45532</v>
      </c>
      <c r="D2135" t="s">
        <v>9100</v>
      </c>
      <c r="E2135" t="s">
        <v>9101</v>
      </c>
      <c r="F2135" t="s">
        <v>790</v>
      </c>
      <c r="G2135">
        <v>79</v>
      </c>
      <c r="H2135" t="b">
        <v>0</v>
      </c>
      <c r="I2135" t="s">
        <v>9240</v>
      </c>
      <c r="J2135" t="s">
        <v>9159</v>
      </c>
      <c r="K2135" t="s">
        <v>7</v>
      </c>
      <c r="L2135" t="b">
        <v>0</v>
      </c>
      <c r="M2135" t="s">
        <v>6652</v>
      </c>
      <c r="N2135" t="b">
        <v>0</v>
      </c>
      <c r="O2135" t="b">
        <v>0</v>
      </c>
      <c r="P2135" t="b">
        <v>0</v>
      </c>
      <c r="Q2135" t="b">
        <v>1</v>
      </c>
      <c r="R2135" t="s">
        <v>1235</v>
      </c>
      <c r="S2135">
        <v>40</v>
      </c>
      <c r="T2135" t="b">
        <v>0</v>
      </c>
      <c r="V2135" t="s">
        <v>740</v>
      </c>
      <c r="W2135">
        <v>4</v>
      </c>
      <c r="X2135" s="11">
        <v>82</v>
      </c>
      <c r="Y2135">
        <v>1</v>
      </c>
      <c r="Z2135" s="46" cm="1">
        <f t="array" ref="Z2135">IF(V2135="NA",$AD$2,(INDEX($BL$4:$BL$73,MATCH(V2135&amp;W2135,$BK$4:$BK$73&amp;$BJ$4:$BJ$73,0))))</f>
        <v>1.0498615788681253E-2</v>
      </c>
      <c r="AA2135" s="46">
        <f t="shared" si="41"/>
        <v>1.0104986157886813</v>
      </c>
      <c r="AB2135" s="46"/>
    </row>
    <row r="2136" spans="1:28" x14ac:dyDescent="0.25">
      <c r="A2136">
        <v>8269</v>
      </c>
      <c r="B2136" s="1">
        <v>45532.334210011599</v>
      </c>
      <c r="C2136" s="1">
        <v>45532</v>
      </c>
      <c r="D2136" t="s">
        <v>9100</v>
      </c>
      <c r="E2136" t="s">
        <v>9101</v>
      </c>
      <c r="F2136" t="s">
        <v>664</v>
      </c>
      <c r="G2136">
        <v>73</v>
      </c>
      <c r="H2136" t="b">
        <v>0</v>
      </c>
      <c r="I2136" t="s">
        <v>9240</v>
      </c>
      <c r="J2136" t="s">
        <v>9159</v>
      </c>
      <c r="K2136" t="s">
        <v>7</v>
      </c>
      <c r="L2136" t="b">
        <v>0</v>
      </c>
      <c r="M2136" t="s">
        <v>12404</v>
      </c>
      <c r="N2136" t="b">
        <v>0</v>
      </c>
      <c r="O2136" t="b">
        <v>0</v>
      </c>
      <c r="P2136" t="b">
        <v>0</v>
      </c>
      <c r="Q2136" t="b">
        <v>1</v>
      </c>
      <c r="R2136" t="s">
        <v>12405</v>
      </c>
      <c r="S2136">
        <v>40</v>
      </c>
      <c r="T2136" t="b">
        <v>0</v>
      </c>
      <c r="V2136" t="s">
        <v>893</v>
      </c>
      <c r="W2136">
        <v>3</v>
      </c>
      <c r="X2136" s="11">
        <v>77</v>
      </c>
      <c r="Y2136">
        <v>1</v>
      </c>
      <c r="Z2136" s="46" cm="1">
        <f t="array" ref="Z2136">IF(V2136="NA",$AD$2,(INDEX($BL$4:$BL$73,MATCH(V2136&amp;W2136,$BK$4:$BK$73&amp;$BJ$4:$BJ$73,0))))</f>
        <v>1.8952516812716508E-2</v>
      </c>
      <c r="AA2136" s="46">
        <f t="shared" si="41"/>
        <v>1.0189525168127165</v>
      </c>
      <c r="AB2136" s="46"/>
    </row>
    <row r="2137" spans="1:28" x14ac:dyDescent="0.25">
      <c r="A2137">
        <v>8275</v>
      </c>
      <c r="B2137" s="1">
        <v>45532.333039155099</v>
      </c>
      <c r="C2137" s="1">
        <v>45532</v>
      </c>
      <c r="D2137" t="s">
        <v>9100</v>
      </c>
      <c r="E2137" t="s">
        <v>9101</v>
      </c>
      <c r="F2137" t="s">
        <v>664</v>
      </c>
      <c r="G2137">
        <v>77</v>
      </c>
      <c r="H2137" t="b">
        <v>0</v>
      </c>
      <c r="I2137" t="s">
        <v>9240</v>
      </c>
      <c r="J2137" t="s">
        <v>9159</v>
      </c>
      <c r="K2137" t="s">
        <v>7</v>
      </c>
      <c r="L2137" t="b">
        <v>0</v>
      </c>
      <c r="M2137" t="s">
        <v>12406</v>
      </c>
      <c r="N2137" t="b">
        <v>0</v>
      </c>
      <c r="O2137" t="b">
        <v>0</v>
      </c>
      <c r="P2137" t="b">
        <v>0</v>
      </c>
      <c r="Q2137" t="b">
        <v>1</v>
      </c>
      <c r="R2137" t="s">
        <v>12407</v>
      </c>
      <c r="S2137">
        <v>40</v>
      </c>
      <c r="T2137" t="b">
        <v>0</v>
      </c>
      <c r="V2137" t="s">
        <v>8</v>
      </c>
      <c r="W2137" t="s">
        <v>8</v>
      </c>
      <c r="X2137" s="11">
        <v>77</v>
      </c>
      <c r="Y2137">
        <v>1</v>
      </c>
      <c r="Z2137" s="46" cm="1">
        <f t="array" ref="Z2137">IF(V2137="NA",$AD$2,(INDEX($BL$4:$BL$73,MATCH(V2137&amp;W2137,$BK$4:$BK$73&amp;$BJ$4:$BJ$73,0))))</f>
        <v>-4.0430703315750931E-2</v>
      </c>
      <c r="AA2137" s="46">
        <f t="shared" si="41"/>
        <v>0.95956929668424906</v>
      </c>
      <c r="AB2137" s="46"/>
    </row>
    <row r="2138" spans="1:28" x14ac:dyDescent="0.25">
      <c r="A2138">
        <v>8277</v>
      </c>
      <c r="B2138" s="1">
        <v>45532.332585023098</v>
      </c>
      <c r="C2138" s="1">
        <v>45532</v>
      </c>
      <c r="D2138" t="s">
        <v>9100</v>
      </c>
      <c r="E2138" t="s">
        <v>9101</v>
      </c>
      <c r="F2138" t="s">
        <v>664</v>
      </c>
      <c r="G2138">
        <v>78</v>
      </c>
      <c r="H2138" t="b">
        <v>0</v>
      </c>
      <c r="I2138" t="s">
        <v>9240</v>
      </c>
      <c r="J2138" t="s">
        <v>9159</v>
      </c>
      <c r="K2138" t="s">
        <v>7</v>
      </c>
      <c r="L2138" t="b">
        <v>0</v>
      </c>
      <c r="M2138" t="s">
        <v>12408</v>
      </c>
      <c r="N2138" t="b">
        <v>0</v>
      </c>
      <c r="O2138" t="b">
        <v>0</v>
      </c>
      <c r="P2138" t="b">
        <v>0</v>
      </c>
      <c r="Q2138" t="b">
        <v>1</v>
      </c>
      <c r="R2138" t="s">
        <v>12409</v>
      </c>
      <c r="S2138">
        <v>40</v>
      </c>
      <c r="T2138" t="b">
        <v>0</v>
      </c>
      <c r="V2138" t="s">
        <v>741</v>
      </c>
      <c r="W2138">
        <v>4</v>
      </c>
      <c r="X2138" s="11">
        <v>82</v>
      </c>
      <c r="Y2138">
        <v>1</v>
      </c>
      <c r="Z2138" s="46" cm="1">
        <f t="array" ref="Z2138">IF(V2138="NA",$AD$2,(INDEX($BL$4:$BL$73,MATCH(V2138&amp;W2138,$BK$4:$BK$73&amp;$BJ$4:$BJ$73,0))))</f>
        <v>1.1678733304575806E-2</v>
      </c>
      <c r="AA2138" s="46">
        <f t="shared" si="41"/>
        <v>1.0116787333045758</v>
      </c>
      <c r="AB2138" s="46"/>
    </row>
    <row r="2139" spans="1:28" x14ac:dyDescent="0.25">
      <c r="A2139">
        <v>8278</v>
      </c>
      <c r="B2139" s="1">
        <v>45532.332259629598</v>
      </c>
      <c r="C2139" s="1">
        <v>45532</v>
      </c>
      <c r="D2139" t="s">
        <v>9100</v>
      </c>
      <c r="E2139" t="s">
        <v>9101</v>
      </c>
      <c r="F2139" t="s">
        <v>664</v>
      </c>
      <c r="G2139">
        <v>86</v>
      </c>
      <c r="H2139" t="b">
        <v>0</v>
      </c>
      <c r="I2139" t="s">
        <v>9240</v>
      </c>
      <c r="J2139" t="s">
        <v>9159</v>
      </c>
      <c r="K2139" t="s">
        <v>7</v>
      </c>
      <c r="L2139" t="b">
        <v>0</v>
      </c>
      <c r="M2139" t="s">
        <v>12410</v>
      </c>
      <c r="N2139" t="b">
        <v>0</v>
      </c>
      <c r="O2139" t="b">
        <v>0</v>
      </c>
      <c r="P2139" t="b">
        <v>0</v>
      </c>
      <c r="Q2139" t="b">
        <v>1</v>
      </c>
      <c r="R2139" t="s">
        <v>324</v>
      </c>
      <c r="S2139">
        <v>40</v>
      </c>
      <c r="T2139" t="b">
        <v>0</v>
      </c>
      <c r="V2139" t="s">
        <v>8</v>
      </c>
      <c r="W2139" t="s">
        <v>8</v>
      </c>
      <c r="X2139" s="11">
        <v>87</v>
      </c>
      <c r="Y2139">
        <v>1</v>
      </c>
      <c r="Z2139" s="46" cm="1">
        <f t="array" ref="Z2139">IF(V2139="NA",$AD$2,(INDEX($BL$4:$BL$73,MATCH(V2139&amp;W2139,$BK$4:$BK$73&amp;$BJ$4:$BJ$73,0))))</f>
        <v>-4.0430703315750931E-2</v>
      </c>
      <c r="AA2139" s="46">
        <f t="shared" si="41"/>
        <v>0.95956929668424906</v>
      </c>
      <c r="AB2139" s="46"/>
    </row>
    <row r="2140" spans="1:28" x14ac:dyDescent="0.25">
      <c r="A2140">
        <v>8279</v>
      </c>
      <c r="B2140" s="1">
        <v>45532.331950208303</v>
      </c>
      <c r="C2140" s="1">
        <v>45532</v>
      </c>
      <c r="D2140" t="s">
        <v>9100</v>
      </c>
      <c r="E2140" t="s">
        <v>9101</v>
      </c>
      <c r="F2140" t="s">
        <v>664</v>
      </c>
      <c r="G2140">
        <v>73</v>
      </c>
      <c r="H2140" t="b">
        <v>0</v>
      </c>
      <c r="I2140" t="s">
        <v>9240</v>
      </c>
      <c r="J2140" t="s">
        <v>9159</v>
      </c>
      <c r="K2140" t="s">
        <v>7</v>
      </c>
      <c r="L2140" t="b">
        <v>0</v>
      </c>
      <c r="M2140" t="s">
        <v>12411</v>
      </c>
      <c r="N2140" t="b">
        <v>0</v>
      </c>
      <c r="O2140" t="b">
        <v>0</v>
      </c>
      <c r="P2140" t="b">
        <v>0</v>
      </c>
      <c r="Q2140" t="b">
        <v>1</v>
      </c>
      <c r="R2140" t="s">
        <v>12412</v>
      </c>
      <c r="S2140">
        <v>40</v>
      </c>
      <c r="T2140" t="b">
        <v>0</v>
      </c>
      <c r="V2140" t="s">
        <v>8</v>
      </c>
      <c r="W2140" t="s">
        <v>8</v>
      </c>
      <c r="X2140" s="11">
        <v>77</v>
      </c>
      <c r="Y2140">
        <v>1</v>
      </c>
      <c r="Z2140" s="46" cm="1">
        <f t="array" ref="Z2140">IF(V2140="NA",$AD$2,(INDEX($BL$4:$BL$73,MATCH(V2140&amp;W2140,$BK$4:$BK$73&amp;$BJ$4:$BJ$73,0))))</f>
        <v>-4.0430703315750931E-2</v>
      </c>
      <c r="AA2140" s="46">
        <f t="shared" si="41"/>
        <v>0.95956929668424906</v>
      </c>
      <c r="AB2140" s="46"/>
    </row>
    <row r="2141" spans="1:28" x14ac:dyDescent="0.25">
      <c r="A2141">
        <v>8288</v>
      </c>
      <c r="B2141" s="1">
        <v>45532.329327407402</v>
      </c>
      <c r="C2141" s="1">
        <v>45532</v>
      </c>
      <c r="D2141" t="s">
        <v>9100</v>
      </c>
      <c r="E2141" t="s">
        <v>9101</v>
      </c>
      <c r="F2141" t="s">
        <v>790</v>
      </c>
      <c r="G2141">
        <v>73</v>
      </c>
      <c r="H2141" t="b">
        <v>0</v>
      </c>
      <c r="I2141" t="s">
        <v>9240</v>
      </c>
      <c r="J2141" t="s">
        <v>9159</v>
      </c>
      <c r="K2141" t="s">
        <v>7</v>
      </c>
      <c r="L2141" t="b">
        <v>0</v>
      </c>
      <c r="M2141" t="s">
        <v>12413</v>
      </c>
      <c r="N2141" t="b">
        <v>0</v>
      </c>
      <c r="O2141" t="b">
        <v>0</v>
      </c>
      <c r="P2141" t="b">
        <v>0</v>
      </c>
      <c r="Q2141" t="b">
        <v>1</v>
      </c>
      <c r="R2141" t="s">
        <v>1230</v>
      </c>
      <c r="S2141">
        <v>40</v>
      </c>
      <c r="T2141" t="b">
        <v>0</v>
      </c>
      <c r="V2141" t="s">
        <v>8</v>
      </c>
      <c r="W2141" t="s">
        <v>8</v>
      </c>
      <c r="X2141" s="11">
        <v>77</v>
      </c>
      <c r="Y2141">
        <v>1</v>
      </c>
      <c r="Z2141" s="46" cm="1">
        <f t="array" ref="Z2141">IF(V2141="NA",$AD$2,(INDEX($BL$4:$BL$73,MATCH(V2141&amp;W2141,$BK$4:$BK$73&amp;$BJ$4:$BJ$73,0))))</f>
        <v>-4.0430703315750931E-2</v>
      </c>
      <c r="AA2141" s="46">
        <f t="shared" si="41"/>
        <v>0.95956929668424906</v>
      </c>
      <c r="AB2141" s="46"/>
    </row>
    <row r="2142" spans="1:28" x14ac:dyDescent="0.25">
      <c r="A2142">
        <v>8289</v>
      </c>
      <c r="B2142" s="1">
        <v>45532.329011006899</v>
      </c>
      <c r="C2142" s="1">
        <v>45532</v>
      </c>
      <c r="D2142" t="s">
        <v>9100</v>
      </c>
      <c r="E2142" t="s">
        <v>9101</v>
      </c>
      <c r="F2142" t="s">
        <v>664</v>
      </c>
      <c r="G2142">
        <v>84</v>
      </c>
      <c r="H2142" t="b">
        <v>0</v>
      </c>
      <c r="I2142" t="s">
        <v>9240</v>
      </c>
      <c r="J2142" t="s">
        <v>9159</v>
      </c>
      <c r="K2142" t="s">
        <v>7</v>
      </c>
      <c r="L2142" t="b">
        <v>0</v>
      </c>
      <c r="M2142" t="s">
        <v>12414</v>
      </c>
      <c r="N2142" t="b">
        <v>0</v>
      </c>
      <c r="O2142" t="b">
        <v>0</v>
      </c>
      <c r="P2142" t="b">
        <v>0</v>
      </c>
      <c r="Q2142" t="b">
        <v>1</v>
      </c>
      <c r="R2142" t="s">
        <v>12415</v>
      </c>
      <c r="S2142">
        <v>40</v>
      </c>
      <c r="T2142" t="b">
        <v>0</v>
      </c>
      <c r="V2142" t="s">
        <v>893</v>
      </c>
      <c r="W2142">
        <v>4</v>
      </c>
      <c r="X2142" s="11">
        <v>87</v>
      </c>
      <c r="Y2142">
        <v>1</v>
      </c>
      <c r="Z2142" s="46" cm="1">
        <f t="array" ref="Z2142">IF(V2142="NA",$AD$2,(INDEX($BL$4:$BL$73,MATCH(V2142&amp;W2142,$BK$4:$BK$73&amp;$BJ$4:$BJ$73,0))))</f>
        <v>1.0498615788681286E-2</v>
      </c>
      <c r="AA2142" s="46">
        <f t="shared" si="41"/>
        <v>1.0104986157886813</v>
      </c>
      <c r="AB2142" s="46"/>
    </row>
    <row r="2143" spans="1:28" x14ac:dyDescent="0.25">
      <c r="A2143">
        <v>8290</v>
      </c>
      <c r="B2143" s="1">
        <v>45532.328559456</v>
      </c>
      <c r="C2143" s="1">
        <v>45532</v>
      </c>
      <c r="D2143" t="s">
        <v>9100</v>
      </c>
      <c r="E2143" t="s">
        <v>9101</v>
      </c>
      <c r="F2143" t="s">
        <v>664</v>
      </c>
      <c r="G2143">
        <v>74</v>
      </c>
      <c r="H2143" t="b">
        <v>0</v>
      </c>
      <c r="I2143" t="s">
        <v>9240</v>
      </c>
      <c r="J2143" t="s">
        <v>9159</v>
      </c>
      <c r="K2143" t="s">
        <v>7</v>
      </c>
      <c r="L2143" t="b">
        <v>0</v>
      </c>
      <c r="M2143" t="s">
        <v>12416</v>
      </c>
      <c r="N2143" t="b">
        <v>0</v>
      </c>
      <c r="O2143" t="b">
        <v>0</v>
      </c>
      <c r="P2143" t="b">
        <v>0</v>
      </c>
      <c r="Q2143" t="b">
        <v>1</v>
      </c>
      <c r="R2143" t="s">
        <v>12417</v>
      </c>
      <c r="S2143">
        <v>40</v>
      </c>
      <c r="T2143" t="b">
        <v>0</v>
      </c>
      <c r="V2143" t="s">
        <v>892</v>
      </c>
      <c r="W2143">
        <v>4</v>
      </c>
      <c r="X2143" s="11">
        <v>77</v>
      </c>
      <c r="Y2143">
        <v>1</v>
      </c>
      <c r="Z2143" s="46" cm="1">
        <f t="array" ref="Z2143">IF(V2143="NA",$AD$2,(INDEX($BL$4:$BL$73,MATCH(V2143&amp;W2143,$BK$4:$BK$73&amp;$BJ$4:$BJ$73,0))))</f>
        <v>1.0498615788681274E-2</v>
      </c>
      <c r="AA2143" s="46">
        <f t="shared" si="41"/>
        <v>1.0104986157886813</v>
      </c>
      <c r="AB2143" s="46"/>
    </row>
    <row r="2144" spans="1:28" x14ac:dyDescent="0.25">
      <c r="A2144">
        <v>8292</v>
      </c>
      <c r="B2144" s="1">
        <v>45532.3280712384</v>
      </c>
      <c r="C2144" s="1">
        <v>45532</v>
      </c>
      <c r="D2144" t="s">
        <v>9100</v>
      </c>
      <c r="E2144" t="s">
        <v>9101</v>
      </c>
      <c r="F2144" t="s">
        <v>790</v>
      </c>
      <c r="G2144">
        <v>73</v>
      </c>
      <c r="H2144" t="b">
        <v>0</v>
      </c>
      <c r="I2144" t="s">
        <v>9240</v>
      </c>
      <c r="J2144" t="s">
        <v>9159</v>
      </c>
      <c r="K2144" t="s">
        <v>7</v>
      </c>
      <c r="L2144" t="b">
        <v>0</v>
      </c>
      <c r="M2144" t="s">
        <v>6650</v>
      </c>
      <c r="N2144" t="b">
        <v>0</v>
      </c>
      <c r="O2144" t="b">
        <v>0</v>
      </c>
      <c r="P2144" t="b">
        <v>0</v>
      </c>
      <c r="Q2144" t="b">
        <v>1</v>
      </c>
      <c r="R2144" t="s">
        <v>1229</v>
      </c>
      <c r="S2144">
        <v>40</v>
      </c>
      <c r="T2144" t="b">
        <v>0</v>
      </c>
      <c r="V2144" t="s">
        <v>742</v>
      </c>
      <c r="W2144">
        <v>3</v>
      </c>
      <c r="X2144" s="11">
        <v>77</v>
      </c>
      <c r="Y2144">
        <v>1</v>
      </c>
      <c r="Z2144" s="46" cm="1">
        <f t="array" ref="Z2144">IF(V2144="NA",$AD$2,(INDEX($BL$4:$BL$73,MATCH(V2144&amp;W2144,$BK$4:$BK$73&amp;$BJ$4:$BJ$73,0))))</f>
        <v>1.7708121310808282E-2</v>
      </c>
      <c r="AA2144" s="46">
        <f t="shared" si="41"/>
        <v>1.0177081213108083</v>
      </c>
      <c r="AB2144" s="46"/>
    </row>
    <row r="2145" spans="1:28" x14ac:dyDescent="0.25">
      <c r="A2145">
        <v>8295</v>
      </c>
      <c r="B2145" s="1">
        <v>45532.320761377297</v>
      </c>
      <c r="C2145" s="1">
        <v>45532</v>
      </c>
      <c r="D2145" t="s">
        <v>9100</v>
      </c>
      <c r="E2145" t="s">
        <v>9101</v>
      </c>
      <c r="F2145" t="s">
        <v>664</v>
      </c>
      <c r="G2145">
        <v>77</v>
      </c>
      <c r="H2145" t="b">
        <v>0</v>
      </c>
      <c r="I2145" t="s">
        <v>9240</v>
      </c>
      <c r="J2145" t="s">
        <v>9159</v>
      </c>
      <c r="K2145" t="s">
        <v>7</v>
      </c>
      <c r="L2145" t="b">
        <v>0</v>
      </c>
      <c r="M2145" t="s">
        <v>12418</v>
      </c>
      <c r="N2145" t="b">
        <v>0</v>
      </c>
      <c r="O2145" t="b">
        <v>0</v>
      </c>
      <c r="P2145" t="b">
        <v>0</v>
      </c>
      <c r="Q2145" t="b">
        <v>1</v>
      </c>
      <c r="R2145" t="s">
        <v>12419</v>
      </c>
      <c r="S2145">
        <v>40</v>
      </c>
      <c r="T2145" t="b">
        <v>0</v>
      </c>
      <c r="V2145" t="s">
        <v>892</v>
      </c>
      <c r="W2145">
        <v>4</v>
      </c>
      <c r="X2145" s="11">
        <v>77</v>
      </c>
      <c r="Y2145">
        <v>1</v>
      </c>
      <c r="Z2145" s="46" cm="1">
        <f t="array" ref="Z2145">IF(V2145="NA",$AD$2,(INDEX($BL$4:$BL$73,MATCH(V2145&amp;W2145,$BK$4:$BK$73&amp;$BJ$4:$BJ$73,0))))</f>
        <v>1.0498615788681274E-2</v>
      </c>
      <c r="AA2145" s="46">
        <f t="shared" si="41"/>
        <v>1.0104986157886813</v>
      </c>
      <c r="AB2145" s="46"/>
    </row>
    <row r="2146" spans="1:28" x14ac:dyDescent="0.25">
      <c r="A2146">
        <v>8298</v>
      </c>
      <c r="B2146" s="1">
        <v>45531.576857743101</v>
      </c>
      <c r="C2146" s="1">
        <v>45531</v>
      </c>
      <c r="D2146" t="s">
        <v>9100</v>
      </c>
      <c r="E2146" t="s">
        <v>9101</v>
      </c>
      <c r="F2146" t="s">
        <v>790</v>
      </c>
      <c r="G2146">
        <v>74</v>
      </c>
      <c r="H2146" t="b">
        <v>0</v>
      </c>
      <c r="I2146" t="s">
        <v>9240</v>
      </c>
      <c r="J2146" t="s">
        <v>9159</v>
      </c>
      <c r="K2146" t="s">
        <v>7</v>
      </c>
      <c r="L2146" t="b">
        <v>0</v>
      </c>
      <c r="M2146" t="s">
        <v>6649</v>
      </c>
      <c r="N2146" t="b">
        <v>0</v>
      </c>
      <c r="O2146" t="b">
        <v>0</v>
      </c>
      <c r="P2146" t="b">
        <v>0</v>
      </c>
      <c r="Q2146" t="b">
        <v>1</v>
      </c>
      <c r="R2146" t="s">
        <v>2569</v>
      </c>
      <c r="S2146">
        <v>40</v>
      </c>
      <c r="T2146" t="b">
        <v>0</v>
      </c>
      <c r="V2146" t="s">
        <v>886</v>
      </c>
      <c r="W2146">
        <v>4</v>
      </c>
      <c r="X2146" s="11">
        <v>77</v>
      </c>
      <c r="Y2146">
        <v>1</v>
      </c>
      <c r="Z2146" s="46" cm="1">
        <f t="array" ref="Z2146">IF(V2146="NA",$AD$2,(INDEX($BL$4:$BL$73,MATCH(V2146&amp;W2146,$BK$4:$BK$73&amp;$BJ$4:$BJ$73,0))))</f>
        <v>1.0498615788681297E-2</v>
      </c>
      <c r="AA2146" s="46">
        <f t="shared" si="41"/>
        <v>1.0104986157886813</v>
      </c>
      <c r="AB2146" s="46"/>
    </row>
    <row r="2147" spans="1:28" x14ac:dyDescent="0.25">
      <c r="A2147">
        <v>8304</v>
      </c>
      <c r="B2147" s="1">
        <v>45531.565932314799</v>
      </c>
      <c r="C2147" s="1">
        <v>45531</v>
      </c>
      <c r="D2147" t="s">
        <v>9100</v>
      </c>
      <c r="E2147" t="s">
        <v>9101</v>
      </c>
      <c r="F2147" t="s">
        <v>664</v>
      </c>
      <c r="G2147">
        <v>74</v>
      </c>
      <c r="H2147" t="b">
        <v>0</v>
      </c>
      <c r="I2147" t="s">
        <v>9240</v>
      </c>
      <c r="J2147" t="s">
        <v>9159</v>
      </c>
      <c r="K2147" t="s">
        <v>7</v>
      </c>
      <c r="L2147" t="b">
        <v>0</v>
      </c>
      <c r="M2147" t="s">
        <v>6648</v>
      </c>
      <c r="N2147" t="b">
        <v>0</v>
      </c>
      <c r="O2147" t="b">
        <v>0</v>
      </c>
      <c r="P2147" t="b">
        <v>0</v>
      </c>
      <c r="Q2147" t="b">
        <v>1</v>
      </c>
      <c r="R2147" t="s">
        <v>2567</v>
      </c>
      <c r="S2147">
        <v>40</v>
      </c>
      <c r="T2147" t="b">
        <v>0</v>
      </c>
      <c r="V2147" t="s">
        <v>886</v>
      </c>
      <c r="W2147">
        <v>4</v>
      </c>
      <c r="X2147" s="11">
        <v>77</v>
      </c>
      <c r="Y2147">
        <v>1</v>
      </c>
      <c r="Z2147" s="46" cm="1">
        <f t="array" ref="Z2147">IF(V2147="NA",$AD$2,(INDEX($BL$4:$BL$73,MATCH(V2147&amp;W2147,$BK$4:$BK$73&amp;$BJ$4:$BJ$73,0))))</f>
        <v>1.0498615788681297E-2</v>
      </c>
      <c r="AA2147" s="46">
        <f t="shared" si="41"/>
        <v>1.0104986157886813</v>
      </c>
      <c r="AB2147" s="46"/>
    </row>
    <row r="2148" spans="1:28" x14ac:dyDescent="0.25">
      <c r="A2148">
        <v>8305</v>
      </c>
      <c r="B2148" s="1">
        <v>45531.5656242361</v>
      </c>
      <c r="C2148" s="1">
        <v>45531</v>
      </c>
      <c r="D2148" t="s">
        <v>9100</v>
      </c>
      <c r="E2148" t="s">
        <v>9101</v>
      </c>
      <c r="F2148" t="s">
        <v>790</v>
      </c>
      <c r="G2148">
        <v>74</v>
      </c>
      <c r="H2148" t="b">
        <v>0</v>
      </c>
      <c r="I2148" t="s">
        <v>9240</v>
      </c>
      <c r="J2148" t="s">
        <v>9159</v>
      </c>
      <c r="K2148" t="s">
        <v>7</v>
      </c>
      <c r="L2148" t="b">
        <v>0</v>
      </c>
      <c r="M2148" t="s">
        <v>12420</v>
      </c>
      <c r="N2148" t="b">
        <v>0</v>
      </c>
      <c r="O2148" t="b">
        <v>0</v>
      </c>
      <c r="P2148" t="b">
        <v>0</v>
      </c>
      <c r="Q2148" t="b">
        <v>1</v>
      </c>
      <c r="R2148" t="s">
        <v>12421</v>
      </c>
      <c r="S2148">
        <v>40</v>
      </c>
      <c r="T2148" t="b">
        <v>0</v>
      </c>
      <c r="V2148" t="s">
        <v>8</v>
      </c>
      <c r="W2148" t="s">
        <v>8</v>
      </c>
      <c r="X2148" s="11">
        <v>77</v>
      </c>
      <c r="Y2148">
        <v>1</v>
      </c>
      <c r="Z2148" s="46" cm="1">
        <f t="array" ref="Z2148">IF(V2148="NA",$AD$2,(INDEX($BL$4:$BL$73,MATCH(V2148&amp;W2148,$BK$4:$BK$73&amp;$BJ$4:$BJ$73,0))))</f>
        <v>-4.0430703315750931E-2</v>
      </c>
      <c r="AA2148" s="46">
        <f t="shared" si="41"/>
        <v>0.95956929668424906</v>
      </c>
      <c r="AB2148" s="46"/>
    </row>
    <row r="2149" spans="1:28" x14ac:dyDescent="0.25">
      <c r="A2149">
        <v>8313</v>
      </c>
      <c r="B2149" s="1">
        <v>45531.5410241551</v>
      </c>
      <c r="C2149" s="1">
        <v>45531</v>
      </c>
      <c r="D2149" t="s">
        <v>9100</v>
      </c>
      <c r="E2149" t="s">
        <v>9101</v>
      </c>
      <c r="F2149" t="s">
        <v>664</v>
      </c>
      <c r="G2149">
        <v>80</v>
      </c>
      <c r="H2149" t="b">
        <v>0</v>
      </c>
      <c r="I2149" t="s">
        <v>9240</v>
      </c>
      <c r="J2149" t="s">
        <v>9159</v>
      </c>
      <c r="K2149" t="s">
        <v>7</v>
      </c>
      <c r="L2149" t="b">
        <v>0</v>
      </c>
      <c r="M2149" t="s">
        <v>12422</v>
      </c>
      <c r="N2149" t="b">
        <v>0</v>
      </c>
      <c r="O2149" t="b">
        <v>0</v>
      </c>
      <c r="P2149" t="b">
        <v>0</v>
      </c>
      <c r="Q2149" t="b">
        <v>1</v>
      </c>
      <c r="R2149" t="s">
        <v>12423</v>
      </c>
      <c r="S2149">
        <v>40</v>
      </c>
      <c r="T2149" t="b">
        <v>0</v>
      </c>
      <c r="V2149" t="s">
        <v>8</v>
      </c>
      <c r="W2149" t="s">
        <v>8</v>
      </c>
      <c r="X2149" s="11">
        <v>82</v>
      </c>
      <c r="Y2149">
        <v>1</v>
      </c>
      <c r="Z2149" s="46" cm="1">
        <f t="array" ref="Z2149">IF(V2149="NA",$AD$2,(INDEX($BL$4:$BL$73,MATCH(V2149&amp;W2149,$BK$4:$BK$73&amp;$BJ$4:$BJ$73,0))))</f>
        <v>-4.0430703315750931E-2</v>
      </c>
      <c r="AA2149" s="46">
        <f t="shared" si="41"/>
        <v>0.95956929668424906</v>
      </c>
      <c r="AB2149" s="46"/>
    </row>
    <row r="2150" spans="1:28" x14ac:dyDescent="0.25">
      <c r="A2150">
        <v>8314</v>
      </c>
      <c r="B2150" s="1">
        <v>45531.540713113398</v>
      </c>
      <c r="C2150" s="1">
        <v>45531</v>
      </c>
      <c r="D2150" t="s">
        <v>9100</v>
      </c>
      <c r="E2150" t="s">
        <v>9101</v>
      </c>
      <c r="F2150" t="s">
        <v>664</v>
      </c>
      <c r="G2150">
        <v>81</v>
      </c>
      <c r="H2150" t="b">
        <v>0</v>
      </c>
      <c r="I2150" t="s">
        <v>9240</v>
      </c>
      <c r="J2150" t="s">
        <v>9159</v>
      </c>
      <c r="K2150" t="s">
        <v>7</v>
      </c>
      <c r="L2150" t="b">
        <v>0</v>
      </c>
      <c r="M2150" t="s">
        <v>12424</v>
      </c>
      <c r="N2150" t="b">
        <v>0</v>
      </c>
      <c r="O2150" t="b">
        <v>0</v>
      </c>
      <c r="P2150" t="b">
        <v>0</v>
      </c>
      <c r="Q2150" t="b">
        <v>1</v>
      </c>
      <c r="R2150" t="s">
        <v>12425</v>
      </c>
      <c r="S2150">
        <v>40</v>
      </c>
      <c r="T2150" t="b">
        <v>0</v>
      </c>
      <c r="V2150" t="s">
        <v>8</v>
      </c>
      <c r="W2150" t="s">
        <v>8</v>
      </c>
      <c r="X2150" s="11">
        <v>82</v>
      </c>
      <c r="Y2150">
        <v>1</v>
      </c>
      <c r="Z2150" s="46" cm="1">
        <f t="array" ref="Z2150">IF(V2150="NA",$AD$2,(INDEX($BL$4:$BL$73,MATCH(V2150&amp;W2150,$BK$4:$BK$73&amp;$BJ$4:$BJ$73,0))))</f>
        <v>-4.0430703315750931E-2</v>
      </c>
      <c r="AA2150" s="46">
        <f t="shared" si="41"/>
        <v>0.95956929668424906</v>
      </c>
      <c r="AB2150" s="46"/>
    </row>
    <row r="2151" spans="1:28" x14ac:dyDescent="0.25">
      <c r="A2151">
        <v>8315</v>
      </c>
      <c r="B2151" s="1">
        <v>45531.540469305597</v>
      </c>
      <c r="C2151" s="1">
        <v>45531</v>
      </c>
      <c r="D2151" t="s">
        <v>9100</v>
      </c>
      <c r="E2151" t="s">
        <v>9101</v>
      </c>
      <c r="F2151" t="s">
        <v>790</v>
      </c>
      <c r="G2151">
        <v>83</v>
      </c>
      <c r="H2151" t="b">
        <v>0</v>
      </c>
      <c r="I2151" t="s">
        <v>9240</v>
      </c>
      <c r="J2151" t="s">
        <v>9159</v>
      </c>
      <c r="K2151" t="s">
        <v>7</v>
      </c>
      <c r="L2151" t="b">
        <v>0</v>
      </c>
      <c r="M2151" t="s">
        <v>12426</v>
      </c>
      <c r="N2151" t="b">
        <v>1</v>
      </c>
      <c r="O2151" t="b">
        <v>0</v>
      </c>
      <c r="P2151" t="b">
        <v>0</v>
      </c>
      <c r="Q2151" t="b">
        <v>1</v>
      </c>
      <c r="R2151" t="s">
        <v>12427</v>
      </c>
      <c r="S2151">
        <v>40</v>
      </c>
      <c r="T2151" t="b">
        <v>0</v>
      </c>
      <c r="V2151" t="s">
        <v>888</v>
      </c>
      <c r="W2151">
        <v>4</v>
      </c>
      <c r="X2151" s="11">
        <v>87</v>
      </c>
      <c r="Y2151">
        <v>1</v>
      </c>
      <c r="Z2151" s="46" cm="1">
        <f t="array" ref="Z2151">IF(V2151="NA",$AD$2,(INDEX($BL$4:$BL$73,MATCH(V2151&amp;W2151,$BK$4:$BK$73&amp;$BJ$4:$BJ$73,0))))</f>
        <v>1.0498615788681257E-2</v>
      </c>
      <c r="AA2151" s="46">
        <f t="shared" si="41"/>
        <v>1.0104986157886813</v>
      </c>
      <c r="AB2151" s="46"/>
    </row>
    <row r="2152" spans="1:28" x14ac:dyDescent="0.25">
      <c r="A2152">
        <v>8316</v>
      </c>
      <c r="B2152" s="1">
        <v>45531.539967418998</v>
      </c>
      <c r="C2152" s="1">
        <v>45531</v>
      </c>
      <c r="D2152" t="s">
        <v>9100</v>
      </c>
      <c r="E2152" t="s">
        <v>9101</v>
      </c>
      <c r="F2152" t="s">
        <v>664</v>
      </c>
      <c r="G2152">
        <v>74</v>
      </c>
      <c r="H2152" t="b">
        <v>0</v>
      </c>
      <c r="I2152" t="s">
        <v>9240</v>
      </c>
      <c r="J2152" t="s">
        <v>9159</v>
      </c>
      <c r="K2152" t="s">
        <v>7</v>
      </c>
      <c r="L2152" t="b">
        <v>0</v>
      </c>
      <c r="M2152" t="s">
        <v>6647</v>
      </c>
      <c r="N2152" t="b">
        <v>0</v>
      </c>
      <c r="O2152" t="b">
        <v>0</v>
      </c>
      <c r="P2152" t="b">
        <v>0</v>
      </c>
      <c r="Q2152" t="b">
        <v>1</v>
      </c>
      <c r="R2152" t="s">
        <v>2564</v>
      </c>
      <c r="S2152">
        <v>40</v>
      </c>
      <c r="T2152" t="b">
        <v>0</v>
      </c>
      <c r="V2152" t="s">
        <v>924</v>
      </c>
      <c r="W2152">
        <v>5</v>
      </c>
      <c r="X2152" s="11">
        <v>77</v>
      </c>
      <c r="Y2152">
        <v>1</v>
      </c>
      <c r="Z2152" s="46" cm="1">
        <f t="array" ref="Z2152">IF(V2152="NA",$AD$2,(INDEX($BL$4:$BL$73,MATCH(V2152&amp;W2152,$BK$4:$BK$73&amp;$BJ$4:$BJ$73,0))))</f>
        <v>4.1970782120221983E-2</v>
      </c>
      <c r="AA2152" s="46">
        <f t="shared" si="41"/>
        <v>1.041970782120222</v>
      </c>
      <c r="AB2152" s="46"/>
    </row>
    <row r="2153" spans="1:28" x14ac:dyDescent="0.25">
      <c r="A2153">
        <v>8317</v>
      </c>
      <c r="B2153" s="1">
        <v>45531.539501435203</v>
      </c>
      <c r="C2153" s="1">
        <v>45531</v>
      </c>
      <c r="D2153" t="s">
        <v>9100</v>
      </c>
      <c r="E2153" t="s">
        <v>9101</v>
      </c>
      <c r="F2153" t="s">
        <v>664</v>
      </c>
      <c r="G2153">
        <v>72</v>
      </c>
      <c r="H2153" t="b">
        <v>0</v>
      </c>
      <c r="I2153" t="s">
        <v>9240</v>
      </c>
      <c r="J2153" t="s">
        <v>9103</v>
      </c>
      <c r="K2153" t="s">
        <v>7</v>
      </c>
      <c r="L2153" t="b">
        <v>0</v>
      </c>
      <c r="M2153" t="s">
        <v>12428</v>
      </c>
      <c r="N2153" t="b">
        <v>0</v>
      </c>
      <c r="O2153" t="b">
        <v>0</v>
      </c>
      <c r="P2153" t="b">
        <v>0</v>
      </c>
      <c r="Q2153" t="b">
        <v>1</v>
      </c>
      <c r="R2153" t="s">
        <v>12429</v>
      </c>
      <c r="S2153">
        <v>40</v>
      </c>
      <c r="T2153" t="b">
        <v>0</v>
      </c>
      <c r="V2153" t="s">
        <v>886</v>
      </c>
      <c r="W2153">
        <v>4</v>
      </c>
      <c r="X2153" s="11">
        <v>72</v>
      </c>
      <c r="Y2153">
        <v>1</v>
      </c>
      <c r="Z2153" s="46" cm="1">
        <f t="array" ref="Z2153">IF(V2153="NA",$AD$2,(INDEX($BL$4:$BL$73,MATCH(V2153&amp;W2153,$BK$4:$BK$73&amp;$BJ$4:$BJ$73,0))))</f>
        <v>1.0498615788681297E-2</v>
      </c>
      <c r="AA2153" s="46">
        <f t="shared" si="41"/>
        <v>1.0104986157886813</v>
      </c>
      <c r="AB2153" s="46"/>
    </row>
    <row r="2154" spans="1:28" x14ac:dyDescent="0.25">
      <c r="A2154">
        <v>8318</v>
      </c>
      <c r="B2154" s="1">
        <v>45531.539220138897</v>
      </c>
      <c r="C2154" s="1">
        <v>45531</v>
      </c>
      <c r="D2154" t="s">
        <v>9100</v>
      </c>
      <c r="E2154" t="s">
        <v>9101</v>
      </c>
      <c r="F2154" t="s">
        <v>790</v>
      </c>
      <c r="G2154">
        <v>71</v>
      </c>
      <c r="H2154" t="b">
        <v>0</v>
      </c>
      <c r="I2154" t="s">
        <v>9240</v>
      </c>
      <c r="J2154" t="s">
        <v>9103</v>
      </c>
      <c r="K2154" t="s">
        <v>7</v>
      </c>
      <c r="L2154" t="b">
        <v>0</v>
      </c>
      <c r="M2154" t="s">
        <v>12430</v>
      </c>
      <c r="N2154" t="b">
        <v>0</v>
      </c>
      <c r="O2154" t="b">
        <v>0</v>
      </c>
      <c r="P2154" t="b">
        <v>0</v>
      </c>
      <c r="Q2154" t="b">
        <v>1</v>
      </c>
      <c r="R2154" t="s">
        <v>12431</v>
      </c>
      <c r="S2154">
        <v>40</v>
      </c>
      <c r="T2154" t="b">
        <v>0</v>
      </c>
      <c r="V2154" t="s">
        <v>8</v>
      </c>
      <c r="W2154" t="s">
        <v>8</v>
      </c>
      <c r="X2154" s="11">
        <v>72</v>
      </c>
      <c r="Y2154">
        <v>1</v>
      </c>
      <c r="Z2154" s="46" cm="1">
        <f t="array" ref="Z2154">IF(V2154="NA",$AD$2,(INDEX($BL$4:$BL$73,MATCH(V2154&amp;W2154,$BK$4:$BK$73&amp;$BJ$4:$BJ$73,0))))</f>
        <v>-4.0430703315750931E-2</v>
      </c>
      <c r="AA2154" s="46">
        <f t="shared" si="41"/>
        <v>0.95956929668424906</v>
      </c>
      <c r="AB2154" s="46"/>
    </row>
    <row r="2155" spans="1:28" x14ac:dyDescent="0.25">
      <c r="A2155">
        <v>8319</v>
      </c>
      <c r="B2155" s="1">
        <v>45531.5388919213</v>
      </c>
      <c r="C2155" s="1">
        <v>45531</v>
      </c>
      <c r="D2155" t="s">
        <v>9100</v>
      </c>
      <c r="E2155" t="s">
        <v>9101</v>
      </c>
      <c r="F2155" t="s">
        <v>664</v>
      </c>
      <c r="G2155">
        <v>81</v>
      </c>
      <c r="H2155" t="b">
        <v>0</v>
      </c>
      <c r="I2155" t="s">
        <v>9240</v>
      </c>
      <c r="J2155" t="s">
        <v>9103</v>
      </c>
      <c r="K2155" t="s">
        <v>7</v>
      </c>
      <c r="L2155" t="b">
        <v>0</v>
      </c>
      <c r="M2155" t="s">
        <v>12432</v>
      </c>
      <c r="N2155" t="b">
        <v>0</v>
      </c>
      <c r="O2155" t="b">
        <v>0</v>
      </c>
      <c r="P2155" t="b">
        <v>0</v>
      </c>
      <c r="Q2155" t="b">
        <v>1</v>
      </c>
      <c r="R2155" t="s">
        <v>12433</v>
      </c>
      <c r="S2155">
        <v>40</v>
      </c>
      <c r="T2155" t="b">
        <v>0</v>
      </c>
      <c r="V2155" t="s">
        <v>741</v>
      </c>
      <c r="W2155">
        <v>4</v>
      </c>
      <c r="X2155" s="11">
        <v>82</v>
      </c>
      <c r="Y2155">
        <v>1</v>
      </c>
      <c r="Z2155" s="46" cm="1">
        <f t="array" ref="Z2155">IF(V2155="NA",$AD$2,(INDEX($BL$4:$BL$73,MATCH(V2155&amp;W2155,$BK$4:$BK$73&amp;$BJ$4:$BJ$73,0))))</f>
        <v>1.1678733304575806E-2</v>
      </c>
      <c r="AA2155" s="46">
        <f t="shared" si="41"/>
        <v>1.0116787333045758</v>
      </c>
      <c r="AB2155" s="46"/>
    </row>
    <row r="2156" spans="1:28" x14ac:dyDescent="0.25">
      <c r="A2156">
        <v>8320</v>
      </c>
      <c r="B2156" s="1">
        <v>45531.538569942102</v>
      </c>
      <c r="C2156" s="1">
        <v>45531</v>
      </c>
      <c r="D2156" t="s">
        <v>9100</v>
      </c>
      <c r="E2156" t="s">
        <v>9101</v>
      </c>
      <c r="F2156" t="s">
        <v>664</v>
      </c>
      <c r="G2156">
        <v>80</v>
      </c>
      <c r="H2156" t="b">
        <v>0</v>
      </c>
      <c r="I2156" t="s">
        <v>9240</v>
      </c>
      <c r="J2156" t="s">
        <v>9103</v>
      </c>
      <c r="K2156" t="s">
        <v>7</v>
      </c>
      <c r="L2156" t="b">
        <v>0</v>
      </c>
      <c r="M2156" t="s">
        <v>12434</v>
      </c>
      <c r="N2156" t="b">
        <v>0</v>
      </c>
      <c r="O2156" t="b">
        <v>0</v>
      </c>
      <c r="P2156" t="b">
        <v>0</v>
      </c>
      <c r="Q2156" t="b">
        <v>1</v>
      </c>
      <c r="R2156" t="s">
        <v>12435</v>
      </c>
      <c r="S2156">
        <v>40</v>
      </c>
      <c r="T2156" t="b">
        <v>0</v>
      </c>
      <c r="V2156" t="s">
        <v>886</v>
      </c>
      <c r="W2156">
        <v>5</v>
      </c>
      <c r="X2156" s="11">
        <v>82</v>
      </c>
      <c r="Y2156">
        <v>1</v>
      </c>
      <c r="Z2156" s="46" cm="1">
        <f t="array" ref="Z2156">IF(V2156="NA",$AD$2,(INDEX($BL$4:$BL$73,MATCH(V2156&amp;W2156,$BK$4:$BK$73&amp;$BJ$4:$BJ$73,0))))</f>
        <v>4.1970782120221983E-2</v>
      </c>
      <c r="AA2156" s="46">
        <f t="shared" si="41"/>
        <v>1.041970782120222</v>
      </c>
      <c r="AB2156" s="46"/>
    </row>
    <row r="2157" spans="1:28" x14ac:dyDescent="0.25">
      <c r="A2157">
        <v>8321</v>
      </c>
      <c r="B2157" s="1">
        <v>45531.536711435198</v>
      </c>
      <c r="C2157" s="1">
        <v>45531</v>
      </c>
      <c r="D2157" t="s">
        <v>9100</v>
      </c>
      <c r="E2157" t="s">
        <v>9101</v>
      </c>
      <c r="F2157" t="s">
        <v>664</v>
      </c>
      <c r="G2157">
        <v>79</v>
      </c>
      <c r="H2157" t="b">
        <v>0</v>
      </c>
      <c r="I2157" t="s">
        <v>9240</v>
      </c>
      <c r="J2157" t="s">
        <v>9103</v>
      </c>
      <c r="K2157" t="s">
        <v>7</v>
      </c>
      <c r="L2157" t="b">
        <v>0</v>
      </c>
      <c r="M2157" t="s">
        <v>12436</v>
      </c>
      <c r="N2157" t="b">
        <v>0</v>
      </c>
      <c r="O2157" t="b">
        <v>0</v>
      </c>
      <c r="P2157" t="b">
        <v>0</v>
      </c>
      <c r="Q2157" t="b">
        <v>1</v>
      </c>
      <c r="R2157" t="s">
        <v>12437</v>
      </c>
      <c r="S2157">
        <v>40</v>
      </c>
      <c r="T2157" t="b">
        <v>0</v>
      </c>
      <c r="V2157" t="s">
        <v>740</v>
      </c>
      <c r="W2157">
        <v>4</v>
      </c>
      <c r="X2157" s="11">
        <v>82</v>
      </c>
      <c r="Y2157">
        <v>1</v>
      </c>
      <c r="Z2157" s="46" cm="1">
        <f t="array" ref="Z2157">IF(V2157="NA",$AD$2,(INDEX($BL$4:$BL$73,MATCH(V2157&amp;W2157,$BK$4:$BK$73&amp;$BJ$4:$BJ$73,0))))</f>
        <v>1.0498615788681253E-2</v>
      </c>
      <c r="AA2157" s="46">
        <f t="shared" si="41"/>
        <v>1.0104986157886813</v>
      </c>
      <c r="AB2157" s="46"/>
    </row>
    <row r="2158" spans="1:28" x14ac:dyDescent="0.25">
      <c r="A2158">
        <v>8332</v>
      </c>
      <c r="B2158" s="1">
        <v>45531.534454756897</v>
      </c>
      <c r="C2158" s="1">
        <v>45531</v>
      </c>
      <c r="D2158" t="s">
        <v>9100</v>
      </c>
      <c r="E2158" t="s">
        <v>9101</v>
      </c>
      <c r="F2158" t="s">
        <v>664</v>
      </c>
      <c r="G2158">
        <v>76</v>
      </c>
      <c r="H2158" t="b">
        <v>0</v>
      </c>
      <c r="I2158" t="s">
        <v>9240</v>
      </c>
      <c r="J2158" t="s">
        <v>9103</v>
      </c>
      <c r="K2158" t="s">
        <v>7</v>
      </c>
      <c r="L2158" t="b">
        <v>0</v>
      </c>
      <c r="M2158" t="s">
        <v>12438</v>
      </c>
      <c r="N2158" t="b">
        <v>0</v>
      </c>
      <c r="O2158" t="b">
        <v>0</v>
      </c>
      <c r="P2158" t="b">
        <v>0</v>
      </c>
      <c r="Q2158" t="b">
        <v>1</v>
      </c>
      <c r="R2158" t="s">
        <v>12439</v>
      </c>
      <c r="S2158">
        <v>40</v>
      </c>
      <c r="T2158" t="b">
        <v>0</v>
      </c>
      <c r="V2158" t="s">
        <v>886</v>
      </c>
      <c r="W2158">
        <v>4</v>
      </c>
      <c r="X2158" s="11">
        <v>77</v>
      </c>
      <c r="Y2158">
        <v>1</v>
      </c>
      <c r="Z2158" s="46" cm="1">
        <f t="array" ref="Z2158">IF(V2158="NA",$AD$2,(INDEX($BL$4:$BL$73,MATCH(V2158&amp;W2158,$BK$4:$BK$73&amp;$BJ$4:$BJ$73,0))))</f>
        <v>1.0498615788681297E-2</v>
      </c>
      <c r="AA2158" s="46">
        <f t="shared" si="41"/>
        <v>1.0104986157886813</v>
      </c>
      <c r="AB2158" s="46"/>
    </row>
    <row r="2159" spans="1:28" x14ac:dyDescent="0.25">
      <c r="A2159">
        <v>8333</v>
      </c>
      <c r="B2159" s="1">
        <v>45531.534147407401</v>
      </c>
      <c r="C2159" s="1">
        <v>45531</v>
      </c>
      <c r="D2159" t="s">
        <v>9100</v>
      </c>
      <c r="E2159" t="s">
        <v>9101</v>
      </c>
      <c r="F2159" t="s">
        <v>664</v>
      </c>
      <c r="G2159">
        <v>75</v>
      </c>
      <c r="H2159" t="b">
        <v>0</v>
      </c>
      <c r="I2159" t="s">
        <v>9240</v>
      </c>
      <c r="J2159" t="s">
        <v>9103</v>
      </c>
      <c r="K2159" t="s">
        <v>7</v>
      </c>
      <c r="L2159" t="b">
        <v>0</v>
      </c>
      <c r="M2159" t="s">
        <v>12440</v>
      </c>
      <c r="N2159" t="b">
        <v>0</v>
      </c>
      <c r="O2159" t="b">
        <v>0</v>
      </c>
      <c r="P2159" t="b">
        <v>0</v>
      </c>
      <c r="Q2159" t="b">
        <v>1</v>
      </c>
      <c r="R2159" t="s">
        <v>12441</v>
      </c>
      <c r="S2159">
        <v>40</v>
      </c>
      <c r="T2159" t="b">
        <v>0</v>
      </c>
      <c r="V2159" t="s">
        <v>8</v>
      </c>
      <c r="W2159" t="s">
        <v>8</v>
      </c>
      <c r="X2159" s="11">
        <v>77</v>
      </c>
      <c r="Y2159">
        <v>1</v>
      </c>
      <c r="Z2159" s="46" cm="1">
        <f t="array" ref="Z2159">IF(V2159="NA",$AD$2,(INDEX($BL$4:$BL$73,MATCH(V2159&amp;W2159,$BK$4:$BK$73&amp;$BJ$4:$BJ$73,0))))</f>
        <v>-4.0430703315750931E-2</v>
      </c>
      <c r="AA2159" s="46">
        <f t="shared" si="41"/>
        <v>0.95956929668424906</v>
      </c>
      <c r="AB2159" s="46"/>
    </row>
    <row r="2160" spans="1:28" x14ac:dyDescent="0.25">
      <c r="A2160">
        <v>8334</v>
      </c>
      <c r="B2160" s="1">
        <v>45531.532725243102</v>
      </c>
      <c r="C2160" s="1">
        <v>45531</v>
      </c>
      <c r="D2160" t="s">
        <v>9100</v>
      </c>
      <c r="E2160" t="s">
        <v>9101</v>
      </c>
      <c r="F2160" t="s">
        <v>790</v>
      </c>
      <c r="G2160">
        <v>77</v>
      </c>
      <c r="H2160" t="b">
        <v>0</v>
      </c>
      <c r="I2160" t="s">
        <v>9240</v>
      </c>
      <c r="J2160" t="s">
        <v>9103</v>
      </c>
      <c r="K2160" t="s">
        <v>7</v>
      </c>
      <c r="L2160" t="b">
        <v>0</v>
      </c>
      <c r="M2160" t="s">
        <v>6646</v>
      </c>
      <c r="N2160" t="b">
        <v>0</v>
      </c>
      <c r="O2160" t="b">
        <v>0</v>
      </c>
      <c r="P2160" t="b">
        <v>0</v>
      </c>
      <c r="Q2160" t="b">
        <v>1</v>
      </c>
      <c r="R2160" t="s">
        <v>2560</v>
      </c>
      <c r="S2160">
        <v>40</v>
      </c>
      <c r="T2160" t="b">
        <v>0</v>
      </c>
      <c r="V2160" t="s">
        <v>8</v>
      </c>
      <c r="W2160" t="s">
        <v>8</v>
      </c>
      <c r="X2160" s="11">
        <v>77</v>
      </c>
      <c r="Y2160">
        <v>1</v>
      </c>
      <c r="Z2160" s="46" cm="1">
        <f t="array" ref="Z2160">IF(V2160="NA",$AD$2,(INDEX($BL$4:$BL$73,MATCH(V2160&amp;W2160,$BK$4:$BK$73&amp;$BJ$4:$BJ$73,0))))</f>
        <v>-4.0430703315750931E-2</v>
      </c>
      <c r="AA2160" s="46">
        <f t="shared" si="41"/>
        <v>0.95956929668424906</v>
      </c>
      <c r="AB2160" s="46"/>
    </row>
    <row r="2161" spans="1:28" x14ac:dyDescent="0.25">
      <c r="A2161">
        <v>8340</v>
      </c>
      <c r="B2161" s="1">
        <v>45531.531246643499</v>
      </c>
      <c r="C2161" s="1">
        <v>45531</v>
      </c>
      <c r="D2161" t="s">
        <v>9100</v>
      </c>
      <c r="E2161" t="s">
        <v>9101</v>
      </c>
      <c r="F2161" t="s">
        <v>790</v>
      </c>
      <c r="G2161">
        <v>75</v>
      </c>
      <c r="H2161" t="b">
        <v>0</v>
      </c>
      <c r="I2161" t="s">
        <v>9240</v>
      </c>
      <c r="J2161" t="s">
        <v>9103</v>
      </c>
      <c r="K2161" t="s">
        <v>7</v>
      </c>
      <c r="L2161" t="b">
        <v>0</v>
      </c>
      <c r="M2161" t="s">
        <v>6645</v>
      </c>
      <c r="N2161" t="b">
        <v>0</v>
      </c>
      <c r="O2161" t="b">
        <v>0</v>
      </c>
      <c r="P2161" t="b">
        <v>0</v>
      </c>
      <c r="Q2161" t="b">
        <v>1</v>
      </c>
      <c r="R2161" t="s">
        <v>2558</v>
      </c>
      <c r="S2161">
        <v>40</v>
      </c>
      <c r="T2161" t="b">
        <v>0</v>
      </c>
      <c r="V2161" t="s">
        <v>886</v>
      </c>
      <c r="W2161">
        <v>5</v>
      </c>
      <c r="X2161" s="11">
        <v>77</v>
      </c>
      <c r="Y2161">
        <v>1</v>
      </c>
      <c r="Z2161" s="46" cm="1">
        <f t="array" ref="Z2161">IF(V2161="NA",$AD$2,(INDEX($BL$4:$BL$73,MATCH(V2161&amp;W2161,$BK$4:$BK$73&amp;$BJ$4:$BJ$73,0))))</f>
        <v>4.1970782120221983E-2</v>
      </c>
      <c r="AA2161" s="46">
        <f t="shared" si="41"/>
        <v>1.041970782120222</v>
      </c>
      <c r="AB2161" s="46"/>
    </row>
    <row r="2162" spans="1:28" x14ac:dyDescent="0.25">
      <c r="A2162">
        <v>8341</v>
      </c>
      <c r="B2162" s="1">
        <v>45531.530936990697</v>
      </c>
      <c r="C2162" s="1">
        <v>45531</v>
      </c>
      <c r="D2162" t="s">
        <v>9100</v>
      </c>
      <c r="E2162" t="s">
        <v>9101</v>
      </c>
      <c r="F2162" t="s">
        <v>664</v>
      </c>
      <c r="G2162">
        <v>72</v>
      </c>
      <c r="H2162" t="b">
        <v>0</v>
      </c>
      <c r="I2162" t="s">
        <v>9240</v>
      </c>
      <c r="J2162" t="s">
        <v>9103</v>
      </c>
      <c r="K2162" t="s">
        <v>7</v>
      </c>
      <c r="L2162" t="b">
        <v>0</v>
      </c>
      <c r="M2162" t="s">
        <v>12442</v>
      </c>
      <c r="N2162" t="b">
        <v>0</v>
      </c>
      <c r="O2162" t="b">
        <v>0</v>
      </c>
      <c r="P2162" t="b">
        <v>0</v>
      </c>
      <c r="Q2162" t="b">
        <v>1</v>
      </c>
      <c r="R2162" t="s">
        <v>12443</v>
      </c>
      <c r="S2162">
        <v>40</v>
      </c>
      <c r="T2162" t="b">
        <v>0</v>
      </c>
      <c r="V2162" t="s">
        <v>892</v>
      </c>
      <c r="W2162">
        <v>4</v>
      </c>
      <c r="X2162" s="11">
        <v>72</v>
      </c>
      <c r="Y2162">
        <v>1</v>
      </c>
      <c r="Z2162" s="46" cm="1">
        <f t="array" ref="Z2162">IF(V2162="NA",$AD$2,(INDEX($BL$4:$BL$73,MATCH(V2162&amp;W2162,$BK$4:$BK$73&amp;$BJ$4:$BJ$73,0))))</f>
        <v>1.0498615788681274E-2</v>
      </c>
      <c r="AA2162" s="46">
        <f t="shared" si="41"/>
        <v>1.0104986157886813</v>
      </c>
      <c r="AB2162" s="46"/>
    </row>
    <row r="2163" spans="1:28" x14ac:dyDescent="0.25">
      <c r="A2163">
        <v>8342</v>
      </c>
      <c r="B2163" s="1">
        <v>45531.530668333296</v>
      </c>
      <c r="C2163" s="1">
        <v>45531</v>
      </c>
      <c r="D2163" t="s">
        <v>9100</v>
      </c>
      <c r="E2163" t="s">
        <v>9101</v>
      </c>
      <c r="F2163" t="s">
        <v>664</v>
      </c>
      <c r="G2163">
        <v>82</v>
      </c>
      <c r="H2163" t="b">
        <v>0</v>
      </c>
      <c r="I2163" t="s">
        <v>9240</v>
      </c>
      <c r="J2163" t="s">
        <v>9103</v>
      </c>
      <c r="K2163" t="s">
        <v>7</v>
      </c>
      <c r="L2163" t="b">
        <v>0</v>
      </c>
      <c r="M2163" t="s">
        <v>12444</v>
      </c>
      <c r="N2163" t="b">
        <v>0</v>
      </c>
      <c r="O2163" t="b">
        <v>0</v>
      </c>
      <c r="P2163" t="b">
        <v>0</v>
      </c>
      <c r="Q2163" t="b">
        <v>1</v>
      </c>
      <c r="R2163" t="s">
        <v>12445</v>
      </c>
      <c r="S2163">
        <v>40</v>
      </c>
      <c r="T2163" t="b">
        <v>0</v>
      </c>
      <c r="V2163" t="s">
        <v>893</v>
      </c>
      <c r="W2163">
        <v>5</v>
      </c>
      <c r="X2163" s="11">
        <v>82</v>
      </c>
      <c r="Y2163">
        <v>1</v>
      </c>
      <c r="Z2163" s="46" cm="1">
        <f t="array" ref="Z2163">IF(V2163="NA",$AD$2,(INDEX($BL$4:$BL$73,MATCH(V2163&amp;W2163,$BK$4:$BK$73&amp;$BJ$4:$BJ$73,0))))</f>
        <v>4.1970782120221983E-2</v>
      </c>
      <c r="AA2163" s="46">
        <f t="shared" si="41"/>
        <v>1.041970782120222</v>
      </c>
      <c r="AB2163" s="46"/>
    </row>
    <row r="2164" spans="1:28" x14ac:dyDescent="0.25">
      <c r="A2164">
        <v>8345</v>
      </c>
      <c r="B2164" s="1">
        <v>45531.529741539402</v>
      </c>
      <c r="C2164" s="1">
        <v>45531</v>
      </c>
      <c r="D2164" t="s">
        <v>9100</v>
      </c>
      <c r="E2164" t="s">
        <v>9101</v>
      </c>
      <c r="F2164" t="s">
        <v>664</v>
      </c>
      <c r="G2164">
        <v>86</v>
      </c>
      <c r="H2164" t="b">
        <v>0</v>
      </c>
      <c r="I2164" t="s">
        <v>9240</v>
      </c>
      <c r="J2164" t="s">
        <v>9103</v>
      </c>
      <c r="K2164" t="s">
        <v>7</v>
      </c>
      <c r="L2164" t="b">
        <v>0</v>
      </c>
      <c r="M2164" t="s">
        <v>12446</v>
      </c>
      <c r="N2164" t="b">
        <v>0</v>
      </c>
      <c r="O2164" t="b">
        <v>0</v>
      </c>
      <c r="P2164" t="b">
        <v>0</v>
      </c>
      <c r="Q2164" t="b">
        <v>1</v>
      </c>
      <c r="R2164" t="s">
        <v>12447</v>
      </c>
      <c r="S2164">
        <v>40</v>
      </c>
      <c r="T2164" t="b">
        <v>0</v>
      </c>
      <c r="V2164" t="s">
        <v>8</v>
      </c>
      <c r="W2164" t="s">
        <v>8</v>
      </c>
      <c r="X2164" s="11">
        <v>87</v>
      </c>
      <c r="Y2164">
        <v>1</v>
      </c>
      <c r="Z2164" s="46" cm="1">
        <f t="array" ref="Z2164">IF(V2164="NA",$AD$2,(INDEX($BL$4:$BL$73,MATCH(V2164&amp;W2164,$BK$4:$BK$73&amp;$BJ$4:$BJ$73,0))))</f>
        <v>-4.0430703315750931E-2</v>
      </c>
      <c r="AA2164" s="46">
        <f t="shared" si="41"/>
        <v>0.95956929668424906</v>
      </c>
      <c r="AB2164" s="46"/>
    </row>
    <row r="2165" spans="1:28" x14ac:dyDescent="0.25">
      <c r="A2165">
        <v>8346</v>
      </c>
      <c r="B2165" s="1">
        <v>45531.528125057899</v>
      </c>
      <c r="C2165" s="1">
        <v>45531</v>
      </c>
      <c r="D2165" t="s">
        <v>9100</v>
      </c>
      <c r="E2165" t="s">
        <v>9101</v>
      </c>
      <c r="F2165" t="s">
        <v>664</v>
      </c>
      <c r="G2165">
        <v>80</v>
      </c>
      <c r="H2165" t="b">
        <v>0</v>
      </c>
      <c r="I2165" t="s">
        <v>9240</v>
      </c>
      <c r="J2165" t="s">
        <v>9103</v>
      </c>
      <c r="K2165" t="s">
        <v>7</v>
      </c>
      <c r="L2165" t="b">
        <v>0</v>
      </c>
      <c r="M2165" t="s">
        <v>6644</v>
      </c>
      <c r="N2165" t="b">
        <v>0</v>
      </c>
      <c r="O2165" t="b">
        <v>0</v>
      </c>
      <c r="P2165" t="b">
        <v>0</v>
      </c>
      <c r="Q2165" t="b">
        <v>1</v>
      </c>
      <c r="R2165" t="s">
        <v>2556</v>
      </c>
      <c r="S2165">
        <v>40</v>
      </c>
      <c r="T2165" t="b">
        <v>0</v>
      </c>
      <c r="V2165" t="s">
        <v>886</v>
      </c>
      <c r="W2165">
        <v>5</v>
      </c>
      <c r="X2165" s="11">
        <v>82</v>
      </c>
      <c r="Y2165">
        <v>1</v>
      </c>
      <c r="Z2165" s="46" cm="1">
        <f t="array" ref="Z2165">IF(V2165="NA",$AD$2,(INDEX($BL$4:$BL$73,MATCH(V2165&amp;W2165,$BK$4:$BK$73&amp;$BJ$4:$BJ$73,0))))</f>
        <v>4.1970782120221983E-2</v>
      </c>
      <c r="AA2165" s="46">
        <f t="shared" si="41"/>
        <v>1.041970782120222</v>
      </c>
      <c r="AB2165" s="46"/>
    </row>
    <row r="2166" spans="1:28" x14ac:dyDescent="0.25">
      <c r="A2166">
        <v>8351</v>
      </c>
      <c r="B2166" s="1">
        <v>45531.526859583297</v>
      </c>
      <c r="C2166" s="1">
        <v>45531</v>
      </c>
      <c r="D2166" t="s">
        <v>9100</v>
      </c>
      <c r="E2166" t="s">
        <v>9101</v>
      </c>
      <c r="F2166" t="s">
        <v>664</v>
      </c>
      <c r="G2166">
        <v>78</v>
      </c>
      <c r="H2166" t="b">
        <v>0</v>
      </c>
      <c r="I2166" t="s">
        <v>9240</v>
      </c>
      <c r="J2166" t="s">
        <v>9103</v>
      </c>
      <c r="K2166" t="s">
        <v>7</v>
      </c>
      <c r="L2166" t="b">
        <v>0</v>
      </c>
      <c r="M2166" t="s">
        <v>12448</v>
      </c>
      <c r="N2166" t="b">
        <v>0</v>
      </c>
      <c r="O2166" t="b">
        <v>0</v>
      </c>
      <c r="P2166" t="b">
        <v>0</v>
      </c>
      <c r="Q2166" t="b">
        <v>1</v>
      </c>
      <c r="R2166" t="s">
        <v>12449</v>
      </c>
      <c r="S2166">
        <v>40</v>
      </c>
      <c r="T2166" t="b">
        <v>0</v>
      </c>
      <c r="V2166" t="s">
        <v>888</v>
      </c>
      <c r="W2166">
        <v>4</v>
      </c>
      <c r="X2166" s="11">
        <v>82</v>
      </c>
      <c r="Y2166">
        <v>1</v>
      </c>
      <c r="Z2166" s="46" cm="1">
        <f t="array" ref="Z2166">IF(V2166="NA",$AD$2,(INDEX($BL$4:$BL$73,MATCH(V2166&amp;W2166,$BK$4:$BK$73&amp;$BJ$4:$BJ$73,0))))</f>
        <v>1.0498615788681257E-2</v>
      </c>
      <c r="AA2166" s="46">
        <f t="shared" si="41"/>
        <v>1.0104986157886813</v>
      </c>
      <c r="AB2166" s="46"/>
    </row>
    <row r="2167" spans="1:28" x14ac:dyDescent="0.25">
      <c r="A2167">
        <v>8352</v>
      </c>
      <c r="B2167" s="1">
        <v>45531.526448009303</v>
      </c>
      <c r="C2167" s="1">
        <v>45531</v>
      </c>
      <c r="D2167" t="s">
        <v>9100</v>
      </c>
      <c r="E2167" t="s">
        <v>9101</v>
      </c>
      <c r="F2167" t="s">
        <v>664</v>
      </c>
      <c r="G2167">
        <v>79</v>
      </c>
      <c r="H2167" t="b">
        <v>0</v>
      </c>
      <c r="I2167" t="s">
        <v>9240</v>
      </c>
      <c r="J2167" t="s">
        <v>9103</v>
      </c>
      <c r="K2167" t="s">
        <v>7</v>
      </c>
      <c r="L2167" t="b">
        <v>0</v>
      </c>
      <c r="M2167" t="s">
        <v>6643</v>
      </c>
      <c r="N2167" t="b">
        <v>0</v>
      </c>
      <c r="O2167" t="b">
        <v>0</v>
      </c>
      <c r="P2167" t="b">
        <v>0</v>
      </c>
      <c r="Q2167" t="b">
        <v>1</v>
      </c>
      <c r="R2167" t="s">
        <v>1221</v>
      </c>
      <c r="S2167">
        <v>40</v>
      </c>
      <c r="T2167" t="b">
        <v>0</v>
      </c>
      <c r="V2167" t="s">
        <v>8</v>
      </c>
      <c r="W2167" t="s">
        <v>8</v>
      </c>
      <c r="X2167" s="11">
        <v>82</v>
      </c>
      <c r="Y2167">
        <v>1</v>
      </c>
      <c r="Z2167" s="46" cm="1">
        <f t="array" ref="Z2167">IF(V2167="NA",$AD$2,(INDEX($BL$4:$BL$73,MATCH(V2167&amp;W2167,$BK$4:$BK$73&amp;$BJ$4:$BJ$73,0))))</f>
        <v>-4.0430703315750931E-2</v>
      </c>
      <c r="AA2167" s="46">
        <f t="shared" si="41"/>
        <v>0.95956929668424906</v>
      </c>
      <c r="AB2167" s="46"/>
    </row>
    <row r="2168" spans="1:28" x14ac:dyDescent="0.25">
      <c r="A2168">
        <v>8356</v>
      </c>
      <c r="B2168" s="1">
        <v>45531.525456388903</v>
      </c>
      <c r="C2168" s="1">
        <v>45531</v>
      </c>
      <c r="D2168" t="s">
        <v>9100</v>
      </c>
      <c r="E2168" t="s">
        <v>9101</v>
      </c>
      <c r="F2168" t="s">
        <v>790</v>
      </c>
      <c r="G2168">
        <v>86</v>
      </c>
      <c r="H2168" t="b">
        <v>0</v>
      </c>
      <c r="I2168" t="s">
        <v>9240</v>
      </c>
      <c r="J2168" t="s">
        <v>9103</v>
      </c>
      <c r="K2168" t="s">
        <v>7</v>
      </c>
      <c r="L2168" t="b">
        <v>0</v>
      </c>
      <c r="M2168" t="s">
        <v>12450</v>
      </c>
      <c r="N2168" t="b">
        <v>0</v>
      </c>
      <c r="O2168" t="b">
        <v>0</v>
      </c>
      <c r="P2168" t="b">
        <v>0</v>
      </c>
      <c r="Q2168" t="b">
        <v>1</v>
      </c>
      <c r="R2168" t="s">
        <v>12451</v>
      </c>
      <c r="S2168">
        <v>40</v>
      </c>
      <c r="T2168" t="b">
        <v>0</v>
      </c>
      <c r="V2168" t="s">
        <v>8</v>
      </c>
      <c r="W2168" t="s">
        <v>8</v>
      </c>
      <c r="X2168" s="11">
        <v>87</v>
      </c>
      <c r="Y2168">
        <v>1</v>
      </c>
      <c r="Z2168" s="46" cm="1">
        <f t="array" ref="Z2168">IF(V2168="NA",$AD$2,(INDEX($BL$4:$BL$73,MATCH(V2168&amp;W2168,$BK$4:$BK$73&amp;$BJ$4:$BJ$73,0))))</f>
        <v>-4.0430703315750931E-2</v>
      </c>
      <c r="AA2168" s="46">
        <f t="shared" si="41"/>
        <v>0.95956929668424906</v>
      </c>
      <c r="AB2168" s="46"/>
    </row>
    <row r="2169" spans="1:28" x14ac:dyDescent="0.25">
      <c r="A2169">
        <v>8359</v>
      </c>
      <c r="B2169" s="1">
        <v>45531.520516608798</v>
      </c>
      <c r="C2169" s="1">
        <v>45531</v>
      </c>
      <c r="D2169" t="s">
        <v>9100</v>
      </c>
      <c r="E2169" t="s">
        <v>9101</v>
      </c>
      <c r="F2169" t="s">
        <v>790</v>
      </c>
      <c r="G2169">
        <v>85</v>
      </c>
      <c r="H2169" t="b">
        <v>0</v>
      </c>
      <c r="I2169" t="s">
        <v>9240</v>
      </c>
      <c r="J2169" t="s">
        <v>9103</v>
      </c>
      <c r="K2169" t="s">
        <v>7</v>
      </c>
      <c r="L2169" t="b">
        <v>0</v>
      </c>
      <c r="M2169" t="s">
        <v>12452</v>
      </c>
      <c r="N2169" t="b">
        <v>0</v>
      </c>
      <c r="O2169" t="b">
        <v>0</v>
      </c>
      <c r="P2169" t="b">
        <v>0</v>
      </c>
      <c r="Q2169" t="b">
        <v>1</v>
      </c>
      <c r="R2169" t="s">
        <v>12453</v>
      </c>
      <c r="S2169">
        <v>40</v>
      </c>
      <c r="T2169" t="b">
        <v>0</v>
      </c>
      <c r="V2169" t="s">
        <v>741</v>
      </c>
      <c r="W2169">
        <v>4</v>
      </c>
      <c r="X2169" s="11">
        <v>87</v>
      </c>
      <c r="Y2169">
        <v>1</v>
      </c>
      <c r="Z2169" s="46" cm="1">
        <f t="array" ref="Z2169">IF(V2169="NA",$AD$2,(INDEX($BL$4:$BL$73,MATCH(V2169&amp;W2169,$BK$4:$BK$73&amp;$BJ$4:$BJ$73,0))))</f>
        <v>1.1678733304575806E-2</v>
      </c>
      <c r="AA2169" s="46">
        <f t="shared" si="41"/>
        <v>1.0116787333045758</v>
      </c>
      <c r="AB2169" s="46"/>
    </row>
    <row r="2170" spans="1:28" x14ac:dyDescent="0.25">
      <c r="A2170">
        <v>8362</v>
      </c>
      <c r="B2170" s="1">
        <v>45531.439881655097</v>
      </c>
      <c r="C2170" s="1">
        <v>45531</v>
      </c>
      <c r="D2170" t="s">
        <v>9100</v>
      </c>
      <c r="E2170" t="s">
        <v>9101</v>
      </c>
      <c r="F2170" t="s">
        <v>664</v>
      </c>
      <c r="G2170">
        <v>74</v>
      </c>
      <c r="H2170" t="b">
        <v>0</v>
      </c>
      <c r="I2170" t="s">
        <v>9240</v>
      </c>
      <c r="J2170" t="s">
        <v>9103</v>
      </c>
      <c r="K2170" t="s">
        <v>7</v>
      </c>
      <c r="L2170" t="b">
        <v>0</v>
      </c>
      <c r="M2170" t="s">
        <v>12454</v>
      </c>
      <c r="N2170" t="b">
        <v>0</v>
      </c>
      <c r="O2170" t="b">
        <v>0</v>
      </c>
      <c r="P2170" t="b">
        <v>0</v>
      </c>
      <c r="Q2170" t="b">
        <v>1</v>
      </c>
      <c r="R2170" t="s">
        <v>12455</v>
      </c>
      <c r="S2170">
        <v>40</v>
      </c>
      <c r="T2170" t="b">
        <v>0</v>
      </c>
      <c r="V2170" t="s">
        <v>886</v>
      </c>
      <c r="W2170">
        <v>4</v>
      </c>
      <c r="X2170" s="11">
        <v>77</v>
      </c>
      <c r="Y2170">
        <v>1</v>
      </c>
      <c r="Z2170" s="46" cm="1">
        <f t="array" ref="Z2170">IF(V2170="NA",$AD$2,(INDEX($BL$4:$BL$73,MATCH(V2170&amp;W2170,$BK$4:$BK$73&amp;$BJ$4:$BJ$73,0))))</f>
        <v>1.0498615788681297E-2</v>
      </c>
      <c r="AA2170" s="46">
        <f t="shared" si="41"/>
        <v>1.0104986157886813</v>
      </c>
      <c r="AB2170" s="46"/>
    </row>
    <row r="2171" spans="1:28" x14ac:dyDescent="0.25">
      <c r="A2171">
        <v>8364</v>
      </c>
      <c r="B2171" s="1">
        <v>45531.4203695139</v>
      </c>
      <c r="C2171" s="1">
        <v>45531</v>
      </c>
      <c r="D2171" t="s">
        <v>9100</v>
      </c>
      <c r="E2171" t="s">
        <v>9101</v>
      </c>
      <c r="F2171" t="s">
        <v>790</v>
      </c>
      <c r="G2171">
        <v>72</v>
      </c>
      <c r="H2171" t="b">
        <v>0</v>
      </c>
      <c r="I2171" t="s">
        <v>9240</v>
      </c>
      <c r="J2171" t="s">
        <v>9103</v>
      </c>
      <c r="K2171" t="s">
        <v>7</v>
      </c>
      <c r="L2171" t="b">
        <v>0</v>
      </c>
      <c r="M2171" t="s">
        <v>6642</v>
      </c>
      <c r="N2171" t="b">
        <v>0</v>
      </c>
      <c r="O2171" t="b">
        <v>0</v>
      </c>
      <c r="P2171" t="b">
        <v>0</v>
      </c>
      <c r="Q2171" t="b">
        <v>1</v>
      </c>
      <c r="R2171" t="s">
        <v>1219</v>
      </c>
      <c r="S2171">
        <v>40</v>
      </c>
      <c r="T2171" t="b">
        <v>0</v>
      </c>
      <c r="V2171" t="s">
        <v>8</v>
      </c>
      <c r="W2171" t="s">
        <v>8</v>
      </c>
      <c r="X2171" s="11">
        <v>72</v>
      </c>
      <c r="Y2171">
        <v>1</v>
      </c>
      <c r="Z2171" s="46" cm="1">
        <f t="array" ref="Z2171">IF(V2171="NA",$AD$2,(INDEX($BL$4:$BL$73,MATCH(V2171&amp;W2171,$BK$4:$BK$73&amp;$BJ$4:$BJ$73,0))))</f>
        <v>-4.0430703315750931E-2</v>
      </c>
      <c r="AA2171" s="46">
        <f t="shared" si="41"/>
        <v>0.95956929668424906</v>
      </c>
      <c r="AB2171" s="46"/>
    </row>
    <row r="2172" spans="1:28" x14ac:dyDescent="0.25">
      <c r="A2172">
        <v>8365</v>
      </c>
      <c r="B2172" s="1">
        <v>45531.420007465298</v>
      </c>
      <c r="C2172" s="1">
        <v>45531</v>
      </c>
      <c r="D2172" t="s">
        <v>9100</v>
      </c>
      <c r="E2172" t="s">
        <v>9101</v>
      </c>
      <c r="F2172" t="s">
        <v>664</v>
      </c>
      <c r="G2172">
        <v>81</v>
      </c>
      <c r="H2172" t="b">
        <v>0</v>
      </c>
      <c r="I2172" t="s">
        <v>9240</v>
      </c>
      <c r="J2172" t="s">
        <v>9103</v>
      </c>
      <c r="K2172" t="s">
        <v>7</v>
      </c>
      <c r="L2172" t="b">
        <v>0</v>
      </c>
      <c r="M2172" t="s">
        <v>12456</v>
      </c>
      <c r="N2172" t="b">
        <v>0</v>
      </c>
      <c r="O2172" t="b">
        <v>0</v>
      </c>
      <c r="P2172" t="b">
        <v>0</v>
      </c>
      <c r="Q2172" t="b">
        <v>1</v>
      </c>
      <c r="R2172" t="s">
        <v>12457</v>
      </c>
      <c r="S2172">
        <v>40</v>
      </c>
      <c r="T2172" t="b">
        <v>0</v>
      </c>
      <c r="V2172" t="s">
        <v>8</v>
      </c>
      <c r="W2172" t="s">
        <v>8</v>
      </c>
      <c r="X2172" s="11">
        <v>82</v>
      </c>
      <c r="Y2172">
        <v>1</v>
      </c>
      <c r="Z2172" s="46" cm="1">
        <f t="array" ref="Z2172">IF(V2172="NA",$AD$2,(INDEX($BL$4:$BL$73,MATCH(V2172&amp;W2172,$BK$4:$BK$73&amp;$BJ$4:$BJ$73,0))))</f>
        <v>-4.0430703315750931E-2</v>
      </c>
      <c r="AA2172" s="46">
        <f t="shared" si="41"/>
        <v>0.95956929668424906</v>
      </c>
      <c r="AB2172" s="46"/>
    </row>
    <row r="2173" spans="1:28" x14ac:dyDescent="0.25">
      <c r="A2173">
        <v>8377</v>
      </c>
      <c r="B2173" s="1">
        <v>45531.415940115701</v>
      </c>
      <c r="C2173" s="1">
        <v>45531</v>
      </c>
      <c r="D2173" t="s">
        <v>9100</v>
      </c>
      <c r="E2173" t="s">
        <v>9101</v>
      </c>
      <c r="F2173" t="s">
        <v>664</v>
      </c>
      <c r="G2173">
        <v>72</v>
      </c>
      <c r="H2173" t="b">
        <v>0</v>
      </c>
      <c r="I2173" t="s">
        <v>9240</v>
      </c>
      <c r="J2173" t="s">
        <v>9103</v>
      </c>
      <c r="K2173" t="s">
        <v>7</v>
      </c>
      <c r="L2173" t="b">
        <v>0</v>
      </c>
      <c r="M2173" t="s">
        <v>12458</v>
      </c>
      <c r="N2173" t="b">
        <v>0</v>
      </c>
      <c r="O2173" t="b">
        <v>0</v>
      </c>
      <c r="P2173" t="b">
        <v>0</v>
      </c>
      <c r="Q2173" t="b">
        <v>1</v>
      </c>
      <c r="R2173" t="s">
        <v>12459</v>
      </c>
      <c r="S2173">
        <v>40</v>
      </c>
      <c r="T2173" t="b">
        <v>0</v>
      </c>
      <c r="V2173" t="s">
        <v>742</v>
      </c>
      <c r="W2173">
        <v>4</v>
      </c>
      <c r="X2173" s="11">
        <v>72</v>
      </c>
      <c r="Y2173">
        <v>1</v>
      </c>
      <c r="Z2173" s="46" cm="1">
        <f t="array" ref="Z2173">IF(V2173="NA",$AD$2,(INDEX($BL$4:$BL$73,MATCH(V2173&amp;W2173,$BK$4:$BK$73&amp;$BJ$4:$BJ$73,0))))</f>
        <v>1.1678733304575913E-2</v>
      </c>
      <c r="AA2173" s="46">
        <f t="shared" si="41"/>
        <v>1.0116787333045758</v>
      </c>
      <c r="AB2173" s="46"/>
    </row>
    <row r="2174" spans="1:28" x14ac:dyDescent="0.25">
      <c r="A2174">
        <v>8379</v>
      </c>
      <c r="B2174" s="1">
        <v>45531.415369294002</v>
      </c>
      <c r="C2174" s="1">
        <v>45531</v>
      </c>
      <c r="D2174" t="s">
        <v>9100</v>
      </c>
      <c r="E2174" t="s">
        <v>9101</v>
      </c>
      <c r="F2174" t="s">
        <v>664</v>
      </c>
      <c r="G2174">
        <v>83</v>
      </c>
      <c r="H2174" t="b">
        <v>0</v>
      </c>
      <c r="I2174" t="s">
        <v>9240</v>
      </c>
      <c r="J2174" t="s">
        <v>9103</v>
      </c>
      <c r="K2174" t="s">
        <v>7</v>
      </c>
      <c r="L2174" t="b">
        <v>0</v>
      </c>
      <c r="M2174" t="s">
        <v>12460</v>
      </c>
      <c r="N2174" t="b">
        <v>0</v>
      </c>
      <c r="O2174" t="b">
        <v>0</v>
      </c>
      <c r="P2174" t="b">
        <v>0</v>
      </c>
      <c r="Q2174" t="b">
        <v>1</v>
      </c>
      <c r="R2174" t="s">
        <v>12461</v>
      </c>
      <c r="S2174">
        <v>40</v>
      </c>
      <c r="T2174" t="b">
        <v>0</v>
      </c>
      <c r="V2174" t="s">
        <v>893</v>
      </c>
      <c r="W2174">
        <v>4</v>
      </c>
      <c r="X2174" s="11">
        <v>87</v>
      </c>
      <c r="Y2174">
        <v>1</v>
      </c>
      <c r="Z2174" s="46" cm="1">
        <f t="array" ref="Z2174">IF(V2174="NA",$AD$2,(INDEX($BL$4:$BL$73,MATCH(V2174&amp;W2174,$BK$4:$BK$73&amp;$BJ$4:$BJ$73,0))))</f>
        <v>1.0498615788681286E-2</v>
      </c>
      <c r="AA2174" s="46">
        <f t="shared" si="41"/>
        <v>1.0104986157886813</v>
      </c>
      <c r="AB2174" s="46"/>
    </row>
    <row r="2175" spans="1:28" x14ac:dyDescent="0.25">
      <c r="A2175">
        <v>8380</v>
      </c>
      <c r="B2175" s="1">
        <v>45531.415083402797</v>
      </c>
      <c r="C2175" s="1">
        <v>45531</v>
      </c>
      <c r="D2175" t="s">
        <v>9100</v>
      </c>
      <c r="E2175" t="s">
        <v>9101</v>
      </c>
      <c r="F2175" t="s">
        <v>790</v>
      </c>
      <c r="G2175">
        <v>89</v>
      </c>
      <c r="H2175" t="b">
        <v>0</v>
      </c>
      <c r="I2175" t="s">
        <v>9240</v>
      </c>
      <c r="J2175" t="s">
        <v>9103</v>
      </c>
      <c r="K2175" t="s">
        <v>7</v>
      </c>
      <c r="L2175" t="b">
        <v>0</v>
      </c>
      <c r="M2175" t="s">
        <v>12462</v>
      </c>
      <c r="N2175" t="b">
        <v>0</v>
      </c>
      <c r="O2175" t="b">
        <v>0</v>
      </c>
      <c r="P2175" t="b">
        <v>0</v>
      </c>
      <c r="Q2175" t="b">
        <v>1</v>
      </c>
      <c r="R2175" t="s">
        <v>12463</v>
      </c>
      <c r="S2175">
        <v>40</v>
      </c>
      <c r="T2175" t="b">
        <v>0</v>
      </c>
      <c r="V2175" t="s">
        <v>8</v>
      </c>
      <c r="W2175" t="s">
        <v>8</v>
      </c>
      <c r="X2175" s="11">
        <v>92</v>
      </c>
      <c r="Y2175">
        <v>1</v>
      </c>
      <c r="Z2175" s="46" cm="1">
        <f t="array" ref="Z2175">IF(V2175="NA",$AD$2,(INDEX($BL$4:$BL$73,MATCH(V2175&amp;W2175,$BK$4:$BK$73&amp;$BJ$4:$BJ$73,0))))</f>
        <v>-4.0430703315750931E-2</v>
      </c>
      <c r="AA2175" s="46">
        <f t="shared" si="41"/>
        <v>0.95956929668424906</v>
      </c>
      <c r="AB2175" s="46"/>
    </row>
    <row r="2176" spans="1:28" x14ac:dyDescent="0.25">
      <c r="A2176">
        <v>8382</v>
      </c>
      <c r="B2176" s="1">
        <v>45531.414480300897</v>
      </c>
      <c r="C2176" s="1">
        <v>45531</v>
      </c>
      <c r="D2176" t="s">
        <v>9100</v>
      </c>
      <c r="E2176" t="s">
        <v>9101</v>
      </c>
      <c r="F2176" t="s">
        <v>664</v>
      </c>
      <c r="G2176">
        <v>81</v>
      </c>
      <c r="H2176" t="b">
        <v>0</v>
      </c>
      <c r="I2176" t="s">
        <v>9240</v>
      </c>
      <c r="J2176" t="s">
        <v>9103</v>
      </c>
      <c r="K2176" t="s">
        <v>7</v>
      </c>
      <c r="L2176" t="b">
        <v>0</v>
      </c>
      <c r="M2176" t="s">
        <v>6641</v>
      </c>
      <c r="N2176" t="b">
        <v>0</v>
      </c>
      <c r="O2176" t="b">
        <v>0</v>
      </c>
      <c r="P2176" t="b">
        <v>0</v>
      </c>
      <c r="Q2176" t="b">
        <v>1</v>
      </c>
      <c r="R2176" t="s">
        <v>1215</v>
      </c>
      <c r="S2176">
        <v>40</v>
      </c>
      <c r="T2176" t="b">
        <v>0</v>
      </c>
      <c r="V2176" t="s">
        <v>658</v>
      </c>
      <c r="W2176">
        <v>4</v>
      </c>
      <c r="X2176" s="11">
        <v>82</v>
      </c>
      <c r="Y2176">
        <v>1</v>
      </c>
      <c r="Z2176" s="46" cm="1">
        <f t="array" ref="Z2176">IF(V2176="NA",$AD$2,(INDEX($BL$4:$BL$73,MATCH(V2176&amp;W2176,$BK$4:$BK$73&amp;$BJ$4:$BJ$73,0))))</f>
        <v>1.1678733304575896E-2</v>
      </c>
      <c r="AA2176" s="46">
        <f t="shared" si="41"/>
        <v>1.0116787333045758</v>
      </c>
      <c r="AB2176" s="46"/>
    </row>
    <row r="2177" spans="1:28" x14ac:dyDescent="0.25">
      <c r="A2177">
        <v>8385</v>
      </c>
      <c r="B2177" s="1">
        <v>45531.413791956002</v>
      </c>
      <c r="C2177" s="1">
        <v>45531</v>
      </c>
      <c r="D2177" t="s">
        <v>9100</v>
      </c>
      <c r="E2177" t="s">
        <v>9101</v>
      </c>
      <c r="F2177" t="s">
        <v>664</v>
      </c>
      <c r="G2177">
        <v>73</v>
      </c>
      <c r="H2177" t="b">
        <v>0</v>
      </c>
      <c r="I2177" t="s">
        <v>9240</v>
      </c>
      <c r="J2177" t="s">
        <v>9103</v>
      </c>
      <c r="K2177" t="s">
        <v>7</v>
      </c>
      <c r="L2177" t="b">
        <v>0</v>
      </c>
      <c r="M2177" t="s">
        <v>12464</v>
      </c>
      <c r="N2177" t="b">
        <v>0</v>
      </c>
      <c r="O2177" t="b">
        <v>0</v>
      </c>
      <c r="P2177" t="b">
        <v>0</v>
      </c>
      <c r="Q2177" t="b">
        <v>1</v>
      </c>
      <c r="R2177" t="s">
        <v>12465</v>
      </c>
      <c r="S2177">
        <v>40</v>
      </c>
      <c r="T2177" t="b">
        <v>0</v>
      </c>
      <c r="V2177" t="s">
        <v>892</v>
      </c>
      <c r="W2177">
        <v>4</v>
      </c>
      <c r="X2177" s="11">
        <v>77</v>
      </c>
      <c r="Y2177">
        <v>1</v>
      </c>
      <c r="Z2177" s="46" cm="1">
        <f t="array" ref="Z2177">IF(V2177="NA",$AD$2,(INDEX($BL$4:$BL$73,MATCH(V2177&amp;W2177,$BK$4:$BK$73&amp;$BJ$4:$BJ$73,0))))</f>
        <v>1.0498615788681274E-2</v>
      </c>
      <c r="AA2177" s="46">
        <f t="shared" si="41"/>
        <v>1.0104986157886813</v>
      </c>
      <c r="AB2177" s="46"/>
    </row>
    <row r="2178" spans="1:28" x14ac:dyDescent="0.25">
      <c r="A2178">
        <v>8393</v>
      </c>
      <c r="B2178" s="1">
        <v>45531.407966053201</v>
      </c>
      <c r="C2178" s="1">
        <v>45531</v>
      </c>
      <c r="D2178" t="s">
        <v>9100</v>
      </c>
      <c r="E2178" t="s">
        <v>9101</v>
      </c>
      <c r="F2178" t="s">
        <v>664</v>
      </c>
      <c r="G2178">
        <v>79</v>
      </c>
      <c r="H2178" t="b">
        <v>0</v>
      </c>
      <c r="I2178" t="s">
        <v>9240</v>
      </c>
      <c r="J2178" t="s">
        <v>9103</v>
      </c>
      <c r="K2178" t="s">
        <v>7</v>
      </c>
      <c r="L2178" t="b">
        <v>0</v>
      </c>
      <c r="M2178" t="s">
        <v>12466</v>
      </c>
      <c r="N2178" t="b">
        <v>0</v>
      </c>
      <c r="O2178" t="b">
        <v>0</v>
      </c>
      <c r="P2178" t="b">
        <v>0</v>
      </c>
      <c r="Q2178" t="b">
        <v>1</v>
      </c>
      <c r="R2178" t="s">
        <v>12467</v>
      </c>
      <c r="S2178">
        <v>40</v>
      </c>
      <c r="T2178" t="b">
        <v>0</v>
      </c>
      <c r="V2178" t="s">
        <v>8</v>
      </c>
      <c r="W2178" t="s">
        <v>8</v>
      </c>
      <c r="X2178" s="11">
        <v>82</v>
      </c>
      <c r="Y2178">
        <v>1</v>
      </c>
      <c r="Z2178" s="46" cm="1">
        <f t="array" ref="Z2178">IF(V2178="NA",$AD$2,(INDEX($BL$4:$BL$73,MATCH(V2178&amp;W2178,$BK$4:$BK$73&amp;$BJ$4:$BJ$73,0))))</f>
        <v>-4.0430703315750931E-2</v>
      </c>
      <c r="AA2178" s="46">
        <f t="shared" si="41"/>
        <v>0.95956929668424906</v>
      </c>
      <c r="AB2178" s="46"/>
    </row>
    <row r="2179" spans="1:28" x14ac:dyDescent="0.25">
      <c r="A2179">
        <v>8396</v>
      </c>
      <c r="B2179" s="1">
        <v>45531.407053750001</v>
      </c>
      <c r="C2179" s="1">
        <v>45531</v>
      </c>
      <c r="D2179" t="s">
        <v>9100</v>
      </c>
      <c r="E2179" t="s">
        <v>9101</v>
      </c>
      <c r="F2179" t="s">
        <v>790</v>
      </c>
      <c r="G2179">
        <v>75</v>
      </c>
      <c r="H2179" t="b">
        <v>0</v>
      </c>
      <c r="I2179" t="s">
        <v>9240</v>
      </c>
      <c r="J2179" t="s">
        <v>9103</v>
      </c>
      <c r="K2179" t="s">
        <v>7</v>
      </c>
      <c r="L2179" t="b">
        <v>0</v>
      </c>
      <c r="M2179" t="s">
        <v>12468</v>
      </c>
      <c r="N2179" t="b">
        <v>0</v>
      </c>
      <c r="O2179" t="b">
        <v>0</v>
      </c>
      <c r="P2179" t="b">
        <v>0</v>
      </c>
      <c r="Q2179" t="b">
        <v>1</v>
      </c>
      <c r="R2179" t="s">
        <v>12469</v>
      </c>
      <c r="S2179">
        <v>40</v>
      </c>
      <c r="T2179" t="b">
        <v>0</v>
      </c>
      <c r="V2179" t="s">
        <v>892</v>
      </c>
      <c r="W2179">
        <v>4</v>
      </c>
      <c r="X2179" s="11">
        <v>77</v>
      </c>
      <c r="Y2179">
        <v>1</v>
      </c>
      <c r="Z2179" s="46" cm="1">
        <f t="array" ref="Z2179">IF(V2179="NA",$AD$2,(INDEX($BL$4:$BL$73,MATCH(V2179&amp;W2179,$BK$4:$BK$73&amp;$BJ$4:$BJ$73,0))))</f>
        <v>1.0498615788681274E-2</v>
      </c>
      <c r="AA2179" s="46">
        <f t="shared" si="41"/>
        <v>1.0104986157886813</v>
      </c>
      <c r="AB2179" s="46"/>
    </row>
    <row r="2180" spans="1:28" x14ac:dyDescent="0.25">
      <c r="A2180">
        <v>8404</v>
      </c>
      <c r="B2180" s="1">
        <v>45531.404076782397</v>
      </c>
      <c r="C2180" s="1">
        <v>45531</v>
      </c>
      <c r="D2180" t="s">
        <v>9100</v>
      </c>
      <c r="E2180" t="s">
        <v>9101</v>
      </c>
      <c r="F2180" t="s">
        <v>664</v>
      </c>
      <c r="G2180">
        <v>74</v>
      </c>
      <c r="H2180" t="b">
        <v>0</v>
      </c>
      <c r="I2180" t="s">
        <v>9240</v>
      </c>
      <c r="J2180" t="s">
        <v>9103</v>
      </c>
      <c r="K2180" t="s">
        <v>7</v>
      </c>
      <c r="L2180" t="b">
        <v>0</v>
      </c>
      <c r="M2180" t="s">
        <v>12470</v>
      </c>
      <c r="N2180" t="b">
        <v>0</v>
      </c>
      <c r="O2180" t="b">
        <v>0</v>
      </c>
      <c r="P2180" t="b">
        <v>0</v>
      </c>
      <c r="Q2180" t="b">
        <v>1</v>
      </c>
      <c r="R2180" t="s">
        <v>12471</v>
      </c>
      <c r="S2180">
        <v>40</v>
      </c>
      <c r="T2180" t="b">
        <v>0</v>
      </c>
      <c r="V2180" t="s">
        <v>8</v>
      </c>
      <c r="W2180" t="s">
        <v>8</v>
      </c>
      <c r="X2180" s="11">
        <v>77</v>
      </c>
      <c r="Y2180">
        <v>1</v>
      </c>
      <c r="Z2180" s="46" cm="1">
        <f t="array" ref="Z2180">IF(V2180="NA",$AD$2,(INDEX($BL$4:$BL$73,MATCH(V2180&amp;W2180,$BK$4:$BK$73&amp;$BJ$4:$BJ$73,0))))</f>
        <v>-4.0430703315750931E-2</v>
      </c>
      <c r="AA2180" s="46">
        <f t="shared" ref="AA2180:AA2243" si="42">Y2180+Z2180</f>
        <v>0.95956929668424906</v>
      </c>
      <c r="AB2180" s="46"/>
    </row>
    <row r="2181" spans="1:28" x14ac:dyDescent="0.25">
      <c r="A2181">
        <v>8405</v>
      </c>
      <c r="B2181" s="1">
        <v>45531.4037769676</v>
      </c>
      <c r="C2181" s="1">
        <v>45531</v>
      </c>
      <c r="D2181" t="s">
        <v>9100</v>
      </c>
      <c r="E2181" t="s">
        <v>9101</v>
      </c>
      <c r="F2181" t="s">
        <v>664</v>
      </c>
      <c r="G2181">
        <v>74</v>
      </c>
      <c r="H2181" t="b">
        <v>0</v>
      </c>
      <c r="I2181" t="s">
        <v>9240</v>
      </c>
      <c r="J2181" t="s">
        <v>9103</v>
      </c>
      <c r="K2181" t="s">
        <v>7</v>
      </c>
      <c r="L2181" t="b">
        <v>0</v>
      </c>
      <c r="M2181" t="s">
        <v>12472</v>
      </c>
      <c r="N2181" t="b">
        <v>0</v>
      </c>
      <c r="O2181" t="b">
        <v>0</v>
      </c>
      <c r="P2181" t="b">
        <v>0</v>
      </c>
      <c r="Q2181" t="b">
        <v>1</v>
      </c>
      <c r="R2181" t="s">
        <v>12473</v>
      </c>
      <c r="S2181">
        <v>40</v>
      </c>
      <c r="T2181" t="b">
        <v>0</v>
      </c>
      <c r="V2181" t="s">
        <v>892</v>
      </c>
      <c r="W2181">
        <v>5</v>
      </c>
      <c r="X2181" s="11">
        <v>77</v>
      </c>
      <c r="Y2181">
        <v>1</v>
      </c>
      <c r="Z2181" s="46" cm="1">
        <f t="array" ref="Z2181">IF(V2181="NA",$AD$2,(INDEX($BL$4:$BL$73,MATCH(V2181&amp;W2181,$BK$4:$BK$73&amp;$BJ$4:$BJ$73,0))))</f>
        <v>4.1970782120221983E-2</v>
      </c>
      <c r="AA2181" s="46">
        <f t="shared" si="42"/>
        <v>1.041970782120222</v>
      </c>
      <c r="AB2181" s="46"/>
    </row>
    <row r="2182" spans="1:28" x14ac:dyDescent="0.25">
      <c r="A2182">
        <v>8406</v>
      </c>
      <c r="B2182" s="1">
        <v>45531.403474629602</v>
      </c>
      <c r="C2182" s="1">
        <v>45531</v>
      </c>
      <c r="D2182" t="s">
        <v>9100</v>
      </c>
      <c r="E2182" t="s">
        <v>9101</v>
      </c>
      <c r="F2182" t="s">
        <v>664</v>
      </c>
      <c r="G2182">
        <v>86</v>
      </c>
      <c r="H2182" t="b">
        <v>0</v>
      </c>
      <c r="I2182" t="s">
        <v>9240</v>
      </c>
      <c r="J2182" t="s">
        <v>9103</v>
      </c>
      <c r="K2182" t="s">
        <v>7</v>
      </c>
      <c r="L2182" t="b">
        <v>0</v>
      </c>
      <c r="M2182" t="s">
        <v>6640</v>
      </c>
      <c r="N2182" t="b">
        <v>0</v>
      </c>
      <c r="O2182" t="b">
        <v>0</v>
      </c>
      <c r="P2182" t="b">
        <v>0</v>
      </c>
      <c r="Q2182" t="b">
        <v>1</v>
      </c>
      <c r="R2182" t="s">
        <v>1211</v>
      </c>
      <c r="S2182">
        <v>40</v>
      </c>
      <c r="T2182" t="b">
        <v>0</v>
      </c>
      <c r="V2182" t="s">
        <v>741</v>
      </c>
      <c r="W2182">
        <v>4</v>
      </c>
      <c r="X2182" s="11">
        <v>87</v>
      </c>
      <c r="Y2182">
        <v>1</v>
      </c>
      <c r="Z2182" s="46" cm="1">
        <f t="array" ref="Z2182">IF(V2182="NA",$AD$2,(INDEX($BL$4:$BL$73,MATCH(V2182&amp;W2182,$BK$4:$BK$73&amp;$BJ$4:$BJ$73,0))))</f>
        <v>1.1678733304575806E-2</v>
      </c>
      <c r="AA2182" s="46">
        <f t="shared" si="42"/>
        <v>1.0116787333045758</v>
      </c>
      <c r="AB2182" s="46"/>
    </row>
    <row r="2183" spans="1:28" x14ac:dyDescent="0.25">
      <c r="A2183">
        <v>8407</v>
      </c>
      <c r="B2183" s="1">
        <v>45531.403187025498</v>
      </c>
      <c r="C2183" s="1">
        <v>45531</v>
      </c>
      <c r="D2183" t="s">
        <v>9100</v>
      </c>
      <c r="E2183" t="s">
        <v>9101</v>
      </c>
      <c r="F2183" t="s">
        <v>790</v>
      </c>
      <c r="G2183">
        <v>79</v>
      </c>
      <c r="H2183" t="b">
        <v>0</v>
      </c>
      <c r="I2183" t="s">
        <v>9240</v>
      </c>
      <c r="J2183" t="s">
        <v>9103</v>
      </c>
      <c r="K2183" t="s">
        <v>7</v>
      </c>
      <c r="L2183" t="b">
        <v>0</v>
      </c>
      <c r="M2183" t="s">
        <v>12474</v>
      </c>
      <c r="N2183" t="b">
        <v>0</v>
      </c>
      <c r="O2183" t="b">
        <v>0</v>
      </c>
      <c r="P2183" t="b">
        <v>0</v>
      </c>
      <c r="Q2183" t="b">
        <v>1</v>
      </c>
      <c r="R2183" t="s">
        <v>12475</v>
      </c>
      <c r="S2183">
        <v>40</v>
      </c>
      <c r="T2183" t="b">
        <v>0</v>
      </c>
      <c r="V2183" t="s">
        <v>886</v>
      </c>
      <c r="W2183">
        <v>4</v>
      </c>
      <c r="X2183" s="11">
        <v>82</v>
      </c>
      <c r="Y2183">
        <v>1</v>
      </c>
      <c r="Z2183" s="46" cm="1">
        <f t="array" ref="Z2183">IF(V2183="NA",$AD$2,(INDEX($BL$4:$BL$73,MATCH(V2183&amp;W2183,$BK$4:$BK$73&amp;$BJ$4:$BJ$73,0))))</f>
        <v>1.0498615788681297E-2</v>
      </c>
      <c r="AA2183" s="46">
        <f t="shared" si="42"/>
        <v>1.0104986157886813</v>
      </c>
      <c r="AB2183" s="46"/>
    </row>
    <row r="2184" spans="1:28" x14ac:dyDescent="0.25">
      <c r="A2184">
        <v>8408</v>
      </c>
      <c r="B2184" s="1">
        <v>45531.402856168999</v>
      </c>
      <c r="C2184" s="1">
        <v>45531</v>
      </c>
      <c r="D2184" t="s">
        <v>9100</v>
      </c>
      <c r="E2184" t="s">
        <v>9101</v>
      </c>
      <c r="F2184" t="s">
        <v>790</v>
      </c>
      <c r="G2184">
        <v>85</v>
      </c>
      <c r="H2184" t="b">
        <v>0</v>
      </c>
      <c r="I2184" t="s">
        <v>9240</v>
      </c>
      <c r="J2184" t="s">
        <v>9103</v>
      </c>
      <c r="K2184" t="s">
        <v>7</v>
      </c>
      <c r="L2184" t="b">
        <v>0</v>
      </c>
      <c r="M2184" t="s">
        <v>12476</v>
      </c>
      <c r="N2184" t="b">
        <v>0</v>
      </c>
      <c r="O2184" t="b">
        <v>0</v>
      </c>
      <c r="P2184" t="b">
        <v>0</v>
      </c>
      <c r="Q2184" t="b">
        <v>1</v>
      </c>
      <c r="R2184" t="s">
        <v>12477</v>
      </c>
      <c r="S2184">
        <v>40</v>
      </c>
      <c r="T2184" t="b">
        <v>0</v>
      </c>
      <c r="V2184" t="s">
        <v>8</v>
      </c>
      <c r="W2184" t="s">
        <v>8</v>
      </c>
      <c r="X2184" s="11">
        <v>87</v>
      </c>
      <c r="Y2184">
        <v>1</v>
      </c>
      <c r="Z2184" s="46" cm="1">
        <f t="array" ref="Z2184">IF(V2184="NA",$AD$2,(INDEX($BL$4:$BL$73,MATCH(V2184&amp;W2184,$BK$4:$BK$73&amp;$BJ$4:$BJ$73,0))))</f>
        <v>-4.0430703315750931E-2</v>
      </c>
      <c r="AA2184" s="46">
        <f t="shared" si="42"/>
        <v>0.95956929668424906</v>
      </c>
      <c r="AB2184" s="46"/>
    </row>
    <row r="2185" spans="1:28" x14ac:dyDescent="0.25">
      <c r="A2185">
        <v>8409</v>
      </c>
      <c r="B2185" s="1">
        <v>45531.402567916703</v>
      </c>
      <c r="C2185" s="1">
        <v>45531</v>
      </c>
      <c r="D2185" t="s">
        <v>9100</v>
      </c>
      <c r="E2185" t="s">
        <v>9101</v>
      </c>
      <c r="F2185" t="s">
        <v>664</v>
      </c>
      <c r="G2185">
        <v>80</v>
      </c>
      <c r="H2185" t="b">
        <v>0</v>
      </c>
      <c r="I2185" t="s">
        <v>9240</v>
      </c>
      <c r="J2185" t="s">
        <v>9103</v>
      </c>
      <c r="K2185" t="s">
        <v>7</v>
      </c>
      <c r="L2185" t="b">
        <v>0</v>
      </c>
      <c r="M2185" t="s">
        <v>12478</v>
      </c>
      <c r="N2185" t="b">
        <v>0</v>
      </c>
      <c r="O2185" t="b">
        <v>0</v>
      </c>
      <c r="P2185" t="b">
        <v>0</v>
      </c>
      <c r="Q2185" t="b">
        <v>1</v>
      </c>
      <c r="R2185" t="s">
        <v>12479</v>
      </c>
      <c r="S2185">
        <v>40</v>
      </c>
      <c r="T2185" t="b">
        <v>0</v>
      </c>
      <c r="V2185" t="s">
        <v>8</v>
      </c>
      <c r="W2185" t="s">
        <v>8</v>
      </c>
      <c r="X2185" s="11">
        <v>82</v>
      </c>
      <c r="Y2185">
        <v>1</v>
      </c>
      <c r="Z2185" s="46" cm="1">
        <f t="array" ref="Z2185">IF(V2185="NA",$AD$2,(INDEX($BL$4:$BL$73,MATCH(V2185&amp;W2185,$BK$4:$BK$73&amp;$BJ$4:$BJ$73,0))))</f>
        <v>-4.0430703315750931E-2</v>
      </c>
      <c r="AA2185" s="46">
        <f t="shared" si="42"/>
        <v>0.95956929668424906</v>
      </c>
      <c r="AB2185" s="46"/>
    </row>
    <row r="2186" spans="1:28" x14ac:dyDescent="0.25">
      <c r="A2186">
        <v>8410</v>
      </c>
      <c r="B2186" s="1">
        <v>45531.402258831004</v>
      </c>
      <c r="C2186" s="1">
        <v>45531</v>
      </c>
      <c r="D2186" t="s">
        <v>9100</v>
      </c>
      <c r="E2186" t="s">
        <v>9101</v>
      </c>
      <c r="F2186" t="s">
        <v>790</v>
      </c>
      <c r="G2186">
        <v>78</v>
      </c>
      <c r="H2186" t="b">
        <v>0</v>
      </c>
      <c r="I2186" t="s">
        <v>9240</v>
      </c>
      <c r="J2186" t="s">
        <v>9103</v>
      </c>
      <c r="K2186" t="s">
        <v>7</v>
      </c>
      <c r="L2186" t="b">
        <v>0</v>
      </c>
      <c r="M2186" t="s">
        <v>12480</v>
      </c>
      <c r="N2186" t="b">
        <v>0</v>
      </c>
      <c r="O2186" t="b">
        <v>0</v>
      </c>
      <c r="P2186" t="b">
        <v>0</v>
      </c>
      <c r="Q2186" t="b">
        <v>1</v>
      </c>
      <c r="R2186" t="s">
        <v>12481</v>
      </c>
      <c r="S2186">
        <v>40</v>
      </c>
      <c r="T2186" t="b">
        <v>0</v>
      </c>
      <c r="V2186" t="s">
        <v>8</v>
      </c>
      <c r="W2186" t="s">
        <v>8</v>
      </c>
      <c r="X2186" s="11">
        <v>82</v>
      </c>
      <c r="Y2186">
        <v>1</v>
      </c>
      <c r="Z2186" s="46" cm="1">
        <f t="array" ref="Z2186">IF(V2186="NA",$AD$2,(INDEX($BL$4:$BL$73,MATCH(V2186&amp;W2186,$BK$4:$BK$73&amp;$BJ$4:$BJ$73,0))))</f>
        <v>-4.0430703315750931E-2</v>
      </c>
      <c r="AA2186" s="46">
        <f t="shared" si="42"/>
        <v>0.95956929668424906</v>
      </c>
      <c r="AB2186" s="46"/>
    </row>
    <row r="2187" spans="1:28" x14ac:dyDescent="0.25">
      <c r="A2187">
        <v>8411</v>
      </c>
      <c r="B2187" s="1">
        <v>45531.401946666701</v>
      </c>
      <c r="C2187" s="1">
        <v>45531</v>
      </c>
      <c r="D2187" t="s">
        <v>9100</v>
      </c>
      <c r="E2187" t="s">
        <v>9101</v>
      </c>
      <c r="F2187" t="s">
        <v>790</v>
      </c>
      <c r="G2187">
        <v>84</v>
      </c>
      <c r="H2187" t="b">
        <v>0</v>
      </c>
      <c r="I2187" t="s">
        <v>9240</v>
      </c>
      <c r="J2187" t="s">
        <v>9103</v>
      </c>
      <c r="K2187" t="s">
        <v>7</v>
      </c>
      <c r="L2187" t="b">
        <v>0</v>
      </c>
      <c r="M2187" t="s">
        <v>12482</v>
      </c>
      <c r="N2187" t="b">
        <v>0</v>
      </c>
      <c r="O2187" t="b">
        <v>0</v>
      </c>
      <c r="P2187" t="b">
        <v>0</v>
      </c>
      <c r="Q2187" t="b">
        <v>1</v>
      </c>
      <c r="R2187" t="s">
        <v>12483</v>
      </c>
      <c r="S2187">
        <v>40</v>
      </c>
      <c r="T2187" t="b">
        <v>0</v>
      </c>
      <c r="V2187" t="s">
        <v>743</v>
      </c>
      <c r="W2187">
        <v>4</v>
      </c>
      <c r="X2187" s="11">
        <v>87</v>
      </c>
      <c r="Y2187">
        <v>1</v>
      </c>
      <c r="Z2187" s="46" cm="1">
        <f t="array" ref="Z2187">IF(V2187="NA",$AD$2,(INDEX($BL$4:$BL$73,MATCH(V2187&amp;W2187,$BK$4:$BK$73&amp;$BJ$4:$BJ$73,0))))</f>
        <v>1.1678733304575811E-2</v>
      </c>
      <c r="AA2187" s="46">
        <f t="shared" si="42"/>
        <v>1.0116787333045758</v>
      </c>
      <c r="AB2187" s="46"/>
    </row>
    <row r="2188" spans="1:28" x14ac:dyDescent="0.25">
      <c r="A2188">
        <v>8412</v>
      </c>
      <c r="B2188" s="1">
        <v>45531.4016033796</v>
      </c>
      <c r="C2188" s="1">
        <v>45531</v>
      </c>
      <c r="D2188" t="s">
        <v>9100</v>
      </c>
      <c r="E2188" t="s">
        <v>9101</v>
      </c>
      <c r="F2188" t="s">
        <v>790</v>
      </c>
      <c r="G2188">
        <v>93</v>
      </c>
      <c r="H2188" t="b">
        <v>0</v>
      </c>
      <c r="I2188" t="s">
        <v>9240</v>
      </c>
      <c r="J2188" t="s">
        <v>9103</v>
      </c>
      <c r="K2188" t="s">
        <v>7</v>
      </c>
      <c r="L2188" t="b">
        <v>0</v>
      </c>
      <c r="M2188" t="s">
        <v>6639</v>
      </c>
      <c r="N2188" t="b">
        <v>0</v>
      </c>
      <c r="O2188" t="b">
        <v>0</v>
      </c>
      <c r="P2188" t="b">
        <v>0</v>
      </c>
      <c r="Q2188" t="b">
        <v>1</v>
      </c>
      <c r="R2188" t="s">
        <v>2543</v>
      </c>
      <c r="S2188">
        <v>40</v>
      </c>
      <c r="T2188" t="b">
        <v>0</v>
      </c>
      <c r="V2188" t="s">
        <v>658</v>
      </c>
      <c r="W2188">
        <v>4</v>
      </c>
      <c r="X2188" s="11">
        <v>99</v>
      </c>
      <c r="Y2188">
        <v>1</v>
      </c>
      <c r="Z2188" s="46" cm="1">
        <f t="array" ref="Z2188">IF(V2188="NA",$AD$2,(INDEX($BL$4:$BL$73,MATCH(V2188&amp;W2188,$BK$4:$BK$73&amp;$BJ$4:$BJ$73,0))))</f>
        <v>1.1678733304575896E-2</v>
      </c>
      <c r="AA2188" s="46">
        <f t="shared" si="42"/>
        <v>1.0116787333045758</v>
      </c>
      <c r="AB2188" s="46"/>
    </row>
    <row r="2189" spans="1:28" x14ac:dyDescent="0.25">
      <c r="A2189">
        <v>8413</v>
      </c>
      <c r="B2189" s="1">
        <v>45531.400032789403</v>
      </c>
      <c r="C2189" s="1">
        <v>45531</v>
      </c>
      <c r="D2189" t="s">
        <v>9100</v>
      </c>
      <c r="E2189" t="s">
        <v>9101</v>
      </c>
      <c r="F2189" t="s">
        <v>664</v>
      </c>
      <c r="G2189">
        <v>73</v>
      </c>
      <c r="H2189" t="b">
        <v>0</v>
      </c>
      <c r="I2189" t="s">
        <v>9240</v>
      </c>
      <c r="J2189" t="s">
        <v>9103</v>
      </c>
      <c r="K2189" t="s">
        <v>7</v>
      </c>
      <c r="L2189" t="b">
        <v>0</v>
      </c>
      <c r="M2189" t="s">
        <v>12484</v>
      </c>
      <c r="N2189" t="b">
        <v>0</v>
      </c>
      <c r="O2189" t="b">
        <v>0</v>
      </c>
      <c r="P2189" t="b">
        <v>0</v>
      </c>
      <c r="Q2189" t="b">
        <v>1</v>
      </c>
      <c r="R2189" t="s">
        <v>12485</v>
      </c>
      <c r="S2189">
        <v>40</v>
      </c>
      <c r="T2189" t="b">
        <v>0</v>
      </c>
      <c r="V2189" t="s">
        <v>886</v>
      </c>
      <c r="W2189">
        <v>4</v>
      </c>
      <c r="X2189" s="11">
        <v>77</v>
      </c>
      <c r="Y2189">
        <v>1</v>
      </c>
      <c r="Z2189" s="46" cm="1">
        <f t="array" ref="Z2189">IF(V2189="NA",$AD$2,(INDEX($BL$4:$BL$73,MATCH(V2189&amp;W2189,$BK$4:$BK$73&amp;$BJ$4:$BJ$73,0))))</f>
        <v>1.0498615788681297E-2</v>
      </c>
      <c r="AA2189" s="46">
        <f t="shared" si="42"/>
        <v>1.0104986157886813</v>
      </c>
      <c r="AB2189" s="46"/>
    </row>
    <row r="2190" spans="1:28" x14ac:dyDescent="0.25">
      <c r="A2190">
        <v>8419</v>
      </c>
      <c r="B2190" s="1">
        <v>45531.398865162002</v>
      </c>
      <c r="C2190" s="1">
        <v>45531</v>
      </c>
      <c r="D2190" t="s">
        <v>9100</v>
      </c>
      <c r="E2190" t="s">
        <v>9101</v>
      </c>
      <c r="F2190" t="s">
        <v>664</v>
      </c>
      <c r="G2190">
        <v>74</v>
      </c>
      <c r="H2190" t="b">
        <v>0</v>
      </c>
      <c r="I2190" t="s">
        <v>9240</v>
      </c>
      <c r="J2190" t="s">
        <v>9103</v>
      </c>
      <c r="K2190" t="s">
        <v>7</v>
      </c>
      <c r="L2190" t="b">
        <v>0</v>
      </c>
      <c r="M2190" t="s">
        <v>12486</v>
      </c>
      <c r="N2190" t="b">
        <v>0</v>
      </c>
      <c r="O2190" t="b">
        <v>0</v>
      </c>
      <c r="P2190" t="b">
        <v>0</v>
      </c>
      <c r="Q2190" t="b">
        <v>1</v>
      </c>
      <c r="R2190" t="s">
        <v>12487</v>
      </c>
      <c r="S2190">
        <v>40</v>
      </c>
      <c r="T2190" t="b">
        <v>0</v>
      </c>
      <c r="V2190" t="s">
        <v>886</v>
      </c>
      <c r="W2190">
        <v>4</v>
      </c>
      <c r="X2190" s="11">
        <v>77</v>
      </c>
      <c r="Y2190">
        <v>1</v>
      </c>
      <c r="Z2190" s="46" cm="1">
        <f t="array" ref="Z2190">IF(V2190="NA",$AD$2,(INDEX($BL$4:$BL$73,MATCH(V2190&amp;W2190,$BK$4:$BK$73&amp;$BJ$4:$BJ$73,0))))</f>
        <v>1.0498615788681297E-2</v>
      </c>
      <c r="AA2190" s="46">
        <f t="shared" si="42"/>
        <v>1.0104986157886813</v>
      </c>
      <c r="AB2190" s="46"/>
    </row>
    <row r="2191" spans="1:28" x14ac:dyDescent="0.25">
      <c r="A2191">
        <v>8420</v>
      </c>
      <c r="B2191" s="1">
        <v>45531.3986020718</v>
      </c>
      <c r="C2191" s="1">
        <v>45531</v>
      </c>
      <c r="D2191" t="s">
        <v>9100</v>
      </c>
      <c r="E2191" t="s">
        <v>9101</v>
      </c>
      <c r="F2191" t="s">
        <v>664</v>
      </c>
      <c r="G2191">
        <v>74</v>
      </c>
      <c r="H2191" t="b">
        <v>0</v>
      </c>
      <c r="I2191" t="s">
        <v>9240</v>
      </c>
      <c r="J2191" t="s">
        <v>9103</v>
      </c>
      <c r="K2191" t="s">
        <v>7</v>
      </c>
      <c r="L2191" t="b">
        <v>0</v>
      </c>
      <c r="M2191" t="s">
        <v>12488</v>
      </c>
      <c r="N2191" t="b">
        <v>0</v>
      </c>
      <c r="O2191" t="b">
        <v>0</v>
      </c>
      <c r="P2191" t="b">
        <v>0</v>
      </c>
      <c r="Q2191" t="b">
        <v>1</v>
      </c>
      <c r="R2191" t="s">
        <v>12489</v>
      </c>
      <c r="S2191">
        <v>40</v>
      </c>
      <c r="T2191" t="b">
        <v>0</v>
      </c>
      <c r="V2191" t="s">
        <v>888</v>
      </c>
      <c r="W2191">
        <v>4</v>
      </c>
      <c r="X2191" s="11">
        <v>77</v>
      </c>
      <c r="Y2191">
        <v>1</v>
      </c>
      <c r="Z2191" s="46" cm="1">
        <f t="array" ref="Z2191">IF(V2191="NA",$AD$2,(INDEX($BL$4:$BL$73,MATCH(V2191&amp;W2191,$BK$4:$BK$73&amp;$BJ$4:$BJ$73,0))))</f>
        <v>1.0498615788681257E-2</v>
      </c>
      <c r="AA2191" s="46">
        <f t="shared" si="42"/>
        <v>1.0104986157886813</v>
      </c>
      <c r="AB2191" s="46"/>
    </row>
    <row r="2192" spans="1:28" x14ac:dyDescent="0.25">
      <c r="A2192">
        <v>8421</v>
      </c>
      <c r="B2192" s="1">
        <v>45531.398266192104</v>
      </c>
      <c r="C2192" s="1">
        <v>45531</v>
      </c>
      <c r="D2192" t="s">
        <v>9100</v>
      </c>
      <c r="E2192" t="s">
        <v>9101</v>
      </c>
      <c r="F2192" t="s">
        <v>790</v>
      </c>
      <c r="G2192">
        <v>71</v>
      </c>
      <c r="H2192" t="b">
        <v>0</v>
      </c>
      <c r="I2192" t="s">
        <v>9240</v>
      </c>
      <c r="J2192" t="s">
        <v>9103</v>
      </c>
      <c r="K2192" t="s">
        <v>7</v>
      </c>
      <c r="L2192" t="b">
        <v>0</v>
      </c>
      <c r="M2192" t="s">
        <v>12490</v>
      </c>
      <c r="N2192" t="b">
        <v>0</v>
      </c>
      <c r="O2192" t="b">
        <v>0</v>
      </c>
      <c r="P2192" t="b">
        <v>0</v>
      </c>
      <c r="Q2192" t="b">
        <v>1</v>
      </c>
      <c r="R2192" t="s">
        <v>12491</v>
      </c>
      <c r="S2192">
        <v>40</v>
      </c>
      <c r="T2192" t="b">
        <v>0</v>
      </c>
      <c r="V2192" t="s">
        <v>888</v>
      </c>
      <c r="W2192">
        <v>4</v>
      </c>
      <c r="X2192" s="11">
        <v>72</v>
      </c>
      <c r="Y2192">
        <v>1</v>
      </c>
      <c r="Z2192" s="46" cm="1">
        <f t="array" ref="Z2192">IF(V2192="NA",$AD$2,(INDEX($BL$4:$BL$73,MATCH(V2192&amp;W2192,$BK$4:$BK$73&amp;$BJ$4:$BJ$73,0))))</f>
        <v>1.0498615788681257E-2</v>
      </c>
      <c r="AA2192" s="46">
        <f t="shared" si="42"/>
        <v>1.0104986157886813</v>
      </c>
      <c r="AB2192" s="46"/>
    </row>
    <row r="2193" spans="1:28" x14ac:dyDescent="0.25">
      <c r="A2193">
        <v>8432</v>
      </c>
      <c r="B2193" s="1">
        <v>45531.390860208303</v>
      </c>
      <c r="C2193" s="1">
        <v>45531</v>
      </c>
      <c r="D2193" t="s">
        <v>9100</v>
      </c>
      <c r="E2193" t="s">
        <v>9101</v>
      </c>
      <c r="F2193" t="s">
        <v>664</v>
      </c>
      <c r="G2193">
        <v>71</v>
      </c>
      <c r="H2193" t="b">
        <v>0</v>
      </c>
      <c r="I2193" t="s">
        <v>9240</v>
      </c>
      <c r="J2193" t="s">
        <v>9103</v>
      </c>
      <c r="K2193" t="s">
        <v>7</v>
      </c>
      <c r="L2193" t="b">
        <v>0</v>
      </c>
      <c r="M2193" t="s">
        <v>12492</v>
      </c>
      <c r="N2193" t="b">
        <v>0</v>
      </c>
      <c r="O2193" t="b">
        <v>0</v>
      </c>
      <c r="P2193" t="b">
        <v>0</v>
      </c>
      <c r="Q2193" t="b">
        <v>1</v>
      </c>
      <c r="R2193" t="s">
        <v>12493</v>
      </c>
      <c r="S2193">
        <v>40</v>
      </c>
      <c r="T2193" t="b">
        <v>0</v>
      </c>
      <c r="V2193" t="s">
        <v>886</v>
      </c>
      <c r="W2193">
        <v>4</v>
      </c>
      <c r="X2193" s="11">
        <v>72</v>
      </c>
      <c r="Y2193">
        <v>1</v>
      </c>
      <c r="Z2193" s="46" cm="1">
        <f t="array" ref="Z2193">IF(V2193="NA",$AD$2,(INDEX($BL$4:$BL$73,MATCH(V2193&amp;W2193,$BK$4:$BK$73&amp;$BJ$4:$BJ$73,0))))</f>
        <v>1.0498615788681297E-2</v>
      </c>
      <c r="AA2193" s="46">
        <f t="shared" si="42"/>
        <v>1.0104986157886813</v>
      </c>
      <c r="AB2193" s="46"/>
    </row>
    <row r="2194" spans="1:28" x14ac:dyDescent="0.25">
      <c r="A2194">
        <v>8433</v>
      </c>
      <c r="B2194" s="1">
        <v>45531.390586388901</v>
      </c>
      <c r="C2194" s="1">
        <v>45531</v>
      </c>
      <c r="D2194" t="s">
        <v>9100</v>
      </c>
      <c r="E2194" t="s">
        <v>9101</v>
      </c>
      <c r="F2194" t="s">
        <v>790</v>
      </c>
      <c r="G2194">
        <v>70</v>
      </c>
      <c r="H2194" t="b">
        <v>0</v>
      </c>
      <c r="I2194" t="s">
        <v>9240</v>
      </c>
      <c r="J2194" t="s">
        <v>9103</v>
      </c>
      <c r="K2194" t="s">
        <v>7</v>
      </c>
      <c r="L2194" t="b">
        <v>0</v>
      </c>
      <c r="M2194" t="s">
        <v>12494</v>
      </c>
      <c r="N2194" t="b">
        <v>0</v>
      </c>
      <c r="O2194" t="b">
        <v>0</v>
      </c>
      <c r="P2194" t="b">
        <v>0</v>
      </c>
      <c r="Q2194" t="b">
        <v>1</v>
      </c>
      <c r="R2194" t="s">
        <v>12495</v>
      </c>
      <c r="S2194">
        <v>40</v>
      </c>
      <c r="T2194" t="b">
        <v>0</v>
      </c>
      <c r="V2194" t="s">
        <v>658</v>
      </c>
      <c r="W2194">
        <v>4</v>
      </c>
      <c r="X2194" s="11">
        <v>72</v>
      </c>
      <c r="Y2194">
        <v>1</v>
      </c>
      <c r="Z2194" s="46" cm="1">
        <f t="array" ref="Z2194">IF(V2194="NA",$AD$2,(INDEX($BL$4:$BL$73,MATCH(V2194&amp;W2194,$BK$4:$BK$73&amp;$BJ$4:$BJ$73,0))))</f>
        <v>1.1678733304575896E-2</v>
      </c>
      <c r="AA2194" s="46">
        <f t="shared" si="42"/>
        <v>1.0116787333045758</v>
      </c>
      <c r="AB2194" s="46"/>
    </row>
    <row r="2195" spans="1:28" x14ac:dyDescent="0.25">
      <c r="A2195">
        <v>8434</v>
      </c>
      <c r="B2195" s="1">
        <v>45531.390315034703</v>
      </c>
      <c r="C2195" s="1">
        <v>45531</v>
      </c>
      <c r="D2195" t="s">
        <v>9100</v>
      </c>
      <c r="E2195" t="s">
        <v>9101</v>
      </c>
      <c r="F2195" t="s">
        <v>664</v>
      </c>
      <c r="G2195">
        <v>76</v>
      </c>
      <c r="H2195" t="b">
        <v>0</v>
      </c>
      <c r="I2195" t="s">
        <v>9240</v>
      </c>
      <c r="J2195" t="s">
        <v>9103</v>
      </c>
      <c r="K2195" t="s">
        <v>7</v>
      </c>
      <c r="L2195" t="b">
        <v>0</v>
      </c>
      <c r="M2195" t="s">
        <v>12496</v>
      </c>
      <c r="N2195" t="b">
        <v>0</v>
      </c>
      <c r="O2195" t="b">
        <v>0</v>
      </c>
      <c r="P2195" t="b">
        <v>0</v>
      </c>
      <c r="Q2195" t="b">
        <v>1</v>
      </c>
      <c r="R2195" t="s">
        <v>12497</v>
      </c>
      <c r="S2195">
        <v>40</v>
      </c>
      <c r="T2195" t="b">
        <v>0</v>
      </c>
      <c r="V2195" t="s">
        <v>892</v>
      </c>
      <c r="W2195">
        <v>4</v>
      </c>
      <c r="X2195" s="11">
        <v>77</v>
      </c>
      <c r="Y2195">
        <v>1</v>
      </c>
      <c r="Z2195" s="46" cm="1">
        <f t="array" ref="Z2195">IF(V2195="NA",$AD$2,(INDEX($BL$4:$BL$73,MATCH(V2195&amp;W2195,$BK$4:$BK$73&amp;$BJ$4:$BJ$73,0))))</f>
        <v>1.0498615788681274E-2</v>
      </c>
      <c r="AA2195" s="46">
        <f t="shared" si="42"/>
        <v>1.0104986157886813</v>
      </c>
      <c r="AB2195" s="46"/>
    </row>
    <row r="2196" spans="1:28" x14ac:dyDescent="0.25">
      <c r="A2196">
        <v>8435</v>
      </c>
      <c r="B2196" s="1">
        <v>45531.3899858449</v>
      </c>
      <c r="C2196" s="1">
        <v>45531</v>
      </c>
      <c r="D2196" t="s">
        <v>9100</v>
      </c>
      <c r="E2196" t="s">
        <v>9101</v>
      </c>
      <c r="F2196" t="s">
        <v>664</v>
      </c>
      <c r="G2196">
        <v>75</v>
      </c>
      <c r="H2196" t="b">
        <v>0</v>
      </c>
      <c r="I2196" t="s">
        <v>9240</v>
      </c>
      <c r="J2196" t="s">
        <v>9103</v>
      </c>
      <c r="K2196" t="s">
        <v>7</v>
      </c>
      <c r="L2196" t="b">
        <v>0</v>
      </c>
      <c r="M2196" t="s">
        <v>12498</v>
      </c>
      <c r="N2196" t="b">
        <v>0</v>
      </c>
      <c r="O2196" t="b">
        <v>0</v>
      </c>
      <c r="P2196" t="b">
        <v>0</v>
      </c>
      <c r="Q2196" t="b">
        <v>1</v>
      </c>
      <c r="R2196" t="s">
        <v>12499</v>
      </c>
      <c r="S2196">
        <v>40</v>
      </c>
      <c r="T2196" t="b">
        <v>0</v>
      </c>
      <c r="V2196" t="s">
        <v>740</v>
      </c>
      <c r="W2196">
        <v>4</v>
      </c>
      <c r="X2196" s="11">
        <v>77</v>
      </c>
      <c r="Y2196">
        <v>1</v>
      </c>
      <c r="Z2196" s="46" cm="1">
        <f t="array" ref="Z2196">IF(V2196="NA",$AD$2,(INDEX($BL$4:$BL$73,MATCH(V2196&amp;W2196,$BK$4:$BK$73&amp;$BJ$4:$BJ$73,0))))</f>
        <v>1.0498615788681253E-2</v>
      </c>
      <c r="AA2196" s="46">
        <f t="shared" si="42"/>
        <v>1.0104986157886813</v>
      </c>
      <c r="AB2196" s="46"/>
    </row>
    <row r="2197" spans="1:28" x14ac:dyDescent="0.25">
      <c r="A2197">
        <v>8444</v>
      </c>
      <c r="B2197" s="1">
        <v>45531.387326840297</v>
      </c>
      <c r="C2197" s="1">
        <v>45531</v>
      </c>
      <c r="D2197" t="s">
        <v>9100</v>
      </c>
      <c r="E2197" t="s">
        <v>9101</v>
      </c>
      <c r="F2197" t="s">
        <v>790</v>
      </c>
      <c r="G2197">
        <v>70</v>
      </c>
      <c r="H2197" t="b">
        <v>0</v>
      </c>
      <c r="I2197" t="s">
        <v>9240</v>
      </c>
      <c r="J2197" t="s">
        <v>9103</v>
      </c>
      <c r="K2197" t="s">
        <v>7</v>
      </c>
      <c r="L2197" t="b">
        <v>0</v>
      </c>
      <c r="M2197" t="s">
        <v>12500</v>
      </c>
      <c r="N2197" t="b">
        <v>0</v>
      </c>
      <c r="O2197" t="b">
        <v>0</v>
      </c>
      <c r="P2197" t="b">
        <v>0</v>
      </c>
      <c r="Q2197" t="b">
        <v>1</v>
      </c>
      <c r="R2197" t="s">
        <v>12501</v>
      </c>
      <c r="S2197">
        <v>40</v>
      </c>
      <c r="T2197" t="b">
        <v>0</v>
      </c>
      <c r="V2197" t="s">
        <v>888</v>
      </c>
      <c r="W2197">
        <v>3</v>
      </c>
      <c r="X2197" s="11">
        <v>72</v>
      </c>
      <c r="Y2197">
        <v>1</v>
      </c>
      <c r="Z2197" s="46" cm="1">
        <f t="array" ref="Z2197">IF(V2197="NA",$AD$2,(INDEX($BL$4:$BL$73,MATCH(V2197&amp;W2197,$BK$4:$BK$73&amp;$BJ$4:$BJ$73,0))))</f>
        <v>1.8952516812716595E-2</v>
      </c>
      <c r="AA2197" s="46">
        <f t="shared" si="42"/>
        <v>1.0189525168127167</v>
      </c>
      <c r="AB2197" s="46"/>
    </row>
    <row r="2198" spans="1:28" x14ac:dyDescent="0.25">
      <c r="A2198">
        <v>8445</v>
      </c>
      <c r="B2198" s="1">
        <v>45531.387058784698</v>
      </c>
      <c r="C2198" s="1">
        <v>45531</v>
      </c>
      <c r="D2198" t="s">
        <v>9100</v>
      </c>
      <c r="E2198" t="s">
        <v>9101</v>
      </c>
      <c r="F2198" t="s">
        <v>664</v>
      </c>
      <c r="G2198">
        <v>73</v>
      </c>
      <c r="H2198" t="b">
        <v>0</v>
      </c>
      <c r="I2198" t="s">
        <v>9240</v>
      </c>
      <c r="J2198" t="s">
        <v>9103</v>
      </c>
      <c r="K2198" t="s">
        <v>7</v>
      </c>
      <c r="L2198" t="b">
        <v>0</v>
      </c>
      <c r="M2198" t="s">
        <v>12502</v>
      </c>
      <c r="N2198" t="b">
        <v>0</v>
      </c>
      <c r="O2198" t="b">
        <v>0</v>
      </c>
      <c r="P2198" t="b">
        <v>0</v>
      </c>
      <c r="Q2198" t="b">
        <v>1</v>
      </c>
      <c r="R2198" t="s">
        <v>12503</v>
      </c>
      <c r="S2198">
        <v>40</v>
      </c>
      <c r="T2198" t="b">
        <v>0</v>
      </c>
      <c r="V2198" t="s">
        <v>889</v>
      </c>
      <c r="W2198">
        <v>4</v>
      </c>
      <c r="X2198" s="11">
        <v>77</v>
      </c>
      <c r="Y2198">
        <v>1</v>
      </c>
      <c r="Z2198" s="46" cm="1">
        <f t="array" ref="Z2198">IF(V2198="NA",$AD$2,(INDEX($BL$4:$BL$73,MATCH(V2198&amp;W2198,$BK$4:$BK$73&amp;$BJ$4:$BJ$73,0))))</f>
        <v>1.0498615788681227E-2</v>
      </c>
      <c r="AA2198" s="46">
        <f t="shared" si="42"/>
        <v>1.0104986157886813</v>
      </c>
      <c r="AB2198" s="46"/>
    </row>
    <row r="2199" spans="1:28" x14ac:dyDescent="0.25">
      <c r="A2199">
        <v>8446</v>
      </c>
      <c r="B2199" s="1">
        <v>45531.386790243101</v>
      </c>
      <c r="C2199" s="1">
        <v>45531</v>
      </c>
      <c r="D2199" t="s">
        <v>9100</v>
      </c>
      <c r="E2199" t="s">
        <v>9101</v>
      </c>
      <c r="F2199" t="s">
        <v>664</v>
      </c>
      <c r="G2199">
        <v>74</v>
      </c>
      <c r="H2199" t="b">
        <v>0</v>
      </c>
      <c r="I2199" t="s">
        <v>9240</v>
      </c>
      <c r="J2199" t="s">
        <v>9103</v>
      </c>
      <c r="K2199" t="s">
        <v>7</v>
      </c>
      <c r="L2199" t="b">
        <v>0</v>
      </c>
      <c r="M2199" t="s">
        <v>12504</v>
      </c>
      <c r="N2199" t="b">
        <v>0</v>
      </c>
      <c r="O2199" t="b">
        <v>0</v>
      </c>
      <c r="P2199" t="b">
        <v>0</v>
      </c>
      <c r="Q2199" t="b">
        <v>1</v>
      </c>
      <c r="R2199" t="s">
        <v>12505</v>
      </c>
      <c r="S2199">
        <v>40</v>
      </c>
      <c r="T2199" t="b">
        <v>0</v>
      </c>
      <c r="V2199" t="s">
        <v>8</v>
      </c>
      <c r="W2199" t="s">
        <v>8</v>
      </c>
      <c r="X2199" s="11">
        <v>77</v>
      </c>
      <c r="Y2199">
        <v>1</v>
      </c>
      <c r="Z2199" s="46" cm="1">
        <f t="array" ref="Z2199">IF(V2199="NA",$AD$2,(INDEX($BL$4:$BL$73,MATCH(V2199&amp;W2199,$BK$4:$BK$73&amp;$BJ$4:$BJ$73,0))))</f>
        <v>-4.0430703315750931E-2</v>
      </c>
      <c r="AA2199" s="46">
        <f t="shared" si="42"/>
        <v>0.95956929668424906</v>
      </c>
      <c r="AB2199" s="46"/>
    </row>
    <row r="2200" spans="1:28" x14ac:dyDescent="0.25">
      <c r="A2200">
        <v>8447</v>
      </c>
      <c r="B2200" s="1">
        <v>45531.386520659697</v>
      </c>
      <c r="C2200" s="1">
        <v>45531</v>
      </c>
      <c r="D2200" t="s">
        <v>9100</v>
      </c>
      <c r="E2200" t="s">
        <v>9101</v>
      </c>
      <c r="F2200" t="s">
        <v>790</v>
      </c>
      <c r="G2200">
        <v>70</v>
      </c>
      <c r="H2200" t="b">
        <v>0</v>
      </c>
      <c r="I2200" t="s">
        <v>9240</v>
      </c>
      <c r="J2200" t="s">
        <v>9103</v>
      </c>
      <c r="K2200" t="s">
        <v>7</v>
      </c>
      <c r="L2200" t="b">
        <v>0</v>
      </c>
      <c r="M2200" t="s">
        <v>12506</v>
      </c>
      <c r="N2200" t="b">
        <v>0</v>
      </c>
      <c r="O2200" t="b">
        <v>0</v>
      </c>
      <c r="P2200" t="b">
        <v>0</v>
      </c>
      <c r="Q2200" t="b">
        <v>1</v>
      </c>
      <c r="R2200" t="s">
        <v>12507</v>
      </c>
      <c r="S2200">
        <v>40</v>
      </c>
      <c r="T2200" t="b">
        <v>0</v>
      </c>
      <c r="V2200" t="s">
        <v>886</v>
      </c>
      <c r="W2200">
        <v>4</v>
      </c>
      <c r="X2200" s="11">
        <v>72</v>
      </c>
      <c r="Y2200">
        <v>1</v>
      </c>
      <c r="Z2200" s="46" cm="1">
        <f t="array" ref="Z2200">IF(V2200="NA",$AD$2,(INDEX($BL$4:$BL$73,MATCH(V2200&amp;W2200,$BK$4:$BK$73&amp;$BJ$4:$BJ$73,0))))</f>
        <v>1.0498615788681297E-2</v>
      </c>
      <c r="AA2200" s="46">
        <f t="shared" si="42"/>
        <v>1.0104986157886813</v>
      </c>
      <c r="AB2200" s="46"/>
    </row>
    <row r="2201" spans="1:28" x14ac:dyDescent="0.25">
      <c r="A2201">
        <v>8448</v>
      </c>
      <c r="B2201" s="1">
        <v>45531.386250312498</v>
      </c>
      <c r="C2201" s="1">
        <v>45531</v>
      </c>
      <c r="D2201" t="s">
        <v>9100</v>
      </c>
      <c r="E2201" t="s">
        <v>9101</v>
      </c>
      <c r="F2201" t="s">
        <v>790</v>
      </c>
      <c r="G2201">
        <v>78</v>
      </c>
      <c r="H2201" t="b">
        <v>0</v>
      </c>
      <c r="I2201" t="s">
        <v>9240</v>
      </c>
      <c r="J2201" t="s">
        <v>9103</v>
      </c>
      <c r="K2201" t="s">
        <v>7</v>
      </c>
      <c r="L2201" t="b">
        <v>0</v>
      </c>
      <c r="M2201" t="s">
        <v>6638</v>
      </c>
      <c r="N2201" t="b">
        <v>0</v>
      </c>
      <c r="O2201" t="b">
        <v>0</v>
      </c>
      <c r="P2201" t="b">
        <v>0</v>
      </c>
      <c r="Q2201" t="b">
        <v>1</v>
      </c>
      <c r="R2201" t="s">
        <v>1205</v>
      </c>
      <c r="S2201">
        <v>40</v>
      </c>
      <c r="T2201" t="b">
        <v>0</v>
      </c>
      <c r="V2201" t="s">
        <v>892</v>
      </c>
      <c r="W2201">
        <v>3</v>
      </c>
      <c r="X2201" s="11">
        <v>82</v>
      </c>
      <c r="Y2201">
        <v>1</v>
      </c>
      <c r="Z2201" s="46" cm="1">
        <f t="array" ref="Z2201">IF(V2201="NA",$AD$2,(INDEX($BL$4:$BL$73,MATCH(V2201&amp;W2201,$BK$4:$BK$73&amp;$BJ$4:$BJ$73,0))))</f>
        <v>1.8952516812716595E-2</v>
      </c>
      <c r="AA2201" s="46">
        <f t="shared" si="42"/>
        <v>1.0189525168127167</v>
      </c>
      <c r="AB2201" s="46"/>
    </row>
    <row r="2202" spans="1:28" x14ac:dyDescent="0.25">
      <c r="A2202">
        <v>8449</v>
      </c>
      <c r="B2202" s="1">
        <v>45531.386003761603</v>
      </c>
      <c r="C2202" s="1">
        <v>45531</v>
      </c>
      <c r="D2202" t="s">
        <v>9100</v>
      </c>
      <c r="E2202" t="s">
        <v>9101</v>
      </c>
      <c r="F2202" t="s">
        <v>664</v>
      </c>
      <c r="G2202">
        <v>87</v>
      </c>
      <c r="H2202" t="b">
        <v>0</v>
      </c>
      <c r="I2202" t="s">
        <v>9240</v>
      </c>
      <c r="J2202" t="s">
        <v>9103</v>
      </c>
      <c r="K2202" t="s">
        <v>7</v>
      </c>
      <c r="L2202" t="b">
        <v>0</v>
      </c>
      <c r="M2202" t="s">
        <v>12508</v>
      </c>
      <c r="N2202" t="b">
        <v>0</v>
      </c>
      <c r="O2202" t="b">
        <v>0</v>
      </c>
      <c r="P2202" t="b">
        <v>0</v>
      </c>
      <c r="Q2202" t="b">
        <v>1</v>
      </c>
      <c r="R2202" t="s">
        <v>12509</v>
      </c>
      <c r="S2202">
        <v>40</v>
      </c>
      <c r="T2202" t="b">
        <v>0</v>
      </c>
      <c r="V2202" t="s">
        <v>8</v>
      </c>
      <c r="W2202" t="s">
        <v>8</v>
      </c>
      <c r="X2202" s="11">
        <v>87</v>
      </c>
      <c r="Y2202">
        <v>1</v>
      </c>
      <c r="Z2202" s="46" cm="1">
        <f t="array" ref="Z2202">IF(V2202="NA",$AD$2,(INDEX($BL$4:$BL$73,MATCH(V2202&amp;W2202,$BK$4:$BK$73&amp;$BJ$4:$BJ$73,0))))</f>
        <v>-4.0430703315750931E-2</v>
      </c>
      <c r="AA2202" s="46">
        <f t="shared" si="42"/>
        <v>0.95956929668424906</v>
      </c>
      <c r="AB2202" s="46"/>
    </row>
    <row r="2203" spans="1:28" x14ac:dyDescent="0.25">
      <c r="A2203">
        <v>8454</v>
      </c>
      <c r="B2203" s="1">
        <v>45531.377592488403</v>
      </c>
      <c r="C2203" s="1">
        <v>45531</v>
      </c>
      <c r="D2203" t="s">
        <v>9100</v>
      </c>
      <c r="E2203" t="s">
        <v>9101</v>
      </c>
      <c r="F2203" t="s">
        <v>790</v>
      </c>
      <c r="G2203">
        <v>74</v>
      </c>
      <c r="H2203" t="b">
        <v>0</v>
      </c>
      <c r="I2203" t="s">
        <v>9240</v>
      </c>
      <c r="J2203" t="s">
        <v>9103</v>
      </c>
      <c r="K2203" t="s">
        <v>7</v>
      </c>
      <c r="L2203" t="b">
        <v>0</v>
      </c>
      <c r="M2203" t="s">
        <v>6637</v>
      </c>
      <c r="N2203" t="b">
        <v>0</v>
      </c>
      <c r="O2203" t="b">
        <v>0</v>
      </c>
      <c r="P2203" t="b">
        <v>0</v>
      </c>
      <c r="Q2203" t="b">
        <v>1</v>
      </c>
      <c r="R2203" t="s">
        <v>2532</v>
      </c>
      <c r="S2203">
        <v>40</v>
      </c>
      <c r="T2203" t="b">
        <v>0</v>
      </c>
      <c r="V2203" t="s">
        <v>8</v>
      </c>
      <c r="W2203" t="s">
        <v>8</v>
      </c>
      <c r="X2203" s="11">
        <v>77</v>
      </c>
      <c r="Y2203">
        <v>1</v>
      </c>
      <c r="Z2203" s="46" cm="1">
        <f t="array" ref="Z2203">IF(V2203="NA",$AD$2,(INDEX($BL$4:$BL$73,MATCH(V2203&amp;W2203,$BK$4:$BK$73&amp;$BJ$4:$BJ$73,0))))</f>
        <v>-4.0430703315750931E-2</v>
      </c>
      <c r="AA2203" s="46">
        <f t="shared" si="42"/>
        <v>0.95956929668424906</v>
      </c>
      <c r="AB2203" s="46"/>
    </row>
    <row r="2204" spans="1:28" x14ac:dyDescent="0.25">
      <c r="A2204">
        <v>8459</v>
      </c>
      <c r="B2204" s="1">
        <v>45531.376571168999</v>
      </c>
      <c r="C2204" s="1">
        <v>45531</v>
      </c>
      <c r="D2204" t="s">
        <v>9100</v>
      </c>
      <c r="E2204" t="s">
        <v>9101</v>
      </c>
      <c r="F2204" t="s">
        <v>664</v>
      </c>
      <c r="G2204">
        <v>76</v>
      </c>
      <c r="H2204" t="b">
        <v>0</v>
      </c>
      <c r="I2204" t="s">
        <v>9240</v>
      </c>
      <c r="J2204" t="s">
        <v>9103</v>
      </c>
      <c r="K2204" t="s">
        <v>9</v>
      </c>
      <c r="L2204" t="b">
        <v>0</v>
      </c>
      <c r="N2204" t="b">
        <v>0</v>
      </c>
      <c r="O2204" t="b">
        <v>1</v>
      </c>
      <c r="P2204" t="b">
        <v>0</v>
      </c>
      <c r="Q2204" t="b">
        <v>1</v>
      </c>
      <c r="R2204" t="s">
        <v>12510</v>
      </c>
      <c r="S2204">
        <v>40</v>
      </c>
      <c r="T2204" t="b">
        <v>0</v>
      </c>
      <c r="U2204" t="s">
        <v>12511</v>
      </c>
      <c r="V2204" t="s">
        <v>8</v>
      </c>
      <c r="W2204" t="s">
        <v>8</v>
      </c>
      <c r="X2204" s="11">
        <v>77</v>
      </c>
      <c r="Y2204">
        <v>1</v>
      </c>
      <c r="Z2204" s="46" cm="1">
        <f t="array" ref="Z2204">IF(V2204="NA",$AD$2,(INDEX($BL$4:$BL$73,MATCH(V2204&amp;W2204,$BK$4:$BK$73&amp;$BJ$4:$BJ$73,0))))</f>
        <v>-4.0430703315750931E-2</v>
      </c>
      <c r="AA2204" s="46">
        <f t="shared" si="42"/>
        <v>0.95956929668424906</v>
      </c>
      <c r="AB2204" s="46"/>
    </row>
    <row r="2205" spans="1:28" x14ac:dyDescent="0.25">
      <c r="A2205">
        <v>8461</v>
      </c>
      <c r="B2205" s="1">
        <v>45531.376123090296</v>
      </c>
      <c r="C2205" s="1">
        <v>45531</v>
      </c>
      <c r="D2205" t="s">
        <v>9100</v>
      </c>
      <c r="E2205" t="s">
        <v>9101</v>
      </c>
      <c r="F2205" t="s">
        <v>664</v>
      </c>
      <c r="G2205">
        <v>74</v>
      </c>
      <c r="H2205" t="b">
        <v>0</v>
      </c>
      <c r="I2205" t="s">
        <v>9240</v>
      </c>
      <c r="J2205" t="s">
        <v>9103</v>
      </c>
      <c r="K2205" t="s">
        <v>7</v>
      </c>
      <c r="L2205" t="b">
        <v>0</v>
      </c>
      <c r="M2205" t="s">
        <v>12512</v>
      </c>
      <c r="N2205" t="b">
        <v>0</v>
      </c>
      <c r="O2205" t="b">
        <v>0</v>
      </c>
      <c r="P2205" t="b">
        <v>0</v>
      </c>
      <c r="Q2205" t="b">
        <v>1</v>
      </c>
      <c r="R2205" t="s">
        <v>12513</v>
      </c>
      <c r="S2205">
        <v>40</v>
      </c>
      <c r="T2205" t="b">
        <v>0</v>
      </c>
      <c r="V2205" t="s">
        <v>892</v>
      </c>
      <c r="W2205">
        <v>4</v>
      </c>
      <c r="X2205" s="11">
        <v>77</v>
      </c>
      <c r="Y2205">
        <v>1</v>
      </c>
      <c r="Z2205" s="46" cm="1">
        <f t="array" ref="Z2205">IF(V2205="NA",$AD$2,(INDEX($BL$4:$BL$73,MATCH(V2205&amp;W2205,$BK$4:$BK$73&amp;$BJ$4:$BJ$73,0))))</f>
        <v>1.0498615788681274E-2</v>
      </c>
      <c r="AA2205" s="46">
        <f t="shared" si="42"/>
        <v>1.0104986157886813</v>
      </c>
      <c r="AB2205" s="46"/>
    </row>
    <row r="2206" spans="1:28" x14ac:dyDescent="0.25">
      <c r="A2206">
        <v>8462</v>
      </c>
      <c r="B2206" s="1">
        <v>45531.375869027797</v>
      </c>
      <c r="C2206" s="1">
        <v>45531</v>
      </c>
      <c r="D2206" t="s">
        <v>9100</v>
      </c>
      <c r="E2206" t="s">
        <v>9101</v>
      </c>
      <c r="F2206" t="s">
        <v>664</v>
      </c>
      <c r="G2206">
        <v>71</v>
      </c>
      <c r="H2206" t="b">
        <v>0</v>
      </c>
      <c r="I2206" t="s">
        <v>9240</v>
      </c>
      <c r="J2206" t="s">
        <v>9103</v>
      </c>
      <c r="K2206" t="s">
        <v>7</v>
      </c>
      <c r="L2206" t="b">
        <v>0</v>
      </c>
      <c r="M2206" t="s">
        <v>12514</v>
      </c>
      <c r="N2206" t="b">
        <v>0</v>
      </c>
      <c r="O2206" t="b">
        <v>0</v>
      </c>
      <c r="P2206" t="b">
        <v>0</v>
      </c>
      <c r="Q2206" t="b">
        <v>1</v>
      </c>
      <c r="R2206" t="s">
        <v>12515</v>
      </c>
      <c r="S2206">
        <v>40</v>
      </c>
      <c r="T2206" t="b">
        <v>0</v>
      </c>
      <c r="V2206" t="s">
        <v>886</v>
      </c>
      <c r="W2206">
        <v>4</v>
      </c>
      <c r="X2206" s="11">
        <v>72</v>
      </c>
      <c r="Y2206">
        <v>1</v>
      </c>
      <c r="Z2206" s="46" cm="1">
        <f t="array" ref="Z2206">IF(V2206="NA",$AD$2,(INDEX($BL$4:$BL$73,MATCH(V2206&amp;W2206,$BK$4:$BK$73&amp;$BJ$4:$BJ$73,0))))</f>
        <v>1.0498615788681297E-2</v>
      </c>
      <c r="AA2206" s="46">
        <f t="shared" si="42"/>
        <v>1.0104986157886813</v>
      </c>
      <c r="AB2206" s="46"/>
    </row>
    <row r="2207" spans="1:28" x14ac:dyDescent="0.25">
      <c r="A2207">
        <v>8463</v>
      </c>
      <c r="B2207" s="1">
        <v>45531.375627592599</v>
      </c>
      <c r="C2207" s="1">
        <v>45531</v>
      </c>
      <c r="D2207" t="s">
        <v>9100</v>
      </c>
      <c r="E2207" t="s">
        <v>9101</v>
      </c>
      <c r="F2207" t="s">
        <v>664</v>
      </c>
      <c r="G2207">
        <v>89</v>
      </c>
      <c r="H2207" t="b">
        <v>0</v>
      </c>
      <c r="I2207" t="s">
        <v>9240</v>
      </c>
      <c r="J2207" t="s">
        <v>9103</v>
      </c>
      <c r="K2207" t="s">
        <v>7</v>
      </c>
      <c r="L2207" t="b">
        <v>0</v>
      </c>
      <c r="M2207" t="s">
        <v>12516</v>
      </c>
      <c r="N2207" t="b">
        <v>0</v>
      </c>
      <c r="O2207" t="b">
        <v>0</v>
      </c>
      <c r="P2207" t="b">
        <v>0</v>
      </c>
      <c r="Q2207" t="b">
        <v>1</v>
      </c>
      <c r="R2207" t="s">
        <v>12517</v>
      </c>
      <c r="S2207">
        <v>40</v>
      </c>
      <c r="T2207" t="b">
        <v>0</v>
      </c>
      <c r="V2207" t="s">
        <v>8</v>
      </c>
      <c r="W2207" t="s">
        <v>8</v>
      </c>
      <c r="X2207" s="11">
        <v>92</v>
      </c>
      <c r="Y2207">
        <v>1</v>
      </c>
      <c r="Z2207" s="46" cm="1">
        <f t="array" ref="Z2207">IF(V2207="NA",$AD$2,(INDEX($BL$4:$BL$73,MATCH(V2207&amp;W2207,$BK$4:$BK$73&amp;$BJ$4:$BJ$73,0))))</f>
        <v>-4.0430703315750931E-2</v>
      </c>
      <c r="AA2207" s="46">
        <f t="shared" si="42"/>
        <v>0.95956929668424906</v>
      </c>
      <c r="AB2207" s="46"/>
    </row>
    <row r="2208" spans="1:28" x14ac:dyDescent="0.25">
      <c r="A2208">
        <v>8464</v>
      </c>
      <c r="B2208" s="1">
        <v>45531.375302233799</v>
      </c>
      <c r="C2208" s="1">
        <v>45531</v>
      </c>
      <c r="D2208" t="s">
        <v>9100</v>
      </c>
      <c r="E2208" t="s">
        <v>9101</v>
      </c>
      <c r="F2208" t="s">
        <v>664</v>
      </c>
      <c r="G2208">
        <v>70</v>
      </c>
      <c r="H2208" t="b">
        <v>0</v>
      </c>
      <c r="I2208" t="s">
        <v>9240</v>
      </c>
      <c r="J2208" t="s">
        <v>9103</v>
      </c>
      <c r="K2208" t="s">
        <v>7</v>
      </c>
      <c r="L2208" t="b">
        <v>0</v>
      </c>
      <c r="M2208" t="s">
        <v>12518</v>
      </c>
      <c r="N2208" t="b">
        <v>0</v>
      </c>
      <c r="O2208" t="b">
        <v>0</v>
      </c>
      <c r="P2208" t="b">
        <v>0</v>
      </c>
      <c r="Q2208" t="b">
        <v>1</v>
      </c>
      <c r="R2208" t="s">
        <v>12519</v>
      </c>
      <c r="S2208">
        <v>40</v>
      </c>
      <c r="T2208" t="b">
        <v>0</v>
      </c>
      <c r="V2208" t="s">
        <v>888</v>
      </c>
      <c r="W2208">
        <v>4</v>
      </c>
      <c r="X2208" s="11">
        <v>72</v>
      </c>
      <c r="Y2208">
        <v>1</v>
      </c>
      <c r="Z2208" s="46" cm="1">
        <f t="array" ref="Z2208">IF(V2208="NA",$AD$2,(INDEX($BL$4:$BL$73,MATCH(V2208&amp;W2208,$BK$4:$BK$73&amp;$BJ$4:$BJ$73,0))))</f>
        <v>1.0498615788681257E-2</v>
      </c>
      <c r="AA2208" s="46">
        <f t="shared" si="42"/>
        <v>1.0104986157886813</v>
      </c>
      <c r="AB2208" s="46"/>
    </row>
    <row r="2209" spans="1:28" x14ac:dyDescent="0.25">
      <c r="A2209">
        <v>8465</v>
      </c>
      <c r="B2209" s="1">
        <v>45531.374997326398</v>
      </c>
      <c r="C2209" s="1">
        <v>45531</v>
      </c>
      <c r="D2209" t="s">
        <v>9100</v>
      </c>
      <c r="E2209" t="s">
        <v>9101</v>
      </c>
      <c r="F2209" t="s">
        <v>790</v>
      </c>
      <c r="G2209">
        <v>77</v>
      </c>
      <c r="H2209" t="b">
        <v>0</v>
      </c>
      <c r="I2209" t="s">
        <v>9240</v>
      </c>
      <c r="J2209" t="s">
        <v>9103</v>
      </c>
      <c r="K2209" t="s">
        <v>7</v>
      </c>
      <c r="L2209" t="b">
        <v>0</v>
      </c>
      <c r="M2209" t="s">
        <v>12520</v>
      </c>
      <c r="N2209" t="b">
        <v>0</v>
      </c>
      <c r="O2209" t="b">
        <v>0</v>
      </c>
      <c r="P2209" t="b">
        <v>0</v>
      </c>
      <c r="Q2209" t="b">
        <v>1</v>
      </c>
      <c r="R2209" t="s">
        <v>12521</v>
      </c>
      <c r="S2209">
        <v>40</v>
      </c>
      <c r="T2209" t="b">
        <v>0</v>
      </c>
      <c r="V2209" t="s">
        <v>8</v>
      </c>
      <c r="W2209" t="s">
        <v>8</v>
      </c>
      <c r="X2209" s="11">
        <v>77</v>
      </c>
      <c r="Y2209">
        <v>1</v>
      </c>
      <c r="Z2209" s="46" cm="1">
        <f t="array" ref="Z2209">IF(V2209="NA",$AD$2,(INDEX($BL$4:$BL$73,MATCH(V2209&amp;W2209,$BK$4:$BK$73&amp;$BJ$4:$BJ$73,0))))</f>
        <v>-4.0430703315750931E-2</v>
      </c>
      <c r="AA2209" s="46">
        <f t="shared" si="42"/>
        <v>0.95956929668424906</v>
      </c>
      <c r="AB2209" s="46"/>
    </row>
    <row r="2210" spans="1:28" x14ac:dyDescent="0.25">
      <c r="A2210">
        <v>8466</v>
      </c>
      <c r="B2210" s="1">
        <v>45531.374647777797</v>
      </c>
      <c r="C2210" s="1">
        <v>45531</v>
      </c>
      <c r="D2210" t="s">
        <v>9100</v>
      </c>
      <c r="E2210" t="s">
        <v>9101</v>
      </c>
      <c r="F2210" t="s">
        <v>664</v>
      </c>
      <c r="G2210">
        <v>71</v>
      </c>
      <c r="H2210" t="b">
        <v>0</v>
      </c>
      <c r="I2210" t="s">
        <v>9240</v>
      </c>
      <c r="J2210" t="s">
        <v>9103</v>
      </c>
      <c r="K2210" t="s">
        <v>7</v>
      </c>
      <c r="L2210" t="b">
        <v>0</v>
      </c>
      <c r="M2210" t="s">
        <v>6636</v>
      </c>
      <c r="N2210" t="b">
        <v>0</v>
      </c>
      <c r="O2210" t="b">
        <v>0</v>
      </c>
      <c r="P2210" t="b">
        <v>0</v>
      </c>
      <c r="Q2210" t="b">
        <v>1</v>
      </c>
      <c r="R2210" t="s">
        <v>1203</v>
      </c>
      <c r="S2210">
        <v>40</v>
      </c>
      <c r="T2210" t="b">
        <v>0</v>
      </c>
      <c r="V2210" t="s">
        <v>743</v>
      </c>
      <c r="W2210">
        <v>4</v>
      </c>
      <c r="X2210" s="11">
        <v>72</v>
      </c>
      <c r="Y2210">
        <v>1</v>
      </c>
      <c r="Z2210" s="46" cm="1">
        <f t="array" ref="Z2210">IF(V2210="NA",$AD$2,(INDEX($BL$4:$BL$73,MATCH(V2210&amp;W2210,$BK$4:$BK$73&amp;$BJ$4:$BJ$73,0))))</f>
        <v>1.1678733304575811E-2</v>
      </c>
      <c r="AA2210" s="46">
        <f t="shared" si="42"/>
        <v>1.0116787333045758</v>
      </c>
      <c r="AB2210" s="46"/>
    </row>
    <row r="2211" spans="1:28" x14ac:dyDescent="0.25">
      <c r="A2211">
        <v>8473</v>
      </c>
      <c r="B2211" s="1">
        <v>45531.3717808449</v>
      </c>
      <c r="C2211" s="1">
        <v>45531</v>
      </c>
      <c r="D2211" t="s">
        <v>9100</v>
      </c>
      <c r="E2211" t="s">
        <v>9101</v>
      </c>
      <c r="F2211" t="s">
        <v>790</v>
      </c>
      <c r="G2211">
        <v>72</v>
      </c>
      <c r="H2211" t="b">
        <v>0</v>
      </c>
      <c r="I2211" t="s">
        <v>9240</v>
      </c>
      <c r="J2211" t="s">
        <v>9103</v>
      </c>
      <c r="K2211" t="s">
        <v>7</v>
      </c>
      <c r="L2211" t="b">
        <v>0</v>
      </c>
      <c r="M2211" t="s">
        <v>12522</v>
      </c>
      <c r="N2211" t="b">
        <v>0</v>
      </c>
      <c r="O2211" t="b">
        <v>0</v>
      </c>
      <c r="P2211" t="b">
        <v>0</v>
      </c>
      <c r="Q2211" t="b">
        <v>1</v>
      </c>
      <c r="R2211" t="s">
        <v>12523</v>
      </c>
      <c r="S2211">
        <v>40</v>
      </c>
      <c r="T2211" t="b">
        <v>0</v>
      </c>
      <c r="V2211" t="s">
        <v>886</v>
      </c>
      <c r="W2211">
        <v>4</v>
      </c>
      <c r="X2211" s="11">
        <v>72</v>
      </c>
      <c r="Y2211">
        <v>1</v>
      </c>
      <c r="Z2211" s="46" cm="1">
        <f t="array" ref="Z2211">IF(V2211="NA",$AD$2,(INDEX($BL$4:$BL$73,MATCH(V2211&amp;W2211,$BK$4:$BK$73&amp;$BJ$4:$BJ$73,0))))</f>
        <v>1.0498615788681297E-2</v>
      </c>
      <c r="AA2211" s="46">
        <f t="shared" si="42"/>
        <v>1.0104986157886813</v>
      </c>
      <c r="AB2211" s="46"/>
    </row>
    <row r="2212" spans="1:28" x14ac:dyDescent="0.25">
      <c r="A2212">
        <v>8475</v>
      </c>
      <c r="B2212" s="1">
        <v>45531.371231458303</v>
      </c>
      <c r="C2212" s="1">
        <v>45531</v>
      </c>
      <c r="D2212" t="s">
        <v>9100</v>
      </c>
      <c r="E2212" t="s">
        <v>9101</v>
      </c>
      <c r="F2212" t="s">
        <v>664</v>
      </c>
      <c r="G2212">
        <v>75</v>
      </c>
      <c r="H2212" t="b">
        <v>0</v>
      </c>
      <c r="I2212" t="s">
        <v>9240</v>
      </c>
      <c r="J2212" t="s">
        <v>9103</v>
      </c>
      <c r="K2212" t="s">
        <v>7</v>
      </c>
      <c r="L2212" t="b">
        <v>0</v>
      </c>
      <c r="M2212" t="s">
        <v>12524</v>
      </c>
      <c r="N2212" t="b">
        <v>0</v>
      </c>
      <c r="O2212" t="b">
        <v>0</v>
      </c>
      <c r="P2212" t="b">
        <v>0</v>
      </c>
      <c r="Q2212" t="b">
        <v>1</v>
      </c>
      <c r="R2212" t="s">
        <v>12525</v>
      </c>
      <c r="S2212">
        <v>40</v>
      </c>
      <c r="T2212" t="b">
        <v>0</v>
      </c>
      <c r="V2212" t="s">
        <v>886</v>
      </c>
      <c r="W2212">
        <v>4</v>
      </c>
      <c r="X2212" s="11">
        <v>77</v>
      </c>
      <c r="Y2212">
        <v>1</v>
      </c>
      <c r="Z2212" s="46" cm="1">
        <f t="array" ref="Z2212">IF(V2212="NA",$AD$2,(INDEX($BL$4:$BL$73,MATCH(V2212&amp;W2212,$BK$4:$BK$73&amp;$BJ$4:$BJ$73,0))))</f>
        <v>1.0498615788681297E-2</v>
      </c>
      <c r="AA2212" s="46">
        <f t="shared" si="42"/>
        <v>1.0104986157886813</v>
      </c>
      <c r="AB2212" s="46"/>
    </row>
    <row r="2213" spans="1:28" x14ac:dyDescent="0.25">
      <c r="A2213">
        <v>8476</v>
      </c>
      <c r="B2213" s="1">
        <v>45531.3709358333</v>
      </c>
      <c r="C2213" s="1">
        <v>45531</v>
      </c>
      <c r="D2213" t="s">
        <v>9100</v>
      </c>
      <c r="E2213" t="s">
        <v>9101</v>
      </c>
      <c r="F2213" t="s">
        <v>664</v>
      </c>
      <c r="G2213">
        <v>80</v>
      </c>
      <c r="H2213" t="b">
        <v>0</v>
      </c>
      <c r="I2213" t="s">
        <v>9240</v>
      </c>
      <c r="J2213" t="s">
        <v>9103</v>
      </c>
      <c r="K2213" t="s">
        <v>7</v>
      </c>
      <c r="L2213" t="b">
        <v>0</v>
      </c>
      <c r="M2213" t="s">
        <v>12526</v>
      </c>
      <c r="N2213" t="b">
        <v>0</v>
      </c>
      <c r="O2213" t="b">
        <v>0</v>
      </c>
      <c r="P2213" t="b">
        <v>0</v>
      </c>
      <c r="Q2213" t="b">
        <v>1</v>
      </c>
      <c r="R2213" t="s">
        <v>12527</v>
      </c>
      <c r="S2213">
        <v>40</v>
      </c>
      <c r="T2213" t="b">
        <v>0</v>
      </c>
      <c r="V2213" t="s">
        <v>892</v>
      </c>
      <c r="W2213">
        <v>4</v>
      </c>
      <c r="X2213" s="11">
        <v>82</v>
      </c>
      <c r="Y2213">
        <v>1</v>
      </c>
      <c r="Z2213" s="46" cm="1">
        <f t="array" ref="Z2213">IF(V2213="NA",$AD$2,(INDEX($BL$4:$BL$73,MATCH(V2213&amp;W2213,$BK$4:$BK$73&amp;$BJ$4:$BJ$73,0))))</f>
        <v>1.0498615788681274E-2</v>
      </c>
      <c r="AA2213" s="46">
        <f t="shared" si="42"/>
        <v>1.0104986157886813</v>
      </c>
      <c r="AB2213" s="46"/>
    </row>
    <row r="2214" spans="1:28" x14ac:dyDescent="0.25">
      <c r="A2214">
        <v>8477</v>
      </c>
      <c r="B2214" s="1">
        <v>45531.370571446801</v>
      </c>
      <c r="C2214" s="1">
        <v>45531</v>
      </c>
      <c r="D2214" t="s">
        <v>9100</v>
      </c>
      <c r="E2214" t="s">
        <v>9101</v>
      </c>
      <c r="F2214" t="s">
        <v>790</v>
      </c>
      <c r="G2214">
        <v>87</v>
      </c>
      <c r="H2214" t="b">
        <v>0</v>
      </c>
      <c r="I2214" t="s">
        <v>9240</v>
      </c>
      <c r="J2214" t="s">
        <v>9103</v>
      </c>
      <c r="K2214" t="s">
        <v>7</v>
      </c>
      <c r="L2214" t="b">
        <v>0</v>
      </c>
      <c r="M2214" t="s">
        <v>12528</v>
      </c>
      <c r="N2214" t="b">
        <v>0</v>
      </c>
      <c r="O2214" t="b">
        <v>0</v>
      </c>
      <c r="P2214" t="b">
        <v>0</v>
      </c>
      <c r="Q2214" t="b">
        <v>1</v>
      </c>
      <c r="R2214" t="s">
        <v>12529</v>
      </c>
      <c r="S2214">
        <v>40</v>
      </c>
      <c r="T2214" t="b">
        <v>0</v>
      </c>
      <c r="V2214" t="s">
        <v>658</v>
      </c>
      <c r="W2214">
        <v>4</v>
      </c>
      <c r="X2214" s="11">
        <v>87</v>
      </c>
      <c r="Y2214">
        <v>1</v>
      </c>
      <c r="Z2214" s="46" cm="1">
        <f t="array" ref="Z2214">IF(V2214="NA",$AD$2,(INDEX($BL$4:$BL$73,MATCH(V2214&amp;W2214,$BK$4:$BK$73&amp;$BJ$4:$BJ$73,0))))</f>
        <v>1.1678733304575896E-2</v>
      </c>
      <c r="AA2214" s="46">
        <f t="shared" si="42"/>
        <v>1.0116787333045758</v>
      </c>
      <c r="AB2214" s="46"/>
    </row>
    <row r="2215" spans="1:28" x14ac:dyDescent="0.25">
      <c r="A2215">
        <v>8478</v>
      </c>
      <c r="B2215" s="1">
        <v>45531.370320891197</v>
      </c>
      <c r="C2215" s="1">
        <v>45531</v>
      </c>
      <c r="D2215" t="s">
        <v>9100</v>
      </c>
      <c r="E2215" t="s">
        <v>9101</v>
      </c>
      <c r="F2215" t="s">
        <v>664</v>
      </c>
      <c r="G2215">
        <v>73</v>
      </c>
      <c r="H2215" t="b">
        <v>0</v>
      </c>
      <c r="I2215" t="s">
        <v>9240</v>
      </c>
      <c r="J2215" t="s">
        <v>9103</v>
      </c>
      <c r="K2215" t="s">
        <v>7</v>
      </c>
      <c r="L2215" t="b">
        <v>0</v>
      </c>
      <c r="M2215" t="s">
        <v>6635</v>
      </c>
      <c r="N2215" t="b">
        <v>0</v>
      </c>
      <c r="O2215" t="b">
        <v>0</v>
      </c>
      <c r="P2215" t="b">
        <v>0</v>
      </c>
      <c r="Q2215" t="b">
        <v>1</v>
      </c>
      <c r="R2215" t="s">
        <v>2525</v>
      </c>
      <c r="S2215">
        <v>40</v>
      </c>
      <c r="T2215" t="b">
        <v>0</v>
      </c>
      <c r="V2215" t="s">
        <v>889</v>
      </c>
      <c r="W2215">
        <v>4</v>
      </c>
      <c r="X2215" s="11">
        <v>77</v>
      </c>
      <c r="Y2215">
        <v>1</v>
      </c>
      <c r="Z2215" s="46" cm="1">
        <f t="array" ref="Z2215">IF(V2215="NA",$AD$2,(INDEX($BL$4:$BL$73,MATCH(V2215&amp;W2215,$BK$4:$BK$73&amp;$BJ$4:$BJ$73,0))))</f>
        <v>1.0498615788681227E-2</v>
      </c>
      <c r="AA2215" s="46">
        <f t="shared" si="42"/>
        <v>1.0104986157886813</v>
      </c>
      <c r="AB2215" s="46"/>
    </row>
    <row r="2216" spans="1:28" x14ac:dyDescent="0.25">
      <c r="A2216">
        <v>8482</v>
      </c>
      <c r="B2216" s="1">
        <v>45531.3683719213</v>
      </c>
      <c r="C2216" s="1">
        <v>45531</v>
      </c>
      <c r="D2216" t="s">
        <v>9100</v>
      </c>
      <c r="E2216" t="s">
        <v>9101</v>
      </c>
      <c r="F2216" t="s">
        <v>664</v>
      </c>
      <c r="G2216">
        <v>72</v>
      </c>
      <c r="H2216" t="b">
        <v>0</v>
      </c>
      <c r="I2216" t="s">
        <v>9240</v>
      </c>
      <c r="J2216" t="s">
        <v>9103</v>
      </c>
      <c r="K2216" t="s">
        <v>7</v>
      </c>
      <c r="L2216" t="b">
        <v>0</v>
      </c>
      <c r="M2216" t="s">
        <v>12530</v>
      </c>
      <c r="N2216" t="b">
        <v>0</v>
      </c>
      <c r="O2216" t="b">
        <v>0</v>
      </c>
      <c r="P2216" t="b">
        <v>0</v>
      </c>
      <c r="Q2216" t="b">
        <v>1</v>
      </c>
      <c r="R2216" t="s">
        <v>12531</v>
      </c>
      <c r="S2216">
        <v>40</v>
      </c>
      <c r="T2216" t="b">
        <v>0</v>
      </c>
      <c r="V2216" t="s">
        <v>888</v>
      </c>
      <c r="W2216">
        <v>4</v>
      </c>
      <c r="X2216" s="11">
        <v>72</v>
      </c>
      <c r="Y2216">
        <v>1</v>
      </c>
      <c r="Z2216" s="46" cm="1">
        <f t="array" ref="Z2216">IF(V2216="NA",$AD$2,(INDEX($BL$4:$BL$73,MATCH(V2216&amp;W2216,$BK$4:$BK$73&amp;$BJ$4:$BJ$73,0))))</f>
        <v>1.0498615788681257E-2</v>
      </c>
      <c r="AA2216" s="46">
        <f t="shared" si="42"/>
        <v>1.0104986157886813</v>
      </c>
      <c r="AB2216" s="46"/>
    </row>
    <row r="2217" spans="1:28" x14ac:dyDescent="0.25">
      <c r="A2217">
        <v>8491</v>
      </c>
      <c r="B2217" s="1">
        <v>45531.366613009297</v>
      </c>
      <c r="C2217" s="1">
        <v>45531</v>
      </c>
      <c r="D2217" t="s">
        <v>9100</v>
      </c>
      <c r="E2217" t="s">
        <v>9101</v>
      </c>
      <c r="F2217" t="s">
        <v>664</v>
      </c>
      <c r="G2217">
        <v>88</v>
      </c>
      <c r="H2217" t="b">
        <v>0</v>
      </c>
      <c r="I2217" t="s">
        <v>9240</v>
      </c>
      <c r="J2217" t="s">
        <v>9103</v>
      </c>
      <c r="K2217" t="s">
        <v>7</v>
      </c>
      <c r="L2217" t="b">
        <v>0</v>
      </c>
      <c r="M2217" t="s">
        <v>6634</v>
      </c>
      <c r="N2217" t="b">
        <v>0</v>
      </c>
      <c r="O2217" t="b">
        <v>0</v>
      </c>
      <c r="P2217" t="b">
        <v>0</v>
      </c>
      <c r="Q2217" t="b">
        <v>1</v>
      </c>
      <c r="R2217" t="s">
        <v>2521</v>
      </c>
      <c r="S2217">
        <v>40</v>
      </c>
      <c r="T2217" t="b">
        <v>0</v>
      </c>
      <c r="V2217" t="s">
        <v>8</v>
      </c>
      <c r="W2217" t="s">
        <v>8</v>
      </c>
      <c r="X2217" s="11">
        <v>92</v>
      </c>
      <c r="Y2217">
        <v>1</v>
      </c>
      <c r="Z2217" s="46" cm="1">
        <f t="array" ref="Z2217">IF(V2217="NA",$AD$2,(INDEX($BL$4:$BL$73,MATCH(V2217&amp;W2217,$BK$4:$BK$73&amp;$BJ$4:$BJ$73,0))))</f>
        <v>-4.0430703315750931E-2</v>
      </c>
      <c r="AA2217" s="46">
        <f t="shared" si="42"/>
        <v>0.95956929668424906</v>
      </c>
      <c r="AB2217" s="46"/>
    </row>
    <row r="2218" spans="1:28" x14ac:dyDescent="0.25">
      <c r="A2218">
        <v>8492</v>
      </c>
      <c r="B2218" s="1">
        <v>45531.366284814801</v>
      </c>
      <c r="C2218" s="1">
        <v>45531</v>
      </c>
      <c r="D2218" t="s">
        <v>9100</v>
      </c>
      <c r="E2218" t="s">
        <v>9101</v>
      </c>
      <c r="F2218" t="s">
        <v>790</v>
      </c>
      <c r="G2218">
        <v>74</v>
      </c>
      <c r="H2218" t="b">
        <v>0</v>
      </c>
      <c r="I2218" t="s">
        <v>9240</v>
      </c>
      <c r="J2218" t="s">
        <v>9103</v>
      </c>
      <c r="K2218" t="s">
        <v>7</v>
      </c>
      <c r="L2218" t="b">
        <v>0</v>
      </c>
      <c r="M2218" t="s">
        <v>12532</v>
      </c>
      <c r="N2218" t="b">
        <v>0</v>
      </c>
      <c r="O2218" t="b">
        <v>0</v>
      </c>
      <c r="P2218" t="b">
        <v>0</v>
      </c>
      <c r="Q2218" t="b">
        <v>1</v>
      </c>
      <c r="R2218" t="s">
        <v>12533</v>
      </c>
      <c r="S2218">
        <v>40</v>
      </c>
      <c r="T2218" t="b">
        <v>0</v>
      </c>
      <c r="V2218" t="s">
        <v>658</v>
      </c>
      <c r="W2218">
        <v>5</v>
      </c>
      <c r="X2218" s="11">
        <v>77</v>
      </c>
      <c r="Y2218">
        <v>1</v>
      </c>
      <c r="Z2218" s="46" cm="1">
        <f t="array" ref="Z2218">IF(V2218="NA",$AD$2,(INDEX($BL$4:$BL$73,MATCH(V2218&amp;W2218,$BK$4:$BK$73&amp;$BJ$4:$BJ$73,0))))</f>
        <v>2.9563914871896181E-3</v>
      </c>
      <c r="AA2218" s="46">
        <f t="shared" si="42"/>
        <v>1.0029563914871895</v>
      </c>
      <c r="AB2218" s="46"/>
    </row>
    <row r="2219" spans="1:28" x14ac:dyDescent="0.25">
      <c r="A2219">
        <v>8493</v>
      </c>
      <c r="B2219" s="1">
        <v>45531.366017280103</v>
      </c>
      <c r="C2219" s="1">
        <v>45531</v>
      </c>
      <c r="D2219" t="s">
        <v>9100</v>
      </c>
      <c r="E2219" t="s">
        <v>9101</v>
      </c>
      <c r="F2219" t="s">
        <v>664</v>
      </c>
      <c r="G2219">
        <v>79</v>
      </c>
      <c r="H2219" t="b">
        <v>0</v>
      </c>
      <c r="I2219" t="s">
        <v>9240</v>
      </c>
      <c r="J2219" t="s">
        <v>9103</v>
      </c>
      <c r="K2219" t="s">
        <v>7</v>
      </c>
      <c r="L2219" t="b">
        <v>0</v>
      </c>
      <c r="M2219" t="s">
        <v>12534</v>
      </c>
      <c r="N2219" t="b">
        <v>0</v>
      </c>
      <c r="O2219" t="b">
        <v>0</v>
      </c>
      <c r="P2219" t="b">
        <v>0</v>
      </c>
      <c r="Q2219" t="b">
        <v>1</v>
      </c>
      <c r="R2219" t="s">
        <v>12535</v>
      </c>
      <c r="S2219">
        <v>40</v>
      </c>
      <c r="T2219" t="b">
        <v>0</v>
      </c>
      <c r="V2219" t="s">
        <v>889</v>
      </c>
      <c r="W2219">
        <v>4</v>
      </c>
      <c r="X2219" s="11">
        <v>82</v>
      </c>
      <c r="Y2219">
        <v>1</v>
      </c>
      <c r="Z2219" s="46" cm="1">
        <f t="array" ref="Z2219">IF(V2219="NA",$AD$2,(INDEX($BL$4:$BL$73,MATCH(V2219&amp;W2219,$BK$4:$BK$73&amp;$BJ$4:$BJ$73,0))))</f>
        <v>1.0498615788681227E-2</v>
      </c>
      <c r="AA2219" s="46">
        <f t="shared" si="42"/>
        <v>1.0104986157886813</v>
      </c>
      <c r="AB2219" s="46"/>
    </row>
    <row r="2220" spans="1:28" x14ac:dyDescent="0.25">
      <c r="A2220">
        <v>8494</v>
      </c>
      <c r="B2220" s="1">
        <v>45531.365737766202</v>
      </c>
      <c r="C2220" s="1">
        <v>45531</v>
      </c>
      <c r="D2220" t="s">
        <v>9100</v>
      </c>
      <c r="E2220" t="s">
        <v>9101</v>
      </c>
      <c r="F2220" t="s">
        <v>664</v>
      </c>
      <c r="G2220">
        <v>79</v>
      </c>
      <c r="H2220" t="b">
        <v>0</v>
      </c>
      <c r="I2220" t="s">
        <v>9240</v>
      </c>
      <c r="J2220" t="s">
        <v>9103</v>
      </c>
      <c r="K2220" t="s">
        <v>7</v>
      </c>
      <c r="L2220" t="b">
        <v>0</v>
      </c>
      <c r="M2220" t="s">
        <v>12536</v>
      </c>
      <c r="N2220" t="b">
        <v>0</v>
      </c>
      <c r="O2220" t="b">
        <v>0</v>
      </c>
      <c r="P2220" t="b">
        <v>0</v>
      </c>
      <c r="Q2220" t="b">
        <v>1</v>
      </c>
      <c r="R2220" t="s">
        <v>12537</v>
      </c>
      <c r="S2220">
        <v>40</v>
      </c>
      <c r="T2220" t="b">
        <v>0</v>
      </c>
      <c r="V2220" t="s">
        <v>892</v>
      </c>
      <c r="W2220">
        <v>5</v>
      </c>
      <c r="X2220" s="11">
        <v>82</v>
      </c>
      <c r="Y2220">
        <v>1</v>
      </c>
      <c r="Z2220" s="46" cm="1">
        <f t="array" ref="Z2220">IF(V2220="NA",$AD$2,(INDEX($BL$4:$BL$73,MATCH(V2220&amp;W2220,$BK$4:$BK$73&amp;$BJ$4:$BJ$73,0))))</f>
        <v>4.1970782120221983E-2</v>
      </c>
      <c r="AA2220" s="46">
        <f t="shared" si="42"/>
        <v>1.041970782120222</v>
      </c>
      <c r="AB2220" s="46"/>
    </row>
    <row r="2221" spans="1:28" x14ac:dyDescent="0.25">
      <c r="A2221">
        <v>8495</v>
      </c>
      <c r="B2221" s="1">
        <v>45531.365449305602</v>
      </c>
      <c r="C2221" s="1">
        <v>45531</v>
      </c>
      <c r="D2221" t="s">
        <v>9100</v>
      </c>
      <c r="E2221" t="s">
        <v>9101</v>
      </c>
      <c r="F2221" t="s">
        <v>664</v>
      </c>
      <c r="G2221">
        <v>80</v>
      </c>
      <c r="H2221" t="b">
        <v>0</v>
      </c>
      <c r="I2221" t="s">
        <v>9240</v>
      </c>
      <c r="J2221" t="s">
        <v>9103</v>
      </c>
      <c r="K2221" t="s">
        <v>7</v>
      </c>
      <c r="L2221" t="b">
        <v>0</v>
      </c>
      <c r="M2221" t="s">
        <v>12538</v>
      </c>
      <c r="N2221" t="b">
        <v>0</v>
      </c>
      <c r="O2221" t="b">
        <v>0</v>
      </c>
      <c r="P2221" t="b">
        <v>0</v>
      </c>
      <c r="Q2221" t="b">
        <v>1</v>
      </c>
      <c r="R2221" t="s">
        <v>12539</v>
      </c>
      <c r="S2221">
        <v>40</v>
      </c>
      <c r="T2221" t="b">
        <v>0</v>
      </c>
      <c r="V2221" t="s">
        <v>892</v>
      </c>
      <c r="W2221">
        <v>4</v>
      </c>
      <c r="X2221" s="11">
        <v>82</v>
      </c>
      <c r="Y2221">
        <v>1</v>
      </c>
      <c r="Z2221" s="46" cm="1">
        <f t="array" ref="Z2221">IF(V2221="NA",$AD$2,(INDEX($BL$4:$BL$73,MATCH(V2221&amp;W2221,$BK$4:$BK$73&amp;$BJ$4:$BJ$73,0))))</f>
        <v>1.0498615788681274E-2</v>
      </c>
      <c r="AA2221" s="46">
        <f t="shared" si="42"/>
        <v>1.0104986157886813</v>
      </c>
      <c r="AB2221" s="46"/>
    </row>
    <row r="2222" spans="1:28" x14ac:dyDescent="0.25">
      <c r="A2222">
        <v>8496</v>
      </c>
      <c r="B2222" s="1">
        <v>45531.364906713003</v>
      </c>
      <c r="C2222" s="1">
        <v>45531</v>
      </c>
      <c r="D2222" t="s">
        <v>9100</v>
      </c>
      <c r="E2222" t="s">
        <v>9101</v>
      </c>
      <c r="F2222" t="s">
        <v>664</v>
      </c>
      <c r="G2222">
        <v>77</v>
      </c>
      <c r="H2222" t="b">
        <v>0</v>
      </c>
      <c r="I2222" t="s">
        <v>9240</v>
      </c>
      <c r="J2222" t="s">
        <v>9103</v>
      </c>
      <c r="K2222" t="s">
        <v>7</v>
      </c>
      <c r="L2222" t="b">
        <v>0</v>
      </c>
      <c r="M2222" t="s">
        <v>12540</v>
      </c>
      <c r="N2222" t="b">
        <v>0</v>
      </c>
      <c r="O2222" t="b">
        <v>0</v>
      </c>
      <c r="P2222" t="b">
        <v>0</v>
      </c>
      <c r="Q2222" t="b">
        <v>1</v>
      </c>
      <c r="R2222" t="s">
        <v>12541</v>
      </c>
      <c r="S2222">
        <v>40</v>
      </c>
      <c r="T2222" t="b">
        <v>0</v>
      </c>
      <c r="V2222" t="s">
        <v>658</v>
      </c>
      <c r="W2222">
        <v>4</v>
      </c>
      <c r="X2222" s="11">
        <v>77</v>
      </c>
      <c r="Y2222">
        <v>1</v>
      </c>
      <c r="Z2222" s="46" cm="1">
        <f t="array" ref="Z2222">IF(V2222="NA",$AD$2,(INDEX($BL$4:$BL$73,MATCH(V2222&amp;W2222,$BK$4:$BK$73&amp;$BJ$4:$BJ$73,0))))</f>
        <v>1.1678733304575896E-2</v>
      </c>
      <c r="AA2222" s="46">
        <f t="shared" si="42"/>
        <v>1.0116787333045758</v>
      </c>
      <c r="AB2222" s="46"/>
    </row>
    <row r="2223" spans="1:28" x14ac:dyDescent="0.25">
      <c r="A2223">
        <v>8497</v>
      </c>
      <c r="B2223" s="1">
        <v>45531.363750752302</v>
      </c>
      <c r="C2223" s="1">
        <v>45531</v>
      </c>
      <c r="D2223" t="s">
        <v>9100</v>
      </c>
      <c r="E2223" t="s">
        <v>9101</v>
      </c>
      <c r="F2223" t="s">
        <v>790</v>
      </c>
      <c r="G2223">
        <v>72</v>
      </c>
      <c r="H2223" t="b">
        <v>0</v>
      </c>
      <c r="I2223" t="s">
        <v>9240</v>
      </c>
      <c r="J2223" t="s">
        <v>9711</v>
      </c>
      <c r="K2223" t="s">
        <v>7</v>
      </c>
      <c r="L2223" t="b">
        <v>0</v>
      </c>
      <c r="M2223" t="s">
        <v>6633</v>
      </c>
      <c r="N2223" t="b">
        <v>0</v>
      </c>
      <c r="O2223" t="b">
        <v>0</v>
      </c>
      <c r="P2223" t="b">
        <v>0</v>
      </c>
      <c r="Q2223" t="b">
        <v>1</v>
      </c>
      <c r="R2223" t="s">
        <v>1200</v>
      </c>
      <c r="S2223">
        <v>40</v>
      </c>
      <c r="T2223" t="b">
        <v>0</v>
      </c>
      <c r="V2223" t="s">
        <v>8</v>
      </c>
      <c r="W2223" t="s">
        <v>8</v>
      </c>
      <c r="X2223" s="11">
        <v>72</v>
      </c>
      <c r="Y2223">
        <v>1</v>
      </c>
      <c r="Z2223" s="46" cm="1">
        <f t="array" ref="Z2223">IF(V2223="NA",$AD$2,(INDEX($BL$4:$BL$73,MATCH(V2223&amp;W2223,$BK$4:$BK$73&amp;$BJ$4:$BJ$73,0))))</f>
        <v>-4.0430703315750931E-2</v>
      </c>
      <c r="AA2223" s="46">
        <f t="shared" si="42"/>
        <v>0.95956929668424906</v>
      </c>
      <c r="AB2223" s="46"/>
    </row>
    <row r="2224" spans="1:28" x14ac:dyDescent="0.25">
      <c r="A2224">
        <v>8503</v>
      </c>
      <c r="B2224" s="1">
        <v>45531.3623936574</v>
      </c>
      <c r="C2224" s="1">
        <v>45531</v>
      </c>
      <c r="D2224" t="s">
        <v>9100</v>
      </c>
      <c r="E2224" t="s">
        <v>9101</v>
      </c>
      <c r="F2224" t="s">
        <v>790</v>
      </c>
      <c r="G2224">
        <v>70</v>
      </c>
      <c r="H2224" t="b">
        <v>0</v>
      </c>
      <c r="I2224" t="s">
        <v>9240</v>
      </c>
      <c r="J2224" t="s">
        <v>9711</v>
      </c>
      <c r="K2224" t="s">
        <v>7</v>
      </c>
      <c r="L2224" t="b">
        <v>0</v>
      </c>
      <c r="M2224" t="s">
        <v>6632</v>
      </c>
      <c r="N2224" t="b">
        <v>0</v>
      </c>
      <c r="O2224" t="b">
        <v>0</v>
      </c>
      <c r="P2224" t="b">
        <v>0</v>
      </c>
      <c r="Q2224" t="b">
        <v>1</v>
      </c>
      <c r="R2224" t="s">
        <v>1199</v>
      </c>
      <c r="S2224">
        <v>40</v>
      </c>
      <c r="T2224" t="b">
        <v>0</v>
      </c>
      <c r="V2224" t="s">
        <v>893</v>
      </c>
      <c r="W2224">
        <v>4</v>
      </c>
      <c r="X2224" s="11">
        <v>72</v>
      </c>
      <c r="Y2224">
        <v>1</v>
      </c>
      <c r="Z2224" s="46" cm="1">
        <f t="array" ref="Z2224">IF(V2224="NA",$AD$2,(INDEX($BL$4:$BL$73,MATCH(V2224&amp;W2224,$BK$4:$BK$73&amp;$BJ$4:$BJ$73,0))))</f>
        <v>1.0498615788681286E-2</v>
      </c>
      <c r="AA2224" s="46">
        <f t="shared" si="42"/>
        <v>1.0104986157886813</v>
      </c>
      <c r="AB2224" s="46"/>
    </row>
    <row r="2225" spans="1:28" x14ac:dyDescent="0.25">
      <c r="A2225">
        <v>8504</v>
      </c>
      <c r="B2225" s="1">
        <v>45531.362090324103</v>
      </c>
      <c r="C2225" s="1">
        <v>45531</v>
      </c>
      <c r="D2225" t="s">
        <v>9100</v>
      </c>
      <c r="E2225" t="s">
        <v>9101</v>
      </c>
      <c r="F2225" t="s">
        <v>790</v>
      </c>
      <c r="G2225">
        <v>74</v>
      </c>
      <c r="H2225" t="b">
        <v>0</v>
      </c>
      <c r="I2225" t="s">
        <v>9240</v>
      </c>
      <c r="J2225" t="s">
        <v>9711</v>
      </c>
      <c r="K2225" t="s">
        <v>7</v>
      </c>
      <c r="L2225" t="b">
        <v>0</v>
      </c>
      <c r="M2225" t="s">
        <v>12542</v>
      </c>
      <c r="N2225" t="b">
        <v>0</v>
      </c>
      <c r="O2225" t="b">
        <v>0</v>
      </c>
      <c r="P2225" t="b">
        <v>0</v>
      </c>
      <c r="Q2225" t="b">
        <v>1</v>
      </c>
      <c r="R2225" t="s">
        <v>12543</v>
      </c>
      <c r="S2225">
        <v>40</v>
      </c>
      <c r="T2225" t="b">
        <v>0</v>
      </c>
      <c r="V2225" t="s">
        <v>8</v>
      </c>
      <c r="W2225" t="s">
        <v>8</v>
      </c>
      <c r="X2225" s="11">
        <v>77</v>
      </c>
      <c r="Y2225">
        <v>1</v>
      </c>
      <c r="Z2225" s="46" cm="1">
        <f t="array" ref="Z2225">IF(V2225="NA",$AD$2,(INDEX($BL$4:$BL$73,MATCH(V2225&amp;W2225,$BK$4:$BK$73&amp;$BJ$4:$BJ$73,0))))</f>
        <v>-4.0430703315750931E-2</v>
      </c>
      <c r="AA2225" s="46">
        <f t="shared" si="42"/>
        <v>0.95956929668424906</v>
      </c>
      <c r="AB2225" s="46"/>
    </row>
    <row r="2226" spans="1:28" x14ac:dyDescent="0.25">
      <c r="A2226">
        <v>8506</v>
      </c>
      <c r="B2226" s="1">
        <v>45531.361632627297</v>
      </c>
      <c r="C2226" s="1">
        <v>45531</v>
      </c>
      <c r="D2226" t="s">
        <v>9100</v>
      </c>
      <c r="E2226" t="s">
        <v>9101</v>
      </c>
      <c r="F2226" t="s">
        <v>664</v>
      </c>
      <c r="G2226">
        <v>80</v>
      </c>
      <c r="H2226" t="b">
        <v>0</v>
      </c>
      <c r="I2226" t="s">
        <v>9240</v>
      </c>
      <c r="J2226" t="s">
        <v>9711</v>
      </c>
      <c r="K2226" t="s">
        <v>7</v>
      </c>
      <c r="L2226" t="b">
        <v>0</v>
      </c>
      <c r="M2226" t="s">
        <v>12544</v>
      </c>
      <c r="N2226" t="b">
        <v>0</v>
      </c>
      <c r="O2226" t="b">
        <v>0</v>
      </c>
      <c r="P2226" t="b">
        <v>0</v>
      </c>
      <c r="Q2226" t="b">
        <v>1</v>
      </c>
      <c r="R2226" t="s">
        <v>12545</v>
      </c>
      <c r="S2226">
        <v>40</v>
      </c>
      <c r="T2226" t="b">
        <v>0</v>
      </c>
      <c r="V2226" t="s">
        <v>888</v>
      </c>
      <c r="W2226">
        <v>4</v>
      </c>
      <c r="X2226" s="11">
        <v>82</v>
      </c>
      <c r="Y2226">
        <v>1</v>
      </c>
      <c r="Z2226" s="46" cm="1">
        <f t="array" ref="Z2226">IF(V2226="NA",$AD$2,(INDEX($BL$4:$BL$73,MATCH(V2226&amp;W2226,$BK$4:$BK$73&amp;$BJ$4:$BJ$73,0))))</f>
        <v>1.0498615788681257E-2</v>
      </c>
      <c r="AA2226" s="46">
        <f t="shared" si="42"/>
        <v>1.0104986157886813</v>
      </c>
      <c r="AB2226" s="46"/>
    </row>
    <row r="2227" spans="1:28" x14ac:dyDescent="0.25">
      <c r="A2227">
        <v>8508</v>
      </c>
      <c r="B2227" s="1">
        <v>45531.361187349503</v>
      </c>
      <c r="C2227" s="1">
        <v>45531</v>
      </c>
      <c r="D2227" t="s">
        <v>9100</v>
      </c>
      <c r="E2227" t="s">
        <v>9101</v>
      </c>
      <c r="F2227" t="s">
        <v>664</v>
      </c>
      <c r="G2227">
        <v>80</v>
      </c>
      <c r="H2227" t="b">
        <v>0</v>
      </c>
      <c r="I2227" t="s">
        <v>9240</v>
      </c>
      <c r="J2227" t="s">
        <v>9711</v>
      </c>
      <c r="K2227" t="s">
        <v>7</v>
      </c>
      <c r="L2227" t="b">
        <v>0</v>
      </c>
      <c r="M2227" t="s">
        <v>12546</v>
      </c>
      <c r="N2227" t="b">
        <v>0</v>
      </c>
      <c r="O2227" t="b">
        <v>0</v>
      </c>
      <c r="P2227" t="b">
        <v>0</v>
      </c>
      <c r="Q2227" t="b">
        <v>1</v>
      </c>
      <c r="R2227" t="s">
        <v>12547</v>
      </c>
      <c r="S2227">
        <v>40</v>
      </c>
      <c r="T2227" t="b">
        <v>0</v>
      </c>
      <c r="V2227" t="s">
        <v>8</v>
      </c>
      <c r="W2227" t="s">
        <v>8</v>
      </c>
      <c r="X2227" s="11">
        <v>82</v>
      </c>
      <c r="Y2227">
        <v>1</v>
      </c>
      <c r="Z2227" s="46" cm="1">
        <f t="array" ref="Z2227">IF(V2227="NA",$AD$2,(INDEX($BL$4:$BL$73,MATCH(V2227&amp;W2227,$BK$4:$BK$73&amp;$BJ$4:$BJ$73,0))))</f>
        <v>-4.0430703315750931E-2</v>
      </c>
      <c r="AA2227" s="46">
        <f t="shared" si="42"/>
        <v>0.95956929668424906</v>
      </c>
      <c r="AB2227" s="46"/>
    </row>
    <row r="2228" spans="1:28" x14ac:dyDescent="0.25">
      <c r="A2228">
        <v>8509</v>
      </c>
      <c r="B2228" s="1">
        <v>45531.3608949306</v>
      </c>
      <c r="C2228" s="1">
        <v>45531</v>
      </c>
      <c r="D2228" t="s">
        <v>9100</v>
      </c>
      <c r="E2228" t="s">
        <v>9101</v>
      </c>
      <c r="F2228" t="s">
        <v>790</v>
      </c>
      <c r="G2228">
        <v>80</v>
      </c>
      <c r="H2228" t="b">
        <v>0</v>
      </c>
      <c r="I2228" t="s">
        <v>9240</v>
      </c>
      <c r="J2228" t="s">
        <v>9711</v>
      </c>
      <c r="K2228" t="s">
        <v>7</v>
      </c>
      <c r="L2228" t="b">
        <v>0</v>
      </c>
      <c r="M2228" t="s">
        <v>6631</v>
      </c>
      <c r="N2228" t="b">
        <v>0</v>
      </c>
      <c r="O2228" t="b">
        <v>0</v>
      </c>
      <c r="P2228" t="b">
        <v>0</v>
      </c>
      <c r="Q2228" t="b">
        <v>1</v>
      </c>
      <c r="R2228" t="s">
        <v>1198</v>
      </c>
      <c r="S2228">
        <v>40</v>
      </c>
      <c r="T2228" t="b">
        <v>0</v>
      </c>
      <c r="V2228" t="s">
        <v>658</v>
      </c>
      <c r="W2228">
        <v>4</v>
      </c>
      <c r="X2228" s="11">
        <v>82</v>
      </c>
      <c r="Y2228">
        <v>1</v>
      </c>
      <c r="Z2228" s="46" cm="1">
        <f t="array" ref="Z2228">IF(V2228="NA",$AD$2,(INDEX($BL$4:$BL$73,MATCH(V2228&amp;W2228,$BK$4:$BK$73&amp;$BJ$4:$BJ$73,0))))</f>
        <v>1.1678733304575896E-2</v>
      </c>
      <c r="AA2228" s="46">
        <f t="shared" si="42"/>
        <v>1.0116787333045758</v>
      </c>
      <c r="AB2228" s="46"/>
    </row>
    <row r="2229" spans="1:28" x14ac:dyDescent="0.25">
      <c r="A2229">
        <v>8510</v>
      </c>
      <c r="B2229" s="1">
        <v>45531.360617164399</v>
      </c>
      <c r="C2229" s="1">
        <v>45531</v>
      </c>
      <c r="D2229" t="s">
        <v>9100</v>
      </c>
      <c r="E2229" t="s">
        <v>9101</v>
      </c>
      <c r="F2229" t="s">
        <v>664</v>
      </c>
      <c r="G2229">
        <v>78</v>
      </c>
      <c r="H2229" t="b">
        <v>0</v>
      </c>
      <c r="I2229" t="s">
        <v>9240</v>
      </c>
      <c r="J2229" t="s">
        <v>9711</v>
      </c>
      <c r="K2229" t="s">
        <v>7</v>
      </c>
      <c r="L2229" t="b">
        <v>0</v>
      </c>
      <c r="M2229" t="s">
        <v>12548</v>
      </c>
      <c r="N2229" t="b">
        <v>0</v>
      </c>
      <c r="O2229" t="b">
        <v>0</v>
      </c>
      <c r="P2229" t="b">
        <v>0</v>
      </c>
      <c r="Q2229" t="b">
        <v>1</v>
      </c>
      <c r="R2229" t="s">
        <v>12549</v>
      </c>
      <c r="S2229">
        <v>40</v>
      </c>
      <c r="T2229" t="b">
        <v>0</v>
      </c>
      <c r="V2229" t="s">
        <v>892</v>
      </c>
      <c r="W2229">
        <v>4</v>
      </c>
      <c r="X2229" s="11">
        <v>82</v>
      </c>
      <c r="Y2229">
        <v>1</v>
      </c>
      <c r="Z2229" s="46" cm="1">
        <f t="array" ref="Z2229">IF(V2229="NA",$AD$2,(INDEX($BL$4:$BL$73,MATCH(V2229&amp;W2229,$BK$4:$BK$73&amp;$BJ$4:$BJ$73,0))))</f>
        <v>1.0498615788681274E-2</v>
      </c>
      <c r="AA2229" s="46">
        <f t="shared" si="42"/>
        <v>1.0104986157886813</v>
      </c>
      <c r="AB2229" s="46"/>
    </row>
    <row r="2230" spans="1:28" x14ac:dyDescent="0.25">
      <c r="A2230">
        <v>8511</v>
      </c>
      <c r="B2230" s="1">
        <v>45531.360317372702</v>
      </c>
      <c r="C2230" s="1">
        <v>45531</v>
      </c>
      <c r="D2230" t="s">
        <v>9100</v>
      </c>
      <c r="E2230" t="s">
        <v>9101</v>
      </c>
      <c r="F2230" t="s">
        <v>664</v>
      </c>
      <c r="G2230">
        <v>77</v>
      </c>
      <c r="H2230" t="b">
        <v>0</v>
      </c>
      <c r="I2230" t="s">
        <v>9240</v>
      </c>
      <c r="J2230" t="s">
        <v>9711</v>
      </c>
      <c r="K2230" t="s">
        <v>7</v>
      </c>
      <c r="L2230" t="b">
        <v>0</v>
      </c>
      <c r="M2230" t="s">
        <v>12550</v>
      </c>
      <c r="N2230" t="b">
        <v>0</v>
      </c>
      <c r="O2230" t="b">
        <v>0</v>
      </c>
      <c r="P2230" t="b">
        <v>0</v>
      </c>
      <c r="Q2230" t="b">
        <v>1</v>
      </c>
      <c r="R2230" t="s">
        <v>12551</v>
      </c>
      <c r="S2230">
        <v>40</v>
      </c>
      <c r="T2230" t="b">
        <v>0</v>
      </c>
      <c r="V2230" t="s">
        <v>8</v>
      </c>
      <c r="W2230" t="s">
        <v>8</v>
      </c>
      <c r="X2230" s="11">
        <v>77</v>
      </c>
      <c r="Y2230">
        <v>1</v>
      </c>
      <c r="Z2230" s="46" cm="1">
        <f t="array" ref="Z2230">IF(V2230="NA",$AD$2,(INDEX($BL$4:$BL$73,MATCH(V2230&amp;W2230,$BK$4:$BK$73&amp;$BJ$4:$BJ$73,0))))</f>
        <v>-4.0430703315750931E-2</v>
      </c>
      <c r="AA2230" s="46">
        <f t="shared" si="42"/>
        <v>0.95956929668424906</v>
      </c>
      <c r="AB2230" s="46"/>
    </row>
    <row r="2231" spans="1:28" x14ac:dyDescent="0.25">
      <c r="A2231">
        <v>8512</v>
      </c>
      <c r="B2231" s="1">
        <v>45531.360039178202</v>
      </c>
      <c r="C2231" s="1">
        <v>45531</v>
      </c>
      <c r="D2231" t="s">
        <v>9100</v>
      </c>
      <c r="E2231" t="s">
        <v>9101</v>
      </c>
      <c r="F2231" t="s">
        <v>664</v>
      </c>
      <c r="G2231">
        <v>79</v>
      </c>
      <c r="H2231" t="b">
        <v>0</v>
      </c>
      <c r="I2231" t="s">
        <v>9240</v>
      </c>
      <c r="J2231" t="s">
        <v>9711</v>
      </c>
      <c r="K2231" t="s">
        <v>7</v>
      </c>
      <c r="L2231" t="b">
        <v>0</v>
      </c>
      <c r="M2231" t="s">
        <v>12552</v>
      </c>
      <c r="N2231" t="b">
        <v>0</v>
      </c>
      <c r="O2231" t="b">
        <v>0</v>
      </c>
      <c r="P2231" t="b">
        <v>0</v>
      </c>
      <c r="Q2231" t="b">
        <v>1</v>
      </c>
      <c r="R2231" t="s">
        <v>12553</v>
      </c>
      <c r="S2231">
        <v>40</v>
      </c>
      <c r="T2231" t="b">
        <v>0</v>
      </c>
      <c r="V2231" t="s">
        <v>889</v>
      </c>
      <c r="W2231">
        <v>4</v>
      </c>
      <c r="X2231" s="11">
        <v>82</v>
      </c>
      <c r="Y2231">
        <v>1</v>
      </c>
      <c r="Z2231" s="46" cm="1">
        <f t="array" ref="Z2231">IF(V2231="NA",$AD$2,(INDEX($BL$4:$BL$73,MATCH(V2231&amp;W2231,$BK$4:$BK$73&amp;$BJ$4:$BJ$73,0))))</f>
        <v>1.0498615788681227E-2</v>
      </c>
      <c r="AA2231" s="46">
        <f t="shared" si="42"/>
        <v>1.0104986157886813</v>
      </c>
      <c r="AB2231" s="46"/>
    </row>
    <row r="2232" spans="1:28" x14ac:dyDescent="0.25">
      <c r="A2232">
        <v>8513</v>
      </c>
      <c r="B2232" s="1">
        <v>45531.358955312498</v>
      </c>
      <c r="C2232" s="1">
        <v>45531</v>
      </c>
      <c r="D2232" t="s">
        <v>9100</v>
      </c>
      <c r="E2232" t="s">
        <v>9101</v>
      </c>
      <c r="F2232" t="s">
        <v>664</v>
      </c>
      <c r="G2232">
        <v>72</v>
      </c>
      <c r="H2232" t="b">
        <v>0</v>
      </c>
      <c r="I2232" t="s">
        <v>9240</v>
      </c>
      <c r="J2232" t="s">
        <v>9711</v>
      </c>
      <c r="K2232" t="s">
        <v>7</v>
      </c>
      <c r="L2232" t="b">
        <v>0</v>
      </c>
      <c r="M2232" t="s">
        <v>12554</v>
      </c>
      <c r="N2232" t="b">
        <v>0</v>
      </c>
      <c r="O2232" t="b">
        <v>0</v>
      </c>
      <c r="P2232" t="b">
        <v>0</v>
      </c>
      <c r="Q2232" t="b">
        <v>1</v>
      </c>
      <c r="R2232" t="s">
        <v>12555</v>
      </c>
      <c r="S2232">
        <v>40</v>
      </c>
      <c r="T2232" t="b">
        <v>0</v>
      </c>
      <c r="V2232" t="s">
        <v>8</v>
      </c>
      <c r="W2232" t="s">
        <v>8</v>
      </c>
      <c r="X2232" s="11">
        <v>72</v>
      </c>
      <c r="Y2232">
        <v>1</v>
      </c>
      <c r="Z2232" s="46" cm="1">
        <f t="array" ref="Z2232">IF(V2232="NA",$AD$2,(INDEX($BL$4:$BL$73,MATCH(V2232&amp;W2232,$BK$4:$BK$73&amp;$BJ$4:$BJ$73,0))))</f>
        <v>-4.0430703315750931E-2</v>
      </c>
      <c r="AA2232" s="46">
        <f t="shared" si="42"/>
        <v>0.95956929668424906</v>
      </c>
      <c r="AB2232" s="46"/>
    </row>
    <row r="2233" spans="1:28" x14ac:dyDescent="0.25">
      <c r="A2233">
        <v>8519</v>
      </c>
      <c r="B2233" s="1">
        <v>45531.357606944403</v>
      </c>
      <c r="C2233" s="1">
        <v>45531</v>
      </c>
      <c r="D2233" t="s">
        <v>9100</v>
      </c>
      <c r="E2233" t="s">
        <v>9101</v>
      </c>
      <c r="F2233" t="s">
        <v>664</v>
      </c>
      <c r="G2233">
        <v>76</v>
      </c>
      <c r="H2233" t="b">
        <v>0</v>
      </c>
      <c r="I2233" t="s">
        <v>9240</v>
      </c>
      <c r="J2233" t="s">
        <v>9711</v>
      </c>
      <c r="K2233" t="s">
        <v>7</v>
      </c>
      <c r="L2233" t="b">
        <v>0</v>
      </c>
      <c r="M2233" t="s">
        <v>12556</v>
      </c>
      <c r="N2233" t="b">
        <v>0</v>
      </c>
      <c r="O2233" t="b">
        <v>0</v>
      </c>
      <c r="P2233" t="b">
        <v>0</v>
      </c>
      <c r="Q2233" t="b">
        <v>1</v>
      </c>
      <c r="R2233" t="s">
        <v>12557</v>
      </c>
      <c r="S2233">
        <v>40</v>
      </c>
      <c r="T2233" t="b">
        <v>0</v>
      </c>
      <c r="V2233" t="s">
        <v>892</v>
      </c>
      <c r="W2233">
        <v>5</v>
      </c>
      <c r="X2233" s="11">
        <v>77</v>
      </c>
      <c r="Y2233">
        <v>1</v>
      </c>
      <c r="Z2233" s="46" cm="1">
        <f t="array" ref="Z2233">IF(V2233="NA",$AD$2,(INDEX($BL$4:$BL$73,MATCH(V2233&amp;W2233,$BK$4:$BK$73&amp;$BJ$4:$BJ$73,0))))</f>
        <v>4.1970782120221983E-2</v>
      </c>
      <c r="AA2233" s="46">
        <f t="shared" si="42"/>
        <v>1.041970782120222</v>
      </c>
      <c r="AB2233" s="46"/>
    </row>
    <row r="2234" spans="1:28" x14ac:dyDescent="0.25">
      <c r="A2234">
        <v>8520</v>
      </c>
      <c r="B2234" s="1">
        <v>45531.357274745402</v>
      </c>
      <c r="C2234" s="1">
        <v>45531</v>
      </c>
      <c r="D2234" t="s">
        <v>9100</v>
      </c>
      <c r="E2234" t="s">
        <v>9101</v>
      </c>
      <c r="F2234" t="s">
        <v>664</v>
      </c>
      <c r="G2234">
        <v>82</v>
      </c>
      <c r="H2234" t="b">
        <v>0</v>
      </c>
      <c r="I2234" t="s">
        <v>9240</v>
      </c>
      <c r="J2234" t="s">
        <v>9711</v>
      </c>
      <c r="K2234" t="s">
        <v>7</v>
      </c>
      <c r="L2234" t="b">
        <v>0</v>
      </c>
      <c r="M2234" t="s">
        <v>12558</v>
      </c>
      <c r="N2234" t="b">
        <v>0</v>
      </c>
      <c r="O2234" t="b">
        <v>0</v>
      </c>
      <c r="P2234" t="b">
        <v>0</v>
      </c>
      <c r="Q2234" t="b">
        <v>1</v>
      </c>
      <c r="R2234" t="s">
        <v>12559</v>
      </c>
      <c r="S2234">
        <v>40</v>
      </c>
      <c r="T2234" t="b">
        <v>0</v>
      </c>
      <c r="V2234" t="s">
        <v>924</v>
      </c>
      <c r="W2234">
        <v>5</v>
      </c>
      <c r="X2234" s="11">
        <v>82</v>
      </c>
      <c r="Y2234">
        <v>1</v>
      </c>
      <c r="Z2234" s="46" cm="1">
        <f t="array" ref="Z2234">IF(V2234="NA",$AD$2,(INDEX($BL$4:$BL$73,MATCH(V2234&amp;W2234,$BK$4:$BK$73&amp;$BJ$4:$BJ$73,0))))</f>
        <v>4.1970782120221983E-2</v>
      </c>
      <c r="AA2234" s="46">
        <f t="shared" si="42"/>
        <v>1.041970782120222</v>
      </c>
      <c r="AB2234" s="46"/>
    </row>
    <row r="2235" spans="1:28" x14ac:dyDescent="0.25">
      <c r="A2235">
        <v>8531</v>
      </c>
      <c r="B2235" s="1">
        <v>45531.354362650498</v>
      </c>
      <c r="C2235" s="1">
        <v>45531</v>
      </c>
      <c r="D2235" t="s">
        <v>9100</v>
      </c>
      <c r="E2235" t="s">
        <v>9101</v>
      </c>
      <c r="F2235" t="s">
        <v>664</v>
      </c>
      <c r="G2235">
        <v>74</v>
      </c>
      <c r="H2235" t="b">
        <v>0</v>
      </c>
      <c r="I2235" t="s">
        <v>9240</v>
      </c>
      <c r="J2235" t="s">
        <v>9711</v>
      </c>
      <c r="K2235" t="s">
        <v>7</v>
      </c>
      <c r="L2235" t="b">
        <v>0</v>
      </c>
      <c r="M2235" t="s">
        <v>12560</v>
      </c>
      <c r="N2235" t="b">
        <v>0</v>
      </c>
      <c r="O2235" t="b">
        <v>0</v>
      </c>
      <c r="P2235" t="b">
        <v>0</v>
      </c>
      <c r="Q2235" t="b">
        <v>1</v>
      </c>
      <c r="R2235" t="s">
        <v>12561</v>
      </c>
      <c r="S2235">
        <v>40</v>
      </c>
      <c r="T2235" t="b">
        <v>0</v>
      </c>
      <c r="V2235" t="s">
        <v>8</v>
      </c>
      <c r="W2235" t="s">
        <v>8</v>
      </c>
      <c r="X2235" s="11">
        <v>77</v>
      </c>
      <c r="Y2235">
        <v>1</v>
      </c>
      <c r="Z2235" s="46" cm="1">
        <f t="array" ref="Z2235">IF(V2235="NA",$AD$2,(INDEX($BL$4:$BL$73,MATCH(V2235&amp;W2235,$BK$4:$BK$73&amp;$BJ$4:$BJ$73,0))))</f>
        <v>-4.0430703315750931E-2</v>
      </c>
      <c r="AA2235" s="46">
        <f t="shared" si="42"/>
        <v>0.95956929668424906</v>
      </c>
      <c r="AB2235" s="46"/>
    </row>
    <row r="2236" spans="1:28" x14ac:dyDescent="0.25">
      <c r="A2236">
        <v>8532</v>
      </c>
      <c r="B2236" s="1">
        <v>45531.354093032402</v>
      </c>
      <c r="C2236" s="1">
        <v>45531</v>
      </c>
      <c r="D2236" t="s">
        <v>9100</v>
      </c>
      <c r="E2236" t="s">
        <v>9101</v>
      </c>
      <c r="F2236" t="s">
        <v>664</v>
      </c>
      <c r="G2236">
        <v>80</v>
      </c>
      <c r="H2236" t="b">
        <v>0</v>
      </c>
      <c r="I2236" t="s">
        <v>9240</v>
      </c>
      <c r="J2236" t="s">
        <v>9711</v>
      </c>
      <c r="K2236" t="s">
        <v>7</v>
      </c>
      <c r="L2236" t="b">
        <v>0</v>
      </c>
      <c r="M2236" t="s">
        <v>12562</v>
      </c>
      <c r="N2236" t="b">
        <v>0</v>
      </c>
      <c r="O2236" t="b">
        <v>0</v>
      </c>
      <c r="P2236" t="b">
        <v>0</v>
      </c>
      <c r="Q2236" t="b">
        <v>1</v>
      </c>
      <c r="R2236" t="s">
        <v>12563</v>
      </c>
      <c r="S2236">
        <v>40</v>
      </c>
      <c r="T2236" t="b">
        <v>0</v>
      </c>
      <c r="V2236" t="s">
        <v>741</v>
      </c>
      <c r="W2236">
        <v>5</v>
      </c>
      <c r="X2236" s="11">
        <v>82</v>
      </c>
      <c r="Y2236">
        <v>1</v>
      </c>
      <c r="Z2236" s="46" cm="1">
        <f t="array" ref="Z2236">IF(V2236="NA",$AD$2,(INDEX($BL$4:$BL$73,MATCH(V2236&amp;W2236,$BK$4:$BK$73&amp;$BJ$4:$BJ$73,0))))</f>
        <v>2.9563914871896368E-3</v>
      </c>
      <c r="AA2236" s="46">
        <f t="shared" si="42"/>
        <v>1.0029563914871897</v>
      </c>
      <c r="AB2236" s="46"/>
    </row>
    <row r="2237" spans="1:28" x14ac:dyDescent="0.25">
      <c r="A2237">
        <v>8533</v>
      </c>
      <c r="B2237" s="1">
        <v>45531.353823171303</v>
      </c>
      <c r="C2237" s="1">
        <v>45531</v>
      </c>
      <c r="D2237" t="s">
        <v>9100</v>
      </c>
      <c r="E2237" t="s">
        <v>9101</v>
      </c>
      <c r="F2237" t="s">
        <v>790</v>
      </c>
      <c r="G2237">
        <v>75</v>
      </c>
      <c r="H2237" t="b">
        <v>0</v>
      </c>
      <c r="I2237" t="s">
        <v>9240</v>
      </c>
      <c r="J2237" t="s">
        <v>9711</v>
      </c>
      <c r="K2237" t="s">
        <v>7</v>
      </c>
      <c r="L2237" t="b">
        <v>0</v>
      </c>
      <c r="M2237" t="s">
        <v>6630</v>
      </c>
      <c r="N2237" t="b">
        <v>0</v>
      </c>
      <c r="O2237" t="b">
        <v>0</v>
      </c>
      <c r="P2237" t="b">
        <v>0</v>
      </c>
      <c r="Q2237" t="b">
        <v>1</v>
      </c>
      <c r="R2237" t="s">
        <v>1191</v>
      </c>
      <c r="S2237">
        <v>40</v>
      </c>
      <c r="T2237" t="b">
        <v>0</v>
      </c>
      <c r="V2237" t="s">
        <v>892</v>
      </c>
      <c r="W2237">
        <v>4</v>
      </c>
      <c r="X2237" s="11">
        <v>77</v>
      </c>
      <c r="Y2237">
        <v>1</v>
      </c>
      <c r="Z2237" s="46" cm="1">
        <f t="array" ref="Z2237">IF(V2237="NA",$AD$2,(INDEX($BL$4:$BL$73,MATCH(V2237&amp;W2237,$BK$4:$BK$73&amp;$BJ$4:$BJ$73,0))))</f>
        <v>1.0498615788681274E-2</v>
      </c>
      <c r="AA2237" s="46">
        <f t="shared" si="42"/>
        <v>1.0104986157886813</v>
      </c>
      <c r="AB2237" s="46"/>
    </row>
    <row r="2238" spans="1:28" x14ac:dyDescent="0.25">
      <c r="A2238">
        <v>8534</v>
      </c>
      <c r="B2238" s="1">
        <v>45531.353519467601</v>
      </c>
      <c r="C2238" s="1">
        <v>45531</v>
      </c>
      <c r="D2238" t="s">
        <v>9100</v>
      </c>
      <c r="E2238" t="s">
        <v>9101</v>
      </c>
      <c r="F2238" t="s">
        <v>664</v>
      </c>
      <c r="G2238">
        <v>88</v>
      </c>
      <c r="H2238" t="b">
        <v>0</v>
      </c>
      <c r="I2238" t="s">
        <v>9240</v>
      </c>
      <c r="J2238" t="s">
        <v>9711</v>
      </c>
      <c r="K2238" t="s">
        <v>7</v>
      </c>
      <c r="L2238" t="b">
        <v>0</v>
      </c>
      <c r="M2238" t="s">
        <v>12564</v>
      </c>
      <c r="N2238" t="b">
        <v>0</v>
      </c>
      <c r="O2238" t="b">
        <v>0</v>
      </c>
      <c r="P2238" t="b">
        <v>0</v>
      </c>
      <c r="Q2238" t="b">
        <v>1</v>
      </c>
      <c r="R2238" t="s">
        <v>12565</v>
      </c>
      <c r="S2238">
        <v>40</v>
      </c>
      <c r="T2238" t="b">
        <v>0</v>
      </c>
      <c r="V2238" t="s">
        <v>8</v>
      </c>
      <c r="W2238" t="s">
        <v>8</v>
      </c>
      <c r="X2238" s="11">
        <v>92</v>
      </c>
      <c r="Y2238">
        <v>1</v>
      </c>
      <c r="Z2238" s="46" cm="1">
        <f t="array" ref="Z2238">IF(V2238="NA",$AD$2,(INDEX($BL$4:$BL$73,MATCH(V2238&amp;W2238,$BK$4:$BK$73&amp;$BJ$4:$BJ$73,0))))</f>
        <v>-4.0430703315750931E-2</v>
      </c>
      <c r="AA2238" s="46">
        <f t="shared" si="42"/>
        <v>0.95956929668424906</v>
      </c>
      <c r="AB2238" s="46"/>
    </row>
    <row r="2239" spans="1:28" x14ac:dyDescent="0.25">
      <c r="A2239">
        <v>8535</v>
      </c>
      <c r="B2239" s="1">
        <v>45531.353232743102</v>
      </c>
      <c r="C2239" s="1">
        <v>45531</v>
      </c>
      <c r="D2239" t="s">
        <v>9100</v>
      </c>
      <c r="E2239" t="s">
        <v>9101</v>
      </c>
      <c r="F2239" t="s">
        <v>664</v>
      </c>
      <c r="G2239">
        <v>80</v>
      </c>
      <c r="H2239" t="b">
        <v>0</v>
      </c>
      <c r="I2239" t="s">
        <v>9240</v>
      </c>
      <c r="J2239" t="s">
        <v>9711</v>
      </c>
      <c r="K2239" t="s">
        <v>7</v>
      </c>
      <c r="L2239" t="b">
        <v>0</v>
      </c>
      <c r="M2239" t="s">
        <v>12566</v>
      </c>
      <c r="N2239" t="b">
        <v>0</v>
      </c>
      <c r="O2239" t="b">
        <v>0</v>
      </c>
      <c r="P2239" t="b">
        <v>0</v>
      </c>
      <c r="Q2239" t="b">
        <v>1</v>
      </c>
      <c r="R2239" t="s">
        <v>12567</v>
      </c>
      <c r="S2239">
        <v>40</v>
      </c>
      <c r="T2239" t="b">
        <v>0</v>
      </c>
      <c r="V2239" t="s">
        <v>886</v>
      </c>
      <c r="W2239">
        <v>5</v>
      </c>
      <c r="X2239" s="11">
        <v>82</v>
      </c>
      <c r="Y2239">
        <v>1</v>
      </c>
      <c r="Z2239" s="46" cm="1">
        <f t="array" ref="Z2239">IF(V2239="NA",$AD$2,(INDEX($BL$4:$BL$73,MATCH(V2239&amp;W2239,$BK$4:$BK$73&amp;$BJ$4:$BJ$73,0))))</f>
        <v>4.1970782120221983E-2</v>
      </c>
      <c r="AA2239" s="46">
        <f t="shared" si="42"/>
        <v>1.041970782120222</v>
      </c>
      <c r="AB2239" s="46"/>
    </row>
    <row r="2240" spans="1:28" x14ac:dyDescent="0.25">
      <c r="A2240">
        <v>8536</v>
      </c>
      <c r="B2240" s="1">
        <v>45531.349814872701</v>
      </c>
      <c r="C2240" s="1">
        <v>45531</v>
      </c>
      <c r="D2240" t="s">
        <v>9100</v>
      </c>
      <c r="E2240" t="s">
        <v>9101</v>
      </c>
      <c r="F2240" t="s">
        <v>664</v>
      </c>
      <c r="G2240">
        <v>77</v>
      </c>
      <c r="H2240" t="b">
        <v>0</v>
      </c>
      <c r="I2240" t="s">
        <v>9240</v>
      </c>
      <c r="J2240" t="s">
        <v>9711</v>
      </c>
      <c r="K2240" t="s">
        <v>7</v>
      </c>
      <c r="L2240" t="b">
        <v>0</v>
      </c>
      <c r="M2240" t="s">
        <v>12568</v>
      </c>
      <c r="N2240" t="b">
        <v>0</v>
      </c>
      <c r="O2240" t="b">
        <v>0</v>
      </c>
      <c r="P2240" t="b">
        <v>0</v>
      </c>
      <c r="Q2240" t="b">
        <v>1</v>
      </c>
      <c r="R2240" t="s">
        <v>12569</v>
      </c>
      <c r="S2240">
        <v>40</v>
      </c>
      <c r="T2240" t="b">
        <v>0</v>
      </c>
      <c r="V2240" t="s">
        <v>8</v>
      </c>
      <c r="W2240" t="s">
        <v>8</v>
      </c>
      <c r="X2240" s="11">
        <v>77</v>
      </c>
      <c r="Y2240">
        <v>1</v>
      </c>
      <c r="Z2240" s="46" cm="1">
        <f t="array" ref="Z2240">IF(V2240="NA",$AD$2,(INDEX($BL$4:$BL$73,MATCH(V2240&amp;W2240,$BK$4:$BK$73&amp;$BJ$4:$BJ$73,0))))</f>
        <v>-4.0430703315750931E-2</v>
      </c>
      <c r="AA2240" s="46">
        <f t="shared" si="42"/>
        <v>0.95956929668424906</v>
      </c>
      <c r="AB2240" s="46"/>
    </row>
    <row r="2241" spans="1:28" x14ac:dyDescent="0.25">
      <c r="A2241">
        <v>8547</v>
      </c>
      <c r="B2241" s="1">
        <v>45531.347467685198</v>
      </c>
      <c r="C2241" s="1">
        <v>45531</v>
      </c>
      <c r="D2241" t="s">
        <v>9100</v>
      </c>
      <c r="E2241" t="s">
        <v>9101</v>
      </c>
      <c r="F2241" t="s">
        <v>664</v>
      </c>
      <c r="G2241">
        <v>80</v>
      </c>
      <c r="H2241" t="b">
        <v>0</v>
      </c>
      <c r="I2241" t="s">
        <v>9240</v>
      </c>
      <c r="J2241" t="s">
        <v>9711</v>
      </c>
      <c r="K2241" t="s">
        <v>7</v>
      </c>
      <c r="L2241" t="b">
        <v>0</v>
      </c>
      <c r="M2241" t="s">
        <v>12570</v>
      </c>
      <c r="N2241" t="b">
        <v>0</v>
      </c>
      <c r="O2241" t="b">
        <v>0</v>
      </c>
      <c r="P2241" t="b">
        <v>0</v>
      </c>
      <c r="Q2241" t="b">
        <v>1</v>
      </c>
      <c r="R2241" t="s">
        <v>12571</v>
      </c>
      <c r="S2241">
        <v>40</v>
      </c>
      <c r="T2241" t="b">
        <v>0</v>
      </c>
      <c r="V2241" t="s">
        <v>886</v>
      </c>
      <c r="W2241">
        <v>4</v>
      </c>
      <c r="X2241" s="11">
        <v>82</v>
      </c>
      <c r="Y2241">
        <v>1</v>
      </c>
      <c r="Z2241" s="46" cm="1">
        <f t="array" ref="Z2241">IF(V2241="NA",$AD$2,(INDEX($BL$4:$BL$73,MATCH(V2241&amp;W2241,$BK$4:$BK$73&amp;$BJ$4:$BJ$73,0))))</f>
        <v>1.0498615788681297E-2</v>
      </c>
      <c r="AA2241" s="46">
        <f t="shared" si="42"/>
        <v>1.0104986157886813</v>
      </c>
      <c r="AB2241" s="46"/>
    </row>
    <row r="2242" spans="1:28" x14ac:dyDescent="0.25">
      <c r="A2242">
        <v>8549</v>
      </c>
      <c r="B2242" s="1">
        <v>45531.346948124999</v>
      </c>
      <c r="C2242" s="1">
        <v>45531</v>
      </c>
      <c r="D2242" t="s">
        <v>9100</v>
      </c>
      <c r="E2242" t="s">
        <v>9101</v>
      </c>
      <c r="F2242" t="s">
        <v>664</v>
      </c>
      <c r="G2242">
        <v>90</v>
      </c>
      <c r="H2242" t="b">
        <v>0</v>
      </c>
      <c r="I2242" t="s">
        <v>9240</v>
      </c>
      <c r="J2242" t="s">
        <v>9711</v>
      </c>
      <c r="K2242" t="s">
        <v>7</v>
      </c>
      <c r="L2242" t="b">
        <v>0</v>
      </c>
      <c r="M2242" t="s">
        <v>12572</v>
      </c>
      <c r="N2242" t="b">
        <v>0</v>
      </c>
      <c r="O2242" t="b">
        <v>0</v>
      </c>
      <c r="P2242" t="b">
        <v>0</v>
      </c>
      <c r="Q2242" t="b">
        <v>1</v>
      </c>
      <c r="R2242" t="s">
        <v>12573</v>
      </c>
      <c r="S2242">
        <v>40</v>
      </c>
      <c r="T2242" t="b">
        <v>0</v>
      </c>
      <c r="V2242" t="s">
        <v>8</v>
      </c>
      <c r="W2242" t="s">
        <v>8</v>
      </c>
      <c r="X2242" s="11">
        <v>92</v>
      </c>
      <c r="Y2242">
        <v>1</v>
      </c>
      <c r="Z2242" s="46" cm="1">
        <f t="array" ref="Z2242">IF(V2242="NA",$AD$2,(INDEX($BL$4:$BL$73,MATCH(V2242&amp;W2242,$BK$4:$BK$73&amp;$BJ$4:$BJ$73,0))))</f>
        <v>-4.0430703315750931E-2</v>
      </c>
      <c r="AA2242" s="46">
        <f t="shared" si="42"/>
        <v>0.95956929668424906</v>
      </c>
      <c r="AB2242" s="46"/>
    </row>
    <row r="2243" spans="1:28" x14ac:dyDescent="0.25">
      <c r="A2243">
        <v>8551</v>
      </c>
      <c r="B2243" s="1">
        <v>45531.3451521065</v>
      </c>
      <c r="C2243" s="1">
        <v>45531</v>
      </c>
      <c r="D2243" t="s">
        <v>9100</v>
      </c>
      <c r="E2243" t="s">
        <v>9101</v>
      </c>
      <c r="F2243" t="s">
        <v>664</v>
      </c>
      <c r="G2243">
        <v>72</v>
      </c>
      <c r="H2243" t="b">
        <v>0</v>
      </c>
      <c r="I2243" t="s">
        <v>9240</v>
      </c>
      <c r="J2243" t="s">
        <v>9711</v>
      </c>
      <c r="K2243" t="s">
        <v>7</v>
      </c>
      <c r="L2243" t="b">
        <v>0</v>
      </c>
      <c r="M2243" t="s">
        <v>6629</v>
      </c>
      <c r="N2243" t="b">
        <v>0</v>
      </c>
      <c r="O2243" t="b">
        <v>0</v>
      </c>
      <c r="P2243" t="b">
        <v>0</v>
      </c>
      <c r="Q2243" t="b">
        <v>1</v>
      </c>
      <c r="R2243" t="s">
        <v>1187</v>
      </c>
      <c r="S2243">
        <v>40</v>
      </c>
      <c r="T2243" t="b">
        <v>0</v>
      </c>
      <c r="V2243" t="s">
        <v>886</v>
      </c>
      <c r="W2243">
        <v>4</v>
      </c>
      <c r="X2243" s="11">
        <v>72</v>
      </c>
      <c r="Y2243">
        <v>1</v>
      </c>
      <c r="Z2243" s="46" cm="1">
        <f t="array" ref="Z2243">IF(V2243="NA",$AD$2,(INDEX($BL$4:$BL$73,MATCH(V2243&amp;W2243,$BK$4:$BK$73&amp;$BJ$4:$BJ$73,0))))</f>
        <v>1.0498615788681297E-2</v>
      </c>
      <c r="AA2243" s="46">
        <f t="shared" si="42"/>
        <v>1.0104986157886813</v>
      </c>
      <c r="AB2243" s="46"/>
    </row>
    <row r="2244" spans="1:28" x14ac:dyDescent="0.25">
      <c r="A2244">
        <v>8556</v>
      </c>
      <c r="B2244" s="1">
        <v>45531.3441766088</v>
      </c>
      <c r="C2244" s="1">
        <v>45531</v>
      </c>
      <c r="D2244" t="s">
        <v>9100</v>
      </c>
      <c r="E2244" t="s">
        <v>9101</v>
      </c>
      <c r="F2244" t="s">
        <v>664</v>
      </c>
      <c r="G2244">
        <v>71</v>
      </c>
      <c r="H2244" t="b">
        <v>0</v>
      </c>
      <c r="I2244" t="s">
        <v>9240</v>
      </c>
      <c r="J2244" t="s">
        <v>9711</v>
      </c>
      <c r="K2244" t="s">
        <v>7</v>
      </c>
      <c r="L2244" t="b">
        <v>0</v>
      </c>
      <c r="M2244" t="s">
        <v>12574</v>
      </c>
      <c r="N2244" t="b">
        <v>0</v>
      </c>
      <c r="O2244" t="b">
        <v>0</v>
      </c>
      <c r="P2244" t="b">
        <v>0</v>
      </c>
      <c r="Q2244" t="b">
        <v>1</v>
      </c>
      <c r="R2244" t="s">
        <v>12575</v>
      </c>
      <c r="S2244">
        <v>40</v>
      </c>
      <c r="T2244" t="b">
        <v>0</v>
      </c>
      <c r="V2244" t="s">
        <v>888</v>
      </c>
      <c r="W2244">
        <v>5</v>
      </c>
      <c r="X2244" s="11">
        <v>72</v>
      </c>
      <c r="Y2244">
        <v>1</v>
      </c>
      <c r="Z2244" s="46" cm="1">
        <f t="array" ref="Z2244">IF(V2244="NA",$AD$2,(INDEX($BL$4:$BL$73,MATCH(V2244&amp;W2244,$BK$4:$BK$73&amp;$BJ$4:$BJ$73,0))))</f>
        <v>4.1970782120221983E-2</v>
      </c>
      <c r="AA2244" s="46">
        <f t="shared" ref="AA2244:AA2307" si="43">Y2244+Z2244</f>
        <v>1.041970782120222</v>
      </c>
      <c r="AB2244" s="46"/>
    </row>
    <row r="2245" spans="1:28" x14ac:dyDescent="0.25">
      <c r="A2245">
        <v>8557</v>
      </c>
      <c r="B2245" s="1">
        <v>45531.343935775498</v>
      </c>
      <c r="C2245" s="1">
        <v>45531</v>
      </c>
      <c r="D2245" t="s">
        <v>9100</v>
      </c>
      <c r="E2245" t="s">
        <v>9101</v>
      </c>
      <c r="F2245" t="s">
        <v>664</v>
      </c>
      <c r="G2245">
        <v>72</v>
      </c>
      <c r="H2245" t="b">
        <v>0</v>
      </c>
      <c r="I2245" t="s">
        <v>9240</v>
      </c>
      <c r="J2245" t="s">
        <v>9711</v>
      </c>
      <c r="K2245" t="s">
        <v>7</v>
      </c>
      <c r="L2245" t="b">
        <v>0</v>
      </c>
      <c r="M2245" t="s">
        <v>6628</v>
      </c>
      <c r="N2245" t="b">
        <v>0</v>
      </c>
      <c r="O2245" t="b">
        <v>0</v>
      </c>
      <c r="P2245" t="b">
        <v>0</v>
      </c>
      <c r="Q2245" t="b">
        <v>1</v>
      </c>
      <c r="R2245" t="s">
        <v>2506</v>
      </c>
      <c r="S2245">
        <v>40</v>
      </c>
      <c r="T2245" t="b">
        <v>0</v>
      </c>
      <c r="V2245" t="s">
        <v>658</v>
      </c>
      <c r="W2245">
        <v>4</v>
      </c>
      <c r="X2245" s="11">
        <v>72</v>
      </c>
      <c r="Y2245">
        <v>1</v>
      </c>
      <c r="Z2245" s="46" cm="1">
        <f t="array" ref="Z2245">IF(V2245="NA",$AD$2,(INDEX($BL$4:$BL$73,MATCH(V2245&amp;W2245,$BK$4:$BK$73&amp;$BJ$4:$BJ$73,0))))</f>
        <v>1.1678733304575896E-2</v>
      </c>
      <c r="AA2245" s="46">
        <f t="shared" si="43"/>
        <v>1.0116787333045758</v>
      </c>
      <c r="AB2245" s="46"/>
    </row>
    <row r="2246" spans="1:28" x14ac:dyDescent="0.25">
      <c r="A2246">
        <v>8558</v>
      </c>
      <c r="B2246" s="1">
        <v>45531.343639872699</v>
      </c>
      <c r="C2246" s="1">
        <v>45531</v>
      </c>
      <c r="D2246" t="s">
        <v>9100</v>
      </c>
      <c r="E2246" t="s">
        <v>9101</v>
      </c>
      <c r="F2246" t="s">
        <v>664</v>
      </c>
      <c r="G2246">
        <v>82</v>
      </c>
      <c r="H2246" t="b">
        <v>0</v>
      </c>
      <c r="I2246" t="s">
        <v>9240</v>
      </c>
      <c r="J2246" t="s">
        <v>9711</v>
      </c>
      <c r="K2246" t="s">
        <v>7</v>
      </c>
      <c r="L2246" t="b">
        <v>0</v>
      </c>
      <c r="M2246" t="s">
        <v>12576</v>
      </c>
      <c r="N2246" t="b">
        <v>0</v>
      </c>
      <c r="O2246" t="b">
        <v>0</v>
      </c>
      <c r="P2246" t="b">
        <v>0</v>
      </c>
      <c r="Q2246" t="b">
        <v>1</v>
      </c>
      <c r="R2246" t="s">
        <v>12577</v>
      </c>
      <c r="S2246">
        <v>40</v>
      </c>
      <c r="T2246" t="b">
        <v>0</v>
      </c>
      <c r="V2246" t="s">
        <v>8</v>
      </c>
      <c r="W2246" t="s">
        <v>8</v>
      </c>
      <c r="X2246" s="11">
        <v>82</v>
      </c>
      <c r="Y2246">
        <v>1</v>
      </c>
      <c r="Z2246" s="46" cm="1">
        <f t="array" ref="Z2246">IF(V2246="NA",$AD$2,(INDEX($BL$4:$BL$73,MATCH(V2246&amp;W2246,$BK$4:$BK$73&amp;$BJ$4:$BJ$73,0))))</f>
        <v>-4.0430703315750931E-2</v>
      </c>
      <c r="AA2246" s="46">
        <f t="shared" si="43"/>
        <v>0.95956929668424906</v>
      </c>
      <c r="AB2246" s="46"/>
    </row>
    <row r="2247" spans="1:28" x14ac:dyDescent="0.25">
      <c r="A2247">
        <v>8561</v>
      </c>
      <c r="B2247" s="1">
        <v>45531.341574976897</v>
      </c>
      <c r="C2247" s="1">
        <v>45531</v>
      </c>
      <c r="D2247" t="s">
        <v>9100</v>
      </c>
      <c r="E2247" t="s">
        <v>9101</v>
      </c>
      <c r="F2247" t="s">
        <v>664</v>
      </c>
      <c r="G2247">
        <v>72</v>
      </c>
      <c r="H2247" t="b">
        <v>0</v>
      </c>
      <c r="I2247" t="s">
        <v>9240</v>
      </c>
      <c r="J2247" t="s">
        <v>9711</v>
      </c>
      <c r="K2247" t="s">
        <v>7</v>
      </c>
      <c r="L2247" t="b">
        <v>0</v>
      </c>
      <c r="M2247" t="s">
        <v>12578</v>
      </c>
      <c r="N2247" t="b">
        <v>0</v>
      </c>
      <c r="O2247" t="b">
        <v>0</v>
      </c>
      <c r="P2247" t="b">
        <v>0</v>
      </c>
      <c r="Q2247" t="b">
        <v>1</v>
      </c>
      <c r="R2247" t="s">
        <v>12579</v>
      </c>
      <c r="S2247">
        <v>40</v>
      </c>
      <c r="T2247" t="b">
        <v>0</v>
      </c>
      <c r="V2247" t="s">
        <v>892</v>
      </c>
      <c r="W2247">
        <v>4</v>
      </c>
      <c r="X2247" s="11">
        <v>72</v>
      </c>
      <c r="Y2247">
        <v>1</v>
      </c>
      <c r="Z2247" s="46" cm="1">
        <f t="array" ref="Z2247">IF(V2247="NA",$AD$2,(INDEX($BL$4:$BL$73,MATCH(V2247&amp;W2247,$BK$4:$BK$73&amp;$BJ$4:$BJ$73,0))))</f>
        <v>1.0498615788681274E-2</v>
      </c>
      <c r="AA2247" s="46">
        <f t="shared" si="43"/>
        <v>1.0104986157886813</v>
      </c>
      <c r="AB2247" s="46"/>
    </row>
    <row r="2248" spans="1:28" x14ac:dyDescent="0.25">
      <c r="A2248">
        <v>8563</v>
      </c>
      <c r="B2248" s="1">
        <v>45531.341173125002</v>
      </c>
      <c r="C2248" s="1">
        <v>45531</v>
      </c>
      <c r="D2248" t="s">
        <v>9100</v>
      </c>
      <c r="E2248" t="s">
        <v>9101</v>
      </c>
      <c r="F2248" t="s">
        <v>664</v>
      </c>
      <c r="G2248">
        <v>74</v>
      </c>
      <c r="H2248" t="b">
        <v>0</v>
      </c>
      <c r="I2248" t="s">
        <v>9240</v>
      </c>
      <c r="J2248" t="s">
        <v>9711</v>
      </c>
      <c r="K2248" t="s">
        <v>7</v>
      </c>
      <c r="L2248" t="b">
        <v>0</v>
      </c>
      <c r="M2248" t="s">
        <v>6627</v>
      </c>
      <c r="N2248" t="b">
        <v>0</v>
      </c>
      <c r="O2248" t="b">
        <v>0</v>
      </c>
      <c r="P2248" t="b">
        <v>0</v>
      </c>
      <c r="Q2248" t="b">
        <v>1</v>
      </c>
      <c r="R2248" t="s">
        <v>1184</v>
      </c>
      <c r="S2248">
        <v>40</v>
      </c>
      <c r="T2248" t="b">
        <v>0</v>
      </c>
      <c r="V2248" t="s">
        <v>892</v>
      </c>
      <c r="W2248">
        <v>4</v>
      </c>
      <c r="X2248" s="11">
        <v>77</v>
      </c>
      <c r="Y2248">
        <v>1</v>
      </c>
      <c r="Z2248" s="46" cm="1">
        <f t="array" ref="Z2248">IF(V2248="NA",$AD$2,(INDEX($BL$4:$BL$73,MATCH(V2248&amp;W2248,$BK$4:$BK$73&amp;$BJ$4:$BJ$73,0))))</f>
        <v>1.0498615788681274E-2</v>
      </c>
      <c r="AA2248" s="46">
        <f t="shared" si="43"/>
        <v>1.0104986157886813</v>
      </c>
      <c r="AB2248" s="46"/>
    </row>
    <row r="2249" spans="1:28" x14ac:dyDescent="0.25">
      <c r="A2249">
        <v>8564</v>
      </c>
      <c r="B2249" s="1">
        <v>45531.340911539402</v>
      </c>
      <c r="C2249" s="1">
        <v>45531</v>
      </c>
      <c r="D2249" t="s">
        <v>9100</v>
      </c>
      <c r="E2249" t="s">
        <v>9101</v>
      </c>
      <c r="F2249" t="s">
        <v>790</v>
      </c>
      <c r="G2249">
        <v>71</v>
      </c>
      <c r="H2249" t="b">
        <v>0</v>
      </c>
      <c r="I2249" t="s">
        <v>9240</v>
      </c>
      <c r="J2249" t="s">
        <v>9711</v>
      </c>
      <c r="K2249" t="s">
        <v>7</v>
      </c>
      <c r="L2249" t="b">
        <v>0</v>
      </c>
      <c r="M2249" t="s">
        <v>12580</v>
      </c>
      <c r="N2249" t="b">
        <v>0</v>
      </c>
      <c r="O2249" t="b">
        <v>0</v>
      </c>
      <c r="P2249" t="b">
        <v>0</v>
      </c>
      <c r="Q2249" t="b">
        <v>1</v>
      </c>
      <c r="R2249" t="s">
        <v>12581</v>
      </c>
      <c r="S2249">
        <v>40</v>
      </c>
      <c r="T2249" t="b">
        <v>0</v>
      </c>
      <c r="V2249" t="s">
        <v>888</v>
      </c>
      <c r="W2249">
        <v>4</v>
      </c>
      <c r="X2249" s="11">
        <v>72</v>
      </c>
      <c r="Y2249">
        <v>1</v>
      </c>
      <c r="Z2249" s="46" cm="1">
        <f t="array" ref="Z2249">IF(V2249="NA",$AD$2,(INDEX($BL$4:$BL$73,MATCH(V2249&amp;W2249,$BK$4:$BK$73&amp;$BJ$4:$BJ$73,0))))</f>
        <v>1.0498615788681257E-2</v>
      </c>
      <c r="AA2249" s="46">
        <f t="shared" si="43"/>
        <v>1.0104986157886813</v>
      </c>
      <c r="AB2249" s="46"/>
    </row>
    <row r="2250" spans="1:28" x14ac:dyDescent="0.25">
      <c r="A2250">
        <v>8565</v>
      </c>
      <c r="B2250" s="1">
        <v>45531.340629166698</v>
      </c>
      <c r="C2250" s="1">
        <v>45531</v>
      </c>
      <c r="D2250" t="s">
        <v>9100</v>
      </c>
      <c r="E2250" t="s">
        <v>9101</v>
      </c>
      <c r="F2250" t="s">
        <v>664</v>
      </c>
      <c r="G2250">
        <v>79</v>
      </c>
      <c r="H2250" t="b">
        <v>0</v>
      </c>
      <c r="I2250" t="s">
        <v>9240</v>
      </c>
      <c r="J2250" t="s">
        <v>9711</v>
      </c>
      <c r="K2250" t="s">
        <v>7</v>
      </c>
      <c r="L2250" t="b">
        <v>0</v>
      </c>
      <c r="M2250" t="s">
        <v>12582</v>
      </c>
      <c r="N2250" t="b">
        <v>0</v>
      </c>
      <c r="O2250" t="b">
        <v>0</v>
      </c>
      <c r="P2250" t="b">
        <v>0</v>
      </c>
      <c r="Q2250" t="b">
        <v>1</v>
      </c>
      <c r="R2250" t="s">
        <v>12583</v>
      </c>
      <c r="S2250">
        <v>40</v>
      </c>
      <c r="T2250" t="b">
        <v>0</v>
      </c>
      <c r="V2250" t="s">
        <v>886</v>
      </c>
      <c r="W2250">
        <v>5</v>
      </c>
      <c r="X2250" s="11">
        <v>82</v>
      </c>
      <c r="Y2250">
        <v>1</v>
      </c>
      <c r="Z2250" s="46" cm="1">
        <f t="array" ref="Z2250">IF(V2250="NA",$AD$2,(INDEX($BL$4:$BL$73,MATCH(V2250&amp;W2250,$BK$4:$BK$73&amp;$BJ$4:$BJ$73,0))))</f>
        <v>4.1970782120221983E-2</v>
      </c>
      <c r="AA2250" s="46">
        <f t="shared" si="43"/>
        <v>1.041970782120222</v>
      </c>
      <c r="AB2250" s="46"/>
    </row>
    <row r="2251" spans="1:28" x14ac:dyDescent="0.25">
      <c r="A2251">
        <v>8567</v>
      </c>
      <c r="B2251" s="1">
        <v>45531.340164953697</v>
      </c>
      <c r="C2251" s="1">
        <v>45531</v>
      </c>
      <c r="D2251" t="s">
        <v>9100</v>
      </c>
      <c r="E2251" t="s">
        <v>9101</v>
      </c>
      <c r="F2251" t="s">
        <v>790</v>
      </c>
      <c r="G2251">
        <v>70</v>
      </c>
      <c r="H2251" t="b">
        <v>0</v>
      </c>
      <c r="I2251" t="s">
        <v>9240</v>
      </c>
      <c r="J2251" t="s">
        <v>9711</v>
      </c>
      <c r="K2251" t="s">
        <v>7</v>
      </c>
      <c r="L2251" t="b">
        <v>0</v>
      </c>
      <c r="M2251" t="s">
        <v>12584</v>
      </c>
      <c r="N2251" t="b">
        <v>0</v>
      </c>
      <c r="O2251" t="b">
        <v>0</v>
      </c>
      <c r="P2251" t="b">
        <v>0</v>
      </c>
      <c r="Q2251" t="b">
        <v>1</v>
      </c>
      <c r="R2251" t="s">
        <v>12585</v>
      </c>
      <c r="S2251">
        <v>40</v>
      </c>
      <c r="T2251" t="b">
        <v>0</v>
      </c>
      <c r="V2251" t="s">
        <v>892</v>
      </c>
      <c r="W2251">
        <v>4</v>
      </c>
      <c r="X2251" s="11">
        <v>72</v>
      </c>
      <c r="Y2251">
        <v>1</v>
      </c>
      <c r="Z2251" s="46" cm="1">
        <f t="array" ref="Z2251">IF(V2251="NA",$AD$2,(INDEX($BL$4:$BL$73,MATCH(V2251&amp;W2251,$BK$4:$BK$73&amp;$BJ$4:$BJ$73,0))))</f>
        <v>1.0498615788681274E-2</v>
      </c>
      <c r="AA2251" s="46">
        <f t="shared" si="43"/>
        <v>1.0104986157886813</v>
      </c>
      <c r="AB2251" s="46"/>
    </row>
    <row r="2252" spans="1:28" x14ac:dyDescent="0.25">
      <c r="A2252">
        <v>8569</v>
      </c>
      <c r="B2252" s="1">
        <v>45531.3397320718</v>
      </c>
      <c r="C2252" s="1">
        <v>45531</v>
      </c>
      <c r="D2252" t="s">
        <v>9100</v>
      </c>
      <c r="E2252" t="s">
        <v>9101</v>
      </c>
      <c r="F2252" t="s">
        <v>664</v>
      </c>
      <c r="G2252">
        <v>75</v>
      </c>
      <c r="H2252" t="b">
        <v>0</v>
      </c>
      <c r="I2252" t="s">
        <v>9240</v>
      </c>
      <c r="J2252" t="s">
        <v>9711</v>
      </c>
      <c r="K2252" t="s">
        <v>7</v>
      </c>
      <c r="L2252" t="b">
        <v>0</v>
      </c>
      <c r="M2252" t="s">
        <v>6626</v>
      </c>
      <c r="N2252" t="b">
        <v>0</v>
      </c>
      <c r="O2252" t="b">
        <v>0</v>
      </c>
      <c r="P2252" t="b">
        <v>0</v>
      </c>
      <c r="Q2252" t="b">
        <v>1</v>
      </c>
      <c r="R2252" t="s">
        <v>1183</v>
      </c>
      <c r="S2252">
        <v>40</v>
      </c>
      <c r="T2252" t="b">
        <v>0</v>
      </c>
      <c r="V2252" t="s">
        <v>924</v>
      </c>
      <c r="W2252">
        <v>5</v>
      </c>
      <c r="X2252" s="11">
        <v>77</v>
      </c>
      <c r="Y2252">
        <v>1</v>
      </c>
      <c r="Z2252" s="46" cm="1">
        <f t="array" ref="Z2252">IF(V2252="NA",$AD$2,(INDEX($BL$4:$BL$73,MATCH(V2252&amp;W2252,$BK$4:$BK$73&amp;$BJ$4:$BJ$73,0))))</f>
        <v>4.1970782120221983E-2</v>
      </c>
      <c r="AA2252" s="46">
        <f t="shared" si="43"/>
        <v>1.041970782120222</v>
      </c>
      <c r="AB2252" s="46"/>
    </row>
    <row r="2253" spans="1:28" x14ac:dyDescent="0.25">
      <c r="A2253">
        <v>8570</v>
      </c>
      <c r="B2253" s="1">
        <v>45531.339406469902</v>
      </c>
      <c r="C2253" s="1">
        <v>45531</v>
      </c>
      <c r="D2253" t="s">
        <v>9100</v>
      </c>
      <c r="E2253" t="s">
        <v>9101</v>
      </c>
      <c r="F2253" t="s">
        <v>664</v>
      </c>
      <c r="G2253">
        <v>79</v>
      </c>
      <c r="H2253" t="b">
        <v>0</v>
      </c>
      <c r="I2253" t="s">
        <v>9240</v>
      </c>
      <c r="J2253" t="s">
        <v>9711</v>
      </c>
      <c r="K2253" t="s">
        <v>7</v>
      </c>
      <c r="L2253" t="b">
        <v>0</v>
      </c>
      <c r="M2253" t="s">
        <v>12586</v>
      </c>
      <c r="N2253" t="b">
        <v>0</v>
      </c>
      <c r="O2253" t="b">
        <v>0</v>
      </c>
      <c r="P2253" t="b">
        <v>0</v>
      </c>
      <c r="Q2253" t="b">
        <v>1</v>
      </c>
      <c r="R2253" t="s">
        <v>12587</v>
      </c>
      <c r="S2253">
        <v>40</v>
      </c>
      <c r="T2253" t="b">
        <v>0</v>
      </c>
      <c r="V2253" t="s">
        <v>658</v>
      </c>
      <c r="W2253">
        <v>5</v>
      </c>
      <c r="X2253" s="11">
        <v>82</v>
      </c>
      <c r="Y2253">
        <v>1</v>
      </c>
      <c r="Z2253" s="46" cm="1">
        <f t="array" ref="Z2253">IF(V2253="NA",$AD$2,(INDEX($BL$4:$BL$73,MATCH(V2253&amp;W2253,$BK$4:$BK$73&amp;$BJ$4:$BJ$73,0))))</f>
        <v>2.9563914871896181E-3</v>
      </c>
      <c r="AA2253" s="46">
        <f t="shared" si="43"/>
        <v>1.0029563914871895</v>
      </c>
      <c r="AB2253" s="46"/>
    </row>
    <row r="2254" spans="1:28" x14ac:dyDescent="0.25">
      <c r="A2254">
        <v>8573</v>
      </c>
      <c r="B2254" s="1">
        <v>45531.337147812497</v>
      </c>
      <c r="C2254" s="1">
        <v>45531</v>
      </c>
      <c r="D2254" t="s">
        <v>9100</v>
      </c>
      <c r="E2254" t="s">
        <v>9101</v>
      </c>
      <c r="F2254" t="s">
        <v>664</v>
      </c>
      <c r="G2254">
        <v>76</v>
      </c>
      <c r="H2254" t="b">
        <v>0</v>
      </c>
      <c r="I2254" t="s">
        <v>9240</v>
      </c>
      <c r="J2254" t="s">
        <v>9711</v>
      </c>
      <c r="K2254" t="s">
        <v>7</v>
      </c>
      <c r="L2254" t="b">
        <v>0</v>
      </c>
      <c r="M2254" t="s">
        <v>12588</v>
      </c>
      <c r="N2254" t="b">
        <v>0</v>
      </c>
      <c r="O2254" t="b">
        <v>0</v>
      </c>
      <c r="P2254" t="b">
        <v>0</v>
      </c>
      <c r="Q2254" t="b">
        <v>1</v>
      </c>
      <c r="R2254" t="s">
        <v>12589</v>
      </c>
      <c r="S2254">
        <v>40</v>
      </c>
      <c r="T2254" t="b">
        <v>0</v>
      </c>
      <c r="V2254" t="s">
        <v>658</v>
      </c>
      <c r="W2254">
        <v>4</v>
      </c>
      <c r="X2254" s="11">
        <v>77</v>
      </c>
      <c r="Y2254">
        <v>1</v>
      </c>
      <c r="Z2254" s="46" cm="1">
        <f t="array" ref="Z2254">IF(V2254="NA",$AD$2,(INDEX($BL$4:$BL$73,MATCH(V2254&amp;W2254,$BK$4:$BK$73&amp;$BJ$4:$BJ$73,0))))</f>
        <v>1.1678733304575896E-2</v>
      </c>
      <c r="AA2254" s="46">
        <f t="shared" si="43"/>
        <v>1.0116787333045758</v>
      </c>
      <c r="AB2254" s="46"/>
    </row>
    <row r="2255" spans="1:28" x14ac:dyDescent="0.25">
      <c r="A2255">
        <v>8580</v>
      </c>
      <c r="B2255" s="1">
        <v>45531.335841817097</v>
      </c>
      <c r="C2255" s="1">
        <v>45531</v>
      </c>
      <c r="D2255" t="s">
        <v>9100</v>
      </c>
      <c r="E2255" t="s">
        <v>9101</v>
      </c>
      <c r="F2255" t="s">
        <v>664</v>
      </c>
      <c r="G2255">
        <v>72</v>
      </c>
      <c r="H2255" t="b">
        <v>0</v>
      </c>
      <c r="I2255" t="s">
        <v>9240</v>
      </c>
      <c r="J2255" t="s">
        <v>9711</v>
      </c>
      <c r="K2255" t="s">
        <v>7</v>
      </c>
      <c r="L2255" t="b">
        <v>0</v>
      </c>
      <c r="M2255" t="s">
        <v>12590</v>
      </c>
      <c r="N2255" t="b">
        <v>0</v>
      </c>
      <c r="O2255" t="b">
        <v>0</v>
      </c>
      <c r="P2255" t="b">
        <v>0</v>
      </c>
      <c r="Q2255" t="b">
        <v>1</v>
      </c>
      <c r="R2255" t="s">
        <v>12591</v>
      </c>
      <c r="S2255">
        <v>40</v>
      </c>
      <c r="T2255" t="b">
        <v>0</v>
      </c>
      <c r="V2255" t="s">
        <v>889</v>
      </c>
      <c r="W2255">
        <v>5</v>
      </c>
      <c r="X2255" s="11">
        <v>72</v>
      </c>
      <c r="Y2255">
        <v>1</v>
      </c>
      <c r="Z2255" s="46" cm="1">
        <f t="array" ref="Z2255">IF(V2255="NA",$AD$2,(INDEX($BL$4:$BL$73,MATCH(V2255&amp;W2255,$BK$4:$BK$73&amp;$BJ$4:$BJ$73,0))))</f>
        <v>4.1970782120221983E-2</v>
      </c>
      <c r="AA2255" s="46">
        <f t="shared" si="43"/>
        <v>1.041970782120222</v>
      </c>
      <c r="AB2255" s="46"/>
    </row>
    <row r="2256" spans="1:28" x14ac:dyDescent="0.25">
      <c r="A2256">
        <v>8594</v>
      </c>
      <c r="B2256" s="1">
        <v>45531.331888796303</v>
      </c>
      <c r="C2256" s="1">
        <v>45531</v>
      </c>
      <c r="D2256" t="s">
        <v>9100</v>
      </c>
      <c r="E2256" t="s">
        <v>9101</v>
      </c>
      <c r="F2256" t="s">
        <v>790</v>
      </c>
      <c r="G2256">
        <v>76</v>
      </c>
      <c r="H2256" t="b">
        <v>0</v>
      </c>
      <c r="I2256" t="s">
        <v>9240</v>
      </c>
      <c r="J2256" t="s">
        <v>9711</v>
      </c>
      <c r="K2256" t="s">
        <v>7</v>
      </c>
      <c r="L2256" t="b">
        <v>0</v>
      </c>
      <c r="M2256" t="s">
        <v>12592</v>
      </c>
      <c r="N2256" t="b">
        <v>0</v>
      </c>
      <c r="O2256" t="b">
        <v>0</v>
      </c>
      <c r="P2256" t="b">
        <v>0</v>
      </c>
      <c r="Q2256" t="b">
        <v>1</v>
      </c>
      <c r="R2256" t="s">
        <v>12593</v>
      </c>
      <c r="S2256">
        <v>40</v>
      </c>
      <c r="T2256" t="b">
        <v>0</v>
      </c>
      <c r="V2256" t="s">
        <v>8</v>
      </c>
      <c r="W2256" t="s">
        <v>8</v>
      </c>
      <c r="X2256" s="11">
        <v>77</v>
      </c>
      <c r="Y2256">
        <v>1</v>
      </c>
      <c r="Z2256" s="46" cm="1">
        <f t="array" ref="Z2256">IF(V2256="NA",$AD$2,(INDEX($BL$4:$BL$73,MATCH(V2256&amp;W2256,$BK$4:$BK$73&amp;$BJ$4:$BJ$73,0))))</f>
        <v>-4.0430703315750931E-2</v>
      </c>
      <c r="AA2256" s="46">
        <f t="shared" si="43"/>
        <v>0.95956929668424906</v>
      </c>
      <c r="AB2256" s="46"/>
    </row>
    <row r="2257" spans="1:28" x14ac:dyDescent="0.25">
      <c r="A2257">
        <v>8595</v>
      </c>
      <c r="B2257" s="1">
        <v>45531.331593611103</v>
      </c>
      <c r="C2257" s="1">
        <v>45531</v>
      </c>
      <c r="D2257" t="s">
        <v>9100</v>
      </c>
      <c r="E2257" t="s">
        <v>9101</v>
      </c>
      <c r="F2257" t="s">
        <v>664</v>
      </c>
      <c r="G2257">
        <v>88</v>
      </c>
      <c r="H2257" t="b">
        <v>0</v>
      </c>
      <c r="I2257" t="s">
        <v>9240</v>
      </c>
      <c r="J2257" t="s">
        <v>9711</v>
      </c>
      <c r="K2257" t="s">
        <v>7</v>
      </c>
      <c r="L2257" t="b">
        <v>0</v>
      </c>
      <c r="M2257" t="s">
        <v>12594</v>
      </c>
      <c r="N2257" t="b">
        <v>0</v>
      </c>
      <c r="O2257" t="b">
        <v>0</v>
      </c>
      <c r="P2257" t="b">
        <v>0</v>
      </c>
      <c r="Q2257" t="b">
        <v>1</v>
      </c>
      <c r="R2257" t="s">
        <v>12595</v>
      </c>
      <c r="S2257">
        <v>40</v>
      </c>
      <c r="T2257" t="b">
        <v>0</v>
      </c>
      <c r="V2257" t="s">
        <v>8</v>
      </c>
      <c r="W2257" t="s">
        <v>8</v>
      </c>
      <c r="X2257" s="11">
        <v>92</v>
      </c>
      <c r="Y2257">
        <v>1</v>
      </c>
      <c r="Z2257" s="46" cm="1">
        <f t="array" ref="Z2257">IF(V2257="NA",$AD$2,(INDEX($BL$4:$BL$73,MATCH(V2257&amp;W2257,$BK$4:$BK$73&amp;$BJ$4:$BJ$73,0))))</f>
        <v>-4.0430703315750931E-2</v>
      </c>
      <c r="AA2257" s="46">
        <f t="shared" si="43"/>
        <v>0.95956929668424906</v>
      </c>
      <c r="AB2257" s="46"/>
    </row>
    <row r="2258" spans="1:28" x14ac:dyDescent="0.25">
      <c r="A2258">
        <v>8600</v>
      </c>
      <c r="B2258" s="1">
        <v>45530.587737384303</v>
      </c>
      <c r="C2258" s="1">
        <v>45530</v>
      </c>
      <c r="D2258" t="s">
        <v>9100</v>
      </c>
      <c r="E2258" t="s">
        <v>9101</v>
      </c>
      <c r="F2258" t="s">
        <v>664</v>
      </c>
      <c r="G2258">
        <v>72</v>
      </c>
      <c r="H2258" t="b">
        <v>0</v>
      </c>
      <c r="I2258" t="s">
        <v>9240</v>
      </c>
      <c r="J2258" t="s">
        <v>9711</v>
      </c>
      <c r="K2258" t="s">
        <v>7</v>
      </c>
      <c r="L2258" t="b">
        <v>0</v>
      </c>
      <c r="M2258" t="s">
        <v>12596</v>
      </c>
      <c r="N2258" t="b">
        <v>0</v>
      </c>
      <c r="O2258" t="b">
        <v>0</v>
      </c>
      <c r="P2258" t="b">
        <v>0</v>
      </c>
      <c r="Q2258" t="b">
        <v>1</v>
      </c>
      <c r="R2258" t="s">
        <v>12597</v>
      </c>
      <c r="S2258">
        <v>70</v>
      </c>
      <c r="T2258" t="b">
        <v>0</v>
      </c>
      <c r="V2258" t="s">
        <v>892</v>
      </c>
      <c r="W2258">
        <v>5</v>
      </c>
      <c r="X2258" s="11">
        <v>72</v>
      </c>
      <c r="Y2258">
        <v>1</v>
      </c>
      <c r="Z2258" s="46" cm="1">
        <f t="array" ref="Z2258">IF(V2258="NA",$AD$2,(INDEX($BL$4:$BL$73,MATCH(V2258&amp;W2258,$BK$4:$BK$73&amp;$BJ$4:$BJ$73,0))))</f>
        <v>4.1970782120221983E-2</v>
      </c>
      <c r="AA2258" s="46">
        <f t="shared" si="43"/>
        <v>1.041970782120222</v>
      </c>
      <c r="AB2258" s="46"/>
    </row>
    <row r="2259" spans="1:28" x14ac:dyDescent="0.25">
      <c r="A2259">
        <v>8601</v>
      </c>
      <c r="B2259" s="1">
        <v>45530.587397986099</v>
      </c>
      <c r="C2259" s="1">
        <v>45530</v>
      </c>
      <c r="D2259" t="s">
        <v>9100</v>
      </c>
      <c r="E2259" t="s">
        <v>9101</v>
      </c>
      <c r="F2259" t="s">
        <v>664</v>
      </c>
      <c r="G2259">
        <v>87</v>
      </c>
      <c r="H2259" t="b">
        <v>0</v>
      </c>
      <c r="I2259" t="s">
        <v>9240</v>
      </c>
      <c r="J2259" t="s">
        <v>9711</v>
      </c>
      <c r="K2259" t="s">
        <v>7</v>
      </c>
      <c r="L2259" t="b">
        <v>0</v>
      </c>
      <c r="M2259" t="s">
        <v>12598</v>
      </c>
      <c r="N2259" t="b">
        <v>0</v>
      </c>
      <c r="O2259" t="b">
        <v>0</v>
      </c>
      <c r="P2259" t="b">
        <v>0</v>
      </c>
      <c r="Q2259" t="b">
        <v>1</v>
      </c>
      <c r="R2259" t="s">
        <v>12599</v>
      </c>
      <c r="S2259">
        <v>70</v>
      </c>
      <c r="T2259" t="b">
        <v>0</v>
      </c>
      <c r="V2259" t="s">
        <v>658</v>
      </c>
      <c r="W2259">
        <v>5</v>
      </c>
      <c r="X2259" s="11">
        <v>87</v>
      </c>
      <c r="Y2259">
        <v>1</v>
      </c>
      <c r="Z2259" s="46" cm="1">
        <f t="array" ref="Z2259">IF(V2259="NA",$AD$2,(INDEX($BL$4:$BL$73,MATCH(V2259&amp;W2259,$BK$4:$BK$73&amp;$BJ$4:$BJ$73,0))))</f>
        <v>2.9563914871896181E-3</v>
      </c>
      <c r="AA2259" s="46">
        <f t="shared" si="43"/>
        <v>1.0029563914871895</v>
      </c>
      <c r="AB2259" s="46"/>
    </row>
    <row r="2260" spans="1:28" x14ac:dyDescent="0.25">
      <c r="A2260">
        <v>8602</v>
      </c>
      <c r="B2260" s="1">
        <v>45530.587101527803</v>
      </c>
      <c r="C2260" s="1">
        <v>45530</v>
      </c>
      <c r="D2260" t="s">
        <v>9100</v>
      </c>
      <c r="E2260" t="s">
        <v>9101</v>
      </c>
      <c r="F2260" t="s">
        <v>664</v>
      </c>
      <c r="G2260">
        <v>90</v>
      </c>
      <c r="H2260" t="b">
        <v>0</v>
      </c>
      <c r="I2260" t="s">
        <v>9240</v>
      </c>
      <c r="J2260" t="s">
        <v>9711</v>
      </c>
      <c r="K2260" t="s">
        <v>7</v>
      </c>
      <c r="L2260" t="b">
        <v>0</v>
      </c>
      <c r="M2260" t="s">
        <v>6625</v>
      </c>
      <c r="N2260" t="b">
        <v>0</v>
      </c>
      <c r="O2260" t="b">
        <v>0</v>
      </c>
      <c r="P2260" t="b">
        <v>0</v>
      </c>
      <c r="Q2260" t="b">
        <v>1</v>
      </c>
      <c r="R2260" t="s">
        <v>1178</v>
      </c>
      <c r="S2260">
        <v>70</v>
      </c>
      <c r="T2260" t="b">
        <v>0</v>
      </c>
      <c r="V2260" t="s">
        <v>8</v>
      </c>
      <c r="W2260" t="s">
        <v>8</v>
      </c>
      <c r="X2260" s="11">
        <v>92</v>
      </c>
      <c r="Y2260">
        <v>1</v>
      </c>
      <c r="Z2260" s="46" cm="1">
        <f t="array" ref="Z2260">IF(V2260="NA",$AD$2,(INDEX($BL$4:$BL$73,MATCH(V2260&amp;W2260,$BK$4:$BK$73&amp;$BJ$4:$BJ$73,0))))</f>
        <v>-4.0430703315750931E-2</v>
      </c>
      <c r="AA2260" s="46">
        <f t="shared" si="43"/>
        <v>0.95956929668424906</v>
      </c>
      <c r="AB2260" s="46"/>
    </row>
    <row r="2261" spans="1:28" x14ac:dyDescent="0.25">
      <c r="A2261">
        <v>8603</v>
      </c>
      <c r="B2261" s="1">
        <v>45530.586000474497</v>
      </c>
      <c r="C2261" s="1">
        <v>45530</v>
      </c>
      <c r="D2261" t="s">
        <v>9100</v>
      </c>
      <c r="E2261" t="s">
        <v>9101</v>
      </c>
      <c r="F2261" t="s">
        <v>664</v>
      </c>
      <c r="G2261">
        <v>79</v>
      </c>
      <c r="H2261" t="b">
        <v>0</v>
      </c>
      <c r="I2261" t="s">
        <v>9240</v>
      </c>
      <c r="J2261" t="s">
        <v>9711</v>
      </c>
      <c r="K2261" t="s">
        <v>7</v>
      </c>
      <c r="L2261" t="b">
        <v>0</v>
      </c>
      <c r="M2261" t="s">
        <v>12600</v>
      </c>
      <c r="N2261" t="b">
        <v>0</v>
      </c>
      <c r="O2261" t="b">
        <v>0</v>
      </c>
      <c r="P2261" t="b">
        <v>0</v>
      </c>
      <c r="Q2261" t="b">
        <v>1</v>
      </c>
      <c r="R2261" t="s">
        <v>12601</v>
      </c>
      <c r="S2261">
        <v>70</v>
      </c>
      <c r="T2261" t="b">
        <v>0</v>
      </c>
      <c r="V2261" t="s">
        <v>892</v>
      </c>
      <c r="W2261">
        <v>4</v>
      </c>
      <c r="X2261" s="11">
        <v>82</v>
      </c>
      <c r="Y2261">
        <v>1</v>
      </c>
      <c r="Z2261" s="46" cm="1">
        <f t="array" ref="Z2261">IF(V2261="NA",$AD$2,(INDEX($BL$4:$BL$73,MATCH(V2261&amp;W2261,$BK$4:$BK$73&amp;$BJ$4:$BJ$73,0))))</f>
        <v>1.0498615788681274E-2</v>
      </c>
      <c r="AA2261" s="46">
        <f t="shared" si="43"/>
        <v>1.0104986157886813</v>
      </c>
      <c r="AB2261" s="46"/>
    </row>
    <row r="2262" spans="1:28" x14ac:dyDescent="0.25">
      <c r="A2262">
        <v>8609</v>
      </c>
      <c r="B2262" s="1">
        <v>45530.584478819401</v>
      </c>
      <c r="C2262" s="1">
        <v>45530</v>
      </c>
      <c r="D2262" t="s">
        <v>9100</v>
      </c>
      <c r="E2262" t="s">
        <v>9101</v>
      </c>
      <c r="F2262" t="s">
        <v>790</v>
      </c>
      <c r="G2262">
        <v>72</v>
      </c>
      <c r="H2262" t="b">
        <v>0</v>
      </c>
      <c r="I2262" t="s">
        <v>9240</v>
      </c>
      <c r="J2262" t="s">
        <v>9711</v>
      </c>
      <c r="K2262" t="s">
        <v>7</v>
      </c>
      <c r="L2262" t="b">
        <v>0</v>
      </c>
      <c r="M2262" t="s">
        <v>12602</v>
      </c>
      <c r="N2262" t="b">
        <v>0</v>
      </c>
      <c r="O2262" t="b">
        <v>0</v>
      </c>
      <c r="P2262" t="b">
        <v>0</v>
      </c>
      <c r="Q2262" t="b">
        <v>1</v>
      </c>
      <c r="R2262" t="s">
        <v>12603</v>
      </c>
      <c r="S2262">
        <v>70</v>
      </c>
      <c r="T2262" t="b">
        <v>0</v>
      </c>
      <c r="V2262" t="s">
        <v>658</v>
      </c>
      <c r="W2262">
        <v>4</v>
      </c>
      <c r="X2262" s="11">
        <v>72</v>
      </c>
      <c r="Y2262">
        <v>1</v>
      </c>
      <c r="Z2262" s="46" cm="1">
        <f t="array" ref="Z2262">IF(V2262="NA",$AD$2,(INDEX($BL$4:$BL$73,MATCH(V2262&amp;W2262,$BK$4:$BK$73&amp;$BJ$4:$BJ$73,0))))</f>
        <v>1.1678733304575896E-2</v>
      </c>
      <c r="AA2262" s="46">
        <f t="shared" si="43"/>
        <v>1.0116787333045758</v>
      </c>
      <c r="AB2262" s="46"/>
    </row>
    <row r="2263" spans="1:28" x14ac:dyDescent="0.25">
      <c r="A2263">
        <v>8611</v>
      </c>
      <c r="B2263" s="1">
        <v>45530.583862280102</v>
      </c>
      <c r="C2263" s="1">
        <v>45530</v>
      </c>
      <c r="D2263" t="s">
        <v>9100</v>
      </c>
      <c r="E2263" t="s">
        <v>9101</v>
      </c>
      <c r="F2263" t="s">
        <v>790</v>
      </c>
      <c r="G2263">
        <v>70</v>
      </c>
      <c r="H2263" t="b">
        <v>0</v>
      </c>
      <c r="I2263" t="s">
        <v>9240</v>
      </c>
      <c r="J2263" t="s">
        <v>9711</v>
      </c>
      <c r="K2263" t="s">
        <v>7</v>
      </c>
      <c r="L2263" t="b">
        <v>0</v>
      </c>
      <c r="M2263" t="s">
        <v>12604</v>
      </c>
      <c r="N2263" t="b">
        <v>0</v>
      </c>
      <c r="O2263" t="b">
        <v>0</v>
      </c>
      <c r="P2263" t="b">
        <v>0</v>
      </c>
      <c r="Q2263" t="b">
        <v>1</v>
      </c>
      <c r="R2263" t="s">
        <v>12605</v>
      </c>
      <c r="S2263">
        <v>70</v>
      </c>
      <c r="T2263" t="b">
        <v>0</v>
      </c>
      <c r="V2263" t="s">
        <v>888</v>
      </c>
      <c r="W2263">
        <v>4</v>
      </c>
      <c r="X2263" s="11">
        <v>72</v>
      </c>
      <c r="Y2263">
        <v>1</v>
      </c>
      <c r="Z2263" s="46" cm="1">
        <f t="array" ref="Z2263">IF(V2263="NA",$AD$2,(INDEX($BL$4:$BL$73,MATCH(V2263&amp;W2263,$BK$4:$BK$73&amp;$BJ$4:$BJ$73,0))))</f>
        <v>1.0498615788681257E-2</v>
      </c>
      <c r="AA2263" s="46">
        <f t="shared" si="43"/>
        <v>1.0104986157886813</v>
      </c>
      <c r="AB2263" s="46"/>
    </row>
    <row r="2264" spans="1:28" x14ac:dyDescent="0.25">
      <c r="A2264">
        <v>8614</v>
      </c>
      <c r="B2264" s="1">
        <v>45530.583178240697</v>
      </c>
      <c r="C2264" s="1">
        <v>45530</v>
      </c>
      <c r="D2264" t="s">
        <v>9100</v>
      </c>
      <c r="E2264" t="s">
        <v>9101</v>
      </c>
      <c r="F2264" t="s">
        <v>664</v>
      </c>
      <c r="G2264">
        <v>78</v>
      </c>
      <c r="H2264" t="b">
        <v>0</v>
      </c>
      <c r="I2264" t="s">
        <v>9240</v>
      </c>
      <c r="J2264" t="s">
        <v>9711</v>
      </c>
      <c r="K2264" t="s">
        <v>7</v>
      </c>
      <c r="L2264" t="b">
        <v>0</v>
      </c>
      <c r="M2264" t="s">
        <v>12606</v>
      </c>
      <c r="N2264" t="b">
        <v>0</v>
      </c>
      <c r="O2264" t="b">
        <v>0</v>
      </c>
      <c r="P2264" t="b">
        <v>0</v>
      </c>
      <c r="Q2264" t="b">
        <v>1</v>
      </c>
      <c r="R2264" t="s">
        <v>12607</v>
      </c>
      <c r="S2264">
        <v>70</v>
      </c>
      <c r="T2264" t="b">
        <v>0</v>
      </c>
      <c r="V2264" t="s">
        <v>886</v>
      </c>
      <c r="W2264">
        <v>4</v>
      </c>
      <c r="X2264" s="11">
        <v>82</v>
      </c>
      <c r="Y2264">
        <v>1</v>
      </c>
      <c r="Z2264" s="46" cm="1">
        <f t="array" ref="Z2264">IF(V2264="NA",$AD$2,(INDEX($BL$4:$BL$73,MATCH(V2264&amp;W2264,$BK$4:$BK$73&amp;$BJ$4:$BJ$73,0))))</f>
        <v>1.0498615788681297E-2</v>
      </c>
      <c r="AA2264" s="46">
        <f t="shared" si="43"/>
        <v>1.0104986157886813</v>
      </c>
      <c r="AB2264" s="46"/>
    </row>
    <row r="2265" spans="1:28" x14ac:dyDescent="0.25">
      <c r="A2265">
        <v>8615</v>
      </c>
      <c r="B2265" s="1">
        <v>45530.582772314803</v>
      </c>
      <c r="C2265" s="1">
        <v>45530</v>
      </c>
      <c r="D2265" t="s">
        <v>9100</v>
      </c>
      <c r="E2265" t="s">
        <v>9101</v>
      </c>
      <c r="F2265" t="s">
        <v>790</v>
      </c>
      <c r="G2265">
        <v>76</v>
      </c>
      <c r="H2265" t="b">
        <v>0</v>
      </c>
      <c r="I2265" t="s">
        <v>9240</v>
      </c>
      <c r="J2265" t="s">
        <v>9711</v>
      </c>
      <c r="K2265" t="s">
        <v>7</v>
      </c>
      <c r="L2265" t="b">
        <v>0</v>
      </c>
      <c r="M2265" t="s">
        <v>12608</v>
      </c>
      <c r="N2265" t="b">
        <v>0</v>
      </c>
      <c r="O2265" t="b">
        <v>0</v>
      </c>
      <c r="P2265" t="b">
        <v>0</v>
      </c>
      <c r="Q2265" t="b">
        <v>1</v>
      </c>
      <c r="R2265" t="s">
        <v>12609</v>
      </c>
      <c r="S2265">
        <v>70</v>
      </c>
      <c r="T2265" t="b">
        <v>0</v>
      </c>
      <c r="V2265" t="s">
        <v>8</v>
      </c>
      <c r="W2265" t="s">
        <v>8</v>
      </c>
      <c r="X2265" s="11">
        <v>77</v>
      </c>
      <c r="Y2265">
        <v>1</v>
      </c>
      <c r="Z2265" s="46" cm="1">
        <f t="array" ref="Z2265">IF(V2265="NA",$AD$2,(INDEX($BL$4:$BL$73,MATCH(V2265&amp;W2265,$BK$4:$BK$73&amp;$BJ$4:$BJ$73,0))))</f>
        <v>-4.0430703315750931E-2</v>
      </c>
      <c r="AA2265" s="46">
        <f t="shared" si="43"/>
        <v>0.95956929668424906</v>
      </c>
      <c r="AB2265" s="46"/>
    </row>
    <row r="2266" spans="1:28" x14ac:dyDescent="0.25">
      <c r="A2266">
        <v>8617</v>
      </c>
      <c r="B2266" s="1">
        <v>45530.582132812502</v>
      </c>
      <c r="C2266" s="1">
        <v>45530</v>
      </c>
      <c r="D2266" t="s">
        <v>9100</v>
      </c>
      <c r="E2266" t="s">
        <v>9101</v>
      </c>
      <c r="F2266" t="s">
        <v>790</v>
      </c>
      <c r="G2266">
        <v>82</v>
      </c>
      <c r="H2266" t="b">
        <v>0</v>
      </c>
      <c r="I2266" t="s">
        <v>9240</v>
      </c>
      <c r="J2266" t="s">
        <v>9711</v>
      </c>
      <c r="K2266" t="s">
        <v>7</v>
      </c>
      <c r="L2266" t="b">
        <v>0</v>
      </c>
      <c r="M2266" t="s">
        <v>12610</v>
      </c>
      <c r="N2266" t="b">
        <v>0</v>
      </c>
      <c r="O2266" t="b">
        <v>0</v>
      </c>
      <c r="P2266" t="b">
        <v>0</v>
      </c>
      <c r="Q2266" t="b">
        <v>1</v>
      </c>
      <c r="R2266" t="s">
        <v>12611</v>
      </c>
      <c r="S2266">
        <v>70</v>
      </c>
      <c r="T2266" t="b">
        <v>0</v>
      </c>
      <c r="V2266" t="s">
        <v>8</v>
      </c>
      <c r="W2266" t="s">
        <v>8</v>
      </c>
      <c r="X2266" s="11">
        <v>82</v>
      </c>
      <c r="Y2266">
        <v>1</v>
      </c>
      <c r="Z2266" s="46" cm="1">
        <f t="array" ref="Z2266">IF(V2266="NA",$AD$2,(INDEX($BL$4:$BL$73,MATCH(V2266&amp;W2266,$BK$4:$BK$73&amp;$BJ$4:$BJ$73,0))))</f>
        <v>-4.0430703315750931E-2</v>
      </c>
      <c r="AA2266" s="46">
        <f t="shared" si="43"/>
        <v>0.95956929668424906</v>
      </c>
      <c r="AB2266" s="46"/>
    </row>
    <row r="2267" spans="1:28" x14ac:dyDescent="0.25">
      <c r="A2267">
        <v>8618</v>
      </c>
      <c r="B2267" s="1">
        <v>45530.575959027803</v>
      </c>
      <c r="C2267" s="1">
        <v>45530</v>
      </c>
      <c r="D2267" t="s">
        <v>9100</v>
      </c>
      <c r="E2267" t="s">
        <v>9101</v>
      </c>
      <c r="F2267" t="s">
        <v>790</v>
      </c>
      <c r="G2267">
        <v>89</v>
      </c>
      <c r="H2267" t="b">
        <v>0</v>
      </c>
      <c r="I2267" t="s">
        <v>9240</v>
      </c>
      <c r="J2267" t="s">
        <v>9711</v>
      </c>
      <c r="K2267" t="s">
        <v>7</v>
      </c>
      <c r="L2267" t="b">
        <v>0</v>
      </c>
      <c r="M2267" t="s">
        <v>12612</v>
      </c>
      <c r="N2267" t="b">
        <v>0</v>
      </c>
      <c r="O2267" t="b">
        <v>0</v>
      </c>
      <c r="P2267" t="b">
        <v>0</v>
      </c>
      <c r="Q2267" t="b">
        <v>1</v>
      </c>
      <c r="R2267" t="s">
        <v>12613</v>
      </c>
      <c r="S2267">
        <v>70</v>
      </c>
      <c r="T2267" t="b">
        <v>0</v>
      </c>
      <c r="V2267" t="s">
        <v>8</v>
      </c>
      <c r="W2267" t="s">
        <v>8</v>
      </c>
      <c r="X2267" s="11">
        <v>92</v>
      </c>
      <c r="Y2267">
        <v>1</v>
      </c>
      <c r="Z2267" s="46" cm="1">
        <f t="array" ref="Z2267">IF(V2267="NA",$AD$2,(INDEX($BL$4:$BL$73,MATCH(V2267&amp;W2267,$BK$4:$BK$73&amp;$BJ$4:$BJ$73,0))))</f>
        <v>-4.0430703315750931E-2</v>
      </c>
      <c r="AA2267" s="46">
        <f t="shared" si="43"/>
        <v>0.95956929668424906</v>
      </c>
      <c r="AB2267" s="46"/>
    </row>
    <row r="2268" spans="1:28" x14ac:dyDescent="0.25">
      <c r="A2268">
        <v>8627</v>
      </c>
      <c r="B2268" s="1">
        <v>45530.565284687502</v>
      </c>
      <c r="C2268" s="1">
        <v>45530</v>
      </c>
      <c r="D2268" t="s">
        <v>9100</v>
      </c>
      <c r="E2268" t="s">
        <v>9101</v>
      </c>
      <c r="F2268" t="s">
        <v>664</v>
      </c>
      <c r="G2268">
        <v>73</v>
      </c>
      <c r="H2268" t="b">
        <v>0</v>
      </c>
      <c r="I2268" t="s">
        <v>9240</v>
      </c>
      <c r="J2268" t="s">
        <v>9711</v>
      </c>
      <c r="K2268" t="s">
        <v>7</v>
      </c>
      <c r="L2268" t="b">
        <v>0</v>
      </c>
      <c r="M2268" t="s">
        <v>12614</v>
      </c>
      <c r="N2268" t="b">
        <v>0</v>
      </c>
      <c r="O2268" t="b">
        <v>0</v>
      </c>
      <c r="P2268" t="b">
        <v>0</v>
      </c>
      <c r="Q2268" t="b">
        <v>1</v>
      </c>
      <c r="R2268" t="s">
        <v>12615</v>
      </c>
      <c r="S2268">
        <v>70</v>
      </c>
      <c r="T2268" t="b">
        <v>0</v>
      </c>
      <c r="V2268" t="s">
        <v>892</v>
      </c>
      <c r="W2268">
        <v>4</v>
      </c>
      <c r="X2268" s="11">
        <v>77</v>
      </c>
      <c r="Y2268">
        <v>1</v>
      </c>
      <c r="Z2268" s="46" cm="1">
        <f t="array" ref="Z2268">IF(V2268="NA",$AD$2,(INDEX($BL$4:$BL$73,MATCH(V2268&amp;W2268,$BK$4:$BK$73&amp;$BJ$4:$BJ$73,0))))</f>
        <v>1.0498615788681274E-2</v>
      </c>
      <c r="AA2268" s="46">
        <f t="shared" si="43"/>
        <v>1.0104986157886813</v>
      </c>
      <c r="AB2268" s="46"/>
    </row>
    <row r="2269" spans="1:28" x14ac:dyDescent="0.25">
      <c r="A2269">
        <v>8628</v>
      </c>
      <c r="B2269" s="1">
        <v>45530.565032824103</v>
      </c>
      <c r="C2269" s="1">
        <v>45530</v>
      </c>
      <c r="D2269" t="s">
        <v>9100</v>
      </c>
      <c r="E2269" t="s">
        <v>9101</v>
      </c>
      <c r="F2269" t="s">
        <v>790</v>
      </c>
      <c r="G2269">
        <v>81</v>
      </c>
      <c r="H2269" t="b">
        <v>0</v>
      </c>
      <c r="I2269" t="s">
        <v>9240</v>
      </c>
      <c r="J2269" t="s">
        <v>9711</v>
      </c>
      <c r="K2269" t="s">
        <v>7</v>
      </c>
      <c r="L2269" t="b">
        <v>0</v>
      </c>
      <c r="M2269" t="s">
        <v>12616</v>
      </c>
      <c r="N2269" t="b">
        <v>0</v>
      </c>
      <c r="O2269" t="b">
        <v>0</v>
      </c>
      <c r="P2269" t="b">
        <v>0</v>
      </c>
      <c r="Q2269" t="b">
        <v>1</v>
      </c>
      <c r="R2269" t="s">
        <v>12617</v>
      </c>
      <c r="S2269">
        <v>70</v>
      </c>
      <c r="T2269" t="b">
        <v>0</v>
      </c>
      <c r="V2269" t="s">
        <v>892</v>
      </c>
      <c r="W2269">
        <v>5</v>
      </c>
      <c r="X2269" s="11">
        <v>82</v>
      </c>
      <c r="Y2269">
        <v>1</v>
      </c>
      <c r="Z2269" s="46" cm="1">
        <f t="array" ref="Z2269">IF(V2269="NA",$AD$2,(INDEX($BL$4:$BL$73,MATCH(V2269&amp;W2269,$BK$4:$BK$73&amp;$BJ$4:$BJ$73,0))))</f>
        <v>4.1970782120221983E-2</v>
      </c>
      <c r="AA2269" s="46">
        <f t="shared" si="43"/>
        <v>1.041970782120222</v>
      </c>
      <c r="AB2269" s="46"/>
    </row>
    <row r="2270" spans="1:28" x14ac:dyDescent="0.25">
      <c r="A2270">
        <v>8632</v>
      </c>
      <c r="B2270" s="1">
        <v>45530.562609675901</v>
      </c>
      <c r="C2270" s="1">
        <v>45530</v>
      </c>
      <c r="D2270" t="s">
        <v>9100</v>
      </c>
      <c r="E2270" t="s">
        <v>9101</v>
      </c>
      <c r="F2270" t="s">
        <v>664</v>
      </c>
      <c r="G2270">
        <v>73</v>
      </c>
      <c r="H2270" t="b">
        <v>0</v>
      </c>
      <c r="I2270" t="s">
        <v>9240</v>
      </c>
      <c r="J2270" t="s">
        <v>9711</v>
      </c>
      <c r="K2270" t="s">
        <v>7</v>
      </c>
      <c r="L2270" t="b">
        <v>0</v>
      </c>
      <c r="M2270" t="s">
        <v>6624</v>
      </c>
      <c r="N2270" t="b">
        <v>0</v>
      </c>
      <c r="O2270" t="b">
        <v>0</v>
      </c>
      <c r="P2270" t="b">
        <v>0</v>
      </c>
      <c r="Q2270" t="b">
        <v>1</v>
      </c>
      <c r="R2270" t="s">
        <v>1175</v>
      </c>
      <c r="S2270">
        <v>70</v>
      </c>
      <c r="T2270" t="b">
        <v>0</v>
      </c>
      <c r="V2270" t="s">
        <v>893</v>
      </c>
      <c r="W2270">
        <v>4</v>
      </c>
      <c r="X2270" s="11">
        <v>77</v>
      </c>
      <c r="Y2270">
        <v>1</v>
      </c>
      <c r="Z2270" s="46" cm="1">
        <f t="array" ref="Z2270">IF(V2270="NA",$AD$2,(INDEX($BL$4:$BL$73,MATCH(V2270&amp;W2270,$BK$4:$BK$73&amp;$BJ$4:$BJ$73,0))))</f>
        <v>1.0498615788681286E-2</v>
      </c>
      <c r="AA2270" s="46">
        <f t="shared" si="43"/>
        <v>1.0104986157886813</v>
      </c>
      <c r="AB2270" s="46"/>
    </row>
    <row r="2271" spans="1:28" x14ac:dyDescent="0.25">
      <c r="A2271">
        <v>8633</v>
      </c>
      <c r="B2271" s="1">
        <v>45530.562300046302</v>
      </c>
      <c r="C2271" s="1">
        <v>45530</v>
      </c>
      <c r="D2271" t="s">
        <v>9100</v>
      </c>
      <c r="E2271" t="s">
        <v>9101</v>
      </c>
      <c r="F2271" t="s">
        <v>664</v>
      </c>
      <c r="G2271">
        <v>82</v>
      </c>
      <c r="H2271" t="b">
        <v>0</v>
      </c>
      <c r="I2271" t="s">
        <v>9240</v>
      </c>
      <c r="J2271" t="s">
        <v>9711</v>
      </c>
      <c r="K2271" t="s">
        <v>7</v>
      </c>
      <c r="L2271" t="b">
        <v>0</v>
      </c>
      <c r="M2271" t="s">
        <v>12618</v>
      </c>
      <c r="N2271" t="b">
        <v>0</v>
      </c>
      <c r="O2271" t="b">
        <v>0</v>
      </c>
      <c r="P2271" t="b">
        <v>0</v>
      </c>
      <c r="Q2271" t="b">
        <v>1</v>
      </c>
      <c r="R2271" t="s">
        <v>12619</v>
      </c>
      <c r="S2271">
        <v>70</v>
      </c>
      <c r="T2271" t="b">
        <v>0</v>
      </c>
      <c r="V2271" t="s">
        <v>892</v>
      </c>
      <c r="W2271">
        <v>5</v>
      </c>
      <c r="X2271" s="11">
        <v>82</v>
      </c>
      <c r="Y2271">
        <v>1</v>
      </c>
      <c r="Z2271" s="46" cm="1">
        <f t="array" ref="Z2271">IF(V2271="NA",$AD$2,(INDEX($BL$4:$BL$73,MATCH(V2271&amp;W2271,$BK$4:$BK$73&amp;$BJ$4:$BJ$73,0))))</f>
        <v>4.1970782120221983E-2</v>
      </c>
      <c r="AA2271" s="46">
        <f t="shared" si="43"/>
        <v>1.041970782120222</v>
      </c>
      <c r="AB2271" s="46"/>
    </row>
    <row r="2272" spans="1:28" x14ac:dyDescent="0.25">
      <c r="A2272">
        <v>8634</v>
      </c>
      <c r="B2272" s="1">
        <v>45530.561836597197</v>
      </c>
      <c r="C2272" s="1">
        <v>45530</v>
      </c>
      <c r="D2272" t="s">
        <v>9100</v>
      </c>
      <c r="E2272" t="s">
        <v>9101</v>
      </c>
      <c r="F2272" t="s">
        <v>664</v>
      </c>
      <c r="G2272">
        <v>84</v>
      </c>
      <c r="H2272" t="b">
        <v>0</v>
      </c>
      <c r="I2272" t="s">
        <v>9240</v>
      </c>
      <c r="J2272" t="s">
        <v>9711</v>
      </c>
      <c r="K2272" t="s">
        <v>7</v>
      </c>
      <c r="L2272" t="b">
        <v>0</v>
      </c>
      <c r="M2272" t="s">
        <v>12620</v>
      </c>
      <c r="N2272" t="b">
        <v>0</v>
      </c>
      <c r="O2272" t="b">
        <v>0</v>
      </c>
      <c r="P2272" t="b">
        <v>0</v>
      </c>
      <c r="Q2272" t="b">
        <v>1</v>
      </c>
      <c r="R2272" t="s">
        <v>12621</v>
      </c>
      <c r="S2272">
        <v>70</v>
      </c>
      <c r="T2272" t="b">
        <v>0</v>
      </c>
      <c r="V2272" t="s">
        <v>889</v>
      </c>
      <c r="W2272">
        <v>5</v>
      </c>
      <c r="X2272" s="11">
        <v>87</v>
      </c>
      <c r="Y2272">
        <v>1</v>
      </c>
      <c r="Z2272" s="46" cm="1">
        <f t="array" ref="Z2272">IF(V2272="NA",$AD$2,(INDEX($BL$4:$BL$73,MATCH(V2272&amp;W2272,$BK$4:$BK$73&amp;$BJ$4:$BJ$73,0))))</f>
        <v>4.1970782120221983E-2</v>
      </c>
      <c r="AA2272" s="46">
        <f t="shared" si="43"/>
        <v>1.041970782120222</v>
      </c>
      <c r="AB2272" s="46"/>
    </row>
    <row r="2273" spans="1:28" x14ac:dyDescent="0.25">
      <c r="A2273">
        <v>8635</v>
      </c>
      <c r="B2273" s="1">
        <v>45530.561566388897</v>
      </c>
      <c r="C2273" s="1">
        <v>45530</v>
      </c>
      <c r="D2273" t="s">
        <v>9100</v>
      </c>
      <c r="E2273" t="s">
        <v>9101</v>
      </c>
      <c r="F2273" t="s">
        <v>790</v>
      </c>
      <c r="G2273">
        <v>71</v>
      </c>
      <c r="H2273" t="b">
        <v>0</v>
      </c>
      <c r="I2273" t="s">
        <v>9240</v>
      </c>
      <c r="J2273" t="s">
        <v>9711</v>
      </c>
      <c r="K2273" t="s">
        <v>7</v>
      </c>
      <c r="L2273" t="b">
        <v>0</v>
      </c>
      <c r="M2273" t="s">
        <v>12622</v>
      </c>
      <c r="N2273" t="b">
        <v>0</v>
      </c>
      <c r="O2273" t="b">
        <v>0</v>
      </c>
      <c r="P2273" t="b">
        <v>0</v>
      </c>
      <c r="Q2273" t="b">
        <v>1</v>
      </c>
      <c r="R2273" t="s">
        <v>12623</v>
      </c>
      <c r="S2273">
        <v>70</v>
      </c>
      <c r="T2273" t="b">
        <v>0</v>
      </c>
      <c r="V2273" t="s">
        <v>886</v>
      </c>
      <c r="W2273">
        <v>4</v>
      </c>
      <c r="X2273" s="11">
        <v>72</v>
      </c>
      <c r="Y2273">
        <v>1</v>
      </c>
      <c r="Z2273" s="46" cm="1">
        <f t="array" ref="Z2273">IF(V2273="NA",$AD$2,(INDEX($BL$4:$BL$73,MATCH(V2273&amp;W2273,$BK$4:$BK$73&amp;$BJ$4:$BJ$73,0))))</f>
        <v>1.0498615788681297E-2</v>
      </c>
      <c r="AA2273" s="46">
        <f t="shared" si="43"/>
        <v>1.0104986157886813</v>
      </c>
      <c r="AB2273" s="46"/>
    </row>
    <row r="2274" spans="1:28" x14ac:dyDescent="0.25">
      <c r="A2274">
        <v>8636</v>
      </c>
      <c r="B2274" s="1">
        <v>45530.561261793999</v>
      </c>
      <c r="C2274" s="1">
        <v>45530</v>
      </c>
      <c r="D2274" t="s">
        <v>9100</v>
      </c>
      <c r="E2274" t="s">
        <v>9101</v>
      </c>
      <c r="F2274" t="s">
        <v>790</v>
      </c>
      <c r="G2274">
        <v>82</v>
      </c>
      <c r="H2274" t="b">
        <v>0</v>
      </c>
      <c r="I2274" t="s">
        <v>9240</v>
      </c>
      <c r="J2274" t="s">
        <v>9711</v>
      </c>
      <c r="K2274" t="s">
        <v>7</v>
      </c>
      <c r="L2274" t="b">
        <v>0</v>
      </c>
      <c r="M2274" t="s">
        <v>12624</v>
      </c>
      <c r="N2274" t="b">
        <v>0</v>
      </c>
      <c r="O2274" t="b">
        <v>0</v>
      </c>
      <c r="P2274" t="b">
        <v>0</v>
      </c>
      <c r="Q2274" t="b">
        <v>1</v>
      </c>
      <c r="R2274" t="s">
        <v>12625</v>
      </c>
      <c r="S2274">
        <v>70</v>
      </c>
      <c r="T2274" t="b">
        <v>0</v>
      </c>
      <c r="V2274" t="s">
        <v>8</v>
      </c>
      <c r="W2274" t="s">
        <v>8</v>
      </c>
      <c r="X2274" s="11">
        <v>82</v>
      </c>
      <c r="Y2274">
        <v>1</v>
      </c>
      <c r="Z2274" s="46" cm="1">
        <f t="array" ref="Z2274">IF(V2274="NA",$AD$2,(INDEX($BL$4:$BL$73,MATCH(V2274&amp;W2274,$BK$4:$BK$73&amp;$BJ$4:$BJ$73,0))))</f>
        <v>-4.0430703315750931E-2</v>
      </c>
      <c r="AA2274" s="46">
        <f t="shared" si="43"/>
        <v>0.95956929668424906</v>
      </c>
      <c r="AB2274" s="46"/>
    </row>
    <row r="2275" spans="1:28" x14ac:dyDescent="0.25">
      <c r="A2275">
        <v>8637</v>
      </c>
      <c r="B2275" s="1">
        <v>45530.556795717603</v>
      </c>
      <c r="C2275" s="1">
        <v>45530</v>
      </c>
      <c r="D2275" t="s">
        <v>9100</v>
      </c>
      <c r="E2275" t="s">
        <v>9101</v>
      </c>
      <c r="F2275" t="s">
        <v>664</v>
      </c>
      <c r="G2275">
        <v>77</v>
      </c>
      <c r="H2275" t="b">
        <v>0</v>
      </c>
      <c r="I2275" t="s">
        <v>9240</v>
      </c>
      <c r="J2275" t="s">
        <v>9711</v>
      </c>
      <c r="K2275" t="s">
        <v>7</v>
      </c>
      <c r="L2275" t="b">
        <v>0</v>
      </c>
      <c r="M2275" t="s">
        <v>12626</v>
      </c>
      <c r="N2275" t="b">
        <v>0</v>
      </c>
      <c r="O2275" t="b">
        <v>0</v>
      </c>
      <c r="P2275" t="b">
        <v>0</v>
      </c>
      <c r="Q2275" t="b">
        <v>1</v>
      </c>
      <c r="R2275" t="s">
        <v>12627</v>
      </c>
      <c r="S2275">
        <v>70</v>
      </c>
      <c r="T2275" t="b">
        <v>0</v>
      </c>
      <c r="V2275" t="s">
        <v>8</v>
      </c>
      <c r="W2275" t="s">
        <v>8</v>
      </c>
      <c r="X2275" s="11">
        <v>77</v>
      </c>
      <c r="Y2275">
        <v>1</v>
      </c>
      <c r="Z2275" s="46" cm="1">
        <f t="array" ref="Z2275">IF(V2275="NA",$AD$2,(INDEX($BL$4:$BL$73,MATCH(V2275&amp;W2275,$BK$4:$BK$73&amp;$BJ$4:$BJ$73,0))))</f>
        <v>-4.0430703315750931E-2</v>
      </c>
      <c r="AA2275" s="46">
        <f t="shared" si="43"/>
        <v>0.95956929668424906</v>
      </c>
      <c r="AB2275" s="46"/>
    </row>
    <row r="2276" spans="1:28" x14ac:dyDescent="0.25">
      <c r="A2276">
        <v>8645</v>
      </c>
      <c r="B2276" s="1">
        <v>45530.554616921298</v>
      </c>
      <c r="C2276" s="1">
        <v>45530</v>
      </c>
      <c r="D2276" t="s">
        <v>9100</v>
      </c>
      <c r="E2276" t="s">
        <v>9101</v>
      </c>
      <c r="F2276" t="s">
        <v>664</v>
      </c>
      <c r="G2276">
        <v>80</v>
      </c>
      <c r="H2276" t="b">
        <v>0</v>
      </c>
      <c r="I2276" t="s">
        <v>9240</v>
      </c>
      <c r="J2276" t="s">
        <v>9711</v>
      </c>
      <c r="K2276" t="s">
        <v>7</v>
      </c>
      <c r="L2276" t="b">
        <v>0</v>
      </c>
      <c r="M2276" t="s">
        <v>12628</v>
      </c>
      <c r="N2276" t="b">
        <v>0</v>
      </c>
      <c r="O2276" t="b">
        <v>0</v>
      </c>
      <c r="P2276" t="b">
        <v>0</v>
      </c>
      <c r="Q2276" t="b">
        <v>1</v>
      </c>
      <c r="R2276" t="s">
        <v>12629</v>
      </c>
      <c r="S2276">
        <v>70</v>
      </c>
      <c r="T2276" t="b">
        <v>0</v>
      </c>
      <c r="V2276" t="s">
        <v>893</v>
      </c>
      <c r="W2276">
        <v>5</v>
      </c>
      <c r="X2276" s="11">
        <v>82</v>
      </c>
      <c r="Y2276">
        <v>1</v>
      </c>
      <c r="Z2276" s="46" cm="1">
        <f t="array" ref="Z2276">IF(V2276="NA",$AD$2,(INDEX($BL$4:$BL$73,MATCH(V2276&amp;W2276,$BK$4:$BK$73&amp;$BJ$4:$BJ$73,0))))</f>
        <v>4.1970782120221983E-2</v>
      </c>
      <c r="AA2276" s="46">
        <f t="shared" si="43"/>
        <v>1.041970782120222</v>
      </c>
      <c r="AB2276" s="46"/>
    </row>
    <row r="2277" spans="1:28" x14ac:dyDescent="0.25">
      <c r="A2277">
        <v>8646</v>
      </c>
      <c r="B2277" s="1">
        <v>45530.554311608801</v>
      </c>
      <c r="C2277" s="1">
        <v>45530</v>
      </c>
      <c r="D2277" t="s">
        <v>9100</v>
      </c>
      <c r="E2277" t="s">
        <v>9101</v>
      </c>
      <c r="F2277" t="s">
        <v>790</v>
      </c>
      <c r="G2277">
        <v>86</v>
      </c>
      <c r="H2277" t="b">
        <v>0</v>
      </c>
      <c r="I2277" t="s">
        <v>9240</v>
      </c>
      <c r="J2277" t="s">
        <v>9711</v>
      </c>
      <c r="K2277" t="s">
        <v>7</v>
      </c>
      <c r="L2277" t="b">
        <v>0</v>
      </c>
      <c r="M2277" t="s">
        <v>12630</v>
      </c>
      <c r="N2277" t="b">
        <v>0</v>
      </c>
      <c r="O2277" t="b">
        <v>0</v>
      </c>
      <c r="P2277" t="b">
        <v>0</v>
      </c>
      <c r="Q2277" t="b">
        <v>1</v>
      </c>
      <c r="R2277" t="s">
        <v>12631</v>
      </c>
      <c r="S2277">
        <v>70</v>
      </c>
      <c r="T2277" t="b">
        <v>0</v>
      </c>
      <c r="V2277" t="s">
        <v>8</v>
      </c>
      <c r="W2277" t="s">
        <v>8</v>
      </c>
      <c r="X2277" s="11">
        <v>87</v>
      </c>
      <c r="Y2277">
        <v>1</v>
      </c>
      <c r="Z2277" s="46" cm="1">
        <f t="array" ref="Z2277">IF(V2277="NA",$AD$2,(INDEX($BL$4:$BL$73,MATCH(V2277&amp;W2277,$BK$4:$BK$73&amp;$BJ$4:$BJ$73,0))))</f>
        <v>-4.0430703315750931E-2</v>
      </c>
      <c r="AA2277" s="46">
        <f t="shared" si="43"/>
        <v>0.95956929668424906</v>
      </c>
      <c r="AB2277" s="46"/>
    </row>
    <row r="2278" spans="1:28" x14ac:dyDescent="0.25">
      <c r="A2278">
        <v>8647</v>
      </c>
      <c r="B2278" s="1">
        <v>45530.554052303203</v>
      </c>
      <c r="C2278" s="1">
        <v>45530</v>
      </c>
      <c r="D2278" t="s">
        <v>9100</v>
      </c>
      <c r="E2278" t="s">
        <v>9101</v>
      </c>
      <c r="F2278" t="s">
        <v>790</v>
      </c>
      <c r="G2278">
        <v>88</v>
      </c>
      <c r="H2278" t="b">
        <v>0</v>
      </c>
      <c r="I2278" t="s">
        <v>9240</v>
      </c>
      <c r="J2278" t="s">
        <v>9711</v>
      </c>
      <c r="K2278" t="s">
        <v>7</v>
      </c>
      <c r="L2278" t="b">
        <v>0</v>
      </c>
      <c r="M2278" t="s">
        <v>12632</v>
      </c>
      <c r="N2278" t="b">
        <v>0</v>
      </c>
      <c r="O2278" t="b">
        <v>0</v>
      </c>
      <c r="P2278" t="b">
        <v>0</v>
      </c>
      <c r="Q2278" t="b">
        <v>1</v>
      </c>
      <c r="R2278" t="s">
        <v>12633</v>
      </c>
      <c r="S2278">
        <v>70</v>
      </c>
      <c r="T2278" t="b">
        <v>0</v>
      </c>
      <c r="V2278" t="s">
        <v>8</v>
      </c>
      <c r="W2278" t="s">
        <v>8</v>
      </c>
      <c r="X2278" s="11">
        <v>92</v>
      </c>
      <c r="Y2278">
        <v>1</v>
      </c>
      <c r="Z2278" s="46" cm="1">
        <f t="array" ref="Z2278">IF(V2278="NA",$AD$2,(INDEX($BL$4:$BL$73,MATCH(V2278&amp;W2278,$BK$4:$BK$73&amp;$BJ$4:$BJ$73,0))))</f>
        <v>-4.0430703315750931E-2</v>
      </c>
      <c r="AA2278" s="46">
        <f t="shared" si="43"/>
        <v>0.95956929668424906</v>
      </c>
      <c r="AB2278" s="46"/>
    </row>
    <row r="2279" spans="1:28" x14ac:dyDescent="0.25">
      <c r="A2279">
        <v>8649</v>
      </c>
      <c r="B2279" s="1">
        <v>45530.5536147569</v>
      </c>
      <c r="C2279" s="1">
        <v>45530</v>
      </c>
      <c r="D2279" t="s">
        <v>9100</v>
      </c>
      <c r="E2279" t="s">
        <v>9101</v>
      </c>
      <c r="F2279" t="s">
        <v>790</v>
      </c>
      <c r="G2279">
        <v>70</v>
      </c>
      <c r="H2279" t="b">
        <v>0</v>
      </c>
      <c r="I2279" t="s">
        <v>9240</v>
      </c>
      <c r="J2279" t="s">
        <v>9711</v>
      </c>
      <c r="K2279" t="s">
        <v>7</v>
      </c>
      <c r="L2279" t="b">
        <v>0</v>
      </c>
      <c r="M2279" t="s">
        <v>12634</v>
      </c>
      <c r="N2279" t="b">
        <v>1</v>
      </c>
      <c r="O2279" t="b">
        <v>0</v>
      </c>
      <c r="P2279" t="b">
        <v>0</v>
      </c>
      <c r="Q2279" t="b">
        <v>1</v>
      </c>
      <c r="R2279" t="s">
        <v>12635</v>
      </c>
      <c r="S2279">
        <v>70</v>
      </c>
      <c r="T2279" t="b">
        <v>0</v>
      </c>
      <c r="V2279" t="s">
        <v>889</v>
      </c>
      <c r="W2279">
        <v>4</v>
      </c>
      <c r="X2279" s="11">
        <v>72</v>
      </c>
      <c r="Y2279">
        <v>1</v>
      </c>
      <c r="Z2279" s="46" cm="1">
        <f t="array" ref="Z2279">IF(V2279="NA",$AD$2,(INDEX($BL$4:$BL$73,MATCH(V2279&amp;W2279,$BK$4:$BK$73&amp;$BJ$4:$BJ$73,0))))</f>
        <v>1.0498615788681227E-2</v>
      </c>
      <c r="AA2279" s="46">
        <f t="shared" si="43"/>
        <v>1.0104986157886813</v>
      </c>
      <c r="AB2279" s="46"/>
    </row>
    <row r="2280" spans="1:28" x14ac:dyDescent="0.25">
      <c r="A2280">
        <v>8658</v>
      </c>
      <c r="B2280" s="1">
        <v>45530.547895590302</v>
      </c>
      <c r="C2280" s="1">
        <v>45530</v>
      </c>
      <c r="D2280" t="s">
        <v>9100</v>
      </c>
      <c r="E2280" t="s">
        <v>9101</v>
      </c>
      <c r="F2280" t="s">
        <v>790</v>
      </c>
      <c r="G2280">
        <v>85</v>
      </c>
      <c r="H2280" t="b">
        <v>0</v>
      </c>
      <c r="I2280" t="s">
        <v>9240</v>
      </c>
      <c r="J2280" t="s">
        <v>9711</v>
      </c>
      <c r="K2280" t="s">
        <v>7</v>
      </c>
      <c r="L2280" t="b">
        <v>0</v>
      </c>
      <c r="M2280" t="s">
        <v>12636</v>
      </c>
      <c r="N2280" t="b">
        <v>0</v>
      </c>
      <c r="O2280" t="b">
        <v>0</v>
      </c>
      <c r="P2280" t="b">
        <v>0</v>
      </c>
      <c r="Q2280" t="b">
        <v>1</v>
      </c>
      <c r="R2280" t="s">
        <v>12637</v>
      </c>
      <c r="S2280">
        <v>70</v>
      </c>
      <c r="T2280" t="b">
        <v>0</v>
      </c>
      <c r="V2280" t="s">
        <v>8</v>
      </c>
      <c r="W2280" t="s">
        <v>8</v>
      </c>
      <c r="X2280" s="11">
        <v>87</v>
      </c>
      <c r="Y2280">
        <v>1</v>
      </c>
      <c r="Z2280" s="46" cm="1">
        <f t="array" ref="Z2280">IF(V2280="NA",$AD$2,(INDEX($BL$4:$BL$73,MATCH(V2280&amp;W2280,$BK$4:$BK$73&amp;$BJ$4:$BJ$73,0))))</f>
        <v>-4.0430703315750931E-2</v>
      </c>
      <c r="AA2280" s="46">
        <f t="shared" si="43"/>
        <v>0.95956929668424906</v>
      </c>
      <c r="AB2280" s="46"/>
    </row>
    <row r="2281" spans="1:28" x14ac:dyDescent="0.25">
      <c r="A2281">
        <v>8660</v>
      </c>
      <c r="B2281" s="1">
        <v>45530.547269571798</v>
      </c>
      <c r="C2281" s="1">
        <v>45530</v>
      </c>
      <c r="D2281" t="s">
        <v>9100</v>
      </c>
      <c r="E2281" t="s">
        <v>9101</v>
      </c>
      <c r="F2281" t="s">
        <v>664</v>
      </c>
      <c r="G2281">
        <v>76</v>
      </c>
      <c r="H2281" t="b">
        <v>0</v>
      </c>
      <c r="I2281" t="s">
        <v>9240</v>
      </c>
      <c r="J2281" t="s">
        <v>9711</v>
      </c>
      <c r="K2281" t="s">
        <v>7</v>
      </c>
      <c r="L2281" t="b">
        <v>0</v>
      </c>
      <c r="M2281" t="s">
        <v>12638</v>
      </c>
      <c r="N2281" t="b">
        <v>0</v>
      </c>
      <c r="O2281" t="b">
        <v>0</v>
      </c>
      <c r="P2281" t="b">
        <v>0</v>
      </c>
      <c r="Q2281" t="b">
        <v>1</v>
      </c>
      <c r="R2281" t="s">
        <v>12639</v>
      </c>
      <c r="S2281">
        <v>70</v>
      </c>
      <c r="T2281" t="b">
        <v>0</v>
      </c>
      <c r="V2281" t="s">
        <v>888</v>
      </c>
      <c r="W2281">
        <v>4</v>
      </c>
      <c r="X2281" s="11">
        <v>77</v>
      </c>
      <c r="Y2281">
        <v>1</v>
      </c>
      <c r="Z2281" s="46" cm="1">
        <f t="array" ref="Z2281">IF(V2281="NA",$AD$2,(INDEX($BL$4:$BL$73,MATCH(V2281&amp;W2281,$BK$4:$BK$73&amp;$BJ$4:$BJ$73,0))))</f>
        <v>1.0498615788681257E-2</v>
      </c>
      <c r="AA2281" s="46">
        <f t="shared" si="43"/>
        <v>1.0104986157886813</v>
      </c>
      <c r="AB2281" s="46"/>
    </row>
    <row r="2282" spans="1:28" x14ac:dyDescent="0.25">
      <c r="A2282">
        <v>8661</v>
      </c>
      <c r="B2282" s="1">
        <v>45530.546815682901</v>
      </c>
      <c r="C2282" s="1">
        <v>45530</v>
      </c>
      <c r="D2282" t="s">
        <v>9100</v>
      </c>
      <c r="E2282" t="s">
        <v>9101</v>
      </c>
      <c r="F2282" t="s">
        <v>664</v>
      </c>
      <c r="G2282">
        <v>73</v>
      </c>
      <c r="H2282" t="b">
        <v>0</v>
      </c>
      <c r="I2282" t="s">
        <v>9240</v>
      </c>
      <c r="J2282" t="s">
        <v>9711</v>
      </c>
      <c r="K2282" t="s">
        <v>7</v>
      </c>
      <c r="L2282" t="b">
        <v>0</v>
      </c>
      <c r="M2282" t="s">
        <v>12640</v>
      </c>
      <c r="N2282" t="b">
        <v>0</v>
      </c>
      <c r="O2282" t="b">
        <v>0</v>
      </c>
      <c r="P2282" t="b">
        <v>0</v>
      </c>
      <c r="Q2282" t="b">
        <v>1</v>
      </c>
      <c r="R2282" t="s">
        <v>12641</v>
      </c>
      <c r="S2282">
        <v>70</v>
      </c>
      <c r="T2282" t="b">
        <v>0</v>
      </c>
      <c r="V2282" t="s">
        <v>8</v>
      </c>
      <c r="W2282" t="s">
        <v>8</v>
      </c>
      <c r="X2282" s="11">
        <v>77</v>
      </c>
      <c r="Y2282">
        <v>1</v>
      </c>
      <c r="Z2282" s="46" cm="1">
        <f t="array" ref="Z2282">IF(V2282="NA",$AD$2,(INDEX($BL$4:$BL$73,MATCH(V2282&amp;W2282,$BK$4:$BK$73&amp;$BJ$4:$BJ$73,0))))</f>
        <v>-4.0430703315750931E-2</v>
      </c>
      <c r="AA2282" s="46">
        <f t="shared" si="43"/>
        <v>0.95956929668424906</v>
      </c>
      <c r="AB2282" s="46"/>
    </row>
    <row r="2283" spans="1:28" x14ac:dyDescent="0.25">
      <c r="A2283">
        <v>8662</v>
      </c>
      <c r="B2283" s="1">
        <v>45530.5464659028</v>
      </c>
      <c r="C2283" s="1">
        <v>45530</v>
      </c>
      <c r="D2283" t="s">
        <v>9100</v>
      </c>
      <c r="E2283" t="s">
        <v>9101</v>
      </c>
      <c r="F2283" t="s">
        <v>664</v>
      </c>
      <c r="G2283">
        <v>89</v>
      </c>
      <c r="H2283" t="b">
        <v>0</v>
      </c>
      <c r="I2283" t="s">
        <v>9240</v>
      </c>
      <c r="J2283" t="s">
        <v>9711</v>
      </c>
      <c r="K2283" t="s">
        <v>7</v>
      </c>
      <c r="L2283" t="b">
        <v>0</v>
      </c>
      <c r="M2283" t="s">
        <v>6623</v>
      </c>
      <c r="N2283" t="b">
        <v>0</v>
      </c>
      <c r="O2283" t="b">
        <v>0</v>
      </c>
      <c r="P2283" t="b">
        <v>0</v>
      </c>
      <c r="Q2283" t="b">
        <v>1</v>
      </c>
      <c r="R2283" t="s">
        <v>2487</v>
      </c>
      <c r="S2283">
        <v>70</v>
      </c>
      <c r="T2283" t="b">
        <v>0</v>
      </c>
      <c r="V2283" t="s">
        <v>8</v>
      </c>
      <c r="W2283" t="s">
        <v>8</v>
      </c>
      <c r="X2283" s="11">
        <v>92</v>
      </c>
      <c r="Y2283">
        <v>1</v>
      </c>
      <c r="Z2283" s="46" cm="1">
        <f t="array" ref="Z2283">IF(V2283="NA",$AD$2,(INDEX($BL$4:$BL$73,MATCH(V2283&amp;W2283,$BK$4:$BK$73&amp;$BJ$4:$BJ$73,0))))</f>
        <v>-4.0430703315750931E-2</v>
      </c>
      <c r="AA2283" s="46">
        <f t="shared" si="43"/>
        <v>0.95956929668424906</v>
      </c>
      <c r="AB2283" s="46"/>
    </row>
    <row r="2284" spans="1:28" x14ac:dyDescent="0.25">
      <c r="A2284">
        <v>8663</v>
      </c>
      <c r="B2284" s="1">
        <v>45530.546180405101</v>
      </c>
      <c r="C2284" s="1">
        <v>45530</v>
      </c>
      <c r="D2284" t="s">
        <v>9100</v>
      </c>
      <c r="E2284" t="s">
        <v>9101</v>
      </c>
      <c r="F2284" t="s">
        <v>664</v>
      </c>
      <c r="G2284">
        <v>81</v>
      </c>
      <c r="H2284" t="b">
        <v>0</v>
      </c>
      <c r="I2284" t="s">
        <v>9240</v>
      </c>
      <c r="J2284" t="s">
        <v>9711</v>
      </c>
      <c r="K2284" t="s">
        <v>7</v>
      </c>
      <c r="L2284" t="b">
        <v>0</v>
      </c>
      <c r="M2284" t="s">
        <v>12642</v>
      </c>
      <c r="N2284" t="b">
        <v>0</v>
      </c>
      <c r="O2284" t="b">
        <v>0</v>
      </c>
      <c r="P2284" t="b">
        <v>0</v>
      </c>
      <c r="Q2284" t="b">
        <v>1</v>
      </c>
      <c r="R2284" t="s">
        <v>12643</v>
      </c>
      <c r="S2284">
        <v>70</v>
      </c>
      <c r="T2284" t="b">
        <v>0</v>
      </c>
      <c r="V2284" t="s">
        <v>886</v>
      </c>
      <c r="W2284">
        <v>4</v>
      </c>
      <c r="X2284" s="11">
        <v>82</v>
      </c>
      <c r="Y2284">
        <v>1</v>
      </c>
      <c r="Z2284" s="46" cm="1">
        <f t="array" ref="Z2284">IF(V2284="NA",$AD$2,(INDEX($BL$4:$BL$73,MATCH(V2284&amp;W2284,$BK$4:$BK$73&amp;$BJ$4:$BJ$73,0))))</f>
        <v>1.0498615788681297E-2</v>
      </c>
      <c r="AA2284" s="46">
        <f t="shared" si="43"/>
        <v>1.0104986157886813</v>
      </c>
      <c r="AB2284" s="46"/>
    </row>
    <row r="2285" spans="1:28" x14ac:dyDescent="0.25">
      <c r="A2285">
        <v>8667</v>
      </c>
      <c r="B2285" s="1">
        <v>45530.544141539402</v>
      </c>
      <c r="C2285" s="1">
        <v>45530</v>
      </c>
      <c r="D2285" t="s">
        <v>9100</v>
      </c>
      <c r="E2285" t="s">
        <v>9101</v>
      </c>
      <c r="F2285" t="s">
        <v>664</v>
      </c>
      <c r="G2285">
        <v>72</v>
      </c>
      <c r="H2285" t="b">
        <v>0</v>
      </c>
      <c r="I2285" t="s">
        <v>9240</v>
      </c>
      <c r="J2285" t="s">
        <v>9711</v>
      </c>
      <c r="K2285" t="s">
        <v>7</v>
      </c>
      <c r="L2285" t="b">
        <v>0</v>
      </c>
      <c r="M2285" t="s">
        <v>12644</v>
      </c>
      <c r="N2285" t="b">
        <v>1</v>
      </c>
      <c r="O2285" t="b">
        <v>0</v>
      </c>
      <c r="P2285" t="b">
        <v>0</v>
      </c>
      <c r="Q2285" t="b">
        <v>1</v>
      </c>
      <c r="R2285" t="s">
        <v>12645</v>
      </c>
      <c r="S2285">
        <v>70</v>
      </c>
      <c r="T2285" t="b">
        <v>0</v>
      </c>
      <c r="V2285" t="s">
        <v>892</v>
      </c>
      <c r="W2285">
        <v>4</v>
      </c>
      <c r="X2285" s="11">
        <v>72</v>
      </c>
      <c r="Y2285">
        <v>1</v>
      </c>
      <c r="Z2285" s="46" cm="1">
        <f t="array" ref="Z2285">IF(V2285="NA",$AD$2,(INDEX($BL$4:$BL$73,MATCH(V2285&amp;W2285,$BK$4:$BK$73&amp;$BJ$4:$BJ$73,0))))</f>
        <v>1.0498615788681274E-2</v>
      </c>
      <c r="AA2285" s="46">
        <f t="shared" si="43"/>
        <v>1.0104986157886813</v>
      </c>
      <c r="AB2285" s="46"/>
    </row>
    <row r="2286" spans="1:28" x14ac:dyDescent="0.25">
      <c r="A2286">
        <v>8668</v>
      </c>
      <c r="B2286" s="1">
        <v>45530.543802916698</v>
      </c>
      <c r="C2286" s="1">
        <v>45530</v>
      </c>
      <c r="D2286" t="s">
        <v>9100</v>
      </c>
      <c r="E2286" t="s">
        <v>9101</v>
      </c>
      <c r="F2286" t="s">
        <v>664</v>
      </c>
      <c r="G2286">
        <v>78</v>
      </c>
      <c r="H2286" t="b">
        <v>0</v>
      </c>
      <c r="I2286" t="s">
        <v>9240</v>
      </c>
      <c r="J2286" t="s">
        <v>9711</v>
      </c>
      <c r="K2286" t="s">
        <v>7</v>
      </c>
      <c r="L2286" t="b">
        <v>0</v>
      </c>
      <c r="M2286" t="s">
        <v>12646</v>
      </c>
      <c r="N2286" t="b">
        <v>0</v>
      </c>
      <c r="O2286" t="b">
        <v>0</v>
      </c>
      <c r="P2286" t="b">
        <v>0</v>
      </c>
      <c r="Q2286" t="b">
        <v>1</v>
      </c>
      <c r="R2286" t="s">
        <v>12647</v>
      </c>
      <c r="S2286">
        <v>70</v>
      </c>
      <c r="T2286" t="b">
        <v>0</v>
      </c>
      <c r="V2286" t="s">
        <v>8</v>
      </c>
      <c r="W2286" t="s">
        <v>8</v>
      </c>
      <c r="X2286" s="11">
        <v>82</v>
      </c>
      <c r="Y2286">
        <v>1</v>
      </c>
      <c r="Z2286" s="46" cm="1">
        <f t="array" ref="Z2286">IF(V2286="NA",$AD$2,(INDEX($BL$4:$BL$73,MATCH(V2286&amp;W2286,$BK$4:$BK$73&amp;$BJ$4:$BJ$73,0))))</f>
        <v>-4.0430703315750931E-2</v>
      </c>
      <c r="AA2286" s="46">
        <f t="shared" si="43"/>
        <v>0.95956929668424906</v>
      </c>
      <c r="AB2286" s="46"/>
    </row>
    <row r="2287" spans="1:28" x14ac:dyDescent="0.25">
      <c r="A2287">
        <v>8669</v>
      </c>
      <c r="B2287" s="1">
        <v>45530.5435303704</v>
      </c>
      <c r="C2287" s="1">
        <v>45530</v>
      </c>
      <c r="D2287" t="s">
        <v>9100</v>
      </c>
      <c r="E2287" t="s">
        <v>9101</v>
      </c>
      <c r="F2287" t="s">
        <v>790</v>
      </c>
      <c r="G2287">
        <v>73</v>
      </c>
      <c r="H2287" t="b">
        <v>0</v>
      </c>
      <c r="I2287" t="s">
        <v>9240</v>
      </c>
      <c r="J2287" t="s">
        <v>9711</v>
      </c>
      <c r="K2287" t="s">
        <v>7</v>
      </c>
      <c r="L2287" t="b">
        <v>0</v>
      </c>
      <c r="M2287" t="s">
        <v>12648</v>
      </c>
      <c r="N2287" t="b">
        <v>0</v>
      </c>
      <c r="O2287" t="b">
        <v>0</v>
      </c>
      <c r="P2287" t="b">
        <v>0</v>
      </c>
      <c r="Q2287" t="b">
        <v>1</v>
      </c>
      <c r="R2287" t="s">
        <v>12649</v>
      </c>
      <c r="S2287">
        <v>70</v>
      </c>
      <c r="T2287" t="b">
        <v>0</v>
      </c>
      <c r="V2287" t="s">
        <v>886</v>
      </c>
      <c r="W2287">
        <v>4</v>
      </c>
      <c r="X2287" s="11">
        <v>77</v>
      </c>
      <c r="Y2287">
        <v>1</v>
      </c>
      <c r="Z2287" s="46" cm="1">
        <f t="array" ref="Z2287">IF(V2287="NA",$AD$2,(INDEX($BL$4:$BL$73,MATCH(V2287&amp;W2287,$BK$4:$BK$73&amp;$BJ$4:$BJ$73,0))))</f>
        <v>1.0498615788681297E-2</v>
      </c>
      <c r="AA2287" s="46">
        <f t="shared" si="43"/>
        <v>1.0104986157886813</v>
      </c>
      <c r="AB2287" s="46"/>
    </row>
    <row r="2288" spans="1:28" x14ac:dyDescent="0.25">
      <c r="A2288">
        <v>8670</v>
      </c>
      <c r="B2288" s="1">
        <v>45530.543243854197</v>
      </c>
      <c r="C2288" s="1">
        <v>45530</v>
      </c>
      <c r="D2288" t="s">
        <v>9100</v>
      </c>
      <c r="E2288" t="s">
        <v>9101</v>
      </c>
      <c r="F2288" t="s">
        <v>790</v>
      </c>
      <c r="G2288">
        <v>75</v>
      </c>
      <c r="H2288" t="b">
        <v>0</v>
      </c>
      <c r="I2288" t="s">
        <v>9240</v>
      </c>
      <c r="J2288" t="s">
        <v>9711</v>
      </c>
      <c r="K2288" t="s">
        <v>7</v>
      </c>
      <c r="L2288" t="b">
        <v>0</v>
      </c>
      <c r="M2288" t="s">
        <v>12650</v>
      </c>
      <c r="N2288" t="b">
        <v>0</v>
      </c>
      <c r="O2288" t="b">
        <v>0</v>
      </c>
      <c r="P2288" t="b">
        <v>0</v>
      </c>
      <c r="Q2288" t="b">
        <v>1</v>
      </c>
      <c r="R2288" t="s">
        <v>12651</v>
      </c>
      <c r="S2288">
        <v>70</v>
      </c>
      <c r="T2288" t="b">
        <v>0</v>
      </c>
      <c r="V2288" t="s">
        <v>888</v>
      </c>
      <c r="W2288">
        <v>4</v>
      </c>
      <c r="X2288" s="11">
        <v>77</v>
      </c>
      <c r="Y2288">
        <v>1</v>
      </c>
      <c r="Z2288" s="46" cm="1">
        <f t="array" ref="Z2288">IF(V2288="NA",$AD$2,(INDEX($BL$4:$BL$73,MATCH(V2288&amp;W2288,$BK$4:$BK$73&amp;$BJ$4:$BJ$73,0))))</f>
        <v>1.0498615788681257E-2</v>
      </c>
      <c r="AA2288" s="46">
        <f t="shared" si="43"/>
        <v>1.0104986157886813</v>
      </c>
      <c r="AB2288" s="46"/>
    </row>
    <row r="2289" spans="1:28" x14ac:dyDescent="0.25">
      <c r="A2289">
        <v>8671</v>
      </c>
      <c r="B2289" s="1">
        <v>45530.542957997699</v>
      </c>
      <c r="C2289" s="1">
        <v>45530</v>
      </c>
      <c r="D2289" t="s">
        <v>9100</v>
      </c>
      <c r="E2289" t="s">
        <v>9101</v>
      </c>
      <c r="F2289" t="s">
        <v>790</v>
      </c>
      <c r="G2289">
        <v>80</v>
      </c>
      <c r="H2289" t="b">
        <v>0</v>
      </c>
      <c r="I2289" t="s">
        <v>9240</v>
      </c>
      <c r="J2289" t="s">
        <v>9711</v>
      </c>
      <c r="K2289" t="s">
        <v>7</v>
      </c>
      <c r="L2289" t="b">
        <v>0</v>
      </c>
      <c r="M2289" t="s">
        <v>12652</v>
      </c>
      <c r="N2289" t="b">
        <v>0</v>
      </c>
      <c r="O2289" t="b">
        <v>0</v>
      </c>
      <c r="P2289" t="b">
        <v>0</v>
      </c>
      <c r="Q2289" t="b">
        <v>1</v>
      </c>
      <c r="R2289" t="s">
        <v>12653</v>
      </c>
      <c r="S2289">
        <v>70</v>
      </c>
      <c r="T2289" t="b">
        <v>0</v>
      </c>
      <c r="V2289" t="s">
        <v>8</v>
      </c>
      <c r="W2289" t="s">
        <v>8</v>
      </c>
      <c r="X2289" s="11">
        <v>82</v>
      </c>
      <c r="Y2289">
        <v>1</v>
      </c>
      <c r="Z2289" s="46" cm="1">
        <f t="array" ref="Z2289">IF(V2289="NA",$AD$2,(INDEX($BL$4:$BL$73,MATCH(V2289&amp;W2289,$BK$4:$BK$73&amp;$BJ$4:$BJ$73,0))))</f>
        <v>-4.0430703315750931E-2</v>
      </c>
      <c r="AA2289" s="46">
        <f t="shared" si="43"/>
        <v>0.95956929668424906</v>
      </c>
      <c r="AB2289" s="46"/>
    </row>
    <row r="2290" spans="1:28" x14ac:dyDescent="0.25">
      <c r="A2290">
        <v>8672</v>
      </c>
      <c r="B2290" s="1">
        <v>45530.542662557898</v>
      </c>
      <c r="C2290" s="1">
        <v>45530</v>
      </c>
      <c r="D2290" t="s">
        <v>9100</v>
      </c>
      <c r="E2290" t="s">
        <v>9101</v>
      </c>
      <c r="F2290" t="s">
        <v>790</v>
      </c>
      <c r="G2290">
        <v>82</v>
      </c>
      <c r="H2290" t="b">
        <v>0</v>
      </c>
      <c r="I2290" t="s">
        <v>9240</v>
      </c>
      <c r="J2290" t="s">
        <v>9711</v>
      </c>
      <c r="K2290" t="s">
        <v>7</v>
      </c>
      <c r="L2290" t="b">
        <v>0</v>
      </c>
      <c r="M2290" t="s">
        <v>6622</v>
      </c>
      <c r="N2290" t="b">
        <v>0</v>
      </c>
      <c r="O2290" t="b">
        <v>0</v>
      </c>
      <c r="P2290" t="b">
        <v>0</v>
      </c>
      <c r="Q2290" t="b">
        <v>1</v>
      </c>
      <c r="R2290" t="s">
        <v>180</v>
      </c>
      <c r="S2290">
        <v>70</v>
      </c>
      <c r="T2290" t="b">
        <v>0</v>
      </c>
      <c r="V2290" t="s">
        <v>743</v>
      </c>
      <c r="W2290">
        <v>4</v>
      </c>
      <c r="X2290" s="11">
        <v>82</v>
      </c>
      <c r="Y2290">
        <v>1</v>
      </c>
      <c r="Z2290" s="46" cm="1">
        <f t="array" ref="Z2290">IF(V2290="NA",$AD$2,(INDEX($BL$4:$BL$73,MATCH(V2290&amp;W2290,$BK$4:$BK$73&amp;$BJ$4:$BJ$73,0))))</f>
        <v>1.1678733304575811E-2</v>
      </c>
      <c r="AA2290" s="46">
        <f t="shared" si="43"/>
        <v>1.0116787333045758</v>
      </c>
      <c r="AB2290" s="46"/>
    </row>
    <row r="2291" spans="1:28" x14ac:dyDescent="0.25">
      <c r="A2291">
        <v>8673</v>
      </c>
      <c r="B2291" s="1">
        <v>45530.542323981499</v>
      </c>
      <c r="C2291" s="1">
        <v>45530</v>
      </c>
      <c r="D2291" t="s">
        <v>9100</v>
      </c>
      <c r="E2291" t="s">
        <v>9101</v>
      </c>
      <c r="F2291" t="s">
        <v>664</v>
      </c>
      <c r="G2291">
        <v>81</v>
      </c>
      <c r="H2291" t="b">
        <v>0</v>
      </c>
      <c r="I2291" t="s">
        <v>9240</v>
      </c>
      <c r="J2291" t="s">
        <v>9711</v>
      </c>
      <c r="K2291" t="s">
        <v>7</v>
      </c>
      <c r="L2291" t="b">
        <v>0</v>
      </c>
      <c r="M2291" t="s">
        <v>12654</v>
      </c>
      <c r="N2291" t="b">
        <v>0</v>
      </c>
      <c r="O2291" t="b">
        <v>0</v>
      </c>
      <c r="P2291" t="b">
        <v>0</v>
      </c>
      <c r="Q2291" t="b">
        <v>1</v>
      </c>
      <c r="R2291" t="s">
        <v>12655</v>
      </c>
      <c r="S2291">
        <v>70</v>
      </c>
      <c r="T2291" t="b">
        <v>0</v>
      </c>
      <c r="V2291" t="s">
        <v>893</v>
      </c>
      <c r="W2291">
        <v>5</v>
      </c>
      <c r="X2291" s="11">
        <v>82</v>
      </c>
      <c r="Y2291">
        <v>1</v>
      </c>
      <c r="Z2291" s="46" cm="1">
        <f t="array" ref="Z2291">IF(V2291="NA",$AD$2,(INDEX($BL$4:$BL$73,MATCH(V2291&amp;W2291,$BK$4:$BK$73&amp;$BJ$4:$BJ$73,0))))</f>
        <v>4.1970782120221983E-2</v>
      </c>
      <c r="AA2291" s="46">
        <f t="shared" si="43"/>
        <v>1.041970782120222</v>
      </c>
      <c r="AB2291" s="46"/>
    </row>
    <row r="2292" spans="1:28" x14ac:dyDescent="0.25">
      <c r="A2292">
        <v>8681</v>
      </c>
      <c r="B2292" s="1">
        <v>45530.539063726901</v>
      </c>
      <c r="C2292" s="1">
        <v>45530</v>
      </c>
      <c r="D2292" t="s">
        <v>9100</v>
      </c>
      <c r="E2292" t="s">
        <v>9101</v>
      </c>
      <c r="F2292" t="s">
        <v>790</v>
      </c>
      <c r="G2292">
        <v>71</v>
      </c>
      <c r="H2292" t="b">
        <v>0</v>
      </c>
      <c r="I2292" t="s">
        <v>9240</v>
      </c>
      <c r="J2292" t="s">
        <v>9711</v>
      </c>
      <c r="K2292" t="s">
        <v>7</v>
      </c>
      <c r="L2292" t="b">
        <v>0</v>
      </c>
      <c r="M2292" t="s">
        <v>12656</v>
      </c>
      <c r="N2292" t="b">
        <v>0</v>
      </c>
      <c r="O2292" t="b">
        <v>0</v>
      </c>
      <c r="P2292" t="b">
        <v>0</v>
      </c>
      <c r="Q2292" t="b">
        <v>1</v>
      </c>
      <c r="R2292" t="s">
        <v>12657</v>
      </c>
      <c r="S2292">
        <v>70</v>
      </c>
      <c r="T2292" t="b">
        <v>0</v>
      </c>
      <c r="V2292" t="s">
        <v>892</v>
      </c>
      <c r="W2292">
        <v>4</v>
      </c>
      <c r="X2292" s="11">
        <v>72</v>
      </c>
      <c r="Y2292">
        <v>1</v>
      </c>
      <c r="Z2292" s="46" cm="1">
        <f t="array" ref="Z2292">IF(V2292="NA",$AD$2,(INDEX($BL$4:$BL$73,MATCH(V2292&amp;W2292,$BK$4:$BK$73&amp;$BJ$4:$BJ$73,0))))</f>
        <v>1.0498615788681274E-2</v>
      </c>
      <c r="AA2292" s="46">
        <f t="shared" si="43"/>
        <v>1.0104986157886813</v>
      </c>
      <c r="AB2292" s="46"/>
    </row>
    <row r="2293" spans="1:28" x14ac:dyDescent="0.25">
      <c r="A2293">
        <v>8682</v>
      </c>
      <c r="B2293" s="1">
        <v>45530.538801354203</v>
      </c>
      <c r="C2293" s="1">
        <v>45530</v>
      </c>
      <c r="D2293" t="s">
        <v>9100</v>
      </c>
      <c r="E2293" t="s">
        <v>9101</v>
      </c>
      <c r="F2293" t="s">
        <v>790</v>
      </c>
      <c r="G2293">
        <v>72</v>
      </c>
      <c r="H2293" t="b">
        <v>0</v>
      </c>
      <c r="I2293" t="s">
        <v>9240</v>
      </c>
      <c r="J2293" t="s">
        <v>9159</v>
      </c>
      <c r="K2293" t="s">
        <v>7</v>
      </c>
      <c r="L2293" t="b">
        <v>0</v>
      </c>
      <c r="M2293" t="s">
        <v>6621</v>
      </c>
      <c r="N2293" t="b">
        <v>0</v>
      </c>
      <c r="O2293" t="b">
        <v>0</v>
      </c>
      <c r="P2293" t="b">
        <v>0</v>
      </c>
      <c r="Q2293" t="b">
        <v>1</v>
      </c>
      <c r="R2293" t="s">
        <v>2484</v>
      </c>
      <c r="S2293">
        <v>70</v>
      </c>
      <c r="T2293" t="b">
        <v>0</v>
      </c>
      <c r="V2293" t="s">
        <v>8</v>
      </c>
      <c r="W2293" t="s">
        <v>8</v>
      </c>
      <c r="X2293" s="11">
        <v>72</v>
      </c>
      <c r="Y2293">
        <v>1</v>
      </c>
      <c r="Z2293" s="46" cm="1">
        <f t="array" ref="Z2293">IF(V2293="NA",$AD$2,(INDEX($BL$4:$BL$73,MATCH(V2293&amp;W2293,$BK$4:$BK$73&amp;$BJ$4:$BJ$73,0))))</f>
        <v>-4.0430703315750931E-2</v>
      </c>
      <c r="AA2293" s="46">
        <f t="shared" si="43"/>
        <v>0.95956929668424906</v>
      </c>
      <c r="AB2293" s="46"/>
    </row>
    <row r="2294" spans="1:28" x14ac:dyDescent="0.25">
      <c r="A2294">
        <v>8685</v>
      </c>
      <c r="B2294" s="1">
        <v>45530.538080763901</v>
      </c>
      <c r="C2294" s="1">
        <v>45530</v>
      </c>
      <c r="D2294" t="s">
        <v>9100</v>
      </c>
      <c r="E2294" t="s">
        <v>9101</v>
      </c>
      <c r="F2294" t="s">
        <v>790</v>
      </c>
      <c r="G2294">
        <v>86</v>
      </c>
      <c r="H2294" t="b">
        <v>0</v>
      </c>
      <c r="I2294" t="s">
        <v>9240</v>
      </c>
      <c r="J2294" t="s">
        <v>9159</v>
      </c>
      <c r="K2294" t="s">
        <v>7</v>
      </c>
      <c r="L2294" t="b">
        <v>0</v>
      </c>
      <c r="M2294" t="s">
        <v>12658</v>
      </c>
      <c r="N2294" t="b">
        <v>0</v>
      </c>
      <c r="O2294" t="b">
        <v>0</v>
      </c>
      <c r="P2294" t="b">
        <v>0</v>
      </c>
      <c r="Q2294" t="b">
        <v>1</v>
      </c>
      <c r="R2294" t="s">
        <v>12659</v>
      </c>
      <c r="S2294">
        <v>70</v>
      </c>
      <c r="T2294" t="b">
        <v>0</v>
      </c>
      <c r="V2294" t="s">
        <v>892</v>
      </c>
      <c r="W2294">
        <v>4</v>
      </c>
      <c r="X2294" s="11">
        <v>87</v>
      </c>
      <c r="Y2294">
        <v>1</v>
      </c>
      <c r="Z2294" s="46" cm="1">
        <f t="array" ref="Z2294">IF(V2294="NA",$AD$2,(INDEX($BL$4:$BL$73,MATCH(V2294&amp;W2294,$BK$4:$BK$73&amp;$BJ$4:$BJ$73,0))))</f>
        <v>1.0498615788681274E-2</v>
      </c>
      <c r="AA2294" s="46">
        <f t="shared" si="43"/>
        <v>1.0104986157886813</v>
      </c>
      <c r="AB2294" s="46"/>
    </row>
    <row r="2295" spans="1:28" x14ac:dyDescent="0.25">
      <c r="A2295">
        <v>8691</v>
      </c>
      <c r="B2295" s="1">
        <v>45530.536750011597</v>
      </c>
      <c r="C2295" s="1">
        <v>45530</v>
      </c>
      <c r="D2295" t="s">
        <v>9100</v>
      </c>
      <c r="E2295" t="s">
        <v>9101</v>
      </c>
      <c r="F2295" t="s">
        <v>664</v>
      </c>
      <c r="G2295">
        <v>74</v>
      </c>
      <c r="H2295" t="b">
        <v>0</v>
      </c>
      <c r="I2295" t="s">
        <v>9240</v>
      </c>
      <c r="J2295" t="s">
        <v>9159</v>
      </c>
      <c r="K2295" t="s">
        <v>7</v>
      </c>
      <c r="L2295" t="b">
        <v>0</v>
      </c>
      <c r="M2295" t="s">
        <v>12660</v>
      </c>
      <c r="N2295" t="b">
        <v>0</v>
      </c>
      <c r="O2295" t="b">
        <v>0</v>
      </c>
      <c r="P2295" t="b">
        <v>0</v>
      </c>
      <c r="Q2295" t="b">
        <v>1</v>
      </c>
      <c r="R2295" t="s">
        <v>12661</v>
      </c>
      <c r="S2295">
        <v>70</v>
      </c>
      <c r="T2295" t="b">
        <v>0</v>
      </c>
      <c r="V2295" t="s">
        <v>892</v>
      </c>
      <c r="W2295">
        <v>4</v>
      </c>
      <c r="X2295" s="11">
        <v>77</v>
      </c>
      <c r="Y2295">
        <v>1</v>
      </c>
      <c r="Z2295" s="46" cm="1">
        <f t="array" ref="Z2295">IF(V2295="NA",$AD$2,(INDEX($BL$4:$BL$73,MATCH(V2295&amp;W2295,$BK$4:$BK$73&amp;$BJ$4:$BJ$73,0))))</f>
        <v>1.0498615788681274E-2</v>
      </c>
      <c r="AA2295" s="46">
        <f t="shared" si="43"/>
        <v>1.0104986157886813</v>
      </c>
      <c r="AB2295" s="46"/>
    </row>
    <row r="2296" spans="1:28" x14ac:dyDescent="0.25">
      <c r="A2296">
        <v>8692</v>
      </c>
      <c r="B2296" s="1">
        <v>45530.536409652799</v>
      </c>
      <c r="C2296" s="1">
        <v>45530</v>
      </c>
      <c r="D2296" t="s">
        <v>9100</v>
      </c>
      <c r="E2296" t="s">
        <v>9101</v>
      </c>
      <c r="F2296" t="s">
        <v>664</v>
      </c>
      <c r="G2296">
        <v>79</v>
      </c>
      <c r="H2296" t="b">
        <v>0</v>
      </c>
      <c r="I2296" t="s">
        <v>9240</v>
      </c>
      <c r="J2296" t="s">
        <v>9159</v>
      </c>
      <c r="K2296" t="s">
        <v>7</v>
      </c>
      <c r="L2296" t="b">
        <v>0</v>
      </c>
      <c r="M2296" t="s">
        <v>6620</v>
      </c>
      <c r="N2296" t="b">
        <v>0</v>
      </c>
      <c r="O2296" t="b">
        <v>0</v>
      </c>
      <c r="P2296" t="b">
        <v>0</v>
      </c>
      <c r="Q2296" t="b">
        <v>1</v>
      </c>
      <c r="R2296" t="s">
        <v>1172</v>
      </c>
      <c r="S2296">
        <v>70</v>
      </c>
      <c r="T2296" t="b">
        <v>0</v>
      </c>
      <c r="V2296" t="s">
        <v>8</v>
      </c>
      <c r="W2296" t="s">
        <v>8</v>
      </c>
      <c r="X2296" s="11">
        <v>82</v>
      </c>
      <c r="Y2296">
        <v>1</v>
      </c>
      <c r="Z2296" s="46" cm="1">
        <f t="array" ref="Z2296">IF(V2296="NA",$AD$2,(INDEX($BL$4:$BL$73,MATCH(V2296&amp;W2296,$BK$4:$BK$73&amp;$BJ$4:$BJ$73,0))))</f>
        <v>-4.0430703315750931E-2</v>
      </c>
      <c r="AA2296" s="46">
        <f t="shared" si="43"/>
        <v>0.95956929668424906</v>
      </c>
      <c r="AB2296" s="46"/>
    </row>
    <row r="2297" spans="1:28" x14ac:dyDescent="0.25">
      <c r="A2297">
        <v>8694</v>
      </c>
      <c r="B2297" s="1">
        <v>45530.535898865703</v>
      </c>
      <c r="C2297" s="1">
        <v>45530</v>
      </c>
      <c r="D2297" t="s">
        <v>9100</v>
      </c>
      <c r="E2297" t="s">
        <v>9101</v>
      </c>
      <c r="F2297" t="s">
        <v>790</v>
      </c>
      <c r="G2297">
        <v>87</v>
      </c>
      <c r="H2297" t="b">
        <v>0</v>
      </c>
      <c r="I2297" t="s">
        <v>9240</v>
      </c>
      <c r="J2297" t="s">
        <v>9159</v>
      </c>
      <c r="K2297" t="s">
        <v>7</v>
      </c>
      <c r="L2297" t="b">
        <v>0</v>
      </c>
      <c r="M2297" t="s">
        <v>12662</v>
      </c>
      <c r="N2297" t="b">
        <v>0</v>
      </c>
      <c r="O2297" t="b">
        <v>0</v>
      </c>
      <c r="P2297" t="b">
        <v>0</v>
      </c>
      <c r="Q2297" t="b">
        <v>1</v>
      </c>
      <c r="R2297" t="s">
        <v>12663</v>
      </c>
      <c r="S2297">
        <v>70</v>
      </c>
      <c r="T2297" t="b">
        <v>0</v>
      </c>
      <c r="V2297" t="s">
        <v>8</v>
      </c>
      <c r="W2297" t="s">
        <v>8</v>
      </c>
      <c r="X2297" s="11">
        <v>87</v>
      </c>
      <c r="Y2297">
        <v>1</v>
      </c>
      <c r="Z2297" s="46" cm="1">
        <f t="array" ref="Z2297">IF(V2297="NA",$AD$2,(INDEX($BL$4:$BL$73,MATCH(V2297&amp;W2297,$BK$4:$BK$73&amp;$BJ$4:$BJ$73,0))))</f>
        <v>-4.0430703315750931E-2</v>
      </c>
      <c r="AA2297" s="46">
        <f t="shared" si="43"/>
        <v>0.95956929668424906</v>
      </c>
      <c r="AB2297" s="46"/>
    </row>
    <row r="2298" spans="1:28" x14ac:dyDescent="0.25">
      <c r="A2298">
        <v>8695</v>
      </c>
      <c r="B2298" s="1">
        <v>45530.535602141201</v>
      </c>
      <c r="C2298" s="1">
        <v>45530</v>
      </c>
      <c r="D2298" t="s">
        <v>9100</v>
      </c>
      <c r="E2298" t="s">
        <v>9101</v>
      </c>
      <c r="F2298" t="s">
        <v>664</v>
      </c>
      <c r="G2298">
        <v>72</v>
      </c>
      <c r="H2298" t="b">
        <v>0</v>
      </c>
      <c r="I2298" t="s">
        <v>9240</v>
      </c>
      <c r="J2298" t="s">
        <v>9159</v>
      </c>
      <c r="K2298" t="s">
        <v>7</v>
      </c>
      <c r="L2298" t="b">
        <v>0</v>
      </c>
      <c r="M2298" t="s">
        <v>12664</v>
      </c>
      <c r="N2298" t="b">
        <v>0</v>
      </c>
      <c r="O2298" t="b">
        <v>0</v>
      </c>
      <c r="P2298" t="b">
        <v>0</v>
      </c>
      <c r="Q2298" t="b">
        <v>1</v>
      </c>
      <c r="R2298" t="s">
        <v>12665</v>
      </c>
      <c r="S2298">
        <v>70</v>
      </c>
      <c r="T2298" t="b">
        <v>0</v>
      </c>
      <c r="V2298" t="s">
        <v>743</v>
      </c>
      <c r="W2298">
        <v>4</v>
      </c>
      <c r="X2298" s="11">
        <v>72</v>
      </c>
      <c r="Y2298">
        <v>1</v>
      </c>
      <c r="Z2298" s="46" cm="1">
        <f t="array" ref="Z2298">IF(V2298="NA",$AD$2,(INDEX($BL$4:$BL$73,MATCH(V2298&amp;W2298,$BK$4:$BK$73&amp;$BJ$4:$BJ$73,0))))</f>
        <v>1.1678733304575811E-2</v>
      </c>
      <c r="AA2298" s="46">
        <f t="shared" si="43"/>
        <v>1.0116787333045758</v>
      </c>
      <c r="AB2298" s="46"/>
    </row>
    <row r="2299" spans="1:28" x14ac:dyDescent="0.25">
      <c r="A2299">
        <v>8697</v>
      </c>
      <c r="B2299" s="1">
        <v>45530.5340345023</v>
      </c>
      <c r="C2299" s="1">
        <v>45530</v>
      </c>
      <c r="D2299" t="s">
        <v>9100</v>
      </c>
      <c r="E2299" t="s">
        <v>9101</v>
      </c>
      <c r="F2299" t="s">
        <v>664</v>
      </c>
      <c r="G2299">
        <v>74</v>
      </c>
      <c r="H2299" t="b">
        <v>0</v>
      </c>
      <c r="I2299" t="s">
        <v>9240</v>
      </c>
      <c r="J2299" t="s">
        <v>9159</v>
      </c>
      <c r="K2299" t="s">
        <v>7</v>
      </c>
      <c r="L2299" t="b">
        <v>0</v>
      </c>
      <c r="M2299" t="s">
        <v>12666</v>
      </c>
      <c r="N2299" t="b">
        <v>0</v>
      </c>
      <c r="O2299" t="b">
        <v>0</v>
      </c>
      <c r="P2299" t="b">
        <v>0</v>
      </c>
      <c r="Q2299" t="b">
        <v>1</v>
      </c>
      <c r="R2299" t="s">
        <v>12667</v>
      </c>
      <c r="S2299">
        <v>70</v>
      </c>
      <c r="T2299" t="b">
        <v>0</v>
      </c>
      <c r="V2299" t="s">
        <v>886</v>
      </c>
      <c r="W2299">
        <v>5</v>
      </c>
      <c r="X2299" s="11">
        <v>77</v>
      </c>
      <c r="Y2299">
        <v>1</v>
      </c>
      <c r="Z2299" s="46" cm="1">
        <f t="array" ref="Z2299">IF(V2299="NA",$AD$2,(INDEX($BL$4:$BL$73,MATCH(V2299&amp;W2299,$BK$4:$BK$73&amp;$BJ$4:$BJ$73,0))))</f>
        <v>4.1970782120221983E-2</v>
      </c>
      <c r="AA2299" s="46">
        <f t="shared" si="43"/>
        <v>1.041970782120222</v>
      </c>
      <c r="AB2299" s="46"/>
    </row>
    <row r="2300" spans="1:28" x14ac:dyDescent="0.25">
      <c r="A2300">
        <v>8705</v>
      </c>
      <c r="B2300" s="1">
        <v>45530.532098148098</v>
      </c>
      <c r="C2300" s="1">
        <v>45530</v>
      </c>
      <c r="D2300" t="s">
        <v>9100</v>
      </c>
      <c r="E2300" t="s">
        <v>9101</v>
      </c>
      <c r="F2300" t="s">
        <v>664</v>
      </c>
      <c r="G2300">
        <v>70</v>
      </c>
      <c r="H2300" t="b">
        <v>0</v>
      </c>
      <c r="I2300" t="s">
        <v>9240</v>
      </c>
      <c r="J2300" t="s">
        <v>9159</v>
      </c>
      <c r="K2300" t="s">
        <v>7</v>
      </c>
      <c r="L2300" t="b">
        <v>0</v>
      </c>
      <c r="M2300" t="s">
        <v>12668</v>
      </c>
      <c r="N2300" t="b">
        <v>0</v>
      </c>
      <c r="O2300" t="b">
        <v>0</v>
      </c>
      <c r="P2300" t="b">
        <v>0</v>
      </c>
      <c r="Q2300" t="b">
        <v>1</v>
      </c>
      <c r="R2300" t="s">
        <v>12669</v>
      </c>
      <c r="S2300">
        <v>70</v>
      </c>
      <c r="T2300" t="b">
        <v>0</v>
      </c>
      <c r="V2300" t="s">
        <v>658</v>
      </c>
      <c r="W2300">
        <v>5</v>
      </c>
      <c r="X2300" s="11">
        <v>72</v>
      </c>
      <c r="Y2300">
        <v>1</v>
      </c>
      <c r="Z2300" s="46" cm="1">
        <f t="array" ref="Z2300">IF(V2300="NA",$AD$2,(INDEX($BL$4:$BL$73,MATCH(V2300&amp;W2300,$BK$4:$BK$73&amp;$BJ$4:$BJ$73,0))))</f>
        <v>2.9563914871896181E-3</v>
      </c>
      <c r="AA2300" s="46">
        <f t="shared" si="43"/>
        <v>1.0029563914871895</v>
      </c>
      <c r="AB2300" s="46"/>
    </row>
    <row r="2301" spans="1:28" x14ac:dyDescent="0.25">
      <c r="A2301">
        <v>8706</v>
      </c>
      <c r="B2301" s="1">
        <v>45530.531820636599</v>
      </c>
      <c r="C2301" s="1">
        <v>45530</v>
      </c>
      <c r="D2301" t="s">
        <v>9100</v>
      </c>
      <c r="E2301" t="s">
        <v>9101</v>
      </c>
      <c r="F2301" t="s">
        <v>790</v>
      </c>
      <c r="G2301">
        <v>75</v>
      </c>
      <c r="H2301" t="b">
        <v>0</v>
      </c>
      <c r="I2301" t="s">
        <v>9240</v>
      </c>
      <c r="J2301" t="s">
        <v>9159</v>
      </c>
      <c r="K2301" t="s">
        <v>7</v>
      </c>
      <c r="L2301" t="b">
        <v>0</v>
      </c>
      <c r="M2301" t="s">
        <v>12670</v>
      </c>
      <c r="N2301" t="b">
        <v>0</v>
      </c>
      <c r="O2301" t="b">
        <v>0</v>
      </c>
      <c r="P2301" t="b">
        <v>0</v>
      </c>
      <c r="Q2301" t="b">
        <v>1</v>
      </c>
      <c r="R2301" t="s">
        <v>12671</v>
      </c>
      <c r="S2301">
        <v>70</v>
      </c>
      <c r="T2301" t="b">
        <v>0</v>
      </c>
      <c r="V2301" t="s">
        <v>8</v>
      </c>
      <c r="W2301" t="s">
        <v>8</v>
      </c>
      <c r="X2301" s="11">
        <v>77</v>
      </c>
      <c r="Y2301">
        <v>1</v>
      </c>
      <c r="Z2301" s="46" cm="1">
        <f t="array" ref="Z2301">IF(V2301="NA",$AD$2,(INDEX($BL$4:$BL$73,MATCH(V2301&amp;W2301,$BK$4:$BK$73&amp;$BJ$4:$BJ$73,0))))</f>
        <v>-4.0430703315750931E-2</v>
      </c>
      <c r="AA2301" s="46">
        <f t="shared" si="43"/>
        <v>0.95956929668424906</v>
      </c>
      <c r="AB2301" s="46"/>
    </row>
    <row r="2302" spans="1:28" x14ac:dyDescent="0.25">
      <c r="A2302">
        <v>8707</v>
      </c>
      <c r="B2302" s="1">
        <v>45530.531550868101</v>
      </c>
      <c r="C2302" s="1">
        <v>45530</v>
      </c>
      <c r="D2302" t="s">
        <v>9100</v>
      </c>
      <c r="E2302" t="s">
        <v>9101</v>
      </c>
      <c r="F2302" t="s">
        <v>664</v>
      </c>
      <c r="G2302">
        <v>76</v>
      </c>
      <c r="H2302" t="b">
        <v>0</v>
      </c>
      <c r="I2302" t="s">
        <v>9240</v>
      </c>
      <c r="J2302" t="s">
        <v>9159</v>
      </c>
      <c r="K2302" t="s">
        <v>7</v>
      </c>
      <c r="L2302" t="b">
        <v>0</v>
      </c>
      <c r="M2302" t="s">
        <v>12672</v>
      </c>
      <c r="N2302" t="b">
        <v>0</v>
      </c>
      <c r="O2302" t="b">
        <v>0</v>
      </c>
      <c r="P2302" t="b">
        <v>0</v>
      </c>
      <c r="Q2302" t="b">
        <v>1</v>
      </c>
      <c r="R2302" t="s">
        <v>12673</v>
      </c>
      <c r="S2302">
        <v>70</v>
      </c>
      <c r="T2302" t="b">
        <v>0</v>
      </c>
      <c r="V2302" t="s">
        <v>8</v>
      </c>
      <c r="W2302" t="s">
        <v>8</v>
      </c>
      <c r="X2302" s="11">
        <v>77</v>
      </c>
      <c r="Y2302">
        <v>1</v>
      </c>
      <c r="Z2302" s="46" cm="1">
        <f t="array" ref="Z2302">IF(V2302="NA",$AD$2,(INDEX($BL$4:$BL$73,MATCH(V2302&amp;W2302,$BK$4:$BK$73&amp;$BJ$4:$BJ$73,0))))</f>
        <v>-4.0430703315750931E-2</v>
      </c>
      <c r="AA2302" s="46">
        <f t="shared" si="43"/>
        <v>0.95956929668424906</v>
      </c>
      <c r="AB2302" s="46"/>
    </row>
    <row r="2303" spans="1:28" x14ac:dyDescent="0.25">
      <c r="A2303">
        <v>8708</v>
      </c>
      <c r="B2303" s="1">
        <v>45530.531258287003</v>
      </c>
      <c r="C2303" s="1">
        <v>45530</v>
      </c>
      <c r="D2303" t="s">
        <v>9100</v>
      </c>
      <c r="E2303" t="s">
        <v>9101</v>
      </c>
      <c r="F2303" t="s">
        <v>790</v>
      </c>
      <c r="G2303">
        <v>79</v>
      </c>
      <c r="H2303" t="b">
        <v>0</v>
      </c>
      <c r="I2303" t="s">
        <v>9240</v>
      </c>
      <c r="J2303" t="s">
        <v>9159</v>
      </c>
      <c r="K2303" t="s">
        <v>7</v>
      </c>
      <c r="L2303" t="b">
        <v>0</v>
      </c>
      <c r="M2303" t="s">
        <v>12674</v>
      </c>
      <c r="N2303" t="b">
        <v>0</v>
      </c>
      <c r="O2303" t="b">
        <v>0</v>
      </c>
      <c r="P2303" t="b">
        <v>0</v>
      </c>
      <c r="Q2303" t="b">
        <v>1</v>
      </c>
      <c r="R2303" t="s">
        <v>12675</v>
      </c>
      <c r="S2303">
        <v>70</v>
      </c>
      <c r="T2303" t="b">
        <v>0</v>
      </c>
      <c r="V2303" t="s">
        <v>8</v>
      </c>
      <c r="W2303" t="s">
        <v>8</v>
      </c>
      <c r="X2303" s="11">
        <v>82</v>
      </c>
      <c r="Y2303">
        <v>1</v>
      </c>
      <c r="Z2303" s="46" cm="1">
        <f t="array" ref="Z2303">IF(V2303="NA",$AD$2,(INDEX($BL$4:$BL$73,MATCH(V2303&amp;W2303,$BK$4:$BK$73&amp;$BJ$4:$BJ$73,0))))</f>
        <v>-4.0430703315750931E-2</v>
      </c>
      <c r="AA2303" s="46">
        <f t="shared" si="43"/>
        <v>0.95956929668424906</v>
      </c>
      <c r="AB2303" s="46"/>
    </row>
    <row r="2304" spans="1:28" x14ac:dyDescent="0.25">
      <c r="A2304">
        <v>8709</v>
      </c>
      <c r="B2304" s="1">
        <v>45530.530988993101</v>
      </c>
      <c r="C2304" s="1">
        <v>45530</v>
      </c>
      <c r="D2304" t="s">
        <v>9100</v>
      </c>
      <c r="E2304" t="s">
        <v>9101</v>
      </c>
      <c r="F2304" t="s">
        <v>790</v>
      </c>
      <c r="G2304">
        <v>88</v>
      </c>
      <c r="H2304" t="b">
        <v>0</v>
      </c>
      <c r="I2304" t="s">
        <v>9240</v>
      </c>
      <c r="J2304" t="s">
        <v>9159</v>
      </c>
      <c r="K2304" t="s">
        <v>7</v>
      </c>
      <c r="L2304" t="b">
        <v>0</v>
      </c>
      <c r="M2304" t="s">
        <v>12676</v>
      </c>
      <c r="N2304" t="b">
        <v>0</v>
      </c>
      <c r="O2304" t="b">
        <v>0</v>
      </c>
      <c r="P2304" t="b">
        <v>0</v>
      </c>
      <c r="Q2304" t="b">
        <v>1</v>
      </c>
      <c r="R2304" t="s">
        <v>12677</v>
      </c>
      <c r="S2304">
        <v>70</v>
      </c>
      <c r="T2304" t="b">
        <v>0</v>
      </c>
      <c r="V2304" t="s">
        <v>8</v>
      </c>
      <c r="W2304" t="s">
        <v>8</v>
      </c>
      <c r="X2304" s="11">
        <v>92</v>
      </c>
      <c r="Y2304">
        <v>1</v>
      </c>
      <c r="Z2304" s="46" cm="1">
        <f t="array" ref="Z2304">IF(V2304="NA",$AD$2,(INDEX($BL$4:$BL$73,MATCH(V2304&amp;W2304,$BK$4:$BK$73&amp;$BJ$4:$BJ$73,0))))</f>
        <v>-4.0430703315750931E-2</v>
      </c>
      <c r="AA2304" s="46">
        <f t="shared" si="43"/>
        <v>0.95956929668424906</v>
      </c>
      <c r="AB2304" s="46"/>
    </row>
    <row r="2305" spans="1:28" x14ac:dyDescent="0.25">
      <c r="A2305">
        <v>8710</v>
      </c>
      <c r="B2305" s="1">
        <v>45530.530595694399</v>
      </c>
      <c r="C2305" s="1">
        <v>45530</v>
      </c>
      <c r="D2305" t="s">
        <v>9100</v>
      </c>
      <c r="E2305" t="s">
        <v>9101</v>
      </c>
      <c r="F2305" t="s">
        <v>790</v>
      </c>
      <c r="G2305">
        <v>88</v>
      </c>
      <c r="H2305" t="b">
        <v>0</v>
      </c>
      <c r="I2305" t="s">
        <v>9240</v>
      </c>
      <c r="J2305" t="s">
        <v>9159</v>
      </c>
      <c r="K2305" t="s">
        <v>7</v>
      </c>
      <c r="L2305" t="b">
        <v>0</v>
      </c>
      <c r="M2305" t="s">
        <v>12678</v>
      </c>
      <c r="N2305" t="b">
        <v>0</v>
      </c>
      <c r="O2305" t="b">
        <v>0</v>
      </c>
      <c r="P2305" t="b">
        <v>0</v>
      </c>
      <c r="Q2305" t="b">
        <v>1</v>
      </c>
      <c r="R2305" t="s">
        <v>12679</v>
      </c>
      <c r="S2305">
        <v>70</v>
      </c>
      <c r="T2305" t="b">
        <v>0</v>
      </c>
      <c r="V2305" t="s">
        <v>658</v>
      </c>
      <c r="W2305">
        <v>5</v>
      </c>
      <c r="X2305" s="11">
        <v>92</v>
      </c>
      <c r="Y2305">
        <v>1</v>
      </c>
      <c r="Z2305" s="46" cm="1">
        <f t="array" ref="Z2305">IF(V2305="NA",$AD$2,(INDEX($BL$4:$BL$73,MATCH(V2305&amp;W2305,$BK$4:$BK$73&amp;$BJ$4:$BJ$73,0))))</f>
        <v>2.9563914871896181E-3</v>
      </c>
      <c r="AA2305" s="46">
        <f t="shared" si="43"/>
        <v>1.0029563914871895</v>
      </c>
      <c r="AB2305" s="46"/>
    </row>
    <row r="2306" spans="1:28" x14ac:dyDescent="0.25">
      <c r="A2306">
        <v>8711</v>
      </c>
      <c r="B2306" s="1">
        <v>45530.529387754599</v>
      </c>
      <c r="C2306" s="1">
        <v>45530</v>
      </c>
      <c r="D2306" t="s">
        <v>9100</v>
      </c>
      <c r="E2306" t="s">
        <v>9101</v>
      </c>
      <c r="F2306" t="s">
        <v>790</v>
      </c>
      <c r="G2306">
        <v>89</v>
      </c>
      <c r="H2306" t="b">
        <v>0</v>
      </c>
      <c r="I2306" t="s">
        <v>9240</v>
      </c>
      <c r="J2306" t="s">
        <v>9159</v>
      </c>
      <c r="K2306" t="s">
        <v>7</v>
      </c>
      <c r="L2306" t="b">
        <v>0</v>
      </c>
      <c r="M2306" t="s">
        <v>12680</v>
      </c>
      <c r="N2306" t="b">
        <v>0</v>
      </c>
      <c r="O2306" t="b">
        <v>0</v>
      </c>
      <c r="P2306" t="b">
        <v>0</v>
      </c>
      <c r="Q2306" t="b">
        <v>1</v>
      </c>
      <c r="R2306" t="s">
        <v>12681</v>
      </c>
      <c r="S2306">
        <v>70</v>
      </c>
      <c r="T2306" t="b">
        <v>0</v>
      </c>
      <c r="V2306" t="s">
        <v>889</v>
      </c>
      <c r="W2306">
        <v>4</v>
      </c>
      <c r="X2306" s="11">
        <v>92</v>
      </c>
      <c r="Y2306">
        <v>1</v>
      </c>
      <c r="Z2306" s="46" cm="1">
        <f t="array" ref="Z2306">IF(V2306="NA",$AD$2,(INDEX($BL$4:$BL$73,MATCH(V2306&amp;W2306,$BK$4:$BK$73&amp;$BJ$4:$BJ$73,0))))</f>
        <v>1.0498615788681227E-2</v>
      </c>
      <c r="AA2306" s="46">
        <f t="shared" si="43"/>
        <v>1.0104986157886813</v>
      </c>
      <c r="AB2306" s="46"/>
    </row>
    <row r="2307" spans="1:28" x14ac:dyDescent="0.25">
      <c r="A2307">
        <v>8712</v>
      </c>
      <c r="B2307" s="1">
        <v>45530.529064768503</v>
      </c>
      <c r="C2307" s="1">
        <v>45530</v>
      </c>
      <c r="D2307" t="s">
        <v>9100</v>
      </c>
      <c r="E2307" t="s">
        <v>9101</v>
      </c>
      <c r="F2307" t="s">
        <v>664</v>
      </c>
      <c r="G2307">
        <v>75</v>
      </c>
      <c r="H2307" t="b">
        <v>0</v>
      </c>
      <c r="I2307" t="s">
        <v>9240</v>
      </c>
      <c r="J2307" t="s">
        <v>9159</v>
      </c>
      <c r="K2307" t="s">
        <v>7</v>
      </c>
      <c r="L2307" t="b">
        <v>0</v>
      </c>
      <c r="M2307" t="s">
        <v>6619</v>
      </c>
      <c r="N2307" t="b">
        <v>0</v>
      </c>
      <c r="O2307" t="b">
        <v>0</v>
      </c>
      <c r="P2307" t="b">
        <v>0</v>
      </c>
      <c r="Q2307" t="b">
        <v>1</v>
      </c>
      <c r="R2307" t="s">
        <v>1169</v>
      </c>
      <c r="S2307">
        <v>70</v>
      </c>
      <c r="T2307" t="b">
        <v>0</v>
      </c>
      <c r="V2307" t="s">
        <v>658</v>
      </c>
      <c r="W2307">
        <v>4</v>
      </c>
      <c r="X2307" s="11">
        <v>77</v>
      </c>
      <c r="Y2307">
        <v>1</v>
      </c>
      <c r="Z2307" s="46" cm="1">
        <f t="array" ref="Z2307">IF(V2307="NA",$AD$2,(INDEX($BL$4:$BL$73,MATCH(V2307&amp;W2307,$BK$4:$BK$73&amp;$BJ$4:$BJ$73,0))))</f>
        <v>1.1678733304575896E-2</v>
      </c>
      <c r="AA2307" s="46">
        <f t="shared" si="43"/>
        <v>1.0116787333045758</v>
      </c>
      <c r="AB2307" s="46"/>
    </row>
    <row r="2308" spans="1:28" x14ac:dyDescent="0.25">
      <c r="A2308">
        <v>8720</v>
      </c>
      <c r="B2308" s="1">
        <v>45530.527392638898</v>
      </c>
      <c r="C2308" s="1">
        <v>45530</v>
      </c>
      <c r="D2308" t="s">
        <v>9100</v>
      </c>
      <c r="E2308" t="s">
        <v>9101</v>
      </c>
      <c r="F2308" t="s">
        <v>664</v>
      </c>
      <c r="G2308">
        <v>87</v>
      </c>
      <c r="H2308" t="b">
        <v>0</v>
      </c>
      <c r="I2308" t="s">
        <v>9240</v>
      </c>
      <c r="J2308" t="s">
        <v>9159</v>
      </c>
      <c r="K2308" t="s">
        <v>7</v>
      </c>
      <c r="L2308" t="b">
        <v>0</v>
      </c>
      <c r="M2308" t="s">
        <v>12682</v>
      </c>
      <c r="N2308" t="b">
        <v>0</v>
      </c>
      <c r="O2308" t="b">
        <v>0</v>
      </c>
      <c r="P2308" t="b">
        <v>0</v>
      </c>
      <c r="Q2308" t="b">
        <v>1</v>
      </c>
      <c r="R2308" t="s">
        <v>12683</v>
      </c>
      <c r="S2308">
        <v>70</v>
      </c>
      <c r="T2308" t="b">
        <v>0</v>
      </c>
      <c r="V2308" t="s">
        <v>8</v>
      </c>
      <c r="W2308" t="s">
        <v>8</v>
      </c>
      <c r="X2308" s="11">
        <v>87</v>
      </c>
      <c r="Y2308">
        <v>1</v>
      </c>
      <c r="Z2308" s="46" cm="1">
        <f t="array" ref="Z2308">IF(V2308="NA",$AD$2,(INDEX($BL$4:$BL$73,MATCH(V2308&amp;W2308,$BK$4:$BK$73&amp;$BJ$4:$BJ$73,0))))</f>
        <v>-4.0430703315750931E-2</v>
      </c>
      <c r="AA2308" s="46">
        <f t="shared" ref="AA2308:AA2371" si="44">Y2308+Z2308</f>
        <v>0.95956929668424906</v>
      </c>
      <c r="AB2308" s="46"/>
    </row>
    <row r="2309" spans="1:28" x14ac:dyDescent="0.25">
      <c r="A2309">
        <v>8721</v>
      </c>
      <c r="B2309" s="1">
        <v>45530.527086319402</v>
      </c>
      <c r="C2309" s="1">
        <v>45530</v>
      </c>
      <c r="D2309" t="s">
        <v>9100</v>
      </c>
      <c r="E2309" t="s">
        <v>9101</v>
      </c>
      <c r="F2309" t="s">
        <v>664</v>
      </c>
      <c r="G2309">
        <v>84</v>
      </c>
      <c r="H2309" t="b">
        <v>0</v>
      </c>
      <c r="I2309" t="s">
        <v>9240</v>
      </c>
      <c r="J2309" t="s">
        <v>9159</v>
      </c>
      <c r="K2309" t="s">
        <v>7</v>
      </c>
      <c r="L2309" t="b">
        <v>0</v>
      </c>
      <c r="M2309" t="s">
        <v>12684</v>
      </c>
      <c r="N2309" t="b">
        <v>0</v>
      </c>
      <c r="O2309" t="b">
        <v>0</v>
      </c>
      <c r="P2309" t="b">
        <v>0</v>
      </c>
      <c r="Q2309" t="b">
        <v>1</v>
      </c>
      <c r="R2309" t="s">
        <v>12685</v>
      </c>
      <c r="S2309">
        <v>70</v>
      </c>
      <c r="T2309" t="b">
        <v>0</v>
      </c>
      <c r="V2309" t="s">
        <v>886</v>
      </c>
      <c r="W2309">
        <v>4</v>
      </c>
      <c r="X2309" s="11">
        <v>87</v>
      </c>
      <c r="Y2309">
        <v>1</v>
      </c>
      <c r="Z2309" s="46" cm="1">
        <f t="array" ref="Z2309">IF(V2309="NA",$AD$2,(INDEX($BL$4:$BL$73,MATCH(V2309&amp;W2309,$BK$4:$BK$73&amp;$BJ$4:$BJ$73,0))))</f>
        <v>1.0498615788681297E-2</v>
      </c>
      <c r="AA2309" s="46">
        <f t="shared" si="44"/>
        <v>1.0104986157886813</v>
      </c>
      <c r="AB2309" s="46"/>
    </row>
    <row r="2310" spans="1:28" x14ac:dyDescent="0.25">
      <c r="A2310">
        <v>8722</v>
      </c>
      <c r="B2310" s="1">
        <v>45530.526834178199</v>
      </c>
      <c r="C2310" s="1">
        <v>45530</v>
      </c>
      <c r="D2310" t="s">
        <v>9100</v>
      </c>
      <c r="E2310" t="s">
        <v>9101</v>
      </c>
      <c r="F2310" t="s">
        <v>790</v>
      </c>
      <c r="G2310">
        <v>72</v>
      </c>
      <c r="H2310" t="b">
        <v>0</v>
      </c>
      <c r="I2310" t="s">
        <v>9240</v>
      </c>
      <c r="J2310" t="s">
        <v>9159</v>
      </c>
      <c r="K2310" t="s">
        <v>7</v>
      </c>
      <c r="L2310" t="b">
        <v>0</v>
      </c>
      <c r="M2310" t="s">
        <v>6618</v>
      </c>
      <c r="N2310" t="b">
        <v>0</v>
      </c>
      <c r="O2310" t="b">
        <v>0</v>
      </c>
      <c r="P2310" t="b">
        <v>0</v>
      </c>
      <c r="Q2310" t="b">
        <v>1</v>
      </c>
      <c r="R2310" t="s">
        <v>2479</v>
      </c>
      <c r="S2310">
        <v>70</v>
      </c>
      <c r="T2310" t="b">
        <v>0</v>
      </c>
      <c r="V2310" t="s">
        <v>888</v>
      </c>
      <c r="W2310">
        <v>3</v>
      </c>
      <c r="X2310" s="11">
        <v>72</v>
      </c>
      <c r="Y2310">
        <v>1</v>
      </c>
      <c r="Z2310" s="46" cm="1">
        <f t="array" ref="Z2310">IF(V2310="NA",$AD$2,(INDEX($BL$4:$BL$73,MATCH(V2310&amp;W2310,$BK$4:$BK$73&amp;$BJ$4:$BJ$73,0))))</f>
        <v>1.8952516812716595E-2</v>
      </c>
      <c r="AA2310" s="46">
        <f t="shared" si="44"/>
        <v>1.0189525168127167</v>
      </c>
      <c r="AB2310" s="46"/>
    </row>
    <row r="2311" spans="1:28" x14ac:dyDescent="0.25">
      <c r="A2311">
        <v>8723</v>
      </c>
      <c r="B2311" s="1">
        <v>45530.526541342602</v>
      </c>
      <c r="C2311" s="1">
        <v>45530</v>
      </c>
      <c r="D2311" t="s">
        <v>9100</v>
      </c>
      <c r="E2311" t="s">
        <v>9101</v>
      </c>
      <c r="F2311" t="s">
        <v>664</v>
      </c>
      <c r="G2311">
        <v>74</v>
      </c>
      <c r="H2311" t="b">
        <v>0</v>
      </c>
      <c r="I2311" t="s">
        <v>9240</v>
      </c>
      <c r="J2311" t="s">
        <v>9159</v>
      </c>
      <c r="K2311" t="s">
        <v>7</v>
      </c>
      <c r="L2311" t="b">
        <v>0</v>
      </c>
      <c r="M2311" t="s">
        <v>12686</v>
      </c>
      <c r="N2311" t="b">
        <v>0</v>
      </c>
      <c r="O2311" t="b">
        <v>0</v>
      </c>
      <c r="P2311" t="b">
        <v>0</v>
      </c>
      <c r="Q2311" t="b">
        <v>1</v>
      </c>
      <c r="R2311" t="s">
        <v>12687</v>
      </c>
      <c r="S2311">
        <v>70</v>
      </c>
      <c r="T2311" t="b">
        <v>0</v>
      </c>
      <c r="V2311" t="s">
        <v>886</v>
      </c>
      <c r="W2311">
        <v>4</v>
      </c>
      <c r="X2311" s="11">
        <v>77</v>
      </c>
      <c r="Y2311">
        <v>1</v>
      </c>
      <c r="Z2311" s="46" cm="1">
        <f t="array" ref="Z2311">IF(V2311="NA",$AD$2,(INDEX($BL$4:$BL$73,MATCH(V2311&amp;W2311,$BK$4:$BK$73&amp;$BJ$4:$BJ$73,0))))</f>
        <v>1.0498615788681297E-2</v>
      </c>
      <c r="AA2311" s="46">
        <f t="shared" si="44"/>
        <v>1.0104986157886813</v>
      </c>
      <c r="AB2311" s="46"/>
    </row>
    <row r="2312" spans="1:28" x14ac:dyDescent="0.25">
      <c r="A2312">
        <v>8724</v>
      </c>
      <c r="B2312" s="1">
        <v>45530.5262231366</v>
      </c>
      <c r="C2312" s="1">
        <v>45530</v>
      </c>
      <c r="D2312" t="s">
        <v>9100</v>
      </c>
      <c r="E2312" t="s">
        <v>9101</v>
      </c>
      <c r="F2312" t="s">
        <v>664</v>
      </c>
      <c r="G2312">
        <v>75</v>
      </c>
      <c r="H2312" t="b">
        <v>0</v>
      </c>
      <c r="I2312" t="s">
        <v>9240</v>
      </c>
      <c r="J2312" t="s">
        <v>9159</v>
      </c>
      <c r="K2312" t="s">
        <v>7</v>
      </c>
      <c r="L2312" t="b">
        <v>0</v>
      </c>
      <c r="M2312" t="s">
        <v>12688</v>
      </c>
      <c r="N2312" t="b">
        <v>0</v>
      </c>
      <c r="O2312" t="b">
        <v>0</v>
      </c>
      <c r="P2312" t="b">
        <v>0</v>
      </c>
      <c r="Q2312" t="b">
        <v>1</v>
      </c>
      <c r="R2312" t="s">
        <v>12689</v>
      </c>
      <c r="S2312">
        <v>70</v>
      </c>
      <c r="T2312" t="b">
        <v>0</v>
      </c>
      <c r="V2312" t="s">
        <v>658</v>
      </c>
      <c r="W2312">
        <v>4</v>
      </c>
      <c r="X2312" s="11">
        <v>77</v>
      </c>
      <c r="Y2312">
        <v>1</v>
      </c>
      <c r="Z2312" s="46" cm="1">
        <f t="array" ref="Z2312">IF(V2312="NA",$AD$2,(INDEX($BL$4:$BL$73,MATCH(V2312&amp;W2312,$BK$4:$BK$73&amp;$BJ$4:$BJ$73,0))))</f>
        <v>1.1678733304575896E-2</v>
      </c>
      <c r="AA2312" s="46">
        <f t="shared" si="44"/>
        <v>1.0116787333045758</v>
      </c>
      <c r="AB2312" s="46"/>
    </row>
    <row r="2313" spans="1:28" x14ac:dyDescent="0.25">
      <c r="A2313">
        <v>8726</v>
      </c>
      <c r="B2313" s="1">
        <v>45530.525412488401</v>
      </c>
      <c r="C2313" s="1">
        <v>45530</v>
      </c>
      <c r="D2313" t="s">
        <v>9100</v>
      </c>
      <c r="E2313" t="s">
        <v>9101</v>
      </c>
      <c r="F2313" t="s">
        <v>664</v>
      </c>
      <c r="G2313">
        <v>79</v>
      </c>
      <c r="H2313" t="b">
        <v>0</v>
      </c>
      <c r="I2313" t="s">
        <v>9240</v>
      </c>
      <c r="J2313" t="s">
        <v>9159</v>
      </c>
      <c r="K2313" t="s">
        <v>7</v>
      </c>
      <c r="L2313" t="b">
        <v>0</v>
      </c>
      <c r="M2313" t="s">
        <v>12690</v>
      </c>
      <c r="N2313" t="b">
        <v>1</v>
      </c>
      <c r="O2313" t="b">
        <v>0</v>
      </c>
      <c r="P2313" t="b">
        <v>0</v>
      </c>
      <c r="Q2313" t="b">
        <v>1</v>
      </c>
      <c r="R2313" t="s">
        <v>12691</v>
      </c>
      <c r="S2313">
        <v>70</v>
      </c>
      <c r="T2313" t="b">
        <v>0</v>
      </c>
      <c r="V2313" t="s">
        <v>658</v>
      </c>
      <c r="W2313">
        <v>4</v>
      </c>
      <c r="X2313" s="11">
        <v>82</v>
      </c>
      <c r="Y2313">
        <v>1</v>
      </c>
      <c r="Z2313" s="46" cm="1">
        <f t="array" ref="Z2313">IF(V2313="NA",$AD$2,(INDEX($BL$4:$BL$73,MATCH(V2313&amp;W2313,$BK$4:$BK$73&amp;$BJ$4:$BJ$73,0))))</f>
        <v>1.1678733304575896E-2</v>
      </c>
      <c r="AA2313" s="46">
        <f t="shared" si="44"/>
        <v>1.0116787333045758</v>
      </c>
      <c r="AB2313" s="46"/>
    </row>
    <row r="2314" spans="1:28" x14ac:dyDescent="0.25">
      <c r="A2314">
        <v>8727</v>
      </c>
      <c r="B2314" s="1">
        <v>45530.525081666703</v>
      </c>
      <c r="C2314" s="1">
        <v>45530</v>
      </c>
      <c r="D2314" t="s">
        <v>9100</v>
      </c>
      <c r="E2314" t="s">
        <v>9101</v>
      </c>
      <c r="F2314" t="s">
        <v>790</v>
      </c>
      <c r="G2314">
        <v>81</v>
      </c>
      <c r="H2314" t="b">
        <v>0</v>
      </c>
      <c r="I2314" t="s">
        <v>9240</v>
      </c>
      <c r="J2314" t="s">
        <v>9159</v>
      </c>
      <c r="K2314" t="s">
        <v>7</v>
      </c>
      <c r="L2314" t="b">
        <v>0</v>
      </c>
      <c r="M2314" t="s">
        <v>12692</v>
      </c>
      <c r="N2314" t="b">
        <v>0</v>
      </c>
      <c r="O2314" t="b">
        <v>0</v>
      </c>
      <c r="P2314" t="b">
        <v>0</v>
      </c>
      <c r="Q2314" t="b">
        <v>1</v>
      </c>
      <c r="R2314" t="s">
        <v>12693</v>
      </c>
      <c r="S2314">
        <v>70</v>
      </c>
      <c r="T2314" t="b">
        <v>0</v>
      </c>
      <c r="V2314" t="s">
        <v>893</v>
      </c>
      <c r="W2314">
        <v>5</v>
      </c>
      <c r="X2314" s="11">
        <v>82</v>
      </c>
      <c r="Y2314">
        <v>1</v>
      </c>
      <c r="Z2314" s="46" cm="1">
        <f t="array" ref="Z2314">IF(V2314="NA",$AD$2,(INDEX($BL$4:$BL$73,MATCH(V2314&amp;W2314,$BK$4:$BK$73&amp;$BJ$4:$BJ$73,0))))</f>
        <v>4.1970782120221983E-2</v>
      </c>
      <c r="AA2314" s="46">
        <f t="shared" si="44"/>
        <v>1.041970782120222</v>
      </c>
      <c r="AB2314" s="46"/>
    </row>
    <row r="2315" spans="1:28" x14ac:dyDescent="0.25">
      <c r="A2315">
        <v>8728</v>
      </c>
      <c r="B2315" s="1">
        <v>45530.524786944399</v>
      </c>
      <c r="C2315" s="1">
        <v>45530</v>
      </c>
      <c r="D2315" t="s">
        <v>9100</v>
      </c>
      <c r="E2315" t="s">
        <v>9101</v>
      </c>
      <c r="F2315" t="s">
        <v>664</v>
      </c>
      <c r="G2315">
        <v>83</v>
      </c>
      <c r="H2315" t="b">
        <v>0</v>
      </c>
      <c r="I2315" t="s">
        <v>9240</v>
      </c>
      <c r="J2315" t="s">
        <v>9159</v>
      </c>
      <c r="K2315" t="s">
        <v>7</v>
      </c>
      <c r="L2315" t="b">
        <v>0</v>
      </c>
      <c r="M2315" t="s">
        <v>12694</v>
      </c>
      <c r="N2315" t="b">
        <v>0</v>
      </c>
      <c r="O2315" t="b">
        <v>0</v>
      </c>
      <c r="P2315" t="b">
        <v>0</v>
      </c>
      <c r="Q2315" t="b">
        <v>1</v>
      </c>
      <c r="R2315" t="s">
        <v>12695</v>
      </c>
      <c r="S2315">
        <v>70</v>
      </c>
      <c r="T2315" t="b">
        <v>0</v>
      </c>
      <c r="V2315" t="s">
        <v>8</v>
      </c>
      <c r="W2315" t="s">
        <v>8</v>
      </c>
      <c r="X2315" s="11">
        <v>87</v>
      </c>
      <c r="Y2315">
        <v>1</v>
      </c>
      <c r="Z2315" s="46" cm="1">
        <f t="array" ref="Z2315">IF(V2315="NA",$AD$2,(INDEX($BL$4:$BL$73,MATCH(V2315&amp;W2315,$BK$4:$BK$73&amp;$BJ$4:$BJ$73,0))))</f>
        <v>-4.0430703315750931E-2</v>
      </c>
      <c r="AA2315" s="46">
        <f t="shared" si="44"/>
        <v>0.95956929668424906</v>
      </c>
      <c r="AB2315" s="46"/>
    </row>
    <row r="2316" spans="1:28" x14ac:dyDescent="0.25">
      <c r="A2316">
        <v>8736</v>
      </c>
      <c r="B2316" s="1">
        <v>45530.514596574103</v>
      </c>
      <c r="C2316" s="1">
        <v>45530</v>
      </c>
      <c r="D2316" t="s">
        <v>9100</v>
      </c>
      <c r="E2316" t="s">
        <v>9101</v>
      </c>
      <c r="F2316" t="s">
        <v>664</v>
      </c>
      <c r="G2316">
        <v>76</v>
      </c>
      <c r="H2316" t="b">
        <v>0</v>
      </c>
      <c r="I2316" t="s">
        <v>9240</v>
      </c>
      <c r="J2316" t="s">
        <v>9159</v>
      </c>
      <c r="K2316" t="s">
        <v>7</v>
      </c>
      <c r="L2316" t="b">
        <v>0</v>
      </c>
      <c r="M2316" t="s">
        <v>12696</v>
      </c>
      <c r="N2316" t="b">
        <v>0</v>
      </c>
      <c r="O2316" t="b">
        <v>0</v>
      </c>
      <c r="P2316" t="b">
        <v>0</v>
      </c>
      <c r="Q2316" t="b">
        <v>1</v>
      </c>
      <c r="R2316" t="s">
        <v>12697</v>
      </c>
      <c r="S2316">
        <v>70</v>
      </c>
      <c r="T2316" t="b">
        <v>0</v>
      </c>
      <c r="V2316" t="s">
        <v>658</v>
      </c>
      <c r="W2316">
        <v>4</v>
      </c>
      <c r="X2316" s="11">
        <v>77</v>
      </c>
      <c r="Y2316">
        <v>1</v>
      </c>
      <c r="Z2316" s="46" cm="1">
        <f t="array" ref="Z2316">IF(V2316="NA",$AD$2,(INDEX($BL$4:$BL$73,MATCH(V2316&amp;W2316,$BK$4:$BK$73&amp;$BJ$4:$BJ$73,0))))</f>
        <v>1.1678733304575896E-2</v>
      </c>
      <c r="AA2316" s="46">
        <f t="shared" si="44"/>
        <v>1.0116787333045758</v>
      </c>
      <c r="AB2316" s="46"/>
    </row>
    <row r="2317" spans="1:28" x14ac:dyDescent="0.25">
      <c r="A2317">
        <v>8738</v>
      </c>
      <c r="B2317" s="1">
        <v>45530.5140851736</v>
      </c>
      <c r="C2317" s="1">
        <v>45530</v>
      </c>
      <c r="D2317" t="s">
        <v>9100</v>
      </c>
      <c r="E2317" t="s">
        <v>9101</v>
      </c>
      <c r="F2317" t="s">
        <v>664</v>
      </c>
      <c r="G2317">
        <v>77</v>
      </c>
      <c r="H2317" t="b">
        <v>0</v>
      </c>
      <c r="I2317" t="s">
        <v>9240</v>
      </c>
      <c r="J2317" t="s">
        <v>9159</v>
      </c>
      <c r="K2317" t="s">
        <v>7</v>
      </c>
      <c r="L2317" t="b">
        <v>0</v>
      </c>
      <c r="M2317" t="s">
        <v>12698</v>
      </c>
      <c r="N2317" t="b">
        <v>0</v>
      </c>
      <c r="O2317" t="b">
        <v>0</v>
      </c>
      <c r="P2317" t="b">
        <v>0</v>
      </c>
      <c r="Q2317" t="b">
        <v>1</v>
      </c>
      <c r="R2317" t="s">
        <v>12699</v>
      </c>
      <c r="S2317">
        <v>70</v>
      </c>
      <c r="T2317" t="b">
        <v>0</v>
      </c>
      <c r="V2317" t="s">
        <v>886</v>
      </c>
      <c r="W2317">
        <v>4</v>
      </c>
      <c r="X2317" s="11">
        <v>77</v>
      </c>
      <c r="Y2317">
        <v>1</v>
      </c>
      <c r="Z2317" s="46" cm="1">
        <f t="array" ref="Z2317">IF(V2317="NA",$AD$2,(INDEX($BL$4:$BL$73,MATCH(V2317&amp;W2317,$BK$4:$BK$73&amp;$BJ$4:$BJ$73,0))))</f>
        <v>1.0498615788681297E-2</v>
      </c>
      <c r="AA2317" s="46">
        <f t="shared" si="44"/>
        <v>1.0104986157886813</v>
      </c>
      <c r="AB2317" s="46"/>
    </row>
    <row r="2318" spans="1:28" x14ac:dyDescent="0.25">
      <c r="A2318">
        <v>8751</v>
      </c>
      <c r="B2318" s="1">
        <v>45530.5096717708</v>
      </c>
      <c r="C2318" s="1">
        <v>45530</v>
      </c>
      <c r="D2318" t="s">
        <v>9100</v>
      </c>
      <c r="E2318" t="s">
        <v>9101</v>
      </c>
      <c r="F2318" t="s">
        <v>664</v>
      </c>
      <c r="G2318">
        <v>77</v>
      </c>
      <c r="H2318" t="b">
        <v>0</v>
      </c>
      <c r="I2318" t="s">
        <v>9240</v>
      </c>
      <c r="J2318" t="s">
        <v>9159</v>
      </c>
      <c r="K2318" t="s">
        <v>7</v>
      </c>
      <c r="L2318" t="b">
        <v>0</v>
      </c>
      <c r="M2318" t="s">
        <v>12700</v>
      </c>
      <c r="N2318" t="b">
        <v>0</v>
      </c>
      <c r="O2318" t="b">
        <v>0</v>
      </c>
      <c r="P2318" t="b">
        <v>0</v>
      </c>
      <c r="Q2318" t="b">
        <v>1</v>
      </c>
      <c r="R2318" t="s">
        <v>12701</v>
      </c>
      <c r="S2318">
        <v>70</v>
      </c>
      <c r="T2318" t="b">
        <v>0</v>
      </c>
      <c r="V2318" t="s">
        <v>886</v>
      </c>
      <c r="W2318">
        <v>4</v>
      </c>
      <c r="X2318" s="11">
        <v>77</v>
      </c>
      <c r="Y2318">
        <v>1</v>
      </c>
      <c r="Z2318" s="46" cm="1">
        <f t="array" ref="Z2318">IF(V2318="NA",$AD$2,(INDEX($BL$4:$BL$73,MATCH(V2318&amp;W2318,$BK$4:$BK$73&amp;$BJ$4:$BJ$73,0))))</f>
        <v>1.0498615788681297E-2</v>
      </c>
      <c r="AA2318" s="46">
        <f t="shared" si="44"/>
        <v>1.0104986157886813</v>
      </c>
      <c r="AB2318" s="46"/>
    </row>
    <row r="2319" spans="1:28" x14ac:dyDescent="0.25">
      <c r="A2319">
        <v>8752</v>
      </c>
      <c r="B2319" s="1">
        <v>45530.509246215297</v>
      </c>
      <c r="C2319" s="1">
        <v>45530</v>
      </c>
      <c r="D2319" t="s">
        <v>9100</v>
      </c>
      <c r="E2319" t="s">
        <v>9101</v>
      </c>
      <c r="F2319" t="s">
        <v>664</v>
      </c>
      <c r="G2319">
        <v>86</v>
      </c>
      <c r="H2319" t="b">
        <v>0</v>
      </c>
      <c r="I2319" t="s">
        <v>9240</v>
      </c>
      <c r="J2319" t="s">
        <v>9159</v>
      </c>
      <c r="K2319" t="s">
        <v>7</v>
      </c>
      <c r="L2319" t="b">
        <v>0</v>
      </c>
      <c r="M2319" t="s">
        <v>6617</v>
      </c>
      <c r="N2319" t="b">
        <v>0</v>
      </c>
      <c r="O2319" t="b">
        <v>0</v>
      </c>
      <c r="P2319" t="b">
        <v>0</v>
      </c>
      <c r="Q2319" t="b">
        <v>1</v>
      </c>
      <c r="R2319" t="s">
        <v>2473</v>
      </c>
      <c r="S2319">
        <v>70</v>
      </c>
      <c r="T2319" t="b">
        <v>0</v>
      </c>
      <c r="V2319" t="s">
        <v>8</v>
      </c>
      <c r="W2319" t="s">
        <v>8</v>
      </c>
      <c r="X2319" s="11">
        <v>87</v>
      </c>
      <c r="Y2319">
        <v>1</v>
      </c>
      <c r="Z2319" s="46" cm="1">
        <f t="array" ref="Z2319">IF(V2319="NA",$AD$2,(INDEX($BL$4:$BL$73,MATCH(V2319&amp;W2319,$BK$4:$BK$73&amp;$BJ$4:$BJ$73,0))))</f>
        <v>-4.0430703315750931E-2</v>
      </c>
      <c r="AA2319" s="46">
        <f t="shared" si="44"/>
        <v>0.95956929668424906</v>
      </c>
      <c r="AB2319" s="46"/>
    </row>
    <row r="2320" spans="1:28" x14ac:dyDescent="0.25">
      <c r="A2320">
        <v>8755</v>
      </c>
      <c r="B2320" s="1">
        <v>45530.5075988194</v>
      </c>
      <c r="C2320" s="1">
        <v>45530</v>
      </c>
      <c r="D2320" t="s">
        <v>9100</v>
      </c>
      <c r="E2320" t="s">
        <v>9101</v>
      </c>
      <c r="F2320" t="s">
        <v>664</v>
      </c>
      <c r="G2320">
        <v>84</v>
      </c>
      <c r="H2320" t="b">
        <v>0</v>
      </c>
      <c r="I2320" t="s">
        <v>9240</v>
      </c>
      <c r="J2320" t="s">
        <v>9159</v>
      </c>
      <c r="K2320" t="s">
        <v>7</v>
      </c>
      <c r="L2320" t="b">
        <v>0</v>
      </c>
      <c r="M2320" t="s">
        <v>12702</v>
      </c>
      <c r="N2320" t="b">
        <v>0</v>
      </c>
      <c r="O2320" t="b">
        <v>0</v>
      </c>
      <c r="P2320" t="b">
        <v>0</v>
      </c>
      <c r="Q2320" t="b">
        <v>1</v>
      </c>
      <c r="R2320" t="s">
        <v>12703</v>
      </c>
      <c r="S2320">
        <v>70</v>
      </c>
      <c r="T2320" t="b">
        <v>0</v>
      </c>
      <c r="V2320" t="s">
        <v>8</v>
      </c>
      <c r="W2320" t="s">
        <v>8</v>
      </c>
      <c r="X2320" s="11">
        <v>87</v>
      </c>
      <c r="Y2320">
        <v>1</v>
      </c>
      <c r="Z2320" s="46" cm="1">
        <f t="array" ref="Z2320">IF(V2320="NA",$AD$2,(INDEX($BL$4:$BL$73,MATCH(V2320&amp;W2320,$BK$4:$BK$73&amp;$BJ$4:$BJ$73,0))))</f>
        <v>-4.0430703315750931E-2</v>
      </c>
      <c r="AA2320" s="46">
        <f t="shared" si="44"/>
        <v>0.95956929668424906</v>
      </c>
      <c r="AB2320" s="46"/>
    </row>
    <row r="2321" spans="1:28" x14ac:dyDescent="0.25">
      <c r="A2321">
        <v>8758</v>
      </c>
      <c r="B2321" s="1">
        <v>45530.506680625003</v>
      </c>
      <c r="C2321" s="1">
        <v>45530</v>
      </c>
      <c r="D2321" t="s">
        <v>9100</v>
      </c>
      <c r="E2321" t="s">
        <v>9101</v>
      </c>
      <c r="F2321" t="s">
        <v>664</v>
      </c>
      <c r="G2321">
        <v>77</v>
      </c>
      <c r="H2321" t="b">
        <v>0</v>
      </c>
      <c r="I2321" t="s">
        <v>9240</v>
      </c>
      <c r="J2321" t="s">
        <v>9159</v>
      </c>
      <c r="K2321" t="s">
        <v>7</v>
      </c>
      <c r="L2321" t="b">
        <v>0</v>
      </c>
      <c r="M2321" t="s">
        <v>12704</v>
      </c>
      <c r="N2321" t="b">
        <v>0</v>
      </c>
      <c r="O2321" t="b">
        <v>0</v>
      </c>
      <c r="P2321" t="b">
        <v>0</v>
      </c>
      <c r="Q2321" t="b">
        <v>1</v>
      </c>
      <c r="R2321" t="s">
        <v>12705</v>
      </c>
      <c r="S2321">
        <v>70</v>
      </c>
      <c r="T2321" t="b">
        <v>0</v>
      </c>
      <c r="V2321" t="s">
        <v>886</v>
      </c>
      <c r="W2321">
        <v>4</v>
      </c>
      <c r="X2321" s="11">
        <v>77</v>
      </c>
      <c r="Y2321">
        <v>1</v>
      </c>
      <c r="Z2321" s="46" cm="1">
        <f t="array" ref="Z2321">IF(V2321="NA",$AD$2,(INDEX($BL$4:$BL$73,MATCH(V2321&amp;W2321,$BK$4:$BK$73&amp;$BJ$4:$BJ$73,0))))</f>
        <v>1.0498615788681297E-2</v>
      </c>
      <c r="AA2321" s="46">
        <f t="shared" si="44"/>
        <v>1.0104986157886813</v>
      </c>
      <c r="AB2321" s="46"/>
    </row>
    <row r="2322" spans="1:28" x14ac:dyDescent="0.25">
      <c r="A2322">
        <v>8762</v>
      </c>
      <c r="B2322" s="1">
        <v>45530.505682708303</v>
      </c>
      <c r="C2322" s="1">
        <v>45530</v>
      </c>
      <c r="D2322" t="s">
        <v>9100</v>
      </c>
      <c r="E2322" t="s">
        <v>9101</v>
      </c>
      <c r="F2322" t="s">
        <v>664</v>
      </c>
      <c r="G2322">
        <v>81</v>
      </c>
      <c r="H2322" t="b">
        <v>0</v>
      </c>
      <c r="I2322" t="s">
        <v>9240</v>
      </c>
      <c r="J2322" t="s">
        <v>9159</v>
      </c>
      <c r="K2322" t="s">
        <v>7</v>
      </c>
      <c r="L2322" t="b">
        <v>0</v>
      </c>
      <c r="M2322" t="s">
        <v>6616</v>
      </c>
      <c r="N2322" t="b">
        <v>0</v>
      </c>
      <c r="O2322" t="b">
        <v>0</v>
      </c>
      <c r="P2322" t="b">
        <v>0</v>
      </c>
      <c r="Q2322" t="b">
        <v>1</v>
      </c>
      <c r="R2322" t="s">
        <v>310</v>
      </c>
      <c r="S2322">
        <v>70</v>
      </c>
      <c r="T2322" t="b">
        <v>0</v>
      </c>
      <c r="V2322" t="s">
        <v>658</v>
      </c>
      <c r="W2322">
        <v>4</v>
      </c>
      <c r="X2322" s="11">
        <v>82</v>
      </c>
      <c r="Y2322">
        <v>1</v>
      </c>
      <c r="Z2322" s="46" cm="1">
        <f t="array" ref="Z2322">IF(V2322="NA",$AD$2,(INDEX($BL$4:$BL$73,MATCH(V2322&amp;W2322,$BK$4:$BK$73&amp;$BJ$4:$BJ$73,0))))</f>
        <v>1.1678733304575896E-2</v>
      </c>
      <c r="AA2322" s="46">
        <f t="shared" si="44"/>
        <v>1.0116787333045758</v>
      </c>
      <c r="AB2322" s="46"/>
    </row>
    <row r="2323" spans="1:28" x14ac:dyDescent="0.25">
      <c r="A2323">
        <v>8763</v>
      </c>
      <c r="B2323" s="1">
        <v>45530.505365208301</v>
      </c>
      <c r="C2323" s="1">
        <v>45530</v>
      </c>
      <c r="D2323" t="s">
        <v>9100</v>
      </c>
      <c r="E2323" t="s">
        <v>9101</v>
      </c>
      <c r="F2323" t="s">
        <v>664</v>
      </c>
      <c r="G2323">
        <v>85</v>
      </c>
      <c r="H2323" t="b">
        <v>0</v>
      </c>
      <c r="I2323" t="s">
        <v>9240</v>
      </c>
      <c r="J2323" t="s">
        <v>9159</v>
      </c>
      <c r="K2323" t="s">
        <v>7</v>
      </c>
      <c r="L2323" t="b">
        <v>0</v>
      </c>
      <c r="M2323" t="s">
        <v>12706</v>
      </c>
      <c r="N2323" t="b">
        <v>0</v>
      </c>
      <c r="O2323" t="b">
        <v>0</v>
      </c>
      <c r="P2323" t="b">
        <v>0</v>
      </c>
      <c r="Q2323" t="b">
        <v>1</v>
      </c>
      <c r="R2323" t="s">
        <v>12707</v>
      </c>
      <c r="S2323">
        <v>70</v>
      </c>
      <c r="T2323" t="b">
        <v>0</v>
      </c>
      <c r="V2323" t="s">
        <v>8</v>
      </c>
      <c r="W2323" t="s">
        <v>8</v>
      </c>
      <c r="X2323" s="11">
        <v>87</v>
      </c>
      <c r="Y2323">
        <v>1</v>
      </c>
      <c r="Z2323" s="46" cm="1">
        <f t="array" ref="Z2323">IF(V2323="NA",$AD$2,(INDEX($BL$4:$BL$73,MATCH(V2323&amp;W2323,$BK$4:$BK$73&amp;$BJ$4:$BJ$73,0))))</f>
        <v>-4.0430703315750931E-2</v>
      </c>
      <c r="AA2323" s="46">
        <f t="shared" si="44"/>
        <v>0.95956929668424906</v>
      </c>
      <c r="AB2323" s="46"/>
    </row>
    <row r="2324" spans="1:28" x14ac:dyDescent="0.25">
      <c r="A2324">
        <v>8764</v>
      </c>
      <c r="B2324" s="1">
        <v>45530.504986956003</v>
      </c>
      <c r="C2324" s="1">
        <v>45530</v>
      </c>
      <c r="D2324" t="s">
        <v>9100</v>
      </c>
      <c r="E2324" t="s">
        <v>9101</v>
      </c>
      <c r="F2324" t="s">
        <v>664</v>
      </c>
      <c r="G2324">
        <v>80</v>
      </c>
      <c r="H2324" t="b">
        <v>0</v>
      </c>
      <c r="I2324" t="s">
        <v>9240</v>
      </c>
      <c r="J2324" t="s">
        <v>9159</v>
      </c>
      <c r="K2324" t="s">
        <v>7</v>
      </c>
      <c r="L2324" t="b">
        <v>0</v>
      </c>
      <c r="M2324" t="s">
        <v>12708</v>
      </c>
      <c r="N2324" t="b">
        <v>0</v>
      </c>
      <c r="O2324" t="b">
        <v>0</v>
      </c>
      <c r="P2324" t="b">
        <v>0</v>
      </c>
      <c r="Q2324" t="b">
        <v>1</v>
      </c>
      <c r="R2324" t="s">
        <v>12709</v>
      </c>
      <c r="S2324">
        <v>70</v>
      </c>
      <c r="T2324" t="b">
        <v>0</v>
      </c>
      <c r="V2324" t="s">
        <v>658</v>
      </c>
      <c r="W2324">
        <v>5</v>
      </c>
      <c r="X2324" s="11">
        <v>82</v>
      </c>
      <c r="Y2324">
        <v>1</v>
      </c>
      <c r="Z2324" s="46" cm="1">
        <f t="array" ref="Z2324">IF(V2324="NA",$AD$2,(INDEX($BL$4:$BL$73,MATCH(V2324&amp;W2324,$BK$4:$BK$73&amp;$BJ$4:$BJ$73,0))))</f>
        <v>2.9563914871896181E-3</v>
      </c>
      <c r="AA2324" s="46">
        <f t="shared" si="44"/>
        <v>1.0029563914871895</v>
      </c>
      <c r="AB2324" s="46"/>
    </row>
    <row r="2325" spans="1:28" x14ac:dyDescent="0.25">
      <c r="A2325">
        <v>8770</v>
      </c>
      <c r="B2325" s="1">
        <v>45530.502560983798</v>
      </c>
      <c r="C2325" s="1">
        <v>45530</v>
      </c>
      <c r="D2325" t="s">
        <v>9100</v>
      </c>
      <c r="E2325" t="s">
        <v>9101</v>
      </c>
      <c r="F2325" t="s">
        <v>664</v>
      </c>
      <c r="G2325">
        <v>70</v>
      </c>
      <c r="H2325" t="b">
        <v>0</v>
      </c>
      <c r="I2325" t="s">
        <v>9240</v>
      </c>
      <c r="J2325" t="s">
        <v>9159</v>
      </c>
      <c r="K2325" t="s">
        <v>7</v>
      </c>
      <c r="L2325" t="b">
        <v>0</v>
      </c>
      <c r="M2325" t="s">
        <v>12710</v>
      </c>
      <c r="N2325" t="b">
        <v>0</v>
      </c>
      <c r="O2325" t="b">
        <v>0</v>
      </c>
      <c r="P2325" t="b">
        <v>0</v>
      </c>
      <c r="Q2325" t="b">
        <v>1</v>
      </c>
      <c r="R2325" t="s">
        <v>12711</v>
      </c>
      <c r="S2325">
        <v>70</v>
      </c>
      <c r="T2325" t="b">
        <v>0</v>
      </c>
      <c r="V2325" t="s">
        <v>886</v>
      </c>
      <c r="W2325">
        <v>4</v>
      </c>
      <c r="X2325" s="11">
        <v>72</v>
      </c>
      <c r="Y2325">
        <v>1</v>
      </c>
      <c r="Z2325" s="46" cm="1">
        <f t="array" ref="Z2325">IF(V2325="NA",$AD$2,(INDEX($BL$4:$BL$73,MATCH(V2325&amp;W2325,$BK$4:$BK$73&amp;$BJ$4:$BJ$73,0))))</f>
        <v>1.0498615788681297E-2</v>
      </c>
      <c r="AA2325" s="46">
        <f t="shared" si="44"/>
        <v>1.0104986157886813</v>
      </c>
      <c r="AB2325" s="46"/>
    </row>
    <row r="2326" spans="1:28" x14ac:dyDescent="0.25">
      <c r="A2326">
        <v>8775</v>
      </c>
      <c r="B2326" s="1">
        <v>45530.501094571802</v>
      </c>
      <c r="C2326" s="1">
        <v>45530</v>
      </c>
      <c r="D2326" t="s">
        <v>9100</v>
      </c>
      <c r="E2326" t="s">
        <v>9101</v>
      </c>
      <c r="F2326" t="s">
        <v>664</v>
      </c>
      <c r="G2326">
        <v>82</v>
      </c>
      <c r="H2326" t="b">
        <v>0</v>
      </c>
      <c r="I2326" t="s">
        <v>9240</v>
      </c>
      <c r="J2326" t="s">
        <v>9159</v>
      </c>
      <c r="K2326" t="s">
        <v>7</v>
      </c>
      <c r="L2326" t="b">
        <v>0</v>
      </c>
      <c r="M2326" t="s">
        <v>12712</v>
      </c>
      <c r="N2326" t="b">
        <v>0</v>
      </c>
      <c r="O2326" t="b">
        <v>0</v>
      </c>
      <c r="P2326" t="b">
        <v>0</v>
      </c>
      <c r="Q2326" t="b">
        <v>1</v>
      </c>
      <c r="R2326" t="s">
        <v>12713</v>
      </c>
      <c r="S2326">
        <v>70</v>
      </c>
      <c r="T2326" t="b">
        <v>0</v>
      </c>
      <c r="V2326" t="s">
        <v>886</v>
      </c>
      <c r="W2326">
        <v>5</v>
      </c>
      <c r="X2326" s="11">
        <v>82</v>
      </c>
      <c r="Y2326">
        <v>1</v>
      </c>
      <c r="Z2326" s="46" cm="1">
        <f t="array" ref="Z2326">IF(V2326="NA",$AD$2,(INDEX($BL$4:$BL$73,MATCH(V2326&amp;W2326,$BK$4:$BK$73&amp;$BJ$4:$BJ$73,0))))</f>
        <v>4.1970782120221983E-2</v>
      </c>
      <c r="AA2326" s="46">
        <f t="shared" si="44"/>
        <v>1.041970782120222</v>
      </c>
      <c r="AB2326" s="46"/>
    </row>
    <row r="2327" spans="1:28" x14ac:dyDescent="0.25">
      <c r="A2327">
        <v>8776</v>
      </c>
      <c r="B2327" s="1">
        <v>45530.500772754604</v>
      </c>
      <c r="C2327" s="1">
        <v>45530</v>
      </c>
      <c r="D2327" t="s">
        <v>9100</v>
      </c>
      <c r="E2327" t="s">
        <v>9101</v>
      </c>
      <c r="F2327" t="s">
        <v>664</v>
      </c>
      <c r="G2327">
        <v>73</v>
      </c>
      <c r="H2327" t="b">
        <v>0</v>
      </c>
      <c r="I2327" t="s">
        <v>9240</v>
      </c>
      <c r="J2327" t="s">
        <v>9159</v>
      </c>
      <c r="K2327" t="s">
        <v>7</v>
      </c>
      <c r="L2327" t="b">
        <v>0</v>
      </c>
      <c r="M2327" t="s">
        <v>12714</v>
      </c>
      <c r="N2327" t="b">
        <v>0</v>
      </c>
      <c r="O2327" t="b">
        <v>0</v>
      </c>
      <c r="P2327" t="b">
        <v>0</v>
      </c>
      <c r="Q2327" t="b">
        <v>1</v>
      </c>
      <c r="R2327" t="s">
        <v>12715</v>
      </c>
      <c r="S2327">
        <v>70</v>
      </c>
      <c r="T2327" t="b">
        <v>0</v>
      </c>
      <c r="V2327" t="s">
        <v>886</v>
      </c>
      <c r="W2327">
        <v>4</v>
      </c>
      <c r="X2327" s="11">
        <v>77</v>
      </c>
      <c r="Y2327">
        <v>1</v>
      </c>
      <c r="Z2327" s="46" cm="1">
        <f t="array" ref="Z2327">IF(V2327="NA",$AD$2,(INDEX($BL$4:$BL$73,MATCH(V2327&amp;W2327,$BK$4:$BK$73&amp;$BJ$4:$BJ$73,0))))</f>
        <v>1.0498615788681297E-2</v>
      </c>
      <c r="AA2327" s="46">
        <f t="shared" si="44"/>
        <v>1.0104986157886813</v>
      </c>
      <c r="AB2327" s="46"/>
    </row>
    <row r="2328" spans="1:28" x14ac:dyDescent="0.25">
      <c r="A2328">
        <v>8777</v>
      </c>
      <c r="B2328" s="1">
        <v>45530.500411956004</v>
      </c>
      <c r="C2328" s="1">
        <v>45530</v>
      </c>
      <c r="D2328" t="s">
        <v>9100</v>
      </c>
      <c r="E2328" t="s">
        <v>9101</v>
      </c>
      <c r="F2328" t="s">
        <v>664</v>
      </c>
      <c r="G2328">
        <v>79</v>
      </c>
      <c r="H2328" t="b">
        <v>0</v>
      </c>
      <c r="I2328" t="s">
        <v>9240</v>
      </c>
      <c r="J2328" t="s">
        <v>9159</v>
      </c>
      <c r="K2328" t="s">
        <v>7</v>
      </c>
      <c r="L2328" t="b">
        <v>0</v>
      </c>
      <c r="M2328" t="s">
        <v>12716</v>
      </c>
      <c r="N2328" t="b">
        <v>0</v>
      </c>
      <c r="O2328" t="b">
        <v>0</v>
      </c>
      <c r="P2328" t="b">
        <v>0</v>
      </c>
      <c r="Q2328" t="b">
        <v>1</v>
      </c>
      <c r="R2328" t="s">
        <v>12717</v>
      </c>
      <c r="S2328">
        <v>70</v>
      </c>
      <c r="T2328" t="b">
        <v>0</v>
      </c>
      <c r="V2328" t="s">
        <v>886</v>
      </c>
      <c r="W2328">
        <v>4</v>
      </c>
      <c r="X2328" s="11">
        <v>82</v>
      </c>
      <c r="Y2328">
        <v>1</v>
      </c>
      <c r="Z2328" s="46" cm="1">
        <f t="array" ref="Z2328">IF(V2328="NA",$AD$2,(INDEX($BL$4:$BL$73,MATCH(V2328&amp;W2328,$BK$4:$BK$73&amp;$BJ$4:$BJ$73,0))))</f>
        <v>1.0498615788681297E-2</v>
      </c>
      <c r="AA2328" s="46">
        <f t="shared" si="44"/>
        <v>1.0104986157886813</v>
      </c>
      <c r="AB2328" s="46"/>
    </row>
    <row r="2329" spans="1:28" x14ac:dyDescent="0.25">
      <c r="A2329">
        <v>8779</v>
      </c>
      <c r="B2329" s="1">
        <v>45530.499891273103</v>
      </c>
      <c r="C2329" s="1">
        <v>45530</v>
      </c>
      <c r="D2329" t="s">
        <v>9100</v>
      </c>
      <c r="E2329" t="s">
        <v>9101</v>
      </c>
      <c r="F2329" t="s">
        <v>790</v>
      </c>
      <c r="G2329">
        <v>89</v>
      </c>
      <c r="H2329" t="b">
        <v>0</v>
      </c>
      <c r="I2329" t="s">
        <v>9240</v>
      </c>
      <c r="J2329" t="s">
        <v>9159</v>
      </c>
      <c r="K2329" t="s">
        <v>7</v>
      </c>
      <c r="L2329" t="b">
        <v>0</v>
      </c>
      <c r="M2329" t="s">
        <v>12718</v>
      </c>
      <c r="N2329" t="b">
        <v>0</v>
      </c>
      <c r="O2329" t="b">
        <v>0</v>
      </c>
      <c r="P2329" t="b">
        <v>0</v>
      </c>
      <c r="Q2329" t="b">
        <v>1</v>
      </c>
      <c r="R2329" t="s">
        <v>12719</v>
      </c>
      <c r="S2329">
        <v>70</v>
      </c>
      <c r="T2329" t="b">
        <v>0</v>
      </c>
      <c r="V2329" t="s">
        <v>892</v>
      </c>
      <c r="W2329">
        <v>5</v>
      </c>
      <c r="X2329" s="11">
        <v>92</v>
      </c>
      <c r="Y2329">
        <v>1</v>
      </c>
      <c r="Z2329" s="46" cm="1">
        <f t="array" ref="Z2329">IF(V2329="NA",$AD$2,(INDEX($BL$4:$BL$73,MATCH(V2329&amp;W2329,$BK$4:$BK$73&amp;$BJ$4:$BJ$73,0))))</f>
        <v>4.1970782120221983E-2</v>
      </c>
      <c r="AA2329" s="46">
        <f t="shared" si="44"/>
        <v>1.041970782120222</v>
      </c>
      <c r="AB2329" s="46"/>
    </row>
    <row r="2330" spans="1:28" x14ac:dyDescent="0.25">
      <c r="A2330">
        <v>8780</v>
      </c>
      <c r="B2330" s="1">
        <v>45530.498663634302</v>
      </c>
      <c r="C2330" s="1">
        <v>45530</v>
      </c>
      <c r="D2330" t="s">
        <v>9100</v>
      </c>
      <c r="E2330" t="s">
        <v>9101</v>
      </c>
      <c r="F2330" t="s">
        <v>664</v>
      </c>
      <c r="G2330">
        <v>73</v>
      </c>
      <c r="H2330" t="b">
        <v>0</v>
      </c>
      <c r="I2330" t="s">
        <v>9240</v>
      </c>
      <c r="J2330" t="s">
        <v>9159</v>
      </c>
      <c r="K2330" t="s">
        <v>7</v>
      </c>
      <c r="L2330" t="b">
        <v>0</v>
      </c>
      <c r="M2330" t="s">
        <v>12720</v>
      </c>
      <c r="N2330" t="b">
        <v>0</v>
      </c>
      <c r="O2330" t="b">
        <v>0</v>
      </c>
      <c r="P2330" t="b">
        <v>0</v>
      </c>
      <c r="Q2330" t="b">
        <v>1</v>
      </c>
      <c r="R2330" t="s">
        <v>12721</v>
      </c>
      <c r="S2330">
        <v>70</v>
      </c>
      <c r="T2330" t="b">
        <v>0</v>
      </c>
      <c r="V2330" t="s">
        <v>924</v>
      </c>
      <c r="W2330">
        <v>5</v>
      </c>
      <c r="X2330" s="11">
        <v>77</v>
      </c>
      <c r="Y2330">
        <v>1</v>
      </c>
      <c r="Z2330" s="46" cm="1">
        <f t="array" ref="Z2330">IF(V2330="NA",$AD$2,(INDEX($BL$4:$BL$73,MATCH(V2330&amp;W2330,$BK$4:$BK$73&amp;$BJ$4:$BJ$73,0))))</f>
        <v>4.1970782120221983E-2</v>
      </c>
      <c r="AA2330" s="46">
        <f t="shared" si="44"/>
        <v>1.041970782120222</v>
      </c>
      <c r="AB2330" s="46"/>
    </row>
    <row r="2331" spans="1:28" x14ac:dyDescent="0.25">
      <c r="A2331">
        <v>8784</v>
      </c>
      <c r="B2331" s="1">
        <v>45530.497587233796</v>
      </c>
      <c r="C2331" s="1">
        <v>45530</v>
      </c>
      <c r="D2331" t="s">
        <v>9100</v>
      </c>
      <c r="E2331" t="s">
        <v>9101</v>
      </c>
      <c r="F2331" t="s">
        <v>790</v>
      </c>
      <c r="G2331">
        <v>75</v>
      </c>
      <c r="H2331" t="b">
        <v>0</v>
      </c>
      <c r="I2331" t="s">
        <v>9240</v>
      </c>
      <c r="J2331" t="s">
        <v>9159</v>
      </c>
      <c r="K2331" t="s">
        <v>7</v>
      </c>
      <c r="L2331" t="b">
        <v>0</v>
      </c>
      <c r="M2331" t="s">
        <v>12722</v>
      </c>
      <c r="N2331" t="b">
        <v>0</v>
      </c>
      <c r="O2331" t="b">
        <v>0</v>
      </c>
      <c r="P2331" t="b">
        <v>0</v>
      </c>
      <c r="Q2331" t="b">
        <v>1</v>
      </c>
      <c r="R2331" t="s">
        <v>12723</v>
      </c>
      <c r="S2331">
        <v>70</v>
      </c>
      <c r="T2331" t="b">
        <v>0</v>
      </c>
      <c r="V2331" t="s">
        <v>893</v>
      </c>
      <c r="W2331">
        <v>4</v>
      </c>
      <c r="X2331" s="11">
        <v>77</v>
      </c>
      <c r="Y2331">
        <v>1</v>
      </c>
      <c r="Z2331" s="46" cm="1">
        <f t="array" ref="Z2331">IF(V2331="NA",$AD$2,(INDEX($BL$4:$BL$73,MATCH(V2331&amp;W2331,$BK$4:$BK$73&amp;$BJ$4:$BJ$73,0))))</f>
        <v>1.0498615788681286E-2</v>
      </c>
      <c r="AA2331" s="46">
        <f t="shared" si="44"/>
        <v>1.0104986157886813</v>
      </c>
      <c r="AB2331" s="46"/>
    </row>
    <row r="2332" spans="1:28" x14ac:dyDescent="0.25">
      <c r="A2332">
        <v>8785</v>
      </c>
      <c r="B2332" s="1">
        <v>45530.4972639931</v>
      </c>
      <c r="C2332" s="1">
        <v>45530</v>
      </c>
      <c r="D2332" t="s">
        <v>9100</v>
      </c>
      <c r="E2332" t="s">
        <v>9101</v>
      </c>
      <c r="F2332" t="s">
        <v>664</v>
      </c>
      <c r="G2332">
        <v>84</v>
      </c>
      <c r="H2332" t="b">
        <v>0</v>
      </c>
      <c r="I2332" t="s">
        <v>9240</v>
      </c>
      <c r="J2332" t="s">
        <v>9159</v>
      </c>
      <c r="K2332" t="s">
        <v>7</v>
      </c>
      <c r="L2332" t="b">
        <v>0</v>
      </c>
      <c r="M2332" t="s">
        <v>12724</v>
      </c>
      <c r="N2332" t="b">
        <v>0</v>
      </c>
      <c r="O2332" t="b">
        <v>0</v>
      </c>
      <c r="P2332" t="b">
        <v>0</v>
      </c>
      <c r="Q2332" t="b">
        <v>1</v>
      </c>
      <c r="R2332" t="s">
        <v>12725</v>
      </c>
      <c r="S2332">
        <v>70</v>
      </c>
      <c r="T2332" t="b">
        <v>0</v>
      </c>
      <c r="V2332" t="s">
        <v>892</v>
      </c>
      <c r="W2332">
        <v>5</v>
      </c>
      <c r="X2332" s="11">
        <v>87</v>
      </c>
      <c r="Y2332">
        <v>1</v>
      </c>
      <c r="Z2332" s="46" cm="1">
        <f t="array" ref="Z2332">IF(V2332="NA",$AD$2,(INDEX($BL$4:$BL$73,MATCH(V2332&amp;W2332,$BK$4:$BK$73&amp;$BJ$4:$BJ$73,0))))</f>
        <v>4.1970782120221983E-2</v>
      </c>
      <c r="AA2332" s="46">
        <f t="shared" si="44"/>
        <v>1.041970782120222</v>
      </c>
      <c r="AB2332" s="46"/>
    </row>
    <row r="2333" spans="1:28" x14ac:dyDescent="0.25">
      <c r="A2333">
        <v>8786</v>
      </c>
      <c r="B2333" s="1">
        <v>45530.4969809838</v>
      </c>
      <c r="C2333" s="1">
        <v>45530</v>
      </c>
      <c r="D2333" t="s">
        <v>9100</v>
      </c>
      <c r="E2333" t="s">
        <v>9101</v>
      </c>
      <c r="F2333" t="s">
        <v>664</v>
      </c>
      <c r="G2333">
        <v>87</v>
      </c>
      <c r="H2333" t="b">
        <v>0</v>
      </c>
      <c r="I2333" t="s">
        <v>9240</v>
      </c>
      <c r="J2333" t="s">
        <v>9159</v>
      </c>
      <c r="K2333" t="s">
        <v>7</v>
      </c>
      <c r="L2333" t="b">
        <v>0</v>
      </c>
      <c r="M2333" t="s">
        <v>12726</v>
      </c>
      <c r="N2333" t="b">
        <v>0</v>
      </c>
      <c r="O2333" t="b">
        <v>0</v>
      </c>
      <c r="P2333" t="b">
        <v>0</v>
      </c>
      <c r="Q2333" t="b">
        <v>1</v>
      </c>
      <c r="R2333" t="s">
        <v>12727</v>
      </c>
      <c r="S2333">
        <v>70</v>
      </c>
      <c r="T2333" t="b">
        <v>0</v>
      </c>
      <c r="V2333" t="s">
        <v>8</v>
      </c>
      <c r="W2333" t="s">
        <v>8</v>
      </c>
      <c r="X2333" s="11">
        <v>87</v>
      </c>
      <c r="Y2333">
        <v>1</v>
      </c>
      <c r="Z2333" s="46" cm="1">
        <f t="array" ref="Z2333">IF(V2333="NA",$AD$2,(INDEX($BL$4:$BL$73,MATCH(V2333&amp;W2333,$BK$4:$BK$73&amp;$BJ$4:$BJ$73,0))))</f>
        <v>-4.0430703315750931E-2</v>
      </c>
      <c r="AA2333" s="46">
        <f t="shared" si="44"/>
        <v>0.95956929668424906</v>
      </c>
      <c r="AB2333" s="46"/>
    </row>
    <row r="2334" spans="1:28" x14ac:dyDescent="0.25">
      <c r="A2334">
        <v>8790</v>
      </c>
      <c r="B2334" s="1">
        <v>45530.495764745399</v>
      </c>
      <c r="C2334" s="1">
        <v>45530</v>
      </c>
      <c r="D2334" t="s">
        <v>9100</v>
      </c>
      <c r="E2334" t="s">
        <v>9101</v>
      </c>
      <c r="F2334" t="s">
        <v>790</v>
      </c>
      <c r="G2334">
        <v>90</v>
      </c>
      <c r="H2334" t="b">
        <v>0</v>
      </c>
      <c r="I2334" t="s">
        <v>9240</v>
      </c>
      <c r="J2334" t="s">
        <v>9159</v>
      </c>
      <c r="K2334" t="s">
        <v>7</v>
      </c>
      <c r="L2334" t="b">
        <v>0</v>
      </c>
      <c r="M2334" t="s">
        <v>12728</v>
      </c>
      <c r="N2334" t="b">
        <v>0</v>
      </c>
      <c r="O2334" t="b">
        <v>0</v>
      </c>
      <c r="P2334" t="b">
        <v>0</v>
      </c>
      <c r="Q2334" t="b">
        <v>1</v>
      </c>
      <c r="R2334" t="s">
        <v>12729</v>
      </c>
      <c r="S2334">
        <v>70</v>
      </c>
      <c r="T2334" t="b">
        <v>0</v>
      </c>
      <c r="V2334" t="s">
        <v>741</v>
      </c>
      <c r="W2334">
        <v>4</v>
      </c>
      <c r="X2334" s="11">
        <v>92</v>
      </c>
      <c r="Y2334">
        <v>1</v>
      </c>
      <c r="Z2334" s="46" cm="1">
        <f t="array" ref="Z2334">IF(V2334="NA",$AD$2,(INDEX($BL$4:$BL$73,MATCH(V2334&amp;W2334,$BK$4:$BK$73&amp;$BJ$4:$BJ$73,0))))</f>
        <v>1.1678733304575806E-2</v>
      </c>
      <c r="AA2334" s="46">
        <f t="shared" si="44"/>
        <v>1.0116787333045758</v>
      </c>
      <c r="AB2334" s="46"/>
    </row>
    <row r="2335" spans="1:28" x14ac:dyDescent="0.25">
      <c r="A2335">
        <v>8791</v>
      </c>
      <c r="B2335" s="1">
        <v>45530.495459722202</v>
      </c>
      <c r="C2335" s="1">
        <v>45530</v>
      </c>
      <c r="D2335" t="s">
        <v>9100</v>
      </c>
      <c r="E2335" t="s">
        <v>9101</v>
      </c>
      <c r="F2335" t="s">
        <v>790</v>
      </c>
      <c r="G2335">
        <v>70</v>
      </c>
      <c r="H2335" t="b">
        <v>0</v>
      </c>
      <c r="I2335" t="s">
        <v>9240</v>
      </c>
      <c r="J2335" t="s">
        <v>9159</v>
      </c>
      <c r="K2335" t="s">
        <v>7</v>
      </c>
      <c r="L2335" t="b">
        <v>0</v>
      </c>
      <c r="M2335" t="s">
        <v>12730</v>
      </c>
      <c r="N2335" t="b">
        <v>0</v>
      </c>
      <c r="O2335" t="b">
        <v>0</v>
      </c>
      <c r="P2335" t="b">
        <v>0</v>
      </c>
      <c r="Q2335" t="b">
        <v>1</v>
      </c>
      <c r="R2335" t="s">
        <v>12731</v>
      </c>
      <c r="S2335">
        <v>70</v>
      </c>
      <c r="T2335" t="b">
        <v>0</v>
      </c>
      <c r="V2335" t="s">
        <v>886</v>
      </c>
      <c r="W2335">
        <v>4</v>
      </c>
      <c r="X2335" s="11">
        <v>72</v>
      </c>
      <c r="Y2335">
        <v>1</v>
      </c>
      <c r="Z2335" s="46" cm="1">
        <f t="array" ref="Z2335">IF(V2335="NA",$AD$2,(INDEX($BL$4:$BL$73,MATCH(V2335&amp;W2335,$BK$4:$BK$73&amp;$BJ$4:$BJ$73,0))))</f>
        <v>1.0498615788681297E-2</v>
      </c>
      <c r="AA2335" s="46">
        <f t="shared" si="44"/>
        <v>1.0104986157886813</v>
      </c>
      <c r="AB2335" s="46"/>
    </row>
    <row r="2336" spans="1:28" x14ac:dyDescent="0.25">
      <c r="A2336">
        <v>8792</v>
      </c>
      <c r="B2336" s="1">
        <v>45530.490946724502</v>
      </c>
      <c r="C2336" s="1">
        <v>45530</v>
      </c>
      <c r="D2336" t="s">
        <v>9100</v>
      </c>
      <c r="E2336" t="s">
        <v>9101</v>
      </c>
      <c r="F2336" t="s">
        <v>790</v>
      </c>
      <c r="G2336">
        <v>75</v>
      </c>
      <c r="H2336" t="b">
        <v>0</v>
      </c>
      <c r="I2336" t="s">
        <v>9240</v>
      </c>
      <c r="J2336" t="s">
        <v>9159</v>
      </c>
      <c r="K2336" t="s">
        <v>7</v>
      </c>
      <c r="L2336" t="b">
        <v>0</v>
      </c>
      <c r="M2336" t="s">
        <v>6615</v>
      </c>
      <c r="N2336" t="b">
        <v>0</v>
      </c>
      <c r="O2336" t="b">
        <v>0</v>
      </c>
      <c r="P2336" t="b">
        <v>0</v>
      </c>
      <c r="Q2336" t="b">
        <v>1</v>
      </c>
      <c r="R2336" t="s">
        <v>2468</v>
      </c>
      <c r="S2336">
        <v>70</v>
      </c>
      <c r="T2336" t="b">
        <v>0</v>
      </c>
      <c r="V2336" t="s">
        <v>8</v>
      </c>
      <c r="W2336" t="s">
        <v>8</v>
      </c>
      <c r="X2336" s="11">
        <v>77</v>
      </c>
      <c r="Y2336">
        <v>1</v>
      </c>
      <c r="Z2336" s="46" cm="1">
        <f t="array" ref="Z2336">IF(V2336="NA",$AD$2,(INDEX($BL$4:$BL$73,MATCH(V2336&amp;W2336,$BK$4:$BK$73&amp;$BJ$4:$BJ$73,0))))</f>
        <v>-4.0430703315750931E-2</v>
      </c>
      <c r="AA2336" s="46">
        <f t="shared" si="44"/>
        <v>0.95956929668424906</v>
      </c>
      <c r="AB2336" s="46"/>
    </row>
    <row r="2337" spans="1:28" x14ac:dyDescent="0.25">
      <c r="A2337">
        <v>8795</v>
      </c>
      <c r="B2337" s="1">
        <v>45530.489991597198</v>
      </c>
      <c r="C2337" s="1">
        <v>45530</v>
      </c>
      <c r="D2337" t="s">
        <v>9100</v>
      </c>
      <c r="E2337" t="s">
        <v>9101</v>
      </c>
      <c r="F2337" t="s">
        <v>790</v>
      </c>
      <c r="G2337">
        <v>71</v>
      </c>
      <c r="H2337" t="b">
        <v>0</v>
      </c>
      <c r="I2337" t="s">
        <v>9240</v>
      </c>
      <c r="J2337" t="s">
        <v>9159</v>
      </c>
      <c r="K2337" t="s">
        <v>7</v>
      </c>
      <c r="L2337" t="b">
        <v>0</v>
      </c>
      <c r="M2337" t="s">
        <v>12732</v>
      </c>
      <c r="N2337" t="b">
        <v>0</v>
      </c>
      <c r="O2337" t="b">
        <v>0</v>
      </c>
      <c r="P2337" t="b">
        <v>0</v>
      </c>
      <c r="Q2337" t="b">
        <v>1</v>
      </c>
      <c r="R2337" t="s">
        <v>12733</v>
      </c>
      <c r="S2337">
        <v>70</v>
      </c>
      <c r="T2337" t="b">
        <v>0</v>
      </c>
      <c r="V2337" t="s">
        <v>892</v>
      </c>
      <c r="W2337">
        <v>4</v>
      </c>
      <c r="X2337" s="11">
        <v>72</v>
      </c>
      <c r="Y2337">
        <v>1</v>
      </c>
      <c r="Z2337" s="46" cm="1">
        <f t="array" ref="Z2337">IF(V2337="NA",$AD$2,(INDEX($BL$4:$BL$73,MATCH(V2337&amp;W2337,$BK$4:$BK$73&amp;$BJ$4:$BJ$73,0))))</f>
        <v>1.0498615788681274E-2</v>
      </c>
      <c r="AA2337" s="46">
        <f t="shared" si="44"/>
        <v>1.0104986157886813</v>
      </c>
      <c r="AB2337" s="46"/>
    </row>
    <row r="2338" spans="1:28" x14ac:dyDescent="0.25">
      <c r="A2338">
        <v>8797</v>
      </c>
      <c r="B2338" s="1">
        <v>45530.488907604202</v>
      </c>
      <c r="C2338" s="1">
        <v>45530</v>
      </c>
      <c r="D2338" t="s">
        <v>9100</v>
      </c>
      <c r="E2338" t="s">
        <v>9101</v>
      </c>
      <c r="F2338" t="s">
        <v>790</v>
      </c>
      <c r="G2338">
        <v>103</v>
      </c>
      <c r="H2338" t="b">
        <v>0</v>
      </c>
      <c r="I2338" t="s">
        <v>9240</v>
      </c>
      <c r="J2338" t="s">
        <v>9159</v>
      </c>
      <c r="K2338" t="s">
        <v>7</v>
      </c>
      <c r="L2338" t="b">
        <v>0</v>
      </c>
      <c r="M2338" t="s">
        <v>12734</v>
      </c>
      <c r="N2338" t="b">
        <v>0</v>
      </c>
      <c r="O2338" t="b">
        <v>0</v>
      </c>
      <c r="P2338" t="b">
        <v>0</v>
      </c>
      <c r="Q2338" t="b">
        <v>1</v>
      </c>
      <c r="R2338" t="s">
        <v>12735</v>
      </c>
      <c r="S2338">
        <v>70</v>
      </c>
      <c r="T2338" t="b">
        <v>0</v>
      </c>
      <c r="V2338" t="s">
        <v>658</v>
      </c>
      <c r="W2338">
        <v>5</v>
      </c>
      <c r="X2338" s="11">
        <v>100</v>
      </c>
      <c r="Y2338">
        <v>1</v>
      </c>
      <c r="Z2338" s="46" cm="1">
        <f t="array" ref="Z2338">IF(V2338="NA",$AD$2,(INDEX($BL$4:$BL$73,MATCH(V2338&amp;W2338,$BK$4:$BK$73&amp;$BJ$4:$BJ$73,0))))</f>
        <v>2.9563914871896181E-3</v>
      </c>
      <c r="AA2338" s="46">
        <f t="shared" si="44"/>
        <v>1.0029563914871895</v>
      </c>
      <c r="AB2338" s="46"/>
    </row>
    <row r="2339" spans="1:28" x14ac:dyDescent="0.25">
      <c r="A2339">
        <v>8798</v>
      </c>
      <c r="B2339" s="1">
        <v>45530.488545798602</v>
      </c>
      <c r="C2339" s="1">
        <v>45530</v>
      </c>
      <c r="D2339" t="s">
        <v>9100</v>
      </c>
      <c r="E2339" t="s">
        <v>9101</v>
      </c>
      <c r="F2339" t="s">
        <v>664</v>
      </c>
      <c r="G2339">
        <v>81</v>
      </c>
      <c r="H2339" t="b">
        <v>0</v>
      </c>
      <c r="I2339" t="s">
        <v>9240</v>
      </c>
      <c r="J2339" t="s">
        <v>9159</v>
      </c>
      <c r="K2339" t="s">
        <v>7</v>
      </c>
      <c r="L2339" t="b">
        <v>0</v>
      </c>
      <c r="M2339" t="s">
        <v>12736</v>
      </c>
      <c r="N2339" t="b">
        <v>0</v>
      </c>
      <c r="O2339" t="b">
        <v>0</v>
      </c>
      <c r="P2339" t="b">
        <v>0</v>
      </c>
      <c r="Q2339" t="b">
        <v>1</v>
      </c>
      <c r="R2339" t="s">
        <v>12737</v>
      </c>
      <c r="S2339">
        <v>70</v>
      </c>
      <c r="T2339" t="b">
        <v>0</v>
      </c>
      <c r="V2339" t="s">
        <v>886</v>
      </c>
      <c r="W2339">
        <v>5</v>
      </c>
      <c r="X2339" s="11">
        <v>82</v>
      </c>
      <c r="Y2339">
        <v>1</v>
      </c>
      <c r="Z2339" s="46" cm="1">
        <f t="array" ref="Z2339">IF(V2339="NA",$AD$2,(INDEX($BL$4:$BL$73,MATCH(V2339&amp;W2339,$BK$4:$BK$73&amp;$BJ$4:$BJ$73,0))))</f>
        <v>4.1970782120221983E-2</v>
      </c>
      <c r="AA2339" s="46">
        <f t="shared" si="44"/>
        <v>1.041970782120222</v>
      </c>
      <c r="AB2339" s="46"/>
    </row>
    <row r="2340" spans="1:28" x14ac:dyDescent="0.25">
      <c r="A2340">
        <v>8799</v>
      </c>
      <c r="B2340" s="1">
        <v>45530.486759398103</v>
      </c>
      <c r="C2340" s="1">
        <v>45530</v>
      </c>
      <c r="D2340" t="s">
        <v>9100</v>
      </c>
      <c r="E2340" t="s">
        <v>9101</v>
      </c>
      <c r="F2340" t="s">
        <v>790</v>
      </c>
      <c r="G2340">
        <v>90</v>
      </c>
      <c r="H2340" t="b">
        <v>0</v>
      </c>
      <c r="I2340" t="s">
        <v>9240</v>
      </c>
      <c r="J2340" t="s">
        <v>9159</v>
      </c>
      <c r="K2340" t="s">
        <v>7</v>
      </c>
      <c r="L2340" t="b">
        <v>0</v>
      </c>
      <c r="M2340" t="s">
        <v>12738</v>
      </c>
      <c r="N2340" t="b">
        <v>0</v>
      </c>
      <c r="O2340" t="b">
        <v>0</v>
      </c>
      <c r="P2340" t="b">
        <v>0</v>
      </c>
      <c r="Q2340" t="b">
        <v>1</v>
      </c>
      <c r="R2340" t="s">
        <v>12739</v>
      </c>
      <c r="S2340">
        <v>70</v>
      </c>
      <c r="T2340" t="b">
        <v>0</v>
      </c>
      <c r="V2340" t="s">
        <v>8</v>
      </c>
      <c r="W2340" t="s">
        <v>8</v>
      </c>
      <c r="X2340" s="11">
        <v>92</v>
      </c>
      <c r="Y2340">
        <v>1</v>
      </c>
      <c r="Z2340" s="46" cm="1">
        <f t="array" ref="Z2340">IF(V2340="NA",$AD$2,(INDEX($BL$4:$BL$73,MATCH(V2340&amp;W2340,$BK$4:$BK$73&amp;$BJ$4:$BJ$73,0))))</f>
        <v>-4.0430703315750931E-2</v>
      </c>
      <c r="AA2340" s="46">
        <f t="shared" si="44"/>
        <v>0.95956929668424906</v>
      </c>
      <c r="AB2340" s="46"/>
    </row>
    <row r="2341" spans="1:28" x14ac:dyDescent="0.25">
      <c r="A2341">
        <v>8803</v>
      </c>
      <c r="B2341" s="1">
        <v>45530.485640150502</v>
      </c>
      <c r="C2341" s="1">
        <v>45530</v>
      </c>
      <c r="D2341" t="s">
        <v>9100</v>
      </c>
      <c r="E2341" t="s">
        <v>9101</v>
      </c>
      <c r="F2341" t="s">
        <v>664</v>
      </c>
      <c r="G2341">
        <v>77</v>
      </c>
      <c r="H2341" t="b">
        <v>0</v>
      </c>
      <c r="I2341" t="s">
        <v>9240</v>
      </c>
      <c r="J2341" t="s">
        <v>9159</v>
      </c>
      <c r="K2341" t="s">
        <v>7</v>
      </c>
      <c r="L2341" t="b">
        <v>0</v>
      </c>
      <c r="M2341" t="s">
        <v>12740</v>
      </c>
      <c r="N2341" t="b">
        <v>0</v>
      </c>
      <c r="O2341" t="b">
        <v>0</v>
      </c>
      <c r="P2341" t="b">
        <v>0</v>
      </c>
      <c r="Q2341" t="b">
        <v>1</v>
      </c>
      <c r="R2341" t="s">
        <v>12741</v>
      </c>
      <c r="S2341">
        <v>70</v>
      </c>
      <c r="T2341" t="b">
        <v>0</v>
      </c>
      <c r="V2341" t="s">
        <v>8</v>
      </c>
      <c r="W2341" t="s">
        <v>8</v>
      </c>
      <c r="X2341" s="11">
        <v>77</v>
      </c>
      <c r="Y2341">
        <v>1</v>
      </c>
      <c r="Z2341" s="46" cm="1">
        <f t="array" ref="Z2341">IF(V2341="NA",$AD$2,(INDEX($BL$4:$BL$73,MATCH(V2341&amp;W2341,$BK$4:$BK$73&amp;$BJ$4:$BJ$73,0))))</f>
        <v>-4.0430703315750931E-2</v>
      </c>
      <c r="AA2341" s="46">
        <f t="shared" si="44"/>
        <v>0.95956929668424906</v>
      </c>
      <c r="AB2341" s="46"/>
    </row>
    <row r="2342" spans="1:28" x14ac:dyDescent="0.25">
      <c r="A2342">
        <v>8806</v>
      </c>
      <c r="B2342" s="1">
        <v>45530.484623090299</v>
      </c>
      <c r="C2342" s="1">
        <v>45530</v>
      </c>
      <c r="D2342" t="s">
        <v>9100</v>
      </c>
      <c r="E2342" t="s">
        <v>9101</v>
      </c>
      <c r="F2342" t="s">
        <v>664</v>
      </c>
      <c r="G2342">
        <v>75</v>
      </c>
      <c r="H2342" t="b">
        <v>0</v>
      </c>
      <c r="I2342" t="s">
        <v>9240</v>
      </c>
      <c r="J2342" t="s">
        <v>9159</v>
      </c>
      <c r="K2342" t="s">
        <v>7</v>
      </c>
      <c r="L2342" t="b">
        <v>0</v>
      </c>
      <c r="M2342" t="s">
        <v>12742</v>
      </c>
      <c r="N2342" t="b">
        <v>0</v>
      </c>
      <c r="O2342" t="b">
        <v>0</v>
      </c>
      <c r="P2342" t="b">
        <v>0</v>
      </c>
      <c r="Q2342" t="b">
        <v>1</v>
      </c>
      <c r="R2342" t="s">
        <v>12743</v>
      </c>
      <c r="S2342">
        <v>70</v>
      </c>
      <c r="T2342" t="b">
        <v>0</v>
      </c>
      <c r="V2342" t="s">
        <v>8</v>
      </c>
      <c r="W2342" t="s">
        <v>8</v>
      </c>
      <c r="X2342" s="11">
        <v>77</v>
      </c>
      <c r="Y2342">
        <v>1</v>
      </c>
      <c r="Z2342" s="46" cm="1">
        <f t="array" ref="Z2342">IF(V2342="NA",$AD$2,(INDEX($BL$4:$BL$73,MATCH(V2342&amp;W2342,$BK$4:$BK$73&amp;$BJ$4:$BJ$73,0))))</f>
        <v>-4.0430703315750931E-2</v>
      </c>
      <c r="AA2342" s="46">
        <f t="shared" si="44"/>
        <v>0.95956929668424906</v>
      </c>
      <c r="AB2342" s="46"/>
    </row>
    <row r="2343" spans="1:28" x14ac:dyDescent="0.25">
      <c r="A2343">
        <v>8807</v>
      </c>
      <c r="B2343" s="1">
        <v>45530.484299861098</v>
      </c>
      <c r="C2343" s="1">
        <v>45530</v>
      </c>
      <c r="D2343" t="s">
        <v>9100</v>
      </c>
      <c r="E2343" t="s">
        <v>9101</v>
      </c>
      <c r="F2343" t="s">
        <v>790</v>
      </c>
      <c r="G2343">
        <v>82</v>
      </c>
      <c r="H2343" t="b">
        <v>0</v>
      </c>
      <c r="I2343" t="s">
        <v>9240</v>
      </c>
      <c r="J2343" t="s">
        <v>9159</v>
      </c>
      <c r="K2343" t="s">
        <v>7</v>
      </c>
      <c r="L2343" t="b">
        <v>0</v>
      </c>
      <c r="M2343" t="s">
        <v>12744</v>
      </c>
      <c r="N2343" t="b">
        <v>0</v>
      </c>
      <c r="O2343" t="b">
        <v>0</v>
      </c>
      <c r="P2343" t="b">
        <v>0</v>
      </c>
      <c r="Q2343" t="b">
        <v>1</v>
      </c>
      <c r="R2343" t="s">
        <v>12745</v>
      </c>
      <c r="S2343">
        <v>70</v>
      </c>
      <c r="T2343" t="b">
        <v>0</v>
      </c>
      <c r="V2343" t="s">
        <v>8</v>
      </c>
      <c r="W2343" t="s">
        <v>8</v>
      </c>
      <c r="X2343" s="11">
        <v>82</v>
      </c>
      <c r="Y2343">
        <v>1</v>
      </c>
      <c r="Z2343" s="46" cm="1">
        <f t="array" ref="Z2343">IF(V2343="NA",$AD$2,(INDEX($BL$4:$BL$73,MATCH(V2343&amp;W2343,$BK$4:$BK$73&amp;$BJ$4:$BJ$73,0))))</f>
        <v>-4.0430703315750931E-2</v>
      </c>
      <c r="AA2343" s="46">
        <f t="shared" si="44"/>
        <v>0.95956929668424906</v>
      </c>
      <c r="AB2343" s="46"/>
    </row>
    <row r="2344" spans="1:28" x14ac:dyDescent="0.25">
      <c r="A2344">
        <v>8808</v>
      </c>
      <c r="B2344" s="1">
        <v>45530.483967106498</v>
      </c>
      <c r="C2344" s="1">
        <v>45530</v>
      </c>
      <c r="D2344" t="s">
        <v>9100</v>
      </c>
      <c r="E2344" t="s">
        <v>9101</v>
      </c>
      <c r="F2344" t="s">
        <v>664</v>
      </c>
      <c r="G2344">
        <v>74</v>
      </c>
      <c r="H2344" t="b">
        <v>0</v>
      </c>
      <c r="I2344" t="s">
        <v>9240</v>
      </c>
      <c r="J2344" t="s">
        <v>9159</v>
      </c>
      <c r="K2344" t="s">
        <v>7</v>
      </c>
      <c r="L2344" t="b">
        <v>0</v>
      </c>
      <c r="M2344" t="s">
        <v>12746</v>
      </c>
      <c r="N2344" t="b">
        <v>0</v>
      </c>
      <c r="O2344" t="b">
        <v>0</v>
      </c>
      <c r="P2344" t="b">
        <v>0</v>
      </c>
      <c r="Q2344" t="b">
        <v>1</v>
      </c>
      <c r="R2344" t="s">
        <v>12747</v>
      </c>
      <c r="S2344">
        <v>70</v>
      </c>
      <c r="T2344" t="b">
        <v>0</v>
      </c>
      <c r="V2344" t="s">
        <v>886</v>
      </c>
      <c r="W2344">
        <v>4</v>
      </c>
      <c r="X2344" s="11">
        <v>77</v>
      </c>
      <c r="Y2344">
        <v>1</v>
      </c>
      <c r="Z2344" s="46" cm="1">
        <f t="array" ref="Z2344">IF(V2344="NA",$AD$2,(INDEX($BL$4:$BL$73,MATCH(V2344&amp;W2344,$BK$4:$BK$73&amp;$BJ$4:$BJ$73,0))))</f>
        <v>1.0498615788681297E-2</v>
      </c>
      <c r="AA2344" s="46">
        <f t="shared" si="44"/>
        <v>1.0104986157886813</v>
      </c>
      <c r="AB2344" s="46"/>
    </row>
    <row r="2345" spans="1:28" x14ac:dyDescent="0.25">
      <c r="A2345">
        <v>8809</v>
      </c>
      <c r="B2345" s="1">
        <v>45530.483605277797</v>
      </c>
      <c r="C2345" s="1">
        <v>45530</v>
      </c>
      <c r="D2345" t="s">
        <v>9100</v>
      </c>
      <c r="E2345" t="s">
        <v>9101</v>
      </c>
      <c r="F2345" t="s">
        <v>664</v>
      </c>
      <c r="G2345">
        <v>82</v>
      </c>
      <c r="H2345" t="b">
        <v>0</v>
      </c>
      <c r="I2345" t="s">
        <v>9240</v>
      </c>
      <c r="J2345" t="s">
        <v>9159</v>
      </c>
      <c r="K2345" t="s">
        <v>7</v>
      </c>
      <c r="L2345" t="b">
        <v>0</v>
      </c>
      <c r="M2345" t="s">
        <v>12748</v>
      </c>
      <c r="N2345" t="b">
        <v>0</v>
      </c>
      <c r="O2345" t="b">
        <v>0</v>
      </c>
      <c r="P2345" t="b">
        <v>0</v>
      </c>
      <c r="Q2345" t="b">
        <v>1</v>
      </c>
      <c r="R2345" t="s">
        <v>12749</v>
      </c>
      <c r="S2345">
        <v>70</v>
      </c>
      <c r="T2345" t="b">
        <v>0</v>
      </c>
      <c r="V2345" t="s">
        <v>893</v>
      </c>
      <c r="W2345">
        <v>5</v>
      </c>
      <c r="X2345" s="11">
        <v>82</v>
      </c>
      <c r="Y2345">
        <v>1</v>
      </c>
      <c r="Z2345" s="46" cm="1">
        <f t="array" ref="Z2345">IF(V2345="NA",$AD$2,(INDEX($BL$4:$BL$73,MATCH(V2345&amp;W2345,$BK$4:$BK$73&amp;$BJ$4:$BJ$73,0))))</f>
        <v>4.1970782120221983E-2</v>
      </c>
      <c r="AA2345" s="46">
        <f t="shared" si="44"/>
        <v>1.041970782120222</v>
      </c>
      <c r="AB2345" s="46"/>
    </row>
    <row r="2346" spans="1:28" x14ac:dyDescent="0.25">
      <c r="A2346">
        <v>8810</v>
      </c>
      <c r="B2346" s="1">
        <v>45530.482283009304</v>
      </c>
      <c r="C2346" s="1">
        <v>45530</v>
      </c>
      <c r="D2346" t="s">
        <v>9100</v>
      </c>
      <c r="E2346" t="s">
        <v>9101</v>
      </c>
      <c r="F2346" t="s">
        <v>790</v>
      </c>
      <c r="G2346">
        <v>79</v>
      </c>
      <c r="H2346" t="b">
        <v>0</v>
      </c>
      <c r="I2346" t="s">
        <v>9240</v>
      </c>
      <c r="J2346" t="s">
        <v>9159</v>
      </c>
      <c r="K2346" t="s">
        <v>7</v>
      </c>
      <c r="L2346" t="b">
        <v>0</v>
      </c>
      <c r="M2346" t="s">
        <v>12750</v>
      </c>
      <c r="N2346" t="b">
        <v>0</v>
      </c>
      <c r="O2346" t="b">
        <v>0</v>
      </c>
      <c r="P2346" t="b">
        <v>0</v>
      </c>
      <c r="Q2346" t="b">
        <v>1</v>
      </c>
      <c r="R2346" t="s">
        <v>12751</v>
      </c>
      <c r="S2346">
        <v>70</v>
      </c>
      <c r="T2346" t="b">
        <v>0</v>
      </c>
      <c r="V2346" t="s">
        <v>889</v>
      </c>
      <c r="W2346">
        <v>4</v>
      </c>
      <c r="X2346" s="11">
        <v>82</v>
      </c>
      <c r="Y2346">
        <v>1</v>
      </c>
      <c r="Z2346" s="46" cm="1">
        <f t="array" ref="Z2346">IF(V2346="NA",$AD$2,(INDEX($BL$4:$BL$73,MATCH(V2346&amp;W2346,$BK$4:$BK$73&amp;$BJ$4:$BJ$73,0))))</f>
        <v>1.0498615788681227E-2</v>
      </c>
      <c r="AA2346" s="46">
        <f t="shared" si="44"/>
        <v>1.0104986157886813</v>
      </c>
      <c r="AB2346" s="46"/>
    </row>
    <row r="2347" spans="1:28" x14ac:dyDescent="0.25">
      <c r="A2347">
        <v>8816</v>
      </c>
      <c r="B2347" s="1">
        <v>45530.480768796297</v>
      </c>
      <c r="C2347" s="1">
        <v>45530</v>
      </c>
      <c r="D2347" t="s">
        <v>9100</v>
      </c>
      <c r="E2347" t="s">
        <v>9101</v>
      </c>
      <c r="F2347" t="s">
        <v>664</v>
      </c>
      <c r="G2347">
        <v>79</v>
      </c>
      <c r="H2347" t="b">
        <v>0</v>
      </c>
      <c r="I2347" t="s">
        <v>9240</v>
      </c>
      <c r="J2347" t="s">
        <v>9159</v>
      </c>
      <c r="K2347" t="s">
        <v>7</v>
      </c>
      <c r="L2347" t="b">
        <v>0</v>
      </c>
      <c r="M2347" t="s">
        <v>12752</v>
      </c>
      <c r="N2347" t="b">
        <v>0</v>
      </c>
      <c r="O2347" t="b">
        <v>0</v>
      </c>
      <c r="P2347" t="b">
        <v>0</v>
      </c>
      <c r="Q2347" t="b">
        <v>1</v>
      </c>
      <c r="R2347" t="s">
        <v>12753</v>
      </c>
      <c r="S2347">
        <v>70</v>
      </c>
      <c r="T2347" t="b">
        <v>0</v>
      </c>
      <c r="V2347" t="s">
        <v>893</v>
      </c>
      <c r="W2347">
        <v>4</v>
      </c>
      <c r="X2347" s="11">
        <v>82</v>
      </c>
      <c r="Y2347">
        <v>1</v>
      </c>
      <c r="Z2347" s="46" cm="1">
        <f t="array" ref="Z2347">IF(V2347="NA",$AD$2,(INDEX($BL$4:$BL$73,MATCH(V2347&amp;W2347,$BK$4:$BK$73&amp;$BJ$4:$BJ$73,0))))</f>
        <v>1.0498615788681286E-2</v>
      </c>
      <c r="AA2347" s="46">
        <f t="shared" si="44"/>
        <v>1.0104986157886813</v>
      </c>
      <c r="AB2347" s="46"/>
    </row>
    <row r="2348" spans="1:28" x14ac:dyDescent="0.25">
      <c r="A2348">
        <v>8817</v>
      </c>
      <c r="B2348" s="1">
        <v>45530.480413958299</v>
      </c>
      <c r="C2348" s="1">
        <v>45530</v>
      </c>
      <c r="D2348" t="s">
        <v>9100</v>
      </c>
      <c r="E2348" t="s">
        <v>9101</v>
      </c>
      <c r="F2348" t="s">
        <v>664</v>
      </c>
      <c r="G2348">
        <v>78</v>
      </c>
      <c r="H2348" t="b">
        <v>0</v>
      </c>
      <c r="I2348" t="s">
        <v>9240</v>
      </c>
      <c r="J2348" t="s">
        <v>9159</v>
      </c>
      <c r="K2348" t="s">
        <v>7</v>
      </c>
      <c r="L2348" t="b">
        <v>0</v>
      </c>
      <c r="M2348" t="s">
        <v>12754</v>
      </c>
      <c r="N2348" t="b">
        <v>0</v>
      </c>
      <c r="O2348" t="b">
        <v>0</v>
      </c>
      <c r="P2348" t="b">
        <v>0</v>
      </c>
      <c r="Q2348" t="b">
        <v>1</v>
      </c>
      <c r="R2348" t="s">
        <v>12755</v>
      </c>
      <c r="S2348">
        <v>70</v>
      </c>
      <c r="T2348" t="b">
        <v>0</v>
      </c>
      <c r="V2348" t="s">
        <v>741</v>
      </c>
      <c r="W2348">
        <v>4</v>
      </c>
      <c r="X2348" s="11">
        <v>82</v>
      </c>
      <c r="Y2348">
        <v>1</v>
      </c>
      <c r="Z2348" s="46" cm="1">
        <f t="array" ref="Z2348">IF(V2348="NA",$AD$2,(INDEX($BL$4:$BL$73,MATCH(V2348&amp;W2348,$BK$4:$BK$73&amp;$BJ$4:$BJ$73,0))))</f>
        <v>1.1678733304575806E-2</v>
      </c>
      <c r="AA2348" s="46">
        <f t="shared" si="44"/>
        <v>1.0116787333045758</v>
      </c>
      <c r="AB2348" s="46"/>
    </row>
    <row r="2349" spans="1:28" x14ac:dyDescent="0.25">
      <c r="A2349">
        <v>8818</v>
      </c>
      <c r="B2349" s="1">
        <v>45530.480085798597</v>
      </c>
      <c r="C2349" s="1">
        <v>45530</v>
      </c>
      <c r="D2349" t="s">
        <v>9100</v>
      </c>
      <c r="E2349" t="s">
        <v>9101</v>
      </c>
      <c r="F2349" t="s">
        <v>664</v>
      </c>
      <c r="G2349">
        <v>77</v>
      </c>
      <c r="H2349" t="b">
        <v>0</v>
      </c>
      <c r="I2349" t="s">
        <v>9240</v>
      </c>
      <c r="J2349" t="s">
        <v>9159</v>
      </c>
      <c r="K2349" t="s">
        <v>7</v>
      </c>
      <c r="L2349" t="b">
        <v>0</v>
      </c>
      <c r="M2349" t="s">
        <v>12756</v>
      </c>
      <c r="N2349" t="b">
        <v>0</v>
      </c>
      <c r="O2349" t="b">
        <v>0</v>
      </c>
      <c r="P2349" t="b">
        <v>0</v>
      </c>
      <c r="Q2349" t="b">
        <v>1</v>
      </c>
      <c r="R2349" t="s">
        <v>12757</v>
      </c>
      <c r="S2349">
        <v>70</v>
      </c>
      <c r="T2349" t="b">
        <v>0</v>
      </c>
      <c r="V2349" t="s">
        <v>886</v>
      </c>
      <c r="W2349">
        <v>4</v>
      </c>
      <c r="X2349" s="11">
        <v>77</v>
      </c>
      <c r="Y2349">
        <v>1</v>
      </c>
      <c r="Z2349" s="46" cm="1">
        <f t="array" ref="Z2349">IF(V2349="NA",$AD$2,(INDEX($BL$4:$BL$73,MATCH(V2349&amp;W2349,$BK$4:$BK$73&amp;$BJ$4:$BJ$73,0))))</f>
        <v>1.0498615788681297E-2</v>
      </c>
      <c r="AA2349" s="46">
        <f t="shared" si="44"/>
        <v>1.0104986157886813</v>
      </c>
      <c r="AB2349" s="46"/>
    </row>
    <row r="2350" spans="1:28" x14ac:dyDescent="0.25">
      <c r="A2350">
        <v>8819</v>
      </c>
      <c r="B2350" s="1">
        <v>45530.479745879602</v>
      </c>
      <c r="C2350" s="1">
        <v>45530</v>
      </c>
      <c r="D2350" t="s">
        <v>9100</v>
      </c>
      <c r="E2350" t="s">
        <v>9101</v>
      </c>
      <c r="F2350" t="s">
        <v>664</v>
      </c>
      <c r="G2350">
        <v>79</v>
      </c>
      <c r="H2350" t="b">
        <v>0</v>
      </c>
      <c r="I2350" t="s">
        <v>9240</v>
      </c>
      <c r="J2350" t="s">
        <v>9159</v>
      </c>
      <c r="K2350" t="s">
        <v>7</v>
      </c>
      <c r="L2350" t="b">
        <v>0</v>
      </c>
      <c r="M2350" t="s">
        <v>12758</v>
      </c>
      <c r="N2350" t="b">
        <v>0</v>
      </c>
      <c r="O2350" t="b">
        <v>0</v>
      </c>
      <c r="P2350" t="b">
        <v>0</v>
      </c>
      <c r="Q2350" t="b">
        <v>1</v>
      </c>
      <c r="R2350" t="s">
        <v>12759</v>
      </c>
      <c r="S2350">
        <v>70</v>
      </c>
      <c r="T2350" t="b">
        <v>0</v>
      </c>
      <c r="V2350" t="s">
        <v>889</v>
      </c>
      <c r="W2350">
        <v>5</v>
      </c>
      <c r="X2350" s="11">
        <v>82</v>
      </c>
      <c r="Y2350">
        <v>1</v>
      </c>
      <c r="Z2350" s="46" cm="1">
        <f t="array" ref="Z2350">IF(V2350="NA",$AD$2,(INDEX($BL$4:$BL$73,MATCH(V2350&amp;W2350,$BK$4:$BK$73&amp;$BJ$4:$BJ$73,0))))</f>
        <v>4.1970782120221983E-2</v>
      </c>
      <c r="AA2350" s="46">
        <f t="shared" si="44"/>
        <v>1.041970782120222</v>
      </c>
      <c r="AB2350" s="46"/>
    </row>
    <row r="2351" spans="1:28" x14ac:dyDescent="0.25">
      <c r="A2351">
        <v>8820</v>
      </c>
      <c r="B2351" s="1">
        <v>45530.479356192103</v>
      </c>
      <c r="C2351" s="1">
        <v>45530</v>
      </c>
      <c r="D2351" t="s">
        <v>9100</v>
      </c>
      <c r="E2351" t="s">
        <v>9101</v>
      </c>
      <c r="F2351" t="s">
        <v>790</v>
      </c>
      <c r="G2351">
        <v>85</v>
      </c>
      <c r="H2351" t="b">
        <v>0</v>
      </c>
      <c r="I2351" t="s">
        <v>9240</v>
      </c>
      <c r="J2351" t="s">
        <v>9159</v>
      </c>
      <c r="K2351" t="s">
        <v>7</v>
      </c>
      <c r="L2351" t="b">
        <v>0</v>
      </c>
      <c r="M2351" t="s">
        <v>12760</v>
      </c>
      <c r="N2351" t="b">
        <v>0</v>
      </c>
      <c r="O2351" t="b">
        <v>0</v>
      </c>
      <c r="P2351" t="b">
        <v>0</v>
      </c>
      <c r="Q2351" t="b">
        <v>1</v>
      </c>
      <c r="R2351" t="s">
        <v>12761</v>
      </c>
      <c r="S2351">
        <v>70</v>
      </c>
      <c r="T2351" t="b">
        <v>0</v>
      </c>
      <c r="V2351" t="s">
        <v>658</v>
      </c>
      <c r="W2351">
        <v>4</v>
      </c>
      <c r="X2351" s="11">
        <v>87</v>
      </c>
      <c r="Y2351">
        <v>1</v>
      </c>
      <c r="Z2351" s="46" cm="1">
        <f t="array" ref="Z2351">IF(V2351="NA",$AD$2,(INDEX($BL$4:$BL$73,MATCH(V2351&amp;W2351,$BK$4:$BK$73&amp;$BJ$4:$BJ$73,0))))</f>
        <v>1.1678733304575896E-2</v>
      </c>
      <c r="AA2351" s="46">
        <f t="shared" si="44"/>
        <v>1.0116787333045758</v>
      </c>
      <c r="AB2351" s="46"/>
    </row>
    <row r="2352" spans="1:28" x14ac:dyDescent="0.25">
      <c r="A2352">
        <v>8821</v>
      </c>
      <c r="B2352" s="1">
        <v>45530.479006134301</v>
      </c>
      <c r="C2352" s="1">
        <v>45530</v>
      </c>
      <c r="D2352" t="s">
        <v>9100</v>
      </c>
      <c r="E2352" t="s">
        <v>9101</v>
      </c>
      <c r="F2352" t="s">
        <v>664</v>
      </c>
      <c r="G2352">
        <v>77</v>
      </c>
      <c r="H2352" t="b">
        <v>0</v>
      </c>
      <c r="I2352" t="s">
        <v>9240</v>
      </c>
      <c r="J2352" t="s">
        <v>9159</v>
      </c>
      <c r="K2352" t="s">
        <v>7</v>
      </c>
      <c r="L2352" t="b">
        <v>0</v>
      </c>
      <c r="M2352" t="s">
        <v>12762</v>
      </c>
      <c r="N2352" t="b">
        <v>0</v>
      </c>
      <c r="O2352" t="b">
        <v>0</v>
      </c>
      <c r="P2352" t="b">
        <v>0</v>
      </c>
      <c r="Q2352" t="b">
        <v>1</v>
      </c>
      <c r="R2352" t="s">
        <v>12763</v>
      </c>
      <c r="S2352">
        <v>70</v>
      </c>
      <c r="T2352" t="b">
        <v>0</v>
      </c>
      <c r="V2352" t="s">
        <v>8</v>
      </c>
      <c r="W2352" t="s">
        <v>8</v>
      </c>
      <c r="X2352" s="11">
        <v>77</v>
      </c>
      <c r="Y2352">
        <v>1</v>
      </c>
      <c r="Z2352" s="46" cm="1">
        <f t="array" ref="Z2352">IF(V2352="NA",$AD$2,(INDEX($BL$4:$BL$73,MATCH(V2352&amp;W2352,$BK$4:$BK$73&amp;$BJ$4:$BJ$73,0))))</f>
        <v>-4.0430703315750931E-2</v>
      </c>
      <c r="AA2352" s="46">
        <f t="shared" si="44"/>
        <v>0.95956929668424906</v>
      </c>
      <c r="AB2352" s="46"/>
    </row>
    <row r="2353" spans="1:28" x14ac:dyDescent="0.25">
      <c r="A2353">
        <v>8832</v>
      </c>
      <c r="B2353" s="1">
        <v>45530.475032129601</v>
      </c>
      <c r="C2353" s="1">
        <v>45530</v>
      </c>
      <c r="D2353" t="s">
        <v>9100</v>
      </c>
      <c r="E2353" t="s">
        <v>9101</v>
      </c>
      <c r="F2353" t="s">
        <v>790</v>
      </c>
      <c r="G2353">
        <v>82</v>
      </c>
      <c r="H2353" t="b">
        <v>0</v>
      </c>
      <c r="I2353" t="s">
        <v>9240</v>
      </c>
      <c r="J2353" t="s">
        <v>9159</v>
      </c>
      <c r="K2353" t="s">
        <v>7</v>
      </c>
      <c r="L2353" t="b">
        <v>0</v>
      </c>
      <c r="M2353" t="s">
        <v>6614</v>
      </c>
      <c r="N2353" t="b">
        <v>0</v>
      </c>
      <c r="O2353" t="b">
        <v>0</v>
      </c>
      <c r="P2353" t="b">
        <v>0</v>
      </c>
      <c r="Q2353" t="b">
        <v>1</v>
      </c>
      <c r="R2353" t="s">
        <v>2462</v>
      </c>
      <c r="S2353">
        <v>70</v>
      </c>
      <c r="T2353" t="b">
        <v>0</v>
      </c>
      <c r="V2353" t="s">
        <v>8</v>
      </c>
      <c r="W2353" t="s">
        <v>8</v>
      </c>
      <c r="X2353" s="11">
        <v>82</v>
      </c>
      <c r="Y2353">
        <v>1</v>
      </c>
      <c r="Z2353" s="46" cm="1">
        <f t="array" ref="Z2353">IF(V2353="NA",$AD$2,(INDEX($BL$4:$BL$73,MATCH(V2353&amp;W2353,$BK$4:$BK$73&amp;$BJ$4:$BJ$73,0))))</f>
        <v>-4.0430703315750931E-2</v>
      </c>
      <c r="AA2353" s="46">
        <f t="shared" si="44"/>
        <v>0.95956929668424906</v>
      </c>
      <c r="AB2353" s="46"/>
    </row>
    <row r="2354" spans="1:28" x14ac:dyDescent="0.25">
      <c r="A2354">
        <v>8833</v>
      </c>
      <c r="B2354" s="1">
        <v>45530.474733888899</v>
      </c>
      <c r="C2354" s="1">
        <v>45530</v>
      </c>
      <c r="D2354" t="s">
        <v>9100</v>
      </c>
      <c r="E2354" t="s">
        <v>9101</v>
      </c>
      <c r="F2354" t="s">
        <v>664</v>
      </c>
      <c r="G2354">
        <v>81</v>
      </c>
      <c r="H2354" t="b">
        <v>0</v>
      </c>
      <c r="I2354" t="s">
        <v>9240</v>
      </c>
      <c r="J2354" t="s">
        <v>9159</v>
      </c>
      <c r="K2354" t="s">
        <v>7</v>
      </c>
      <c r="L2354" t="b">
        <v>0</v>
      </c>
      <c r="M2354" t="s">
        <v>12764</v>
      </c>
      <c r="N2354" t="b">
        <v>0</v>
      </c>
      <c r="O2354" t="b">
        <v>0</v>
      </c>
      <c r="P2354" t="b">
        <v>0</v>
      </c>
      <c r="Q2354" t="b">
        <v>1</v>
      </c>
      <c r="R2354" t="s">
        <v>12765</v>
      </c>
      <c r="S2354">
        <v>70</v>
      </c>
      <c r="T2354" t="b">
        <v>0</v>
      </c>
      <c r="V2354" t="s">
        <v>886</v>
      </c>
      <c r="W2354">
        <v>5</v>
      </c>
      <c r="X2354" s="11">
        <v>82</v>
      </c>
      <c r="Y2354">
        <v>1</v>
      </c>
      <c r="Z2354" s="46" cm="1">
        <f t="array" ref="Z2354">IF(V2354="NA",$AD$2,(INDEX($BL$4:$BL$73,MATCH(V2354&amp;W2354,$BK$4:$BK$73&amp;$BJ$4:$BJ$73,0))))</f>
        <v>4.1970782120221983E-2</v>
      </c>
      <c r="AA2354" s="46">
        <f t="shared" si="44"/>
        <v>1.041970782120222</v>
      </c>
      <c r="AB2354" s="46"/>
    </row>
    <row r="2355" spans="1:28" x14ac:dyDescent="0.25">
      <c r="A2355">
        <v>8834</v>
      </c>
      <c r="B2355" s="1">
        <v>45530.474443472202</v>
      </c>
      <c r="C2355" s="1">
        <v>45530</v>
      </c>
      <c r="D2355" t="s">
        <v>9100</v>
      </c>
      <c r="E2355" t="s">
        <v>9101</v>
      </c>
      <c r="F2355" t="s">
        <v>664</v>
      </c>
      <c r="G2355">
        <v>78</v>
      </c>
      <c r="H2355" t="b">
        <v>0</v>
      </c>
      <c r="I2355" t="s">
        <v>9240</v>
      </c>
      <c r="J2355" t="s">
        <v>9159</v>
      </c>
      <c r="K2355" t="s">
        <v>7</v>
      </c>
      <c r="L2355" t="b">
        <v>0</v>
      </c>
      <c r="M2355" t="s">
        <v>12766</v>
      </c>
      <c r="N2355" t="b">
        <v>0</v>
      </c>
      <c r="O2355" t="b">
        <v>0</v>
      </c>
      <c r="P2355" t="b">
        <v>0</v>
      </c>
      <c r="Q2355" t="b">
        <v>1</v>
      </c>
      <c r="R2355" t="s">
        <v>12767</v>
      </c>
      <c r="S2355">
        <v>70</v>
      </c>
      <c r="T2355" t="b">
        <v>0</v>
      </c>
      <c r="V2355" t="s">
        <v>8</v>
      </c>
      <c r="W2355" t="s">
        <v>8</v>
      </c>
      <c r="X2355" s="11">
        <v>82</v>
      </c>
      <c r="Y2355">
        <v>1</v>
      </c>
      <c r="Z2355" s="46" cm="1">
        <f t="array" ref="Z2355">IF(V2355="NA",$AD$2,(INDEX($BL$4:$BL$73,MATCH(V2355&amp;W2355,$BK$4:$BK$73&amp;$BJ$4:$BJ$73,0))))</f>
        <v>-4.0430703315750931E-2</v>
      </c>
      <c r="AA2355" s="46">
        <f t="shared" si="44"/>
        <v>0.95956929668424906</v>
      </c>
      <c r="AB2355" s="46"/>
    </row>
    <row r="2356" spans="1:28" x14ac:dyDescent="0.25">
      <c r="A2356">
        <v>8835</v>
      </c>
      <c r="B2356" s="1">
        <v>45530.472803229197</v>
      </c>
      <c r="C2356" s="1">
        <v>45530</v>
      </c>
      <c r="D2356" t="s">
        <v>9100</v>
      </c>
      <c r="E2356" t="s">
        <v>9101</v>
      </c>
      <c r="F2356" t="s">
        <v>664</v>
      </c>
      <c r="G2356">
        <v>78</v>
      </c>
      <c r="H2356" t="b">
        <v>0</v>
      </c>
      <c r="I2356" t="s">
        <v>9240</v>
      </c>
      <c r="J2356" t="s">
        <v>9159</v>
      </c>
      <c r="K2356" t="s">
        <v>7</v>
      </c>
      <c r="L2356" t="b">
        <v>0</v>
      </c>
      <c r="M2356" t="s">
        <v>12768</v>
      </c>
      <c r="N2356" t="b">
        <v>0</v>
      </c>
      <c r="O2356" t="b">
        <v>0</v>
      </c>
      <c r="P2356" t="b">
        <v>0</v>
      </c>
      <c r="Q2356" t="b">
        <v>1</v>
      </c>
      <c r="R2356" t="s">
        <v>12769</v>
      </c>
      <c r="S2356">
        <v>70</v>
      </c>
      <c r="T2356" t="b">
        <v>0</v>
      </c>
      <c r="V2356" t="s">
        <v>658</v>
      </c>
      <c r="W2356">
        <v>5</v>
      </c>
      <c r="X2356" s="11">
        <v>82</v>
      </c>
      <c r="Y2356">
        <v>1</v>
      </c>
      <c r="Z2356" s="46" cm="1">
        <f t="array" ref="Z2356">IF(V2356="NA",$AD$2,(INDEX($BL$4:$BL$73,MATCH(V2356&amp;W2356,$BK$4:$BK$73&amp;$BJ$4:$BJ$73,0))))</f>
        <v>2.9563914871896181E-3</v>
      </c>
      <c r="AA2356" s="46">
        <f t="shared" si="44"/>
        <v>1.0029563914871895</v>
      </c>
      <c r="AB2356" s="46"/>
    </row>
    <row r="2357" spans="1:28" x14ac:dyDescent="0.25">
      <c r="A2357">
        <v>8842</v>
      </c>
      <c r="B2357" s="1">
        <v>45530.471227129601</v>
      </c>
      <c r="C2357" s="1">
        <v>45530</v>
      </c>
      <c r="D2357" t="s">
        <v>9100</v>
      </c>
      <c r="E2357" t="s">
        <v>9101</v>
      </c>
      <c r="F2357" t="s">
        <v>664</v>
      </c>
      <c r="G2357">
        <v>75</v>
      </c>
      <c r="H2357" t="b">
        <v>0</v>
      </c>
      <c r="I2357" t="s">
        <v>9240</v>
      </c>
      <c r="J2357" t="s">
        <v>9159</v>
      </c>
      <c r="K2357" t="s">
        <v>7</v>
      </c>
      <c r="L2357" t="b">
        <v>0</v>
      </c>
      <c r="M2357" t="s">
        <v>6613</v>
      </c>
      <c r="N2357" t="b">
        <v>0</v>
      </c>
      <c r="O2357" t="b">
        <v>0</v>
      </c>
      <c r="P2357" t="b">
        <v>0</v>
      </c>
      <c r="Q2357" t="b">
        <v>1</v>
      </c>
      <c r="R2357" t="s">
        <v>308</v>
      </c>
      <c r="S2357">
        <v>70</v>
      </c>
      <c r="T2357" t="b">
        <v>0</v>
      </c>
      <c r="V2357" t="s">
        <v>889</v>
      </c>
      <c r="W2357">
        <v>4</v>
      </c>
      <c r="X2357" s="11">
        <v>77</v>
      </c>
      <c r="Y2357">
        <v>1</v>
      </c>
      <c r="Z2357" s="46" cm="1">
        <f t="array" ref="Z2357">IF(V2357="NA",$AD$2,(INDEX($BL$4:$BL$73,MATCH(V2357&amp;W2357,$BK$4:$BK$73&amp;$BJ$4:$BJ$73,0))))</f>
        <v>1.0498615788681227E-2</v>
      </c>
      <c r="AA2357" s="46">
        <f t="shared" si="44"/>
        <v>1.0104986157886813</v>
      </c>
      <c r="AB2357" s="46"/>
    </row>
    <row r="2358" spans="1:28" x14ac:dyDescent="0.25">
      <c r="A2358">
        <v>8843</v>
      </c>
      <c r="B2358" s="1">
        <v>45530.470768530096</v>
      </c>
      <c r="C2358" s="1">
        <v>45530</v>
      </c>
      <c r="D2358" t="s">
        <v>9100</v>
      </c>
      <c r="E2358" t="s">
        <v>9101</v>
      </c>
      <c r="F2358" t="s">
        <v>790</v>
      </c>
      <c r="G2358">
        <v>90</v>
      </c>
      <c r="H2358" t="b">
        <v>0</v>
      </c>
      <c r="I2358" t="s">
        <v>9240</v>
      </c>
      <c r="J2358" t="s">
        <v>9159</v>
      </c>
      <c r="K2358" t="s">
        <v>7</v>
      </c>
      <c r="L2358" t="b">
        <v>0</v>
      </c>
      <c r="M2358" t="s">
        <v>12770</v>
      </c>
      <c r="N2358" t="b">
        <v>0</v>
      </c>
      <c r="O2358" t="b">
        <v>0</v>
      </c>
      <c r="P2358" t="b">
        <v>0</v>
      </c>
      <c r="Q2358" t="b">
        <v>1</v>
      </c>
      <c r="R2358" t="s">
        <v>12771</v>
      </c>
      <c r="S2358">
        <v>70</v>
      </c>
      <c r="T2358" t="b">
        <v>0</v>
      </c>
      <c r="V2358" t="s">
        <v>658</v>
      </c>
      <c r="W2358">
        <v>5</v>
      </c>
      <c r="X2358" s="11">
        <v>92</v>
      </c>
      <c r="Y2358">
        <v>1</v>
      </c>
      <c r="Z2358" s="46" cm="1">
        <f t="array" ref="Z2358">IF(V2358="NA",$AD$2,(INDEX($BL$4:$BL$73,MATCH(V2358&amp;W2358,$BK$4:$BK$73&amp;$BJ$4:$BJ$73,0))))</f>
        <v>2.9563914871896181E-3</v>
      </c>
      <c r="AA2358" s="46">
        <f t="shared" si="44"/>
        <v>1.0029563914871895</v>
      </c>
      <c r="AB2358" s="46"/>
    </row>
    <row r="2359" spans="1:28" x14ac:dyDescent="0.25">
      <c r="A2359">
        <v>8844</v>
      </c>
      <c r="B2359" s="1">
        <v>45530.470417615703</v>
      </c>
      <c r="C2359" s="1">
        <v>45530</v>
      </c>
      <c r="D2359" t="s">
        <v>9100</v>
      </c>
      <c r="E2359" t="s">
        <v>9101</v>
      </c>
      <c r="F2359" t="s">
        <v>664</v>
      </c>
      <c r="G2359">
        <v>88</v>
      </c>
      <c r="H2359" t="b">
        <v>0</v>
      </c>
      <c r="I2359" t="s">
        <v>9240</v>
      </c>
      <c r="J2359" t="s">
        <v>9159</v>
      </c>
      <c r="K2359" t="s">
        <v>7</v>
      </c>
      <c r="L2359" t="b">
        <v>0</v>
      </c>
      <c r="M2359" t="s">
        <v>12772</v>
      </c>
      <c r="N2359" t="b">
        <v>0</v>
      </c>
      <c r="O2359" t="b">
        <v>0</v>
      </c>
      <c r="P2359" t="b">
        <v>0</v>
      </c>
      <c r="Q2359" t="b">
        <v>1</v>
      </c>
      <c r="R2359" t="s">
        <v>12773</v>
      </c>
      <c r="S2359">
        <v>70</v>
      </c>
      <c r="T2359" t="b">
        <v>0</v>
      </c>
      <c r="V2359" t="s">
        <v>8</v>
      </c>
      <c r="W2359" t="s">
        <v>8</v>
      </c>
      <c r="X2359" s="11">
        <v>92</v>
      </c>
      <c r="Y2359">
        <v>1</v>
      </c>
      <c r="Z2359" s="46" cm="1">
        <f t="array" ref="Z2359">IF(V2359="NA",$AD$2,(INDEX($BL$4:$BL$73,MATCH(V2359&amp;W2359,$BK$4:$BK$73&amp;$BJ$4:$BJ$73,0))))</f>
        <v>-4.0430703315750931E-2</v>
      </c>
      <c r="AA2359" s="46">
        <f t="shared" si="44"/>
        <v>0.95956929668424906</v>
      </c>
      <c r="AB2359" s="46"/>
    </row>
    <row r="2360" spans="1:28" x14ac:dyDescent="0.25">
      <c r="A2360">
        <v>8845</v>
      </c>
      <c r="B2360" s="1">
        <v>45530.464248750002</v>
      </c>
      <c r="C2360" s="1">
        <v>45530</v>
      </c>
      <c r="D2360" t="s">
        <v>9100</v>
      </c>
      <c r="E2360" t="s">
        <v>9101</v>
      </c>
      <c r="F2360" t="s">
        <v>664</v>
      </c>
      <c r="G2360">
        <v>88</v>
      </c>
      <c r="H2360" t="b">
        <v>0</v>
      </c>
      <c r="I2360" t="s">
        <v>9240</v>
      </c>
      <c r="J2360" t="s">
        <v>9159</v>
      </c>
      <c r="K2360" t="s">
        <v>7</v>
      </c>
      <c r="L2360" t="b">
        <v>0</v>
      </c>
      <c r="M2360" t="s">
        <v>12774</v>
      </c>
      <c r="N2360" t="b">
        <v>0</v>
      </c>
      <c r="O2360" t="b">
        <v>0</v>
      </c>
      <c r="P2360" t="b">
        <v>0</v>
      </c>
      <c r="Q2360" t="b">
        <v>1</v>
      </c>
      <c r="R2360" t="s">
        <v>12775</v>
      </c>
      <c r="S2360">
        <v>70</v>
      </c>
      <c r="T2360" t="b">
        <v>0</v>
      </c>
      <c r="V2360" t="s">
        <v>658</v>
      </c>
      <c r="W2360">
        <v>5</v>
      </c>
      <c r="X2360" s="11">
        <v>92</v>
      </c>
      <c r="Y2360">
        <v>1</v>
      </c>
      <c r="Z2360" s="46" cm="1">
        <f t="array" ref="Z2360">IF(V2360="NA",$AD$2,(INDEX($BL$4:$BL$73,MATCH(V2360&amp;W2360,$BK$4:$BK$73&amp;$BJ$4:$BJ$73,0))))</f>
        <v>2.9563914871896181E-3</v>
      </c>
      <c r="AA2360" s="46">
        <f t="shared" si="44"/>
        <v>1.0029563914871895</v>
      </c>
      <c r="AB2360" s="46"/>
    </row>
    <row r="2361" spans="1:28" x14ac:dyDescent="0.25">
      <c r="A2361">
        <v>8847</v>
      </c>
      <c r="B2361" s="1">
        <v>45530.463689861099</v>
      </c>
      <c r="C2361" s="1">
        <v>45530</v>
      </c>
      <c r="D2361" t="s">
        <v>9100</v>
      </c>
      <c r="E2361" t="s">
        <v>9101</v>
      </c>
      <c r="F2361" t="s">
        <v>664</v>
      </c>
      <c r="G2361">
        <v>71</v>
      </c>
      <c r="H2361" t="b">
        <v>0</v>
      </c>
      <c r="I2361" t="s">
        <v>9240</v>
      </c>
      <c r="J2361" t="s">
        <v>9159</v>
      </c>
      <c r="K2361" t="s">
        <v>7</v>
      </c>
      <c r="L2361" t="b">
        <v>0</v>
      </c>
      <c r="M2361" t="s">
        <v>12776</v>
      </c>
      <c r="N2361" t="b">
        <v>0</v>
      </c>
      <c r="O2361" t="b">
        <v>0</v>
      </c>
      <c r="P2361" t="b">
        <v>0</v>
      </c>
      <c r="Q2361" t="b">
        <v>1</v>
      </c>
      <c r="R2361" t="s">
        <v>12777</v>
      </c>
      <c r="S2361">
        <v>70</v>
      </c>
      <c r="T2361" t="b">
        <v>0</v>
      </c>
      <c r="V2361" t="s">
        <v>892</v>
      </c>
      <c r="W2361">
        <v>4</v>
      </c>
      <c r="X2361" s="11">
        <v>72</v>
      </c>
      <c r="Y2361">
        <v>1</v>
      </c>
      <c r="Z2361" s="46" cm="1">
        <f t="array" ref="Z2361">IF(V2361="NA",$AD$2,(INDEX($BL$4:$BL$73,MATCH(V2361&amp;W2361,$BK$4:$BK$73&amp;$BJ$4:$BJ$73,0))))</f>
        <v>1.0498615788681274E-2</v>
      </c>
      <c r="AA2361" s="46">
        <f t="shared" si="44"/>
        <v>1.0104986157886813</v>
      </c>
      <c r="AB2361" s="46"/>
    </row>
    <row r="2362" spans="1:28" x14ac:dyDescent="0.25">
      <c r="A2362">
        <v>8848</v>
      </c>
      <c r="B2362" s="1">
        <v>45530.463387511598</v>
      </c>
      <c r="C2362" s="1">
        <v>45530</v>
      </c>
      <c r="D2362" t="s">
        <v>9100</v>
      </c>
      <c r="E2362" t="s">
        <v>9101</v>
      </c>
      <c r="F2362" t="s">
        <v>790</v>
      </c>
      <c r="G2362">
        <v>76</v>
      </c>
      <c r="H2362" t="b">
        <v>0</v>
      </c>
      <c r="I2362" t="s">
        <v>9240</v>
      </c>
      <c r="J2362" t="s">
        <v>9159</v>
      </c>
      <c r="K2362" t="s">
        <v>7</v>
      </c>
      <c r="L2362" t="b">
        <v>0</v>
      </c>
      <c r="M2362" t="s">
        <v>12778</v>
      </c>
      <c r="N2362" t="b">
        <v>0</v>
      </c>
      <c r="O2362" t="b">
        <v>0</v>
      </c>
      <c r="P2362" t="b">
        <v>0</v>
      </c>
      <c r="Q2362" t="b">
        <v>1</v>
      </c>
      <c r="R2362" t="s">
        <v>12779</v>
      </c>
      <c r="S2362">
        <v>70</v>
      </c>
      <c r="T2362" t="b">
        <v>0</v>
      </c>
      <c r="V2362" t="s">
        <v>743</v>
      </c>
      <c r="W2362">
        <v>5</v>
      </c>
      <c r="X2362" s="11">
        <v>77</v>
      </c>
      <c r="Y2362">
        <v>1</v>
      </c>
      <c r="Z2362" s="46" cm="1">
        <f t="array" ref="Z2362">IF(V2362="NA",$AD$2,(INDEX($BL$4:$BL$73,MATCH(V2362&amp;W2362,$BK$4:$BK$73&amp;$BJ$4:$BJ$73,0))))</f>
        <v>2.9563914871898098E-3</v>
      </c>
      <c r="AA2362" s="46">
        <f t="shared" si="44"/>
        <v>1.0029563914871897</v>
      </c>
      <c r="AB2362" s="46"/>
    </row>
    <row r="2363" spans="1:28" x14ac:dyDescent="0.25">
      <c r="A2363">
        <v>8849</v>
      </c>
      <c r="B2363" s="1">
        <v>45530.462968379601</v>
      </c>
      <c r="C2363" s="1">
        <v>45530</v>
      </c>
      <c r="D2363" t="s">
        <v>9100</v>
      </c>
      <c r="E2363" t="s">
        <v>9101</v>
      </c>
      <c r="F2363" t="s">
        <v>664</v>
      </c>
      <c r="G2363">
        <v>89</v>
      </c>
      <c r="H2363" t="b">
        <v>0</v>
      </c>
      <c r="I2363" t="s">
        <v>9240</v>
      </c>
      <c r="J2363" t="s">
        <v>9103</v>
      </c>
      <c r="K2363" t="s">
        <v>7</v>
      </c>
      <c r="L2363" t="b">
        <v>0</v>
      </c>
      <c r="M2363" t="s">
        <v>12780</v>
      </c>
      <c r="N2363" t="b">
        <v>0</v>
      </c>
      <c r="O2363" t="b">
        <v>0</v>
      </c>
      <c r="P2363" t="b">
        <v>0</v>
      </c>
      <c r="Q2363" t="b">
        <v>1</v>
      </c>
      <c r="R2363" t="s">
        <v>12781</v>
      </c>
      <c r="S2363">
        <v>70</v>
      </c>
      <c r="T2363" t="b">
        <v>0</v>
      </c>
      <c r="V2363" t="s">
        <v>741</v>
      </c>
      <c r="W2363">
        <v>5</v>
      </c>
      <c r="X2363" s="11">
        <v>92</v>
      </c>
      <c r="Y2363">
        <v>1</v>
      </c>
      <c r="Z2363" s="46" cm="1">
        <f t="array" ref="Z2363">IF(V2363="NA",$AD$2,(INDEX($BL$4:$BL$73,MATCH(V2363&amp;W2363,$BK$4:$BK$73&amp;$BJ$4:$BJ$73,0))))</f>
        <v>2.9563914871896368E-3</v>
      </c>
      <c r="AA2363" s="46">
        <f t="shared" si="44"/>
        <v>1.0029563914871897</v>
      </c>
      <c r="AB2363" s="46"/>
    </row>
    <row r="2364" spans="1:28" x14ac:dyDescent="0.25">
      <c r="A2364">
        <v>8850</v>
      </c>
      <c r="B2364" s="1">
        <v>45530.462653645802</v>
      </c>
      <c r="C2364" s="1">
        <v>45530</v>
      </c>
      <c r="D2364" t="s">
        <v>9100</v>
      </c>
      <c r="E2364" t="s">
        <v>9101</v>
      </c>
      <c r="F2364" t="s">
        <v>790</v>
      </c>
      <c r="G2364">
        <v>77</v>
      </c>
      <c r="H2364" t="b">
        <v>0</v>
      </c>
      <c r="I2364" t="s">
        <v>9240</v>
      </c>
      <c r="J2364" t="s">
        <v>9103</v>
      </c>
      <c r="K2364" t="s">
        <v>7</v>
      </c>
      <c r="L2364" t="b">
        <v>0</v>
      </c>
      <c r="M2364" t="s">
        <v>12782</v>
      </c>
      <c r="N2364" t="b">
        <v>0</v>
      </c>
      <c r="O2364" t="b">
        <v>0</v>
      </c>
      <c r="P2364" t="b">
        <v>0</v>
      </c>
      <c r="Q2364" t="b">
        <v>1</v>
      </c>
      <c r="R2364" t="s">
        <v>12783</v>
      </c>
      <c r="S2364">
        <v>70</v>
      </c>
      <c r="T2364" t="b">
        <v>0</v>
      </c>
      <c r="V2364" t="s">
        <v>892</v>
      </c>
      <c r="W2364">
        <v>4</v>
      </c>
      <c r="X2364" s="11">
        <v>77</v>
      </c>
      <c r="Y2364">
        <v>1</v>
      </c>
      <c r="Z2364" s="46" cm="1">
        <f t="array" ref="Z2364">IF(V2364="NA",$AD$2,(INDEX($BL$4:$BL$73,MATCH(V2364&amp;W2364,$BK$4:$BK$73&amp;$BJ$4:$BJ$73,0))))</f>
        <v>1.0498615788681274E-2</v>
      </c>
      <c r="AA2364" s="46">
        <f t="shared" si="44"/>
        <v>1.0104986157886813</v>
      </c>
      <c r="AB2364" s="46"/>
    </row>
    <row r="2365" spans="1:28" x14ac:dyDescent="0.25">
      <c r="A2365">
        <v>8851</v>
      </c>
      <c r="B2365" s="1">
        <v>45530.462343391198</v>
      </c>
      <c r="C2365" s="1">
        <v>45530</v>
      </c>
      <c r="D2365" t="s">
        <v>9100</v>
      </c>
      <c r="E2365" t="s">
        <v>9101</v>
      </c>
      <c r="F2365" t="s">
        <v>664</v>
      </c>
      <c r="G2365">
        <v>78</v>
      </c>
      <c r="H2365" t="b">
        <v>0</v>
      </c>
      <c r="I2365" t="s">
        <v>9240</v>
      </c>
      <c r="J2365" t="s">
        <v>9103</v>
      </c>
      <c r="K2365" t="s">
        <v>7</v>
      </c>
      <c r="L2365" t="b">
        <v>0</v>
      </c>
      <c r="M2365" t="s">
        <v>12784</v>
      </c>
      <c r="N2365" t="b">
        <v>0</v>
      </c>
      <c r="O2365" t="b">
        <v>0</v>
      </c>
      <c r="P2365" t="b">
        <v>0</v>
      </c>
      <c r="Q2365" t="b">
        <v>1</v>
      </c>
      <c r="R2365" t="s">
        <v>12785</v>
      </c>
      <c r="S2365">
        <v>70</v>
      </c>
      <c r="T2365" t="b">
        <v>0</v>
      </c>
      <c r="V2365" t="s">
        <v>658</v>
      </c>
      <c r="W2365">
        <v>5</v>
      </c>
      <c r="X2365" s="11">
        <v>82</v>
      </c>
      <c r="Y2365">
        <v>1</v>
      </c>
      <c r="Z2365" s="46" cm="1">
        <f t="array" ref="Z2365">IF(V2365="NA",$AD$2,(INDEX($BL$4:$BL$73,MATCH(V2365&amp;W2365,$BK$4:$BK$73&amp;$BJ$4:$BJ$73,0))))</f>
        <v>2.9563914871896181E-3</v>
      </c>
      <c r="AA2365" s="46">
        <f t="shared" si="44"/>
        <v>1.0029563914871895</v>
      </c>
      <c r="AB2365" s="46"/>
    </row>
    <row r="2366" spans="1:28" x14ac:dyDescent="0.25">
      <c r="A2366">
        <v>8852</v>
      </c>
      <c r="B2366" s="1">
        <v>45530.462034722201</v>
      </c>
      <c r="C2366" s="1">
        <v>45530</v>
      </c>
      <c r="D2366" t="s">
        <v>9100</v>
      </c>
      <c r="E2366" t="s">
        <v>9101</v>
      </c>
      <c r="F2366" t="s">
        <v>790</v>
      </c>
      <c r="G2366">
        <v>73</v>
      </c>
      <c r="H2366" t="b">
        <v>0</v>
      </c>
      <c r="I2366" t="s">
        <v>9240</v>
      </c>
      <c r="J2366" t="s">
        <v>9103</v>
      </c>
      <c r="K2366" t="s">
        <v>7</v>
      </c>
      <c r="L2366" t="b">
        <v>0</v>
      </c>
      <c r="M2366" t="s">
        <v>6612</v>
      </c>
      <c r="N2366" t="b">
        <v>0</v>
      </c>
      <c r="O2366" t="b">
        <v>0</v>
      </c>
      <c r="P2366" t="b">
        <v>0</v>
      </c>
      <c r="Q2366" t="b">
        <v>1</v>
      </c>
      <c r="R2366" t="s">
        <v>2459</v>
      </c>
      <c r="S2366">
        <v>70</v>
      </c>
      <c r="T2366" t="b">
        <v>0</v>
      </c>
      <c r="V2366" t="s">
        <v>888</v>
      </c>
      <c r="W2366">
        <v>5</v>
      </c>
      <c r="X2366" s="11">
        <v>77</v>
      </c>
      <c r="Y2366">
        <v>1</v>
      </c>
      <c r="Z2366" s="46" cm="1">
        <f t="array" ref="Z2366">IF(V2366="NA",$AD$2,(INDEX($BL$4:$BL$73,MATCH(V2366&amp;W2366,$BK$4:$BK$73&amp;$BJ$4:$BJ$73,0))))</f>
        <v>4.1970782120221983E-2</v>
      </c>
      <c r="AA2366" s="46">
        <f t="shared" si="44"/>
        <v>1.041970782120222</v>
      </c>
      <c r="AB2366" s="46"/>
    </row>
    <row r="2367" spans="1:28" x14ac:dyDescent="0.25">
      <c r="A2367">
        <v>8853</v>
      </c>
      <c r="B2367" s="1">
        <v>45530.461706608803</v>
      </c>
      <c r="C2367" s="1">
        <v>45530</v>
      </c>
      <c r="D2367" t="s">
        <v>9100</v>
      </c>
      <c r="E2367" t="s">
        <v>9101</v>
      </c>
      <c r="F2367" t="s">
        <v>790</v>
      </c>
      <c r="G2367">
        <v>85</v>
      </c>
      <c r="H2367" t="b">
        <v>0</v>
      </c>
      <c r="I2367" t="s">
        <v>9240</v>
      </c>
      <c r="J2367" t="s">
        <v>9103</v>
      </c>
      <c r="K2367" t="s">
        <v>7</v>
      </c>
      <c r="L2367" t="b">
        <v>0</v>
      </c>
      <c r="M2367" t="s">
        <v>12786</v>
      </c>
      <c r="N2367" t="b">
        <v>0</v>
      </c>
      <c r="O2367" t="b">
        <v>0</v>
      </c>
      <c r="P2367" t="b">
        <v>0</v>
      </c>
      <c r="Q2367" t="b">
        <v>1</v>
      </c>
      <c r="R2367" t="s">
        <v>12787</v>
      </c>
      <c r="S2367">
        <v>70</v>
      </c>
      <c r="T2367" t="b">
        <v>0</v>
      </c>
      <c r="V2367" t="s">
        <v>8</v>
      </c>
      <c r="W2367" t="s">
        <v>8</v>
      </c>
      <c r="X2367" s="11">
        <v>87</v>
      </c>
      <c r="Y2367">
        <v>1</v>
      </c>
      <c r="Z2367" s="46" cm="1">
        <f t="array" ref="Z2367">IF(V2367="NA",$AD$2,(INDEX($BL$4:$BL$73,MATCH(V2367&amp;W2367,$BK$4:$BK$73&amp;$BJ$4:$BJ$73,0))))</f>
        <v>-4.0430703315750931E-2</v>
      </c>
      <c r="AA2367" s="46">
        <f t="shared" si="44"/>
        <v>0.95956929668424906</v>
      </c>
      <c r="AB2367" s="46"/>
    </row>
    <row r="2368" spans="1:28" x14ac:dyDescent="0.25">
      <c r="A2368">
        <v>8855</v>
      </c>
      <c r="B2368" s="1">
        <v>45530.459643854199</v>
      </c>
      <c r="C2368" s="1">
        <v>45530</v>
      </c>
      <c r="D2368" t="s">
        <v>9100</v>
      </c>
      <c r="E2368" t="s">
        <v>9101</v>
      </c>
      <c r="F2368" t="s">
        <v>664</v>
      </c>
      <c r="G2368">
        <v>80</v>
      </c>
      <c r="H2368" t="b">
        <v>0</v>
      </c>
      <c r="I2368" t="s">
        <v>9240</v>
      </c>
      <c r="J2368" t="s">
        <v>9103</v>
      </c>
      <c r="K2368" t="s">
        <v>7</v>
      </c>
      <c r="L2368" t="b">
        <v>0</v>
      </c>
      <c r="M2368" t="s">
        <v>12788</v>
      </c>
      <c r="N2368" t="b">
        <v>0</v>
      </c>
      <c r="O2368" t="b">
        <v>0</v>
      </c>
      <c r="P2368" t="b">
        <v>0</v>
      </c>
      <c r="Q2368" t="b">
        <v>1</v>
      </c>
      <c r="R2368" t="s">
        <v>12789</v>
      </c>
      <c r="S2368">
        <v>70</v>
      </c>
      <c r="T2368" t="b">
        <v>0</v>
      </c>
      <c r="V2368" t="s">
        <v>8</v>
      </c>
      <c r="W2368" t="s">
        <v>8</v>
      </c>
      <c r="X2368" s="11">
        <v>82</v>
      </c>
      <c r="Y2368">
        <v>1</v>
      </c>
      <c r="Z2368" s="46" cm="1">
        <f t="array" ref="Z2368">IF(V2368="NA",$AD$2,(INDEX($BL$4:$BL$73,MATCH(V2368&amp;W2368,$BK$4:$BK$73&amp;$BJ$4:$BJ$73,0))))</f>
        <v>-4.0430703315750931E-2</v>
      </c>
      <c r="AA2368" s="46">
        <f t="shared" si="44"/>
        <v>0.95956929668424906</v>
      </c>
      <c r="AB2368" s="46"/>
    </row>
    <row r="2369" spans="1:28" x14ac:dyDescent="0.25">
      <c r="A2369">
        <v>8857</v>
      </c>
      <c r="B2369" s="1">
        <v>45530.458953796297</v>
      </c>
      <c r="C2369" s="1">
        <v>45530</v>
      </c>
      <c r="D2369" t="s">
        <v>9100</v>
      </c>
      <c r="E2369" t="s">
        <v>9101</v>
      </c>
      <c r="F2369" t="s">
        <v>790</v>
      </c>
      <c r="G2369">
        <v>89</v>
      </c>
      <c r="H2369" t="b">
        <v>0</v>
      </c>
      <c r="I2369" t="s">
        <v>9240</v>
      </c>
      <c r="J2369" t="s">
        <v>9103</v>
      </c>
      <c r="K2369" t="s">
        <v>7</v>
      </c>
      <c r="L2369" t="b">
        <v>0</v>
      </c>
      <c r="M2369" t="s">
        <v>12790</v>
      </c>
      <c r="N2369" t="b">
        <v>0</v>
      </c>
      <c r="O2369" t="b">
        <v>0</v>
      </c>
      <c r="P2369" t="b">
        <v>0</v>
      </c>
      <c r="Q2369" t="b">
        <v>1</v>
      </c>
      <c r="R2369" t="s">
        <v>12791</v>
      </c>
      <c r="S2369">
        <v>70</v>
      </c>
      <c r="T2369" t="b">
        <v>0</v>
      </c>
      <c r="V2369" t="s">
        <v>658</v>
      </c>
      <c r="W2369">
        <v>5</v>
      </c>
      <c r="X2369" s="11">
        <v>92</v>
      </c>
      <c r="Y2369">
        <v>1</v>
      </c>
      <c r="Z2369" s="46" cm="1">
        <f t="array" ref="Z2369">IF(V2369="NA",$AD$2,(INDEX($BL$4:$BL$73,MATCH(V2369&amp;W2369,$BK$4:$BK$73&amp;$BJ$4:$BJ$73,0))))</f>
        <v>2.9563914871896181E-3</v>
      </c>
      <c r="AA2369" s="46">
        <f t="shared" si="44"/>
        <v>1.0029563914871895</v>
      </c>
      <c r="AB2369" s="46"/>
    </row>
    <row r="2370" spans="1:28" x14ac:dyDescent="0.25">
      <c r="A2370">
        <v>8858</v>
      </c>
      <c r="B2370" s="1">
        <v>45530.458562419</v>
      </c>
      <c r="C2370" s="1">
        <v>45530</v>
      </c>
      <c r="D2370" t="s">
        <v>9100</v>
      </c>
      <c r="E2370" t="s">
        <v>9101</v>
      </c>
      <c r="F2370" t="s">
        <v>664</v>
      </c>
      <c r="G2370">
        <v>78</v>
      </c>
      <c r="H2370" t="b">
        <v>0</v>
      </c>
      <c r="I2370" t="s">
        <v>9240</v>
      </c>
      <c r="J2370" t="s">
        <v>9103</v>
      </c>
      <c r="K2370" t="s">
        <v>7</v>
      </c>
      <c r="L2370" t="b">
        <v>0</v>
      </c>
      <c r="M2370" t="s">
        <v>12792</v>
      </c>
      <c r="N2370" t="b">
        <v>0</v>
      </c>
      <c r="O2370" t="b">
        <v>0</v>
      </c>
      <c r="P2370" t="b">
        <v>0</v>
      </c>
      <c r="Q2370" t="b">
        <v>1</v>
      </c>
      <c r="R2370" t="s">
        <v>12793</v>
      </c>
      <c r="S2370">
        <v>70</v>
      </c>
      <c r="T2370" t="b">
        <v>0</v>
      </c>
      <c r="V2370" t="s">
        <v>889</v>
      </c>
      <c r="W2370">
        <v>4</v>
      </c>
      <c r="X2370" s="11">
        <v>82</v>
      </c>
      <c r="Y2370">
        <v>1</v>
      </c>
      <c r="Z2370" s="46" cm="1">
        <f t="array" ref="Z2370">IF(V2370="NA",$AD$2,(INDEX($BL$4:$BL$73,MATCH(V2370&amp;W2370,$BK$4:$BK$73&amp;$BJ$4:$BJ$73,0))))</f>
        <v>1.0498615788681227E-2</v>
      </c>
      <c r="AA2370" s="46">
        <f t="shared" si="44"/>
        <v>1.0104986157886813</v>
      </c>
      <c r="AB2370" s="46"/>
    </row>
    <row r="2371" spans="1:28" x14ac:dyDescent="0.25">
      <c r="A2371">
        <v>8859</v>
      </c>
      <c r="B2371" s="1">
        <v>45530.458218541702</v>
      </c>
      <c r="C2371" s="1">
        <v>45530</v>
      </c>
      <c r="D2371" t="s">
        <v>9100</v>
      </c>
      <c r="E2371" t="s">
        <v>9101</v>
      </c>
      <c r="F2371" t="s">
        <v>790</v>
      </c>
      <c r="G2371">
        <v>80</v>
      </c>
      <c r="H2371" t="b">
        <v>0</v>
      </c>
      <c r="I2371" t="s">
        <v>9240</v>
      </c>
      <c r="J2371" t="s">
        <v>9103</v>
      </c>
      <c r="K2371" t="s">
        <v>7</v>
      </c>
      <c r="L2371" t="b">
        <v>0</v>
      </c>
      <c r="M2371" t="s">
        <v>12794</v>
      </c>
      <c r="N2371" t="b">
        <v>0</v>
      </c>
      <c r="O2371" t="b">
        <v>0</v>
      </c>
      <c r="P2371" t="b">
        <v>0</v>
      </c>
      <c r="Q2371" t="b">
        <v>1</v>
      </c>
      <c r="R2371" t="s">
        <v>12795</v>
      </c>
      <c r="S2371">
        <v>70</v>
      </c>
      <c r="T2371" t="b">
        <v>0</v>
      </c>
      <c r="V2371" t="s">
        <v>8</v>
      </c>
      <c r="W2371" t="s">
        <v>8</v>
      </c>
      <c r="X2371" s="11">
        <v>82</v>
      </c>
      <c r="Y2371">
        <v>1</v>
      </c>
      <c r="Z2371" s="46" cm="1">
        <f t="array" ref="Z2371">IF(V2371="NA",$AD$2,(INDEX($BL$4:$BL$73,MATCH(V2371&amp;W2371,$BK$4:$BK$73&amp;$BJ$4:$BJ$73,0))))</f>
        <v>-4.0430703315750931E-2</v>
      </c>
      <c r="AA2371" s="46">
        <f t="shared" si="44"/>
        <v>0.95956929668424906</v>
      </c>
      <c r="AB2371" s="46"/>
    </row>
    <row r="2372" spans="1:28" x14ac:dyDescent="0.25">
      <c r="A2372">
        <v>8860</v>
      </c>
      <c r="B2372" s="1">
        <v>45530.457878402798</v>
      </c>
      <c r="C2372" s="1">
        <v>45530</v>
      </c>
      <c r="D2372" t="s">
        <v>9100</v>
      </c>
      <c r="E2372" t="s">
        <v>9101</v>
      </c>
      <c r="F2372" t="s">
        <v>790</v>
      </c>
      <c r="G2372">
        <v>87</v>
      </c>
      <c r="H2372" t="b">
        <v>0</v>
      </c>
      <c r="I2372" t="s">
        <v>9240</v>
      </c>
      <c r="J2372" t="s">
        <v>9103</v>
      </c>
      <c r="K2372" t="s">
        <v>7</v>
      </c>
      <c r="L2372" t="b">
        <v>0</v>
      </c>
      <c r="M2372" t="s">
        <v>12796</v>
      </c>
      <c r="N2372" t="b">
        <v>0</v>
      </c>
      <c r="O2372" t="b">
        <v>0</v>
      </c>
      <c r="P2372" t="b">
        <v>0</v>
      </c>
      <c r="Q2372" t="b">
        <v>1</v>
      </c>
      <c r="R2372" t="s">
        <v>12797</v>
      </c>
      <c r="S2372">
        <v>70</v>
      </c>
      <c r="T2372" t="b">
        <v>0</v>
      </c>
      <c r="V2372" t="s">
        <v>8</v>
      </c>
      <c r="W2372" t="s">
        <v>8</v>
      </c>
      <c r="X2372" s="11">
        <v>87</v>
      </c>
      <c r="Y2372">
        <v>1</v>
      </c>
      <c r="Z2372" s="46" cm="1">
        <f t="array" ref="Z2372">IF(V2372="NA",$AD$2,(INDEX($BL$4:$BL$73,MATCH(V2372&amp;W2372,$BK$4:$BK$73&amp;$BJ$4:$BJ$73,0))))</f>
        <v>-4.0430703315750931E-2</v>
      </c>
      <c r="AA2372" s="46">
        <f t="shared" ref="AA2372:AA2435" si="45">Y2372+Z2372</f>
        <v>0.95956929668424906</v>
      </c>
      <c r="AB2372" s="46"/>
    </row>
    <row r="2373" spans="1:28" x14ac:dyDescent="0.25">
      <c r="A2373">
        <v>8861</v>
      </c>
      <c r="B2373" s="1">
        <v>45530.457559861097</v>
      </c>
      <c r="C2373" s="1">
        <v>45530</v>
      </c>
      <c r="D2373" t="s">
        <v>9100</v>
      </c>
      <c r="E2373" t="s">
        <v>9101</v>
      </c>
      <c r="F2373" t="s">
        <v>790</v>
      </c>
      <c r="G2373">
        <v>86</v>
      </c>
      <c r="H2373" t="b">
        <v>0</v>
      </c>
      <c r="I2373" t="s">
        <v>9240</v>
      </c>
      <c r="J2373" t="s">
        <v>9103</v>
      </c>
      <c r="K2373" t="s">
        <v>7</v>
      </c>
      <c r="L2373" t="b">
        <v>0</v>
      </c>
      <c r="M2373" t="s">
        <v>12798</v>
      </c>
      <c r="N2373" t="b">
        <v>0</v>
      </c>
      <c r="O2373" t="b">
        <v>0</v>
      </c>
      <c r="P2373" t="b">
        <v>0</v>
      </c>
      <c r="Q2373" t="b">
        <v>1</v>
      </c>
      <c r="R2373" t="s">
        <v>12799</v>
      </c>
      <c r="S2373">
        <v>70</v>
      </c>
      <c r="T2373" t="b">
        <v>0</v>
      </c>
      <c r="V2373" t="s">
        <v>892</v>
      </c>
      <c r="W2373">
        <v>4</v>
      </c>
      <c r="X2373" s="11">
        <v>87</v>
      </c>
      <c r="Y2373">
        <v>1</v>
      </c>
      <c r="Z2373" s="46" cm="1">
        <f t="array" ref="Z2373">IF(V2373="NA",$AD$2,(INDEX($BL$4:$BL$73,MATCH(V2373&amp;W2373,$BK$4:$BK$73&amp;$BJ$4:$BJ$73,0))))</f>
        <v>1.0498615788681274E-2</v>
      </c>
      <c r="AA2373" s="46">
        <f t="shared" si="45"/>
        <v>1.0104986157886813</v>
      </c>
      <c r="AB2373" s="46"/>
    </row>
    <row r="2374" spans="1:28" x14ac:dyDescent="0.25">
      <c r="A2374">
        <v>8868</v>
      </c>
      <c r="B2374" s="1">
        <v>45530.454072222201</v>
      </c>
      <c r="C2374" s="1">
        <v>45530</v>
      </c>
      <c r="D2374" t="s">
        <v>9100</v>
      </c>
      <c r="E2374" t="s">
        <v>9101</v>
      </c>
      <c r="F2374" t="s">
        <v>664</v>
      </c>
      <c r="G2374">
        <v>74</v>
      </c>
      <c r="H2374" t="b">
        <v>0</v>
      </c>
      <c r="I2374" t="s">
        <v>9240</v>
      </c>
      <c r="J2374" t="s">
        <v>9103</v>
      </c>
      <c r="K2374" t="s">
        <v>7</v>
      </c>
      <c r="L2374" t="b">
        <v>0</v>
      </c>
      <c r="M2374" t="s">
        <v>12800</v>
      </c>
      <c r="N2374" t="b">
        <v>0</v>
      </c>
      <c r="O2374" t="b">
        <v>0</v>
      </c>
      <c r="P2374" t="b">
        <v>0</v>
      </c>
      <c r="Q2374" t="b">
        <v>1</v>
      </c>
      <c r="R2374" t="s">
        <v>12801</v>
      </c>
      <c r="S2374">
        <v>70</v>
      </c>
      <c r="T2374" t="b">
        <v>0</v>
      </c>
      <c r="V2374" t="s">
        <v>889</v>
      </c>
      <c r="W2374">
        <v>3</v>
      </c>
      <c r="X2374" s="11">
        <v>77</v>
      </c>
      <c r="Y2374">
        <v>1</v>
      </c>
      <c r="Z2374" s="46" cm="1">
        <f t="array" ref="Z2374">IF(V2374="NA",$AD$2,(INDEX($BL$4:$BL$73,MATCH(V2374&amp;W2374,$BK$4:$BK$73&amp;$BJ$4:$BJ$73,0))))</f>
        <v>1.8952516812716581E-2</v>
      </c>
      <c r="AA2374" s="46">
        <f t="shared" si="45"/>
        <v>1.0189525168127165</v>
      </c>
      <c r="AB2374" s="46"/>
    </row>
    <row r="2375" spans="1:28" x14ac:dyDescent="0.25">
      <c r="A2375">
        <v>8871</v>
      </c>
      <c r="B2375" s="1">
        <v>45530.4532694792</v>
      </c>
      <c r="C2375" s="1">
        <v>45530</v>
      </c>
      <c r="D2375" t="s">
        <v>9100</v>
      </c>
      <c r="E2375" t="s">
        <v>9101</v>
      </c>
      <c r="F2375" t="s">
        <v>664</v>
      </c>
      <c r="G2375">
        <v>75</v>
      </c>
      <c r="H2375" t="b">
        <v>0</v>
      </c>
      <c r="I2375" t="s">
        <v>9240</v>
      </c>
      <c r="J2375" t="s">
        <v>9103</v>
      </c>
      <c r="K2375" t="s">
        <v>7</v>
      </c>
      <c r="L2375" t="b">
        <v>0</v>
      </c>
      <c r="M2375" t="s">
        <v>12802</v>
      </c>
      <c r="N2375" t="b">
        <v>0</v>
      </c>
      <c r="O2375" t="b">
        <v>0</v>
      </c>
      <c r="P2375" t="b">
        <v>0</v>
      </c>
      <c r="Q2375" t="b">
        <v>1</v>
      </c>
      <c r="R2375" t="s">
        <v>12803</v>
      </c>
      <c r="S2375">
        <v>70</v>
      </c>
      <c r="T2375" t="b">
        <v>0</v>
      </c>
      <c r="V2375" t="s">
        <v>886</v>
      </c>
      <c r="W2375">
        <v>4</v>
      </c>
      <c r="X2375" s="11">
        <v>77</v>
      </c>
      <c r="Y2375">
        <v>1</v>
      </c>
      <c r="Z2375" s="46" cm="1">
        <f t="array" ref="Z2375">IF(V2375="NA",$AD$2,(INDEX($BL$4:$BL$73,MATCH(V2375&amp;W2375,$BK$4:$BK$73&amp;$BJ$4:$BJ$73,0))))</f>
        <v>1.0498615788681297E-2</v>
      </c>
      <c r="AA2375" s="46">
        <f t="shared" si="45"/>
        <v>1.0104986157886813</v>
      </c>
      <c r="AB2375" s="46"/>
    </row>
    <row r="2376" spans="1:28" x14ac:dyDescent="0.25">
      <c r="A2376">
        <v>8872</v>
      </c>
      <c r="B2376" s="1">
        <v>45530.451676620403</v>
      </c>
      <c r="C2376" s="1">
        <v>45530</v>
      </c>
      <c r="D2376" t="s">
        <v>9100</v>
      </c>
      <c r="E2376" t="s">
        <v>9101</v>
      </c>
      <c r="F2376" t="s">
        <v>664</v>
      </c>
      <c r="G2376">
        <v>78</v>
      </c>
      <c r="H2376" t="b">
        <v>0</v>
      </c>
      <c r="I2376" t="s">
        <v>9240</v>
      </c>
      <c r="J2376" t="s">
        <v>9103</v>
      </c>
      <c r="K2376" t="s">
        <v>7</v>
      </c>
      <c r="L2376" t="b">
        <v>0</v>
      </c>
      <c r="M2376" t="s">
        <v>6611</v>
      </c>
      <c r="N2376" t="b">
        <v>0</v>
      </c>
      <c r="O2376" t="b">
        <v>0</v>
      </c>
      <c r="P2376" t="b">
        <v>0</v>
      </c>
      <c r="Q2376" t="b">
        <v>1</v>
      </c>
      <c r="R2376" t="s">
        <v>2455</v>
      </c>
      <c r="S2376">
        <v>70</v>
      </c>
      <c r="T2376" t="b">
        <v>0</v>
      </c>
      <c r="V2376" t="s">
        <v>886</v>
      </c>
      <c r="W2376">
        <v>4</v>
      </c>
      <c r="X2376" s="11">
        <v>82</v>
      </c>
      <c r="Y2376">
        <v>1</v>
      </c>
      <c r="Z2376" s="46" cm="1">
        <f t="array" ref="Z2376">IF(V2376="NA",$AD$2,(INDEX($BL$4:$BL$73,MATCH(V2376&amp;W2376,$BK$4:$BK$73&amp;$BJ$4:$BJ$73,0))))</f>
        <v>1.0498615788681297E-2</v>
      </c>
      <c r="AA2376" s="46">
        <f t="shared" si="45"/>
        <v>1.0104986157886813</v>
      </c>
      <c r="AB2376" s="46"/>
    </row>
    <row r="2377" spans="1:28" x14ac:dyDescent="0.25">
      <c r="A2377">
        <v>8878</v>
      </c>
      <c r="B2377" s="1">
        <v>45530.450178761603</v>
      </c>
      <c r="C2377" s="1">
        <v>45530</v>
      </c>
      <c r="D2377" t="s">
        <v>9100</v>
      </c>
      <c r="E2377" t="s">
        <v>9101</v>
      </c>
      <c r="F2377" t="s">
        <v>664</v>
      </c>
      <c r="G2377">
        <v>76</v>
      </c>
      <c r="H2377" t="b">
        <v>0</v>
      </c>
      <c r="I2377" t="s">
        <v>9240</v>
      </c>
      <c r="J2377" t="s">
        <v>9103</v>
      </c>
      <c r="K2377" t="s">
        <v>7</v>
      </c>
      <c r="L2377" t="b">
        <v>0</v>
      </c>
      <c r="M2377" t="s">
        <v>12804</v>
      </c>
      <c r="N2377" t="b">
        <v>0</v>
      </c>
      <c r="O2377" t="b">
        <v>0</v>
      </c>
      <c r="P2377" t="b">
        <v>0</v>
      </c>
      <c r="Q2377" t="b">
        <v>1</v>
      </c>
      <c r="R2377" t="s">
        <v>12805</v>
      </c>
      <c r="S2377">
        <v>70</v>
      </c>
      <c r="T2377" t="b">
        <v>0</v>
      </c>
      <c r="V2377" t="s">
        <v>893</v>
      </c>
      <c r="W2377">
        <v>4</v>
      </c>
      <c r="X2377" s="11">
        <v>77</v>
      </c>
      <c r="Y2377">
        <v>1</v>
      </c>
      <c r="Z2377" s="46" cm="1">
        <f t="array" ref="Z2377">IF(V2377="NA",$AD$2,(INDEX($BL$4:$BL$73,MATCH(V2377&amp;W2377,$BK$4:$BK$73&amp;$BJ$4:$BJ$73,0))))</f>
        <v>1.0498615788681286E-2</v>
      </c>
      <c r="AA2377" s="46">
        <f t="shared" si="45"/>
        <v>1.0104986157886813</v>
      </c>
      <c r="AB2377" s="46"/>
    </row>
    <row r="2378" spans="1:28" x14ac:dyDescent="0.25">
      <c r="A2378">
        <v>8880</v>
      </c>
      <c r="B2378" s="1">
        <v>45530.449772731503</v>
      </c>
      <c r="C2378" s="1">
        <v>45530</v>
      </c>
      <c r="D2378" t="s">
        <v>9100</v>
      </c>
      <c r="E2378" t="s">
        <v>9101</v>
      </c>
      <c r="F2378" t="s">
        <v>790</v>
      </c>
      <c r="G2378">
        <v>85</v>
      </c>
      <c r="H2378" t="b">
        <v>0</v>
      </c>
      <c r="I2378" t="s">
        <v>9240</v>
      </c>
      <c r="J2378" t="s">
        <v>9103</v>
      </c>
      <c r="K2378" t="s">
        <v>7</v>
      </c>
      <c r="L2378" t="b">
        <v>0</v>
      </c>
      <c r="M2378" t="s">
        <v>12806</v>
      </c>
      <c r="N2378" t="b">
        <v>0</v>
      </c>
      <c r="O2378" t="b">
        <v>0</v>
      </c>
      <c r="P2378" t="b">
        <v>0</v>
      </c>
      <c r="Q2378" t="b">
        <v>1</v>
      </c>
      <c r="R2378" t="s">
        <v>12807</v>
      </c>
      <c r="S2378">
        <v>70</v>
      </c>
      <c r="T2378" t="b">
        <v>0</v>
      </c>
      <c r="V2378" t="s">
        <v>658</v>
      </c>
      <c r="W2378">
        <v>4</v>
      </c>
      <c r="X2378" s="11">
        <v>87</v>
      </c>
      <c r="Y2378">
        <v>1</v>
      </c>
      <c r="Z2378" s="46" cm="1">
        <f t="array" ref="Z2378">IF(V2378="NA",$AD$2,(INDEX($BL$4:$BL$73,MATCH(V2378&amp;W2378,$BK$4:$BK$73&amp;$BJ$4:$BJ$73,0))))</f>
        <v>1.1678733304575896E-2</v>
      </c>
      <c r="AA2378" s="46">
        <f t="shared" si="45"/>
        <v>1.0116787333045758</v>
      </c>
      <c r="AB2378" s="46"/>
    </row>
    <row r="2379" spans="1:28" x14ac:dyDescent="0.25">
      <c r="A2379">
        <v>8885</v>
      </c>
      <c r="B2379" s="1">
        <v>45530.4484459491</v>
      </c>
      <c r="C2379" s="1">
        <v>45530</v>
      </c>
      <c r="D2379" t="s">
        <v>9100</v>
      </c>
      <c r="E2379" t="s">
        <v>9101</v>
      </c>
      <c r="F2379" t="s">
        <v>664</v>
      </c>
      <c r="G2379">
        <v>84</v>
      </c>
      <c r="H2379" t="b">
        <v>0</v>
      </c>
      <c r="I2379" t="s">
        <v>9240</v>
      </c>
      <c r="J2379" t="s">
        <v>9103</v>
      </c>
      <c r="K2379" t="s">
        <v>7</v>
      </c>
      <c r="L2379" t="b">
        <v>0</v>
      </c>
      <c r="M2379" t="s">
        <v>12808</v>
      </c>
      <c r="N2379" t="b">
        <v>0</v>
      </c>
      <c r="O2379" t="b">
        <v>0</v>
      </c>
      <c r="P2379" t="b">
        <v>0</v>
      </c>
      <c r="Q2379" t="b">
        <v>1</v>
      </c>
      <c r="R2379" t="s">
        <v>12809</v>
      </c>
      <c r="S2379">
        <v>70</v>
      </c>
      <c r="T2379" t="b">
        <v>0</v>
      </c>
      <c r="V2379" t="s">
        <v>888</v>
      </c>
      <c r="W2379">
        <v>5</v>
      </c>
      <c r="X2379" s="11">
        <v>87</v>
      </c>
      <c r="Y2379">
        <v>1</v>
      </c>
      <c r="Z2379" s="46" cm="1">
        <f t="array" ref="Z2379">IF(V2379="NA",$AD$2,(INDEX($BL$4:$BL$73,MATCH(V2379&amp;W2379,$BK$4:$BK$73&amp;$BJ$4:$BJ$73,0))))</f>
        <v>4.1970782120221983E-2</v>
      </c>
      <c r="AA2379" s="46">
        <f t="shared" si="45"/>
        <v>1.041970782120222</v>
      </c>
      <c r="AB2379" s="46"/>
    </row>
    <row r="2380" spans="1:28" x14ac:dyDescent="0.25">
      <c r="A2380">
        <v>8886</v>
      </c>
      <c r="B2380" s="1">
        <v>45530.448163298599</v>
      </c>
      <c r="C2380" s="1">
        <v>45530</v>
      </c>
      <c r="D2380" t="s">
        <v>9100</v>
      </c>
      <c r="E2380" t="s">
        <v>9101</v>
      </c>
      <c r="F2380" t="s">
        <v>664</v>
      </c>
      <c r="G2380">
        <v>74</v>
      </c>
      <c r="H2380" t="b">
        <v>0</v>
      </c>
      <c r="I2380" t="s">
        <v>9240</v>
      </c>
      <c r="J2380" t="s">
        <v>9103</v>
      </c>
      <c r="K2380" t="s">
        <v>7</v>
      </c>
      <c r="L2380" t="b">
        <v>0</v>
      </c>
      <c r="M2380" t="s">
        <v>12810</v>
      </c>
      <c r="N2380" t="b">
        <v>0</v>
      </c>
      <c r="O2380" t="b">
        <v>0</v>
      </c>
      <c r="P2380" t="b">
        <v>0</v>
      </c>
      <c r="Q2380" t="b">
        <v>1</v>
      </c>
      <c r="R2380" t="s">
        <v>12811</v>
      </c>
      <c r="S2380">
        <v>70</v>
      </c>
      <c r="T2380" t="b">
        <v>0</v>
      </c>
      <c r="V2380" t="s">
        <v>8</v>
      </c>
      <c r="W2380" t="s">
        <v>8</v>
      </c>
      <c r="X2380" s="11">
        <v>77</v>
      </c>
      <c r="Y2380">
        <v>1</v>
      </c>
      <c r="Z2380" s="46" cm="1">
        <f t="array" ref="Z2380">IF(V2380="NA",$AD$2,(INDEX($BL$4:$BL$73,MATCH(V2380&amp;W2380,$BK$4:$BK$73&amp;$BJ$4:$BJ$73,0))))</f>
        <v>-4.0430703315750931E-2</v>
      </c>
      <c r="AA2380" s="46">
        <f t="shared" si="45"/>
        <v>0.95956929668424906</v>
      </c>
      <c r="AB2380" s="46"/>
    </row>
    <row r="2381" spans="1:28" x14ac:dyDescent="0.25">
      <c r="A2381">
        <v>8889</v>
      </c>
      <c r="B2381" s="1">
        <v>45530.446973460603</v>
      </c>
      <c r="C2381" s="1">
        <v>45530</v>
      </c>
      <c r="D2381" t="s">
        <v>9100</v>
      </c>
      <c r="E2381" t="s">
        <v>9101</v>
      </c>
      <c r="F2381" t="s">
        <v>664</v>
      </c>
      <c r="G2381">
        <v>75</v>
      </c>
      <c r="H2381" t="b">
        <v>0</v>
      </c>
      <c r="I2381" t="s">
        <v>9240</v>
      </c>
      <c r="J2381" t="s">
        <v>9103</v>
      </c>
      <c r="K2381" t="s">
        <v>7</v>
      </c>
      <c r="L2381" t="b">
        <v>0</v>
      </c>
      <c r="M2381" t="s">
        <v>12812</v>
      </c>
      <c r="N2381" t="b">
        <v>0</v>
      </c>
      <c r="O2381" t="b">
        <v>0</v>
      </c>
      <c r="P2381" t="b">
        <v>0</v>
      </c>
      <c r="Q2381" t="b">
        <v>1</v>
      </c>
      <c r="R2381" t="s">
        <v>12813</v>
      </c>
      <c r="S2381">
        <v>70</v>
      </c>
      <c r="T2381" t="b">
        <v>0</v>
      </c>
      <c r="V2381" t="s">
        <v>658</v>
      </c>
      <c r="W2381">
        <v>4</v>
      </c>
      <c r="X2381" s="11">
        <v>77</v>
      </c>
      <c r="Y2381">
        <v>1</v>
      </c>
      <c r="Z2381" s="46" cm="1">
        <f t="array" ref="Z2381">IF(V2381="NA",$AD$2,(INDEX($BL$4:$BL$73,MATCH(V2381&amp;W2381,$BK$4:$BK$73&amp;$BJ$4:$BJ$73,0))))</f>
        <v>1.1678733304575896E-2</v>
      </c>
      <c r="AA2381" s="46">
        <f t="shared" si="45"/>
        <v>1.0116787333045758</v>
      </c>
      <c r="AB2381" s="46"/>
    </row>
    <row r="2382" spans="1:28" x14ac:dyDescent="0.25">
      <c r="A2382">
        <v>8890</v>
      </c>
      <c r="B2382" s="1">
        <v>45530.445144837999</v>
      </c>
      <c r="C2382" s="1">
        <v>45530</v>
      </c>
      <c r="D2382" t="s">
        <v>9100</v>
      </c>
      <c r="E2382" t="s">
        <v>9101</v>
      </c>
      <c r="F2382" t="s">
        <v>664</v>
      </c>
      <c r="G2382">
        <v>73</v>
      </c>
      <c r="H2382" t="b">
        <v>0</v>
      </c>
      <c r="I2382" t="s">
        <v>9240</v>
      </c>
      <c r="J2382" t="s">
        <v>9103</v>
      </c>
      <c r="K2382" t="s">
        <v>7</v>
      </c>
      <c r="L2382" t="b">
        <v>0</v>
      </c>
      <c r="M2382" t="s">
        <v>12814</v>
      </c>
      <c r="N2382" t="b">
        <v>0</v>
      </c>
      <c r="O2382" t="b">
        <v>0</v>
      </c>
      <c r="P2382" t="b">
        <v>0</v>
      </c>
      <c r="Q2382" t="b">
        <v>1</v>
      </c>
      <c r="R2382" t="s">
        <v>12815</v>
      </c>
      <c r="S2382">
        <v>70</v>
      </c>
      <c r="T2382" t="b">
        <v>0</v>
      </c>
      <c r="V2382" t="s">
        <v>886</v>
      </c>
      <c r="W2382">
        <v>4</v>
      </c>
      <c r="X2382" s="11">
        <v>77</v>
      </c>
      <c r="Y2382">
        <v>1</v>
      </c>
      <c r="Z2382" s="46" cm="1">
        <f t="array" ref="Z2382">IF(V2382="NA",$AD$2,(INDEX($BL$4:$BL$73,MATCH(V2382&amp;W2382,$BK$4:$BK$73&amp;$BJ$4:$BJ$73,0))))</f>
        <v>1.0498615788681297E-2</v>
      </c>
      <c r="AA2382" s="46">
        <f t="shared" si="45"/>
        <v>1.0104986157886813</v>
      </c>
      <c r="AB2382" s="46"/>
    </row>
    <row r="2383" spans="1:28" x14ac:dyDescent="0.25">
      <c r="A2383">
        <v>8897</v>
      </c>
      <c r="B2383" s="1">
        <v>45530.443397986099</v>
      </c>
      <c r="C2383" s="1">
        <v>45530</v>
      </c>
      <c r="D2383" t="s">
        <v>9100</v>
      </c>
      <c r="E2383" t="s">
        <v>9101</v>
      </c>
      <c r="F2383" t="s">
        <v>790</v>
      </c>
      <c r="G2383">
        <v>73</v>
      </c>
      <c r="H2383" t="b">
        <v>0</v>
      </c>
      <c r="I2383" t="s">
        <v>9240</v>
      </c>
      <c r="J2383" t="s">
        <v>9103</v>
      </c>
      <c r="K2383" t="s">
        <v>7</v>
      </c>
      <c r="L2383" t="b">
        <v>0</v>
      </c>
      <c r="M2383" t="s">
        <v>12816</v>
      </c>
      <c r="N2383" t="b">
        <v>0</v>
      </c>
      <c r="O2383" t="b">
        <v>0</v>
      </c>
      <c r="P2383" t="b">
        <v>0</v>
      </c>
      <c r="Q2383" t="b">
        <v>1</v>
      </c>
      <c r="R2383" t="s">
        <v>12817</v>
      </c>
      <c r="S2383">
        <v>70</v>
      </c>
      <c r="T2383" t="b">
        <v>0</v>
      </c>
      <c r="V2383" t="s">
        <v>886</v>
      </c>
      <c r="W2383">
        <v>4</v>
      </c>
      <c r="X2383" s="11">
        <v>77</v>
      </c>
      <c r="Y2383">
        <v>1</v>
      </c>
      <c r="Z2383" s="46" cm="1">
        <f t="array" ref="Z2383">IF(V2383="NA",$AD$2,(INDEX($BL$4:$BL$73,MATCH(V2383&amp;W2383,$BK$4:$BK$73&amp;$BJ$4:$BJ$73,0))))</f>
        <v>1.0498615788681297E-2</v>
      </c>
      <c r="AA2383" s="46">
        <f t="shared" si="45"/>
        <v>1.0104986157886813</v>
      </c>
      <c r="AB2383" s="46"/>
    </row>
    <row r="2384" spans="1:28" x14ac:dyDescent="0.25">
      <c r="A2384">
        <v>8898</v>
      </c>
      <c r="B2384" s="1">
        <v>45530.443112465298</v>
      </c>
      <c r="C2384" s="1">
        <v>45530</v>
      </c>
      <c r="D2384" t="s">
        <v>9100</v>
      </c>
      <c r="E2384" t="s">
        <v>9101</v>
      </c>
      <c r="F2384" t="s">
        <v>664</v>
      </c>
      <c r="G2384">
        <v>83</v>
      </c>
      <c r="H2384" t="b">
        <v>0</v>
      </c>
      <c r="I2384" t="s">
        <v>9240</v>
      </c>
      <c r="J2384" t="s">
        <v>9103</v>
      </c>
      <c r="K2384" t="s">
        <v>7</v>
      </c>
      <c r="L2384" t="b">
        <v>0</v>
      </c>
      <c r="M2384" t="s">
        <v>12818</v>
      </c>
      <c r="N2384" t="b">
        <v>0</v>
      </c>
      <c r="O2384" t="b">
        <v>0</v>
      </c>
      <c r="P2384" t="b">
        <v>0</v>
      </c>
      <c r="Q2384" t="b">
        <v>1</v>
      </c>
      <c r="R2384" t="s">
        <v>12819</v>
      </c>
      <c r="S2384">
        <v>70</v>
      </c>
      <c r="T2384" t="b">
        <v>0</v>
      </c>
      <c r="V2384" t="s">
        <v>8</v>
      </c>
      <c r="W2384" t="s">
        <v>8</v>
      </c>
      <c r="X2384" s="11">
        <v>87</v>
      </c>
      <c r="Y2384">
        <v>1</v>
      </c>
      <c r="Z2384" s="46" cm="1">
        <f t="array" ref="Z2384">IF(V2384="NA",$AD$2,(INDEX($BL$4:$BL$73,MATCH(V2384&amp;W2384,$BK$4:$BK$73&amp;$BJ$4:$BJ$73,0))))</f>
        <v>-4.0430703315750931E-2</v>
      </c>
      <c r="AA2384" s="46">
        <f t="shared" si="45"/>
        <v>0.95956929668424906</v>
      </c>
      <c r="AB2384" s="46"/>
    </row>
    <row r="2385" spans="1:28" x14ac:dyDescent="0.25">
      <c r="A2385">
        <v>8899</v>
      </c>
      <c r="B2385" s="1">
        <v>45530.442823136596</v>
      </c>
      <c r="C2385" s="1">
        <v>45530</v>
      </c>
      <c r="D2385" t="s">
        <v>9100</v>
      </c>
      <c r="E2385" t="s">
        <v>9101</v>
      </c>
      <c r="F2385" t="s">
        <v>664</v>
      </c>
      <c r="G2385">
        <v>86</v>
      </c>
      <c r="H2385" t="b">
        <v>0</v>
      </c>
      <c r="I2385" t="s">
        <v>9240</v>
      </c>
      <c r="J2385" t="s">
        <v>9103</v>
      </c>
      <c r="K2385" t="s">
        <v>7</v>
      </c>
      <c r="L2385" t="b">
        <v>0</v>
      </c>
      <c r="M2385" t="s">
        <v>12820</v>
      </c>
      <c r="N2385" t="b">
        <v>0</v>
      </c>
      <c r="O2385" t="b">
        <v>0</v>
      </c>
      <c r="P2385" t="b">
        <v>0</v>
      </c>
      <c r="Q2385" t="b">
        <v>1</v>
      </c>
      <c r="R2385" t="s">
        <v>12821</v>
      </c>
      <c r="S2385">
        <v>70</v>
      </c>
      <c r="T2385" t="b">
        <v>0</v>
      </c>
      <c r="V2385" t="s">
        <v>658</v>
      </c>
      <c r="W2385">
        <v>5</v>
      </c>
      <c r="X2385" s="11">
        <v>87</v>
      </c>
      <c r="Y2385">
        <v>1</v>
      </c>
      <c r="Z2385" s="46" cm="1">
        <f t="array" ref="Z2385">IF(V2385="NA",$AD$2,(INDEX($BL$4:$BL$73,MATCH(V2385&amp;W2385,$BK$4:$BK$73&amp;$BJ$4:$BJ$73,0))))</f>
        <v>2.9563914871896181E-3</v>
      </c>
      <c r="AA2385" s="46">
        <f t="shared" si="45"/>
        <v>1.0029563914871895</v>
      </c>
      <c r="AB2385" s="46"/>
    </row>
    <row r="2386" spans="1:28" x14ac:dyDescent="0.25">
      <c r="A2386">
        <v>8900</v>
      </c>
      <c r="B2386" s="1">
        <v>45530.442545972197</v>
      </c>
      <c r="C2386" s="1">
        <v>45530</v>
      </c>
      <c r="D2386" t="s">
        <v>9100</v>
      </c>
      <c r="E2386" t="s">
        <v>9101</v>
      </c>
      <c r="F2386" t="s">
        <v>664</v>
      </c>
      <c r="G2386">
        <v>82</v>
      </c>
      <c r="H2386" t="b">
        <v>0</v>
      </c>
      <c r="I2386" t="s">
        <v>9240</v>
      </c>
      <c r="J2386" t="s">
        <v>9103</v>
      </c>
      <c r="K2386" t="s">
        <v>7</v>
      </c>
      <c r="L2386" t="b">
        <v>0</v>
      </c>
      <c r="M2386" t="s">
        <v>12822</v>
      </c>
      <c r="N2386" t="b">
        <v>0</v>
      </c>
      <c r="O2386" t="b">
        <v>0</v>
      </c>
      <c r="P2386" t="b">
        <v>0</v>
      </c>
      <c r="Q2386" t="b">
        <v>1</v>
      </c>
      <c r="R2386" t="s">
        <v>12823</v>
      </c>
      <c r="S2386">
        <v>70</v>
      </c>
      <c r="T2386" t="b">
        <v>0</v>
      </c>
      <c r="V2386" t="s">
        <v>893</v>
      </c>
      <c r="W2386">
        <v>5</v>
      </c>
      <c r="X2386" s="11">
        <v>82</v>
      </c>
      <c r="Y2386">
        <v>1</v>
      </c>
      <c r="Z2386" s="46" cm="1">
        <f t="array" ref="Z2386">IF(V2386="NA",$AD$2,(INDEX($BL$4:$BL$73,MATCH(V2386&amp;W2386,$BK$4:$BK$73&amp;$BJ$4:$BJ$73,0))))</f>
        <v>4.1970782120221983E-2</v>
      </c>
      <c r="AA2386" s="46">
        <f t="shared" si="45"/>
        <v>1.041970782120222</v>
      </c>
      <c r="AB2386" s="46"/>
    </row>
    <row r="2387" spans="1:28" x14ac:dyDescent="0.25">
      <c r="A2387">
        <v>8901</v>
      </c>
      <c r="B2387" s="1">
        <v>45530.442257152798</v>
      </c>
      <c r="C2387" s="1">
        <v>45530</v>
      </c>
      <c r="D2387" t="s">
        <v>9100</v>
      </c>
      <c r="E2387" t="s">
        <v>9101</v>
      </c>
      <c r="F2387" t="s">
        <v>790</v>
      </c>
      <c r="G2387">
        <v>71</v>
      </c>
      <c r="H2387" t="b">
        <v>0</v>
      </c>
      <c r="I2387" t="s">
        <v>9240</v>
      </c>
      <c r="J2387" t="s">
        <v>9103</v>
      </c>
      <c r="K2387" t="s">
        <v>7</v>
      </c>
      <c r="L2387" t="b">
        <v>0</v>
      </c>
      <c r="M2387" t="s">
        <v>12824</v>
      </c>
      <c r="N2387" t="b">
        <v>0</v>
      </c>
      <c r="O2387" t="b">
        <v>0</v>
      </c>
      <c r="P2387" t="b">
        <v>0</v>
      </c>
      <c r="Q2387" t="b">
        <v>1</v>
      </c>
      <c r="R2387" t="s">
        <v>12825</v>
      </c>
      <c r="S2387">
        <v>70</v>
      </c>
      <c r="T2387" t="b">
        <v>0</v>
      </c>
      <c r="V2387" t="s">
        <v>658</v>
      </c>
      <c r="W2387">
        <v>4</v>
      </c>
      <c r="X2387" s="11">
        <v>72</v>
      </c>
      <c r="Y2387">
        <v>1</v>
      </c>
      <c r="Z2387" s="46" cm="1">
        <f t="array" ref="Z2387">IF(V2387="NA",$AD$2,(INDEX($BL$4:$BL$73,MATCH(V2387&amp;W2387,$BK$4:$BK$73&amp;$BJ$4:$BJ$73,0))))</f>
        <v>1.1678733304575896E-2</v>
      </c>
      <c r="AA2387" s="46">
        <f t="shared" si="45"/>
        <v>1.0116787333045758</v>
      </c>
      <c r="AB2387" s="46"/>
    </row>
    <row r="2388" spans="1:28" x14ac:dyDescent="0.25">
      <c r="A2388">
        <v>8907</v>
      </c>
      <c r="B2388" s="1">
        <v>45530.439715300898</v>
      </c>
      <c r="C2388" s="1">
        <v>45530</v>
      </c>
      <c r="D2388" t="s">
        <v>9100</v>
      </c>
      <c r="E2388" t="s">
        <v>9101</v>
      </c>
      <c r="F2388" t="s">
        <v>790</v>
      </c>
      <c r="G2388">
        <v>77</v>
      </c>
      <c r="H2388" t="b">
        <v>0</v>
      </c>
      <c r="I2388" t="s">
        <v>9240</v>
      </c>
      <c r="J2388" t="s">
        <v>9103</v>
      </c>
      <c r="K2388" t="s">
        <v>7</v>
      </c>
      <c r="L2388" t="b">
        <v>0</v>
      </c>
      <c r="M2388" t="s">
        <v>12826</v>
      </c>
      <c r="N2388" t="b">
        <v>0</v>
      </c>
      <c r="O2388" t="b">
        <v>0</v>
      </c>
      <c r="P2388" t="b">
        <v>0</v>
      </c>
      <c r="Q2388" t="b">
        <v>1</v>
      </c>
      <c r="R2388" t="s">
        <v>12827</v>
      </c>
      <c r="S2388">
        <v>70</v>
      </c>
      <c r="T2388" t="b">
        <v>0</v>
      </c>
      <c r="V2388" t="s">
        <v>889</v>
      </c>
      <c r="W2388">
        <v>4</v>
      </c>
      <c r="X2388" s="11">
        <v>77</v>
      </c>
      <c r="Y2388">
        <v>1</v>
      </c>
      <c r="Z2388" s="46" cm="1">
        <f t="array" ref="Z2388">IF(V2388="NA",$AD$2,(INDEX($BL$4:$BL$73,MATCH(V2388&amp;W2388,$BK$4:$BK$73&amp;$BJ$4:$BJ$73,0))))</f>
        <v>1.0498615788681227E-2</v>
      </c>
      <c r="AA2388" s="46">
        <f t="shared" si="45"/>
        <v>1.0104986157886813</v>
      </c>
      <c r="AB2388" s="46"/>
    </row>
    <row r="2389" spans="1:28" x14ac:dyDescent="0.25">
      <c r="A2389">
        <v>8908</v>
      </c>
      <c r="B2389" s="1">
        <v>45530.439444027797</v>
      </c>
      <c r="C2389" s="1">
        <v>45530</v>
      </c>
      <c r="D2389" t="s">
        <v>9100</v>
      </c>
      <c r="E2389" t="s">
        <v>9101</v>
      </c>
      <c r="F2389" t="s">
        <v>790</v>
      </c>
      <c r="G2389">
        <v>71</v>
      </c>
      <c r="H2389" t="b">
        <v>0</v>
      </c>
      <c r="I2389" t="s">
        <v>9240</v>
      </c>
      <c r="J2389" t="s">
        <v>9103</v>
      </c>
      <c r="K2389" t="s">
        <v>7</v>
      </c>
      <c r="L2389" t="b">
        <v>0</v>
      </c>
      <c r="M2389" t="s">
        <v>12828</v>
      </c>
      <c r="N2389" t="b">
        <v>0</v>
      </c>
      <c r="O2389" t="b">
        <v>0</v>
      </c>
      <c r="P2389" t="b">
        <v>0</v>
      </c>
      <c r="Q2389" t="b">
        <v>1</v>
      </c>
      <c r="R2389" t="s">
        <v>12829</v>
      </c>
      <c r="S2389">
        <v>70</v>
      </c>
      <c r="T2389" t="b">
        <v>0</v>
      </c>
      <c r="V2389" t="s">
        <v>740</v>
      </c>
      <c r="W2389">
        <v>4</v>
      </c>
      <c r="X2389" s="11">
        <v>72</v>
      </c>
      <c r="Y2389">
        <v>1</v>
      </c>
      <c r="Z2389" s="46" cm="1">
        <f t="array" ref="Z2389">IF(V2389="NA",$AD$2,(INDEX($BL$4:$BL$73,MATCH(V2389&amp;W2389,$BK$4:$BK$73&amp;$BJ$4:$BJ$73,0))))</f>
        <v>1.0498615788681253E-2</v>
      </c>
      <c r="AA2389" s="46">
        <f t="shared" si="45"/>
        <v>1.0104986157886813</v>
      </c>
      <c r="AB2389" s="46"/>
    </row>
    <row r="2390" spans="1:28" x14ac:dyDescent="0.25">
      <c r="A2390">
        <v>8909</v>
      </c>
      <c r="B2390" s="1">
        <v>45530.4391698611</v>
      </c>
      <c r="C2390" s="1">
        <v>45530</v>
      </c>
      <c r="D2390" t="s">
        <v>9100</v>
      </c>
      <c r="E2390" t="s">
        <v>9101</v>
      </c>
      <c r="F2390" t="s">
        <v>664</v>
      </c>
      <c r="G2390">
        <v>83</v>
      </c>
      <c r="H2390" t="b">
        <v>0</v>
      </c>
      <c r="I2390" t="s">
        <v>9240</v>
      </c>
      <c r="J2390" t="s">
        <v>9103</v>
      </c>
      <c r="K2390" t="s">
        <v>7</v>
      </c>
      <c r="L2390" t="b">
        <v>0</v>
      </c>
      <c r="M2390" t="s">
        <v>12830</v>
      </c>
      <c r="N2390" t="b">
        <v>0</v>
      </c>
      <c r="O2390" t="b">
        <v>0</v>
      </c>
      <c r="P2390" t="b">
        <v>0</v>
      </c>
      <c r="Q2390" t="b">
        <v>1</v>
      </c>
      <c r="R2390" t="s">
        <v>12831</v>
      </c>
      <c r="S2390">
        <v>70</v>
      </c>
      <c r="T2390" t="b">
        <v>0</v>
      </c>
      <c r="V2390" t="s">
        <v>892</v>
      </c>
      <c r="W2390">
        <v>5</v>
      </c>
      <c r="X2390" s="11">
        <v>87</v>
      </c>
      <c r="Y2390">
        <v>1</v>
      </c>
      <c r="Z2390" s="46" cm="1">
        <f t="array" ref="Z2390">IF(V2390="NA",$AD$2,(INDEX($BL$4:$BL$73,MATCH(V2390&amp;W2390,$BK$4:$BK$73&amp;$BJ$4:$BJ$73,0))))</f>
        <v>4.1970782120221983E-2</v>
      </c>
      <c r="AA2390" s="46">
        <f t="shared" si="45"/>
        <v>1.041970782120222</v>
      </c>
      <c r="AB2390" s="46"/>
    </row>
    <row r="2391" spans="1:28" x14ac:dyDescent="0.25">
      <c r="A2391">
        <v>8910</v>
      </c>
      <c r="B2391" s="1">
        <v>45530.438888900499</v>
      </c>
      <c r="C2391" s="1">
        <v>45530</v>
      </c>
      <c r="D2391" t="s">
        <v>9100</v>
      </c>
      <c r="E2391" t="s">
        <v>9101</v>
      </c>
      <c r="F2391" t="s">
        <v>790</v>
      </c>
      <c r="G2391">
        <v>74</v>
      </c>
      <c r="H2391" t="b">
        <v>0</v>
      </c>
      <c r="I2391" t="s">
        <v>9240</v>
      </c>
      <c r="J2391" t="s">
        <v>9103</v>
      </c>
      <c r="K2391" t="s">
        <v>7</v>
      </c>
      <c r="L2391" t="b">
        <v>0</v>
      </c>
      <c r="M2391" t="s">
        <v>12832</v>
      </c>
      <c r="N2391" t="b">
        <v>0</v>
      </c>
      <c r="O2391" t="b">
        <v>0</v>
      </c>
      <c r="P2391" t="b">
        <v>0</v>
      </c>
      <c r="Q2391" t="b">
        <v>1</v>
      </c>
      <c r="R2391" t="s">
        <v>12833</v>
      </c>
      <c r="S2391">
        <v>70</v>
      </c>
      <c r="T2391" t="b">
        <v>0</v>
      </c>
      <c r="V2391" t="s">
        <v>8</v>
      </c>
      <c r="W2391" t="s">
        <v>8</v>
      </c>
      <c r="X2391" s="11">
        <v>77</v>
      </c>
      <c r="Y2391">
        <v>1</v>
      </c>
      <c r="Z2391" s="46" cm="1">
        <f t="array" ref="Z2391">IF(V2391="NA",$AD$2,(INDEX($BL$4:$BL$73,MATCH(V2391&amp;W2391,$BK$4:$BK$73&amp;$BJ$4:$BJ$73,0))))</f>
        <v>-4.0430703315750931E-2</v>
      </c>
      <c r="AA2391" s="46">
        <f t="shared" si="45"/>
        <v>0.95956929668424906</v>
      </c>
      <c r="AB2391" s="46"/>
    </row>
    <row r="2392" spans="1:28" x14ac:dyDescent="0.25">
      <c r="A2392">
        <v>8911</v>
      </c>
      <c r="B2392" s="1">
        <v>45530.4386276273</v>
      </c>
      <c r="C2392" s="1">
        <v>45530</v>
      </c>
      <c r="D2392" t="s">
        <v>9100</v>
      </c>
      <c r="E2392" t="s">
        <v>9101</v>
      </c>
      <c r="F2392" t="s">
        <v>664</v>
      </c>
      <c r="G2392">
        <v>76</v>
      </c>
      <c r="H2392" t="b">
        <v>0</v>
      </c>
      <c r="I2392" t="s">
        <v>9240</v>
      </c>
      <c r="J2392" t="s">
        <v>9103</v>
      </c>
      <c r="K2392" t="s">
        <v>7</v>
      </c>
      <c r="L2392" t="b">
        <v>0</v>
      </c>
      <c r="M2392" t="s">
        <v>12834</v>
      </c>
      <c r="N2392" t="b">
        <v>0</v>
      </c>
      <c r="O2392" t="b">
        <v>0</v>
      </c>
      <c r="P2392" t="b">
        <v>0</v>
      </c>
      <c r="Q2392" t="b">
        <v>1</v>
      </c>
      <c r="R2392" t="s">
        <v>12835</v>
      </c>
      <c r="S2392">
        <v>70</v>
      </c>
      <c r="T2392" t="b">
        <v>0</v>
      </c>
      <c r="V2392" t="s">
        <v>8</v>
      </c>
      <c r="W2392" t="s">
        <v>8</v>
      </c>
      <c r="X2392" s="11">
        <v>77</v>
      </c>
      <c r="Y2392">
        <v>1</v>
      </c>
      <c r="Z2392" s="46" cm="1">
        <f t="array" ref="Z2392">IF(V2392="NA",$AD$2,(INDEX($BL$4:$BL$73,MATCH(V2392&amp;W2392,$BK$4:$BK$73&amp;$BJ$4:$BJ$73,0))))</f>
        <v>-4.0430703315750931E-2</v>
      </c>
      <c r="AA2392" s="46">
        <f t="shared" si="45"/>
        <v>0.95956929668424906</v>
      </c>
      <c r="AB2392" s="46"/>
    </row>
    <row r="2393" spans="1:28" x14ac:dyDescent="0.25">
      <c r="A2393">
        <v>8912</v>
      </c>
      <c r="B2393" s="1">
        <v>45530.4382527778</v>
      </c>
      <c r="C2393" s="1">
        <v>45530</v>
      </c>
      <c r="D2393" t="s">
        <v>9100</v>
      </c>
      <c r="E2393" t="s">
        <v>9101</v>
      </c>
      <c r="F2393" t="s">
        <v>664</v>
      </c>
      <c r="G2393">
        <v>78</v>
      </c>
      <c r="H2393" t="b">
        <v>0</v>
      </c>
      <c r="I2393" t="s">
        <v>9240</v>
      </c>
      <c r="J2393" t="s">
        <v>9103</v>
      </c>
      <c r="K2393" t="s">
        <v>7</v>
      </c>
      <c r="L2393" t="b">
        <v>0</v>
      </c>
      <c r="M2393" t="s">
        <v>12836</v>
      </c>
      <c r="N2393" t="b">
        <v>0</v>
      </c>
      <c r="O2393" t="b">
        <v>0</v>
      </c>
      <c r="P2393" t="b">
        <v>0</v>
      </c>
      <c r="Q2393" t="b">
        <v>1</v>
      </c>
      <c r="R2393" t="s">
        <v>12837</v>
      </c>
      <c r="S2393">
        <v>70</v>
      </c>
      <c r="T2393" t="b">
        <v>0</v>
      </c>
      <c r="V2393" t="s">
        <v>893</v>
      </c>
      <c r="W2393">
        <v>5</v>
      </c>
      <c r="X2393" s="11">
        <v>82</v>
      </c>
      <c r="Y2393">
        <v>1</v>
      </c>
      <c r="Z2393" s="46" cm="1">
        <f t="array" ref="Z2393">IF(V2393="NA",$AD$2,(INDEX($BL$4:$BL$73,MATCH(V2393&amp;W2393,$BK$4:$BK$73&amp;$BJ$4:$BJ$73,0))))</f>
        <v>4.1970782120221983E-2</v>
      </c>
      <c r="AA2393" s="46">
        <f t="shared" si="45"/>
        <v>1.041970782120222</v>
      </c>
      <c r="AB2393" s="46"/>
    </row>
    <row r="2394" spans="1:28" x14ac:dyDescent="0.25">
      <c r="A2394">
        <v>8913</v>
      </c>
      <c r="B2394" s="1">
        <v>45530.437971134299</v>
      </c>
      <c r="C2394" s="1">
        <v>45530</v>
      </c>
      <c r="D2394" t="s">
        <v>9100</v>
      </c>
      <c r="E2394" t="s">
        <v>9101</v>
      </c>
      <c r="F2394" t="s">
        <v>664</v>
      </c>
      <c r="G2394">
        <v>77</v>
      </c>
      <c r="H2394" t="b">
        <v>0</v>
      </c>
      <c r="I2394" t="s">
        <v>9240</v>
      </c>
      <c r="J2394" t="s">
        <v>9103</v>
      </c>
      <c r="K2394" t="s">
        <v>7</v>
      </c>
      <c r="L2394" t="b">
        <v>0</v>
      </c>
      <c r="M2394" t="s">
        <v>6610</v>
      </c>
      <c r="N2394" t="b">
        <v>0</v>
      </c>
      <c r="O2394" t="b">
        <v>0</v>
      </c>
      <c r="P2394" t="b">
        <v>0</v>
      </c>
      <c r="Q2394" t="b">
        <v>1</v>
      </c>
      <c r="R2394" t="s">
        <v>2448</v>
      </c>
      <c r="S2394">
        <v>70</v>
      </c>
      <c r="T2394" t="b">
        <v>0</v>
      </c>
      <c r="V2394" t="s">
        <v>892</v>
      </c>
      <c r="W2394">
        <v>4</v>
      </c>
      <c r="X2394" s="11">
        <v>77</v>
      </c>
      <c r="Y2394">
        <v>1</v>
      </c>
      <c r="Z2394" s="46" cm="1">
        <f t="array" ref="Z2394">IF(V2394="NA",$AD$2,(INDEX($BL$4:$BL$73,MATCH(V2394&amp;W2394,$BK$4:$BK$73&amp;$BJ$4:$BJ$73,0))))</f>
        <v>1.0498615788681274E-2</v>
      </c>
      <c r="AA2394" s="46">
        <f t="shared" si="45"/>
        <v>1.0104986157886813</v>
      </c>
      <c r="AB2394" s="46"/>
    </row>
    <row r="2395" spans="1:28" x14ac:dyDescent="0.25">
      <c r="A2395">
        <v>8914</v>
      </c>
      <c r="B2395" s="1">
        <v>45530.437688437501</v>
      </c>
      <c r="C2395" s="1">
        <v>45530</v>
      </c>
      <c r="D2395" t="s">
        <v>9100</v>
      </c>
      <c r="E2395" t="s">
        <v>9101</v>
      </c>
      <c r="F2395" t="s">
        <v>790</v>
      </c>
      <c r="G2395">
        <v>76</v>
      </c>
      <c r="H2395" t="b">
        <v>0</v>
      </c>
      <c r="I2395" t="s">
        <v>9240</v>
      </c>
      <c r="J2395" t="s">
        <v>9103</v>
      </c>
      <c r="K2395" t="s">
        <v>7</v>
      </c>
      <c r="L2395" t="b">
        <v>0</v>
      </c>
      <c r="M2395" t="s">
        <v>12838</v>
      </c>
      <c r="N2395" t="b">
        <v>0</v>
      </c>
      <c r="O2395" t="b">
        <v>0</v>
      </c>
      <c r="P2395" t="b">
        <v>0</v>
      </c>
      <c r="Q2395" t="b">
        <v>1</v>
      </c>
      <c r="R2395" t="s">
        <v>12839</v>
      </c>
      <c r="S2395">
        <v>70</v>
      </c>
      <c r="T2395" t="b">
        <v>0</v>
      </c>
      <c r="V2395" t="s">
        <v>8</v>
      </c>
      <c r="W2395" t="s">
        <v>8</v>
      </c>
      <c r="X2395" s="11">
        <v>77</v>
      </c>
      <c r="Y2395">
        <v>1</v>
      </c>
      <c r="Z2395" s="46" cm="1">
        <f t="array" ref="Z2395">IF(V2395="NA",$AD$2,(INDEX($BL$4:$BL$73,MATCH(V2395&amp;W2395,$BK$4:$BK$73&amp;$BJ$4:$BJ$73,0))))</f>
        <v>-4.0430703315750931E-2</v>
      </c>
      <c r="AA2395" s="46">
        <f t="shared" si="45"/>
        <v>0.95956929668424906</v>
      </c>
      <c r="AB2395" s="46"/>
    </row>
    <row r="2396" spans="1:28" x14ac:dyDescent="0.25">
      <c r="A2396">
        <v>8915</v>
      </c>
      <c r="B2396" s="1">
        <v>45530.437409872698</v>
      </c>
      <c r="C2396" s="1">
        <v>45530</v>
      </c>
      <c r="D2396" t="s">
        <v>9100</v>
      </c>
      <c r="E2396" t="s">
        <v>9101</v>
      </c>
      <c r="F2396" t="s">
        <v>664</v>
      </c>
      <c r="G2396">
        <v>80</v>
      </c>
      <c r="H2396" t="b">
        <v>0</v>
      </c>
      <c r="I2396" t="s">
        <v>9240</v>
      </c>
      <c r="J2396" t="s">
        <v>9103</v>
      </c>
      <c r="K2396" t="s">
        <v>7</v>
      </c>
      <c r="L2396" t="b">
        <v>0</v>
      </c>
      <c r="M2396" t="s">
        <v>12840</v>
      </c>
      <c r="N2396" t="b">
        <v>0</v>
      </c>
      <c r="O2396" t="b">
        <v>0</v>
      </c>
      <c r="P2396" t="b">
        <v>0</v>
      </c>
      <c r="Q2396" t="b">
        <v>1</v>
      </c>
      <c r="R2396" t="s">
        <v>12841</v>
      </c>
      <c r="S2396">
        <v>70</v>
      </c>
      <c r="T2396" t="b">
        <v>0</v>
      </c>
      <c r="V2396" t="s">
        <v>8</v>
      </c>
      <c r="W2396" t="s">
        <v>8</v>
      </c>
      <c r="X2396" s="11">
        <v>82</v>
      </c>
      <c r="Y2396">
        <v>1</v>
      </c>
      <c r="Z2396" s="46" cm="1">
        <f t="array" ref="Z2396">IF(V2396="NA",$AD$2,(INDEX($BL$4:$BL$73,MATCH(V2396&amp;W2396,$BK$4:$BK$73&amp;$BJ$4:$BJ$73,0))))</f>
        <v>-4.0430703315750931E-2</v>
      </c>
      <c r="AA2396" s="46">
        <f t="shared" si="45"/>
        <v>0.95956929668424906</v>
      </c>
      <c r="AB2396" s="46"/>
    </row>
    <row r="2397" spans="1:28" x14ac:dyDescent="0.25">
      <c r="A2397">
        <v>8916</v>
      </c>
      <c r="B2397" s="1">
        <v>45530.437142291703</v>
      </c>
      <c r="C2397" s="1">
        <v>45530</v>
      </c>
      <c r="D2397" t="s">
        <v>9100</v>
      </c>
      <c r="E2397" t="s">
        <v>9101</v>
      </c>
      <c r="F2397" t="s">
        <v>664</v>
      </c>
      <c r="G2397">
        <v>80</v>
      </c>
      <c r="H2397" t="b">
        <v>0</v>
      </c>
      <c r="I2397" t="s">
        <v>9240</v>
      </c>
      <c r="J2397" t="s">
        <v>9103</v>
      </c>
      <c r="K2397" t="s">
        <v>7</v>
      </c>
      <c r="L2397" t="b">
        <v>0</v>
      </c>
      <c r="M2397" t="s">
        <v>12842</v>
      </c>
      <c r="N2397" t="b">
        <v>0</v>
      </c>
      <c r="O2397" t="b">
        <v>0</v>
      </c>
      <c r="P2397" t="b">
        <v>0</v>
      </c>
      <c r="Q2397" t="b">
        <v>1</v>
      </c>
      <c r="R2397" t="s">
        <v>12843</v>
      </c>
      <c r="S2397">
        <v>70</v>
      </c>
      <c r="T2397" t="b">
        <v>0</v>
      </c>
      <c r="V2397" t="s">
        <v>741</v>
      </c>
      <c r="W2397">
        <v>5</v>
      </c>
      <c r="X2397" s="11">
        <v>82</v>
      </c>
      <c r="Y2397">
        <v>1</v>
      </c>
      <c r="Z2397" s="46" cm="1">
        <f t="array" ref="Z2397">IF(V2397="NA",$AD$2,(INDEX($BL$4:$BL$73,MATCH(V2397&amp;W2397,$BK$4:$BK$73&amp;$BJ$4:$BJ$73,0))))</f>
        <v>2.9563914871896368E-3</v>
      </c>
      <c r="AA2397" s="46">
        <f t="shared" si="45"/>
        <v>1.0029563914871897</v>
      </c>
      <c r="AB2397" s="46"/>
    </row>
    <row r="2398" spans="1:28" x14ac:dyDescent="0.25">
      <c r="A2398">
        <v>8917</v>
      </c>
      <c r="B2398" s="1">
        <v>45530.434931666699</v>
      </c>
      <c r="C2398" s="1">
        <v>45530</v>
      </c>
      <c r="D2398" t="s">
        <v>9100</v>
      </c>
      <c r="E2398" t="s">
        <v>9101</v>
      </c>
      <c r="F2398" t="s">
        <v>664</v>
      </c>
      <c r="G2398">
        <v>74</v>
      </c>
      <c r="H2398" t="b">
        <v>0</v>
      </c>
      <c r="I2398" t="s">
        <v>9240</v>
      </c>
      <c r="J2398" t="s">
        <v>9103</v>
      </c>
      <c r="K2398" t="s">
        <v>7</v>
      </c>
      <c r="L2398" t="b">
        <v>0</v>
      </c>
      <c r="M2398" t="s">
        <v>12844</v>
      </c>
      <c r="N2398" t="b">
        <v>0</v>
      </c>
      <c r="O2398" t="b">
        <v>0</v>
      </c>
      <c r="P2398" t="b">
        <v>0</v>
      </c>
      <c r="Q2398" t="b">
        <v>1</v>
      </c>
      <c r="R2398" t="s">
        <v>12845</v>
      </c>
      <c r="S2398">
        <v>70</v>
      </c>
      <c r="T2398" t="b">
        <v>0</v>
      </c>
      <c r="V2398" t="s">
        <v>8</v>
      </c>
      <c r="W2398" t="s">
        <v>8</v>
      </c>
      <c r="X2398" s="11">
        <v>77</v>
      </c>
      <c r="Y2398">
        <v>1</v>
      </c>
      <c r="Z2398" s="46" cm="1">
        <f t="array" ref="Z2398">IF(V2398="NA",$AD$2,(INDEX($BL$4:$BL$73,MATCH(V2398&amp;W2398,$BK$4:$BK$73&amp;$BJ$4:$BJ$73,0))))</f>
        <v>-4.0430703315750931E-2</v>
      </c>
      <c r="AA2398" s="46">
        <f t="shared" si="45"/>
        <v>0.95956929668424906</v>
      </c>
      <c r="AB2398" s="46"/>
    </row>
    <row r="2399" spans="1:28" x14ac:dyDescent="0.25">
      <c r="A2399">
        <v>8923</v>
      </c>
      <c r="B2399" s="1">
        <v>45530.432091157403</v>
      </c>
      <c r="C2399" s="1">
        <v>45530</v>
      </c>
      <c r="D2399" t="s">
        <v>9100</v>
      </c>
      <c r="E2399" t="s">
        <v>9101</v>
      </c>
      <c r="F2399" t="s">
        <v>664</v>
      </c>
      <c r="G2399">
        <v>76</v>
      </c>
      <c r="H2399" t="b">
        <v>0</v>
      </c>
      <c r="I2399" t="s">
        <v>9240</v>
      </c>
      <c r="J2399" t="s">
        <v>9103</v>
      </c>
      <c r="K2399" t="s">
        <v>7</v>
      </c>
      <c r="L2399" t="b">
        <v>0</v>
      </c>
      <c r="M2399" t="s">
        <v>6609</v>
      </c>
      <c r="N2399" t="b">
        <v>0</v>
      </c>
      <c r="O2399" t="b">
        <v>0</v>
      </c>
      <c r="P2399" t="b">
        <v>0</v>
      </c>
      <c r="Q2399" t="b">
        <v>1</v>
      </c>
      <c r="R2399" t="s">
        <v>2446</v>
      </c>
      <c r="S2399">
        <v>70</v>
      </c>
      <c r="T2399" t="b">
        <v>0</v>
      </c>
      <c r="V2399" t="s">
        <v>8</v>
      </c>
      <c r="W2399" t="s">
        <v>8</v>
      </c>
      <c r="X2399" s="11">
        <v>77</v>
      </c>
      <c r="Y2399">
        <v>1</v>
      </c>
      <c r="Z2399" s="46" cm="1">
        <f t="array" ref="Z2399">IF(V2399="NA",$AD$2,(INDEX($BL$4:$BL$73,MATCH(V2399&amp;W2399,$BK$4:$BK$73&amp;$BJ$4:$BJ$73,0))))</f>
        <v>-4.0430703315750931E-2</v>
      </c>
      <c r="AA2399" s="46">
        <f t="shared" si="45"/>
        <v>0.95956929668424906</v>
      </c>
      <c r="AB2399" s="46"/>
    </row>
    <row r="2400" spans="1:28" x14ac:dyDescent="0.25">
      <c r="A2400">
        <v>8924</v>
      </c>
      <c r="B2400" s="1">
        <v>45530.431824502302</v>
      </c>
      <c r="C2400" s="1">
        <v>45530</v>
      </c>
      <c r="D2400" t="s">
        <v>9100</v>
      </c>
      <c r="E2400" t="s">
        <v>9101</v>
      </c>
      <c r="F2400" t="s">
        <v>664</v>
      </c>
      <c r="G2400">
        <v>70</v>
      </c>
      <c r="H2400" t="b">
        <v>0</v>
      </c>
      <c r="I2400" t="s">
        <v>9240</v>
      </c>
      <c r="J2400" t="s">
        <v>9103</v>
      </c>
      <c r="K2400" t="s">
        <v>7</v>
      </c>
      <c r="L2400" t="b">
        <v>0</v>
      </c>
      <c r="M2400" t="s">
        <v>12846</v>
      </c>
      <c r="N2400" t="b">
        <v>0</v>
      </c>
      <c r="O2400" t="b">
        <v>0</v>
      </c>
      <c r="P2400" t="b">
        <v>0</v>
      </c>
      <c r="Q2400" t="b">
        <v>1</v>
      </c>
      <c r="R2400" t="s">
        <v>12847</v>
      </c>
      <c r="S2400">
        <v>70</v>
      </c>
      <c r="T2400" t="b">
        <v>0</v>
      </c>
      <c r="V2400" t="s">
        <v>8</v>
      </c>
      <c r="W2400" t="s">
        <v>8</v>
      </c>
      <c r="X2400" s="11">
        <v>72</v>
      </c>
      <c r="Y2400">
        <v>1</v>
      </c>
      <c r="Z2400" s="46" cm="1">
        <f t="array" ref="Z2400">IF(V2400="NA",$AD$2,(INDEX($BL$4:$BL$73,MATCH(V2400&amp;W2400,$BK$4:$BK$73&amp;$BJ$4:$BJ$73,0))))</f>
        <v>-4.0430703315750931E-2</v>
      </c>
      <c r="AA2400" s="46">
        <f t="shared" si="45"/>
        <v>0.95956929668424906</v>
      </c>
      <c r="AB2400" s="46"/>
    </row>
    <row r="2401" spans="1:28" x14ac:dyDescent="0.25">
      <c r="A2401">
        <v>8925</v>
      </c>
      <c r="B2401" s="1">
        <v>45530.431559965298</v>
      </c>
      <c r="C2401" s="1">
        <v>45530</v>
      </c>
      <c r="D2401" t="s">
        <v>9100</v>
      </c>
      <c r="E2401" t="s">
        <v>9101</v>
      </c>
      <c r="F2401" t="s">
        <v>664</v>
      </c>
      <c r="G2401">
        <v>71</v>
      </c>
      <c r="H2401" t="b">
        <v>0</v>
      </c>
      <c r="I2401" t="s">
        <v>9240</v>
      </c>
      <c r="J2401" t="s">
        <v>9103</v>
      </c>
      <c r="K2401" t="s">
        <v>7</v>
      </c>
      <c r="L2401" t="b">
        <v>0</v>
      </c>
      <c r="M2401" t="s">
        <v>12848</v>
      </c>
      <c r="N2401" t="b">
        <v>0</v>
      </c>
      <c r="O2401" t="b">
        <v>0</v>
      </c>
      <c r="P2401" t="b">
        <v>0</v>
      </c>
      <c r="Q2401" t="b">
        <v>1</v>
      </c>
      <c r="R2401" t="s">
        <v>12849</v>
      </c>
      <c r="S2401">
        <v>70</v>
      </c>
      <c r="T2401" t="b">
        <v>0</v>
      </c>
      <c r="V2401" t="s">
        <v>888</v>
      </c>
      <c r="W2401">
        <v>4</v>
      </c>
      <c r="X2401" s="11">
        <v>72</v>
      </c>
      <c r="Y2401">
        <v>1</v>
      </c>
      <c r="Z2401" s="46" cm="1">
        <f t="array" ref="Z2401">IF(V2401="NA",$AD$2,(INDEX($BL$4:$BL$73,MATCH(V2401&amp;W2401,$BK$4:$BK$73&amp;$BJ$4:$BJ$73,0))))</f>
        <v>1.0498615788681257E-2</v>
      </c>
      <c r="AA2401" s="46">
        <f t="shared" si="45"/>
        <v>1.0104986157886813</v>
      </c>
      <c r="AB2401" s="46"/>
    </row>
    <row r="2402" spans="1:28" x14ac:dyDescent="0.25">
      <c r="A2402">
        <v>8926</v>
      </c>
      <c r="B2402" s="1">
        <v>45530.431309814798</v>
      </c>
      <c r="C2402" s="1">
        <v>45530</v>
      </c>
      <c r="D2402" t="s">
        <v>9100</v>
      </c>
      <c r="E2402" t="s">
        <v>9101</v>
      </c>
      <c r="F2402" t="s">
        <v>664</v>
      </c>
      <c r="G2402">
        <v>77</v>
      </c>
      <c r="H2402" t="b">
        <v>0</v>
      </c>
      <c r="I2402" t="s">
        <v>9240</v>
      </c>
      <c r="J2402" t="s">
        <v>9103</v>
      </c>
      <c r="K2402" t="s">
        <v>7</v>
      </c>
      <c r="L2402" t="b">
        <v>0</v>
      </c>
      <c r="M2402" t="s">
        <v>12850</v>
      </c>
      <c r="N2402" t="b">
        <v>0</v>
      </c>
      <c r="O2402" t="b">
        <v>0</v>
      </c>
      <c r="P2402" t="b">
        <v>0</v>
      </c>
      <c r="Q2402" t="b">
        <v>1</v>
      </c>
      <c r="R2402" t="s">
        <v>12851</v>
      </c>
      <c r="S2402">
        <v>70</v>
      </c>
      <c r="T2402" t="b">
        <v>0</v>
      </c>
      <c r="V2402" t="s">
        <v>945</v>
      </c>
      <c r="W2402">
        <v>4</v>
      </c>
      <c r="X2402" s="11">
        <v>77</v>
      </c>
      <c r="Y2402">
        <v>1</v>
      </c>
      <c r="Z2402" s="46" cm="1">
        <f t="array" ref="Z2402">IF(V2402="NA",$AD$2,(INDEX($BL$4:$BL$73,MATCH(V2402&amp;W2402,$BK$4:$BK$73&amp;$BJ$4:$BJ$73,0))))</f>
        <v>1.0498615788681285E-2</v>
      </c>
      <c r="AA2402" s="46">
        <f t="shared" si="45"/>
        <v>1.0104986157886813</v>
      </c>
      <c r="AB2402" s="46"/>
    </row>
    <row r="2403" spans="1:28" x14ac:dyDescent="0.25">
      <c r="A2403">
        <v>8927</v>
      </c>
      <c r="B2403" s="1">
        <v>45530.431002986101</v>
      </c>
      <c r="C2403" s="1">
        <v>45530</v>
      </c>
      <c r="D2403" t="s">
        <v>9100</v>
      </c>
      <c r="E2403" t="s">
        <v>9101</v>
      </c>
      <c r="F2403" t="s">
        <v>790</v>
      </c>
      <c r="G2403">
        <v>71</v>
      </c>
      <c r="H2403" t="b">
        <v>0</v>
      </c>
      <c r="I2403" t="s">
        <v>9240</v>
      </c>
      <c r="J2403" t="s">
        <v>9103</v>
      </c>
      <c r="K2403" t="s">
        <v>7</v>
      </c>
      <c r="L2403" t="b">
        <v>0</v>
      </c>
      <c r="M2403" t="s">
        <v>12852</v>
      </c>
      <c r="N2403" t="b">
        <v>0</v>
      </c>
      <c r="O2403" t="b">
        <v>0</v>
      </c>
      <c r="P2403" t="b">
        <v>0</v>
      </c>
      <c r="Q2403" t="b">
        <v>1</v>
      </c>
      <c r="R2403" t="s">
        <v>12853</v>
      </c>
      <c r="S2403">
        <v>70</v>
      </c>
      <c r="T2403" t="b">
        <v>0</v>
      </c>
      <c r="V2403" t="s">
        <v>892</v>
      </c>
      <c r="W2403">
        <v>4</v>
      </c>
      <c r="X2403" s="11">
        <v>72</v>
      </c>
      <c r="Y2403">
        <v>1</v>
      </c>
      <c r="Z2403" s="46" cm="1">
        <f t="array" ref="Z2403">IF(V2403="NA",$AD$2,(INDEX($BL$4:$BL$73,MATCH(V2403&amp;W2403,$BK$4:$BK$73&amp;$BJ$4:$BJ$73,0))))</f>
        <v>1.0498615788681274E-2</v>
      </c>
      <c r="AA2403" s="46">
        <f t="shared" si="45"/>
        <v>1.0104986157886813</v>
      </c>
      <c r="AB2403" s="46"/>
    </row>
    <row r="2404" spans="1:28" x14ac:dyDescent="0.25">
      <c r="A2404">
        <v>8931</v>
      </c>
      <c r="B2404" s="1">
        <v>45530.430083564803</v>
      </c>
      <c r="C2404" s="1">
        <v>45530</v>
      </c>
      <c r="D2404" t="s">
        <v>9100</v>
      </c>
      <c r="E2404" t="s">
        <v>9101</v>
      </c>
      <c r="F2404" t="s">
        <v>790</v>
      </c>
      <c r="G2404">
        <v>74</v>
      </c>
      <c r="H2404" t="b">
        <v>0</v>
      </c>
      <c r="I2404" t="s">
        <v>9240</v>
      </c>
      <c r="J2404" t="s">
        <v>9103</v>
      </c>
      <c r="K2404" t="s">
        <v>7</v>
      </c>
      <c r="L2404" t="b">
        <v>0</v>
      </c>
      <c r="M2404" t="s">
        <v>12854</v>
      </c>
      <c r="N2404" t="b">
        <v>0</v>
      </c>
      <c r="O2404" t="b">
        <v>0</v>
      </c>
      <c r="P2404" t="b">
        <v>0</v>
      </c>
      <c r="Q2404" t="b">
        <v>1</v>
      </c>
      <c r="R2404" t="s">
        <v>12855</v>
      </c>
      <c r="S2404">
        <v>70</v>
      </c>
      <c r="T2404" t="b">
        <v>0</v>
      </c>
      <c r="V2404" t="s">
        <v>886</v>
      </c>
      <c r="W2404">
        <v>4</v>
      </c>
      <c r="X2404" s="11">
        <v>77</v>
      </c>
      <c r="Y2404">
        <v>1</v>
      </c>
      <c r="Z2404" s="46" cm="1">
        <f t="array" ref="Z2404">IF(V2404="NA",$AD$2,(INDEX($BL$4:$BL$73,MATCH(V2404&amp;W2404,$BK$4:$BK$73&amp;$BJ$4:$BJ$73,0))))</f>
        <v>1.0498615788681297E-2</v>
      </c>
      <c r="AA2404" s="46">
        <f t="shared" si="45"/>
        <v>1.0104986157886813</v>
      </c>
      <c r="AB2404" s="46"/>
    </row>
    <row r="2405" spans="1:28" x14ac:dyDescent="0.25">
      <c r="A2405">
        <v>8933</v>
      </c>
      <c r="B2405" s="1">
        <v>45530.429488935202</v>
      </c>
      <c r="C2405" s="1">
        <v>45530</v>
      </c>
      <c r="D2405" t="s">
        <v>9100</v>
      </c>
      <c r="E2405" t="s">
        <v>9101</v>
      </c>
      <c r="F2405" t="s">
        <v>790</v>
      </c>
      <c r="G2405">
        <v>85</v>
      </c>
      <c r="H2405" t="b">
        <v>0</v>
      </c>
      <c r="I2405" t="s">
        <v>9240</v>
      </c>
      <c r="J2405" t="s">
        <v>9103</v>
      </c>
      <c r="K2405" t="s">
        <v>7</v>
      </c>
      <c r="L2405" t="b">
        <v>0</v>
      </c>
      <c r="M2405" t="s">
        <v>6608</v>
      </c>
      <c r="N2405" t="b">
        <v>0</v>
      </c>
      <c r="O2405" t="b">
        <v>0</v>
      </c>
      <c r="P2405" t="b">
        <v>0</v>
      </c>
      <c r="Q2405" t="b">
        <v>1</v>
      </c>
      <c r="R2405" t="s">
        <v>1158</v>
      </c>
      <c r="S2405">
        <v>70</v>
      </c>
      <c r="T2405" t="b">
        <v>0</v>
      </c>
      <c r="V2405" t="s">
        <v>741</v>
      </c>
      <c r="W2405">
        <v>4</v>
      </c>
      <c r="X2405" s="11">
        <v>87</v>
      </c>
      <c r="Y2405">
        <v>1</v>
      </c>
      <c r="Z2405" s="46" cm="1">
        <f t="array" ref="Z2405">IF(V2405="NA",$AD$2,(INDEX($BL$4:$BL$73,MATCH(V2405&amp;W2405,$BK$4:$BK$73&amp;$BJ$4:$BJ$73,0))))</f>
        <v>1.1678733304575806E-2</v>
      </c>
      <c r="AA2405" s="46">
        <f t="shared" si="45"/>
        <v>1.0116787333045758</v>
      </c>
      <c r="AB2405" s="46"/>
    </row>
    <row r="2406" spans="1:28" x14ac:dyDescent="0.25">
      <c r="A2406">
        <v>8934</v>
      </c>
      <c r="B2406" s="1">
        <v>45530.429150486103</v>
      </c>
      <c r="C2406" s="1">
        <v>45530</v>
      </c>
      <c r="D2406" t="s">
        <v>9100</v>
      </c>
      <c r="E2406" t="s">
        <v>9101</v>
      </c>
      <c r="F2406" t="s">
        <v>664</v>
      </c>
      <c r="G2406">
        <v>84</v>
      </c>
      <c r="H2406" t="b">
        <v>0</v>
      </c>
      <c r="I2406" t="s">
        <v>9240</v>
      </c>
      <c r="J2406" t="s">
        <v>9711</v>
      </c>
      <c r="K2406" t="s">
        <v>7</v>
      </c>
      <c r="L2406" t="b">
        <v>0</v>
      </c>
      <c r="M2406" t="s">
        <v>12856</v>
      </c>
      <c r="N2406" t="b">
        <v>0</v>
      </c>
      <c r="O2406" t="b">
        <v>0</v>
      </c>
      <c r="P2406" t="b">
        <v>0</v>
      </c>
      <c r="Q2406" t="b">
        <v>1</v>
      </c>
      <c r="R2406" t="s">
        <v>12857</v>
      </c>
      <c r="S2406">
        <v>70</v>
      </c>
      <c r="T2406" t="b">
        <v>0</v>
      </c>
      <c r="V2406" t="s">
        <v>741</v>
      </c>
      <c r="W2406">
        <v>5</v>
      </c>
      <c r="X2406" s="11">
        <v>87</v>
      </c>
      <c r="Y2406">
        <v>1</v>
      </c>
      <c r="Z2406" s="46" cm="1">
        <f t="array" ref="Z2406">IF(V2406="NA",$AD$2,(INDEX($BL$4:$BL$73,MATCH(V2406&amp;W2406,$BK$4:$BK$73&amp;$BJ$4:$BJ$73,0))))</f>
        <v>2.9563914871896368E-3</v>
      </c>
      <c r="AA2406" s="46">
        <f t="shared" si="45"/>
        <v>1.0029563914871897</v>
      </c>
      <c r="AB2406" s="46"/>
    </row>
    <row r="2407" spans="1:28" x14ac:dyDescent="0.25">
      <c r="A2407">
        <v>8957</v>
      </c>
      <c r="B2407" s="1">
        <v>45530.421183333303</v>
      </c>
      <c r="C2407" s="1">
        <v>45530</v>
      </c>
      <c r="D2407" t="s">
        <v>9100</v>
      </c>
      <c r="E2407" t="s">
        <v>9101</v>
      </c>
      <c r="F2407" t="s">
        <v>790</v>
      </c>
      <c r="G2407">
        <v>81</v>
      </c>
      <c r="H2407" t="b">
        <v>0</v>
      </c>
      <c r="I2407" t="s">
        <v>9240</v>
      </c>
      <c r="J2407" t="s">
        <v>9711</v>
      </c>
      <c r="K2407" t="s">
        <v>7</v>
      </c>
      <c r="L2407" t="b">
        <v>0</v>
      </c>
      <c r="M2407" t="s">
        <v>12858</v>
      </c>
      <c r="N2407" t="b">
        <v>0</v>
      </c>
      <c r="O2407" t="b">
        <v>0</v>
      </c>
      <c r="P2407" t="b">
        <v>0</v>
      </c>
      <c r="Q2407" t="b">
        <v>1</v>
      </c>
      <c r="R2407" t="s">
        <v>12859</v>
      </c>
      <c r="S2407">
        <v>70</v>
      </c>
      <c r="T2407" t="b">
        <v>0</v>
      </c>
      <c r="V2407" t="s">
        <v>892</v>
      </c>
      <c r="W2407">
        <v>4</v>
      </c>
      <c r="X2407" s="11">
        <v>82</v>
      </c>
      <c r="Y2407">
        <v>1</v>
      </c>
      <c r="Z2407" s="46" cm="1">
        <f t="array" ref="Z2407">IF(V2407="NA",$AD$2,(INDEX($BL$4:$BL$73,MATCH(V2407&amp;W2407,$BK$4:$BK$73&amp;$BJ$4:$BJ$73,0))))</f>
        <v>1.0498615788681274E-2</v>
      </c>
      <c r="AA2407" s="46">
        <f t="shared" si="45"/>
        <v>1.0104986157886813</v>
      </c>
      <c r="AB2407" s="46"/>
    </row>
    <row r="2408" spans="1:28" x14ac:dyDescent="0.25">
      <c r="A2408">
        <v>8958</v>
      </c>
      <c r="B2408" s="1">
        <v>45530.4208883912</v>
      </c>
      <c r="C2408" s="1">
        <v>45530</v>
      </c>
      <c r="D2408" t="s">
        <v>9100</v>
      </c>
      <c r="E2408" t="s">
        <v>9101</v>
      </c>
      <c r="F2408" t="s">
        <v>790</v>
      </c>
      <c r="G2408">
        <v>82</v>
      </c>
      <c r="H2408" t="b">
        <v>0</v>
      </c>
      <c r="I2408" t="s">
        <v>9240</v>
      </c>
      <c r="J2408" t="s">
        <v>9711</v>
      </c>
      <c r="K2408" t="s">
        <v>7</v>
      </c>
      <c r="L2408" t="b">
        <v>0</v>
      </c>
      <c r="M2408" t="s">
        <v>12860</v>
      </c>
      <c r="N2408" t="b">
        <v>0</v>
      </c>
      <c r="O2408" t="b">
        <v>0</v>
      </c>
      <c r="P2408" t="b">
        <v>0</v>
      </c>
      <c r="Q2408" t="b">
        <v>1</v>
      </c>
      <c r="R2408" t="s">
        <v>12861</v>
      </c>
      <c r="S2408">
        <v>70</v>
      </c>
      <c r="T2408" t="b">
        <v>0</v>
      </c>
      <c r="V2408" t="s">
        <v>893</v>
      </c>
      <c r="W2408">
        <v>4</v>
      </c>
      <c r="X2408" s="11">
        <v>82</v>
      </c>
      <c r="Y2408">
        <v>1</v>
      </c>
      <c r="Z2408" s="46" cm="1">
        <f t="array" ref="Z2408">IF(V2408="NA",$AD$2,(INDEX($BL$4:$BL$73,MATCH(V2408&amp;W2408,$BK$4:$BK$73&amp;$BJ$4:$BJ$73,0))))</f>
        <v>1.0498615788681286E-2</v>
      </c>
      <c r="AA2408" s="46">
        <f t="shared" si="45"/>
        <v>1.0104986157886813</v>
      </c>
      <c r="AB2408" s="46"/>
    </row>
    <row r="2409" spans="1:28" x14ac:dyDescent="0.25">
      <c r="A2409">
        <v>8959</v>
      </c>
      <c r="B2409" s="1">
        <v>45530.4206004398</v>
      </c>
      <c r="C2409" s="1">
        <v>45530</v>
      </c>
      <c r="D2409" t="s">
        <v>9100</v>
      </c>
      <c r="E2409" t="s">
        <v>9101</v>
      </c>
      <c r="F2409" t="s">
        <v>664</v>
      </c>
      <c r="G2409">
        <v>77</v>
      </c>
      <c r="H2409" t="b">
        <v>0</v>
      </c>
      <c r="I2409" t="s">
        <v>9240</v>
      </c>
      <c r="J2409" t="s">
        <v>9711</v>
      </c>
      <c r="K2409" t="s">
        <v>7</v>
      </c>
      <c r="L2409" t="b">
        <v>0</v>
      </c>
      <c r="M2409" t="s">
        <v>12862</v>
      </c>
      <c r="N2409" t="b">
        <v>0</v>
      </c>
      <c r="O2409" t="b">
        <v>0</v>
      </c>
      <c r="P2409" t="b">
        <v>0</v>
      </c>
      <c r="Q2409" t="b">
        <v>1</v>
      </c>
      <c r="R2409" t="s">
        <v>12863</v>
      </c>
      <c r="S2409">
        <v>70</v>
      </c>
      <c r="T2409" t="b">
        <v>0</v>
      </c>
      <c r="V2409" t="s">
        <v>892</v>
      </c>
      <c r="W2409">
        <v>4</v>
      </c>
      <c r="X2409" s="11">
        <v>77</v>
      </c>
      <c r="Y2409">
        <v>1</v>
      </c>
      <c r="Z2409" s="46" cm="1">
        <f t="array" ref="Z2409">IF(V2409="NA",$AD$2,(INDEX($BL$4:$BL$73,MATCH(V2409&amp;W2409,$BK$4:$BK$73&amp;$BJ$4:$BJ$73,0))))</f>
        <v>1.0498615788681274E-2</v>
      </c>
      <c r="AA2409" s="46">
        <f t="shared" si="45"/>
        <v>1.0104986157886813</v>
      </c>
      <c r="AB2409" s="46"/>
    </row>
    <row r="2410" spans="1:28" x14ac:dyDescent="0.25">
      <c r="A2410">
        <v>8960</v>
      </c>
      <c r="B2410" s="1">
        <v>45530.420333344897</v>
      </c>
      <c r="C2410" s="1">
        <v>45530</v>
      </c>
      <c r="D2410" t="s">
        <v>9100</v>
      </c>
      <c r="E2410" t="s">
        <v>9101</v>
      </c>
      <c r="F2410" t="s">
        <v>664</v>
      </c>
      <c r="G2410">
        <v>74</v>
      </c>
      <c r="H2410" t="b">
        <v>0</v>
      </c>
      <c r="I2410" t="s">
        <v>9240</v>
      </c>
      <c r="J2410" t="s">
        <v>9711</v>
      </c>
      <c r="K2410" t="s">
        <v>7</v>
      </c>
      <c r="L2410" t="b">
        <v>0</v>
      </c>
      <c r="M2410" t="s">
        <v>12864</v>
      </c>
      <c r="N2410" t="b">
        <v>0</v>
      </c>
      <c r="O2410" t="b">
        <v>0</v>
      </c>
      <c r="P2410" t="b">
        <v>0</v>
      </c>
      <c r="Q2410" t="b">
        <v>1</v>
      </c>
      <c r="R2410" t="s">
        <v>12865</v>
      </c>
      <c r="S2410">
        <v>70</v>
      </c>
      <c r="T2410" t="b">
        <v>0</v>
      </c>
      <c r="V2410" t="s">
        <v>892</v>
      </c>
      <c r="W2410">
        <v>4</v>
      </c>
      <c r="X2410" s="11">
        <v>77</v>
      </c>
      <c r="Y2410">
        <v>1</v>
      </c>
      <c r="Z2410" s="46" cm="1">
        <f t="array" ref="Z2410">IF(V2410="NA",$AD$2,(INDEX($BL$4:$BL$73,MATCH(V2410&amp;W2410,$BK$4:$BK$73&amp;$BJ$4:$BJ$73,0))))</f>
        <v>1.0498615788681274E-2</v>
      </c>
      <c r="AA2410" s="46">
        <f t="shared" si="45"/>
        <v>1.0104986157886813</v>
      </c>
      <c r="AB2410" s="46"/>
    </row>
    <row r="2411" spans="1:28" x14ac:dyDescent="0.25">
      <c r="A2411">
        <v>8961</v>
      </c>
      <c r="B2411" s="1">
        <v>45530.420057604199</v>
      </c>
      <c r="C2411" s="1">
        <v>45530</v>
      </c>
      <c r="D2411" t="s">
        <v>9100</v>
      </c>
      <c r="E2411" t="s">
        <v>9101</v>
      </c>
      <c r="F2411" t="s">
        <v>790</v>
      </c>
      <c r="G2411">
        <v>75</v>
      </c>
      <c r="H2411" t="b">
        <v>0</v>
      </c>
      <c r="I2411" t="s">
        <v>9240</v>
      </c>
      <c r="J2411" t="s">
        <v>9711</v>
      </c>
      <c r="K2411" t="s">
        <v>7</v>
      </c>
      <c r="L2411" t="b">
        <v>0</v>
      </c>
      <c r="M2411" t="s">
        <v>12866</v>
      </c>
      <c r="N2411" t="b">
        <v>0</v>
      </c>
      <c r="O2411" t="b">
        <v>0</v>
      </c>
      <c r="P2411" t="b">
        <v>0</v>
      </c>
      <c r="Q2411" t="b">
        <v>1</v>
      </c>
      <c r="R2411" t="s">
        <v>12867</v>
      </c>
      <c r="S2411">
        <v>70</v>
      </c>
      <c r="T2411" t="b">
        <v>0</v>
      </c>
      <c r="V2411" t="s">
        <v>886</v>
      </c>
      <c r="W2411">
        <v>4</v>
      </c>
      <c r="X2411" s="11">
        <v>77</v>
      </c>
      <c r="Y2411">
        <v>1</v>
      </c>
      <c r="Z2411" s="46" cm="1">
        <f t="array" ref="Z2411">IF(V2411="NA",$AD$2,(INDEX($BL$4:$BL$73,MATCH(V2411&amp;W2411,$BK$4:$BK$73&amp;$BJ$4:$BJ$73,0))))</f>
        <v>1.0498615788681297E-2</v>
      </c>
      <c r="AA2411" s="46">
        <f t="shared" si="45"/>
        <v>1.0104986157886813</v>
      </c>
      <c r="AB2411" s="46"/>
    </row>
    <row r="2412" spans="1:28" x14ac:dyDescent="0.25">
      <c r="A2412">
        <v>8962</v>
      </c>
      <c r="B2412" s="1">
        <v>45530.419767650499</v>
      </c>
      <c r="C2412" s="1">
        <v>45530</v>
      </c>
      <c r="D2412" t="s">
        <v>9100</v>
      </c>
      <c r="E2412" t="s">
        <v>9101</v>
      </c>
      <c r="F2412" t="s">
        <v>664</v>
      </c>
      <c r="G2412">
        <v>78</v>
      </c>
      <c r="H2412" t="b">
        <v>0</v>
      </c>
      <c r="I2412" t="s">
        <v>9240</v>
      </c>
      <c r="J2412" t="s">
        <v>9711</v>
      </c>
      <c r="K2412" t="s">
        <v>7</v>
      </c>
      <c r="L2412" t="b">
        <v>0</v>
      </c>
      <c r="M2412" t="s">
        <v>12868</v>
      </c>
      <c r="N2412" t="b">
        <v>0</v>
      </c>
      <c r="O2412" t="b">
        <v>0</v>
      </c>
      <c r="P2412" t="b">
        <v>0</v>
      </c>
      <c r="Q2412" t="b">
        <v>1</v>
      </c>
      <c r="R2412" t="s">
        <v>12869</v>
      </c>
      <c r="S2412">
        <v>70</v>
      </c>
      <c r="T2412" t="b">
        <v>0</v>
      </c>
      <c r="V2412" t="s">
        <v>893</v>
      </c>
      <c r="W2412">
        <v>4</v>
      </c>
      <c r="X2412" s="11">
        <v>82</v>
      </c>
      <c r="Y2412">
        <v>1</v>
      </c>
      <c r="Z2412" s="46" cm="1">
        <f t="array" ref="Z2412">IF(V2412="NA",$AD$2,(INDEX($BL$4:$BL$73,MATCH(V2412&amp;W2412,$BK$4:$BK$73&amp;$BJ$4:$BJ$73,0))))</f>
        <v>1.0498615788681286E-2</v>
      </c>
      <c r="AA2412" s="46">
        <f t="shared" si="45"/>
        <v>1.0104986157886813</v>
      </c>
      <c r="AB2412" s="46"/>
    </row>
    <row r="2413" spans="1:28" x14ac:dyDescent="0.25">
      <c r="A2413">
        <v>8963</v>
      </c>
      <c r="B2413" s="1">
        <v>45530.419462881902</v>
      </c>
      <c r="C2413" s="1">
        <v>45530</v>
      </c>
      <c r="D2413" t="s">
        <v>9100</v>
      </c>
      <c r="E2413" t="s">
        <v>9101</v>
      </c>
      <c r="F2413" t="s">
        <v>790</v>
      </c>
      <c r="G2413">
        <v>82</v>
      </c>
      <c r="H2413" t="b">
        <v>0</v>
      </c>
      <c r="I2413" t="s">
        <v>9240</v>
      </c>
      <c r="J2413" t="s">
        <v>9711</v>
      </c>
      <c r="K2413" t="s">
        <v>7</v>
      </c>
      <c r="L2413" t="b">
        <v>0</v>
      </c>
      <c r="M2413" t="s">
        <v>6607</v>
      </c>
      <c r="N2413" t="b">
        <v>0</v>
      </c>
      <c r="O2413" t="b">
        <v>0</v>
      </c>
      <c r="P2413" t="b">
        <v>0</v>
      </c>
      <c r="Q2413" t="b">
        <v>1</v>
      </c>
      <c r="R2413" t="s">
        <v>1157</v>
      </c>
      <c r="S2413">
        <v>70</v>
      </c>
      <c r="T2413" t="b">
        <v>0</v>
      </c>
      <c r="V2413" t="s">
        <v>8</v>
      </c>
      <c r="W2413" t="s">
        <v>8</v>
      </c>
      <c r="X2413" s="11">
        <v>82</v>
      </c>
      <c r="Y2413">
        <v>1</v>
      </c>
      <c r="Z2413" s="46" cm="1">
        <f t="array" ref="Z2413">IF(V2413="NA",$AD$2,(INDEX($BL$4:$BL$73,MATCH(V2413&amp;W2413,$BK$4:$BK$73&amp;$BJ$4:$BJ$73,0))))</f>
        <v>-4.0430703315750931E-2</v>
      </c>
      <c r="AA2413" s="46">
        <f t="shared" si="45"/>
        <v>0.95956929668424906</v>
      </c>
      <c r="AB2413" s="46"/>
    </row>
    <row r="2414" spans="1:28" x14ac:dyDescent="0.25">
      <c r="A2414">
        <v>8964</v>
      </c>
      <c r="B2414" s="1">
        <v>45530.4128847338</v>
      </c>
      <c r="C2414" s="1">
        <v>45530</v>
      </c>
      <c r="D2414" t="s">
        <v>9100</v>
      </c>
      <c r="E2414" t="s">
        <v>9101</v>
      </c>
      <c r="F2414" t="s">
        <v>790</v>
      </c>
      <c r="G2414">
        <v>85</v>
      </c>
      <c r="H2414" t="b">
        <v>0</v>
      </c>
      <c r="I2414" t="s">
        <v>9240</v>
      </c>
      <c r="J2414" t="s">
        <v>9711</v>
      </c>
      <c r="K2414" t="s">
        <v>7</v>
      </c>
      <c r="L2414" t="b">
        <v>0</v>
      </c>
      <c r="M2414" t="s">
        <v>12870</v>
      </c>
      <c r="N2414" t="b">
        <v>0</v>
      </c>
      <c r="O2414" t="b">
        <v>0</v>
      </c>
      <c r="P2414" t="b">
        <v>0</v>
      </c>
      <c r="Q2414" t="b">
        <v>1</v>
      </c>
      <c r="R2414" t="s">
        <v>12871</v>
      </c>
      <c r="S2414">
        <v>70</v>
      </c>
      <c r="T2414" t="b">
        <v>0</v>
      </c>
      <c r="V2414" t="s">
        <v>892</v>
      </c>
      <c r="W2414">
        <v>4</v>
      </c>
      <c r="X2414" s="11">
        <v>87</v>
      </c>
      <c r="Y2414">
        <v>1</v>
      </c>
      <c r="Z2414" s="46" cm="1">
        <f t="array" ref="Z2414">IF(V2414="NA",$AD$2,(INDEX($BL$4:$BL$73,MATCH(V2414&amp;W2414,$BK$4:$BK$73&amp;$BJ$4:$BJ$73,0))))</f>
        <v>1.0498615788681274E-2</v>
      </c>
      <c r="AA2414" s="46">
        <f t="shared" si="45"/>
        <v>1.0104986157886813</v>
      </c>
      <c r="AB2414" s="46"/>
    </row>
    <row r="2415" spans="1:28" x14ac:dyDescent="0.25">
      <c r="A2415">
        <v>8969</v>
      </c>
      <c r="B2415" s="1">
        <v>45530.411826388903</v>
      </c>
      <c r="C2415" s="1">
        <v>45530</v>
      </c>
      <c r="D2415" t="s">
        <v>9100</v>
      </c>
      <c r="E2415" t="s">
        <v>9101</v>
      </c>
      <c r="F2415" t="s">
        <v>790</v>
      </c>
      <c r="G2415">
        <v>70</v>
      </c>
      <c r="H2415" t="b">
        <v>0</v>
      </c>
      <c r="I2415" t="s">
        <v>9240</v>
      </c>
      <c r="J2415" t="s">
        <v>9711</v>
      </c>
      <c r="K2415" t="s">
        <v>7</v>
      </c>
      <c r="L2415" t="b">
        <v>0</v>
      </c>
      <c r="M2415" t="s">
        <v>12872</v>
      </c>
      <c r="N2415" t="b">
        <v>0</v>
      </c>
      <c r="O2415" t="b">
        <v>0</v>
      </c>
      <c r="P2415" t="b">
        <v>0</v>
      </c>
      <c r="Q2415" t="b">
        <v>1</v>
      </c>
      <c r="R2415" t="s">
        <v>12873</v>
      </c>
      <c r="S2415">
        <v>70</v>
      </c>
      <c r="T2415" t="b">
        <v>0</v>
      </c>
      <c r="V2415" t="s">
        <v>889</v>
      </c>
      <c r="W2415">
        <v>4</v>
      </c>
      <c r="X2415" s="11">
        <v>72</v>
      </c>
      <c r="Y2415">
        <v>1</v>
      </c>
      <c r="Z2415" s="46" cm="1">
        <f t="array" ref="Z2415">IF(V2415="NA",$AD$2,(INDEX($BL$4:$BL$73,MATCH(V2415&amp;W2415,$BK$4:$BK$73&amp;$BJ$4:$BJ$73,0))))</f>
        <v>1.0498615788681227E-2</v>
      </c>
      <c r="AA2415" s="46">
        <f t="shared" si="45"/>
        <v>1.0104986157886813</v>
      </c>
      <c r="AB2415" s="46"/>
    </row>
    <row r="2416" spans="1:28" x14ac:dyDescent="0.25">
      <c r="A2416">
        <v>8970</v>
      </c>
      <c r="B2416" s="1">
        <v>45530.411522858798</v>
      </c>
      <c r="C2416" s="1">
        <v>45530</v>
      </c>
      <c r="D2416" t="s">
        <v>9100</v>
      </c>
      <c r="E2416" t="s">
        <v>9101</v>
      </c>
      <c r="F2416" t="s">
        <v>790</v>
      </c>
      <c r="G2416">
        <v>91</v>
      </c>
      <c r="H2416" t="b">
        <v>0</v>
      </c>
      <c r="I2416" t="s">
        <v>9240</v>
      </c>
      <c r="J2416" t="s">
        <v>9711</v>
      </c>
      <c r="K2416" t="s">
        <v>7</v>
      </c>
      <c r="L2416" t="b">
        <v>0</v>
      </c>
      <c r="M2416" t="s">
        <v>12874</v>
      </c>
      <c r="N2416" t="b">
        <v>0</v>
      </c>
      <c r="O2416" t="b">
        <v>0</v>
      </c>
      <c r="P2416" t="b">
        <v>0</v>
      </c>
      <c r="Q2416" t="b">
        <v>1</v>
      </c>
      <c r="R2416" t="s">
        <v>12875</v>
      </c>
      <c r="S2416">
        <v>70</v>
      </c>
      <c r="T2416" t="b">
        <v>0</v>
      </c>
      <c r="V2416" t="s">
        <v>8</v>
      </c>
      <c r="W2416" t="s">
        <v>8</v>
      </c>
      <c r="X2416" s="11">
        <v>92</v>
      </c>
      <c r="Y2416">
        <v>1</v>
      </c>
      <c r="Z2416" s="46" cm="1">
        <f t="array" ref="Z2416">IF(V2416="NA",$AD$2,(INDEX($BL$4:$BL$73,MATCH(V2416&amp;W2416,$BK$4:$BK$73&amp;$BJ$4:$BJ$73,0))))</f>
        <v>-4.0430703315750931E-2</v>
      </c>
      <c r="AA2416" s="46">
        <f t="shared" si="45"/>
        <v>0.95956929668424906</v>
      </c>
      <c r="AB2416" s="46"/>
    </row>
    <row r="2417" spans="1:28" x14ac:dyDescent="0.25">
      <c r="A2417">
        <v>8972</v>
      </c>
      <c r="B2417" s="1">
        <v>45530.410960729198</v>
      </c>
      <c r="C2417" s="1">
        <v>45530</v>
      </c>
      <c r="D2417" t="s">
        <v>9100</v>
      </c>
      <c r="E2417" t="s">
        <v>9101</v>
      </c>
      <c r="F2417" t="s">
        <v>790</v>
      </c>
      <c r="G2417">
        <v>74</v>
      </c>
      <c r="H2417" t="b">
        <v>0</v>
      </c>
      <c r="I2417" t="s">
        <v>9240</v>
      </c>
      <c r="J2417" t="s">
        <v>9711</v>
      </c>
      <c r="K2417" t="s">
        <v>7</v>
      </c>
      <c r="L2417" t="b">
        <v>0</v>
      </c>
      <c r="M2417" t="s">
        <v>12876</v>
      </c>
      <c r="N2417" t="b">
        <v>0</v>
      </c>
      <c r="O2417" t="b">
        <v>0</v>
      </c>
      <c r="P2417" t="b">
        <v>0</v>
      </c>
      <c r="Q2417" t="b">
        <v>1</v>
      </c>
      <c r="R2417" t="s">
        <v>12877</v>
      </c>
      <c r="S2417">
        <v>70</v>
      </c>
      <c r="T2417" t="b">
        <v>0</v>
      </c>
      <c r="V2417" t="s">
        <v>8</v>
      </c>
      <c r="W2417" t="s">
        <v>8</v>
      </c>
      <c r="X2417" s="11">
        <v>77</v>
      </c>
      <c r="Y2417">
        <v>1</v>
      </c>
      <c r="Z2417" s="46" cm="1">
        <f t="array" ref="Z2417">IF(V2417="NA",$AD$2,(INDEX($BL$4:$BL$73,MATCH(V2417&amp;W2417,$BK$4:$BK$73&amp;$BJ$4:$BJ$73,0))))</f>
        <v>-4.0430703315750931E-2</v>
      </c>
      <c r="AA2417" s="46">
        <f t="shared" si="45"/>
        <v>0.95956929668424906</v>
      </c>
      <c r="AB2417" s="46"/>
    </row>
    <row r="2418" spans="1:28" x14ac:dyDescent="0.25">
      <c r="A2418">
        <v>8984</v>
      </c>
      <c r="B2418" s="1">
        <v>45530.406800983801</v>
      </c>
      <c r="C2418" s="1">
        <v>45530</v>
      </c>
      <c r="D2418" t="s">
        <v>9100</v>
      </c>
      <c r="E2418" t="s">
        <v>9101</v>
      </c>
      <c r="F2418" t="s">
        <v>790</v>
      </c>
      <c r="G2418">
        <v>73</v>
      </c>
      <c r="H2418" t="b">
        <v>0</v>
      </c>
      <c r="I2418" t="s">
        <v>9240</v>
      </c>
      <c r="J2418" t="s">
        <v>9711</v>
      </c>
      <c r="K2418" t="s">
        <v>7</v>
      </c>
      <c r="L2418" t="b">
        <v>0</v>
      </c>
      <c r="M2418" t="s">
        <v>12878</v>
      </c>
      <c r="N2418" t="b">
        <v>0</v>
      </c>
      <c r="O2418" t="b">
        <v>0</v>
      </c>
      <c r="P2418" t="b">
        <v>0</v>
      </c>
      <c r="Q2418" t="b">
        <v>1</v>
      </c>
      <c r="R2418" t="s">
        <v>12879</v>
      </c>
      <c r="S2418">
        <v>70</v>
      </c>
      <c r="T2418" t="b">
        <v>0</v>
      </c>
      <c r="V2418" t="s">
        <v>742</v>
      </c>
      <c r="W2418">
        <v>4</v>
      </c>
      <c r="X2418" s="11">
        <v>77</v>
      </c>
      <c r="Y2418">
        <v>1</v>
      </c>
      <c r="Z2418" s="46" cm="1">
        <f t="array" ref="Z2418">IF(V2418="NA",$AD$2,(INDEX($BL$4:$BL$73,MATCH(V2418&amp;W2418,$BK$4:$BK$73&amp;$BJ$4:$BJ$73,0))))</f>
        <v>1.1678733304575913E-2</v>
      </c>
      <c r="AA2418" s="46">
        <f t="shared" si="45"/>
        <v>1.0116787333045758</v>
      </c>
      <c r="AB2418" s="46"/>
    </row>
    <row r="2419" spans="1:28" x14ac:dyDescent="0.25">
      <c r="A2419">
        <v>8985</v>
      </c>
      <c r="B2419" s="1">
        <v>45530.406449398099</v>
      </c>
      <c r="C2419" s="1">
        <v>45530</v>
      </c>
      <c r="D2419" t="s">
        <v>9100</v>
      </c>
      <c r="E2419" t="s">
        <v>9101</v>
      </c>
      <c r="F2419" t="s">
        <v>664</v>
      </c>
      <c r="G2419">
        <v>81</v>
      </c>
      <c r="H2419" t="b">
        <v>0</v>
      </c>
      <c r="I2419" t="s">
        <v>9240</v>
      </c>
      <c r="J2419" t="s">
        <v>9711</v>
      </c>
      <c r="K2419" t="s">
        <v>7</v>
      </c>
      <c r="L2419" t="b">
        <v>0</v>
      </c>
      <c r="M2419" t="s">
        <v>12880</v>
      </c>
      <c r="N2419" t="b">
        <v>0</v>
      </c>
      <c r="O2419" t="b">
        <v>0</v>
      </c>
      <c r="P2419" t="b">
        <v>0</v>
      </c>
      <c r="Q2419" t="b">
        <v>1</v>
      </c>
      <c r="R2419" t="s">
        <v>12881</v>
      </c>
      <c r="S2419">
        <v>70</v>
      </c>
      <c r="T2419" t="b">
        <v>0</v>
      </c>
      <c r="V2419" t="s">
        <v>743</v>
      </c>
      <c r="W2419">
        <v>5</v>
      </c>
      <c r="X2419" s="11">
        <v>82</v>
      </c>
      <c r="Y2419">
        <v>1</v>
      </c>
      <c r="Z2419" s="46" cm="1">
        <f t="array" ref="Z2419">IF(V2419="NA",$AD$2,(INDEX($BL$4:$BL$73,MATCH(V2419&amp;W2419,$BK$4:$BK$73&amp;$BJ$4:$BJ$73,0))))</f>
        <v>2.9563914871898098E-3</v>
      </c>
      <c r="AA2419" s="46">
        <f t="shared" si="45"/>
        <v>1.0029563914871897</v>
      </c>
      <c r="AB2419" s="46"/>
    </row>
    <row r="2420" spans="1:28" x14ac:dyDescent="0.25">
      <c r="A2420">
        <v>8987</v>
      </c>
      <c r="B2420" s="1">
        <v>45530.4059651157</v>
      </c>
      <c r="C2420" s="1">
        <v>45530</v>
      </c>
      <c r="D2420" t="s">
        <v>9100</v>
      </c>
      <c r="E2420" t="s">
        <v>9101</v>
      </c>
      <c r="F2420" t="s">
        <v>790</v>
      </c>
      <c r="G2420">
        <v>78</v>
      </c>
      <c r="H2420" t="b">
        <v>0</v>
      </c>
      <c r="I2420" t="s">
        <v>9240</v>
      </c>
      <c r="J2420" t="s">
        <v>9711</v>
      </c>
      <c r="K2420" t="s">
        <v>7</v>
      </c>
      <c r="L2420" t="b">
        <v>0</v>
      </c>
      <c r="M2420" t="s">
        <v>12882</v>
      </c>
      <c r="N2420" t="b">
        <v>0</v>
      </c>
      <c r="O2420" t="b">
        <v>0</v>
      </c>
      <c r="P2420" t="b">
        <v>0</v>
      </c>
      <c r="Q2420" t="b">
        <v>1</v>
      </c>
      <c r="R2420" t="s">
        <v>12883</v>
      </c>
      <c r="S2420">
        <v>70</v>
      </c>
      <c r="T2420" t="b">
        <v>0</v>
      </c>
      <c r="V2420" t="s">
        <v>889</v>
      </c>
      <c r="W2420">
        <v>4</v>
      </c>
      <c r="X2420" s="11">
        <v>82</v>
      </c>
      <c r="Y2420">
        <v>1</v>
      </c>
      <c r="Z2420" s="46" cm="1">
        <f t="array" ref="Z2420">IF(V2420="NA",$AD$2,(INDEX($BL$4:$BL$73,MATCH(V2420&amp;W2420,$BK$4:$BK$73&amp;$BJ$4:$BJ$73,0))))</f>
        <v>1.0498615788681227E-2</v>
      </c>
      <c r="AA2420" s="46">
        <f t="shared" si="45"/>
        <v>1.0104986157886813</v>
      </c>
      <c r="AB2420" s="46"/>
    </row>
    <row r="2421" spans="1:28" x14ac:dyDescent="0.25">
      <c r="A2421">
        <v>8990</v>
      </c>
      <c r="B2421" s="1">
        <v>45530.4049702431</v>
      </c>
      <c r="C2421" s="1">
        <v>45530</v>
      </c>
      <c r="D2421" t="s">
        <v>9100</v>
      </c>
      <c r="E2421" t="s">
        <v>9101</v>
      </c>
      <c r="F2421" t="s">
        <v>664</v>
      </c>
      <c r="G2421">
        <v>75</v>
      </c>
      <c r="H2421" t="b">
        <v>0</v>
      </c>
      <c r="I2421" t="s">
        <v>9240</v>
      </c>
      <c r="J2421" t="s">
        <v>9711</v>
      </c>
      <c r="K2421" t="s">
        <v>7</v>
      </c>
      <c r="L2421" t="b">
        <v>0</v>
      </c>
      <c r="M2421" t="s">
        <v>12884</v>
      </c>
      <c r="N2421" t="b">
        <v>0</v>
      </c>
      <c r="O2421" t="b">
        <v>0</v>
      </c>
      <c r="P2421" t="b">
        <v>0</v>
      </c>
      <c r="Q2421" t="b">
        <v>1</v>
      </c>
      <c r="R2421" t="s">
        <v>12885</v>
      </c>
      <c r="S2421">
        <v>70</v>
      </c>
      <c r="T2421" t="b">
        <v>0</v>
      </c>
      <c r="V2421" t="s">
        <v>742</v>
      </c>
      <c r="W2421">
        <v>4</v>
      </c>
      <c r="X2421" s="11">
        <v>77</v>
      </c>
      <c r="Y2421">
        <v>1</v>
      </c>
      <c r="Z2421" s="46" cm="1">
        <f t="array" ref="Z2421">IF(V2421="NA",$AD$2,(INDEX($BL$4:$BL$73,MATCH(V2421&amp;W2421,$BK$4:$BK$73&amp;$BJ$4:$BJ$73,0))))</f>
        <v>1.1678733304575913E-2</v>
      </c>
      <c r="AA2421" s="46">
        <f t="shared" si="45"/>
        <v>1.0116787333045758</v>
      </c>
      <c r="AB2421" s="46"/>
    </row>
    <row r="2422" spans="1:28" x14ac:dyDescent="0.25">
      <c r="A2422">
        <v>8992</v>
      </c>
      <c r="B2422" s="1">
        <v>45530.404486064799</v>
      </c>
      <c r="C2422" s="1">
        <v>45530</v>
      </c>
      <c r="D2422" t="s">
        <v>9100</v>
      </c>
      <c r="E2422" t="s">
        <v>9101</v>
      </c>
      <c r="F2422" t="s">
        <v>790</v>
      </c>
      <c r="G2422">
        <v>87</v>
      </c>
      <c r="H2422" t="b">
        <v>0</v>
      </c>
      <c r="I2422" t="s">
        <v>9240</v>
      </c>
      <c r="J2422" t="s">
        <v>9711</v>
      </c>
      <c r="K2422" t="s">
        <v>7</v>
      </c>
      <c r="L2422" t="b">
        <v>0</v>
      </c>
      <c r="M2422" t="s">
        <v>12886</v>
      </c>
      <c r="N2422" t="b">
        <v>0</v>
      </c>
      <c r="O2422" t="b">
        <v>0</v>
      </c>
      <c r="P2422" t="b">
        <v>0</v>
      </c>
      <c r="Q2422" t="b">
        <v>1</v>
      </c>
      <c r="R2422" t="s">
        <v>12887</v>
      </c>
      <c r="S2422">
        <v>70</v>
      </c>
      <c r="T2422" t="b">
        <v>0</v>
      </c>
      <c r="V2422" t="s">
        <v>8</v>
      </c>
      <c r="W2422" t="s">
        <v>8</v>
      </c>
      <c r="X2422" s="11">
        <v>87</v>
      </c>
      <c r="Y2422">
        <v>1</v>
      </c>
      <c r="Z2422" s="46" cm="1">
        <f t="array" ref="Z2422">IF(V2422="NA",$AD$2,(INDEX($BL$4:$BL$73,MATCH(V2422&amp;W2422,$BK$4:$BK$73&amp;$BJ$4:$BJ$73,0))))</f>
        <v>-4.0430703315750931E-2</v>
      </c>
      <c r="AA2422" s="46">
        <f t="shared" si="45"/>
        <v>0.95956929668424906</v>
      </c>
      <c r="AB2422" s="46"/>
    </row>
    <row r="2423" spans="1:28" x14ac:dyDescent="0.25">
      <c r="A2423">
        <v>8993</v>
      </c>
      <c r="B2423" s="1">
        <v>45530.403398506904</v>
      </c>
      <c r="C2423" s="1">
        <v>45530</v>
      </c>
      <c r="D2423" t="s">
        <v>9100</v>
      </c>
      <c r="E2423" t="s">
        <v>9101</v>
      </c>
      <c r="F2423" t="s">
        <v>790</v>
      </c>
      <c r="G2423">
        <v>72</v>
      </c>
      <c r="H2423" t="b">
        <v>0</v>
      </c>
      <c r="I2423" t="s">
        <v>9240</v>
      </c>
      <c r="J2423" t="s">
        <v>9711</v>
      </c>
      <c r="K2423" t="s">
        <v>7</v>
      </c>
      <c r="L2423" t="b">
        <v>0</v>
      </c>
      <c r="M2423" t="s">
        <v>6606</v>
      </c>
      <c r="N2423" t="b">
        <v>0</v>
      </c>
      <c r="O2423" t="b">
        <v>0</v>
      </c>
      <c r="P2423" t="b">
        <v>0</v>
      </c>
      <c r="Q2423" t="b">
        <v>1</v>
      </c>
      <c r="R2423" t="s">
        <v>2436</v>
      </c>
      <c r="S2423">
        <v>70</v>
      </c>
      <c r="T2423" t="b">
        <v>0</v>
      </c>
      <c r="V2423" t="s">
        <v>8</v>
      </c>
      <c r="W2423" t="s">
        <v>8</v>
      </c>
      <c r="X2423" s="11">
        <v>72</v>
      </c>
      <c r="Y2423">
        <v>1</v>
      </c>
      <c r="Z2423" s="46" cm="1">
        <f t="array" ref="Z2423">IF(V2423="NA",$AD$2,(INDEX($BL$4:$BL$73,MATCH(V2423&amp;W2423,$BK$4:$BK$73&amp;$BJ$4:$BJ$73,0))))</f>
        <v>-4.0430703315750931E-2</v>
      </c>
      <c r="AA2423" s="46">
        <f t="shared" si="45"/>
        <v>0.95956929668424906</v>
      </c>
      <c r="AB2423" s="46"/>
    </row>
    <row r="2424" spans="1:28" x14ac:dyDescent="0.25">
      <c r="A2424">
        <v>9000</v>
      </c>
      <c r="B2424" s="1">
        <v>45530.401283819403</v>
      </c>
      <c r="C2424" s="1">
        <v>45530</v>
      </c>
      <c r="D2424" t="s">
        <v>9100</v>
      </c>
      <c r="E2424" t="s">
        <v>9101</v>
      </c>
      <c r="F2424" t="s">
        <v>664</v>
      </c>
      <c r="G2424">
        <v>78</v>
      </c>
      <c r="H2424" t="b">
        <v>0</v>
      </c>
      <c r="I2424" t="s">
        <v>9240</v>
      </c>
      <c r="J2424" t="s">
        <v>9711</v>
      </c>
      <c r="K2424" t="s">
        <v>7</v>
      </c>
      <c r="L2424" t="b">
        <v>0</v>
      </c>
      <c r="M2424" t="s">
        <v>12888</v>
      </c>
      <c r="N2424" t="b">
        <v>0</v>
      </c>
      <c r="O2424" t="b">
        <v>0</v>
      </c>
      <c r="P2424" t="b">
        <v>0</v>
      </c>
      <c r="Q2424" t="b">
        <v>1</v>
      </c>
      <c r="R2424" t="s">
        <v>12889</v>
      </c>
      <c r="S2424">
        <v>70</v>
      </c>
      <c r="T2424" t="b">
        <v>0</v>
      </c>
      <c r="V2424" t="s">
        <v>886</v>
      </c>
      <c r="W2424">
        <v>4</v>
      </c>
      <c r="X2424" s="11">
        <v>82</v>
      </c>
      <c r="Y2424">
        <v>1</v>
      </c>
      <c r="Z2424" s="46" cm="1">
        <f t="array" ref="Z2424">IF(V2424="NA",$AD$2,(INDEX($BL$4:$BL$73,MATCH(V2424&amp;W2424,$BK$4:$BK$73&amp;$BJ$4:$BJ$73,0))))</f>
        <v>1.0498615788681297E-2</v>
      </c>
      <c r="AA2424" s="46">
        <f t="shared" si="45"/>
        <v>1.0104986157886813</v>
      </c>
      <c r="AB2424" s="46"/>
    </row>
    <row r="2425" spans="1:28" x14ac:dyDescent="0.25">
      <c r="A2425">
        <v>9001</v>
      </c>
      <c r="B2425" s="1">
        <v>45530.400891111101</v>
      </c>
      <c r="C2425" s="1">
        <v>45530</v>
      </c>
      <c r="D2425" t="s">
        <v>9100</v>
      </c>
      <c r="E2425" t="s">
        <v>9101</v>
      </c>
      <c r="F2425" t="s">
        <v>664</v>
      </c>
      <c r="G2425">
        <v>78</v>
      </c>
      <c r="H2425" t="b">
        <v>0</v>
      </c>
      <c r="I2425" t="s">
        <v>9240</v>
      </c>
      <c r="J2425" t="s">
        <v>9711</v>
      </c>
      <c r="K2425" t="s">
        <v>7</v>
      </c>
      <c r="L2425" t="b">
        <v>0</v>
      </c>
      <c r="M2425" t="s">
        <v>12890</v>
      </c>
      <c r="N2425" t="b">
        <v>0</v>
      </c>
      <c r="O2425" t="b">
        <v>0</v>
      </c>
      <c r="P2425" t="b">
        <v>0</v>
      </c>
      <c r="Q2425" t="b">
        <v>1</v>
      </c>
      <c r="R2425" t="s">
        <v>12891</v>
      </c>
      <c r="S2425">
        <v>70</v>
      </c>
      <c r="T2425" t="b">
        <v>0</v>
      </c>
      <c r="V2425" t="s">
        <v>889</v>
      </c>
      <c r="W2425">
        <v>4</v>
      </c>
      <c r="X2425" s="11">
        <v>82</v>
      </c>
      <c r="Y2425">
        <v>1</v>
      </c>
      <c r="Z2425" s="46" cm="1">
        <f t="array" ref="Z2425">IF(V2425="NA",$AD$2,(INDEX($BL$4:$BL$73,MATCH(V2425&amp;W2425,$BK$4:$BK$73&amp;$BJ$4:$BJ$73,0))))</f>
        <v>1.0498615788681227E-2</v>
      </c>
      <c r="AA2425" s="46">
        <f t="shared" si="45"/>
        <v>1.0104986157886813</v>
      </c>
      <c r="AB2425" s="46"/>
    </row>
    <row r="2426" spans="1:28" x14ac:dyDescent="0.25">
      <c r="A2426">
        <v>9003</v>
      </c>
      <c r="B2426" s="1">
        <v>45530.400263588002</v>
      </c>
      <c r="C2426" s="1">
        <v>45530</v>
      </c>
      <c r="D2426" t="s">
        <v>9100</v>
      </c>
      <c r="E2426" t="s">
        <v>9101</v>
      </c>
      <c r="F2426" t="s">
        <v>664</v>
      </c>
      <c r="G2426">
        <v>83</v>
      </c>
      <c r="H2426" t="b">
        <v>0</v>
      </c>
      <c r="I2426" t="s">
        <v>9240</v>
      </c>
      <c r="J2426" t="s">
        <v>9103</v>
      </c>
      <c r="K2426" t="s">
        <v>7</v>
      </c>
      <c r="L2426" t="b">
        <v>0</v>
      </c>
      <c r="M2426" t="s">
        <v>6605</v>
      </c>
      <c r="N2426" t="b">
        <v>0</v>
      </c>
      <c r="O2426" t="b">
        <v>0</v>
      </c>
      <c r="P2426" t="b">
        <v>0</v>
      </c>
      <c r="Q2426" t="b">
        <v>1</v>
      </c>
      <c r="R2426" t="s">
        <v>2434</v>
      </c>
      <c r="S2426">
        <v>70</v>
      </c>
      <c r="T2426" t="b">
        <v>0</v>
      </c>
      <c r="V2426" t="s">
        <v>743</v>
      </c>
      <c r="W2426">
        <v>4</v>
      </c>
      <c r="X2426" s="11">
        <v>87</v>
      </c>
      <c r="Y2426">
        <v>1</v>
      </c>
      <c r="Z2426" s="46" cm="1">
        <f t="array" ref="Z2426">IF(V2426="NA",$AD$2,(INDEX($BL$4:$BL$73,MATCH(V2426&amp;W2426,$BK$4:$BK$73&amp;$BJ$4:$BJ$73,0))))</f>
        <v>1.1678733304575811E-2</v>
      </c>
      <c r="AA2426" s="46">
        <f t="shared" si="45"/>
        <v>1.0116787333045758</v>
      </c>
      <c r="AB2426" s="46"/>
    </row>
    <row r="2427" spans="1:28" x14ac:dyDescent="0.25">
      <c r="A2427">
        <v>9004</v>
      </c>
      <c r="B2427" s="1">
        <v>45530.399975057902</v>
      </c>
      <c r="C2427" s="1">
        <v>45530</v>
      </c>
      <c r="D2427" t="s">
        <v>9100</v>
      </c>
      <c r="E2427" t="s">
        <v>9101</v>
      </c>
      <c r="F2427" t="s">
        <v>664</v>
      </c>
      <c r="G2427">
        <v>80</v>
      </c>
      <c r="H2427" t="b">
        <v>0</v>
      </c>
      <c r="I2427" t="s">
        <v>9240</v>
      </c>
      <c r="J2427" t="s">
        <v>9103</v>
      </c>
      <c r="K2427" t="s">
        <v>7</v>
      </c>
      <c r="L2427" t="b">
        <v>0</v>
      </c>
      <c r="M2427" t="s">
        <v>12892</v>
      </c>
      <c r="N2427" t="b">
        <v>0</v>
      </c>
      <c r="O2427" t="b">
        <v>0</v>
      </c>
      <c r="P2427" t="b">
        <v>0</v>
      </c>
      <c r="Q2427" t="b">
        <v>1</v>
      </c>
      <c r="R2427" t="s">
        <v>12893</v>
      </c>
      <c r="S2427">
        <v>70</v>
      </c>
      <c r="T2427" t="b">
        <v>0</v>
      </c>
      <c r="V2427" t="s">
        <v>892</v>
      </c>
      <c r="W2427">
        <v>4</v>
      </c>
      <c r="X2427" s="11">
        <v>82</v>
      </c>
      <c r="Y2427">
        <v>1</v>
      </c>
      <c r="Z2427" s="46" cm="1">
        <f t="array" ref="Z2427">IF(V2427="NA",$AD$2,(INDEX($BL$4:$BL$73,MATCH(V2427&amp;W2427,$BK$4:$BK$73&amp;$BJ$4:$BJ$73,0))))</f>
        <v>1.0498615788681274E-2</v>
      </c>
      <c r="AA2427" s="46">
        <f t="shared" si="45"/>
        <v>1.0104986157886813</v>
      </c>
      <c r="AB2427" s="46"/>
    </row>
    <row r="2428" spans="1:28" x14ac:dyDescent="0.25">
      <c r="A2428">
        <v>9005</v>
      </c>
      <c r="B2428" s="1">
        <v>45530.399694965301</v>
      </c>
      <c r="C2428" s="1">
        <v>45530</v>
      </c>
      <c r="D2428" t="s">
        <v>9100</v>
      </c>
      <c r="E2428" t="s">
        <v>9101</v>
      </c>
      <c r="F2428" t="s">
        <v>664</v>
      </c>
      <c r="G2428">
        <v>83</v>
      </c>
      <c r="H2428" t="b">
        <v>0</v>
      </c>
      <c r="I2428" t="s">
        <v>9240</v>
      </c>
      <c r="J2428" t="s">
        <v>9103</v>
      </c>
      <c r="K2428" t="s">
        <v>7</v>
      </c>
      <c r="L2428" t="b">
        <v>0</v>
      </c>
      <c r="M2428" t="s">
        <v>12894</v>
      </c>
      <c r="N2428" t="b">
        <v>0</v>
      </c>
      <c r="O2428" t="b">
        <v>0</v>
      </c>
      <c r="P2428" t="b">
        <v>0</v>
      </c>
      <c r="Q2428" t="b">
        <v>1</v>
      </c>
      <c r="R2428" t="s">
        <v>12895</v>
      </c>
      <c r="S2428">
        <v>70</v>
      </c>
      <c r="T2428" t="b">
        <v>0</v>
      </c>
      <c r="V2428" t="s">
        <v>888</v>
      </c>
      <c r="W2428">
        <v>4</v>
      </c>
      <c r="X2428" s="11">
        <v>87</v>
      </c>
      <c r="Y2428">
        <v>1</v>
      </c>
      <c r="Z2428" s="46" cm="1">
        <f t="array" ref="Z2428">IF(V2428="NA",$AD$2,(INDEX($BL$4:$BL$73,MATCH(V2428&amp;W2428,$BK$4:$BK$73&amp;$BJ$4:$BJ$73,0))))</f>
        <v>1.0498615788681257E-2</v>
      </c>
      <c r="AA2428" s="46">
        <f t="shared" si="45"/>
        <v>1.0104986157886813</v>
      </c>
      <c r="AB2428" s="46"/>
    </row>
    <row r="2429" spans="1:28" x14ac:dyDescent="0.25">
      <c r="A2429">
        <v>9006</v>
      </c>
      <c r="B2429" s="1">
        <v>45530.399429745397</v>
      </c>
      <c r="C2429" s="1">
        <v>45530</v>
      </c>
      <c r="D2429" t="s">
        <v>9100</v>
      </c>
      <c r="E2429" t="s">
        <v>9101</v>
      </c>
      <c r="F2429" t="s">
        <v>790</v>
      </c>
      <c r="G2429">
        <v>72</v>
      </c>
      <c r="H2429" t="b">
        <v>0</v>
      </c>
      <c r="I2429" t="s">
        <v>9240</v>
      </c>
      <c r="J2429" t="s">
        <v>9103</v>
      </c>
      <c r="K2429" t="s">
        <v>7</v>
      </c>
      <c r="L2429" t="b">
        <v>0</v>
      </c>
      <c r="M2429" t="s">
        <v>12896</v>
      </c>
      <c r="N2429" t="b">
        <v>0</v>
      </c>
      <c r="O2429" t="b">
        <v>0</v>
      </c>
      <c r="P2429" t="b">
        <v>0</v>
      </c>
      <c r="Q2429" t="b">
        <v>1</v>
      </c>
      <c r="R2429" t="s">
        <v>12897</v>
      </c>
      <c r="S2429">
        <v>70</v>
      </c>
      <c r="T2429" t="b">
        <v>0</v>
      </c>
      <c r="V2429" t="s">
        <v>886</v>
      </c>
      <c r="W2429">
        <v>3</v>
      </c>
      <c r="X2429" s="11">
        <v>72</v>
      </c>
      <c r="Y2429">
        <v>1</v>
      </c>
      <c r="Z2429" s="46" cm="1">
        <f t="array" ref="Z2429">IF(V2429="NA",$AD$2,(INDEX($BL$4:$BL$73,MATCH(V2429&amp;W2429,$BK$4:$BK$73&amp;$BJ$4:$BJ$73,0))))</f>
        <v>1.8952516812716664E-2</v>
      </c>
      <c r="AA2429" s="46">
        <f t="shared" si="45"/>
        <v>1.0189525168127167</v>
      </c>
      <c r="AB2429" s="46"/>
    </row>
    <row r="2430" spans="1:28" x14ac:dyDescent="0.25">
      <c r="A2430">
        <v>9007</v>
      </c>
      <c r="B2430" s="1">
        <v>45530.399159664397</v>
      </c>
      <c r="C2430" s="1">
        <v>45530</v>
      </c>
      <c r="D2430" t="s">
        <v>9100</v>
      </c>
      <c r="E2430" t="s">
        <v>9101</v>
      </c>
      <c r="F2430" t="s">
        <v>790</v>
      </c>
      <c r="G2430">
        <v>77</v>
      </c>
      <c r="H2430" t="b">
        <v>0</v>
      </c>
      <c r="I2430" t="s">
        <v>9240</v>
      </c>
      <c r="J2430" t="s">
        <v>9103</v>
      </c>
      <c r="K2430" t="s">
        <v>7</v>
      </c>
      <c r="L2430" t="b">
        <v>0</v>
      </c>
      <c r="M2430" t="s">
        <v>12898</v>
      </c>
      <c r="N2430" t="b">
        <v>0</v>
      </c>
      <c r="O2430" t="b">
        <v>0</v>
      </c>
      <c r="P2430" t="b">
        <v>0</v>
      </c>
      <c r="Q2430" t="b">
        <v>1</v>
      </c>
      <c r="R2430" t="s">
        <v>12899</v>
      </c>
      <c r="S2430">
        <v>70</v>
      </c>
      <c r="T2430" t="b">
        <v>0</v>
      </c>
      <c r="V2430" t="s">
        <v>889</v>
      </c>
      <c r="W2430">
        <v>4</v>
      </c>
      <c r="X2430" s="11">
        <v>77</v>
      </c>
      <c r="Y2430">
        <v>1</v>
      </c>
      <c r="Z2430" s="46" cm="1">
        <f t="array" ref="Z2430">IF(V2430="NA",$AD$2,(INDEX($BL$4:$BL$73,MATCH(V2430&amp;W2430,$BK$4:$BK$73&amp;$BJ$4:$BJ$73,0))))</f>
        <v>1.0498615788681227E-2</v>
      </c>
      <c r="AA2430" s="46">
        <f t="shared" si="45"/>
        <v>1.0104986157886813</v>
      </c>
      <c r="AB2430" s="46"/>
    </row>
    <row r="2431" spans="1:28" x14ac:dyDescent="0.25">
      <c r="A2431">
        <v>9008</v>
      </c>
      <c r="B2431" s="1">
        <v>45530.3988463079</v>
      </c>
      <c r="C2431" s="1">
        <v>45530</v>
      </c>
      <c r="D2431" t="s">
        <v>9100</v>
      </c>
      <c r="E2431" t="s">
        <v>9101</v>
      </c>
      <c r="F2431" t="s">
        <v>790</v>
      </c>
      <c r="G2431">
        <v>85</v>
      </c>
      <c r="H2431" t="b">
        <v>0</v>
      </c>
      <c r="I2431" t="s">
        <v>9240</v>
      </c>
      <c r="J2431" t="s">
        <v>9103</v>
      </c>
      <c r="K2431" t="s">
        <v>7</v>
      </c>
      <c r="L2431" t="b">
        <v>0</v>
      </c>
      <c r="M2431" t="s">
        <v>12900</v>
      </c>
      <c r="N2431" t="b">
        <v>0</v>
      </c>
      <c r="O2431" t="b">
        <v>0</v>
      </c>
      <c r="P2431" t="b">
        <v>0</v>
      </c>
      <c r="Q2431" t="b">
        <v>1</v>
      </c>
      <c r="R2431" t="s">
        <v>12901</v>
      </c>
      <c r="S2431">
        <v>70</v>
      </c>
      <c r="T2431" t="b">
        <v>0</v>
      </c>
      <c r="V2431" t="s">
        <v>658</v>
      </c>
      <c r="W2431">
        <v>4</v>
      </c>
      <c r="X2431" s="11">
        <v>87</v>
      </c>
      <c r="Y2431">
        <v>1</v>
      </c>
      <c r="Z2431" s="46" cm="1">
        <f t="array" ref="Z2431">IF(V2431="NA",$AD$2,(INDEX($BL$4:$BL$73,MATCH(V2431&amp;W2431,$BK$4:$BK$73&amp;$BJ$4:$BJ$73,0))))</f>
        <v>1.1678733304575896E-2</v>
      </c>
      <c r="AA2431" s="46">
        <f t="shared" si="45"/>
        <v>1.0116787333045758</v>
      </c>
      <c r="AB2431" s="46"/>
    </row>
    <row r="2432" spans="1:28" x14ac:dyDescent="0.25">
      <c r="A2432">
        <v>9018</v>
      </c>
      <c r="B2432" s="1">
        <v>45530.394400740697</v>
      </c>
      <c r="C2432" s="1">
        <v>45530</v>
      </c>
      <c r="D2432" t="s">
        <v>9100</v>
      </c>
      <c r="E2432" t="s">
        <v>9101</v>
      </c>
      <c r="F2432" t="s">
        <v>664</v>
      </c>
      <c r="G2432">
        <v>81</v>
      </c>
      <c r="H2432" t="b">
        <v>0</v>
      </c>
      <c r="I2432" t="s">
        <v>9240</v>
      </c>
      <c r="J2432" t="s">
        <v>9103</v>
      </c>
      <c r="K2432" t="s">
        <v>7</v>
      </c>
      <c r="L2432" t="b">
        <v>0</v>
      </c>
      <c r="M2432" t="s">
        <v>12902</v>
      </c>
      <c r="N2432" t="b">
        <v>0</v>
      </c>
      <c r="O2432" t="b">
        <v>0</v>
      </c>
      <c r="P2432" t="b">
        <v>0</v>
      </c>
      <c r="Q2432" t="b">
        <v>1</v>
      </c>
      <c r="R2432" t="s">
        <v>12903</v>
      </c>
      <c r="S2432">
        <v>70</v>
      </c>
      <c r="T2432" t="b">
        <v>0</v>
      </c>
      <c r="V2432" t="s">
        <v>8</v>
      </c>
      <c r="W2432" t="s">
        <v>8</v>
      </c>
      <c r="X2432" s="11">
        <v>82</v>
      </c>
      <c r="Y2432">
        <v>1</v>
      </c>
      <c r="Z2432" s="46" cm="1">
        <f t="array" ref="Z2432">IF(V2432="NA",$AD$2,(INDEX($BL$4:$BL$73,MATCH(V2432&amp;W2432,$BK$4:$BK$73&amp;$BJ$4:$BJ$73,0))))</f>
        <v>-4.0430703315750931E-2</v>
      </c>
      <c r="AA2432" s="46">
        <f t="shared" si="45"/>
        <v>0.95956929668424906</v>
      </c>
      <c r="AB2432" s="46"/>
    </row>
    <row r="2433" spans="1:28" x14ac:dyDescent="0.25">
      <c r="A2433">
        <v>9020</v>
      </c>
      <c r="B2433" s="1">
        <v>45530.393937986097</v>
      </c>
      <c r="C2433" s="1">
        <v>45530</v>
      </c>
      <c r="D2433" t="s">
        <v>9100</v>
      </c>
      <c r="E2433" t="s">
        <v>9101</v>
      </c>
      <c r="F2433" t="s">
        <v>790</v>
      </c>
      <c r="G2433">
        <v>76</v>
      </c>
      <c r="H2433" t="b">
        <v>0</v>
      </c>
      <c r="I2433" t="s">
        <v>9240</v>
      </c>
      <c r="J2433" t="s">
        <v>9103</v>
      </c>
      <c r="K2433" t="s">
        <v>7</v>
      </c>
      <c r="L2433" t="b">
        <v>0</v>
      </c>
      <c r="M2433" t="s">
        <v>12904</v>
      </c>
      <c r="N2433" t="b">
        <v>0</v>
      </c>
      <c r="O2433" t="b">
        <v>0</v>
      </c>
      <c r="P2433" t="b">
        <v>0</v>
      </c>
      <c r="Q2433" t="b">
        <v>1</v>
      </c>
      <c r="R2433" t="s">
        <v>12905</v>
      </c>
      <c r="S2433">
        <v>70</v>
      </c>
      <c r="T2433" t="b">
        <v>0</v>
      </c>
      <c r="V2433" t="s">
        <v>740</v>
      </c>
      <c r="W2433">
        <v>4</v>
      </c>
      <c r="X2433" s="11">
        <v>77</v>
      </c>
      <c r="Y2433">
        <v>1</v>
      </c>
      <c r="Z2433" s="46" cm="1">
        <f t="array" ref="Z2433">IF(V2433="NA",$AD$2,(INDEX($BL$4:$BL$73,MATCH(V2433&amp;W2433,$BK$4:$BK$73&amp;$BJ$4:$BJ$73,0))))</f>
        <v>1.0498615788681253E-2</v>
      </c>
      <c r="AA2433" s="46">
        <f t="shared" si="45"/>
        <v>1.0104986157886813</v>
      </c>
      <c r="AB2433" s="46"/>
    </row>
    <row r="2434" spans="1:28" x14ac:dyDescent="0.25">
      <c r="A2434">
        <v>9024</v>
      </c>
      <c r="B2434" s="1">
        <v>45530.393122893503</v>
      </c>
      <c r="C2434" s="1">
        <v>45530</v>
      </c>
      <c r="D2434" t="s">
        <v>9100</v>
      </c>
      <c r="E2434" t="s">
        <v>9101</v>
      </c>
      <c r="F2434" t="s">
        <v>664</v>
      </c>
      <c r="G2434">
        <v>79</v>
      </c>
      <c r="H2434" t="b">
        <v>0</v>
      </c>
      <c r="I2434" t="s">
        <v>9240</v>
      </c>
      <c r="J2434" t="s">
        <v>9103</v>
      </c>
      <c r="K2434" t="s">
        <v>7</v>
      </c>
      <c r="L2434" t="b">
        <v>0</v>
      </c>
      <c r="M2434" t="s">
        <v>12906</v>
      </c>
      <c r="N2434" t="b">
        <v>0</v>
      </c>
      <c r="O2434" t="b">
        <v>0</v>
      </c>
      <c r="P2434" t="b">
        <v>0</v>
      </c>
      <c r="Q2434" t="b">
        <v>1</v>
      </c>
      <c r="R2434" t="s">
        <v>12907</v>
      </c>
      <c r="S2434">
        <v>70</v>
      </c>
      <c r="T2434" t="b">
        <v>0</v>
      </c>
      <c r="V2434" t="s">
        <v>889</v>
      </c>
      <c r="W2434">
        <v>4</v>
      </c>
      <c r="X2434" s="11">
        <v>82</v>
      </c>
      <c r="Y2434">
        <v>1</v>
      </c>
      <c r="Z2434" s="46" cm="1">
        <f t="array" ref="Z2434">IF(V2434="NA",$AD$2,(INDEX($BL$4:$BL$73,MATCH(V2434&amp;W2434,$BK$4:$BK$73&amp;$BJ$4:$BJ$73,0))))</f>
        <v>1.0498615788681227E-2</v>
      </c>
      <c r="AA2434" s="46">
        <f t="shared" si="45"/>
        <v>1.0104986157886813</v>
      </c>
      <c r="AB2434" s="46"/>
    </row>
    <row r="2435" spans="1:28" x14ac:dyDescent="0.25">
      <c r="A2435">
        <v>9026</v>
      </c>
      <c r="B2435" s="1">
        <v>45530.392557210602</v>
      </c>
      <c r="C2435" s="1">
        <v>45530</v>
      </c>
      <c r="D2435" t="s">
        <v>9100</v>
      </c>
      <c r="E2435" t="s">
        <v>9101</v>
      </c>
      <c r="F2435" t="s">
        <v>664</v>
      </c>
      <c r="G2435">
        <v>84</v>
      </c>
      <c r="H2435" t="b">
        <v>0</v>
      </c>
      <c r="I2435" t="s">
        <v>9240</v>
      </c>
      <c r="J2435" t="s">
        <v>9103</v>
      </c>
      <c r="K2435" t="s">
        <v>7</v>
      </c>
      <c r="L2435" t="b">
        <v>0</v>
      </c>
      <c r="M2435" t="s">
        <v>12908</v>
      </c>
      <c r="N2435" t="b">
        <v>0</v>
      </c>
      <c r="O2435" t="b">
        <v>0</v>
      </c>
      <c r="P2435" t="b">
        <v>0</v>
      </c>
      <c r="Q2435" t="b">
        <v>1</v>
      </c>
      <c r="R2435" t="s">
        <v>12909</v>
      </c>
      <c r="S2435">
        <v>70</v>
      </c>
      <c r="T2435" t="b">
        <v>0</v>
      </c>
      <c r="V2435" t="s">
        <v>658</v>
      </c>
      <c r="W2435">
        <v>4</v>
      </c>
      <c r="X2435" s="11">
        <v>87</v>
      </c>
      <c r="Y2435">
        <v>1</v>
      </c>
      <c r="Z2435" s="46" cm="1">
        <f t="array" ref="Z2435">IF(V2435="NA",$AD$2,(INDEX($BL$4:$BL$73,MATCH(V2435&amp;W2435,$BK$4:$BK$73&amp;$BJ$4:$BJ$73,0))))</f>
        <v>1.1678733304575896E-2</v>
      </c>
      <c r="AA2435" s="46">
        <f t="shared" si="45"/>
        <v>1.0116787333045758</v>
      </c>
      <c r="AB2435" s="46"/>
    </row>
    <row r="2436" spans="1:28" x14ac:dyDescent="0.25">
      <c r="A2436">
        <v>9027</v>
      </c>
      <c r="B2436" s="1">
        <v>45530.392275335602</v>
      </c>
      <c r="C2436" s="1">
        <v>45530</v>
      </c>
      <c r="D2436" t="s">
        <v>9100</v>
      </c>
      <c r="E2436" t="s">
        <v>9101</v>
      </c>
      <c r="F2436" t="s">
        <v>664</v>
      </c>
      <c r="G2436">
        <v>77</v>
      </c>
      <c r="H2436" t="b">
        <v>0</v>
      </c>
      <c r="I2436" t="s">
        <v>9240</v>
      </c>
      <c r="J2436" t="s">
        <v>9103</v>
      </c>
      <c r="K2436" t="s">
        <v>7</v>
      </c>
      <c r="L2436" t="b">
        <v>0</v>
      </c>
      <c r="M2436" t="s">
        <v>12910</v>
      </c>
      <c r="N2436" t="b">
        <v>0</v>
      </c>
      <c r="O2436" t="b">
        <v>0</v>
      </c>
      <c r="P2436" t="b">
        <v>0</v>
      </c>
      <c r="Q2436" t="b">
        <v>1</v>
      </c>
      <c r="R2436" t="s">
        <v>12911</v>
      </c>
      <c r="S2436">
        <v>70</v>
      </c>
      <c r="T2436" t="b">
        <v>0</v>
      </c>
      <c r="V2436" t="s">
        <v>8</v>
      </c>
      <c r="W2436" t="s">
        <v>8</v>
      </c>
      <c r="X2436" s="11">
        <v>77</v>
      </c>
      <c r="Y2436">
        <v>1</v>
      </c>
      <c r="Z2436" s="46" cm="1">
        <f t="array" ref="Z2436">IF(V2436="NA",$AD$2,(INDEX($BL$4:$BL$73,MATCH(V2436&amp;W2436,$BK$4:$BK$73&amp;$BJ$4:$BJ$73,0))))</f>
        <v>-4.0430703315750931E-2</v>
      </c>
      <c r="AA2436" s="46">
        <f t="shared" ref="AA2436:AA2499" si="46">Y2436+Z2436</f>
        <v>0.95956929668424906</v>
      </c>
      <c r="AB2436" s="46"/>
    </row>
    <row r="2437" spans="1:28" x14ac:dyDescent="0.25">
      <c r="A2437">
        <v>9028</v>
      </c>
      <c r="B2437" s="1">
        <v>45530.391995856502</v>
      </c>
      <c r="C2437" s="1">
        <v>45530</v>
      </c>
      <c r="D2437" t="s">
        <v>9100</v>
      </c>
      <c r="E2437" t="s">
        <v>9101</v>
      </c>
      <c r="F2437" t="s">
        <v>664</v>
      </c>
      <c r="G2437">
        <v>83</v>
      </c>
      <c r="H2437" t="b">
        <v>0</v>
      </c>
      <c r="I2437" t="s">
        <v>9240</v>
      </c>
      <c r="J2437" t="s">
        <v>9103</v>
      </c>
      <c r="K2437" t="s">
        <v>7</v>
      </c>
      <c r="L2437" t="b">
        <v>0</v>
      </c>
      <c r="M2437" t="s">
        <v>12912</v>
      </c>
      <c r="N2437" t="b">
        <v>0</v>
      </c>
      <c r="O2437" t="b">
        <v>0</v>
      </c>
      <c r="P2437" t="b">
        <v>0</v>
      </c>
      <c r="Q2437" t="b">
        <v>1</v>
      </c>
      <c r="R2437" t="s">
        <v>12913</v>
      </c>
      <c r="S2437">
        <v>70</v>
      </c>
      <c r="T2437" t="b">
        <v>0</v>
      </c>
      <c r="V2437" t="s">
        <v>886</v>
      </c>
      <c r="W2437">
        <v>4</v>
      </c>
      <c r="X2437" s="11">
        <v>87</v>
      </c>
      <c r="Y2437">
        <v>1</v>
      </c>
      <c r="Z2437" s="46" cm="1">
        <f t="array" ref="Z2437">IF(V2437="NA",$AD$2,(INDEX($BL$4:$BL$73,MATCH(V2437&amp;W2437,$BK$4:$BK$73&amp;$BJ$4:$BJ$73,0))))</f>
        <v>1.0498615788681297E-2</v>
      </c>
      <c r="AA2437" s="46">
        <f t="shared" si="46"/>
        <v>1.0104986157886813</v>
      </c>
      <c r="AB2437" s="46"/>
    </row>
    <row r="2438" spans="1:28" x14ac:dyDescent="0.25">
      <c r="A2438">
        <v>9029</v>
      </c>
      <c r="B2438" s="1">
        <v>45530.3905602546</v>
      </c>
      <c r="C2438" s="1">
        <v>45530</v>
      </c>
      <c r="D2438" t="s">
        <v>9100</v>
      </c>
      <c r="E2438" t="s">
        <v>9101</v>
      </c>
      <c r="F2438" t="s">
        <v>664</v>
      </c>
      <c r="G2438">
        <v>72</v>
      </c>
      <c r="H2438" t="b">
        <v>0</v>
      </c>
      <c r="I2438" t="s">
        <v>9240</v>
      </c>
      <c r="J2438" t="s">
        <v>9103</v>
      </c>
      <c r="K2438" t="s">
        <v>7</v>
      </c>
      <c r="L2438" t="b">
        <v>0</v>
      </c>
      <c r="M2438" t="s">
        <v>12914</v>
      </c>
      <c r="N2438" t="b">
        <v>0</v>
      </c>
      <c r="O2438" t="b">
        <v>0</v>
      </c>
      <c r="P2438" t="b">
        <v>0</v>
      </c>
      <c r="Q2438" t="b">
        <v>1</v>
      </c>
      <c r="R2438" t="s">
        <v>12915</v>
      </c>
      <c r="S2438">
        <v>70</v>
      </c>
      <c r="T2438" t="b">
        <v>0</v>
      </c>
      <c r="V2438" t="s">
        <v>893</v>
      </c>
      <c r="W2438">
        <v>4</v>
      </c>
      <c r="X2438" s="11">
        <v>72</v>
      </c>
      <c r="Y2438">
        <v>1</v>
      </c>
      <c r="Z2438" s="46" cm="1">
        <f t="array" ref="Z2438">IF(V2438="NA",$AD$2,(INDEX($BL$4:$BL$73,MATCH(V2438&amp;W2438,$BK$4:$BK$73&amp;$BJ$4:$BJ$73,0))))</f>
        <v>1.0498615788681286E-2</v>
      </c>
      <c r="AA2438" s="46">
        <f t="shared" si="46"/>
        <v>1.0104986157886813</v>
      </c>
      <c r="AB2438" s="46"/>
    </row>
    <row r="2439" spans="1:28" x14ac:dyDescent="0.25">
      <c r="A2439">
        <v>9040</v>
      </c>
      <c r="B2439" s="1">
        <v>45530.3883254514</v>
      </c>
      <c r="C2439" s="1">
        <v>45530</v>
      </c>
      <c r="D2439" t="s">
        <v>9100</v>
      </c>
      <c r="E2439" t="s">
        <v>9101</v>
      </c>
      <c r="F2439" t="s">
        <v>664</v>
      </c>
      <c r="G2439">
        <v>70</v>
      </c>
      <c r="H2439" t="b">
        <v>0</v>
      </c>
      <c r="I2439" t="s">
        <v>9240</v>
      </c>
      <c r="J2439" t="s">
        <v>9103</v>
      </c>
      <c r="K2439" t="s">
        <v>7</v>
      </c>
      <c r="L2439" t="b">
        <v>0</v>
      </c>
      <c r="M2439" t="s">
        <v>12916</v>
      </c>
      <c r="N2439" t="b">
        <v>0</v>
      </c>
      <c r="O2439" t="b">
        <v>0</v>
      </c>
      <c r="P2439" t="b">
        <v>0</v>
      </c>
      <c r="Q2439" t="b">
        <v>1</v>
      </c>
      <c r="R2439" t="s">
        <v>12917</v>
      </c>
      <c r="S2439">
        <v>70</v>
      </c>
      <c r="T2439" t="b">
        <v>0</v>
      </c>
      <c r="V2439" t="s">
        <v>8</v>
      </c>
      <c r="W2439" t="s">
        <v>8</v>
      </c>
      <c r="X2439" s="11">
        <v>72</v>
      </c>
      <c r="Y2439">
        <v>1</v>
      </c>
      <c r="Z2439" s="46" cm="1">
        <f t="array" ref="Z2439">IF(V2439="NA",$AD$2,(INDEX($BL$4:$BL$73,MATCH(V2439&amp;W2439,$BK$4:$BK$73&amp;$BJ$4:$BJ$73,0))))</f>
        <v>-4.0430703315750931E-2</v>
      </c>
      <c r="AA2439" s="46">
        <f t="shared" si="46"/>
        <v>0.95956929668424906</v>
      </c>
      <c r="AB2439" s="46"/>
    </row>
    <row r="2440" spans="1:28" x14ac:dyDescent="0.25">
      <c r="A2440">
        <v>9041</v>
      </c>
      <c r="B2440" s="1">
        <v>45530.388057638898</v>
      </c>
      <c r="C2440" s="1">
        <v>45530</v>
      </c>
      <c r="D2440" t="s">
        <v>9100</v>
      </c>
      <c r="E2440" t="s">
        <v>9101</v>
      </c>
      <c r="F2440" t="s">
        <v>664</v>
      </c>
      <c r="G2440">
        <v>73</v>
      </c>
      <c r="H2440" t="b">
        <v>0</v>
      </c>
      <c r="I2440" t="s">
        <v>9240</v>
      </c>
      <c r="J2440" t="s">
        <v>9103</v>
      </c>
      <c r="K2440" t="s">
        <v>7</v>
      </c>
      <c r="L2440" t="b">
        <v>0</v>
      </c>
      <c r="M2440" t="s">
        <v>12918</v>
      </c>
      <c r="N2440" t="b">
        <v>0</v>
      </c>
      <c r="O2440" t="b">
        <v>0</v>
      </c>
      <c r="P2440" t="b">
        <v>0</v>
      </c>
      <c r="Q2440" t="b">
        <v>1</v>
      </c>
      <c r="R2440" t="s">
        <v>12919</v>
      </c>
      <c r="S2440">
        <v>70</v>
      </c>
      <c r="T2440" t="b">
        <v>0</v>
      </c>
      <c r="V2440" t="s">
        <v>886</v>
      </c>
      <c r="W2440">
        <v>5</v>
      </c>
      <c r="X2440" s="11">
        <v>77</v>
      </c>
      <c r="Y2440">
        <v>1</v>
      </c>
      <c r="Z2440" s="46" cm="1">
        <f t="array" ref="Z2440">IF(V2440="NA",$AD$2,(INDEX($BL$4:$BL$73,MATCH(V2440&amp;W2440,$BK$4:$BK$73&amp;$BJ$4:$BJ$73,0))))</f>
        <v>4.1970782120221983E-2</v>
      </c>
      <c r="AA2440" s="46">
        <f t="shared" si="46"/>
        <v>1.041970782120222</v>
      </c>
      <c r="AB2440" s="46"/>
    </row>
    <row r="2441" spans="1:28" x14ac:dyDescent="0.25">
      <c r="A2441">
        <v>9042</v>
      </c>
      <c r="B2441" s="1">
        <v>45530.387803946804</v>
      </c>
      <c r="C2441" s="1">
        <v>45530</v>
      </c>
      <c r="D2441" t="s">
        <v>9100</v>
      </c>
      <c r="E2441" t="s">
        <v>9101</v>
      </c>
      <c r="F2441" t="s">
        <v>664</v>
      </c>
      <c r="G2441">
        <v>78</v>
      </c>
      <c r="H2441" t="b">
        <v>0</v>
      </c>
      <c r="I2441" t="s">
        <v>9240</v>
      </c>
      <c r="J2441" t="s">
        <v>9103</v>
      </c>
      <c r="K2441" t="s">
        <v>7</v>
      </c>
      <c r="L2441" t="b">
        <v>0</v>
      </c>
      <c r="M2441" t="s">
        <v>12920</v>
      </c>
      <c r="N2441" t="b">
        <v>0</v>
      </c>
      <c r="O2441" t="b">
        <v>0</v>
      </c>
      <c r="P2441" t="b">
        <v>0</v>
      </c>
      <c r="Q2441" t="b">
        <v>1</v>
      </c>
      <c r="R2441" t="s">
        <v>12921</v>
      </c>
      <c r="S2441">
        <v>70</v>
      </c>
      <c r="T2441" t="b">
        <v>0</v>
      </c>
      <c r="V2441" t="s">
        <v>889</v>
      </c>
      <c r="W2441">
        <v>5</v>
      </c>
      <c r="X2441" s="11">
        <v>82</v>
      </c>
      <c r="Y2441">
        <v>1</v>
      </c>
      <c r="Z2441" s="46" cm="1">
        <f t="array" ref="Z2441">IF(V2441="NA",$AD$2,(INDEX($BL$4:$BL$73,MATCH(V2441&amp;W2441,$BK$4:$BK$73&amp;$BJ$4:$BJ$73,0))))</f>
        <v>4.1970782120221983E-2</v>
      </c>
      <c r="AA2441" s="46">
        <f t="shared" si="46"/>
        <v>1.041970782120222</v>
      </c>
      <c r="AB2441" s="46"/>
    </row>
    <row r="2442" spans="1:28" x14ac:dyDescent="0.25">
      <c r="A2442">
        <v>9044</v>
      </c>
      <c r="B2442" s="1">
        <v>45530.3871552083</v>
      </c>
      <c r="C2442" s="1">
        <v>45530</v>
      </c>
      <c r="D2442" t="s">
        <v>9100</v>
      </c>
      <c r="E2442" t="s">
        <v>9101</v>
      </c>
      <c r="F2442" t="s">
        <v>664</v>
      </c>
      <c r="G2442">
        <v>80</v>
      </c>
      <c r="H2442" t="b">
        <v>0</v>
      </c>
      <c r="I2442" t="s">
        <v>9240</v>
      </c>
      <c r="J2442" t="s">
        <v>9103</v>
      </c>
      <c r="K2442" t="s">
        <v>7</v>
      </c>
      <c r="L2442" t="b">
        <v>0</v>
      </c>
      <c r="M2442" t="s">
        <v>12922</v>
      </c>
      <c r="N2442" t="b">
        <v>0</v>
      </c>
      <c r="O2442" t="b">
        <v>0</v>
      </c>
      <c r="P2442" t="b">
        <v>0</v>
      </c>
      <c r="Q2442" t="b">
        <v>1</v>
      </c>
      <c r="R2442" t="s">
        <v>12923</v>
      </c>
      <c r="S2442">
        <v>70</v>
      </c>
      <c r="T2442" t="b">
        <v>0</v>
      </c>
      <c r="V2442" t="s">
        <v>8</v>
      </c>
      <c r="W2442" t="s">
        <v>8</v>
      </c>
      <c r="X2442" s="11">
        <v>82</v>
      </c>
      <c r="Y2442">
        <v>1</v>
      </c>
      <c r="Z2442" s="46" cm="1">
        <f t="array" ref="Z2442">IF(V2442="NA",$AD$2,(INDEX($BL$4:$BL$73,MATCH(V2442&amp;W2442,$BK$4:$BK$73&amp;$BJ$4:$BJ$73,0))))</f>
        <v>-4.0430703315750931E-2</v>
      </c>
      <c r="AA2442" s="46">
        <f t="shared" si="46"/>
        <v>0.95956929668424906</v>
      </c>
      <c r="AB2442" s="46"/>
    </row>
    <row r="2443" spans="1:28" x14ac:dyDescent="0.25">
      <c r="A2443">
        <v>9045</v>
      </c>
      <c r="B2443" s="1">
        <v>45530.386846388901</v>
      </c>
      <c r="C2443" s="1">
        <v>45530</v>
      </c>
      <c r="D2443" t="s">
        <v>9100</v>
      </c>
      <c r="E2443" t="s">
        <v>9101</v>
      </c>
      <c r="F2443" t="s">
        <v>790</v>
      </c>
      <c r="G2443">
        <v>75</v>
      </c>
      <c r="H2443" t="b">
        <v>0</v>
      </c>
      <c r="I2443" t="s">
        <v>9240</v>
      </c>
      <c r="J2443" t="s">
        <v>9103</v>
      </c>
      <c r="K2443" t="s">
        <v>7</v>
      </c>
      <c r="L2443" t="b">
        <v>0</v>
      </c>
      <c r="M2443" t="s">
        <v>12924</v>
      </c>
      <c r="N2443" t="b">
        <v>0</v>
      </c>
      <c r="O2443" t="b">
        <v>0</v>
      </c>
      <c r="P2443" t="b">
        <v>0</v>
      </c>
      <c r="Q2443" t="b">
        <v>1</v>
      </c>
      <c r="R2443" t="s">
        <v>12925</v>
      </c>
      <c r="S2443">
        <v>70</v>
      </c>
      <c r="T2443" t="b">
        <v>0</v>
      </c>
      <c r="V2443" t="s">
        <v>892</v>
      </c>
      <c r="W2443">
        <v>5</v>
      </c>
      <c r="X2443" s="11">
        <v>77</v>
      </c>
      <c r="Y2443">
        <v>1</v>
      </c>
      <c r="Z2443" s="46" cm="1">
        <f t="array" ref="Z2443">IF(V2443="NA",$AD$2,(INDEX($BL$4:$BL$73,MATCH(V2443&amp;W2443,$BK$4:$BK$73&amp;$BJ$4:$BJ$73,0))))</f>
        <v>4.1970782120221983E-2</v>
      </c>
      <c r="AA2443" s="46">
        <f t="shared" si="46"/>
        <v>1.041970782120222</v>
      </c>
      <c r="AB2443" s="46"/>
    </row>
    <row r="2444" spans="1:28" x14ac:dyDescent="0.25">
      <c r="A2444">
        <v>9050</v>
      </c>
      <c r="B2444" s="1">
        <v>45530.381235219902</v>
      </c>
      <c r="C2444" s="1">
        <v>45530</v>
      </c>
      <c r="D2444" t="s">
        <v>9100</v>
      </c>
      <c r="E2444" t="s">
        <v>9101</v>
      </c>
      <c r="F2444" t="s">
        <v>664</v>
      </c>
      <c r="G2444">
        <v>76</v>
      </c>
      <c r="H2444" t="b">
        <v>0</v>
      </c>
      <c r="I2444" t="s">
        <v>9240</v>
      </c>
      <c r="J2444" t="s">
        <v>9103</v>
      </c>
      <c r="K2444" t="s">
        <v>7</v>
      </c>
      <c r="L2444" t="b">
        <v>0</v>
      </c>
      <c r="M2444" t="s">
        <v>12926</v>
      </c>
      <c r="N2444" t="b">
        <v>0</v>
      </c>
      <c r="O2444" t="b">
        <v>0</v>
      </c>
      <c r="P2444" t="b">
        <v>0</v>
      </c>
      <c r="Q2444" t="b">
        <v>1</v>
      </c>
      <c r="R2444" t="s">
        <v>12927</v>
      </c>
      <c r="S2444">
        <v>70</v>
      </c>
      <c r="T2444" t="b">
        <v>0</v>
      </c>
      <c r="V2444" t="s">
        <v>8</v>
      </c>
      <c r="W2444" t="s">
        <v>8</v>
      </c>
      <c r="X2444" s="11">
        <v>77</v>
      </c>
      <c r="Y2444">
        <v>1</v>
      </c>
      <c r="Z2444" s="46" cm="1">
        <f t="array" ref="Z2444">IF(V2444="NA",$AD$2,(INDEX($BL$4:$BL$73,MATCH(V2444&amp;W2444,$BK$4:$BK$73&amp;$BJ$4:$BJ$73,0))))</f>
        <v>-4.0430703315750931E-2</v>
      </c>
      <c r="AA2444" s="46">
        <f t="shared" si="46"/>
        <v>0.95956929668424906</v>
      </c>
      <c r="AB2444" s="46"/>
    </row>
    <row r="2445" spans="1:28" x14ac:dyDescent="0.25">
      <c r="A2445">
        <v>9056</v>
      </c>
      <c r="B2445" s="1">
        <v>45530.380049942098</v>
      </c>
      <c r="C2445" s="1">
        <v>45530</v>
      </c>
      <c r="D2445" t="s">
        <v>9100</v>
      </c>
      <c r="E2445" t="s">
        <v>9101</v>
      </c>
      <c r="F2445" t="s">
        <v>790</v>
      </c>
      <c r="G2445">
        <v>76</v>
      </c>
      <c r="H2445" t="b">
        <v>0</v>
      </c>
      <c r="I2445" t="s">
        <v>9240</v>
      </c>
      <c r="J2445" t="s">
        <v>9103</v>
      </c>
      <c r="K2445" t="s">
        <v>7</v>
      </c>
      <c r="L2445" t="b">
        <v>0</v>
      </c>
      <c r="M2445" t="s">
        <v>12928</v>
      </c>
      <c r="N2445" t="b">
        <v>0</v>
      </c>
      <c r="O2445" t="b">
        <v>0</v>
      </c>
      <c r="P2445" t="b">
        <v>0</v>
      </c>
      <c r="Q2445" t="b">
        <v>1</v>
      </c>
      <c r="R2445" t="s">
        <v>12929</v>
      </c>
      <c r="S2445">
        <v>70</v>
      </c>
      <c r="T2445" t="b">
        <v>0</v>
      </c>
      <c r="V2445" t="s">
        <v>8</v>
      </c>
      <c r="W2445" t="s">
        <v>8</v>
      </c>
      <c r="X2445" s="11">
        <v>77</v>
      </c>
      <c r="Y2445">
        <v>1</v>
      </c>
      <c r="Z2445" s="46" cm="1">
        <f t="array" ref="Z2445">IF(V2445="NA",$AD$2,(INDEX($BL$4:$BL$73,MATCH(V2445&amp;W2445,$BK$4:$BK$73&amp;$BJ$4:$BJ$73,0))))</f>
        <v>-4.0430703315750931E-2</v>
      </c>
      <c r="AA2445" s="46">
        <f t="shared" si="46"/>
        <v>0.95956929668424906</v>
      </c>
      <c r="AB2445" s="46"/>
    </row>
    <row r="2446" spans="1:28" x14ac:dyDescent="0.25">
      <c r="A2446">
        <v>9057</v>
      </c>
      <c r="B2446" s="1">
        <v>45530.379759097203</v>
      </c>
      <c r="C2446" s="1">
        <v>45530</v>
      </c>
      <c r="D2446" t="s">
        <v>9100</v>
      </c>
      <c r="E2446" t="s">
        <v>9101</v>
      </c>
      <c r="F2446" t="s">
        <v>664</v>
      </c>
      <c r="G2446">
        <v>81</v>
      </c>
      <c r="H2446" t="b">
        <v>0</v>
      </c>
      <c r="I2446" t="s">
        <v>9240</v>
      </c>
      <c r="J2446" t="s">
        <v>9103</v>
      </c>
      <c r="K2446" t="s">
        <v>7</v>
      </c>
      <c r="L2446" t="b">
        <v>0</v>
      </c>
      <c r="M2446" t="s">
        <v>12930</v>
      </c>
      <c r="N2446" t="b">
        <v>0</v>
      </c>
      <c r="O2446" t="b">
        <v>0</v>
      </c>
      <c r="P2446" t="b">
        <v>0</v>
      </c>
      <c r="Q2446" t="b">
        <v>1</v>
      </c>
      <c r="R2446" t="s">
        <v>12931</v>
      </c>
      <c r="S2446">
        <v>70</v>
      </c>
      <c r="T2446" t="b">
        <v>0</v>
      </c>
      <c r="V2446" t="s">
        <v>886</v>
      </c>
      <c r="W2446">
        <v>5</v>
      </c>
      <c r="X2446" s="11">
        <v>82</v>
      </c>
      <c r="Y2446">
        <v>1</v>
      </c>
      <c r="Z2446" s="46" cm="1">
        <f t="array" ref="Z2446">IF(V2446="NA",$AD$2,(INDEX($BL$4:$BL$73,MATCH(V2446&amp;W2446,$BK$4:$BK$73&amp;$BJ$4:$BJ$73,0))))</f>
        <v>4.1970782120221983E-2</v>
      </c>
      <c r="AA2446" s="46">
        <f t="shared" si="46"/>
        <v>1.041970782120222</v>
      </c>
      <c r="AB2446" s="46"/>
    </row>
    <row r="2447" spans="1:28" x14ac:dyDescent="0.25">
      <c r="A2447">
        <v>9058</v>
      </c>
      <c r="B2447" s="1">
        <v>45530.379463182901</v>
      </c>
      <c r="C2447" s="1">
        <v>45530</v>
      </c>
      <c r="D2447" t="s">
        <v>9100</v>
      </c>
      <c r="E2447" t="s">
        <v>9101</v>
      </c>
      <c r="F2447" t="s">
        <v>790</v>
      </c>
      <c r="G2447">
        <v>84</v>
      </c>
      <c r="H2447" t="b">
        <v>0</v>
      </c>
      <c r="I2447" t="s">
        <v>9240</v>
      </c>
      <c r="J2447" t="s">
        <v>9103</v>
      </c>
      <c r="K2447" t="s">
        <v>7</v>
      </c>
      <c r="L2447" t="b">
        <v>0</v>
      </c>
      <c r="M2447" t="s">
        <v>12932</v>
      </c>
      <c r="N2447" t="b">
        <v>0</v>
      </c>
      <c r="O2447" t="b">
        <v>0</v>
      </c>
      <c r="P2447" t="b">
        <v>0</v>
      </c>
      <c r="Q2447" t="b">
        <v>1</v>
      </c>
      <c r="R2447" t="s">
        <v>12933</v>
      </c>
      <c r="S2447">
        <v>70</v>
      </c>
      <c r="T2447" t="b">
        <v>0</v>
      </c>
      <c r="V2447" t="s">
        <v>8</v>
      </c>
      <c r="W2447" t="s">
        <v>8</v>
      </c>
      <c r="X2447" s="11">
        <v>87</v>
      </c>
      <c r="Y2447">
        <v>1</v>
      </c>
      <c r="Z2447" s="46" cm="1">
        <f t="array" ref="Z2447">IF(V2447="NA",$AD$2,(INDEX($BL$4:$BL$73,MATCH(V2447&amp;W2447,$BK$4:$BK$73&amp;$BJ$4:$BJ$73,0))))</f>
        <v>-4.0430703315750931E-2</v>
      </c>
      <c r="AA2447" s="46">
        <f t="shared" si="46"/>
        <v>0.95956929668424906</v>
      </c>
      <c r="AB2447" s="46"/>
    </row>
    <row r="2448" spans="1:28" x14ac:dyDescent="0.25">
      <c r="A2448">
        <v>9059</v>
      </c>
      <c r="B2448" s="1">
        <v>45530.379118726902</v>
      </c>
      <c r="C2448" s="1">
        <v>45530</v>
      </c>
      <c r="D2448" t="s">
        <v>9100</v>
      </c>
      <c r="E2448" t="s">
        <v>9101</v>
      </c>
      <c r="F2448" t="s">
        <v>664</v>
      </c>
      <c r="G2448">
        <v>82</v>
      </c>
      <c r="H2448" t="b">
        <v>0</v>
      </c>
      <c r="I2448" t="s">
        <v>9240</v>
      </c>
      <c r="J2448" t="s">
        <v>9103</v>
      </c>
      <c r="K2448" t="s">
        <v>7</v>
      </c>
      <c r="L2448" t="b">
        <v>0</v>
      </c>
      <c r="M2448" t="s">
        <v>12934</v>
      </c>
      <c r="N2448" t="b">
        <v>0</v>
      </c>
      <c r="O2448" t="b">
        <v>0</v>
      </c>
      <c r="P2448" t="b">
        <v>0</v>
      </c>
      <c r="Q2448" t="b">
        <v>1</v>
      </c>
      <c r="R2448" t="s">
        <v>12935</v>
      </c>
      <c r="S2448">
        <v>70</v>
      </c>
      <c r="T2448" t="b">
        <v>0</v>
      </c>
      <c r="V2448" t="s">
        <v>8</v>
      </c>
      <c r="W2448" t="s">
        <v>8</v>
      </c>
      <c r="X2448" s="11">
        <v>82</v>
      </c>
      <c r="Y2448">
        <v>1</v>
      </c>
      <c r="Z2448" s="46" cm="1">
        <f t="array" ref="Z2448">IF(V2448="NA",$AD$2,(INDEX($BL$4:$BL$73,MATCH(V2448&amp;W2448,$BK$4:$BK$73&amp;$BJ$4:$BJ$73,0))))</f>
        <v>-4.0430703315750931E-2</v>
      </c>
      <c r="AA2448" s="46">
        <f t="shared" si="46"/>
        <v>0.95956929668424906</v>
      </c>
      <c r="AB2448" s="46"/>
    </row>
    <row r="2449" spans="1:28" x14ac:dyDescent="0.25">
      <c r="A2449">
        <v>9061</v>
      </c>
      <c r="B2449" s="1">
        <v>45530.377282951398</v>
      </c>
      <c r="C2449" s="1">
        <v>45530</v>
      </c>
      <c r="D2449" t="s">
        <v>9100</v>
      </c>
      <c r="E2449" t="s">
        <v>9101</v>
      </c>
      <c r="F2449" t="s">
        <v>664</v>
      </c>
      <c r="G2449">
        <v>77</v>
      </c>
      <c r="H2449" t="b">
        <v>0</v>
      </c>
      <c r="I2449" t="s">
        <v>9240</v>
      </c>
      <c r="J2449" t="s">
        <v>9103</v>
      </c>
      <c r="K2449" t="s">
        <v>7</v>
      </c>
      <c r="L2449" t="b">
        <v>0</v>
      </c>
      <c r="M2449" t="s">
        <v>12936</v>
      </c>
      <c r="N2449" t="b">
        <v>0</v>
      </c>
      <c r="O2449" t="b">
        <v>0</v>
      </c>
      <c r="P2449" t="b">
        <v>0</v>
      </c>
      <c r="Q2449" t="b">
        <v>1</v>
      </c>
      <c r="R2449" t="s">
        <v>12937</v>
      </c>
      <c r="S2449">
        <v>70</v>
      </c>
      <c r="T2449" t="b">
        <v>0</v>
      </c>
      <c r="V2449" t="s">
        <v>743</v>
      </c>
      <c r="W2449">
        <v>5</v>
      </c>
      <c r="X2449" s="11">
        <v>77</v>
      </c>
      <c r="Y2449">
        <v>1</v>
      </c>
      <c r="Z2449" s="46" cm="1">
        <f t="array" ref="Z2449">IF(V2449="NA",$AD$2,(INDEX($BL$4:$BL$73,MATCH(V2449&amp;W2449,$BK$4:$BK$73&amp;$BJ$4:$BJ$73,0))))</f>
        <v>2.9563914871898098E-3</v>
      </c>
      <c r="AA2449" s="46">
        <f t="shared" si="46"/>
        <v>1.0029563914871897</v>
      </c>
      <c r="AB2449" s="46"/>
    </row>
    <row r="2450" spans="1:28" x14ac:dyDescent="0.25">
      <c r="A2450">
        <v>9065</v>
      </c>
      <c r="B2450" s="1">
        <v>45530.376410775498</v>
      </c>
      <c r="C2450" s="1">
        <v>45530</v>
      </c>
      <c r="D2450" t="s">
        <v>9100</v>
      </c>
      <c r="E2450" t="s">
        <v>9101</v>
      </c>
      <c r="F2450" t="s">
        <v>664</v>
      </c>
      <c r="G2450">
        <v>76</v>
      </c>
      <c r="H2450" t="b">
        <v>0</v>
      </c>
      <c r="I2450" t="s">
        <v>9240</v>
      </c>
      <c r="J2450" t="s">
        <v>9103</v>
      </c>
      <c r="K2450" t="s">
        <v>7</v>
      </c>
      <c r="L2450" t="b">
        <v>0</v>
      </c>
      <c r="M2450" t="s">
        <v>12938</v>
      </c>
      <c r="N2450" t="b">
        <v>0</v>
      </c>
      <c r="O2450" t="b">
        <v>0</v>
      </c>
      <c r="P2450" t="b">
        <v>0</v>
      </c>
      <c r="Q2450" t="b">
        <v>1</v>
      </c>
      <c r="R2450" t="s">
        <v>12939</v>
      </c>
      <c r="S2450">
        <v>70</v>
      </c>
      <c r="T2450" t="b">
        <v>0</v>
      </c>
      <c r="V2450" t="s">
        <v>8</v>
      </c>
      <c r="W2450" t="s">
        <v>8</v>
      </c>
      <c r="X2450" s="11">
        <v>77</v>
      </c>
      <c r="Y2450">
        <v>1</v>
      </c>
      <c r="Z2450" s="46" cm="1">
        <f t="array" ref="Z2450">IF(V2450="NA",$AD$2,(INDEX($BL$4:$BL$73,MATCH(V2450&amp;W2450,$BK$4:$BK$73&amp;$BJ$4:$BJ$73,0))))</f>
        <v>-4.0430703315750931E-2</v>
      </c>
      <c r="AA2450" s="46">
        <f t="shared" si="46"/>
        <v>0.95956929668424906</v>
      </c>
      <c r="AB2450" s="46"/>
    </row>
    <row r="2451" spans="1:28" x14ac:dyDescent="0.25">
      <c r="A2451">
        <v>9066</v>
      </c>
      <c r="B2451" s="1">
        <v>45530.376124895804</v>
      </c>
      <c r="C2451" s="1">
        <v>45530</v>
      </c>
      <c r="D2451" t="s">
        <v>9100</v>
      </c>
      <c r="E2451" t="s">
        <v>9101</v>
      </c>
      <c r="F2451" t="s">
        <v>664</v>
      </c>
      <c r="G2451">
        <v>77</v>
      </c>
      <c r="H2451" t="b">
        <v>0</v>
      </c>
      <c r="I2451" t="s">
        <v>9240</v>
      </c>
      <c r="J2451" t="s">
        <v>9103</v>
      </c>
      <c r="K2451" t="s">
        <v>7</v>
      </c>
      <c r="L2451" t="b">
        <v>0</v>
      </c>
      <c r="M2451" t="s">
        <v>12940</v>
      </c>
      <c r="N2451" t="b">
        <v>0</v>
      </c>
      <c r="O2451" t="b">
        <v>0</v>
      </c>
      <c r="P2451" t="b">
        <v>0</v>
      </c>
      <c r="Q2451" t="b">
        <v>1</v>
      </c>
      <c r="R2451" t="s">
        <v>12941</v>
      </c>
      <c r="S2451">
        <v>70</v>
      </c>
      <c r="T2451" t="b">
        <v>0</v>
      </c>
      <c r="V2451" t="s">
        <v>888</v>
      </c>
      <c r="W2451">
        <v>4</v>
      </c>
      <c r="X2451" s="11">
        <v>77</v>
      </c>
      <c r="Y2451">
        <v>1</v>
      </c>
      <c r="Z2451" s="46" cm="1">
        <f t="array" ref="Z2451">IF(V2451="NA",$AD$2,(INDEX($BL$4:$BL$73,MATCH(V2451&amp;W2451,$BK$4:$BK$73&amp;$BJ$4:$BJ$73,0))))</f>
        <v>1.0498615788681257E-2</v>
      </c>
      <c r="AA2451" s="46">
        <f t="shared" si="46"/>
        <v>1.0104986157886813</v>
      </c>
      <c r="AB2451" s="46"/>
    </row>
    <row r="2452" spans="1:28" x14ac:dyDescent="0.25">
      <c r="A2452">
        <v>9067</v>
      </c>
      <c r="B2452" s="1">
        <v>45530.3757103588</v>
      </c>
      <c r="C2452" s="1">
        <v>45530</v>
      </c>
      <c r="D2452" t="s">
        <v>9100</v>
      </c>
      <c r="E2452" t="s">
        <v>9101</v>
      </c>
      <c r="F2452" t="s">
        <v>790</v>
      </c>
      <c r="G2452">
        <v>76</v>
      </c>
      <c r="H2452" t="b">
        <v>0</v>
      </c>
      <c r="I2452" t="s">
        <v>9240</v>
      </c>
      <c r="J2452" t="s">
        <v>9103</v>
      </c>
      <c r="K2452" t="s">
        <v>7</v>
      </c>
      <c r="L2452" t="b">
        <v>0</v>
      </c>
      <c r="M2452" t="s">
        <v>12942</v>
      </c>
      <c r="N2452" t="b">
        <v>0</v>
      </c>
      <c r="O2452" t="b">
        <v>0</v>
      </c>
      <c r="P2452" t="b">
        <v>0</v>
      </c>
      <c r="Q2452" t="b">
        <v>1</v>
      </c>
      <c r="R2452" t="s">
        <v>12943</v>
      </c>
      <c r="S2452">
        <v>70</v>
      </c>
      <c r="T2452" t="b">
        <v>0</v>
      </c>
      <c r="V2452" t="s">
        <v>8</v>
      </c>
      <c r="W2452" t="s">
        <v>8</v>
      </c>
      <c r="X2452" s="11">
        <v>77</v>
      </c>
      <c r="Y2452">
        <v>1</v>
      </c>
      <c r="Z2452" s="46" cm="1">
        <f t="array" ref="Z2452">IF(V2452="NA",$AD$2,(INDEX($BL$4:$BL$73,MATCH(V2452&amp;W2452,$BK$4:$BK$73&amp;$BJ$4:$BJ$73,0))))</f>
        <v>-4.0430703315750931E-2</v>
      </c>
      <c r="AA2452" s="46">
        <f t="shared" si="46"/>
        <v>0.95956929668424906</v>
      </c>
      <c r="AB2452" s="46"/>
    </row>
    <row r="2453" spans="1:28" x14ac:dyDescent="0.25">
      <c r="A2453">
        <v>9068</v>
      </c>
      <c r="B2453" s="1">
        <v>45530.375404618098</v>
      </c>
      <c r="C2453" s="1">
        <v>45530</v>
      </c>
      <c r="D2453" t="s">
        <v>9100</v>
      </c>
      <c r="E2453" t="s">
        <v>9101</v>
      </c>
      <c r="F2453" t="s">
        <v>664</v>
      </c>
      <c r="G2453">
        <v>81</v>
      </c>
      <c r="H2453" t="b">
        <v>0</v>
      </c>
      <c r="I2453" t="s">
        <v>9240</v>
      </c>
      <c r="J2453" t="s">
        <v>9711</v>
      </c>
      <c r="K2453" t="s">
        <v>7</v>
      </c>
      <c r="L2453" t="b">
        <v>0</v>
      </c>
      <c r="M2453" t="s">
        <v>12944</v>
      </c>
      <c r="N2453" t="b">
        <v>0</v>
      </c>
      <c r="O2453" t="b">
        <v>0</v>
      </c>
      <c r="P2453" t="b">
        <v>0</v>
      </c>
      <c r="Q2453" t="b">
        <v>1</v>
      </c>
      <c r="R2453" t="s">
        <v>12945</v>
      </c>
      <c r="S2453">
        <v>70</v>
      </c>
      <c r="T2453" t="b">
        <v>0</v>
      </c>
      <c r="V2453" t="s">
        <v>893</v>
      </c>
      <c r="W2453">
        <v>4</v>
      </c>
      <c r="X2453" s="11">
        <v>82</v>
      </c>
      <c r="Y2453">
        <v>1</v>
      </c>
      <c r="Z2453" s="46" cm="1">
        <f t="array" ref="Z2453">IF(V2453="NA",$AD$2,(INDEX($BL$4:$BL$73,MATCH(V2453&amp;W2453,$BK$4:$BK$73&amp;$BJ$4:$BJ$73,0))))</f>
        <v>1.0498615788681286E-2</v>
      </c>
      <c r="AA2453" s="46">
        <f t="shared" si="46"/>
        <v>1.0104986157886813</v>
      </c>
      <c r="AB2453" s="46"/>
    </row>
    <row r="2454" spans="1:28" x14ac:dyDescent="0.25">
      <c r="A2454">
        <v>9069</v>
      </c>
      <c r="B2454" s="1">
        <v>45530.375091481503</v>
      </c>
      <c r="C2454" s="1">
        <v>45530</v>
      </c>
      <c r="D2454" t="s">
        <v>9100</v>
      </c>
      <c r="E2454" t="s">
        <v>9101</v>
      </c>
      <c r="F2454" t="s">
        <v>664</v>
      </c>
      <c r="G2454">
        <v>88</v>
      </c>
      <c r="H2454" t="b">
        <v>0</v>
      </c>
      <c r="I2454" t="s">
        <v>9240</v>
      </c>
      <c r="J2454" t="s">
        <v>9711</v>
      </c>
      <c r="K2454" t="s">
        <v>7</v>
      </c>
      <c r="L2454" t="b">
        <v>0</v>
      </c>
      <c r="M2454" t="s">
        <v>12946</v>
      </c>
      <c r="N2454" t="b">
        <v>0</v>
      </c>
      <c r="O2454" t="b">
        <v>0</v>
      </c>
      <c r="P2454" t="b">
        <v>0</v>
      </c>
      <c r="Q2454" t="b">
        <v>1</v>
      </c>
      <c r="R2454" t="s">
        <v>12947</v>
      </c>
      <c r="S2454">
        <v>70</v>
      </c>
      <c r="T2454" t="b">
        <v>0</v>
      </c>
      <c r="V2454" t="s">
        <v>8</v>
      </c>
      <c r="W2454" t="s">
        <v>8</v>
      </c>
      <c r="X2454" s="11">
        <v>92</v>
      </c>
      <c r="Y2454">
        <v>1</v>
      </c>
      <c r="Z2454" s="46" cm="1">
        <f t="array" ref="Z2454">IF(V2454="NA",$AD$2,(INDEX($BL$4:$BL$73,MATCH(V2454&amp;W2454,$BK$4:$BK$73&amp;$BJ$4:$BJ$73,0))))</f>
        <v>-4.0430703315750931E-2</v>
      </c>
      <c r="AA2454" s="46">
        <f t="shared" si="46"/>
        <v>0.95956929668424906</v>
      </c>
      <c r="AB2454" s="46"/>
    </row>
    <row r="2455" spans="1:28" x14ac:dyDescent="0.25">
      <c r="A2455">
        <v>9070</v>
      </c>
      <c r="B2455" s="1">
        <v>45530.374791423601</v>
      </c>
      <c r="C2455" s="1">
        <v>45530</v>
      </c>
      <c r="D2455" t="s">
        <v>9100</v>
      </c>
      <c r="E2455" t="s">
        <v>9101</v>
      </c>
      <c r="F2455" t="s">
        <v>790</v>
      </c>
      <c r="G2455">
        <v>91</v>
      </c>
      <c r="H2455" t="b">
        <v>0</v>
      </c>
      <c r="I2455" t="s">
        <v>9240</v>
      </c>
      <c r="J2455" t="s">
        <v>9711</v>
      </c>
      <c r="K2455" t="s">
        <v>7</v>
      </c>
      <c r="L2455" t="b">
        <v>0</v>
      </c>
      <c r="M2455" t="s">
        <v>12948</v>
      </c>
      <c r="N2455" t="b">
        <v>0</v>
      </c>
      <c r="O2455" t="b">
        <v>0</v>
      </c>
      <c r="P2455" t="b">
        <v>0</v>
      </c>
      <c r="Q2455" t="b">
        <v>1</v>
      </c>
      <c r="R2455" t="s">
        <v>12949</v>
      </c>
      <c r="S2455">
        <v>70</v>
      </c>
      <c r="T2455" t="b">
        <v>0</v>
      </c>
      <c r="V2455" t="s">
        <v>8</v>
      </c>
      <c r="W2455" t="s">
        <v>8</v>
      </c>
      <c r="X2455" s="11">
        <v>92</v>
      </c>
      <c r="Y2455">
        <v>1</v>
      </c>
      <c r="Z2455" s="46" cm="1">
        <f t="array" ref="Z2455">IF(V2455="NA",$AD$2,(INDEX($BL$4:$BL$73,MATCH(V2455&amp;W2455,$BK$4:$BK$73&amp;$BJ$4:$BJ$73,0))))</f>
        <v>-4.0430703315750931E-2</v>
      </c>
      <c r="AA2455" s="46">
        <f t="shared" si="46"/>
        <v>0.95956929668424906</v>
      </c>
      <c r="AB2455" s="46"/>
    </row>
    <row r="2456" spans="1:28" x14ac:dyDescent="0.25">
      <c r="A2456">
        <v>9071</v>
      </c>
      <c r="B2456" s="1">
        <v>45530.374477963</v>
      </c>
      <c r="C2456" s="1">
        <v>45530</v>
      </c>
      <c r="D2456" t="s">
        <v>9100</v>
      </c>
      <c r="E2456" t="s">
        <v>9101</v>
      </c>
      <c r="F2456" t="s">
        <v>790</v>
      </c>
      <c r="G2456">
        <v>85</v>
      </c>
      <c r="H2456" t="b">
        <v>0</v>
      </c>
      <c r="I2456" t="s">
        <v>9240</v>
      </c>
      <c r="J2456" t="s">
        <v>9711</v>
      </c>
      <c r="K2456" t="s">
        <v>7</v>
      </c>
      <c r="L2456" t="b">
        <v>0</v>
      </c>
      <c r="M2456" t="s">
        <v>12950</v>
      </c>
      <c r="N2456" t="b">
        <v>0</v>
      </c>
      <c r="O2456" t="b">
        <v>0</v>
      </c>
      <c r="P2456" t="b">
        <v>0</v>
      </c>
      <c r="Q2456" t="b">
        <v>1</v>
      </c>
      <c r="R2456" t="s">
        <v>12951</v>
      </c>
      <c r="S2456">
        <v>70</v>
      </c>
      <c r="T2456" t="b">
        <v>0</v>
      </c>
      <c r="V2456" t="s">
        <v>886</v>
      </c>
      <c r="W2456">
        <v>4</v>
      </c>
      <c r="X2456" s="11">
        <v>87</v>
      </c>
      <c r="Y2456">
        <v>1</v>
      </c>
      <c r="Z2456" s="46" cm="1">
        <f t="array" ref="Z2456">IF(V2456="NA",$AD$2,(INDEX($BL$4:$BL$73,MATCH(V2456&amp;W2456,$BK$4:$BK$73&amp;$BJ$4:$BJ$73,0))))</f>
        <v>1.0498615788681297E-2</v>
      </c>
      <c r="AA2456" s="46">
        <f t="shared" si="46"/>
        <v>1.0104986157886813</v>
      </c>
      <c r="AB2456" s="46"/>
    </row>
    <row r="2457" spans="1:28" x14ac:dyDescent="0.25">
      <c r="A2457">
        <v>9073</v>
      </c>
      <c r="B2457" s="1">
        <v>45530.374007731501</v>
      </c>
      <c r="C2457" s="1">
        <v>45530</v>
      </c>
      <c r="D2457" t="s">
        <v>9100</v>
      </c>
      <c r="E2457" t="s">
        <v>9101</v>
      </c>
      <c r="F2457" t="s">
        <v>790</v>
      </c>
      <c r="G2457">
        <v>88</v>
      </c>
      <c r="H2457" t="b">
        <v>0</v>
      </c>
      <c r="I2457" t="s">
        <v>9240</v>
      </c>
      <c r="J2457" t="s">
        <v>9711</v>
      </c>
      <c r="K2457" t="s">
        <v>7</v>
      </c>
      <c r="L2457" t="b">
        <v>0</v>
      </c>
      <c r="M2457" t="s">
        <v>6604</v>
      </c>
      <c r="N2457" t="b">
        <v>0</v>
      </c>
      <c r="O2457" t="b">
        <v>0</v>
      </c>
      <c r="P2457" t="b">
        <v>0</v>
      </c>
      <c r="Q2457" t="b">
        <v>1</v>
      </c>
      <c r="R2457" t="s">
        <v>1148</v>
      </c>
      <c r="S2457">
        <v>70</v>
      </c>
      <c r="T2457" t="b">
        <v>0</v>
      </c>
      <c r="V2457" t="s">
        <v>658</v>
      </c>
      <c r="W2457">
        <v>4</v>
      </c>
      <c r="X2457" s="11">
        <v>92</v>
      </c>
      <c r="Y2457">
        <v>1</v>
      </c>
      <c r="Z2457" s="46" cm="1">
        <f t="array" ref="Z2457">IF(V2457="NA",$AD$2,(INDEX($BL$4:$BL$73,MATCH(V2457&amp;W2457,$BK$4:$BK$73&amp;$BJ$4:$BJ$73,0))))</f>
        <v>1.1678733304575896E-2</v>
      </c>
      <c r="AA2457" s="46">
        <f t="shared" si="46"/>
        <v>1.0116787333045758</v>
      </c>
      <c r="AB2457" s="46"/>
    </row>
    <row r="2458" spans="1:28" x14ac:dyDescent="0.25">
      <c r="A2458">
        <v>9080</v>
      </c>
      <c r="B2458" s="1">
        <v>45530.371167881902</v>
      </c>
      <c r="C2458" s="1">
        <v>45530</v>
      </c>
      <c r="D2458" t="s">
        <v>9100</v>
      </c>
      <c r="E2458" t="s">
        <v>9101</v>
      </c>
      <c r="F2458" t="s">
        <v>664</v>
      </c>
      <c r="G2458">
        <v>77</v>
      </c>
      <c r="H2458" t="b">
        <v>0</v>
      </c>
      <c r="I2458" t="s">
        <v>9240</v>
      </c>
      <c r="J2458" t="s">
        <v>9711</v>
      </c>
      <c r="K2458" t="s">
        <v>7</v>
      </c>
      <c r="L2458" t="b">
        <v>0</v>
      </c>
      <c r="M2458" t="s">
        <v>12952</v>
      </c>
      <c r="N2458" t="b">
        <v>0</v>
      </c>
      <c r="O2458" t="b">
        <v>0</v>
      </c>
      <c r="P2458" t="b">
        <v>0</v>
      </c>
      <c r="Q2458" t="b">
        <v>1</v>
      </c>
      <c r="R2458" t="s">
        <v>12953</v>
      </c>
      <c r="S2458">
        <v>70</v>
      </c>
      <c r="T2458" t="b">
        <v>0</v>
      </c>
      <c r="V2458" t="s">
        <v>658</v>
      </c>
      <c r="W2458">
        <v>4</v>
      </c>
      <c r="X2458" s="11">
        <v>77</v>
      </c>
      <c r="Y2458">
        <v>1</v>
      </c>
      <c r="Z2458" s="46" cm="1">
        <f t="array" ref="Z2458">IF(V2458="NA",$AD$2,(INDEX($BL$4:$BL$73,MATCH(V2458&amp;W2458,$BK$4:$BK$73&amp;$BJ$4:$BJ$73,0))))</f>
        <v>1.1678733304575896E-2</v>
      </c>
      <c r="AA2458" s="46">
        <f t="shared" si="46"/>
        <v>1.0116787333045758</v>
      </c>
      <c r="AB2458" s="46"/>
    </row>
    <row r="2459" spans="1:28" x14ac:dyDescent="0.25">
      <c r="A2459">
        <v>9081</v>
      </c>
      <c r="B2459" s="1">
        <v>45530.370883912001</v>
      </c>
      <c r="C2459" s="1">
        <v>45530</v>
      </c>
      <c r="D2459" t="s">
        <v>9100</v>
      </c>
      <c r="E2459" t="s">
        <v>9101</v>
      </c>
      <c r="F2459" t="s">
        <v>664</v>
      </c>
      <c r="G2459">
        <v>85</v>
      </c>
      <c r="H2459" t="b">
        <v>0</v>
      </c>
      <c r="I2459" t="s">
        <v>9240</v>
      </c>
      <c r="J2459" t="s">
        <v>9711</v>
      </c>
      <c r="K2459" t="s">
        <v>7</v>
      </c>
      <c r="L2459" t="b">
        <v>0</v>
      </c>
      <c r="M2459" t="s">
        <v>12954</v>
      </c>
      <c r="N2459" t="b">
        <v>0</v>
      </c>
      <c r="O2459" t="b">
        <v>0</v>
      </c>
      <c r="P2459" t="b">
        <v>0</v>
      </c>
      <c r="Q2459" t="b">
        <v>1</v>
      </c>
      <c r="R2459" t="s">
        <v>12955</v>
      </c>
      <c r="S2459">
        <v>70</v>
      </c>
      <c r="T2459" t="b">
        <v>0</v>
      </c>
      <c r="V2459" t="s">
        <v>741</v>
      </c>
      <c r="W2459">
        <v>4</v>
      </c>
      <c r="X2459" s="11">
        <v>87</v>
      </c>
      <c r="Y2459">
        <v>1</v>
      </c>
      <c r="Z2459" s="46" cm="1">
        <f t="array" ref="Z2459">IF(V2459="NA",$AD$2,(INDEX($BL$4:$BL$73,MATCH(V2459&amp;W2459,$BK$4:$BK$73&amp;$BJ$4:$BJ$73,0))))</f>
        <v>1.1678733304575806E-2</v>
      </c>
      <c r="AA2459" s="46">
        <f t="shared" si="46"/>
        <v>1.0116787333045758</v>
      </c>
      <c r="AB2459" s="46"/>
    </row>
    <row r="2460" spans="1:28" x14ac:dyDescent="0.25">
      <c r="A2460">
        <v>9082</v>
      </c>
      <c r="B2460" s="1">
        <v>45530.370605069402</v>
      </c>
      <c r="C2460" s="1">
        <v>45530</v>
      </c>
      <c r="D2460" t="s">
        <v>9100</v>
      </c>
      <c r="E2460" t="s">
        <v>9101</v>
      </c>
      <c r="F2460" t="s">
        <v>664</v>
      </c>
      <c r="G2460">
        <v>76</v>
      </c>
      <c r="H2460" t="b">
        <v>0</v>
      </c>
      <c r="I2460" t="s">
        <v>9240</v>
      </c>
      <c r="J2460" t="s">
        <v>9711</v>
      </c>
      <c r="K2460" t="s">
        <v>7</v>
      </c>
      <c r="L2460" t="b">
        <v>0</v>
      </c>
      <c r="M2460" t="s">
        <v>12956</v>
      </c>
      <c r="N2460" t="b">
        <v>0</v>
      </c>
      <c r="O2460" t="b">
        <v>0</v>
      </c>
      <c r="P2460" t="b">
        <v>0</v>
      </c>
      <c r="Q2460" t="b">
        <v>1</v>
      </c>
      <c r="R2460" t="s">
        <v>12957</v>
      </c>
      <c r="S2460">
        <v>70</v>
      </c>
      <c r="T2460" t="b">
        <v>0</v>
      </c>
      <c r="V2460" t="s">
        <v>8</v>
      </c>
      <c r="W2460" t="s">
        <v>8</v>
      </c>
      <c r="X2460" s="11">
        <v>77</v>
      </c>
      <c r="Y2460">
        <v>1</v>
      </c>
      <c r="Z2460" s="46" cm="1">
        <f t="array" ref="Z2460">IF(V2460="NA",$AD$2,(INDEX($BL$4:$BL$73,MATCH(V2460&amp;W2460,$BK$4:$BK$73&amp;$BJ$4:$BJ$73,0))))</f>
        <v>-4.0430703315750931E-2</v>
      </c>
      <c r="AA2460" s="46">
        <f t="shared" si="46"/>
        <v>0.95956929668424906</v>
      </c>
      <c r="AB2460" s="46"/>
    </row>
    <row r="2461" spans="1:28" x14ac:dyDescent="0.25">
      <c r="A2461">
        <v>9083</v>
      </c>
      <c r="B2461" s="1">
        <v>45530.370308715297</v>
      </c>
      <c r="C2461" s="1">
        <v>45530</v>
      </c>
      <c r="D2461" t="s">
        <v>9100</v>
      </c>
      <c r="E2461" t="s">
        <v>9101</v>
      </c>
      <c r="F2461" t="s">
        <v>790</v>
      </c>
      <c r="G2461">
        <v>78</v>
      </c>
      <c r="H2461" t="b">
        <v>0</v>
      </c>
      <c r="I2461" t="s">
        <v>9240</v>
      </c>
      <c r="J2461" t="s">
        <v>9711</v>
      </c>
      <c r="K2461" t="s">
        <v>7</v>
      </c>
      <c r="L2461" t="b">
        <v>0</v>
      </c>
      <c r="M2461" t="s">
        <v>6603</v>
      </c>
      <c r="N2461" t="b">
        <v>0</v>
      </c>
      <c r="O2461" t="b">
        <v>0</v>
      </c>
      <c r="P2461" t="b">
        <v>0</v>
      </c>
      <c r="Q2461" t="b">
        <v>1</v>
      </c>
      <c r="R2461" t="s">
        <v>2423</v>
      </c>
      <c r="S2461">
        <v>70</v>
      </c>
      <c r="T2461" t="b">
        <v>0</v>
      </c>
      <c r="V2461" t="s">
        <v>886</v>
      </c>
      <c r="W2461">
        <v>4</v>
      </c>
      <c r="X2461" s="11">
        <v>82</v>
      </c>
      <c r="Y2461">
        <v>1</v>
      </c>
      <c r="Z2461" s="46" cm="1">
        <f t="array" ref="Z2461">IF(V2461="NA",$AD$2,(INDEX($BL$4:$BL$73,MATCH(V2461&amp;W2461,$BK$4:$BK$73&amp;$BJ$4:$BJ$73,0))))</f>
        <v>1.0498615788681297E-2</v>
      </c>
      <c r="AA2461" s="46">
        <f t="shared" si="46"/>
        <v>1.0104986157886813</v>
      </c>
      <c r="AB2461" s="46"/>
    </row>
    <row r="2462" spans="1:28" x14ac:dyDescent="0.25">
      <c r="A2462">
        <v>9084</v>
      </c>
      <c r="B2462" s="1">
        <v>45530.370003715303</v>
      </c>
      <c r="C2462" s="1">
        <v>45530</v>
      </c>
      <c r="D2462" t="s">
        <v>9100</v>
      </c>
      <c r="E2462" t="s">
        <v>9101</v>
      </c>
      <c r="F2462" t="s">
        <v>790</v>
      </c>
      <c r="G2462">
        <v>76</v>
      </c>
      <c r="H2462" t="b">
        <v>0</v>
      </c>
      <c r="I2462" t="s">
        <v>9240</v>
      </c>
      <c r="J2462" t="s">
        <v>9711</v>
      </c>
      <c r="K2462" t="s">
        <v>7</v>
      </c>
      <c r="L2462" t="b">
        <v>0</v>
      </c>
      <c r="M2462" t="s">
        <v>12958</v>
      </c>
      <c r="N2462" t="b">
        <v>0</v>
      </c>
      <c r="O2462" t="b">
        <v>0</v>
      </c>
      <c r="P2462" t="b">
        <v>0</v>
      </c>
      <c r="Q2462" t="b">
        <v>1</v>
      </c>
      <c r="R2462" t="s">
        <v>12959</v>
      </c>
      <c r="S2462">
        <v>70</v>
      </c>
      <c r="T2462" t="b">
        <v>0</v>
      </c>
      <c r="V2462" t="s">
        <v>893</v>
      </c>
      <c r="W2462">
        <v>4</v>
      </c>
      <c r="X2462" s="11">
        <v>77</v>
      </c>
      <c r="Y2462">
        <v>1</v>
      </c>
      <c r="Z2462" s="46" cm="1">
        <f t="array" ref="Z2462">IF(V2462="NA",$AD$2,(INDEX($BL$4:$BL$73,MATCH(V2462&amp;W2462,$BK$4:$BK$73&amp;$BJ$4:$BJ$73,0))))</f>
        <v>1.0498615788681286E-2</v>
      </c>
      <c r="AA2462" s="46">
        <f t="shared" si="46"/>
        <v>1.0104986157886813</v>
      </c>
      <c r="AB2462" s="46"/>
    </row>
    <row r="2463" spans="1:28" x14ac:dyDescent="0.25">
      <c r="A2463">
        <v>9085</v>
      </c>
      <c r="B2463" s="1">
        <v>45530.369679097203</v>
      </c>
      <c r="C2463" s="1">
        <v>45530</v>
      </c>
      <c r="D2463" t="s">
        <v>9100</v>
      </c>
      <c r="E2463" t="s">
        <v>9101</v>
      </c>
      <c r="F2463" t="s">
        <v>664</v>
      </c>
      <c r="G2463">
        <v>87</v>
      </c>
      <c r="H2463" t="b">
        <v>0</v>
      </c>
      <c r="I2463" t="s">
        <v>9240</v>
      </c>
      <c r="J2463" t="s">
        <v>9711</v>
      </c>
      <c r="K2463" t="s">
        <v>7</v>
      </c>
      <c r="L2463" t="b">
        <v>0</v>
      </c>
      <c r="M2463" t="s">
        <v>12960</v>
      </c>
      <c r="N2463" t="b">
        <v>0</v>
      </c>
      <c r="O2463" t="b">
        <v>0</v>
      </c>
      <c r="P2463" t="b">
        <v>0</v>
      </c>
      <c r="Q2463" t="b">
        <v>1</v>
      </c>
      <c r="R2463" t="s">
        <v>12961</v>
      </c>
      <c r="S2463">
        <v>70</v>
      </c>
      <c r="T2463" t="b">
        <v>0</v>
      </c>
      <c r="V2463" t="s">
        <v>8</v>
      </c>
      <c r="W2463" t="s">
        <v>8</v>
      </c>
      <c r="X2463" s="11">
        <v>87</v>
      </c>
      <c r="Y2463">
        <v>1</v>
      </c>
      <c r="Z2463" s="46" cm="1">
        <f t="array" ref="Z2463">IF(V2463="NA",$AD$2,(INDEX($BL$4:$BL$73,MATCH(V2463&amp;W2463,$BK$4:$BK$73&amp;$BJ$4:$BJ$73,0))))</f>
        <v>-4.0430703315750931E-2</v>
      </c>
      <c r="AA2463" s="46">
        <f t="shared" si="46"/>
        <v>0.95956929668424906</v>
      </c>
      <c r="AB2463" s="46"/>
    </row>
    <row r="2464" spans="1:28" x14ac:dyDescent="0.25">
      <c r="A2464">
        <v>9087</v>
      </c>
      <c r="B2464" s="1">
        <v>45530.367885011598</v>
      </c>
      <c r="C2464" s="1">
        <v>45530</v>
      </c>
      <c r="D2464" t="s">
        <v>9100</v>
      </c>
      <c r="E2464" t="s">
        <v>9101</v>
      </c>
      <c r="F2464" t="s">
        <v>664</v>
      </c>
      <c r="G2464">
        <v>84</v>
      </c>
      <c r="H2464" t="b">
        <v>0</v>
      </c>
      <c r="I2464" t="s">
        <v>9240</v>
      </c>
      <c r="J2464" t="s">
        <v>9711</v>
      </c>
      <c r="K2464" t="s">
        <v>7</v>
      </c>
      <c r="L2464" t="b">
        <v>0</v>
      </c>
      <c r="M2464" t="s">
        <v>12962</v>
      </c>
      <c r="N2464" t="b">
        <v>0</v>
      </c>
      <c r="O2464" t="b">
        <v>0</v>
      </c>
      <c r="P2464" t="b">
        <v>0</v>
      </c>
      <c r="Q2464" t="b">
        <v>1</v>
      </c>
      <c r="R2464" t="s">
        <v>12963</v>
      </c>
      <c r="S2464">
        <v>70</v>
      </c>
      <c r="T2464" t="b">
        <v>0</v>
      </c>
      <c r="V2464" t="s">
        <v>888</v>
      </c>
      <c r="W2464">
        <v>5</v>
      </c>
      <c r="X2464" s="11">
        <v>87</v>
      </c>
      <c r="Y2464">
        <v>1</v>
      </c>
      <c r="Z2464" s="46" cm="1">
        <f t="array" ref="Z2464">IF(V2464="NA",$AD$2,(INDEX($BL$4:$BL$73,MATCH(V2464&amp;W2464,$BK$4:$BK$73&amp;$BJ$4:$BJ$73,0))))</f>
        <v>4.1970782120221983E-2</v>
      </c>
      <c r="AA2464" s="46">
        <f t="shared" si="46"/>
        <v>1.041970782120222</v>
      </c>
      <c r="AB2464" s="46"/>
    </row>
    <row r="2465" spans="1:28" x14ac:dyDescent="0.25">
      <c r="A2465">
        <v>9097</v>
      </c>
      <c r="B2465" s="1">
        <v>45530.365870358801</v>
      </c>
      <c r="C2465" s="1">
        <v>45530</v>
      </c>
      <c r="D2465" t="s">
        <v>9100</v>
      </c>
      <c r="E2465" t="s">
        <v>9101</v>
      </c>
      <c r="F2465" t="s">
        <v>664</v>
      </c>
      <c r="G2465">
        <v>82</v>
      </c>
      <c r="H2465" t="b">
        <v>0</v>
      </c>
      <c r="I2465" t="s">
        <v>9240</v>
      </c>
      <c r="J2465" t="s">
        <v>9711</v>
      </c>
      <c r="K2465" t="s">
        <v>7</v>
      </c>
      <c r="L2465" t="b">
        <v>0</v>
      </c>
      <c r="M2465" t="s">
        <v>12964</v>
      </c>
      <c r="N2465" t="b">
        <v>0</v>
      </c>
      <c r="O2465" t="b">
        <v>0</v>
      </c>
      <c r="P2465" t="b">
        <v>0</v>
      </c>
      <c r="Q2465" t="b">
        <v>1</v>
      </c>
      <c r="R2465" t="s">
        <v>12965</v>
      </c>
      <c r="S2465">
        <v>70</v>
      </c>
      <c r="T2465" t="b">
        <v>0</v>
      </c>
      <c r="V2465" t="s">
        <v>892</v>
      </c>
      <c r="W2465">
        <v>4</v>
      </c>
      <c r="X2465" s="11">
        <v>82</v>
      </c>
      <c r="Y2465">
        <v>1</v>
      </c>
      <c r="Z2465" s="46" cm="1">
        <f t="array" ref="Z2465">IF(V2465="NA",$AD$2,(INDEX($BL$4:$BL$73,MATCH(V2465&amp;W2465,$BK$4:$BK$73&amp;$BJ$4:$BJ$73,0))))</f>
        <v>1.0498615788681274E-2</v>
      </c>
      <c r="AA2465" s="46">
        <f t="shared" si="46"/>
        <v>1.0104986157886813</v>
      </c>
      <c r="AB2465" s="46"/>
    </row>
    <row r="2466" spans="1:28" x14ac:dyDescent="0.25">
      <c r="A2466">
        <v>9098</v>
      </c>
      <c r="B2466" s="1">
        <v>45530.365604143502</v>
      </c>
      <c r="C2466" s="1">
        <v>45530</v>
      </c>
      <c r="D2466" t="s">
        <v>9100</v>
      </c>
      <c r="E2466" t="s">
        <v>9101</v>
      </c>
      <c r="F2466" t="s">
        <v>664</v>
      </c>
      <c r="G2466">
        <v>80</v>
      </c>
      <c r="H2466" t="b">
        <v>0</v>
      </c>
      <c r="I2466" t="s">
        <v>9240</v>
      </c>
      <c r="J2466" t="s">
        <v>9711</v>
      </c>
      <c r="K2466" t="s">
        <v>7</v>
      </c>
      <c r="L2466" t="b">
        <v>0</v>
      </c>
      <c r="M2466" t="s">
        <v>12966</v>
      </c>
      <c r="N2466" t="b">
        <v>0</v>
      </c>
      <c r="O2466" t="b">
        <v>0</v>
      </c>
      <c r="P2466" t="b">
        <v>0</v>
      </c>
      <c r="Q2466" t="b">
        <v>1</v>
      </c>
      <c r="R2466" t="s">
        <v>12967</v>
      </c>
      <c r="S2466">
        <v>70</v>
      </c>
      <c r="T2466" t="b">
        <v>0</v>
      </c>
      <c r="V2466" t="s">
        <v>893</v>
      </c>
      <c r="W2466">
        <v>4</v>
      </c>
      <c r="X2466" s="11">
        <v>82</v>
      </c>
      <c r="Y2466">
        <v>1</v>
      </c>
      <c r="Z2466" s="46" cm="1">
        <f t="array" ref="Z2466">IF(V2466="NA",$AD$2,(INDEX($BL$4:$BL$73,MATCH(V2466&amp;W2466,$BK$4:$BK$73&amp;$BJ$4:$BJ$73,0))))</f>
        <v>1.0498615788681286E-2</v>
      </c>
      <c r="AA2466" s="46">
        <f t="shared" si="46"/>
        <v>1.0104986157886813</v>
      </c>
      <c r="AB2466" s="46"/>
    </row>
    <row r="2467" spans="1:28" x14ac:dyDescent="0.25">
      <c r="A2467">
        <v>9099</v>
      </c>
      <c r="B2467" s="1">
        <v>45530.365341759301</v>
      </c>
      <c r="C2467" s="1">
        <v>45530</v>
      </c>
      <c r="D2467" t="s">
        <v>9100</v>
      </c>
      <c r="E2467" t="s">
        <v>9101</v>
      </c>
      <c r="F2467" t="s">
        <v>790</v>
      </c>
      <c r="G2467">
        <v>75</v>
      </c>
      <c r="H2467" t="b">
        <v>0</v>
      </c>
      <c r="I2467" t="s">
        <v>9240</v>
      </c>
      <c r="J2467" t="s">
        <v>9711</v>
      </c>
      <c r="K2467" t="s">
        <v>7</v>
      </c>
      <c r="L2467" t="b">
        <v>0</v>
      </c>
      <c r="M2467" t="s">
        <v>12968</v>
      </c>
      <c r="N2467" t="b">
        <v>0</v>
      </c>
      <c r="O2467" t="b">
        <v>0</v>
      </c>
      <c r="P2467" t="b">
        <v>0</v>
      </c>
      <c r="Q2467" t="b">
        <v>1</v>
      </c>
      <c r="R2467" t="s">
        <v>12969</v>
      </c>
      <c r="S2467">
        <v>70</v>
      </c>
      <c r="T2467" t="b">
        <v>0</v>
      </c>
      <c r="V2467" t="s">
        <v>886</v>
      </c>
      <c r="W2467">
        <v>4</v>
      </c>
      <c r="X2467" s="11">
        <v>77</v>
      </c>
      <c r="Y2467">
        <v>1</v>
      </c>
      <c r="Z2467" s="46" cm="1">
        <f t="array" ref="Z2467">IF(V2467="NA",$AD$2,(INDEX($BL$4:$BL$73,MATCH(V2467&amp;W2467,$BK$4:$BK$73&amp;$BJ$4:$BJ$73,0))))</f>
        <v>1.0498615788681297E-2</v>
      </c>
      <c r="AA2467" s="46">
        <f t="shared" si="46"/>
        <v>1.0104986157886813</v>
      </c>
      <c r="AB2467" s="46"/>
    </row>
    <row r="2468" spans="1:28" x14ac:dyDescent="0.25">
      <c r="A2468">
        <v>9100</v>
      </c>
      <c r="B2468" s="1">
        <v>45530.365077476898</v>
      </c>
      <c r="C2468" s="1">
        <v>45530</v>
      </c>
      <c r="D2468" t="s">
        <v>9100</v>
      </c>
      <c r="E2468" t="s">
        <v>9101</v>
      </c>
      <c r="F2468" t="s">
        <v>790</v>
      </c>
      <c r="G2468">
        <v>78</v>
      </c>
      <c r="H2468" t="b">
        <v>0</v>
      </c>
      <c r="I2468" t="s">
        <v>9240</v>
      </c>
      <c r="J2468" t="s">
        <v>9711</v>
      </c>
      <c r="K2468" t="s">
        <v>7</v>
      </c>
      <c r="L2468" t="b">
        <v>0</v>
      </c>
      <c r="M2468" t="s">
        <v>12970</v>
      </c>
      <c r="N2468" t="b">
        <v>0</v>
      </c>
      <c r="O2468" t="b">
        <v>0</v>
      </c>
      <c r="P2468" t="b">
        <v>0</v>
      </c>
      <c r="Q2468" t="b">
        <v>1</v>
      </c>
      <c r="R2468" t="s">
        <v>12971</v>
      </c>
      <c r="S2468">
        <v>70</v>
      </c>
      <c r="T2468" t="b">
        <v>0</v>
      </c>
      <c r="V2468" t="s">
        <v>893</v>
      </c>
      <c r="W2468">
        <v>4</v>
      </c>
      <c r="X2468" s="11">
        <v>82</v>
      </c>
      <c r="Y2468">
        <v>1</v>
      </c>
      <c r="Z2468" s="46" cm="1">
        <f t="array" ref="Z2468">IF(V2468="NA",$AD$2,(INDEX($BL$4:$BL$73,MATCH(V2468&amp;W2468,$BK$4:$BK$73&amp;$BJ$4:$BJ$73,0))))</f>
        <v>1.0498615788681286E-2</v>
      </c>
      <c r="AA2468" s="46">
        <f t="shared" si="46"/>
        <v>1.0104986157886813</v>
      </c>
      <c r="AB2468" s="46"/>
    </row>
    <row r="2469" spans="1:28" x14ac:dyDescent="0.25">
      <c r="A2469">
        <v>9101</v>
      </c>
      <c r="B2469" s="1">
        <v>45530.363178055602</v>
      </c>
      <c r="C2469" s="1">
        <v>45530</v>
      </c>
      <c r="D2469" t="s">
        <v>9100</v>
      </c>
      <c r="E2469" t="s">
        <v>9101</v>
      </c>
      <c r="F2469" t="s">
        <v>790</v>
      </c>
      <c r="G2469">
        <v>84</v>
      </c>
      <c r="H2469" t="b">
        <v>0</v>
      </c>
      <c r="I2469" t="s">
        <v>9240</v>
      </c>
      <c r="J2469" t="s">
        <v>9711</v>
      </c>
      <c r="K2469" t="s">
        <v>7</v>
      </c>
      <c r="L2469" t="b">
        <v>0</v>
      </c>
      <c r="M2469" t="s">
        <v>12972</v>
      </c>
      <c r="N2469" t="b">
        <v>0</v>
      </c>
      <c r="O2469" t="b">
        <v>0</v>
      </c>
      <c r="P2469" t="b">
        <v>0</v>
      </c>
      <c r="Q2469" t="b">
        <v>1</v>
      </c>
      <c r="R2469" t="s">
        <v>12973</v>
      </c>
      <c r="S2469">
        <v>70</v>
      </c>
      <c r="T2469" t="b">
        <v>0</v>
      </c>
      <c r="V2469" t="s">
        <v>886</v>
      </c>
      <c r="W2469">
        <v>4</v>
      </c>
      <c r="X2469" s="11">
        <v>87</v>
      </c>
      <c r="Y2469">
        <v>1</v>
      </c>
      <c r="Z2469" s="46" cm="1">
        <f t="array" ref="Z2469">IF(V2469="NA",$AD$2,(INDEX($BL$4:$BL$73,MATCH(V2469&amp;W2469,$BK$4:$BK$73&amp;$BJ$4:$BJ$73,0))))</f>
        <v>1.0498615788681297E-2</v>
      </c>
      <c r="AA2469" s="46">
        <f t="shared" si="46"/>
        <v>1.0104986157886813</v>
      </c>
      <c r="AB2469" s="46"/>
    </row>
    <row r="2470" spans="1:28" x14ac:dyDescent="0.25">
      <c r="A2470">
        <v>9106</v>
      </c>
      <c r="B2470" s="1">
        <v>45530.362177314797</v>
      </c>
      <c r="C2470" s="1">
        <v>45530</v>
      </c>
      <c r="D2470" t="s">
        <v>9100</v>
      </c>
      <c r="E2470" t="s">
        <v>9101</v>
      </c>
      <c r="F2470" t="s">
        <v>664</v>
      </c>
      <c r="G2470">
        <v>78</v>
      </c>
      <c r="H2470" t="b">
        <v>0</v>
      </c>
      <c r="I2470" t="s">
        <v>9240</v>
      </c>
      <c r="J2470" t="s">
        <v>9711</v>
      </c>
      <c r="K2470" t="s">
        <v>7</v>
      </c>
      <c r="L2470" t="b">
        <v>0</v>
      </c>
      <c r="M2470" t="s">
        <v>12974</v>
      </c>
      <c r="N2470" t="b">
        <v>0</v>
      </c>
      <c r="O2470" t="b">
        <v>0</v>
      </c>
      <c r="P2470" t="b">
        <v>0</v>
      </c>
      <c r="Q2470" t="b">
        <v>1</v>
      </c>
      <c r="R2470" t="s">
        <v>12975</v>
      </c>
      <c r="S2470">
        <v>70</v>
      </c>
      <c r="T2470" t="b">
        <v>0</v>
      </c>
      <c r="V2470" t="s">
        <v>741</v>
      </c>
      <c r="W2470">
        <v>4</v>
      </c>
      <c r="X2470" s="11">
        <v>82</v>
      </c>
      <c r="Y2470">
        <v>1</v>
      </c>
      <c r="Z2470" s="46" cm="1">
        <f t="array" ref="Z2470">IF(V2470="NA",$AD$2,(INDEX($BL$4:$BL$73,MATCH(V2470&amp;W2470,$BK$4:$BK$73&amp;$BJ$4:$BJ$73,0))))</f>
        <v>1.1678733304575806E-2</v>
      </c>
      <c r="AA2470" s="46">
        <f t="shared" si="46"/>
        <v>1.0116787333045758</v>
      </c>
      <c r="AB2470" s="46"/>
    </row>
    <row r="2471" spans="1:28" x14ac:dyDescent="0.25">
      <c r="A2471">
        <v>9107</v>
      </c>
      <c r="B2471" s="1">
        <v>45530.361892465298</v>
      </c>
      <c r="C2471" s="1">
        <v>45530</v>
      </c>
      <c r="D2471" t="s">
        <v>9100</v>
      </c>
      <c r="E2471" t="s">
        <v>9101</v>
      </c>
      <c r="F2471" t="s">
        <v>664</v>
      </c>
      <c r="G2471">
        <v>80</v>
      </c>
      <c r="H2471" t="b">
        <v>0</v>
      </c>
      <c r="I2471" t="s">
        <v>9240</v>
      </c>
      <c r="J2471" t="s">
        <v>9711</v>
      </c>
      <c r="K2471" t="s">
        <v>7</v>
      </c>
      <c r="L2471" t="b">
        <v>0</v>
      </c>
      <c r="M2471" t="s">
        <v>12976</v>
      </c>
      <c r="N2471" t="b">
        <v>0</v>
      </c>
      <c r="O2471" t="b">
        <v>0</v>
      </c>
      <c r="P2471" t="b">
        <v>0</v>
      </c>
      <c r="Q2471" t="b">
        <v>1</v>
      </c>
      <c r="R2471" t="s">
        <v>12977</v>
      </c>
      <c r="S2471">
        <v>70</v>
      </c>
      <c r="T2471" t="b">
        <v>0</v>
      </c>
      <c r="V2471" t="s">
        <v>893</v>
      </c>
      <c r="W2471">
        <v>4</v>
      </c>
      <c r="X2471" s="11">
        <v>82</v>
      </c>
      <c r="Y2471">
        <v>1</v>
      </c>
      <c r="Z2471" s="46" cm="1">
        <f t="array" ref="Z2471">IF(V2471="NA",$AD$2,(INDEX($BL$4:$BL$73,MATCH(V2471&amp;W2471,$BK$4:$BK$73&amp;$BJ$4:$BJ$73,0))))</f>
        <v>1.0498615788681286E-2</v>
      </c>
      <c r="AA2471" s="46">
        <f t="shared" si="46"/>
        <v>1.0104986157886813</v>
      </c>
      <c r="AB2471" s="46"/>
    </row>
    <row r="2472" spans="1:28" x14ac:dyDescent="0.25">
      <c r="A2472">
        <v>9108</v>
      </c>
      <c r="B2472" s="1">
        <v>45530.361603750003</v>
      </c>
      <c r="C2472" s="1">
        <v>45530</v>
      </c>
      <c r="D2472" t="s">
        <v>9100</v>
      </c>
      <c r="E2472" t="s">
        <v>9101</v>
      </c>
      <c r="F2472" t="s">
        <v>790</v>
      </c>
      <c r="G2472">
        <v>71</v>
      </c>
      <c r="H2472" t="b">
        <v>0</v>
      </c>
      <c r="I2472" t="s">
        <v>9240</v>
      </c>
      <c r="J2472" t="s">
        <v>9711</v>
      </c>
      <c r="K2472" t="s">
        <v>7</v>
      </c>
      <c r="L2472" t="b">
        <v>0</v>
      </c>
      <c r="M2472" t="s">
        <v>12978</v>
      </c>
      <c r="N2472" t="b">
        <v>0</v>
      </c>
      <c r="O2472" t="b">
        <v>0</v>
      </c>
      <c r="P2472" t="b">
        <v>0</v>
      </c>
      <c r="Q2472" t="b">
        <v>1</v>
      </c>
      <c r="R2472" t="s">
        <v>12979</v>
      </c>
      <c r="S2472">
        <v>70</v>
      </c>
      <c r="T2472" t="b">
        <v>0</v>
      </c>
      <c r="V2472" t="s">
        <v>8</v>
      </c>
      <c r="W2472" t="s">
        <v>8</v>
      </c>
      <c r="X2472" s="11">
        <v>72</v>
      </c>
      <c r="Y2472">
        <v>1</v>
      </c>
      <c r="Z2472" s="46" cm="1">
        <f t="array" ref="Z2472">IF(V2472="NA",$AD$2,(INDEX($BL$4:$BL$73,MATCH(V2472&amp;W2472,$BK$4:$BK$73&amp;$BJ$4:$BJ$73,0))))</f>
        <v>-4.0430703315750931E-2</v>
      </c>
      <c r="AA2472" s="46">
        <f t="shared" si="46"/>
        <v>0.95956929668424906</v>
      </c>
      <c r="AB2472" s="46"/>
    </row>
    <row r="2473" spans="1:28" x14ac:dyDescent="0.25">
      <c r="A2473">
        <v>9122</v>
      </c>
      <c r="B2473" s="1">
        <v>45530.353161238403</v>
      </c>
      <c r="C2473" s="1">
        <v>45530</v>
      </c>
      <c r="D2473" t="s">
        <v>9100</v>
      </c>
      <c r="E2473" t="s">
        <v>9101</v>
      </c>
      <c r="F2473" t="s">
        <v>664</v>
      </c>
      <c r="G2473">
        <v>77</v>
      </c>
      <c r="H2473" t="b">
        <v>0</v>
      </c>
      <c r="I2473" t="s">
        <v>9240</v>
      </c>
      <c r="J2473" t="s">
        <v>9711</v>
      </c>
      <c r="K2473" t="s">
        <v>7</v>
      </c>
      <c r="L2473" t="b">
        <v>0</v>
      </c>
      <c r="M2473" t="s">
        <v>12980</v>
      </c>
      <c r="N2473" t="b">
        <v>0</v>
      </c>
      <c r="O2473" t="b">
        <v>0</v>
      </c>
      <c r="P2473" t="b">
        <v>0</v>
      </c>
      <c r="Q2473" t="b">
        <v>1</v>
      </c>
      <c r="R2473" t="s">
        <v>12981</v>
      </c>
      <c r="S2473">
        <v>70</v>
      </c>
      <c r="T2473" t="b">
        <v>0</v>
      </c>
      <c r="V2473" t="s">
        <v>888</v>
      </c>
      <c r="W2473">
        <v>4</v>
      </c>
      <c r="X2473" s="11">
        <v>77</v>
      </c>
      <c r="Y2473">
        <v>1</v>
      </c>
      <c r="Z2473" s="46" cm="1">
        <f t="array" ref="Z2473">IF(V2473="NA",$AD$2,(INDEX($BL$4:$BL$73,MATCH(V2473&amp;W2473,$BK$4:$BK$73&amp;$BJ$4:$BJ$73,0))))</f>
        <v>1.0498615788681257E-2</v>
      </c>
      <c r="AA2473" s="46">
        <f t="shared" si="46"/>
        <v>1.0104986157886813</v>
      </c>
      <c r="AB2473" s="46"/>
    </row>
    <row r="2474" spans="1:28" x14ac:dyDescent="0.25">
      <c r="A2474">
        <v>9123</v>
      </c>
      <c r="B2474" s="1">
        <v>45530.3528546991</v>
      </c>
      <c r="C2474" s="1">
        <v>45530</v>
      </c>
      <c r="D2474" t="s">
        <v>9100</v>
      </c>
      <c r="E2474" t="s">
        <v>9101</v>
      </c>
      <c r="F2474" t="s">
        <v>664</v>
      </c>
      <c r="G2474">
        <v>82</v>
      </c>
      <c r="H2474" t="b">
        <v>0</v>
      </c>
      <c r="I2474" t="s">
        <v>9240</v>
      </c>
      <c r="J2474" t="s">
        <v>9711</v>
      </c>
      <c r="K2474" t="s">
        <v>7</v>
      </c>
      <c r="L2474" t="b">
        <v>0</v>
      </c>
      <c r="M2474" t="s">
        <v>6602</v>
      </c>
      <c r="N2474" t="b">
        <v>0</v>
      </c>
      <c r="O2474" t="b">
        <v>0</v>
      </c>
      <c r="P2474" t="b">
        <v>0</v>
      </c>
      <c r="Q2474" t="b">
        <v>1</v>
      </c>
      <c r="R2474" t="s">
        <v>2417</v>
      </c>
      <c r="S2474">
        <v>70</v>
      </c>
      <c r="T2474" t="b">
        <v>0</v>
      </c>
      <c r="V2474" t="s">
        <v>8</v>
      </c>
      <c r="W2474" t="s">
        <v>8</v>
      </c>
      <c r="X2474" s="11">
        <v>82</v>
      </c>
      <c r="Y2474">
        <v>1</v>
      </c>
      <c r="Z2474" s="46" cm="1">
        <f t="array" ref="Z2474">IF(V2474="NA",$AD$2,(INDEX($BL$4:$BL$73,MATCH(V2474&amp;W2474,$BK$4:$BK$73&amp;$BJ$4:$BJ$73,0))))</f>
        <v>-4.0430703315750931E-2</v>
      </c>
      <c r="AA2474" s="46">
        <f t="shared" si="46"/>
        <v>0.95956929668424906</v>
      </c>
      <c r="AB2474" s="46"/>
    </row>
    <row r="2475" spans="1:28" x14ac:dyDescent="0.25">
      <c r="A2475">
        <v>9124</v>
      </c>
      <c r="B2475" s="1">
        <v>45530.352578692102</v>
      </c>
      <c r="C2475" s="1">
        <v>45530</v>
      </c>
      <c r="D2475" t="s">
        <v>9100</v>
      </c>
      <c r="E2475" t="s">
        <v>9101</v>
      </c>
      <c r="F2475" t="s">
        <v>664</v>
      </c>
      <c r="G2475">
        <v>81</v>
      </c>
      <c r="H2475" t="b">
        <v>0</v>
      </c>
      <c r="I2475" t="s">
        <v>9240</v>
      </c>
      <c r="J2475" t="s">
        <v>9711</v>
      </c>
      <c r="K2475" t="s">
        <v>7</v>
      </c>
      <c r="L2475" t="b">
        <v>0</v>
      </c>
      <c r="M2475" t="s">
        <v>12982</v>
      </c>
      <c r="N2475" t="b">
        <v>0</v>
      </c>
      <c r="O2475" t="b">
        <v>0</v>
      </c>
      <c r="P2475" t="b">
        <v>0</v>
      </c>
      <c r="Q2475" t="b">
        <v>1</v>
      </c>
      <c r="R2475" t="s">
        <v>12983</v>
      </c>
      <c r="S2475">
        <v>70</v>
      </c>
      <c r="T2475" t="b">
        <v>0</v>
      </c>
      <c r="V2475" t="s">
        <v>658</v>
      </c>
      <c r="W2475">
        <v>4</v>
      </c>
      <c r="X2475" s="11">
        <v>82</v>
      </c>
      <c r="Y2475">
        <v>1</v>
      </c>
      <c r="Z2475" s="46" cm="1">
        <f t="array" ref="Z2475">IF(V2475="NA",$AD$2,(INDEX($BL$4:$BL$73,MATCH(V2475&amp;W2475,$BK$4:$BK$73&amp;$BJ$4:$BJ$73,0))))</f>
        <v>1.1678733304575896E-2</v>
      </c>
      <c r="AA2475" s="46">
        <f t="shared" si="46"/>
        <v>1.0116787333045758</v>
      </c>
      <c r="AB2475" s="46"/>
    </row>
    <row r="2476" spans="1:28" x14ac:dyDescent="0.25">
      <c r="A2476">
        <v>9125</v>
      </c>
      <c r="B2476" s="1">
        <v>45530.350257175902</v>
      </c>
      <c r="C2476" s="1">
        <v>45530</v>
      </c>
      <c r="D2476" t="s">
        <v>9100</v>
      </c>
      <c r="E2476" t="s">
        <v>9101</v>
      </c>
      <c r="F2476" t="s">
        <v>664</v>
      </c>
      <c r="G2476">
        <v>76</v>
      </c>
      <c r="H2476" t="b">
        <v>0</v>
      </c>
      <c r="I2476" t="s">
        <v>9240</v>
      </c>
      <c r="J2476" t="s">
        <v>9711</v>
      </c>
      <c r="K2476" t="s">
        <v>7</v>
      </c>
      <c r="L2476" t="b">
        <v>0</v>
      </c>
      <c r="M2476" t="s">
        <v>12984</v>
      </c>
      <c r="N2476" t="b">
        <v>0</v>
      </c>
      <c r="O2476" t="b">
        <v>0</v>
      </c>
      <c r="P2476" t="b">
        <v>0</v>
      </c>
      <c r="Q2476" t="b">
        <v>1</v>
      </c>
      <c r="R2476" t="s">
        <v>12985</v>
      </c>
      <c r="S2476">
        <v>70</v>
      </c>
      <c r="T2476" t="b">
        <v>0</v>
      </c>
      <c r="V2476" t="s">
        <v>8</v>
      </c>
      <c r="W2476" t="s">
        <v>8</v>
      </c>
      <c r="X2476" s="11">
        <v>77</v>
      </c>
      <c r="Y2476">
        <v>1</v>
      </c>
      <c r="Z2476" s="46" cm="1">
        <f t="array" ref="Z2476">IF(V2476="NA",$AD$2,(INDEX($BL$4:$BL$73,MATCH(V2476&amp;W2476,$BK$4:$BK$73&amp;$BJ$4:$BJ$73,0))))</f>
        <v>-4.0430703315750931E-2</v>
      </c>
      <c r="AA2476" s="46">
        <f t="shared" si="46"/>
        <v>0.95956929668424906</v>
      </c>
      <c r="AB2476" s="46"/>
    </row>
    <row r="2477" spans="1:28" x14ac:dyDescent="0.25">
      <c r="A2477">
        <v>9132</v>
      </c>
      <c r="B2477" s="1">
        <v>45530.348753680599</v>
      </c>
      <c r="C2477" s="1">
        <v>45530</v>
      </c>
      <c r="D2477" t="s">
        <v>9100</v>
      </c>
      <c r="E2477" t="s">
        <v>9101</v>
      </c>
      <c r="F2477" t="s">
        <v>664</v>
      </c>
      <c r="G2477">
        <v>75</v>
      </c>
      <c r="H2477" t="b">
        <v>0</v>
      </c>
      <c r="I2477" t="s">
        <v>9240</v>
      </c>
      <c r="J2477" t="s">
        <v>9711</v>
      </c>
      <c r="K2477" t="s">
        <v>7</v>
      </c>
      <c r="L2477" t="b">
        <v>0</v>
      </c>
      <c r="M2477" t="s">
        <v>12986</v>
      </c>
      <c r="N2477" t="b">
        <v>0</v>
      </c>
      <c r="O2477" t="b">
        <v>0</v>
      </c>
      <c r="P2477" t="b">
        <v>0</v>
      </c>
      <c r="Q2477" t="b">
        <v>1</v>
      </c>
      <c r="R2477" t="s">
        <v>12987</v>
      </c>
      <c r="S2477">
        <v>70</v>
      </c>
      <c r="T2477" t="b">
        <v>0</v>
      </c>
      <c r="V2477" t="s">
        <v>8</v>
      </c>
      <c r="W2477" t="s">
        <v>8</v>
      </c>
      <c r="X2477" s="11">
        <v>77</v>
      </c>
      <c r="Y2477">
        <v>1</v>
      </c>
      <c r="Z2477" s="46" cm="1">
        <f t="array" ref="Z2477">IF(V2477="NA",$AD$2,(INDEX($BL$4:$BL$73,MATCH(V2477&amp;W2477,$BK$4:$BK$73&amp;$BJ$4:$BJ$73,0))))</f>
        <v>-4.0430703315750931E-2</v>
      </c>
      <c r="AA2477" s="46">
        <f t="shared" si="46"/>
        <v>0.95956929668424906</v>
      </c>
      <c r="AB2477" s="46"/>
    </row>
    <row r="2478" spans="1:28" x14ac:dyDescent="0.25">
      <c r="A2478">
        <v>9133</v>
      </c>
      <c r="B2478" s="1">
        <v>45530.348465972202</v>
      </c>
      <c r="C2478" s="1">
        <v>45530</v>
      </c>
      <c r="D2478" t="s">
        <v>9100</v>
      </c>
      <c r="E2478" t="s">
        <v>9101</v>
      </c>
      <c r="F2478" t="s">
        <v>790</v>
      </c>
      <c r="G2478">
        <v>76</v>
      </c>
      <c r="H2478" t="b">
        <v>0</v>
      </c>
      <c r="I2478" t="s">
        <v>9240</v>
      </c>
      <c r="J2478" t="s">
        <v>9711</v>
      </c>
      <c r="K2478" t="s">
        <v>7</v>
      </c>
      <c r="L2478" t="b">
        <v>0</v>
      </c>
      <c r="M2478" t="s">
        <v>6601</v>
      </c>
      <c r="N2478" t="b">
        <v>0</v>
      </c>
      <c r="O2478" t="b">
        <v>0</v>
      </c>
      <c r="P2478" t="b">
        <v>0</v>
      </c>
      <c r="Q2478" t="b">
        <v>1</v>
      </c>
      <c r="R2478" t="s">
        <v>2415</v>
      </c>
      <c r="S2478">
        <v>70</v>
      </c>
      <c r="T2478" t="b">
        <v>0</v>
      </c>
      <c r="V2478" t="s">
        <v>892</v>
      </c>
      <c r="W2478">
        <v>4</v>
      </c>
      <c r="X2478" s="11">
        <v>77</v>
      </c>
      <c r="Y2478">
        <v>1</v>
      </c>
      <c r="Z2478" s="46" cm="1">
        <f t="array" ref="Z2478">IF(V2478="NA",$AD$2,(INDEX($BL$4:$BL$73,MATCH(V2478&amp;W2478,$BK$4:$BK$73&amp;$BJ$4:$BJ$73,0))))</f>
        <v>1.0498615788681274E-2</v>
      </c>
      <c r="AA2478" s="46">
        <f t="shared" si="46"/>
        <v>1.0104986157886813</v>
      </c>
      <c r="AB2478" s="46"/>
    </row>
    <row r="2479" spans="1:28" x14ac:dyDescent="0.25">
      <c r="A2479">
        <v>9134</v>
      </c>
      <c r="B2479" s="1">
        <v>45530.348183634298</v>
      </c>
      <c r="C2479" s="1">
        <v>45530</v>
      </c>
      <c r="D2479" t="s">
        <v>9100</v>
      </c>
      <c r="E2479" t="s">
        <v>9101</v>
      </c>
      <c r="F2479" t="s">
        <v>664</v>
      </c>
      <c r="G2479">
        <v>83</v>
      </c>
      <c r="H2479" t="b">
        <v>0</v>
      </c>
      <c r="I2479" t="s">
        <v>9240</v>
      </c>
      <c r="J2479" t="s">
        <v>9711</v>
      </c>
      <c r="K2479" t="s">
        <v>7</v>
      </c>
      <c r="L2479" t="b">
        <v>0</v>
      </c>
      <c r="M2479" t="s">
        <v>12988</v>
      </c>
      <c r="N2479" t="b">
        <v>0</v>
      </c>
      <c r="O2479" t="b">
        <v>0</v>
      </c>
      <c r="P2479" t="b">
        <v>0</v>
      </c>
      <c r="Q2479" t="b">
        <v>1</v>
      </c>
      <c r="R2479" t="s">
        <v>12989</v>
      </c>
      <c r="S2479">
        <v>70</v>
      </c>
      <c r="T2479" t="b">
        <v>0</v>
      </c>
      <c r="V2479" t="s">
        <v>8</v>
      </c>
      <c r="W2479" t="s">
        <v>8</v>
      </c>
      <c r="X2479" s="11">
        <v>87</v>
      </c>
      <c r="Y2479">
        <v>1</v>
      </c>
      <c r="Z2479" s="46" cm="1">
        <f t="array" ref="Z2479">IF(V2479="NA",$AD$2,(INDEX($BL$4:$BL$73,MATCH(V2479&amp;W2479,$BK$4:$BK$73&amp;$BJ$4:$BJ$73,0))))</f>
        <v>-4.0430703315750931E-2</v>
      </c>
      <c r="AA2479" s="46">
        <f t="shared" si="46"/>
        <v>0.95956929668424906</v>
      </c>
      <c r="AB2479" s="46"/>
    </row>
    <row r="2480" spans="1:28" x14ac:dyDescent="0.25">
      <c r="A2480">
        <v>9135</v>
      </c>
      <c r="B2480" s="1">
        <v>45530.347882928203</v>
      </c>
      <c r="C2480" s="1">
        <v>45530</v>
      </c>
      <c r="D2480" t="s">
        <v>9100</v>
      </c>
      <c r="E2480" t="s">
        <v>9101</v>
      </c>
      <c r="F2480" t="s">
        <v>790</v>
      </c>
      <c r="G2480">
        <v>82</v>
      </c>
      <c r="H2480" t="b">
        <v>0</v>
      </c>
      <c r="I2480" t="s">
        <v>9240</v>
      </c>
      <c r="J2480" t="s">
        <v>9711</v>
      </c>
      <c r="K2480" t="s">
        <v>7</v>
      </c>
      <c r="L2480" t="b">
        <v>0</v>
      </c>
      <c r="M2480" t="s">
        <v>12990</v>
      </c>
      <c r="N2480" t="b">
        <v>0</v>
      </c>
      <c r="O2480" t="b">
        <v>0</v>
      </c>
      <c r="P2480" t="b">
        <v>0</v>
      </c>
      <c r="Q2480" t="b">
        <v>1</v>
      </c>
      <c r="R2480" t="s">
        <v>12991</v>
      </c>
      <c r="S2480">
        <v>70</v>
      </c>
      <c r="T2480" t="b">
        <v>0</v>
      </c>
      <c r="V2480" t="s">
        <v>741</v>
      </c>
      <c r="W2480">
        <v>4</v>
      </c>
      <c r="X2480" s="11">
        <v>82</v>
      </c>
      <c r="Y2480">
        <v>1</v>
      </c>
      <c r="Z2480" s="46" cm="1">
        <f t="array" ref="Z2480">IF(V2480="NA",$AD$2,(INDEX($BL$4:$BL$73,MATCH(V2480&amp;W2480,$BK$4:$BK$73&amp;$BJ$4:$BJ$73,0))))</f>
        <v>1.1678733304575806E-2</v>
      </c>
      <c r="AA2480" s="46">
        <f t="shared" si="46"/>
        <v>1.0116787333045758</v>
      </c>
      <c r="AB2480" s="46"/>
    </row>
    <row r="2481" spans="1:28" x14ac:dyDescent="0.25">
      <c r="A2481">
        <v>9136</v>
      </c>
      <c r="B2481" s="1">
        <v>45530.347603703703</v>
      </c>
      <c r="C2481" s="1">
        <v>45530</v>
      </c>
      <c r="D2481" t="s">
        <v>9100</v>
      </c>
      <c r="E2481" t="s">
        <v>9101</v>
      </c>
      <c r="F2481" t="s">
        <v>790</v>
      </c>
      <c r="G2481">
        <v>80</v>
      </c>
      <c r="H2481" t="b">
        <v>0</v>
      </c>
      <c r="I2481" t="s">
        <v>9240</v>
      </c>
      <c r="J2481" t="s">
        <v>9711</v>
      </c>
      <c r="K2481" t="s">
        <v>7</v>
      </c>
      <c r="L2481" t="b">
        <v>0</v>
      </c>
      <c r="M2481" t="s">
        <v>12992</v>
      </c>
      <c r="N2481" t="b">
        <v>0</v>
      </c>
      <c r="O2481" t="b">
        <v>0</v>
      </c>
      <c r="P2481" t="b">
        <v>0</v>
      </c>
      <c r="Q2481" t="b">
        <v>1</v>
      </c>
      <c r="R2481" t="s">
        <v>12993</v>
      </c>
      <c r="S2481">
        <v>70</v>
      </c>
      <c r="T2481" t="b">
        <v>0</v>
      </c>
      <c r="V2481" t="s">
        <v>886</v>
      </c>
      <c r="W2481">
        <v>4</v>
      </c>
      <c r="X2481" s="11">
        <v>82</v>
      </c>
      <c r="Y2481">
        <v>1</v>
      </c>
      <c r="Z2481" s="46" cm="1">
        <f t="array" ref="Z2481">IF(V2481="NA",$AD$2,(INDEX($BL$4:$BL$73,MATCH(V2481&amp;W2481,$BK$4:$BK$73&amp;$BJ$4:$BJ$73,0))))</f>
        <v>1.0498615788681297E-2</v>
      </c>
      <c r="AA2481" s="46">
        <f t="shared" si="46"/>
        <v>1.0104986157886813</v>
      </c>
      <c r="AB2481" s="46"/>
    </row>
    <row r="2482" spans="1:28" x14ac:dyDescent="0.25">
      <c r="A2482">
        <v>9137</v>
      </c>
      <c r="B2482" s="1">
        <v>45530.347313055601</v>
      </c>
      <c r="C2482" s="1">
        <v>45530</v>
      </c>
      <c r="D2482" t="s">
        <v>9100</v>
      </c>
      <c r="E2482" t="s">
        <v>9101</v>
      </c>
      <c r="F2482" t="s">
        <v>790</v>
      </c>
      <c r="G2482">
        <v>81</v>
      </c>
      <c r="H2482" t="b">
        <v>0</v>
      </c>
      <c r="I2482" t="s">
        <v>9240</v>
      </c>
      <c r="J2482" t="s">
        <v>9711</v>
      </c>
      <c r="K2482" t="s">
        <v>7</v>
      </c>
      <c r="L2482" t="b">
        <v>0</v>
      </c>
      <c r="M2482" t="s">
        <v>12994</v>
      </c>
      <c r="N2482" t="b">
        <v>0</v>
      </c>
      <c r="O2482" t="b">
        <v>0</v>
      </c>
      <c r="P2482" t="b">
        <v>0</v>
      </c>
      <c r="Q2482" t="b">
        <v>1</v>
      </c>
      <c r="R2482" t="s">
        <v>12995</v>
      </c>
      <c r="S2482">
        <v>70</v>
      </c>
      <c r="T2482" t="b">
        <v>0</v>
      </c>
      <c r="V2482" t="s">
        <v>658</v>
      </c>
      <c r="W2482">
        <v>5</v>
      </c>
      <c r="X2482" s="11">
        <v>82</v>
      </c>
      <c r="Y2482">
        <v>1</v>
      </c>
      <c r="Z2482" s="46" cm="1">
        <f t="array" ref="Z2482">IF(V2482="NA",$AD$2,(INDEX($BL$4:$BL$73,MATCH(V2482&amp;W2482,$BK$4:$BK$73&amp;$BJ$4:$BJ$73,0))))</f>
        <v>2.9563914871896181E-3</v>
      </c>
      <c r="AA2482" s="46">
        <f t="shared" si="46"/>
        <v>1.0029563914871895</v>
      </c>
      <c r="AB2482" s="46"/>
    </row>
    <row r="2483" spans="1:28" x14ac:dyDescent="0.25">
      <c r="A2483">
        <v>9138</v>
      </c>
      <c r="B2483" s="1">
        <v>45530.346038981501</v>
      </c>
      <c r="C2483" s="1">
        <v>45530</v>
      </c>
      <c r="D2483" t="s">
        <v>9100</v>
      </c>
      <c r="E2483" t="s">
        <v>9101</v>
      </c>
      <c r="F2483" t="s">
        <v>664</v>
      </c>
      <c r="G2483">
        <v>82</v>
      </c>
      <c r="H2483" t="b">
        <v>0</v>
      </c>
      <c r="I2483" t="s">
        <v>9240</v>
      </c>
      <c r="J2483" t="s">
        <v>9711</v>
      </c>
      <c r="K2483" t="s">
        <v>7</v>
      </c>
      <c r="L2483" t="b">
        <v>0</v>
      </c>
      <c r="M2483" t="s">
        <v>12996</v>
      </c>
      <c r="N2483" t="b">
        <v>0</v>
      </c>
      <c r="O2483" t="b">
        <v>0</v>
      </c>
      <c r="P2483" t="b">
        <v>0</v>
      </c>
      <c r="Q2483" t="b">
        <v>1</v>
      </c>
      <c r="R2483" t="s">
        <v>12997</v>
      </c>
      <c r="S2483">
        <v>70</v>
      </c>
      <c r="T2483" t="b">
        <v>0</v>
      </c>
      <c r="V2483" t="s">
        <v>8</v>
      </c>
      <c r="W2483" t="s">
        <v>8</v>
      </c>
      <c r="X2483" s="11">
        <v>82</v>
      </c>
      <c r="Y2483">
        <v>1</v>
      </c>
      <c r="Z2483" s="46" cm="1">
        <f t="array" ref="Z2483">IF(V2483="NA",$AD$2,(INDEX($BL$4:$BL$73,MATCH(V2483&amp;W2483,$BK$4:$BK$73&amp;$BJ$4:$BJ$73,0))))</f>
        <v>-4.0430703315750931E-2</v>
      </c>
      <c r="AA2483" s="46">
        <f t="shared" si="46"/>
        <v>0.95956929668424906</v>
      </c>
      <c r="AB2483" s="46"/>
    </row>
    <row r="2484" spans="1:28" x14ac:dyDescent="0.25">
      <c r="A2484">
        <v>9145</v>
      </c>
      <c r="B2484" s="1">
        <v>45530.344043726902</v>
      </c>
      <c r="C2484" s="1">
        <v>45530</v>
      </c>
      <c r="D2484" t="s">
        <v>9100</v>
      </c>
      <c r="E2484" t="s">
        <v>9101</v>
      </c>
      <c r="F2484" t="s">
        <v>664</v>
      </c>
      <c r="G2484">
        <v>76</v>
      </c>
      <c r="H2484" t="b">
        <v>0</v>
      </c>
      <c r="I2484" t="s">
        <v>9240</v>
      </c>
      <c r="J2484" t="s">
        <v>9711</v>
      </c>
      <c r="K2484" t="s">
        <v>7</v>
      </c>
      <c r="L2484" t="b">
        <v>0</v>
      </c>
      <c r="M2484" t="s">
        <v>12998</v>
      </c>
      <c r="N2484" t="b">
        <v>0</v>
      </c>
      <c r="O2484" t="b">
        <v>0</v>
      </c>
      <c r="P2484" t="b">
        <v>0</v>
      </c>
      <c r="Q2484" t="b">
        <v>1</v>
      </c>
      <c r="R2484" t="s">
        <v>12999</v>
      </c>
      <c r="S2484">
        <v>70</v>
      </c>
      <c r="T2484" t="b">
        <v>0</v>
      </c>
      <c r="V2484" t="s">
        <v>8</v>
      </c>
      <c r="W2484" t="s">
        <v>8</v>
      </c>
      <c r="X2484" s="11">
        <v>77</v>
      </c>
      <c r="Y2484">
        <v>1</v>
      </c>
      <c r="Z2484" s="46" cm="1">
        <f t="array" ref="Z2484">IF(V2484="NA",$AD$2,(INDEX($BL$4:$BL$73,MATCH(V2484&amp;W2484,$BK$4:$BK$73&amp;$BJ$4:$BJ$73,0))))</f>
        <v>-4.0430703315750931E-2</v>
      </c>
      <c r="AA2484" s="46">
        <f t="shared" si="46"/>
        <v>0.95956929668424906</v>
      </c>
      <c r="AB2484" s="46"/>
    </row>
    <row r="2485" spans="1:28" x14ac:dyDescent="0.25">
      <c r="A2485">
        <v>9146</v>
      </c>
      <c r="B2485" s="1">
        <v>45530.343725821796</v>
      </c>
      <c r="C2485" s="1">
        <v>45530</v>
      </c>
      <c r="D2485" t="s">
        <v>9100</v>
      </c>
      <c r="E2485" t="s">
        <v>9101</v>
      </c>
      <c r="F2485" t="s">
        <v>664</v>
      </c>
      <c r="G2485">
        <v>70</v>
      </c>
      <c r="H2485" t="b">
        <v>0</v>
      </c>
      <c r="I2485" t="s">
        <v>9240</v>
      </c>
      <c r="J2485" t="s">
        <v>9711</v>
      </c>
      <c r="K2485" t="s">
        <v>7</v>
      </c>
      <c r="L2485" t="b">
        <v>0</v>
      </c>
      <c r="M2485" t="s">
        <v>13000</v>
      </c>
      <c r="N2485" t="b">
        <v>0</v>
      </c>
      <c r="O2485" t="b">
        <v>0</v>
      </c>
      <c r="P2485" t="b">
        <v>0</v>
      </c>
      <c r="Q2485" t="b">
        <v>1</v>
      </c>
      <c r="R2485" t="s">
        <v>13001</v>
      </c>
      <c r="S2485">
        <v>70</v>
      </c>
      <c r="T2485" t="b">
        <v>0</v>
      </c>
      <c r="V2485" t="s">
        <v>8</v>
      </c>
      <c r="W2485" t="s">
        <v>8</v>
      </c>
      <c r="X2485" s="11">
        <v>72</v>
      </c>
      <c r="Y2485">
        <v>1</v>
      </c>
      <c r="Z2485" s="46" cm="1">
        <f t="array" ref="Z2485">IF(V2485="NA",$AD$2,(INDEX($BL$4:$BL$73,MATCH(V2485&amp;W2485,$BK$4:$BK$73&amp;$BJ$4:$BJ$73,0))))</f>
        <v>-4.0430703315750931E-2</v>
      </c>
      <c r="AA2485" s="46">
        <f t="shared" si="46"/>
        <v>0.95956929668424906</v>
      </c>
      <c r="AB2485" s="46"/>
    </row>
    <row r="2486" spans="1:28" x14ac:dyDescent="0.25">
      <c r="A2486">
        <v>9147</v>
      </c>
      <c r="B2486" s="1">
        <v>45530.343290196797</v>
      </c>
      <c r="C2486" s="1">
        <v>45530</v>
      </c>
      <c r="D2486" t="s">
        <v>9100</v>
      </c>
      <c r="E2486" t="s">
        <v>9101</v>
      </c>
      <c r="F2486" t="s">
        <v>664</v>
      </c>
      <c r="G2486">
        <v>70</v>
      </c>
      <c r="H2486" t="b">
        <v>0</v>
      </c>
      <c r="I2486" t="s">
        <v>9240</v>
      </c>
      <c r="J2486" t="s">
        <v>9711</v>
      </c>
      <c r="K2486" t="s">
        <v>7</v>
      </c>
      <c r="L2486" t="b">
        <v>0</v>
      </c>
      <c r="M2486" t="s">
        <v>13002</v>
      </c>
      <c r="N2486" t="b">
        <v>0</v>
      </c>
      <c r="O2486" t="b">
        <v>0</v>
      </c>
      <c r="P2486" t="b">
        <v>0</v>
      </c>
      <c r="Q2486" t="b">
        <v>1</v>
      </c>
      <c r="R2486" t="s">
        <v>13003</v>
      </c>
      <c r="S2486">
        <v>70</v>
      </c>
      <c r="T2486" t="b">
        <v>0</v>
      </c>
      <c r="V2486" t="s">
        <v>8</v>
      </c>
      <c r="W2486" t="s">
        <v>8</v>
      </c>
      <c r="X2486" s="11">
        <v>72</v>
      </c>
      <c r="Y2486">
        <v>1</v>
      </c>
      <c r="Z2486" s="46" cm="1">
        <f t="array" ref="Z2486">IF(V2486="NA",$AD$2,(INDEX($BL$4:$BL$73,MATCH(V2486&amp;W2486,$BK$4:$BK$73&amp;$BJ$4:$BJ$73,0))))</f>
        <v>-4.0430703315750931E-2</v>
      </c>
      <c r="AA2486" s="46">
        <f t="shared" si="46"/>
        <v>0.95956929668424906</v>
      </c>
      <c r="AB2486" s="46"/>
    </row>
    <row r="2487" spans="1:28" x14ac:dyDescent="0.25">
      <c r="A2487">
        <v>9148</v>
      </c>
      <c r="B2487" s="1">
        <v>45530.343016053201</v>
      </c>
      <c r="C2487" s="1">
        <v>45530</v>
      </c>
      <c r="D2487" t="s">
        <v>9100</v>
      </c>
      <c r="E2487" t="s">
        <v>9101</v>
      </c>
      <c r="F2487" t="s">
        <v>790</v>
      </c>
      <c r="G2487">
        <v>74</v>
      </c>
      <c r="H2487" t="b">
        <v>0</v>
      </c>
      <c r="I2487" t="s">
        <v>9240</v>
      </c>
      <c r="J2487" t="s">
        <v>9711</v>
      </c>
      <c r="K2487" t="s">
        <v>7</v>
      </c>
      <c r="L2487" t="b">
        <v>0</v>
      </c>
      <c r="M2487" t="s">
        <v>13004</v>
      </c>
      <c r="N2487" t="b">
        <v>0</v>
      </c>
      <c r="O2487" t="b">
        <v>0</v>
      </c>
      <c r="P2487" t="b">
        <v>0</v>
      </c>
      <c r="Q2487" t="b">
        <v>1</v>
      </c>
      <c r="R2487" t="s">
        <v>13005</v>
      </c>
      <c r="S2487">
        <v>70</v>
      </c>
      <c r="T2487" t="b">
        <v>0</v>
      </c>
      <c r="V2487" t="s">
        <v>743</v>
      </c>
      <c r="W2487">
        <v>4</v>
      </c>
      <c r="X2487" s="11">
        <v>77</v>
      </c>
      <c r="Y2487">
        <v>1</v>
      </c>
      <c r="Z2487" s="46" cm="1">
        <f t="array" ref="Z2487">IF(V2487="NA",$AD$2,(INDEX($BL$4:$BL$73,MATCH(V2487&amp;W2487,$BK$4:$BK$73&amp;$BJ$4:$BJ$73,0))))</f>
        <v>1.1678733304575811E-2</v>
      </c>
      <c r="AA2487" s="46">
        <f t="shared" si="46"/>
        <v>1.0116787333045758</v>
      </c>
      <c r="AB2487" s="46"/>
    </row>
    <row r="2488" spans="1:28" x14ac:dyDescent="0.25">
      <c r="A2488">
        <v>9149</v>
      </c>
      <c r="B2488" s="1">
        <v>45530.342760509302</v>
      </c>
      <c r="C2488" s="1">
        <v>45530</v>
      </c>
      <c r="D2488" t="s">
        <v>9100</v>
      </c>
      <c r="E2488" t="s">
        <v>9101</v>
      </c>
      <c r="F2488" t="s">
        <v>664</v>
      </c>
      <c r="G2488">
        <v>78</v>
      </c>
      <c r="H2488" t="b">
        <v>0</v>
      </c>
      <c r="I2488" t="s">
        <v>9240</v>
      </c>
      <c r="J2488" t="s">
        <v>9711</v>
      </c>
      <c r="K2488" t="s">
        <v>7</v>
      </c>
      <c r="L2488" t="b">
        <v>0</v>
      </c>
      <c r="M2488" t="s">
        <v>13006</v>
      </c>
      <c r="N2488" t="b">
        <v>0</v>
      </c>
      <c r="O2488" t="b">
        <v>0</v>
      </c>
      <c r="P2488" t="b">
        <v>0</v>
      </c>
      <c r="Q2488" t="b">
        <v>1</v>
      </c>
      <c r="R2488" t="s">
        <v>13007</v>
      </c>
      <c r="S2488">
        <v>70</v>
      </c>
      <c r="T2488" t="b">
        <v>0</v>
      </c>
      <c r="V2488" t="s">
        <v>658</v>
      </c>
      <c r="W2488">
        <v>4</v>
      </c>
      <c r="X2488" s="11">
        <v>82</v>
      </c>
      <c r="Y2488">
        <v>1</v>
      </c>
      <c r="Z2488" s="46" cm="1">
        <f t="array" ref="Z2488">IF(V2488="NA",$AD$2,(INDEX($BL$4:$BL$73,MATCH(V2488&amp;W2488,$BK$4:$BK$73&amp;$BJ$4:$BJ$73,0))))</f>
        <v>1.1678733304575896E-2</v>
      </c>
      <c r="AA2488" s="46">
        <f t="shared" si="46"/>
        <v>1.0116787333045758</v>
      </c>
      <c r="AB2488" s="46"/>
    </row>
    <row r="2489" spans="1:28" x14ac:dyDescent="0.25">
      <c r="A2489">
        <v>9150</v>
      </c>
      <c r="B2489" s="1">
        <v>45530.342406458301</v>
      </c>
      <c r="C2489" s="1">
        <v>45530</v>
      </c>
      <c r="D2489" t="s">
        <v>9100</v>
      </c>
      <c r="E2489" t="s">
        <v>9101</v>
      </c>
      <c r="F2489" t="s">
        <v>790</v>
      </c>
      <c r="G2489">
        <v>82</v>
      </c>
      <c r="H2489" t="b">
        <v>0</v>
      </c>
      <c r="I2489" t="s">
        <v>9240</v>
      </c>
      <c r="J2489" t="s">
        <v>9711</v>
      </c>
      <c r="K2489" t="s">
        <v>7</v>
      </c>
      <c r="L2489" t="b">
        <v>0</v>
      </c>
      <c r="M2489" t="s">
        <v>13008</v>
      </c>
      <c r="N2489" t="b">
        <v>0</v>
      </c>
      <c r="O2489" t="b">
        <v>0</v>
      </c>
      <c r="P2489" t="b">
        <v>0</v>
      </c>
      <c r="Q2489" t="b">
        <v>1</v>
      </c>
      <c r="R2489" t="s">
        <v>13009</v>
      </c>
      <c r="S2489">
        <v>70</v>
      </c>
      <c r="T2489" t="b">
        <v>0</v>
      </c>
      <c r="V2489" t="s">
        <v>658</v>
      </c>
      <c r="W2489">
        <v>5</v>
      </c>
      <c r="X2489" s="11">
        <v>82</v>
      </c>
      <c r="Y2489">
        <v>1</v>
      </c>
      <c r="Z2489" s="46" cm="1">
        <f t="array" ref="Z2489">IF(V2489="NA",$AD$2,(INDEX($BL$4:$BL$73,MATCH(V2489&amp;W2489,$BK$4:$BK$73&amp;$BJ$4:$BJ$73,0))))</f>
        <v>2.9563914871896181E-3</v>
      </c>
      <c r="AA2489" s="46">
        <f t="shared" si="46"/>
        <v>1.0029563914871895</v>
      </c>
      <c r="AB2489" s="46"/>
    </row>
    <row r="2490" spans="1:28" x14ac:dyDescent="0.25">
      <c r="A2490">
        <v>9151</v>
      </c>
      <c r="B2490" s="1">
        <v>45530.341333541699</v>
      </c>
      <c r="C2490" s="1">
        <v>45530</v>
      </c>
      <c r="D2490" t="s">
        <v>9100</v>
      </c>
      <c r="E2490" t="s">
        <v>9101</v>
      </c>
      <c r="F2490" t="s">
        <v>790</v>
      </c>
      <c r="G2490">
        <v>80</v>
      </c>
      <c r="H2490" t="b">
        <v>0</v>
      </c>
      <c r="I2490" t="s">
        <v>9240</v>
      </c>
      <c r="J2490" t="s">
        <v>9711</v>
      </c>
      <c r="K2490" t="s">
        <v>7</v>
      </c>
      <c r="L2490" t="b">
        <v>0</v>
      </c>
      <c r="M2490" t="s">
        <v>13010</v>
      </c>
      <c r="N2490" t="b">
        <v>0</v>
      </c>
      <c r="O2490" t="b">
        <v>0</v>
      </c>
      <c r="P2490" t="b">
        <v>0</v>
      </c>
      <c r="Q2490" t="b">
        <v>1</v>
      </c>
      <c r="R2490" t="s">
        <v>13011</v>
      </c>
      <c r="S2490">
        <v>70</v>
      </c>
      <c r="T2490" t="b">
        <v>0</v>
      </c>
      <c r="V2490" t="s">
        <v>889</v>
      </c>
      <c r="W2490">
        <v>5</v>
      </c>
      <c r="X2490" s="11">
        <v>82</v>
      </c>
      <c r="Y2490">
        <v>1</v>
      </c>
      <c r="Z2490" s="46" cm="1">
        <f t="array" ref="Z2490">IF(V2490="NA",$AD$2,(INDEX($BL$4:$BL$73,MATCH(V2490&amp;W2490,$BK$4:$BK$73&amp;$BJ$4:$BJ$73,0))))</f>
        <v>4.1970782120221983E-2</v>
      </c>
      <c r="AA2490" s="46">
        <f t="shared" si="46"/>
        <v>1.041970782120222</v>
      </c>
      <c r="AB2490" s="46"/>
    </row>
    <row r="2491" spans="1:28" x14ac:dyDescent="0.25">
      <c r="A2491">
        <v>9154</v>
      </c>
      <c r="B2491" s="1">
        <v>45530.340620590301</v>
      </c>
      <c r="C2491" s="1">
        <v>45530</v>
      </c>
      <c r="D2491" t="s">
        <v>9100</v>
      </c>
      <c r="E2491" t="s">
        <v>9101</v>
      </c>
      <c r="F2491" t="s">
        <v>664</v>
      </c>
      <c r="G2491">
        <v>70</v>
      </c>
      <c r="H2491" t="b">
        <v>0</v>
      </c>
      <c r="I2491" t="s">
        <v>9240</v>
      </c>
      <c r="J2491" t="s">
        <v>9711</v>
      </c>
      <c r="K2491" t="s">
        <v>7</v>
      </c>
      <c r="L2491" t="b">
        <v>0</v>
      </c>
      <c r="M2491" t="s">
        <v>13012</v>
      </c>
      <c r="N2491" t="b">
        <v>0</v>
      </c>
      <c r="O2491" t="b">
        <v>0</v>
      </c>
      <c r="P2491" t="b">
        <v>0</v>
      </c>
      <c r="Q2491" t="b">
        <v>1</v>
      </c>
      <c r="R2491" t="s">
        <v>13013</v>
      </c>
      <c r="S2491">
        <v>70</v>
      </c>
      <c r="T2491" t="b">
        <v>0</v>
      </c>
      <c r="V2491" t="s">
        <v>741</v>
      </c>
      <c r="W2491">
        <v>5</v>
      </c>
      <c r="X2491" s="11">
        <v>72</v>
      </c>
      <c r="Y2491">
        <v>1</v>
      </c>
      <c r="Z2491" s="46" cm="1">
        <f t="array" ref="Z2491">IF(V2491="NA",$AD$2,(INDEX($BL$4:$BL$73,MATCH(V2491&amp;W2491,$BK$4:$BK$73&amp;$BJ$4:$BJ$73,0))))</f>
        <v>2.9563914871896368E-3</v>
      </c>
      <c r="AA2491" s="46">
        <f t="shared" si="46"/>
        <v>1.0029563914871897</v>
      </c>
      <c r="AB2491" s="46"/>
    </row>
    <row r="2492" spans="1:28" x14ac:dyDescent="0.25">
      <c r="A2492">
        <v>9155</v>
      </c>
      <c r="B2492" s="1">
        <v>45530.3403382986</v>
      </c>
      <c r="C2492" s="1">
        <v>45530</v>
      </c>
      <c r="D2492" t="s">
        <v>9100</v>
      </c>
      <c r="E2492" t="s">
        <v>9101</v>
      </c>
      <c r="F2492" t="s">
        <v>790</v>
      </c>
      <c r="G2492">
        <v>77</v>
      </c>
      <c r="H2492" t="b">
        <v>0</v>
      </c>
      <c r="I2492" t="s">
        <v>9240</v>
      </c>
      <c r="J2492" t="s">
        <v>9711</v>
      </c>
      <c r="K2492" t="s">
        <v>7</v>
      </c>
      <c r="L2492" t="b">
        <v>0</v>
      </c>
      <c r="M2492" t="s">
        <v>13014</v>
      </c>
      <c r="N2492" t="b">
        <v>0</v>
      </c>
      <c r="O2492" t="b">
        <v>0</v>
      </c>
      <c r="P2492" t="b">
        <v>0</v>
      </c>
      <c r="Q2492" t="b">
        <v>1</v>
      </c>
      <c r="R2492" t="s">
        <v>13015</v>
      </c>
      <c r="S2492">
        <v>70</v>
      </c>
      <c r="T2492" t="b">
        <v>0</v>
      </c>
      <c r="V2492" t="s">
        <v>889</v>
      </c>
      <c r="W2492">
        <v>5</v>
      </c>
      <c r="X2492" s="11">
        <v>77</v>
      </c>
      <c r="Y2492">
        <v>1</v>
      </c>
      <c r="Z2492" s="46" cm="1">
        <f t="array" ref="Z2492">IF(V2492="NA",$AD$2,(INDEX($BL$4:$BL$73,MATCH(V2492&amp;W2492,$BK$4:$BK$73&amp;$BJ$4:$BJ$73,0))))</f>
        <v>4.1970782120221983E-2</v>
      </c>
      <c r="AA2492" s="46">
        <f t="shared" si="46"/>
        <v>1.041970782120222</v>
      </c>
      <c r="AB2492" s="46"/>
    </row>
    <row r="2493" spans="1:28" x14ac:dyDescent="0.25">
      <c r="A2493">
        <v>9156</v>
      </c>
      <c r="B2493" s="1">
        <v>45530.3400064815</v>
      </c>
      <c r="C2493" s="1">
        <v>45530</v>
      </c>
      <c r="D2493" t="s">
        <v>9100</v>
      </c>
      <c r="E2493" t="s">
        <v>9101</v>
      </c>
      <c r="F2493" t="s">
        <v>664</v>
      </c>
      <c r="G2493">
        <v>71</v>
      </c>
      <c r="H2493" t="b">
        <v>0</v>
      </c>
      <c r="I2493" t="s">
        <v>9240</v>
      </c>
      <c r="J2493" t="s">
        <v>9711</v>
      </c>
      <c r="K2493" t="s">
        <v>7</v>
      </c>
      <c r="L2493" t="b">
        <v>0</v>
      </c>
      <c r="M2493" t="s">
        <v>13016</v>
      </c>
      <c r="N2493" t="b">
        <v>0</v>
      </c>
      <c r="O2493" t="b">
        <v>0</v>
      </c>
      <c r="P2493" t="b">
        <v>0</v>
      </c>
      <c r="Q2493" t="b">
        <v>1</v>
      </c>
      <c r="R2493" t="s">
        <v>13017</v>
      </c>
      <c r="S2493">
        <v>70</v>
      </c>
      <c r="T2493" t="b">
        <v>0</v>
      </c>
      <c r="V2493" t="s">
        <v>743</v>
      </c>
      <c r="W2493">
        <v>5</v>
      </c>
      <c r="X2493" s="11">
        <v>72</v>
      </c>
      <c r="Y2493">
        <v>1</v>
      </c>
      <c r="Z2493" s="46" cm="1">
        <f t="array" ref="Z2493">IF(V2493="NA",$AD$2,(INDEX($BL$4:$BL$73,MATCH(V2493&amp;W2493,$BK$4:$BK$73&amp;$BJ$4:$BJ$73,0))))</f>
        <v>2.9563914871898098E-3</v>
      </c>
      <c r="AA2493" s="46">
        <f t="shared" si="46"/>
        <v>1.0029563914871897</v>
      </c>
      <c r="AB2493" s="46"/>
    </row>
    <row r="2494" spans="1:28" x14ac:dyDescent="0.25">
      <c r="A2494">
        <v>9157</v>
      </c>
      <c r="B2494" s="1">
        <v>45530.339711458299</v>
      </c>
      <c r="C2494" s="1">
        <v>45530</v>
      </c>
      <c r="D2494" t="s">
        <v>9100</v>
      </c>
      <c r="E2494" t="s">
        <v>9101</v>
      </c>
      <c r="F2494" t="s">
        <v>664</v>
      </c>
      <c r="G2494">
        <v>75</v>
      </c>
      <c r="H2494" t="b">
        <v>0</v>
      </c>
      <c r="I2494" t="s">
        <v>9240</v>
      </c>
      <c r="J2494" t="s">
        <v>9711</v>
      </c>
      <c r="K2494" t="s">
        <v>7</v>
      </c>
      <c r="L2494" t="b">
        <v>0</v>
      </c>
      <c r="M2494" t="s">
        <v>13018</v>
      </c>
      <c r="N2494" t="b">
        <v>0</v>
      </c>
      <c r="O2494" t="b">
        <v>0</v>
      </c>
      <c r="P2494" t="b">
        <v>0</v>
      </c>
      <c r="Q2494" t="b">
        <v>1</v>
      </c>
      <c r="R2494" t="s">
        <v>13019</v>
      </c>
      <c r="S2494">
        <v>70</v>
      </c>
      <c r="T2494" t="b">
        <v>0</v>
      </c>
      <c r="V2494" t="s">
        <v>8</v>
      </c>
      <c r="W2494" t="s">
        <v>8</v>
      </c>
      <c r="X2494" s="11">
        <v>77</v>
      </c>
      <c r="Y2494">
        <v>1</v>
      </c>
      <c r="Z2494" s="46" cm="1">
        <f t="array" ref="Z2494">IF(V2494="NA",$AD$2,(INDEX($BL$4:$BL$73,MATCH(V2494&amp;W2494,$BK$4:$BK$73&amp;$BJ$4:$BJ$73,0))))</f>
        <v>-4.0430703315750931E-2</v>
      </c>
      <c r="AA2494" s="46">
        <f t="shared" si="46"/>
        <v>0.95956929668424906</v>
      </c>
      <c r="AB2494" s="46"/>
    </row>
    <row r="2495" spans="1:28" x14ac:dyDescent="0.25">
      <c r="A2495">
        <v>9158</v>
      </c>
      <c r="B2495" s="1">
        <v>45530.3394488657</v>
      </c>
      <c r="C2495" s="1">
        <v>45530</v>
      </c>
      <c r="D2495" t="s">
        <v>9100</v>
      </c>
      <c r="E2495" t="s">
        <v>9101</v>
      </c>
      <c r="F2495" t="s">
        <v>664</v>
      </c>
      <c r="G2495">
        <v>77</v>
      </c>
      <c r="H2495" t="b">
        <v>0</v>
      </c>
      <c r="I2495" t="s">
        <v>9240</v>
      </c>
      <c r="J2495" t="s">
        <v>9711</v>
      </c>
      <c r="K2495" t="s">
        <v>7</v>
      </c>
      <c r="L2495" t="b">
        <v>0</v>
      </c>
      <c r="M2495" t="s">
        <v>13020</v>
      </c>
      <c r="N2495" t="b">
        <v>0</v>
      </c>
      <c r="O2495" t="b">
        <v>0</v>
      </c>
      <c r="P2495" t="b">
        <v>0</v>
      </c>
      <c r="Q2495" t="b">
        <v>1</v>
      </c>
      <c r="R2495" t="s">
        <v>13021</v>
      </c>
      <c r="S2495">
        <v>70</v>
      </c>
      <c r="T2495" t="b">
        <v>0</v>
      </c>
      <c r="V2495" t="s">
        <v>889</v>
      </c>
      <c r="W2495">
        <v>4</v>
      </c>
      <c r="X2495" s="11">
        <v>77</v>
      </c>
      <c r="Y2495">
        <v>1</v>
      </c>
      <c r="Z2495" s="46" cm="1">
        <f t="array" ref="Z2495">IF(V2495="NA",$AD$2,(INDEX($BL$4:$BL$73,MATCH(V2495&amp;W2495,$BK$4:$BK$73&amp;$BJ$4:$BJ$73,0))))</f>
        <v>1.0498615788681227E-2</v>
      </c>
      <c r="AA2495" s="46">
        <f t="shared" si="46"/>
        <v>1.0104986157886813</v>
      </c>
      <c r="AB2495" s="46"/>
    </row>
    <row r="2496" spans="1:28" x14ac:dyDescent="0.25">
      <c r="A2496">
        <v>9159</v>
      </c>
      <c r="B2496" s="1">
        <v>45530.339183854201</v>
      </c>
      <c r="C2496" s="1">
        <v>45530</v>
      </c>
      <c r="D2496" t="s">
        <v>9100</v>
      </c>
      <c r="E2496" t="s">
        <v>9101</v>
      </c>
      <c r="F2496" t="s">
        <v>790</v>
      </c>
      <c r="G2496">
        <v>84</v>
      </c>
      <c r="H2496" t="b">
        <v>0</v>
      </c>
      <c r="I2496" t="s">
        <v>9240</v>
      </c>
      <c r="J2496" t="s">
        <v>9711</v>
      </c>
      <c r="K2496" t="s">
        <v>7</v>
      </c>
      <c r="L2496" t="b">
        <v>0</v>
      </c>
      <c r="M2496" t="s">
        <v>13022</v>
      </c>
      <c r="N2496" t="b">
        <v>0</v>
      </c>
      <c r="O2496" t="b">
        <v>0</v>
      </c>
      <c r="P2496" t="b">
        <v>0</v>
      </c>
      <c r="Q2496" t="b">
        <v>1</v>
      </c>
      <c r="R2496" t="s">
        <v>13023</v>
      </c>
      <c r="S2496">
        <v>70</v>
      </c>
      <c r="T2496" t="b">
        <v>0</v>
      </c>
      <c r="V2496" t="s">
        <v>893</v>
      </c>
      <c r="W2496">
        <v>5</v>
      </c>
      <c r="X2496" s="11">
        <v>87</v>
      </c>
      <c r="Y2496">
        <v>1</v>
      </c>
      <c r="Z2496" s="46" cm="1">
        <f t="array" ref="Z2496">IF(V2496="NA",$AD$2,(INDEX($BL$4:$BL$73,MATCH(V2496&amp;W2496,$BK$4:$BK$73&amp;$BJ$4:$BJ$73,0))))</f>
        <v>4.1970782120221983E-2</v>
      </c>
      <c r="AA2496" s="46">
        <f t="shared" si="46"/>
        <v>1.041970782120222</v>
      </c>
      <c r="AB2496" s="46"/>
    </row>
    <row r="2497" spans="1:28" x14ac:dyDescent="0.25">
      <c r="A2497">
        <v>9160</v>
      </c>
      <c r="B2497" s="1">
        <v>45530.338921851799</v>
      </c>
      <c r="C2497" s="1">
        <v>45530</v>
      </c>
      <c r="D2497" t="s">
        <v>9100</v>
      </c>
      <c r="E2497" t="s">
        <v>9101</v>
      </c>
      <c r="F2497" t="s">
        <v>664</v>
      </c>
      <c r="G2497">
        <v>77</v>
      </c>
      <c r="H2497" t="b">
        <v>0</v>
      </c>
      <c r="I2497" t="s">
        <v>9240</v>
      </c>
      <c r="J2497" t="s">
        <v>9711</v>
      </c>
      <c r="K2497" t="s">
        <v>7</v>
      </c>
      <c r="L2497" t="b">
        <v>0</v>
      </c>
      <c r="M2497" t="s">
        <v>13024</v>
      </c>
      <c r="N2497" t="b">
        <v>0</v>
      </c>
      <c r="O2497" t="b">
        <v>0</v>
      </c>
      <c r="P2497" t="b">
        <v>0</v>
      </c>
      <c r="Q2497" t="b">
        <v>1</v>
      </c>
      <c r="R2497" t="s">
        <v>13025</v>
      </c>
      <c r="S2497">
        <v>70</v>
      </c>
      <c r="T2497" t="b">
        <v>0</v>
      </c>
      <c r="V2497" t="s">
        <v>924</v>
      </c>
      <c r="W2497">
        <v>4</v>
      </c>
      <c r="X2497" s="11">
        <v>77</v>
      </c>
      <c r="Y2497">
        <v>1</v>
      </c>
      <c r="Z2497" s="46" cm="1">
        <f t="array" ref="Z2497">IF(V2497="NA",$AD$2,(INDEX($BL$4:$BL$73,MATCH(V2497&amp;W2497,$BK$4:$BK$73&amp;$BJ$4:$BJ$73,0))))</f>
        <v>1.0498615788681449E-2</v>
      </c>
      <c r="AA2497" s="46">
        <f t="shared" si="46"/>
        <v>1.0104986157886815</v>
      </c>
      <c r="AB2497" s="46"/>
    </row>
    <row r="2498" spans="1:28" x14ac:dyDescent="0.25">
      <c r="A2498">
        <v>9161</v>
      </c>
      <c r="B2498" s="1">
        <v>45530.3386571296</v>
      </c>
      <c r="C2498" s="1">
        <v>45530</v>
      </c>
      <c r="D2498" t="s">
        <v>9100</v>
      </c>
      <c r="E2498" t="s">
        <v>9101</v>
      </c>
      <c r="F2498" t="s">
        <v>790</v>
      </c>
      <c r="G2498">
        <v>79</v>
      </c>
      <c r="H2498" t="b">
        <v>0</v>
      </c>
      <c r="I2498" t="s">
        <v>9240</v>
      </c>
      <c r="J2498" t="s">
        <v>9711</v>
      </c>
      <c r="K2498" t="s">
        <v>7</v>
      </c>
      <c r="L2498" t="b">
        <v>0</v>
      </c>
      <c r="M2498" t="s">
        <v>13026</v>
      </c>
      <c r="N2498" t="b">
        <v>0</v>
      </c>
      <c r="O2498" t="b">
        <v>0</v>
      </c>
      <c r="P2498" t="b">
        <v>0</v>
      </c>
      <c r="Q2498" t="b">
        <v>1</v>
      </c>
      <c r="R2498" t="s">
        <v>13027</v>
      </c>
      <c r="S2498">
        <v>70</v>
      </c>
      <c r="T2498" t="b">
        <v>0</v>
      </c>
      <c r="V2498" t="s">
        <v>8</v>
      </c>
      <c r="W2498" t="s">
        <v>8</v>
      </c>
      <c r="X2498" s="11">
        <v>82</v>
      </c>
      <c r="Y2498">
        <v>1</v>
      </c>
      <c r="Z2498" s="46" cm="1">
        <f t="array" ref="Z2498">IF(V2498="NA",$AD$2,(INDEX($BL$4:$BL$73,MATCH(V2498&amp;W2498,$BK$4:$BK$73&amp;$BJ$4:$BJ$73,0))))</f>
        <v>-4.0430703315750931E-2</v>
      </c>
      <c r="AA2498" s="46">
        <f t="shared" si="46"/>
        <v>0.95956929668424906</v>
      </c>
      <c r="AB2498" s="46"/>
    </row>
    <row r="2499" spans="1:28" x14ac:dyDescent="0.25">
      <c r="A2499">
        <v>9162</v>
      </c>
      <c r="B2499" s="1">
        <v>45530.3383651736</v>
      </c>
      <c r="C2499" s="1">
        <v>45530</v>
      </c>
      <c r="D2499" t="s">
        <v>9100</v>
      </c>
      <c r="E2499" t="s">
        <v>9101</v>
      </c>
      <c r="F2499" t="s">
        <v>790</v>
      </c>
      <c r="G2499">
        <v>92</v>
      </c>
      <c r="H2499" t="b">
        <v>0</v>
      </c>
      <c r="I2499" t="s">
        <v>9240</v>
      </c>
      <c r="J2499" t="s">
        <v>9711</v>
      </c>
      <c r="K2499" t="s">
        <v>7</v>
      </c>
      <c r="L2499" t="b">
        <v>0</v>
      </c>
      <c r="M2499" t="s">
        <v>13028</v>
      </c>
      <c r="N2499" t="b">
        <v>0</v>
      </c>
      <c r="O2499" t="b">
        <v>0</v>
      </c>
      <c r="P2499" t="b">
        <v>0</v>
      </c>
      <c r="Q2499" t="b">
        <v>1</v>
      </c>
      <c r="R2499" t="s">
        <v>13029</v>
      </c>
      <c r="S2499">
        <v>70</v>
      </c>
      <c r="T2499" t="b">
        <v>0</v>
      </c>
      <c r="V2499" t="s">
        <v>8</v>
      </c>
      <c r="W2499" t="s">
        <v>8</v>
      </c>
      <c r="X2499" s="11">
        <v>92</v>
      </c>
      <c r="Y2499">
        <v>1</v>
      </c>
      <c r="Z2499" s="46" cm="1">
        <f t="array" ref="Z2499">IF(V2499="NA",$AD$2,(INDEX($BL$4:$BL$73,MATCH(V2499&amp;W2499,$BK$4:$BK$73&amp;$BJ$4:$BJ$73,0))))</f>
        <v>-4.0430703315750931E-2</v>
      </c>
      <c r="AA2499" s="46">
        <f t="shared" si="46"/>
        <v>0.95956929668424906</v>
      </c>
      <c r="AB2499" s="46"/>
    </row>
    <row r="2500" spans="1:28" x14ac:dyDescent="0.25">
      <c r="A2500">
        <v>9163</v>
      </c>
      <c r="B2500" s="1">
        <v>45530.338064733798</v>
      </c>
      <c r="C2500" s="1">
        <v>45530</v>
      </c>
      <c r="D2500" t="s">
        <v>9100</v>
      </c>
      <c r="E2500" t="s">
        <v>9101</v>
      </c>
      <c r="F2500" t="s">
        <v>664</v>
      </c>
      <c r="G2500">
        <v>75</v>
      </c>
      <c r="H2500" t="b">
        <v>0</v>
      </c>
      <c r="I2500" t="s">
        <v>9240</v>
      </c>
      <c r="J2500" t="s">
        <v>9711</v>
      </c>
      <c r="K2500" t="s">
        <v>7</v>
      </c>
      <c r="L2500" t="b">
        <v>0</v>
      </c>
      <c r="M2500" t="s">
        <v>6600</v>
      </c>
      <c r="N2500" t="b">
        <v>0</v>
      </c>
      <c r="O2500" t="b">
        <v>0</v>
      </c>
      <c r="P2500" t="b">
        <v>0</v>
      </c>
      <c r="Q2500" t="b">
        <v>1</v>
      </c>
      <c r="R2500" t="s">
        <v>1144</v>
      </c>
      <c r="S2500">
        <v>70</v>
      </c>
      <c r="T2500" t="b">
        <v>0</v>
      </c>
      <c r="V2500" t="s">
        <v>743</v>
      </c>
      <c r="W2500">
        <v>4</v>
      </c>
      <c r="X2500" s="11">
        <v>77</v>
      </c>
      <c r="Y2500">
        <v>1</v>
      </c>
      <c r="Z2500" s="46" cm="1">
        <f t="array" ref="Z2500">IF(V2500="NA",$AD$2,(INDEX($BL$4:$BL$73,MATCH(V2500&amp;W2500,$BK$4:$BK$73&amp;$BJ$4:$BJ$73,0))))</f>
        <v>1.1678733304575811E-2</v>
      </c>
      <c r="AA2500" s="46">
        <f t="shared" ref="AA2500:AA2563" si="47">Y2500+Z2500</f>
        <v>1.0116787333045758</v>
      </c>
      <c r="AB2500" s="46"/>
    </row>
    <row r="2501" spans="1:28" x14ac:dyDescent="0.25">
      <c r="A2501">
        <v>9170</v>
      </c>
      <c r="B2501" s="1">
        <v>45530.332463414401</v>
      </c>
      <c r="C2501" s="1">
        <v>45530</v>
      </c>
      <c r="D2501" t="s">
        <v>9100</v>
      </c>
      <c r="E2501" t="s">
        <v>9101</v>
      </c>
      <c r="F2501" t="s">
        <v>664</v>
      </c>
      <c r="G2501">
        <v>83</v>
      </c>
      <c r="H2501" t="b">
        <v>0</v>
      </c>
      <c r="I2501" t="s">
        <v>9240</v>
      </c>
      <c r="J2501" t="s">
        <v>9711</v>
      </c>
      <c r="K2501" t="s">
        <v>7</v>
      </c>
      <c r="L2501" t="b">
        <v>0</v>
      </c>
      <c r="M2501" t="s">
        <v>13030</v>
      </c>
      <c r="N2501" t="b">
        <v>0</v>
      </c>
      <c r="O2501" t="b">
        <v>0</v>
      </c>
      <c r="P2501" t="b">
        <v>0</v>
      </c>
      <c r="Q2501" t="b">
        <v>1</v>
      </c>
      <c r="R2501" t="s">
        <v>13031</v>
      </c>
      <c r="S2501">
        <v>70</v>
      </c>
      <c r="T2501" t="b">
        <v>0</v>
      </c>
      <c r="V2501" t="s">
        <v>892</v>
      </c>
      <c r="W2501">
        <v>5</v>
      </c>
      <c r="X2501" s="11">
        <v>87</v>
      </c>
      <c r="Y2501">
        <v>1</v>
      </c>
      <c r="Z2501" s="46" cm="1">
        <f t="array" ref="Z2501">IF(V2501="NA",$AD$2,(INDEX($BL$4:$BL$73,MATCH(V2501&amp;W2501,$BK$4:$BK$73&amp;$BJ$4:$BJ$73,0))))</f>
        <v>4.1970782120221983E-2</v>
      </c>
      <c r="AA2501" s="46">
        <f t="shared" si="47"/>
        <v>1.041970782120222</v>
      </c>
      <c r="AB2501" s="46"/>
    </row>
    <row r="2502" spans="1:28" x14ac:dyDescent="0.25">
      <c r="A2502">
        <v>9171</v>
      </c>
      <c r="B2502" s="1">
        <v>45530.332116273203</v>
      </c>
      <c r="C2502" s="1">
        <v>45530</v>
      </c>
      <c r="D2502" t="s">
        <v>9100</v>
      </c>
      <c r="E2502" t="s">
        <v>9101</v>
      </c>
      <c r="F2502" t="s">
        <v>664</v>
      </c>
      <c r="G2502">
        <v>89</v>
      </c>
      <c r="H2502" t="b">
        <v>0</v>
      </c>
      <c r="I2502" t="s">
        <v>9102</v>
      </c>
      <c r="J2502" t="s">
        <v>9103</v>
      </c>
      <c r="K2502" t="s">
        <v>7</v>
      </c>
      <c r="L2502" t="b">
        <v>0</v>
      </c>
      <c r="M2502" t="s">
        <v>13032</v>
      </c>
      <c r="N2502" t="b">
        <v>0</v>
      </c>
      <c r="O2502" t="b">
        <v>0</v>
      </c>
      <c r="P2502" t="b">
        <v>0</v>
      </c>
      <c r="Q2502" t="b">
        <v>1</v>
      </c>
      <c r="R2502" t="s">
        <v>13033</v>
      </c>
      <c r="S2502">
        <v>70</v>
      </c>
      <c r="T2502" t="b">
        <v>0</v>
      </c>
      <c r="V2502" t="s">
        <v>8</v>
      </c>
      <c r="W2502" t="s">
        <v>8</v>
      </c>
      <c r="X2502" s="11">
        <v>92</v>
      </c>
      <c r="Y2502">
        <v>1</v>
      </c>
      <c r="Z2502" s="46" cm="1">
        <f t="array" ref="Z2502">IF(V2502="NA",$AD$2,(INDEX($BL$4:$BL$73,MATCH(V2502&amp;W2502,$BK$4:$BK$73&amp;$BJ$4:$BJ$73,0))))</f>
        <v>-4.0430703315750931E-2</v>
      </c>
      <c r="AA2502" s="46">
        <f t="shared" si="47"/>
        <v>0.95956929668424906</v>
      </c>
      <c r="AB2502" s="46"/>
    </row>
    <row r="2503" spans="1:28" x14ac:dyDescent="0.25">
      <c r="A2503">
        <v>9172</v>
      </c>
      <c r="B2503" s="1">
        <v>45530.331808830997</v>
      </c>
      <c r="C2503" s="1">
        <v>45530</v>
      </c>
      <c r="D2503" t="s">
        <v>9100</v>
      </c>
      <c r="E2503" t="s">
        <v>9101</v>
      </c>
      <c r="F2503" t="s">
        <v>664</v>
      </c>
      <c r="G2503">
        <v>86</v>
      </c>
      <c r="H2503" t="b">
        <v>0</v>
      </c>
      <c r="I2503" t="s">
        <v>9102</v>
      </c>
      <c r="J2503" t="s">
        <v>9103</v>
      </c>
      <c r="K2503" t="s">
        <v>7</v>
      </c>
      <c r="L2503" t="b">
        <v>0</v>
      </c>
      <c r="M2503" t="s">
        <v>13034</v>
      </c>
      <c r="N2503" t="b">
        <v>0</v>
      </c>
      <c r="O2503" t="b">
        <v>0</v>
      </c>
      <c r="P2503" t="b">
        <v>0</v>
      </c>
      <c r="Q2503" t="b">
        <v>1</v>
      </c>
      <c r="R2503" t="s">
        <v>13035</v>
      </c>
      <c r="S2503">
        <v>70</v>
      </c>
      <c r="T2503" t="b">
        <v>0</v>
      </c>
      <c r="V2503" t="s">
        <v>892</v>
      </c>
      <c r="W2503">
        <v>4</v>
      </c>
      <c r="X2503" s="11">
        <v>87</v>
      </c>
      <c r="Y2503">
        <v>1</v>
      </c>
      <c r="Z2503" s="46" cm="1">
        <f t="array" ref="Z2503">IF(V2503="NA",$AD$2,(INDEX($BL$4:$BL$73,MATCH(V2503&amp;W2503,$BK$4:$BK$73&amp;$BJ$4:$BJ$73,0))))</f>
        <v>1.0498615788681274E-2</v>
      </c>
      <c r="AA2503" s="46">
        <f t="shared" si="47"/>
        <v>1.0104986157886813</v>
      </c>
      <c r="AB2503" s="46"/>
    </row>
    <row r="2504" spans="1:28" x14ac:dyDescent="0.25">
      <c r="A2504">
        <v>9173</v>
      </c>
      <c r="B2504" s="1">
        <v>45530.331503090303</v>
      </c>
      <c r="C2504" s="1">
        <v>45530</v>
      </c>
      <c r="D2504" t="s">
        <v>9100</v>
      </c>
      <c r="E2504" t="s">
        <v>9101</v>
      </c>
      <c r="F2504" t="s">
        <v>664</v>
      </c>
      <c r="G2504">
        <v>76</v>
      </c>
      <c r="H2504" t="b">
        <v>0</v>
      </c>
      <c r="I2504" t="s">
        <v>9102</v>
      </c>
      <c r="J2504" t="s">
        <v>9103</v>
      </c>
      <c r="K2504" t="s">
        <v>7</v>
      </c>
      <c r="L2504" t="b">
        <v>0</v>
      </c>
      <c r="M2504" t="s">
        <v>6599</v>
      </c>
      <c r="N2504" t="b">
        <v>0</v>
      </c>
      <c r="O2504" t="b">
        <v>0</v>
      </c>
      <c r="P2504" t="b">
        <v>0</v>
      </c>
      <c r="Q2504" t="b">
        <v>1</v>
      </c>
      <c r="R2504" t="s">
        <v>2409</v>
      </c>
      <c r="S2504">
        <v>70</v>
      </c>
      <c r="T2504" t="b">
        <v>0</v>
      </c>
      <c r="V2504" t="s">
        <v>892</v>
      </c>
      <c r="W2504">
        <v>4</v>
      </c>
      <c r="X2504" s="11">
        <v>77</v>
      </c>
      <c r="Y2504">
        <v>1</v>
      </c>
      <c r="Z2504" s="46" cm="1">
        <f t="array" ref="Z2504">IF(V2504="NA",$AD$2,(INDEX($BL$4:$BL$73,MATCH(V2504&amp;W2504,$BK$4:$BK$73&amp;$BJ$4:$BJ$73,0))))</f>
        <v>1.0498615788681274E-2</v>
      </c>
      <c r="AA2504" s="46">
        <f t="shared" si="47"/>
        <v>1.0104986157886813</v>
      </c>
      <c r="AB2504" s="46"/>
    </row>
    <row r="2505" spans="1:28" x14ac:dyDescent="0.25">
      <c r="A2505">
        <v>9174</v>
      </c>
      <c r="B2505" s="1">
        <v>45530.331193333303</v>
      </c>
      <c r="C2505" s="1">
        <v>45530</v>
      </c>
      <c r="D2505" t="s">
        <v>9100</v>
      </c>
      <c r="E2505" t="s">
        <v>9101</v>
      </c>
      <c r="F2505" t="s">
        <v>664</v>
      </c>
      <c r="G2505">
        <v>82</v>
      </c>
      <c r="H2505" t="b">
        <v>0</v>
      </c>
      <c r="I2505" t="s">
        <v>9102</v>
      </c>
      <c r="J2505" t="s">
        <v>9103</v>
      </c>
      <c r="K2505" t="s">
        <v>7</v>
      </c>
      <c r="L2505" t="b">
        <v>0</v>
      </c>
      <c r="M2505" t="s">
        <v>13036</v>
      </c>
      <c r="N2505" t="b">
        <v>0</v>
      </c>
      <c r="O2505" t="b">
        <v>0</v>
      </c>
      <c r="P2505" t="b">
        <v>0</v>
      </c>
      <c r="Q2505" t="b">
        <v>1</v>
      </c>
      <c r="R2505" t="s">
        <v>13037</v>
      </c>
      <c r="S2505">
        <v>70</v>
      </c>
      <c r="T2505" t="b">
        <v>0</v>
      </c>
      <c r="V2505" t="s">
        <v>741</v>
      </c>
      <c r="W2505">
        <v>4</v>
      </c>
      <c r="X2505" s="11">
        <v>82</v>
      </c>
      <c r="Y2505">
        <v>1</v>
      </c>
      <c r="Z2505" s="46" cm="1">
        <f t="array" ref="Z2505">IF(V2505="NA",$AD$2,(INDEX($BL$4:$BL$73,MATCH(V2505&amp;W2505,$BK$4:$BK$73&amp;$BJ$4:$BJ$73,0))))</f>
        <v>1.1678733304575806E-2</v>
      </c>
      <c r="AA2505" s="46">
        <f t="shared" si="47"/>
        <v>1.0116787333045758</v>
      </c>
      <c r="AB2505" s="46"/>
    </row>
    <row r="2506" spans="1:28" x14ac:dyDescent="0.25">
      <c r="A2506">
        <v>9187</v>
      </c>
      <c r="B2506" s="1">
        <v>45530.327767476898</v>
      </c>
      <c r="C2506" s="1">
        <v>45530</v>
      </c>
      <c r="D2506" t="s">
        <v>9100</v>
      </c>
      <c r="E2506" t="s">
        <v>9101</v>
      </c>
      <c r="F2506" t="s">
        <v>664</v>
      </c>
      <c r="G2506">
        <v>76</v>
      </c>
      <c r="H2506" t="b">
        <v>0</v>
      </c>
      <c r="I2506" t="s">
        <v>9102</v>
      </c>
      <c r="J2506" t="s">
        <v>9103</v>
      </c>
      <c r="K2506" t="s">
        <v>7</v>
      </c>
      <c r="L2506" t="b">
        <v>0</v>
      </c>
      <c r="M2506" t="s">
        <v>13038</v>
      </c>
      <c r="N2506" t="b">
        <v>0</v>
      </c>
      <c r="O2506" t="b">
        <v>0</v>
      </c>
      <c r="P2506" t="b">
        <v>0</v>
      </c>
      <c r="Q2506" t="b">
        <v>1</v>
      </c>
      <c r="R2506" t="s">
        <v>13039</v>
      </c>
      <c r="S2506">
        <v>70</v>
      </c>
      <c r="T2506" t="b">
        <v>0</v>
      </c>
      <c r="V2506" t="s">
        <v>741</v>
      </c>
      <c r="W2506">
        <v>4</v>
      </c>
      <c r="X2506" s="11">
        <v>77</v>
      </c>
      <c r="Y2506">
        <v>1</v>
      </c>
      <c r="Z2506" s="46" cm="1">
        <f t="array" ref="Z2506">IF(V2506="NA",$AD$2,(INDEX($BL$4:$BL$73,MATCH(V2506&amp;W2506,$BK$4:$BK$73&amp;$BJ$4:$BJ$73,0))))</f>
        <v>1.1678733304575806E-2</v>
      </c>
      <c r="AA2506" s="46">
        <f t="shared" si="47"/>
        <v>1.0116787333045758</v>
      </c>
      <c r="AB2506" s="46"/>
    </row>
    <row r="2507" spans="1:28" x14ac:dyDescent="0.25">
      <c r="A2507">
        <v>9188</v>
      </c>
      <c r="B2507" s="1">
        <v>45530.3275362153</v>
      </c>
      <c r="C2507" s="1">
        <v>45530</v>
      </c>
      <c r="D2507" t="s">
        <v>9100</v>
      </c>
      <c r="E2507" t="s">
        <v>9101</v>
      </c>
      <c r="F2507" t="s">
        <v>664</v>
      </c>
      <c r="G2507">
        <v>75</v>
      </c>
      <c r="H2507" t="b">
        <v>0</v>
      </c>
      <c r="I2507" t="s">
        <v>9102</v>
      </c>
      <c r="J2507" t="s">
        <v>9103</v>
      </c>
      <c r="K2507" t="s">
        <v>7</v>
      </c>
      <c r="L2507" t="b">
        <v>0</v>
      </c>
      <c r="M2507" t="s">
        <v>13040</v>
      </c>
      <c r="N2507" t="b">
        <v>0</v>
      </c>
      <c r="O2507" t="b">
        <v>0</v>
      </c>
      <c r="P2507" t="b">
        <v>0</v>
      </c>
      <c r="Q2507" t="b">
        <v>1</v>
      </c>
      <c r="R2507" t="s">
        <v>13041</v>
      </c>
      <c r="S2507">
        <v>70</v>
      </c>
      <c r="T2507" t="b">
        <v>0</v>
      </c>
      <c r="V2507" t="s">
        <v>888</v>
      </c>
      <c r="W2507">
        <v>5</v>
      </c>
      <c r="X2507" s="11">
        <v>77</v>
      </c>
      <c r="Y2507">
        <v>1</v>
      </c>
      <c r="Z2507" s="46" cm="1">
        <f t="array" ref="Z2507">IF(V2507="NA",$AD$2,(INDEX($BL$4:$BL$73,MATCH(V2507&amp;W2507,$BK$4:$BK$73&amp;$BJ$4:$BJ$73,0))))</f>
        <v>4.1970782120221983E-2</v>
      </c>
      <c r="AA2507" s="46">
        <f t="shared" si="47"/>
        <v>1.041970782120222</v>
      </c>
      <c r="AB2507" s="46"/>
    </row>
    <row r="2508" spans="1:28" x14ac:dyDescent="0.25">
      <c r="A2508">
        <v>9189</v>
      </c>
      <c r="B2508" s="1">
        <v>45530.327206805603</v>
      </c>
      <c r="C2508" s="1">
        <v>45530</v>
      </c>
      <c r="D2508" t="s">
        <v>9100</v>
      </c>
      <c r="E2508" t="s">
        <v>9101</v>
      </c>
      <c r="F2508" t="s">
        <v>664</v>
      </c>
      <c r="G2508">
        <v>87</v>
      </c>
      <c r="H2508" t="b">
        <v>0</v>
      </c>
      <c r="I2508" t="s">
        <v>9102</v>
      </c>
      <c r="J2508" t="s">
        <v>9103</v>
      </c>
      <c r="K2508" t="s">
        <v>7</v>
      </c>
      <c r="L2508" t="b">
        <v>0</v>
      </c>
      <c r="M2508" t="s">
        <v>13042</v>
      </c>
      <c r="N2508" t="b">
        <v>0</v>
      </c>
      <c r="O2508" t="b">
        <v>0</v>
      </c>
      <c r="P2508" t="b">
        <v>0</v>
      </c>
      <c r="Q2508" t="b">
        <v>1</v>
      </c>
      <c r="R2508" t="s">
        <v>13043</v>
      </c>
      <c r="S2508">
        <v>70</v>
      </c>
      <c r="T2508" t="b">
        <v>0</v>
      </c>
      <c r="V2508" t="s">
        <v>8</v>
      </c>
      <c r="W2508" t="s">
        <v>8</v>
      </c>
      <c r="X2508" s="11">
        <v>87</v>
      </c>
      <c r="Y2508">
        <v>1</v>
      </c>
      <c r="Z2508" s="46" cm="1">
        <f t="array" ref="Z2508">IF(V2508="NA",$AD$2,(INDEX($BL$4:$BL$73,MATCH(V2508&amp;W2508,$BK$4:$BK$73&amp;$BJ$4:$BJ$73,0))))</f>
        <v>-4.0430703315750931E-2</v>
      </c>
      <c r="AA2508" s="46">
        <f t="shared" si="47"/>
        <v>0.95956929668424906</v>
      </c>
      <c r="AB2508" s="46"/>
    </row>
    <row r="2509" spans="1:28" x14ac:dyDescent="0.25">
      <c r="A2509">
        <v>9190</v>
      </c>
      <c r="B2509" s="1">
        <v>45530.326931527801</v>
      </c>
      <c r="C2509" s="1">
        <v>45530</v>
      </c>
      <c r="D2509" t="s">
        <v>9100</v>
      </c>
      <c r="E2509" t="s">
        <v>9101</v>
      </c>
      <c r="F2509" t="s">
        <v>790</v>
      </c>
      <c r="G2509">
        <v>75</v>
      </c>
      <c r="H2509" t="b">
        <v>0</v>
      </c>
      <c r="I2509" t="s">
        <v>9102</v>
      </c>
      <c r="J2509" t="s">
        <v>9103</v>
      </c>
      <c r="K2509" t="s">
        <v>7</v>
      </c>
      <c r="L2509" t="b">
        <v>0</v>
      </c>
      <c r="M2509" t="s">
        <v>13044</v>
      </c>
      <c r="N2509" t="b">
        <v>0</v>
      </c>
      <c r="O2509" t="b">
        <v>0</v>
      </c>
      <c r="P2509" t="b">
        <v>0</v>
      </c>
      <c r="Q2509" t="b">
        <v>1</v>
      </c>
      <c r="R2509" t="s">
        <v>13045</v>
      </c>
      <c r="S2509">
        <v>70</v>
      </c>
      <c r="T2509" t="b">
        <v>0</v>
      </c>
      <c r="V2509" t="s">
        <v>893</v>
      </c>
      <c r="W2509">
        <v>4</v>
      </c>
      <c r="X2509" s="11">
        <v>77</v>
      </c>
      <c r="Y2509">
        <v>1</v>
      </c>
      <c r="Z2509" s="46" cm="1">
        <f t="array" ref="Z2509">IF(V2509="NA",$AD$2,(INDEX($BL$4:$BL$73,MATCH(V2509&amp;W2509,$BK$4:$BK$73&amp;$BJ$4:$BJ$73,0))))</f>
        <v>1.0498615788681286E-2</v>
      </c>
      <c r="AA2509" s="46">
        <f t="shared" si="47"/>
        <v>1.0104986157886813</v>
      </c>
      <c r="AB2509" s="46"/>
    </row>
    <row r="2510" spans="1:28" x14ac:dyDescent="0.25">
      <c r="A2510">
        <v>9191</v>
      </c>
      <c r="B2510" s="1">
        <v>45530.3266751505</v>
      </c>
      <c r="C2510" s="1">
        <v>45530</v>
      </c>
      <c r="D2510" t="s">
        <v>9100</v>
      </c>
      <c r="E2510" t="s">
        <v>9101</v>
      </c>
      <c r="F2510" t="s">
        <v>664</v>
      </c>
      <c r="G2510">
        <v>77</v>
      </c>
      <c r="H2510" t="b">
        <v>0</v>
      </c>
      <c r="I2510" t="s">
        <v>9102</v>
      </c>
      <c r="J2510" t="s">
        <v>9103</v>
      </c>
      <c r="K2510" t="s">
        <v>7</v>
      </c>
      <c r="L2510" t="b">
        <v>0</v>
      </c>
      <c r="M2510" t="s">
        <v>13046</v>
      </c>
      <c r="N2510" t="b">
        <v>0</v>
      </c>
      <c r="O2510" t="b">
        <v>0</v>
      </c>
      <c r="P2510" t="b">
        <v>0</v>
      </c>
      <c r="Q2510" t="b">
        <v>1</v>
      </c>
      <c r="R2510" t="s">
        <v>13047</v>
      </c>
      <c r="S2510">
        <v>70</v>
      </c>
      <c r="T2510" t="b">
        <v>0</v>
      </c>
      <c r="V2510" t="s">
        <v>8</v>
      </c>
      <c r="W2510" t="s">
        <v>8</v>
      </c>
      <c r="X2510" s="11">
        <v>77</v>
      </c>
      <c r="Y2510">
        <v>1</v>
      </c>
      <c r="Z2510" s="46" cm="1">
        <f t="array" ref="Z2510">IF(V2510="NA",$AD$2,(INDEX($BL$4:$BL$73,MATCH(V2510&amp;W2510,$BK$4:$BK$73&amp;$BJ$4:$BJ$73,0))))</f>
        <v>-4.0430703315750931E-2</v>
      </c>
      <c r="AA2510" s="46">
        <f t="shared" si="47"/>
        <v>0.95956929668424906</v>
      </c>
      <c r="AB2510" s="46"/>
    </row>
    <row r="2511" spans="1:28" x14ac:dyDescent="0.25">
      <c r="A2511">
        <v>9192</v>
      </c>
      <c r="B2511" s="1">
        <v>45530.326336180602</v>
      </c>
      <c r="C2511" s="1">
        <v>45530</v>
      </c>
      <c r="D2511" t="s">
        <v>9100</v>
      </c>
      <c r="E2511" t="s">
        <v>9101</v>
      </c>
      <c r="F2511" t="s">
        <v>664</v>
      </c>
      <c r="G2511">
        <v>84</v>
      </c>
      <c r="H2511" t="b">
        <v>0</v>
      </c>
      <c r="I2511" t="s">
        <v>9102</v>
      </c>
      <c r="J2511" t="s">
        <v>9103</v>
      </c>
      <c r="K2511" t="s">
        <v>7</v>
      </c>
      <c r="L2511" t="b">
        <v>0</v>
      </c>
      <c r="M2511" t="s">
        <v>13048</v>
      </c>
      <c r="N2511" t="b">
        <v>0</v>
      </c>
      <c r="O2511" t="b">
        <v>0</v>
      </c>
      <c r="P2511" t="b">
        <v>0</v>
      </c>
      <c r="Q2511" t="b">
        <v>1</v>
      </c>
      <c r="R2511" t="s">
        <v>13049</v>
      </c>
      <c r="S2511">
        <v>70</v>
      </c>
      <c r="T2511" t="b">
        <v>0</v>
      </c>
      <c r="V2511" t="s">
        <v>892</v>
      </c>
      <c r="W2511">
        <v>4</v>
      </c>
      <c r="X2511" s="11">
        <v>87</v>
      </c>
      <c r="Y2511">
        <v>1</v>
      </c>
      <c r="Z2511" s="46" cm="1">
        <f t="array" ref="Z2511">IF(V2511="NA",$AD$2,(INDEX($BL$4:$BL$73,MATCH(V2511&amp;W2511,$BK$4:$BK$73&amp;$BJ$4:$BJ$73,0))))</f>
        <v>1.0498615788681274E-2</v>
      </c>
      <c r="AA2511" s="46">
        <f t="shared" si="47"/>
        <v>1.0104986157886813</v>
      </c>
      <c r="AB2511" s="46"/>
    </row>
    <row r="2512" spans="1:28" x14ac:dyDescent="0.25">
      <c r="A2512">
        <v>9193</v>
      </c>
      <c r="B2512" s="1">
        <v>45530.3249806944</v>
      </c>
      <c r="C2512" s="1">
        <v>45530</v>
      </c>
      <c r="D2512" t="s">
        <v>9100</v>
      </c>
      <c r="E2512" t="s">
        <v>9101</v>
      </c>
      <c r="F2512" t="s">
        <v>664</v>
      </c>
      <c r="G2512">
        <v>81</v>
      </c>
      <c r="H2512" t="b">
        <v>0</v>
      </c>
      <c r="I2512" t="s">
        <v>9102</v>
      </c>
      <c r="J2512" t="s">
        <v>9103</v>
      </c>
      <c r="K2512" t="s">
        <v>7</v>
      </c>
      <c r="L2512" t="b">
        <v>0</v>
      </c>
      <c r="M2512" t="s">
        <v>6598</v>
      </c>
      <c r="N2512" t="b">
        <v>0</v>
      </c>
      <c r="O2512" t="b">
        <v>0</v>
      </c>
      <c r="P2512" t="b">
        <v>0</v>
      </c>
      <c r="Q2512" t="b">
        <v>1</v>
      </c>
      <c r="R2512" t="s">
        <v>1139</v>
      </c>
      <c r="S2512">
        <v>70</v>
      </c>
      <c r="T2512" t="b">
        <v>0</v>
      </c>
      <c r="V2512" t="s">
        <v>889</v>
      </c>
      <c r="W2512">
        <v>4</v>
      </c>
      <c r="X2512" s="11">
        <v>82</v>
      </c>
      <c r="Y2512">
        <v>1</v>
      </c>
      <c r="Z2512" s="46" cm="1">
        <f t="array" ref="Z2512">IF(V2512="NA",$AD$2,(INDEX($BL$4:$BL$73,MATCH(V2512&amp;W2512,$BK$4:$BK$73&amp;$BJ$4:$BJ$73,0))))</f>
        <v>1.0498615788681227E-2</v>
      </c>
      <c r="AA2512" s="46">
        <f t="shared" si="47"/>
        <v>1.0104986157886813</v>
      </c>
      <c r="AB2512" s="46"/>
    </row>
    <row r="2513" spans="1:28" x14ac:dyDescent="0.25">
      <c r="A2513">
        <v>9196</v>
      </c>
      <c r="B2513" s="1">
        <v>45530.324024456</v>
      </c>
      <c r="C2513" s="1">
        <v>45530</v>
      </c>
      <c r="D2513" t="s">
        <v>9100</v>
      </c>
      <c r="E2513" t="s">
        <v>9101</v>
      </c>
      <c r="F2513" t="s">
        <v>664</v>
      </c>
      <c r="G2513">
        <v>74</v>
      </c>
      <c r="H2513" t="b">
        <v>0</v>
      </c>
      <c r="I2513" t="s">
        <v>9102</v>
      </c>
      <c r="J2513" t="s">
        <v>9103</v>
      </c>
      <c r="K2513" t="s">
        <v>7</v>
      </c>
      <c r="L2513" t="b">
        <v>0</v>
      </c>
      <c r="M2513" t="s">
        <v>13050</v>
      </c>
      <c r="N2513" t="b">
        <v>0</v>
      </c>
      <c r="O2513" t="b">
        <v>0</v>
      </c>
      <c r="P2513" t="b">
        <v>0</v>
      </c>
      <c r="Q2513" t="b">
        <v>1</v>
      </c>
      <c r="R2513" t="s">
        <v>13051</v>
      </c>
      <c r="S2513">
        <v>70</v>
      </c>
      <c r="T2513" t="b">
        <v>0</v>
      </c>
      <c r="V2513" t="s">
        <v>8</v>
      </c>
      <c r="W2513" t="s">
        <v>8</v>
      </c>
      <c r="X2513" s="11">
        <v>77</v>
      </c>
      <c r="Y2513">
        <v>1</v>
      </c>
      <c r="Z2513" s="46" cm="1">
        <f t="array" ref="Z2513">IF(V2513="NA",$AD$2,(INDEX($BL$4:$BL$73,MATCH(V2513&amp;W2513,$BK$4:$BK$73&amp;$BJ$4:$BJ$73,0))))</f>
        <v>-4.0430703315750931E-2</v>
      </c>
      <c r="AA2513" s="46">
        <f t="shared" si="47"/>
        <v>0.95956929668424906</v>
      </c>
      <c r="AB2513" s="46"/>
    </row>
    <row r="2514" spans="1:28" x14ac:dyDescent="0.25">
      <c r="A2514">
        <v>9198</v>
      </c>
      <c r="B2514" s="1">
        <v>45530.3234492708</v>
      </c>
      <c r="C2514" s="1">
        <v>45530</v>
      </c>
      <c r="D2514" t="s">
        <v>9100</v>
      </c>
      <c r="E2514" t="s">
        <v>9101</v>
      </c>
      <c r="F2514" t="s">
        <v>790</v>
      </c>
      <c r="G2514">
        <v>92</v>
      </c>
      <c r="H2514" t="b">
        <v>0</v>
      </c>
      <c r="I2514" t="s">
        <v>9102</v>
      </c>
      <c r="J2514" t="s">
        <v>9103</v>
      </c>
      <c r="K2514" t="s">
        <v>7</v>
      </c>
      <c r="L2514" t="b">
        <v>0</v>
      </c>
      <c r="M2514" t="s">
        <v>13052</v>
      </c>
      <c r="N2514" t="b">
        <v>0</v>
      </c>
      <c r="O2514" t="b">
        <v>0</v>
      </c>
      <c r="P2514" t="b">
        <v>0</v>
      </c>
      <c r="Q2514" t="b">
        <v>1</v>
      </c>
      <c r="R2514" t="s">
        <v>13053</v>
      </c>
      <c r="S2514">
        <v>70</v>
      </c>
      <c r="T2514" t="b">
        <v>0</v>
      </c>
      <c r="V2514" t="s">
        <v>8</v>
      </c>
      <c r="W2514" t="s">
        <v>8</v>
      </c>
      <c r="X2514" s="11">
        <v>92</v>
      </c>
      <c r="Y2514">
        <v>1</v>
      </c>
      <c r="Z2514" s="46" cm="1">
        <f t="array" ref="Z2514">IF(V2514="NA",$AD$2,(INDEX($BL$4:$BL$73,MATCH(V2514&amp;W2514,$BK$4:$BK$73&amp;$BJ$4:$BJ$73,0))))</f>
        <v>-4.0430703315750931E-2</v>
      </c>
      <c r="AA2514" s="46">
        <f t="shared" si="47"/>
        <v>0.95956929668424906</v>
      </c>
      <c r="AB2514" s="46"/>
    </row>
    <row r="2515" spans="1:28" x14ac:dyDescent="0.25">
      <c r="A2515">
        <v>9199</v>
      </c>
      <c r="B2515" s="1">
        <v>45530.322228865698</v>
      </c>
      <c r="C2515" s="1">
        <v>45530</v>
      </c>
      <c r="D2515" t="s">
        <v>9100</v>
      </c>
      <c r="E2515" t="s">
        <v>9101</v>
      </c>
      <c r="F2515" t="s">
        <v>664</v>
      </c>
      <c r="G2515">
        <v>87</v>
      </c>
      <c r="H2515" t="b">
        <v>0</v>
      </c>
      <c r="I2515" t="s">
        <v>9102</v>
      </c>
      <c r="J2515" t="s">
        <v>9103</v>
      </c>
      <c r="K2515" t="s">
        <v>7</v>
      </c>
      <c r="L2515" t="b">
        <v>0</v>
      </c>
      <c r="M2515" t="s">
        <v>13054</v>
      </c>
      <c r="N2515" t="b">
        <v>0</v>
      </c>
      <c r="O2515" t="b">
        <v>0</v>
      </c>
      <c r="P2515" t="b">
        <v>0</v>
      </c>
      <c r="Q2515" t="b">
        <v>1</v>
      </c>
      <c r="R2515" t="s">
        <v>13055</v>
      </c>
      <c r="S2515">
        <v>70</v>
      </c>
      <c r="T2515" t="b">
        <v>0</v>
      </c>
      <c r="V2515" t="s">
        <v>8</v>
      </c>
      <c r="W2515" t="s">
        <v>8</v>
      </c>
      <c r="X2515" s="11">
        <v>87</v>
      </c>
      <c r="Y2515">
        <v>1</v>
      </c>
      <c r="Z2515" s="46" cm="1">
        <f t="array" ref="Z2515">IF(V2515="NA",$AD$2,(INDEX($BL$4:$BL$73,MATCH(V2515&amp;W2515,$BK$4:$BK$73&amp;$BJ$4:$BJ$73,0))))</f>
        <v>-4.0430703315750931E-2</v>
      </c>
      <c r="AA2515" s="46">
        <f t="shared" si="47"/>
        <v>0.95956929668424906</v>
      </c>
      <c r="AB2515" s="46"/>
    </row>
    <row r="2516" spans="1:28" x14ac:dyDescent="0.25">
      <c r="A2516">
        <v>9202</v>
      </c>
      <c r="B2516" s="1">
        <v>45530.321616689798</v>
      </c>
      <c r="C2516" s="1">
        <v>45530</v>
      </c>
      <c r="D2516" t="s">
        <v>9100</v>
      </c>
      <c r="E2516" t="s">
        <v>9101</v>
      </c>
      <c r="F2516" t="s">
        <v>664</v>
      </c>
      <c r="G2516">
        <v>71</v>
      </c>
      <c r="H2516" t="b">
        <v>0</v>
      </c>
      <c r="I2516" t="s">
        <v>9102</v>
      </c>
      <c r="J2516" t="s">
        <v>9103</v>
      </c>
      <c r="K2516" t="s">
        <v>7</v>
      </c>
      <c r="L2516" t="b">
        <v>0</v>
      </c>
      <c r="M2516" t="s">
        <v>13056</v>
      </c>
      <c r="N2516" t="b">
        <v>0</v>
      </c>
      <c r="O2516" t="b">
        <v>0</v>
      </c>
      <c r="P2516" t="b">
        <v>0</v>
      </c>
      <c r="Q2516" t="b">
        <v>1</v>
      </c>
      <c r="R2516" t="s">
        <v>13057</v>
      </c>
      <c r="S2516">
        <v>70</v>
      </c>
      <c r="T2516" t="b">
        <v>0</v>
      </c>
      <c r="V2516" t="s">
        <v>889</v>
      </c>
      <c r="W2516">
        <v>3</v>
      </c>
      <c r="X2516" s="11">
        <v>72</v>
      </c>
      <c r="Y2516">
        <v>1</v>
      </c>
      <c r="Z2516" s="46" cm="1">
        <f t="array" ref="Z2516">IF(V2516="NA",$AD$2,(INDEX($BL$4:$BL$73,MATCH(V2516&amp;W2516,$BK$4:$BK$73&amp;$BJ$4:$BJ$73,0))))</f>
        <v>1.8952516812716581E-2</v>
      </c>
      <c r="AA2516" s="46">
        <f t="shared" si="47"/>
        <v>1.0189525168127165</v>
      </c>
      <c r="AB2516" s="46"/>
    </row>
    <row r="2517" spans="1:28" x14ac:dyDescent="0.25">
      <c r="A2517">
        <v>9203</v>
      </c>
      <c r="B2517" s="1">
        <v>45530.321368124998</v>
      </c>
      <c r="C2517" s="1">
        <v>45530</v>
      </c>
      <c r="D2517" t="s">
        <v>9100</v>
      </c>
      <c r="E2517" t="s">
        <v>9101</v>
      </c>
      <c r="F2517" t="s">
        <v>790</v>
      </c>
      <c r="G2517">
        <v>73</v>
      </c>
      <c r="H2517" t="b">
        <v>0</v>
      </c>
      <c r="I2517" t="s">
        <v>9102</v>
      </c>
      <c r="J2517" t="s">
        <v>9103</v>
      </c>
      <c r="K2517" t="s">
        <v>7</v>
      </c>
      <c r="L2517" t="b">
        <v>0</v>
      </c>
      <c r="M2517" t="s">
        <v>6597</v>
      </c>
      <c r="N2517" t="b">
        <v>0</v>
      </c>
      <c r="O2517" t="b">
        <v>0</v>
      </c>
      <c r="P2517" t="b">
        <v>0</v>
      </c>
      <c r="Q2517" t="b">
        <v>1</v>
      </c>
      <c r="R2517" t="s">
        <v>1138</v>
      </c>
      <c r="S2517">
        <v>70</v>
      </c>
      <c r="T2517" t="b">
        <v>0</v>
      </c>
      <c r="V2517" t="s">
        <v>892</v>
      </c>
      <c r="W2517">
        <v>3</v>
      </c>
      <c r="X2517" s="11">
        <v>77</v>
      </c>
      <c r="Y2517">
        <v>1</v>
      </c>
      <c r="Z2517" s="46" cm="1">
        <f t="array" ref="Z2517">IF(V2517="NA",$AD$2,(INDEX($BL$4:$BL$73,MATCH(V2517&amp;W2517,$BK$4:$BK$73&amp;$BJ$4:$BJ$73,0))))</f>
        <v>1.8952516812716595E-2</v>
      </c>
      <c r="AA2517" s="46">
        <f t="shared" si="47"/>
        <v>1.0189525168127167</v>
      </c>
      <c r="AB2517" s="46"/>
    </row>
    <row r="2518" spans="1:28" x14ac:dyDescent="0.25">
      <c r="A2518">
        <v>9204</v>
      </c>
      <c r="B2518" s="1">
        <v>45530.321122928202</v>
      </c>
      <c r="C2518" s="1">
        <v>45530</v>
      </c>
      <c r="D2518" t="s">
        <v>9100</v>
      </c>
      <c r="E2518" t="s">
        <v>9101</v>
      </c>
      <c r="F2518" t="s">
        <v>664</v>
      </c>
      <c r="G2518">
        <v>79</v>
      </c>
      <c r="H2518" t="b">
        <v>0</v>
      </c>
      <c r="I2518" t="s">
        <v>9102</v>
      </c>
      <c r="J2518" t="s">
        <v>9103</v>
      </c>
      <c r="K2518" t="s">
        <v>7</v>
      </c>
      <c r="L2518" t="b">
        <v>0</v>
      </c>
      <c r="M2518" t="s">
        <v>13058</v>
      </c>
      <c r="N2518" t="b">
        <v>0</v>
      </c>
      <c r="O2518" t="b">
        <v>0</v>
      </c>
      <c r="P2518" t="b">
        <v>0</v>
      </c>
      <c r="Q2518" t="b">
        <v>1</v>
      </c>
      <c r="R2518" t="s">
        <v>13059</v>
      </c>
      <c r="S2518">
        <v>70</v>
      </c>
      <c r="T2518" t="b">
        <v>0</v>
      </c>
      <c r="V2518" t="s">
        <v>8</v>
      </c>
      <c r="W2518" t="s">
        <v>8</v>
      </c>
      <c r="X2518" s="11">
        <v>82</v>
      </c>
      <c r="Y2518">
        <v>1</v>
      </c>
      <c r="Z2518" s="46" cm="1">
        <f t="array" ref="Z2518">IF(V2518="NA",$AD$2,(INDEX($BL$4:$BL$73,MATCH(V2518&amp;W2518,$BK$4:$BK$73&amp;$BJ$4:$BJ$73,0))))</f>
        <v>-4.0430703315750931E-2</v>
      </c>
      <c r="AA2518" s="46">
        <f t="shared" si="47"/>
        <v>0.95956929668424906</v>
      </c>
      <c r="AB2518" s="46"/>
    </row>
    <row r="2519" spans="1:28" x14ac:dyDescent="0.25">
      <c r="A2519">
        <v>9205</v>
      </c>
      <c r="B2519" s="1">
        <v>45530.320879155101</v>
      </c>
      <c r="C2519" s="1">
        <v>45530</v>
      </c>
      <c r="D2519" t="s">
        <v>9100</v>
      </c>
      <c r="E2519" t="s">
        <v>9101</v>
      </c>
      <c r="F2519" t="s">
        <v>664</v>
      </c>
      <c r="G2519">
        <v>75</v>
      </c>
      <c r="H2519" t="b">
        <v>0</v>
      </c>
      <c r="I2519" t="s">
        <v>9102</v>
      </c>
      <c r="J2519" t="s">
        <v>9103</v>
      </c>
      <c r="K2519" t="s">
        <v>7</v>
      </c>
      <c r="L2519" t="b">
        <v>0</v>
      </c>
      <c r="M2519" t="s">
        <v>13060</v>
      </c>
      <c r="N2519" t="b">
        <v>0</v>
      </c>
      <c r="O2519" t="b">
        <v>0</v>
      </c>
      <c r="P2519" t="b">
        <v>0</v>
      </c>
      <c r="Q2519" t="b">
        <v>1</v>
      </c>
      <c r="R2519" t="s">
        <v>13061</v>
      </c>
      <c r="S2519">
        <v>70</v>
      </c>
      <c r="T2519" t="b">
        <v>0</v>
      </c>
      <c r="V2519" t="s">
        <v>886</v>
      </c>
      <c r="W2519">
        <v>4</v>
      </c>
      <c r="X2519" s="11">
        <v>77</v>
      </c>
      <c r="Y2519">
        <v>1</v>
      </c>
      <c r="Z2519" s="46" cm="1">
        <f t="array" ref="Z2519">IF(V2519="NA",$AD$2,(INDEX($BL$4:$BL$73,MATCH(V2519&amp;W2519,$BK$4:$BK$73&amp;$BJ$4:$BJ$73,0))))</f>
        <v>1.0498615788681297E-2</v>
      </c>
      <c r="AA2519" s="46">
        <f t="shared" si="47"/>
        <v>1.0104986157886813</v>
      </c>
      <c r="AB2519" s="46"/>
    </row>
    <row r="2520" spans="1:28" x14ac:dyDescent="0.25">
      <c r="A2520">
        <v>9206</v>
      </c>
      <c r="B2520" s="1">
        <v>45530.320621168998</v>
      </c>
      <c r="C2520" s="1">
        <v>45530</v>
      </c>
      <c r="D2520" t="s">
        <v>9100</v>
      </c>
      <c r="E2520" t="s">
        <v>9101</v>
      </c>
      <c r="F2520" t="s">
        <v>664</v>
      </c>
      <c r="G2520">
        <v>79</v>
      </c>
      <c r="H2520" t="b">
        <v>0</v>
      </c>
      <c r="I2520" t="s">
        <v>9102</v>
      </c>
      <c r="J2520" t="s">
        <v>9103</v>
      </c>
      <c r="K2520" t="s">
        <v>7</v>
      </c>
      <c r="L2520" t="b">
        <v>0</v>
      </c>
      <c r="M2520" t="s">
        <v>13062</v>
      </c>
      <c r="N2520" t="b">
        <v>0</v>
      </c>
      <c r="O2520" t="b">
        <v>0</v>
      </c>
      <c r="P2520" t="b">
        <v>0</v>
      </c>
      <c r="Q2520" t="b">
        <v>1</v>
      </c>
      <c r="R2520" t="s">
        <v>13063</v>
      </c>
      <c r="S2520">
        <v>70</v>
      </c>
      <c r="T2520" t="b">
        <v>0</v>
      </c>
      <c r="V2520" t="s">
        <v>8</v>
      </c>
      <c r="W2520" t="s">
        <v>8</v>
      </c>
      <c r="X2520" s="11">
        <v>82</v>
      </c>
      <c r="Y2520">
        <v>1</v>
      </c>
      <c r="Z2520" s="46" cm="1">
        <f t="array" ref="Z2520">IF(V2520="NA",$AD$2,(INDEX($BL$4:$BL$73,MATCH(V2520&amp;W2520,$BK$4:$BK$73&amp;$BJ$4:$BJ$73,0))))</f>
        <v>-4.0430703315750931E-2</v>
      </c>
      <c r="AA2520" s="46">
        <f t="shared" si="47"/>
        <v>0.95956929668424906</v>
      </c>
      <c r="AB2520" s="46"/>
    </row>
    <row r="2521" spans="1:28" x14ac:dyDescent="0.25">
      <c r="A2521">
        <v>9207</v>
      </c>
      <c r="B2521" s="1">
        <v>45530.320396041701</v>
      </c>
      <c r="C2521" s="1">
        <v>45530</v>
      </c>
      <c r="D2521" t="s">
        <v>9100</v>
      </c>
      <c r="E2521" t="s">
        <v>9101</v>
      </c>
      <c r="F2521" t="s">
        <v>664</v>
      </c>
      <c r="G2521">
        <v>74</v>
      </c>
      <c r="H2521" t="b">
        <v>0</v>
      </c>
      <c r="I2521" t="s">
        <v>9102</v>
      </c>
      <c r="J2521" t="s">
        <v>9103</v>
      </c>
      <c r="K2521" t="s">
        <v>7</v>
      </c>
      <c r="L2521" t="b">
        <v>0</v>
      </c>
      <c r="M2521" t="s">
        <v>13064</v>
      </c>
      <c r="N2521" t="b">
        <v>0</v>
      </c>
      <c r="O2521" t="b">
        <v>0</v>
      </c>
      <c r="P2521" t="b">
        <v>0</v>
      </c>
      <c r="Q2521" t="b">
        <v>1</v>
      </c>
      <c r="R2521" t="s">
        <v>13065</v>
      </c>
      <c r="S2521">
        <v>70</v>
      </c>
      <c r="T2521" t="b">
        <v>0</v>
      </c>
      <c r="V2521" t="s">
        <v>8</v>
      </c>
      <c r="W2521" t="s">
        <v>8</v>
      </c>
      <c r="X2521" s="11">
        <v>77</v>
      </c>
      <c r="Y2521">
        <v>1</v>
      </c>
      <c r="Z2521" s="46" cm="1">
        <f t="array" ref="Z2521">IF(V2521="NA",$AD$2,(INDEX($BL$4:$BL$73,MATCH(V2521&amp;W2521,$BK$4:$BK$73&amp;$BJ$4:$BJ$73,0))))</f>
        <v>-4.0430703315750931E-2</v>
      </c>
      <c r="AA2521" s="46">
        <f t="shared" si="47"/>
        <v>0.95956929668424906</v>
      </c>
      <c r="AB2521" s="46"/>
    </row>
    <row r="2522" spans="1:28" x14ac:dyDescent="0.25">
      <c r="A2522">
        <v>9217</v>
      </c>
      <c r="B2522" s="1">
        <v>45530.317695567101</v>
      </c>
      <c r="C2522" s="1">
        <v>45530</v>
      </c>
      <c r="D2522" t="s">
        <v>9100</v>
      </c>
      <c r="E2522" t="s">
        <v>9101</v>
      </c>
      <c r="F2522" t="s">
        <v>664</v>
      </c>
      <c r="G2522">
        <v>70</v>
      </c>
      <c r="H2522" t="b">
        <v>0</v>
      </c>
      <c r="I2522" t="s">
        <v>9102</v>
      </c>
      <c r="J2522" t="s">
        <v>9103</v>
      </c>
      <c r="K2522" t="s">
        <v>7</v>
      </c>
      <c r="L2522" t="b">
        <v>0</v>
      </c>
      <c r="M2522" t="s">
        <v>13066</v>
      </c>
      <c r="N2522" t="b">
        <v>0</v>
      </c>
      <c r="O2522" t="b">
        <v>0</v>
      </c>
      <c r="P2522" t="b">
        <v>0</v>
      </c>
      <c r="Q2522" t="b">
        <v>1</v>
      </c>
      <c r="R2522" t="s">
        <v>13067</v>
      </c>
      <c r="S2522">
        <v>70</v>
      </c>
      <c r="T2522" t="b">
        <v>0</v>
      </c>
      <c r="V2522" t="s">
        <v>886</v>
      </c>
      <c r="W2522">
        <v>4</v>
      </c>
      <c r="X2522" s="11">
        <v>72</v>
      </c>
      <c r="Y2522">
        <v>1</v>
      </c>
      <c r="Z2522" s="46" cm="1">
        <f t="array" ref="Z2522">IF(V2522="NA",$AD$2,(INDEX($BL$4:$BL$73,MATCH(V2522&amp;W2522,$BK$4:$BK$73&amp;$BJ$4:$BJ$73,0))))</f>
        <v>1.0498615788681297E-2</v>
      </c>
      <c r="AA2522" s="46">
        <f t="shared" si="47"/>
        <v>1.0104986157886813</v>
      </c>
      <c r="AB2522" s="46"/>
    </row>
    <row r="2523" spans="1:28" x14ac:dyDescent="0.25">
      <c r="A2523">
        <v>9218</v>
      </c>
      <c r="B2523" s="1">
        <v>45530.317447592599</v>
      </c>
      <c r="C2523" s="1">
        <v>45530</v>
      </c>
      <c r="D2523" t="s">
        <v>9100</v>
      </c>
      <c r="E2523" t="s">
        <v>9101</v>
      </c>
      <c r="F2523" t="s">
        <v>790</v>
      </c>
      <c r="G2523">
        <v>71</v>
      </c>
      <c r="H2523" t="b">
        <v>0</v>
      </c>
      <c r="I2523" t="s">
        <v>9102</v>
      </c>
      <c r="J2523" t="s">
        <v>9103</v>
      </c>
      <c r="K2523" t="s">
        <v>7</v>
      </c>
      <c r="L2523" t="b">
        <v>0</v>
      </c>
      <c r="M2523" t="s">
        <v>13068</v>
      </c>
      <c r="N2523" t="b">
        <v>0</v>
      </c>
      <c r="O2523" t="b">
        <v>0</v>
      </c>
      <c r="P2523" t="b">
        <v>0</v>
      </c>
      <c r="Q2523" t="b">
        <v>1</v>
      </c>
      <c r="R2523" t="s">
        <v>13069</v>
      </c>
      <c r="S2523">
        <v>70</v>
      </c>
      <c r="T2523" t="b">
        <v>0</v>
      </c>
      <c r="V2523" t="s">
        <v>8</v>
      </c>
      <c r="W2523" t="s">
        <v>8</v>
      </c>
      <c r="X2523" s="11">
        <v>72</v>
      </c>
      <c r="Y2523">
        <v>1</v>
      </c>
      <c r="Z2523" s="46" cm="1">
        <f t="array" ref="Z2523">IF(V2523="NA",$AD$2,(INDEX($BL$4:$BL$73,MATCH(V2523&amp;W2523,$BK$4:$BK$73&amp;$BJ$4:$BJ$73,0))))</f>
        <v>-4.0430703315750931E-2</v>
      </c>
      <c r="AA2523" s="46">
        <f t="shared" si="47"/>
        <v>0.95956929668424906</v>
      </c>
      <c r="AB2523" s="46"/>
    </row>
    <row r="2524" spans="1:28" x14ac:dyDescent="0.25">
      <c r="A2524">
        <v>9219</v>
      </c>
      <c r="B2524" s="1">
        <v>45530.317199270801</v>
      </c>
      <c r="C2524" s="1">
        <v>45530</v>
      </c>
      <c r="D2524" t="s">
        <v>9100</v>
      </c>
      <c r="E2524" t="s">
        <v>9101</v>
      </c>
      <c r="F2524" t="s">
        <v>790</v>
      </c>
      <c r="G2524">
        <v>72</v>
      </c>
      <c r="H2524" t="b">
        <v>0</v>
      </c>
      <c r="I2524" t="s">
        <v>9102</v>
      </c>
      <c r="J2524" t="s">
        <v>9103</v>
      </c>
      <c r="K2524" t="s">
        <v>7</v>
      </c>
      <c r="L2524" t="b">
        <v>0</v>
      </c>
      <c r="M2524" t="s">
        <v>13070</v>
      </c>
      <c r="N2524" t="b">
        <v>0</v>
      </c>
      <c r="O2524" t="b">
        <v>0</v>
      </c>
      <c r="P2524" t="b">
        <v>0</v>
      </c>
      <c r="Q2524" t="b">
        <v>1</v>
      </c>
      <c r="R2524" t="s">
        <v>13071</v>
      </c>
      <c r="S2524">
        <v>70</v>
      </c>
      <c r="T2524" t="b">
        <v>0</v>
      </c>
      <c r="V2524" t="s">
        <v>892</v>
      </c>
      <c r="W2524">
        <v>4</v>
      </c>
      <c r="X2524" s="11">
        <v>72</v>
      </c>
      <c r="Y2524">
        <v>1</v>
      </c>
      <c r="Z2524" s="46" cm="1">
        <f t="array" ref="Z2524">IF(V2524="NA",$AD$2,(INDEX($BL$4:$BL$73,MATCH(V2524&amp;W2524,$BK$4:$BK$73&amp;$BJ$4:$BJ$73,0))))</f>
        <v>1.0498615788681274E-2</v>
      </c>
      <c r="AA2524" s="46">
        <f t="shared" si="47"/>
        <v>1.0104986157886813</v>
      </c>
      <c r="AB2524" s="46"/>
    </row>
    <row r="2525" spans="1:28" x14ac:dyDescent="0.25">
      <c r="A2525">
        <v>9220</v>
      </c>
      <c r="B2525" s="1">
        <v>45530.3169502315</v>
      </c>
      <c r="C2525" s="1">
        <v>45530</v>
      </c>
      <c r="D2525" t="s">
        <v>9100</v>
      </c>
      <c r="E2525" t="s">
        <v>9101</v>
      </c>
      <c r="F2525" t="s">
        <v>790</v>
      </c>
      <c r="G2525">
        <v>75</v>
      </c>
      <c r="H2525" t="b">
        <v>0</v>
      </c>
      <c r="I2525" t="s">
        <v>9102</v>
      </c>
      <c r="J2525" t="s">
        <v>9103</v>
      </c>
      <c r="K2525" t="s">
        <v>7</v>
      </c>
      <c r="L2525" t="b">
        <v>0</v>
      </c>
      <c r="M2525" t="s">
        <v>13072</v>
      </c>
      <c r="N2525" t="b">
        <v>0</v>
      </c>
      <c r="O2525" t="b">
        <v>0</v>
      </c>
      <c r="P2525" t="b">
        <v>0</v>
      </c>
      <c r="Q2525" t="b">
        <v>1</v>
      </c>
      <c r="R2525" t="s">
        <v>13073</v>
      </c>
      <c r="S2525">
        <v>70</v>
      </c>
      <c r="T2525" t="b">
        <v>0</v>
      </c>
      <c r="V2525" t="s">
        <v>8</v>
      </c>
      <c r="W2525" t="s">
        <v>8</v>
      </c>
      <c r="X2525" s="11">
        <v>77</v>
      </c>
      <c r="Y2525">
        <v>1</v>
      </c>
      <c r="Z2525" s="46" cm="1">
        <f t="array" ref="Z2525">IF(V2525="NA",$AD$2,(INDEX($BL$4:$BL$73,MATCH(V2525&amp;W2525,$BK$4:$BK$73&amp;$BJ$4:$BJ$73,0))))</f>
        <v>-4.0430703315750931E-2</v>
      </c>
      <c r="AA2525" s="46">
        <f t="shared" si="47"/>
        <v>0.95956929668424906</v>
      </c>
      <c r="AB2525" s="46"/>
    </row>
    <row r="2526" spans="1:28" x14ac:dyDescent="0.25">
      <c r="A2526">
        <v>9221</v>
      </c>
      <c r="B2526" s="1">
        <v>45530.3165590278</v>
      </c>
      <c r="C2526" s="1">
        <v>45530</v>
      </c>
      <c r="D2526" t="s">
        <v>9100</v>
      </c>
      <c r="E2526" t="s">
        <v>9101</v>
      </c>
      <c r="F2526" t="s">
        <v>664</v>
      </c>
      <c r="G2526">
        <v>79</v>
      </c>
      <c r="H2526" t="b">
        <v>0</v>
      </c>
      <c r="I2526" t="s">
        <v>9102</v>
      </c>
      <c r="J2526" t="s">
        <v>9103</v>
      </c>
      <c r="K2526" t="s">
        <v>7</v>
      </c>
      <c r="L2526" t="b">
        <v>0</v>
      </c>
      <c r="M2526" t="s">
        <v>13074</v>
      </c>
      <c r="N2526" t="b">
        <v>0</v>
      </c>
      <c r="O2526" t="b">
        <v>0</v>
      </c>
      <c r="P2526" t="b">
        <v>0</v>
      </c>
      <c r="Q2526" t="b">
        <v>1</v>
      </c>
      <c r="R2526" t="s">
        <v>13075</v>
      </c>
      <c r="S2526">
        <v>70</v>
      </c>
      <c r="T2526" t="b">
        <v>0</v>
      </c>
      <c r="V2526" t="s">
        <v>892</v>
      </c>
      <c r="W2526">
        <v>4</v>
      </c>
      <c r="X2526" s="11">
        <v>82</v>
      </c>
      <c r="Y2526">
        <v>1</v>
      </c>
      <c r="Z2526" s="46" cm="1">
        <f t="array" ref="Z2526">IF(V2526="NA",$AD$2,(INDEX($BL$4:$BL$73,MATCH(V2526&amp;W2526,$BK$4:$BK$73&amp;$BJ$4:$BJ$73,0))))</f>
        <v>1.0498615788681274E-2</v>
      </c>
      <c r="AA2526" s="46">
        <f t="shared" si="47"/>
        <v>1.0104986157886813</v>
      </c>
      <c r="AB2526" s="46"/>
    </row>
    <row r="2527" spans="1:28" x14ac:dyDescent="0.25">
      <c r="A2527">
        <v>9222</v>
      </c>
      <c r="B2527" s="1">
        <v>45530.316291747702</v>
      </c>
      <c r="C2527" s="1">
        <v>45530</v>
      </c>
      <c r="D2527" t="s">
        <v>9100</v>
      </c>
      <c r="E2527" t="s">
        <v>9101</v>
      </c>
      <c r="F2527" t="s">
        <v>664</v>
      </c>
      <c r="G2527">
        <v>79</v>
      </c>
      <c r="H2527" t="b">
        <v>0</v>
      </c>
      <c r="I2527" t="s">
        <v>9102</v>
      </c>
      <c r="J2527" t="s">
        <v>9103</v>
      </c>
      <c r="K2527" t="s">
        <v>7</v>
      </c>
      <c r="L2527" t="b">
        <v>0</v>
      </c>
      <c r="M2527" t="s">
        <v>13076</v>
      </c>
      <c r="N2527" t="b">
        <v>0</v>
      </c>
      <c r="O2527" t="b">
        <v>0</v>
      </c>
      <c r="P2527" t="b">
        <v>0</v>
      </c>
      <c r="Q2527" t="b">
        <v>1</v>
      </c>
      <c r="R2527" t="s">
        <v>13077</v>
      </c>
      <c r="S2527">
        <v>70</v>
      </c>
      <c r="T2527" t="b">
        <v>0</v>
      </c>
      <c r="V2527" t="s">
        <v>892</v>
      </c>
      <c r="W2527">
        <v>4</v>
      </c>
      <c r="X2527" s="11">
        <v>82</v>
      </c>
      <c r="Y2527">
        <v>1</v>
      </c>
      <c r="Z2527" s="46" cm="1">
        <f t="array" ref="Z2527">IF(V2527="NA",$AD$2,(INDEX($BL$4:$BL$73,MATCH(V2527&amp;W2527,$BK$4:$BK$73&amp;$BJ$4:$BJ$73,0))))</f>
        <v>1.0498615788681274E-2</v>
      </c>
      <c r="AA2527" s="46">
        <f t="shared" si="47"/>
        <v>1.0104986157886813</v>
      </c>
      <c r="AB2527" s="46"/>
    </row>
    <row r="2528" spans="1:28" x14ac:dyDescent="0.25">
      <c r="A2528">
        <v>9223</v>
      </c>
      <c r="B2528" s="1">
        <v>45530.316054965297</v>
      </c>
      <c r="C2528" s="1">
        <v>45530</v>
      </c>
      <c r="D2528" t="s">
        <v>9100</v>
      </c>
      <c r="E2528" t="s">
        <v>9101</v>
      </c>
      <c r="F2528" t="s">
        <v>664</v>
      </c>
      <c r="G2528">
        <v>73</v>
      </c>
      <c r="H2528" t="b">
        <v>0</v>
      </c>
      <c r="I2528" t="s">
        <v>9102</v>
      </c>
      <c r="J2528" t="s">
        <v>9103</v>
      </c>
      <c r="K2528" t="s">
        <v>7</v>
      </c>
      <c r="L2528" t="b">
        <v>0</v>
      </c>
      <c r="M2528" t="s">
        <v>6596</v>
      </c>
      <c r="N2528" t="b">
        <v>0</v>
      </c>
      <c r="O2528" t="b">
        <v>0</v>
      </c>
      <c r="P2528" t="b">
        <v>0</v>
      </c>
      <c r="Q2528" t="b">
        <v>1</v>
      </c>
      <c r="R2528" t="s">
        <v>2401</v>
      </c>
      <c r="S2528">
        <v>70</v>
      </c>
      <c r="T2528" t="b">
        <v>0</v>
      </c>
      <c r="V2528" t="s">
        <v>888</v>
      </c>
      <c r="W2528">
        <v>5</v>
      </c>
      <c r="X2528" s="11">
        <v>77</v>
      </c>
      <c r="Y2528">
        <v>1</v>
      </c>
      <c r="Z2528" s="46" cm="1">
        <f t="array" ref="Z2528">IF(V2528="NA",$AD$2,(INDEX($BL$4:$BL$73,MATCH(V2528&amp;W2528,$BK$4:$BK$73&amp;$BJ$4:$BJ$73,0))))</f>
        <v>4.1970782120221983E-2</v>
      </c>
      <c r="AA2528" s="46">
        <f t="shared" si="47"/>
        <v>1.041970782120222</v>
      </c>
      <c r="AB2528" s="46"/>
    </row>
    <row r="2529" spans="1:28" x14ac:dyDescent="0.25">
      <c r="A2529">
        <v>9224</v>
      </c>
      <c r="B2529" s="1">
        <v>45530.315775416697</v>
      </c>
      <c r="C2529" s="1">
        <v>45530</v>
      </c>
      <c r="D2529" t="s">
        <v>9100</v>
      </c>
      <c r="E2529" t="s">
        <v>9101</v>
      </c>
      <c r="F2529" t="s">
        <v>790</v>
      </c>
      <c r="G2529">
        <v>73</v>
      </c>
      <c r="H2529" t="b">
        <v>0</v>
      </c>
      <c r="I2529" t="s">
        <v>9102</v>
      </c>
      <c r="J2529" t="s">
        <v>9103</v>
      </c>
      <c r="K2529" t="s">
        <v>7</v>
      </c>
      <c r="L2529" t="b">
        <v>0</v>
      </c>
      <c r="M2529" t="s">
        <v>13078</v>
      </c>
      <c r="N2529" t="b">
        <v>0</v>
      </c>
      <c r="O2529" t="b">
        <v>0</v>
      </c>
      <c r="P2529" t="b">
        <v>0</v>
      </c>
      <c r="Q2529" t="b">
        <v>1</v>
      </c>
      <c r="R2529" t="s">
        <v>13079</v>
      </c>
      <c r="S2529">
        <v>70</v>
      </c>
      <c r="T2529" t="b">
        <v>0</v>
      </c>
      <c r="V2529" t="s">
        <v>886</v>
      </c>
      <c r="W2529">
        <v>5</v>
      </c>
      <c r="X2529" s="11">
        <v>77</v>
      </c>
      <c r="Y2529">
        <v>1</v>
      </c>
      <c r="Z2529" s="46" cm="1">
        <f t="array" ref="Z2529">IF(V2529="NA",$AD$2,(INDEX($BL$4:$BL$73,MATCH(V2529&amp;W2529,$BK$4:$BK$73&amp;$BJ$4:$BJ$73,0))))</f>
        <v>4.1970782120221983E-2</v>
      </c>
      <c r="AA2529" s="46">
        <f t="shared" si="47"/>
        <v>1.041970782120222</v>
      </c>
      <c r="AB2529" s="46"/>
    </row>
    <row r="2530" spans="1:28" x14ac:dyDescent="0.25">
      <c r="A2530">
        <v>9225</v>
      </c>
      <c r="B2530" s="1">
        <v>45530.315539351897</v>
      </c>
      <c r="C2530" s="1">
        <v>45530</v>
      </c>
      <c r="D2530" t="s">
        <v>9100</v>
      </c>
      <c r="E2530" t="s">
        <v>9101</v>
      </c>
      <c r="F2530" t="s">
        <v>790</v>
      </c>
      <c r="G2530">
        <v>73</v>
      </c>
      <c r="H2530" t="b">
        <v>0</v>
      </c>
      <c r="I2530" t="s">
        <v>9102</v>
      </c>
      <c r="J2530" t="s">
        <v>9103</v>
      </c>
      <c r="K2530" t="s">
        <v>7</v>
      </c>
      <c r="L2530" t="b">
        <v>0</v>
      </c>
      <c r="M2530" t="s">
        <v>13080</v>
      </c>
      <c r="N2530" t="b">
        <v>0</v>
      </c>
      <c r="O2530" t="b">
        <v>0</v>
      </c>
      <c r="P2530" t="b">
        <v>0</v>
      </c>
      <c r="Q2530" t="b">
        <v>1</v>
      </c>
      <c r="R2530" t="s">
        <v>13081</v>
      </c>
      <c r="S2530">
        <v>70</v>
      </c>
      <c r="T2530" t="b">
        <v>0</v>
      </c>
      <c r="V2530" t="s">
        <v>893</v>
      </c>
      <c r="W2530">
        <v>4</v>
      </c>
      <c r="X2530" s="11">
        <v>77</v>
      </c>
      <c r="Y2530">
        <v>1</v>
      </c>
      <c r="Z2530" s="46" cm="1">
        <f t="array" ref="Z2530">IF(V2530="NA",$AD$2,(INDEX($BL$4:$BL$73,MATCH(V2530&amp;W2530,$BK$4:$BK$73&amp;$BJ$4:$BJ$73,0))))</f>
        <v>1.0498615788681286E-2</v>
      </c>
      <c r="AA2530" s="46">
        <f t="shared" si="47"/>
        <v>1.0104986157886813</v>
      </c>
      <c r="AB2530" s="46"/>
    </row>
    <row r="2531" spans="1:28" x14ac:dyDescent="0.25">
      <c r="A2531">
        <v>9229</v>
      </c>
      <c r="B2531" s="1">
        <v>45529.589502696799</v>
      </c>
      <c r="C2531" s="1">
        <v>45529</v>
      </c>
      <c r="D2531" t="s">
        <v>9100</v>
      </c>
      <c r="E2531" t="s">
        <v>9101</v>
      </c>
      <c r="F2531" t="s">
        <v>664</v>
      </c>
      <c r="G2531">
        <v>77</v>
      </c>
      <c r="H2531" t="b">
        <v>0</v>
      </c>
      <c r="I2531" t="s">
        <v>9102</v>
      </c>
      <c r="J2531" t="s">
        <v>9103</v>
      </c>
      <c r="K2531" t="s">
        <v>7</v>
      </c>
      <c r="L2531" t="b">
        <v>0</v>
      </c>
      <c r="M2531" t="s">
        <v>13082</v>
      </c>
      <c r="N2531" t="b">
        <v>0</v>
      </c>
      <c r="O2531" t="b">
        <v>0</v>
      </c>
      <c r="P2531" t="b">
        <v>0</v>
      </c>
      <c r="Q2531" t="b">
        <v>1</v>
      </c>
      <c r="R2531" t="s">
        <v>13083</v>
      </c>
      <c r="S2531">
        <v>70</v>
      </c>
      <c r="T2531" t="b">
        <v>0</v>
      </c>
      <c r="V2531" t="s">
        <v>743</v>
      </c>
      <c r="W2531">
        <v>4</v>
      </c>
      <c r="X2531" s="11">
        <v>77</v>
      </c>
      <c r="Y2531">
        <v>1</v>
      </c>
      <c r="Z2531" s="46" cm="1">
        <f t="array" ref="Z2531">IF(V2531="NA",$AD$2,(INDEX($BL$4:$BL$73,MATCH(V2531&amp;W2531,$BK$4:$BK$73&amp;$BJ$4:$BJ$73,0))))</f>
        <v>1.1678733304575811E-2</v>
      </c>
      <c r="AA2531" s="46">
        <f t="shared" si="47"/>
        <v>1.0116787333045758</v>
      </c>
      <c r="AB2531" s="46"/>
    </row>
    <row r="2532" spans="1:28" x14ac:dyDescent="0.25">
      <c r="A2532">
        <v>9232</v>
      </c>
      <c r="B2532" s="1">
        <v>45529.588878287002</v>
      </c>
      <c r="C2532" s="1">
        <v>45529</v>
      </c>
      <c r="D2532" t="s">
        <v>9100</v>
      </c>
      <c r="E2532" t="s">
        <v>9101</v>
      </c>
      <c r="F2532" t="s">
        <v>664</v>
      </c>
      <c r="G2532">
        <v>73</v>
      </c>
      <c r="H2532" t="b">
        <v>0</v>
      </c>
      <c r="I2532" t="s">
        <v>9102</v>
      </c>
      <c r="J2532" t="s">
        <v>9103</v>
      </c>
      <c r="K2532" t="s">
        <v>7</v>
      </c>
      <c r="L2532" t="b">
        <v>0</v>
      </c>
      <c r="M2532" t="s">
        <v>13084</v>
      </c>
      <c r="N2532" t="b">
        <v>0</v>
      </c>
      <c r="O2532" t="b">
        <v>0</v>
      </c>
      <c r="P2532" t="b">
        <v>0</v>
      </c>
      <c r="Q2532" t="b">
        <v>1</v>
      </c>
      <c r="R2532" t="s">
        <v>13085</v>
      </c>
      <c r="S2532">
        <v>70</v>
      </c>
      <c r="T2532" t="b">
        <v>0</v>
      </c>
      <c r="V2532" t="s">
        <v>743</v>
      </c>
      <c r="W2532">
        <v>4</v>
      </c>
      <c r="X2532" s="11">
        <v>77</v>
      </c>
      <c r="Y2532">
        <v>1</v>
      </c>
      <c r="Z2532" s="46" cm="1">
        <f t="array" ref="Z2532">IF(V2532="NA",$AD$2,(INDEX($BL$4:$BL$73,MATCH(V2532&amp;W2532,$BK$4:$BK$73&amp;$BJ$4:$BJ$73,0))))</f>
        <v>1.1678733304575811E-2</v>
      </c>
      <c r="AA2532" s="46">
        <f t="shared" si="47"/>
        <v>1.0116787333045758</v>
      </c>
      <c r="AB2532" s="46"/>
    </row>
    <row r="2533" spans="1:28" x14ac:dyDescent="0.25">
      <c r="A2533">
        <v>9234</v>
      </c>
      <c r="B2533" s="1">
        <v>45529.588262060199</v>
      </c>
      <c r="C2533" s="1">
        <v>45529</v>
      </c>
      <c r="D2533" t="s">
        <v>9100</v>
      </c>
      <c r="E2533" t="s">
        <v>9101</v>
      </c>
      <c r="F2533" t="s">
        <v>664</v>
      </c>
      <c r="G2533">
        <v>73</v>
      </c>
      <c r="H2533" t="b">
        <v>0</v>
      </c>
      <c r="I2533" t="s">
        <v>9102</v>
      </c>
      <c r="J2533" t="s">
        <v>9103</v>
      </c>
      <c r="K2533" t="s">
        <v>7</v>
      </c>
      <c r="L2533" t="b">
        <v>0</v>
      </c>
      <c r="M2533" t="s">
        <v>13086</v>
      </c>
      <c r="N2533" t="b">
        <v>0</v>
      </c>
      <c r="O2533" t="b">
        <v>0</v>
      </c>
      <c r="P2533" t="b">
        <v>0</v>
      </c>
      <c r="Q2533" t="b">
        <v>1</v>
      </c>
      <c r="R2533" t="s">
        <v>13087</v>
      </c>
      <c r="S2533">
        <v>70</v>
      </c>
      <c r="T2533" t="b">
        <v>0</v>
      </c>
      <c r="V2533" t="s">
        <v>8</v>
      </c>
      <c r="W2533" t="s">
        <v>8</v>
      </c>
      <c r="X2533" s="11">
        <v>77</v>
      </c>
      <c r="Y2533">
        <v>1</v>
      </c>
      <c r="Z2533" s="46" cm="1">
        <f t="array" ref="Z2533">IF(V2533="NA",$AD$2,(INDEX($BL$4:$BL$73,MATCH(V2533&amp;W2533,$BK$4:$BK$73&amp;$BJ$4:$BJ$73,0))))</f>
        <v>-4.0430703315750931E-2</v>
      </c>
      <c r="AA2533" s="46">
        <f t="shared" si="47"/>
        <v>0.95956929668424906</v>
      </c>
      <c r="AB2533" s="46"/>
    </row>
    <row r="2534" spans="1:28" x14ac:dyDescent="0.25">
      <c r="A2534">
        <v>9237</v>
      </c>
      <c r="B2534" s="1">
        <v>45529.5876168287</v>
      </c>
      <c r="C2534" s="1">
        <v>45529</v>
      </c>
      <c r="D2534" t="s">
        <v>9100</v>
      </c>
      <c r="E2534" t="s">
        <v>9101</v>
      </c>
      <c r="F2534" t="s">
        <v>790</v>
      </c>
      <c r="G2534">
        <v>73</v>
      </c>
      <c r="H2534" t="b">
        <v>0</v>
      </c>
      <c r="I2534" t="s">
        <v>9102</v>
      </c>
      <c r="J2534" t="s">
        <v>9103</v>
      </c>
      <c r="K2534" t="s">
        <v>7</v>
      </c>
      <c r="L2534" t="b">
        <v>0</v>
      </c>
      <c r="M2534" t="s">
        <v>13088</v>
      </c>
      <c r="N2534" t="b">
        <v>0</v>
      </c>
      <c r="O2534" t="b">
        <v>0</v>
      </c>
      <c r="P2534" t="b">
        <v>0</v>
      </c>
      <c r="Q2534" t="b">
        <v>1</v>
      </c>
      <c r="R2534" t="s">
        <v>13089</v>
      </c>
      <c r="S2534">
        <v>70</v>
      </c>
      <c r="T2534" t="b">
        <v>0</v>
      </c>
      <c r="V2534" t="s">
        <v>888</v>
      </c>
      <c r="W2534">
        <v>4</v>
      </c>
      <c r="X2534" s="11">
        <v>77</v>
      </c>
      <c r="Y2534">
        <v>1</v>
      </c>
      <c r="Z2534" s="46" cm="1">
        <f t="array" ref="Z2534">IF(V2534="NA",$AD$2,(INDEX($BL$4:$BL$73,MATCH(V2534&amp;W2534,$BK$4:$BK$73&amp;$BJ$4:$BJ$73,0))))</f>
        <v>1.0498615788681257E-2</v>
      </c>
      <c r="AA2534" s="46">
        <f t="shared" si="47"/>
        <v>1.0104986157886813</v>
      </c>
      <c r="AB2534" s="46"/>
    </row>
    <row r="2535" spans="1:28" x14ac:dyDescent="0.25">
      <c r="A2535">
        <v>9239</v>
      </c>
      <c r="B2535" s="1">
        <v>45529.587081712998</v>
      </c>
      <c r="C2535" s="1">
        <v>45529</v>
      </c>
      <c r="D2535" t="s">
        <v>9100</v>
      </c>
      <c r="E2535" t="s">
        <v>9101</v>
      </c>
      <c r="F2535" t="s">
        <v>790</v>
      </c>
      <c r="G2535">
        <v>75</v>
      </c>
      <c r="H2535" t="b">
        <v>0</v>
      </c>
      <c r="I2535" t="s">
        <v>9102</v>
      </c>
      <c r="J2535" t="s">
        <v>9103</v>
      </c>
      <c r="K2535" t="s">
        <v>7</v>
      </c>
      <c r="L2535" t="b">
        <v>0</v>
      </c>
      <c r="M2535" t="s">
        <v>13090</v>
      </c>
      <c r="N2535" t="b">
        <v>0</v>
      </c>
      <c r="O2535" t="b">
        <v>0</v>
      </c>
      <c r="P2535" t="b">
        <v>0</v>
      </c>
      <c r="Q2535" t="b">
        <v>1</v>
      </c>
      <c r="R2535" t="s">
        <v>13091</v>
      </c>
      <c r="S2535">
        <v>70</v>
      </c>
      <c r="T2535" t="b">
        <v>0</v>
      </c>
      <c r="V2535" t="s">
        <v>886</v>
      </c>
      <c r="W2535">
        <v>5</v>
      </c>
      <c r="X2535" s="11">
        <v>77</v>
      </c>
      <c r="Y2535">
        <v>1</v>
      </c>
      <c r="Z2535" s="46" cm="1">
        <f t="array" ref="Z2535">IF(V2535="NA",$AD$2,(INDEX($BL$4:$BL$73,MATCH(V2535&amp;W2535,$BK$4:$BK$73&amp;$BJ$4:$BJ$73,0))))</f>
        <v>4.1970782120221983E-2</v>
      </c>
      <c r="AA2535" s="46">
        <f t="shared" si="47"/>
        <v>1.041970782120222</v>
      </c>
      <c r="AB2535" s="46"/>
    </row>
    <row r="2536" spans="1:28" x14ac:dyDescent="0.25">
      <c r="A2536">
        <v>9240</v>
      </c>
      <c r="B2536" s="1">
        <v>45529.586840115699</v>
      </c>
      <c r="C2536" s="1">
        <v>45529</v>
      </c>
      <c r="D2536" t="s">
        <v>9100</v>
      </c>
      <c r="E2536" t="s">
        <v>9101</v>
      </c>
      <c r="F2536" t="s">
        <v>664</v>
      </c>
      <c r="G2536">
        <v>72</v>
      </c>
      <c r="H2536" t="b">
        <v>0</v>
      </c>
      <c r="I2536" t="s">
        <v>9102</v>
      </c>
      <c r="J2536" t="s">
        <v>9103</v>
      </c>
      <c r="K2536" t="s">
        <v>7</v>
      </c>
      <c r="L2536" t="b">
        <v>0</v>
      </c>
      <c r="M2536" t="s">
        <v>13092</v>
      </c>
      <c r="N2536" t="b">
        <v>0</v>
      </c>
      <c r="O2536" t="b">
        <v>0</v>
      </c>
      <c r="P2536" t="b">
        <v>0</v>
      </c>
      <c r="Q2536" t="b">
        <v>1</v>
      </c>
      <c r="R2536" t="s">
        <v>13093</v>
      </c>
      <c r="S2536">
        <v>70</v>
      </c>
      <c r="T2536" t="b">
        <v>0</v>
      </c>
      <c r="V2536" t="s">
        <v>892</v>
      </c>
      <c r="W2536">
        <v>4</v>
      </c>
      <c r="X2536" s="11">
        <v>72</v>
      </c>
      <c r="Y2536">
        <v>1</v>
      </c>
      <c r="Z2536" s="46" cm="1">
        <f t="array" ref="Z2536">IF(V2536="NA",$AD$2,(INDEX($BL$4:$BL$73,MATCH(V2536&amp;W2536,$BK$4:$BK$73&amp;$BJ$4:$BJ$73,0))))</f>
        <v>1.0498615788681274E-2</v>
      </c>
      <c r="AA2536" s="46">
        <f t="shared" si="47"/>
        <v>1.0104986157886813</v>
      </c>
      <c r="AB2536" s="46"/>
    </row>
    <row r="2537" spans="1:28" x14ac:dyDescent="0.25">
      <c r="A2537">
        <v>9241</v>
      </c>
      <c r="B2537" s="1">
        <v>45529.586556018498</v>
      </c>
      <c r="C2537" s="1">
        <v>45529</v>
      </c>
      <c r="D2537" t="s">
        <v>9100</v>
      </c>
      <c r="E2537" t="s">
        <v>9101</v>
      </c>
      <c r="F2537" t="s">
        <v>790</v>
      </c>
      <c r="G2537">
        <v>74</v>
      </c>
      <c r="H2537" t="b">
        <v>0</v>
      </c>
      <c r="I2537" t="s">
        <v>9102</v>
      </c>
      <c r="J2537" t="s">
        <v>9103</v>
      </c>
      <c r="K2537" t="s">
        <v>7</v>
      </c>
      <c r="L2537" t="b">
        <v>0</v>
      </c>
      <c r="M2537" t="s">
        <v>13094</v>
      </c>
      <c r="N2537" t="b">
        <v>0</v>
      </c>
      <c r="O2537" t="b">
        <v>0</v>
      </c>
      <c r="P2537" t="b">
        <v>0</v>
      </c>
      <c r="Q2537" t="b">
        <v>1</v>
      </c>
      <c r="R2537" t="s">
        <v>13095</v>
      </c>
      <c r="S2537">
        <v>70</v>
      </c>
      <c r="T2537" t="b">
        <v>0</v>
      </c>
      <c r="V2537" t="s">
        <v>658</v>
      </c>
      <c r="W2537">
        <v>4</v>
      </c>
      <c r="X2537" s="11">
        <v>77</v>
      </c>
      <c r="Y2537">
        <v>1</v>
      </c>
      <c r="Z2537" s="46" cm="1">
        <f t="array" ref="Z2537">IF(V2537="NA",$AD$2,(INDEX($BL$4:$BL$73,MATCH(V2537&amp;W2537,$BK$4:$BK$73&amp;$BJ$4:$BJ$73,0))))</f>
        <v>1.1678733304575896E-2</v>
      </c>
      <c r="AA2537" s="46">
        <f t="shared" si="47"/>
        <v>1.0116787333045758</v>
      </c>
      <c r="AB2537" s="46"/>
    </row>
    <row r="2538" spans="1:28" x14ac:dyDescent="0.25">
      <c r="A2538">
        <v>9242</v>
      </c>
      <c r="B2538" s="1">
        <v>45529.586281261603</v>
      </c>
      <c r="C2538" s="1">
        <v>45529</v>
      </c>
      <c r="D2538" t="s">
        <v>9100</v>
      </c>
      <c r="E2538" t="s">
        <v>9101</v>
      </c>
      <c r="F2538" t="s">
        <v>790</v>
      </c>
      <c r="G2538">
        <v>85</v>
      </c>
      <c r="H2538" t="b">
        <v>0</v>
      </c>
      <c r="I2538" t="s">
        <v>9102</v>
      </c>
      <c r="J2538" t="s">
        <v>9103</v>
      </c>
      <c r="K2538" t="s">
        <v>7</v>
      </c>
      <c r="L2538" t="b">
        <v>0</v>
      </c>
      <c r="M2538" t="s">
        <v>13096</v>
      </c>
      <c r="N2538" t="b">
        <v>0</v>
      </c>
      <c r="O2538" t="b">
        <v>0</v>
      </c>
      <c r="P2538" t="b">
        <v>0</v>
      </c>
      <c r="Q2538" t="b">
        <v>1</v>
      </c>
      <c r="R2538" t="s">
        <v>13097</v>
      </c>
      <c r="S2538">
        <v>70</v>
      </c>
      <c r="T2538" t="b">
        <v>0</v>
      </c>
      <c r="V2538" t="s">
        <v>8</v>
      </c>
      <c r="W2538" t="s">
        <v>8</v>
      </c>
      <c r="X2538" s="11">
        <v>87</v>
      </c>
      <c r="Y2538">
        <v>1</v>
      </c>
      <c r="Z2538" s="46" cm="1">
        <f t="array" ref="Z2538">IF(V2538="NA",$AD$2,(INDEX($BL$4:$BL$73,MATCH(V2538&amp;W2538,$BK$4:$BK$73&amp;$BJ$4:$BJ$73,0))))</f>
        <v>-4.0430703315750931E-2</v>
      </c>
      <c r="AA2538" s="46">
        <f t="shared" si="47"/>
        <v>0.95956929668424906</v>
      </c>
      <c r="AB2538" s="46"/>
    </row>
    <row r="2539" spans="1:28" x14ac:dyDescent="0.25">
      <c r="A2539">
        <v>9243</v>
      </c>
      <c r="B2539" s="1">
        <v>45529.586078101798</v>
      </c>
      <c r="C2539" s="1">
        <v>45529</v>
      </c>
      <c r="D2539" t="s">
        <v>9100</v>
      </c>
      <c r="E2539" t="s">
        <v>9101</v>
      </c>
      <c r="F2539" t="s">
        <v>664</v>
      </c>
      <c r="G2539">
        <v>77</v>
      </c>
      <c r="H2539" t="b">
        <v>0</v>
      </c>
      <c r="I2539" t="s">
        <v>9102</v>
      </c>
      <c r="J2539" t="s">
        <v>9103</v>
      </c>
      <c r="K2539" t="s">
        <v>7</v>
      </c>
      <c r="L2539" t="b">
        <v>0</v>
      </c>
      <c r="M2539" t="s">
        <v>6595</v>
      </c>
      <c r="N2539" t="b">
        <v>0</v>
      </c>
      <c r="O2539" t="b">
        <v>0</v>
      </c>
      <c r="P2539" t="b">
        <v>0</v>
      </c>
      <c r="Q2539" t="b">
        <v>1</v>
      </c>
      <c r="R2539" t="s">
        <v>1136</v>
      </c>
      <c r="S2539">
        <v>70</v>
      </c>
      <c r="T2539" t="b">
        <v>0</v>
      </c>
      <c r="V2539" t="s">
        <v>893</v>
      </c>
      <c r="W2539">
        <v>4</v>
      </c>
      <c r="X2539" s="11">
        <v>77</v>
      </c>
      <c r="Y2539">
        <v>1</v>
      </c>
      <c r="Z2539" s="46" cm="1">
        <f t="array" ref="Z2539">IF(V2539="NA",$AD$2,(INDEX($BL$4:$BL$73,MATCH(V2539&amp;W2539,$BK$4:$BK$73&amp;$BJ$4:$BJ$73,0))))</f>
        <v>1.0498615788681286E-2</v>
      </c>
      <c r="AA2539" s="46">
        <f t="shared" si="47"/>
        <v>1.0104986157886813</v>
      </c>
      <c r="AB2539" s="46"/>
    </row>
    <row r="2540" spans="1:28" x14ac:dyDescent="0.25">
      <c r="A2540">
        <v>9245</v>
      </c>
      <c r="B2540" s="1">
        <v>45529.585621192098</v>
      </c>
      <c r="C2540" s="1">
        <v>45529</v>
      </c>
      <c r="D2540" t="s">
        <v>9100</v>
      </c>
      <c r="E2540" t="s">
        <v>9101</v>
      </c>
      <c r="F2540" t="s">
        <v>664</v>
      </c>
      <c r="G2540">
        <v>70</v>
      </c>
      <c r="H2540" t="b">
        <v>0</v>
      </c>
      <c r="I2540" t="s">
        <v>9102</v>
      </c>
      <c r="J2540" t="s">
        <v>9103</v>
      </c>
      <c r="K2540" t="s">
        <v>7</v>
      </c>
      <c r="L2540" t="b">
        <v>0</v>
      </c>
      <c r="M2540" t="s">
        <v>13098</v>
      </c>
      <c r="N2540" t="b">
        <v>0</v>
      </c>
      <c r="O2540" t="b">
        <v>0</v>
      </c>
      <c r="P2540" t="b">
        <v>0</v>
      </c>
      <c r="Q2540" t="b">
        <v>1</v>
      </c>
      <c r="R2540" t="s">
        <v>13099</v>
      </c>
      <c r="S2540">
        <v>70</v>
      </c>
      <c r="T2540" t="b">
        <v>0</v>
      </c>
      <c r="V2540" t="s">
        <v>892</v>
      </c>
      <c r="W2540">
        <v>4</v>
      </c>
      <c r="X2540" s="11">
        <v>72</v>
      </c>
      <c r="Y2540">
        <v>1</v>
      </c>
      <c r="Z2540" s="46" cm="1">
        <f t="array" ref="Z2540">IF(V2540="NA",$AD$2,(INDEX($BL$4:$BL$73,MATCH(V2540&amp;W2540,$BK$4:$BK$73&amp;$BJ$4:$BJ$73,0))))</f>
        <v>1.0498615788681274E-2</v>
      </c>
      <c r="AA2540" s="46">
        <f t="shared" si="47"/>
        <v>1.0104986157886813</v>
      </c>
      <c r="AB2540" s="46"/>
    </row>
    <row r="2541" spans="1:28" x14ac:dyDescent="0.25">
      <c r="A2541">
        <v>9246</v>
      </c>
      <c r="B2541" s="1">
        <v>45529.585396979201</v>
      </c>
      <c r="C2541" s="1">
        <v>45529</v>
      </c>
      <c r="D2541" t="s">
        <v>9100</v>
      </c>
      <c r="E2541" t="s">
        <v>9101</v>
      </c>
      <c r="F2541" t="s">
        <v>664</v>
      </c>
      <c r="G2541">
        <v>72</v>
      </c>
      <c r="H2541" t="b">
        <v>0</v>
      </c>
      <c r="I2541" t="s">
        <v>9102</v>
      </c>
      <c r="J2541" t="s">
        <v>9103</v>
      </c>
      <c r="K2541" t="s">
        <v>7</v>
      </c>
      <c r="L2541" t="b">
        <v>0</v>
      </c>
      <c r="M2541" t="s">
        <v>13100</v>
      </c>
      <c r="N2541" t="b">
        <v>0</v>
      </c>
      <c r="O2541" t="b">
        <v>0</v>
      </c>
      <c r="P2541" t="b">
        <v>0</v>
      </c>
      <c r="Q2541" t="b">
        <v>1</v>
      </c>
      <c r="R2541" t="s">
        <v>13101</v>
      </c>
      <c r="S2541">
        <v>70</v>
      </c>
      <c r="T2541" t="b">
        <v>0</v>
      </c>
      <c r="V2541" t="s">
        <v>8</v>
      </c>
      <c r="W2541" t="s">
        <v>8</v>
      </c>
      <c r="X2541" s="11">
        <v>72</v>
      </c>
      <c r="Y2541">
        <v>1</v>
      </c>
      <c r="Z2541" s="46" cm="1">
        <f t="array" ref="Z2541">IF(V2541="NA",$AD$2,(INDEX($BL$4:$BL$73,MATCH(V2541&amp;W2541,$BK$4:$BK$73&amp;$BJ$4:$BJ$73,0))))</f>
        <v>-4.0430703315750931E-2</v>
      </c>
      <c r="AA2541" s="46">
        <f t="shared" si="47"/>
        <v>0.95956929668424906</v>
      </c>
      <c r="AB2541" s="46"/>
    </row>
    <row r="2542" spans="1:28" x14ac:dyDescent="0.25">
      <c r="A2542">
        <v>9249</v>
      </c>
      <c r="B2542" s="1">
        <v>45529.584701458298</v>
      </c>
      <c r="C2542" s="1">
        <v>45529</v>
      </c>
      <c r="D2542" t="s">
        <v>9100</v>
      </c>
      <c r="E2542" t="s">
        <v>9101</v>
      </c>
      <c r="F2542" t="s">
        <v>664</v>
      </c>
      <c r="G2542">
        <v>78</v>
      </c>
      <c r="H2542" t="b">
        <v>0</v>
      </c>
      <c r="I2542" t="s">
        <v>9102</v>
      </c>
      <c r="J2542" t="s">
        <v>9103</v>
      </c>
      <c r="K2542" t="s">
        <v>7</v>
      </c>
      <c r="L2542" t="b">
        <v>0</v>
      </c>
      <c r="M2542" t="s">
        <v>13102</v>
      </c>
      <c r="N2542" t="b">
        <v>0</v>
      </c>
      <c r="O2542" t="b">
        <v>0</v>
      </c>
      <c r="P2542" t="b">
        <v>0</v>
      </c>
      <c r="Q2542" t="b">
        <v>1</v>
      </c>
      <c r="R2542" t="s">
        <v>13103</v>
      </c>
      <c r="S2542">
        <v>70</v>
      </c>
      <c r="T2542" t="b">
        <v>0</v>
      </c>
      <c r="V2542" t="s">
        <v>8</v>
      </c>
      <c r="W2542" t="s">
        <v>8</v>
      </c>
      <c r="X2542" s="11">
        <v>82</v>
      </c>
      <c r="Y2542">
        <v>1</v>
      </c>
      <c r="Z2542" s="46" cm="1">
        <f t="array" ref="Z2542">IF(V2542="NA",$AD$2,(INDEX($BL$4:$BL$73,MATCH(V2542&amp;W2542,$BK$4:$BK$73&amp;$BJ$4:$BJ$73,0))))</f>
        <v>-4.0430703315750931E-2</v>
      </c>
      <c r="AA2542" s="46">
        <f t="shared" si="47"/>
        <v>0.95956929668424906</v>
      </c>
      <c r="AB2542" s="46"/>
    </row>
    <row r="2543" spans="1:28" x14ac:dyDescent="0.25">
      <c r="A2543">
        <v>9259</v>
      </c>
      <c r="B2543" s="1">
        <v>45529.582017928202</v>
      </c>
      <c r="C2543" s="1">
        <v>45529</v>
      </c>
      <c r="D2543" t="s">
        <v>9100</v>
      </c>
      <c r="E2543" t="s">
        <v>9101</v>
      </c>
      <c r="F2543" t="s">
        <v>664</v>
      </c>
      <c r="G2543">
        <v>72</v>
      </c>
      <c r="H2543" t="b">
        <v>0</v>
      </c>
      <c r="I2543" t="s">
        <v>9102</v>
      </c>
      <c r="J2543" t="s">
        <v>9103</v>
      </c>
      <c r="K2543" t="s">
        <v>7</v>
      </c>
      <c r="L2543" t="b">
        <v>0</v>
      </c>
      <c r="M2543" t="s">
        <v>13104</v>
      </c>
      <c r="N2543" t="b">
        <v>0</v>
      </c>
      <c r="O2543" t="b">
        <v>0</v>
      </c>
      <c r="P2543" t="b">
        <v>0</v>
      </c>
      <c r="Q2543" t="b">
        <v>1</v>
      </c>
      <c r="R2543" t="s">
        <v>13105</v>
      </c>
      <c r="S2543">
        <v>70</v>
      </c>
      <c r="T2543" t="b">
        <v>0</v>
      </c>
      <c r="V2543" t="s">
        <v>8</v>
      </c>
      <c r="W2543" t="s">
        <v>8</v>
      </c>
      <c r="X2543" s="11">
        <v>72</v>
      </c>
      <c r="Y2543">
        <v>1</v>
      </c>
      <c r="Z2543" s="46" cm="1">
        <f t="array" ref="Z2543">IF(V2543="NA",$AD$2,(INDEX($BL$4:$BL$73,MATCH(V2543&amp;W2543,$BK$4:$BK$73&amp;$BJ$4:$BJ$73,0))))</f>
        <v>-4.0430703315750931E-2</v>
      </c>
      <c r="AA2543" s="46">
        <f t="shared" si="47"/>
        <v>0.95956929668424906</v>
      </c>
      <c r="AB2543" s="46"/>
    </row>
    <row r="2544" spans="1:28" x14ac:dyDescent="0.25">
      <c r="A2544">
        <v>9260</v>
      </c>
      <c r="B2544" s="1">
        <v>45529.581755393498</v>
      </c>
      <c r="C2544" s="1">
        <v>45529</v>
      </c>
      <c r="D2544" t="s">
        <v>9100</v>
      </c>
      <c r="E2544" t="s">
        <v>9101</v>
      </c>
      <c r="F2544" t="s">
        <v>790</v>
      </c>
      <c r="G2544">
        <v>83</v>
      </c>
      <c r="H2544" t="b">
        <v>0</v>
      </c>
      <c r="I2544" t="s">
        <v>9102</v>
      </c>
      <c r="J2544" t="s">
        <v>9103</v>
      </c>
      <c r="K2544" t="s">
        <v>7</v>
      </c>
      <c r="L2544" t="b">
        <v>0</v>
      </c>
      <c r="M2544" t="s">
        <v>13106</v>
      </c>
      <c r="N2544" t="b">
        <v>0</v>
      </c>
      <c r="O2544" t="b">
        <v>0</v>
      </c>
      <c r="P2544" t="b">
        <v>0</v>
      </c>
      <c r="Q2544" t="b">
        <v>1</v>
      </c>
      <c r="R2544" t="s">
        <v>13107</v>
      </c>
      <c r="S2544">
        <v>70</v>
      </c>
      <c r="T2544" t="b">
        <v>0</v>
      </c>
      <c r="V2544" t="s">
        <v>8</v>
      </c>
      <c r="W2544" t="s">
        <v>8</v>
      </c>
      <c r="X2544" s="11">
        <v>87</v>
      </c>
      <c r="Y2544">
        <v>1</v>
      </c>
      <c r="Z2544" s="46" cm="1">
        <f t="array" ref="Z2544">IF(V2544="NA",$AD$2,(INDEX($BL$4:$BL$73,MATCH(V2544&amp;W2544,$BK$4:$BK$73&amp;$BJ$4:$BJ$73,0))))</f>
        <v>-4.0430703315750931E-2</v>
      </c>
      <c r="AA2544" s="46">
        <f t="shared" si="47"/>
        <v>0.95956929668424906</v>
      </c>
      <c r="AB2544" s="46"/>
    </row>
    <row r="2545" spans="1:28" x14ac:dyDescent="0.25">
      <c r="A2545">
        <v>9261</v>
      </c>
      <c r="B2545" s="1">
        <v>45529.581492916703</v>
      </c>
      <c r="C2545" s="1">
        <v>45529</v>
      </c>
      <c r="D2545" t="s">
        <v>9100</v>
      </c>
      <c r="E2545" t="s">
        <v>9101</v>
      </c>
      <c r="F2545" t="s">
        <v>664</v>
      </c>
      <c r="G2545">
        <v>79</v>
      </c>
      <c r="H2545" t="b">
        <v>0</v>
      </c>
      <c r="I2545" t="s">
        <v>9102</v>
      </c>
      <c r="J2545" t="s">
        <v>9103</v>
      </c>
      <c r="K2545" t="s">
        <v>7</v>
      </c>
      <c r="L2545" t="b">
        <v>0</v>
      </c>
      <c r="M2545" t="s">
        <v>13108</v>
      </c>
      <c r="N2545" t="b">
        <v>0</v>
      </c>
      <c r="O2545" t="b">
        <v>0</v>
      </c>
      <c r="P2545" t="b">
        <v>0</v>
      </c>
      <c r="Q2545" t="b">
        <v>1</v>
      </c>
      <c r="R2545" t="s">
        <v>13109</v>
      </c>
      <c r="S2545">
        <v>70</v>
      </c>
      <c r="T2545" t="b">
        <v>0</v>
      </c>
      <c r="V2545" t="s">
        <v>743</v>
      </c>
      <c r="W2545">
        <v>5</v>
      </c>
      <c r="X2545" s="11">
        <v>82</v>
      </c>
      <c r="Y2545">
        <v>1</v>
      </c>
      <c r="Z2545" s="46" cm="1">
        <f t="array" ref="Z2545">IF(V2545="NA",$AD$2,(INDEX($BL$4:$BL$73,MATCH(V2545&amp;W2545,$BK$4:$BK$73&amp;$BJ$4:$BJ$73,0))))</f>
        <v>2.9563914871898098E-3</v>
      </c>
      <c r="AA2545" s="46">
        <f t="shared" si="47"/>
        <v>1.0029563914871897</v>
      </c>
      <c r="AB2545" s="46"/>
    </row>
    <row r="2546" spans="1:28" x14ac:dyDescent="0.25">
      <c r="A2546">
        <v>9262</v>
      </c>
      <c r="B2546" s="1">
        <v>45529.581242835702</v>
      </c>
      <c r="C2546" s="1">
        <v>45529</v>
      </c>
      <c r="D2546" t="s">
        <v>9100</v>
      </c>
      <c r="E2546" t="s">
        <v>9101</v>
      </c>
      <c r="F2546" t="s">
        <v>790</v>
      </c>
      <c r="G2546">
        <v>74</v>
      </c>
      <c r="H2546" t="b">
        <v>0</v>
      </c>
      <c r="I2546" t="s">
        <v>9102</v>
      </c>
      <c r="J2546" t="s">
        <v>9103</v>
      </c>
      <c r="K2546" t="s">
        <v>7</v>
      </c>
      <c r="L2546" t="b">
        <v>0</v>
      </c>
      <c r="M2546" t="s">
        <v>13110</v>
      </c>
      <c r="N2546" t="b">
        <v>0</v>
      </c>
      <c r="O2546" t="b">
        <v>0</v>
      </c>
      <c r="P2546" t="b">
        <v>0</v>
      </c>
      <c r="Q2546" t="b">
        <v>1</v>
      </c>
      <c r="R2546" t="s">
        <v>13111</v>
      </c>
      <c r="S2546">
        <v>70</v>
      </c>
      <c r="T2546" t="b">
        <v>0</v>
      </c>
      <c r="V2546" t="s">
        <v>892</v>
      </c>
      <c r="W2546">
        <v>4</v>
      </c>
      <c r="X2546" s="11">
        <v>77</v>
      </c>
      <c r="Y2546">
        <v>1</v>
      </c>
      <c r="Z2546" s="46" cm="1">
        <f t="array" ref="Z2546">IF(V2546="NA",$AD$2,(INDEX($BL$4:$BL$73,MATCH(V2546&amp;W2546,$BK$4:$BK$73&amp;$BJ$4:$BJ$73,0))))</f>
        <v>1.0498615788681274E-2</v>
      </c>
      <c r="AA2546" s="46">
        <f t="shared" si="47"/>
        <v>1.0104986157886813</v>
      </c>
      <c r="AB2546" s="46"/>
    </row>
    <row r="2547" spans="1:28" x14ac:dyDescent="0.25">
      <c r="A2547">
        <v>9263</v>
      </c>
      <c r="B2547" s="1">
        <v>45529.580908032403</v>
      </c>
      <c r="C2547" s="1">
        <v>45529</v>
      </c>
      <c r="D2547" t="s">
        <v>9100</v>
      </c>
      <c r="E2547" t="s">
        <v>9101</v>
      </c>
      <c r="F2547" t="s">
        <v>664</v>
      </c>
      <c r="G2547">
        <v>71</v>
      </c>
      <c r="H2547" t="b">
        <v>0</v>
      </c>
      <c r="I2547" t="s">
        <v>9102</v>
      </c>
      <c r="J2547" t="s">
        <v>9103</v>
      </c>
      <c r="K2547" t="s">
        <v>7</v>
      </c>
      <c r="L2547" t="b">
        <v>0</v>
      </c>
      <c r="M2547" t="s">
        <v>6594</v>
      </c>
      <c r="N2547" t="b">
        <v>0</v>
      </c>
      <c r="O2547" t="b">
        <v>0</v>
      </c>
      <c r="P2547" t="b">
        <v>0</v>
      </c>
      <c r="Q2547" t="b">
        <v>1</v>
      </c>
      <c r="R2547" t="s">
        <v>2395</v>
      </c>
      <c r="S2547">
        <v>70</v>
      </c>
      <c r="T2547" t="b">
        <v>0</v>
      </c>
      <c r="V2547" t="s">
        <v>888</v>
      </c>
      <c r="W2547">
        <v>5</v>
      </c>
      <c r="X2547" s="11">
        <v>72</v>
      </c>
      <c r="Y2547">
        <v>1</v>
      </c>
      <c r="Z2547" s="46" cm="1">
        <f t="array" ref="Z2547">IF(V2547="NA",$AD$2,(INDEX($BL$4:$BL$73,MATCH(V2547&amp;W2547,$BK$4:$BK$73&amp;$BJ$4:$BJ$73,0))))</f>
        <v>4.1970782120221983E-2</v>
      </c>
      <c r="AA2547" s="46">
        <f t="shared" si="47"/>
        <v>1.041970782120222</v>
      </c>
      <c r="AB2547" s="46"/>
    </row>
    <row r="2548" spans="1:28" x14ac:dyDescent="0.25">
      <c r="A2548">
        <v>9265</v>
      </c>
      <c r="B2548" s="1">
        <v>45529.580410659699</v>
      </c>
      <c r="C2548" s="1">
        <v>45529</v>
      </c>
      <c r="D2548" t="s">
        <v>9100</v>
      </c>
      <c r="E2548" t="s">
        <v>9101</v>
      </c>
      <c r="F2548" t="s">
        <v>790</v>
      </c>
      <c r="G2548">
        <v>79</v>
      </c>
      <c r="H2548" t="b">
        <v>0</v>
      </c>
      <c r="I2548" t="s">
        <v>9102</v>
      </c>
      <c r="J2548" t="s">
        <v>9103</v>
      </c>
      <c r="K2548" t="s">
        <v>7</v>
      </c>
      <c r="L2548" t="b">
        <v>0</v>
      </c>
      <c r="M2548" t="s">
        <v>13112</v>
      </c>
      <c r="N2548" t="b">
        <v>0</v>
      </c>
      <c r="O2548" t="b">
        <v>0</v>
      </c>
      <c r="P2548" t="b">
        <v>0</v>
      </c>
      <c r="Q2548" t="b">
        <v>1</v>
      </c>
      <c r="R2548" t="s">
        <v>13113</v>
      </c>
      <c r="S2548">
        <v>70</v>
      </c>
      <c r="T2548" t="b">
        <v>0</v>
      </c>
      <c r="V2548" t="s">
        <v>8</v>
      </c>
      <c r="W2548" t="s">
        <v>8</v>
      </c>
      <c r="X2548" s="11">
        <v>82</v>
      </c>
      <c r="Y2548">
        <v>1</v>
      </c>
      <c r="Z2548" s="46" cm="1">
        <f t="array" ref="Z2548">IF(V2548="NA",$AD$2,(INDEX($BL$4:$BL$73,MATCH(V2548&amp;W2548,$BK$4:$BK$73&amp;$BJ$4:$BJ$73,0))))</f>
        <v>-4.0430703315750931E-2</v>
      </c>
      <c r="AA2548" s="46">
        <f t="shared" si="47"/>
        <v>0.95956929668424906</v>
      </c>
      <c r="AB2548" s="46"/>
    </row>
    <row r="2549" spans="1:28" x14ac:dyDescent="0.25">
      <c r="A2549">
        <v>9266</v>
      </c>
      <c r="B2549" s="1">
        <v>45529.580156863398</v>
      </c>
      <c r="C2549" s="1">
        <v>45529</v>
      </c>
      <c r="D2549" t="s">
        <v>9100</v>
      </c>
      <c r="E2549" t="s">
        <v>9101</v>
      </c>
      <c r="F2549" t="s">
        <v>664</v>
      </c>
      <c r="G2549">
        <v>79</v>
      </c>
      <c r="H2549" t="b">
        <v>0</v>
      </c>
      <c r="I2549" t="s">
        <v>9102</v>
      </c>
      <c r="J2549" t="s">
        <v>9103</v>
      </c>
      <c r="K2549" t="s">
        <v>7</v>
      </c>
      <c r="L2549" t="b">
        <v>0</v>
      </c>
      <c r="M2549" t="s">
        <v>13114</v>
      </c>
      <c r="N2549" t="b">
        <v>0</v>
      </c>
      <c r="O2549" t="b">
        <v>0</v>
      </c>
      <c r="P2549" t="b">
        <v>0</v>
      </c>
      <c r="Q2549" t="b">
        <v>1</v>
      </c>
      <c r="R2549" t="s">
        <v>13115</v>
      </c>
      <c r="S2549">
        <v>70</v>
      </c>
      <c r="T2549" t="b">
        <v>0</v>
      </c>
      <c r="V2549" t="s">
        <v>8</v>
      </c>
      <c r="W2549" t="s">
        <v>8</v>
      </c>
      <c r="X2549" s="11">
        <v>82</v>
      </c>
      <c r="Y2549">
        <v>1</v>
      </c>
      <c r="Z2549" s="46" cm="1">
        <f t="array" ref="Z2549">IF(V2549="NA",$AD$2,(INDEX($BL$4:$BL$73,MATCH(V2549&amp;W2549,$BK$4:$BK$73&amp;$BJ$4:$BJ$73,0))))</f>
        <v>-4.0430703315750931E-2</v>
      </c>
      <c r="AA2549" s="46">
        <f t="shared" si="47"/>
        <v>0.95956929668424906</v>
      </c>
      <c r="AB2549" s="46"/>
    </row>
    <row r="2550" spans="1:28" x14ac:dyDescent="0.25">
      <c r="A2550">
        <v>9267</v>
      </c>
      <c r="B2550" s="1">
        <v>45529.579892175898</v>
      </c>
      <c r="C2550" s="1">
        <v>45529</v>
      </c>
      <c r="D2550" t="s">
        <v>9100</v>
      </c>
      <c r="E2550" t="s">
        <v>9101</v>
      </c>
      <c r="F2550" t="s">
        <v>664</v>
      </c>
      <c r="G2550">
        <v>75</v>
      </c>
      <c r="H2550" t="b">
        <v>0</v>
      </c>
      <c r="I2550" t="s">
        <v>9102</v>
      </c>
      <c r="J2550" t="s">
        <v>9103</v>
      </c>
      <c r="K2550" t="s">
        <v>7</v>
      </c>
      <c r="L2550" t="b">
        <v>0</v>
      </c>
      <c r="M2550" t="s">
        <v>13116</v>
      </c>
      <c r="N2550" t="b">
        <v>0</v>
      </c>
      <c r="O2550" t="b">
        <v>0</v>
      </c>
      <c r="P2550" t="b">
        <v>0</v>
      </c>
      <c r="Q2550" t="b">
        <v>1</v>
      </c>
      <c r="R2550" t="s">
        <v>13117</v>
      </c>
      <c r="S2550">
        <v>70</v>
      </c>
      <c r="T2550" t="b">
        <v>0</v>
      </c>
      <c r="V2550" t="s">
        <v>886</v>
      </c>
      <c r="W2550">
        <v>4</v>
      </c>
      <c r="X2550" s="11">
        <v>77</v>
      </c>
      <c r="Y2550">
        <v>1</v>
      </c>
      <c r="Z2550" s="46" cm="1">
        <f t="array" ref="Z2550">IF(V2550="NA",$AD$2,(INDEX($BL$4:$BL$73,MATCH(V2550&amp;W2550,$BK$4:$BK$73&amp;$BJ$4:$BJ$73,0))))</f>
        <v>1.0498615788681297E-2</v>
      </c>
      <c r="AA2550" s="46">
        <f t="shared" si="47"/>
        <v>1.0104986157886813</v>
      </c>
      <c r="AB2550" s="46"/>
    </row>
    <row r="2551" spans="1:28" x14ac:dyDescent="0.25">
      <c r="A2551">
        <v>9268</v>
      </c>
      <c r="B2551" s="1">
        <v>45529.579584213003</v>
      </c>
      <c r="C2551" s="1">
        <v>45529</v>
      </c>
      <c r="D2551" t="s">
        <v>9100</v>
      </c>
      <c r="E2551" t="s">
        <v>9101</v>
      </c>
      <c r="F2551" t="s">
        <v>664</v>
      </c>
      <c r="G2551">
        <v>85</v>
      </c>
      <c r="H2551" t="b">
        <v>0</v>
      </c>
      <c r="I2551" t="s">
        <v>9102</v>
      </c>
      <c r="J2551" t="s">
        <v>9103</v>
      </c>
      <c r="K2551" t="s">
        <v>7</v>
      </c>
      <c r="L2551" t="b">
        <v>0</v>
      </c>
      <c r="M2551" t="s">
        <v>13118</v>
      </c>
      <c r="N2551" t="b">
        <v>0</v>
      </c>
      <c r="O2551" t="b">
        <v>0</v>
      </c>
      <c r="P2551" t="b">
        <v>0</v>
      </c>
      <c r="Q2551" t="b">
        <v>1</v>
      </c>
      <c r="R2551" t="s">
        <v>13119</v>
      </c>
      <c r="S2551">
        <v>70</v>
      </c>
      <c r="T2551" t="b">
        <v>0</v>
      </c>
      <c r="V2551" t="s">
        <v>889</v>
      </c>
      <c r="W2551">
        <v>4</v>
      </c>
      <c r="X2551" s="11">
        <v>87</v>
      </c>
      <c r="Y2551">
        <v>1</v>
      </c>
      <c r="Z2551" s="46" cm="1">
        <f t="array" ref="Z2551">IF(V2551="NA",$AD$2,(INDEX($BL$4:$BL$73,MATCH(V2551&amp;W2551,$BK$4:$BK$73&amp;$BJ$4:$BJ$73,0))))</f>
        <v>1.0498615788681227E-2</v>
      </c>
      <c r="AA2551" s="46">
        <f t="shared" si="47"/>
        <v>1.0104986157886813</v>
      </c>
      <c r="AB2551" s="46"/>
    </row>
    <row r="2552" spans="1:28" x14ac:dyDescent="0.25">
      <c r="A2552">
        <v>9270</v>
      </c>
      <c r="B2552" s="1">
        <v>45529.578835034699</v>
      </c>
      <c r="C2552" s="1">
        <v>45529</v>
      </c>
      <c r="D2552" t="s">
        <v>9100</v>
      </c>
      <c r="E2552" t="s">
        <v>9101</v>
      </c>
      <c r="F2552" t="s">
        <v>664</v>
      </c>
      <c r="G2552">
        <v>80</v>
      </c>
      <c r="H2552" t="b">
        <v>0</v>
      </c>
      <c r="I2552" t="s">
        <v>9102</v>
      </c>
      <c r="J2552" t="s">
        <v>9159</v>
      </c>
      <c r="K2552" t="s">
        <v>7</v>
      </c>
      <c r="L2552" t="b">
        <v>0</v>
      </c>
      <c r="M2552" t="s">
        <v>13120</v>
      </c>
      <c r="N2552" t="b">
        <v>0</v>
      </c>
      <c r="O2552" t="b">
        <v>0</v>
      </c>
      <c r="P2552" t="b">
        <v>0</v>
      </c>
      <c r="Q2552" t="b">
        <v>1</v>
      </c>
      <c r="R2552" t="s">
        <v>13121</v>
      </c>
      <c r="S2552">
        <v>70</v>
      </c>
      <c r="T2552" t="b">
        <v>0</v>
      </c>
      <c r="V2552" t="s">
        <v>658</v>
      </c>
      <c r="W2552">
        <v>4</v>
      </c>
      <c r="X2552" s="11">
        <v>82</v>
      </c>
      <c r="Y2552">
        <v>1</v>
      </c>
      <c r="Z2552" s="46" cm="1">
        <f t="array" ref="Z2552">IF(V2552="NA",$AD$2,(INDEX($BL$4:$BL$73,MATCH(V2552&amp;W2552,$BK$4:$BK$73&amp;$BJ$4:$BJ$73,0))))</f>
        <v>1.1678733304575896E-2</v>
      </c>
      <c r="AA2552" s="46">
        <f t="shared" si="47"/>
        <v>1.0116787333045758</v>
      </c>
      <c r="AB2552" s="46"/>
    </row>
    <row r="2553" spans="1:28" x14ac:dyDescent="0.25">
      <c r="A2553">
        <v>9271</v>
      </c>
      <c r="B2553" s="1">
        <v>45529.5785823611</v>
      </c>
      <c r="C2553" s="1">
        <v>45529</v>
      </c>
      <c r="D2553" t="s">
        <v>9100</v>
      </c>
      <c r="E2553" t="s">
        <v>9101</v>
      </c>
      <c r="F2553" t="s">
        <v>664</v>
      </c>
      <c r="G2553">
        <v>75</v>
      </c>
      <c r="H2553" t="b">
        <v>0</v>
      </c>
      <c r="I2553" t="s">
        <v>9102</v>
      </c>
      <c r="J2553" t="s">
        <v>9159</v>
      </c>
      <c r="K2553" t="s">
        <v>7</v>
      </c>
      <c r="L2553" t="b">
        <v>0</v>
      </c>
      <c r="M2553" t="s">
        <v>13122</v>
      </c>
      <c r="N2553" t="b">
        <v>0</v>
      </c>
      <c r="O2553" t="b">
        <v>0</v>
      </c>
      <c r="P2553" t="b">
        <v>0</v>
      </c>
      <c r="Q2553" t="b">
        <v>1</v>
      </c>
      <c r="R2553" t="s">
        <v>13123</v>
      </c>
      <c r="S2553">
        <v>70</v>
      </c>
      <c r="T2553" t="b">
        <v>0</v>
      </c>
      <c r="V2553" t="s">
        <v>8</v>
      </c>
      <c r="W2553" t="s">
        <v>8</v>
      </c>
      <c r="X2553" s="11">
        <v>77</v>
      </c>
      <c r="Y2553">
        <v>1</v>
      </c>
      <c r="Z2553" s="46" cm="1">
        <f t="array" ref="Z2553">IF(V2553="NA",$AD$2,(INDEX($BL$4:$BL$73,MATCH(V2553&amp;W2553,$BK$4:$BK$73&amp;$BJ$4:$BJ$73,0))))</f>
        <v>-4.0430703315750931E-2</v>
      </c>
      <c r="AA2553" s="46">
        <f t="shared" si="47"/>
        <v>0.95956929668424906</v>
      </c>
      <c r="AB2553" s="46"/>
    </row>
    <row r="2554" spans="1:28" x14ac:dyDescent="0.25">
      <c r="A2554">
        <v>9272</v>
      </c>
      <c r="B2554" s="1">
        <v>45529.578303275499</v>
      </c>
      <c r="C2554" s="1">
        <v>45529</v>
      </c>
      <c r="D2554" t="s">
        <v>9100</v>
      </c>
      <c r="E2554" t="s">
        <v>9101</v>
      </c>
      <c r="F2554" t="s">
        <v>790</v>
      </c>
      <c r="G2554">
        <v>72</v>
      </c>
      <c r="H2554" t="b">
        <v>0</v>
      </c>
      <c r="I2554" t="s">
        <v>9102</v>
      </c>
      <c r="J2554" t="s">
        <v>9159</v>
      </c>
      <c r="K2554" t="s">
        <v>7</v>
      </c>
      <c r="L2554" t="b">
        <v>0</v>
      </c>
      <c r="M2554" t="s">
        <v>13124</v>
      </c>
      <c r="N2554" t="b">
        <v>0</v>
      </c>
      <c r="O2554" t="b">
        <v>0</v>
      </c>
      <c r="P2554" t="b">
        <v>0</v>
      </c>
      <c r="Q2554" t="b">
        <v>1</v>
      </c>
      <c r="R2554" t="s">
        <v>13125</v>
      </c>
      <c r="S2554">
        <v>70</v>
      </c>
      <c r="T2554" t="b">
        <v>0</v>
      </c>
      <c r="V2554" t="s">
        <v>8</v>
      </c>
      <c r="W2554" t="s">
        <v>8</v>
      </c>
      <c r="X2554" s="11">
        <v>72</v>
      </c>
      <c r="Y2554">
        <v>1</v>
      </c>
      <c r="Z2554" s="46" cm="1">
        <f t="array" ref="Z2554">IF(V2554="NA",$AD$2,(INDEX($BL$4:$BL$73,MATCH(V2554&amp;W2554,$BK$4:$BK$73&amp;$BJ$4:$BJ$73,0))))</f>
        <v>-4.0430703315750931E-2</v>
      </c>
      <c r="AA2554" s="46">
        <f t="shared" si="47"/>
        <v>0.95956929668424906</v>
      </c>
      <c r="AB2554" s="46"/>
    </row>
    <row r="2555" spans="1:28" x14ac:dyDescent="0.25">
      <c r="A2555">
        <v>9290</v>
      </c>
      <c r="B2555" s="1">
        <v>45529.574413842602</v>
      </c>
      <c r="C2555" s="1">
        <v>45529</v>
      </c>
      <c r="D2555" t="s">
        <v>9100</v>
      </c>
      <c r="E2555" t="s">
        <v>9101</v>
      </c>
      <c r="F2555" t="s">
        <v>664</v>
      </c>
      <c r="G2555">
        <v>77</v>
      </c>
      <c r="H2555" t="b">
        <v>0</v>
      </c>
      <c r="I2555" t="s">
        <v>9102</v>
      </c>
      <c r="J2555" t="s">
        <v>9159</v>
      </c>
      <c r="K2555" t="s">
        <v>7</v>
      </c>
      <c r="L2555" t="b">
        <v>0</v>
      </c>
      <c r="M2555" t="s">
        <v>13126</v>
      </c>
      <c r="N2555" t="b">
        <v>0</v>
      </c>
      <c r="O2555" t="b">
        <v>0</v>
      </c>
      <c r="P2555" t="b">
        <v>0</v>
      </c>
      <c r="Q2555" t="b">
        <v>1</v>
      </c>
      <c r="R2555" t="s">
        <v>13127</v>
      </c>
      <c r="S2555">
        <v>70</v>
      </c>
      <c r="T2555" t="b">
        <v>0</v>
      </c>
      <c r="V2555" t="s">
        <v>886</v>
      </c>
      <c r="W2555">
        <v>4</v>
      </c>
      <c r="X2555" s="11">
        <v>77</v>
      </c>
      <c r="Y2555">
        <v>1</v>
      </c>
      <c r="Z2555" s="46" cm="1">
        <f t="array" ref="Z2555">IF(V2555="NA",$AD$2,(INDEX($BL$4:$BL$73,MATCH(V2555&amp;W2555,$BK$4:$BK$73&amp;$BJ$4:$BJ$73,0))))</f>
        <v>1.0498615788681297E-2</v>
      </c>
      <c r="AA2555" s="46">
        <f t="shared" si="47"/>
        <v>1.0104986157886813</v>
      </c>
      <c r="AB2555" s="46"/>
    </row>
    <row r="2556" spans="1:28" x14ac:dyDescent="0.25">
      <c r="A2556">
        <v>9291</v>
      </c>
      <c r="B2556" s="1">
        <v>45529.574176469898</v>
      </c>
      <c r="C2556" s="1">
        <v>45529</v>
      </c>
      <c r="D2556" t="s">
        <v>9100</v>
      </c>
      <c r="E2556" t="s">
        <v>9101</v>
      </c>
      <c r="F2556" t="s">
        <v>790</v>
      </c>
      <c r="G2556">
        <v>78</v>
      </c>
      <c r="H2556" t="b">
        <v>0</v>
      </c>
      <c r="I2556" t="s">
        <v>9102</v>
      </c>
      <c r="J2556" t="s">
        <v>9159</v>
      </c>
      <c r="K2556" t="s">
        <v>7</v>
      </c>
      <c r="L2556" t="b">
        <v>0</v>
      </c>
      <c r="M2556" t="s">
        <v>13128</v>
      </c>
      <c r="N2556" t="b">
        <v>0</v>
      </c>
      <c r="O2556" t="b">
        <v>0</v>
      </c>
      <c r="P2556" t="b">
        <v>0</v>
      </c>
      <c r="Q2556" t="b">
        <v>1</v>
      </c>
      <c r="R2556" t="s">
        <v>1131</v>
      </c>
      <c r="S2556">
        <v>70</v>
      </c>
      <c r="T2556" t="b">
        <v>0</v>
      </c>
      <c r="V2556" t="s">
        <v>886</v>
      </c>
      <c r="W2556">
        <v>4</v>
      </c>
      <c r="X2556" s="11">
        <v>82</v>
      </c>
      <c r="Y2556">
        <v>1</v>
      </c>
      <c r="Z2556" s="46" cm="1">
        <f t="array" ref="Z2556">IF(V2556="NA",$AD$2,(INDEX($BL$4:$BL$73,MATCH(V2556&amp;W2556,$BK$4:$BK$73&amp;$BJ$4:$BJ$73,0))))</f>
        <v>1.0498615788681297E-2</v>
      </c>
      <c r="AA2556" s="46">
        <f t="shared" si="47"/>
        <v>1.0104986157886813</v>
      </c>
      <c r="AB2556" s="46"/>
    </row>
    <row r="2557" spans="1:28" x14ac:dyDescent="0.25">
      <c r="A2557">
        <v>9292</v>
      </c>
      <c r="B2557" s="1">
        <v>45529.573913703702</v>
      </c>
      <c r="C2557" s="1">
        <v>45529</v>
      </c>
      <c r="D2557" t="s">
        <v>9100</v>
      </c>
      <c r="E2557" t="s">
        <v>9101</v>
      </c>
      <c r="F2557" t="s">
        <v>664</v>
      </c>
      <c r="G2557">
        <v>77</v>
      </c>
      <c r="H2557" t="b">
        <v>0</v>
      </c>
      <c r="I2557" t="s">
        <v>9102</v>
      </c>
      <c r="J2557" t="s">
        <v>9159</v>
      </c>
      <c r="K2557" t="s">
        <v>7</v>
      </c>
      <c r="L2557" t="b">
        <v>0</v>
      </c>
      <c r="M2557" t="s">
        <v>13129</v>
      </c>
      <c r="N2557" t="b">
        <v>0</v>
      </c>
      <c r="O2557" t="b">
        <v>0</v>
      </c>
      <c r="P2557" t="b">
        <v>0</v>
      </c>
      <c r="Q2557" t="b">
        <v>1</v>
      </c>
      <c r="R2557" t="s">
        <v>13130</v>
      </c>
      <c r="S2557">
        <v>70</v>
      </c>
      <c r="T2557" t="b">
        <v>0</v>
      </c>
      <c r="V2557" t="s">
        <v>889</v>
      </c>
      <c r="W2557">
        <v>5</v>
      </c>
      <c r="X2557" s="11">
        <v>77</v>
      </c>
      <c r="Y2557">
        <v>1</v>
      </c>
      <c r="Z2557" s="46" cm="1">
        <f t="array" ref="Z2557">IF(V2557="NA",$AD$2,(INDEX($BL$4:$BL$73,MATCH(V2557&amp;W2557,$BK$4:$BK$73&amp;$BJ$4:$BJ$73,0))))</f>
        <v>4.1970782120221983E-2</v>
      </c>
      <c r="AA2557" s="46">
        <f t="shared" si="47"/>
        <v>1.041970782120222</v>
      </c>
      <c r="AB2557" s="46"/>
    </row>
    <row r="2558" spans="1:28" x14ac:dyDescent="0.25">
      <c r="A2558">
        <v>9293</v>
      </c>
      <c r="B2558" s="1">
        <v>45529.573687488402</v>
      </c>
      <c r="C2558" s="1">
        <v>45529</v>
      </c>
      <c r="D2558" t="s">
        <v>9100</v>
      </c>
      <c r="E2558" t="s">
        <v>9101</v>
      </c>
      <c r="F2558" t="s">
        <v>664</v>
      </c>
      <c r="G2558">
        <v>81</v>
      </c>
      <c r="H2558" t="b">
        <v>0</v>
      </c>
      <c r="I2558" t="s">
        <v>9102</v>
      </c>
      <c r="J2558" t="s">
        <v>9159</v>
      </c>
      <c r="K2558" t="s">
        <v>7</v>
      </c>
      <c r="L2558" t="b">
        <v>0</v>
      </c>
      <c r="M2558" t="s">
        <v>13131</v>
      </c>
      <c r="N2558" t="b">
        <v>0</v>
      </c>
      <c r="O2558" t="b">
        <v>0</v>
      </c>
      <c r="P2558" t="b">
        <v>0</v>
      </c>
      <c r="Q2558" t="b">
        <v>1</v>
      </c>
      <c r="R2558" t="s">
        <v>13132</v>
      </c>
      <c r="S2558">
        <v>70</v>
      </c>
      <c r="T2558" t="b">
        <v>0</v>
      </c>
      <c r="V2558" t="s">
        <v>741</v>
      </c>
      <c r="W2558">
        <v>5</v>
      </c>
      <c r="X2558" s="11">
        <v>82</v>
      </c>
      <c r="Y2558">
        <v>1</v>
      </c>
      <c r="Z2558" s="46" cm="1">
        <f t="array" ref="Z2558">IF(V2558="NA",$AD$2,(INDEX($BL$4:$BL$73,MATCH(V2558&amp;W2558,$BK$4:$BK$73&amp;$BJ$4:$BJ$73,0))))</f>
        <v>2.9563914871896368E-3</v>
      </c>
      <c r="AA2558" s="46">
        <f t="shared" si="47"/>
        <v>1.0029563914871897</v>
      </c>
      <c r="AB2558" s="46"/>
    </row>
    <row r="2559" spans="1:28" x14ac:dyDescent="0.25">
      <c r="A2559">
        <v>9295</v>
      </c>
      <c r="B2559" s="1">
        <v>45529.5732314005</v>
      </c>
      <c r="C2559" s="1">
        <v>45529</v>
      </c>
      <c r="D2559" t="s">
        <v>9100</v>
      </c>
      <c r="E2559" t="s">
        <v>9101</v>
      </c>
      <c r="F2559" t="s">
        <v>664</v>
      </c>
      <c r="G2559">
        <v>76</v>
      </c>
      <c r="H2559" t="b">
        <v>0</v>
      </c>
      <c r="I2559" t="s">
        <v>9102</v>
      </c>
      <c r="J2559" t="s">
        <v>9159</v>
      </c>
      <c r="K2559" t="s">
        <v>7</v>
      </c>
      <c r="L2559" t="b">
        <v>0</v>
      </c>
      <c r="M2559" t="s">
        <v>13133</v>
      </c>
      <c r="N2559" t="b">
        <v>0</v>
      </c>
      <c r="O2559" t="b">
        <v>0</v>
      </c>
      <c r="P2559" t="b">
        <v>0</v>
      </c>
      <c r="Q2559" t="b">
        <v>1</v>
      </c>
      <c r="R2559" t="s">
        <v>13134</v>
      </c>
      <c r="S2559">
        <v>70</v>
      </c>
      <c r="T2559" t="b">
        <v>0</v>
      </c>
      <c r="V2559" t="s">
        <v>892</v>
      </c>
      <c r="W2559">
        <v>4</v>
      </c>
      <c r="X2559" s="11">
        <v>77</v>
      </c>
      <c r="Y2559">
        <v>1</v>
      </c>
      <c r="Z2559" s="46" cm="1">
        <f t="array" ref="Z2559">IF(V2559="NA",$AD$2,(INDEX($BL$4:$BL$73,MATCH(V2559&amp;W2559,$BK$4:$BK$73&amp;$BJ$4:$BJ$73,0))))</f>
        <v>1.0498615788681274E-2</v>
      </c>
      <c r="AA2559" s="46">
        <f t="shared" si="47"/>
        <v>1.0104986157886813</v>
      </c>
      <c r="AB2559" s="46"/>
    </row>
    <row r="2560" spans="1:28" x14ac:dyDescent="0.25">
      <c r="A2560">
        <v>9296</v>
      </c>
      <c r="B2560" s="1">
        <v>45529.572996898103</v>
      </c>
      <c r="C2560" s="1">
        <v>45529</v>
      </c>
      <c r="D2560" t="s">
        <v>9100</v>
      </c>
      <c r="E2560" t="s">
        <v>9101</v>
      </c>
      <c r="F2560" t="s">
        <v>790</v>
      </c>
      <c r="G2560">
        <v>71</v>
      </c>
      <c r="H2560" t="b">
        <v>0</v>
      </c>
      <c r="I2560" t="s">
        <v>9102</v>
      </c>
      <c r="J2560" t="s">
        <v>9159</v>
      </c>
      <c r="K2560" t="s">
        <v>7</v>
      </c>
      <c r="L2560" t="b">
        <v>0</v>
      </c>
      <c r="M2560" t="s">
        <v>13135</v>
      </c>
      <c r="N2560" t="b">
        <v>0</v>
      </c>
      <c r="O2560" t="b">
        <v>0</v>
      </c>
      <c r="P2560" t="b">
        <v>0</v>
      </c>
      <c r="Q2560" t="b">
        <v>1</v>
      </c>
      <c r="R2560" t="s">
        <v>13136</v>
      </c>
      <c r="S2560">
        <v>70</v>
      </c>
      <c r="T2560" t="b">
        <v>0</v>
      </c>
      <c r="V2560" t="s">
        <v>741</v>
      </c>
      <c r="W2560">
        <v>4</v>
      </c>
      <c r="X2560" s="11">
        <v>72</v>
      </c>
      <c r="Y2560">
        <v>1</v>
      </c>
      <c r="Z2560" s="46" cm="1">
        <f t="array" ref="Z2560">IF(V2560="NA",$AD$2,(INDEX($BL$4:$BL$73,MATCH(V2560&amp;W2560,$BK$4:$BK$73&amp;$BJ$4:$BJ$73,0))))</f>
        <v>1.1678733304575806E-2</v>
      </c>
      <c r="AA2560" s="46">
        <f t="shared" si="47"/>
        <v>1.0116787333045758</v>
      </c>
      <c r="AB2560" s="46"/>
    </row>
    <row r="2561" spans="1:28" x14ac:dyDescent="0.25">
      <c r="A2561">
        <v>9297</v>
      </c>
      <c r="B2561" s="1">
        <v>45529.572745543999</v>
      </c>
      <c r="C2561" s="1">
        <v>45529</v>
      </c>
      <c r="D2561" t="s">
        <v>9100</v>
      </c>
      <c r="E2561" t="s">
        <v>9101</v>
      </c>
      <c r="F2561" t="s">
        <v>664</v>
      </c>
      <c r="G2561">
        <v>79</v>
      </c>
      <c r="H2561" t="b">
        <v>0</v>
      </c>
      <c r="I2561" t="s">
        <v>9102</v>
      </c>
      <c r="J2561" t="s">
        <v>9159</v>
      </c>
      <c r="K2561" t="s">
        <v>7</v>
      </c>
      <c r="L2561" t="b">
        <v>0</v>
      </c>
      <c r="M2561" t="s">
        <v>13137</v>
      </c>
      <c r="N2561" t="b">
        <v>0</v>
      </c>
      <c r="O2561" t="b">
        <v>0</v>
      </c>
      <c r="P2561" t="b">
        <v>0</v>
      </c>
      <c r="Q2561" t="b">
        <v>1</v>
      </c>
      <c r="R2561" t="s">
        <v>13138</v>
      </c>
      <c r="S2561">
        <v>70</v>
      </c>
      <c r="T2561" t="b">
        <v>0</v>
      </c>
      <c r="V2561" t="s">
        <v>8</v>
      </c>
      <c r="W2561" t="s">
        <v>8</v>
      </c>
      <c r="X2561" s="11">
        <v>82</v>
      </c>
      <c r="Y2561">
        <v>1</v>
      </c>
      <c r="Z2561" s="46" cm="1">
        <f t="array" ref="Z2561">IF(V2561="NA",$AD$2,(INDEX($BL$4:$BL$73,MATCH(V2561&amp;W2561,$BK$4:$BK$73&amp;$BJ$4:$BJ$73,0))))</f>
        <v>-4.0430703315750931E-2</v>
      </c>
      <c r="AA2561" s="46">
        <f t="shared" si="47"/>
        <v>0.95956929668424906</v>
      </c>
      <c r="AB2561" s="46"/>
    </row>
    <row r="2562" spans="1:28" x14ac:dyDescent="0.25">
      <c r="A2562">
        <v>9298</v>
      </c>
      <c r="B2562" s="1">
        <v>45529.572571169003</v>
      </c>
      <c r="C2562" s="1">
        <v>45529</v>
      </c>
      <c r="D2562" t="s">
        <v>9100</v>
      </c>
      <c r="E2562" t="s">
        <v>9101</v>
      </c>
      <c r="F2562" t="s">
        <v>790</v>
      </c>
      <c r="G2562">
        <v>73</v>
      </c>
      <c r="H2562" t="b">
        <v>0</v>
      </c>
      <c r="I2562" t="s">
        <v>9102</v>
      </c>
      <c r="J2562" t="s">
        <v>9159</v>
      </c>
      <c r="K2562" t="s">
        <v>7</v>
      </c>
      <c r="L2562" t="b">
        <v>0</v>
      </c>
      <c r="M2562" t="s">
        <v>13139</v>
      </c>
      <c r="N2562" t="b">
        <v>0</v>
      </c>
      <c r="O2562" t="b">
        <v>0</v>
      </c>
      <c r="P2562" t="b">
        <v>0</v>
      </c>
      <c r="Q2562" t="b">
        <v>1</v>
      </c>
      <c r="R2562" t="s">
        <v>13140</v>
      </c>
      <c r="S2562">
        <v>70</v>
      </c>
      <c r="T2562" t="b">
        <v>0</v>
      </c>
      <c r="V2562" t="s">
        <v>8</v>
      </c>
      <c r="W2562" t="s">
        <v>8</v>
      </c>
      <c r="X2562" s="11">
        <v>77</v>
      </c>
      <c r="Y2562">
        <v>1</v>
      </c>
      <c r="Z2562" s="46" cm="1">
        <f t="array" ref="Z2562">IF(V2562="NA",$AD$2,(INDEX($BL$4:$BL$73,MATCH(V2562&amp;W2562,$BK$4:$BK$73&amp;$BJ$4:$BJ$73,0))))</f>
        <v>-4.0430703315750931E-2</v>
      </c>
      <c r="AA2562" s="46">
        <f t="shared" si="47"/>
        <v>0.95956929668424906</v>
      </c>
      <c r="AB2562" s="46"/>
    </row>
    <row r="2563" spans="1:28" x14ac:dyDescent="0.25">
      <c r="A2563">
        <v>9304</v>
      </c>
      <c r="B2563" s="1">
        <v>45529.570941203703</v>
      </c>
      <c r="C2563" s="1">
        <v>45529</v>
      </c>
      <c r="D2563" t="s">
        <v>9100</v>
      </c>
      <c r="E2563" t="s">
        <v>9101</v>
      </c>
      <c r="F2563" t="s">
        <v>790</v>
      </c>
      <c r="G2563">
        <v>70</v>
      </c>
      <c r="H2563" t="b">
        <v>0</v>
      </c>
      <c r="I2563" t="s">
        <v>9102</v>
      </c>
      <c r="J2563" t="s">
        <v>9159</v>
      </c>
      <c r="K2563" t="s">
        <v>7</v>
      </c>
      <c r="L2563" t="b">
        <v>0</v>
      </c>
      <c r="M2563" t="s">
        <v>6593</v>
      </c>
      <c r="N2563" t="b">
        <v>0</v>
      </c>
      <c r="O2563" t="b">
        <v>0</v>
      </c>
      <c r="P2563" t="b">
        <v>0</v>
      </c>
      <c r="Q2563" t="b">
        <v>1</v>
      </c>
      <c r="R2563" t="s">
        <v>2389</v>
      </c>
      <c r="S2563">
        <v>70</v>
      </c>
      <c r="T2563" t="b">
        <v>0</v>
      </c>
      <c r="V2563" t="s">
        <v>889</v>
      </c>
      <c r="W2563">
        <v>4</v>
      </c>
      <c r="X2563" s="11">
        <v>72</v>
      </c>
      <c r="Y2563">
        <v>1</v>
      </c>
      <c r="Z2563" s="46" cm="1">
        <f t="array" ref="Z2563">IF(V2563="NA",$AD$2,(INDEX($BL$4:$BL$73,MATCH(V2563&amp;W2563,$BK$4:$BK$73&amp;$BJ$4:$BJ$73,0))))</f>
        <v>1.0498615788681227E-2</v>
      </c>
      <c r="AA2563" s="46">
        <f t="shared" si="47"/>
        <v>1.0104986157886813</v>
      </c>
      <c r="AB2563" s="46"/>
    </row>
    <row r="2564" spans="1:28" x14ac:dyDescent="0.25">
      <c r="A2564">
        <v>9306</v>
      </c>
      <c r="B2564" s="1">
        <v>45529.570325891204</v>
      </c>
      <c r="C2564" s="1">
        <v>45529</v>
      </c>
      <c r="D2564" t="s">
        <v>9100</v>
      </c>
      <c r="E2564" t="s">
        <v>9101</v>
      </c>
      <c r="F2564" t="s">
        <v>790</v>
      </c>
      <c r="G2564">
        <v>94</v>
      </c>
      <c r="H2564" t="b">
        <v>0</v>
      </c>
      <c r="I2564" t="s">
        <v>9102</v>
      </c>
      <c r="J2564" t="s">
        <v>9159</v>
      </c>
      <c r="K2564" t="s">
        <v>7</v>
      </c>
      <c r="L2564" t="b">
        <v>0</v>
      </c>
      <c r="M2564" t="s">
        <v>13141</v>
      </c>
      <c r="N2564" t="b">
        <v>0</v>
      </c>
      <c r="O2564" t="b">
        <v>0</v>
      </c>
      <c r="P2564" t="b">
        <v>0</v>
      </c>
      <c r="Q2564" t="b">
        <v>1</v>
      </c>
      <c r="R2564" t="s">
        <v>13142</v>
      </c>
      <c r="S2564">
        <v>70</v>
      </c>
      <c r="T2564" t="b">
        <v>0</v>
      </c>
      <c r="V2564" t="s">
        <v>889</v>
      </c>
      <c r="W2564">
        <v>4</v>
      </c>
      <c r="X2564" s="11">
        <v>99</v>
      </c>
      <c r="Y2564">
        <v>1</v>
      </c>
      <c r="Z2564" s="46" cm="1">
        <f t="array" ref="Z2564">IF(V2564="NA",$AD$2,(INDEX($BL$4:$BL$73,MATCH(V2564&amp;W2564,$BK$4:$BK$73&amp;$BJ$4:$BJ$73,0))))</f>
        <v>1.0498615788681227E-2</v>
      </c>
      <c r="AA2564" s="46">
        <f t="shared" ref="AA2564:AA2627" si="48">Y2564+Z2564</f>
        <v>1.0104986157886813</v>
      </c>
      <c r="AB2564" s="46"/>
    </row>
    <row r="2565" spans="1:28" x14ac:dyDescent="0.25">
      <c r="A2565">
        <v>9307</v>
      </c>
      <c r="B2565" s="1">
        <v>45529.570076701399</v>
      </c>
      <c r="C2565" s="1">
        <v>45529</v>
      </c>
      <c r="D2565" t="s">
        <v>9100</v>
      </c>
      <c r="E2565" t="s">
        <v>9101</v>
      </c>
      <c r="F2565" t="s">
        <v>790</v>
      </c>
      <c r="G2565">
        <v>85</v>
      </c>
      <c r="H2565" t="b">
        <v>0</v>
      </c>
      <c r="I2565" t="s">
        <v>9102</v>
      </c>
      <c r="J2565" t="s">
        <v>9159</v>
      </c>
      <c r="K2565" t="s">
        <v>7</v>
      </c>
      <c r="L2565" t="b">
        <v>0</v>
      </c>
      <c r="M2565" t="s">
        <v>13143</v>
      </c>
      <c r="N2565" t="b">
        <v>0</v>
      </c>
      <c r="O2565" t="b">
        <v>0</v>
      </c>
      <c r="P2565" t="b">
        <v>0</v>
      </c>
      <c r="Q2565" t="b">
        <v>1</v>
      </c>
      <c r="R2565" t="s">
        <v>13144</v>
      </c>
      <c r="S2565">
        <v>70</v>
      </c>
      <c r="T2565" t="b">
        <v>0</v>
      </c>
      <c r="V2565" t="s">
        <v>8</v>
      </c>
      <c r="W2565" t="s">
        <v>8</v>
      </c>
      <c r="X2565" s="11">
        <v>87</v>
      </c>
      <c r="Y2565">
        <v>1</v>
      </c>
      <c r="Z2565" s="46" cm="1">
        <f t="array" ref="Z2565">IF(V2565="NA",$AD$2,(INDEX($BL$4:$BL$73,MATCH(V2565&amp;W2565,$BK$4:$BK$73&amp;$BJ$4:$BJ$73,0))))</f>
        <v>-4.0430703315750931E-2</v>
      </c>
      <c r="AA2565" s="46">
        <f t="shared" si="48"/>
        <v>0.95956929668424906</v>
      </c>
      <c r="AB2565" s="46"/>
    </row>
    <row r="2566" spans="1:28" x14ac:dyDescent="0.25">
      <c r="A2566">
        <v>9308</v>
      </c>
      <c r="B2566" s="1">
        <v>45529.569844548598</v>
      </c>
      <c r="C2566" s="1">
        <v>45529</v>
      </c>
      <c r="D2566" t="s">
        <v>9100</v>
      </c>
      <c r="E2566" t="s">
        <v>9101</v>
      </c>
      <c r="F2566" t="s">
        <v>664</v>
      </c>
      <c r="G2566">
        <v>78</v>
      </c>
      <c r="H2566" t="b">
        <v>0</v>
      </c>
      <c r="I2566" t="s">
        <v>9102</v>
      </c>
      <c r="J2566" t="s">
        <v>9159</v>
      </c>
      <c r="K2566" t="s">
        <v>7</v>
      </c>
      <c r="L2566" t="b">
        <v>0</v>
      </c>
      <c r="M2566" t="s">
        <v>13145</v>
      </c>
      <c r="N2566" t="b">
        <v>0</v>
      </c>
      <c r="O2566" t="b">
        <v>0</v>
      </c>
      <c r="P2566" t="b">
        <v>0</v>
      </c>
      <c r="Q2566" t="b">
        <v>1</v>
      </c>
      <c r="R2566" t="s">
        <v>13146</v>
      </c>
      <c r="S2566">
        <v>70</v>
      </c>
      <c r="T2566" t="b">
        <v>0</v>
      </c>
      <c r="V2566" t="s">
        <v>889</v>
      </c>
      <c r="W2566">
        <v>5</v>
      </c>
      <c r="X2566" s="11">
        <v>82</v>
      </c>
      <c r="Y2566">
        <v>1</v>
      </c>
      <c r="Z2566" s="46" cm="1">
        <f t="array" ref="Z2566">IF(V2566="NA",$AD$2,(INDEX($BL$4:$BL$73,MATCH(V2566&amp;W2566,$BK$4:$BK$73&amp;$BJ$4:$BJ$73,0))))</f>
        <v>4.1970782120221983E-2</v>
      </c>
      <c r="AA2566" s="46">
        <f t="shared" si="48"/>
        <v>1.041970782120222</v>
      </c>
      <c r="AB2566" s="46"/>
    </row>
    <row r="2567" spans="1:28" x14ac:dyDescent="0.25">
      <c r="A2567">
        <v>9309</v>
      </c>
      <c r="B2567" s="1">
        <v>45529.569623460702</v>
      </c>
      <c r="C2567" s="1">
        <v>45529</v>
      </c>
      <c r="D2567" t="s">
        <v>9100</v>
      </c>
      <c r="E2567" t="s">
        <v>9101</v>
      </c>
      <c r="F2567" t="s">
        <v>790</v>
      </c>
      <c r="G2567">
        <v>80</v>
      </c>
      <c r="H2567" t="b">
        <v>0</v>
      </c>
      <c r="I2567" t="s">
        <v>9102</v>
      </c>
      <c r="J2567" t="s">
        <v>9159</v>
      </c>
      <c r="K2567" t="s">
        <v>7</v>
      </c>
      <c r="L2567" t="b">
        <v>0</v>
      </c>
      <c r="M2567" t="s">
        <v>13147</v>
      </c>
      <c r="N2567" t="b">
        <v>0</v>
      </c>
      <c r="O2567" t="b">
        <v>0</v>
      </c>
      <c r="P2567" t="b">
        <v>0</v>
      </c>
      <c r="Q2567" t="b">
        <v>1</v>
      </c>
      <c r="R2567" t="s">
        <v>13148</v>
      </c>
      <c r="S2567">
        <v>70</v>
      </c>
      <c r="T2567" t="b">
        <v>0</v>
      </c>
      <c r="V2567" t="s">
        <v>8</v>
      </c>
      <c r="W2567" t="s">
        <v>8</v>
      </c>
      <c r="X2567" s="11">
        <v>82</v>
      </c>
      <c r="Y2567">
        <v>1</v>
      </c>
      <c r="Z2567" s="46" cm="1">
        <f t="array" ref="Z2567">IF(V2567="NA",$AD$2,(INDEX($BL$4:$BL$73,MATCH(V2567&amp;W2567,$BK$4:$BK$73&amp;$BJ$4:$BJ$73,0))))</f>
        <v>-4.0430703315750931E-2</v>
      </c>
      <c r="AA2567" s="46">
        <f t="shared" si="48"/>
        <v>0.95956929668424906</v>
      </c>
      <c r="AB2567" s="46"/>
    </row>
    <row r="2568" spans="1:28" x14ac:dyDescent="0.25">
      <c r="A2568">
        <v>9310</v>
      </c>
      <c r="B2568" s="1">
        <v>45529.5693753819</v>
      </c>
      <c r="C2568" s="1">
        <v>45529</v>
      </c>
      <c r="D2568" t="s">
        <v>9100</v>
      </c>
      <c r="E2568" t="s">
        <v>9101</v>
      </c>
      <c r="F2568" t="s">
        <v>664</v>
      </c>
      <c r="G2568">
        <v>80</v>
      </c>
      <c r="H2568" t="b">
        <v>0</v>
      </c>
      <c r="I2568" t="s">
        <v>9102</v>
      </c>
      <c r="J2568" t="s">
        <v>9159</v>
      </c>
      <c r="K2568" t="s">
        <v>7</v>
      </c>
      <c r="L2568" t="b">
        <v>0</v>
      </c>
      <c r="M2568" t="s">
        <v>13149</v>
      </c>
      <c r="N2568" t="b">
        <v>0</v>
      </c>
      <c r="O2568" t="b">
        <v>0</v>
      </c>
      <c r="P2568" t="b">
        <v>0</v>
      </c>
      <c r="Q2568" t="b">
        <v>1</v>
      </c>
      <c r="R2568" t="s">
        <v>13150</v>
      </c>
      <c r="S2568">
        <v>70</v>
      </c>
      <c r="T2568" t="b">
        <v>0</v>
      </c>
      <c r="V2568" t="s">
        <v>886</v>
      </c>
      <c r="W2568">
        <v>4</v>
      </c>
      <c r="X2568" s="11">
        <v>82</v>
      </c>
      <c r="Y2568">
        <v>1</v>
      </c>
      <c r="Z2568" s="46" cm="1">
        <f t="array" ref="Z2568">IF(V2568="NA",$AD$2,(INDEX($BL$4:$BL$73,MATCH(V2568&amp;W2568,$BK$4:$BK$73&amp;$BJ$4:$BJ$73,0))))</f>
        <v>1.0498615788681297E-2</v>
      </c>
      <c r="AA2568" s="46">
        <f t="shared" si="48"/>
        <v>1.0104986157886813</v>
      </c>
      <c r="AB2568" s="46"/>
    </row>
    <row r="2569" spans="1:28" x14ac:dyDescent="0.25">
      <c r="A2569">
        <v>9311</v>
      </c>
      <c r="B2569" s="1">
        <v>45529.569095057901</v>
      </c>
      <c r="C2569" s="1">
        <v>45529</v>
      </c>
      <c r="D2569" t="s">
        <v>9100</v>
      </c>
      <c r="E2569" t="s">
        <v>9101</v>
      </c>
      <c r="F2569" t="s">
        <v>664</v>
      </c>
      <c r="G2569">
        <v>76</v>
      </c>
      <c r="H2569" t="b">
        <v>0</v>
      </c>
      <c r="I2569" t="s">
        <v>9102</v>
      </c>
      <c r="J2569" t="s">
        <v>9159</v>
      </c>
      <c r="K2569" t="s">
        <v>7</v>
      </c>
      <c r="L2569" t="b">
        <v>0</v>
      </c>
      <c r="M2569" t="s">
        <v>13151</v>
      </c>
      <c r="N2569" t="b">
        <v>0</v>
      </c>
      <c r="O2569" t="b">
        <v>0</v>
      </c>
      <c r="P2569" t="b">
        <v>0</v>
      </c>
      <c r="Q2569" t="b">
        <v>1</v>
      </c>
      <c r="R2569" t="s">
        <v>13152</v>
      </c>
      <c r="S2569">
        <v>70</v>
      </c>
      <c r="T2569" t="b">
        <v>0</v>
      </c>
      <c r="V2569" t="s">
        <v>892</v>
      </c>
      <c r="W2569">
        <v>4</v>
      </c>
      <c r="X2569" s="11">
        <v>77</v>
      </c>
      <c r="Y2569">
        <v>1</v>
      </c>
      <c r="Z2569" s="46" cm="1">
        <f t="array" ref="Z2569">IF(V2569="NA",$AD$2,(INDEX($BL$4:$BL$73,MATCH(V2569&amp;W2569,$BK$4:$BK$73&amp;$BJ$4:$BJ$73,0))))</f>
        <v>1.0498615788681274E-2</v>
      </c>
      <c r="AA2569" s="46">
        <f t="shared" si="48"/>
        <v>1.0104986157886813</v>
      </c>
      <c r="AB2569" s="46"/>
    </row>
    <row r="2570" spans="1:28" x14ac:dyDescent="0.25">
      <c r="A2570">
        <v>9312</v>
      </c>
      <c r="B2570" s="1">
        <v>45529.568418738403</v>
      </c>
      <c r="C2570" s="1">
        <v>45529</v>
      </c>
      <c r="D2570" t="s">
        <v>9100</v>
      </c>
      <c r="E2570" t="s">
        <v>9101</v>
      </c>
      <c r="F2570" t="s">
        <v>790</v>
      </c>
      <c r="G2570">
        <v>78</v>
      </c>
      <c r="H2570" t="b">
        <v>0</v>
      </c>
      <c r="I2570" t="s">
        <v>9102</v>
      </c>
      <c r="J2570" t="s">
        <v>9159</v>
      </c>
      <c r="K2570" t="s">
        <v>7</v>
      </c>
      <c r="L2570" t="b">
        <v>0</v>
      </c>
      <c r="M2570" t="s">
        <v>13153</v>
      </c>
      <c r="N2570" t="b">
        <v>0</v>
      </c>
      <c r="O2570" t="b">
        <v>0</v>
      </c>
      <c r="P2570" t="b">
        <v>0</v>
      </c>
      <c r="Q2570" t="b">
        <v>1</v>
      </c>
      <c r="R2570" t="s">
        <v>13154</v>
      </c>
      <c r="S2570">
        <v>70</v>
      </c>
      <c r="T2570" t="b">
        <v>0</v>
      </c>
      <c r="V2570" t="s">
        <v>893</v>
      </c>
      <c r="W2570">
        <v>5</v>
      </c>
      <c r="X2570" s="11">
        <v>82</v>
      </c>
      <c r="Y2570">
        <v>1</v>
      </c>
      <c r="Z2570" s="46" cm="1">
        <f t="array" ref="Z2570">IF(V2570="NA",$AD$2,(INDEX($BL$4:$BL$73,MATCH(V2570&amp;W2570,$BK$4:$BK$73&amp;$BJ$4:$BJ$73,0))))</f>
        <v>4.1970782120221983E-2</v>
      </c>
      <c r="AA2570" s="46">
        <f t="shared" si="48"/>
        <v>1.041970782120222</v>
      </c>
      <c r="AB2570" s="46"/>
    </row>
    <row r="2571" spans="1:28" x14ac:dyDescent="0.25">
      <c r="A2571">
        <v>9315</v>
      </c>
      <c r="B2571" s="1">
        <v>45529.567515520801</v>
      </c>
      <c r="C2571" s="1">
        <v>45529</v>
      </c>
      <c r="D2571" t="s">
        <v>9100</v>
      </c>
      <c r="E2571" t="s">
        <v>9101</v>
      </c>
      <c r="F2571" t="s">
        <v>664</v>
      </c>
      <c r="G2571">
        <v>76</v>
      </c>
      <c r="H2571" t="b">
        <v>0</v>
      </c>
      <c r="I2571" t="s">
        <v>9102</v>
      </c>
      <c r="J2571" t="s">
        <v>9159</v>
      </c>
      <c r="K2571" t="s">
        <v>7</v>
      </c>
      <c r="L2571" t="b">
        <v>0</v>
      </c>
      <c r="M2571" t="s">
        <v>13155</v>
      </c>
      <c r="N2571" t="b">
        <v>0</v>
      </c>
      <c r="O2571" t="b">
        <v>0</v>
      </c>
      <c r="P2571" t="b">
        <v>0</v>
      </c>
      <c r="Q2571" t="b">
        <v>1</v>
      </c>
      <c r="R2571" t="s">
        <v>13156</v>
      </c>
      <c r="S2571">
        <v>70</v>
      </c>
      <c r="T2571" t="b">
        <v>0</v>
      </c>
      <c r="V2571" t="s">
        <v>888</v>
      </c>
      <c r="W2571">
        <v>5</v>
      </c>
      <c r="X2571" s="11">
        <v>77</v>
      </c>
      <c r="Y2571">
        <v>1</v>
      </c>
      <c r="Z2571" s="46" cm="1">
        <f t="array" ref="Z2571">IF(V2571="NA",$AD$2,(INDEX($BL$4:$BL$73,MATCH(V2571&amp;W2571,$BK$4:$BK$73&amp;$BJ$4:$BJ$73,0))))</f>
        <v>4.1970782120221983E-2</v>
      </c>
      <c r="AA2571" s="46">
        <f t="shared" si="48"/>
        <v>1.041970782120222</v>
      </c>
      <c r="AB2571" s="46"/>
    </row>
    <row r="2572" spans="1:28" x14ac:dyDescent="0.25">
      <c r="A2572">
        <v>9316</v>
      </c>
      <c r="B2572" s="1">
        <v>45529.5672849537</v>
      </c>
      <c r="C2572" s="1">
        <v>45529</v>
      </c>
      <c r="D2572" t="s">
        <v>9100</v>
      </c>
      <c r="E2572" t="s">
        <v>9101</v>
      </c>
      <c r="F2572" t="s">
        <v>790</v>
      </c>
      <c r="G2572">
        <v>71</v>
      </c>
      <c r="H2572" t="b">
        <v>0</v>
      </c>
      <c r="I2572" t="s">
        <v>9102</v>
      </c>
      <c r="J2572" t="s">
        <v>9159</v>
      </c>
      <c r="K2572" t="s">
        <v>7</v>
      </c>
      <c r="L2572" t="b">
        <v>0</v>
      </c>
      <c r="M2572" t="s">
        <v>13157</v>
      </c>
      <c r="N2572" t="b">
        <v>0</v>
      </c>
      <c r="O2572" t="b">
        <v>0</v>
      </c>
      <c r="P2572" t="b">
        <v>0</v>
      </c>
      <c r="Q2572" t="b">
        <v>1</v>
      </c>
      <c r="R2572" t="s">
        <v>13158</v>
      </c>
      <c r="S2572">
        <v>70</v>
      </c>
      <c r="T2572" t="b">
        <v>0</v>
      </c>
      <c r="V2572" t="s">
        <v>892</v>
      </c>
      <c r="W2572">
        <v>4</v>
      </c>
      <c r="X2572" s="11">
        <v>72</v>
      </c>
      <c r="Y2572">
        <v>1</v>
      </c>
      <c r="Z2572" s="46" cm="1">
        <f t="array" ref="Z2572">IF(V2572="NA",$AD$2,(INDEX($BL$4:$BL$73,MATCH(V2572&amp;W2572,$BK$4:$BK$73&amp;$BJ$4:$BJ$73,0))))</f>
        <v>1.0498615788681274E-2</v>
      </c>
      <c r="AA2572" s="46">
        <f t="shared" si="48"/>
        <v>1.0104986157886813</v>
      </c>
      <c r="AB2572" s="46"/>
    </row>
    <row r="2573" spans="1:28" x14ac:dyDescent="0.25">
      <c r="A2573">
        <v>9317</v>
      </c>
      <c r="B2573" s="1">
        <v>45529.567082963003</v>
      </c>
      <c r="C2573" s="1">
        <v>45529</v>
      </c>
      <c r="D2573" t="s">
        <v>9100</v>
      </c>
      <c r="E2573" t="s">
        <v>9101</v>
      </c>
      <c r="F2573" t="s">
        <v>790</v>
      </c>
      <c r="G2573">
        <v>73</v>
      </c>
      <c r="H2573" t="b">
        <v>0</v>
      </c>
      <c r="I2573" t="s">
        <v>9102</v>
      </c>
      <c r="J2573" t="s">
        <v>9159</v>
      </c>
      <c r="K2573" t="s">
        <v>7</v>
      </c>
      <c r="L2573" t="b">
        <v>0</v>
      </c>
      <c r="M2573" t="s">
        <v>13159</v>
      </c>
      <c r="N2573" t="b">
        <v>0</v>
      </c>
      <c r="O2573" t="b">
        <v>0</v>
      </c>
      <c r="P2573" t="b">
        <v>0</v>
      </c>
      <c r="Q2573" t="b">
        <v>1</v>
      </c>
      <c r="R2573" t="s">
        <v>13160</v>
      </c>
      <c r="S2573">
        <v>70</v>
      </c>
      <c r="T2573" t="b">
        <v>0</v>
      </c>
      <c r="V2573" t="s">
        <v>886</v>
      </c>
      <c r="W2573">
        <v>4</v>
      </c>
      <c r="X2573" s="11">
        <v>77</v>
      </c>
      <c r="Y2573">
        <v>1</v>
      </c>
      <c r="Z2573" s="46" cm="1">
        <f t="array" ref="Z2573">IF(V2573="NA",$AD$2,(INDEX($BL$4:$BL$73,MATCH(V2573&amp;W2573,$BK$4:$BK$73&amp;$BJ$4:$BJ$73,0))))</f>
        <v>1.0498615788681297E-2</v>
      </c>
      <c r="AA2573" s="46">
        <f t="shared" si="48"/>
        <v>1.0104986157886813</v>
      </c>
      <c r="AB2573" s="46"/>
    </row>
    <row r="2574" spans="1:28" x14ac:dyDescent="0.25">
      <c r="A2574">
        <v>9324</v>
      </c>
      <c r="B2574" s="1">
        <v>45529.565869594902</v>
      </c>
      <c r="C2574" s="1">
        <v>45529</v>
      </c>
      <c r="D2574" t="s">
        <v>9100</v>
      </c>
      <c r="E2574" t="s">
        <v>9101</v>
      </c>
      <c r="F2574" t="s">
        <v>790</v>
      </c>
      <c r="G2574">
        <v>77</v>
      </c>
      <c r="H2574" t="b">
        <v>0</v>
      </c>
      <c r="I2574" t="s">
        <v>9102</v>
      </c>
      <c r="J2574" t="s">
        <v>9159</v>
      </c>
      <c r="K2574" t="s">
        <v>7</v>
      </c>
      <c r="L2574" t="b">
        <v>0</v>
      </c>
      <c r="M2574" t="s">
        <v>6592</v>
      </c>
      <c r="N2574" t="b">
        <v>0</v>
      </c>
      <c r="O2574" t="b">
        <v>0</v>
      </c>
      <c r="P2574" t="b">
        <v>0</v>
      </c>
      <c r="Q2574" t="b">
        <v>1</v>
      </c>
      <c r="R2574" t="s">
        <v>2386</v>
      </c>
      <c r="S2574">
        <v>70</v>
      </c>
      <c r="T2574" t="b">
        <v>0</v>
      </c>
      <c r="V2574" t="s">
        <v>888</v>
      </c>
      <c r="W2574">
        <v>4</v>
      </c>
      <c r="X2574" s="11">
        <v>77</v>
      </c>
      <c r="Y2574">
        <v>1</v>
      </c>
      <c r="Z2574" s="46" cm="1">
        <f t="array" ref="Z2574">IF(V2574="NA",$AD$2,(INDEX($BL$4:$BL$73,MATCH(V2574&amp;W2574,$BK$4:$BK$73&amp;$BJ$4:$BJ$73,0))))</f>
        <v>1.0498615788681257E-2</v>
      </c>
      <c r="AA2574" s="46">
        <f t="shared" si="48"/>
        <v>1.0104986157886813</v>
      </c>
      <c r="AB2574" s="46"/>
    </row>
    <row r="2575" spans="1:28" x14ac:dyDescent="0.25">
      <c r="A2575">
        <v>9328</v>
      </c>
      <c r="B2575" s="1">
        <v>45529.564403136603</v>
      </c>
      <c r="C2575" s="1">
        <v>45529</v>
      </c>
      <c r="D2575" t="s">
        <v>9100</v>
      </c>
      <c r="E2575" t="s">
        <v>9101</v>
      </c>
      <c r="F2575" t="s">
        <v>664</v>
      </c>
      <c r="G2575">
        <v>79</v>
      </c>
      <c r="H2575" t="b">
        <v>0</v>
      </c>
      <c r="I2575" t="s">
        <v>9102</v>
      </c>
      <c r="J2575" t="s">
        <v>9159</v>
      </c>
      <c r="K2575" t="s">
        <v>7</v>
      </c>
      <c r="L2575" t="b">
        <v>0</v>
      </c>
      <c r="M2575" t="s">
        <v>13161</v>
      </c>
      <c r="N2575" t="b">
        <v>0</v>
      </c>
      <c r="O2575" t="b">
        <v>0</v>
      </c>
      <c r="P2575" t="b">
        <v>0</v>
      </c>
      <c r="Q2575" t="b">
        <v>1</v>
      </c>
      <c r="R2575" t="s">
        <v>13162</v>
      </c>
      <c r="S2575">
        <v>70</v>
      </c>
      <c r="T2575" t="b">
        <v>0</v>
      </c>
      <c r="V2575" t="s">
        <v>892</v>
      </c>
      <c r="W2575">
        <v>4</v>
      </c>
      <c r="X2575" s="11">
        <v>82</v>
      </c>
      <c r="Y2575">
        <v>1</v>
      </c>
      <c r="Z2575" s="46" cm="1">
        <f t="array" ref="Z2575">IF(V2575="NA",$AD$2,(INDEX($BL$4:$BL$73,MATCH(V2575&amp;W2575,$BK$4:$BK$73&amp;$BJ$4:$BJ$73,0))))</f>
        <v>1.0498615788681274E-2</v>
      </c>
      <c r="AA2575" s="46">
        <f t="shared" si="48"/>
        <v>1.0104986157886813</v>
      </c>
      <c r="AB2575" s="46"/>
    </row>
    <row r="2576" spans="1:28" x14ac:dyDescent="0.25">
      <c r="A2576">
        <v>9330</v>
      </c>
      <c r="B2576" s="1">
        <v>45529.563817604198</v>
      </c>
      <c r="C2576" s="1">
        <v>45529</v>
      </c>
      <c r="D2576" t="s">
        <v>9100</v>
      </c>
      <c r="E2576" t="s">
        <v>9101</v>
      </c>
      <c r="F2576" t="s">
        <v>664</v>
      </c>
      <c r="G2576">
        <v>71</v>
      </c>
      <c r="H2576" t="b">
        <v>0</v>
      </c>
      <c r="I2576" t="s">
        <v>9102</v>
      </c>
      <c r="J2576" t="s">
        <v>9159</v>
      </c>
      <c r="K2576" t="s">
        <v>7</v>
      </c>
      <c r="L2576" t="b">
        <v>0</v>
      </c>
      <c r="M2576" t="s">
        <v>13163</v>
      </c>
      <c r="N2576" t="b">
        <v>0</v>
      </c>
      <c r="O2576" t="b">
        <v>0</v>
      </c>
      <c r="P2576" t="b">
        <v>0</v>
      </c>
      <c r="Q2576" t="b">
        <v>1</v>
      </c>
      <c r="R2576" t="s">
        <v>13164</v>
      </c>
      <c r="S2576">
        <v>70</v>
      </c>
      <c r="T2576" t="b">
        <v>0</v>
      </c>
      <c r="V2576" t="s">
        <v>742</v>
      </c>
      <c r="W2576">
        <v>4</v>
      </c>
      <c r="X2576" s="11">
        <v>72</v>
      </c>
      <c r="Y2576">
        <v>1</v>
      </c>
      <c r="Z2576" s="46" cm="1">
        <f t="array" ref="Z2576">IF(V2576="NA",$AD$2,(INDEX($BL$4:$BL$73,MATCH(V2576&amp;W2576,$BK$4:$BK$73&amp;$BJ$4:$BJ$73,0))))</f>
        <v>1.1678733304575913E-2</v>
      </c>
      <c r="AA2576" s="46">
        <f t="shared" si="48"/>
        <v>1.0116787333045758</v>
      </c>
      <c r="AB2576" s="46"/>
    </row>
    <row r="2577" spans="1:28" x14ac:dyDescent="0.25">
      <c r="A2577">
        <v>9331</v>
      </c>
      <c r="B2577" s="1">
        <v>45529.563474675902</v>
      </c>
      <c r="C2577" s="1">
        <v>45529</v>
      </c>
      <c r="D2577" t="s">
        <v>9100</v>
      </c>
      <c r="E2577" t="s">
        <v>9101</v>
      </c>
      <c r="F2577" t="s">
        <v>664</v>
      </c>
      <c r="G2577">
        <v>83</v>
      </c>
      <c r="H2577" t="b">
        <v>0</v>
      </c>
      <c r="I2577" t="s">
        <v>9102</v>
      </c>
      <c r="J2577" t="s">
        <v>9159</v>
      </c>
      <c r="K2577" t="s">
        <v>7</v>
      </c>
      <c r="L2577" t="b">
        <v>0</v>
      </c>
      <c r="M2577" t="s">
        <v>13165</v>
      </c>
      <c r="N2577" t="b">
        <v>0</v>
      </c>
      <c r="O2577" t="b">
        <v>0</v>
      </c>
      <c r="P2577" t="b">
        <v>0</v>
      </c>
      <c r="Q2577" t="b">
        <v>1</v>
      </c>
      <c r="R2577" t="s">
        <v>13166</v>
      </c>
      <c r="S2577">
        <v>70</v>
      </c>
      <c r="T2577" t="b">
        <v>0</v>
      </c>
      <c r="V2577" t="s">
        <v>892</v>
      </c>
      <c r="W2577">
        <v>4</v>
      </c>
      <c r="X2577" s="11">
        <v>87</v>
      </c>
      <c r="Y2577">
        <v>1</v>
      </c>
      <c r="Z2577" s="46" cm="1">
        <f t="array" ref="Z2577">IF(V2577="NA",$AD$2,(INDEX($BL$4:$BL$73,MATCH(V2577&amp;W2577,$BK$4:$BK$73&amp;$BJ$4:$BJ$73,0))))</f>
        <v>1.0498615788681274E-2</v>
      </c>
      <c r="AA2577" s="46">
        <f t="shared" si="48"/>
        <v>1.0104986157886813</v>
      </c>
      <c r="AB2577" s="46"/>
    </row>
    <row r="2578" spans="1:28" x14ac:dyDescent="0.25">
      <c r="A2578">
        <v>9332</v>
      </c>
      <c r="B2578" s="1">
        <v>45529.563142905099</v>
      </c>
      <c r="C2578" s="1">
        <v>45529</v>
      </c>
      <c r="D2578" t="s">
        <v>9100</v>
      </c>
      <c r="E2578" t="s">
        <v>9101</v>
      </c>
      <c r="F2578" t="s">
        <v>664</v>
      </c>
      <c r="G2578">
        <v>73</v>
      </c>
      <c r="H2578" t="b">
        <v>0</v>
      </c>
      <c r="I2578" t="s">
        <v>9102</v>
      </c>
      <c r="J2578" t="s">
        <v>9159</v>
      </c>
      <c r="K2578" t="s">
        <v>7</v>
      </c>
      <c r="L2578" t="b">
        <v>0</v>
      </c>
      <c r="M2578" t="s">
        <v>13167</v>
      </c>
      <c r="N2578" t="b">
        <v>0</v>
      </c>
      <c r="O2578" t="b">
        <v>0</v>
      </c>
      <c r="P2578" t="b">
        <v>0</v>
      </c>
      <c r="Q2578" t="b">
        <v>1</v>
      </c>
      <c r="R2578" t="s">
        <v>13168</v>
      </c>
      <c r="S2578">
        <v>70</v>
      </c>
      <c r="T2578" t="b">
        <v>0</v>
      </c>
      <c r="V2578" t="s">
        <v>889</v>
      </c>
      <c r="W2578">
        <v>4</v>
      </c>
      <c r="X2578" s="11">
        <v>77</v>
      </c>
      <c r="Y2578">
        <v>1</v>
      </c>
      <c r="Z2578" s="46" cm="1">
        <f t="array" ref="Z2578">IF(V2578="NA",$AD$2,(INDEX($BL$4:$BL$73,MATCH(V2578&amp;W2578,$BK$4:$BK$73&amp;$BJ$4:$BJ$73,0))))</f>
        <v>1.0498615788681227E-2</v>
      </c>
      <c r="AA2578" s="46">
        <f t="shared" si="48"/>
        <v>1.0104986157886813</v>
      </c>
      <c r="AB2578" s="46"/>
    </row>
    <row r="2579" spans="1:28" x14ac:dyDescent="0.25">
      <c r="A2579">
        <v>9333</v>
      </c>
      <c r="B2579" s="1">
        <v>45529.562814745397</v>
      </c>
      <c r="C2579" s="1">
        <v>45529</v>
      </c>
      <c r="D2579" t="s">
        <v>9100</v>
      </c>
      <c r="E2579" t="s">
        <v>9101</v>
      </c>
      <c r="F2579" t="s">
        <v>664</v>
      </c>
      <c r="G2579">
        <v>78</v>
      </c>
      <c r="H2579" t="b">
        <v>0</v>
      </c>
      <c r="I2579" t="s">
        <v>9102</v>
      </c>
      <c r="J2579" t="s">
        <v>9159</v>
      </c>
      <c r="K2579" t="s">
        <v>7</v>
      </c>
      <c r="L2579" t="b">
        <v>0</v>
      </c>
      <c r="M2579" t="s">
        <v>13169</v>
      </c>
      <c r="N2579" t="b">
        <v>0</v>
      </c>
      <c r="O2579" t="b">
        <v>0</v>
      </c>
      <c r="P2579" t="b">
        <v>0</v>
      </c>
      <c r="Q2579" t="b">
        <v>1</v>
      </c>
      <c r="R2579" t="s">
        <v>13170</v>
      </c>
      <c r="S2579">
        <v>70</v>
      </c>
      <c r="T2579" t="b">
        <v>0</v>
      </c>
      <c r="V2579" t="s">
        <v>8</v>
      </c>
      <c r="W2579" t="s">
        <v>8</v>
      </c>
      <c r="X2579" s="11">
        <v>82</v>
      </c>
      <c r="Y2579">
        <v>1</v>
      </c>
      <c r="Z2579" s="46" cm="1">
        <f t="array" ref="Z2579">IF(V2579="NA",$AD$2,(INDEX($BL$4:$BL$73,MATCH(V2579&amp;W2579,$BK$4:$BK$73&amp;$BJ$4:$BJ$73,0))))</f>
        <v>-4.0430703315750931E-2</v>
      </c>
      <c r="AA2579" s="46">
        <f t="shared" si="48"/>
        <v>0.95956929668424906</v>
      </c>
      <c r="AB2579" s="46"/>
    </row>
    <row r="2580" spans="1:28" x14ac:dyDescent="0.25">
      <c r="A2580">
        <v>9336</v>
      </c>
      <c r="B2580" s="1">
        <v>45529.562087245402</v>
      </c>
      <c r="C2580" s="1">
        <v>45529</v>
      </c>
      <c r="D2580" t="s">
        <v>9100</v>
      </c>
      <c r="E2580" t="s">
        <v>9101</v>
      </c>
      <c r="F2580" t="s">
        <v>664</v>
      </c>
      <c r="G2580">
        <v>78</v>
      </c>
      <c r="H2580" t="b">
        <v>0</v>
      </c>
      <c r="I2580" t="s">
        <v>9102</v>
      </c>
      <c r="J2580" t="s">
        <v>9159</v>
      </c>
      <c r="K2580" t="s">
        <v>7</v>
      </c>
      <c r="L2580" t="b">
        <v>0</v>
      </c>
      <c r="M2580" t="s">
        <v>13171</v>
      </c>
      <c r="N2580" t="b">
        <v>0</v>
      </c>
      <c r="O2580" t="b">
        <v>0</v>
      </c>
      <c r="P2580" t="b">
        <v>0</v>
      </c>
      <c r="Q2580" t="b">
        <v>1</v>
      </c>
      <c r="R2580" t="s">
        <v>13172</v>
      </c>
      <c r="S2580">
        <v>70</v>
      </c>
      <c r="T2580" t="b">
        <v>0</v>
      </c>
      <c r="V2580" t="s">
        <v>886</v>
      </c>
      <c r="W2580">
        <v>4</v>
      </c>
      <c r="X2580" s="11">
        <v>82</v>
      </c>
      <c r="Y2580">
        <v>1</v>
      </c>
      <c r="Z2580" s="46" cm="1">
        <f t="array" ref="Z2580">IF(V2580="NA",$AD$2,(INDEX($BL$4:$BL$73,MATCH(V2580&amp;W2580,$BK$4:$BK$73&amp;$BJ$4:$BJ$73,0))))</f>
        <v>1.0498615788681297E-2</v>
      </c>
      <c r="AA2580" s="46">
        <f t="shared" si="48"/>
        <v>1.0104986157886813</v>
      </c>
      <c r="AB2580" s="46"/>
    </row>
    <row r="2581" spans="1:28" x14ac:dyDescent="0.25">
      <c r="A2581">
        <v>9341</v>
      </c>
      <c r="B2581" s="1">
        <v>45529.5557020255</v>
      </c>
      <c r="C2581" s="1">
        <v>45529</v>
      </c>
      <c r="D2581" t="s">
        <v>9100</v>
      </c>
      <c r="E2581" t="s">
        <v>9101</v>
      </c>
      <c r="F2581" t="s">
        <v>664</v>
      </c>
      <c r="G2581">
        <v>73</v>
      </c>
      <c r="H2581" t="b">
        <v>0</v>
      </c>
      <c r="I2581" t="s">
        <v>9102</v>
      </c>
      <c r="J2581" t="s">
        <v>9159</v>
      </c>
      <c r="K2581" t="s">
        <v>7</v>
      </c>
      <c r="L2581" t="b">
        <v>0</v>
      </c>
      <c r="M2581" t="s">
        <v>13173</v>
      </c>
      <c r="N2581" t="b">
        <v>0</v>
      </c>
      <c r="O2581" t="b">
        <v>0</v>
      </c>
      <c r="P2581" t="b">
        <v>0</v>
      </c>
      <c r="Q2581" t="b">
        <v>1</v>
      </c>
      <c r="R2581" t="s">
        <v>13174</v>
      </c>
      <c r="S2581">
        <v>70</v>
      </c>
      <c r="T2581" t="b">
        <v>0</v>
      </c>
      <c r="V2581" t="s">
        <v>889</v>
      </c>
      <c r="W2581">
        <v>4</v>
      </c>
      <c r="X2581" s="11">
        <v>77</v>
      </c>
      <c r="Y2581">
        <v>1</v>
      </c>
      <c r="Z2581" s="46" cm="1">
        <f t="array" ref="Z2581">IF(V2581="NA",$AD$2,(INDEX($BL$4:$BL$73,MATCH(V2581&amp;W2581,$BK$4:$BK$73&amp;$BJ$4:$BJ$73,0))))</f>
        <v>1.0498615788681227E-2</v>
      </c>
      <c r="AA2581" s="46">
        <f t="shared" si="48"/>
        <v>1.0104986157886813</v>
      </c>
      <c r="AB2581" s="46"/>
    </row>
    <row r="2582" spans="1:28" x14ac:dyDescent="0.25">
      <c r="A2582">
        <v>9342</v>
      </c>
      <c r="B2582" s="1">
        <v>45529.555374120398</v>
      </c>
      <c r="C2582" s="1">
        <v>45529</v>
      </c>
      <c r="D2582" t="s">
        <v>9100</v>
      </c>
      <c r="E2582" t="s">
        <v>9101</v>
      </c>
      <c r="F2582" t="s">
        <v>664</v>
      </c>
      <c r="G2582">
        <v>78</v>
      </c>
      <c r="H2582" t="b">
        <v>0</v>
      </c>
      <c r="I2582" t="s">
        <v>9102</v>
      </c>
      <c r="J2582" t="s">
        <v>9159</v>
      </c>
      <c r="K2582" t="s">
        <v>7</v>
      </c>
      <c r="L2582" t="b">
        <v>0</v>
      </c>
      <c r="M2582" t="s">
        <v>13175</v>
      </c>
      <c r="N2582" t="b">
        <v>0</v>
      </c>
      <c r="O2582" t="b">
        <v>0</v>
      </c>
      <c r="P2582" t="b">
        <v>0</v>
      </c>
      <c r="Q2582" t="b">
        <v>1</v>
      </c>
      <c r="R2582" t="s">
        <v>13176</v>
      </c>
      <c r="S2582">
        <v>70</v>
      </c>
      <c r="T2582" t="b">
        <v>0</v>
      </c>
      <c r="V2582" t="s">
        <v>892</v>
      </c>
      <c r="W2582">
        <v>4</v>
      </c>
      <c r="X2582" s="11">
        <v>82</v>
      </c>
      <c r="Y2582">
        <v>1</v>
      </c>
      <c r="Z2582" s="46" cm="1">
        <f t="array" ref="Z2582">IF(V2582="NA",$AD$2,(INDEX($BL$4:$BL$73,MATCH(V2582&amp;W2582,$BK$4:$BK$73&amp;$BJ$4:$BJ$73,0))))</f>
        <v>1.0498615788681274E-2</v>
      </c>
      <c r="AA2582" s="46">
        <f t="shared" si="48"/>
        <v>1.0104986157886813</v>
      </c>
      <c r="AB2582" s="46"/>
    </row>
    <row r="2583" spans="1:28" x14ac:dyDescent="0.25">
      <c r="A2583">
        <v>9344</v>
      </c>
      <c r="B2583" s="1">
        <v>45529.554529236098</v>
      </c>
      <c r="C2583" s="1">
        <v>45529</v>
      </c>
      <c r="D2583" t="s">
        <v>9100</v>
      </c>
      <c r="E2583" t="s">
        <v>9101</v>
      </c>
      <c r="F2583" t="s">
        <v>790</v>
      </c>
      <c r="G2583">
        <v>83</v>
      </c>
      <c r="H2583" t="b">
        <v>0</v>
      </c>
      <c r="I2583" t="s">
        <v>9102</v>
      </c>
      <c r="J2583" t="s">
        <v>9159</v>
      </c>
      <c r="K2583" t="s">
        <v>7</v>
      </c>
      <c r="L2583" t="b">
        <v>0</v>
      </c>
      <c r="M2583" t="s">
        <v>6591</v>
      </c>
      <c r="N2583" t="b">
        <v>0</v>
      </c>
      <c r="O2583" t="b">
        <v>0</v>
      </c>
      <c r="P2583" t="b">
        <v>0</v>
      </c>
      <c r="Q2583" t="b">
        <v>1</v>
      </c>
      <c r="R2583" t="s">
        <v>2382</v>
      </c>
      <c r="S2583">
        <v>70</v>
      </c>
      <c r="T2583" t="b">
        <v>0</v>
      </c>
      <c r="V2583" t="s">
        <v>8</v>
      </c>
      <c r="W2583" t="s">
        <v>8</v>
      </c>
      <c r="X2583" s="11">
        <v>87</v>
      </c>
      <c r="Y2583">
        <v>1</v>
      </c>
      <c r="Z2583" s="46" cm="1">
        <f t="array" ref="Z2583">IF(V2583="NA",$AD$2,(INDEX($BL$4:$BL$73,MATCH(V2583&amp;W2583,$BK$4:$BK$73&amp;$BJ$4:$BJ$73,0))))</f>
        <v>-4.0430703315750931E-2</v>
      </c>
      <c r="AA2583" s="46">
        <f t="shared" si="48"/>
        <v>0.95956929668424906</v>
      </c>
      <c r="AB2583" s="46"/>
    </row>
    <row r="2584" spans="1:28" x14ac:dyDescent="0.25">
      <c r="A2584">
        <v>9345</v>
      </c>
      <c r="B2584" s="1">
        <v>45529.554111064797</v>
      </c>
      <c r="C2584" s="1">
        <v>45529</v>
      </c>
      <c r="D2584" t="s">
        <v>9100</v>
      </c>
      <c r="E2584" t="s">
        <v>9101</v>
      </c>
      <c r="F2584" t="s">
        <v>664</v>
      </c>
      <c r="G2584">
        <v>80</v>
      </c>
      <c r="H2584" t="b">
        <v>0</v>
      </c>
      <c r="I2584" t="s">
        <v>9102</v>
      </c>
      <c r="J2584" t="s">
        <v>9159</v>
      </c>
      <c r="K2584" t="s">
        <v>7</v>
      </c>
      <c r="L2584" t="b">
        <v>0</v>
      </c>
      <c r="M2584" t="s">
        <v>13177</v>
      </c>
      <c r="N2584" t="b">
        <v>0</v>
      </c>
      <c r="O2584" t="b">
        <v>0</v>
      </c>
      <c r="P2584" t="b">
        <v>0</v>
      </c>
      <c r="Q2584" t="b">
        <v>1</v>
      </c>
      <c r="R2584" t="s">
        <v>13178</v>
      </c>
      <c r="S2584">
        <v>70</v>
      </c>
      <c r="T2584" t="b">
        <v>0</v>
      </c>
      <c r="V2584" t="s">
        <v>886</v>
      </c>
      <c r="W2584">
        <v>4</v>
      </c>
      <c r="X2584" s="11">
        <v>82</v>
      </c>
      <c r="Y2584">
        <v>1</v>
      </c>
      <c r="Z2584" s="46" cm="1">
        <f t="array" ref="Z2584">IF(V2584="NA",$AD$2,(INDEX($BL$4:$BL$73,MATCH(V2584&amp;W2584,$BK$4:$BK$73&amp;$BJ$4:$BJ$73,0))))</f>
        <v>1.0498615788681297E-2</v>
      </c>
      <c r="AA2584" s="46">
        <f t="shared" si="48"/>
        <v>1.0104986157886813</v>
      </c>
      <c r="AB2584" s="46"/>
    </row>
    <row r="2585" spans="1:28" x14ac:dyDescent="0.25">
      <c r="A2585">
        <v>9346</v>
      </c>
      <c r="B2585" s="1">
        <v>45529.553232627302</v>
      </c>
      <c r="C2585" s="1">
        <v>45529</v>
      </c>
      <c r="D2585" t="s">
        <v>9100</v>
      </c>
      <c r="E2585" t="s">
        <v>9101</v>
      </c>
      <c r="F2585" t="s">
        <v>790</v>
      </c>
      <c r="G2585">
        <v>71</v>
      </c>
      <c r="H2585" t="b">
        <v>0</v>
      </c>
      <c r="I2585" t="s">
        <v>9102</v>
      </c>
      <c r="J2585" t="s">
        <v>9159</v>
      </c>
      <c r="K2585" t="s">
        <v>7</v>
      </c>
      <c r="L2585" t="b">
        <v>0</v>
      </c>
      <c r="M2585" t="s">
        <v>13179</v>
      </c>
      <c r="N2585" t="b">
        <v>0</v>
      </c>
      <c r="O2585" t="b">
        <v>0</v>
      </c>
      <c r="P2585" t="b">
        <v>0</v>
      </c>
      <c r="Q2585" t="b">
        <v>1</v>
      </c>
      <c r="R2585" t="s">
        <v>13180</v>
      </c>
      <c r="S2585">
        <v>70</v>
      </c>
      <c r="T2585" t="b">
        <v>0</v>
      </c>
      <c r="V2585" t="s">
        <v>888</v>
      </c>
      <c r="W2585">
        <v>4</v>
      </c>
      <c r="X2585" s="11">
        <v>72</v>
      </c>
      <c r="Y2585">
        <v>1</v>
      </c>
      <c r="Z2585" s="46" cm="1">
        <f t="array" ref="Z2585">IF(V2585="NA",$AD$2,(INDEX($BL$4:$BL$73,MATCH(V2585&amp;W2585,$BK$4:$BK$73&amp;$BJ$4:$BJ$73,0))))</f>
        <v>1.0498615788681257E-2</v>
      </c>
      <c r="AA2585" s="46">
        <f t="shared" si="48"/>
        <v>1.0104986157886813</v>
      </c>
      <c r="AB2585" s="46"/>
    </row>
    <row r="2586" spans="1:28" x14ac:dyDescent="0.25">
      <c r="A2586">
        <v>9355</v>
      </c>
      <c r="B2586" s="1">
        <v>45529.549395324102</v>
      </c>
      <c r="C2586" s="1">
        <v>45529</v>
      </c>
      <c r="D2586" t="s">
        <v>9100</v>
      </c>
      <c r="E2586" t="s">
        <v>9101</v>
      </c>
      <c r="F2586" t="s">
        <v>790</v>
      </c>
      <c r="G2586">
        <v>93</v>
      </c>
      <c r="H2586" t="b">
        <v>0</v>
      </c>
      <c r="I2586" t="s">
        <v>9102</v>
      </c>
      <c r="J2586" t="s">
        <v>9159</v>
      </c>
      <c r="K2586" t="s">
        <v>7</v>
      </c>
      <c r="L2586" t="b">
        <v>0</v>
      </c>
      <c r="M2586" t="s">
        <v>13181</v>
      </c>
      <c r="N2586" t="b">
        <v>0</v>
      </c>
      <c r="O2586" t="b">
        <v>0</v>
      </c>
      <c r="P2586" t="b">
        <v>0</v>
      </c>
      <c r="Q2586" t="b">
        <v>1</v>
      </c>
      <c r="R2586" t="s">
        <v>13182</v>
      </c>
      <c r="S2586">
        <v>70</v>
      </c>
      <c r="T2586" t="b">
        <v>0</v>
      </c>
      <c r="V2586" t="s">
        <v>8</v>
      </c>
      <c r="W2586" t="s">
        <v>8</v>
      </c>
      <c r="X2586" s="11">
        <v>99</v>
      </c>
      <c r="Y2586">
        <v>1</v>
      </c>
      <c r="Z2586" s="46" cm="1">
        <f t="array" ref="Z2586">IF(V2586="NA",$AD$2,(INDEX($BL$4:$BL$73,MATCH(V2586&amp;W2586,$BK$4:$BK$73&amp;$BJ$4:$BJ$73,0))))</f>
        <v>-4.0430703315750931E-2</v>
      </c>
      <c r="AA2586" s="46">
        <f t="shared" si="48"/>
        <v>0.95956929668424906</v>
      </c>
      <c r="AB2586" s="46"/>
    </row>
    <row r="2587" spans="1:28" x14ac:dyDescent="0.25">
      <c r="A2587">
        <v>9356</v>
      </c>
      <c r="B2587" s="1">
        <v>45529.549081770798</v>
      </c>
      <c r="C2587" s="1">
        <v>45529</v>
      </c>
      <c r="D2587" t="s">
        <v>9100</v>
      </c>
      <c r="E2587" t="s">
        <v>9101</v>
      </c>
      <c r="F2587" t="s">
        <v>664</v>
      </c>
      <c r="G2587">
        <v>77</v>
      </c>
      <c r="H2587" t="b">
        <v>0</v>
      </c>
      <c r="I2587" t="s">
        <v>9102</v>
      </c>
      <c r="J2587" t="s">
        <v>9159</v>
      </c>
      <c r="K2587" t="s">
        <v>7</v>
      </c>
      <c r="L2587" t="b">
        <v>0</v>
      </c>
      <c r="M2587" t="s">
        <v>13183</v>
      </c>
      <c r="N2587" t="b">
        <v>0</v>
      </c>
      <c r="O2587" t="b">
        <v>0</v>
      </c>
      <c r="P2587" t="b">
        <v>0</v>
      </c>
      <c r="Q2587" t="b">
        <v>1</v>
      </c>
      <c r="R2587" t="s">
        <v>1128</v>
      </c>
      <c r="S2587">
        <v>70</v>
      </c>
      <c r="T2587" t="b">
        <v>0</v>
      </c>
      <c r="V2587" t="s">
        <v>658</v>
      </c>
      <c r="W2587">
        <v>4</v>
      </c>
      <c r="X2587" s="11">
        <v>77</v>
      </c>
      <c r="Y2587">
        <v>1</v>
      </c>
      <c r="Z2587" s="46" cm="1">
        <f t="array" ref="Z2587">IF(V2587="NA",$AD$2,(INDEX($BL$4:$BL$73,MATCH(V2587&amp;W2587,$BK$4:$BK$73&amp;$BJ$4:$BJ$73,0))))</f>
        <v>1.1678733304575896E-2</v>
      </c>
      <c r="AA2587" s="46">
        <f t="shared" si="48"/>
        <v>1.0116787333045758</v>
      </c>
      <c r="AB2587" s="46"/>
    </row>
    <row r="2588" spans="1:28" x14ac:dyDescent="0.25">
      <c r="A2588">
        <v>9357</v>
      </c>
      <c r="B2588" s="1">
        <v>45529.548772534697</v>
      </c>
      <c r="C2588" s="1">
        <v>45529</v>
      </c>
      <c r="D2588" t="s">
        <v>9100</v>
      </c>
      <c r="E2588" t="s">
        <v>9101</v>
      </c>
      <c r="F2588" t="s">
        <v>664</v>
      </c>
      <c r="G2588">
        <v>75</v>
      </c>
      <c r="H2588" t="b">
        <v>0</v>
      </c>
      <c r="I2588" t="s">
        <v>9102</v>
      </c>
      <c r="J2588" t="s">
        <v>9159</v>
      </c>
      <c r="K2588" t="s">
        <v>7</v>
      </c>
      <c r="L2588" t="b">
        <v>0</v>
      </c>
      <c r="M2588" t="s">
        <v>13184</v>
      </c>
      <c r="N2588" t="b">
        <v>0</v>
      </c>
      <c r="O2588" t="b">
        <v>0</v>
      </c>
      <c r="P2588" t="b">
        <v>0</v>
      </c>
      <c r="Q2588" t="b">
        <v>1</v>
      </c>
      <c r="R2588" t="s">
        <v>13185</v>
      </c>
      <c r="S2588">
        <v>70</v>
      </c>
      <c r="T2588" t="b">
        <v>0</v>
      </c>
      <c r="V2588" t="s">
        <v>8</v>
      </c>
      <c r="W2588" t="s">
        <v>8</v>
      </c>
      <c r="X2588" s="11">
        <v>77</v>
      </c>
      <c r="Y2588">
        <v>1</v>
      </c>
      <c r="Z2588" s="46" cm="1">
        <f t="array" ref="Z2588">IF(V2588="NA",$AD$2,(INDEX($BL$4:$BL$73,MATCH(V2588&amp;W2588,$BK$4:$BK$73&amp;$BJ$4:$BJ$73,0))))</f>
        <v>-4.0430703315750931E-2</v>
      </c>
      <c r="AA2588" s="46">
        <f t="shared" si="48"/>
        <v>0.95956929668424906</v>
      </c>
      <c r="AB2588" s="46"/>
    </row>
    <row r="2589" spans="1:28" x14ac:dyDescent="0.25">
      <c r="A2589">
        <v>9359</v>
      </c>
      <c r="B2589" s="1">
        <v>45529.548017036999</v>
      </c>
      <c r="C2589" s="1">
        <v>45529</v>
      </c>
      <c r="D2589" t="s">
        <v>9100</v>
      </c>
      <c r="E2589" t="s">
        <v>9101</v>
      </c>
      <c r="F2589" t="s">
        <v>664</v>
      </c>
      <c r="G2589">
        <v>74</v>
      </c>
      <c r="H2589" t="b">
        <v>0</v>
      </c>
      <c r="I2589" t="s">
        <v>9102</v>
      </c>
      <c r="J2589" t="s">
        <v>9159</v>
      </c>
      <c r="K2589" t="s">
        <v>7</v>
      </c>
      <c r="L2589" t="b">
        <v>0</v>
      </c>
      <c r="M2589" t="s">
        <v>13186</v>
      </c>
      <c r="N2589" t="b">
        <v>0</v>
      </c>
      <c r="O2589" t="b">
        <v>0</v>
      </c>
      <c r="P2589" t="b">
        <v>0</v>
      </c>
      <c r="Q2589" t="b">
        <v>1</v>
      </c>
      <c r="R2589" t="s">
        <v>13187</v>
      </c>
      <c r="S2589">
        <v>70</v>
      </c>
      <c r="T2589" t="b">
        <v>0</v>
      </c>
      <c r="V2589" t="s">
        <v>892</v>
      </c>
      <c r="W2589">
        <v>4</v>
      </c>
      <c r="X2589" s="11">
        <v>77</v>
      </c>
      <c r="Y2589">
        <v>1</v>
      </c>
      <c r="Z2589" s="46" cm="1">
        <f t="array" ref="Z2589">IF(V2589="NA",$AD$2,(INDEX($BL$4:$BL$73,MATCH(V2589&amp;W2589,$BK$4:$BK$73&amp;$BJ$4:$BJ$73,0))))</f>
        <v>1.0498615788681274E-2</v>
      </c>
      <c r="AA2589" s="46">
        <f t="shared" si="48"/>
        <v>1.0104986157886813</v>
      </c>
      <c r="AB2589" s="46"/>
    </row>
    <row r="2590" spans="1:28" x14ac:dyDescent="0.25">
      <c r="A2590">
        <v>9360</v>
      </c>
      <c r="B2590" s="1">
        <v>45529.547018773097</v>
      </c>
      <c r="C2590" s="1">
        <v>45529</v>
      </c>
      <c r="D2590" t="s">
        <v>9100</v>
      </c>
      <c r="E2590" t="s">
        <v>9101</v>
      </c>
      <c r="F2590" t="s">
        <v>664</v>
      </c>
      <c r="G2590">
        <v>82</v>
      </c>
      <c r="H2590" t="b">
        <v>0</v>
      </c>
      <c r="I2590" t="s">
        <v>9102</v>
      </c>
      <c r="J2590" t="s">
        <v>9159</v>
      </c>
      <c r="K2590" t="s">
        <v>7</v>
      </c>
      <c r="L2590" t="b">
        <v>0</v>
      </c>
      <c r="M2590" t="s">
        <v>13188</v>
      </c>
      <c r="N2590" t="b">
        <v>0</v>
      </c>
      <c r="O2590" t="b">
        <v>0</v>
      </c>
      <c r="P2590" t="b">
        <v>0</v>
      </c>
      <c r="Q2590" t="b">
        <v>1</v>
      </c>
      <c r="R2590" t="s">
        <v>13189</v>
      </c>
      <c r="S2590">
        <v>70</v>
      </c>
      <c r="T2590" t="b">
        <v>0</v>
      </c>
      <c r="V2590" t="s">
        <v>889</v>
      </c>
      <c r="W2590">
        <v>4</v>
      </c>
      <c r="X2590" s="11">
        <v>82</v>
      </c>
      <c r="Y2590">
        <v>1</v>
      </c>
      <c r="Z2590" s="46" cm="1">
        <f t="array" ref="Z2590">IF(V2590="NA",$AD$2,(INDEX($BL$4:$BL$73,MATCH(V2590&amp;W2590,$BK$4:$BK$73&amp;$BJ$4:$BJ$73,0))))</f>
        <v>1.0498615788681227E-2</v>
      </c>
      <c r="AA2590" s="46">
        <f t="shared" si="48"/>
        <v>1.0104986157886813</v>
      </c>
      <c r="AB2590" s="46"/>
    </row>
    <row r="2591" spans="1:28" x14ac:dyDescent="0.25">
      <c r="A2591">
        <v>9368</v>
      </c>
      <c r="B2591" s="1">
        <v>45529.544047326403</v>
      </c>
      <c r="C2591" s="1">
        <v>45529</v>
      </c>
      <c r="D2591" t="s">
        <v>9100</v>
      </c>
      <c r="E2591" t="s">
        <v>9101</v>
      </c>
      <c r="F2591" t="s">
        <v>664</v>
      </c>
      <c r="G2591">
        <v>72</v>
      </c>
      <c r="H2591" t="b">
        <v>0</v>
      </c>
      <c r="I2591" t="s">
        <v>9102</v>
      </c>
      <c r="J2591" t="s">
        <v>9159</v>
      </c>
      <c r="K2591" t="s">
        <v>7</v>
      </c>
      <c r="L2591" t="b">
        <v>0</v>
      </c>
      <c r="M2591" t="s">
        <v>13190</v>
      </c>
      <c r="N2591" t="b">
        <v>0</v>
      </c>
      <c r="O2591" t="b">
        <v>0</v>
      </c>
      <c r="P2591" t="b">
        <v>0</v>
      </c>
      <c r="Q2591" t="b">
        <v>1</v>
      </c>
      <c r="R2591" t="s">
        <v>13191</v>
      </c>
      <c r="S2591">
        <v>70</v>
      </c>
      <c r="T2591" t="b">
        <v>0</v>
      </c>
      <c r="V2591" t="s">
        <v>886</v>
      </c>
      <c r="W2591">
        <v>4</v>
      </c>
      <c r="X2591" s="11">
        <v>72</v>
      </c>
      <c r="Y2591">
        <v>1</v>
      </c>
      <c r="Z2591" s="46" cm="1">
        <f t="array" ref="Z2591">IF(V2591="NA",$AD$2,(INDEX($BL$4:$BL$73,MATCH(V2591&amp;W2591,$BK$4:$BK$73&amp;$BJ$4:$BJ$73,0))))</f>
        <v>1.0498615788681297E-2</v>
      </c>
      <c r="AA2591" s="46">
        <f t="shared" si="48"/>
        <v>1.0104986157886813</v>
      </c>
      <c r="AB2591" s="46"/>
    </row>
    <row r="2592" spans="1:28" x14ac:dyDescent="0.25">
      <c r="A2592">
        <v>9369</v>
      </c>
      <c r="B2592" s="1">
        <v>45529.543654664398</v>
      </c>
      <c r="C2592" s="1">
        <v>45529</v>
      </c>
      <c r="D2592" t="s">
        <v>9100</v>
      </c>
      <c r="E2592" t="s">
        <v>9101</v>
      </c>
      <c r="F2592" t="s">
        <v>664</v>
      </c>
      <c r="G2592">
        <v>87</v>
      </c>
      <c r="H2592" t="b">
        <v>0</v>
      </c>
      <c r="I2592" t="s">
        <v>9102</v>
      </c>
      <c r="J2592" t="s">
        <v>9159</v>
      </c>
      <c r="K2592" t="s">
        <v>7</v>
      </c>
      <c r="L2592" t="b">
        <v>0</v>
      </c>
      <c r="M2592" t="s">
        <v>13192</v>
      </c>
      <c r="N2592" t="b">
        <v>0</v>
      </c>
      <c r="O2592" t="b">
        <v>0</v>
      </c>
      <c r="P2592" t="b">
        <v>0</v>
      </c>
      <c r="Q2592" t="b">
        <v>1</v>
      </c>
      <c r="R2592" t="s">
        <v>13193</v>
      </c>
      <c r="S2592">
        <v>70</v>
      </c>
      <c r="T2592" t="b">
        <v>0</v>
      </c>
      <c r="V2592" t="s">
        <v>886</v>
      </c>
      <c r="W2592">
        <v>5</v>
      </c>
      <c r="X2592" s="11">
        <v>87</v>
      </c>
      <c r="Y2592">
        <v>1</v>
      </c>
      <c r="Z2592" s="46" cm="1">
        <f t="array" ref="Z2592">IF(V2592="NA",$AD$2,(INDEX($BL$4:$BL$73,MATCH(V2592&amp;W2592,$BK$4:$BK$73&amp;$BJ$4:$BJ$73,0))))</f>
        <v>4.1970782120221983E-2</v>
      </c>
      <c r="AA2592" s="46">
        <f t="shared" si="48"/>
        <v>1.041970782120222</v>
      </c>
      <c r="AB2592" s="46"/>
    </row>
    <row r="2593" spans="1:28" x14ac:dyDescent="0.25">
      <c r="A2593">
        <v>9370</v>
      </c>
      <c r="B2593" s="1">
        <v>45529.543340625001</v>
      </c>
      <c r="C2593" s="1">
        <v>45529</v>
      </c>
      <c r="D2593" t="s">
        <v>9100</v>
      </c>
      <c r="E2593" t="s">
        <v>9101</v>
      </c>
      <c r="F2593" t="s">
        <v>790</v>
      </c>
      <c r="G2593">
        <v>71</v>
      </c>
      <c r="H2593" t="b">
        <v>0</v>
      </c>
      <c r="I2593" t="s">
        <v>9102</v>
      </c>
      <c r="J2593" t="s">
        <v>9159</v>
      </c>
      <c r="K2593" t="s">
        <v>7</v>
      </c>
      <c r="L2593" t="b">
        <v>0</v>
      </c>
      <c r="M2593" t="s">
        <v>13194</v>
      </c>
      <c r="N2593" t="b">
        <v>0</v>
      </c>
      <c r="O2593" t="b">
        <v>0</v>
      </c>
      <c r="P2593" t="b">
        <v>0</v>
      </c>
      <c r="Q2593" t="b">
        <v>1</v>
      </c>
      <c r="R2593" t="s">
        <v>13195</v>
      </c>
      <c r="S2593">
        <v>70</v>
      </c>
      <c r="T2593" t="b">
        <v>0</v>
      </c>
      <c r="V2593" t="s">
        <v>886</v>
      </c>
      <c r="W2593">
        <v>4</v>
      </c>
      <c r="X2593" s="11">
        <v>72</v>
      </c>
      <c r="Y2593">
        <v>1</v>
      </c>
      <c r="Z2593" s="46" cm="1">
        <f t="array" ref="Z2593">IF(V2593="NA",$AD$2,(INDEX($BL$4:$BL$73,MATCH(V2593&amp;W2593,$BK$4:$BK$73&amp;$BJ$4:$BJ$73,0))))</f>
        <v>1.0498615788681297E-2</v>
      </c>
      <c r="AA2593" s="46">
        <f t="shared" si="48"/>
        <v>1.0104986157886813</v>
      </c>
      <c r="AB2593" s="46"/>
    </row>
    <row r="2594" spans="1:28" x14ac:dyDescent="0.25">
      <c r="A2594">
        <v>9371</v>
      </c>
      <c r="B2594" s="1">
        <v>45529.5429272685</v>
      </c>
      <c r="C2594" s="1">
        <v>45529</v>
      </c>
      <c r="D2594" t="s">
        <v>9100</v>
      </c>
      <c r="E2594" t="s">
        <v>9101</v>
      </c>
      <c r="F2594" t="s">
        <v>664</v>
      </c>
      <c r="G2594">
        <v>79</v>
      </c>
      <c r="H2594" t="b">
        <v>0</v>
      </c>
      <c r="I2594" t="s">
        <v>9102</v>
      </c>
      <c r="J2594" t="s">
        <v>9159</v>
      </c>
      <c r="K2594" t="s">
        <v>7</v>
      </c>
      <c r="L2594" t="b">
        <v>0</v>
      </c>
      <c r="M2594" t="s">
        <v>13196</v>
      </c>
      <c r="N2594" t="b">
        <v>0</v>
      </c>
      <c r="O2594" t="b">
        <v>0</v>
      </c>
      <c r="P2594" t="b">
        <v>0</v>
      </c>
      <c r="Q2594" t="b">
        <v>1</v>
      </c>
      <c r="R2594" t="s">
        <v>13197</v>
      </c>
      <c r="S2594">
        <v>70</v>
      </c>
      <c r="T2594" t="b">
        <v>0</v>
      </c>
      <c r="V2594" t="s">
        <v>658</v>
      </c>
      <c r="W2594">
        <v>5</v>
      </c>
      <c r="X2594" s="11">
        <v>82</v>
      </c>
      <c r="Y2594">
        <v>1</v>
      </c>
      <c r="Z2594" s="46" cm="1">
        <f t="array" ref="Z2594">IF(V2594="NA",$AD$2,(INDEX($BL$4:$BL$73,MATCH(V2594&amp;W2594,$BK$4:$BK$73&amp;$BJ$4:$BJ$73,0))))</f>
        <v>2.9563914871896181E-3</v>
      </c>
      <c r="AA2594" s="46">
        <f t="shared" si="48"/>
        <v>1.0029563914871895</v>
      </c>
      <c r="AB2594" s="46"/>
    </row>
    <row r="2595" spans="1:28" x14ac:dyDescent="0.25">
      <c r="A2595">
        <v>9372</v>
      </c>
      <c r="B2595" s="1">
        <v>45529.542607615702</v>
      </c>
      <c r="C2595" s="1">
        <v>45529</v>
      </c>
      <c r="D2595" t="s">
        <v>9100</v>
      </c>
      <c r="E2595" t="s">
        <v>9101</v>
      </c>
      <c r="F2595" t="s">
        <v>790</v>
      </c>
      <c r="G2595">
        <v>79</v>
      </c>
      <c r="H2595" t="b">
        <v>0</v>
      </c>
      <c r="I2595" t="s">
        <v>9102</v>
      </c>
      <c r="J2595" t="s">
        <v>9159</v>
      </c>
      <c r="K2595" t="s">
        <v>7</v>
      </c>
      <c r="L2595" t="b">
        <v>0</v>
      </c>
      <c r="M2595" t="s">
        <v>13198</v>
      </c>
      <c r="N2595" t="b">
        <v>0</v>
      </c>
      <c r="O2595" t="b">
        <v>0</v>
      </c>
      <c r="P2595" t="b">
        <v>0</v>
      </c>
      <c r="Q2595" t="b">
        <v>1</v>
      </c>
      <c r="R2595" t="s">
        <v>13199</v>
      </c>
      <c r="S2595">
        <v>70</v>
      </c>
      <c r="T2595" t="b">
        <v>0</v>
      </c>
      <c r="V2595" t="s">
        <v>8</v>
      </c>
      <c r="W2595" t="s">
        <v>8</v>
      </c>
      <c r="X2595" s="11">
        <v>82</v>
      </c>
      <c r="Y2595">
        <v>1</v>
      </c>
      <c r="Z2595" s="46" cm="1">
        <f t="array" ref="Z2595">IF(V2595="NA",$AD$2,(INDEX($BL$4:$BL$73,MATCH(V2595&amp;W2595,$BK$4:$BK$73&amp;$BJ$4:$BJ$73,0))))</f>
        <v>-4.0430703315750931E-2</v>
      </c>
      <c r="AA2595" s="46">
        <f t="shared" si="48"/>
        <v>0.95956929668424906</v>
      </c>
      <c r="AB2595" s="46"/>
    </row>
    <row r="2596" spans="1:28" x14ac:dyDescent="0.25">
      <c r="A2596">
        <v>9373</v>
      </c>
      <c r="B2596" s="1">
        <v>45529.541753425903</v>
      </c>
      <c r="C2596" s="1">
        <v>45529</v>
      </c>
      <c r="D2596" t="s">
        <v>9100</v>
      </c>
      <c r="E2596" t="s">
        <v>9101</v>
      </c>
      <c r="F2596" t="s">
        <v>790</v>
      </c>
      <c r="G2596">
        <v>88</v>
      </c>
      <c r="H2596" t="b">
        <v>0</v>
      </c>
      <c r="I2596" t="s">
        <v>9102</v>
      </c>
      <c r="J2596" t="s">
        <v>9159</v>
      </c>
      <c r="K2596" t="s">
        <v>7</v>
      </c>
      <c r="L2596" t="b">
        <v>0</v>
      </c>
      <c r="M2596" t="s">
        <v>13200</v>
      </c>
      <c r="N2596" t="b">
        <v>0</v>
      </c>
      <c r="O2596" t="b">
        <v>0</v>
      </c>
      <c r="P2596" t="b">
        <v>0</v>
      </c>
      <c r="Q2596" t="b">
        <v>1</v>
      </c>
      <c r="R2596" t="s">
        <v>13201</v>
      </c>
      <c r="S2596">
        <v>70</v>
      </c>
      <c r="T2596" t="b">
        <v>0</v>
      </c>
      <c r="V2596" t="s">
        <v>8</v>
      </c>
      <c r="W2596" t="s">
        <v>8</v>
      </c>
      <c r="X2596" s="11">
        <v>92</v>
      </c>
      <c r="Y2596">
        <v>1</v>
      </c>
      <c r="Z2596" s="46" cm="1">
        <f t="array" ref="Z2596">IF(V2596="NA",$AD$2,(INDEX($BL$4:$BL$73,MATCH(V2596&amp;W2596,$BK$4:$BK$73&amp;$BJ$4:$BJ$73,0))))</f>
        <v>-4.0430703315750931E-2</v>
      </c>
      <c r="AA2596" s="46">
        <f t="shared" si="48"/>
        <v>0.95956929668424906</v>
      </c>
      <c r="AB2596" s="46"/>
    </row>
    <row r="2597" spans="1:28" x14ac:dyDescent="0.25">
      <c r="A2597">
        <v>9378</v>
      </c>
      <c r="B2597" s="1">
        <v>45529.539541782397</v>
      </c>
      <c r="C2597" s="1">
        <v>45529</v>
      </c>
      <c r="D2597" t="s">
        <v>9100</v>
      </c>
      <c r="E2597" t="s">
        <v>9101</v>
      </c>
      <c r="F2597" t="s">
        <v>790</v>
      </c>
      <c r="G2597">
        <v>71</v>
      </c>
      <c r="H2597" t="b">
        <v>0</v>
      </c>
      <c r="I2597" t="s">
        <v>9102</v>
      </c>
      <c r="J2597" t="s">
        <v>9159</v>
      </c>
      <c r="K2597" t="s">
        <v>7</v>
      </c>
      <c r="L2597" t="b">
        <v>0</v>
      </c>
      <c r="M2597" t="s">
        <v>13202</v>
      </c>
      <c r="N2597" t="b">
        <v>0</v>
      </c>
      <c r="O2597" t="b">
        <v>0</v>
      </c>
      <c r="P2597" t="b">
        <v>0</v>
      </c>
      <c r="Q2597" t="b">
        <v>1</v>
      </c>
      <c r="R2597" t="s">
        <v>13203</v>
      </c>
      <c r="S2597">
        <v>70</v>
      </c>
      <c r="T2597" t="b">
        <v>0</v>
      </c>
      <c r="V2597" t="s">
        <v>8</v>
      </c>
      <c r="W2597" t="s">
        <v>8</v>
      </c>
      <c r="X2597" s="11">
        <v>72</v>
      </c>
      <c r="Y2597">
        <v>1</v>
      </c>
      <c r="Z2597" s="46" cm="1">
        <f t="array" ref="Z2597">IF(V2597="NA",$AD$2,(INDEX($BL$4:$BL$73,MATCH(V2597&amp;W2597,$BK$4:$BK$73&amp;$BJ$4:$BJ$73,0))))</f>
        <v>-4.0430703315750931E-2</v>
      </c>
      <c r="AA2597" s="46">
        <f t="shared" si="48"/>
        <v>0.95956929668424906</v>
      </c>
      <c r="AB2597" s="46"/>
    </row>
    <row r="2598" spans="1:28" x14ac:dyDescent="0.25">
      <c r="A2598">
        <v>9380</v>
      </c>
      <c r="B2598" s="1">
        <v>45529.538973252304</v>
      </c>
      <c r="C2598" s="1">
        <v>45529</v>
      </c>
      <c r="D2598" t="s">
        <v>9100</v>
      </c>
      <c r="E2598" t="s">
        <v>9101</v>
      </c>
      <c r="F2598" t="s">
        <v>664</v>
      </c>
      <c r="G2598">
        <v>72</v>
      </c>
      <c r="H2598" t="b">
        <v>0</v>
      </c>
      <c r="I2598" t="s">
        <v>9102</v>
      </c>
      <c r="J2598" t="s">
        <v>9159</v>
      </c>
      <c r="K2598" t="s">
        <v>7</v>
      </c>
      <c r="L2598" t="b">
        <v>0</v>
      </c>
      <c r="M2598" t="s">
        <v>13204</v>
      </c>
      <c r="N2598" t="b">
        <v>0</v>
      </c>
      <c r="O2598" t="b">
        <v>0</v>
      </c>
      <c r="P2598" t="b">
        <v>0</v>
      </c>
      <c r="Q2598" t="b">
        <v>1</v>
      </c>
      <c r="R2598" t="s">
        <v>13205</v>
      </c>
      <c r="S2598">
        <v>70</v>
      </c>
      <c r="T2598" t="b">
        <v>0</v>
      </c>
      <c r="V2598" t="s">
        <v>886</v>
      </c>
      <c r="W2598">
        <v>5</v>
      </c>
      <c r="X2598" s="11">
        <v>72</v>
      </c>
      <c r="Y2598">
        <v>1</v>
      </c>
      <c r="Z2598" s="46" cm="1">
        <f t="array" ref="Z2598">IF(V2598="NA",$AD$2,(INDEX($BL$4:$BL$73,MATCH(V2598&amp;W2598,$BK$4:$BK$73&amp;$BJ$4:$BJ$73,0))))</f>
        <v>4.1970782120221983E-2</v>
      </c>
      <c r="AA2598" s="46">
        <f t="shared" si="48"/>
        <v>1.041970782120222</v>
      </c>
      <c r="AB2598" s="46"/>
    </row>
    <row r="2599" spans="1:28" x14ac:dyDescent="0.25">
      <c r="A2599">
        <v>9381</v>
      </c>
      <c r="B2599" s="1">
        <v>45529.538550428202</v>
      </c>
      <c r="C2599" s="1">
        <v>45529</v>
      </c>
      <c r="D2599" t="s">
        <v>9100</v>
      </c>
      <c r="E2599" t="s">
        <v>9101</v>
      </c>
      <c r="F2599" t="s">
        <v>664</v>
      </c>
      <c r="G2599">
        <v>79</v>
      </c>
      <c r="H2599" t="b">
        <v>0</v>
      </c>
      <c r="I2599" t="s">
        <v>9102</v>
      </c>
      <c r="J2599" t="s">
        <v>9159</v>
      </c>
      <c r="K2599" t="s">
        <v>7</v>
      </c>
      <c r="L2599" t="b">
        <v>0</v>
      </c>
      <c r="M2599" t="s">
        <v>13206</v>
      </c>
      <c r="N2599" t="b">
        <v>0</v>
      </c>
      <c r="O2599" t="b">
        <v>0</v>
      </c>
      <c r="P2599" t="b">
        <v>0</v>
      </c>
      <c r="Q2599" t="b">
        <v>1</v>
      </c>
      <c r="R2599" t="s">
        <v>13207</v>
      </c>
      <c r="S2599">
        <v>70</v>
      </c>
      <c r="T2599" t="b">
        <v>0</v>
      </c>
      <c r="V2599" t="s">
        <v>741</v>
      </c>
      <c r="W2599">
        <v>4</v>
      </c>
      <c r="X2599" s="11">
        <v>82</v>
      </c>
      <c r="Y2599">
        <v>1</v>
      </c>
      <c r="Z2599" s="46" cm="1">
        <f t="array" ref="Z2599">IF(V2599="NA",$AD$2,(INDEX($BL$4:$BL$73,MATCH(V2599&amp;W2599,$BK$4:$BK$73&amp;$BJ$4:$BJ$73,0))))</f>
        <v>1.1678733304575806E-2</v>
      </c>
      <c r="AA2599" s="46">
        <f t="shared" si="48"/>
        <v>1.0116787333045758</v>
      </c>
      <c r="AB2599" s="46"/>
    </row>
    <row r="2600" spans="1:28" x14ac:dyDescent="0.25">
      <c r="A2600">
        <v>9382</v>
      </c>
      <c r="B2600" s="1">
        <v>45529.5382497338</v>
      </c>
      <c r="C2600" s="1">
        <v>45529</v>
      </c>
      <c r="D2600" t="s">
        <v>9100</v>
      </c>
      <c r="E2600" t="s">
        <v>9101</v>
      </c>
      <c r="F2600" t="s">
        <v>790</v>
      </c>
      <c r="G2600">
        <v>71</v>
      </c>
      <c r="H2600" t="b">
        <v>0</v>
      </c>
      <c r="I2600" t="s">
        <v>9102</v>
      </c>
      <c r="J2600" t="s">
        <v>9159</v>
      </c>
      <c r="K2600" t="s">
        <v>7</v>
      </c>
      <c r="L2600" t="b">
        <v>0</v>
      </c>
      <c r="M2600" t="s">
        <v>13208</v>
      </c>
      <c r="N2600" t="b">
        <v>0</v>
      </c>
      <c r="O2600" t="b">
        <v>0</v>
      </c>
      <c r="P2600" t="b">
        <v>0</v>
      </c>
      <c r="Q2600" t="b">
        <v>1</v>
      </c>
      <c r="R2600" t="s">
        <v>13209</v>
      </c>
      <c r="S2600">
        <v>70</v>
      </c>
      <c r="T2600" t="b">
        <v>0</v>
      </c>
      <c r="V2600" t="s">
        <v>658</v>
      </c>
      <c r="W2600">
        <v>4</v>
      </c>
      <c r="X2600" s="11">
        <v>72</v>
      </c>
      <c r="Y2600">
        <v>1</v>
      </c>
      <c r="Z2600" s="46" cm="1">
        <f t="array" ref="Z2600">IF(V2600="NA",$AD$2,(INDEX($BL$4:$BL$73,MATCH(V2600&amp;W2600,$BK$4:$BK$73&amp;$BJ$4:$BJ$73,0))))</f>
        <v>1.1678733304575896E-2</v>
      </c>
      <c r="AA2600" s="46">
        <f t="shared" si="48"/>
        <v>1.0116787333045758</v>
      </c>
      <c r="AB2600" s="46"/>
    </row>
    <row r="2601" spans="1:28" x14ac:dyDescent="0.25">
      <c r="A2601">
        <v>9383</v>
      </c>
      <c r="B2601" s="1">
        <v>45529.537722754598</v>
      </c>
      <c r="C2601" s="1">
        <v>45529</v>
      </c>
      <c r="D2601" t="s">
        <v>9100</v>
      </c>
      <c r="E2601" t="s">
        <v>9101</v>
      </c>
      <c r="F2601" t="s">
        <v>790</v>
      </c>
      <c r="G2601">
        <v>73</v>
      </c>
      <c r="H2601" t="b">
        <v>0</v>
      </c>
      <c r="I2601" t="s">
        <v>9102</v>
      </c>
      <c r="J2601" t="s">
        <v>9159</v>
      </c>
      <c r="K2601" t="s">
        <v>7</v>
      </c>
      <c r="L2601" t="b">
        <v>0</v>
      </c>
      <c r="M2601" t="s">
        <v>13210</v>
      </c>
      <c r="N2601" t="b">
        <v>0</v>
      </c>
      <c r="O2601" t="b">
        <v>0</v>
      </c>
      <c r="P2601" t="b">
        <v>0</v>
      </c>
      <c r="Q2601" t="b">
        <v>1</v>
      </c>
      <c r="R2601" t="s">
        <v>13211</v>
      </c>
      <c r="S2601">
        <v>70</v>
      </c>
      <c r="T2601" t="b">
        <v>0</v>
      </c>
      <c r="V2601" t="s">
        <v>8</v>
      </c>
      <c r="W2601" t="s">
        <v>8</v>
      </c>
      <c r="X2601" s="11">
        <v>77</v>
      </c>
      <c r="Y2601">
        <v>1</v>
      </c>
      <c r="Z2601" s="46" cm="1">
        <f t="array" ref="Z2601">IF(V2601="NA",$AD$2,(INDEX($BL$4:$BL$73,MATCH(V2601&amp;W2601,$BK$4:$BK$73&amp;$BJ$4:$BJ$73,0))))</f>
        <v>-4.0430703315750931E-2</v>
      </c>
      <c r="AA2601" s="46">
        <f t="shared" si="48"/>
        <v>0.95956929668424906</v>
      </c>
      <c r="AB2601" s="46"/>
    </row>
    <row r="2602" spans="1:28" x14ac:dyDescent="0.25">
      <c r="A2602">
        <v>9384</v>
      </c>
      <c r="B2602" s="1">
        <v>45529.537220358798</v>
      </c>
      <c r="C2602" s="1">
        <v>45529</v>
      </c>
      <c r="D2602" t="s">
        <v>9100</v>
      </c>
      <c r="E2602" t="s">
        <v>9101</v>
      </c>
      <c r="F2602" t="s">
        <v>790</v>
      </c>
      <c r="G2602">
        <v>92</v>
      </c>
      <c r="H2602" t="b">
        <v>0</v>
      </c>
      <c r="I2602" t="s">
        <v>9102</v>
      </c>
      <c r="J2602" t="s">
        <v>11010</v>
      </c>
      <c r="K2602" t="s">
        <v>7</v>
      </c>
      <c r="L2602" t="b">
        <v>0</v>
      </c>
      <c r="M2602" t="s">
        <v>6590</v>
      </c>
      <c r="N2602" t="b">
        <v>0</v>
      </c>
      <c r="O2602" t="b">
        <v>0</v>
      </c>
      <c r="P2602" t="b">
        <v>0</v>
      </c>
      <c r="Q2602" t="b">
        <v>1</v>
      </c>
      <c r="R2602" t="s">
        <v>2376</v>
      </c>
      <c r="S2602">
        <v>70</v>
      </c>
      <c r="T2602" t="b">
        <v>0</v>
      </c>
      <c r="V2602" t="s">
        <v>8</v>
      </c>
      <c r="W2602" t="s">
        <v>8</v>
      </c>
      <c r="X2602" s="11">
        <v>92</v>
      </c>
      <c r="Y2602">
        <v>1</v>
      </c>
      <c r="Z2602" s="46" cm="1">
        <f t="array" ref="Z2602">IF(V2602="NA",$AD$2,(INDEX($BL$4:$BL$73,MATCH(V2602&amp;W2602,$BK$4:$BK$73&amp;$BJ$4:$BJ$73,0))))</f>
        <v>-4.0430703315750931E-2</v>
      </c>
      <c r="AA2602" s="46">
        <f t="shared" si="48"/>
        <v>0.95956929668424906</v>
      </c>
      <c r="AB2602" s="46"/>
    </row>
    <row r="2603" spans="1:28" x14ac:dyDescent="0.25">
      <c r="A2603">
        <v>9385</v>
      </c>
      <c r="B2603" s="1">
        <v>45529.536803368101</v>
      </c>
      <c r="C2603" s="1">
        <v>45529</v>
      </c>
      <c r="D2603" t="s">
        <v>9100</v>
      </c>
      <c r="E2603" t="s">
        <v>9101</v>
      </c>
      <c r="F2603" t="s">
        <v>664</v>
      </c>
      <c r="G2603">
        <v>78</v>
      </c>
      <c r="H2603" t="b">
        <v>0</v>
      </c>
      <c r="I2603" t="s">
        <v>9102</v>
      </c>
      <c r="J2603" t="s">
        <v>11010</v>
      </c>
      <c r="K2603" t="s">
        <v>7</v>
      </c>
      <c r="L2603" t="b">
        <v>0</v>
      </c>
      <c r="M2603" t="s">
        <v>13212</v>
      </c>
      <c r="N2603" t="b">
        <v>0</v>
      </c>
      <c r="O2603" t="b">
        <v>0</v>
      </c>
      <c r="P2603" t="b">
        <v>0</v>
      </c>
      <c r="Q2603" t="b">
        <v>1</v>
      </c>
      <c r="R2603" t="s">
        <v>13213</v>
      </c>
      <c r="S2603">
        <v>70</v>
      </c>
      <c r="T2603" t="b">
        <v>0</v>
      </c>
      <c r="V2603" t="s">
        <v>8</v>
      </c>
      <c r="W2603" t="s">
        <v>8</v>
      </c>
      <c r="X2603" s="11">
        <v>82</v>
      </c>
      <c r="Y2603">
        <v>1</v>
      </c>
      <c r="Z2603" s="46" cm="1">
        <f t="array" ref="Z2603">IF(V2603="NA",$AD$2,(INDEX($BL$4:$BL$73,MATCH(V2603&amp;W2603,$BK$4:$BK$73&amp;$BJ$4:$BJ$73,0))))</f>
        <v>-4.0430703315750931E-2</v>
      </c>
      <c r="AA2603" s="46">
        <f t="shared" si="48"/>
        <v>0.95956929668424906</v>
      </c>
      <c r="AB2603" s="46"/>
    </row>
    <row r="2604" spans="1:28" x14ac:dyDescent="0.25">
      <c r="A2604">
        <v>9390</v>
      </c>
      <c r="B2604" s="1">
        <v>45529.534329108799</v>
      </c>
      <c r="C2604" s="1">
        <v>45529</v>
      </c>
      <c r="D2604" t="s">
        <v>9100</v>
      </c>
      <c r="E2604" t="s">
        <v>9101</v>
      </c>
      <c r="F2604" t="s">
        <v>664</v>
      </c>
      <c r="G2604">
        <v>74</v>
      </c>
      <c r="H2604" t="b">
        <v>0</v>
      </c>
      <c r="I2604" t="s">
        <v>9102</v>
      </c>
      <c r="J2604" t="s">
        <v>11010</v>
      </c>
      <c r="K2604" t="s">
        <v>7</v>
      </c>
      <c r="L2604" t="b">
        <v>0</v>
      </c>
      <c r="M2604" t="s">
        <v>13214</v>
      </c>
      <c r="N2604" t="b">
        <v>0</v>
      </c>
      <c r="O2604" t="b">
        <v>0</v>
      </c>
      <c r="P2604" t="b">
        <v>0</v>
      </c>
      <c r="Q2604" t="b">
        <v>1</v>
      </c>
      <c r="R2604" t="s">
        <v>13215</v>
      </c>
      <c r="S2604">
        <v>70</v>
      </c>
      <c r="T2604" t="b">
        <v>0</v>
      </c>
      <c r="V2604" t="s">
        <v>886</v>
      </c>
      <c r="W2604">
        <v>4</v>
      </c>
      <c r="X2604" s="11">
        <v>77</v>
      </c>
      <c r="Y2604">
        <v>1</v>
      </c>
      <c r="Z2604" s="46" cm="1">
        <f t="array" ref="Z2604">IF(V2604="NA",$AD$2,(INDEX($BL$4:$BL$73,MATCH(V2604&amp;W2604,$BK$4:$BK$73&amp;$BJ$4:$BJ$73,0))))</f>
        <v>1.0498615788681297E-2</v>
      </c>
      <c r="AA2604" s="46">
        <f t="shared" si="48"/>
        <v>1.0104986157886813</v>
      </c>
      <c r="AB2604" s="46"/>
    </row>
    <row r="2605" spans="1:28" x14ac:dyDescent="0.25">
      <c r="A2605">
        <v>9391</v>
      </c>
      <c r="B2605" s="1">
        <v>45529.533954548599</v>
      </c>
      <c r="C2605" s="1">
        <v>45529</v>
      </c>
      <c r="D2605" t="s">
        <v>9100</v>
      </c>
      <c r="E2605" t="s">
        <v>9101</v>
      </c>
      <c r="F2605" t="s">
        <v>790</v>
      </c>
      <c r="G2605">
        <v>75</v>
      </c>
      <c r="H2605" t="b">
        <v>0</v>
      </c>
      <c r="I2605" t="s">
        <v>9102</v>
      </c>
      <c r="J2605" t="s">
        <v>11010</v>
      </c>
      <c r="K2605" t="s">
        <v>7</v>
      </c>
      <c r="L2605" t="b">
        <v>0</v>
      </c>
      <c r="M2605" t="s">
        <v>13216</v>
      </c>
      <c r="N2605" t="b">
        <v>0</v>
      </c>
      <c r="O2605" t="b">
        <v>0</v>
      </c>
      <c r="P2605" t="b">
        <v>0</v>
      </c>
      <c r="Q2605" t="b">
        <v>1</v>
      </c>
      <c r="R2605" t="s">
        <v>13217</v>
      </c>
      <c r="S2605">
        <v>70</v>
      </c>
      <c r="T2605" t="b">
        <v>0</v>
      </c>
      <c r="V2605" t="s">
        <v>8</v>
      </c>
      <c r="W2605" t="s">
        <v>8</v>
      </c>
      <c r="X2605" s="11">
        <v>77</v>
      </c>
      <c r="Y2605">
        <v>1</v>
      </c>
      <c r="Z2605" s="46" cm="1">
        <f t="array" ref="Z2605">IF(V2605="NA",$AD$2,(INDEX($BL$4:$BL$73,MATCH(V2605&amp;W2605,$BK$4:$BK$73&amp;$BJ$4:$BJ$73,0))))</f>
        <v>-4.0430703315750931E-2</v>
      </c>
      <c r="AA2605" s="46">
        <f t="shared" si="48"/>
        <v>0.95956929668424906</v>
      </c>
      <c r="AB2605" s="46"/>
    </row>
    <row r="2606" spans="1:28" x14ac:dyDescent="0.25">
      <c r="A2606">
        <v>9393</v>
      </c>
      <c r="B2606" s="1">
        <v>45529.533192650502</v>
      </c>
      <c r="C2606" s="1">
        <v>45529</v>
      </c>
      <c r="D2606" t="s">
        <v>9100</v>
      </c>
      <c r="E2606" t="s">
        <v>9101</v>
      </c>
      <c r="F2606" t="s">
        <v>664</v>
      </c>
      <c r="G2606">
        <v>76</v>
      </c>
      <c r="H2606" t="b">
        <v>0</v>
      </c>
      <c r="I2606" t="s">
        <v>9102</v>
      </c>
      <c r="J2606" t="s">
        <v>11010</v>
      </c>
      <c r="K2606" t="s">
        <v>7</v>
      </c>
      <c r="L2606" t="b">
        <v>0</v>
      </c>
      <c r="M2606" t="s">
        <v>13218</v>
      </c>
      <c r="N2606" t="b">
        <v>0</v>
      </c>
      <c r="O2606" t="b">
        <v>0</v>
      </c>
      <c r="P2606" t="b">
        <v>0</v>
      </c>
      <c r="Q2606" t="b">
        <v>1</v>
      </c>
      <c r="R2606" t="s">
        <v>13219</v>
      </c>
      <c r="S2606">
        <v>70</v>
      </c>
      <c r="T2606" t="b">
        <v>0</v>
      </c>
      <c r="V2606" t="s">
        <v>8</v>
      </c>
      <c r="W2606" t="s">
        <v>8</v>
      </c>
      <c r="X2606" s="11">
        <v>77</v>
      </c>
      <c r="Y2606">
        <v>1</v>
      </c>
      <c r="Z2606" s="46" cm="1">
        <f t="array" ref="Z2606">IF(V2606="NA",$AD$2,(INDEX($BL$4:$BL$73,MATCH(V2606&amp;W2606,$BK$4:$BK$73&amp;$BJ$4:$BJ$73,0))))</f>
        <v>-4.0430703315750931E-2</v>
      </c>
      <c r="AA2606" s="46">
        <f t="shared" si="48"/>
        <v>0.95956929668424906</v>
      </c>
      <c r="AB2606" s="46"/>
    </row>
    <row r="2607" spans="1:28" x14ac:dyDescent="0.25">
      <c r="A2607">
        <v>9395</v>
      </c>
      <c r="B2607" s="1">
        <v>45529.532425277801</v>
      </c>
      <c r="C2607" s="1">
        <v>45529</v>
      </c>
      <c r="D2607" t="s">
        <v>9100</v>
      </c>
      <c r="E2607" t="s">
        <v>9101</v>
      </c>
      <c r="F2607" t="s">
        <v>790</v>
      </c>
      <c r="G2607">
        <v>83</v>
      </c>
      <c r="H2607" t="b">
        <v>0</v>
      </c>
      <c r="I2607" t="s">
        <v>9102</v>
      </c>
      <c r="J2607" t="s">
        <v>11010</v>
      </c>
      <c r="K2607" t="s">
        <v>7</v>
      </c>
      <c r="L2607" t="b">
        <v>0</v>
      </c>
      <c r="M2607" t="s">
        <v>13220</v>
      </c>
      <c r="N2607" t="b">
        <v>0</v>
      </c>
      <c r="O2607" t="b">
        <v>0</v>
      </c>
      <c r="P2607" t="b">
        <v>0</v>
      </c>
      <c r="Q2607" t="b">
        <v>1</v>
      </c>
      <c r="R2607" t="s">
        <v>13221</v>
      </c>
      <c r="S2607">
        <v>70</v>
      </c>
      <c r="T2607" t="b">
        <v>0</v>
      </c>
      <c r="V2607" t="s">
        <v>743</v>
      </c>
      <c r="W2607">
        <v>5</v>
      </c>
      <c r="X2607" s="11">
        <v>87</v>
      </c>
      <c r="Y2607">
        <v>1</v>
      </c>
      <c r="Z2607" s="46" cm="1">
        <f t="array" ref="Z2607">IF(V2607="NA",$AD$2,(INDEX($BL$4:$BL$73,MATCH(V2607&amp;W2607,$BK$4:$BK$73&amp;$BJ$4:$BJ$73,0))))</f>
        <v>2.9563914871898098E-3</v>
      </c>
      <c r="AA2607" s="46">
        <f t="shared" si="48"/>
        <v>1.0029563914871897</v>
      </c>
      <c r="AB2607" s="46"/>
    </row>
    <row r="2608" spans="1:28" x14ac:dyDescent="0.25">
      <c r="A2608">
        <v>9398</v>
      </c>
      <c r="B2608" s="1">
        <v>45529.531413935198</v>
      </c>
      <c r="C2608" s="1">
        <v>45529</v>
      </c>
      <c r="D2608" t="s">
        <v>9100</v>
      </c>
      <c r="E2608" t="s">
        <v>9101</v>
      </c>
      <c r="F2608" t="s">
        <v>790</v>
      </c>
      <c r="G2608">
        <v>82</v>
      </c>
      <c r="H2608" t="b">
        <v>0</v>
      </c>
      <c r="I2608" t="s">
        <v>9102</v>
      </c>
      <c r="J2608" t="s">
        <v>11010</v>
      </c>
      <c r="K2608" t="s">
        <v>7</v>
      </c>
      <c r="L2608" t="b">
        <v>0</v>
      </c>
      <c r="M2608" t="s">
        <v>13222</v>
      </c>
      <c r="N2608" t="b">
        <v>0</v>
      </c>
      <c r="O2608" t="b">
        <v>0</v>
      </c>
      <c r="P2608" t="b">
        <v>0</v>
      </c>
      <c r="Q2608" t="b">
        <v>1</v>
      </c>
      <c r="R2608" t="s">
        <v>13223</v>
      </c>
      <c r="S2608">
        <v>70</v>
      </c>
      <c r="T2608" t="b">
        <v>0</v>
      </c>
      <c r="V2608" t="s">
        <v>888</v>
      </c>
      <c r="W2608">
        <v>4</v>
      </c>
      <c r="X2608" s="11">
        <v>82</v>
      </c>
      <c r="Y2608">
        <v>1</v>
      </c>
      <c r="Z2608" s="46" cm="1">
        <f t="array" ref="Z2608">IF(V2608="NA",$AD$2,(INDEX($BL$4:$BL$73,MATCH(V2608&amp;W2608,$BK$4:$BK$73&amp;$BJ$4:$BJ$73,0))))</f>
        <v>1.0498615788681257E-2</v>
      </c>
      <c r="AA2608" s="46">
        <f t="shared" si="48"/>
        <v>1.0104986157886813</v>
      </c>
      <c r="AB2608" s="46"/>
    </row>
    <row r="2609" spans="1:28" x14ac:dyDescent="0.25">
      <c r="A2609">
        <v>9405</v>
      </c>
      <c r="B2609" s="1">
        <v>45529.526275416698</v>
      </c>
      <c r="C2609" s="1">
        <v>45529</v>
      </c>
      <c r="D2609" t="s">
        <v>9100</v>
      </c>
      <c r="E2609" t="s">
        <v>9101</v>
      </c>
      <c r="F2609" t="s">
        <v>790</v>
      </c>
      <c r="G2609">
        <v>81</v>
      </c>
      <c r="H2609" t="b">
        <v>0</v>
      </c>
      <c r="I2609" t="s">
        <v>9102</v>
      </c>
      <c r="J2609" t="s">
        <v>11010</v>
      </c>
      <c r="K2609" t="s">
        <v>7</v>
      </c>
      <c r="L2609" t="b">
        <v>0</v>
      </c>
      <c r="M2609" t="s">
        <v>13224</v>
      </c>
      <c r="N2609" t="b">
        <v>0</v>
      </c>
      <c r="O2609" t="b">
        <v>0</v>
      </c>
      <c r="P2609" t="b">
        <v>0</v>
      </c>
      <c r="Q2609" t="b">
        <v>1</v>
      </c>
      <c r="R2609" t="s">
        <v>13225</v>
      </c>
      <c r="S2609">
        <v>70</v>
      </c>
      <c r="T2609" t="b">
        <v>0</v>
      </c>
      <c r="V2609" t="s">
        <v>893</v>
      </c>
      <c r="W2609">
        <v>4</v>
      </c>
      <c r="X2609" s="11">
        <v>82</v>
      </c>
      <c r="Y2609">
        <v>1</v>
      </c>
      <c r="Z2609" s="46" cm="1">
        <f t="array" ref="Z2609">IF(V2609="NA",$AD$2,(INDEX($BL$4:$BL$73,MATCH(V2609&amp;W2609,$BK$4:$BK$73&amp;$BJ$4:$BJ$73,0))))</f>
        <v>1.0498615788681286E-2</v>
      </c>
      <c r="AA2609" s="46">
        <f t="shared" si="48"/>
        <v>1.0104986157886813</v>
      </c>
      <c r="AB2609" s="46"/>
    </row>
    <row r="2610" spans="1:28" x14ac:dyDescent="0.25">
      <c r="A2610">
        <v>9406</v>
      </c>
      <c r="B2610" s="1">
        <v>45529.525936874998</v>
      </c>
      <c r="C2610" s="1">
        <v>45529</v>
      </c>
      <c r="D2610" t="s">
        <v>9100</v>
      </c>
      <c r="E2610" t="s">
        <v>9101</v>
      </c>
      <c r="F2610" t="s">
        <v>664</v>
      </c>
      <c r="G2610">
        <v>86</v>
      </c>
      <c r="H2610" t="b">
        <v>0</v>
      </c>
      <c r="I2610" t="s">
        <v>9102</v>
      </c>
      <c r="J2610" t="s">
        <v>11010</v>
      </c>
      <c r="K2610" t="s">
        <v>7</v>
      </c>
      <c r="L2610" t="b">
        <v>0</v>
      </c>
      <c r="M2610" t="s">
        <v>13226</v>
      </c>
      <c r="N2610" t="b">
        <v>0</v>
      </c>
      <c r="O2610" t="b">
        <v>0</v>
      </c>
      <c r="P2610" t="b">
        <v>0</v>
      </c>
      <c r="Q2610" t="b">
        <v>1</v>
      </c>
      <c r="R2610" t="s">
        <v>13227</v>
      </c>
      <c r="S2610">
        <v>70</v>
      </c>
      <c r="T2610" t="b">
        <v>0</v>
      </c>
      <c r="V2610" t="s">
        <v>8</v>
      </c>
      <c r="W2610" t="s">
        <v>8</v>
      </c>
      <c r="X2610" s="11">
        <v>87</v>
      </c>
      <c r="Y2610">
        <v>1</v>
      </c>
      <c r="Z2610" s="46" cm="1">
        <f t="array" ref="Z2610">IF(V2610="NA",$AD$2,(INDEX($BL$4:$BL$73,MATCH(V2610&amp;W2610,$BK$4:$BK$73&amp;$BJ$4:$BJ$73,0))))</f>
        <v>-4.0430703315750931E-2</v>
      </c>
      <c r="AA2610" s="46">
        <f t="shared" si="48"/>
        <v>0.95956929668424906</v>
      </c>
      <c r="AB2610" s="46"/>
    </row>
    <row r="2611" spans="1:28" x14ac:dyDescent="0.25">
      <c r="A2611">
        <v>9407</v>
      </c>
      <c r="B2611" s="1">
        <v>45529.525598205997</v>
      </c>
      <c r="C2611" s="1">
        <v>45529</v>
      </c>
      <c r="D2611" t="s">
        <v>9100</v>
      </c>
      <c r="E2611" t="s">
        <v>9101</v>
      </c>
      <c r="F2611" t="s">
        <v>790</v>
      </c>
      <c r="G2611">
        <v>76</v>
      </c>
      <c r="H2611" t="b">
        <v>0</v>
      </c>
      <c r="I2611" t="s">
        <v>9102</v>
      </c>
      <c r="J2611" t="s">
        <v>11010</v>
      </c>
      <c r="K2611" t="s">
        <v>7</v>
      </c>
      <c r="L2611" t="b">
        <v>0</v>
      </c>
      <c r="M2611" t="s">
        <v>13228</v>
      </c>
      <c r="N2611" t="b">
        <v>0</v>
      </c>
      <c r="O2611" t="b">
        <v>0</v>
      </c>
      <c r="P2611" t="b">
        <v>0</v>
      </c>
      <c r="Q2611" t="b">
        <v>1</v>
      </c>
      <c r="R2611" t="s">
        <v>13229</v>
      </c>
      <c r="S2611">
        <v>70</v>
      </c>
      <c r="T2611" t="b">
        <v>0</v>
      </c>
      <c r="V2611" t="s">
        <v>886</v>
      </c>
      <c r="W2611">
        <v>4</v>
      </c>
      <c r="X2611" s="11">
        <v>77</v>
      </c>
      <c r="Y2611">
        <v>1</v>
      </c>
      <c r="Z2611" s="46" cm="1">
        <f t="array" ref="Z2611">IF(V2611="NA",$AD$2,(INDEX($BL$4:$BL$73,MATCH(V2611&amp;W2611,$BK$4:$BK$73&amp;$BJ$4:$BJ$73,0))))</f>
        <v>1.0498615788681297E-2</v>
      </c>
      <c r="AA2611" s="46">
        <f t="shared" si="48"/>
        <v>1.0104986157886813</v>
      </c>
      <c r="AB2611" s="46"/>
    </row>
    <row r="2612" spans="1:28" x14ac:dyDescent="0.25">
      <c r="A2612">
        <v>9408</v>
      </c>
      <c r="B2612" s="1">
        <v>45529.525261435199</v>
      </c>
      <c r="C2612" s="1">
        <v>45529</v>
      </c>
      <c r="D2612" t="s">
        <v>9100</v>
      </c>
      <c r="E2612" t="s">
        <v>9101</v>
      </c>
      <c r="F2612" t="s">
        <v>664</v>
      </c>
      <c r="G2612">
        <v>81</v>
      </c>
      <c r="H2612" t="b">
        <v>0</v>
      </c>
      <c r="I2612" t="s">
        <v>9102</v>
      </c>
      <c r="J2612" t="s">
        <v>11010</v>
      </c>
      <c r="K2612" t="s">
        <v>7</v>
      </c>
      <c r="L2612" t="b">
        <v>0</v>
      </c>
      <c r="M2612" t="s">
        <v>13230</v>
      </c>
      <c r="N2612" t="b">
        <v>0</v>
      </c>
      <c r="O2612" t="b">
        <v>0</v>
      </c>
      <c r="P2612" t="b">
        <v>0</v>
      </c>
      <c r="Q2612" t="b">
        <v>1</v>
      </c>
      <c r="R2612" t="s">
        <v>13231</v>
      </c>
      <c r="S2612">
        <v>70</v>
      </c>
      <c r="T2612" t="b">
        <v>0</v>
      </c>
      <c r="V2612" t="s">
        <v>658</v>
      </c>
      <c r="W2612">
        <v>5</v>
      </c>
      <c r="X2612" s="11">
        <v>82</v>
      </c>
      <c r="Y2612">
        <v>1</v>
      </c>
      <c r="Z2612" s="46" cm="1">
        <f t="array" ref="Z2612">IF(V2612="NA",$AD$2,(INDEX($BL$4:$BL$73,MATCH(V2612&amp;W2612,$BK$4:$BK$73&amp;$BJ$4:$BJ$73,0))))</f>
        <v>2.9563914871896181E-3</v>
      </c>
      <c r="AA2612" s="46">
        <f t="shared" si="48"/>
        <v>1.0029563914871895</v>
      </c>
      <c r="AB2612" s="46"/>
    </row>
    <row r="2613" spans="1:28" x14ac:dyDescent="0.25">
      <c r="A2613">
        <v>9409</v>
      </c>
      <c r="B2613" s="1">
        <v>45529.524832349503</v>
      </c>
      <c r="C2613" s="1">
        <v>45529</v>
      </c>
      <c r="D2613" t="s">
        <v>9100</v>
      </c>
      <c r="E2613" t="s">
        <v>9101</v>
      </c>
      <c r="F2613" t="s">
        <v>664</v>
      </c>
      <c r="G2613">
        <v>84</v>
      </c>
      <c r="H2613" t="b">
        <v>0</v>
      </c>
      <c r="I2613" t="s">
        <v>9102</v>
      </c>
      <c r="J2613" t="s">
        <v>11010</v>
      </c>
      <c r="K2613" t="s">
        <v>7</v>
      </c>
      <c r="L2613" t="b">
        <v>0</v>
      </c>
      <c r="M2613" t="s">
        <v>13232</v>
      </c>
      <c r="N2613" t="b">
        <v>0</v>
      </c>
      <c r="O2613" t="b">
        <v>0</v>
      </c>
      <c r="P2613" t="b">
        <v>0</v>
      </c>
      <c r="Q2613" t="b">
        <v>1</v>
      </c>
      <c r="R2613" t="s">
        <v>13233</v>
      </c>
      <c r="S2613">
        <v>70</v>
      </c>
      <c r="T2613" t="b">
        <v>0</v>
      </c>
      <c r="V2613" t="s">
        <v>740</v>
      </c>
      <c r="W2613">
        <v>4</v>
      </c>
      <c r="X2613" s="11">
        <v>87</v>
      </c>
      <c r="Y2613">
        <v>1</v>
      </c>
      <c r="Z2613" s="46" cm="1">
        <f t="array" ref="Z2613">IF(V2613="NA",$AD$2,(INDEX($BL$4:$BL$73,MATCH(V2613&amp;W2613,$BK$4:$BK$73&amp;$BJ$4:$BJ$73,0))))</f>
        <v>1.0498615788681253E-2</v>
      </c>
      <c r="AA2613" s="46">
        <f t="shared" si="48"/>
        <v>1.0104986157886813</v>
      </c>
      <c r="AB2613" s="46"/>
    </row>
    <row r="2614" spans="1:28" x14ac:dyDescent="0.25">
      <c r="A2614">
        <v>9410</v>
      </c>
      <c r="B2614" s="1">
        <v>45529.524487442097</v>
      </c>
      <c r="C2614" s="1">
        <v>45529</v>
      </c>
      <c r="D2614" t="s">
        <v>9100</v>
      </c>
      <c r="E2614" t="s">
        <v>9101</v>
      </c>
      <c r="F2614" t="s">
        <v>664</v>
      </c>
      <c r="G2614">
        <v>81</v>
      </c>
      <c r="H2614" t="b">
        <v>0</v>
      </c>
      <c r="I2614" t="s">
        <v>9102</v>
      </c>
      <c r="J2614" t="s">
        <v>11010</v>
      </c>
      <c r="K2614" t="s">
        <v>7</v>
      </c>
      <c r="L2614" t="b">
        <v>0</v>
      </c>
      <c r="M2614" t="s">
        <v>13234</v>
      </c>
      <c r="N2614" t="b">
        <v>0</v>
      </c>
      <c r="O2614" t="b">
        <v>0</v>
      </c>
      <c r="P2614" t="b">
        <v>0</v>
      </c>
      <c r="Q2614" t="b">
        <v>1</v>
      </c>
      <c r="R2614" t="s">
        <v>13235</v>
      </c>
      <c r="S2614">
        <v>70</v>
      </c>
      <c r="T2614" t="b">
        <v>0</v>
      </c>
      <c r="V2614" t="s">
        <v>8</v>
      </c>
      <c r="W2614" t="s">
        <v>8</v>
      </c>
      <c r="X2614" s="11">
        <v>82</v>
      </c>
      <c r="Y2614">
        <v>1</v>
      </c>
      <c r="Z2614" s="46" cm="1">
        <f t="array" ref="Z2614">IF(V2614="NA",$AD$2,(INDEX($BL$4:$BL$73,MATCH(V2614&amp;W2614,$BK$4:$BK$73&amp;$BJ$4:$BJ$73,0))))</f>
        <v>-4.0430703315750931E-2</v>
      </c>
      <c r="AA2614" s="46">
        <f t="shared" si="48"/>
        <v>0.95956929668424906</v>
      </c>
      <c r="AB2614" s="46"/>
    </row>
    <row r="2615" spans="1:28" x14ac:dyDescent="0.25">
      <c r="A2615">
        <v>9411</v>
      </c>
      <c r="B2615" s="1">
        <v>45529.52413125</v>
      </c>
      <c r="C2615" s="1">
        <v>45529</v>
      </c>
      <c r="D2615" t="s">
        <v>9100</v>
      </c>
      <c r="E2615" t="s">
        <v>9101</v>
      </c>
      <c r="F2615" t="s">
        <v>790</v>
      </c>
      <c r="G2615">
        <v>89</v>
      </c>
      <c r="H2615" t="b">
        <v>0</v>
      </c>
      <c r="I2615" t="s">
        <v>9102</v>
      </c>
      <c r="J2615" t="s">
        <v>11010</v>
      </c>
      <c r="K2615" t="s">
        <v>7</v>
      </c>
      <c r="L2615" t="b">
        <v>0</v>
      </c>
      <c r="M2615" t="s">
        <v>13236</v>
      </c>
      <c r="N2615" t="b">
        <v>0</v>
      </c>
      <c r="O2615" t="b">
        <v>0</v>
      </c>
      <c r="P2615" t="b">
        <v>0</v>
      </c>
      <c r="Q2615" t="b">
        <v>1</v>
      </c>
      <c r="R2615" t="s">
        <v>13237</v>
      </c>
      <c r="S2615">
        <v>70</v>
      </c>
      <c r="T2615" t="b">
        <v>0</v>
      </c>
      <c r="V2615" t="s">
        <v>658</v>
      </c>
      <c r="W2615">
        <v>4</v>
      </c>
      <c r="X2615" s="11">
        <v>92</v>
      </c>
      <c r="Y2615">
        <v>1</v>
      </c>
      <c r="Z2615" s="46" cm="1">
        <f t="array" ref="Z2615">IF(V2615="NA",$AD$2,(INDEX($BL$4:$BL$73,MATCH(V2615&amp;W2615,$BK$4:$BK$73&amp;$BJ$4:$BJ$73,0))))</f>
        <v>1.1678733304575896E-2</v>
      </c>
      <c r="AA2615" s="46">
        <f t="shared" si="48"/>
        <v>1.0116787333045758</v>
      </c>
      <c r="AB2615" s="46"/>
    </row>
    <row r="2616" spans="1:28" x14ac:dyDescent="0.25">
      <c r="A2616">
        <v>9417</v>
      </c>
      <c r="B2616" s="1">
        <v>45529.520836851902</v>
      </c>
      <c r="C2616" s="1">
        <v>45529</v>
      </c>
      <c r="D2616" t="s">
        <v>9100</v>
      </c>
      <c r="E2616" t="s">
        <v>9101</v>
      </c>
      <c r="F2616" t="s">
        <v>790</v>
      </c>
      <c r="G2616">
        <v>73</v>
      </c>
      <c r="H2616" t="b">
        <v>0</v>
      </c>
      <c r="I2616" t="s">
        <v>9102</v>
      </c>
      <c r="J2616" t="s">
        <v>11010</v>
      </c>
      <c r="K2616" t="s">
        <v>7</v>
      </c>
      <c r="L2616" t="b">
        <v>0</v>
      </c>
      <c r="M2616" t="s">
        <v>13238</v>
      </c>
      <c r="N2616" t="b">
        <v>0</v>
      </c>
      <c r="O2616" t="b">
        <v>0</v>
      </c>
      <c r="P2616" t="b">
        <v>0</v>
      </c>
      <c r="Q2616" t="b">
        <v>1</v>
      </c>
      <c r="R2616" t="s">
        <v>13239</v>
      </c>
      <c r="S2616">
        <v>70</v>
      </c>
      <c r="T2616" t="b">
        <v>0</v>
      </c>
      <c r="V2616" t="s">
        <v>888</v>
      </c>
      <c r="W2616">
        <v>4</v>
      </c>
      <c r="X2616" s="11">
        <v>77</v>
      </c>
      <c r="Y2616">
        <v>1</v>
      </c>
      <c r="Z2616" s="46" cm="1">
        <f t="array" ref="Z2616">IF(V2616="NA",$AD$2,(INDEX($BL$4:$BL$73,MATCH(V2616&amp;W2616,$BK$4:$BK$73&amp;$BJ$4:$BJ$73,0))))</f>
        <v>1.0498615788681257E-2</v>
      </c>
      <c r="AA2616" s="46">
        <f t="shared" si="48"/>
        <v>1.0104986157886813</v>
      </c>
      <c r="AB2616" s="46"/>
    </row>
    <row r="2617" spans="1:28" x14ac:dyDescent="0.25">
      <c r="A2617">
        <v>9418</v>
      </c>
      <c r="B2617" s="1">
        <v>45529.5202965278</v>
      </c>
      <c r="C2617" s="1">
        <v>45529</v>
      </c>
      <c r="D2617" t="s">
        <v>9100</v>
      </c>
      <c r="E2617" t="s">
        <v>9101</v>
      </c>
      <c r="F2617" t="s">
        <v>664</v>
      </c>
      <c r="G2617">
        <v>74</v>
      </c>
      <c r="H2617" t="b">
        <v>0</v>
      </c>
      <c r="I2617" t="s">
        <v>9102</v>
      </c>
      <c r="J2617" t="s">
        <v>11010</v>
      </c>
      <c r="K2617" t="s">
        <v>7</v>
      </c>
      <c r="L2617" t="b">
        <v>0</v>
      </c>
      <c r="M2617" t="s">
        <v>13240</v>
      </c>
      <c r="N2617" t="b">
        <v>0</v>
      </c>
      <c r="O2617" t="b">
        <v>0</v>
      </c>
      <c r="P2617" t="b">
        <v>0</v>
      </c>
      <c r="Q2617" t="b">
        <v>1</v>
      </c>
      <c r="R2617" t="s">
        <v>13241</v>
      </c>
      <c r="S2617">
        <v>70</v>
      </c>
      <c r="T2617" t="b">
        <v>0</v>
      </c>
      <c r="V2617" t="s">
        <v>893</v>
      </c>
      <c r="W2617">
        <v>5</v>
      </c>
      <c r="X2617" s="11">
        <v>77</v>
      </c>
      <c r="Y2617">
        <v>1</v>
      </c>
      <c r="Z2617" s="46" cm="1">
        <f t="array" ref="Z2617">IF(V2617="NA",$AD$2,(INDEX($BL$4:$BL$73,MATCH(V2617&amp;W2617,$BK$4:$BK$73&amp;$BJ$4:$BJ$73,0))))</f>
        <v>4.1970782120221983E-2</v>
      </c>
      <c r="AA2617" s="46">
        <f t="shared" si="48"/>
        <v>1.041970782120222</v>
      </c>
      <c r="AB2617" s="46"/>
    </row>
    <row r="2618" spans="1:28" x14ac:dyDescent="0.25">
      <c r="A2618">
        <v>9419</v>
      </c>
      <c r="B2618" s="1">
        <v>45529.519609536997</v>
      </c>
      <c r="C2618" s="1">
        <v>45529</v>
      </c>
      <c r="D2618" t="s">
        <v>9100</v>
      </c>
      <c r="E2618" t="s">
        <v>9101</v>
      </c>
      <c r="F2618" t="s">
        <v>790</v>
      </c>
      <c r="G2618">
        <v>88</v>
      </c>
      <c r="H2618" t="b">
        <v>0</v>
      </c>
      <c r="I2618" t="s">
        <v>9102</v>
      </c>
      <c r="J2618" t="s">
        <v>11010</v>
      </c>
      <c r="K2618" t="s">
        <v>7</v>
      </c>
      <c r="L2618" t="b">
        <v>0</v>
      </c>
      <c r="M2618" t="s">
        <v>13242</v>
      </c>
      <c r="N2618" t="b">
        <v>0</v>
      </c>
      <c r="O2618" t="b">
        <v>0</v>
      </c>
      <c r="P2618" t="b">
        <v>0</v>
      </c>
      <c r="Q2618" t="b">
        <v>1</v>
      </c>
      <c r="R2618" t="s">
        <v>13243</v>
      </c>
      <c r="S2618">
        <v>70</v>
      </c>
      <c r="T2618" t="b">
        <v>0</v>
      </c>
      <c r="V2618" t="s">
        <v>888</v>
      </c>
      <c r="W2618">
        <v>5</v>
      </c>
      <c r="X2618" s="11">
        <v>92</v>
      </c>
      <c r="Y2618">
        <v>1</v>
      </c>
      <c r="Z2618" s="46" cm="1">
        <f t="array" ref="Z2618">IF(V2618="NA",$AD$2,(INDEX($BL$4:$BL$73,MATCH(V2618&amp;W2618,$BK$4:$BK$73&amp;$BJ$4:$BJ$73,0))))</f>
        <v>4.1970782120221983E-2</v>
      </c>
      <c r="AA2618" s="46">
        <f t="shared" si="48"/>
        <v>1.041970782120222</v>
      </c>
      <c r="AB2618" s="46"/>
    </row>
    <row r="2619" spans="1:28" x14ac:dyDescent="0.25">
      <c r="A2619">
        <v>9420</v>
      </c>
      <c r="B2619" s="1">
        <v>45529.5192174884</v>
      </c>
      <c r="C2619" s="1">
        <v>45529</v>
      </c>
      <c r="D2619" t="s">
        <v>9100</v>
      </c>
      <c r="E2619" t="s">
        <v>9101</v>
      </c>
      <c r="F2619" t="s">
        <v>790</v>
      </c>
      <c r="G2619">
        <v>89</v>
      </c>
      <c r="H2619" t="b">
        <v>0</v>
      </c>
      <c r="I2619" t="s">
        <v>9102</v>
      </c>
      <c r="J2619" t="s">
        <v>11010</v>
      </c>
      <c r="K2619" t="s">
        <v>7</v>
      </c>
      <c r="L2619" t="b">
        <v>0</v>
      </c>
      <c r="M2619" t="s">
        <v>13244</v>
      </c>
      <c r="N2619" t="b">
        <v>0</v>
      </c>
      <c r="O2619" t="b">
        <v>0</v>
      </c>
      <c r="P2619" t="b">
        <v>0</v>
      </c>
      <c r="Q2619" t="b">
        <v>1</v>
      </c>
      <c r="R2619" t="s">
        <v>13245</v>
      </c>
      <c r="S2619">
        <v>70</v>
      </c>
      <c r="T2619" t="b">
        <v>0</v>
      </c>
      <c r="V2619" t="s">
        <v>740</v>
      </c>
      <c r="W2619">
        <v>4</v>
      </c>
      <c r="X2619" s="11">
        <v>92</v>
      </c>
      <c r="Y2619">
        <v>1</v>
      </c>
      <c r="Z2619" s="46" cm="1">
        <f t="array" ref="Z2619">IF(V2619="NA",$AD$2,(INDEX($BL$4:$BL$73,MATCH(V2619&amp;W2619,$BK$4:$BK$73&amp;$BJ$4:$BJ$73,0))))</f>
        <v>1.0498615788681253E-2</v>
      </c>
      <c r="AA2619" s="46">
        <f t="shared" si="48"/>
        <v>1.0104986157886813</v>
      </c>
      <c r="AB2619" s="46"/>
    </row>
    <row r="2620" spans="1:28" x14ac:dyDescent="0.25">
      <c r="A2620">
        <v>9427</v>
      </c>
      <c r="B2620" s="1">
        <v>45529.516127187497</v>
      </c>
      <c r="C2620" s="1">
        <v>45529</v>
      </c>
      <c r="D2620" t="s">
        <v>9100</v>
      </c>
      <c r="E2620" t="s">
        <v>9101</v>
      </c>
      <c r="F2620" t="s">
        <v>664</v>
      </c>
      <c r="G2620">
        <v>83</v>
      </c>
      <c r="H2620" t="b">
        <v>0</v>
      </c>
      <c r="I2620" t="s">
        <v>9102</v>
      </c>
      <c r="J2620" t="s">
        <v>11010</v>
      </c>
      <c r="K2620" t="s">
        <v>7</v>
      </c>
      <c r="L2620" t="b">
        <v>0</v>
      </c>
      <c r="M2620" t="s">
        <v>13246</v>
      </c>
      <c r="N2620" t="b">
        <v>0</v>
      </c>
      <c r="O2620" t="b">
        <v>0</v>
      </c>
      <c r="P2620" t="b">
        <v>0</v>
      </c>
      <c r="Q2620" t="b">
        <v>1</v>
      </c>
      <c r="R2620" t="s">
        <v>13247</v>
      </c>
      <c r="S2620">
        <v>70</v>
      </c>
      <c r="T2620" t="b">
        <v>0</v>
      </c>
      <c r="V2620" t="s">
        <v>8</v>
      </c>
      <c r="W2620" t="s">
        <v>8</v>
      </c>
      <c r="X2620" s="11">
        <v>87</v>
      </c>
      <c r="Y2620">
        <v>1</v>
      </c>
      <c r="Z2620" s="46" cm="1">
        <f t="array" ref="Z2620">IF(V2620="NA",$AD$2,(INDEX($BL$4:$BL$73,MATCH(V2620&amp;W2620,$BK$4:$BK$73&amp;$BJ$4:$BJ$73,0))))</f>
        <v>-4.0430703315750931E-2</v>
      </c>
      <c r="AA2620" s="46">
        <f t="shared" si="48"/>
        <v>0.95956929668424906</v>
      </c>
      <c r="AB2620" s="46"/>
    </row>
    <row r="2621" spans="1:28" x14ac:dyDescent="0.25">
      <c r="A2621">
        <v>9428</v>
      </c>
      <c r="B2621" s="1">
        <v>45529.515594641198</v>
      </c>
      <c r="C2621" s="1">
        <v>45529</v>
      </c>
      <c r="D2621" t="s">
        <v>9100</v>
      </c>
      <c r="E2621" t="s">
        <v>9101</v>
      </c>
      <c r="F2621" t="s">
        <v>790</v>
      </c>
      <c r="G2621">
        <v>95</v>
      </c>
      <c r="H2621" t="b">
        <v>0</v>
      </c>
      <c r="I2621" t="s">
        <v>9102</v>
      </c>
      <c r="J2621" t="s">
        <v>11010</v>
      </c>
      <c r="K2621" t="s">
        <v>7</v>
      </c>
      <c r="L2621" t="b">
        <v>0</v>
      </c>
      <c r="M2621" t="s">
        <v>13248</v>
      </c>
      <c r="N2621" t="b">
        <v>0</v>
      </c>
      <c r="O2621" t="b">
        <v>0</v>
      </c>
      <c r="P2621" t="b">
        <v>0</v>
      </c>
      <c r="Q2621" t="b">
        <v>1</v>
      </c>
      <c r="R2621" t="s">
        <v>13249</v>
      </c>
      <c r="S2621">
        <v>70</v>
      </c>
      <c r="T2621" t="b">
        <v>0</v>
      </c>
      <c r="V2621" t="s">
        <v>743</v>
      </c>
      <c r="W2621">
        <v>5</v>
      </c>
      <c r="X2621" s="11">
        <v>99</v>
      </c>
      <c r="Y2621">
        <v>1</v>
      </c>
      <c r="Z2621" s="46" cm="1">
        <f t="array" ref="Z2621">IF(V2621="NA",$AD$2,(INDEX($BL$4:$BL$73,MATCH(V2621&amp;W2621,$BK$4:$BK$73&amp;$BJ$4:$BJ$73,0))))</f>
        <v>2.9563914871898098E-3</v>
      </c>
      <c r="AA2621" s="46">
        <f t="shared" si="48"/>
        <v>1.0029563914871897</v>
      </c>
      <c r="AB2621" s="46"/>
    </row>
    <row r="2622" spans="1:28" x14ac:dyDescent="0.25">
      <c r="A2622">
        <v>9429</v>
      </c>
      <c r="B2622" s="1">
        <v>45529.515302638902</v>
      </c>
      <c r="C2622" s="1">
        <v>45529</v>
      </c>
      <c r="D2622" t="s">
        <v>9100</v>
      </c>
      <c r="E2622" t="s">
        <v>9101</v>
      </c>
      <c r="F2622" t="s">
        <v>790</v>
      </c>
      <c r="G2622">
        <v>76</v>
      </c>
      <c r="H2622" t="b">
        <v>0</v>
      </c>
      <c r="I2622" t="s">
        <v>9102</v>
      </c>
      <c r="J2622" t="s">
        <v>11010</v>
      </c>
      <c r="K2622" t="s">
        <v>7</v>
      </c>
      <c r="L2622" t="b">
        <v>0</v>
      </c>
      <c r="M2622" t="s">
        <v>13250</v>
      </c>
      <c r="N2622" t="b">
        <v>0</v>
      </c>
      <c r="O2622" t="b">
        <v>0</v>
      </c>
      <c r="P2622" t="b">
        <v>0</v>
      </c>
      <c r="Q2622" t="b">
        <v>1</v>
      </c>
      <c r="R2622" t="s">
        <v>13251</v>
      </c>
      <c r="S2622">
        <v>70</v>
      </c>
      <c r="T2622" t="b">
        <v>0</v>
      </c>
      <c r="V2622" t="s">
        <v>8</v>
      </c>
      <c r="W2622" t="s">
        <v>8</v>
      </c>
      <c r="X2622" s="11">
        <v>77</v>
      </c>
      <c r="Y2622">
        <v>1</v>
      </c>
      <c r="Z2622" s="46" cm="1">
        <f t="array" ref="Z2622">IF(V2622="NA",$AD$2,(INDEX($BL$4:$BL$73,MATCH(V2622&amp;W2622,$BK$4:$BK$73&amp;$BJ$4:$BJ$73,0))))</f>
        <v>-4.0430703315750931E-2</v>
      </c>
      <c r="AA2622" s="46">
        <f t="shared" si="48"/>
        <v>0.95956929668424906</v>
      </c>
      <c r="AB2622" s="46"/>
    </row>
    <row r="2623" spans="1:28" x14ac:dyDescent="0.25">
      <c r="A2623">
        <v>9434</v>
      </c>
      <c r="B2623" s="1">
        <v>45529.513084050901</v>
      </c>
      <c r="C2623" s="1">
        <v>45529</v>
      </c>
      <c r="D2623" t="s">
        <v>9100</v>
      </c>
      <c r="E2623" t="s">
        <v>9101</v>
      </c>
      <c r="F2623" t="s">
        <v>790</v>
      </c>
      <c r="G2623">
        <v>75</v>
      </c>
      <c r="H2623" t="b">
        <v>0</v>
      </c>
      <c r="I2623" t="s">
        <v>9102</v>
      </c>
      <c r="J2623" t="s">
        <v>11010</v>
      </c>
      <c r="K2623" t="s">
        <v>7</v>
      </c>
      <c r="L2623" t="b">
        <v>0</v>
      </c>
      <c r="M2623" t="s">
        <v>13252</v>
      </c>
      <c r="N2623" t="b">
        <v>0</v>
      </c>
      <c r="O2623" t="b">
        <v>0</v>
      </c>
      <c r="P2623" t="b">
        <v>0</v>
      </c>
      <c r="Q2623" t="b">
        <v>1</v>
      </c>
      <c r="R2623" t="s">
        <v>13253</v>
      </c>
      <c r="S2623">
        <v>70</v>
      </c>
      <c r="T2623" t="b">
        <v>0</v>
      </c>
      <c r="V2623" t="s">
        <v>886</v>
      </c>
      <c r="W2623">
        <v>3</v>
      </c>
      <c r="X2623" s="11">
        <v>77</v>
      </c>
      <c r="Y2623">
        <v>1</v>
      </c>
      <c r="Z2623" s="46" cm="1">
        <f t="array" ref="Z2623">IF(V2623="NA",$AD$2,(INDEX($BL$4:$BL$73,MATCH(V2623&amp;W2623,$BK$4:$BK$73&amp;$BJ$4:$BJ$73,0))))</f>
        <v>1.8952516812716664E-2</v>
      </c>
      <c r="AA2623" s="46">
        <f t="shared" si="48"/>
        <v>1.0189525168127167</v>
      </c>
      <c r="AB2623" s="46"/>
    </row>
    <row r="2624" spans="1:28" x14ac:dyDescent="0.25">
      <c r="A2624">
        <v>9435</v>
      </c>
      <c r="B2624" s="1">
        <v>45529.512669224503</v>
      </c>
      <c r="C2624" s="1">
        <v>45529</v>
      </c>
      <c r="D2624" t="s">
        <v>9100</v>
      </c>
      <c r="E2624" t="s">
        <v>9101</v>
      </c>
      <c r="F2624" t="s">
        <v>664</v>
      </c>
      <c r="G2624">
        <v>80</v>
      </c>
      <c r="H2624" t="b">
        <v>0</v>
      </c>
      <c r="I2624" t="s">
        <v>9102</v>
      </c>
      <c r="J2624" t="s">
        <v>11010</v>
      </c>
      <c r="K2624" t="s">
        <v>7</v>
      </c>
      <c r="L2624" t="b">
        <v>0</v>
      </c>
      <c r="M2624" t="s">
        <v>6589</v>
      </c>
      <c r="N2624" t="b">
        <v>0</v>
      </c>
      <c r="O2624" t="b">
        <v>0</v>
      </c>
      <c r="P2624" t="b">
        <v>0</v>
      </c>
      <c r="Q2624" t="b">
        <v>1</v>
      </c>
      <c r="R2624" t="s">
        <v>1123</v>
      </c>
      <c r="S2624">
        <v>70</v>
      </c>
      <c r="T2624" t="b">
        <v>0</v>
      </c>
      <c r="V2624" t="s">
        <v>888</v>
      </c>
      <c r="W2624">
        <v>4</v>
      </c>
      <c r="X2624" s="11">
        <v>82</v>
      </c>
      <c r="Y2624">
        <v>1</v>
      </c>
      <c r="Z2624" s="46" cm="1">
        <f t="array" ref="Z2624">IF(V2624="NA",$AD$2,(INDEX($BL$4:$BL$73,MATCH(V2624&amp;W2624,$BK$4:$BK$73&amp;$BJ$4:$BJ$73,0))))</f>
        <v>1.0498615788681257E-2</v>
      </c>
      <c r="AA2624" s="46">
        <f t="shared" si="48"/>
        <v>1.0104986157886813</v>
      </c>
      <c r="AB2624" s="46"/>
    </row>
    <row r="2625" spans="1:28" x14ac:dyDescent="0.25">
      <c r="A2625">
        <v>9436</v>
      </c>
      <c r="B2625" s="1">
        <v>45529.512243888901</v>
      </c>
      <c r="C2625" s="1">
        <v>45529</v>
      </c>
      <c r="D2625" t="s">
        <v>9100</v>
      </c>
      <c r="E2625" t="s">
        <v>9101</v>
      </c>
      <c r="F2625" t="s">
        <v>664</v>
      </c>
      <c r="G2625">
        <v>79</v>
      </c>
      <c r="H2625" t="b">
        <v>0</v>
      </c>
      <c r="I2625" t="s">
        <v>9102</v>
      </c>
      <c r="J2625" t="s">
        <v>11010</v>
      </c>
      <c r="K2625" t="s">
        <v>7</v>
      </c>
      <c r="L2625" t="b">
        <v>0</v>
      </c>
      <c r="M2625" t="s">
        <v>13254</v>
      </c>
      <c r="N2625" t="b">
        <v>0</v>
      </c>
      <c r="O2625" t="b">
        <v>0</v>
      </c>
      <c r="P2625" t="b">
        <v>0</v>
      </c>
      <c r="Q2625" t="b">
        <v>1</v>
      </c>
      <c r="R2625" t="s">
        <v>13255</v>
      </c>
      <c r="S2625">
        <v>70</v>
      </c>
      <c r="T2625" t="b">
        <v>0</v>
      </c>
      <c r="V2625" t="s">
        <v>8</v>
      </c>
      <c r="W2625" t="s">
        <v>8</v>
      </c>
      <c r="X2625" s="11">
        <v>82</v>
      </c>
      <c r="Y2625">
        <v>1</v>
      </c>
      <c r="Z2625" s="46" cm="1">
        <f t="array" ref="Z2625">IF(V2625="NA",$AD$2,(INDEX($BL$4:$BL$73,MATCH(V2625&amp;W2625,$BK$4:$BK$73&amp;$BJ$4:$BJ$73,0))))</f>
        <v>-4.0430703315750931E-2</v>
      </c>
      <c r="AA2625" s="46">
        <f t="shared" si="48"/>
        <v>0.95956929668424906</v>
      </c>
      <c r="AB2625" s="46"/>
    </row>
    <row r="2626" spans="1:28" x14ac:dyDescent="0.25">
      <c r="A2626">
        <v>9437</v>
      </c>
      <c r="B2626" s="1">
        <v>45529.511923402802</v>
      </c>
      <c r="C2626" s="1">
        <v>45529</v>
      </c>
      <c r="D2626" t="s">
        <v>9100</v>
      </c>
      <c r="E2626" t="s">
        <v>9101</v>
      </c>
      <c r="F2626" t="s">
        <v>664</v>
      </c>
      <c r="G2626">
        <v>79</v>
      </c>
      <c r="H2626" t="b">
        <v>0</v>
      </c>
      <c r="I2626" t="s">
        <v>9102</v>
      </c>
      <c r="J2626" t="s">
        <v>11010</v>
      </c>
      <c r="K2626" t="s">
        <v>7</v>
      </c>
      <c r="L2626" t="b">
        <v>0</v>
      </c>
      <c r="M2626" t="s">
        <v>13256</v>
      </c>
      <c r="N2626" t="b">
        <v>0</v>
      </c>
      <c r="O2626" t="b">
        <v>0</v>
      </c>
      <c r="P2626" t="b">
        <v>0</v>
      </c>
      <c r="Q2626" t="b">
        <v>1</v>
      </c>
      <c r="R2626" t="s">
        <v>13257</v>
      </c>
      <c r="S2626">
        <v>70</v>
      </c>
      <c r="T2626" t="b">
        <v>0</v>
      </c>
      <c r="V2626" t="s">
        <v>886</v>
      </c>
      <c r="W2626">
        <v>4</v>
      </c>
      <c r="X2626" s="11">
        <v>82</v>
      </c>
      <c r="Y2626">
        <v>1</v>
      </c>
      <c r="Z2626" s="46" cm="1">
        <f t="array" ref="Z2626">IF(V2626="NA",$AD$2,(INDEX($BL$4:$BL$73,MATCH(V2626&amp;W2626,$BK$4:$BK$73&amp;$BJ$4:$BJ$73,0))))</f>
        <v>1.0498615788681297E-2</v>
      </c>
      <c r="AA2626" s="46">
        <f t="shared" si="48"/>
        <v>1.0104986157886813</v>
      </c>
      <c r="AB2626" s="46"/>
    </row>
    <row r="2627" spans="1:28" x14ac:dyDescent="0.25">
      <c r="A2627">
        <v>9441</v>
      </c>
      <c r="B2627" s="1">
        <v>45529.510021249996</v>
      </c>
      <c r="C2627" s="1">
        <v>45529</v>
      </c>
      <c r="D2627" t="s">
        <v>9100</v>
      </c>
      <c r="E2627" t="s">
        <v>9101</v>
      </c>
      <c r="F2627" t="s">
        <v>664</v>
      </c>
      <c r="G2627">
        <v>76</v>
      </c>
      <c r="H2627" t="b">
        <v>0</v>
      </c>
      <c r="I2627" t="s">
        <v>9102</v>
      </c>
      <c r="J2627" t="s">
        <v>11010</v>
      </c>
      <c r="K2627" t="s">
        <v>7</v>
      </c>
      <c r="L2627" t="b">
        <v>0</v>
      </c>
      <c r="M2627" t="s">
        <v>13258</v>
      </c>
      <c r="N2627" t="b">
        <v>0</v>
      </c>
      <c r="O2627" t="b">
        <v>0</v>
      </c>
      <c r="P2627" t="b">
        <v>0</v>
      </c>
      <c r="Q2627" t="b">
        <v>1</v>
      </c>
      <c r="R2627" t="s">
        <v>13259</v>
      </c>
      <c r="S2627">
        <v>70</v>
      </c>
      <c r="T2627" t="b">
        <v>0</v>
      </c>
      <c r="V2627" t="s">
        <v>893</v>
      </c>
      <c r="W2627">
        <v>4</v>
      </c>
      <c r="X2627" s="11">
        <v>77</v>
      </c>
      <c r="Y2627">
        <v>1</v>
      </c>
      <c r="Z2627" s="46" cm="1">
        <f t="array" ref="Z2627">IF(V2627="NA",$AD$2,(INDEX($BL$4:$BL$73,MATCH(V2627&amp;W2627,$BK$4:$BK$73&amp;$BJ$4:$BJ$73,0))))</f>
        <v>1.0498615788681286E-2</v>
      </c>
      <c r="AA2627" s="46">
        <f t="shared" si="48"/>
        <v>1.0104986157886813</v>
      </c>
      <c r="AB2627" s="46"/>
    </row>
    <row r="2628" spans="1:28" x14ac:dyDescent="0.25">
      <c r="A2628">
        <v>9447</v>
      </c>
      <c r="B2628" s="1">
        <v>45529.508035879597</v>
      </c>
      <c r="C2628" s="1">
        <v>45529</v>
      </c>
      <c r="D2628" t="s">
        <v>9100</v>
      </c>
      <c r="E2628" t="s">
        <v>9101</v>
      </c>
      <c r="F2628" t="s">
        <v>664</v>
      </c>
      <c r="G2628">
        <v>84</v>
      </c>
      <c r="H2628" t="b">
        <v>0</v>
      </c>
      <c r="I2628" t="s">
        <v>9102</v>
      </c>
      <c r="J2628" t="s">
        <v>11010</v>
      </c>
      <c r="K2628" t="s">
        <v>7</v>
      </c>
      <c r="L2628" t="b">
        <v>0</v>
      </c>
      <c r="M2628" t="s">
        <v>13260</v>
      </c>
      <c r="N2628" t="b">
        <v>0</v>
      </c>
      <c r="O2628" t="b">
        <v>0</v>
      </c>
      <c r="P2628" t="b">
        <v>0</v>
      </c>
      <c r="Q2628" t="b">
        <v>1</v>
      </c>
      <c r="R2628" t="s">
        <v>13261</v>
      </c>
      <c r="S2628">
        <v>70</v>
      </c>
      <c r="T2628" t="b">
        <v>0</v>
      </c>
      <c r="V2628" t="s">
        <v>740</v>
      </c>
      <c r="W2628">
        <v>4</v>
      </c>
      <c r="X2628" s="11">
        <v>87</v>
      </c>
      <c r="Y2628">
        <v>1</v>
      </c>
      <c r="Z2628" s="46" cm="1">
        <f t="array" ref="Z2628">IF(V2628="NA",$AD$2,(INDEX($BL$4:$BL$73,MATCH(V2628&amp;W2628,$BK$4:$BK$73&amp;$BJ$4:$BJ$73,0))))</f>
        <v>1.0498615788681253E-2</v>
      </c>
      <c r="AA2628" s="46">
        <f t="shared" ref="AA2628:AA2691" si="49">Y2628+Z2628</f>
        <v>1.0104986157886813</v>
      </c>
      <c r="AB2628" s="46"/>
    </row>
    <row r="2629" spans="1:28" x14ac:dyDescent="0.25">
      <c r="A2629">
        <v>9448</v>
      </c>
      <c r="B2629" s="1">
        <v>45529.507715300897</v>
      </c>
      <c r="C2629" s="1">
        <v>45529</v>
      </c>
      <c r="D2629" t="s">
        <v>9100</v>
      </c>
      <c r="E2629" t="s">
        <v>9101</v>
      </c>
      <c r="F2629" t="s">
        <v>664</v>
      </c>
      <c r="G2629">
        <v>76</v>
      </c>
      <c r="H2629" t="b">
        <v>0</v>
      </c>
      <c r="I2629" t="s">
        <v>9102</v>
      </c>
      <c r="J2629" t="s">
        <v>11010</v>
      </c>
      <c r="K2629" t="s">
        <v>7</v>
      </c>
      <c r="L2629" t="b">
        <v>0</v>
      </c>
      <c r="M2629" t="s">
        <v>13262</v>
      </c>
      <c r="N2629" t="b">
        <v>0</v>
      </c>
      <c r="O2629" t="b">
        <v>0</v>
      </c>
      <c r="P2629" t="b">
        <v>0</v>
      </c>
      <c r="Q2629" t="b">
        <v>1</v>
      </c>
      <c r="R2629" t="s">
        <v>13263</v>
      </c>
      <c r="S2629">
        <v>70</v>
      </c>
      <c r="T2629" t="b">
        <v>0</v>
      </c>
      <c r="V2629" t="s">
        <v>742</v>
      </c>
      <c r="W2629">
        <v>4</v>
      </c>
      <c r="X2629" s="11">
        <v>77</v>
      </c>
      <c r="Y2629">
        <v>1</v>
      </c>
      <c r="Z2629" s="46" cm="1">
        <f t="array" ref="Z2629">IF(V2629="NA",$AD$2,(INDEX($BL$4:$BL$73,MATCH(V2629&amp;W2629,$BK$4:$BK$73&amp;$BJ$4:$BJ$73,0))))</f>
        <v>1.1678733304575913E-2</v>
      </c>
      <c r="AA2629" s="46">
        <f t="shared" si="49"/>
        <v>1.0116787333045758</v>
      </c>
      <c r="AB2629" s="46"/>
    </row>
    <row r="2630" spans="1:28" x14ac:dyDescent="0.25">
      <c r="A2630">
        <v>9449</v>
      </c>
      <c r="B2630" s="1">
        <v>45529.5073937384</v>
      </c>
      <c r="C2630" s="1">
        <v>45529</v>
      </c>
      <c r="D2630" t="s">
        <v>9100</v>
      </c>
      <c r="E2630" t="s">
        <v>9101</v>
      </c>
      <c r="F2630" t="s">
        <v>790</v>
      </c>
      <c r="G2630">
        <v>88</v>
      </c>
      <c r="H2630" t="b">
        <v>0</v>
      </c>
      <c r="I2630" t="s">
        <v>9102</v>
      </c>
      <c r="J2630" t="s">
        <v>11010</v>
      </c>
      <c r="K2630" t="s">
        <v>7</v>
      </c>
      <c r="L2630" t="b">
        <v>0</v>
      </c>
      <c r="M2630" t="s">
        <v>13264</v>
      </c>
      <c r="N2630" t="b">
        <v>0</v>
      </c>
      <c r="O2630" t="b">
        <v>0</v>
      </c>
      <c r="P2630" t="b">
        <v>0</v>
      </c>
      <c r="Q2630" t="b">
        <v>1</v>
      </c>
      <c r="R2630" t="s">
        <v>13265</v>
      </c>
      <c r="S2630">
        <v>70</v>
      </c>
      <c r="T2630" t="b">
        <v>0</v>
      </c>
      <c r="V2630" t="s">
        <v>658</v>
      </c>
      <c r="W2630">
        <v>4</v>
      </c>
      <c r="X2630" s="11">
        <v>92</v>
      </c>
      <c r="Y2630">
        <v>1</v>
      </c>
      <c r="Z2630" s="46" cm="1">
        <f t="array" ref="Z2630">IF(V2630="NA",$AD$2,(INDEX($BL$4:$BL$73,MATCH(V2630&amp;W2630,$BK$4:$BK$73&amp;$BJ$4:$BJ$73,0))))</f>
        <v>1.1678733304575896E-2</v>
      </c>
      <c r="AA2630" s="46">
        <f t="shared" si="49"/>
        <v>1.0116787333045758</v>
      </c>
      <c r="AB2630" s="46"/>
    </row>
    <row r="2631" spans="1:28" x14ac:dyDescent="0.25">
      <c r="A2631">
        <v>9457</v>
      </c>
      <c r="B2631" s="1">
        <v>45529.4195915741</v>
      </c>
      <c r="C2631" s="1">
        <v>45529</v>
      </c>
      <c r="D2631" t="s">
        <v>9100</v>
      </c>
      <c r="E2631" t="s">
        <v>9101</v>
      </c>
      <c r="F2631" t="s">
        <v>664</v>
      </c>
      <c r="G2631">
        <v>85</v>
      </c>
      <c r="H2631" t="b">
        <v>0</v>
      </c>
      <c r="I2631" t="s">
        <v>9102</v>
      </c>
      <c r="J2631" t="s">
        <v>11010</v>
      </c>
      <c r="K2631" t="s">
        <v>7</v>
      </c>
      <c r="L2631" t="b">
        <v>0</v>
      </c>
      <c r="M2631" t="s">
        <v>13266</v>
      </c>
      <c r="N2631" t="b">
        <v>0</v>
      </c>
      <c r="O2631" t="b">
        <v>0</v>
      </c>
      <c r="P2631" t="b">
        <v>0</v>
      </c>
      <c r="Q2631" t="b">
        <v>1</v>
      </c>
      <c r="R2631" t="s">
        <v>13267</v>
      </c>
      <c r="S2631">
        <v>70</v>
      </c>
      <c r="T2631" t="b">
        <v>0</v>
      </c>
      <c r="V2631" t="s">
        <v>8</v>
      </c>
      <c r="W2631" t="s">
        <v>8</v>
      </c>
      <c r="X2631" s="11">
        <v>87</v>
      </c>
      <c r="Y2631">
        <v>1</v>
      </c>
      <c r="Z2631" s="46" cm="1">
        <f t="array" ref="Z2631">IF(V2631="NA",$AD$2,(INDEX($BL$4:$BL$73,MATCH(V2631&amp;W2631,$BK$4:$BK$73&amp;$BJ$4:$BJ$73,0))))</f>
        <v>-4.0430703315750931E-2</v>
      </c>
      <c r="AA2631" s="46">
        <f t="shared" si="49"/>
        <v>0.95956929668424906</v>
      </c>
      <c r="AB2631" s="46"/>
    </row>
    <row r="2632" spans="1:28" x14ac:dyDescent="0.25">
      <c r="A2632">
        <v>9458</v>
      </c>
      <c r="B2632" s="1">
        <v>45529.4192722917</v>
      </c>
      <c r="C2632" s="1">
        <v>45529</v>
      </c>
      <c r="D2632" t="s">
        <v>9100</v>
      </c>
      <c r="E2632" t="s">
        <v>9101</v>
      </c>
      <c r="F2632" t="s">
        <v>664</v>
      </c>
      <c r="G2632">
        <v>81</v>
      </c>
      <c r="H2632" t="b">
        <v>0</v>
      </c>
      <c r="I2632" t="s">
        <v>9102</v>
      </c>
      <c r="J2632" t="s">
        <v>11010</v>
      </c>
      <c r="K2632" t="s">
        <v>7</v>
      </c>
      <c r="L2632" t="b">
        <v>0</v>
      </c>
      <c r="M2632" t="s">
        <v>13268</v>
      </c>
      <c r="N2632" t="b">
        <v>0</v>
      </c>
      <c r="O2632" t="b">
        <v>0</v>
      </c>
      <c r="P2632" t="b">
        <v>0</v>
      </c>
      <c r="Q2632" t="b">
        <v>1</v>
      </c>
      <c r="R2632" t="s">
        <v>13269</v>
      </c>
      <c r="S2632">
        <v>70</v>
      </c>
      <c r="T2632" t="b">
        <v>0</v>
      </c>
      <c r="V2632" t="s">
        <v>893</v>
      </c>
      <c r="W2632">
        <v>5</v>
      </c>
      <c r="X2632" s="11">
        <v>82</v>
      </c>
      <c r="Y2632">
        <v>1</v>
      </c>
      <c r="Z2632" s="46" cm="1">
        <f t="array" ref="Z2632">IF(V2632="NA",$AD$2,(INDEX($BL$4:$BL$73,MATCH(V2632&amp;W2632,$BK$4:$BK$73&amp;$BJ$4:$BJ$73,0))))</f>
        <v>4.1970782120221983E-2</v>
      </c>
      <c r="AA2632" s="46">
        <f t="shared" si="49"/>
        <v>1.041970782120222</v>
      </c>
      <c r="AB2632" s="46"/>
    </row>
    <row r="2633" spans="1:28" x14ac:dyDescent="0.25">
      <c r="A2633">
        <v>9459</v>
      </c>
      <c r="B2633" s="1">
        <v>45529.415622187502</v>
      </c>
      <c r="C2633" s="1">
        <v>45529</v>
      </c>
      <c r="D2633" t="s">
        <v>9100</v>
      </c>
      <c r="E2633" t="s">
        <v>9101</v>
      </c>
      <c r="F2633" t="s">
        <v>664</v>
      </c>
      <c r="G2633">
        <v>82</v>
      </c>
      <c r="H2633" t="b">
        <v>0</v>
      </c>
      <c r="I2633" t="s">
        <v>9102</v>
      </c>
      <c r="J2633" t="s">
        <v>11010</v>
      </c>
      <c r="K2633" t="s">
        <v>7</v>
      </c>
      <c r="L2633" t="b">
        <v>0</v>
      </c>
      <c r="M2633" t="s">
        <v>13270</v>
      </c>
      <c r="N2633" t="b">
        <v>0</v>
      </c>
      <c r="O2633" t="b">
        <v>0</v>
      </c>
      <c r="P2633" t="b">
        <v>0</v>
      </c>
      <c r="Q2633" t="b">
        <v>1</v>
      </c>
      <c r="R2633" t="s">
        <v>13271</v>
      </c>
      <c r="S2633">
        <v>70</v>
      </c>
      <c r="T2633" t="b">
        <v>0</v>
      </c>
      <c r="V2633" t="s">
        <v>8</v>
      </c>
      <c r="W2633" t="s">
        <v>8</v>
      </c>
      <c r="X2633" s="11">
        <v>82</v>
      </c>
      <c r="Y2633">
        <v>1</v>
      </c>
      <c r="Z2633" s="46" cm="1">
        <f t="array" ref="Z2633">IF(V2633="NA",$AD$2,(INDEX($BL$4:$BL$73,MATCH(V2633&amp;W2633,$BK$4:$BK$73&amp;$BJ$4:$BJ$73,0))))</f>
        <v>-4.0430703315750931E-2</v>
      </c>
      <c r="AA2633" s="46">
        <f t="shared" si="49"/>
        <v>0.95956929668424906</v>
      </c>
      <c r="AB2633" s="46"/>
    </row>
    <row r="2634" spans="1:28" x14ac:dyDescent="0.25">
      <c r="A2634">
        <v>9464</v>
      </c>
      <c r="B2634" s="1">
        <v>45529.413537719898</v>
      </c>
      <c r="C2634" s="1">
        <v>45529</v>
      </c>
      <c r="D2634" t="s">
        <v>9100</v>
      </c>
      <c r="E2634" t="s">
        <v>9101</v>
      </c>
      <c r="F2634" t="s">
        <v>790</v>
      </c>
      <c r="G2634">
        <v>75</v>
      </c>
      <c r="H2634" t="b">
        <v>0</v>
      </c>
      <c r="I2634" t="s">
        <v>9102</v>
      </c>
      <c r="J2634" t="s">
        <v>11010</v>
      </c>
      <c r="K2634" t="s">
        <v>7</v>
      </c>
      <c r="L2634" t="b">
        <v>0</v>
      </c>
      <c r="M2634" t="s">
        <v>13272</v>
      </c>
      <c r="N2634" t="b">
        <v>0</v>
      </c>
      <c r="O2634" t="b">
        <v>0</v>
      </c>
      <c r="P2634" t="b">
        <v>0</v>
      </c>
      <c r="Q2634" t="b">
        <v>1</v>
      </c>
      <c r="R2634" t="s">
        <v>13273</v>
      </c>
      <c r="S2634">
        <v>70</v>
      </c>
      <c r="T2634" t="b">
        <v>0</v>
      </c>
      <c r="V2634" t="s">
        <v>893</v>
      </c>
      <c r="W2634">
        <v>4</v>
      </c>
      <c r="X2634" s="11">
        <v>77</v>
      </c>
      <c r="Y2634">
        <v>1</v>
      </c>
      <c r="Z2634" s="46" cm="1">
        <f t="array" ref="Z2634">IF(V2634="NA",$AD$2,(INDEX($BL$4:$BL$73,MATCH(V2634&amp;W2634,$BK$4:$BK$73&amp;$BJ$4:$BJ$73,0))))</f>
        <v>1.0498615788681286E-2</v>
      </c>
      <c r="AA2634" s="46">
        <f t="shared" si="49"/>
        <v>1.0104986157886813</v>
      </c>
      <c r="AB2634" s="46"/>
    </row>
    <row r="2635" spans="1:28" x14ac:dyDescent="0.25">
      <c r="A2635">
        <v>9465</v>
      </c>
      <c r="B2635" s="1">
        <v>45529.412231840302</v>
      </c>
      <c r="C2635" s="1">
        <v>45529</v>
      </c>
      <c r="D2635" t="s">
        <v>9100</v>
      </c>
      <c r="E2635" t="s">
        <v>9101</v>
      </c>
      <c r="F2635" t="s">
        <v>790</v>
      </c>
      <c r="G2635">
        <v>76</v>
      </c>
      <c r="H2635" t="b">
        <v>0</v>
      </c>
      <c r="I2635" t="s">
        <v>9102</v>
      </c>
      <c r="J2635" t="s">
        <v>11010</v>
      </c>
      <c r="K2635" t="s">
        <v>7</v>
      </c>
      <c r="L2635" t="b">
        <v>0</v>
      </c>
      <c r="M2635" t="s">
        <v>6588</v>
      </c>
      <c r="N2635" t="b">
        <v>0</v>
      </c>
      <c r="O2635" t="b">
        <v>0</v>
      </c>
      <c r="P2635" t="b">
        <v>0</v>
      </c>
      <c r="Q2635" t="b">
        <v>1</v>
      </c>
      <c r="R2635" t="s">
        <v>1122</v>
      </c>
      <c r="S2635">
        <v>70</v>
      </c>
      <c r="T2635" t="b">
        <v>0</v>
      </c>
      <c r="V2635" t="s">
        <v>889</v>
      </c>
      <c r="W2635">
        <v>4</v>
      </c>
      <c r="X2635" s="11">
        <v>77</v>
      </c>
      <c r="Y2635">
        <v>1</v>
      </c>
      <c r="Z2635" s="46" cm="1">
        <f t="array" ref="Z2635">IF(V2635="NA",$AD$2,(INDEX($BL$4:$BL$73,MATCH(V2635&amp;W2635,$BK$4:$BK$73&amp;$BJ$4:$BJ$73,0))))</f>
        <v>1.0498615788681227E-2</v>
      </c>
      <c r="AA2635" s="46">
        <f t="shared" si="49"/>
        <v>1.0104986157886813</v>
      </c>
      <c r="AB2635" s="46"/>
    </row>
    <row r="2636" spans="1:28" x14ac:dyDescent="0.25">
      <c r="A2636">
        <v>9472</v>
      </c>
      <c r="B2636" s="1">
        <v>45529.410628055601</v>
      </c>
      <c r="C2636" s="1">
        <v>45529</v>
      </c>
      <c r="D2636" t="s">
        <v>9100</v>
      </c>
      <c r="E2636" t="s">
        <v>9101</v>
      </c>
      <c r="F2636" t="s">
        <v>664</v>
      </c>
      <c r="G2636">
        <v>73</v>
      </c>
      <c r="H2636" t="b">
        <v>0</v>
      </c>
      <c r="I2636" t="s">
        <v>9102</v>
      </c>
      <c r="J2636" t="s">
        <v>11010</v>
      </c>
      <c r="K2636" t="s">
        <v>7</v>
      </c>
      <c r="L2636" t="b">
        <v>0</v>
      </c>
      <c r="M2636" t="s">
        <v>13274</v>
      </c>
      <c r="N2636" t="b">
        <v>0</v>
      </c>
      <c r="O2636" t="b">
        <v>0</v>
      </c>
      <c r="P2636" t="b">
        <v>0</v>
      </c>
      <c r="Q2636" t="b">
        <v>1</v>
      </c>
      <c r="R2636" t="s">
        <v>13275</v>
      </c>
      <c r="S2636">
        <v>70</v>
      </c>
      <c r="T2636" t="b">
        <v>0</v>
      </c>
      <c r="V2636" t="s">
        <v>658</v>
      </c>
      <c r="W2636">
        <v>4</v>
      </c>
      <c r="X2636" s="11">
        <v>77</v>
      </c>
      <c r="Y2636">
        <v>1</v>
      </c>
      <c r="Z2636" s="46" cm="1">
        <f t="array" ref="Z2636">IF(V2636="NA",$AD$2,(INDEX($BL$4:$BL$73,MATCH(V2636&amp;W2636,$BK$4:$BK$73&amp;$BJ$4:$BJ$73,0))))</f>
        <v>1.1678733304575896E-2</v>
      </c>
      <c r="AA2636" s="46">
        <f t="shared" si="49"/>
        <v>1.0116787333045758</v>
      </c>
      <c r="AB2636" s="46"/>
    </row>
    <row r="2637" spans="1:28" x14ac:dyDescent="0.25">
      <c r="A2637">
        <v>9473</v>
      </c>
      <c r="B2637" s="1">
        <v>45529.410353946798</v>
      </c>
      <c r="C2637" s="1">
        <v>45529</v>
      </c>
      <c r="D2637" t="s">
        <v>9100</v>
      </c>
      <c r="E2637" t="s">
        <v>9101</v>
      </c>
      <c r="F2637" t="s">
        <v>664</v>
      </c>
      <c r="G2637">
        <v>81</v>
      </c>
      <c r="H2637" t="b">
        <v>0</v>
      </c>
      <c r="I2637" t="s">
        <v>9102</v>
      </c>
      <c r="J2637" t="s">
        <v>11010</v>
      </c>
      <c r="K2637" t="s">
        <v>7</v>
      </c>
      <c r="L2637" t="b">
        <v>0</v>
      </c>
      <c r="M2637" t="s">
        <v>13276</v>
      </c>
      <c r="N2637" t="b">
        <v>0</v>
      </c>
      <c r="O2637" t="b">
        <v>0</v>
      </c>
      <c r="P2637" t="b">
        <v>0</v>
      </c>
      <c r="Q2637" t="b">
        <v>1</v>
      </c>
      <c r="R2637" t="s">
        <v>13277</v>
      </c>
      <c r="S2637">
        <v>70</v>
      </c>
      <c r="T2637" t="b">
        <v>0</v>
      </c>
      <c r="V2637" t="s">
        <v>889</v>
      </c>
      <c r="W2637">
        <v>4</v>
      </c>
      <c r="X2637" s="11">
        <v>82</v>
      </c>
      <c r="Y2637">
        <v>1</v>
      </c>
      <c r="Z2637" s="46" cm="1">
        <f t="array" ref="Z2637">IF(V2637="NA",$AD$2,(INDEX($BL$4:$BL$73,MATCH(V2637&amp;W2637,$BK$4:$BK$73&amp;$BJ$4:$BJ$73,0))))</f>
        <v>1.0498615788681227E-2</v>
      </c>
      <c r="AA2637" s="46">
        <f t="shared" si="49"/>
        <v>1.0104986157886813</v>
      </c>
      <c r="AB2637" s="46"/>
    </row>
    <row r="2638" spans="1:28" x14ac:dyDescent="0.25">
      <c r="A2638">
        <v>9474</v>
      </c>
      <c r="B2638" s="1">
        <v>45529.410069907397</v>
      </c>
      <c r="C2638" s="1">
        <v>45529</v>
      </c>
      <c r="D2638" t="s">
        <v>9100</v>
      </c>
      <c r="E2638" t="s">
        <v>9101</v>
      </c>
      <c r="F2638" t="s">
        <v>664</v>
      </c>
      <c r="G2638">
        <v>85</v>
      </c>
      <c r="H2638" t="b">
        <v>0</v>
      </c>
      <c r="I2638" t="s">
        <v>9102</v>
      </c>
      <c r="J2638" t="s">
        <v>11010</v>
      </c>
      <c r="K2638" t="s">
        <v>7</v>
      </c>
      <c r="L2638" t="b">
        <v>0</v>
      </c>
      <c r="M2638" t="s">
        <v>13278</v>
      </c>
      <c r="N2638" t="b">
        <v>0</v>
      </c>
      <c r="O2638" t="b">
        <v>0</v>
      </c>
      <c r="P2638" t="b">
        <v>0</v>
      </c>
      <c r="Q2638" t="b">
        <v>1</v>
      </c>
      <c r="R2638" t="s">
        <v>13279</v>
      </c>
      <c r="S2638">
        <v>70</v>
      </c>
      <c r="T2638" t="b">
        <v>0</v>
      </c>
      <c r="V2638" t="s">
        <v>8</v>
      </c>
      <c r="W2638" t="s">
        <v>8</v>
      </c>
      <c r="X2638" s="11">
        <v>87</v>
      </c>
      <c r="Y2638">
        <v>1</v>
      </c>
      <c r="Z2638" s="46" cm="1">
        <f t="array" ref="Z2638">IF(V2638="NA",$AD$2,(INDEX($BL$4:$BL$73,MATCH(V2638&amp;W2638,$BK$4:$BK$73&amp;$BJ$4:$BJ$73,0))))</f>
        <v>-4.0430703315750931E-2</v>
      </c>
      <c r="AA2638" s="46">
        <f t="shared" si="49"/>
        <v>0.95956929668424906</v>
      </c>
      <c r="AB2638" s="46"/>
    </row>
    <row r="2639" spans="1:28" x14ac:dyDescent="0.25">
      <c r="A2639">
        <v>9475</v>
      </c>
      <c r="B2639" s="1">
        <v>45529.409825463001</v>
      </c>
      <c r="C2639" s="1">
        <v>45529</v>
      </c>
      <c r="D2639" t="s">
        <v>9100</v>
      </c>
      <c r="E2639" t="s">
        <v>9101</v>
      </c>
      <c r="F2639" t="s">
        <v>790</v>
      </c>
      <c r="G2639">
        <v>78</v>
      </c>
      <c r="H2639" t="b">
        <v>0</v>
      </c>
      <c r="I2639" t="s">
        <v>9102</v>
      </c>
      <c r="J2639" t="s">
        <v>11010</v>
      </c>
      <c r="K2639" t="s">
        <v>7</v>
      </c>
      <c r="L2639" t="b">
        <v>0</v>
      </c>
      <c r="M2639" t="s">
        <v>6587</v>
      </c>
      <c r="N2639" t="b">
        <v>0</v>
      </c>
      <c r="O2639" t="b">
        <v>0</v>
      </c>
      <c r="P2639" t="b">
        <v>0</v>
      </c>
      <c r="Q2639" t="b">
        <v>1</v>
      </c>
      <c r="R2639" t="s">
        <v>2362</v>
      </c>
      <c r="S2639">
        <v>70</v>
      </c>
      <c r="T2639" t="b">
        <v>0</v>
      </c>
      <c r="V2639" t="s">
        <v>8</v>
      </c>
      <c r="W2639" t="s">
        <v>8</v>
      </c>
      <c r="X2639" s="11">
        <v>82</v>
      </c>
      <c r="Y2639">
        <v>1</v>
      </c>
      <c r="Z2639" s="46" cm="1">
        <f t="array" ref="Z2639">IF(V2639="NA",$AD$2,(INDEX($BL$4:$BL$73,MATCH(V2639&amp;W2639,$BK$4:$BK$73&amp;$BJ$4:$BJ$73,0))))</f>
        <v>-4.0430703315750931E-2</v>
      </c>
      <c r="AA2639" s="46">
        <f t="shared" si="49"/>
        <v>0.95956929668424906</v>
      </c>
      <c r="AB2639" s="46"/>
    </row>
    <row r="2640" spans="1:28" x14ac:dyDescent="0.25">
      <c r="A2640">
        <v>9477</v>
      </c>
      <c r="B2640" s="1">
        <v>45529.4093272338</v>
      </c>
      <c r="C2640" s="1">
        <v>45529</v>
      </c>
      <c r="D2640" t="s">
        <v>9100</v>
      </c>
      <c r="E2640" t="s">
        <v>9101</v>
      </c>
      <c r="F2640" t="s">
        <v>664</v>
      </c>
      <c r="G2640">
        <v>78</v>
      </c>
      <c r="H2640" t="b">
        <v>0</v>
      </c>
      <c r="I2640" t="s">
        <v>9102</v>
      </c>
      <c r="J2640" t="s">
        <v>11010</v>
      </c>
      <c r="K2640" t="s">
        <v>7</v>
      </c>
      <c r="L2640" t="b">
        <v>0</v>
      </c>
      <c r="M2640" t="s">
        <v>13280</v>
      </c>
      <c r="N2640" t="b">
        <v>0</v>
      </c>
      <c r="O2640" t="b">
        <v>0</v>
      </c>
      <c r="P2640" t="b">
        <v>0</v>
      </c>
      <c r="Q2640" t="b">
        <v>1</v>
      </c>
      <c r="R2640" t="s">
        <v>13281</v>
      </c>
      <c r="S2640">
        <v>70</v>
      </c>
      <c r="T2640" t="b">
        <v>0</v>
      </c>
      <c r="V2640" t="s">
        <v>892</v>
      </c>
      <c r="W2640">
        <v>4</v>
      </c>
      <c r="X2640" s="11">
        <v>82</v>
      </c>
      <c r="Y2640">
        <v>1</v>
      </c>
      <c r="Z2640" s="46" cm="1">
        <f t="array" ref="Z2640">IF(V2640="NA",$AD$2,(INDEX($BL$4:$BL$73,MATCH(V2640&amp;W2640,$BK$4:$BK$73&amp;$BJ$4:$BJ$73,0))))</f>
        <v>1.0498615788681274E-2</v>
      </c>
      <c r="AA2640" s="46">
        <f t="shared" si="49"/>
        <v>1.0104986157886813</v>
      </c>
      <c r="AB2640" s="46"/>
    </row>
    <row r="2641" spans="1:28" x14ac:dyDescent="0.25">
      <c r="A2641">
        <v>9482</v>
      </c>
      <c r="B2641" s="1">
        <v>45529.406338009299</v>
      </c>
      <c r="C2641" s="1">
        <v>45529</v>
      </c>
      <c r="D2641" t="s">
        <v>9100</v>
      </c>
      <c r="E2641" t="s">
        <v>9101</v>
      </c>
      <c r="F2641" t="s">
        <v>664</v>
      </c>
      <c r="G2641">
        <v>86</v>
      </c>
      <c r="H2641" t="b">
        <v>0</v>
      </c>
      <c r="I2641" t="s">
        <v>9102</v>
      </c>
      <c r="J2641" t="s">
        <v>11010</v>
      </c>
      <c r="K2641" t="s">
        <v>7</v>
      </c>
      <c r="L2641" t="b">
        <v>0</v>
      </c>
      <c r="M2641" t="s">
        <v>13282</v>
      </c>
      <c r="N2641" t="b">
        <v>0</v>
      </c>
      <c r="O2641" t="b">
        <v>0</v>
      </c>
      <c r="P2641" t="b">
        <v>0</v>
      </c>
      <c r="Q2641" t="b">
        <v>1</v>
      </c>
      <c r="R2641" t="s">
        <v>1121</v>
      </c>
      <c r="S2641">
        <v>70</v>
      </c>
      <c r="T2641" t="b">
        <v>0</v>
      </c>
      <c r="V2641" t="s">
        <v>886</v>
      </c>
      <c r="W2641">
        <v>4</v>
      </c>
      <c r="X2641" s="11">
        <v>87</v>
      </c>
      <c r="Y2641">
        <v>1</v>
      </c>
      <c r="Z2641" s="46" cm="1">
        <f t="array" ref="Z2641">IF(V2641="NA",$AD$2,(INDEX($BL$4:$BL$73,MATCH(V2641&amp;W2641,$BK$4:$BK$73&amp;$BJ$4:$BJ$73,0))))</f>
        <v>1.0498615788681297E-2</v>
      </c>
      <c r="AA2641" s="46">
        <f t="shared" si="49"/>
        <v>1.0104986157886813</v>
      </c>
      <c r="AB2641" s="46"/>
    </row>
    <row r="2642" spans="1:28" x14ac:dyDescent="0.25">
      <c r="A2642">
        <v>9483</v>
      </c>
      <c r="B2642" s="1">
        <v>45529.406095902799</v>
      </c>
      <c r="C2642" s="1">
        <v>45529</v>
      </c>
      <c r="D2642" t="s">
        <v>9100</v>
      </c>
      <c r="E2642" t="s">
        <v>9101</v>
      </c>
      <c r="F2642" t="s">
        <v>664</v>
      </c>
      <c r="G2642">
        <v>82</v>
      </c>
      <c r="H2642" t="b">
        <v>0</v>
      </c>
      <c r="I2642" t="s">
        <v>9102</v>
      </c>
      <c r="J2642" t="s">
        <v>11010</v>
      </c>
      <c r="K2642" t="s">
        <v>7</v>
      </c>
      <c r="L2642" t="b">
        <v>0</v>
      </c>
      <c r="M2642" t="s">
        <v>13283</v>
      </c>
      <c r="N2642" t="b">
        <v>0</v>
      </c>
      <c r="O2642" t="b">
        <v>0</v>
      </c>
      <c r="P2642" t="b">
        <v>0</v>
      </c>
      <c r="Q2642" t="b">
        <v>1</v>
      </c>
      <c r="R2642" t="s">
        <v>13284</v>
      </c>
      <c r="S2642">
        <v>70</v>
      </c>
      <c r="T2642" t="b">
        <v>0</v>
      </c>
      <c r="V2642" t="s">
        <v>886</v>
      </c>
      <c r="W2642">
        <v>5</v>
      </c>
      <c r="X2642" s="11">
        <v>82</v>
      </c>
      <c r="Y2642">
        <v>1</v>
      </c>
      <c r="Z2642" s="46" cm="1">
        <f t="array" ref="Z2642">IF(V2642="NA",$AD$2,(INDEX($BL$4:$BL$73,MATCH(V2642&amp;W2642,$BK$4:$BK$73&amp;$BJ$4:$BJ$73,0))))</f>
        <v>4.1970782120221983E-2</v>
      </c>
      <c r="AA2642" s="46">
        <f t="shared" si="49"/>
        <v>1.041970782120222</v>
      </c>
      <c r="AB2642" s="46"/>
    </row>
    <row r="2643" spans="1:28" x14ac:dyDescent="0.25">
      <c r="A2643">
        <v>9486</v>
      </c>
      <c r="B2643" s="1">
        <v>45529.405396087997</v>
      </c>
      <c r="C2643" s="1">
        <v>45529</v>
      </c>
      <c r="D2643" t="s">
        <v>9100</v>
      </c>
      <c r="E2643" t="s">
        <v>9101</v>
      </c>
      <c r="F2643" t="s">
        <v>664</v>
      </c>
      <c r="G2643">
        <v>74</v>
      </c>
      <c r="H2643" t="b">
        <v>0</v>
      </c>
      <c r="I2643" t="s">
        <v>9102</v>
      </c>
      <c r="J2643" t="s">
        <v>11010</v>
      </c>
      <c r="K2643" t="s">
        <v>7</v>
      </c>
      <c r="L2643" t="b">
        <v>0</v>
      </c>
      <c r="M2643" t="s">
        <v>13285</v>
      </c>
      <c r="N2643" t="b">
        <v>0</v>
      </c>
      <c r="O2643" t="b">
        <v>0</v>
      </c>
      <c r="P2643" t="b">
        <v>0</v>
      </c>
      <c r="Q2643" t="b">
        <v>1</v>
      </c>
      <c r="R2643" t="s">
        <v>13286</v>
      </c>
      <c r="S2643">
        <v>70</v>
      </c>
      <c r="T2643" t="b">
        <v>0</v>
      </c>
      <c r="V2643" t="s">
        <v>740</v>
      </c>
      <c r="W2643">
        <v>4</v>
      </c>
      <c r="X2643" s="11">
        <v>77</v>
      </c>
      <c r="Y2643">
        <v>1</v>
      </c>
      <c r="Z2643" s="46" cm="1">
        <f t="array" ref="Z2643">IF(V2643="NA",$AD$2,(INDEX($BL$4:$BL$73,MATCH(V2643&amp;W2643,$BK$4:$BK$73&amp;$BJ$4:$BJ$73,0))))</f>
        <v>1.0498615788681253E-2</v>
      </c>
      <c r="AA2643" s="46">
        <f t="shared" si="49"/>
        <v>1.0104986157886813</v>
      </c>
      <c r="AB2643" s="46"/>
    </row>
    <row r="2644" spans="1:28" x14ac:dyDescent="0.25">
      <c r="A2644">
        <v>9487</v>
      </c>
      <c r="B2644" s="1">
        <v>45529.405123680597</v>
      </c>
      <c r="C2644" s="1">
        <v>45529</v>
      </c>
      <c r="D2644" t="s">
        <v>9100</v>
      </c>
      <c r="E2644" t="s">
        <v>9101</v>
      </c>
      <c r="F2644" t="s">
        <v>664</v>
      </c>
      <c r="G2644">
        <v>78</v>
      </c>
      <c r="H2644" t="b">
        <v>0</v>
      </c>
      <c r="I2644" t="s">
        <v>9102</v>
      </c>
      <c r="J2644" t="s">
        <v>11010</v>
      </c>
      <c r="K2644" t="s">
        <v>7</v>
      </c>
      <c r="L2644" t="b">
        <v>0</v>
      </c>
      <c r="M2644" t="s">
        <v>13287</v>
      </c>
      <c r="N2644" t="b">
        <v>0</v>
      </c>
      <c r="O2644" t="b">
        <v>0</v>
      </c>
      <c r="P2644" t="b">
        <v>0</v>
      </c>
      <c r="Q2644" t="b">
        <v>1</v>
      </c>
      <c r="R2644" t="s">
        <v>13288</v>
      </c>
      <c r="S2644">
        <v>70</v>
      </c>
      <c r="T2644" t="b">
        <v>0</v>
      </c>
      <c r="V2644" t="s">
        <v>740</v>
      </c>
      <c r="W2644">
        <v>4</v>
      </c>
      <c r="X2644" s="11">
        <v>82</v>
      </c>
      <c r="Y2644">
        <v>1</v>
      </c>
      <c r="Z2644" s="46" cm="1">
        <f t="array" ref="Z2644">IF(V2644="NA",$AD$2,(INDEX($BL$4:$BL$73,MATCH(V2644&amp;W2644,$BK$4:$BK$73&amp;$BJ$4:$BJ$73,0))))</f>
        <v>1.0498615788681253E-2</v>
      </c>
      <c r="AA2644" s="46">
        <f t="shared" si="49"/>
        <v>1.0104986157886813</v>
      </c>
      <c r="AB2644" s="46"/>
    </row>
    <row r="2645" spans="1:28" x14ac:dyDescent="0.25">
      <c r="A2645">
        <v>9488</v>
      </c>
      <c r="B2645" s="1">
        <v>45529.404829976898</v>
      </c>
      <c r="C2645" s="1">
        <v>45529</v>
      </c>
      <c r="D2645" t="s">
        <v>9100</v>
      </c>
      <c r="E2645" t="s">
        <v>9101</v>
      </c>
      <c r="F2645" t="s">
        <v>664</v>
      </c>
      <c r="G2645">
        <v>85</v>
      </c>
      <c r="H2645" t="b">
        <v>0</v>
      </c>
      <c r="I2645" t="s">
        <v>9102</v>
      </c>
      <c r="J2645" t="s">
        <v>11010</v>
      </c>
      <c r="K2645" t="s">
        <v>7</v>
      </c>
      <c r="L2645" t="b">
        <v>0</v>
      </c>
      <c r="M2645" t="s">
        <v>13289</v>
      </c>
      <c r="N2645" t="b">
        <v>0</v>
      </c>
      <c r="O2645" t="b">
        <v>0</v>
      </c>
      <c r="P2645" t="b">
        <v>0</v>
      </c>
      <c r="Q2645" t="b">
        <v>1</v>
      </c>
      <c r="R2645" t="s">
        <v>13290</v>
      </c>
      <c r="S2645">
        <v>70</v>
      </c>
      <c r="T2645" t="b">
        <v>0</v>
      </c>
      <c r="V2645" t="s">
        <v>8</v>
      </c>
      <c r="W2645" t="s">
        <v>8</v>
      </c>
      <c r="X2645" s="11">
        <v>87</v>
      </c>
      <c r="Y2645">
        <v>1</v>
      </c>
      <c r="Z2645" s="46" cm="1">
        <f t="array" ref="Z2645">IF(V2645="NA",$AD$2,(INDEX($BL$4:$BL$73,MATCH(V2645&amp;W2645,$BK$4:$BK$73&amp;$BJ$4:$BJ$73,0))))</f>
        <v>-4.0430703315750931E-2</v>
      </c>
      <c r="AA2645" s="46">
        <f t="shared" si="49"/>
        <v>0.95956929668424906</v>
      </c>
      <c r="AB2645" s="46"/>
    </row>
    <row r="2646" spans="1:28" x14ac:dyDescent="0.25">
      <c r="A2646">
        <v>9489</v>
      </c>
      <c r="B2646" s="1">
        <v>45529.404576516201</v>
      </c>
      <c r="C2646" s="1">
        <v>45529</v>
      </c>
      <c r="D2646" t="s">
        <v>9100</v>
      </c>
      <c r="E2646" t="s">
        <v>9101</v>
      </c>
      <c r="F2646" t="s">
        <v>790</v>
      </c>
      <c r="G2646">
        <v>75</v>
      </c>
      <c r="H2646" t="b">
        <v>0</v>
      </c>
      <c r="I2646" t="s">
        <v>9102</v>
      </c>
      <c r="J2646" t="s">
        <v>11010</v>
      </c>
      <c r="K2646" t="s">
        <v>7</v>
      </c>
      <c r="L2646" t="b">
        <v>0</v>
      </c>
      <c r="M2646" t="s">
        <v>13291</v>
      </c>
      <c r="N2646" t="b">
        <v>0</v>
      </c>
      <c r="O2646" t="b">
        <v>0</v>
      </c>
      <c r="P2646" t="b">
        <v>0</v>
      </c>
      <c r="Q2646" t="b">
        <v>1</v>
      </c>
      <c r="R2646" t="s">
        <v>13292</v>
      </c>
      <c r="S2646">
        <v>70</v>
      </c>
      <c r="T2646" t="b">
        <v>0</v>
      </c>
      <c r="V2646" t="s">
        <v>8</v>
      </c>
      <c r="W2646" t="s">
        <v>8</v>
      </c>
      <c r="X2646" s="11">
        <v>77</v>
      </c>
      <c r="Y2646">
        <v>1</v>
      </c>
      <c r="Z2646" s="46" cm="1">
        <f t="array" ref="Z2646">IF(V2646="NA",$AD$2,(INDEX($BL$4:$BL$73,MATCH(V2646&amp;W2646,$BK$4:$BK$73&amp;$BJ$4:$BJ$73,0))))</f>
        <v>-4.0430703315750931E-2</v>
      </c>
      <c r="AA2646" s="46">
        <f t="shared" si="49"/>
        <v>0.95956929668424906</v>
      </c>
      <c r="AB2646" s="46"/>
    </row>
    <row r="2647" spans="1:28" x14ac:dyDescent="0.25">
      <c r="A2647">
        <v>9490</v>
      </c>
      <c r="B2647" s="1">
        <v>45529.404243877303</v>
      </c>
      <c r="C2647" s="1">
        <v>45529</v>
      </c>
      <c r="D2647" t="s">
        <v>9100</v>
      </c>
      <c r="E2647" t="s">
        <v>9101</v>
      </c>
      <c r="F2647" t="s">
        <v>790</v>
      </c>
      <c r="G2647">
        <v>90</v>
      </c>
      <c r="H2647" t="b">
        <v>0</v>
      </c>
      <c r="I2647" t="s">
        <v>9102</v>
      </c>
      <c r="J2647" t="s">
        <v>11010</v>
      </c>
      <c r="K2647" t="s">
        <v>7</v>
      </c>
      <c r="L2647" t="b">
        <v>0</v>
      </c>
      <c r="M2647" t="s">
        <v>13293</v>
      </c>
      <c r="N2647" t="b">
        <v>0</v>
      </c>
      <c r="O2647" t="b">
        <v>0</v>
      </c>
      <c r="P2647" t="b">
        <v>0</v>
      </c>
      <c r="Q2647" t="b">
        <v>1</v>
      </c>
      <c r="R2647" t="s">
        <v>13294</v>
      </c>
      <c r="S2647">
        <v>70</v>
      </c>
      <c r="T2647" t="b">
        <v>0</v>
      </c>
      <c r="V2647" t="s">
        <v>8</v>
      </c>
      <c r="W2647" t="s">
        <v>8</v>
      </c>
      <c r="X2647" s="11">
        <v>92</v>
      </c>
      <c r="Y2647">
        <v>1</v>
      </c>
      <c r="Z2647" s="46" cm="1">
        <f t="array" ref="Z2647">IF(V2647="NA",$AD$2,(INDEX($BL$4:$BL$73,MATCH(V2647&amp;W2647,$BK$4:$BK$73&amp;$BJ$4:$BJ$73,0))))</f>
        <v>-4.0430703315750931E-2</v>
      </c>
      <c r="AA2647" s="46">
        <f t="shared" si="49"/>
        <v>0.95956929668424906</v>
      </c>
      <c r="AB2647" s="46"/>
    </row>
    <row r="2648" spans="1:28" x14ac:dyDescent="0.25">
      <c r="A2648">
        <v>9495</v>
      </c>
      <c r="B2648" s="1">
        <v>45529.402169490699</v>
      </c>
      <c r="C2648" s="1">
        <v>45529</v>
      </c>
      <c r="D2648" t="s">
        <v>9100</v>
      </c>
      <c r="E2648" t="s">
        <v>9101</v>
      </c>
      <c r="F2648" t="s">
        <v>664</v>
      </c>
      <c r="G2648">
        <v>81</v>
      </c>
      <c r="H2648" t="b">
        <v>0</v>
      </c>
      <c r="I2648" t="s">
        <v>9102</v>
      </c>
      <c r="J2648" t="s">
        <v>11010</v>
      </c>
      <c r="K2648" t="s">
        <v>7</v>
      </c>
      <c r="L2648" t="b">
        <v>0</v>
      </c>
      <c r="M2648" t="s">
        <v>6586</v>
      </c>
      <c r="N2648" t="b">
        <v>0</v>
      </c>
      <c r="O2648" t="b">
        <v>0</v>
      </c>
      <c r="P2648" t="b">
        <v>0</v>
      </c>
      <c r="Q2648" t="b">
        <v>1</v>
      </c>
      <c r="R2648" t="s">
        <v>299</v>
      </c>
      <c r="S2648">
        <v>70</v>
      </c>
      <c r="T2648" t="b">
        <v>0</v>
      </c>
      <c r="V2648" t="s">
        <v>658</v>
      </c>
      <c r="W2648">
        <v>5</v>
      </c>
      <c r="X2648" s="11">
        <v>82</v>
      </c>
      <c r="Y2648">
        <v>1</v>
      </c>
      <c r="Z2648" s="46" cm="1">
        <f t="array" ref="Z2648">IF(V2648="NA",$AD$2,(INDEX($BL$4:$BL$73,MATCH(V2648&amp;W2648,$BK$4:$BK$73&amp;$BJ$4:$BJ$73,0))))</f>
        <v>2.9563914871896181E-3</v>
      </c>
      <c r="AA2648" s="46">
        <f t="shared" si="49"/>
        <v>1.0029563914871895</v>
      </c>
      <c r="AB2648" s="46"/>
    </row>
    <row r="2649" spans="1:28" x14ac:dyDescent="0.25">
      <c r="A2649">
        <v>9498</v>
      </c>
      <c r="B2649" s="1">
        <v>45529.401443205999</v>
      </c>
      <c r="C2649" s="1">
        <v>45529</v>
      </c>
      <c r="D2649" t="s">
        <v>9100</v>
      </c>
      <c r="E2649" t="s">
        <v>9101</v>
      </c>
      <c r="F2649" t="s">
        <v>664</v>
      </c>
      <c r="G2649">
        <v>79</v>
      </c>
      <c r="H2649" t="b">
        <v>0</v>
      </c>
      <c r="I2649" t="s">
        <v>9102</v>
      </c>
      <c r="J2649" t="s">
        <v>11010</v>
      </c>
      <c r="K2649" t="s">
        <v>7</v>
      </c>
      <c r="L2649" t="b">
        <v>0</v>
      </c>
      <c r="M2649" t="s">
        <v>13295</v>
      </c>
      <c r="N2649" t="b">
        <v>0</v>
      </c>
      <c r="O2649" t="b">
        <v>0</v>
      </c>
      <c r="P2649" t="b">
        <v>0</v>
      </c>
      <c r="Q2649" t="b">
        <v>1</v>
      </c>
      <c r="R2649" t="s">
        <v>13296</v>
      </c>
      <c r="S2649">
        <v>70</v>
      </c>
      <c r="T2649" t="b">
        <v>0</v>
      </c>
      <c r="V2649" t="s">
        <v>658</v>
      </c>
      <c r="W2649">
        <v>4</v>
      </c>
      <c r="X2649" s="11">
        <v>82</v>
      </c>
      <c r="Y2649">
        <v>1</v>
      </c>
      <c r="Z2649" s="46" cm="1">
        <f t="array" ref="Z2649">IF(V2649="NA",$AD$2,(INDEX($BL$4:$BL$73,MATCH(V2649&amp;W2649,$BK$4:$BK$73&amp;$BJ$4:$BJ$73,0))))</f>
        <v>1.1678733304575896E-2</v>
      </c>
      <c r="AA2649" s="46">
        <f t="shared" si="49"/>
        <v>1.0116787333045758</v>
      </c>
      <c r="AB2649" s="46"/>
    </row>
    <row r="2650" spans="1:28" x14ac:dyDescent="0.25">
      <c r="A2650">
        <v>9499</v>
      </c>
      <c r="B2650" s="1">
        <v>45529.401171597201</v>
      </c>
      <c r="C2650" s="1">
        <v>45529</v>
      </c>
      <c r="D2650" t="s">
        <v>9100</v>
      </c>
      <c r="E2650" t="s">
        <v>9101</v>
      </c>
      <c r="F2650" t="s">
        <v>664</v>
      </c>
      <c r="G2650">
        <v>77</v>
      </c>
      <c r="H2650" t="b">
        <v>0</v>
      </c>
      <c r="I2650" t="s">
        <v>9102</v>
      </c>
      <c r="J2650" t="s">
        <v>11010</v>
      </c>
      <c r="K2650" t="s">
        <v>7</v>
      </c>
      <c r="L2650" t="b">
        <v>0</v>
      </c>
      <c r="M2650" t="s">
        <v>13297</v>
      </c>
      <c r="N2650" t="b">
        <v>0</v>
      </c>
      <c r="O2650" t="b">
        <v>0</v>
      </c>
      <c r="P2650" t="b">
        <v>0</v>
      </c>
      <c r="Q2650" t="b">
        <v>1</v>
      </c>
      <c r="R2650" t="s">
        <v>13298</v>
      </c>
      <c r="S2650">
        <v>70</v>
      </c>
      <c r="T2650" t="b">
        <v>0</v>
      </c>
      <c r="V2650" t="s">
        <v>8</v>
      </c>
      <c r="W2650" t="s">
        <v>8</v>
      </c>
      <c r="X2650" s="11">
        <v>77</v>
      </c>
      <c r="Y2650">
        <v>1</v>
      </c>
      <c r="Z2650" s="46" cm="1">
        <f t="array" ref="Z2650">IF(V2650="NA",$AD$2,(INDEX($BL$4:$BL$73,MATCH(V2650&amp;W2650,$BK$4:$BK$73&amp;$BJ$4:$BJ$73,0))))</f>
        <v>-4.0430703315750931E-2</v>
      </c>
      <c r="AA2650" s="46">
        <f t="shared" si="49"/>
        <v>0.95956929668424906</v>
      </c>
      <c r="AB2650" s="46"/>
    </row>
    <row r="2651" spans="1:28" x14ac:dyDescent="0.25">
      <c r="A2651">
        <v>9500</v>
      </c>
      <c r="B2651" s="1">
        <v>45529.400755231502</v>
      </c>
      <c r="C2651" s="1">
        <v>45529</v>
      </c>
      <c r="D2651" t="s">
        <v>9100</v>
      </c>
      <c r="E2651" t="s">
        <v>9101</v>
      </c>
      <c r="F2651" t="s">
        <v>664</v>
      </c>
      <c r="G2651">
        <v>80</v>
      </c>
      <c r="H2651" t="b">
        <v>0</v>
      </c>
      <c r="I2651" t="s">
        <v>9102</v>
      </c>
      <c r="J2651" t="s">
        <v>11010</v>
      </c>
      <c r="K2651" t="s">
        <v>7</v>
      </c>
      <c r="L2651" t="b">
        <v>0</v>
      </c>
      <c r="M2651" t="s">
        <v>13299</v>
      </c>
      <c r="N2651" t="b">
        <v>0</v>
      </c>
      <c r="O2651" t="b">
        <v>0</v>
      </c>
      <c r="P2651" t="b">
        <v>0</v>
      </c>
      <c r="Q2651" t="b">
        <v>1</v>
      </c>
      <c r="R2651" t="s">
        <v>13300</v>
      </c>
      <c r="S2651">
        <v>70</v>
      </c>
      <c r="T2651" t="b">
        <v>0</v>
      </c>
      <c r="V2651" t="s">
        <v>742</v>
      </c>
      <c r="W2651">
        <v>5</v>
      </c>
      <c r="X2651" s="11">
        <v>82</v>
      </c>
      <c r="Y2651">
        <v>1</v>
      </c>
      <c r="Z2651" s="46" cm="1">
        <f t="array" ref="Z2651">IF(V2651="NA",$AD$2,(INDEX($BL$4:$BL$73,MATCH(V2651&amp;W2651,$BK$4:$BK$73&amp;$BJ$4:$BJ$73,0))))</f>
        <v>2.9563914871897357E-3</v>
      </c>
      <c r="AA2651" s="46">
        <f t="shared" si="49"/>
        <v>1.0029563914871897</v>
      </c>
      <c r="AB2651" s="46"/>
    </row>
    <row r="2652" spans="1:28" x14ac:dyDescent="0.25">
      <c r="A2652">
        <v>9501</v>
      </c>
      <c r="B2652" s="1">
        <v>45529.400520289397</v>
      </c>
      <c r="C2652" s="1">
        <v>45529</v>
      </c>
      <c r="D2652" t="s">
        <v>9100</v>
      </c>
      <c r="E2652" t="s">
        <v>9101</v>
      </c>
      <c r="F2652" t="s">
        <v>664</v>
      </c>
      <c r="G2652">
        <v>78</v>
      </c>
      <c r="H2652" t="b">
        <v>0</v>
      </c>
      <c r="I2652" t="s">
        <v>9102</v>
      </c>
      <c r="J2652" t="s">
        <v>9711</v>
      </c>
      <c r="K2652" t="s">
        <v>7</v>
      </c>
      <c r="L2652" t="b">
        <v>0</v>
      </c>
      <c r="M2652" t="s">
        <v>13301</v>
      </c>
      <c r="N2652" t="b">
        <v>0</v>
      </c>
      <c r="O2652" t="b">
        <v>0</v>
      </c>
      <c r="P2652" t="b">
        <v>0</v>
      </c>
      <c r="Q2652" t="b">
        <v>1</v>
      </c>
      <c r="R2652" t="s">
        <v>13302</v>
      </c>
      <c r="S2652">
        <v>70</v>
      </c>
      <c r="T2652" t="b">
        <v>0</v>
      </c>
      <c r="V2652" t="s">
        <v>889</v>
      </c>
      <c r="W2652">
        <v>4</v>
      </c>
      <c r="X2652" s="11">
        <v>82</v>
      </c>
      <c r="Y2652">
        <v>1</v>
      </c>
      <c r="Z2652" s="46" cm="1">
        <f t="array" ref="Z2652">IF(V2652="NA",$AD$2,(INDEX($BL$4:$BL$73,MATCH(V2652&amp;W2652,$BK$4:$BK$73&amp;$BJ$4:$BJ$73,0))))</f>
        <v>1.0498615788681227E-2</v>
      </c>
      <c r="AA2652" s="46">
        <f t="shared" si="49"/>
        <v>1.0104986157886813</v>
      </c>
      <c r="AB2652" s="46"/>
    </row>
    <row r="2653" spans="1:28" x14ac:dyDescent="0.25">
      <c r="A2653">
        <v>9503</v>
      </c>
      <c r="B2653" s="1">
        <v>45529.399901284698</v>
      </c>
      <c r="C2653" s="1">
        <v>45529</v>
      </c>
      <c r="D2653" t="s">
        <v>9100</v>
      </c>
      <c r="E2653" t="s">
        <v>9101</v>
      </c>
      <c r="F2653" t="s">
        <v>790</v>
      </c>
      <c r="G2653">
        <v>88</v>
      </c>
      <c r="H2653" t="b">
        <v>0</v>
      </c>
      <c r="I2653" t="s">
        <v>9102</v>
      </c>
      <c r="J2653" t="s">
        <v>9711</v>
      </c>
      <c r="K2653" t="s">
        <v>7</v>
      </c>
      <c r="L2653" t="b">
        <v>0</v>
      </c>
      <c r="M2653" t="s">
        <v>13303</v>
      </c>
      <c r="N2653" t="b">
        <v>0</v>
      </c>
      <c r="O2653" t="b">
        <v>0</v>
      </c>
      <c r="P2653" t="b">
        <v>0</v>
      </c>
      <c r="Q2653" t="b">
        <v>1</v>
      </c>
      <c r="R2653" t="s">
        <v>13304</v>
      </c>
      <c r="S2653">
        <v>70</v>
      </c>
      <c r="T2653" t="b">
        <v>0</v>
      </c>
      <c r="V2653" t="s">
        <v>742</v>
      </c>
      <c r="W2653">
        <v>4</v>
      </c>
      <c r="X2653" s="11">
        <v>92</v>
      </c>
      <c r="Y2653">
        <v>1</v>
      </c>
      <c r="Z2653" s="46" cm="1">
        <f t="array" ref="Z2653">IF(V2653="NA",$AD$2,(INDEX($BL$4:$BL$73,MATCH(V2653&amp;W2653,$BK$4:$BK$73&amp;$BJ$4:$BJ$73,0))))</f>
        <v>1.1678733304575913E-2</v>
      </c>
      <c r="AA2653" s="46">
        <f t="shared" si="49"/>
        <v>1.0116787333045758</v>
      </c>
      <c r="AB2653" s="46"/>
    </row>
    <row r="2654" spans="1:28" x14ac:dyDescent="0.25">
      <c r="A2654">
        <v>9504</v>
      </c>
      <c r="B2654" s="1">
        <v>45529.399644062498</v>
      </c>
      <c r="C2654" s="1">
        <v>45529</v>
      </c>
      <c r="D2654" t="s">
        <v>9100</v>
      </c>
      <c r="E2654" t="s">
        <v>9101</v>
      </c>
      <c r="F2654" t="s">
        <v>664</v>
      </c>
      <c r="G2654">
        <v>72</v>
      </c>
      <c r="H2654" t="b">
        <v>0</v>
      </c>
      <c r="I2654" t="s">
        <v>9102</v>
      </c>
      <c r="J2654" t="s">
        <v>9711</v>
      </c>
      <c r="K2654" t="s">
        <v>7</v>
      </c>
      <c r="L2654" t="b">
        <v>0</v>
      </c>
      <c r="M2654" t="s">
        <v>13305</v>
      </c>
      <c r="N2654" t="b">
        <v>0</v>
      </c>
      <c r="O2654" t="b">
        <v>0</v>
      </c>
      <c r="P2654" t="b">
        <v>0</v>
      </c>
      <c r="Q2654" t="b">
        <v>1</v>
      </c>
      <c r="R2654" t="s">
        <v>13306</v>
      </c>
      <c r="S2654">
        <v>70</v>
      </c>
      <c r="T2654" t="b">
        <v>0</v>
      </c>
      <c r="V2654" t="s">
        <v>888</v>
      </c>
      <c r="W2654">
        <v>4</v>
      </c>
      <c r="X2654" s="11">
        <v>72</v>
      </c>
      <c r="Y2654">
        <v>1</v>
      </c>
      <c r="Z2654" s="46" cm="1">
        <f t="array" ref="Z2654">IF(V2654="NA",$AD$2,(INDEX($BL$4:$BL$73,MATCH(V2654&amp;W2654,$BK$4:$BK$73&amp;$BJ$4:$BJ$73,0))))</f>
        <v>1.0498615788681257E-2</v>
      </c>
      <c r="AA2654" s="46">
        <f t="shared" si="49"/>
        <v>1.0104986157886813</v>
      </c>
      <c r="AB2654" s="46"/>
    </row>
    <row r="2655" spans="1:28" x14ac:dyDescent="0.25">
      <c r="A2655">
        <v>9508</v>
      </c>
      <c r="B2655" s="1">
        <v>45529.390774687497</v>
      </c>
      <c r="C2655" s="1">
        <v>45529</v>
      </c>
      <c r="D2655" t="s">
        <v>9100</v>
      </c>
      <c r="E2655" t="s">
        <v>9101</v>
      </c>
      <c r="F2655" t="s">
        <v>664</v>
      </c>
      <c r="G2655">
        <v>81</v>
      </c>
      <c r="H2655" t="b">
        <v>0</v>
      </c>
      <c r="I2655" t="s">
        <v>9102</v>
      </c>
      <c r="J2655" t="s">
        <v>9711</v>
      </c>
      <c r="K2655" t="s">
        <v>7</v>
      </c>
      <c r="L2655" t="b">
        <v>0</v>
      </c>
      <c r="M2655" t="s">
        <v>13307</v>
      </c>
      <c r="N2655" t="b">
        <v>0</v>
      </c>
      <c r="O2655" t="b">
        <v>0</v>
      </c>
      <c r="P2655" t="b">
        <v>0</v>
      </c>
      <c r="Q2655" t="b">
        <v>1</v>
      </c>
      <c r="R2655" t="s">
        <v>13308</v>
      </c>
      <c r="S2655">
        <v>70</v>
      </c>
      <c r="T2655" t="b">
        <v>0</v>
      </c>
      <c r="V2655" t="s">
        <v>743</v>
      </c>
      <c r="W2655">
        <v>4</v>
      </c>
      <c r="X2655" s="11">
        <v>82</v>
      </c>
      <c r="Y2655">
        <v>1</v>
      </c>
      <c r="Z2655" s="46" cm="1">
        <f t="array" ref="Z2655">IF(V2655="NA",$AD$2,(INDEX($BL$4:$BL$73,MATCH(V2655&amp;W2655,$BK$4:$BK$73&amp;$BJ$4:$BJ$73,0))))</f>
        <v>1.1678733304575811E-2</v>
      </c>
      <c r="AA2655" s="46">
        <f t="shared" si="49"/>
        <v>1.0116787333045758</v>
      </c>
      <c r="AB2655" s="46"/>
    </row>
    <row r="2656" spans="1:28" x14ac:dyDescent="0.25">
      <c r="A2656">
        <v>9509</v>
      </c>
      <c r="B2656" s="1">
        <v>45529.390536330997</v>
      </c>
      <c r="C2656" s="1">
        <v>45529</v>
      </c>
      <c r="D2656" t="s">
        <v>9100</v>
      </c>
      <c r="E2656" t="s">
        <v>9101</v>
      </c>
      <c r="F2656" t="s">
        <v>664</v>
      </c>
      <c r="G2656">
        <v>77</v>
      </c>
      <c r="H2656" t="b">
        <v>0</v>
      </c>
      <c r="I2656" t="s">
        <v>9102</v>
      </c>
      <c r="J2656" t="s">
        <v>9711</v>
      </c>
      <c r="K2656" t="s">
        <v>7</v>
      </c>
      <c r="L2656" t="b">
        <v>0</v>
      </c>
      <c r="M2656" t="s">
        <v>13309</v>
      </c>
      <c r="N2656" t="b">
        <v>0</v>
      </c>
      <c r="O2656" t="b">
        <v>0</v>
      </c>
      <c r="P2656" t="b">
        <v>0</v>
      </c>
      <c r="Q2656" t="b">
        <v>1</v>
      </c>
      <c r="R2656" t="s">
        <v>13310</v>
      </c>
      <c r="S2656">
        <v>70</v>
      </c>
      <c r="T2656" t="b">
        <v>0</v>
      </c>
      <c r="V2656" t="s">
        <v>8</v>
      </c>
      <c r="W2656" t="s">
        <v>8</v>
      </c>
      <c r="X2656" s="11">
        <v>77</v>
      </c>
      <c r="Y2656">
        <v>1</v>
      </c>
      <c r="Z2656" s="46" cm="1">
        <f t="array" ref="Z2656">IF(V2656="NA",$AD$2,(INDEX($BL$4:$BL$73,MATCH(V2656&amp;W2656,$BK$4:$BK$73&amp;$BJ$4:$BJ$73,0))))</f>
        <v>-4.0430703315750931E-2</v>
      </c>
      <c r="AA2656" s="46">
        <f t="shared" si="49"/>
        <v>0.95956929668424906</v>
      </c>
      <c r="AB2656" s="46"/>
    </row>
    <row r="2657" spans="1:28" x14ac:dyDescent="0.25">
      <c r="A2657">
        <v>9516</v>
      </c>
      <c r="B2657" s="1">
        <v>45529.389029826401</v>
      </c>
      <c r="C2657" s="1">
        <v>45529</v>
      </c>
      <c r="D2657" t="s">
        <v>9100</v>
      </c>
      <c r="E2657" t="s">
        <v>9101</v>
      </c>
      <c r="F2657" t="s">
        <v>664</v>
      </c>
      <c r="G2657">
        <v>80</v>
      </c>
      <c r="H2657" t="b">
        <v>0</v>
      </c>
      <c r="I2657" t="s">
        <v>9102</v>
      </c>
      <c r="J2657" t="s">
        <v>9711</v>
      </c>
      <c r="K2657" t="s">
        <v>7</v>
      </c>
      <c r="L2657" t="b">
        <v>0</v>
      </c>
      <c r="M2657" t="s">
        <v>13311</v>
      </c>
      <c r="N2657" t="b">
        <v>0</v>
      </c>
      <c r="O2657" t="b">
        <v>0</v>
      </c>
      <c r="P2657" t="b">
        <v>0</v>
      </c>
      <c r="Q2657" t="b">
        <v>1</v>
      </c>
      <c r="R2657" t="s">
        <v>13312</v>
      </c>
      <c r="S2657">
        <v>70</v>
      </c>
      <c r="T2657" t="b">
        <v>0</v>
      </c>
      <c r="V2657" t="s">
        <v>8</v>
      </c>
      <c r="W2657" t="s">
        <v>8</v>
      </c>
      <c r="X2657" s="11">
        <v>82</v>
      </c>
      <c r="Y2657">
        <v>1</v>
      </c>
      <c r="Z2657" s="46" cm="1">
        <f t="array" ref="Z2657">IF(V2657="NA",$AD$2,(INDEX($BL$4:$BL$73,MATCH(V2657&amp;W2657,$BK$4:$BK$73&amp;$BJ$4:$BJ$73,0))))</f>
        <v>-4.0430703315750931E-2</v>
      </c>
      <c r="AA2657" s="46">
        <f t="shared" si="49"/>
        <v>0.95956929668424906</v>
      </c>
      <c r="AB2657" s="46"/>
    </row>
    <row r="2658" spans="1:28" x14ac:dyDescent="0.25">
      <c r="A2658">
        <v>9519</v>
      </c>
      <c r="B2658" s="1">
        <v>45529.387397719896</v>
      </c>
      <c r="C2658" s="1">
        <v>45529</v>
      </c>
      <c r="D2658" t="s">
        <v>9100</v>
      </c>
      <c r="E2658" t="s">
        <v>9101</v>
      </c>
      <c r="F2658" t="s">
        <v>664</v>
      </c>
      <c r="G2658">
        <v>73</v>
      </c>
      <c r="H2658" t="b">
        <v>0</v>
      </c>
      <c r="I2658" t="s">
        <v>9102</v>
      </c>
      <c r="J2658" t="s">
        <v>9711</v>
      </c>
      <c r="K2658" t="s">
        <v>7</v>
      </c>
      <c r="L2658" t="b">
        <v>0</v>
      </c>
      <c r="M2658" t="s">
        <v>13313</v>
      </c>
      <c r="N2658" t="b">
        <v>0</v>
      </c>
      <c r="O2658" t="b">
        <v>0</v>
      </c>
      <c r="P2658" t="b">
        <v>0</v>
      </c>
      <c r="Q2658" t="b">
        <v>1</v>
      </c>
      <c r="R2658" t="s">
        <v>13314</v>
      </c>
      <c r="S2658">
        <v>70</v>
      </c>
      <c r="T2658" t="b">
        <v>0</v>
      </c>
      <c r="V2658" t="s">
        <v>893</v>
      </c>
      <c r="W2658">
        <v>3</v>
      </c>
      <c r="X2658" s="11">
        <v>77</v>
      </c>
      <c r="Y2658">
        <v>1</v>
      </c>
      <c r="Z2658" s="46" cm="1">
        <f t="array" ref="Z2658">IF(V2658="NA",$AD$2,(INDEX($BL$4:$BL$73,MATCH(V2658&amp;W2658,$BK$4:$BK$73&amp;$BJ$4:$BJ$73,0))))</f>
        <v>1.8952516812716508E-2</v>
      </c>
      <c r="AA2658" s="46">
        <f t="shared" si="49"/>
        <v>1.0189525168127165</v>
      </c>
      <c r="AB2658" s="46"/>
    </row>
    <row r="2659" spans="1:28" x14ac:dyDescent="0.25">
      <c r="A2659">
        <v>9522</v>
      </c>
      <c r="B2659" s="1">
        <v>45529.3864517361</v>
      </c>
      <c r="C2659" s="1">
        <v>45529</v>
      </c>
      <c r="D2659" t="s">
        <v>9100</v>
      </c>
      <c r="E2659" t="s">
        <v>9101</v>
      </c>
      <c r="F2659" t="s">
        <v>664</v>
      </c>
      <c r="G2659">
        <v>79</v>
      </c>
      <c r="H2659" t="b">
        <v>0</v>
      </c>
      <c r="I2659" t="s">
        <v>9102</v>
      </c>
      <c r="J2659" t="s">
        <v>9711</v>
      </c>
      <c r="K2659" t="s">
        <v>7</v>
      </c>
      <c r="L2659" t="b">
        <v>0</v>
      </c>
      <c r="M2659" t="s">
        <v>13315</v>
      </c>
      <c r="N2659" t="b">
        <v>0</v>
      </c>
      <c r="O2659" t="b">
        <v>0</v>
      </c>
      <c r="P2659" t="b">
        <v>0</v>
      </c>
      <c r="Q2659" t="b">
        <v>1</v>
      </c>
      <c r="R2659" t="s">
        <v>13316</v>
      </c>
      <c r="S2659">
        <v>70</v>
      </c>
      <c r="T2659" t="b">
        <v>0</v>
      </c>
      <c r="V2659" t="s">
        <v>889</v>
      </c>
      <c r="W2659">
        <v>4</v>
      </c>
      <c r="X2659" s="11">
        <v>82</v>
      </c>
      <c r="Y2659">
        <v>1</v>
      </c>
      <c r="Z2659" s="46" cm="1">
        <f t="array" ref="Z2659">IF(V2659="NA",$AD$2,(INDEX($BL$4:$BL$73,MATCH(V2659&amp;W2659,$BK$4:$BK$73&amp;$BJ$4:$BJ$73,0))))</f>
        <v>1.0498615788681227E-2</v>
      </c>
      <c r="AA2659" s="46">
        <f t="shared" si="49"/>
        <v>1.0104986157886813</v>
      </c>
      <c r="AB2659" s="46"/>
    </row>
    <row r="2660" spans="1:28" x14ac:dyDescent="0.25">
      <c r="A2660">
        <v>9524</v>
      </c>
      <c r="B2660" s="1">
        <v>45529.385940312502</v>
      </c>
      <c r="C2660" s="1">
        <v>45529</v>
      </c>
      <c r="D2660" t="s">
        <v>9100</v>
      </c>
      <c r="E2660" t="s">
        <v>9101</v>
      </c>
      <c r="F2660" t="s">
        <v>790</v>
      </c>
      <c r="G2660">
        <v>84</v>
      </c>
      <c r="H2660" t="b">
        <v>0</v>
      </c>
      <c r="I2660" t="s">
        <v>9102</v>
      </c>
      <c r="J2660" t="s">
        <v>9711</v>
      </c>
      <c r="K2660" t="s">
        <v>7</v>
      </c>
      <c r="L2660" t="b">
        <v>0</v>
      </c>
      <c r="M2660" t="s">
        <v>13317</v>
      </c>
      <c r="N2660" t="b">
        <v>0</v>
      </c>
      <c r="O2660" t="b">
        <v>0</v>
      </c>
      <c r="P2660" t="b">
        <v>0</v>
      </c>
      <c r="Q2660" t="b">
        <v>1</v>
      </c>
      <c r="R2660" t="s">
        <v>13318</v>
      </c>
      <c r="S2660">
        <v>70</v>
      </c>
      <c r="T2660" t="b">
        <v>0</v>
      </c>
      <c r="V2660" t="s">
        <v>886</v>
      </c>
      <c r="W2660">
        <v>5</v>
      </c>
      <c r="X2660" s="11">
        <v>87</v>
      </c>
      <c r="Y2660">
        <v>1</v>
      </c>
      <c r="Z2660" s="46" cm="1">
        <f t="array" ref="Z2660">IF(V2660="NA",$AD$2,(INDEX($BL$4:$BL$73,MATCH(V2660&amp;W2660,$BK$4:$BK$73&amp;$BJ$4:$BJ$73,0))))</f>
        <v>4.1970782120221983E-2</v>
      </c>
      <c r="AA2660" s="46">
        <f t="shared" si="49"/>
        <v>1.041970782120222</v>
      </c>
      <c r="AB2660" s="46"/>
    </row>
    <row r="2661" spans="1:28" x14ac:dyDescent="0.25">
      <c r="A2661">
        <v>9525</v>
      </c>
      <c r="B2661" s="1">
        <v>45529.385681099498</v>
      </c>
      <c r="C2661" s="1">
        <v>45529</v>
      </c>
      <c r="D2661" t="s">
        <v>9100</v>
      </c>
      <c r="E2661" t="s">
        <v>9101</v>
      </c>
      <c r="F2661" t="s">
        <v>790</v>
      </c>
      <c r="G2661">
        <v>88</v>
      </c>
      <c r="H2661" t="b">
        <v>0</v>
      </c>
      <c r="I2661" t="s">
        <v>9102</v>
      </c>
      <c r="J2661" t="s">
        <v>9711</v>
      </c>
      <c r="K2661" t="s">
        <v>7</v>
      </c>
      <c r="L2661" t="b">
        <v>0</v>
      </c>
      <c r="M2661" t="s">
        <v>6585</v>
      </c>
      <c r="N2661" t="b">
        <v>0</v>
      </c>
      <c r="O2661" t="b">
        <v>0</v>
      </c>
      <c r="P2661" t="b">
        <v>0</v>
      </c>
      <c r="Q2661" t="b">
        <v>1</v>
      </c>
      <c r="R2661" t="s">
        <v>1117</v>
      </c>
      <c r="S2661">
        <v>70</v>
      </c>
      <c r="T2661" t="b">
        <v>0</v>
      </c>
      <c r="V2661" t="s">
        <v>741</v>
      </c>
      <c r="W2661">
        <v>4</v>
      </c>
      <c r="X2661" s="11">
        <v>92</v>
      </c>
      <c r="Y2661">
        <v>1</v>
      </c>
      <c r="Z2661" s="46" cm="1">
        <f t="array" ref="Z2661">IF(V2661="NA",$AD$2,(INDEX($BL$4:$BL$73,MATCH(V2661&amp;W2661,$BK$4:$BK$73&amp;$BJ$4:$BJ$73,0))))</f>
        <v>1.1678733304575806E-2</v>
      </c>
      <c r="AA2661" s="46">
        <f t="shared" si="49"/>
        <v>1.0116787333045758</v>
      </c>
      <c r="AB2661" s="46"/>
    </row>
    <row r="2662" spans="1:28" x14ac:dyDescent="0.25">
      <c r="A2662">
        <v>9527</v>
      </c>
      <c r="B2662" s="1">
        <v>45529.384936342598</v>
      </c>
      <c r="C2662" s="1">
        <v>45529</v>
      </c>
      <c r="D2662" t="s">
        <v>9100</v>
      </c>
      <c r="E2662" t="s">
        <v>9101</v>
      </c>
      <c r="F2662" t="s">
        <v>664</v>
      </c>
      <c r="G2662">
        <v>86</v>
      </c>
      <c r="H2662" t="b">
        <v>0</v>
      </c>
      <c r="I2662" t="s">
        <v>9102</v>
      </c>
      <c r="J2662" t="s">
        <v>9711</v>
      </c>
      <c r="K2662" t="s">
        <v>7</v>
      </c>
      <c r="L2662" t="b">
        <v>0</v>
      </c>
      <c r="M2662" t="s">
        <v>13319</v>
      </c>
      <c r="N2662" t="b">
        <v>0</v>
      </c>
      <c r="O2662" t="b">
        <v>0</v>
      </c>
      <c r="P2662" t="b">
        <v>0</v>
      </c>
      <c r="Q2662" t="b">
        <v>1</v>
      </c>
      <c r="R2662" t="s">
        <v>13320</v>
      </c>
      <c r="S2662">
        <v>70</v>
      </c>
      <c r="T2662" t="b">
        <v>0</v>
      </c>
      <c r="U2662" t="s">
        <v>13321</v>
      </c>
      <c r="V2662" t="s">
        <v>743</v>
      </c>
      <c r="W2662">
        <v>4</v>
      </c>
      <c r="X2662" s="11">
        <v>87</v>
      </c>
      <c r="Y2662">
        <v>1</v>
      </c>
      <c r="Z2662" s="46" cm="1">
        <f t="array" ref="Z2662">IF(V2662="NA",$AD$2,(INDEX($BL$4:$BL$73,MATCH(V2662&amp;W2662,$BK$4:$BK$73&amp;$BJ$4:$BJ$73,0))))</f>
        <v>1.1678733304575811E-2</v>
      </c>
      <c r="AA2662" s="46">
        <f t="shared" si="49"/>
        <v>1.0116787333045758</v>
      </c>
      <c r="AB2662" s="46"/>
    </row>
    <row r="2663" spans="1:28" x14ac:dyDescent="0.25">
      <c r="A2663">
        <v>9529</v>
      </c>
      <c r="B2663" s="1">
        <v>45529.383105925903</v>
      </c>
      <c r="C2663" s="1">
        <v>45529</v>
      </c>
      <c r="D2663" t="s">
        <v>9100</v>
      </c>
      <c r="E2663" t="s">
        <v>9101</v>
      </c>
      <c r="F2663" t="s">
        <v>664</v>
      </c>
      <c r="G2663">
        <v>74</v>
      </c>
      <c r="H2663" t="b">
        <v>0</v>
      </c>
      <c r="I2663" t="s">
        <v>9102</v>
      </c>
      <c r="J2663" t="s">
        <v>9711</v>
      </c>
      <c r="K2663" t="s">
        <v>7</v>
      </c>
      <c r="L2663" t="b">
        <v>0</v>
      </c>
      <c r="M2663" t="s">
        <v>13322</v>
      </c>
      <c r="N2663" t="b">
        <v>1</v>
      </c>
      <c r="O2663" t="b">
        <v>0</v>
      </c>
      <c r="P2663" t="b">
        <v>0</v>
      </c>
      <c r="Q2663" t="b">
        <v>1</v>
      </c>
      <c r="R2663" t="s">
        <v>1116</v>
      </c>
      <c r="S2663">
        <v>70</v>
      </c>
      <c r="T2663" t="b">
        <v>0</v>
      </c>
      <c r="V2663" t="s">
        <v>893</v>
      </c>
      <c r="W2663">
        <v>4</v>
      </c>
      <c r="X2663" s="11">
        <v>77</v>
      </c>
      <c r="Y2663">
        <v>1</v>
      </c>
      <c r="Z2663" s="46" cm="1">
        <f t="array" ref="Z2663">IF(V2663="NA",$AD$2,(INDEX($BL$4:$BL$73,MATCH(V2663&amp;W2663,$BK$4:$BK$73&amp;$BJ$4:$BJ$73,0))))</f>
        <v>1.0498615788681286E-2</v>
      </c>
      <c r="AA2663" s="46">
        <f t="shared" si="49"/>
        <v>1.0104986157886813</v>
      </c>
      <c r="AB2663" s="46"/>
    </row>
    <row r="2664" spans="1:28" x14ac:dyDescent="0.25">
      <c r="A2664">
        <v>9535</v>
      </c>
      <c r="B2664" s="1">
        <v>45529.381892268502</v>
      </c>
      <c r="C2664" s="1">
        <v>45529</v>
      </c>
      <c r="D2664" t="s">
        <v>9100</v>
      </c>
      <c r="E2664" t="s">
        <v>9101</v>
      </c>
      <c r="F2664" t="s">
        <v>664</v>
      </c>
      <c r="G2664">
        <v>75</v>
      </c>
      <c r="H2664" t="b">
        <v>0</v>
      </c>
      <c r="I2664" t="s">
        <v>9102</v>
      </c>
      <c r="J2664" t="s">
        <v>9711</v>
      </c>
      <c r="K2664" t="s">
        <v>7</v>
      </c>
      <c r="L2664" t="b">
        <v>0</v>
      </c>
      <c r="M2664" t="s">
        <v>6584</v>
      </c>
      <c r="N2664" t="b">
        <v>0</v>
      </c>
      <c r="O2664" t="b">
        <v>0</v>
      </c>
      <c r="P2664" t="b">
        <v>0</v>
      </c>
      <c r="Q2664" t="b">
        <v>1</v>
      </c>
      <c r="R2664" t="s">
        <v>2353</v>
      </c>
      <c r="S2664">
        <v>70</v>
      </c>
      <c r="T2664" t="b">
        <v>0</v>
      </c>
      <c r="V2664" t="s">
        <v>889</v>
      </c>
      <c r="W2664">
        <v>4</v>
      </c>
      <c r="X2664" s="11">
        <v>77</v>
      </c>
      <c r="Y2664">
        <v>1</v>
      </c>
      <c r="Z2664" s="46" cm="1">
        <f t="array" ref="Z2664">IF(V2664="NA",$AD$2,(INDEX($BL$4:$BL$73,MATCH(V2664&amp;W2664,$BK$4:$BK$73&amp;$BJ$4:$BJ$73,0))))</f>
        <v>1.0498615788681227E-2</v>
      </c>
      <c r="AA2664" s="46">
        <f t="shared" si="49"/>
        <v>1.0104986157886813</v>
      </c>
      <c r="AB2664" s="46"/>
    </row>
    <row r="2665" spans="1:28" x14ac:dyDescent="0.25">
      <c r="A2665">
        <v>9536</v>
      </c>
      <c r="B2665" s="1">
        <v>45529.381622638903</v>
      </c>
      <c r="C2665" s="1">
        <v>45529</v>
      </c>
      <c r="D2665" t="s">
        <v>9100</v>
      </c>
      <c r="E2665" t="s">
        <v>9101</v>
      </c>
      <c r="F2665" t="s">
        <v>790</v>
      </c>
      <c r="G2665">
        <v>77</v>
      </c>
      <c r="H2665" t="b">
        <v>0</v>
      </c>
      <c r="I2665" t="s">
        <v>9102</v>
      </c>
      <c r="J2665" t="s">
        <v>9711</v>
      </c>
      <c r="K2665" t="s">
        <v>7</v>
      </c>
      <c r="L2665" t="b">
        <v>0</v>
      </c>
      <c r="M2665" t="s">
        <v>13323</v>
      </c>
      <c r="N2665" t="b">
        <v>0</v>
      </c>
      <c r="O2665" t="b">
        <v>0</v>
      </c>
      <c r="P2665" t="b">
        <v>0</v>
      </c>
      <c r="Q2665" t="b">
        <v>1</v>
      </c>
      <c r="R2665" t="s">
        <v>13324</v>
      </c>
      <c r="S2665">
        <v>70</v>
      </c>
      <c r="T2665" t="b">
        <v>0</v>
      </c>
      <c r="V2665" t="s">
        <v>8</v>
      </c>
      <c r="W2665" t="s">
        <v>8</v>
      </c>
      <c r="X2665" s="11">
        <v>77</v>
      </c>
      <c r="Y2665">
        <v>1</v>
      </c>
      <c r="Z2665" s="46" cm="1">
        <f t="array" ref="Z2665">IF(V2665="NA",$AD$2,(INDEX($BL$4:$BL$73,MATCH(V2665&amp;W2665,$BK$4:$BK$73&amp;$BJ$4:$BJ$73,0))))</f>
        <v>-4.0430703315750931E-2</v>
      </c>
      <c r="AA2665" s="46">
        <f t="shared" si="49"/>
        <v>0.95956929668424906</v>
      </c>
      <c r="AB2665" s="46"/>
    </row>
    <row r="2666" spans="1:28" x14ac:dyDescent="0.25">
      <c r="A2666">
        <v>9537</v>
      </c>
      <c r="B2666" s="1">
        <v>45529.381363020802</v>
      </c>
      <c r="C2666" s="1">
        <v>45529</v>
      </c>
      <c r="D2666" t="s">
        <v>9100</v>
      </c>
      <c r="E2666" t="s">
        <v>9101</v>
      </c>
      <c r="F2666" t="s">
        <v>664</v>
      </c>
      <c r="G2666">
        <v>72</v>
      </c>
      <c r="H2666" t="b">
        <v>0</v>
      </c>
      <c r="I2666" t="s">
        <v>9102</v>
      </c>
      <c r="J2666" t="s">
        <v>9711</v>
      </c>
      <c r="K2666" t="s">
        <v>7</v>
      </c>
      <c r="L2666" t="b">
        <v>0</v>
      </c>
      <c r="M2666" t="s">
        <v>13325</v>
      </c>
      <c r="N2666" t="b">
        <v>0</v>
      </c>
      <c r="O2666" t="b">
        <v>0</v>
      </c>
      <c r="P2666" t="b">
        <v>0</v>
      </c>
      <c r="Q2666" t="b">
        <v>1</v>
      </c>
      <c r="R2666" t="s">
        <v>13326</v>
      </c>
      <c r="S2666">
        <v>70</v>
      </c>
      <c r="T2666" t="b">
        <v>0</v>
      </c>
      <c r="V2666" t="s">
        <v>8</v>
      </c>
      <c r="W2666" t="s">
        <v>8</v>
      </c>
      <c r="X2666" s="11">
        <v>72</v>
      </c>
      <c r="Y2666">
        <v>1</v>
      </c>
      <c r="Z2666" s="46" cm="1">
        <f t="array" ref="Z2666">IF(V2666="NA",$AD$2,(INDEX($BL$4:$BL$73,MATCH(V2666&amp;W2666,$BK$4:$BK$73&amp;$BJ$4:$BJ$73,0))))</f>
        <v>-4.0430703315750931E-2</v>
      </c>
      <c r="AA2666" s="46">
        <f t="shared" si="49"/>
        <v>0.95956929668424906</v>
      </c>
      <c r="AB2666" s="46"/>
    </row>
    <row r="2667" spans="1:28" x14ac:dyDescent="0.25">
      <c r="A2667">
        <v>9538</v>
      </c>
      <c r="B2667" s="1">
        <v>45529.381105949098</v>
      </c>
      <c r="C2667" s="1">
        <v>45529</v>
      </c>
      <c r="D2667" t="s">
        <v>9100</v>
      </c>
      <c r="E2667" t="s">
        <v>9101</v>
      </c>
      <c r="F2667" t="s">
        <v>664</v>
      </c>
      <c r="G2667">
        <v>77</v>
      </c>
      <c r="H2667" t="b">
        <v>0</v>
      </c>
      <c r="I2667" t="s">
        <v>9102</v>
      </c>
      <c r="J2667" t="s">
        <v>9711</v>
      </c>
      <c r="K2667" t="s">
        <v>7</v>
      </c>
      <c r="L2667" t="b">
        <v>0</v>
      </c>
      <c r="M2667" t="s">
        <v>13327</v>
      </c>
      <c r="N2667" t="b">
        <v>0</v>
      </c>
      <c r="O2667" t="b">
        <v>0</v>
      </c>
      <c r="P2667" t="b">
        <v>0</v>
      </c>
      <c r="Q2667" t="b">
        <v>1</v>
      </c>
      <c r="R2667" t="s">
        <v>13328</v>
      </c>
      <c r="S2667">
        <v>70</v>
      </c>
      <c r="T2667" t="b">
        <v>0</v>
      </c>
      <c r="V2667" t="s">
        <v>740</v>
      </c>
      <c r="W2667">
        <v>4</v>
      </c>
      <c r="X2667" s="11">
        <v>77</v>
      </c>
      <c r="Y2667">
        <v>1</v>
      </c>
      <c r="Z2667" s="46" cm="1">
        <f t="array" ref="Z2667">IF(V2667="NA",$AD$2,(INDEX($BL$4:$BL$73,MATCH(V2667&amp;W2667,$BK$4:$BK$73&amp;$BJ$4:$BJ$73,0))))</f>
        <v>1.0498615788681253E-2</v>
      </c>
      <c r="AA2667" s="46">
        <f t="shared" si="49"/>
        <v>1.0104986157886813</v>
      </c>
      <c r="AB2667" s="46"/>
    </row>
    <row r="2668" spans="1:28" x14ac:dyDescent="0.25">
      <c r="A2668">
        <v>9539</v>
      </c>
      <c r="B2668" s="1">
        <v>45529.380806169</v>
      </c>
      <c r="C2668" s="1">
        <v>45529</v>
      </c>
      <c r="D2668" t="s">
        <v>9100</v>
      </c>
      <c r="E2668" t="s">
        <v>9101</v>
      </c>
      <c r="F2668" t="s">
        <v>790</v>
      </c>
      <c r="G2668">
        <v>83</v>
      </c>
      <c r="H2668" t="b">
        <v>0</v>
      </c>
      <c r="I2668" t="s">
        <v>9102</v>
      </c>
      <c r="J2668" t="s">
        <v>9711</v>
      </c>
      <c r="K2668" t="s">
        <v>7</v>
      </c>
      <c r="L2668" t="b">
        <v>0</v>
      </c>
      <c r="M2668" t="s">
        <v>13329</v>
      </c>
      <c r="N2668" t="b">
        <v>0</v>
      </c>
      <c r="O2668" t="b">
        <v>0</v>
      </c>
      <c r="P2668" t="b">
        <v>0</v>
      </c>
      <c r="Q2668" t="b">
        <v>1</v>
      </c>
      <c r="R2668" t="s">
        <v>13330</v>
      </c>
      <c r="S2668">
        <v>70</v>
      </c>
      <c r="T2668" t="b">
        <v>0</v>
      </c>
      <c r="V2668" t="s">
        <v>8</v>
      </c>
      <c r="W2668" t="s">
        <v>8</v>
      </c>
      <c r="X2668" s="11">
        <v>87</v>
      </c>
      <c r="Y2668">
        <v>1</v>
      </c>
      <c r="Z2668" s="46" cm="1">
        <f t="array" ref="Z2668">IF(V2668="NA",$AD$2,(INDEX($BL$4:$BL$73,MATCH(V2668&amp;W2668,$BK$4:$BK$73&amp;$BJ$4:$BJ$73,0))))</f>
        <v>-4.0430703315750931E-2</v>
      </c>
      <c r="AA2668" s="46">
        <f t="shared" si="49"/>
        <v>0.95956929668424906</v>
      </c>
      <c r="AB2668" s="46"/>
    </row>
    <row r="2669" spans="1:28" x14ac:dyDescent="0.25">
      <c r="A2669">
        <v>9540</v>
      </c>
      <c r="B2669" s="1">
        <v>45529.3805052315</v>
      </c>
      <c r="C2669" s="1">
        <v>45529</v>
      </c>
      <c r="D2669" t="s">
        <v>9100</v>
      </c>
      <c r="E2669" t="s">
        <v>9101</v>
      </c>
      <c r="F2669" t="s">
        <v>790</v>
      </c>
      <c r="G2669">
        <v>96</v>
      </c>
      <c r="H2669" t="b">
        <v>0</v>
      </c>
      <c r="I2669" t="s">
        <v>9102</v>
      </c>
      <c r="J2669" t="s">
        <v>9711</v>
      </c>
      <c r="K2669" t="s">
        <v>7</v>
      </c>
      <c r="L2669" t="b">
        <v>0</v>
      </c>
      <c r="M2669" t="s">
        <v>13331</v>
      </c>
      <c r="N2669" t="b">
        <v>0</v>
      </c>
      <c r="O2669" t="b">
        <v>0</v>
      </c>
      <c r="P2669" t="b">
        <v>0</v>
      </c>
      <c r="Q2669" t="b">
        <v>1</v>
      </c>
      <c r="R2669" t="s">
        <v>298</v>
      </c>
      <c r="S2669">
        <v>70</v>
      </c>
      <c r="T2669" t="b">
        <v>0</v>
      </c>
      <c r="V2669" t="s">
        <v>888</v>
      </c>
      <c r="W2669">
        <v>5</v>
      </c>
      <c r="X2669" s="11">
        <v>99</v>
      </c>
      <c r="Y2669">
        <v>1</v>
      </c>
      <c r="Z2669" s="46" cm="1">
        <f t="array" ref="Z2669">IF(V2669="NA",$AD$2,(INDEX($BL$4:$BL$73,MATCH(V2669&amp;W2669,$BK$4:$BK$73&amp;$BJ$4:$BJ$73,0))))</f>
        <v>4.1970782120221983E-2</v>
      </c>
      <c r="AA2669" s="46">
        <f t="shared" si="49"/>
        <v>1.041970782120222</v>
      </c>
      <c r="AB2669" s="46"/>
    </row>
    <row r="2670" spans="1:28" x14ac:dyDescent="0.25">
      <c r="A2670">
        <v>9543</v>
      </c>
      <c r="B2670" s="1">
        <v>45529.379759247699</v>
      </c>
      <c r="C2670" s="1">
        <v>45529</v>
      </c>
      <c r="D2670" t="s">
        <v>9100</v>
      </c>
      <c r="E2670" t="s">
        <v>9101</v>
      </c>
      <c r="F2670" t="s">
        <v>790</v>
      </c>
      <c r="G2670">
        <v>71</v>
      </c>
      <c r="H2670" t="b">
        <v>0</v>
      </c>
      <c r="I2670" t="s">
        <v>9102</v>
      </c>
      <c r="J2670" t="s">
        <v>9711</v>
      </c>
      <c r="K2670" t="s">
        <v>7</v>
      </c>
      <c r="L2670" t="b">
        <v>0</v>
      </c>
      <c r="M2670" t="s">
        <v>13332</v>
      </c>
      <c r="N2670" t="b">
        <v>0</v>
      </c>
      <c r="O2670" t="b">
        <v>0</v>
      </c>
      <c r="P2670" t="b">
        <v>0</v>
      </c>
      <c r="Q2670" t="b">
        <v>1</v>
      </c>
      <c r="R2670" t="s">
        <v>13333</v>
      </c>
      <c r="S2670">
        <v>70</v>
      </c>
      <c r="T2670" t="b">
        <v>0</v>
      </c>
      <c r="V2670" t="s">
        <v>8</v>
      </c>
      <c r="W2670" t="s">
        <v>8</v>
      </c>
      <c r="X2670" s="11">
        <v>72</v>
      </c>
      <c r="Y2670">
        <v>1</v>
      </c>
      <c r="Z2670" s="46" cm="1">
        <f t="array" ref="Z2670">IF(V2670="NA",$AD$2,(INDEX($BL$4:$BL$73,MATCH(V2670&amp;W2670,$BK$4:$BK$73&amp;$BJ$4:$BJ$73,0))))</f>
        <v>-4.0430703315750931E-2</v>
      </c>
      <c r="AA2670" s="46">
        <f t="shared" si="49"/>
        <v>0.95956929668424906</v>
      </c>
      <c r="AB2670" s="46"/>
    </row>
    <row r="2671" spans="1:28" x14ac:dyDescent="0.25">
      <c r="A2671">
        <v>9548</v>
      </c>
      <c r="B2671" s="1">
        <v>45529.377892106502</v>
      </c>
      <c r="C2671" s="1">
        <v>45529</v>
      </c>
      <c r="D2671" t="s">
        <v>9100</v>
      </c>
      <c r="E2671" t="s">
        <v>9101</v>
      </c>
      <c r="F2671" t="s">
        <v>664</v>
      </c>
      <c r="G2671">
        <v>77</v>
      </c>
      <c r="H2671" t="b">
        <v>0</v>
      </c>
      <c r="I2671" t="s">
        <v>9102</v>
      </c>
      <c r="J2671" t="s">
        <v>9711</v>
      </c>
      <c r="K2671" t="s">
        <v>7</v>
      </c>
      <c r="L2671" t="b">
        <v>0</v>
      </c>
      <c r="M2671" t="s">
        <v>13334</v>
      </c>
      <c r="N2671" t="b">
        <v>0</v>
      </c>
      <c r="O2671" t="b">
        <v>0</v>
      </c>
      <c r="P2671" t="b">
        <v>0</v>
      </c>
      <c r="Q2671" t="b">
        <v>1</v>
      </c>
      <c r="R2671" t="s">
        <v>13335</v>
      </c>
      <c r="S2671">
        <v>70</v>
      </c>
      <c r="T2671" t="b">
        <v>0</v>
      </c>
      <c r="V2671" t="s">
        <v>886</v>
      </c>
      <c r="W2671">
        <v>4</v>
      </c>
      <c r="X2671" s="11">
        <v>77</v>
      </c>
      <c r="Y2671">
        <v>1</v>
      </c>
      <c r="Z2671" s="46" cm="1">
        <f t="array" ref="Z2671">IF(V2671="NA",$AD$2,(INDEX($BL$4:$BL$73,MATCH(V2671&amp;W2671,$BK$4:$BK$73&amp;$BJ$4:$BJ$73,0))))</f>
        <v>1.0498615788681297E-2</v>
      </c>
      <c r="AA2671" s="46">
        <f t="shared" si="49"/>
        <v>1.0104986157886813</v>
      </c>
      <c r="AB2671" s="46"/>
    </row>
    <row r="2672" spans="1:28" x14ac:dyDescent="0.25">
      <c r="A2672">
        <v>9549</v>
      </c>
      <c r="B2672" s="1">
        <v>45529.377488159698</v>
      </c>
      <c r="C2672" s="1">
        <v>45529</v>
      </c>
      <c r="D2672" t="s">
        <v>9100</v>
      </c>
      <c r="E2672" t="s">
        <v>9101</v>
      </c>
      <c r="F2672" t="s">
        <v>790</v>
      </c>
      <c r="G2672">
        <v>86</v>
      </c>
      <c r="H2672" t="b">
        <v>0</v>
      </c>
      <c r="I2672" t="s">
        <v>9102</v>
      </c>
      <c r="J2672" t="s">
        <v>9711</v>
      </c>
      <c r="K2672" t="s">
        <v>7</v>
      </c>
      <c r="L2672" t="b">
        <v>0</v>
      </c>
      <c r="M2672" t="s">
        <v>13336</v>
      </c>
      <c r="N2672" t="b">
        <v>0</v>
      </c>
      <c r="O2672" t="b">
        <v>0</v>
      </c>
      <c r="P2672" t="b">
        <v>0</v>
      </c>
      <c r="Q2672" t="b">
        <v>1</v>
      </c>
      <c r="R2672" t="s">
        <v>13337</v>
      </c>
      <c r="S2672">
        <v>70</v>
      </c>
      <c r="T2672" t="b">
        <v>0</v>
      </c>
      <c r="V2672" t="s">
        <v>889</v>
      </c>
      <c r="W2672">
        <v>5</v>
      </c>
      <c r="X2672" s="11">
        <v>87</v>
      </c>
      <c r="Y2672">
        <v>1</v>
      </c>
      <c r="Z2672" s="46" cm="1">
        <f t="array" ref="Z2672">IF(V2672="NA",$AD$2,(INDEX($BL$4:$BL$73,MATCH(V2672&amp;W2672,$BK$4:$BK$73&amp;$BJ$4:$BJ$73,0))))</f>
        <v>4.1970782120221983E-2</v>
      </c>
      <c r="AA2672" s="46">
        <f t="shared" si="49"/>
        <v>1.041970782120222</v>
      </c>
      <c r="AB2672" s="46"/>
    </row>
    <row r="2673" spans="1:28" x14ac:dyDescent="0.25">
      <c r="A2673">
        <v>9550</v>
      </c>
      <c r="B2673" s="1">
        <v>45529.377176643502</v>
      </c>
      <c r="C2673" s="1">
        <v>45529</v>
      </c>
      <c r="D2673" t="s">
        <v>9100</v>
      </c>
      <c r="E2673" t="s">
        <v>9101</v>
      </c>
      <c r="F2673" t="s">
        <v>664</v>
      </c>
      <c r="G2673">
        <v>84</v>
      </c>
      <c r="H2673" t="b">
        <v>0</v>
      </c>
      <c r="I2673" t="s">
        <v>9102</v>
      </c>
      <c r="J2673" t="s">
        <v>9711</v>
      </c>
      <c r="K2673" t="s">
        <v>7</v>
      </c>
      <c r="L2673" t="b">
        <v>0</v>
      </c>
      <c r="M2673" t="s">
        <v>13338</v>
      </c>
      <c r="N2673" t="b">
        <v>0</v>
      </c>
      <c r="O2673" t="b">
        <v>0</v>
      </c>
      <c r="P2673" t="b">
        <v>0</v>
      </c>
      <c r="Q2673" t="b">
        <v>1</v>
      </c>
      <c r="R2673" t="s">
        <v>13339</v>
      </c>
      <c r="S2673">
        <v>70</v>
      </c>
      <c r="T2673" t="b">
        <v>0</v>
      </c>
      <c r="V2673" t="s">
        <v>8</v>
      </c>
      <c r="W2673" t="s">
        <v>8</v>
      </c>
      <c r="X2673" s="11">
        <v>87</v>
      </c>
      <c r="Y2673">
        <v>1</v>
      </c>
      <c r="Z2673" s="46" cm="1">
        <f t="array" ref="Z2673">IF(V2673="NA",$AD$2,(INDEX($BL$4:$BL$73,MATCH(V2673&amp;W2673,$BK$4:$BK$73&amp;$BJ$4:$BJ$73,0))))</f>
        <v>-4.0430703315750931E-2</v>
      </c>
      <c r="AA2673" s="46">
        <f t="shared" si="49"/>
        <v>0.95956929668424906</v>
      </c>
      <c r="AB2673" s="46"/>
    </row>
    <row r="2674" spans="1:28" x14ac:dyDescent="0.25">
      <c r="A2674">
        <v>9552</v>
      </c>
      <c r="B2674" s="1">
        <v>45529.376438831001</v>
      </c>
      <c r="C2674" s="1">
        <v>45529</v>
      </c>
      <c r="D2674" t="s">
        <v>9100</v>
      </c>
      <c r="E2674" t="s">
        <v>9101</v>
      </c>
      <c r="F2674" t="s">
        <v>790</v>
      </c>
      <c r="G2674">
        <v>81</v>
      </c>
      <c r="H2674" t="b">
        <v>0</v>
      </c>
      <c r="I2674" t="s">
        <v>9102</v>
      </c>
      <c r="J2674" t="s">
        <v>9711</v>
      </c>
      <c r="K2674" t="s">
        <v>7</v>
      </c>
      <c r="L2674" t="b">
        <v>0</v>
      </c>
      <c r="M2674" t="s">
        <v>13340</v>
      </c>
      <c r="N2674" t="b">
        <v>0</v>
      </c>
      <c r="O2674" t="b">
        <v>0</v>
      </c>
      <c r="P2674" t="b">
        <v>0</v>
      </c>
      <c r="Q2674" t="b">
        <v>1</v>
      </c>
      <c r="R2674" t="s">
        <v>13341</v>
      </c>
      <c r="S2674">
        <v>70</v>
      </c>
      <c r="T2674" t="b">
        <v>0</v>
      </c>
      <c r="V2674" t="s">
        <v>8</v>
      </c>
      <c r="W2674" t="s">
        <v>8</v>
      </c>
      <c r="X2674" s="11">
        <v>82</v>
      </c>
      <c r="Y2674">
        <v>1</v>
      </c>
      <c r="Z2674" s="46" cm="1">
        <f t="array" ref="Z2674">IF(V2674="NA",$AD$2,(INDEX($BL$4:$BL$73,MATCH(V2674&amp;W2674,$BK$4:$BK$73&amp;$BJ$4:$BJ$73,0))))</f>
        <v>-4.0430703315750931E-2</v>
      </c>
      <c r="AA2674" s="46">
        <f t="shared" si="49"/>
        <v>0.95956929668424906</v>
      </c>
      <c r="AB2674" s="46"/>
    </row>
    <row r="2675" spans="1:28" x14ac:dyDescent="0.25">
      <c r="A2675">
        <v>9557</v>
      </c>
      <c r="B2675" s="1">
        <v>45529.373993749999</v>
      </c>
      <c r="C2675" s="1">
        <v>45529</v>
      </c>
      <c r="D2675" t="s">
        <v>9100</v>
      </c>
      <c r="E2675" t="s">
        <v>9101</v>
      </c>
      <c r="F2675" t="s">
        <v>664</v>
      </c>
      <c r="G2675">
        <v>74</v>
      </c>
      <c r="H2675" t="b">
        <v>0</v>
      </c>
      <c r="I2675" t="s">
        <v>9102</v>
      </c>
      <c r="J2675" t="s">
        <v>9711</v>
      </c>
      <c r="K2675" t="s">
        <v>7</v>
      </c>
      <c r="L2675" t="b">
        <v>0</v>
      </c>
      <c r="M2675" t="s">
        <v>13342</v>
      </c>
      <c r="N2675" t="b">
        <v>0</v>
      </c>
      <c r="O2675" t="b">
        <v>0</v>
      </c>
      <c r="P2675" t="b">
        <v>0</v>
      </c>
      <c r="Q2675" t="b">
        <v>1</v>
      </c>
      <c r="R2675" t="s">
        <v>13343</v>
      </c>
      <c r="S2675">
        <v>70</v>
      </c>
      <c r="T2675" t="b">
        <v>0</v>
      </c>
      <c r="V2675" t="s">
        <v>742</v>
      </c>
      <c r="W2675">
        <v>4</v>
      </c>
      <c r="X2675" s="11">
        <v>77</v>
      </c>
      <c r="Y2675">
        <v>1</v>
      </c>
      <c r="Z2675" s="46" cm="1">
        <f t="array" ref="Z2675">IF(V2675="NA",$AD$2,(INDEX($BL$4:$BL$73,MATCH(V2675&amp;W2675,$BK$4:$BK$73&amp;$BJ$4:$BJ$73,0))))</f>
        <v>1.1678733304575913E-2</v>
      </c>
      <c r="AA2675" s="46">
        <f t="shared" si="49"/>
        <v>1.0116787333045758</v>
      </c>
      <c r="AB2675" s="46"/>
    </row>
    <row r="2676" spans="1:28" x14ac:dyDescent="0.25">
      <c r="A2676">
        <v>9559</v>
      </c>
      <c r="B2676" s="1">
        <v>45529.373339849502</v>
      </c>
      <c r="C2676" s="1">
        <v>45529</v>
      </c>
      <c r="D2676" t="s">
        <v>9100</v>
      </c>
      <c r="E2676" t="s">
        <v>9101</v>
      </c>
      <c r="F2676" t="s">
        <v>790</v>
      </c>
      <c r="G2676">
        <v>78</v>
      </c>
      <c r="H2676" t="b">
        <v>0</v>
      </c>
      <c r="I2676" t="s">
        <v>9102</v>
      </c>
      <c r="J2676" t="s">
        <v>9711</v>
      </c>
      <c r="K2676" t="s">
        <v>7</v>
      </c>
      <c r="L2676" t="b">
        <v>0</v>
      </c>
      <c r="M2676" t="s">
        <v>13344</v>
      </c>
      <c r="N2676" t="b">
        <v>0</v>
      </c>
      <c r="O2676" t="b">
        <v>0</v>
      </c>
      <c r="P2676" t="b">
        <v>0</v>
      </c>
      <c r="Q2676" t="b">
        <v>1</v>
      </c>
      <c r="R2676" t="s">
        <v>13345</v>
      </c>
      <c r="S2676">
        <v>70</v>
      </c>
      <c r="T2676" t="b">
        <v>0</v>
      </c>
      <c r="V2676" t="s">
        <v>658</v>
      </c>
      <c r="W2676">
        <v>4</v>
      </c>
      <c r="X2676" s="11">
        <v>82</v>
      </c>
      <c r="Y2676">
        <v>1</v>
      </c>
      <c r="Z2676" s="46" cm="1">
        <f t="array" ref="Z2676">IF(V2676="NA",$AD$2,(INDEX($BL$4:$BL$73,MATCH(V2676&amp;W2676,$BK$4:$BK$73&amp;$BJ$4:$BJ$73,0))))</f>
        <v>1.1678733304575896E-2</v>
      </c>
      <c r="AA2676" s="46">
        <f t="shared" si="49"/>
        <v>1.0116787333045758</v>
      </c>
      <c r="AB2676" s="46"/>
    </row>
    <row r="2677" spans="1:28" x14ac:dyDescent="0.25">
      <c r="A2677">
        <v>9560</v>
      </c>
      <c r="B2677" s="1">
        <v>45529.3729477546</v>
      </c>
      <c r="C2677" s="1">
        <v>45529</v>
      </c>
      <c r="D2677" t="s">
        <v>9100</v>
      </c>
      <c r="E2677" t="s">
        <v>9101</v>
      </c>
      <c r="F2677" t="s">
        <v>664</v>
      </c>
      <c r="G2677">
        <v>74</v>
      </c>
      <c r="H2677" t="b">
        <v>0</v>
      </c>
      <c r="I2677" t="s">
        <v>9102</v>
      </c>
      <c r="J2677" t="s">
        <v>9711</v>
      </c>
      <c r="K2677" t="s">
        <v>7</v>
      </c>
      <c r="L2677" t="b">
        <v>0</v>
      </c>
      <c r="M2677" t="s">
        <v>13346</v>
      </c>
      <c r="N2677" t="b">
        <v>0</v>
      </c>
      <c r="O2677" t="b">
        <v>0</v>
      </c>
      <c r="P2677" t="b">
        <v>0</v>
      </c>
      <c r="Q2677" t="b">
        <v>1</v>
      </c>
      <c r="R2677" t="s">
        <v>13347</v>
      </c>
      <c r="S2677">
        <v>70</v>
      </c>
      <c r="T2677" t="b">
        <v>0</v>
      </c>
      <c r="V2677" t="s">
        <v>889</v>
      </c>
      <c r="W2677">
        <v>5</v>
      </c>
      <c r="X2677" s="11">
        <v>77</v>
      </c>
      <c r="Y2677">
        <v>1</v>
      </c>
      <c r="Z2677" s="46" cm="1">
        <f t="array" ref="Z2677">IF(V2677="NA",$AD$2,(INDEX($BL$4:$BL$73,MATCH(V2677&amp;W2677,$BK$4:$BK$73&amp;$BJ$4:$BJ$73,0))))</f>
        <v>4.1970782120221983E-2</v>
      </c>
      <c r="AA2677" s="46">
        <f t="shared" si="49"/>
        <v>1.041970782120222</v>
      </c>
      <c r="AB2677" s="46"/>
    </row>
    <row r="2678" spans="1:28" x14ac:dyDescent="0.25">
      <c r="A2678">
        <v>9561</v>
      </c>
      <c r="B2678" s="1">
        <v>45529.3726010764</v>
      </c>
      <c r="C2678" s="1">
        <v>45529</v>
      </c>
      <c r="D2678" t="s">
        <v>9100</v>
      </c>
      <c r="E2678" t="s">
        <v>9101</v>
      </c>
      <c r="F2678" t="s">
        <v>664</v>
      </c>
      <c r="G2678">
        <v>76</v>
      </c>
      <c r="H2678" t="b">
        <v>0</v>
      </c>
      <c r="I2678" t="s">
        <v>9102</v>
      </c>
      <c r="J2678" t="s">
        <v>9711</v>
      </c>
      <c r="K2678" t="s">
        <v>7</v>
      </c>
      <c r="L2678" t="b">
        <v>0</v>
      </c>
      <c r="M2678" t="s">
        <v>13348</v>
      </c>
      <c r="N2678" t="b">
        <v>0</v>
      </c>
      <c r="O2678" t="b">
        <v>0</v>
      </c>
      <c r="P2678" t="b">
        <v>0</v>
      </c>
      <c r="Q2678" t="b">
        <v>1</v>
      </c>
      <c r="R2678" t="s">
        <v>13349</v>
      </c>
      <c r="S2678">
        <v>70</v>
      </c>
      <c r="T2678" t="b">
        <v>0</v>
      </c>
      <c r="V2678" t="s">
        <v>8</v>
      </c>
      <c r="W2678" t="s">
        <v>8</v>
      </c>
      <c r="X2678" s="11">
        <v>77</v>
      </c>
      <c r="Y2678">
        <v>1</v>
      </c>
      <c r="Z2678" s="46" cm="1">
        <f t="array" ref="Z2678">IF(V2678="NA",$AD$2,(INDEX($BL$4:$BL$73,MATCH(V2678&amp;W2678,$BK$4:$BK$73&amp;$BJ$4:$BJ$73,0))))</f>
        <v>-4.0430703315750931E-2</v>
      </c>
      <c r="AA2678" s="46">
        <f t="shared" si="49"/>
        <v>0.95956929668424906</v>
      </c>
      <c r="AB2678" s="46"/>
    </row>
    <row r="2679" spans="1:28" x14ac:dyDescent="0.25">
      <c r="A2679">
        <v>9562</v>
      </c>
      <c r="B2679" s="1">
        <v>45529.372193773102</v>
      </c>
      <c r="C2679" s="1">
        <v>45529</v>
      </c>
      <c r="D2679" t="s">
        <v>9100</v>
      </c>
      <c r="E2679" t="s">
        <v>9101</v>
      </c>
      <c r="F2679" t="s">
        <v>790</v>
      </c>
      <c r="G2679">
        <v>83</v>
      </c>
      <c r="H2679" t="b">
        <v>0</v>
      </c>
      <c r="I2679" t="s">
        <v>9102</v>
      </c>
      <c r="J2679" t="s">
        <v>9711</v>
      </c>
      <c r="K2679" t="s">
        <v>7</v>
      </c>
      <c r="L2679" t="b">
        <v>0</v>
      </c>
      <c r="M2679" t="s">
        <v>13350</v>
      </c>
      <c r="N2679" t="b">
        <v>0</v>
      </c>
      <c r="O2679" t="b">
        <v>0</v>
      </c>
      <c r="P2679" t="b">
        <v>0</v>
      </c>
      <c r="Q2679" t="b">
        <v>1</v>
      </c>
      <c r="R2679" t="s">
        <v>1112</v>
      </c>
      <c r="S2679">
        <v>70</v>
      </c>
      <c r="T2679" t="b">
        <v>0</v>
      </c>
      <c r="V2679" t="s">
        <v>892</v>
      </c>
      <c r="W2679">
        <v>4</v>
      </c>
      <c r="X2679" s="11">
        <v>87</v>
      </c>
      <c r="Y2679">
        <v>1</v>
      </c>
      <c r="Z2679" s="46" cm="1">
        <f t="array" ref="Z2679">IF(V2679="NA",$AD$2,(INDEX($BL$4:$BL$73,MATCH(V2679&amp;W2679,$BK$4:$BK$73&amp;$BJ$4:$BJ$73,0))))</f>
        <v>1.0498615788681274E-2</v>
      </c>
      <c r="AA2679" s="46">
        <f t="shared" si="49"/>
        <v>1.0104986157886813</v>
      </c>
      <c r="AB2679" s="46"/>
    </row>
    <row r="2680" spans="1:28" x14ac:dyDescent="0.25">
      <c r="A2680">
        <v>9563</v>
      </c>
      <c r="B2680" s="1">
        <v>45529.369760196802</v>
      </c>
      <c r="C2680" s="1">
        <v>45529</v>
      </c>
      <c r="D2680" t="s">
        <v>9100</v>
      </c>
      <c r="E2680" t="s">
        <v>9101</v>
      </c>
      <c r="F2680" t="s">
        <v>790</v>
      </c>
      <c r="G2680">
        <v>85</v>
      </c>
      <c r="H2680" t="b">
        <v>0</v>
      </c>
      <c r="I2680" t="s">
        <v>9102</v>
      </c>
      <c r="J2680" t="s">
        <v>9711</v>
      </c>
      <c r="K2680" t="s">
        <v>7</v>
      </c>
      <c r="L2680" t="b">
        <v>0</v>
      </c>
      <c r="M2680" t="s">
        <v>13351</v>
      </c>
      <c r="N2680" t="b">
        <v>0</v>
      </c>
      <c r="O2680" t="b">
        <v>0</v>
      </c>
      <c r="P2680" t="b">
        <v>0</v>
      </c>
      <c r="Q2680" t="b">
        <v>1</v>
      </c>
      <c r="R2680" t="s">
        <v>13352</v>
      </c>
      <c r="S2680">
        <v>70</v>
      </c>
      <c r="T2680" t="b">
        <v>0</v>
      </c>
      <c r="V2680" t="s">
        <v>886</v>
      </c>
      <c r="W2680">
        <v>4</v>
      </c>
      <c r="X2680" s="11">
        <v>87</v>
      </c>
      <c r="Y2680">
        <v>1</v>
      </c>
      <c r="Z2680" s="46" cm="1">
        <f t="array" ref="Z2680">IF(V2680="NA",$AD$2,(INDEX($BL$4:$BL$73,MATCH(V2680&amp;W2680,$BK$4:$BK$73&amp;$BJ$4:$BJ$73,0))))</f>
        <v>1.0498615788681297E-2</v>
      </c>
      <c r="AA2680" s="46">
        <f t="shared" si="49"/>
        <v>1.0104986157886813</v>
      </c>
      <c r="AB2680" s="46"/>
    </row>
    <row r="2681" spans="1:28" x14ac:dyDescent="0.25">
      <c r="A2681">
        <v>9571</v>
      </c>
      <c r="B2681" s="1">
        <v>45529.366968078699</v>
      </c>
      <c r="C2681" s="1">
        <v>45529</v>
      </c>
      <c r="D2681" t="s">
        <v>9100</v>
      </c>
      <c r="E2681" t="s">
        <v>9101</v>
      </c>
      <c r="F2681" t="s">
        <v>664</v>
      </c>
      <c r="G2681">
        <v>76</v>
      </c>
      <c r="H2681" t="b">
        <v>0</v>
      </c>
      <c r="I2681" t="s">
        <v>9102</v>
      </c>
      <c r="J2681" t="s">
        <v>9711</v>
      </c>
      <c r="K2681" t="s">
        <v>7</v>
      </c>
      <c r="L2681" t="b">
        <v>0</v>
      </c>
      <c r="M2681" t="s">
        <v>13353</v>
      </c>
      <c r="N2681" t="b">
        <v>0</v>
      </c>
      <c r="O2681" t="b">
        <v>0</v>
      </c>
      <c r="P2681" t="b">
        <v>0</v>
      </c>
      <c r="Q2681" t="b">
        <v>1</v>
      </c>
      <c r="R2681" t="s">
        <v>13354</v>
      </c>
      <c r="S2681">
        <v>70</v>
      </c>
      <c r="T2681" t="b">
        <v>0</v>
      </c>
      <c r="V2681" t="s">
        <v>893</v>
      </c>
      <c r="W2681">
        <v>4</v>
      </c>
      <c r="X2681" s="11">
        <v>77</v>
      </c>
      <c r="Y2681">
        <v>1</v>
      </c>
      <c r="Z2681" s="46" cm="1">
        <f t="array" ref="Z2681">IF(V2681="NA",$AD$2,(INDEX($BL$4:$BL$73,MATCH(V2681&amp;W2681,$BK$4:$BK$73&amp;$BJ$4:$BJ$73,0))))</f>
        <v>1.0498615788681286E-2</v>
      </c>
      <c r="AA2681" s="46">
        <f t="shared" si="49"/>
        <v>1.0104986157886813</v>
      </c>
      <c r="AB2681" s="46"/>
    </row>
    <row r="2682" spans="1:28" x14ac:dyDescent="0.25">
      <c r="A2682">
        <v>9572</v>
      </c>
      <c r="B2682" s="1">
        <v>45529.366663344903</v>
      </c>
      <c r="C2682" s="1">
        <v>45529</v>
      </c>
      <c r="D2682" t="s">
        <v>9100</v>
      </c>
      <c r="E2682" t="s">
        <v>9101</v>
      </c>
      <c r="F2682" t="s">
        <v>664</v>
      </c>
      <c r="G2682">
        <v>77</v>
      </c>
      <c r="H2682" t="b">
        <v>0</v>
      </c>
      <c r="I2682" t="s">
        <v>9102</v>
      </c>
      <c r="J2682" t="s">
        <v>9711</v>
      </c>
      <c r="K2682" t="s">
        <v>7</v>
      </c>
      <c r="L2682" t="b">
        <v>0</v>
      </c>
      <c r="M2682" t="s">
        <v>13355</v>
      </c>
      <c r="N2682" t="b">
        <v>0</v>
      </c>
      <c r="O2682" t="b">
        <v>0</v>
      </c>
      <c r="P2682" t="b">
        <v>0</v>
      </c>
      <c r="Q2682" t="b">
        <v>1</v>
      </c>
      <c r="R2682" t="s">
        <v>1111</v>
      </c>
      <c r="S2682">
        <v>70</v>
      </c>
      <c r="T2682" t="b">
        <v>0</v>
      </c>
      <c r="V2682" t="s">
        <v>8</v>
      </c>
      <c r="W2682" t="s">
        <v>8</v>
      </c>
      <c r="X2682" s="11">
        <v>77</v>
      </c>
      <c r="Y2682">
        <v>1</v>
      </c>
      <c r="Z2682" s="46" cm="1">
        <f t="array" ref="Z2682">IF(V2682="NA",$AD$2,(INDEX($BL$4:$BL$73,MATCH(V2682&amp;W2682,$BK$4:$BK$73&amp;$BJ$4:$BJ$73,0))))</f>
        <v>-4.0430703315750931E-2</v>
      </c>
      <c r="AA2682" s="46">
        <f t="shared" si="49"/>
        <v>0.95956929668424906</v>
      </c>
      <c r="AB2682" s="46"/>
    </row>
    <row r="2683" spans="1:28" x14ac:dyDescent="0.25">
      <c r="A2683">
        <v>9574</v>
      </c>
      <c r="B2683" s="1">
        <v>45529.366019976798</v>
      </c>
      <c r="C2683" s="1">
        <v>45529</v>
      </c>
      <c r="D2683" t="s">
        <v>9100</v>
      </c>
      <c r="E2683" t="s">
        <v>9101</v>
      </c>
      <c r="F2683" t="s">
        <v>790</v>
      </c>
      <c r="G2683">
        <v>84</v>
      </c>
      <c r="H2683" t="b">
        <v>0</v>
      </c>
      <c r="I2683" t="s">
        <v>9102</v>
      </c>
      <c r="J2683" t="s">
        <v>9711</v>
      </c>
      <c r="K2683" t="s">
        <v>7</v>
      </c>
      <c r="L2683" t="b">
        <v>0</v>
      </c>
      <c r="M2683" t="s">
        <v>13356</v>
      </c>
      <c r="N2683" t="b">
        <v>0</v>
      </c>
      <c r="O2683" t="b">
        <v>0</v>
      </c>
      <c r="P2683" t="b">
        <v>0</v>
      </c>
      <c r="Q2683" t="b">
        <v>1</v>
      </c>
      <c r="R2683" t="s">
        <v>13357</v>
      </c>
      <c r="S2683">
        <v>70</v>
      </c>
      <c r="T2683" t="b">
        <v>0</v>
      </c>
      <c r="V2683" t="s">
        <v>741</v>
      </c>
      <c r="W2683">
        <v>4</v>
      </c>
      <c r="X2683" s="11">
        <v>87</v>
      </c>
      <c r="Y2683">
        <v>1</v>
      </c>
      <c r="Z2683" s="46" cm="1">
        <f t="array" ref="Z2683">IF(V2683="NA",$AD$2,(INDEX($BL$4:$BL$73,MATCH(V2683&amp;W2683,$BK$4:$BK$73&amp;$BJ$4:$BJ$73,0))))</f>
        <v>1.1678733304575806E-2</v>
      </c>
      <c r="AA2683" s="46">
        <f t="shared" si="49"/>
        <v>1.0116787333045758</v>
      </c>
      <c r="AB2683" s="46"/>
    </row>
    <row r="2684" spans="1:28" x14ac:dyDescent="0.25">
      <c r="A2684">
        <v>9576</v>
      </c>
      <c r="B2684" s="1">
        <v>45529.365398576403</v>
      </c>
      <c r="C2684" s="1">
        <v>45529</v>
      </c>
      <c r="D2684" t="s">
        <v>9100</v>
      </c>
      <c r="E2684" t="s">
        <v>9101</v>
      </c>
      <c r="F2684" t="s">
        <v>790</v>
      </c>
      <c r="G2684">
        <v>82</v>
      </c>
      <c r="H2684" t="b">
        <v>0</v>
      </c>
      <c r="I2684" t="s">
        <v>9102</v>
      </c>
      <c r="J2684" t="s">
        <v>9711</v>
      </c>
      <c r="K2684" t="s">
        <v>7</v>
      </c>
      <c r="L2684" t="b">
        <v>0</v>
      </c>
      <c r="M2684" t="s">
        <v>6583</v>
      </c>
      <c r="N2684" t="b">
        <v>0</v>
      </c>
      <c r="O2684" t="b">
        <v>0</v>
      </c>
      <c r="P2684" t="b">
        <v>0</v>
      </c>
      <c r="Q2684" t="b">
        <v>1</v>
      </c>
      <c r="R2684" t="s">
        <v>1110</v>
      </c>
      <c r="S2684">
        <v>70</v>
      </c>
      <c r="T2684" t="b">
        <v>0</v>
      </c>
      <c r="V2684" t="s">
        <v>742</v>
      </c>
      <c r="W2684">
        <v>4</v>
      </c>
      <c r="X2684" s="11">
        <v>82</v>
      </c>
      <c r="Y2684">
        <v>1</v>
      </c>
      <c r="Z2684" s="46" cm="1">
        <f t="array" ref="Z2684">IF(V2684="NA",$AD$2,(INDEX($BL$4:$BL$73,MATCH(V2684&amp;W2684,$BK$4:$BK$73&amp;$BJ$4:$BJ$73,0))))</f>
        <v>1.1678733304575913E-2</v>
      </c>
      <c r="AA2684" s="46">
        <f t="shared" si="49"/>
        <v>1.0116787333045758</v>
      </c>
      <c r="AB2684" s="46"/>
    </row>
    <row r="2685" spans="1:28" x14ac:dyDescent="0.25">
      <c r="A2685">
        <v>9577</v>
      </c>
      <c r="B2685" s="1">
        <v>45529.363635162001</v>
      </c>
      <c r="C2685" s="1">
        <v>45529</v>
      </c>
      <c r="D2685" t="s">
        <v>9100</v>
      </c>
      <c r="E2685" t="s">
        <v>9101</v>
      </c>
      <c r="F2685" t="s">
        <v>790</v>
      </c>
      <c r="G2685">
        <v>71</v>
      </c>
      <c r="H2685" t="b">
        <v>0</v>
      </c>
      <c r="I2685" t="s">
        <v>9102</v>
      </c>
      <c r="J2685" t="s">
        <v>9711</v>
      </c>
      <c r="K2685" t="s">
        <v>7</v>
      </c>
      <c r="L2685" t="b">
        <v>0</v>
      </c>
      <c r="M2685" t="s">
        <v>13358</v>
      </c>
      <c r="N2685" t="b">
        <v>0</v>
      </c>
      <c r="O2685" t="b">
        <v>0</v>
      </c>
      <c r="P2685" t="b">
        <v>0</v>
      </c>
      <c r="Q2685" t="b">
        <v>1</v>
      </c>
      <c r="R2685" t="s">
        <v>13359</v>
      </c>
      <c r="S2685">
        <v>70</v>
      </c>
      <c r="T2685" t="b">
        <v>0</v>
      </c>
      <c r="U2685" t="s">
        <v>13360</v>
      </c>
      <c r="V2685" t="s">
        <v>889</v>
      </c>
      <c r="W2685">
        <v>4</v>
      </c>
      <c r="X2685" s="11">
        <v>72</v>
      </c>
      <c r="Y2685">
        <v>1</v>
      </c>
      <c r="Z2685" s="46" cm="1">
        <f t="array" ref="Z2685">IF(V2685="NA",$AD$2,(INDEX($BL$4:$BL$73,MATCH(V2685&amp;W2685,$BK$4:$BK$73&amp;$BJ$4:$BJ$73,0))))</f>
        <v>1.0498615788681227E-2</v>
      </c>
      <c r="AA2685" s="46">
        <f t="shared" si="49"/>
        <v>1.0104986157886813</v>
      </c>
      <c r="AB2685" s="46"/>
    </row>
    <row r="2686" spans="1:28" x14ac:dyDescent="0.25">
      <c r="A2686">
        <v>9580</v>
      </c>
      <c r="B2686" s="1">
        <v>45529.362591203702</v>
      </c>
      <c r="C2686" s="1">
        <v>45529</v>
      </c>
      <c r="D2686" t="s">
        <v>9100</v>
      </c>
      <c r="E2686" t="s">
        <v>9101</v>
      </c>
      <c r="F2686" t="s">
        <v>790</v>
      </c>
      <c r="G2686">
        <v>70</v>
      </c>
      <c r="H2686" t="b">
        <v>0</v>
      </c>
      <c r="I2686" t="s">
        <v>9102</v>
      </c>
      <c r="J2686" t="s">
        <v>9711</v>
      </c>
      <c r="K2686" t="s">
        <v>7</v>
      </c>
      <c r="L2686" t="b">
        <v>0</v>
      </c>
      <c r="M2686" t="s">
        <v>13361</v>
      </c>
      <c r="N2686" t="b">
        <v>0</v>
      </c>
      <c r="O2686" t="b">
        <v>0</v>
      </c>
      <c r="P2686" t="b">
        <v>0</v>
      </c>
      <c r="Q2686" t="b">
        <v>1</v>
      </c>
      <c r="R2686" t="s">
        <v>13362</v>
      </c>
      <c r="S2686">
        <v>70</v>
      </c>
      <c r="T2686" t="b">
        <v>0</v>
      </c>
      <c r="V2686" t="s">
        <v>741</v>
      </c>
      <c r="W2686">
        <v>5</v>
      </c>
      <c r="X2686" s="11">
        <v>72</v>
      </c>
      <c r="Y2686">
        <v>1</v>
      </c>
      <c r="Z2686" s="46" cm="1">
        <f t="array" ref="Z2686">IF(V2686="NA",$AD$2,(INDEX($BL$4:$BL$73,MATCH(V2686&amp;W2686,$BK$4:$BK$73&amp;$BJ$4:$BJ$73,0))))</f>
        <v>2.9563914871896368E-3</v>
      </c>
      <c r="AA2686" s="46">
        <f t="shared" si="49"/>
        <v>1.0029563914871897</v>
      </c>
      <c r="AB2686" s="46"/>
    </row>
    <row r="2687" spans="1:28" x14ac:dyDescent="0.25">
      <c r="A2687">
        <v>9582</v>
      </c>
      <c r="B2687" s="1">
        <v>45529.361987743097</v>
      </c>
      <c r="C2687" s="1">
        <v>45529</v>
      </c>
      <c r="D2687" t="s">
        <v>9100</v>
      </c>
      <c r="E2687" t="s">
        <v>9101</v>
      </c>
      <c r="F2687" t="s">
        <v>664</v>
      </c>
      <c r="G2687">
        <v>73</v>
      </c>
      <c r="H2687" t="b">
        <v>0</v>
      </c>
      <c r="I2687" t="s">
        <v>9102</v>
      </c>
      <c r="J2687" t="s">
        <v>9711</v>
      </c>
      <c r="K2687" t="s">
        <v>7</v>
      </c>
      <c r="L2687" t="b">
        <v>0</v>
      </c>
      <c r="M2687" t="s">
        <v>13363</v>
      </c>
      <c r="N2687" t="b">
        <v>0</v>
      </c>
      <c r="O2687" t="b">
        <v>0</v>
      </c>
      <c r="P2687" t="b">
        <v>0</v>
      </c>
      <c r="Q2687" t="b">
        <v>1</v>
      </c>
      <c r="R2687" t="s">
        <v>13364</v>
      </c>
      <c r="S2687">
        <v>70</v>
      </c>
      <c r="T2687" t="b">
        <v>0</v>
      </c>
      <c r="V2687" t="s">
        <v>8</v>
      </c>
      <c r="W2687" t="s">
        <v>8</v>
      </c>
      <c r="X2687" s="11">
        <v>77</v>
      </c>
      <c r="Y2687">
        <v>1</v>
      </c>
      <c r="Z2687" s="46" cm="1">
        <f t="array" ref="Z2687">IF(V2687="NA",$AD$2,(INDEX($BL$4:$BL$73,MATCH(V2687&amp;W2687,$BK$4:$BK$73&amp;$BJ$4:$BJ$73,0))))</f>
        <v>-4.0430703315750931E-2</v>
      </c>
      <c r="AA2687" s="46">
        <f t="shared" si="49"/>
        <v>0.95956929668424906</v>
      </c>
      <c r="AB2687" s="46"/>
    </row>
    <row r="2688" spans="1:28" x14ac:dyDescent="0.25">
      <c r="A2688">
        <v>9587</v>
      </c>
      <c r="B2688" s="1">
        <v>45529.360724560203</v>
      </c>
      <c r="C2688" s="1">
        <v>45529</v>
      </c>
      <c r="D2688" t="s">
        <v>9100</v>
      </c>
      <c r="E2688" t="s">
        <v>9101</v>
      </c>
      <c r="F2688" t="s">
        <v>664</v>
      </c>
      <c r="G2688">
        <v>74</v>
      </c>
      <c r="H2688" t="b">
        <v>0</v>
      </c>
      <c r="I2688" t="s">
        <v>9102</v>
      </c>
      <c r="J2688" t="s">
        <v>9711</v>
      </c>
      <c r="K2688" t="s">
        <v>7</v>
      </c>
      <c r="L2688" t="b">
        <v>0</v>
      </c>
      <c r="M2688" t="s">
        <v>13365</v>
      </c>
      <c r="N2688" t="b">
        <v>0</v>
      </c>
      <c r="O2688" t="b">
        <v>0</v>
      </c>
      <c r="P2688" t="b">
        <v>0</v>
      </c>
      <c r="Q2688" t="b">
        <v>1</v>
      </c>
      <c r="R2688" t="s">
        <v>13366</v>
      </c>
      <c r="S2688">
        <v>70</v>
      </c>
      <c r="T2688" t="b">
        <v>0</v>
      </c>
      <c r="V2688" t="s">
        <v>886</v>
      </c>
      <c r="W2688">
        <v>4</v>
      </c>
      <c r="X2688" s="11">
        <v>77</v>
      </c>
      <c r="Y2688">
        <v>1</v>
      </c>
      <c r="Z2688" s="46" cm="1">
        <f t="array" ref="Z2688">IF(V2688="NA",$AD$2,(INDEX($BL$4:$BL$73,MATCH(V2688&amp;W2688,$BK$4:$BK$73&amp;$BJ$4:$BJ$73,0))))</f>
        <v>1.0498615788681297E-2</v>
      </c>
      <c r="AA2688" s="46">
        <f t="shared" si="49"/>
        <v>1.0104986157886813</v>
      </c>
      <c r="AB2688" s="46"/>
    </row>
    <row r="2689" spans="1:28" x14ac:dyDescent="0.25">
      <c r="A2689">
        <v>9588</v>
      </c>
      <c r="B2689" s="1">
        <v>45529.360384791697</v>
      </c>
      <c r="C2689" s="1">
        <v>45529</v>
      </c>
      <c r="D2689" t="s">
        <v>9100</v>
      </c>
      <c r="E2689" t="s">
        <v>9101</v>
      </c>
      <c r="F2689" t="s">
        <v>664</v>
      </c>
      <c r="G2689">
        <v>79</v>
      </c>
      <c r="H2689" t="b">
        <v>0</v>
      </c>
      <c r="I2689" t="s">
        <v>9102</v>
      </c>
      <c r="J2689" t="s">
        <v>9711</v>
      </c>
      <c r="K2689" t="s">
        <v>7</v>
      </c>
      <c r="L2689" t="b">
        <v>0</v>
      </c>
      <c r="M2689" t="s">
        <v>13367</v>
      </c>
      <c r="N2689" t="b">
        <v>1</v>
      </c>
      <c r="O2689" t="b">
        <v>0</v>
      </c>
      <c r="P2689" t="b">
        <v>0</v>
      </c>
      <c r="Q2689" t="b">
        <v>1</v>
      </c>
      <c r="R2689" t="s">
        <v>1109</v>
      </c>
      <c r="S2689">
        <v>70</v>
      </c>
      <c r="T2689" t="b">
        <v>0</v>
      </c>
      <c r="V2689" t="s">
        <v>658</v>
      </c>
      <c r="W2689">
        <v>5</v>
      </c>
      <c r="X2689" s="11">
        <v>82</v>
      </c>
      <c r="Y2689">
        <v>1</v>
      </c>
      <c r="Z2689" s="46" cm="1">
        <f t="array" ref="Z2689">IF(V2689="NA",$AD$2,(INDEX($BL$4:$BL$73,MATCH(V2689&amp;W2689,$BK$4:$BK$73&amp;$BJ$4:$BJ$73,0))))</f>
        <v>2.9563914871896181E-3</v>
      </c>
      <c r="AA2689" s="46">
        <f t="shared" si="49"/>
        <v>1.0029563914871895</v>
      </c>
      <c r="AB2689" s="46"/>
    </row>
    <row r="2690" spans="1:28" x14ac:dyDescent="0.25">
      <c r="A2690">
        <v>9589</v>
      </c>
      <c r="B2690" s="1">
        <v>45529.360070902803</v>
      </c>
      <c r="C2690" s="1">
        <v>45529</v>
      </c>
      <c r="D2690" t="s">
        <v>9100</v>
      </c>
      <c r="E2690" t="s">
        <v>9101</v>
      </c>
      <c r="F2690" t="s">
        <v>664</v>
      </c>
      <c r="G2690">
        <v>83</v>
      </c>
      <c r="H2690" t="b">
        <v>0</v>
      </c>
      <c r="I2690" t="s">
        <v>9102</v>
      </c>
      <c r="J2690" t="s">
        <v>9711</v>
      </c>
      <c r="K2690" t="s">
        <v>7</v>
      </c>
      <c r="L2690" t="b">
        <v>0</v>
      </c>
      <c r="M2690" t="s">
        <v>13368</v>
      </c>
      <c r="N2690" t="b">
        <v>0</v>
      </c>
      <c r="O2690" t="b">
        <v>0</v>
      </c>
      <c r="P2690" t="b">
        <v>0</v>
      </c>
      <c r="Q2690" t="b">
        <v>1</v>
      </c>
      <c r="R2690" t="s">
        <v>13369</v>
      </c>
      <c r="S2690">
        <v>70</v>
      </c>
      <c r="T2690" t="b">
        <v>0</v>
      </c>
      <c r="V2690" t="s">
        <v>658</v>
      </c>
      <c r="W2690">
        <v>5</v>
      </c>
      <c r="X2690" s="11">
        <v>87</v>
      </c>
      <c r="Y2690">
        <v>1</v>
      </c>
      <c r="Z2690" s="46" cm="1">
        <f t="array" ref="Z2690">IF(V2690="NA",$AD$2,(INDEX($BL$4:$BL$73,MATCH(V2690&amp;W2690,$BK$4:$BK$73&amp;$BJ$4:$BJ$73,0))))</f>
        <v>2.9563914871896181E-3</v>
      </c>
      <c r="AA2690" s="46">
        <f t="shared" si="49"/>
        <v>1.0029563914871895</v>
      </c>
      <c r="AB2690" s="46"/>
    </row>
    <row r="2691" spans="1:28" x14ac:dyDescent="0.25">
      <c r="A2691">
        <v>9590</v>
      </c>
      <c r="B2691" s="1">
        <v>45529.359779247701</v>
      </c>
      <c r="C2691" s="1">
        <v>45529</v>
      </c>
      <c r="D2691" t="s">
        <v>9100</v>
      </c>
      <c r="E2691" t="s">
        <v>9101</v>
      </c>
      <c r="F2691" t="s">
        <v>790</v>
      </c>
      <c r="G2691">
        <v>82</v>
      </c>
      <c r="H2691" t="b">
        <v>0</v>
      </c>
      <c r="I2691" t="s">
        <v>9102</v>
      </c>
      <c r="J2691" t="s">
        <v>9711</v>
      </c>
      <c r="K2691" t="s">
        <v>7</v>
      </c>
      <c r="L2691" t="b">
        <v>0</v>
      </c>
      <c r="M2691" t="s">
        <v>13370</v>
      </c>
      <c r="N2691" t="b">
        <v>0</v>
      </c>
      <c r="O2691" t="b">
        <v>0</v>
      </c>
      <c r="P2691" t="b">
        <v>0</v>
      </c>
      <c r="Q2691" t="b">
        <v>1</v>
      </c>
      <c r="R2691" t="s">
        <v>13371</v>
      </c>
      <c r="S2691">
        <v>70</v>
      </c>
      <c r="T2691" t="b">
        <v>0</v>
      </c>
      <c r="V2691" t="s">
        <v>8</v>
      </c>
      <c r="W2691" t="s">
        <v>8</v>
      </c>
      <c r="X2691" s="11">
        <v>82</v>
      </c>
      <c r="Y2691">
        <v>1</v>
      </c>
      <c r="Z2691" s="46" cm="1">
        <f t="array" ref="Z2691">IF(V2691="NA",$AD$2,(INDEX($BL$4:$BL$73,MATCH(V2691&amp;W2691,$BK$4:$BK$73&amp;$BJ$4:$BJ$73,0))))</f>
        <v>-4.0430703315750931E-2</v>
      </c>
      <c r="AA2691" s="46">
        <f t="shared" si="49"/>
        <v>0.95956929668424906</v>
      </c>
      <c r="AB2691" s="46"/>
    </row>
    <row r="2692" spans="1:28" x14ac:dyDescent="0.25">
      <c r="A2692">
        <v>9591</v>
      </c>
      <c r="B2692" s="1">
        <v>45529.359572986097</v>
      </c>
      <c r="C2692" s="1">
        <v>45529</v>
      </c>
      <c r="D2692" t="s">
        <v>9100</v>
      </c>
      <c r="E2692" t="s">
        <v>9101</v>
      </c>
      <c r="F2692" t="s">
        <v>790</v>
      </c>
      <c r="G2692">
        <v>82</v>
      </c>
      <c r="H2692" t="b">
        <v>0</v>
      </c>
      <c r="I2692" t="s">
        <v>9102</v>
      </c>
      <c r="J2692" t="s">
        <v>9711</v>
      </c>
      <c r="K2692" t="s">
        <v>7</v>
      </c>
      <c r="L2692" t="b">
        <v>0</v>
      </c>
      <c r="M2692" t="s">
        <v>13372</v>
      </c>
      <c r="N2692" t="b">
        <v>1</v>
      </c>
      <c r="O2692" t="b">
        <v>0</v>
      </c>
      <c r="P2692" t="b">
        <v>0</v>
      </c>
      <c r="Q2692" t="b">
        <v>1</v>
      </c>
      <c r="R2692" t="s">
        <v>13373</v>
      </c>
      <c r="S2692">
        <v>70</v>
      </c>
      <c r="T2692" t="b">
        <v>0</v>
      </c>
      <c r="V2692" t="s">
        <v>889</v>
      </c>
      <c r="W2692">
        <v>4</v>
      </c>
      <c r="X2692" s="11">
        <v>82</v>
      </c>
      <c r="Y2692">
        <v>1</v>
      </c>
      <c r="Z2692" s="46" cm="1">
        <f t="array" ref="Z2692">IF(V2692="NA",$AD$2,(INDEX($BL$4:$BL$73,MATCH(V2692&amp;W2692,$BK$4:$BK$73&amp;$BJ$4:$BJ$73,0))))</f>
        <v>1.0498615788681227E-2</v>
      </c>
      <c r="AA2692" s="46">
        <f t="shared" ref="AA2692:AA2755" si="50">Y2692+Z2692</f>
        <v>1.0104986157886813</v>
      </c>
      <c r="AB2692" s="46"/>
    </row>
    <row r="2693" spans="1:28" x14ac:dyDescent="0.25">
      <c r="A2693">
        <v>9596</v>
      </c>
      <c r="B2693" s="1">
        <v>45529.356779571797</v>
      </c>
      <c r="C2693" s="1">
        <v>45529</v>
      </c>
      <c r="D2693" t="s">
        <v>9100</v>
      </c>
      <c r="E2693" t="s">
        <v>9101</v>
      </c>
      <c r="F2693" t="s">
        <v>664</v>
      </c>
      <c r="G2693">
        <v>77</v>
      </c>
      <c r="H2693" t="b">
        <v>0</v>
      </c>
      <c r="I2693" t="s">
        <v>9102</v>
      </c>
      <c r="J2693" t="s">
        <v>9711</v>
      </c>
      <c r="K2693" t="s">
        <v>7</v>
      </c>
      <c r="L2693" t="b">
        <v>0</v>
      </c>
      <c r="M2693" t="s">
        <v>6582</v>
      </c>
      <c r="N2693" t="b">
        <v>0</v>
      </c>
      <c r="O2693" t="b">
        <v>0</v>
      </c>
      <c r="P2693" t="b">
        <v>0</v>
      </c>
      <c r="Q2693" t="b">
        <v>1</v>
      </c>
      <c r="R2693" t="s">
        <v>1108</v>
      </c>
      <c r="S2693">
        <v>70</v>
      </c>
      <c r="T2693" t="b">
        <v>0</v>
      </c>
      <c r="V2693" t="s">
        <v>893</v>
      </c>
      <c r="W2693">
        <v>5</v>
      </c>
      <c r="X2693" s="11">
        <v>77</v>
      </c>
      <c r="Y2693">
        <v>1</v>
      </c>
      <c r="Z2693" s="46" cm="1">
        <f t="array" ref="Z2693">IF(V2693="NA",$AD$2,(INDEX($BL$4:$BL$73,MATCH(V2693&amp;W2693,$BK$4:$BK$73&amp;$BJ$4:$BJ$73,0))))</f>
        <v>4.1970782120221983E-2</v>
      </c>
      <c r="AA2693" s="46">
        <f t="shared" si="50"/>
        <v>1.041970782120222</v>
      </c>
      <c r="AB2693" s="46"/>
    </row>
    <row r="2694" spans="1:28" x14ac:dyDescent="0.25">
      <c r="A2694">
        <v>9598</v>
      </c>
      <c r="B2694" s="1">
        <v>45529.356150717598</v>
      </c>
      <c r="C2694" s="1">
        <v>45529</v>
      </c>
      <c r="D2694" t="s">
        <v>9100</v>
      </c>
      <c r="E2694" t="s">
        <v>9101</v>
      </c>
      <c r="F2694" t="s">
        <v>790</v>
      </c>
      <c r="G2694">
        <v>73</v>
      </c>
      <c r="H2694" t="b">
        <v>0</v>
      </c>
      <c r="I2694" t="s">
        <v>9102</v>
      </c>
      <c r="J2694" t="s">
        <v>9711</v>
      </c>
      <c r="K2694" t="s">
        <v>7</v>
      </c>
      <c r="L2694" t="b">
        <v>0</v>
      </c>
      <c r="M2694" t="s">
        <v>13374</v>
      </c>
      <c r="N2694" t="b">
        <v>0</v>
      </c>
      <c r="O2694" t="b">
        <v>0</v>
      </c>
      <c r="P2694" t="b">
        <v>0</v>
      </c>
      <c r="Q2694" t="b">
        <v>1</v>
      </c>
      <c r="R2694" t="s">
        <v>13375</v>
      </c>
      <c r="S2694">
        <v>70</v>
      </c>
      <c r="T2694" t="b">
        <v>0</v>
      </c>
      <c r="V2694" t="s">
        <v>889</v>
      </c>
      <c r="W2694">
        <v>4</v>
      </c>
      <c r="X2694" s="11">
        <v>77</v>
      </c>
      <c r="Y2694">
        <v>1</v>
      </c>
      <c r="Z2694" s="46" cm="1">
        <f t="array" ref="Z2694">IF(V2694="NA",$AD$2,(INDEX($BL$4:$BL$73,MATCH(V2694&amp;W2694,$BK$4:$BK$73&amp;$BJ$4:$BJ$73,0))))</f>
        <v>1.0498615788681227E-2</v>
      </c>
      <c r="AA2694" s="46">
        <f t="shared" si="50"/>
        <v>1.0104986157886813</v>
      </c>
      <c r="AB2694" s="46"/>
    </row>
    <row r="2695" spans="1:28" x14ac:dyDescent="0.25">
      <c r="A2695">
        <v>9599</v>
      </c>
      <c r="B2695" s="1">
        <v>45529.355835451403</v>
      </c>
      <c r="C2695" s="1">
        <v>45529</v>
      </c>
      <c r="D2695" t="s">
        <v>9100</v>
      </c>
      <c r="E2695" t="s">
        <v>9101</v>
      </c>
      <c r="F2695" t="s">
        <v>664</v>
      </c>
      <c r="G2695">
        <v>78</v>
      </c>
      <c r="H2695" t="b">
        <v>0</v>
      </c>
      <c r="I2695" t="s">
        <v>9102</v>
      </c>
      <c r="J2695" t="s">
        <v>9711</v>
      </c>
      <c r="K2695" t="s">
        <v>7</v>
      </c>
      <c r="L2695" t="b">
        <v>0</v>
      </c>
      <c r="M2695" t="s">
        <v>13376</v>
      </c>
      <c r="N2695" t="b">
        <v>0</v>
      </c>
      <c r="O2695" t="b">
        <v>0</v>
      </c>
      <c r="P2695" t="b">
        <v>0</v>
      </c>
      <c r="Q2695" t="b">
        <v>1</v>
      </c>
      <c r="R2695" t="s">
        <v>13377</v>
      </c>
      <c r="S2695">
        <v>70</v>
      </c>
      <c r="T2695" t="b">
        <v>0</v>
      </c>
      <c r="V2695" t="s">
        <v>658</v>
      </c>
      <c r="W2695">
        <v>4</v>
      </c>
      <c r="X2695" s="11">
        <v>82</v>
      </c>
      <c r="Y2695">
        <v>1</v>
      </c>
      <c r="Z2695" s="46" cm="1">
        <f t="array" ref="Z2695">IF(V2695="NA",$AD$2,(INDEX($BL$4:$BL$73,MATCH(V2695&amp;W2695,$BK$4:$BK$73&amp;$BJ$4:$BJ$73,0))))</f>
        <v>1.1678733304575896E-2</v>
      </c>
      <c r="AA2695" s="46">
        <f t="shared" si="50"/>
        <v>1.0116787333045758</v>
      </c>
      <c r="AB2695" s="46"/>
    </row>
    <row r="2696" spans="1:28" x14ac:dyDescent="0.25">
      <c r="A2696">
        <v>9602</v>
      </c>
      <c r="B2696" s="1">
        <v>45529.355049872698</v>
      </c>
      <c r="C2696" s="1">
        <v>45529</v>
      </c>
      <c r="D2696" t="s">
        <v>9100</v>
      </c>
      <c r="E2696" t="s">
        <v>9101</v>
      </c>
      <c r="F2696" t="s">
        <v>664</v>
      </c>
      <c r="G2696">
        <v>76</v>
      </c>
      <c r="H2696" t="b">
        <v>0</v>
      </c>
      <c r="I2696" t="s">
        <v>9102</v>
      </c>
      <c r="J2696" t="s">
        <v>9711</v>
      </c>
      <c r="K2696" t="s">
        <v>7</v>
      </c>
      <c r="L2696" t="b">
        <v>0</v>
      </c>
      <c r="M2696" t="s">
        <v>13378</v>
      </c>
      <c r="N2696" t="b">
        <v>0</v>
      </c>
      <c r="O2696" t="b">
        <v>0</v>
      </c>
      <c r="P2696" t="b">
        <v>0</v>
      </c>
      <c r="Q2696" t="b">
        <v>1</v>
      </c>
      <c r="R2696" t="s">
        <v>13379</v>
      </c>
      <c r="S2696">
        <v>70</v>
      </c>
      <c r="T2696" t="b">
        <v>0</v>
      </c>
      <c r="V2696" t="s">
        <v>8</v>
      </c>
      <c r="W2696" t="s">
        <v>8</v>
      </c>
      <c r="X2696" s="11">
        <v>77</v>
      </c>
      <c r="Y2696">
        <v>1</v>
      </c>
      <c r="Z2696" s="46" cm="1">
        <f t="array" ref="Z2696">IF(V2696="NA",$AD$2,(INDEX($BL$4:$BL$73,MATCH(V2696&amp;W2696,$BK$4:$BK$73&amp;$BJ$4:$BJ$73,0))))</f>
        <v>-4.0430703315750931E-2</v>
      </c>
      <c r="AA2696" s="46">
        <f t="shared" si="50"/>
        <v>0.95956929668424906</v>
      </c>
      <c r="AB2696" s="46"/>
    </row>
    <row r="2697" spans="1:28" x14ac:dyDescent="0.25">
      <c r="A2697">
        <v>9603</v>
      </c>
      <c r="B2697" s="1">
        <v>45529.354492812497</v>
      </c>
      <c r="C2697" s="1">
        <v>45529</v>
      </c>
      <c r="D2697" t="s">
        <v>9100</v>
      </c>
      <c r="E2697" t="s">
        <v>9101</v>
      </c>
      <c r="F2697" t="s">
        <v>664</v>
      </c>
      <c r="G2697">
        <v>74</v>
      </c>
      <c r="H2697" t="b">
        <v>0</v>
      </c>
      <c r="I2697" t="s">
        <v>9102</v>
      </c>
      <c r="J2697" t="s">
        <v>9711</v>
      </c>
      <c r="K2697" t="s">
        <v>7</v>
      </c>
      <c r="L2697" t="b">
        <v>0</v>
      </c>
      <c r="M2697" t="s">
        <v>13380</v>
      </c>
      <c r="N2697" t="b">
        <v>0</v>
      </c>
      <c r="O2697" t="b">
        <v>0</v>
      </c>
      <c r="P2697" t="b">
        <v>0</v>
      </c>
      <c r="Q2697" t="b">
        <v>1</v>
      </c>
      <c r="R2697" t="s">
        <v>13381</v>
      </c>
      <c r="S2697">
        <v>70</v>
      </c>
      <c r="T2697" t="b">
        <v>0</v>
      </c>
      <c r="V2697" t="s">
        <v>8</v>
      </c>
      <c r="W2697" t="s">
        <v>8</v>
      </c>
      <c r="X2697" s="11">
        <v>77</v>
      </c>
      <c r="Y2697">
        <v>1</v>
      </c>
      <c r="Z2697" s="46" cm="1">
        <f t="array" ref="Z2697">IF(V2697="NA",$AD$2,(INDEX($BL$4:$BL$73,MATCH(V2697&amp;W2697,$BK$4:$BK$73&amp;$BJ$4:$BJ$73,0))))</f>
        <v>-4.0430703315750931E-2</v>
      </c>
      <c r="AA2697" s="46">
        <f t="shared" si="50"/>
        <v>0.95956929668424906</v>
      </c>
      <c r="AB2697" s="46"/>
    </row>
    <row r="2698" spans="1:28" x14ac:dyDescent="0.25">
      <c r="A2698">
        <v>9605</v>
      </c>
      <c r="B2698" s="1">
        <v>45529.353104467598</v>
      </c>
      <c r="C2698" s="1">
        <v>45529</v>
      </c>
      <c r="D2698" t="s">
        <v>9100</v>
      </c>
      <c r="E2698" t="s">
        <v>9101</v>
      </c>
      <c r="F2698" t="s">
        <v>664</v>
      </c>
      <c r="G2698">
        <v>75</v>
      </c>
      <c r="H2698" t="b">
        <v>0</v>
      </c>
      <c r="I2698" t="s">
        <v>9102</v>
      </c>
      <c r="J2698" t="s">
        <v>9711</v>
      </c>
      <c r="K2698" t="s">
        <v>7</v>
      </c>
      <c r="L2698" t="b">
        <v>0</v>
      </c>
      <c r="M2698" t="s">
        <v>13382</v>
      </c>
      <c r="N2698" t="b">
        <v>0</v>
      </c>
      <c r="O2698" t="b">
        <v>0</v>
      </c>
      <c r="P2698" t="b">
        <v>0</v>
      </c>
      <c r="Q2698" t="b">
        <v>1</v>
      </c>
      <c r="R2698" t="s">
        <v>13383</v>
      </c>
      <c r="S2698">
        <v>70</v>
      </c>
      <c r="T2698" t="b">
        <v>0</v>
      </c>
      <c r="V2698" t="s">
        <v>8</v>
      </c>
      <c r="W2698" t="s">
        <v>8</v>
      </c>
      <c r="X2698" s="11">
        <v>77</v>
      </c>
      <c r="Y2698">
        <v>1</v>
      </c>
      <c r="Z2698" s="46" cm="1">
        <f t="array" ref="Z2698">IF(V2698="NA",$AD$2,(INDEX($BL$4:$BL$73,MATCH(V2698&amp;W2698,$BK$4:$BK$73&amp;$BJ$4:$BJ$73,0))))</f>
        <v>-4.0430703315750931E-2</v>
      </c>
      <c r="AA2698" s="46">
        <f t="shared" si="50"/>
        <v>0.95956929668424906</v>
      </c>
      <c r="AB2698" s="46"/>
    </row>
    <row r="2699" spans="1:28" x14ac:dyDescent="0.25">
      <c r="A2699">
        <v>9607</v>
      </c>
      <c r="B2699" s="1">
        <v>45529.352521481502</v>
      </c>
      <c r="C2699" s="1">
        <v>45529</v>
      </c>
      <c r="D2699" t="s">
        <v>9100</v>
      </c>
      <c r="E2699" t="s">
        <v>9101</v>
      </c>
      <c r="F2699" t="s">
        <v>790</v>
      </c>
      <c r="G2699">
        <v>75</v>
      </c>
      <c r="H2699" t="b">
        <v>0</v>
      </c>
      <c r="I2699" t="s">
        <v>9102</v>
      </c>
      <c r="J2699" t="s">
        <v>9711</v>
      </c>
      <c r="K2699" t="s">
        <v>7</v>
      </c>
      <c r="L2699" t="b">
        <v>0</v>
      </c>
      <c r="M2699" t="s">
        <v>13384</v>
      </c>
      <c r="N2699" t="b">
        <v>0</v>
      </c>
      <c r="O2699" t="b">
        <v>0</v>
      </c>
      <c r="P2699" t="b">
        <v>0</v>
      </c>
      <c r="Q2699" t="b">
        <v>1</v>
      </c>
      <c r="R2699" t="s">
        <v>13385</v>
      </c>
      <c r="S2699">
        <v>70</v>
      </c>
      <c r="T2699" t="b">
        <v>0</v>
      </c>
      <c r="V2699" t="s">
        <v>8</v>
      </c>
      <c r="W2699" t="s">
        <v>8</v>
      </c>
      <c r="X2699" s="11">
        <v>77</v>
      </c>
      <c r="Y2699">
        <v>1</v>
      </c>
      <c r="Z2699" s="46" cm="1">
        <f t="array" ref="Z2699">IF(V2699="NA",$AD$2,(INDEX($BL$4:$BL$73,MATCH(V2699&amp;W2699,$BK$4:$BK$73&amp;$BJ$4:$BJ$73,0))))</f>
        <v>-4.0430703315750931E-2</v>
      </c>
      <c r="AA2699" s="46">
        <f t="shared" si="50"/>
        <v>0.95956929668424906</v>
      </c>
      <c r="AB2699" s="46"/>
    </row>
    <row r="2700" spans="1:28" x14ac:dyDescent="0.25">
      <c r="A2700">
        <v>9609</v>
      </c>
      <c r="B2700" s="1">
        <v>45529.351965370399</v>
      </c>
      <c r="C2700" s="1">
        <v>45529</v>
      </c>
      <c r="D2700" t="s">
        <v>9100</v>
      </c>
      <c r="E2700" t="s">
        <v>9101</v>
      </c>
      <c r="F2700" t="s">
        <v>664</v>
      </c>
      <c r="G2700">
        <v>78</v>
      </c>
      <c r="H2700" t="b">
        <v>0</v>
      </c>
      <c r="I2700" t="s">
        <v>9102</v>
      </c>
      <c r="J2700" t="s">
        <v>9711</v>
      </c>
      <c r="K2700" t="s">
        <v>7</v>
      </c>
      <c r="L2700" t="b">
        <v>0</v>
      </c>
      <c r="M2700" t="s">
        <v>13386</v>
      </c>
      <c r="N2700" t="b">
        <v>0</v>
      </c>
      <c r="O2700" t="b">
        <v>0</v>
      </c>
      <c r="P2700" t="b">
        <v>0</v>
      </c>
      <c r="Q2700" t="b">
        <v>1</v>
      </c>
      <c r="R2700" t="s">
        <v>13387</v>
      </c>
      <c r="S2700">
        <v>70</v>
      </c>
      <c r="T2700" t="b">
        <v>0</v>
      </c>
      <c r="V2700" t="s">
        <v>8</v>
      </c>
      <c r="W2700" t="s">
        <v>8</v>
      </c>
      <c r="X2700" s="11">
        <v>82</v>
      </c>
      <c r="Y2700">
        <v>1</v>
      </c>
      <c r="Z2700" s="46" cm="1">
        <f t="array" ref="Z2700">IF(V2700="NA",$AD$2,(INDEX($BL$4:$BL$73,MATCH(V2700&amp;W2700,$BK$4:$BK$73&amp;$BJ$4:$BJ$73,0))))</f>
        <v>-4.0430703315750931E-2</v>
      </c>
      <c r="AA2700" s="46">
        <f t="shared" si="50"/>
        <v>0.95956929668424906</v>
      </c>
      <c r="AB2700" s="46"/>
    </row>
    <row r="2701" spans="1:28" x14ac:dyDescent="0.25">
      <c r="A2701">
        <v>9610</v>
      </c>
      <c r="B2701" s="1">
        <v>45529.351644664399</v>
      </c>
      <c r="C2701" s="1">
        <v>45529</v>
      </c>
      <c r="D2701" t="s">
        <v>9100</v>
      </c>
      <c r="E2701" t="s">
        <v>9101</v>
      </c>
      <c r="F2701" t="s">
        <v>790</v>
      </c>
      <c r="G2701">
        <v>83</v>
      </c>
      <c r="H2701" t="b">
        <v>0</v>
      </c>
      <c r="I2701" t="s">
        <v>9102</v>
      </c>
      <c r="J2701" t="s">
        <v>9711</v>
      </c>
      <c r="K2701" t="s">
        <v>7</v>
      </c>
      <c r="L2701" t="b">
        <v>0</v>
      </c>
      <c r="M2701" t="s">
        <v>13388</v>
      </c>
      <c r="N2701" t="b">
        <v>0</v>
      </c>
      <c r="O2701" t="b">
        <v>0</v>
      </c>
      <c r="P2701" t="b">
        <v>0</v>
      </c>
      <c r="Q2701" t="b">
        <v>1</v>
      </c>
      <c r="R2701" t="s">
        <v>1107</v>
      </c>
      <c r="S2701">
        <v>70</v>
      </c>
      <c r="T2701" t="b">
        <v>0</v>
      </c>
      <c r="V2701" t="s">
        <v>8</v>
      </c>
      <c r="W2701" t="s">
        <v>8</v>
      </c>
      <c r="X2701" s="11">
        <v>87</v>
      </c>
      <c r="Y2701">
        <v>1</v>
      </c>
      <c r="Z2701" s="46" cm="1">
        <f t="array" ref="Z2701">IF(V2701="NA",$AD$2,(INDEX($BL$4:$BL$73,MATCH(V2701&amp;W2701,$BK$4:$BK$73&amp;$BJ$4:$BJ$73,0))))</f>
        <v>-4.0430703315750931E-2</v>
      </c>
      <c r="AA2701" s="46">
        <f t="shared" si="50"/>
        <v>0.95956929668424906</v>
      </c>
      <c r="AB2701" s="46"/>
    </row>
    <row r="2702" spans="1:28" x14ac:dyDescent="0.25">
      <c r="A2702">
        <v>9612</v>
      </c>
      <c r="B2702" s="1">
        <v>45529.351047129603</v>
      </c>
      <c r="C2702" s="1">
        <v>45529</v>
      </c>
      <c r="D2702" t="s">
        <v>9100</v>
      </c>
      <c r="E2702" t="s">
        <v>9101</v>
      </c>
      <c r="F2702" t="s">
        <v>790</v>
      </c>
      <c r="G2702">
        <v>77</v>
      </c>
      <c r="H2702" t="b">
        <v>0</v>
      </c>
      <c r="I2702" t="s">
        <v>9102</v>
      </c>
      <c r="J2702" t="s">
        <v>9159</v>
      </c>
      <c r="K2702" t="s">
        <v>7</v>
      </c>
      <c r="L2702" t="b">
        <v>0</v>
      </c>
      <c r="M2702" t="s">
        <v>13389</v>
      </c>
      <c r="N2702" t="b">
        <v>0</v>
      </c>
      <c r="O2702" t="b">
        <v>0</v>
      </c>
      <c r="P2702" t="b">
        <v>0</v>
      </c>
      <c r="Q2702" t="b">
        <v>1</v>
      </c>
      <c r="R2702" t="s">
        <v>1106</v>
      </c>
      <c r="S2702">
        <v>70</v>
      </c>
      <c r="T2702" t="b">
        <v>0</v>
      </c>
      <c r="V2702" t="s">
        <v>889</v>
      </c>
      <c r="W2702">
        <v>4</v>
      </c>
      <c r="X2702" s="11">
        <v>77</v>
      </c>
      <c r="Y2702">
        <v>1</v>
      </c>
      <c r="Z2702" s="46" cm="1">
        <f t="array" ref="Z2702">IF(V2702="NA",$AD$2,(INDEX($BL$4:$BL$73,MATCH(V2702&amp;W2702,$BK$4:$BK$73&amp;$BJ$4:$BJ$73,0))))</f>
        <v>1.0498615788681227E-2</v>
      </c>
      <c r="AA2702" s="46">
        <f t="shared" si="50"/>
        <v>1.0104986157886813</v>
      </c>
      <c r="AB2702" s="46"/>
    </row>
    <row r="2703" spans="1:28" x14ac:dyDescent="0.25">
      <c r="A2703">
        <v>9615</v>
      </c>
      <c r="B2703" s="1">
        <v>45529.348722164403</v>
      </c>
      <c r="C2703" s="1">
        <v>45529</v>
      </c>
      <c r="D2703" t="s">
        <v>9100</v>
      </c>
      <c r="E2703" t="s">
        <v>9101</v>
      </c>
      <c r="F2703" t="s">
        <v>664</v>
      </c>
      <c r="G2703">
        <v>78</v>
      </c>
      <c r="H2703" t="b">
        <v>0</v>
      </c>
      <c r="I2703" t="s">
        <v>9102</v>
      </c>
      <c r="J2703" t="s">
        <v>9159</v>
      </c>
      <c r="K2703" t="s">
        <v>7</v>
      </c>
      <c r="L2703" t="b">
        <v>0</v>
      </c>
      <c r="M2703" t="s">
        <v>13390</v>
      </c>
      <c r="N2703" t="b">
        <v>0</v>
      </c>
      <c r="O2703" t="b">
        <v>0</v>
      </c>
      <c r="P2703" t="b">
        <v>0</v>
      </c>
      <c r="Q2703" t="b">
        <v>1</v>
      </c>
      <c r="R2703" t="s">
        <v>13391</v>
      </c>
      <c r="S2703">
        <v>70</v>
      </c>
      <c r="T2703" t="b">
        <v>0</v>
      </c>
      <c r="V2703" t="s">
        <v>886</v>
      </c>
      <c r="W2703">
        <v>4</v>
      </c>
      <c r="X2703" s="11">
        <v>82</v>
      </c>
      <c r="Y2703">
        <v>1</v>
      </c>
      <c r="Z2703" s="46" cm="1">
        <f t="array" ref="Z2703">IF(V2703="NA",$AD$2,(INDEX($BL$4:$BL$73,MATCH(V2703&amp;W2703,$BK$4:$BK$73&amp;$BJ$4:$BJ$73,0))))</f>
        <v>1.0498615788681297E-2</v>
      </c>
      <c r="AA2703" s="46">
        <f t="shared" si="50"/>
        <v>1.0104986157886813</v>
      </c>
      <c r="AB2703" s="46"/>
    </row>
    <row r="2704" spans="1:28" x14ac:dyDescent="0.25">
      <c r="A2704">
        <v>9618</v>
      </c>
      <c r="B2704" s="1">
        <v>45529.347798009301</v>
      </c>
      <c r="C2704" s="1">
        <v>45529</v>
      </c>
      <c r="D2704" t="s">
        <v>9100</v>
      </c>
      <c r="E2704" t="s">
        <v>9101</v>
      </c>
      <c r="F2704" t="s">
        <v>664</v>
      </c>
      <c r="G2704">
        <v>77</v>
      </c>
      <c r="H2704" t="b">
        <v>0</v>
      </c>
      <c r="I2704" t="s">
        <v>9102</v>
      </c>
      <c r="J2704" t="s">
        <v>9159</v>
      </c>
      <c r="K2704" t="s">
        <v>7</v>
      </c>
      <c r="L2704" t="b">
        <v>0</v>
      </c>
      <c r="M2704" t="s">
        <v>13392</v>
      </c>
      <c r="N2704" t="b">
        <v>0</v>
      </c>
      <c r="O2704" t="b">
        <v>0</v>
      </c>
      <c r="P2704" t="b">
        <v>0</v>
      </c>
      <c r="Q2704" t="b">
        <v>1</v>
      </c>
      <c r="R2704" t="s">
        <v>13393</v>
      </c>
      <c r="S2704">
        <v>70</v>
      </c>
      <c r="T2704" t="b">
        <v>0</v>
      </c>
      <c r="V2704" t="s">
        <v>888</v>
      </c>
      <c r="W2704">
        <v>4</v>
      </c>
      <c r="X2704" s="11">
        <v>77</v>
      </c>
      <c r="Y2704">
        <v>1</v>
      </c>
      <c r="Z2704" s="46" cm="1">
        <f t="array" ref="Z2704">IF(V2704="NA",$AD$2,(INDEX($BL$4:$BL$73,MATCH(V2704&amp;W2704,$BK$4:$BK$73&amp;$BJ$4:$BJ$73,0))))</f>
        <v>1.0498615788681257E-2</v>
      </c>
      <c r="AA2704" s="46">
        <f t="shared" si="50"/>
        <v>1.0104986157886813</v>
      </c>
      <c r="AB2704" s="46"/>
    </row>
    <row r="2705" spans="1:28" x14ac:dyDescent="0.25">
      <c r="A2705">
        <v>9619</v>
      </c>
      <c r="B2705" s="1">
        <v>45529.347447928201</v>
      </c>
      <c r="C2705" s="1">
        <v>45529</v>
      </c>
      <c r="D2705" t="s">
        <v>9100</v>
      </c>
      <c r="E2705" t="s">
        <v>9101</v>
      </c>
      <c r="F2705" t="s">
        <v>790</v>
      </c>
      <c r="G2705">
        <v>81</v>
      </c>
      <c r="H2705" t="b">
        <v>0</v>
      </c>
      <c r="I2705" t="s">
        <v>9102</v>
      </c>
      <c r="J2705" t="s">
        <v>9159</v>
      </c>
      <c r="K2705" t="s">
        <v>7</v>
      </c>
      <c r="L2705" t="b">
        <v>0</v>
      </c>
      <c r="M2705" t="s">
        <v>13394</v>
      </c>
      <c r="N2705" t="b">
        <v>0</v>
      </c>
      <c r="O2705" t="b">
        <v>0</v>
      </c>
      <c r="P2705" t="b">
        <v>0</v>
      </c>
      <c r="Q2705" t="b">
        <v>1</v>
      </c>
      <c r="R2705" t="s">
        <v>13395</v>
      </c>
      <c r="S2705">
        <v>70</v>
      </c>
      <c r="T2705" t="b">
        <v>0</v>
      </c>
      <c r="V2705" t="s">
        <v>886</v>
      </c>
      <c r="W2705">
        <v>5</v>
      </c>
      <c r="X2705" s="11">
        <v>82</v>
      </c>
      <c r="Y2705">
        <v>1</v>
      </c>
      <c r="Z2705" s="46" cm="1">
        <f t="array" ref="Z2705">IF(V2705="NA",$AD$2,(INDEX($BL$4:$BL$73,MATCH(V2705&amp;W2705,$BK$4:$BK$73&amp;$BJ$4:$BJ$73,0))))</f>
        <v>4.1970782120221983E-2</v>
      </c>
      <c r="AA2705" s="46">
        <f t="shared" si="50"/>
        <v>1.041970782120222</v>
      </c>
      <c r="AB2705" s="46"/>
    </row>
    <row r="2706" spans="1:28" x14ac:dyDescent="0.25">
      <c r="A2706">
        <v>9620</v>
      </c>
      <c r="B2706" s="1">
        <v>45529.347087187503</v>
      </c>
      <c r="C2706" s="1">
        <v>45529</v>
      </c>
      <c r="D2706" t="s">
        <v>9100</v>
      </c>
      <c r="E2706" t="s">
        <v>9101</v>
      </c>
      <c r="F2706" t="s">
        <v>790</v>
      </c>
      <c r="G2706">
        <v>86</v>
      </c>
      <c r="H2706" t="b">
        <v>0</v>
      </c>
      <c r="I2706" t="s">
        <v>9102</v>
      </c>
      <c r="J2706" t="s">
        <v>9159</v>
      </c>
      <c r="K2706" t="s">
        <v>7</v>
      </c>
      <c r="L2706" t="b">
        <v>0</v>
      </c>
      <c r="M2706" t="s">
        <v>13396</v>
      </c>
      <c r="N2706" t="b">
        <v>0</v>
      </c>
      <c r="O2706" t="b">
        <v>0</v>
      </c>
      <c r="P2706" t="b">
        <v>0</v>
      </c>
      <c r="Q2706" t="b">
        <v>1</v>
      </c>
      <c r="R2706" t="s">
        <v>13397</v>
      </c>
      <c r="S2706">
        <v>70</v>
      </c>
      <c r="T2706" t="b">
        <v>0</v>
      </c>
      <c r="V2706" t="s">
        <v>889</v>
      </c>
      <c r="W2706">
        <v>5</v>
      </c>
      <c r="X2706" s="11">
        <v>87</v>
      </c>
      <c r="Y2706">
        <v>1</v>
      </c>
      <c r="Z2706" s="46" cm="1">
        <f t="array" ref="Z2706">IF(V2706="NA",$AD$2,(INDEX($BL$4:$BL$73,MATCH(V2706&amp;W2706,$BK$4:$BK$73&amp;$BJ$4:$BJ$73,0))))</f>
        <v>4.1970782120221983E-2</v>
      </c>
      <c r="AA2706" s="46">
        <f t="shared" si="50"/>
        <v>1.041970782120222</v>
      </c>
      <c r="AB2706" s="46"/>
    </row>
    <row r="2707" spans="1:28" x14ac:dyDescent="0.25">
      <c r="A2707">
        <v>9621</v>
      </c>
      <c r="B2707" s="1">
        <v>45529.346758391199</v>
      </c>
      <c r="C2707" s="1">
        <v>45529</v>
      </c>
      <c r="D2707" t="s">
        <v>9100</v>
      </c>
      <c r="E2707" t="s">
        <v>9101</v>
      </c>
      <c r="F2707" t="s">
        <v>664</v>
      </c>
      <c r="G2707">
        <v>82</v>
      </c>
      <c r="H2707" t="b">
        <v>0</v>
      </c>
      <c r="I2707" t="s">
        <v>9102</v>
      </c>
      <c r="J2707" t="s">
        <v>9159</v>
      </c>
      <c r="K2707" t="s">
        <v>7</v>
      </c>
      <c r="L2707" t="b">
        <v>0</v>
      </c>
      <c r="M2707" t="s">
        <v>13398</v>
      </c>
      <c r="N2707" t="b">
        <v>0</v>
      </c>
      <c r="O2707" t="b">
        <v>0</v>
      </c>
      <c r="P2707" t="b">
        <v>0</v>
      </c>
      <c r="Q2707" t="b">
        <v>1</v>
      </c>
      <c r="R2707" t="s">
        <v>13399</v>
      </c>
      <c r="S2707">
        <v>70</v>
      </c>
      <c r="T2707" t="b">
        <v>0</v>
      </c>
      <c r="V2707" t="s">
        <v>8</v>
      </c>
      <c r="W2707" t="s">
        <v>8</v>
      </c>
      <c r="X2707" s="11">
        <v>82</v>
      </c>
      <c r="Y2707">
        <v>1</v>
      </c>
      <c r="Z2707" s="46" cm="1">
        <f t="array" ref="Z2707">IF(V2707="NA",$AD$2,(INDEX($BL$4:$BL$73,MATCH(V2707&amp;W2707,$BK$4:$BK$73&amp;$BJ$4:$BJ$73,0))))</f>
        <v>-4.0430703315750931E-2</v>
      </c>
      <c r="AA2707" s="46">
        <f t="shared" si="50"/>
        <v>0.95956929668424906</v>
      </c>
      <c r="AB2707" s="46"/>
    </row>
    <row r="2708" spans="1:28" x14ac:dyDescent="0.25">
      <c r="A2708">
        <v>9622</v>
      </c>
      <c r="B2708" s="1">
        <v>45529.346426678203</v>
      </c>
      <c r="C2708" s="1">
        <v>45529</v>
      </c>
      <c r="D2708" t="s">
        <v>9100</v>
      </c>
      <c r="E2708" t="s">
        <v>9101</v>
      </c>
      <c r="F2708" t="s">
        <v>664</v>
      </c>
      <c r="G2708">
        <v>86</v>
      </c>
      <c r="H2708" t="b">
        <v>0</v>
      </c>
      <c r="I2708" t="s">
        <v>9102</v>
      </c>
      <c r="J2708" t="s">
        <v>9159</v>
      </c>
      <c r="K2708" t="s">
        <v>7</v>
      </c>
      <c r="L2708" t="b">
        <v>0</v>
      </c>
      <c r="M2708" t="s">
        <v>13400</v>
      </c>
      <c r="N2708" t="b">
        <v>0</v>
      </c>
      <c r="O2708" t="b">
        <v>0</v>
      </c>
      <c r="P2708" t="b">
        <v>0</v>
      </c>
      <c r="Q2708" t="b">
        <v>1</v>
      </c>
      <c r="R2708" t="s">
        <v>13401</v>
      </c>
      <c r="S2708">
        <v>70</v>
      </c>
      <c r="T2708" t="b">
        <v>0</v>
      </c>
      <c r="V2708" t="s">
        <v>8</v>
      </c>
      <c r="W2708" t="s">
        <v>8</v>
      </c>
      <c r="X2708" s="11">
        <v>87</v>
      </c>
      <c r="Y2708">
        <v>1</v>
      </c>
      <c r="Z2708" s="46" cm="1">
        <f t="array" ref="Z2708">IF(V2708="NA",$AD$2,(INDEX($BL$4:$BL$73,MATCH(V2708&amp;W2708,$BK$4:$BK$73&amp;$BJ$4:$BJ$73,0))))</f>
        <v>-4.0430703315750931E-2</v>
      </c>
      <c r="AA2708" s="46">
        <f t="shared" si="50"/>
        <v>0.95956929668424906</v>
      </c>
      <c r="AB2708" s="46"/>
    </row>
    <row r="2709" spans="1:28" x14ac:dyDescent="0.25">
      <c r="A2709">
        <v>9623</v>
      </c>
      <c r="B2709" s="1">
        <v>45529.346089606501</v>
      </c>
      <c r="C2709" s="1">
        <v>45529</v>
      </c>
      <c r="D2709" t="s">
        <v>9100</v>
      </c>
      <c r="E2709" t="s">
        <v>9101</v>
      </c>
      <c r="F2709" t="s">
        <v>664</v>
      </c>
      <c r="G2709">
        <v>87</v>
      </c>
      <c r="H2709" t="b">
        <v>0</v>
      </c>
      <c r="I2709" t="s">
        <v>9102</v>
      </c>
      <c r="J2709" t="s">
        <v>9159</v>
      </c>
      <c r="K2709" t="s">
        <v>7</v>
      </c>
      <c r="L2709" t="b">
        <v>0</v>
      </c>
      <c r="M2709" t="s">
        <v>13402</v>
      </c>
      <c r="N2709" t="b">
        <v>0</v>
      </c>
      <c r="O2709" t="b">
        <v>0</v>
      </c>
      <c r="P2709" t="b">
        <v>0</v>
      </c>
      <c r="Q2709" t="b">
        <v>1</v>
      </c>
      <c r="R2709" t="s">
        <v>13403</v>
      </c>
      <c r="S2709">
        <v>70</v>
      </c>
      <c r="T2709" t="b">
        <v>0</v>
      </c>
      <c r="V2709" t="s">
        <v>892</v>
      </c>
      <c r="W2709">
        <v>4</v>
      </c>
      <c r="X2709" s="11">
        <v>87</v>
      </c>
      <c r="Y2709">
        <v>1</v>
      </c>
      <c r="Z2709" s="46" cm="1">
        <f t="array" ref="Z2709">IF(V2709="NA",$AD$2,(INDEX($BL$4:$BL$73,MATCH(V2709&amp;W2709,$BK$4:$BK$73&amp;$BJ$4:$BJ$73,0))))</f>
        <v>1.0498615788681274E-2</v>
      </c>
      <c r="AA2709" s="46">
        <f t="shared" si="50"/>
        <v>1.0104986157886813</v>
      </c>
      <c r="AB2709" s="46"/>
    </row>
    <row r="2710" spans="1:28" x14ac:dyDescent="0.25">
      <c r="A2710">
        <v>9624</v>
      </c>
      <c r="B2710" s="1">
        <v>45529.345774953697</v>
      </c>
      <c r="C2710" s="1">
        <v>45529</v>
      </c>
      <c r="D2710" t="s">
        <v>9100</v>
      </c>
      <c r="E2710" t="s">
        <v>9101</v>
      </c>
      <c r="F2710" t="s">
        <v>790</v>
      </c>
      <c r="G2710">
        <v>84</v>
      </c>
      <c r="H2710" t="b">
        <v>0</v>
      </c>
      <c r="I2710" t="s">
        <v>9102</v>
      </c>
      <c r="J2710" t="s">
        <v>9159</v>
      </c>
      <c r="K2710" t="s">
        <v>7</v>
      </c>
      <c r="L2710" t="b">
        <v>0</v>
      </c>
      <c r="M2710" t="s">
        <v>13404</v>
      </c>
      <c r="N2710" t="b">
        <v>0</v>
      </c>
      <c r="O2710" t="b">
        <v>0</v>
      </c>
      <c r="P2710" t="b">
        <v>0</v>
      </c>
      <c r="Q2710" t="b">
        <v>1</v>
      </c>
      <c r="R2710" t="s">
        <v>13405</v>
      </c>
      <c r="S2710">
        <v>70</v>
      </c>
      <c r="T2710" t="b">
        <v>0</v>
      </c>
      <c r="V2710" t="s">
        <v>658</v>
      </c>
      <c r="W2710">
        <v>4</v>
      </c>
      <c r="X2710" s="11">
        <v>87</v>
      </c>
      <c r="Y2710">
        <v>1</v>
      </c>
      <c r="Z2710" s="46" cm="1">
        <f t="array" ref="Z2710">IF(V2710="NA",$AD$2,(INDEX($BL$4:$BL$73,MATCH(V2710&amp;W2710,$BK$4:$BK$73&amp;$BJ$4:$BJ$73,0))))</f>
        <v>1.1678733304575896E-2</v>
      </c>
      <c r="AA2710" s="46">
        <f t="shared" si="50"/>
        <v>1.0116787333045758</v>
      </c>
      <c r="AB2710" s="46"/>
    </row>
    <row r="2711" spans="1:28" x14ac:dyDescent="0.25">
      <c r="A2711">
        <v>9629</v>
      </c>
      <c r="B2711" s="1">
        <v>45529.340065995399</v>
      </c>
      <c r="C2711" s="1">
        <v>45529</v>
      </c>
      <c r="D2711" t="s">
        <v>9100</v>
      </c>
      <c r="E2711" t="s">
        <v>9101</v>
      </c>
      <c r="F2711" t="s">
        <v>664</v>
      </c>
      <c r="G2711">
        <v>72</v>
      </c>
      <c r="H2711" t="b">
        <v>0</v>
      </c>
      <c r="I2711" t="s">
        <v>9102</v>
      </c>
      <c r="J2711" t="s">
        <v>9159</v>
      </c>
      <c r="K2711" t="s">
        <v>7</v>
      </c>
      <c r="L2711" t="b">
        <v>0</v>
      </c>
      <c r="M2711" t="s">
        <v>13406</v>
      </c>
      <c r="N2711" t="b">
        <v>0</v>
      </c>
      <c r="O2711" t="b">
        <v>0</v>
      </c>
      <c r="P2711" t="b">
        <v>0</v>
      </c>
      <c r="Q2711" t="b">
        <v>1</v>
      </c>
      <c r="R2711" t="s">
        <v>13407</v>
      </c>
      <c r="S2711">
        <v>70</v>
      </c>
      <c r="T2711" t="b">
        <v>0</v>
      </c>
      <c r="V2711" t="s">
        <v>8</v>
      </c>
      <c r="W2711" t="s">
        <v>8</v>
      </c>
      <c r="X2711" s="11">
        <v>72</v>
      </c>
      <c r="Y2711">
        <v>1</v>
      </c>
      <c r="Z2711" s="46" cm="1">
        <f t="array" ref="Z2711">IF(V2711="NA",$AD$2,(INDEX($BL$4:$BL$73,MATCH(V2711&amp;W2711,$BK$4:$BK$73&amp;$BJ$4:$BJ$73,0))))</f>
        <v>-4.0430703315750931E-2</v>
      </c>
      <c r="AA2711" s="46">
        <f t="shared" si="50"/>
        <v>0.95956929668424906</v>
      </c>
      <c r="AB2711" s="46"/>
    </row>
    <row r="2712" spans="1:28" x14ac:dyDescent="0.25">
      <c r="A2712">
        <v>9630</v>
      </c>
      <c r="B2712" s="1">
        <v>45529.339779675902</v>
      </c>
      <c r="C2712" s="1">
        <v>45529</v>
      </c>
      <c r="D2712" t="s">
        <v>9100</v>
      </c>
      <c r="E2712" t="s">
        <v>9101</v>
      </c>
      <c r="F2712" t="s">
        <v>790</v>
      </c>
      <c r="G2712">
        <v>77</v>
      </c>
      <c r="H2712" t="b">
        <v>0</v>
      </c>
      <c r="I2712" t="s">
        <v>9102</v>
      </c>
      <c r="J2712" t="s">
        <v>9159</v>
      </c>
      <c r="K2712" t="s">
        <v>7</v>
      </c>
      <c r="L2712" t="b">
        <v>0</v>
      </c>
      <c r="M2712" t="s">
        <v>13408</v>
      </c>
      <c r="N2712" t="b">
        <v>0</v>
      </c>
      <c r="O2712" t="b">
        <v>0</v>
      </c>
      <c r="P2712" t="b">
        <v>0</v>
      </c>
      <c r="Q2712" t="b">
        <v>1</v>
      </c>
      <c r="R2712" t="s">
        <v>13409</v>
      </c>
      <c r="S2712">
        <v>70</v>
      </c>
      <c r="T2712" t="b">
        <v>0</v>
      </c>
      <c r="V2712" t="s">
        <v>658</v>
      </c>
      <c r="W2712">
        <v>5</v>
      </c>
      <c r="X2712" s="11">
        <v>77</v>
      </c>
      <c r="Y2712">
        <v>1</v>
      </c>
      <c r="Z2712" s="46" cm="1">
        <f t="array" ref="Z2712">IF(V2712="NA",$AD$2,(INDEX($BL$4:$BL$73,MATCH(V2712&amp;W2712,$BK$4:$BK$73&amp;$BJ$4:$BJ$73,0))))</f>
        <v>2.9563914871896181E-3</v>
      </c>
      <c r="AA2712" s="46">
        <f t="shared" si="50"/>
        <v>1.0029563914871895</v>
      </c>
      <c r="AB2712" s="46"/>
    </row>
    <row r="2713" spans="1:28" x14ac:dyDescent="0.25">
      <c r="A2713">
        <v>9633</v>
      </c>
      <c r="B2713" s="1">
        <v>45529.339015902799</v>
      </c>
      <c r="C2713" s="1">
        <v>45529</v>
      </c>
      <c r="D2713" t="s">
        <v>9100</v>
      </c>
      <c r="E2713" t="s">
        <v>9101</v>
      </c>
      <c r="F2713" t="s">
        <v>664</v>
      </c>
      <c r="G2713">
        <v>75</v>
      </c>
      <c r="H2713" t="b">
        <v>0</v>
      </c>
      <c r="I2713" t="s">
        <v>9102</v>
      </c>
      <c r="J2713" t="s">
        <v>9159</v>
      </c>
      <c r="K2713" t="s">
        <v>7</v>
      </c>
      <c r="L2713" t="b">
        <v>0</v>
      </c>
      <c r="M2713" t="s">
        <v>13410</v>
      </c>
      <c r="N2713" t="b">
        <v>0</v>
      </c>
      <c r="O2713" t="b">
        <v>0</v>
      </c>
      <c r="P2713" t="b">
        <v>0</v>
      </c>
      <c r="Q2713" t="b">
        <v>1</v>
      </c>
      <c r="R2713" t="s">
        <v>13411</v>
      </c>
      <c r="S2713">
        <v>70</v>
      </c>
      <c r="T2713" t="b">
        <v>0</v>
      </c>
      <c r="V2713" t="s">
        <v>658</v>
      </c>
      <c r="W2713">
        <v>4</v>
      </c>
      <c r="X2713" s="11">
        <v>77</v>
      </c>
      <c r="Y2713">
        <v>1</v>
      </c>
      <c r="Z2713" s="46" cm="1">
        <f t="array" ref="Z2713">IF(V2713="NA",$AD$2,(INDEX($BL$4:$BL$73,MATCH(V2713&amp;W2713,$BK$4:$BK$73&amp;$BJ$4:$BJ$73,0))))</f>
        <v>1.1678733304575896E-2</v>
      </c>
      <c r="AA2713" s="46">
        <f t="shared" si="50"/>
        <v>1.0116787333045758</v>
      </c>
      <c r="AB2713" s="46"/>
    </row>
    <row r="2714" spans="1:28" x14ac:dyDescent="0.25">
      <c r="A2714">
        <v>9634</v>
      </c>
      <c r="B2714" s="1">
        <v>45529.3385682523</v>
      </c>
      <c r="C2714" s="1">
        <v>45529</v>
      </c>
      <c r="D2714" t="s">
        <v>9100</v>
      </c>
      <c r="E2714" t="s">
        <v>9101</v>
      </c>
      <c r="F2714" t="s">
        <v>664</v>
      </c>
      <c r="G2714">
        <v>77</v>
      </c>
      <c r="H2714" t="b">
        <v>0</v>
      </c>
      <c r="I2714" t="s">
        <v>9102</v>
      </c>
      <c r="J2714" t="s">
        <v>9159</v>
      </c>
      <c r="K2714" t="s">
        <v>7</v>
      </c>
      <c r="L2714" t="b">
        <v>0</v>
      </c>
      <c r="M2714" t="s">
        <v>13412</v>
      </c>
      <c r="N2714" t="b">
        <v>0</v>
      </c>
      <c r="O2714" t="b">
        <v>0</v>
      </c>
      <c r="P2714" t="b">
        <v>0</v>
      </c>
      <c r="Q2714" t="b">
        <v>1</v>
      </c>
      <c r="R2714" t="s">
        <v>13413</v>
      </c>
      <c r="S2714">
        <v>70</v>
      </c>
      <c r="T2714" t="b">
        <v>0</v>
      </c>
      <c r="V2714" t="s">
        <v>8</v>
      </c>
      <c r="W2714" t="s">
        <v>8</v>
      </c>
      <c r="X2714" s="11">
        <v>77</v>
      </c>
      <c r="Y2714">
        <v>1</v>
      </c>
      <c r="Z2714" s="46" cm="1">
        <f t="array" ref="Z2714">IF(V2714="NA",$AD$2,(INDEX($BL$4:$BL$73,MATCH(V2714&amp;W2714,$BK$4:$BK$73&amp;$BJ$4:$BJ$73,0))))</f>
        <v>-4.0430703315750931E-2</v>
      </c>
      <c r="AA2714" s="46">
        <f t="shared" si="50"/>
        <v>0.95956929668424906</v>
      </c>
      <c r="AB2714" s="46"/>
    </row>
    <row r="2715" spans="1:28" x14ac:dyDescent="0.25">
      <c r="A2715">
        <v>9635</v>
      </c>
      <c r="B2715" s="1">
        <v>45529.338002685203</v>
      </c>
      <c r="C2715" s="1">
        <v>45529</v>
      </c>
      <c r="D2715" t="s">
        <v>9100</v>
      </c>
      <c r="E2715" t="s">
        <v>9101</v>
      </c>
      <c r="F2715" t="s">
        <v>790</v>
      </c>
      <c r="G2715">
        <v>94</v>
      </c>
      <c r="H2715" t="b">
        <v>0</v>
      </c>
      <c r="I2715" t="s">
        <v>9102</v>
      </c>
      <c r="J2715" t="s">
        <v>9159</v>
      </c>
      <c r="K2715" t="s">
        <v>7</v>
      </c>
      <c r="L2715" t="b">
        <v>0</v>
      </c>
      <c r="M2715" t="s">
        <v>13414</v>
      </c>
      <c r="N2715" t="b">
        <v>0</v>
      </c>
      <c r="O2715" t="b">
        <v>0</v>
      </c>
      <c r="P2715" t="b">
        <v>0</v>
      </c>
      <c r="Q2715" t="b">
        <v>1</v>
      </c>
      <c r="R2715" t="s">
        <v>13415</v>
      </c>
      <c r="S2715">
        <v>70</v>
      </c>
      <c r="T2715" t="b">
        <v>0</v>
      </c>
      <c r="V2715" t="s">
        <v>8</v>
      </c>
      <c r="W2715" t="s">
        <v>8</v>
      </c>
      <c r="X2715" s="11">
        <v>99</v>
      </c>
      <c r="Y2715">
        <v>1</v>
      </c>
      <c r="Z2715" s="46" cm="1">
        <f t="array" ref="Z2715">IF(V2715="NA",$AD$2,(INDEX($BL$4:$BL$73,MATCH(V2715&amp;W2715,$BK$4:$BK$73&amp;$BJ$4:$BJ$73,0))))</f>
        <v>-4.0430703315750931E-2</v>
      </c>
      <c r="AA2715" s="46">
        <f t="shared" si="50"/>
        <v>0.95956929668424906</v>
      </c>
      <c r="AB2715" s="46"/>
    </row>
    <row r="2716" spans="1:28" x14ac:dyDescent="0.25">
      <c r="A2716">
        <v>9636</v>
      </c>
      <c r="B2716" s="1">
        <v>45529.337582731503</v>
      </c>
      <c r="C2716" s="1">
        <v>45529</v>
      </c>
      <c r="D2716" t="s">
        <v>9100</v>
      </c>
      <c r="E2716" t="s">
        <v>9101</v>
      </c>
      <c r="F2716" t="s">
        <v>664</v>
      </c>
      <c r="G2716">
        <v>75</v>
      </c>
      <c r="H2716" t="b">
        <v>0</v>
      </c>
      <c r="I2716" t="s">
        <v>9102</v>
      </c>
      <c r="J2716" t="s">
        <v>9159</v>
      </c>
      <c r="K2716" t="s">
        <v>7</v>
      </c>
      <c r="L2716" t="b">
        <v>0</v>
      </c>
      <c r="M2716" t="s">
        <v>6581</v>
      </c>
      <c r="N2716" t="b">
        <v>0</v>
      </c>
      <c r="O2716" t="b">
        <v>0</v>
      </c>
      <c r="P2716" t="b">
        <v>0</v>
      </c>
      <c r="Q2716" t="b">
        <v>1</v>
      </c>
      <c r="R2716" t="s">
        <v>2337</v>
      </c>
      <c r="S2716">
        <v>70</v>
      </c>
      <c r="T2716" t="b">
        <v>0</v>
      </c>
      <c r="V2716" t="s">
        <v>886</v>
      </c>
      <c r="W2716">
        <v>4</v>
      </c>
      <c r="X2716" s="11">
        <v>77</v>
      </c>
      <c r="Y2716">
        <v>1</v>
      </c>
      <c r="Z2716" s="46" cm="1">
        <f t="array" ref="Z2716">IF(V2716="NA",$AD$2,(INDEX($BL$4:$BL$73,MATCH(V2716&amp;W2716,$BK$4:$BK$73&amp;$BJ$4:$BJ$73,0))))</f>
        <v>1.0498615788681297E-2</v>
      </c>
      <c r="AA2716" s="46">
        <f t="shared" si="50"/>
        <v>1.0104986157886813</v>
      </c>
      <c r="AB2716" s="46"/>
    </row>
    <row r="2717" spans="1:28" x14ac:dyDescent="0.25">
      <c r="A2717">
        <v>9637</v>
      </c>
      <c r="B2717" s="1">
        <v>45529.337300706</v>
      </c>
      <c r="C2717" s="1">
        <v>45529</v>
      </c>
      <c r="D2717" t="s">
        <v>9100</v>
      </c>
      <c r="E2717" t="s">
        <v>9101</v>
      </c>
      <c r="F2717" t="s">
        <v>664</v>
      </c>
      <c r="G2717">
        <v>77</v>
      </c>
      <c r="H2717" t="b">
        <v>0</v>
      </c>
      <c r="I2717" t="s">
        <v>9102</v>
      </c>
      <c r="J2717" t="s">
        <v>9159</v>
      </c>
      <c r="K2717" t="s">
        <v>7</v>
      </c>
      <c r="L2717" t="b">
        <v>0</v>
      </c>
      <c r="M2717" t="s">
        <v>13416</v>
      </c>
      <c r="N2717" t="b">
        <v>0</v>
      </c>
      <c r="O2717" t="b">
        <v>0</v>
      </c>
      <c r="P2717" t="b">
        <v>0</v>
      </c>
      <c r="Q2717" t="b">
        <v>1</v>
      </c>
      <c r="R2717" t="s">
        <v>13417</v>
      </c>
      <c r="S2717">
        <v>70</v>
      </c>
      <c r="T2717" t="b">
        <v>0</v>
      </c>
      <c r="V2717" t="s">
        <v>892</v>
      </c>
      <c r="W2717">
        <v>3</v>
      </c>
      <c r="X2717" s="11">
        <v>77</v>
      </c>
      <c r="Y2717">
        <v>1</v>
      </c>
      <c r="Z2717" s="46" cm="1">
        <f t="array" ref="Z2717">IF(V2717="NA",$AD$2,(INDEX($BL$4:$BL$73,MATCH(V2717&amp;W2717,$BK$4:$BK$73&amp;$BJ$4:$BJ$73,0))))</f>
        <v>1.8952516812716595E-2</v>
      </c>
      <c r="AA2717" s="46">
        <f t="shared" si="50"/>
        <v>1.0189525168127167</v>
      </c>
      <c r="AB2717" s="46"/>
    </row>
    <row r="2718" spans="1:28" x14ac:dyDescent="0.25">
      <c r="A2718">
        <v>9642</v>
      </c>
      <c r="B2718" s="1">
        <v>45529.334701354201</v>
      </c>
      <c r="C2718" s="1">
        <v>45529</v>
      </c>
      <c r="D2718" t="s">
        <v>9100</v>
      </c>
      <c r="E2718" t="s">
        <v>9101</v>
      </c>
      <c r="F2718" t="s">
        <v>790</v>
      </c>
      <c r="G2718">
        <v>71</v>
      </c>
      <c r="H2718" t="b">
        <v>0</v>
      </c>
      <c r="I2718" t="s">
        <v>9102</v>
      </c>
      <c r="J2718" t="s">
        <v>9159</v>
      </c>
      <c r="K2718" t="s">
        <v>7</v>
      </c>
      <c r="L2718" t="b">
        <v>0</v>
      </c>
      <c r="M2718" t="s">
        <v>13418</v>
      </c>
      <c r="N2718" t="b">
        <v>0</v>
      </c>
      <c r="O2718" t="b">
        <v>0</v>
      </c>
      <c r="P2718" t="b">
        <v>0</v>
      </c>
      <c r="Q2718" t="b">
        <v>1</v>
      </c>
      <c r="R2718" t="s">
        <v>13419</v>
      </c>
      <c r="S2718">
        <v>70</v>
      </c>
      <c r="T2718" t="b">
        <v>0</v>
      </c>
      <c r="V2718" t="s">
        <v>892</v>
      </c>
      <c r="W2718">
        <v>3</v>
      </c>
      <c r="X2718" s="11">
        <v>72</v>
      </c>
      <c r="Y2718">
        <v>1</v>
      </c>
      <c r="Z2718" s="46" cm="1">
        <f t="array" ref="Z2718">IF(V2718="NA",$AD$2,(INDEX($BL$4:$BL$73,MATCH(V2718&amp;W2718,$BK$4:$BK$73&amp;$BJ$4:$BJ$73,0))))</f>
        <v>1.8952516812716595E-2</v>
      </c>
      <c r="AA2718" s="46">
        <f t="shared" si="50"/>
        <v>1.0189525168127167</v>
      </c>
      <c r="AB2718" s="46"/>
    </row>
    <row r="2719" spans="1:28" x14ac:dyDescent="0.25">
      <c r="A2719">
        <v>9643</v>
      </c>
      <c r="B2719" s="1">
        <v>45529.334324536998</v>
      </c>
      <c r="C2719" s="1">
        <v>45529</v>
      </c>
      <c r="D2719" t="s">
        <v>9100</v>
      </c>
      <c r="E2719" t="s">
        <v>9101</v>
      </c>
      <c r="F2719" t="s">
        <v>664</v>
      </c>
      <c r="G2719">
        <v>71</v>
      </c>
      <c r="H2719" t="b">
        <v>0</v>
      </c>
      <c r="I2719" t="s">
        <v>9102</v>
      </c>
      <c r="J2719" t="s">
        <v>9159</v>
      </c>
      <c r="K2719" t="s">
        <v>7</v>
      </c>
      <c r="L2719" t="b">
        <v>0</v>
      </c>
      <c r="M2719" t="s">
        <v>13420</v>
      </c>
      <c r="N2719" t="b">
        <v>0</v>
      </c>
      <c r="O2719" t="b">
        <v>0</v>
      </c>
      <c r="P2719" t="b">
        <v>0</v>
      </c>
      <c r="Q2719" t="b">
        <v>1</v>
      </c>
      <c r="R2719" t="s">
        <v>13421</v>
      </c>
      <c r="S2719">
        <v>70</v>
      </c>
      <c r="T2719" t="b">
        <v>0</v>
      </c>
      <c r="V2719" t="s">
        <v>889</v>
      </c>
      <c r="W2719">
        <v>4</v>
      </c>
      <c r="X2719" s="11">
        <v>72</v>
      </c>
      <c r="Y2719">
        <v>1</v>
      </c>
      <c r="Z2719" s="46" cm="1">
        <f t="array" ref="Z2719">IF(V2719="NA",$AD$2,(INDEX($BL$4:$BL$73,MATCH(V2719&amp;W2719,$BK$4:$BK$73&amp;$BJ$4:$BJ$73,0))))</f>
        <v>1.0498615788681227E-2</v>
      </c>
      <c r="AA2719" s="46">
        <f t="shared" si="50"/>
        <v>1.0104986157886813</v>
      </c>
      <c r="AB2719" s="46"/>
    </row>
    <row r="2720" spans="1:28" x14ac:dyDescent="0.25">
      <c r="A2720">
        <v>9647</v>
      </c>
      <c r="B2720" s="1">
        <v>45529.333301909697</v>
      </c>
      <c r="C2720" s="1">
        <v>45529</v>
      </c>
      <c r="D2720" t="s">
        <v>9100</v>
      </c>
      <c r="E2720" t="s">
        <v>9101</v>
      </c>
      <c r="F2720" t="s">
        <v>664</v>
      </c>
      <c r="G2720">
        <v>75</v>
      </c>
      <c r="H2720" t="b">
        <v>0</v>
      </c>
      <c r="I2720" t="s">
        <v>9102</v>
      </c>
      <c r="J2720" t="s">
        <v>9159</v>
      </c>
      <c r="K2720" t="s">
        <v>7</v>
      </c>
      <c r="L2720" t="b">
        <v>0</v>
      </c>
      <c r="M2720" t="s">
        <v>13422</v>
      </c>
      <c r="N2720" t="b">
        <v>0</v>
      </c>
      <c r="O2720" t="b">
        <v>0</v>
      </c>
      <c r="P2720" t="b">
        <v>0</v>
      </c>
      <c r="Q2720" t="b">
        <v>1</v>
      </c>
      <c r="R2720" t="s">
        <v>13423</v>
      </c>
      <c r="S2720">
        <v>70</v>
      </c>
      <c r="T2720" t="b">
        <v>0</v>
      </c>
      <c r="V2720" t="s">
        <v>892</v>
      </c>
      <c r="W2720">
        <v>4</v>
      </c>
      <c r="X2720" s="11">
        <v>77</v>
      </c>
      <c r="Y2720">
        <v>1</v>
      </c>
      <c r="Z2720" s="46" cm="1">
        <f t="array" ref="Z2720">IF(V2720="NA",$AD$2,(INDEX($BL$4:$BL$73,MATCH(V2720&amp;W2720,$BK$4:$BK$73&amp;$BJ$4:$BJ$73,0))))</f>
        <v>1.0498615788681274E-2</v>
      </c>
      <c r="AA2720" s="46">
        <f t="shared" si="50"/>
        <v>1.0104986157886813</v>
      </c>
      <c r="AB2720" s="46"/>
    </row>
    <row r="2721" spans="1:28" x14ac:dyDescent="0.25">
      <c r="A2721">
        <v>9648</v>
      </c>
      <c r="B2721" s="1">
        <v>45529.333000023202</v>
      </c>
      <c r="C2721" s="1">
        <v>45529</v>
      </c>
      <c r="D2721" t="s">
        <v>9100</v>
      </c>
      <c r="E2721" t="s">
        <v>9101</v>
      </c>
      <c r="F2721" t="s">
        <v>664</v>
      </c>
      <c r="G2721">
        <v>74</v>
      </c>
      <c r="H2721" t="b">
        <v>0</v>
      </c>
      <c r="I2721" t="s">
        <v>9102</v>
      </c>
      <c r="J2721" t="s">
        <v>9159</v>
      </c>
      <c r="K2721" t="s">
        <v>7</v>
      </c>
      <c r="L2721" t="b">
        <v>0</v>
      </c>
      <c r="M2721" t="s">
        <v>13424</v>
      </c>
      <c r="N2721" t="b">
        <v>0</v>
      </c>
      <c r="O2721" t="b">
        <v>0</v>
      </c>
      <c r="P2721" t="b">
        <v>0</v>
      </c>
      <c r="Q2721" t="b">
        <v>1</v>
      </c>
      <c r="R2721" t="s">
        <v>13425</v>
      </c>
      <c r="S2721">
        <v>70</v>
      </c>
      <c r="T2721" t="b">
        <v>0</v>
      </c>
      <c r="V2721" t="s">
        <v>888</v>
      </c>
      <c r="W2721">
        <v>4</v>
      </c>
      <c r="X2721" s="11">
        <v>77</v>
      </c>
      <c r="Y2721">
        <v>1</v>
      </c>
      <c r="Z2721" s="46" cm="1">
        <f t="array" ref="Z2721">IF(V2721="NA",$AD$2,(INDEX($BL$4:$BL$73,MATCH(V2721&amp;W2721,$BK$4:$BK$73&amp;$BJ$4:$BJ$73,0))))</f>
        <v>1.0498615788681257E-2</v>
      </c>
      <c r="AA2721" s="46">
        <f t="shared" si="50"/>
        <v>1.0104986157886813</v>
      </c>
      <c r="AB2721" s="46"/>
    </row>
    <row r="2722" spans="1:28" x14ac:dyDescent="0.25">
      <c r="A2722">
        <v>9650</v>
      </c>
      <c r="B2722" s="1">
        <v>45529.332396192098</v>
      </c>
      <c r="C2722" s="1">
        <v>45529</v>
      </c>
      <c r="D2722" t="s">
        <v>9100</v>
      </c>
      <c r="E2722" t="s">
        <v>9101</v>
      </c>
      <c r="F2722" t="s">
        <v>664</v>
      </c>
      <c r="G2722">
        <v>81</v>
      </c>
      <c r="H2722" t="b">
        <v>0</v>
      </c>
      <c r="I2722" t="s">
        <v>9102</v>
      </c>
      <c r="J2722" t="s">
        <v>9159</v>
      </c>
      <c r="K2722" t="s">
        <v>7</v>
      </c>
      <c r="L2722" t="b">
        <v>0</v>
      </c>
      <c r="M2722" t="s">
        <v>13426</v>
      </c>
      <c r="N2722" t="b">
        <v>0</v>
      </c>
      <c r="O2722" t="b">
        <v>0</v>
      </c>
      <c r="P2722" t="b">
        <v>0</v>
      </c>
      <c r="Q2722" t="b">
        <v>1</v>
      </c>
      <c r="R2722" t="s">
        <v>13427</v>
      </c>
      <c r="S2722">
        <v>70</v>
      </c>
      <c r="T2722" t="b">
        <v>0</v>
      </c>
      <c r="V2722" t="s">
        <v>741</v>
      </c>
      <c r="W2722">
        <v>5</v>
      </c>
      <c r="X2722" s="11">
        <v>82</v>
      </c>
      <c r="Y2722">
        <v>1</v>
      </c>
      <c r="Z2722" s="46" cm="1">
        <f t="array" ref="Z2722">IF(V2722="NA",$AD$2,(INDEX($BL$4:$BL$73,MATCH(V2722&amp;W2722,$BK$4:$BK$73&amp;$BJ$4:$BJ$73,0))))</f>
        <v>2.9563914871896368E-3</v>
      </c>
      <c r="AA2722" s="46">
        <f t="shared" si="50"/>
        <v>1.0029563914871897</v>
      </c>
      <c r="AB2722" s="46"/>
    </row>
    <row r="2723" spans="1:28" x14ac:dyDescent="0.25">
      <c r="A2723">
        <v>9653</v>
      </c>
      <c r="B2723" s="1">
        <v>45529.331538946797</v>
      </c>
      <c r="C2723" s="1">
        <v>45529</v>
      </c>
      <c r="D2723" t="s">
        <v>9100</v>
      </c>
      <c r="E2723" t="s">
        <v>9101</v>
      </c>
      <c r="F2723" t="s">
        <v>664</v>
      </c>
      <c r="G2723">
        <v>85</v>
      </c>
      <c r="H2723" t="b">
        <v>0</v>
      </c>
      <c r="I2723" t="s">
        <v>9102</v>
      </c>
      <c r="J2723" t="s">
        <v>9159</v>
      </c>
      <c r="K2723" t="s">
        <v>7</v>
      </c>
      <c r="L2723" t="b">
        <v>0</v>
      </c>
      <c r="M2723" t="s">
        <v>13428</v>
      </c>
      <c r="N2723" t="b">
        <v>0</v>
      </c>
      <c r="O2723" t="b">
        <v>0</v>
      </c>
      <c r="P2723" t="b">
        <v>0</v>
      </c>
      <c r="Q2723" t="b">
        <v>1</v>
      </c>
      <c r="R2723" t="s">
        <v>13429</v>
      </c>
      <c r="S2723">
        <v>70</v>
      </c>
      <c r="T2723" t="b">
        <v>0</v>
      </c>
      <c r="V2723" t="s">
        <v>893</v>
      </c>
      <c r="W2723">
        <v>4</v>
      </c>
      <c r="X2723" s="11">
        <v>87</v>
      </c>
      <c r="Y2723">
        <v>1</v>
      </c>
      <c r="Z2723" s="46" cm="1">
        <f t="array" ref="Z2723">IF(V2723="NA",$AD$2,(INDEX($BL$4:$BL$73,MATCH(V2723&amp;W2723,$BK$4:$BK$73&amp;$BJ$4:$BJ$73,0))))</f>
        <v>1.0498615788681286E-2</v>
      </c>
      <c r="AA2723" s="46">
        <f t="shared" si="50"/>
        <v>1.0104986157886813</v>
      </c>
      <c r="AB2723" s="46"/>
    </row>
    <row r="2724" spans="1:28" x14ac:dyDescent="0.25">
      <c r="A2724">
        <v>9654</v>
      </c>
      <c r="B2724" s="1">
        <v>45529.3311616551</v>
      </c>
      <c r="C2724" s="1">
        <v>45529</v>
      </c>
      <c r="D2724" t="s">
        <v>9100</v>
      </c>
      <c r="E2724" t="s">
        <v>9101</v>
      </c>
      <c r="F2724" t="s">
        <v>664</v>
      </c>
      <c r="G2724">
        <v>82</v>
      </c>
      <c r="H2724" t="b">
        <v>0</v>
      </c>
      <c r="I2724" t="s">
        <v>9102</v>
      </c>
      <c r="J2724" t="s">
        <v>9159</v>
      </c>
      <c r="K2724" t="s">
        <v>7</v>
      </c>
      <c r="L2724" t="b">
        <v>0</v>
      </c>
      <c r="M2724" t="s">
        <v>13430</v>
      </c>
      <c r="N2724" t="b">
        <v>0</v>
      </c>
      <c r="O2724" t="b">
        <v>0</v>
      </c>
      <c r="P2724" t="b">
        <v>0</v>
      </c>
      <c r="Q2724" t="b">
        <v>1</v>
      </c>
      <c r="R2724" t="s">
        <v>13431</v>
      </c>
      <c r="S2724">
        <v>70</v>
      </c>
      <c r="T2724" t="b">
        <v>0</v>
      </c>
      <c r="V2724" t="s">
        <v>743</v>
      </c>
      <c r="W2724">
        <v>5</v>
      </c>
      <c r="X2724" s="11">
        <v>82</v>
      </c>
      <c r="Y2724">
        <v>1</v>
      </c>
      <c r="Z2724" s="46" cm="1">
        <f t="array" ref="Z2724">IF(V2724="NA",$AD$2,(INDEX($BL$4:$BL$73,MATCH(V2724&amp;W2724,$BK$4:$BK$73&amp;$BJ$4:$BJ$73,0))))</f>
        <v>2.9563914871898098E-3</v>
      </c>
      <c r="AA2724" s="46">
        <f t="shared" si="50"/>
        <v>1.0029563914871897</v>
      </c>
      <c r="AB2724" s="46"/>
    </row>
    <row r="2725" spans="1:28" x14ac:dyDescent="0.25">
      <c r="A2725">
        <v>9658</v>
      </c>
      <c r="B2725" s="1">
        <v>45529.328256828703</v>
      </c>
      <c r="C2725" s="1">
        <v>45529</v>
      </c>
      <c r="D2725" t="s">
        <v>9100</v>
      </c>
      <c r="E2725" t="s">
        <v>9101</v>
      </c>
      <c r="F2725" t="s">
        <v>790</v>
      </c>
      <c r="G2725">
        <v>73</v>
      </c>
      <c r="H2725" t="b">
        <v>0</v>
      </c>
      <c r="I2725" t="s">
        <v>9102</v>
      </c>
      <c r="J2725" t="s">
        <v>9159</v>
      </c>
      <c r="K2725" t="s">
        <v>7</v>
      </c>
      <c r="L2725" t="b">
        <v>0</v>
      </c>
      <c r="M2725" t="s">
        <v>13432</v>
      </c>
      <c r="N2725" t="b">
        <v>0</v>
      </c>
      <c r="O2725" t="b">
        <v>0</v>
      </c>
      <c r="P2725" t="b">
        <v>0</v>
      </c>
      <c r="Q2725" t="b">
        <v>1</v>
      </c>
      <c r="R2725" t="s">
        <v>13433</v>
      </c>
      <c r="S2725">
        <v>70</v>
      </c>
      <c r="T2725" t="b">
        <v>0</v>
      </c>
      <c r="V2725" t="s">
        <v>892</v>
      </c>
      <c r="W2725">
        <v>4</v>
      </c>
      <c r="X2725" s="11">
        <v>77</v>
      </c>
      <c r="Y2725">
        <v>1</v>
      </c>
      <c r="Z2725" s="46" cm="1">
        <f t="array" ref="Z2725">IF(V2725="NA",$AD$2,(INDEX($BL$4:$BL$73,MATCH(V2725&amp;W2725,$BK$4:$BK$73&amp;$BJ$4:$BJ$73,0))))</f>
        <v>1.0498615788681274E-2</v>
      </c>
      <c r="AA2725" s="46">
        <f t="shared" si="50"/>
        <v>1.0104986157886813</v>
      </c>
      <c r="AB2725" s="46"/>
    </row>
    <row r="2726" spans="1:28" x14ac:dyDescent="0.25">
      <c r="A2726">
        <v>9660</v>
      </c>
      <c r="B2726" s="1">
        <v>45529.327631979198</v>
      </c>
      <c r="C2726" s="1">
        <v>45529</v>
      </c>
      <c r="D2726" t="s">
        <v>9100</v>
      </c>
      <c r="E2726" t="s">
        <v>9101</v>
      </c>
      <c r="F2726" t="s">
        <v>664</v>
      </c>
      <c r="G2726">
        <v>83</v>
      </c>
      <c r="H2726" t="b">
        <v>0</v>
      </c>
      <c r="I2726" t="s">
        <v>9102</v>
      </c>
      <c r="J2726" t="s">
        <v>9159</v>
      </c>
      <c r="K2726" t="s">
        <v>7</v>
      </c>
      <c r="L2726" t="b">
        <v>0</v>
      </c>
      <c r="M2726" t="s">
        <v>13434</v>
      </c>
      <c r="N2726" t="b">
        <v>0</v>
      </c>
      <c r="O2726" t="b">
        <v>0</v>
      </c>
      <c r="P2726" t="b">
        <v>0</v>
      </c>
      <c r="Q2726" t="b">
        <v>1</v>
      </c>
      <c r="R2726" t="s">
        <v>13435</v>
      </c>
      <c r="S2726">
        <v>70</v>
      </c>
      <c r="T2726" t="b">
        <v>0</v>
      </c>
      <c r="V2726" t="s">
        <v>8</v>
      </c>
      <c r="W2726" t="s">
        <v>8</v>
      </c>
      <c r="X2726" s="11">
        <v>87</v>
      </c>
      <c r="Y2726">
        <v>1</v>
      </c>
      <c r="Z2726" s="46" cm="1">
        <f t="array" ref="Z2726">IF(V2726="NA",$AD$2,(INDEX($BL$4:$BL$73,MATCH(V2726&amp;W2726,$BK$4:$BK$73&amp;$BJ$4:$BJ$73,0))))</f>
        <v>-4.0430703315750931E-2</v>
      </c>
      <c r="AA2726" s="46">
        <f t="shared" si="50"/>
        <v>0.95956929668424906</v>
      </c>
      <c r="AB2726" s="46"/>
    </row>
    <row r="2727" spans="1:28" x14ac:dyDescent="0.25">
      <c r="A2727">
        <v>9663</v>
      </c>
      <c r="B2727" s="1">
        <v>45529.326831712999</v>
      </c>
      <c r="C2727" s="1">
        <v>45529</v>
      </c>
      <c r="D2727" t="s">
        <v>9100</v>
      </c>
      <c r="E2727" t="s">
        <v>9101</v>
      </c>
      <c r="F2727" t="s">
        <v>790</v>
      </c>
      <c r="G2727">
        <v>81</v>
      </c>
      <c r="H2727" t="b">
        <v>0</v>
      </c>
      <c r="I2727" t="s">
        <v>9102</v>
      </c>
      <c r="J2727" t="s">
        <v>9159</v>
      </c>
      <c r="K2727" t="s">
        <v>7</v>
      </c>
      <c r="L2727" t="b">
        <v>0</v>
      </c>
      <c r="M2727" t="s">
        <v>13436</v>
      </c>
      <c r="N2727" t="b">
        <v>0</v>
      </c>
      <c r="O2727" t="b">
        <v>0</v>
      </c>
      <c r="P2727" t="b">
        <v>0</v>
      </c>
      <c r="Q2727" t="b">
        <v>1</v>
      </c>
      <c r="R2727" t="s">
        <v>13437</v>
      </c>
      <c r="S2727">
        <v>70</v>
      </c>
      <c r="T2727" t="b">
        <v>0</v>
      </c>
      <c r="V2727" t="s">
        <v>886</v>
      </c>
      <c r="W2727">
        <v>4</v>
      </c>
      <c r="X2727" s="11">
        <v>82</v>
      </c>
      <c r="Y2727">
        <v>1</v>
      </c>
      <c r="Z2727" s="46" cm="1">
        <f t="array" ref="Z2727">IF(V2727="NA",$AD$2,(INDEX($BL$4:$BL$73,MATCH(V2727&amp;W2727,$BK$4:$BK$73&amp;$BJ$4:$BJ$73,0))))</f>
        <v>1.0498615788681297E-2</v>
      </c>
      <c r="AA2727" s="46">
        <f t="shared" si="50"/>
        <v>1.0104986157886813</v>
      </c>
      <c r="AB2727" s="46"/>
    </row>
    <row r="2728" spans="1:28" x14ac:dyDescent="0.25">
      <c r="A2728">
        <v>9664</v>
      </c>
      <c r="B2728" s="1">
        <v>45529.326422812497</v>
      </c>
      <c r="C2728" s="1">
        <v>45529</v>
      </c>
      <c r="D2728" t="s">
        <v>9100</v>
      </c>
      <c r="E2728" t="s">
        <v>9101</v>
      </c>
      <c r="F2728" t="s">
        <v>664</v>
      </c>
      <c r="G2728">
        <v>76</v>
      </c>
      <c r="H2728" t="b">
        <v>0</v>
      </c>
      <c r="I2728" t="s">
        <v>9102</v>
      </c>
      <c r="J2728" t="s">
        <v>9159</v>
      </c>
      <c r="K2728" t="s">
        <v>7</v>
      </c>
      <c r="L2728" t="b">
        <v>0</v>
      </c>
      <c r="M2728" t="s">
        <v>13438</v>
      </c>
      <c r="N2728" t="b">
        <v>0</v>
      </c>
      <c r="O2728" t="b">
        <v>0</v>
      </c>
      <c r="P2728" t="b">
        <v>0</v>
      </c>
      <c r="Q2728" t="b">
        <v>1</v>
      </c>
      <c r="R2728" t="s">
        <v>13439</v>
      </c>
      <c r="S2728">
        <v>70</v>
      </c>
      <c r="T2728" t="b">
        <v>0</v>
      </c>
      <c r="V2728" t="s">
        <v>889</v>
      </c>
      <c r="W2728">
        <v>4</v>
      </c>
      <c r="X2728" s="11">
        <v>77</v>
      </c>
      <c r="Y2728">
        <v>1</v>
      </c>
      <c r="Z2728" s="46" cm="1">
        <f t="array" ref="Z2728">IF(V2728="NA",$AD$2,(INDEX($BL$4:$BL$73,MATCH(V2728&amp;W2728,$BK$4:$BK$73&amp;$BJ$4:$BJ$73,0))))</f>
        <v>1.0498615788681227E-2</v>
      </c>
      <c r="AA2728" s="46">
        <f t="shared" si="50"/>
        <v>1.0104986157886813</v>
      </c>
      <c r="AB2728" s="46"/>
    </row>
    <row r="2729" spans="1:28" x14ac:dyDescent="0.25">
      <c r="A2729">
        <v>9665</v>
      </c>
      <c r="B2729" s="1">
        <v>45529.326097719902</v>
      </c>
      <c r="C2729" s="1">
        <v>45529</v>
      </c>
      <c r="D2729" t="s">
        <v>9100</v>
      </c>
      <c r="E2729" t="s">
        <v>9101</v>
      </c>
      <c r="F2729" t="s">
        <v>790</v>
      </c>
      <c r="G2729">
        <v>79</v>
      </c>
      <c r="H2729" t="b">
        <v>0</v>
      </c>
      <c r="I2729" t="s">
        <v>9102</v>
      </c>
      <c r="J2729" t="s">
        <v>9159</v>
      </c>
      <c r="K2729" t="s">
        <v>7</v>
      </c>
      <c r="L2729" t="b">
        <v>0</v>
      </c>
      <c r="M2729" t="s">
        <v>13440</v>
      </c>
      <c r="N2729" t="b">
        <v>0</v>
      </c>
      <c r="O2729" t="b">
        <v>0</v>
      </c>
      <c r="P2729" t="b">
        <v>0</v>
      </c>
      <c r="Q2729" t="b">
        <v>1</v>
      </c>
      <c r="R2729" t="s">
        <v>13441</v>
      </c>
      <c r="S2729">
        <v>70</v>
      </c>
      <c r="T2729" t="b">
        <v>0</v>
      </c>
      <c r="V2729" t="s">
        <v>8</v>
      </c>
      <c r="W2729" t="s">
        <v>8</v>
      </c>
      <c r="X2729" s="11">
        <v>82</v>
      </c>
      <c r="Y2729">
        <v>1</v>
      </c>
      <c r="Z2729" s="46" cm="1">
        <f t="array" ref="Z2729">IF(V2729="NA",$AD$2,(INDEX($BL$4:$BL$73,MATCH(V2729&amp;W2729,$BK$4:$BK$73&amp;$BJ$4:$BJ$73,0))))</f>
        <v>-4.0430703315750931E-2</v>
      </c>
      <c r="AA2729" s="46">
        <f t="shared" si="50"/>
        <v>0.95956929668424906</v>
      </c>
      <c r="AB2729" s="46"/>
    </row>
    <row r="2730" spans="1:28" x14ac:dyDescent="0.25">
      <c r="A2730">
        <v>9667</v>
      </c>
      <c r="B2730" s="1">
        <v>45529.325503020802</v>
      </c>
      <c r="C2730" s="1">
        <v>45529</v>
      </c>
      <c r="D2730" t="s">
        <v>9100</v>
      </c>
      <c r="E2730" t="s">
        <v>9101</v>
      </c>
      <c r="F2730" t="s">
        <v>790</v>
      </c>
      <c r="G2730">
        <v>84</v>
      </c>
      <c r="H2730" t="b">
        <v>0</v>
      </c>
      <c r="I2730" t="s">
        <v>9102</v>
      </c>
      <c r="J2730" t="s">
        <v>9159</v>
      </c>
      <c r="K2730" t="s">
        <v>7</v>
      </c>
      <c r="L2730" t="b">
        <v>0</v>
      </c>
      <c r="M2730" t="s">
        <v>13442</v>
      </c>
      <c r="N2730" t="b">
        <v>0</v>
      </c>
      <c r="O2730" t="b">
        <v>0</v>
      </c>
      <c r="P2730" t="b">
        <v>0</v>
      </c>
      <c r="Q2730" t="b">
        <v>1</v>
      </c>
      <c r="R2730" t="s">
        <v>13443</v>
      </c>
      <c r="S2730">
        <v>70</v>
      </c>
      <c r="T2730" t="b">
        <v>0</v>
      </c>
      <c r="V2730" t="s">
        <v>8</v>
      </c>
      <c r="W2730" t="s">
        <v>8</v>
      </c>
      <c r="X2730" s="11">
        <v>87</v>
      </c>
      <c r="Y2730">
        <v>1</v>
      </c>
      <c r="Z2730" s="46" cm="1">
        <f t="array" ref="Z2730">IF(V2730="NA",$AD$2,(INDEX($BL$4:$BL$73,MATCH(V2730&amp;W2730,$BK$4:$BK$73&amp;$BJ$4:$BJ$73,0))))</f>
        <v>-4.0430703315750931E-2</v>
      </c>
      <c r="AA2730" s="46">
        <f t="shared" si="50"/>
        <v>0.95956929668424906</v>
      </c>
      <c r="AB2730" s="46"/>
    </row>
    <row r="2731" spans="1:28" x14ac:dyDescent="0.25">
      <c r="A2731">
        <v>9668</v>
      </c>
      <c r="B2731" s="1">
        <v>45529.325192580996</v>
      </c>
      <c r="C2731" s="1">
        <v>45529</v>
      </c>
      <c r="D2731" t="s">
        <v>9100</v>
      </c>
      <c r="E2731" t="s">
        <v>9101</v>
      </c>
      <c r="F2731" t="s">
        <v>790</v>
      </c>
      <c r="G2731">
        <v>88</v>
      </c>
      <c r="H2731" t="b">
        <v>0</v>
      </c>
      <c r="I2731" t="s">
        <v>9102</v>
      </c>
      <c r="J2731" t="s">
        <v>9159</v>
      </c>
      <c r="K2731" t="s">
        <v>7</v>
      </c>
      <c r="L2731" t="b">
        <v>0</v>
      </c>
      <c r="M2731" t="s">
        <v>13444</v>
      </c>
      <c r="N2731" t="b">
        <v>1</v>
      </c>
      <c r="O2731" t="b">
        <v>0</v>
      </c>
      <c r="P2731" t="b">
        <v>0</v>
      </c>
      <c r="Q2731" t="b">
        <v>1</v>
      </c>
      <c r="R2731" t="s">
        <v>1100</v>
      </c>
      <c r="S2731">
        <v>70</v>
      </c>
      <c r="T2731" t="b">
        <v>0</v>
      </c>
      <c r="V2731" t="s">
        <v>658</v>
      </c>
      <c r="W2731">
        <v>4</v>
      </c>
      <c r="X2731" s="11">
        <v>92</v>
      </c>
      <c r="Y2731">
        <v>1</v>
      </c>
      <c r="Z2731" s="46" cm="1">
        <f t="array" ref="Z2731">IF(V2731="NA",$AD$2,(INDEX($BL$4:$BL$73,MATCH(V2731&amp;W2731,$BK$4:$BK$73&amp;$BJ$4:$BJ$73,0))))</f>
        <v>1.1678733304575896E-2</v>
      </c>
      <c r="AA2731" s="46">
        <f t="shared" si="50"/>
        <v>1.0116787333045758</v>
      </c>
      <c r="AB2731" s="46"/>
    </row>
    <row r="2732" spans="1:28" x14ac:dyDescent="0.25">
      <c r="A2732">
        <v>9669</v>
      </c>
      <c r="B2732" s="1">
        <v>45529.323509826398</v>
      </c>
      <c r="C2732" s="1">
        <v>45529</v>
      </c>
      <c r="D2732" t="s">
        <v>9100</v>
      </c>
      <c r="E2732" t="s">
        <v>9101</v>
      </c>
      <c r="F2732" t="s">
        <v>664</v>
      </c>
      <c r="G2732">
        <v>76</v>
      </c>
      <c r="H2732" t="b">
        <v>0</v>
      </c>
      <c r="I2732" t="s">
        <v>9102</v>
      </c>
      <c r="J2732" t="s">
        <v>9159</v>
      </c>
      <c r="K2732" t="s">
        <v>7</v>
      </c>
      <c r="L2732" t="b">
        <v>0</v>
      </c>
      <c r="M2732" t="s">
        <v>13445</v>
      </c>
      <c r="N2732" t="b">
        <v>0</v>
      </c>
      <c r="O2732" t="b">
        <v>0</v>
      </c>
      <c r="P2732" t="b">
        <v>0</v>
      </c>
      <c r="Q2732" t="b">
        <v>1</v>
      </c>
      <c r="R2732" t="s">
        <v>1099</v>
      </c>
      <c r="S2732">
        <v>70</v>
      </c>
      <c r="T2732" t="b">
        <v>0</v>
      </c>
      <c r="V2732" t="s">
        <v>8</v>
      </c>
      <c r="W2732" t="s">
        <v>8</v>
      </c>
      <c r="X2732" s="11">
        <v>77</v>
      </c>
      <c r="Y2732">
        <v>1</v>
      </c>
      <c r="Z2732" s="46" cm="1">
        <f t="array" ref="Z2732">IF(V2732="NA",$AD$2,(INDEX($BL$4:$BL$73,MATCH(V2732&amp;W2732,$BK$4:$BK$73&amp;$BJ$4:$BJ$73,0))))</f>
        <v>-4.0430703315750931E-2</v>
      </c>
      <c r="AA2732" s="46">
        <f t="shared" si="50"/>
        <v>0.95956929668424906</v>
      </c>
      <c r="AB2732" s="46"/>
    </row>
    <row r="2733" spans="1:28" x14ac:dyDescent="0.25">
      <c r="A2733">
        <v>9674</v>
      </c>
      <c r="B2733" s="1">
        <v>45529.322273368103</v>
      </c>
      <c r="C2733" s="1">
        <v>45529</v>
      </c>
      <c r="D2733" t="s">
        <v>9100</v>
      </c>
      <c r="E2733" t="s">
        <v>9101</v>
      </c>
      <c r="F2733" t="s">
        <v>790</v>
      </c>
      <c r="G2733">
        <v>77</v>
      </c>
      <c r="H2733" t="b">
        <v>0</v>
      </c>
      <c r="I2733" t="s">
        <v>9102</v>
      </c>
      <c r="J2733" t="s">
        <v>9159</v>
      </c>
      <c r="K2733" t="s">
        <v>7</v>
      </c>
      <c r="L2733" t="b">
        <v>0</v>
      </c>
      <c r="M2733" t="s">
        <v>13446</v>
      </c>
      <c r="N2733" t="b">
        <v>0</v>
      </c>
      <c r="O2733" t="b">
        <v>0</v>
      </c>
      <c r="P2733" t="b">
        <v>0</v>
      </c>
      <c r="Q2733" t="b">
        <v>1</v>
      </c>
      <c r="R2733" t="s">
        <v>13447</v>
      </c>
      <c r="S2733">
        <v>70</v>
      </c>
      <c r="T2733" t="b">
        <v>0</v>
      </c>
      <c r="V2733" t="s">
        <v>892</v>
      </c>
      <c r="W2733">
        <v>4</v>
      </c>
      <c r="X2733" s="11">
        <v>77</v>
      </c>
      <c r="Y2733">
        <v>1</v>
      </c>
      <c r="Z2733" s="46" cm="1">
        <f t="array" ref="Z2733">IF(V2733="NA",$AD$2,(INDEX($BL$4:$BL$73,MATCH(V2733&amp;W2733,$BK$4:$BK$73&amp;$BJ$4:$BJ$73,0))))</f>
        <v>1.0498615788681274E-2</v>
      </c>
      <c r="AA2733" s="46">
        <f t="shared" si="50"/>
        <v>1.0104986157886813</v>
      </c>
      <c r="AB2733" s="46"/>
    </row>
    <row r="2734" spans="1:28" x14ac:dyDescent="0.25">
      <c r="A2734">
        <v>9676</v>
      </c>
      <c r="B2734" s="1">
        <v>45529.321444548601</v>
      </c>
      <c r="C2734" s="1">
        <v>45529</v>
      </c>
      <c r="D2734" t="s">
        <v>9100</v>
      </c>
      <c r="E2734" t="s">
        <v>9101</v>
      </c>
      <c r="F2734" t="s">
        <v>664</v>
      </c>
      <c r="G2734">
        <v>79</v>
      </c>
      <c r="H2734" t="b">
        <v>0</v>
      </c>
      <c r="I2734" t="s">
        <v>9102</v>
      </c>
      <c r="J2734" t="s">
        <v>9159</v>
      </c>
      <c r="K2734" t="s">
        <v>7</v>
      </c>
      <c r="L2734" t="b">
        <v>0</v>
      </c>
      <c r="M2734" t="s">
        <v>6578</v>
      </c>
      <c r="N2734" t="b">
        <v>0</v>
      </c>
      <c r="O2734" t="b">
        <v>0</v>
      </c>
      <c r="P2734" t="b">
        <v>0</v>
      </c>
      <c r="Q2734" t="b">
        <v>1</v>
      </c>
      <c r="R2734" t="s">
        <v>2330</v>
      </c>
      <c r="S2734">
        <v>70</v>
      </c>
      <c r="T2734" t="b">
        <v>0</v>
      </c>
      <c r="V2734" t="s">
        <v>886</v>
      </c>
      <c r="W2734">
        <v>4</v>
      </c>
      <c r="X2734" s="11">
        <v>82</v>
      </c>
      <c r="Y2734">
        <v>1</v>
      </c>
      <c r="Z2734" s="46" cm="1">
        <f t="array" ref="Z2734">IF(V2734="NA",$AD$2,(INDEX($BL$4:$BL$73,MATCH(V2734&amp;W2734,$BK$4:$BK$73&amp;$BJ$4:$BJ$73,0))))</f>
        <v>1.0498615788681297E-2</v>
      </c>
      <c r="AA2734" s="46">
        <f t="shared" si="50"/>
        <v>1.0104986157886813</v>
      </c>
      <c r="AB2734" s="46"/>
    </row>
    <row r="2735" spans="1:28" x14ac:dyDescent="0.25">
      <c r="A2735">
        <v>9677</v>
      </c>
      <c r="B2735" s="1">
        <v>45529.321167905102</v>
      </c>
      <c r="C2735" s="1">
        <v>45529</v>
      </c>
      <c r="D2735" t="s">
        <v>9100</v>
      </c>
      <c r="E2735" t="s">
        <v>9101</v>
      </c>
      <c r="F2735" t="s">
        <v>664</v>
      </c>
      <c r="G2735">
        <v>85</v>
      </c>
      <c r="H2735" t="b">
        <v>0</v>
      </c>
      <c r="I2735" t="s">
        <v>9102</v>
      </c>
      <c r="J2735" t="s">
        <v>9159</v>
      </c>
      <c r="K2735" t="s">
        <v>7</v>
      </c>
      <c r="L2735" t="b">
        <v>0</v>
      </c>
      <c r="M2735" t="s">
        <v>13448</v>
      </c>
      <c r="N2735" t="b">
        <v>0</v>
      </c>
      <c r="O2735" t="b">
        <v>0</v>
      </c>
      <c r="P2735" t="b">
        <v>0</v>
      </c>
      <c r="Q2735" t="b">
        <v>1</v>
      </c>
      <c r="R2735" t="s">
        <v>13449</v>
      </c>
      <c r="S2735">
        <v>70</v>
      </c>
      <c r="T2735" t="b">
        <v>0</v>
      </c>
      <c r="V2735" t="s">
        <v>8</v>
      </c>
      <c r="W2735" t="s">
        <v>8</v>
      </c>
      <c r="X2735" s="11">
        <v>87</v>
      </c>
      <c r="Y2735">
        <v>1</v>
      </c>
      <c r="Z2735" s="46" cm="1">
        <f t="array" ref="Z2735">IF(V2735="NA",$AD$2,(INDEX($BL$4:$BL$73,MATCH(V2735&amp;W2735,$BK$4:$BK$73&amp;$BJ$4:$BJ$73,0))))</f>
        <v>-4.0430703315750931E-2</v>
      </c>
      <c r="AA2735" s="46">
        <f t="shared" si="50"/>
        <v>0.95956929668424906</v>
      </c>
      <c r="AB2735" s="46"/>
    </row>
    <row r="2736" spans="1:28" x14ac:dyDescent="0.25">
      <c r="A2736">
        <v>9679</v>
      </c>
      <c r="B2736" s="1">
        <v>45529.320518460598</v>
      </c>
      <c r="C2736" s="1">
        <v>45529</v>
      </c>
      <c r="D2736" t="s">
        <v>9100</v>
      </c>
      <c r="E2736" t="s">
        <v>9101</v>
      </c>
      <c r="F2736" t="s">
        <v>664</v>
      </c>
      <c r="G2736">
        <v>87</v>
      </c>
      <c r="H2736" t="b">
        <v>0</v>
      </c>
      <c r="I2736" t="s">
        <v>9102</v>
      </c>
      <c r="J2736" t="s">
        <v>9159</v>
      </c>
      <c r="K2736" t="s">
        <v>7</v>
      </c>
      <c r="L2736" t="b">
        <v>0</v>
      </c>
      <c r="M2736" t="s">
        <v>13450</v>
      </c>
      <c r="N2736" t="b">
        <v>0</v>
      </c>
      <c r="O2736" t="b">
        <v>0</v>
      </c>
      <c r="P2736" t="b">
        <v>0</v>
      </c>
      <c r="Q2736" t="b">
        <v>1</v>
      </c>
      <c r="R2736" t="s">
        <v>13451</v>
      </c>
      <c r="S2736">
        <v>70</v>
      </c>
      <c r="T2736" t="b">
        <v>0</v>
      </c>
      <c r="V2736" t="s">
        <v>8</v>
      </c>
      <c r="W2736" t="s">
        <v>8</v>
      </c>
      <c r="X2736" s="11">
        <v>87</v>
      </c>
      <c r="Y2736">
        <v>1</v>
      </c>
      <c r="Z2736" s="46" cm="1">
        <f t="array" ref="Z2736">IF(V2736="NA",$AD$2,(INDEX($BL$4:$BL$73,MATCH(V2736&amp;W2736,$BK$4:$BK$73&amp;$BJ$4:$BJ$73,0))))</f>
        <v>-4.0430703315750931E-2</v>
      </c>
      <c r="AA2736" s="46">
        <f t="shared" si="50"/>
        <v>0.95956929668424906</v>
      </c>
      <c r="AB2736" s="46"/>
    </row>
    <row r="2737" spans="1:28" x14ac:dyDescent="0.25">
      <c r="A2737">
        <v>9680</v>
      </c>
      <c r="B2737" s="1">
        <v>45529.320173761596</v>
      </c>
      <c r="C2737" s="1">
        <v>45529</v>
      </c>
      <c r="D2737" t="s">
        <v>9100</v>
      </c>
      <c r="E2737" t="s">
        <v>9101</v>
      </c>
      <c r="F2737" t="s">
        <v>790</v>
      </c>
      <c r="G2737">
        <v>86</v>
      </c>
      <c r="H2737" t="b">
        <v>0</v>
      </c>
      <c r="I2737" t="s">
        <v>9102</v>
      </c>
      <c r="J2737" t="s">
        <v>9159</v>
      </c>
      <c r="K2737" t="s">
        <v>7</v>
      </c>
      <c r="L2737" t="b">
        <v>0</v>
      </c>
      <c r="M2737" t="s">
        <v>13452</v>
      </c>
      <c r="N2737" t="b">
        <v>0</v>
      </c>
      <c r="O2737" t="b">
        <v>0</v>
      </c>
      <c r="P2737" t="b">
        <v>0</v>
      </c>
      <c r="Q2737" t="b">
        <v>1</v>
      </c>
      <c r="R2737" t="s">
        <v>1098</v>
      </c>
      <c r="S2737">
        <v>70</v>
      </c>
      <c r="T2737" t="b">
        <v>0</v>
      </c>
      <c r="V2737" t="s">
        <v>8</v>
      </c>
      <c r="W2737" t="s">
        <v>8</v>
      </c>
      <c r="X2737" s="11">
        <v>87</v>
      </c>
      <c r="Y2737">
        <v>1</v>
      </c>
      <c r="Z2737" s="46" cm="1">
        <f t="array" ref="Z2737">IF(V2737="NA",$AD$2,(INDEX($BL$4:$BL$73,MATCH(V2737&amp;W2737,$BK$4:$BK$73&amp;$BJ$4:$BJ$73,0))))</f>
        <v>-4.0430703315750931E-2</v>
      </c>
      <c r="AA2737" s="46">
        <f t="shared" si="50"/>
        <v>0.95956929668424906</v>
      </c>
      <c r="AB2737" s="46"/>
    </row>
    <row r="2738" spans="1:28" x14ac:dyDescent="0.25">
      <c r="A2738">
        <v>9681</v>
      </c>
      <c r="B2738" s="1">
        <v>45529.319767118097</v>
      </c>
      <c r="C2738" s="1">
        <v>45529</v>
      </c>
      <c r="D2738" t="s">
        <v>9100</v>
      </c>
      <c r="E2738" t="s">
        <v>9101</v>
      </c>
      <c r="F2738" t="s">
        <v>664</v>
      </c>
      <c r="G2738">
        <v>80</v>
      </c>
      <c r="H2738" t="b">
        <v>0</v>
      </c>
      <c r="I2738" t="s">
        <v>9102</v>
      </c>
      <c r="J2738" t="s">
        <v>9159</v>
      </c>
      <c r="K2738" t="s">
        <v>7</v>
      </c>
      <c r="L2738" t="b">
        <v>0</v>
      </c>
      <c r="M2738" t="s">
        <v>13453</v>
      </c>
      <c r="N2738" t="b">
        <v>0</v>
      </c>
      <c r="O2738" t="b">
        <v>0</v>
      </c>
      <c r="P2738" t="b">
        <v>0</v>
      </c>
      <c r="Q2738" t="b">
        <v>1</v>
      </c>
      <c r="R2738" t="s">
        <v>13454</v>
      </c>
      <c r="S2738">
        <v>70</v>
      </c>
      <c r="T2738" t="b">
        <v>0</v>
      </c>
      <c r="V2738" t="s">
        <v>8</v>
      </c>
      <c r="W2738" t="s">
        <v>8</v>
      </c>
      <c r="X2738" s="11">
        <v>82</v>
      </c>
      <c r="Y2738">
        <v>1</v>
      </c>
      <c r="Z2738" s="46" cm="1">
        <f t="array" ref="Z2738">IF(V2738="NA",$AD$2,(INDEX($BL$4:$BL$73,MATCH(V2738&amp;W2738,$BK$4:$BK$73&amp;$BJ$4:$BJ$73,0))))</f>
        <v>-4.0430703315750931E-2</v>
      </c>
      <c r="AA2738" s="46">
        <f t="shared" si="50"/>
        <v>0.95956929668424906</v>
      </c>
      <c r="AB2738" s="46"/>
    </row>
    <row r="2739" spans="1:28" x14ac:dyDescent="0.25">
      <c r="A2739">
        <v>9682</v>
      </c>
      <c r="B2739" s="1">
        <v>45529.318248020798</v>
      </c>
      <c r="C2739" s="1">
        <v>45529</v>
      </c>
      <c r="D2739" t="s">
        <v>9100</v>
      </c>
      <c r="E2739" t="s">
        <v>9101</v>
      </c>
      <c r="F2739" t="s">
        <v>664</v>
      </c>
      <c r="G2739">
        <v>80</v>
      </c>
      <c r="H2739" t="b">
        <v>0</v>
      </c>
      <c r="I2739" t="s">
        <v>9102</v>
      </c>
      <c r="J2739" t="s">
        <v>9159</v>
      </c>
      <c r="K2739" t="s">
        <v>7</v>
      </c>
      <c r="L2739" t="b">
        <v>0</v>
      </c>
      <c r="M2739" t="s">
        <v>13455</v>
      </c>
      <c r="N2739" t="b">
        <v>0</v>
      </c>
      <c r="O2739" t="b">
        <v>0</v>
      </c>
      <c r="P2739" t="b">
        <v>0</v>
      </c>
      <c r="Q2739" t="b">
        <v>1</v>
      </c>
      <c r="R2739" t="s">
        <v>13456</v>
      </c>
      <c r="S2739">
        <v>70</v>
      </c>
      <c r="T2739" t="b">
        <v>0</v>
      </c>
      <c r="V2739" t="s">
        <v>886</v>
      </c>
      <c r="W2739">
        <v>5</v>
      </c>
      <c r="X2739" s="11">
        <v>82</v>
      </c>
      <c r="Y2739">
        <v>1</v>
      </c>
      <c r="Z2739" s="46" cm="1">
        <f t="array" ref="Z2739">IF(V2739="NA",$AD$2,(INDEX($BL$4:$BL$73,MATCH(V2739&amp;W2739,$BK$4:$BK$73&amp;$BJ$4:$BJ$73,0))))</f>
        <v>4.1970782120221983E-2</v>
      </c>
      <c r="AA2739" s="46">
        <f t="shared" si="50"/>
        <v>1.041970782120222</v>
      </c>
      <c r="AB2739" s="46"/>
    </row>
    <row r="2740" spans="1:28" x14ac:dyDescent="0.25">
      <c r="A2740">
        <v>9689</v>
      </c>
      <c r="B2740" s="1">
        <v>45529.315854282402</v>
      </c>
      <c r="C2740" s="1">
        <v>45529</v>
      </c>
      <c r="D2740" t="s">
        <v>9100</v>
      </c>
      <c r="E2740" t="s">
        <v>9101</v>
      </c>
      <c r="F2740" t="s">
        <v>790</v>
      </c>
      <c r="G2740">
        <v>74</v>
      </c>
      <c r="H2740" t="b">
        <v>0</v>
      </c>
      <c r="I2740" t="s">
        <v>9102</v>
      </c>
      <c r="J2740" t="s">
        <v>9159</v>
      </c>
      <c r="K2740" t="s">
        <v>7</v>
      </c>
      <c r="L2740" t="b">
        <v>0</v>
      </c>
      <c r="M2740" t="s">
        <v>13457</v>
      </c>
      <c r="N2740" t="b">
        <v>0</v>
      </c>
      <c r="O2740" t="b">
        <v>0</v>
      </c>
      <c r="P2740" t="b">
        <v>0</v>
      </c>
      <c r="Q2740" t="b">
        <v>1</v>
      </c>
      <c r="R2740" t="s">
        <v>13458</v>
      </c>
      <c r="S2740">
        <v>70</v>
      </c>
      <c r="T2740" t="b">
        <v>0</v>
      </c>
      <c r="V2740" t="s">
        <v>892</v>
      </c>
      <c r="W2740">
        <v>4</v>
      </c>
      <c r="X2740" s="11">
        <v>77</v>
      </c>
      <c r="Y2740">
        <v>1</v>
      </c>
      <c r="Z2740" s="46" cm="1">
        <f t="array" ref="Z2740">IF(V2740="NA",$AD$2,(INDEX($BL$4:$BL$73,MATCH(V2740&amp;W2740,$BK$4:$BK$73&amp;$BJ$4:$BJ$73,0))))</f>
        <v>1.0498615788681274E-2</v>
      </c>
      <c r="AA2740" s="46">
        <f t="shared" si="50"/>
        <v>1.0104986157886813</v>
      </c>
      <c r="AB2740" s="46"/>
    </row>
    <row r="2741" spans="1:28" x14ac:dyDescent="0.25">
      <c r="A2741">
        <v>9695</v>
      </c>
      <c r="B2741" s="1">
        <v>45529.314201226902</v>
      </c>
      <c r="C2741" s="1">
        <v>45529</v>
      </c>
      <c r="D2741" t="s">
        <v>9100</v>
      </c>
      <c r="E2741" t="s">
        <v>9101</v>
      </c>
      <c r="F2741" t="s">
        <v>790</v>
      </c>
      <c r="G2741">
        <v>85</v>
      </c>
      <c r="H2741" t="b">
        <v>0</v>
      </c>
      <c r="I2741" t="s">
        <v>9102</v>
      </c>
      <c r="J2741" t="s">
        <v>9159</v>
      </c>
      <c r="K2741" t="s">
        <v>7</v>
      </c>
      <c r="L2741" t="b">
        <v>0</v>
      </c>
      <c r="M2741" t="s">
        <v>13459</v>
      </c>
      <c r="N2741" t="b">
        <v>0</v>
      </c>
      <c r="O2741" t="b">
        <v>0</v>
      </c>
      <c r="P2741" t="b">
        <v>0</v>
      </c>
      <c r="Q2741" t="b">
        <v>1</v>
      </c>
      <c r="R2741" t="s">
        <v>1096</v>
      </c>
      <c r="S2741">
        <v>70</v>
      </c>
      <c r="T2741" t="b">
        <v>0</v>
      </c>
      <c r="V2741" t="s">
        <v>888</v>
      </c>
      <c r="W2741">
        <v>4</v>
      </c>
      <c r="X2741" s="11">
        <v>87</v>
      </c>
      <c r="Y2741">
        <v>1</v>
      </c>
      <c r="Z2741" s="46" cm="1">
        <f t="array" ref="Z2741">IF(V2741="NA",$AD$2,(INDEX($BL$4:$BL$73,MATCH(V2741&amp;W2741,$BK$4:$BK$73&amp;$BJ$4:$BJ$73,0))))</f>
        <v>1.0498615788681257E-2</v>
      </c>
      <c r="AA2741" s="46">
        <f t="shared" si="50"/>
        <v>1.0104986157886813</v>
      </c>
      <c r="AB2741" s="46"/>
    </row>
    <row r="2742" spans="1:28" x14ac:dyDescent="0.25">
      <c r="A2742">
        <v>9701</v>
      </c>
      <c r="B2742" s="1">
        <v>45528.587884270797</v>
      </c>
      <c r="C2742" s="1">
        <v>45528</v>
      </c>
      <c r="D2742" t="s">
        <v>9100</v>
      </c>
      <c r="E2742" t="s">
        <v>9101</v>
      </c>
      <c r="F2742" t="s">
        <v>790</v>
      </c>
      <c r="G2742">
        <v>74</v>
      </c>
      <c r="H2742" t="b">
        <v>0</v>
      </c>
      <c r="I2742" t="s">
        <v>9102</v>
      </c>
      <c r="J2742" t="s">
        <v>9159</v>
      </c>
      <c r="K2742" t="s">
        <v>7</v>
      </c>
      <c r="L2742" t="b">
        <v>0</v>
      </c>
      <c r="M2742" t="s">
        <v>13460</v>
      </c>
      <c r="N2742" t="b">
        <v>0</v>
      </c>
      <c r="O2742" t="b">
        <v>0</v>
      </c>
      <c r="P2742" t="b">
        <v>0</v>
      </c>
      <c r="Q2742" t="b">
        <v>1</v>
      </c>
      <c r="R2742" t="s">
        <v>13461</v>
      </c>
      <c r="S2742">
        <v>70</v>
      </c>
      <c r="T2742" t="b">
        <v>0</v>
      </c>
      <c r="V2742" t="s">
        <v>8</v>
      </c>
      <c r="W2742" t="s">
        <v>8</v>
      </c>
      <c r="X2742" s="11">
        <v>77</v>
      </c>
      <c r="Y2742">
        <v>1</v>
      </c>
      <c r="Z2742" s="46" cm="1">
        <f t="array" ref="Z2742">IF(V2742="NA",$AD$2,(INDEX($BL$4:$BL$73,MATCH(V2742&amp;W2742,$BK$4:$BK$73&amp;$BJ$4:$BJ$73,0))))</f>
        <v>-4.0430703315750931E-2</v>
      </c>
      <c r="AA2742" s="46">
        <f t="shared" si="50"/>
        <v>0.95956929668424906</v>
      </c>
      <c r="AB2742" s="46"/>
    </row>
    <row r="2743" spans="1:28" x14ac:dyDescent="0.25">
      <c r="A2743">
        <v>9702</v>
      </c>
      <c r="B2743" s="1">
        <v>45528.587578854203</v>
      </c>
      <c r="C2743" s="1">
        <v>45528</v>
      </c>
      <c r="D2743" t="s">
        <v>9100</v>
      </c>
      <c r="E2743" t="s">
        <v>9101</v>
      </c>
      <c r="F2743" t="s">
        <v>790</v>
      </c>
      <c r="G2743">
        <v>79</v>
      </c>
      <c r="H2743" t="b">
        <v>0</v>
      </c>
      <c r="I2743" t="s">
        <v>9102</v>
      </c>
      <c r="J2743" t="s">
        <v>9159</v>
      </c>
      <c r="K2743" t="s">
        <v>7</v>
      </c>
      <c r="L2743" t="b">
        <v>0</v>
      </c>
      <c r="M2743" t="s">
        <v>13462</v>
      </c>
      <c r="N2743" t="b">
        <v>0</v>
      </c>
      <c r="O2743" t="b">
        <v>0</v>
      </c>
      <c r="P2743" t="b">
        <v>0</v>
      </c>
      <c r="Q2743" t="b">
        <v>1</v>
      </c>
      <c r="R2743" t="s">
        <v>13463</v>
      </c>
      <c r="S2743">
        <v>70</v>
      </c>
      <c r="T2743" t="b">
        <v>0</v>
      </c>
      <c r="V2743" t="s">
        <v>8</v>
      </c>
      <c r="W2743" t="s">
        <v>8</v>
      </c>
      <c r="X2743" s="11">
        <v>82</v>
      </c>
      <c r="Y2743">
        <v>1</v>
      </c>
      <c r="Z2743" s="46" cm="1">
        <f t="array" ref="Z2743">IF(V2743="NA",$AD$2,(INDEX($BL$4:$BL$73,MATCH(V2743&amp;W2743,$BK$4:$BK$73&amp;$BJ$4:$BJ$73,0))))</f>
        <v>-4.0430703315750931E-2</v>
      </c>
      <c r="AA2743" s="46">
        <f t="shared" si="50"/>
        <v>0.95956929668424906</v>
      </c>
      <c r="AB2743" s="46"/>
    </row>
    <row r="2744" spans="1:28" x14ac:dyDescent="0.25">
      <c r="A2744">
        <v>9706</v>
      </c>
      <c r="B2744" s="1">
        <v>45528.586399004598</v>
      </c>
      <c r="C2744" s="1">
        <v>45528</v>
      </c>
      <c r="D2744" t="s">
        <v>9100</v>
      </c>
      <c r="E2744" t="s">
        <v>9101</v>
      </c>
      <c r="F2744" t="s">
        <v>664</v>
      </c>
      <c r="G2744">
        <v>79</v>
      </c>
      <c r="H2744" t="b">
        <v>0</v>
      </c>
      <c r="I2744" t="s">
        <v>9102</v>
      </c>
      <c r="J2744" t="s">
        <v>9159</v>
      </c>
      <c r="K2744" t="s">
        <v>7</v>
      </c>
      <c r="L2744" t="b">
        <v>0</v>
      </c>
      <c r="M2744" t="s">
        <v>6577</v>
      </c>
      <c r="N2744" t="b">
        <v>0</v>
      </c>
      <c r="O2744" t="b">
        <v>0</v>
      </c>
      <c r="P2744" t="b">
        <v>0</v>
      </c>
      <c r="Q2744" t="b">
        <v>1</v>
      </c>
      <c r="R2744" t="s">
        <v>2326</v>
      </c>
      <c r="S2744">
        <v>70</v>
      </c>
      <c r="T2744" t="b">
        <v>0</v>
      </c>
      <c r="V2744" t="s">
        <v>8</v>
      </c>
      <c r="W2744" t="s">
        <v>8</v>
      </c>
      <c r="X2744" s="11">
        <v>82</v>
      </c>
      <c r="Y2744">
        <v>1</v>
      </c>
      <c r="Z2744" s="46" cm="1">
        <f t="array" ref="Z2744">IF(V2744="NA",$AD$2,(INDEX($BL$4:$BL$73,MATCH(V2744&amp;W2744,$BK$4:$BK$73&amp;$BJ$4:$BJ$73,0))))</f>
        <v>-4.0430703315750931E-2</v>
      </c>
      <c r="AA2744" s="46">
        <f t="shared" si="50"/>
        <v>0.95956929668424906</v>
      </c>
      <c r="AB2744" s="46"/>
    </row>
    <row r="2745" spans="1:28" x14ac:dyDescent="0.25">
      <c r="A2745">
        <v>9711</v>
      </c>
      <c r="B2745" s="1">
        <v>45528.582508437503</v>
      </c>
      <c r="C2745" s="1">
        <v>45528</v>
      </c>
      <c r="D2745" t="s">
        <v>9100</v>
      </c>
      <c r="E2745" t="s">
        <v>9101</v>
      </c>
      <c r="F2745" t="s">
        <v>664</v>
      </c>
      <c r="G2745">
        <v>71</v>
      </c>
      <c r="H2745" t="b">
        <v>0</v>
      </c>
      <c r="I2745" t="s">
        <v>9102</v>
      </c>
      <c r="J2745" t="s">
        <v>9159</v>
      </c>
      <c r="K2745" t="s">
        <v>7</v>
      </c>
      <c r="L2745" t="b">
        <v>0</v>
      </c>
      <c r="M2745" t="s">
        <v>13464</v>
      </c>
      <c r="N2745" t="b">
        <v>0</v>
      </c>
      <c r="O2745" t="b">
        <v>0</v>
      </c>
      <c r="P2745" t="b">
        <v>0</v>
      </c>
      <c r="Q2745" t="b">
        <v>1</v>
      </c>
      <c r="R2745" t="s">
        <v>13465</v>
      </c>
      <c r="S2745">
        <v>70</v>
      </c>
      <c r="T2745" t="b">
        <v>0</v>
      </c>
      <c r="V2745" t="s">
        <v>889</v>
      </c>
      <c r="W2745">
        <v>4</v>
      </c>
      <c r="X2745" s="11">
        <v>72</v>
      </c>
      <c r="Y2745">
        <v>1</v>
      </c>
      <c r="Z2745" s="46" cm="1">
        <f t="array" ref="Z2745">IF(V2745="NA",$AD$2,(INDEX($BL$4:$BL$73,MATCH(V2745&amp;W2745,$BK$4:$BK$73&amp;$BJ$4:$BJ$73,0))))</f>
        <v>1.0498615788681227E-2</v>
      </c>
      <c r="AA2745" s="46">
        <f t="shared" si="50"/>
        <v>1.0104986157886813</v>
      </c>
      <c r="AB2745" s="46"/>
    </row>
    <row r="2746" spans="1:28" x14ac:dyDescent="0.25">
      <c r="A2746">
        <v>9712</v>
      </c>
      <c r="B2746" s="1">
        <v>45528.582173738403</v>
      </c>
      <c r="C2746" s="1">
        <v>45528</v>
      </c>
      <c r="D2746" t="s">
        <v>9100</v>
      </c>
      <c r="E2746" t="s">
        <v>9101</v>
      </c>
      <c r="F2746" t="s">
        <v>664</v>
      </c>
      <c r="G2746">
        <v>77</v>
      </c>
      <c r="H2746" t="b">
        <v>0</v>
      </c>
      <c r="I2746" t="s">
        <v>9102</v>
      </c>
      <c r="J2746" t="s">
        <v>9159</v>
      </c>
      <c r="K2746" t="s">
        <v>7</v>
      </c>
      <c r="L2746" t="b">
        <v>0</v>
      </c>
      <c r="M2746" t="s">
        <v>13466</v>
      </c>
      <c r="N2746" t="b">
        <v>0</v>
      </c>
      <c r="O2746" t="b">
        <v>0</v>
      </c>
      <c r="P2746" t="b">
        <v>0</v>
      </c>
      <c r="Q2746" t="b">
        <v>1</v>
      </c>
      <c r="R2746" t="s">
        <v>13467</v>
      </c>
      <c r="S2746">
        <v>70</v>
      </c>
      <c r="T2746" t="b">
        <v>0</v>
      </c>
      <c r="V2746" t="s">
        <v>8</v>
      </c>
      <c r="W2746" t="s">
        <v>8</v>
      </c>
      <c r="X2746" s="11">
        <v>77</v>
      </c>
      <c r="Y2746">
        <v>1</v>
      </c>
      <c r="Z2746" s="46" cm="1">
        <f t="array" ref="Z2746">IF(V2746="NA",$AD$2,(INDEX($BL$4:$BL$73,MATCH(V2746&amp;W2746,$BK$4:$BK$73&amp;$BJ$4:$BJ$73,0))))</f>
        <v>-4.0430703315750931E-2</v>
      </c>
      <c r="AA2746" s="46">
        <f t="shared" si="50"/>
        <v>0.95956929668424906</v>
      </c>
      <c r="AB2746" s="46"/>
    </row>
    <row r="2747" spans="1:28" x14ac:dyDescent="0.25">
      <c r="A2747">
        <v>9713</v>
      </c>
      <c r="B2747" s="1">
        <v>45528.581454791703</v>
      </c>
      <c r="C2747" s="1">
        <v>45528</v>
      </c>
      <c r="D2747" t="s">
        <v>9100</v>
      </c>
      <c r="E2747" t="s">
        <v>9101</v>
      </c>
      <c r="F2747" t="s">
        <v>790</v>
      </c>
      <c r="G2747">
        <v>70</v>
      </c>
      <c r="H2747" t="b">
        <v>0</v>
      </c>
      <c r="I2747" t="s">
        <v>9102</v>
      </c>
      <c r="J2747" t="s">
        <v>9159</v>
      </c>
      <c r="K2747" t="s">
        <v>7</v>
      </c>
      <c r="L2747" t="b">
        <v>0</v>
      </c>
      <c r="M2747" t="s">
        <v>13468</v>
      </c>
      <c r="N2747" t="b">
        <v>0</v>
      </c>
      <c r="O2747" t="b">
        <v>0</v>
      </c>
      <c r="P2747" t="b">
        <v>0</v>
      </c>
      <c r="Q2747" t="b">
        <v>1</v>
      </c>
      <c r="R2747" t="s">
        <v>13469</v>
      </c>
      <c r="S2747">
        <v>70</v>
      </c>
      <c r="T2747" t="b">
        <v>0</v>
      </c>
      <c r="V2747" t="s">
        <v>886</v>
      </c>
      <c r="W2747">
        <v>4</v>
      </c>
      <c r="X2747" s="11">
        <v>72</v>
      </c>
      <c r="Y2747">
        <v>1</v>
      </c>
      <c r="Z2747" s="46" cm="1">
        <f t="array" ref="Z2747">IF(V2747="NA",$AD$2,(INDEX($BL$4:$BL$73,MATCH(V2747&amp;W2747,$BK$4:$BK$73&amp;$BJ$4:$BJ$73,0))))</f>
        <v>1.0498615788681297E-2</v>
      </c>
      <c r="AA2747" s="46">
        <f t="shared" si="50"/>
        <v>1.0104986157886813</v>
      </c>
      <c r="AB2747" s="46"/>
    </row>
    <row r="2748" spans="1:28" x14ac:dyDescent="0.25">
      <c r="A2748">
        <v>9715</v>
      </c>
      <c r="B2748" s="1">
        <v>45528.580887939803</v>
      </c>
      <c r="C2748" s="1">
        <v>45528</v>
      </c>
      <c r="D2748" t="s">
        <v>9100</v>
      </c>
      <c r="E2748" t="s">
        <v>9101</v>
      </c>
      <c r="F2748" t="s">
        <v>790</v>
      </c>
      <c r="G2748">
        <v>82</v>
      </c>
      <c r="H2748" t="b">
        <v>0</v>
      </c>
      <c r="I2748" t="s">
        <v>9102</v>
      </c>
      <c r="J2748" t="s">
        <v>9159</v>
      </c>
      <c r="K2748" t="s">
        <v>7</v>
      </c>
      <c r="L2748" t="b">
        <v>0</v>
      </c>
      <c r="M2748" t="s">
        <v>13470</v>
      </c>
      <c r="N2748" t="b">
        <v>0</v>
      </c>
      <c r="O2748" t="b">
        <v>0</v>
      </c>
      <c r="P2748" t="b">
        <v>0</v>
      </c>
      <c r="Q2748" t="b">
        <v>1</v>
      </c>
      <c r="R2748" t="s">
        <v>13471</v>
      </c>
      <c r="S2748">
        <v>70</v>
      </c>
      <c r="T2748" t="b">
        <v>0</v>
      </c>
      <c r="V2748" t="s">
        <v>740</v>
      </c>
      <c r="W2748">
        <v>4</v>
      </c>
      <c r="X2748" s="11">
        <v>82</v>
      </c>
      <c r="Y2748">
        <v>1</v>
      </c>
      <c r="Z2748" s="46" cm="1">
        <f t="array" ref="Z2748">IF(V2748="NA",$AD$2,(INDEX($BL$4:$BL$73,MATCH(V2748&amp;W2748,$BK$4:$BK$73&amp;$BJ$4:$BJ$73,0))))</f>
        <v>1.0498615788681253E-2</v>
      </c>
      <c r="AA2748" s="46">
        <f t="shared" si="50"/>
        <v>1.0104986157886813</v>
      </c>
      <c r="AB2748" s="46"/>
    </row>
    <row r="2749" spans="1:28" x14ac:dyDescent="0.25">
      <c r="A2749">
        <v>9724</v>
      </c>
      <c r="B2749" s="1">
        <v>45528.577587326399</v>
      </c>
      <c r="C2749" s="1">
        <v>45528</v>
      </c>
      <c r="D2749" t="s">
        <v>9100</v>
      </c>
      <c r="E2749" t="s">
        <v>9101</v>
      </c>
      <c r="F2749" t="s">
        <v>790</v>
      </c>
      <c r="G2749">
        <v>89</v>
      </c>
      <c r="H2749" t="b">
        <v>0</v>
      </c>
      <c r="I2749" t="s">
        <v>9102</v>
      </c>
      <c r="J2749" t="s">
        <v>9159</v>
      </c>
      <c r="K2749" t="s">
        <v>7</v>
      </c>
      <c r="L2749" t="b">
        <v>0</v>
      </c>
      <c r="M2749" t="s">
        <v>13472</v>
      </c>
      <c r="N2749" t="b">
        <v>0</v>
      </c>
      <c r="O2749" t="b">
        <v>0</v>
      </c>
      <c r="P2749" t="b">
        <v>0</v>
      </c>
      <c r="Q2749" t="b">
        <v>1</v>
      </c>
      <c r="R2749" t="s">
        <v>13473</v>
      </c>
      <c r="S2749">
        <v>70</v>
      </c>
      <c r="T2749" t="b">
        <v>0</v>
      </c>
      <c r="V2749" t="s">
        <v>741</v>
      </c>
      <c r="W2749">
        <v>5</v>
      </c>
      <c r="X2749" s="11">
        <v>92</v>
      </c>
      <c r="Y2749">
        <v>1</v>
      </c>
      <c r="Z2749" s="46" cm="1">
        <f t="array" ref="Z2749">IF(V2749="NA",$AD$2,(INDEX($BL$4:$BL$73,MATCH(V2749&amp;W2749,$BK$4:$BK$73&amp;$BJ$4:$BJ$73,0))))</f>
        <v>2.9563914871896368E-3</v>
      </c>
      <c r="AA2749" s="46">
        <f t="shared" si="50"/>
        <v>1.0029563914871897</v>
      </c>
      <c r="AB2749" s="46"/>
    </row>
    <row r="2750" spans="1:28" x14ac:dyDescent="0.25">
      <c r="A2750">
        <v>9730</v>
      </c>
      <c r="B2750" s="1">
        <v>45528.575898159703</v>
      </c>
      <c r="C2750" s="1">
        <v>45528</v>
      </c>
      <c r="D2750" t="s">
        <v>9100</v>
      </c>
      <c r="E2750" t="s">
        <v>9101</v>
      </c>
      <c r="F2750" t="s">
        <v>664</v>
      </c>
      <c r="G2750">
        <v>75</v>
      </c>
      <c r="H2750" t="b">
        <v>0</v>
      </c>
      <c r="I2750" t="s">
        <v>9102</v>
      </c>
      <c r="J2750" t="s">
        <v>9159</v>
      </c>
      <c r="K2750" t="s">
        <v>7</v>
      </c>
      <c r="L2750" t="b">
        <v>0</v>
      </c>
      <c r="M2750" t="s">
        <v>13474</v>
      </c>
      <c r="N2750" t="b">
        <v>0</v>
      </c>
      <c r="O2750" t="b">
        <v>0</v>
      </c>
      <c r="P2750" t="b">
        <v>0</v>
      </c>
      <c r="Q2750" t="b">
        <v>1</v>
      </c>
      <c r="R2750" t="s">
        <v>13475</v>
      </c>
      <c r="S2750">
        <v>70</v>
      </c>
      <c r="T2750" t="b">
        <v>0</v>
      </c>
      <c r="V2750" t="s">
        <v>886</v>
      </c>
      <c r="W2750">
        <v>3</v>
      </c>
      <c r="X2750" s="11">
        <v>77</v>
      </c>
      <c r="Y2750">
        <v>1</v>
      </c>
      <c r="Z2750" s="46" cm="1">
        <f t="array" ref="Z2750">IF(V2750="NA",$AD$2,(INDEX($BL$4:$BL$73,MATCH(V2750&amp;W2750,$BK$4:$BK$73&amp;$BJ$4:$BJ$73,0))))</f>
        <v>1.8952516812716664E-2</v>
      </c>
      <c r="AA2750" s="46">
        <f t="shared" si="50"/>
        <v>1.0189525168127167</v>
      </c>
      <c r="AB2750" s="46"/>
    </row>
    <row r="2751" spans="1:28" x14ac:dyDescent="0.25">
      <c r="A2751">
        <v>9731</v>
      </c>
      <c r="B2751" s="1">
        <v>45528.575285069397</v>
      </c>
      <c r="C2751" s="1">
        <v>45528</v>
      </c>
      <c r="D2751" t="s">
        <v>9100</v>
      </c>
      <c r="E2751" t="s">
        <v>9101</v>
      </c>
      <c r="F2751" t="s">
        <v>664</v>
      </c>
      <c r="G2751">
        <v>76</v>
      </c>
      <c r="H2751" t="b">
        <v>0</v>
      </c>
      <c r="I2751" t="s">
        <v>9102</v>
      </c>
      <c r="J2751" t="s">
        <v>9159</v>
      </c>
      <c r="K2751" t="s">
        <v>7</v>
      </c>
      <c r="L2751" t="b">
        <v>0</v>
      </c>
      <c r="M2751" t="s">
        <v>13476</v>
      </c>
      <c r="N2751" t="b">
        <v>0</v>
      </c>
      <c r="O2751" t="b">
        <v>0</v>
      </c>
      <c r="P2751" t="b">
        <v>0</v>
      </c>
      <c r="Q2751" t="b">
        <v>1</v>
      </c>
      <c r="R2751" t="s">
        <v>1093</v>
      </c>
      <c r="S2751">
        <v>70</v>
      </c>
      <c r="T2751" t="b">
        <v>0</v>
      </c>
      <c r="V2751" t="s">
        <v>888</v>
      </c>
      <c r="W2751">
        <v>4</v>
      </c>
      <c r="X2751" s="11">
        <v>77</v>
      </c>
      <c r="Y2751">
        <v>1</v>
      </c>
      <c r="Z2751" s="46" cm="1">
        <f t="array" ref="Z2751">IF(V2751="NA",$AD$2,(INDEX($BL$4:$BL$73,MATCH(V2751&amp;W2751,$BK$4:$BK$73&amp;$BJ$4:$BJ$73,0))))</f>
        <v>1.0498615788681257E-2</v>
      </c>
      <c r="AA2751" s="46">
        <f t="shared" si="50"/>
        <v>1.0104986157886813</v>
      </c>
      <c r="AB2751" s="46"/>
    </row>
    <row r="2752" spans="1:28" x14ac:dyDescent="0.25">
      <c r="A2752">
        <v>9732</v>
      </c>
      <c r="B2752" s="1">
        <v>45528.574181863398</v>
      </c>
      <c r="C2752" s="1">
        <v>45528</v>
      </c>
      <c r="D2752" t="s">
        <v>9100</v>
      </c>
      <c r="E2752" t="s">
        <v>9101</v>
      </c>
      <c r="F2752" t="s">
        <v>664</v>
      </c>
      <c r="G2752">
        <v>77</v>
      </c>
      <c r="H2752" t="b">
        <v>0</v>
      </c>
      <c r="I2752" t="s">
        <v>9102</v>
      </c>
      <c r="J2752" t="s">
        <v>9103</v>
      </c>
      <c r="K2752" t="s">
        <v>7</v>
      </c>
      <c r="L2752" t="b">
        <v>0</v>
      </c>
      <c r="M2752" t="s">
        <v>13477</v>
      </c>
      <c r="N2752" t="b">
        <v>0</v>
      </c>
      <c r="O2752" t="b">
        <v>0</v>
      </c>
      <c r="P2752" t="b">
        <v>0</v>
      </c>
      <c r="Q2752" t="b">
        <v>1</v>
      </c>
      <c r="R2752" t="s">
        <v>13478</v>
      </c>
      <c r="S2752">
        <v>70</v>
      </c>
      <c r="T2752" t="b">
        <v>0</v>
      </c>
      <c r="V2752" t="s">
        <v>888</v>
      </c>
      <c r="W2752">
        <v>4</v>
      </c>
      <c r="X2752" s="11">
        <v>77</v>
      </c>
      <c r="Y2752">
        <v>1</v>
      </c>
      <c r="Z2752" s="46" cm="1">
        <f t="array" ref="Z2752">IF(V2752="NA",$AD$2,(INDEX($BL$4:$BL$73,MATCH(V2752&amp;W2752,$BK$4:$BK$73&amp;$BJ$4:$BJ$73,0))))</f>
        <v>1.0498615788681257E-2</v>
      </c>
      <c r="AA2752" s="46">
        <f t="shared" si="50"/>
        <v>1.0104986157886813</v>
      </c>
      <c r="AB2752" s="46"/>
    </row>
    <row r="2753" spans="1:28" x14ac:dyDescent="0.25">
      <c r="A2753">
        <v>9734</v>
      </c>
      <c r="B2753" s="1">
        <v>45528.573466203699</v>
      </c>
      <c r="C2753" s="1">
        <v>45528</v>
      </c>
      <c r="D2753" t="s">
        <v>9100</v>
      </c>
      <c r="E2753" t="s">
        <v>9101</v>
      </c>
      <c r="F2753" t="s">
        <v>664</v>
      </c>
      <c r="G2753">
        <v>74</v>
      </c>
      <c r="H2753" t="b">
        <v>0</v>
      </c>
      <c r="I2753" t="s">
        <v>9102</v>
      </c>
      <c r="J2753" t="s">
        <v>9103</v>
      </c>
      <c r="K2753" t="s">
        <v>7</v>
      </c>
      <c r="L2753" t="b">
        <v>0</v>
      </c>
      <c r="M2753" t="s">
        <v>13479</v>
      </c>
      <c r="N2753" t="b">
        <v>0</v>
      </c>
      <c r="O2753" t="b">
        <v>0</v>
      </c>
      <c r="P2753" t="b">
        <v>0</v>
      </c>
      <c r="Q2753" t="b">
        <v>1</v>
      </c>
      <c r="R2753" t="s">
        <v>13480</v>
      </c>
      <c r="S2753">
        <v>70</v>
      </c>
      <c r="T2753" t="b">
        <v>0</v>
      </c>
      <c r="V2753" t="s">
        <v>8</v>
      </c>
      <c r="W2753" t="s">
        <v>8</v>
      </c>
      <c r="X2753" s="11">
        <v>77</v>
      </c>
      <c r="Y2753">
        <v>1</v>
      </c>
      <c r="Z2753" s="46" cm="1">
        <f t="array" ref="Z2753">IF(V2753="NA",$AD$2,(INDEX($BL$4:$BL$73,MATCH(V2753&amp;W2753,$BK$4:$BK$73&amp;$BJ$4:$BJ$73,0))))</f>
        <v>-4.0430703315750931E-2</v>
      </c>
      <c r="AA2753" s="46">
        <f t="shared" si="50"/>
        <v>0.95956929668424906</v>
      </c>
      <c r="AB2753" s="46"/>
    </row>
    <row r="2754" spans="1:28" x14ac:dyDescent="0.25">
      <c r="A2754">
        <v>9735</v>
      </c>
      <c r="B2754" s="1">
        <v>45528.573147546304</v>
      </c>
      <c r="C2754" s="1">
        <v>45528</v>
      </c>
      <c r="D2754" t="s">
        <v>9100</v>
      </c>
      <c r="E2754" t="s">
        <v>9101</v>
      </c>
      <c r="F2754" t="s">
        <v>790</v>
      </c>
      <c r="G2754">
        <v>74</v>
      </c>
      <c r="H2754" t="b">
        <v>0</v>
      </c>
      <c r="I2754" t="s">
        <v>9102</v>
      </c>
      <c r="J2754" t="s">
        <v>9103</v>
      </c>
      <c r="K2754" t="s">
        <v>7</v>
      </c>
      <c r="L2754" t="b">
        <v>0</v>
      </c>
      <c r="M2754" t="s">
        <v>13481</v>
      </c>
      <c r="N2754" t="b">
        <v>0</v>
      </c>
      <c r="O2754" t="b">
        <v>0</v>
      </c>
      <c r="P2754" t="b">
        <v>0</v>
      </c>
      <c r="Q2754" t="b">
        <v>1</v>
      </c>
      <c r="R2754" t="s">
        <v>13482</v>
      </c>
      <c r="S2754">
        <v>70</v>
      </c>
      <c r="T2754" t="b">
        <v>0</v>
      </c>
      <c r="V2754" t="s">
        <v>8</v>
      </c>
      <c r="W2754" t="s">
        <v>8</v>
      </c>
      <c r="X2754" s="11">
        <v>77</v>
      </c>
      <c r="Y2754">
        <v>1</v>
      </c>
      <c r="Z2754" s="46" cm="1">
        <f t="array" ref="Z2754">IF(V2754="NA",$AD$2,(INDEX($BL$4:$BL$73,MATCH(V2754&amp;W2754,$BK$4:$BK$73&amp;$BJ$4:$BJ$73,0))))</f>
        <v>-4.0430703315750931E-2</v>
      </c>
      <c r="AA2754" s="46">
        <f t="shared" si="50"/>
        <v>0.95956929668424906</v>
      </c>
      <c r="AB2754" s="46"/>
    </row>
    <row r="2755" spans="1:28" x14ac:dyDescent="0.25">
      <c r="A2755">
        <v>9737</v>
      </c>
      <c r="B2755" s="1">
        <v>45528.572530648104</v>
      </c>
      <c r="C2755" s="1">
        <v>45528</v>
      </c>
      <c r="D2755" t="s">
        <v>9100</v>
      </c>
      <c r="E2755" t="s">
        <v>9101</v>
      </c>
      <c r="F2755" t="s">
        <v>664</v>
      </c>
      <c r="G2755">
        <v>73</v>
      </c>
      <c r="H2755" t="b">
        <v>0</v>
      </c>
      <c r="I2755" t="s">
        <v>9102</v>
      </c>
      <c r="J2755" t="s">
        <v>9103</v>
      </c>
      <c r="K2755" t="s">
        <v>7</v>
      </c>
      <c r="L2755" t="b">
        <v>0</v>
      </c>
      <c r="M2755" t="s">
        <v>13483</v>
      </c>
      <c r="N2755" t="b">
        <v>0</v>
      </c>
      <c r="O2755" t="b">
        <v>0</v>
      </c>
      <c r="P2755" t="b">
        <v>0</v>
      </c>
      <c r="Q2755" t="b">
        <v>1</v>
      </c>
      <c r="R2755" t="s">
        <v>13484</v>
      </c>
      <c r="S2755">
        <v>70</v>
      </c>
      <c r="T2755" t="b">
        <v>0</v>
      </c>
      <c r="V2755" t="s">
        <v>893</v>
      </c>
      <c r="W2755">
        <v>4</v>
      </c>
      <c r="X2755" s="11">
        <v>77</v>
      </c>
      <c r="Y2755">
        <v>1</v>
      </c>
      <c r="Z2755" s="46" cm="1">
        <f t="array" ref="Z2755">IF(V2755="NA",$AD$2,(INDEX($BL$4:$BL$73,MATCH(V2755&amp;W2755,$BK$4:$BK$73&amp;$BJ$4:$BJ$73,0))))</f>
        <v>1.0498615788681286E-2</v>
      </c>
      <c r="AA2755" s="46">
        <f t="shared" si="50"/>
        <v>1.0104986157886813</v>
      </c>
      <c r="AB2755" s="46"/>
    </row>
    <row r="2756" spans="1:28" x14ac:dyDescent="0.25">
      <c r="A2756">
        <v>9739</v>
      </c>
      <c r="B2756" s="1">
        <v>45528.5719200694</v>
      </c>
      <c r="C2756" s="1">
        <v>45528</v>
      </c>
      <c r="D2756" t="s">
        <v>9100</v>
      </c>
      <c r="E2756" t="s">
        <v>9101</v>
      </c>
      <c r="F2756" t="s">
        <v>664</v>
      </c>
      <c r="G2756">
        <v>78</v>
      </c>
      <c r="H2756" t="b">
        <v>0</v>
      </c>
      <c r="I2756" t="s">
        <v>9102</v>
      </c>
      <c r="J2756" t="s">
        <v>9103</v>
      </c>
      <c r="K2756" t="s">
        <v>7</v>
      </c>
      <c r="L2756" t="b">
        <v>0</v>
      </c>
      <c r="M2756" t="s">
        <v>13485</v>
      </c>
      <c r="N2756" t="b">
        <v>0</v>
      </c>
      <c r="O2756" t="b">
        <v>0</v>
      </c>
      <c r="P2756" t="b">
        <v>0</v>
      </c>
      <c r="Q2756" t="b">
        <v>1</v>
      </c>
      <c r="R2756" t="s">
        <v>13486</v>
      </c>
      <c r="S2756">
        <v>70</v>
      </c>
      <c r="T2756" t="b">
        <v>0</v>
      </c>
      <c r="V2756" t="s">
        <v>658</v>
      </c>
      <c r="W2756">
        <v>4</v>
      </c>
      <c r="X2756" s="11">
        <v>82</v>
      </c>
      <c r="Y2756">
        <v>1</v>
      </c>
      <c r="Z2756" s="46" cm="1">
        <f t="array" ref="Z2756">IF(V2756="NA",$AD$2,(INDEX($BL$4:$BL$73,MATCH(V2756&amp;W2756,$BK$4:$BK$73&amp;$BJ$4:$BJ$73,0))))</f>
        <v>1.1678733304575896E-2</v>
      </c>
      <c r="AA2756" s="46">
        <f t="shared" ref="AA2756:AA2819" si="51">Y2756+Z2756</f>
        <v>1.0116787333045758</v>
      </c>
      <c r="AB2756" s="46"/>
    </row>
    <row r="2757" spans="1:28" x14ac:dyDescent="0.25">
      <c r="A2757">
        <v>9740</v>
      </c>
      <c r="B2757" s="1">
        <v>45528.571612430598</v>
      </c>
      <c r="C2757" s="1">
        <v>45528</v>
      </c>
      <c r="D2757" t="s">
        <v>9100</v>
      </c>
      <c r="E2757" t="s">
        <v>9101</v>
      </c>
      <c r="F2757" t="s">
        <v>664</v>
      </c>
      <c r="G2757">
        <v>74</v>
      </c>
      <c r="H2757" t="b">
        <v>0</v>
      </c>
      <c r="I2757" t="s">
        <v>9102</v>
      </c>
      <c r="J2757" t="s">
        <v>9103</v>
      </c>
      <c r="K2757" t="s">
        <v>7</v>
      </c>
      <c r="L2757" t="b">
        <v>0</v>
      </c>
      <c r="M2757" t="s">
        <v>13487</v>
      </c>
      <c r="N2757" t="b">
        <v>0</v>
      </c>
      <c r="O2757" t="b">
        <v>0</v>
      </c>
      <c r="P2757" t="b">
        <v>0</v>
      </c>
      <c r="Q2757" t="b">
        <v>1</v>
      </c>
      <c r="R2757" t="s">
        <v>13488</v>
      </c>
      <c r="S2757">
        <v>70</v>
      </c>
      <c r="T2757" t="b">
        <v>0</v>
      </c>
      <c r="V2757" t="s">
        <v>889</v>
      </c>
      <c r="W2757">
        <v>4</v>
      </c>
      <c r="X2757" s="11">
        <v>77</v>
      </c>
      <c r="Y2757">
        <v>1</v>
      </c>
      <c r="Z2757" s="46" cm="1">
        <f t="array" ref="Z2757">IF(V2757="NA",$AD$2,(INDEX($BL$4:$BL$73,MATCH(V2757&amp;W2757,$BK$4:$BK$73&amp;$BJ$4:$BJ$73,0))))</f>
        <v>1.0498615788681227E-2</v>
      </c>
      <c r="AA2757" s="46">
        <f t="shared" si="51"/>
        <v>1.0104986157886813</v>
      </c>
      <c r="AB2757" s="46"/>
    </row>
    <row r="2758" spans="1:28" x14ac:dyDescent="0.25">
      <c r="A2758">
        <v>9743</v>
      </c>
      <c r="B2758" s="1">
        <v>45528.570627060202</v>
      </c>
      <c r="C2758" s="1">
        <v>45528</v>
      </c>
      <c r="D2758" t="s">
        <v>9100</v>
      </c>
      <c r="E2758" t="s">
        <v>9101</v>
      </c>
      <c r="F2758" t="s">
        <v>664</v>
      </c>
      <c r="G2758">
        <v>78</v>
      </c>
      <c r="H2758" t="b">
        <v>0</v>
      </c>
      <c r="I2758" t="s">
        <v>9102</v>
      </c>
      <c r="J2758" t="s">
        <v>9103</v>
      </c>
      <c r="K2758" t="s">
        <v>7</v>
      </c>
      <c r="L2758" t="b">
        <v>0</v>
      </c>
      <c r="M2758" t="s">
        <v>13489</v>
      </c>
      <c r="N2758" t="b">
        <v>0</v>
      </c>
      <c r="O2758" t="b">
        <v>0</v>
      </c>
      <c r="P2758" t="b">
        <v>0</v>
      </c>
      <c r="Q2758" t="b">
        <v>1</v>
      </c>
      <c r="R2758" t="s">
        <v>13490</v>
      </c>
      <c r="S2758">
        <v>70</v>
      </c>
      <c r="T2758" t="b">
        <v>0</v>
      </c>
      <c r="V2758" t="s">
        <v>892</v>
      </c>
      <c r="W2758">
        <v>4</v>
      </c>
      <c r="X2758" s="11">
        <v>82</v>
      </c>
      <c r="Y2758">
        <v>1</v>
      </c>
      <c r="Z2758" s="46" cm="1">
        <f t="array" ref="Z2758">IF(V2758="NA",$AD$2,(INDEX($BL$4:$BL$73,MATCH(V2758&amp;W2758,$BK$4:$BK$73&amp;$BJ$4:$BJ$73,0))))</f>
        <v>1.0498615788681274E-2</v>
      </c>
      <c r="AA2758" s="46">
        <f t="shared" si="51"/>
        <v>1.0104986157886813</v>
      </c>
      <c r="AB2758" s="46"/>
    </row>
    <row r="2759" spans="1:28" x14ac:dyDescent="0.25">
      <c r="A2759">
        <v>9744</v>
      </c>
      <c r="B2759" s="1">
        <v>45528.570139861098</v>
      </c>
      <c r="C2759" s="1">
        <v>45528</v>
      </c>
      <c r="D2759" t="s">
        <v>9100</v>
      </c>
      <c r="E2759" t="s">
        <v>9101</v>
      </c>
      <c r="F2759" t="s">
        <v>790</v>
      </c>
      <c r="G2759">
        <v>85</v>
      </c>
      <c r="H2759" t="b">
        <v>0</v>
      </c>
      <c r="I2759" t="s">
        <v>9102</v>
      </c>
      <c r="J2759" t="s">
        <v>9103</v>
      </c>
      <c r="K2759" t="s">
        <v>7</v>
      </c>
      <c r="L2759" t="b">
        <v>0</v>
      </c>
      <c r="M2759" t="s">
        <v>13491</v>
      </c>
      <c r="N2759" t="b">
        <v>1</v>
      </c>
      <c r="O2759" t="b">
        <v>0</v>
      </c>
      <c r="P2759" t="b">
        <v>0</v>
      </c>
      <c r="Q2759" t="b">
        <v>1</v>
      </c>
      <c r="R2759" t="s">
        <v>13492</v>
      </c>
      <c r="S2759">
        <v>70</v>
      </c>
      <c r="T2759" t="b">
        <v>0</v>
      </c>
      <c r="V2759" t="s">
        <v>889</v>
      </c>
      <c r="W2759">
        <v>4</v>
      </c>
      <c r="X2759" s="11">
        <v>87</v>
      </c>
      <c r="Y2759">
        <v>1</v>
      </c>
      <c r="Z2759" s="46" cm="1">
        <f t="array" ref="Z2759">IF(V2759="NA",$AD$2,(INDEX($BL$4:$BL$73,MATCH(V2759&amp;W2759,$BK$4:$BK$73&amp;$BJ$4:$BJ$73,0))))</f>
        <v>1.0498615788681227E-2</v>
      </c>
      <c r="AA2759" s="46">
        <f t="shared" si="51"/>
        <v>1.0104986157886813</v>
      </c>
      <c r="AB2759" s="46"/>
    </row>
    <row r="2760" spans="1:28" x14ac:dyDescent="0.25">
      <c r="A2760">
        <v>9745</v>
      </c>
      <c r="B2760" s="1">
        <v>45528.569832650501</v>
      </c>
      <c r="C2760" s="1">
        <v>45528</v>
      </c>
      <c r="D2760" t="s">
        <v>9100</v>
      </c>
      <c r="E2760" t="s">
        <v>9101</v>
      </c>
      <c r="F2760" t="s">
        <v>664</v>
      </c>
      <c r="G2760">
        <v>75</v>
      </c>
      <c r="H2760" t="b">
        <v>0</v>
      </c>
      <c r="I2760" t="s">
        <v>9102</v>
      </c>
      <c r="J2760" t="s">
        <v>9103</v>
      </c>
      <c r="K2760" t="s">
        <v>7</v>
      </c>
      <c r="L2760" t="b">
        <v>0</v>
      </c>
      <c r="M2760" t="s">
        <v>13493</v>
      </c>
      <c r="N2760" t="b">
        <v>0</v>
      </c>
      <c r="O2760" t="b">
        <v>0</v>
      </c>
      <c r="P2760" t="b">
        <v>0</v>
      </c>
      <c r="Q2760" t="b">
        <v>1</v>
      </c>
      <c r="R2760" t="s">
        <v>13494</v>
      </c>
      <c r="S2760">
        <v>70</v>
      </c>
      <c r="T2760" t="b">
        <v>0</v>
      </c>
      <c r="V2760" t="s">
        <v>888</v>
      </c>
      <c r="W2760">
        <v>4</v>
      </c>
      <c r="X2760" s="11">
        <v>77</v>
      </c>
      <c r="Y2760">
        <v>1</v>
      </c>
      <c r="Z2760" s="46" cm="1">
        <f t="array" ref="Z2760">IF(V2760="NA",$AD$2,(INDEX($BL$4:$BL$73,MATCH(V2760&amp;W2760,$BK$4:$BK$73&amp;$BJ$4:$BJ$73,0))))</f>
        <v>1.0498615788681257E-2</v>
      </c>
      <c r="AA2760" s="46">
        <f t="shared" si="51"/>
        <v>1.0104986157886813</v>
      </c>
      <c r="AB2760" s="46"/>
    </row>
    <row r="2761" spans="1:28" x14ac:dyDescent="0.25">
      <c r="A2761">
        <v>9746</v>
      </c>
      <c r="B2761" s="1">
        <v>45528.569493159703</v>
      </c>
      <c r="C2761" s="1">
        <v>45528</v>
      </c>
      <c r="D2761" t="s">
        <v>9100</v>
      </c>
      <c r="E2761" t="s">
        <v>9101</v>
      </c>
      <c r="F2761" t="s">
        <v>664</v>
      </c>
      <c r="G2761">
        <v>81</v>
      </c>
      <c r="H2761" t="b">
        <v>0</v>
      </c>
      <c r="I2761" t="s">
        <v>9102</v>
      </c>
      <c r="J2761" t="s">
        <v>9103</v>
      </c>
      <c r="K2761" t="s">
        <v>7</v>
      </c>
      <c r="L2761" t="b">
        <v>0</v>
      </c>
      <c r="M2761" t="s">
        <v>6576</v>
      </c>
      <c r="N2761" t="b">
        <v>0</v>
      </c>
      <c r="O2761" t="b">
        <v>0</v>
      </c>
      <c r="P2761" t="b">
        <v>0</v>
      </c>
      <c r="Q2761" t="b">
        <v>1</v>
      </c>
      <c r="R2761" t="s">
        <v>1092</v>
      </c>
      <c r="S2761">
        <v>70</v>
      </c>
      <c r="T2761" t="b">
        <v>0</v>
      </c>
      <c r="V2761" t="s">
        <v>893</v>
      </c>
      <c r="W2761">
        <v>4</v>
      </c>
      <c r="X2761" s="11">
        <v>82</v>
      </c>
      <c r="Y2761">
        <v>1</v>
      </c>
      <c r="Z2761" s="46" cm="1">
        <f t="array" ref="Z2761">IF(V2761="NA",$AD$2,(INDEX($BL$4:$BL$73,MATCH(V2761&amp;W2761,$BK$4:$BK$73&amp;$BJ$4:$BJ$73,0))))</f>
        <v>1.0498615788681286E-2</v>
      </c>
      <c r="AA2761" s="46">
        <f t="shared" si="51"/>
        <v>1.0104986157886813</v>
      </c>
      <c r="AB2761" s="46"/>
    </row>
    <row r="2762" spans="1:28" x14ac:dyDescent="0.25">
      <c r="A2762">
        <v>9748</v>
      </c>
      <c r="B2762" s="1">
        <v>45528.567794976901</v>
      </c>
      <c r="C2762" s="1">
        <v>45528</v>
      </c>
      <c r="D2762" t="s">
        <v>9100</v>
      </c>
      <c r="E2762" t="s">
        <v>9101</v>
      </c>
      <c r="F2762" t="s">
        <v>664</v>
      </c>
      <c r="G2762">
        <v>74</v>
      </c>
      <c r="H2762" t="b">
        <v>0</v>
      </c>
      <c r="I2762" t="s">
        <v>9102</v>
      </c>
      <c r="J2762" t="s">
        <v>9103</v>
      </c>
      <c r="K2762" t="s">
        <v>7</v>
      </c>
      <c r="L2762" t="b">
        <v>0</v>
      </c>
      <c r="M2762" t="s">
        <v>13495</v>
      </c>
      <c r="N2762" t="b">
        <v>0</v>
      </c>
      <c r="O2762" t="b">
        <v>0</v>
      </c>
      <c r="P2762" t="b">
        <v>0</v>
      </c>
      <c r="Q2762" t="b">
        <v>1</v>
      </c>
      <c r="R2762" t="s">
        <v>13496</v>
      </c>
      <c r="S2762">
        <v>70</v>
      </c>
      <c r="T2762" t="b">
        <v>0</v>
      </c>
      <c r="V2762" t="s">
        <v>8</v>
      </c>
      <c r="W2762" t="s">
        <v>8</v>
      </c>
      <c r="X2762" s="11">
        <v>77</v>
      </c>
      <c r="Y2762">
        <v>1</v>
      </c>
      <c r="Z2762" s="46" cm="1">
        <f t="array" ref="Z2762">IF(V2762="NA",$AD$2,(INDEX($BL$4:$BL$73,MATCH(V2762&amp;W2762,$BK$4:$BK$73&amp;$BJ$4:$BJ$73,0))))</f>
        <v>-4.0430703315750931E-2</v>
      </c>
      <c r="AA2762" s="46">
        <f t="shared" si="51"/>
        <v>0.95956929668424906</v>
      </c>
      <c r="AB2762" s="46"/>
    </row>
    <row r="2763" spans="1:28" x14ac:dyDescent="0.25">
      <c r="A2763">
        <v>9752</v>
      </c>
      <c r="B2763" s="1">
        <v>45528.566634212999</v>
      </c>
      <c r="C2763" s="1">
        <v>45528</v>
      </c>
      <c r="D2763" t="s">
        <v>9100</v>
      </c>
      <c r="E2763" t="s">
        <v>9101</v>
      </c>
      <c r="F2763" t="s">
        <v>790</v>
      </c>
      <c r="G2763">
        <v>86</v>
      </c>
      <c r="H2763" t="b">
        <v>0</v>
      </c>
      <c r="I2763" t="s">
        <v>9102</v>
      </c>
      <c r="J2763" t="s">
        <v>9103</v>
      </c>
      <c r="K2763" t="s">
        <v>7</v>
      </c>
      <c r="L2763" t="b">
        <v>0</v>
      </c>
      <c r="M2763" t="s">
        <v>13497</v>
      </c>
      <c r="N2763" t="b">
        <v>0</v>
      </c>
      <c r="O2763" t="b">
        <v>0</v>
      </c>
      <c r="P2763" t="b">
        <v>0</v>
      </c>
      <c r="Q2763" t="b">
        <v>1</v>
      </c>
      <c r="R2763" t="s">
        <v>13498</v>
      </c>
      <c r="S2763">
        <v>70</v>
      </c>
      <c r="T2763" t="b">
        <v>0</v>
      </c>
      <c r="V2763" t="s">
        <v>8</v>
      </c>
      <c r="W2763" t="s">
        <v>8</v>
      </c>
      <c r="X2763" s="11">
        <v>87</v>
      </c>
      <c r="Y2763">
        <v>1</v>
      </c>
      <c r="Z2763" s="46" cm="1">
        <f t="array" ref="Z2763">IF(V2763="NA",$AD$2,(INDEX($BL$4:$BL$73,MATCH(V2763&amp;W2763,$BK$4:$BK$73&amp;$BJ$4:$BJ$73,0))))</f>
        <v>-4.0430703315750931E-2</v>
      </c>
      <c r="AA2763" s="46">
        <f t="shared" si="51"/>
        <v>0.95956929668424906</v>
      </c>
      <c r="AB2763" s="46"/>
    </row>
    <row r="2764" spans="1:28" x14ac:dyDescent="0.25">
      <c r="A2764">
        <v>9753</v>
      </c>
      <c r="B2764" s="1">
        <v>45528.566267905102</v>
      </c>
      <c r="C2764" s="1">
        <v>45528</v>
      </c>
      <c r="D2764" t="s">
        <v>9100</v>
      </c>
      <c r="E2764" t="s">
        <v>9101</v>
      </c>
      <c r="F2764" t="s">
        <v>664</v>
      </c>
      <c r="G2764">
        <v>77</v>
      </c>
      <c r="H2764" t="b">
        <v>0</v>
      </c>
      <c r="I2764" t="s">
        <v>9102</v>
      </c>
      <c r="J2764" t="s">
        <v>9103</v>
      </c>
      <c r="K2764" t="s">
        <v>7</v>
      </c>
      <c r="L2764" t="b">
        <v>0</v>
      </c>
      <c r="M2764" t="s">
        <v>13499</v>
      </c>
      <c r="N2764" t="b">
        <v>0</v>
      </c>
      <c r="O2764" t="b">
        <v>0</v>
      </c>
      <c r="P2764" t="b">
        <v>0</v>
      </c>
      <c r="Q2764" t="b">
        <v>1</v>
      </c>
      <c r="R2764" t="s">
        <v>13500</v>
      </c>
      <c r="S2764">
        <v>70</v>
      </c>
      <c r="T2764" t="b">
        <v>0</v>
      </c>
      <c r="V2764" t="s">
        <v>8</v>
      </c>
      <c r="W2764" t="s">
        <v>8</v>
      </c>
      <c r="X2764" s="11">
        <v>77</v>
      </c>
      <c r="Y2764">
        <v>1</v>
      </c>
      <c r="Z2764" s="46" cm="1">
        <f t="array" ref="Z2764">IF(V2764="NA",$AD$2,(INDEX($BL$4:$BL$73,MATCH(V2764&amp;W2764,$BK$4:$BK$73&amp;$BJ$4:$BJ$73,0))))</f>
        <v>-4.0430703315750931E-2</v>
      </c>
      <c r="AA2764" s="46">
        <f t="shared" si="51"/>
        <v>0.95956929668424906</v>
      </c>
      <c r="AB2764" s="46"/>
    </row>
    <row r="2765" spans="1:28" x14ac:dyDescent="0.25">
      <c r="A2765">
        <v>9755</v>
      </c>
      <c r="B2765" s="1">
        <v>45528.565599224501</v>
      </c>
      <c r="C2765" s="1">
        <v>45528</v>
      </c>
      <c r="D2765" t="s">
        <v>9100</v>
      </c>
      <c r="E2765" t="s">
        <v>9101</v>
      </c>
      <c r="F2765" t="s">
        <v>790</v>
      </c>
      <c r="G2765">
        <v>83</v>
      </c>
      <c r="H2765" t="b">
        <v>0</v>
      </c>
      <c r="I2765" t="s">
        <v>9102</v>
      </c>
      <c r="J2765" t="s">
        <v>9103</v>
      </c>
      <c r="K2765" t="s">
        <v>7</v>
      </c>
      <c r="L2765" t="b">
        <v>0</v>
      </c>
      <c r="M2765" t="s">
        <v>13501</v>
      </c>
      <c r="N2765" t="b">
        <v>0</v>
      </c>
      <c r="O2765" t="b">
        <v>0</v>
      </c>
      <c r="P2765" t="b">
        <v>0</v>
      </c>
      <c r="Q2765" t="b">
        <v>1</v>
      </c>
      <c r="R2765" t="s">
        <v>13502</v>
      </c>
      <c r="S2765">
        <v>70</v>
      </c>
      <c r="T2765" t="b">
        <v>0</v>
      </c>
      <c r="V2765" t="s">
        <v>8</v>
      </c>
      <c r="W2765" t="s">
        <v>8</v>
      </c>
      <c r="X2765" s="11">
        <v>87</v>
      </c>
      <c r="Y2765">
        <v>1</v>
      </c>
      <c r="Z2765" s="46" cm="1">
        <f t="array" ref="Z2765">IF(V2765="NA",$AD$2,(INDEX($BL$4:$BL$73,MATCH(V2765&amp;W2765,$BK$4:$BK$73&amp;$BJ$4:$BJ$73,0))))</f>
        <v>-4.0430703315750931E-2</v>
      </c>
      <c r="AA2765" s="46">
        <f t="shared" si="51"/>
        <v>0.95956929668424906</v>
      </c>
      <c r="AB2765" s="46"/>
    </row>
    <row r="2766" spans="1:28" x14ac:dyDescent="0.25">
      <c r="A2766">
        <v>9756</v>
      </c>
      <c r="B2766" s="1">
        <v>45528.565021736104</v>
      </c>
      <c r="C2766" s="1">
        <v>45528</v>
      </c>
      <c r="D2766" t="s">
        <v>9100</v>
      </c>
      <c r="E2766" t="s">
        <v>9101</v>
      </c>
      <c r="F2766" t="s">
        <v>790</v>
      </c>
      <c r="G2766">
        <v>89</v>
      </c>
      <c r="H2766" t="b">
        <v>0</v>
      </c>
      <c r="I2766" t="s">
        <v>9102</v>
      </c>
      <c r="J2766" t="s">
        <v>9103</v>
      </c>
      <c r="K2766" t="s">
        <v>7</v>
      </c>
      <c r="L2766" t="b">
        <v>0</v>
      </c>
      <c r="M2766" t="s">
        <v>6575</v>
      </c>
      <c r="N2766" t="b">
        <v>0</v>
      </c>
      <c r="O2766" t="b">
        <v>0</v>
      </c>
      <c r="P2766" t="b">
        <v>0</v>
      </c>
      <c r="Q2766" t="b">
        <v>1</v>
      </c>
      <c r="R2766" t="s">
        <v>1090</v>
      </c>
      <c r="S2766">
        <v>70</v>
      </c>
      <c r="T2766" t="b">
        <v>0</v>
      </c>
      <c r="V2766" t="s">
        <v>743</v>
      </c>
      <c r="W2766">
        <v>4</v>
      </c>
      <c r="X2766" s="11">
        <v>92</v>
      </c>
      <c r="Y2766">
        <v>1</v>
      </c>
      <c r="Z2766" s="46" cm="1">
        <f t="array" ref="Z2766">IF(V2766="NA",$AD$2,(INDEX($BL$4:$BL$73,MATCH(V2766&amp;W2766,$BK$4:$BK$73&amp;$BJ$4:$BJ$73,0))))</f>
        <v>1.1678733304575811E-2</v>
      </c>
      <c r="AA2766" s="46">
        <f t="shared" si="51"/>
        <v>1.0116787333045758</v>
      </c>
      <c r="AB2766" s="46"/>
    </row>
    <row r="2767" spans="1:28" x14ac:dyDescent="0.25">
      <c r="A2767">
        <v>9762</v>
      </c>
      <c r="B2767" s="1">
        <v>45528.561899513901</v>
      </c>
      <c r="C2767" s="1">
        <v>45528</v>
      </c>
      <c r="D2767" t="s">
        <v>9100</v>
      </c>
      <c r="E2767" t="s">
        <v>9101</v>
      </c>
      <c r="F2767" t="s">
        <v>664</v>
      </c>
      <c r="G2767">
        <v>76</v>
      </c>
      <c r="H2767" t="b">
        <v>0</v>
      </c>
      <c r="I2767" t="s">
        <v>9102</v>
      </c>
      <c r="J2767" t="s">
        <v>9103</v>
      </c>
      <c r="K2767" t="s">
        <v>7</v>
      </c>
      <c r="L2767" t="b">
        <v>0</v>
      </c>
      <c r="M2767" t="s">
        <v>13503</v>
      </c>
      <c r="N2767" t="b">
        <v>0</v>
      </c>
      <c r="O2767" t="b">
        <v>0</v>
      </c>
      <c r="P2767" t="b">
        <v>0</v>
      </c>
      <c r="Q2767" t="b">
        <v>1</v>
      </c>
      <c r="R2767" t="s">
        <v>1089</v>
      </c>
      <c r="S2767">
        <v>70</v>
      </c>
      <c r="T2767" t="b">
        <v>0</v>
      </c>
      <c r="V2767" t="s">
        <v>892</v>
      </c>
      <c r="W2767">
        <v>4</v>
      </c>
      <c r="X2767" s="11">
        <v>77</v>
      </c>
      <c r="Y2767">
        <v>1</v>
      </c>
      <c r="Z2767" s="46" cm="1">
        <f t="array" ref="Z2767">IF(V2767="NA",$AD$2,(INDEX($BL$4:$BL$73,MATCH(V2767&amp;W2767,$BK$4:$BK$73&amp;$BJ$4:$BJ$73,0))))</f>
        <v>1.0498615788681274E-2</v>
      </c>
      <c r="AA2767" s="46">
        <f t="shared" si="51"/>
        <v>1.0104986157886813</v>
      </c>
      <c r="AB2767" s="46"/>
    </row>
    <row r="2768" spans="1:28" x14ac:dyDescent="0.25">
      <c r="A2768">
        <v>9764</v>
      </c>
      <c r="B2768" s="1">
        <v>45528.560104305601</v>
      </c>
      <c r="C2768" s="1">
        <v>45528</v>
      </c>
      <c r="D2768" t="s">
        <v>9100</v>
      </c>
      <c r="E2768" t="s">
        <v>9101</v>
      </c>
      <c r="F2768" t="s">
        <v>664</v>
      </c>
      <c r="G2768">
        <v>77</v>
      </c>
      <c r="H2768" t="b">
        <v>0</v>
      </c>
      <c r="I2768" t="s">
        <v>9102</v>
      </c>
      <c r="J2768" t="s">
        <v>9103</v>
      </c>
      <c r="K2768" t="s">
        <v>7</v>
      </c>
      <c r="L2768" t="b">
        <v>0</v>
      </c>
      <c r="M2768" t="s">
        <v>13504</v>
      </c>
      <c r="N2768" t="b">
        <v>0</v>
      </c>
      <c r="O2768" t="b">
        <v>0</v>
      </c>
      <c r="P2768" t="b">
        <v>0</v>
      </c>
      <c r="Q2768" t="b">
        <v>1</v>
      </c>
      <c r="R2768" t="s">
        <v>1088</v>
      </c>
      <c r="S2768">
        <v>70</v>
      </c>
      <c r="T2768" t="b">
        <v>0</v>
      </c>
      <c r="V2768" t="s">
        <v>8</v>
      </c>
      <c r="W2768" t="s">
        <v>8</v>
      </c>
      <c r="X2768" s="11">
        <v>77</v>
      </c>
      <c r="Y2768">
        <v>1</v>
      </c>
      <c r="Z2768" s="46" cm="1">
        <f t="array" ref="Z2768">IF(V2768="NA",$AD$2,(INDEX($BL$4:$BL$73,MATCH(V2768&amp;W2768,$BK$4:$BK$73&amp;$BJ$4:$BJ$73,0))))</f>
        <v>-4.0430703315750931E-2</v>
      </c>
      <c r="AA2768" s="46">
        <f t="shared" si="51"/>
        <v>0.95956929668424906</v>
      </c>
      <c r="AB2768" s="46"/>
    </row>
    <row r="2769" spans="1:28" x14ac:dyDescent="0.25">
      <c r="A2769">
        <v>9765</v>
      </c>
      <c r="B2769" s="1">
        <v>45528.559794062501</v>
      </c>
      <c r="C2769" s="1">
        <v>45528</v>
      </c>
      <c r="D2769" t="s">
        <v>9100</v>
      </c>
      <c r="E2769" t="s">
        <v>9101</v>
      </c>
      <c r="F2769" t="s">
        <v>664</v>
      </c>
      <c r="G2769">
        <v>77</v>
      </c>
      <c r="H2769" t="b">
        <v>0</v>
      </c>
      <c r="I2769" t="s">
        <v>9102</v>
      </c>
      <c r="J2769" t="s">
        <v>9103</v>
      </c>
      <c r="K2769" t="s">
        <v>7</v>
      </c>
      <c r="L2769" t="b">
        <v>0</v>
      </c>
      <c r="M2769" t="s">
        <v>13505</v>
      </c>
      <c r="N2769" t="b">
        <v>0</v>
      </c>
      <c r="O2769" t="b">
        <v>0</v>
      </c>
      <c r="P2769" t="b">
        <v>0</v>
      </c>
      <c r="Q2769" t="b">
        <v>1</v>
      </c>
      <c r="R2769" t="s">
        <v>13506</v>
      </c>
      <c r="S2769">
        <v>70</v>
      </c>
      <c r="T2769" t="b">
        <v>0</v>
      </c>
      <c r="V2769" t="s">
        <v>8</v>
      </c>
      <c r="W2769" t="s">
        <v>8</v>
      </c>
      <c r="X2769" s="11">
        <v>77</v>
      </c>
      <c r="Y2769">
        <v>1</v>
      </c>
      <c r="Z2769" s="46" cm="1">
        <f t="array" ref="Z2769">IF(V2769="NA",$AD$2,(INDEX($BL$4:$BL$73,MATCH(V2769&amp;W2769,$BK$4:$BK$73&amp;$BJ$4:$BJ$73,0))))</f>
        <v>-4.0430703315750931E-2</v>
      </c>
      <c r="AA2769" s="46">
        <f t="shared" si="51"/>
        <v>0.95956929668424906</v>
      </c>
      <c r="AB2769" s="46"/>
    </row>
    <row r="2770" spans="1:28" x14ac:dyDescent="0.25">
      <c r="A2770">
        <v>9766</v>
      </c>
      <c r="B2770" s="1">
        <v>45528.559479016199</v>
      </c>
      <c r="C2770" s="1">
        <v>45528</v>
      </c>
      <c r="D2770" t="s">
        <v>9100</v>
      </c>
      <c r="E2770" t="s">
        <v>9101</v>
      </c>
      <c r="F2770" t="s">
        <v>790</v>
      </c>
      <c r="G2770">
        <v>72</v>
      </c>
      <c r="H2770" t="b">
        <v>0</v>
      </c>
      <c r="I2770" t="s">
        <v>9102</v>
      </c>
      <c r="J2770" t="s">
        <v>9103</v>
      </c>
      <c r="K2770" t="s">
        <v>7</v>
      </c>
      <c r="L2770" t="b">
        <v>0</v>
      </c>
      <c r="M2770" t="s">
        <v>6574</v>
      </c>
      <c r="N2770" t="b">
        <v>0</v>
      </c>
      <c r="O2770" t="b">
        <v>0</v>
      </c>
      <c r="P2770" t="b">
        <v>0</v>
      </c>
      <c r="Q2770" t="b">
        <v>1</v>
      </c>
      <c r="R2770" t="s">
        <v>296</v>
      </c>
      <c r="S2770">
        <v>70</v>
      </c>
      <c r="T2770" t="b">
        <v>0</v>
      </c>
      <c r="V2770" t="s">
        <v>8</v>
      </c>
      <c r="W2770" t="s">
        <v>8</v>
      </c>
      <c r="X2770" s="11">
        <v>72</v>
      </c>
      <c r="Y2770">
        <v>1</v>
      </c>
      <c r="Z2770" s="46" cm="1">
        <f t="array" ref="Z2770">IF(V2770="NA",$AD$2,(INDEX($BL$4:$BL$73,MATCH(V2770&amp;W2770,$BK$4:$BK$73&amp;$BJ$4:$BJ$73,0))))</f>
        <v>-4.0430703315750931E-2</v>
      </c>
      <c r="AA2770" s="46">
        <f t="shared" si="51"/>
        <v>0.95956929668424906</v>
      </c>
      <c r="AB2770" s="46"/>
    </row>
    <row r="2771" spans="1:28" x14ac:dyDescent="0.25">
      <c r="A2771">
        <v>9767</v>
      </c>
      <c r="B2771" s="1">
        <v>45528.559172118097</v>
      </c>
      <c r="C2771" s="1">
        <v>45528</v>
      </c>
      <c r="D2771" t="s">
        <v>9100</v>
      </c>
      <c r="E2771" t="s">
        <v>9101</v>
      </c>
      <c r="F2771" t="s">
        <v>790</v>
      </c>
      <c r="G2771">
        <v>81</v>
      </c>
      <c r="H2771" t="b">
        <v>0</v>
      </c>
      <c r="I2771" t="s">
        <v>9102</v>
      </c>
      <c r="J2771" t="s">
        <v>9103</v>
      </c>
      <c r="K2771" t="s">
        <v>7</v>
      </c>
      <c r="L2771" t="b">
        <v>0</v>
      </c>
      <c r="M2771" t="s">
        <v>13507</v>
      </c>
      <c r="N2771" t="b">
        <v>0</v>
      </c>
      <c r="O2771" t="b">
        <v>0</v>
      </c>
      <c r="P2771" t="b">
        <v>0</v>
      </c>
      <c r="Q2771" t="b">
        <v>1</v>
      </c>
      <c r="R2771" t="s">
        <v>13508</v>
      </c>
      <c r="S2771">
        <v>70</v>
      </c>
      <c r="T2771" t="b">
        <v>0</v>
      </c>
      <c r="V2771" t="s">
        <v>8</v>
      </c>
      <c r="W2771" t="s">
        <v>8</v>
      </c>
      <c r="X2771" s="11">
        <v>82</v>
      </c>
      <c r="Y2771">
        <v>1</v>
      </c>
      <c r="Z2771" s="46" cm="1">
        <f t="array" ref="Z2771">IF(V2771="NA",$AD$2,(INDEX($BL$4:$BL$73,MATCH(V2771&amp;W2771,$BK$4:$BK$73&amp;$BJ$4:$BJ$73,0))))</f>
        <v>-4.0430703315750931E-2</v>
      </c>
      <c r="AA2771" s="46">
        <f t="shared" si="51"/>
        <v>0.95956929668424906</v>
      </c>
      <c r="AB2771" s="46"/>
    </row>
    <row r="2772" spans="1:28" x14ac:dyDescent="0.25">
      <c r="A2772">
        <v>9770</v>
      </c>
      <c r="B2772" s="1">
        <v>45528.558087615696</v>
      </c>
      <c r="C2772" s="1">
        <v>45528</v>
      </c>
      <c r="D2772" t="s">
        <v>9100</v>
      </c>
      <c r="E2772" t="s">
        <v>9101</v>
      </c>
      <c r="F2772" t="s">
        <v>790</v>
      </c>
      <c r="G2772">
        <v>71</v>
      </c>
      <c r="H2772" t="b">
        <v>0</v>
      </c>
      <c r="I2772" t="s">
        <v>9102</v>
      </c>
      <c r="J2772" t="s">
        <v>9103</v>
      </c>
      <c r="K2772" t="s">
        <v>7</v>
      </c>
      <c r="L2772" t="b">
        <v>0</v>
      </c>
      <c r="M2772" t="s">
        <v>13509</v>
      </c>
      <c r="N2772" t="b">
        <v>0</v>
      </c>
      <c r="O2772" t="b">
        <v>0</v>
      </c>
      <c r="P2772" t="b">
        <v>0</v>
      </c>
      <c r="Q2772" t="b">
        <v>1</v>
      </c>
      <c r="R2772" t="s">
        <v>13510</v>
      </c>
      <c r="S2772">
        <v>70</v>
      </c>
      <c r="T2772" t="b">
        <v>0</v>
      </c>
      <c r="V2772" t="s">
        <v>8</v>
      </c>
      <c r="W2772" t="s">
        <v>8</v>
      </c>
      <c r="X2772" s="11">
        <v>72</v>
      </c>
      <c r="Y2772">
        <v>1</v>
      </c>
      <c r="Z2772" s="46" cm="1">
        <f t="array" ref="Z2772">IF(V2772="NA",$AD$2,(INDEX($BL$4:$BL$73,MATCH(V2772&amp;W2772,$BK$4:$BK$73&amp;$BJ$4:$BJ$73,0))))</f>
        <v>-4.0430703315750931E-2</v>
      </c>
      <c r="AA2772" s="46">
        <f t="shared" si="51"/>
        <v>0.95956929668424906</v>
      </c>
      <c r="AB2772" s="46"/>
    </row>
    <row r="2773" spans="1:28" x14ac:dyDescent="0.25">
      <c r="A2773">
        <v>9771</v>
      </c>
      <c r="B2773" s="1">
        <v>45528.555635740697</v>
      </c>
      <c r="C2773" s="1">
        <v>45528</v>
      </c>
      <c r="D2773" t="s">
        <v>9100</v>
      </c>
      <c r="E2773" t="s">
        <v>9101</v>
      </c>
      <c r="F2773" t="s">
        <v>664</v>
      </c>
      <c r="G2773">
        <v>75</v>
      </c>
      <c r="H2773" t="b">
        <v>0</v>
      </c>
      <c r="I2773" t="s">
        <v>9102</v>
      </c>
      <c r="J2773" t="s">
        <v>9103</v>
      </c>
      <c r="K2773" t="s">
        <v>7</v>
      </c>
      <c r="L2773" t="b">
        <v>0</v>
      </c>
      <c r="M2773" t="s">
        <v>13511</v>
      </c>
      <c r="N2773" t="b">
        <v>0</v>
      </c>
      <c r="O2773" t="b">
        <v>0</v>
      </c>
      <c r="P2773" t="b">
        <v>0</v>
      </c>
      <c r="Q2773" t="b">
        <v>1</v>
      </c>
      <c r="R2773" t="s">
        <v>13512</v>
      </c>
      <c r="S2773">
        <v>70</v>
      </c>
      <c r="T2773" t="b">
        <v>0</v>
      </c>
      <c r="U2773" t="s">
        <v>13511</v>
      </c>
      <c r="V2773" t="s">
        <v>893</v>
      </c>
      <c r="W2773">
        <v>4</v>
      </c>
      <c r="X2773" s="11">
        <v>77</v>
      </c>
      <c r="Y2773">
        <v>1</v>
      </c>
      <c r="Z2773" s="46" cm="1">
        <f t="array" ref="Z2773">IF(V2773="NA",$AD$2,(INDEX($BL$4:$BL$73,MATCH(V2773&amp;W2773,$BK$4:$BK$73&amp;$BJ$4:$BJ$73,0))))</f>
        <v>1.0498615788681286E-2</v>
      </c>
      <c r="AA2773" s="46">
        <f t="shared" si="51"/>
        <v>1.0104986157886813</v>
      </c>
      <c r="AB2773" s="46"/>
    </row>
    <row r="2774" spans="1:28" x14ac:dyDescent="0.25">
      <c r="A2774">
        <v>9772</v>
      </c>
      <c r="B2774" s="1">
        <v>45528.555326030102</v>
      </c>
      <c r="C2774" s="1">
        <v>45528</v>
      </c>
      <c r="D2774" t="s">
        <v>9100</v>
      </c>
      <c r="E2774" t="s">
        <v>9101</v>
      </c>
      <c r="F2774" t="s">
        <v>664</v>
      </c>
      <c r="G2774">
        <v>76</v>
      </c>
      <c r="H2774" t="b">
        <v>0</v>
      </c>
      <c r="I2774" t="s">
        <v>9102</v>
      </c>
      <c r="J2774" t="s">
        <v>9103</v>
      </c>
      <c r="K2774" t="s">
        <v>7</v>
      </c>
      <c r="L2774" t="b">
        <v>0</v>
      </c>
      <c r="M2774" t="s">
        <v>13513</v>
      </c>
      <c r="N2774" t="b">
        <v>0</v>
      </c>
      <c r="O2774" t="b">
        <v>0</v>
      </c>
      <c r="P2774" t="b">
        <v>0</v>
      </c>
      <c r="Q2774" t="b">
        <v>1</v>
      </c>
      <c r="R2774" t="s">
        <v>13514</v>
      </c>
      <c r="S2774">
        <v>70</v>
      </c>
      <c r="T2774" t="b">
        <v>0</v>
      </c>
      <c r="U2774" t="s">
        <v>13513</v>
      </c>
      <c r="V2774" t="s">
        <v>8</v>
      </c>
      <c r="W2774" t="s">
        <v>8</v>
      </c>
      <c r="X2774" s="11">
        <v>77</v>
      </c>
      <c r="Y2774">
        <v>1</v>
      </c>
      <c r="Z2774" s="46" cm="1">
        <f t="array" ref="Z2774">IF(V2774="NA",$AD$2,(INDEX($BL$4:$BL$73,MATCH(V2774&amp;W2774,$BK$4:$BK$73&amp;$BJ$4:$BJ$73,0))))</f>
        <v>-4.0430703315750931E-2</v>
      </c>
      <c r="AA2774" s="46">
        <f t="shared" si="51"/>
        <v>0.95956929668424906</v>
      </c>
      <c r="AB2774" s="46"/>
    </row>
    <row r="2775" spans="1:28" x14ac:dyDescent="0.25">
      <c r="A2775">
        <v>9774</v>
      </c>
      <c r="B2775" s="1">
        <v>45528.554632303203</v>
      </c>
      <c r="C2775" s="1">
        <v>45528</v>
      </c>
      <c r="D2775" t="s">
        <v>9100</v>
      </c>
      <c r="E2775" t="s">
        <v>9101</v>
      </c>
      <c r="F2775" t="s">
        <v>664</v>
      </c>
      <c r="G2775">
        <v>83</v>
      </c>
      <c r="H2775" t="b">
        <v>0</v>
      </c>
      <c r="I2775" t="s">
        <v>9102</v>
      </c>
      <c r="J2775" t="s">
        <v>9103</v>
      </c>
      <c r="K2775" t="s">
        <v>7</v>
      </c>
      <c r="L2775" t="b">
        <v>0</v>
      </c>
      <c r="M2775" t="s">
        <v>13515</v>
      </c>
      <c r="N2775" t="b">
        <v>0</v>
      </c>
      <c r="O2775" t="b">
        <v>0</v>
      </c>
      <c r="P2775" t="b">
        <v>0</v>
      </c>
      <c r="Q2775" t="b">
        <v>1</v>
      </c>
      <c r="R2775" t="s">
        <v>13516</v>
      </c>
      <c r="S2775">
        <v>70</v>
      </c>
      <c r="T2775" t="b">
        <v>0</v>
      </c>
      <c r="V2775" t="s">
        <v>8</v>
      </c>
      <c r="W2775" t="s">
        <v>8</v>
      </c>
      <c r="X2775" s="11">
        <v>87</v>
      </c>
      <c r="Y2775">
        <v>1</v>
      </c>
      <c r="Z2775" s="46" cm="1">
        <f t="array" ref="Z2775">IF(V2775="NA",$AD$2,(INDEX($BL$4:$BL$73,MATCH(V2775&amp;W2775,$BK$4:$BK$73&amp;$BJ$4:$BJ$73,0))))</f>
        <v>-4.0430703315750931E-2</v>
      </c>
      <c r="AA2775" s="46">
        <f t="shared" si="51"/>
        <v>0.95956929668424906</v>
      </c>
      <c r="AB2775" s="46"/>
    </row>
    <row r="2776" spans="1:28" x14ac:dyDescent="0.25">
      <c r="A2776">
        <v>9775</v>
      </c>
      <c r="B2776" s="1">
        <v>45528.554346238401</v>
      </c>
      <c r="C2776" s="1">
        <v>45528</v>
      </c>
      <c r="D2776" t="s">
        <v>9100</v>
      </c>
      <c r="E2776" t="s">
        <v>9101</v>
      </c>
      <c r="F2776" t="s">
        <v>664</v>
      </c>
      <c r="G2776">
        <v>75</v>
      </c>
      <c r="H2776" t="b">
        <v>0</v>
      </c>
      <c r="I2776" t="s">
        <v>9102</v>
      </c>
      <c r="J2776" t="s">
        <v>9103</v>
      </c>
      <c r="K2776" t="s">
        <v>7</v>
      </c>
      <c r="L2776" t="b">
        <v>0</v>
      </c>
      <c r="M2776" t="s">
        <v>13517</v>
      </c>
      <c r="N2776" t="b">
        <v>0</v>
      </c>
      <c r="O2776" t="b">
        <v>0</v>
      </c>
      <c r="P2776" t="b">
        <v>0</v>
      </c>
      <c r="Q2776" t="b">
        <v>1</v>
      </c>
      <c r="R2776" t="s">
        <v>13518</v>
      </c>
      <c r="S2776">
        <v>70</v>
      </c>
      <c r="T2776" t="b">
        <v>0</v>
      </c>
      <c r="V2776" t="s">
        <v>889</v>
      </c>
      <c r="W2776">
        <v>4</v>
      </c>
      <c r="X2776" s="11">
        <v>77</v>
      </c>
      <c r="Y2776">
        <v>1</v>
      </c>
      <c r="Z2776" s="46" cm="1">
        <f t="array" ref="Z2776">IF(V2776="NA",$AD$2,(INDEX($BL$4:$BL$73,MATCH(V2776&amp;W2776,$BK$4:$BK$73&amp;$BJ$4:$BJ$73,0))))</f>
        <v>1.0498615788681227E-2</v>
      </c>
      <c r="AA2776" s="46">
        <f t="shared" si="51"/>
        <v>1.0104986157886813</v>
      </c>
      <c r="AB2776" s="46"/>
    </row>
    <row r="2777" spans="1:28" x14ac:dyDescent="0.25">
      <c r="A2777">
        <v>9778</v>
      </c>
      <c r="B2777" s="1">
        <v>45528.546436875004</v>
      </c>
      <c r="C2777" s="1">
        <v>45528</v>
      </c>
      <c r="D2777" t="s">
        <v>9100</v>
      </c>
      <c r="E2777" t="s">
        <v>9101</v>
      </c>
      <c r="F2777" t="s">
        <v>664</v>
      </c>
      <c r="G2777">
        <v>76</v>
      </c>
      <c r="H2777" t="b">
        <v>0</v>
      </c>
      <c r="I2777" t="s">
        <v>9102</v>
      </c>
      <c r="J2777" t="s">
        <v>9103</v>
      </c>
      <c r="K2777" t="s">
        <v>7</v>
      </c>
      <c r="L2777" t="b">
        <v>0</v>
      </c>
      <c r="M2777" t="s">
        <v>13519</v>
      </c>
      <c r="N2777" t="b">
        <v>0</v>
      </c>
      <c r="O2777" t="b">
        <v>0</v>
      </c>
      <c r="P2777" t="b">
        <v>0</v>
      </c>
      <c r="Q2777" t="b">
        <v>1</v>
      </c>
      <c r="R2777" t="s">
        <v>13520</v>
      </c>
      <c r="S2777">
        <v>70</v>
      </c>
      <c r="T2777" t="b">
        <v>0</v>
      </c>
      <c r="V2777" t="s">
        <v>741</v>
      </c>
      <c r="W2777">
        <v>4</v>
      </c>
      <c r="X2777" s="11">
        <v>77</v>
      </c>
      <c r="Y2777">
        <v>1</v>
      </c>
      <c r="Z2777" s="46" cm="1">
        <f t="array" ref="Z2777">IF(V2777="NA",$AD$2,(INDEX($BL$4:$BL$73,MATCH(V2777&amp;W2777,$BK$4:$BK$73&amp;$BJ$4:$BJ$73,0))))</f>
        <v>1.1678733304575806E-2</v>
      </c>
      <c r="AA2777" s="46">
        <f t="shared" si="51"/>
        <v>1.0116787333045758</v>
      </c>
      <c r="AB2777" s="46"/>
    </row>
    <row r="2778" spans="1:28" x14ac:dyDescent="0.25">
      <c r="A2778">
        <v>9779</v>
      </c>
      <c r="B2778" s="1">
        <v>45528.5461587963</v>
      </c>
      <c r="C2778" s="1">
        <v>45528</v>
      </c>
      <c r="D2778" t="s">
        <v>9100</v>
      </c>
      <c r="E2778" t="s">
        <v>9101</v>
      </c>
      <c r="F2778" t="s">
        <v>664</v>
      </c>
      <c r="G2778">
        <v>76</v>
      </c>
      <c r="H2778" t="b">
        <v>0</v>
      </c>
      <c r="I2778" t="s">
        <v>9102</v>
      </c>
      <c r="J2778" t="s">
        <v>9103</v>
      </c>
      <c r="K2778" t="s">
        <v>7</v>
      </c>
      <c r="L2778" t="b">
        <v>0</v>
      </c>
      <c r="M2778" t="s">
        <v>13521</v>
      </c>
      <c r="N2778" t="b">
        <v>0</v>
      </c>
      <c r="O2778" t="b">
        <v>0</v>
      </c>
      <c r="P2778" t="b">
        <v>0</v>
      </c>
      <c r="Q2778" t="b">
        <v>1</v>
      </c>
      <c r="R2778" t="s">
        <v>13522</v>
      </c>
      <c r="S2778">
        <v>70</v>
      </c>
      <c r="T2778" t="b">
        <v>0</v>
      </c>
      <c r="V2778" t="s">
        <v>893</v>
      </c>
      <c r="W2778">
        <v>4</v>
      </c>
      <c r="X2778" s="11">
        <v>77</v>
      </c>
      <c r="Y2778">
        <v>1</v>
      </c>
      <c r="Z2778" s="46" cm="1">
        <f t="array" ref="Z2778">IF(V2778="NA",$AD$2,(INDEX($BL$4:$BL$73,MATCH(V2778&amp;W2778,$BK$4:$BK$73&amp;$BJ$4:$BJ$73,0))))</f>
        <v>1.0498615788681286E-2</v>
      </c>
      <c r="AA2778" s="46">
        <f t="shared" si="51"/>
        <v>1.0104986157886813</v>
      </c>
      <c r="AB2778" s="46"/>
    </row>
    <row r="2779" spans="1:28" x14ac:dyDescent="0.25">
      <c r="A2779">
        <v>9781</v>
      </c>
      <c r="B2779" s="1">
        <v>45528.545506169001</v>
      </c>
      <c r="C2779" s="1">
        <v>45528</v>
      </c>
      <c r="D2779" t="s">
        <v>9100</v>
      </c>
      <c r="E2779" t="s">
        <v>9101</v>
      </c>
      <c r="F2779" t="s">
        <v>664</v>
      </c>
      <c r="G2779">
        <v>79</v>
      </c>
      <c r="H2779" t="b">
        <v>0</v>
      </c>
      <c r="I2779" t="s">
        <v>9102</v>
      </c>
      <c r="J2779" t="s">
        <v>9103</v>
      </c>
      <c r="K2779" t="s">
        <v>7</v>
      </c>
      <c r="L2779" t="b">
        <v>0</v>
      </c>
      <c r="M2779" t="s">
        <v>13523</v>
      </c>
      <c r="N2779" t="b">
        <v>0</v>
      </c>
      <c r="O2779" t="b">
        <v>0</v>
      </c>
      <c r="P2779" t="b">
        <v>0</v>
      </c>
      <c r="Q2779" t="b">
        <v>1</v>
      </c>
      <c r="R2779" t="s">
        <v>13524</v>
      </c>
      <c r="S2779">
        <v>70</v>
      </c>
      <c r="T2779" t="b">
        <v>0</v>
      </c>
      <c r="V2779" t="s">
        <v>740</v>
      </c>
      <c r="W2779">
        <v>4</v>
      </c>
      <c r="X2779" s="11">
        <v>82</v>
      </c>
      <c r="Y2779">
        <v>1</v>
      </c>
      <c r="Z2779" s="46" cm="1">
        <f t="array" ref="Z2779">IF(V2779="NA",$AD$2,(INDEX($BL$4:$BL$73,MATCH(V2779&amp;W2779,$BK$4:$BK$73&amp;$BJ$4:$BJ$73,0))))</f>
        <v>1.0498615788681253E-2</v>
      </c>
      <c r="AA2779" s="46">
        <f t="shared" si="51"/>
        <v>1.0104986157886813</v>
      </c>
      <c r="AB2779" s="46"/>
    </row>
    <row r="2780" spans="1:28" x14ac:dyDescent="0.25">
      <c r="A2780">
        <v>9785</v>
      </c>
      <c r="B2780" s="1">
        <v>45528.544022650502</v>
      </c>
      <c r="C2780" s="1">
        <v>45528</v>
      </c>
      <c r="D2780" t="s">
        <v>9100</v>
      </c>
      <c r="E2780" t="s">
        <v>9101</v>
      </c>
      <c r="F2780" t="s">
        <v>664</v>
      </c>
      <c r="G2780">
        <v>80</v>
      </c>
      <c r="H2780" t="b">
        <v>0</v>
      </c>
      <c r="I2780" t="s">
        <v>9102</v>
      </c>
      <c r="J2780" t="s">
        <v>9103</v>
      </c>
      <c r="K2780" t="s">
        <v>7</v>
      </c>
      <c r="L2780" t="b">
        <v>0</v>
      </c>
      <c r="M2780" t="s">
        <v>13525</v>
      </c>
      <c r="N2780" t="b">
        <v>0</v>
      </c>
      <c r="O2780" t="b">
        <v>0</v>
      </c>
      <c r="P2780" t="b">
        <v>0</v>
      </c>
      <c r="Q2780" t="b">
        <v>1</v>
      </c>
      <c r="R2780" t="s">
        <v>13526</v>
      </c>
      <c r="S2780">
        <v>70</v>
      </c>
      <c r="T2780" t="b">
        <v>0</v>
      </c>
      <c r="V2780" t="s">
        <v>8</v>
      </c>
      <c r="W2780" t="s">
        <v>8</v>
      </c>
      <c r="X2780" s="11">
        <v>82</v>
      </c>
      <c r="Y2780">
        <v>1</v>
      </c>
      <c r="Z2780" s="46" cm="1">
        <f t="array" ref="Z2780">IF(V2780="NA",$AD$2,(INDEX($BL$4:$BL$73,MATCH(V2780&amp;W2780,$BK$4:$BK$73&amp;$BJ$4:$BJ$73,0))))</f>
        <v>-4.0430703315750931E-2</v>
      </c>
      <c r="AA2780" s="46">
        <f t="shared" si="51"/>
        <v>0.95956929668424906</v>
      </c>
      <c r="AB2780" s="46"/>
    </row>
    <row r="2781" spans="1:28" x14ac:dyDescent="0.25">
      <c r="A2781">
        <v>9786</v>
      </c>
      <c r="B2781" s="1">
        <v>45528.543510810203</v>
      </c>
      <c r="C2781" s="1">
        <v>45528</v>
      </c>
      <c r="D2781" t="s">
        <v>9100</v>
      </c>
      <c r="E2781" t="s">
        <v>9101</v>
      </c>
      <c r="F2781" t="s">
        <v>664</v>
      </c>
      <c r="G2781">
        <v>72</v>
      </c>
      <c r="H2781" t="b">
        <v>0</v>
      </c>
      <c r="I2781" t="s">
        <v>9102</v>
      </c>
      <c r="J2781" t="s">
        <v>9103</v>
      </c>
      <c r="K2781" t="s">
        <v>7</v>
      </c>
      <c r="L2781" t="b">
        <v>0</v>
      </c>
      <c r="M2781" t="s">
        <v>6573</v>
      </c>
      <c r="N2781" t="b">
        <v>0</v>
      </c>
      <c r="O2781" t="b">
        <v>0</v>
      </c>
      <c r="P2781" t="b">
        <v>0</v>
      </c>
      <c r="Q2781" t="b">
        <v>1</v>
      </c>
      <c r="R2781" t="s">
        <v>2314</v>
      </c>
      <c r="S2781">
        <v>70</v>
      </c>
      <c r="T2781" t="b">
        <v>0</v>
      </c>
      <c r="V2781" t="s">
        <v>892</v>
      </c>
      <c r="W2781">
        <v>4</v>
      </c>
      <c r="X2781" s="11">
        <v>72</v>
      </c>
      <c r="Y2781">
        <v>1</v>
      </c>
      <c r="Z2781" s="46" cm="1">
        <f t="array" ref="Z2781">IF(V2781="NA",$AD$2,(INDEX($BL$4:$BL$73,MATCH(V2781&amp;W2781,$BK$4:$BK$73&amp;$BJ$4:$BJ$73,0))))</f>
        <v>1.0498615788681274E-2</v>
      </c>
      <c r="AA2781" s="46">
        <f t="shared" si="51"/>
        <v>1.0104986157886813</v>
      </c>
      <c r="AB2781" s="46"/>
    </row>
    <row r="2782" spans="1:28" x14ac:dyDescent="0.25">
      <c r="A2782">
        <v>9787</v>
      </c>
      <c r="B2782" s="1">
        <v>45528.541805960602</v>
      </c>
      <c r="C2782" s="1">
        <v>45528</v>
      </c>
      <c r="D2782" t="s">
        <v>9100</v>
      </c>
      <c r="E2782" t="s">
        <v>9101</v>
      </c>
      <c r="F2782" t="s">
        <v>664</v>
      </c>
      <c r="G2782">
        <v>78</v>
      </c>
      <c r="H2782" t="b">
        <v>0</v>
      </c>
      <c r="I2782" t="s">
        <v>9102</v>
      </c>
      <c r="J2782" t="s">
        <v>9103</v>
      </c>
      <c r="K2782" t="s">
        <v>7</v>
      </c>
      <c r="L2782" t="b">
        <v>0</v>
      </c>
      <c r="M2782" t="s">
        <v>13527</v>
      </c>
      <c r="N2782" t="b">
        <v>0</v>
      </c>
      <c r="O2782" t="b">
        <v>0</v>
      </c>
      <c r="P2782" t="b">
        <v>0</v>
      </c>
      <c r="Q2782" t="b">
        <v>1</v>
      </c>
      <c r="R2782" t="s">
        <v>13528</v>
      </c>
      <c r="S2782">
        <v>70</v>
      </c>
      <c r="T2782" t="b">
        <v>0</v>
      </c>
      <c r="V2782" t="s">
        <v>886</v>
      </c>
      <c r="W2782">
        <v>4</v>
      </c>
      <c r="X2782" s="11">
        <v>82</v>
      </c>
      <c r="Y2782">
        <v>1</v>
      </c>
      <c r="Z2782" s="46" cm="1">
        <f t="array" ref="Z2782">IF(V2782="NA",$AD$2,(INDEX($BL$4:$BL$73,MATCH(V2782&amp;W2782,$BK$4:$BK$73&amp;$BJ$4:$BJ$73,0))))</f>
        <v>1.0498615788681297E-2</v>
      </c>
      <c r="AA2782" s="46">
        <f t="shared" si="51"/>
        <v>1.0104986157886813</v>
      </c>
      <c r="AB2782" s="46"/>
    </row>
    <row r="2783" spans="1:28" x14ac:dyDescent="0.25">
      <c r="A2783">
        <v>9791</v>
      </c>
      <c r="B2783" s="1">
        <v>45528.540901574102</v>
      </c>
      <c r="C2783" s="1">
        <v>45528</v>
      </c>
      <c r="D2783" t="s">
        <v>9100</v>
      </c>
      <c r="E2783" t="s">
        <v>9101</v>
      </c>
      <c r="F2783" t="s">
        <v>664</v>
      </c>
      <c r="G2783">
        <v>74</v>
      </c>
      <c r="H2783" t="b">
        <v>0</v>
      </c>
      <c r="I2783" t="s">
        <v>9102</v>
      </c>
      <c r="J2783" t="s">
        <v>9103</v>
      </c>
      <c r="K2783" t="s">
        <v>7</v>
      </c>
      <c r="L2783" t="b">
        <v>0</v>
      </c>
      <c r="M2783" t="s">
        <v>13529</v>
      </c>
      <c r="N2783" t="b">
        <v>0</v>
      </c>
      <c r="O2783" t="b">
        <v>0</v>
      </c>
      <c r="P2783" t="b">
        <v>0</v>
      </c>
      <c r="Q2783" t="b">
        <v>1</v>
      </c>
      <c r="R2783" t="s">
        <v>13530</v>
      </c>
      <c r="S2783">
        <v>70</v>
      </c>
      <c r="T2783" t="b">
        <v>0</v>
      </c>
      <c r="V2783" t="s">
        <v>889</v>
      </c>
      <c r="W2783">
        <v>4</v>
      </c>
      <c r="X2783" s="11">
        <v>77</v>
      </c>
      <c r="Y2783">
        <v>1</v>
      </c>
      <c r="Z2783" s="46" cm="1">
        <f t="array" ref="Z2783">IF(V2783="NA",$AD$2,(INDEX($BL$4:$BL$73,MATCH(V2783&amp;W2783,$BK$4:$BK$73&amp;$BJ$4:$BJ$73,0))))</f>
        <v>1.0498615788681227E-2</v>
      </c>
      <c r="AA2783" s="46">
        <f t="shared" si="51"/>
        <v>1.0104986157886813</v>
      </c>
      <c r="AB2783" s="46"/>
    </row>
    <row r="2784" spans="1:28" x14ac:dyDescent="0.25">
      <c r="A2784">
        <v>9793</v>
      </c>
      <c r="B2784" s="1">
        <v>45528.540185497703</v>
      </c>
      <c r="C2784" s="1">
        <v>45528</v>
      </c>
      <c r="D2784" t="s">
        <v>9100</v>
      </c>
      <c r="E2784" t="s">
        <v>9101</v>
      </c>
      <c r="F2784" t="s">
        <v>790</v>
      </c>
      <c r="G2784">
        <v>80</v>
      </c>
      <c r="H2784" t="b">
        <v>0</v>
      </c>
      <c r="I2784" t="s">
        <v>9102</v>
      </c>
      <c r="J2784" t="s">
        <v>9103</v>
      </c>
      <c r="K2784" t="s">
        <v>7</v>
      </c>
      <c r="L2784" t="b">
        <v>0</v>
      </c>
      <c r="M2784" t="s">
        <v>13531</v>
      </c>
      <c r="N2784" t="b">
        <v>0</v>
      </c>
      <c r="O2784" t="b">
        <v>0</v>
      </c>
      <c r="P2784" t="b">
        <v>0</v>
      </c>
      <c r="Q2784" t="b">
        <v>1</v>
      </c>
      <c r="R2784" t="s">
        <v>13532</v>
      </c>
      <c r="S2784">
        <v>70</v>
      </c>
      <c r="T2784" t="b">
        <v>0</v>
      </c>
      <c r="V2784" t="s">
        <v>658</v>
      </c>
      <c r="W2784">
        <v>4</v>
      </c>
      <c r="X2784" s="11">
        <v>82</v>
      </c>
      <c r="Y2784">
        <v>1</v>
      </c>
      <c r="Z2784" s="46" cm="1">
        <f t="array" ref="Z2784">IF(V2784="NA",$AD$2,(INDEX($BL$4:$BL$73,MATCH(V2784&amp;W2784,$BK$4:$BK$73&amp;$BJ$4:$BJ$73,0))))</f>
        <v>1.1678733304575896E-2</v>
      </c>
      <c r="AA2784" s="46">
        <f t="shared" si="51"/>
        <v>1.0116787333045758</v>
      </c>
      <c r="AB2784" s="46"/>
    </row>
    <row r="2785" spans="1:28" x14ac:dyDescent="0.25">
      <c r="A2785">
        <v>9794</v>
      </c>
      <c r="B2785" s="1">
        <v>45528.539845532403</v>
      </c>
      <c r="C2785" s="1">
        <v>45528</v>
      </c>
      <c r="D2785" t="s">
        <v>9100</v>
      </c>
      <c r="E2785" t="s">
        <v>9101</v>
      </c>
      <c r="F2785" t="s">
        <v>664</v>
      </c>
      <c r="G2785">
        <v>80</v>
      </c>
      <c r="H2785" t="b">
        <v>0</v>
      </c>
      <c r="I2785" t="s">
        <v>9102</v>
      </c>
      <c r="J2785" t="s">
        <v>9103</v>
      </c>
      <c r="K2785" t="s">
        <v>7</v>
      </c>
      <c r="L2785" t="b">
        <v>0</v>
      </c>
      <c r="M2785" t="s">
        <v>13533</v>
      </c>
      <c r="N2785" t="b">
        <v>0</v>
      </c>
      <c r="O2785" t="b">
        <v>0</v>
      </c>
      <c r="P2785" t="b">
        <v>0</v>
      </c>
      <c r="Q2785" t="b">
        <v>1</v>
      </c>
      <c r="R2785" t="s">
        <v>1086</v>
      </c>
      <c r="S2785">
        <v>70</v>
      </c>
      <c r="T2785" t="b">
        <v>0</v>
      </c>
      <c r="V2785" t="s">
        <v>892</v>
      </c>
      <c r="W2785">
        <v>4</v>
      </c>
      <c r="X2785" s="11">
        <v>82</v>
      </c>
      <c r="Y2785">
        <v>1</v>
      </c>
      <c r="Z2785" s="46" cm="1">
        <f t="array" ref="Z2785">IF(V2785="NA",$AD$2,(INDEX($BL$4:$BL$73,MATCH(V2785&amp;W2785,$BK$4:$BK$73&amp;$BJ$4:$BJ$73,0))))</f>
        <v>1.0498615788681274E-2</v>
      </c>
      <c r="AA2785" s="46">
        <f t="shared" si="51"/>
        <v>1.0104986157886813</v>
      </c>
      <c r="AB2785" s="46"/>
    </row>
    <row r="2786" spans="1:28" x14ac:dyDescent="0.25">
      <c r="A2786">
        <v>9797</v>
      </c>
      <c r="B2786" s="1">
        <v>45528.538630532399</v>
      </c>
      <c r="C2786" s="1">
        <v>45528</v>
      </c>
      <c r="D2786" t="s">
        <v>9100</v>
      </c>
      <c r="E2786" t="s">
        <v>9101</v>
      </c>
      <c r="F2786" t="s">
        <v>664</v>
      </c>
      <c r="G2786">
        <v>83</v>
      </c>
      <c r="H2786" t="b">
        <v>0</v>
      </c>
      <c r="I2786" t="s">
        <v>9102</v>
      </c>
      <c r="J2786" t="s">
        <v>9103</v>
      </c>
      <c r="K2786" t="s">
        <v>7</v>
      </c>
      <c r="L2786" t="b">
        <v>0</v>
      </c>
      <c r="M2786" t="s">
        <v>13534</v>
      </c>
      <c r="N2786" t="b">
        <v>0</v>
      </c>
      <c r="O2786" t="b">
        <v>0</v>
      </c>
      <c r="P2786" t="b">
        <v>0</v>
      </c>
      <c r="Q2786" t="b">
        <v>1</v>
      </c>
      <c r="R2786" t="s">
        <v>13535</v>
      </c>
      <c r="S2786">
        <v>70</v>
      </c>
      <c r="T2786" t="b">
        <v>0</v>
      </c>
      <c r="V2786" t="s">
        <v>8</v>
      </c>
      <c r="W2786" t="s">
        <v>8</v>
      </c>
      <c r="X2786" s="11">
        <v>87</v>
      </c>
      <c r="Y2786">
        <v>1</v>
      </c>
      <c r="Z2786" s="46" cm="1">
        <f t="array" ref="Z2786">IF(V2786="NA",$AD$2,(INDEX($BL$4:$BL$73,MATCH(V2786&amp;W2786,$BK$4:$BK$73&amp;$BJ$4:$BJ$73,0))))</f>
        <v>-4.0430703315750931E-2</v>
      </c>
      <c r="AA2786" s="46">
        <f t="shared" si="51"/>
        <v>0.95956929668424906</v>
      </c>
      <c r="AB2786" s="46"/>
    </row>
    <row r="2787" spans="1:28" x14ac:dyDescent="0.25">
      <c r="A2787">
        <v>9798</v>
      </c>
      <c r="B2787" s="1">
        <v>45528.538320798601</v>
      </c>
      <c r="C2787" s="1">
        <v>45528</v>
      </c>
      <c r="D2787" t="s">
        <v>9100</v>
      </c>
      <c r="E2787" t="s">
        <v>9101</v>
      </c>
      <c r="F2787" t="s">
        <v>664</v>
      </c>
      <c r="G2787">
        <v>85</v>
      </c>
      <c r="H2787" t="b">
        <v>0</v>
      </c>
      <c r="I2787" t="s">
        <v>9102</v>
      </c>
      <c r="J2787" t="s">
        <v>9103</v>
      </c>
      <c r="K2787" t="s">
        <v>7</v>
      </c>
      <c r="L2787" t="b">
        <v>0</v>
      </c>
      <c r="M2787" t="s">
        <v>13536</v>
      </c>
      <c r="N2787" t="b">
        <v>0</v>
      </c>
      <c r="O2787" t="b">
        <v>0</v>
      </c>
      <c r="P2787" t="b">
        <v>0</v>
      </c>
      <c r="Q2787" t="b">
        <v>1</v>
      </c>
      <c r="R2787" t="s">
        <v>1084</v>
      </c>
      <c r="S2787">
        <v>70</v>
      </c>
      <c r="T2787" t="b">
        <v>0</v>
      </c>
      <c r="V2787" t="s">
        <v>8</v>
      </c>
      <c r="W2787" t="s">
        <v>8</v>
      </c>
      <c r="X2787" s="11">
        <v>87</v>
      </c>
      <c r="Y2787">
        <v>1</v>
      </c>
      <c r="Z2787" s="46" cm="1">
        <f t="array" ref="Z2787">IF(V2787="NA",$AD$2,(INDEX($BL$4:$BL$73,MATCH(V2787&amp;W2787,$BK$4:$BK$73&amp;$BJ$4:$BJ$73,0))))</f>
        <v>-4.0430703315750931E-2</v>
      </c>
      <c r="AA2787" s="46">
        <f t="shared" si="51"/>
        <v>0.95956929668424906</v>
      </c>
      <c r="AB2787" s="46"/>
    </row>
    <row r="2788" spans="1:28" x14ac:dyDescent="0.25">
      <c r="A2788">
        <v>9801</v>
      </c>
      <c r="B2788" s="1">
        <v>45528.536906759298</v>
      </c>
      <c r="C2788" s="1">
        <v>45528</v>
      </c>
      <c r="D2788" t="s">
        <v>9100</v>
      </c>
      <c r="E2788" t="s">
        <v>9101</v>
      </c>
      <c r="F2788" t="s">
        <v>790</v>
      </c>
      <c r="G2788">
        <v>78</v>
      </c>
      <c r="H2788" t="b">
        <v>0</v>
      </c>
      <c r="I2788" t="s">
        <v>9102</v>
      </c>
      <c r="J2788" t="s">
        <v>9103</v>
      </c>
      <c r="K2788" t="s">
        <v>7</v>
      </c>
      <c r="L2788" t="b">
        <v>0</v>
      </c>
      <c r="M2788" t="s">
        <v>13537</v>
      </c>
      <c r="N2788" t="b">
        <v>0</v>
      </c>
      <c r="O2788" t="b">
        <v>0</v>
      </c>
      <c r="P2788" t="b">
        <v>0</v>
      </c>
      <c r="Q2788" t="b">
        <v>1</v>
      </c>
      <c r="R2788" t="s">
        <v>13538</v>
      </c>
      <c r="S2788">
        <v>70</v>
      </c>
      <c r="T2788" t="b">
        <v>0</v>
      </c>
      <c r="V2788" t="s">
        <v>888</v>
      </c>
      <c r="W2788">
        <v>4</v>
      </c>
      <c r="X2788" s="11">
        <v>82</v>
      </c>
      <c r="Y2788">
        <v>1</v>
      </c>
      <c r="Z2788" s="46" cm="1">
        <f t="array" ref="Z2788">IF(V2788="NA",$AD$2,(INDEX($BL$4:$BL$73,MATCH(V2788&amp;W2788,$BK$4:$BK$73&amp;$BJ$4:$BJ$73,0))))</f>
        <v>1.0498615788681257E-2</v>
      </c>
      <c r="AA2788" s="46">
        <f t="shared" si="51"/>
        <v>1.0104986157886813</v>
      </c>
      <c r="AB2788" s="46"/>
    </row>
    <row r="2789" spans="1:28" x14ac:dyDescent="0.25">
      <c r="A2789">
        <v>9803</v>
      </c>
      <c r="B2789" s="1">
        <v>45528.535639675902</v>
      </c>
      <c r="C2789" s="1">
        <v>45528</v>
      </c>
      <c r="D2789" t="s">
        <v>9100</v>
      </c>
      <c r="E2789" t="s">
        <v>9101</v>
      </c>
      <c r="F2789" t="s">
        <v>790</v>
      </c>
      <c r="G2789">
        <v>73</v>
      </c>
      <c r="H2789" t="b">
        <v>0</v>
      </c>
      <c r="I2789" t="s">
        <v>9102</v>
      </c>
      <c r="J2789" t="s">
        <v>9103</v>
      </c>
      <c r="K2789" t="s">
        <v>7</v>
      </c>
      <c r="L2789" t="b">
        <v>0</v>
      </c>
      <c r="M2789" t="s">
        <v>13539</v>
      </c>
      <c r="N2789" t="b">
        <v>0</v>
      </c>
      <c r="O2789" t="b">
        <v>0</v>
      </c>
      <c r="P2789" t="b">
        <v>0</v>
      </c>
      <c r="Q2789" t="b">
        <v>1</v>
      </c>
      <c r="R2789" t="s">
        <v>293</v>
      </c>
      <c r="S2789">
        <v>70</v>
      </c>
      <c r="T2789" t="b">
        <v>0</v>
      </c>
      <c r="V2789" t="s">
        <v>886</v>
      </c>
      <c r="W2789">
        <v>4</v>
      </c>
      <c r="X2789" s="11">
        <v>77</v>
      </c>
      <c r="Y2789">
        <v>1</v>
      </c>
      <c r="Z2789" s="46" cm="1">
        <f t="array" ref="Z2789">IF(V2789="NA",$AD$2,(INDEX($BL$4:$BL$73,MATCH(V2789&amp;W2789,$BK$4:$BK$73&amp;$BJ$4:$BJ$73,0))))</f>
        <v>1.0498615788681297E-2</v>
      </c>
      <c r="AA2789" s="46">
        <f t="shared" si="51"/>
        <v>1.0104986157886813</v>
      </c>
      <c r="AB2789" s="46"/>
    </row>
    <row r="2790" spans="1:28" x14ac:dyDescent="0.25">
      <c r="A2790">
        <v>9805</v>
      </c>
      <c r="B2790" s="1">
        <v>45528.5350574884</v>
      </c>
      <c r="C2790" s="1">
        <v>45528</v>
      </c>
      <c r="D2790" t="s">
        <v>9100</v>
      </c>
      <c r="E2790" t="s">
        <v>9101</v>
      </c>
      <c r="F2790" t="s">
        <v>664</v>
      </c>
      <c r="G2790">
        <v>81</v>
      </c>
      <c r="H2790" t="b">
        <v>0</v>
      </c>
      <c r="I2790" t="s">
        <v>9102</v>
      </c>
      <c r="J2790" t="s">
        <v>9103</v>
      </c>
      <c r="K2790" t="s">
        <v>7</v>
      </c>
      <c r="L2790" t="b">
        <v>0</v>
      </c>
      <c r="M2790" t="s">
        <v>13540</v>
      </c>
      <c r="N2790" t="b">
        <v>0</v>
      </c>
      <c r="O2790" t="b">
        <v>0</v>
      </c>
      <c r="P2790" t="b">
        <v>0</v>
      </c>
      <c r="Q2790" t="b">
        <v>1</v>
      </c>
      <c r="R2790" t="s">
        <v>13541</v>
      </c>
      <c r="S2790">
        <v>70</v>
      </c>
      <c r="T2790" t="b">
        <v>0</v>
      </c>
      <c r="V2790" t="s">
        <v>741</v>
      </c>
      <c r="W2790">
        <v>4</v>
      </c>
      <c r="X2790" s="11">
        <v>82</v>
      </c>
      <c r="Y2790">
        <v>1</v>
      </c>
      <c r="Z2790" s="46" cm="1">
        <f t="array" ref="Z2790">IF(V2790="NA",$AD$2,(INDEX($BL$4:$BL$73,MATCH(V2790&amp;W2790,$BK$4:$BK$73&amp;$BJ$4:$BJ$73,0))))</f>
        <v>1.1678733304575806E-2</v>
      </c>
      <c r="AA2790" s="46">
        <f t="shared" si="51"/>
        <v>1.0116787333045758</v>
      </c>
      <c r="AB2790" s="46"/>
    </row>
    <row r="2791" spans="1:28" x14ac:dyDescent="0.25">
      <c r="A2791">
        <v>9806</v>
      </c>
      <c r="B2791" s="1">
        <v>45528.534751377301</v>
      </c>
      <c r="C2791" s="1">
        <v>45528</v>
      </c>
      <c r="D2791" t="s">
        <v>9100</v>
      </c>
      <c r="E2791" t="s">
        <v>9101</v>
      </c>
      <c r="F2791" t="s">
        <v>664</v>
      </c>
      <c r="G2791">
        <v>79</v>
      </c>
      <c r="H2791" t="b">
        <v>0</v>
      </c>
      <c r="I2791" t="s">
        <v>9102</v>
      </c>
      <c r="J2791" t="s">
        <v>9103</v>
      </c>
      <c r="K2791" t="s">
        <v>7</v>
      </c>
      <c r="L2791" t="b">
        <v>0</v>
      </c>
      <c r="M2791" t="s">
        <v>13542</v>
      </c>
      <c r="N2791" t="b">
        <v>0</v>
      </c>
      <c r="O2791" t="b">
        <v>0</v>
      </c>
      <c r="P2791" t="b">
        <v>0</v>
      </c>
      <c r="Q2791" t="b">
        <v>1</v>
      </c>
      <c r="R2791" t="s">
        <v>13543</v>
      </c>
      <c r="S2791">
        <v>70</v>
      </c>
      <c r="T2791" t="b">
        <v>0</v>
      </c>
      <c r="V2791" t="s">
        <v>893</v>
      </c>
      <c r="W2791">
        <v>5</v>
      </c>
      <c r="X2791" s="11">
        <v>82</v>
      </c>
      <c r="Y2791">
        <v>1</v>
      </c>
      <c r="Z2791" s="46" cm="1">
        <f t="array" ref="Z2791">IF(V2791="NA",$AD$2,(INDEX($BL$4:$BL$73,MATCH(V2791&amp;W2791,$BK$4:$BK$73&amp;$BJ$4:$BJ$73,0))))</f>
        <v>4.1970782120221983E-2</v>
      </c>
      <c r="AA2791" s="46">
        <f t="shared" si="51"/>
        <v>1.041970782120222</v>
      </c>
      <c r="AB2791" s="46"/>
    </row>
    <row r="2792" spans="1:28" x14ac:dyDescent="0.25">
      <c r="A2792">
        <v>9808</v>
      </c>
      <c r="B2792" s="1">
        <v>45528.534138229203</v>
      </c>
      <c r="C2792" s="1">
        <v>45528</v>
      </c>
      <c r="D2792" t="s">
        <v>9100</v>
      </c>
      <c r="E2792" t="s">
        <v>9101</v>
      </c>
      <c r="F2792" t="s">
        <v>664</v>
      </c>
      <c r="G2792">
        <v>81</v>
      </c>
      <c r="H2792" t="b">
        <v>0</v>
      </c>
      <c r="I2792" t="s">
        <v>9102</v>
      </c>
      <c r="J2792" t="s">
        <v>9103</v>
      </c>
      <c r="K2792" t="s">
        <v>7</v>
      </c>
      <c r="L2792" t="b">
        <v>0</v>
      </c>
      <c r="M2792" t="s">
        <v>13544</v>
      </c>
      <c r="N2792" t="b">
        <v>0</v>
      </c>
      <c r="O2792" t="b">
        <v>0</v>
      </c>
      <c r="P2792" t="b">
        <v>0</v>
      </c>
      <c r="Q2792" t="b">
        <v>1</v>
      </c>
      <c r="R2792" t="s">
        <v>13545</v>
      </c>
      <c r="S2792">
        <v>70</v>
      </c>
      <c r="T2792" t="b">
        <v>0</v>
      </c>
      <c r="V2792" t="s">
        <v>8</v>
      </c>
      <c r="W2792" t="s">
        <v>8</v>
      </c>
      <c r="X2792" s="11">
        <v>82</v>
      </c>
      <c r="Y2792">
        <v>1</v>
      </c>
      <c r="Z2792" s="46" cm="1">
        <f t="array" ref="Z2792">IF(V2792="NA",$AD$2,(INDEX($BL$4:$BL$73,MATCH(V2792&amp;W2792,$BK$4:$BK$73&amp;$BJ$4:$BJ$73,0))))</f>
        <v>-4.0430703315750931E-2</v>
      </c>
      <c r="AA2792" s="46">
        <f t="shared" si="51"/>
        <v>0.95956929668424906</v>
      </c>
      <c r="AB2792" s="46"/>
    </row>
    <row r="2793" spans="1:28" x14ac:dyDescent="0.25">
      <c r="A2793">
        <v>9811</v>
      </c>
      <c r="B2793" s="1">
        <v>45528.530758298599</v>
      </c>
      <c r="C2793" s="1">
        <v>45528</v>
      </c>
      <c r="D2793" t="s">
        <v>9100</v>
      </c>
      <c r="E2793" t="s">
        <v>9101</v>
      </c>
      <c r="F2793" t="s">
        <v>664</v>
      </c>
      <c r="G2793">
        <v>78</v>
      </c>
      <c r="H2793" t="b">
        <v>0</v>
      </c>
      <c r="I2793" t="s">
        <v>9102</v>
      </c>
      <c r="J2793" t="s">
        <v>9103</v>
      </c>
      <c r="K2793" t="s">
        <v>7</v>
      </c>
      <c r="L2793" t="b">
        <v>0</v>
      </c>
      <c r="M2793" t="s">
        <v>13546</v>
      </c>
      <c r="N2793" t="b">
        <v>0</v>
      </c>
      <c r="O2793" t="b">
        <v>0</v>
      </c>
      <c r="P2793" t="b">
        <v>0</v>
      </c>
      <c r="Q2793" t="b">
        <v>1</v>
      </c>
      <c r="R2793" t="s">
        <v>1083</v>
      </c>
      <c r="S2793">
        <v>70</v>
      </c>
      <c r="T2793" t="b">
        <v>0</v>
      </c>
      <c r="V2793" t="s">
        <v>8</v>
      </c>
      <c r="W2793" t="s">
        <v>8</v>
      </c>
      <c r="X2793" s="11">
        <v>82</v>
      </c>
      <c r="Y2793">
        <v>1</v>
      </c>
      <c r="Z2793" s="46" cm="1">
        <f t="array" ref="Z2793">IF(V2793="NA",$AD$2,(INDEX($BL$4:$BL$73,MATCH(V2793&amp;W2793,$BK$4:$BK$73&amp;$BJ$4:$BJ$73,0))))</f>
        <v>-4.0430703315750931E-2</v>
      </c>
      <c r="AA2793" s="46">
        <f t="shared" si="51"/>
        <v>0.95956929668424906</v>
      </c>
      <c r="AB2793" s="46"/>
    </row>
    <row r="2794" spans="1:28" x14ac:dyDescent="0.25">
      <c r="A2794">
        <v>9816</v>
      </c>
      <c r="B2794" s="1">
        <v>45528.527512789398</v>
      </c>
      <c r="C2794" s="1">
        <v>45528</v>
      </c>
      <c r="D2794" t="s">
        <v>9100</v>
      </c>
      <c r="E2794" t="s">
        <v>9101</v>
      </c>
      <c r="F2794" t="s">
        <v>664</v>
      </c>
      <c r="G2794">
        <v>71</v>
      </c>
      <c r="H2794" t="b">
        <v>0</v>
      </c>
      <c r="I2794" t="s">
        <v>9102</v>
      </c>
      <c r="J2794" t="s">
        <v>9103</v>
      </c>
      <c r="K2794" t="s">
        <v>7</v>
      </c>
      <c r="L2794" t="b">
        <v>0</v>
      </c>
      <c r="M2794" t="s">
        <v>13547</v>
      </c>
      <c r="N2794" t="b">
        <v>0</v>
      </c>
      <c r="O2794" t="b">
        <v>0</v>
      </c>
      <c r="P2794" t="b">
        <v>0</v>
      </c>
      <c r="Q2794" t="b">
        <v>1</v>
      </c>
      <c r="R2794" t="s">
        <v>13548</v>
      </c>
      <c r="S2794">
        <v>70</v>
      </c>
      <c r="T2794" t="b">
        <v>0</v>
      </c>
      <c r="V2794" t="s">
        <v>892</v>
      </c>
      <c r="W2794">
        <v>4</v>
      </c>
      <c r="X2794" s="11">
        <v>72</v>
      </c>
      <c r="Y2794">
        <v>1</v>
      </c>
      <c r="Z2794" s="46" cm="1">
        <f t="array" ref="Z2794">IF(V2794="NA",$AD$2,(INDEX($BL$4:$BL$73,MATCH(V2794&amp;W2794,$BK$4:$BK$73&amp;$BJ$4:$BJ$73,0))))</f>
        <v>1.0498615788681274E-2</v>
      </c>
      <c r="AA2794" s="46">
        <f t="shared" si="51"/>
        <v>1.0104986157886813</v>
      </c>
      <c r="AB2794" s="46"/>
    </row>
    <row r="2795" spans="1:28" x14ac:dyDescent="0.25">
      <c r="A2795">
        <v>9818</v>
      </c>
      <c r="B2795" s="1">
        <v>45528.526011296301</v>
      </c>
      <c r="C2795" s="1">
        <v>45528</v>
      </c>
      <c r="D2795" t="s">
        <v>9100</v>
      </c>
      <c r="E2795" t="s">
        <v>9101</v>
      </c>
      <c r="F2795" t="s">
        <v>790</v>
      </c>
      <c r="G2795">
        <v>76</v>
      </c>
      <c r="H2795" t="b">
        <v>0</v>
      </c>
      <c r="I2795" t="s">
        <v>9102</v>
      </c>
      <c r="J2795" t="s">
        <v>9103</v>
      </c>
      <c r="K2795" t="s">
        <v>7</v>
      </c>
      <c r="L2795" t="b">
        <v>0</v>
      </c>
      <c r="M2795" t="s">
        <v>6572</v>
      </c>
      <c r="N2795" t="b">
        <v>0</v>
      </c>
      <c r="O2795" t="b">
        <v>0</v>
      </c>
      <c r="P2795" t="b">
        <v>0</v>
      </c>
      <c r="Q2795" t="b">
        <v>1</v>
      </c>
      <c r="R2795" t="s">
        <v>1082</v>
      </c>
      <c r="S2795">
        <v>70</v>
      </c>
      <c r="T2795" t="b">
        <v>0</v>
      </c>
      <c r="V2795" t="s">
        <v>888</v>
      </c>
      <c r="W2795">
        <v>4</v>
      </c>
      <c r="X2795" s="11">
        <v>77</v>
      </c>
      <c r="Y2795">
        <v>1</v>
      </c>
      <c r="Z2795" s="46" cm="1">
        <f t="array" ref="Z2795">IF(V2795="NA",$AD$2,(INDEX($BL$4:$BL$73,MATCH(V2795&amp;W2795,$BK$4:$BK$73&amp;$BJ$4:$BJ$73,0))))</f>
        <v>1.0498615788681257E-2</v>
      </c>
      <c r="AA2795" s="46">
        <f t="shared" si="51"/>
        <v>1.0104986157886813</v>
      </c>
      <c r="AB2795" s="46"/>
    </row>
    <row r="2796" spans="1:28" x14ac:dyDescent="0.25">
      <c r="A2796">
        <v>9821</v>
      </c>
      <c r="B2796" s="1">
        <v>45528.523206226899</v>
      </c>
      <c r="C2796" s="1">
        <v>45528</v>
      </c>
      <c r="D2796" t="s">
        <v>9100</v>
      </c>
      <c r="E2796" t="s">
        <v>9101</v>
      </c>
      <c r="F2796" t="s">
        <v>664</v>
      </c>
      <c r="G2796">
        <v>82</v>
      </c>
      <c r="H2796" t="b">
        <v>0</v>
      </c>
      <c r="I2796" t="s">
        <v>9102</v>
      </c>
      <c r="J2796" t="s">
        <v>9103</v>
      </c>
      <c r="K2796" t="s">
        <v>7</v>
      </c>
      <c r="L2796" t="b">
        <v>0</v>
      </c>
      <c r="M2796" t="s">
        <v>13549</v>
      </c>
      <c r="N2796" t="b">
        <v>0</v>
      </c>
      <c r="O2796" t="b">
        <v>0</v>
      </c>
      <c r="P2796" t="b">
        <v>0</v>
      </c>
      <c r="Q2796" t="b">
        <v>1</v>
      </c>
      <c r="R2796" t="s">
        <v>13550</v>
      </c>
      <c r="S2796">
        <v>70</v>
      </c>
      <c r="T2796" t="b">
        <v>0</v>
      </c>
      <c r="V2796" t="s">
        <v>8</v>
      </c>
      <c r="W2796" t="s">
        <v>8</v>
      </c>
      <c r="X2796" s="11">
        <v>82</v>
      </c>
      <c r="Y2796">
        <v>1</v>
      </c>
      <c r="Z2796" s="46" cm="1">
        <f t="array" ref="Z2796">IF(V2796="NA",$AD$2,(INDEX($BL$4:$BL$73,MATCH(V2796&amp;W2796,$BK$4:$BK$73&amp;$BJ$4:$BJ$73,0))))</f>
        <v>-4.0430703315750931E-2</v>
      </c>
      <c r="AA2796" s="46">
        <f t="shared" si="51"/>
        <v>0.95956929668424906</v>
      </c>
      <c r="AB2796" s="46"/>
    </row>
    <row r="2797" spans="1:28" x14ac:dyDescent="0.25">
      <c r="A2797">
        <v>9822</v>
      </c>
      <c r="B2797" s="1">
        <v>45528.518143564797</v>
      </c>
      <c r="C2797" s="1">
        <v>45528</v>
      </c>
      <c r="D2797" t="s">
        <v>9100</v>
      </c>
      <c r="E2797" t="s">
        <v>9101</v>
      </c>
      <c r="F2797" t="s">
        <v>664</v>
      </c>
      <c r="G2797">
        <v>79</v>
      </c>
      <c r="H2797" t="b">
        <v>0</v>
      </c>
      <c r="I2797" t="s">
        <v>9102</v>
      </c>
      <c r="J2797" t="s">
        <v>9103</v>
      </c>
      <c r="K2797" t="s">
        <v>7</v>
      </c>
      <c r="L2797" t="b">
        <v>0</v>
      </c>
      <c r="M2797" t="s">
        <v>13551</v>
      </c>
      <c r="N2797" t="b">
        <v>0</v>
      </c>
      <c r="O2797" t="b">
        <v>0</v>
      </c>
      <c r="P2797" t="b">
        <v>0</v>
      </c>
      <c r="Q2797" t="b">
        <v>1</v>
      </c>
      <c r="R2797" t="s">
        <v>13552</v>
      </c>
      <c r="S2797">
        <v>70</v>
      </c>
      <c r="T2797" t="b">
        <v>0</v>
      </c>
      <c r="V2797" t="s">
        <v>893</v>
      </c>
      <c r="W2797">
        <v>4</v>
      </c>
      <c r="X2797" s="11">
        <v>82</v>
      </c>
      <c r="Y2797">
        <v>1</v>
      </c>
      <c r="Z2797" s="46" cm="1">
        <f t="array" ref="Z2797">IF(V2797="NA",$AD$2,(INDEX($BL$4:$BL$73,MATCH(V2797&amp;W2797,$BK$4:$BK$73&amp;$BJ$4:$BJ$73,0))))</f>
        <v>1.0498615788681286E-2</v>
      </c>
      <c r="AA2797" s="46">
        <f t="shared" si="51"/>
        <v>1.0104986157886813</v>
      </c>
      <c r="AB2797" s="46"/>
    </row>
    <row r="2798" spans="1:28" x14ac:dyDescent="0.25">
      <c r="A2798">
        <v>9827</v>
      </c>
      <c r="B2798" s="1">
        <v>45528.433609664396</v>
      </c>
      <c r="C2798" s="1">
        <v>45528</v>
      </c>
      <c r="D2798" t="s">
        <v>9100</v>
      </c>
      <c r="E2798" t="s">
        <v>9101</v>
      </c>
      <c r="F2798" t="s">
        <v>790</v>
      </c>
      <c r="G2798">
        <v>74</v>
      </c>
      <c r="H2798" t="b">
        <v>0</v>
      </c>
      <c r="I2798" t="s">
        <v>9102</v>
      </c>
      <c r="J2798" t="s">
        <v>9103</v>
      </c>
      <c r="K2798" t="s">
        <v>7</v>
      </c>
      <c r="L2798" t="b">
        <v>0</v>
      </c>
      <c r="M2798" t="s">
        <v>13553</v>
      </c>
      <c r="N2798" t="b">
        <v>0</v>
      </c>
      <c r="O2798" t="b">
        <v>0</v>
      </c>
      <c r="P2798" t="b">
        <v>0</v>
      </c>
      <c r="Q2798" t="b">
        <v>1</v>
      </c>
      <c r="R2798" t="s">
        <v>13554</v>
      </c>
      <c r="S2798">
        <v>70</v>
      </c>
      <c r="T2798" t="b">
        <v>0</v>
      </c>
      <c r="V2798" t="s">
        <v>8</v>
      </c>
      <c r="W2798" t="s">
        <v>8</v>
      </c>
      <c r="X2798" s="11">
        <v>77</v>
      </c>
      <c r="Y2798">
        <v>1</v>
      </c>
      <c r="Z2798" s="46" cm="1">
        <f t="array" ref="Z2798">IF(V2798="NA",$AD$2,(INDEX($BL$4:$BL$73,MATCH(V2798&amp;W2798,$BK$4:$BK$73&amp;$BJ$4:$BJ$73,0))))</f>
        <v>-4.0430703315750931E-2</v>
      </c>
      <c r="AA2798" s="46">
        <f t="shared" si="51"/>
        <v>0.95956929668424906</v>
      </c>
      <c r="AB2798" s="46"/>
    </row>
    <row r="2799" spans="1:28" x14ac:dyDescent="0.25">
      <c r="A2799">
        <v>9829</v>
      </c>
      <c r="B2799" s="1">
        <v>45528.432989560199</v>
      </c>
      <c r="C2799" s="1">
        <v>45528</v>
      </c>
      <c r="D2799" t="s">
        <v>9100</v>
      </c>
      <c r="E2799" t="s">
        <v>9101</v>
      </c>
      <c r="F2799" t="s">
        <v>664</v>
      </c>
      <c r="G2799">
        <v>74</v>
      </c>
      <c r="H2799" t="b">
        <v>0</v>
      </c>
      <c r="I2799" t="s">
        <v>9102</v>
      </c>
      <c r="J2799" t="s">
        <v>9103</v>
      </c>
      <c r="K2799" t="s">
        <v>7</v>
      </c>
      <c r="L2799" t="b">
        <v>0</v>
      </c>
      <c r="M2799" t="s">
        <v>13555</v>
      </c>
      <c r="N2799" t="b">
        <v>0</v>
      </c>
      <c r="O2799" t="b">
        <v>0</v>
      </c>
      <c r="P2799" t="b">
        <v>0</v>
      </c>
      <c r="Q2799" t="b">
        <v>1</v>
      </c>
      <c r="R2799" t="s">
        <v>1078</v>
      </c>
      <c r="S2799">
        <v>70</v>
      </c>
      <c r="T2799" t="b">
        <v>0</v>
      </c>
      <c r="V2799" t="s">
        <v>888</v>
      </c>
      <c r="W2799">
        <v>4</v>
      </c>
      <c r="X2799" s="11">
        <v>77</v>
      </c>
      <c r="Y2799">
        <v>1</v>
      </c>
      <c r="Z2799" s="46" cm="1">
        <f t="array" ref="Z2799">IF(V2799="NA",$AD$2,(INDEX($BL$4:$BL$73,MATCH(V2799&amp;W2799,$BK$4:$BK$73&amp;$BJ$4:$BJ$73,0))))</f>
        <v>1.0498615788681257E-2</v>
      </c>
      <c r="AA2799" s="46">
        <f t="shared" si="51"/>
        <v>1.0104986157886813</v>
      </c>
      <c r="AB2799" s="46"/>
    </row>
    <row r="2800" spans="1:28" x14ac:dyDescent="0.25">
      <c r="A2800">
        <v>9831</v>
      </c>
      <c r="B2800" s="1">
        <v>45528.432423263897</v>
      </c>
      <c r="C2800" s="1">
        <v>45528</v>
      </c>
      <c r="D2800" t="s">
        <v>9100</v>
      </c>
      <c r="E2800" t="s">
        <v>9101</v>
      </c>
      <c r="F2800" t="s">
        <v>664</v>
      </c>
      <c r="G2800">
        <v>76</v>
      </c>
      <c r="H2800" t="b">
        <v>0</v>
      </c>
      <c r="I2800" t="s">
        <v>9102</v>
      </c>
      <c r="J2800" t="s">
        <v>9103</v>
      </c>
      <c r="K2800" t="s">
        <v>7</v>
      </c>
      <c r="L2800" t="b">
        <v>0</v>
      </c>
      <c r="M2800" t="s">
        <v>13556</v>
      </c>
      <c r="N2800" t="b">
        <v>0</v>
      </c>
      <c r="O2800" t="b">
        <v>0</v>
      </c>
      <c r="P2800" t="b">
        <v>0</v>
      </c>
      <c r="Q2800" t="b">
        <v>1</v>
      </c>
      <c r="R2800" t="s">
        <v>13557</v>
      </c>
      <c r="S2800">
        <v>70</v>
      </c>
      <c r="T2800" t="b">
        <v>0</v>
      </c>
      <c r="V2800" t="s">
        <v>889</v>
      </c>
      <c r="W2800">
        <v>4</v>
      </c>
      <c r="X2800" s="11">
        <v>77</v>
      </c>
      <c r="Y2800">
        <v>1</v>
      </c>
      <c r="Z2800" s="46" cm="1">
        <f t="array" ref="Z2800">IF(V2800="NA",$AD$2,(INDEX($BL$4:$BL$73,MATCH(V2800&amp;W2800,$BK$4:$BK$73&amp;$BJ$4:$BJ$73,0))))</f>
        <v>1.0498615788681227E-2</v>
      </c>
      <c r="AA2800" s="46">
        <f t="shared" si="51"/>
        <v>1.0104986157886813</v>
      </c>
      <c r="AB2800" s="46"/>
    </row>
    <row r="2801" spans="1:28" x14ac:dyDescent="0.25">
      <c r="A2801">
        <v>9833</v>
      </c>
      <c r="B2801" s="1">
        <v>45528.430967164299</v>
      </c>
      <c r="C2801" s="1">
        <v>45528</v>
      </c>
      <c r="D2801" t="s">
        <v>9100</v>
      </c>
      <c r="E2801" t="s">
        <v>9101</v>
      </c>
      <c r="F2801" t="s">
        <v>664</v>
      </c>
      <c r="G2801">
        <v>82</v>
      </c>
      <c r="H2801" t="b">
        <v>0</v>
      </c>
      <c r="I2801" t="s">
        <v>9240</v>
      </c>
      <c r="J2801" t="s">
        <v>9159</v>
      </c>
      <c r="K2801" t="s">
        <v>7</v>
      </c>
      <c r="L2801" t="b">
        <v>0</v>
      </c>
      <c r="M2801" t="s">
        <v>13558</v>
      </c>
      <c r="N2801" t="b">
        <v>0</v>
      </c>
      <c r="O2801" t="b">
        <v>0</v>
      </c>
      <c r="P2801" t="b">
        <v>0</v>
      </c>
      <c r="Q2801" t="b">
        <v>1</v>
      </c>
      <c r="R2801" t="s">
        <v>1076</v>
      </c>
      <c r="S2801">
        <v>70</v>
      </c>
      <c r="T2801" t="b">
        <v>0</v>
      </c>
      <c r="V2801" t="s">
        <v>8</v>
      </c>
      <c r="W2801" t="s">
        <v>8</v>
      </c>
      <c r="X2801" s="11">
        <v>82</v>
      </c>
      <c r="Y2801">
        <v>1</v>
      </c>
      <c r="Z2801" s="46" cm="1">
        <f t="array" ref="Z2801">IF(V2801="NA",$AD$2,(INDEX($BL$4:$BL$73,MATCH(V2801&amp;W2801,$BK$4:$BK$73&amp;$BJ$4:$BJ$73,0))))</f>
        <v>-4.0430703315750931E-2</v>
      </c>
      <c r="AA2801" s="46">
        <f t="shared" si="51"/>
        <v>0.95956929668424906</v>
      </c>
      <c r="AB2801" s="46"/>
    </row>
    <row r="2802" spans="1:28" x14ac:dyDescent="0.25">
      <c r="A2802">
        <v>9834</v>
      </c>
      <c r="B2802" s="1">
        <v>45528.430552824102</v>
      </c>
      <c r="C2802" s="1">
        <v>45528</v>
      </c>
      <c r="D2802" t="s">
        <v>9100</v>
      </c>
      <c r="E2802" t="s">
        <v>9101</v>
      </c>
      <c r="F2802" t="s">
        <v>664</v>
      </c>
      <c r="G2802">
        <v>77</v>
      </c>
      <c r="H2802" t="b">
        <v>0</v>
      </c>
      <c r="I2802" t="s">
        <v>9240</v>
      </c>
      <c r="J2802" t="s">
        <v>9159</v>
      </c>
      <c r="K2802" t="s">
        <v>7</v>
      </c>
      <c r="L2802" t="b">
        <v>0</v>
      </c>
      <c r="M2802" t="s">
        <v>13559</v>
      </c>
      <c r="N2802" t="b">
        <v>0</v>
      </c>
      <c r="O2802" t="b">
        <v>0</v>
      </c>
      <c r="P2802" t="b">
        <v>0</v>
      </c>
      <c r="Q2802" t="b">
        <v>1</v>
      </c>
      <c r="R2802" t="s">
        <v>1075</v>
      </c>
      <c r="S2802">
        <v>70</v>
      </c>
      <c r="T2802" t="b">
        <v>0</v>
      </c>
      <c r="V2802" t="s">
        <v>8</v>
      </c>
      <c r="W2802" t="s">
        <v>8</v>
      </c>
      <c r="X2802" s="11">
        <v>77</v>
      </c>
      <c r="Y2802">
        <v>1</v>
      </c>
      <c r="Z2802" s="46" cm="1">
        <f t="array" ref="Z2802">IF(V2802="NA",$AD$2,(INDEX($BL$4:$BL$73,MATCH(V2802&amp;W2802,$BK$4:$BK$73&amp;$BJ$4:$BJ$73,0))))</f>
        <v>-4.0430703315750931E-2</v>
      </c>
      <c r="AA2802" s="46">
        <f t="shared" si="51"/>
        <v>0.95956929668424906</v>
      </c>
      <c r="AB2802" s="46"/>
    </row>
    <row r="2803" spans="1:28" x14ac:dyDescent="0.25">
      <c r="A2803">
        <v>9835</v>
      </c>
      <c r="B2803" s="1">
        <v>45528.430185034696</v>
      </c>
      <c r="C2803" s="1">
        <v>45528</v>
      </c>
      <c r="D2803" t="s">
        <v>9100</v>
      </c>
      <c r="E2803" t="s">
        <v>9101</v>
      </c>
      <c r="F2803" t="s">
        <v>664</v>
      </c>
      <c r="G2803">
        <v>73</v>
      </c>
      <c r="H2803" t="b">
        <v>0</v>
      </c>
      <c r="I2803" t="s">
        <v>9240</v>
      </c>
      <c r="J2803" t="s">
        <v>9159</v>
      </c>
      <c r="K2803" t="s">
        <v>7</v>
      </c>
      <c r="L2803" t="b">
        <v>0</v>
      </c>
      <c r="M2803" t="s">
        <v>13560</v>
      </c>
      <c r="N2803" t="b">
        <v>0</v>
      </c>
      <c r="O2803" t="b">
        <v>0</v>
      </c>
      <c r="P2803" t="b">
        <v>0</v>
      </c>
      <c r="Q2803" t="b">
        <v>1</v>
      </c>
      <c r="R2803" t="s">
        <v>13561</v>
      </c>
      <c r="S2803">
        <v>70</v>
      </c>
      <c r="T2803" t="b">
        <v>0</v>
      </c>
      <c r="V2803" t="s">
        <v>8</v>
      </c>
      <c r="W2803" t="s">
        <v>8</v>
      </c>
      <c r="X2803" s="11">
        <v>77</v>
      </c>
      <c r="Y2803">
        <v>1</v>
      </c>
      <c r="Z2803" s="46" cm="1">
        <f t="array" ref="Z2803">IF(V2803="NA",$AD$2,(INDEX($BL$4:$BL$73,MATCH(V2803&amp;W2803,$BK$4:$BK$73&amp;$BJ$4:$BJ$73,0))))</f>
        <v>-4.0430703315750931E-2</v>
      </c>
      <c r="AA2803" s="46">
        <f t="shared" si="51"/>
        <v>0.95956929668424906</v>
      </c>
      <c r="AB2803" s="46"/>
    </row>
    <row r="2804" spans="1:28" x14ac:dyDescent="0.25">
      <c r="A2804">
        <v>9836</v>
      </c>
      <c r="B2804" s="1">
        <v>45528.429763252301</v>
      </c>
      <c r="C2804" s="1">
        <v>45528</v>
      </c>
      <c r="D2804" t="s">
        <v>9100</v>
      </c>
      <c r="E2804" t="s">
        <v>9101</v>
      </c>
      <c r="F2804" t="s">
        <v>664</v>
      </c>
      <c r="G2804">
        <v>73</v>
      </c>
      <c r="H2804" t="b">
        <v>0</v>
      </c>
      <c r="I2804" t="s">
        <v>9240</v>
      </c>
      <c r="J2804" t="s">
        <v>9159</v>
      </c>
      <c r="K2804" t="s">
        <v>7</v>
      </c>
      <c r="L2804" t="b">
        <v>0</v>
      </c>
      <c r="M2804" t="s">
        <v>13562</v>
      </c>
      <c r="N2804" t="b">
        <v>0</v>
      </c>
      <c r="O2804" t="b">
        <v>0</v>
      </c>
      <c r="P2804" t="b">
        <v>0</v>
      </c>
      <c r="Q2804" t="b">
        <v>1</v>
      </c>
      <c r="R2804" t="s">
        <v>1074</v>
      </c>
      <c r="S2804">
        <v>70</v>
      </c>
      <c r="T2804" t="b">
        <v>0</v>
      </c>
      <c r="V2804" t="s">
        <v>893</v>
      </c>
      <c r="W2804">
        <v>5</v>
      </c>
      <c r="X2804" s="11">
        <v>77</v>
      </c>
      <c r="Y2804">
        <v>1</v>
      </c>
      <c r="Z2804" s="46" cm="1">
        <f t="array" ref="Z2804">IF(V2804="NA",$AD$2,(INDEX($BL$4:$BL$73,MATCH(V2804&amp;W2804,$BK$4:$BK$73&amp;$BJ$4:$BJ$73,0))))</f>
        <v>4.1970782120221983E-2</v>
      </c>
      <c r="AA2804" s="46">
        <f t="shared" si="51"/>
        <v>1.041970782120222</v>
      </c>
      <c r="AB2804" s="46"/>
    </row>
    <row r="2805" spans="1:28" x14ac:dyDescent="0.25">
      <c r="A2805">
        <v>9837</v>
      </c>
      <c r="B2805" s="1">
        <v>45528.422567094902</v>
      </c>
      <c r="C2805" s="1">
        <v>45528</v>
      </c>
      <c r="D2805" t="s">
        <v>9100</v>
      </c>
      <c r="E2805" t="s">
        <v>9101</v>
      </c>
      <c r="F2805" t="s">
        <v>664</v>
      </c>
      <c r="G2805">
        <v>77</v>
      </c>
      <c r="H2805" t="b">
        <v>0</v>
      </c>
      <c r="I2805" t="s">
        <v>9240</v>
      </c>
      <c r="J2805" t="s">
        <v>9159</v>
      </c>
      <c r="K2805" t="s">
        <v>7</v>
      </c>
      <c r="L2805" t="b">
        <v>0</v>
      </c>
      <c r="M2805" t="s">
        <v>13563</v>
      </c>
      <c r="N2805" t="b">
        <v>0</v>
      </c>
      <c r="O2805" t="b">
        <v>0</v>
      </c>
      <c r="P2805" t="b">
        <v>0</v>
      </c>
      <c r="Q2805" t="b">
        <v>1</v>
      </c>
      <c r="R2805" t="s">
        <v>13564</v>
      </c>
      <c r="S2805">
        <v>70</v>
      </c>
      <c r="T2805" t="b">
        <v>0</v>
      </c>
      <c r="V2805" t="s">
        <v>888</v>
      </c>
      <c r="W2805">
        <v>4</v>
      </c>
      <c r="X2805" s="11">
        <v>77</v>
      </c>
      <c r="Y2805">
        <v>1</v>
      </c>
      <c r="Z2805" s="46" cm="1">
        <f t="array" ref="Z2805">IF(V2805="NA",$AD$2,(INDEX($BL$4:$BL$73,MATCH(V2805&amp;W2805,$BK$4:$BK$73&amp;$BJ$4:$BJ$73,0))))</f>
        <v>1.0498615788681257E-2</v>
      </c>
      <c r="AA2805" s="46">
        <f t="shared" si="51"/>
        <v>1.0104986157886813</v>
      </c>
      <c r="AB2805" s="46"/>
    </row>
    <row r="2806" spans="1:28" x14ac:dyDescent="0.25">
      <c r="A2806">
        <v>9838</v>
      </c>
      <c r="B2806" s="1">
        <v>45528.422204421302</v>
      </c>
      <c r="C2806" s="1">
        <v>45528</v>
      </c>
      <c r="D2806" t="s">
        <v>9100</v>
      </c>
      <c r="E2806" t="s">
        <v>9101</v>
      </c>
      <c r="F2806" t="s">
        <v>664</v>
      </c>
      <c r="G2806">
        <v>80</v>
      </c>
      <c r="H2806" t="b">
        <v>0</v>
      </c>
      <c r="I2806" t="s">
        <v>9240</v>
      </c>
      <c r="J2806" t="s">
        <v>9159</v>
      </c>
      <c r="K2806" t="s">
        <v>7</v>
      </c>
      <c r="L2806" t="b">
        <v>0</v>
      </c>
      <c r="M2806" t="s">
        <v>6571</v>
      </c>
      <c r="N2806" t="b">
        <v>0</v>
      </c>
      <c r="O2806" t="b">
        <v>0</v>
      </c>
      <c r="P2806" t="b">
        <v>0</v>
      </c>
      <c r="Q2806" t="b">
        <v>1</v>
      </c>
      <c r="R2806" t="s">
        <v>2307</v>
      </c>
      <c r="S2806">
        <v>70</v>
      </c>
      <c r="T2806" t="b">
        <v>0</v>
      </c>
      <c r="V2806" t="s">
        <v>892</v>
      </c>
      <c r="W2806">
        <v>5</v>
      </c>
      <c r="X2806" s="11">
        <v>82</v>
      </c>
      <c r="Y2806">
        <v>1</v>
      </c>
      <c r="Z2806" s="46" cm="1">
        <f t="array" ref="Z2806">IF(V2806="NA",$AD$2,(INDEX($BL$4:$BL$73,MATCH(V2806&amp;W2806,$BK$4:$BK$73&amp;$BJ$4:$BJ$73,0))))</f>
        <v>4.1970782120221983E-2</v>
      </c>
      <c r="AA2806" s="46">
        <f t="shared" si="51"/>
        <v>1.041970782120222</v>
      </c>
      <c r="AB2806" s="46"/>
    </row>
    <row r="2807" spans="1:28" x14ac:dyDescent="0.25">
      <c r="A2807">
        <v>9839</v>
      </c>
      <c r="B2807" s="1">
        <v>45528.4218004051</v>
      </c>
      <c r="C2807" s="1">
        <v>45528</v>
      </c>
      <c r="D2807" t="s">
        <v>9100</v>
      </c>
      <c r="E2807" t="s">
        <v>9101</v>
      </c>
      <c r="F2807" t="s">
        <v>664</v>
      </c>
      <c r="G2807">
        <v>77</v>
      </c>
      <c r="H2807" t="b">
        <v>0</v>
      </c>
      <c r="I2807" t="s">
        <v>9240</v>
      </c>
      <c r="J2807" t="s">
        <v>9159</v>
      </c>
      <c r="K2807" t="s">
        <v>7</v>
      </c>
      <c r="L2807" t="b">
        <v>0</v>
      </c>
      <c r="M2807" t="s">
        <v>13565</v>
      </c>
      <c r="N2807" t="b">
        <v>0</v>
      </c>
      <c r="O2807" t="b">
        <v>0</v>
      </c>
      <c r="P2807" t="b">
        <v>0</v>
      </c>
      <c r="Q2807" t="b">
        <v>1</v>
      </c>
      <c r="R2807" t="s">
        <v>13566</v>
      </c>
      <c r="S2807">
        <v>70</v>
      </c>
      <c r="T2807" t="b">
        <v>0</v>
      </c>
      <c r="V2807" t="s">
        <v>893</v>
      </c>
      <c r="W2807">
        <v>4</v>
      </c>
      <c r="X2807" s="11">
        <v>77</v>
      </c>
      <c r="Y2807">
        <v>1</v>
      </c>
      <c r="Z2807" s="46" cm="1">
        <f t="array" ref="Z2807">IF(V2807="NA",$AD$2,(INDEX($BL$4:$BL$73,MATCH(V2807&amp;W2807,$BK$4:$BK$73&amp;$BJ$4:$BJ$73,0))))</f>
        <v>1.0498615788681286E-2</v>
      </c>
      <c r="AA2807" s="46">
        <f t="shared" si="51"/>
        <v>1.0104986157886813</v>
      </c>
      <c r="AB2807" s="46"/>
    </row>
    <row r="2808" spans="1:28" x14ac:dyDescent="0.25">
      <c r="A2808">
        <v>9840</v>
      </c>
      <c r="B2808" s="1">
        <v>45528.421327465301</v>
      </c>
      <c r="C2808" s="1">
        <v>45528</v>
      </c>
      <c r="D2808" t="s">
        <v>9100</v>
      </c>
      <c r="E2808" t="s">
        <v>9101</v>
      </c>
      <c r="F2808" t="s">
        <v>664</v>
      </c>
      <c r="G2808">
        <v>83</v>
      </c>
      <c r="H2808" t="b">
        <v>0</v>
      </c>
      <c r="I2808" t="s">
        <v>9240</v>
      </c>
      <c r="J2808" t="s">
        <v>9159</v>
      </c>
      <c r="K2808" t="s">
        <v>7</v>
      </c>
      <c r="L2808" t="b">
        <v>0</v>
      </c>
      <c r="M2808" t="s">
        <v>13567</v>
      </c>
      <c r="N2808" t="b">
        <v>0</v>
      </c>
      <c r="O2808" t="b">
        <v>0</v>
      </c>
      <c r="P2808" t="b">
        <v>0</v>
      </c>
      <c r="Q2808" t="b">
        <v>1</v>
      </c>
      <c r="R2808" t="s">
        <v>13568</v>
      </c>
      <c r="S2808">
        <v>70</v>
      </c>
      <c r="T2808" t="b">
        <v>0</v>
      </c>
      <c r="V2808" t="s">
        <v>892</v>
      </c>
      <c r="W2808">
        <v>4</v>
      </c>
      <c r="X2808" s="11">
        <v>87</v>
      </c>
      <c r="Y2808">
        <v>1</v>
      </c>
      <c r="Z2808" s="46" cm="1">
        <f t="array" ref="Z2808">IF(V2808="NA",$AD$2,(INDEX($BL$4:$BL$73,MATCH(V2808&amp;W2808,$BK$4:$BK$73&amp;$BJ$4:$BJ$73,0))))</f>
        <v>1.0498615788681274E-2</v>
      </c>
      <c r="AA2808" s="46">
        <f t="shared" si="51"/>
        <v>1.0104986157886813</v>
      </c>
      <c r="AB2808" s="46"/>
    </row>
    <row r="2809" spans="1:28" x14ac:dyDescent="0.25">
      <c r="A2809">
        <v>9841</v>
      </c>
      <c r="B2809" s="1">
        <v>45528.420928344902</v>
      </c>
      <c r="C2809" s="1">
        <v>45528</v>
      </c>
      <c r="D2809" t="s">
        <v>9100</v>
      </c>
      <c r="E2809" t="s">
        <v>9101</v>
      </c>
      <c r="F2809" t="s">
        <v>664</v>
      </c>
      <c r="G2809">
        <v>82</v>
      </c>
      <c r="H2809" t="b">
        <v>0</v>
      </c>
      <c r="I2809" t="s">
        <v>9240</v>
      </c>
      <c r="J2809" t="s">
        <v>9159</v>
      </c>
      <c r="K2809" t="s">
        <v>7</v>
      </c>
      <c r="L2809" t="b">
        <v>0</v>
      </c>
      <c r="M2809" t="s">
        <v>13569</v>
      </c>
      <c r="N2809" t="b">
        <v>0</v>
      </c>
      <c r="O2809" t="b">
        <v>0</v>
      </c>
      <c r="P2809" t="b">
        <v>0</v>
      </c>
      <c r="Q2809" t="b">
        <v>1</v>
      </c>
      <c r="R2809" t="s">
        <v>13570</v>
      </c>
      <c r="S2809">
        <v>70</v>
      </c>
      <c r="T2809" t="b">
        <v>0</v>
      </c>
      <c r="V2809" t="s">
        <v>888</v>
      </c>
      <c r="W2809">
        <v>4</v>
      </c>
      <c r="X2809" s="11">
        <v>82</v>
      </c>
      <c r="Y2809">
        <v>1</v>
      </c>
      <c r="Z2809" s="46" cm="1">
        <f t="array" ref="Z2809">IF(V2809="NA",$AD$2,(INDEX($BL$4:$BL$73,MATCH(V2809&amp;W2809,$BK$4:$BK$73&amp;$BJ$4:$BJ$73,0))))</f>
        <v>1.0498615788681257E-2</v>
      </c>
      <c r="AA2809" s="46">
        <f t="shared" si="51"/>
        <v>1.0104986157886813</v>
      </c>
      <c r="AB2809" s="46"/>
    </row>
    <row r="2810" spans="1:28" x14ac:dyDescent="0.25">
      <c r="A2810">
        <v>9842</v>
      </c>
      <c r="B2810" s="1">
        <v>45528.4205160532</v>
      </c>
      <c r="C2810" s="1">
        <v>45528</v>
      </c>
      <c r="D2810" t="s">
        <v>9100</v>
      </c>
      <c r="E2810" t="s">
        <v>9101</v>
      </c>
      <c r="F2810" t="s">
        <v>790</v>
      </c>
      <c r="G2810">
        <v>90</v>
      </c>
      <c r="H2810" t="b">
        <v>0</v>
      </c>
      <c r="I2810" t="s">
        <v>9240</v>
      </c>
      <c r="J2810" t="s">
        <v>9159</v>
      </c>
      <c r="K2810" t="s">
        <v>7</v>
      </c>
      <c r="L2810" t="b">
        <v>0</v>
      </c>
      <c r="M2810" t="s">
        <v>13571</v>
      </c>
      <c r="N2810" t="b">
        <v>0</v>
      </c>
      <c r="O2810" t="b">
        <v>0</v>
      </c>
      <c r="P2810" t="b">
        <v>0</v>
      </c>
      <c r="Q2810" t="b">
        <v>1</v>
      </c>
      <c r="R2810" t="s">
        <v>1071</v>
      </c>
      <c r="S2810">
        <v>70</v>
      </c>
      <c r="T2810" t="b">
        <v>0</v>
      </c>
      <c r="V2810" t="s">
        <v>742</v>
      </c>
      <c r="W2810">
        <v>4</v>
      </c>
      <c r="X2810" s="11">
        <v>92</v>
      </c>
      <c r="Y2810">
        <v>1</v>
      </c>
      <c r="Z2810" s="46" cm="1">
        <f t="array" ref="Z2810">IF(V2810="NA",$AD$2,(INDEX($BL$4:$BL$73,MATCH(V2810&amp;W2810,$BK$4:$BK$73&amp;$BJ$4:$BJ$73,0))))</f>
        <v>1.1678733304575913E-2</v>
      </c>
      <c r="AA2810" s="46">
        <f t="shared" si="51"/>
        <v>1.0116787333045758</v>
      </c>
      <c r="AB2810" s="46"/>
    </row>
    <row r="2811" spans="1:28" x14ac:dyDescent="0.25">
      <c r="A2811">
        <v>9845</v>
      </c>
      <c r="B2811" s="1">
        <v>45528.419512465298</v>
      </c>
      <c r="C2811" s="1">
        <v>45528</v>
      </c>
      <c r="D2811" t="s">
        <v>9100</v>
      </c>
      <c r="E2811" t="s">
        <v>9101</v>
      </c>
      <c r="F2811" t="s">
        <v>664</v>
      </c>
      <c r="G2811">
        <v>71</v>
      </c>
      <c r="H2811" t="b">
        <v>0</v>
      </c>
      <c r="I2811" t="s">
        <v>9240</v>
      </c>
      <c r="J2811" t="s">
        <v>9159</v>
      </c>
      <c r="K2811" t="s">
        <v>7</v>
      </c>
      <c r="L2811" t="b">
        <v>0</v>
      </c>
      <c r="M2811" t="s">
        <v>13572</v>
      </c>
      <c r="N2811" t="b">
        <v>0</v>
      </c>
      <c r="O2811" t="b">
        <v>0</v>
      </c>
      <c r="P2811" t="b">
        <v>0</v>
      </c>
      <c r="Q2811" t="b">
        <v>1</v>
      </c>
      <c r="R2811" t="s">
        <v>1070</v>
      </c>
      <c r="S2811">
        <v>70</v>
      </c>
      <c r="T2811" t="b">
        <v>0</v>
      </c>
      <c r="V2811" t="s">
        <v>658</v>
      </c>
      <c r="W2811">
        <v>4</v>
      </c>
      <c r="X2811" s="11">
        <v>72</v>
      </c>
      <c r="Y2811">
        <v>1</v>
      </c>
      <c r="Z2811" s="46" cm="1">
        <f t="array" ref="Z2811">IF(V2811="NA",$AD$2,(INDEX($BL$4:$BL$73,MATCH(V2811&amp;W2811,$BK$4:$BK$73&amp;$BJ$4:$BJ$73,0))))</f>
        <v>1.1678733304575896E-2</v>
      </c>
      <c r="AA2811" s="46">
        <f t="shared" si="51"/>
        <v>1.0116787333045758</v>
      </c>
      <c r="AB2811" s="46"/>
    </row>
    <row r="2812" spans="1:28" x14ac:dyDescent="0.25">
      <c r="A2812">
        <v>9847</v>
      </c>
      <c r="B2812" s="1">
        <v>45528.410115787003</v>
      </c>
      <c r="C2812" s="1">
        <v>45528</v>
      </c>
      <c r="D2812" t="s">
        <v>9100</v>
      </c>
      <c r="E2812" t="s">
        <v>9101</v>
      </c>
      <c r="F2812" t="s">
        <v>664</v>
      </c>
      <c r="G2812">
        <v>75</v>
      </c>
      <c r="H2812" t="b">
        <v>0</v>
      </c>
      <c r="I2812" t="s">
        <v>9240</v>
      </c>
      <c r="J2812" t="s">
        <v>9159</v>
      </c>
      <c r="K2812" t="s">
        <v>7</v>
      </c>
      <c r="L2812" t="b">
        <v>0</v>
      </c>
      <c r="M2812" t="s">
        <v>13573</v>
      </c>
      <c r="N2812" t="b">
        <v>0</v>
      </c>
      <c r="O2812" t="b">
        <v>0</v>
      </c>
      <c r="P2812" t="b">
        <v>0</v>
      </c>
      <c r="Q2812" t="b">
        <v>1</v>
      </c>
      <c r="R2812" t="s">
        <v>13574</v>
      </c>
      <c r="S2812">
        <v>70</v>
      </c>
      <c r="T2812" t="b">
        <v>0</v>
      </c>
      <c r="V2812" t="s">
        <v>892</v>
      </c>
      <c r="W2812">
        <v>4</v>
      </c>
      <c r="X2812" s="11">
        <v>77</v>
      </c>
      <c r="Y2812">
        <v>1</v>
      </c>
      <c r="Z2812" s="46" cm="1">
        <f t="array" ref="Z2812">IF(V2812="NA",$AD$2,(INDEX($BL$4:$BL$73,MATCH(V2812&amp;W2812,$BK$4:$BK$73&amp;$BJ$4:$BJ$73,0))))</f>
        <v>1.0498615788681274E-2</v>
      </c>
      <c r="AA2812" s="46">
        <f t="shared" si="51"/>
        <v>1.0104986157886813</v>
      </c>
      <c r="AB2812" s="46"/>
    </row>
    <row r="2813" spans="1:28" x14ac:dyDescent="0.25">
      <c r="A2813">
        <v>9848</v>
      </c>
      <c r="B2813" s="1">
        <v>45528.409731701402</v>
      </c>
      <c r="C2813" s="1">
        <v>45528</v>
      </c>
      <c r="D2813" t="s">
        <v>9100</v>
      </c>
      <c r="E2813" t="s">
        <v>9101</v>
      </c>
      <c r="F2813" t="s">
        <v>664</v>
      </c>
      <c r="G2813">
        <v>85</v>
      </c>
      <c r="H2813" t="b">
        <v>0</v>
      </c>
      <c r="I2813" t="s">
        <v>9240</v>
      </c>
      <c r="J2813" t="s">
        <v>9159</v>
      </c>
      <c r="K2813" t="s">
        <v>7</v>
      </c>
      <c r="L2813" t="b">
        <v>0</v>
      </c>
      <c r="M2813" t="s">
        <v>6570</v>
      </c>
      <c r="N2813" t="b">
        <v>0</v>
      </c>
      <c r="O2813" t="b">
        <v>0</v>
      </c>
      <c r="P2813" t="b">
        <v>0</v>
      </c>
      <c r="Q2813" t="b">
        <v>1</v>
      </c>
      <c r="R2813" t="s">
        <v>2305</v>
      </c>
      <c r="S2813">
        <v>70</v>
      </c>
      <c r="T2813" t="b">
        <v>0</v>
      </c>
      <c r="V2813" t="s">
        <v>8</v>
      </c>
      <c r="W2813" t="s">
        <v>8</v>
      </c>
      <c r="X2813" s="11">
        <v>87</v>
      </c>
      <c r="Y2813">
        <v>1</v>
      </c>
      <c r="Z2813" s="46" cm="1">
        <f t="array" ref="Z2813">IF(V2813="NA",$AD$2,(INDEX($BL$4:$BL$73,MATCH(V2813&amp;W2813,$BK$4:$BK$73&amp;$BJ$4:$BJ$73,0))))</f>
        <v>-4.0430703315750931E-2</v>
      </c>
      <c r="AA2813" s="46">
        <f t="shared" si="51"/>
        <v>0.95956929668424906</v>
      </c>
      <c r="AB2813" s="46"/>
    </row>
    <row r="2814" spans="1:28" x14ac:dyDescent="0.25">
      <c r="A2814">
        <v>9849</v>
      </c>
      <c r="B2814" s="1">
        <v>45528.409322766202</v>
      </c>
      <c r="C2814" s="1">
        <v>45528</v>
      </c>
      <c r="D2814" t="s">
        <v>9100</v>
      </c>
      <c r="E2814" t="s">
        <v>9101</v>
      </c>
      <c r="F2814" t="s">
        <v>790</v>
      </c>
      <c r="G2814">
        <v>85</v>
      </c>
      <c r="H2814" t="b">
        <v>0</v>
      </c>
      <c r="I2814" t="s">
        <v>9240</v>
      </c>
      <c r="J2814" t="s">
        <v>9159</v>
      </c>
      <c r="K2814" t="s">
        <v>7</v>
      </c>
      <c r="L2814" t="b">
        <v>0</v>
      </c>
      <c r="M2814" t="s">
        <v>13575</v>
      </c>
      <c r="N2814" t="b">
        <v>0</v>
      </c>
      <c r="O2814" t="b">
        <v>0</v>
      </c>
      <c r="P2814" t="b">
        <v>0</v>
      </c>
      <c r="Q2814" t="b">
        <v>1</v>
      </c>
      <c r="R2814" t="s">
        <v>292</v>
      </c>
      <c r="S2814">
        <v>70</v>
      </c>
      <c r="T2814" t="b">
        <v>0</v>
      </c>
      <c r="V2814" t="s">
        <v>892</v>
      </c>
      <c r="W2814">
        <v>4</v>
      </c>
      <c r="X2814" s="11">
        <v>87</v>
      </c>
      <c r="Y2814">
        <v>1</v>
      </c>
      <c r="Z2814" s="46" cm="1">
        <f t="array" ref="Z2814">IF(V2814="NA",$AD$2,(INDEX($BL$4:$BL$73,MATCH(V2814&amp;W2814,$BK$4:$BK$73&amp;$BJ$4:$BJ$73,0))))</f>
        <v>1.0498615788681274E-2</v>
      </c>
      <c r="AA2814" s="46">
        <f t="shared" si="51"/>
        <v>1.0104986157886813</v>
      </c>
      <c r="AB2814" s="46"/>
    </row>
    <row r="2815" spans="1:28" x14ac:dyDescent="0.25">
      <c r="A2815">
        <v>9850</v>
      </c>
      <c r="B2815" s="1">
        <v>45528.408939768502</v>
      </c>
      <c r="C2815" s="1">
        <v>45528</v>
      </c>
      <c r="D2815" t="s">
        <v>9100</v>
      </c>
      <c r="E2815" t="s">
        <v>9101</v>
      </c>
      <c r="F2815" t="s">
        <v>664</v>
      </c>
      <c r="G2815">
        <v>81</v>
      </c>
      <c r="H2815" t="b">
        <v>0</v>
      </c>
      <c r="I2815" t="s">
        <v>9240</v>
      </c>
      <c r="J2815" t="s">
        <v>9159</v>
      </c>
      <c r="K2815" t="s">
        <v>7</v>
      </c>
      <c r="L2815" t="b">
        <v>0</v>
      </c>
      <c r="M2815" t="s">
        <v>13576</v>
      </c>
      <c r="N2815" t="b">
        <v>0</v>
      </c>
      <c r="O2815" t="b">
        <v>0</v>
      </c>
      <c r="P2815" t="b">
        <v>0</v>
      </c>
      <c r="Q2815" t="b">
        <v>1</v>
      </c>
      <c r="R2815" t="s">
        <v>13577</v>
      </c>
      <c r="S2815">
        <v>70</v>
      </c>
      <c r="T2815" t="b">
        <v>0</v>
      </c>
      <c r="V2815" t="s">
        <v>741</v>
      </c>
      <c r="W2815">
        <v>5</v>
      </c>
      <c r="X2815" s="11">
        <v>82</v>
      </c>
      <c r="Y2815">
        <v>1</v>
      </c>
      <c r="Z2815" s="46" cm="1">
        <f t="array" ref="Z2815">IF(V2815="NA",$AD$2,(INDEX($BL$4:$BL$73,MATCH(V2815&amp;W2815,$BK$4:$BK$73&amp;$BJ$4:$BJ$73,0))))</f>
        <v>2.9563914871896368E-3</v>
      </c>
      <c r="AA2815" s="46">
        <f t="shared" si="51"/>
        <v>1.0029563914871897</v>
      </c>
      <c r="AB2815" s="46"/>
    </row>
    <row r="2816" spans="1:28" x14ac:dyDescent="0.25">
      <c r="A2816">
        <v>9851</v>
      </c>
      <c r="B2816" s="1">
        <v>45528.407967476902</v>
      </c>
      <c r="C2816" s="1">
        <v>45528</v>
      </c>
      <c r="D2816" t="s">
        <v>9100</v>
      </c>
      <c r="E2816" t="s">
        <v>9101</v>
      </c>
      <c r="F2816" t="s">
        <v>664</v>
      </c>
      <c r="G2816">
        <v>81</v>
      </c>
      <c r="H2816" t="b">
        <v>0</v>
      </c>
      <c r="I2816" t="s">
        <v>9240</v>
      </c>
      <c r="J2816" t="s">
        <v>9159</v>
      </c>
      <c r="K2816" t="s">
        <v>7</v>
      </c>
      <c r="L2816" t="b">
        <v>0</v>
      </c>
      <c r="M2816" t="s">
        <v>13578</v>
      </c>
      <c r="N2816" t="b">
        <v>0</v>
      </c>
      <c r="O2816" t="b">
        <v>0</v>
      </c>
      <c r="P2816" t="b">
        <v>0</v>
      </c>
      <c r="Q2816" t="b">
        <v>1</v>
      </c>
      <c r="R2816" t="s">
        <v>1069</v>
      </c>
      <c r="S2816">
        <v>70</v>
      </c>
      <c r="T2816" t="b">
        <v>0</v>
      </c>
      <c r="V2816" t="s">
        <v>886</v>
      </c>
      <c r="W2816">
        <v>5</v>
      </c>
      <c r="X2816" s="11">
        <v>82</v>
      </c>
      <c r="Y2816">
        <v>1</v>
      </c>
      <c r="Z2816" s="46" cm="1">
        <f t="array" ref="Z2816">IF(V2816="NA",$AD$2,(INDEX($BL$4:$BL$73,MATCH(V2816&amp;W2816,$BK$4:$BK$73&amp;$BJ$4:$BJ$73,0))))</f>
        <v>4.1970782120221983E-2</v>
      </c>
      <c r="AA2816" s="46">
        <f t="shared" si="51"/>
        <v>1.041970782120222</v>
      </c>
      <c r="AB2816" s="46"/>
    </row>
    <row r="2817" spans="1:28" x14ac:dyDescent="0.25">
      <c r="A2817">
        <v>9854</v>
      </c>
      <c r="B2817" s="1">
        <v>45528.405440995397</v>
      </c>
      <c r="C2817" s="1">
        <v>45528</v>
      </c>
      <c r="D2817" t="s">
        <v>9100</v>
      </c>
      <c r="E2817" t="s">
        <v>9101</v>
      </c>
      <c r="F2817" t="s">
        <v>664</v>
      </c>
      <c r="G2817">
        <v>78</v>
      </c>
      <c r="H2817" t="b">
        <v>0</v>
      </c>
      <c r="I2817" t="s">
        <v>9240</v>
      </c>
      <c r="J2817" t="s">
        <v>9159</v>
      </c>
      <c r="K2817" t="s">
        <v>7</v>
      </c>
      <c r="L2817" t="b">
        <v>0</v>
      </c>
      <c r="M2817" t="s">
        <v>13579</v>
      </c>
      <c r="N2817" t="b">
        <v>0</v>
      </c>
      <c r="O2817" t="b">
        <v>0</v>
      </c>
      <c r="P2817" t="b">
        <v>0</v>
      </c>
      <c r="Q2817" t="b">
        <v>1</v>
      </c>
      <c r="R2817" t="s">
        <v>1068</v>
      </c>
      <c r="S2817">
        <v>70</v>
      </c>
      <c r="T2817" t="b">
        <v>0</v>
      </c>
      <c r="V2817" t="s">
        <v>658</v>
      </c>
      <c r="W2817">
        <v>4</v>
      </c>
      <c r="X2817" s="11">
        <v>82</v>
      </c>
      <c r="Y2817">
        <v>1</v>
      </c>
      <c r="Z2817" s="46" cm="1">
        <f t="array" ref="Z2817">IF(V2817="NA",$AD$2,(INDEX($BL$4:$BL$73,MATCH(V2817&amp;W2817,$BK$4:$BK$73&amp;$BJ$4:$BJ$73,0))))</f>
        <v>1.1678733304575896E-2</v>
      </c>
      <c r="AA2817" s="46">
        <f t="shared" si="51"/>
        <v>1.0116787333045758</v>
      </c>
      <c r="AB2817" s="46"/>
    </row>
    <row r="2818" spans="1:28" x14ac:dyDescent="0.25">
      <c r="A2818">
        <v>9855</v>
      </c>
      <c r="B2818" s="1">
        <v>45528.405095868096</v>
      </c>
      <c r="C2818" s="1">
        <v>45528</v>
      </c>
      <c r="D2818" t="s">
        <v>9100</v>
      </c>
      <c r="E2818" t="s">
        <v>9101</v>
      </c>
      <c r="F2818" t="s">
        <v>664</v>
      </c>
      <c r="G2818">
        <v>86</v>
      </c>
      <c r="H2818" t="b">
        <v>0</v>
      </c>
      <c r="I2818" t="s">
        <v>9240</v>
      </c>
      <c r="J2818" t="s">
        <v>9159</v>
      </c>
      <c r="K2818" t="s">
        <v>7</v>
      </c>
      <c r="L2818" t="b">
        <v>0</v>
      </c>
      <c r="M2818" t="s">
        <v>13580</v>
      </c>
      <c r="N2818" t="b">
        <v>0</v>
      </c>
      <c r="O2818" t="b">
        <v>0</v>
      </c>
      <c r="P2818" t="b">
        <v>0</v>
      </c>
      <c r="Q2818" t="b">
        <v>1</v>
      </c>
      <c r="R2818" t="s">
        <v>13581</v>
      </c>
      <c r="S2818">
        <v>70</v>
      </c>
      <c r="T2818" t="b">
        <v>0</v>
      </c>
      <c r="V2818" t="s">
        <v>8</v>
      </c>
      <c r="W2818" t="s">
        <v>8</v>
      </c>
      <c r="X2818" s="11">
        <v>87</v>
      </c>
      <c r="Y2818">
        <v>1</v>
      </c>
      <c r="Z2818" s="46" cm="1">
        <f t="array" ref="Z2818">IF(V2818="NA",$AD$2,(INDEX($BL$4:$BL$73,MATCH(V2818&amp;W2818,$BK$4:$BK$73&amp;$BJ$4:$BJ$73,0))))</f>
        <v>-4.0430703315750931E-2</v>
      </c>
      <c r="AA2818" s="46">
        <f t="shared" si="51"/>
        <v>0.95956929668424906</v>
      </c>
      <c r="AB2818" s="46"/>
    </row>
    <row r="2819" spans="1:28" x14ac:dyDescent="0.25">
      <c r="A2819">
        <v>9856</v>
      </c>
      <c r="B2819" s="1">
        <v>45528.404699594903</v>
      </c>
      <c r="C2819" s="1">
        <v>45528</v>
      </c>
      <c r="D2819" t="s">
        <v>9100</v>
      </c>
      <c r="E2819" t="s">
        <v>9101</v>
      </c>
      <c r="F2819" t="s">
        <v>664</v>
      </c>
      <c r="G2819">
        <v>80</v>
      </c>
      <c r="H2819" t="b">
        <v>0</v>
      </c>
      <c r="I2819" t="s">
        <v>9240</v>
      </c>
      <c r="J2819" t="s">
        <v>9159</v>
      </c>
      <c r="K2819" t="s">
        <v>7</v>
      </c>
      <c r="L2819" t="b">
        <v>0</v>
      </c>
      <c r="M2819" t="s">
        <v>13582</v>
      </c>
      <c r="N2819" t="b">
        <v>0</v>
      </c>
      <c r="O2819" t="b">
        <v>0</v>
      </c>
      <c r="P2819" t="b">
        <v>0</v>
      </c>
      <c r="Q2819" t="b">
        <v>1</v>
      </c>
      <c r="R2819" t="s">
        <v>13583</v>
      </c>
      <c r="S2819">
        <v>70</v>
      </c>
      <c r="T2819" t="b">
        <v>0</v>
      </c>
      <c r="V2819" t="s">
        <v>892</v>
      </c>
      <c r="W2819">
        <v>4</v>
      </c>
      <c r="X2819" s="11">
        <v>82</v>
      </c>
      <c r="Y2819">
        <v>1</v>
      </c>
      <c r="Z2819" s="46" cm="1">
        <f t="array" ref="Z2819">IF(V2819="NA",$AD$2,(INDEX($BL$4:$BL$73,MATCH(V2819&amp;W2819,$BK$4:$BK$73&amp;$BJ$4:$BJ$73,0))))</f>
        <v>1.0498615788681274E-2</v>
      </c>
      <c r="AA2819" s="46">
        <f t="shared" si="51"/>
        <v>1.0104986157886813</v>
      </c>
      <c r="AB2819" s="46"/>
    </row>
    <row r="2820" spans="1:28" x14ac:dyDescent="0.25">
      <c r="A2820">
        <v>9857</v>
      </c>
      <c r="B2820" s="1">
        <v>45528.403819919004</v>
      </c>
      <c r="C2820" s="1">
        <v>45528</v>
      </c>
      <c r="D2820" t="s">
        <v>9100</v>
      </c>
      <c r="E2820" t="s">
        <v>9101</v>
      </c>
      <c r="F2820" t="s">
        <v>790</v>
      </c>
      <c r="G2820">
        <v>89</v>
      </c>
      <c r="H2820" t="b">
        <v>0</v>
      </c>
      <c r="I2820" t="s">
        <v>9240</v>
      </c>
      <c r="J2820" t="s">
        <v>9159</v>
      </c>
      <c r="K2820" t="s">
        <v>7</v>
      </c>
      <c r="L2820" t="b">
        <v>0</v>
      </c>
      <c r="M2820" t="s">
        <v>13584</v>
      </c>
      <c r="N2820" t="b">
        <v>1</v>
      </c>
      <c r="O2820" t="b">
        <v>0</v>
      </c>
      <c r="P2820" t="b">
        <v>0</v>
      </c>
      <c r="Q2820" t="b">
        <v>1</v>
      </c>
      <c r="R2820" t="s">
        <v>13585</v>
      </c>
      <c r="S2820">
        <v>70</v>
      </c>
      <c r="T2820" t="b">
        <v>0</v>
      </c>
      <c r="V2820" t="s">
        <v>8</v>
      </c>
      <c r="W2820" t="s">
        <v>8</v>
      </c>
      <c r="X2820" s="11">
        <v>92</v>
      </c>
      <c r="Y2820">
        <v>1</v>
      </c>
      <c r="Z2820" s="46" cm="1">
        <f t="array" ref="Z2820">IF(V2820="NA",$AD$2,(INDEX($BL$4:$BL$73,MATCH(V2820&amp;W2820,$BK$4:$BK$73&amp;$BJ$4:$BJ$73,0))))</f>
        <v>-4.0430703315750931E-2</v>
      </c>
      <c r="AA2820" s="46">
        <f t="shared" ref="AA2820:AA2883" si="52">Y2820+Z2820</f>
        <v>0.95956929668424906</v>
      </c>
      <c r="AB2820" s="46"/>
    </row>
    <row r="2821" spans="1:28" x14ac:dyDescent="0.25">
      <c r="A2821">
        <v>9862</v>
      </c>
      <c r="B2821" s="1">
        <v>45528.401124791701</v>
      </c>
      <c r="C2821" s="1">
        <v>45528</v>
      </c>
      <c r="D2821" t="s">
        <v>9100</v>
      </c>
      <c r="E2821" t="s">
        <v>9101</v>
      </c>
      <c r="F2821" t="s">
        <v>664</v>
      </c>
      <c r="G2821">
        <v>77</v>
      </c>
      <c r="H2821" t="b">
        <v>0</v>
      </c>
      <c r="I2821" t="s">
        <v>9240</v>
      </c>
      <c r="J2821" t="s">
        <v>9159</v>
      </c>
      <c r="K2821" t="s">
        <v>7</v>
      </c>
      <c r="L2821" t="b">
        <v>0</v>
      </c>
      <c r="M2821" t="s">
        <v>13586</v>
      </c>
      <c r="N2821" t="b">
        <v>0</v>
      </c>
      <c r="O2821" t="b">
        <v>0</v>
      </c>
      <c r="P2821" t="b">
        <v>0</v>
      </c>
      <c r="Q2821" t="b">
        <v>1</v>
      </c>
      <c r="R2821" t="s">
        <v>13587</v>
      </c>
      <c r="S2821">
        <v>70</v>
      </c>
      <c r="T2821" t="b">
        <v>0</v>
      </c>
      <c r="V2821" t="s">
        <v>8</v>
      </c>
      <c r="W2821" t="s">
        <v>8</v>
      </c>
      <c r="X2821" s="11">
        <v>77</v>
      </c>
      <c r="Y2821">
        <v>1</v>
      </c>
      <c r="Z2821" s="46" cm="1">
        <f t="array" ref="Z2821">IF(V2821="NA",$AD$2,(INDEX($BL$4:$BL$73,MATCH(V2821&amp;W2821,$BK$4:$BK$73&amp;$BJ$4:$BJ$73,0))))</f>
        <v>-4.0430703315750931E-2</v>
      </c>
      <c r="AA2821" s="46">
        <f t="shared" si="52"/>
        <v>0.95956929668424906</v>
      </c>
      <c r="AB2821" s="46"/>
    </row>
    <row r="2822" spans="1:28" x14ac:dyDescent="0.25">
      <c r="A2822">
        <v>9865</v>
      </c>
      <c r="B2822" s="1">
        <v>45528.400260543996</v>
      </c>
      <c r="C2822" s="1">
        <v>45528</v>
      </c>
      <c r="D2822" t="s">
        <v>9100</v>
      </c>
      <c r="E2822" t="s">
        <v>9101</v>
      </c>
      <c r="F2822" t="s">
        <v>790</v>
      </c>
      <c r="G2822">
        <v>82</v>
      </c>
      <c r="H2822" t="b">
        <v>0</v>
      </c>
      <c r="I2822" t="s">
        <v>9240</v>
      </c>
      <c r="J2822" t="s">
        <v>9159</v>
      </c>
      <c r="K2822" t="s">
        <v>7</v>
      </c>
      <c r="L2822" t="b">
        <v>0</v>
      </c>
      <c r="M2822" t="s">
        <v>13588</v>
      </c>
      <c r="N2822" t="b">
        <v>0</v>
      </c>
      <c r="O2822" t="b">
        <v>0</v>
      </c>
      <c r="P2822" t="b">
        <v>0</v>
      </c>
      <c r="Q2822" t="b">
        <v>1</v>
      </c>
      <c r="R2822" t="s">
        <v>13589</v>
      </c>
      <c r="S2822">
        <v>70</v>
      </c>
      <c r="T2822" t="b">
        <v>0</v>
      </c>
      <c r="V2822" t="s">
        <v>889</v>
      </c>
      <c r="W2822">
        <v>5</v>
      </c>
      <c r="X2822" s="11">
        <v>82</v>
      </c>
      <c r="Y2822">
        <v>1</v>
      </c>
      <c r="Z2822" s="46" cm="1">
        <f t="array" ref="Z2822">IF(V2822="NA",$AD$2,(INDEX($BL$4:$BL$73,MATCH(V2822&amp;W2822,$BK$4:$BK$73&amp;$BJ$4:$BJ$73,0))))</f>
        <v>4.1970782120221983E-2</v>
      </c>
      <c r="AA2822" s="46">
        <f t="shared" si="52"/>
        <v>1.041970782120222</v>
      </c>
      <c r="AB2822" s="46"/>
    </row>
    <row r="2823" spans="1:28" x14ac:dyDescent="0.25">
      <c r="A2823">
        <v>9867</v>
      </c>
      <c r="B2823" s="1">
        <v>45528.399534317097</v>
      </c>
      <c r="C2823" s="1">
        <v>45528</v>
      </c>
      <c r="D2823" t="s">
        <v>9100</v>
      </c>
      <c r="E2823" t="s">
        <v>9101</v>
      </c>
      <c r="F2823" t="s">
        <v>664</v>
      </c>
      <c r="G2823">
        <v>74</v>
      </c>
      <c r="H2823" t="b">
        <v>0</v>
      </c>
      <c r="I2823" t="s">
        <v>9240</v>
      </c>
      <c r="J2823" t="s">
        <v>9159</v>
      </c>
      <c r="K2823" t="s">
        <v>7</v>
      </c>
      <c r="L2823" t="b">
        <v>0</v>
      </c>
      <c r="M2823" t="s">
        <v>13590</v>
      </c>
      <c r="N2823" t="b">
        <v>0</v>
      </c>
      <c r="O2823" t="b">
        <v>0</v>
      </c>
      <c r="P2823" t="b">
        <v>0</v>
      </c>
      <c r="Q2823" t="b">
        <v>1</v>
      </c>
      <c r="R2823" t="s">
        <v>13591</v>
      </c>
      <c r="S2823">
        <v>70</v>
      </c>
      <c r="T2823" t="b">
        <v>0</v>
      </c>
      <c r="V2823" t="s">
        <v>893</v>
      </c>
      <c r="W2823">
        <v>4</v>
      </c>
      <c r="X2823" s="11">
        <v>77</v>
      </c>
      <c r="Y2823">
        <v>1</v>
      </c>
      <c r="Z2823" s="46" cm="1">
        <f t="array" ref="Z2823">IF(V2823="NA",$AD$2,(INDEX($BL$4:$BL$73,MATCH(V2823&amp;W2823,$BK$4:$BK$73&amp;$BJ$4:$BJ$73,0))))</f>
        <v>1.0498615788681286E-2</v>
      </c>
      <c r="AA2823" s="46">
        <f t="shared" si="52"/>
        <v>1.0104986157886813</v>
      </c>
      <c r="AB2823" s="46"/>
    </row>
    <row r="2824" spans="1:28" x14ac:dyDescent="0.25">
      <c r="A2824">
        <v>9872</v>
      </c>
      <c r="B2824" s="1">
        <v>45528.396616840299</v>
      </c>
      <c r="C2824" s="1">
        <v>45528</v>
      </c>
      <c r="D2824" t="s">
        <v>9100</v>
      </c>
      <c r="E2824" t="s">
        <v>9101</v>
      </c>
      <c r="F2824" t="s">
        <v>790</v>
      </c>
      <c r="G2824">
        <v>75</v>
      </c>
      <c r="H2824" t="b">
        <v>0</v>
      </c>
      <c r="I2824" t="s">
        <v>9240</v>
      </c>
      <c r="J2824" t="s">
        <v>9159</v>
      </c>
      <c r="K2824" t="s">
        <v>7</v>
      </c>
      <c r="L2824" t="b">
        <v>0</v>
      </c>
      <c r="M2824" t="s">
        <v>13592</v>
      </c>
      <c r="N2824" t="b">
        <v>0</v>
      </c>
      <c r="O2824" t="b">
        <v>0</v>
      </c>
      <c r="P2824" t="b">
        <v>0</v>
      </c>
      <c r="Q2824" t="b">
        <v>1</v>
      </c>
      <c r="R2824" t="s">
        <v>13593</v>
      </c>
      <c r="S2824">
        <v>70</v>
      </c>
      <c r="T2824" t="b">
        <v>0</v>
      </c>
      <c r="V2824" t="s">
        <v>658</v>
      </c>
      <c r="W2824">
        <v>5</v>
      </c>
      <c r="X2824" s="11">
        <v>77</v>
      </c>
      <c r="Y2824">
        <v>1</v>
      </c>
      <c r="Z2824" s="46" cm="1">
        <f t="array" ref="Z2824">IF(V2824="NA",$AD$2,(INDEX($BL$4:$BL$73,MATCH(V2824&amp;W2824,$BK$4:$BK$73&amp;$BJ$4:$BJ$73,0))))</f>
        <v>2.9563914871896181E-3</v>
      </c>
      <c r="AA2824" s="46">
        <f t="shared" si="52"/>
        <v>1.0029563914871895</v>
      </c>
      <c r="AB2824" s="46"/>
    </row>
    <row r="2825" spans="1:28" x14ac:dyDescent="0.25">
      <c r="A2825">
        <v>9873</v>
      </c>
      <c r="B2825" s="1">
        <v>45528.396221493102</v>
      </c>
      <c r="C2825" s="1">
        <v>45528</v>
      </c>
      <c r="D2825" t="s">
        <v>9100</v>
      </c>
      <c r="E2825" t="s">
        <v>9101</v>
      </c>
      <c r="F2825" t="s">
        <v>664</v>
      </c>
      <c r="G2825">
        <v>83</v>
      </c>
      <c r="H2825" t="b">
        <v>0</v>
      </c>
      <c r="I2825" t="s">
        <v>9240</v>
      </c>
      <c r="J2825" t="s">
        <v>9159</v>
      </c>
      <c r="K2825" t="s">
        <v>7</v>
      </c>
      <c r="L2825" t="b">
        <v>0</v>
      </c>
      <c r="M2825" t="s">
        <v>13594</v>
      </c>
      <c r="N2825" t="b">
        <v>0</v>
      </c>
      <c r="O2825" t="b">
        <v>0</v>
      </c>
      <c r="P2825" t="b">
        <v>0</v>
      </c>
      <c r="Q2825" t="b">
        <v>1</v>
      </c>
      <c r="R2825" t="s">
        <v>13595</v>
      </c>
      <c r="S2825">
        <v>70</v>
      </c>
      <c r="T2825" t="b">
        <v>0</v>
      </c>
      <c r="V2825" t="s">
        <v>8</v>
      </c>
      <c r="W2825" t="s">
        <v>8</v>
      </c>
      <c r="X2825" s="11">
        <v>87</v>
      </c>
      <c r="Y2825">
        <v>1</v>
      </c>
      <c r="Z2825" s="46" cm="1">
        <f t="array" ref="Z2825">IF(V2825="NA",$AD$2,(INDEX($BL$4:$BL$73,MATCH(V2825&amp;W2825,$BK$4:$BK$73&amp;$BJ$4:$BJ$73,0))))</f>
        <v>-4.0430703315750931E-2</v>
      </c>
      <c r="AA2825" s="46">
        <f t="shared" si="52"/>
        <v>0.95956929668424906</v>
      </c>
      <c r="AB2825" s="46"/>
    </row>
    <row r="2826" spans="1:28" x14ac:dyDescent="0.25">
      <c r="A2826">
        <v>9874</v>
      </c>
      <c r="B2826" s="1">
        <v>45528.395869849497</v>
      </c>
      <c r="C2826" s="1">
        <v>45528</v>
      </c>
      <c r="D2826" t="s">
        <v>9100</v>
      </c>
      <c r="E2826" t="s">
        <v>9101</v>
      </c>
      <c r="F2826" t="s">
        <v>664</v>
      </c>
      <c r="G2826">
        <v>81</v>
      </c>
      <c r="H2826" t="b">
        <v>0</v>
      </c>
      <c r="I2826" t="s">
        <v>9240</v>
      </c>
      <c r="J2826" t="s">
        <v>9159</v>
      </c>
      <c r="K2826" t="s">
        <v>7</v>
      </c>
      <c r="L2826" t="b">
        <v>0</v>
      </c>
      <c r="M2826" t="s">
        <v>13596</v>
      </c>
      <c r="N2826" t="b">
        <v>0</v>
      </c>
      <c r="O2826" t="b">
        <v>0</v>
      </c>
      <c r="P2826" t="b">
        <v>0</v>
      </c>
      <c r="Q2826" t="b">
        <v>1</v>
      </c>
      <c r="R2826" t="s">
        <v>13597</v>
      </c>
      <c r="S2826">
        <v>70</v>
      </c>
      <c r="T2826" t="b">
        <v>0</v>
      </c>
      <c r="V2826" t="s">
        <v>893</v>
      </c>
      <c r="W2826">
        <v>4</v>
      </c>
      <c r="X2826" s="11">
        <v>82</v>
      </c>
      <c r="Y2826">
        <v>1</v>
      </c>
      <c r="Z2826" s="46" cm="1">
        <f t="array" ref="Z2826">IF(V2826="NA",$AD$2,(INDEX($BL$4:$BL$73,MATCH(V2826&amp;W2826,$BK$4:$BK$73&amp;$BJ$4:$BJ$73,0))))</f>
        <v>1.0498615788681286E-2</v>
      </c>
      <c r="AA2826" s="46">
        <f t="shared" si="52"/>
        <v>1.0104986157886813</v>
      </c>
      <c r="AB2826" s="46"/>
    </row>
    <row r="2827" spans="1:28" x14ac:dyDescent="0.25">
      <c r="A2827">
        <v>9878</v>
      </c>
      <c r="B2827" s="1">
        <v>45528.3943698843</v>
      </c>
      <c r="C2827" s="1">
        <v>45528</v>
      </c>
      <c r="D2827" t="s">
        <v>9100</v>
      </c>
      <c r="E2827" t="s">
        <v>9101</v>
      </c>
      <c r="F2827" t="s">
        <v>790</v>
      </c>
      <c r="G2827">
        <v>84</v>
      </c>
      <c r="H2827" t="b">
        <v>0</v>
      </c>
      <c r="I2827" t="s">
        <v>9240</v>
      </c>
      <c r="J2827" t="s">
        <v>9159</v>
      </c>
      <c r="K2827" t="s">
        <v>7</v>
      </c>
      <c r="L2827" t="b">
        <v>0</v>
      </c>
      <c r="M2827" t="s">
        <v>6569</v>
      </c>
      <c r="N2827" t="b">
        <v>0</v>
      </c>
      <c r="O2827" t="b">
        <v>0</v>
      </c>
      <c r="P2827" t="b">
        <v>0</v>
      </c>
      <c r="Q2827" t="b">
        <v>1</v>
      </c>
      <c r="R2827" t="s">
        <v>2301</v>
      </c>
      <c r="S2827">
        <v>70</v>
      </c>
      <c r="T2827" t="b">
        <v>0</v>
      </c>
      <c r="V2827" t="s">
        <v>886</v>
      </c>
      <c r="W2827">
        <v>4</v>
      </c>
      <c r="X2827" s="11">
        <v>87</v>
      </c>
      <c r="Y2827">
        <v>1</v>
      </c>
      <c r="Z2827" s="46" cm="1">
        <f t="array" ref="Z2827">IF(V2827="NA",$AD$2,(INDEX($BL$4:$BL$73,MATCH(V2827&amp;W2827,$BK$4:$BK$73&amp;$BJ$4:$BJ$73,0))))</f>
        <v>1.0498615788681297E-2</v>
      </c>
      <c r="AA2827" s="46">
        <f t="shared" si="52"/>
        <v>1.0104986157886813</v>
      </c>
      <c r="AB2827" s="46"/>
    </row>
    <row r="2828" spans="1:28" x14ac:dyDescent="0.25">
      <c r="A2828">
        <v>9879</v>
      </c>
      <c r="B2828" s="1">
        <v>45528.392532615697</v>
      </c>
      <c r="C2828" s="1">
        <v>45528</v>
      </c>
      <c r="D2828" t="s">
        <v>9100</v>
      </c>
      <c r="E2828" t="s">
        <v>9101</v>
      </c>
      <c r="F2828" t="s">
        <v>664</v>
      </c>
      <c r="G2828">
        <v>83</v>
      </c>
      <c r="H2828" t="b">
        <v>0</v>
      </c>
      <c r="I2828" t="s">
        <v>9240</v>
      </c>
      <c r="J2828" t="s">
        <v>9159</v>
      </c>
      <c r="K2828" t="s">
        <v>7</v>
      </c>
      <c r="L2828" t="b">
        <v>0</v>
      </c>
      <c r="M2828" t="s">
        <v>13598</v>
      </c>
      <c r="N2828" t="b">
        <v>0</v>
      </c>
      <c r="O2828" t="b">
        <v>0</v>
      </c>
      <c r="P2828" t="b">
        <v>0</v>
      </c>
      <c r="Q2828" t="b">
        <v>1</v>
      </c>
      <c r="R2828" t="s">
        <v>13599</v>
      </c>
      <c r="S2828">
        <v>70</v>
      </c>
      <c r="T2828" t="b">
        <v>0</v>
      </c>
      <c r="V2828" t="s">
        <v>741</v>
      </c>
      <c r="W2828">
        <v>4</v>
      </c>
      <c r="X2828" s="11">
        <v>87</v>
      </c>
      <c r="Y2828">
        <v>1</v>
      </c>
      <c r="Z2828" s="46" cm="1">
        <f t="array" ref="Z2828">IF(V2828="NA",$AD$2,(INDEX($BL$4:$BL$73,MATCH(V2828&amp;W2828,$BK$4:$BK$73&amp;$BJ$4:$BJ$73,0))))</f>
        <v>1.1678733304575806E-2</v>
      </c>
      <c r="AA2828" s="46">
        <f t="shared" si="52"/>
        <v>1.0116787333045758</v>
      </c>
      <c r="AB2828" s="46"/>
    </row>
    <row r="2829" spans="1:28" x14ac:dyDescent="0.25">
      <c r="A2829">
        <v>9885</v>
      </c>
      <c r="B2829" s="1">
        <v>45528.389910138903</v>
      </c>
      <c r="C2829" s="1">
        <v>45528</v>
      </c>
      <c r="D2829" t="s">
        <v>9100</v>
      </c>
      <c r="E2829" t="s">
        <v>9101</v>
      </c>
      <c r="F2829" t="s">
        <v>664</v>
      </c>
      <c r="G2829">
        <v>75</v>
      </c>
      <c r="H2829" t="b">
        <v>0</v>
      </c>
      <c r="I2829" t="s">
        <v>9240</v>
      </c>
      <c r="J2829" t="s">
        <v>9159</v>
      </c>
      <c r="K2829" t="s">
        <v>7</v>
      </c>
      <c r="L2829" t="b">
        <v>0</v>
      </c>
      <c r="M2829" t="s">
        <v>13600</v>
      </c>
      <c r="N2829" t="b">
        <v>0</v>
      </c>
      <c r="O2829" t="b">
        <v>0</v>
      </c>
      <c r="P2829" t="b">
        <v>0</v>
      </c>
      <c r="Q2829" t="b">
        <v>1</v>
      </c>
      <c r="R2829" t="s">
        <v>13601</v>
      </c>
      <c r="S2829">
        <v>70</v>
      </c>
      <c r="T2829" t="b">
        <v>0</v>
      </c>
      <c r="V2829" t="s">
        <v>8</v>
      </c>
      <c r="W2829" t="s">
        <v>8</v>
      </c>
      <c r="X2829" s="11">
        <v>77</v>
      </c>
      <c r="Y2829">
        <v>1</v>
      </c>
      <c r="Z2829" s="46" cm="1">
        <f t="array" ref="Z2829">IF(V2829="NA",$AD$2,(INDEX($BL$4:$BL$73,MATCH(V2829&amp;W2829,$BK$4:$BK$73&amp;$BJ$4:$BJ$73,0))))</f>
        <v>-4.0430703315750931E-2</v>
      </c>
      <c r="AA2829" s="46">
        <f t="shared" si="52"/>
        <v>0.95956929668424906</v>
      </c>
      <c r="AB2829" s="46"/>
    </row>
    <row r="2830" spans="1:28" x14ac:dyDescent="0.25">
      <c r="A2830">
        <v>9886</v>
      </c>
      <c r="B2830" s="1">
        <v>45528.389526574101</v>
      </c>
      <c r="C2830" s="1">
        <v>45528</v>
      </c>
      <c r="D2830" t="s">
        <v>9100</v>
      </c>
      <c r="E2830" t="s">
        <v>9101</v>
      </c>
      <c r="F2830" t="s">
        <v>664</v>
      </c>
      <c r="G2830">
        <v>81</v>
      </c>
      <c r="H2830" t="b">
        <v>0</v>
      </c>
      <c r="I2830" t="s">
        <v>9240</v>
      </c>
      <c r="J2830" t="s">
        <v>9159</v>
      </c>
      <c r="K2830" t="s">
        <v>7</v>
      </c>
      <c r="L2830" t="b">
        <v>0</v>
      </c>
      <c r="M2830" t="s">
        <v>13602</v>
      </c>
      <c r="N2830" t="b">
        <v>0</v>
      </c>
      <c r="O2830" t="b">
        <v>0</v>
      </c>
      <c r="P2830" t="b">
        <v>0</v>
      </c>
      <c r="Q2830" t="b">
        <v>1</v>
      </c>
      <c r="R2830" t="s">
        <v>13603</v>
      </c>
      <c r="S2830">
        <v>70</v>
      </c>
      <c r="T2830" t="b">
        <v>0</v>
      </c>
      <c r="V2830" t="s">
        <v>8</v>
      </c>
      <c r="W2830" t="s">
        <v>8</v>
      </c>
      <c r="X2830" s="11">
        <v>82</v>
      </c>
      <c r="Y2830">
        <v>1</v>
      </c>
      <c r="Z2830" s="46" cm="1">
        <f t="array" ref="Z2830">IF(V2830="NA",$AD$2,(INDEX($BL$4:$BL$73,MATCH(V2830&amp;W2830,$BK$4:$BK$73&amp;$BJ$4:$BJ$73,0))))</f>
        <v>-4.0430703315750931E-2</v>
      </c>
      <c r="AA2830" s="46">
        <f t="shared" si="52"/>
        <v>0.95956929668424906</v>
      </c>
      <c r="AB2830" s="46"/>
    </row>
    <row r="2831" spans="1:28" x14ac:dyDescent="0.25">
      <c r="A2831">
        <v>9887</v>
      </c>
      <c r="B2831" s="1">
        <v>45528.387927743097</v>
      </c>
      <c r="C2831" s="1">
        <v>45528</v>
      </c>
      <c r="D2831" t="s">
        <v>9100</v>
      </c>
      <c r="E2831" t="s">
        <v>9101</v>
      </c>
      <c r="F2831" t="s">
        <v>790</v>
      </c>
      <c r="G2831">
        <v>71</v>
      </c>
      <c r="H2831" t="b">
        <v>0</v>
      </c>
      <c r="I2831" t="s">
        <v>9240</v>
      </c>
      <c r="J2831" t="s">
        <v>9159</v>
      </c>
      <c r="K2831" t="s">
        <v>7</v>
      </c>
      <c r="L2831" t="b">
        <v>0</v>
      </c>
      <c r="M2831" t="s">
        <v>13604</v>
      </c>
      <c r="N2831" t="b">
        <v>0</v>
      </c>
      <c r="O2831" t="b">
        <v>0</v>
      </c>
      <c r="P2831" t="b">
        <v>0</v>
      </c>
      <c r="Q2831" t="b">
        <v>1</v>
      </c>
      <c r="R2831" t="s">
        <v>13605</v>
      </c>
      <c r="S2831">
        <v>70</v>
      </c>
      <c r="T2831" t="b">
        <v>0</v>
      </c>
      <c r="V2831" t="s">
        <v>889</v>
      </c>
      <c r="W2831">
        <v>3</v>
      </c>
      <c r="X2831" s="11">
        <v>72</v>
      </c>
      <c r="Y2831">
        <v>1</v>
      </c>
      <c r="Z2831" s="46" cm="1">
        <f t="array" ref="Z2831">IF(V2831="NA",$AD$2,(INDEX($BL$4:$BL$73,MATCH(V2831&amp;W2831,$BK$4:$BK$73&amp;$BJ$4:$BJ$73,0))))</f>
        <v>1.8952516812716581E-2</v>
      </c>
      <c r="AA2831" s="46">
        <f t="shared" si="52"/>
        <v>1.0189525168127165</v>
      </c>
      <c r="AB2831" s="46"/>
    </row>
    <row r="2832" spans="1:28" x14ac:dyDescent="0.25">
      <c r="A2832">
        <v>9890</v>
      </c>
      <c r="B2832" s="1">
        <v>45528.387016284702</v>
      </c>
      <c r="C2832" s="1">
        <v>45528</v>
      </c>
      <c r="D2832" t="s">
        <v>9100</v>
      </c>
      <c r="E2832" t="s">
        <v>9101</v>
      </c>
      <c r="F2832" t="s">
        <v>664</v>
      </c>
      <c r="G2832">
        <v>78</v>
      </c>
      <c r="H2832" t="b">
        <v>0</v>
      </c>
      <c r="I2832" t="s">
        <v>9240</v>
      </c>
      <c r="J2832" t="s">
        <v>9159</v>
      </c>
      <c r="K2832" t="s">
        <v>7</v>
      </c>
      <c r="L2832" t="b">
        <v>0</v>
      </c>
      <c r="M2832" t="s">
        <v>13606</v>
      </c>
      <c r="N2832" t="b">
        <v>0</v>
      </c>
      <c r="O2832" t="b">
        <v>0</v>
      </c>
      <c r="P2832" t="b">
        <v>0</v>
      </c>
      <c r="Q2832" t="b">
        <v>1</v>
      </c>
      <c r="R2832" t="s">
        <v>13607</v>
      </c>
      <c r="S2832">
        <v>70</v>
      </c>
      <c r="T2832" t="b">
        <v>0</v>
      </c>
      <c r="V2832" t="s">
        <v>8</v>
      </c>
      <c r="W2832" t="s">
        <v>8</v>
      </c>
      <c r="X2832" s="11">
        <v>82</v>
      </c>
      <c r="Y2832">
        <v>1</v>
      </c>
      <c r="Z2832" s="46" cm="1">
        <f t="array" ref="Z2832">IF(V2832="NA",$AD$2,(INDEX($BL$4:$BL$73,MATCH(V2832&amp;W2832,$BK$4:$BK$73&amp;$BJ$4:$BJ$73,0))))</f>
        <v>-4.0430703315750931E-2</v>
      </c>
      <c r="AA2832" s="46">
        <f t="shared" si="52"/>
        <v>0.95956929668424906</v>
      </c>
      <c r="AB2832" s="46"/>
    </row>
    <row r="2833" spans="1:28" x14ac:dyDescent="0.25">
      <c r="A2833">
        <v>9891</v>
      </c>
      <c r="B2833" s="1">
        <v>45528.3866656713</v>
      </c>
      <c r="C2833" s="1">
        <v>45528</v>
      </c>
      <c r="D2833" t="s">
        <v>9100</v>
      </c>
      <c r="E2833" t="s">
        <v>9101</v>
      </c>
      <c r="F2833" t="s">
        <v>664</v>
      </c>
      <c r="G2833">
        <v>77</v>
      </c>
      <c r="H2833" t="b">
        <v>0</v>
      </c>
      <c r="I2833" t="s">
        <v>9240</v>
      </c>
      <c r="J2833" t="s">
        <v>9159</v>
      </c>
      <c r="K2833" t="s">
        <v>7</v>
      </c>
      <c r="L2833" t="b">
        <v>0</v>
      </c>
      <c r="M2833" t="s">
        <v>13608</v>
      </c>
      <c r="N2833" t="b">
        <v>0</v>
      </c>
      <c r="O2833" t="b">
        <v>0</v>
      </c>
      <c r="P2833" t="b">
        <v>0</v>
      </c>
      <c r="Q2833" t="b">
        <v>1</v>
      </c>
      <c r="R2833" t="s">
        <v>13609</v>
      </c>
      <c r="S2833">
        <v>70</v>
      </c>
      <c r="T2833" t="b">
        <v>0</v>
      </c>
      <c r="V2833" t="s">
        <v>892</v>
      </c>
      <c r="W2833">
        <v>4</v>
      </c>
      <c r="X2833" s="11">
        <v>77</v>
      </c>
      <c r="Y2833">
        <v>1</v>
      </c>
      <c r="Z2833" s="46" cm="1">
        <f t="array" ref="Z2833">IF(V2833="NA",$AD$2,(INDEX($BL$4:$BL$73,MATCH(V2833&amp;W2833,$BK$4:$BK$73&amp;$BJ$4:$BJ$73,0))))</f>
        <v>1.0498615788681274E-2</v>
      </c>
      <c r="AA2833" s="46">
        <f t="shared" si="52"/>
        <v>1.0104986157886813</v>
      </c>
      <c r="AB2833" s="46"/>
    </row>
    <row r="2834" spans="1:28" x14ac:dyDescent="0.25">
      <c r="A2834">
        <v>9892</v>
      </c>
      <c r="B2834" s="1">
        <v>45528.386303286999</v>
      </c>
      <c r="C2834" s="1">
        <v>45528</v>
      </c>
      <c r="D2834" t="s">
        <v>9100</v>
      </c>
      <c r="E2834" t="s">
        <v>9101</v>
      </c>
      <c r="F2834" t="s">
        <v>790</v>
      </c>
      <c r="G2834">
        <v>77</v>
      </c>
      <c r="H2834" t="b">
        <v>0</v>
      </c>
      <c r="I2834" t="s">
        <v>9240</v>
      </c>
      <c r="J2834" t="s">
        <v>9159</v>
      </c>
      <c r="K2834" t="s">
        <v>7</v>
      </c>
      <c r="L2834" t="b">
        <v>0</v>
      </c>
      <c r="M2834" t="s">
        <v>13610</v>
      </c>
      <c r="N2834" t="b">
        <v>0</v>
      </c>
      <c r="O2834" t="b">
        <v>0</v>
      </c>
      <c r="P2834" t="b">
        <v>0</v>
      </c>
      <c r="Q2834" t="b">
        <v>1</v>
      </c>
      <c r="R2834" t="s">
        <v>13611</v>
      </c>
      <c r="S2834">
        <v>70</v>
      </c>
      <c r="T2834" t="b">
        <v>0</v>
      </c>
      <c r="V2834" t="s">
        <v>8</v>
      </c>
      <c r="W2834" t="s">
        <v>8</v>
      </c>
      <c r="X2834" s="11">
        <v>77</v>
      </c>
      <c r="Y2834">
        <v>1</v>
      </c>
      <c r="Z2834" s="46" cm="1">
        <f t="array" ref="Z2834">IF(V2834="NA",$AD$2,(INDEX($BL$4:$BL$73,MATCH(V2834&amp;W2834,$BK$4:$BK$73&amp;$BJ$4:$BJ$73,0))))</f>
        <v>-4.0430703315750931E-2</v>
      </c>
      <c r="AA2834" s="46">
        <f t="shared" si="52"/>
        <v>0.95956929668424906</v>
      </c>
      <c r="AB2834" s="46"/>
    </row>
    <row r="2835" spans="1:28" x14ac:dyDescent="0.25">
      <c r="A2835">
        <v>9895</v>
      </c>
      <c r="B2835" s="1">
        <v>45528.382857418997</v>
      </c>
      <c r="C2835" s="1">
        <v>45528</v>
      </c>
      <c r="D2835" t="s">
        <v>9100</v>
      </c>
      <c r="E2835" t="s">
        <v>9101</v>
      </c>
      <c r="F2835" t="s">
        <v>664</v>
      </c>
      <c r="G2835">
        <v>74</v>
      </c>
      <c r="H2835" t="b">
        <v>0</v>
      </c>
      <c r="I2835" t="s">
        <v>9240</v>
      </c>
      <c r="J2835" t="s">
        <v>9159</v>
      </c>
      <c r="K2835" t="s">
        <v>7</v>
      </c>
      <c r="L2835" t="b">
        <v>0</v>
      </c>
      <c r="M2835" t="s">
        <v>13612</v>
      </c>
      <c r="N2835" t="b">
        <v>0</v>
      </c>
      <c r="O2835" t="b">
        <v>0</v>
      </c>
      <c r="P2835" t="b">
        <v>0</v>
      </c>
      <c r="Q2835" t="b">
        <v>1</v>
      </c>
      <c r="R2835" t="s">
        <v>13613</v>
      </c>
      <c r="S2835">
        <v>70</v>
      </c>
      <c r="T2835" t="b">
        <v>0</v>
      </c>
      <c r="V2835" t="s">
        <v>924</v>
      </c>
      <c r="W2835">
        <v>5</v>
      </c>
      <c r="X2835" s="11">
        <v>77</v>
      </c>
      <c r="Y2835">
        <v>1</v>
      </c>
      <c r="Z2835" s="46" cm="1">
        <f t="array" ref="Z2835">IF(V2835="NA",$AD$2,(INDEX($BL$4:$BL$73,MATCH(V2835&amp;W2835,$BK$4:$BK$73&amp;$BJ$4:$BJ$73,0))))</f>
        <v>4.1970782120221983E-2</v>
      </c>
      <c r="AA2835" s="46">
        <f t="shared" si="52"/>
        <v>1.041970782120222</v>
      </c>
      <c r="AB2835" s="46"/>
    </row>
    <row r="2836" spans="1:28" x14ac:dyDescent="0.25">
      <c r="A2836">
        <v>9897</v>
      </c>
      <c r="B2836" s="1">
        <v>45528.3798954745</v>
      </c>
      <c r="C2836" s="1">
        <v>45528</v>
      </c>
      <c r="D2836" t="s">
        <v>9100</v>
      </c>
      <c r="E2836" t="s">
        <v>9101</v>
      </c>
      <c r="F2836" t="s">
        <v>790</v>
      </c>
      <c r="G2836">
        <v>78</v>
      </c>
      <c r="H2836" t="b">
        <v>0</v>
      </c>
      <c r="I2836" t="s">
        <v>9240</v>
      </c>
      <c r="J2836" t="s">
        <v>9159</v>
      </c>
      <c r="K2836" t="s">
        <v>7</v>
      </c>
      <c r="L2836" t="b">
        <v>0</v>
      </c>
      <c r="M2836" t="s">
        <v>13614</v>
      </c>
      <c r="N2836" t="b">
        <v>0</v>
      </c>
      <c r="O2836" t="b">
        <v>0</v>
      </c>
      <c r="P2836" t="b">
        <v>0</v>
      </c>
      <c r="Q2836" t="b">
        <v>1</v>
      </c>
      <c r="R2836" t="s">
        <v>13615</v>
      </c>
      <c r="S2836">
        <v>70</v>
      </c>
      <c r="T2836" t="b">
        <v>0</v>
      </c>
      <c r="V2836" t="s">
        <v>658</v>
      </c>
      <c r="W2836">
        <v>5</v>
      </c>
      <c r="X2836" s="11">
        <v>82</v>
      </c>
      <c r="Y2836">
        <v>1</v>
      </c>
      <c r="Z2836" s="46" cm="1">
        <f t="array" ref="Z2836">IF(V2836="NA",$AD$2,(INDEX($BL$4:$BL$73,MATCH(V2836&amp;W2836,$BK$4:$BK$73&amp;$BJ$4:$BJ$73,0))))</f>
        <v>2.9563914871896181E-3</v>
      </c>
      <c r="AA2836" s="46">
        <f t="shared" si="52"/>
        <v>1.0029563914871895</v>
      </c>
      <c r="AB2836" s="46"/>
    </row>
    <row r="2837" spans="1:28" x14ac:dyDescent="0.25">
      <c r="A2837">
        <v>9898</v>
      </c>
      <c r="B2837" s="1">
        <v>45528.379634421297</v>
      </c>
      <c r="C2837" s="1">
        <v>45528</v>
      </c>
      <c r="D2837" t="s">
        <v>9100</v>
      </c>
      <c r="E2837" t="s">
        <v>9101</v>
      </c>
      <c r="F2837" t="s">
        <v>790</v>
      </c>
      <c r="G2837">
        <v>82</v>
      </c>
      <c r="H2837" t="b">
        <v>0</v>
      </c>
      <c r="I2837" t="s">
        <v>9240</v>
      </c>
      <c r="J2837" t="s">
        <v>9159</v>
      </c>
      <c r="K2837" t="s">
        <v>7</v>
      </c>
      <c r="L2837" t="b">
        <v>0</v>
      </c>
      <c r="M2837" t="s">
        <v>6568</v>
      </c>
      <c r="N2837" t="b">
        <v>0</v>
      </c>
      <c r="O2837" t="b">
        <v>0</v>
      </c>
      <c r="P2837" t="b">
        <v>0</v>
      </c>
      <c r="Q2837" t="b">
        <v>1</v>
      </c>
      <c r="R2837" t="s">
        <v>2297</v>
      </c>
      <c r="S2837">
        <v>70</v>
      </c>
      <c r="T2837" t="b">
        <v>0</v>
      </c>
      <c r="V2837" t="s">
        <v>888</v>
      </c>
      <c r="W2837">
        <v>3</v>
      </c>
      <c r="X2837" s="11">
        <v>82</v>
      </c>
      <c r="Y2837">
        <v>1</v>
      </c>
      <c r="Z2837" s="46" cm="1">
        <f t="array" ref="Z2837">IF(V2837="NA",$AD$2,(INDEX($BL$4:$BL$73,MATCH(V2837&amp;W2837,$BK$4:$BK$73&amp;$BJ$4:$BJ$73,0))))</f>
        <v>1.8952516812716595E-2</v>
      </c>
      <c r="AA2837" s="46">
        <f t="shared" si="52"/>
        <v>1.0189525168127167</v>
      </c>
      <c r="AB2837" s="46"/>
    </row>
    <row r="2838" spans="1:28" x14ac:dyDescent="0.25">
      <c r="A2838">
        <v>9900</v>
      </c>
      <c r="B2838" s="1">
        <v>45528.378973425897</v>
      </c>
      <c r="C2838" s="1">
        <v>45528</v>
      </c>
      <c r="D2838" t="s">
        <v>9100</v>
      </c>
      <c r="E2838" t="s">
        <v>9101</v>
      </c>
      <c r="F2838" t="s">
        <v>664</v>
      </c>
      <c r="G2838">
        <v>79</v>
      </c>
      <c r="H2838" t="b">
        <v>0</v>
      </c>
      <c r="I2838" t="s">
        <v>9240</v>
      </c>
      <c r="J2838" t="s">
        <v>9159</v>
      </c>
      <c r="K2838" t="s">
        <v>7</v>
      </c>
      <c r="L2838" t="b">
        <v>0</v>
      </c>
      <c r="M2838" t="s">
        <v>13616</v>
      </c>
      <c r="N2838" t="b">
        <v>0</v>
      </c>
      <c r="O2838" t="b">
        <v>0</v>
      </c>
      <c r="P2838" t="b">
        <v>0</v>
      </c>
      <c r="Q2838" t="b">
        <v>1</v>
      </c>
      <c r="R2838" t="s">
        <v>13617</v>
      </c>
      <c r="S2838">
        <v>70</v>
      </c>
      <c r="T2838" t="b">
        <v>0</v>
      </c>
      <c r="V2838" t="s">
        <v>8</v>
      </c>
      <c r="W2838" t="s">
        <v>8</v>
      </c>
      <c r="X2838" s="11">
        <v>82</v>
      </c>
      <c r="Y2838">
        <v>1</v>
      </c>
      <c r="Z2838" s="46" cm="1">
        <f t="array" ref="Z2838">IF(V2838="NA",$AD$2,(INDEX($BL$4:$BL$73,MATCH(V2838&amp;W2838,$BK$4:$BK$73&amp;$BJ$4:$BJ$73,0))))</f>
        <v>-4.0430703315750931E-2</v>
      </c>
      <c r="AA2838" s="46">
        <f t="shared" si="52"/>
        <v>0.95956929668424906</v>
      </c>
      <c r="AB2838" s="46"/>
    </row>
    <row r="2839" spans="1:28" x14ac:dyDescent="0.25">
      <c r="A2839">
        <v>9909</v>
      </c>
      <c r="B2839" s="1">
        <v>45528.374981759298</v>
      </c>
      <c r="C2839" s="1">
        <v>45528</v>
      </c>
      <c r="D2839" t="s">
        <v>9100</v>
      </c>
      <c r="E2839" t="s">
        <v>9101</v>
      </c>
      <c r="F2839" t="s">
        <v>664</v>
      </c>
      <c r="G2839">
        <v>76</v>
      </c>
      <c r="H2839" t="b">
        <v>0</v>
      </c>
      <c r="I2839" t="s">
        <v>9240</v>
      </c>
      <c r="J2839" t="s">
        <v>9159</v>
      </c>
      <c r="K2839" t="s">
        <v>7</v>
      </c>
      <c r="L2839" t="b">
        <v>0</v>
      </c>
      <c r="M2839" t="s">
        <v>13618</v>
      </c>
      <c r="N2839" t="b">
        <v>0</v>
      </c>
      <c r="O2839" t="b">
        <v>0</v>
      </c>
      <c r="P2839" t="b">
        <v>0</v>
      </c>
      <c r="Q2839" t="b">
        <v>1</v>
      </c>
      <c r="R2839" t="s">
        <v>13619</v>
      </c>
      <c r="S2839">
        <v>70</v>
      </c>
      <c r="T2839" t="b">
        <v>0</v>
      </c>
      <c r="V2839" t="s">
        <v>658</v>
      </c>
      <c r="W2839">
        <v>4</v>
      </c>
      <c r="X2839" s="11">
        <v>77</v>
      </c>
      <c r="Y2839">
        <v>1</v>
      </c>
      <c r="Z2839" s="46" cm="1">
        <f t="array" ref="Z2839">IF(V2839="NA",$AD$2,(INDEX($BL$4:$BL$73,MATCH(V2839&amp;W2839,$BK$4:$BK$73&amp;$BJ$4:$BJ$73,0))))</f>
        <v>1.1678733304575896E-2</v>
      </c>
      <c r="AA2839" s="46">
        <f t="shared" si="52"/>
        <v>1.0116787333045758</v>
      </c>
      <c r="AB2839" s="46"/>
    </row>
    <row r="2840" spans="1:28" x14ac:dyDescent="0.25">
      <c r="A2840">
        <v>9911</v>
      </c>
      <c r="B2840" s="1">
        <v>45528.3743475347</v>
      </c>
      <c r="C2840" s="1">
        <v>45528</v>
      </c>
      <c r="D2840" t="s">
        <v>9100</v>
      </c>
      <c r="E2840" t="s">
        <v>9101</v>
      </c>
      <c r="F2840" t="s">
        <v>664</v>
      </c>
      <c r="G2840">
        <v>76</v>
      </c>
      <c r="H2840" t="b">
        <v>0</v>
      </c>
      <c r="I2840" t="s">
        <v>9240</v>
      </c>
      <c r="J2840" t="s">
        <v>9159</v>
      </c>
      <c r="K2840" t="s">
        <v>7</v>
      </c>
      <c r="L2840" t="b">
        <v>0</v>
      </c>
      <c r="M2840" t="s">
        <v>13620</v>
      </c>
      <c r="N2840" t="b">
        <v>1</v>
      </c>
      <c r="O2840" t="b">
        <v>0</v>
      </c>
      <c r="P2840" t="b">
        <v>0</v>
      </c>
      <c r="Q2840" t="b">
        <v>1</v>
      </c>
      <c r="R2840" t="s">
        <v>13621</v>
      </c>
      <c r="S2840">
        <v>70</v>
      </c>
      <c r="T2840" t="b">
        <v>0</v>
      </c>
      <c r="V2840" t="s">
        <v>893</v>
      </c>
      <c r="W2840">
        <v>4</v>
      </c>
      <c r="X2840" s="11">
        <v>77</v>
      </c>
      <c r="Y2840">
        <v>1</v>
      </c>
      <c r="Z2840" s="46" cm="1">
        <f t="array" ref="Z2840">IF(V2840="NA",$AD$2,(INDEX($BL$4:$BL$73,MATCH(V2840&amp;W2840,$BK$4:$BK$73&amp;$BJ$4:$BJ$73,0))))</f>
        <v>1.0498615788681286E-2</v>
      </c>
      <c r="AA2840" s="46">
        <f t="shared" si="52"/>
        <v>1.0104986157886813</v>
      </c>
      <c r="AB2840" s="46"/>
    </row>
    <row r="2841" spans="1:28" x14ac:dyDescent="0.25">
      <c r="A2841">
        <v>9912</v>
      </c>
      <c r="B2841" s="1">
        <v>45528.374079039299</v>
      </c>
      <c r="C2841" s="1">
        <v>45528</v>
      </c>
      <c r="D2841" t="s">
        <v>9100</v>
      </c>
      <c r="E2841" t="s">
        <v>9101</v>
      </c>
      <c r="F2841" t="s">
        <v>664</v>
      </c>
      <c r="G2841">
        <v>86</v>
      </c>
      <c r="H2841" t="b">
        <v>0</v>
      </c>
      <c r="I2841" t="s">
        <v>9240</v>
      </c>
      <c r="J2841" t="s">
        <v>9159</v>
      </c>
      <c r="K2841" t="s">
        <v>7</v>
      </c>
      <c r="L2841" t="b">
        <v>0</v>
      </c>
      <c r="M2841" t="s">
        <v>13622</v>
      </c>
      <c r="N2841" t="b">
        <v>0</v>
      </c>
      <c r="O2841" t="b">
        <v>0</v>
      </c>
      <c r="P2841" t="b">
        <v>0</v>
      </c>
      <c r="Q2841" t="b">
        <v>1</v>
      </c>
      <c r="R2841" t="s">
        <v>13623</v>
      </c>
      <c r="S2841">
        <v>70</v>
      </c>
      <c r="T2841" t="b">
        <v>0</v>
      </c>
      <c r="V2841" t="s">
        <v>8</v>
      </c>
      <c r="W2841" t="s">
        <v>8</v>
      </c>
      <c r="X2841" s="11">
        <v>87</v>
      </c>
      <c r="Y2841">
        <v>1</v>
      </c>
      <c r="Z2841" s="46" cm="1">
        <f t="array" ref="Z2841">IF(V2841="NA",$AD$2,(INDEX($BL$4:$BL$73,MATCH(V2841&amp;W2841,$BK$4:$BK$73&amp;$BJ$4:$BJ$73,0))))</f>
        <v>-4.0430703315750931E-2</v>
      </c>
      <c r="AA2841" s="46">
        <f t="shared" si="52"/>
        <v>0.95956929668424906</v>
      </c>
      <c r="AB2841" s="46"/>
    </row>
    <row r="2842" spans="1:28" x14ac:dyDescent="0.25">
      <c r="A2842">
        <v>9915</v>
      </c>
      <c r="B2842" s="1">
        <v>45528.373226631898</v>
      </c>
      <c r="C2842" s="1">
        <v>45528</v>
      </c>
      <c r="D2842" t="s">
        <v>9100</v>
      </c>
      <c r="E2842" t="s">
        <v>9101</v>
      </c>
      <c r="F2842" t="s">
        <v>664</v>
      </c>
      <c r="G2842">
        <v>88</v>
      </c>
      <c r="H2842" t="b">
        <v>0</v>
      </c>
      <c r="I2842" t="s">
        <v>9240</v>
      </c>
      <c r="J2842" t="s">
        <v>9159</v>
      </c>
      <c r="K2842" t="s">
        <v>7</v>
      </c>
      <c r="L2842" t="b">
        <v>0</v>
      </c>
      <c r="M2842" t="s">
        <v>13624</v>
      </c>
      <c r="N2842" t="b">
        <v>0</v>
      </c>
      <c r="O2842" t="b">
        <v>0</v>
      </c>
      <c r="P2842" t="b">
        <v>0</v>
      </c>
      <c r="Q2842" t="b">
        <v>1</v>
      </c>
      <c r="R2842" t="s">
        <v>13625</v>
      </c>
      <c r="S2842">
        <v>70</v>
      </c>
      <c r="T2842" t="b">
        <v>0</v>
      </c>
      <c r="V2842" t="s">
        <v>8</v>
      </c>
      <c r="W2842" t="s">
        <v>8</v>
      </c>
      <c r="X2842" s="11">
        <v>92</v>
      </c>
      <c r="Y2842">
        <v>1</v>
      </c>
      <c r="Z2842" s="46" cm="1">
        <f t="array" ref="Z2842">IF(V2842="NA",$AD$2,(INDEX($BL$4:$BL$73,MATCH(V2842&amp;W2842,$BK$4:$BK$73&amp;$BJ$4:$BJ$73,0))))</f>
        <v>-4.0430703315750931E-2</v>
      </c>
      <c r="AA2842" s="46">
        <f t="shared" si="52"/>
        <v>0.95956929668424906</v>
      </c>
      <c r="AB2842" s="46"/>
    </row>
    <row r="2843" spans="1:28" x14ac:dyDescent="0.25">
      <c r="A2843">
        <v>9925</v>
      </c>
      <c r="B2843" s="1">
        <v>45528.368253865701</v>
      </c>
      <c r="C2843" s="1">
        <v>45528</v>
      </c>
      <c r="D2843" t="s">
        <v>9100</v>
      </c>
      <c r="E2843" t="s">
        <v>9101</v>
      </c>
      <c r="F2843" t="s">
        <v>790</v>
      </c>
      <c r="G2843">
        <v>85</v>
      </c>
      <c r="H2843" t="b">
        <v>0</v>
      </c>
      <c r="I2843" t="s">
        <v>9240</v>
      </c>
      <c r="J2843" t="s">
        <v>9159</v>
      </c>
      <c r="K2843" t="s">
        <v>7</v>
      </c>
      <c r="L2843" t="b">
        <v>0</v>
      </c>
      <c r="M2843" t="s">
        <v>13626</v>
      </c>
      <c r="N2843" t="b">
        <v>0</v>
      </c>
      <c r="O2843" t="b">
        <v>0</v>
      </c>
      <c r="P2843" t="b">
        <v>0</v>
      </c>
      <c r="Q2843" t="b">
        <v>1</v>
      </c>
      <c r="R2843" t="s">
        <v>13627</v>
      </c>
      <c r="S2843">
        <v>70</v>
      </c>
      <c r="T2843" t="b">
        <v>0</v>
      </c>
      <c r="V2843" t="s">
        <v>8</v>
      </c>
      <c r="W2843" t="s">
        <v>8</v>
      </c>
      <c r="X2843" s="11">
        <v>87</v>
      </c>
      <c r="Y2843">
        <v>1</v>
      </c>
      <c r="Z2843" s="46" cm="1">
        <f t="array" ref="Z2843">IF(V2843="NA",$AD$2,(INDEX($BL$4:$BL$73,MATCH(V2843&amp;W2843,$BK$4:$BK$73&amp;$BJ$4:$BJ$73,0))))</f>
        <v>-4.0430703315750931E-2</v>
      </c>
      <c r="AA2843" s="46">
        <f t="shared" si="52"/>
        <v>0.95956929668424906</v>
      </c>
      <c r="AB2843" s="46"/>
    </row>
    <row r="2844" spans="1:28" x14ac:dyDescent="0.25">
      <c r="A2844">
        <v>9926</v>
      </c>
      <c r="B2844" s="1">
        <v>45528.367802719898</v>
      </c>
      <c r="C2844" s="1">
        <v>45528</v>
      </c>
      <c r="D2844" t="s">
        <v>9100</v>
      </c>
      <c r="E2844" t="s">
        <v>9101</v>
      </c>
      <c r="F2844" t="s">
        <v>664</v>
      </c>
      <c r="G2844">
        <v>85</v>
      </c>
      <c r="H2844" t="b">
        <v>0</v>
      </c>
      <c r="I2844" t="s">
        <v>9240</v>
      </c>
      <c r="J2844" t="s">
        <v>9159</v>
      </c>
      <c r="K2844" t="s">
        <v>7</v>
      </c>
      <c r="L2844" t="b">
        <v>0</v>
      </c>
      <c r="M2844" t="s">
        <v>13628</v>
      </c>
      <c r="N2844" t="b">
        <v>0</v>
      </c>
      <c r="O2844" t="b">
        <v>0</v>
      </c>
      <c r="P2844" t="b">
        <v>0</v>
      </c>
      <c r="Q2844" t="b">
        <v>1</v>
      </c>
      <c r="R2844" t="s">
        <v>13629</v>
      </c>
      <c r="S2844">
        <v>70</v>
      </c>
      <c r="T2844" t="b">
        <v>0</v>
      </c>
      <c r="V2844" t="s">
        <v>886</v>
      </c>
      <c r="W2844">
        <v>5</v>
      </c>
      <c r="X2844" s="11">
        <v>87</v>
      </c>
      <c r="Y2844">
        <v>1</v>
      </c>
      <c r="Z2844" s="46" cm="1">
        <f t="array" ref="Z2844">IF(V2844="NA",$AD$2,(INDEX($BL$4:$BL$73,MATCH(V2844&amp;W2844,$BK$4:$BK$73&amp;$BJ$4:$BJ$73,0))))</f>
        <v>4.1970782120221983E-2</v>
      </c>
      <c r="AA2844" s="46">
        <f t="shared" si="52"/>
        <v>1.041970782120222</v>
      </c>
      <c r="AB2844" s="46"/>
    </row>
    <row r="2845" spans="1:28" x14ac:dyDescent="0.25">
      <c r="A2845">
        <v>9928</v>
      </c>
      <c r="B2845" s="1">
        <v>45528.367257141203</v>
      </c>
      <c r="C2845" s="1">
        <v>45528</v>
      </c>
      <c r="D2845" t="s">
        <v>9100</v>
      </c>
      <c r="E2845" t="s">
        <v>9101</v>
      </c>
      <c r="F2845" t="s">
        <v>664</v>
      </c>
      <c r="G2845">
        <v>82</v>
      </c>
      <c r="H2845" t="b">
        <v>0</v>
      </c>
      <c r="I2845" t="s">
        <v>9240</v>
      </c>
      <c r="J2845" t="s">
        <v>9159</v>
      </c>
      <c r="K2845" t="s">
        <v>7</v>
      </c>
      <c r="L2845" t="b">
        <v>0</v>
      </c>
      <c r="M2845" t="s">
        <v>6567</v>
      </c>
      <c r="N2845" t="b">
        <v>0</v>
      </c>
      <c r="O2845" t="b">
        <v>0</v>
      </c>
      <c r="P2845" t="b">
        <v>0</v>
      </c>
      <c r="Q2845" t="b">
        <v>1</v>
      </c>
      <c r="R2845" t="s">
        <v>1064</v>
      </c>
      <c r="S2845">
        <v>70</v>
      </c>
      <c r="T2845" t="b">
        <v>0</v>
      </c>
      <c r="V2845" t="s">
        <v>889</v>
      </c>
      <c r="W2845">
        <v>5</v>
      </c>
      <c r="X2845" s="11">
        <v>82</v>
      </c>
      <c r="Y2845">
        <v>1</v>
      </c>
      <c r="Z2845" s="46" cm="1">
        <f t="array" ref="Z2845">IF(V2845="NA",$AD$2,(INDEX($BL$4:$BL$73,MATCH(V2845&amp;W2845,$BK$4:$BK$73&amp;$BJ$4:$BJ$73,0))))</f>
        <v>4.1970782120221983E-2</v>
      </c>
      <c r="AA2845" s="46">
        <f t="shared" si="52"/>
        <v>1.041970782120222</v>
      </c>
      <c r="AB2845" s="46"/>
    </row>
    <row r="2846" spans="1:28" x14ac:dyDescent="0.25">
      <c r="A2846">
        <v>9933</v>
      </c>
      <c r="B2846" s="1">
        <v>45528.363997060202</v>
      </c>
      <c r="C2846" s="1">
        <v>45528</v>
      </c>
      <c r="D2846" t="s">
        <v>9100</v>
      </c>
      <c r="E2846" t="s">
        <v>9101</v>
      </c>
      <c r="F2846" t="s">
        <v>664</v>
      </c>
      <c r="G2846">
        <v>77</v>
      </c>
      <c r="H2846" t="b">
        <v>0</v>
      </c>
      <c r="I2846" t="s">
        <v>9240</v>
      </c>
      <c r="J2846" t="s">
        <v>9159</v>
      </c>
      <c r="K2846" t="s">
        <v>7</v>
      </c>
      <c r="L2846" t="b">
        <v>0</v>
      </c>
      <c r="M2846" t="s">
        <v>13630</v>
      </c>
      <c r="N2846" t="b">
        <v>0</v>
      </c>
      <c r="O2846" t="b">
        <v>0</v>
      </c>
      <c r="P2846" t="b">
        <v>0</v>
      </c>
      <c r="Q2846" t="b">
        <v>1</v>
      </c>
      <c r="R2846" t="s">
        <v>13631</v>
      </c>
      <c r="S2846">
        <v>70</v>
      </c>
      <c r="T2846" t="b">
        <v>0</v>
      </c>
      <c r="V2846" t="s">
        <v>8</v>
      </c>
      <c r="W2846" t="s">
        <v>8</v>
      </c>
      <c r="X2846" s="11">
        <v>77</v>
      </c>
      <c r="Y2846">
        <v>1</v>
      </c>
      <c r="Z2846" s="46" cm="1">
        <f t="array" ref="Z2846">IF(V2846="NA",$AD$2,(INDEX($BL$4:$BL$73,MATCH(V2846&amp;W2846,$BK$4:$BK$73&amp;$BJ$4:$BJ$73,0))))</f>
        <v>-4.0430703315750931E-2</v>
      </c>
      <c r="AA2846" s="46">
        <f t="shared" si="52"/>
        <v>0.95956929668424906</v>
      </c>
      <c r="AB2846" s="46"/>
    </row>
    <row r="2847" spans="1:28" x14ac:dyDescent="0.25">
      <c r="A2847">
        <v>9936</v>
      </c>
      <c r="B2847" s="1">
        <v>45528.363191319397</v>
      </c>
      <c r="C2847" s="1">
        <v>45528</v>
      </c>
      <c r="D2847" t="s">
        <v>9100</v>
      </c>
      <c r="E2847" t="s">
        <v>9101</v>
      </c>
      <c r="F2847" t="s">
        <v>664</v>
      </c>
      <c r="G2847">
        <v>83</v>
      </c>
      <c r="H2847" t="b">
        <v>0</v>
      </c>
      <c r="I2847" t="s">
        <v>9240</v>
      </c>
      <c r="J2847" t="s">
        <v>9159</v>
      </c>
      <c r="K2847" t="s">
        <v>7</v>
      </c>
      <c r="L2847" t="b">
        <v>0</v>
      </c>
      <c r="M2847" t="s">
        <v>13632</v>
      </c>
      <c r="N2847" t="b">
        <v>0</v>
      </c>
      <c r="O2847" t="b">
        <v>0</v>
      </c>
      <c r="P2847" t="b">
        <v>0</v>
      </c>
      <c r="Q2847" t="b">
        <v>1</v>
      </c>
      <c r="R2847" t="s">
        <v>13633</v>
      </c>
      <c r="S2847">
        <v>70</v>
      </c>
      <c r="T2847" t="b">
        <v>0</v>
      </c>
      <c r="V2847" t="s">
        <v>8</v>
      </c>
      <c r="W2847" t="s">
        <v>8</v>
      </c>
      <c r="X2847" s="11">
        <v>87</v>
      </c>
      <c r="Y2847">
        <v>1</v>
      </c>
      <c r="Z2847" s="46" cm="1">
        <f t="array" ref="Z2847">IF(V2847="NA",$AD$2,(INDEX($BL$4:$BL$73,MATCH(V2847&amp;W2847,$BK$4:$BK$73&amp;$BJ$4:$BJ$73,0))))</f>
        <v>-4.0430703315750931E-2</v>
      </c>
      <c r="AA2847" s="46">
        <f t="shared" si="52"/>
        <v>0.95956929668424906</v>
      </c>
      <c r="AB2847" s="46"/>
    </row>
    <row r="2848" spans="1:28" x14ac:dyDescent="0.25">
      <c r="A2848">
        <v>9937</v>
      </c>
      <c r="B2848" s="1">
        <v>45528.362847812503</v>
      </c>
      <c r="C2848" s="1">
        <v>45528</v>
      </c>
      <c r="D2848" t="s">
        <v>9100</v>
      </c>
      <c r="E2848" t="s">
        <v>9101</v>
      </c>
      <c r="F2848" t="s">
        <v>790</v>
      </c>
      <c r="G2848">
        <v>76</v>
      </c>
      <c r="H2848" t="b">
        <v>0</v>
      </c>
      <c r="I2848" t="s">
        <v>9240</v>
      </c>
      <c r="J2848" t="s">
        <v>9159</v>
      </c>
      <c r="K2848" t="s">
        <v>7</v>
      </c>
      <c r="L2848" t="b">
        <v>0</v>
      </c>
      <c r="M2848" t="s">
        <v>13634</v>
      </c>
      <c r="N2848" t="b">
        <v>0</v>
      </c>
      <c r="O2848" t="b">
        <v>0</v>
      </c>
      <c r="P2848" t="b">
        <v>0</v>
      </c>
      <c r="Q2848" t="b">
        <v>1</v>
      </c>
      <c r="R2848" t="s">
        <v>13635</v>
      </c>
      <c r="S2848">
        <v>70</v>
      </c>
      <c r="T2848" t="b">
        <v>0</v>
      </c>
      <c r="V2848" t="s">
        <v>8</v>
      </c>
      <c r="W2848" t="s">
        <v>8</v>
      </c>
      <c r="X2848" s="11">
        <v>77</v>
      </c>
      <c r="Y2848">
        <v>1</v>
      </c>
      <c r="Z2848" s="46" cm="1">
        <f t="array" ref="Z2848">IF(V2848="NA",$AD$2,(INDEX($BL$4:$BL$73,MATCH(V2848&amp;W2848,$BK$4:$BK$73&amp;$BJ$4:$BJ$73,0))))</f>
        <v>-4.0430703315750931E-2</v>
      </c>
      <c r="AA2848" s="46">
        <f t="shared" si="52"/>
        <v>0.95956929668424906</v>
      </c>
      <c r="AB2848" s="46"/>
    </row>
    <row r="2849" spans="1:28" x14ac:dyDescent="0.25">
      <c r="A2849">
        <v>9938</v>
      </c>
      <c r="B2849" s="1">
        <v>45528.357300312498</v>
      </c>
      <c r="C2849" s="1">
        <v>45528</v>
      </c>
      <c r="D2849" t="s">
        <v>9100</v>
      </c>
      <c r="E2849" t="s">
        <v>9101</v>
      </c>
      <c r="F2849" t="s">
        <v>790</v>
      </c>
      <c r="G2849">
        <v>70</v>
      </c>
      <c r="H2849" t="b">
        <v>0</v>
      </c>
      <c r="I2849" t="s">
        <v>9240</v>
      </c>
      <c r="J2849" t="s">
        <v>9159</v>
      </c>
      <c r="K2849" t="s">
        <v>7</v>
      </c>
      <c r="L2849" t="b">
        <v>0</v>
      </c>
      <c r="M2849" t="s">
        <v>6566</v>
      </c>
      <c r="N2849" t="b">
        <v>0</v>
      </c>
      <c r="O2849" t="b">
        <v>0</v>
      </c>
      <c r="P2849" t="b">
        <v>0</v>
      </c>
      <c r="Q2849" t="b">
        <v>1</v>
      </c>
      <c r="R2849" t="s">
        <v>2291</v>
      </c>
      <c r="S2849">
        <v>70</v>
      </c>
      <c r="T2849" t="b">
        <v>0</v>
      </c>
      <c r="V2849" t="s">
        <v>8</v>
      </c>
      <c r="W2849" t="s">
        <v>8</v>
      </c>
      <c r="X2849" s="11">
        <v>72</v>
      </c>
      <c r="Y2849">
        <v>1</v>
      </c>
      <c r="Z2849" s="46" cm="1">
        <f t="array" ref="Z2849">IF(V2849="NA",$AD$2,(INDEX($BL$4:$BL$73,MATCH(V2849&amp;W2849,$BK$4:$BK$73&amp;$BJ$4:$BJ$73,0))))</f>
        <v>-4.0430703315750931E-2</v>
      </c>
      <c r="AA2849" s="46">
        <f t="shared" si="52"/>
        <v>0.95956929668424906</v>
      </c>
      <c r="AB2849" s="46"/>
    </row>
    <row r="2850" spans="1:28" x14ac:dyDescent="0.25">
      <c r="A2850">
        <v>9943</v>
      </c>
      <c r="B2850" s="1">
        <v>45528.352983101897</v>
      </c>
      <c r="C2850" s="1">
        <v>45528</v>
      </c>
      <c r="D2850" t="s">
        <v>9100</v>
      </c>
      <c r="E2850" t="s">
        <v>9101</v>
      </c>
      <c r="F2850" t="s">
        <v>664</v>
      </c>
      <c r="G2850">
        <v>76</v>
      </c>
      <c r="H2850" t="b">
        <v>0</v>
      </c>
      <c r="I2850" t="s">
        <v>9240</v>
      </c>
      <c r="J2850" t="s">
        <v>9159</v>
      </c>
      <c r="K2850" t="s">
        <v>7</v>
      </c>
      <c r="L2850" t="b">
        <v>0</v>
      </c>
      <c r="M2850" t="s">
        <v>13636</v>
      </c>
      <c r="N2850" t="b">
        <v>0</v>
      </c>
      <c r="O2850" t="b">
        <v>0</v>
      </c>
      <c r="P2850" t="b">
        <v>0</v>
      </c>
      <c r="Q2850" t="b">
        <v>1</v>
      </c>
      <c r="R2850" t="s">
        <v>13637</v>
      </c>
      <c r="S2850">
        <v>70</v>
      </c>
      <c r="T2850" t="b">
        <v>0</v>
      </c>
      <c r="V2850" t="s">
        <v>892</v>
      </c>
      <c r="W2850">
        <v>4</v>
      </c>
      <c r="X2850" s="11">
        <v>77</v>
      </c>
      <c r="Y2850">
        <v>1</v>
      </c>
      <c r="Z2850" s="46" cm="1">
        <f t="array" ref="Z2850">IF(V2850="NA",$AD$2,(INDEX($BL$4:$BL$73,MATCH(V2850&amp;W2850,$BK$4:$BK$73&amp;$BJ$4:$BJ$73,0))))</f>
        <v>1.0498615788681274E-2</v>
      </c>
      <c r="AA2850" s="46">
        <f t="shared" si="52"/>
        <v>1.0104986157886813</v>
      </c>
      <c r="AB2850" s="46"/>
    </row>
    <row r="2851" spans="1:28" x14ac:dyDescent="0.25">
      <c r="A2851">
        <v>9944</v>
      </c>
      <c r="B2851" s="1">
        <v>45528.352632349503</v>
      </c>
      <c r="C2851" s="1">
        <v>45528</v>
      </c>
      <c r="D2851" t="s">
        <v>9100</v>
      </c>
      <c r="E2851" t="s">
        <v>9101</v>
      </c>
      <c r="F2851" t="s">
        <v>790</v>
      </c>
      <c r="G2851">
        <v>74</v>
      </c>
      <c r="H2851" t="b">
        <v>0</v>
      </c>
      <c r="I2851" t="s">
        <v>9240</v>
      </c>
      <c r="J2851" t="s">
        <v>9159</v>
      </c>
      <c r="K2851" t="s">
        <v>7</v>
      </c>
      <c r="L2851" t="b">
        <v>0</v>
      </c>
      <c r="M2851" t="s">
        <v>13638</v>
      </c>
      <c r="N2851" t="b">
        <v>0</v>
      </c>
      <c r="O2851" t="b">
        <v>0</v>
      </c>
      <c r="P2851" t="b">
        <v>0</v>
      </c>
      <c r="Q2851" t="b">
        <v>1</v>
      </c>
      <c r="R2851" t="s">
        <v>13639</v>
      </c>
      <c r="S2851">
        <v>70</v>
      </c>
      <c r="T2851" t="b">
        <v>0</v>
      </c>
      <c r="V2851" t="s">
        <v>892</v>
      </c>
      <c r="W2851">
        <v>4</v>
      </c>
      <c r="X2851" s="11">
        <v>77</v>
      </c>
      <c r="Y2851">
        <v>1</v>
      </c>
      <c r="Z2851" s="46" cm="1">
        <f t="array" ref="Z2851">IF(V2851="NA",$AD$2,(INDEX($BL$4:$BL$73,MATCH(V2851&amp;W2851,$BK$4:$BK$73&amp;$BJ$4:$BJ$73,0))))</f>
        <v>1.0498615788681274E-2</v>
      </c>
      <c r="AA2851" s="46">
        <f t="shared" si="52"/>
        <v>1.0104986157886813</v>
      </c>
      <c r="AB2851" s="46"/>
    </row>
    <row r="2852" spans="1:28" x14ac:dyDescent="0.25">
      <c r="A2852">
        <v>9950</v>
      </c>
      <c r="B2852" s="1">
        <v>45528.349256388901</v>
      </c>
      <c r="C2852" s="1">
        <v>45528</v>
      </c>
      <c r="D2852" t="s">
        <v>9100</v>
      </c>
      <c r="E2852" t="s">
        <v>9101</v>
      </c>
      <c r="F2852" t="s">
        <v>664</v>
      </c>
      <c r="G2852">
        <v>83</v>
      </c>
      <c r="H2852" t="b">
        <v>0</v>
      </c>
      <c r="I2852" t="s">
        <v>9240</v>
      </c>
      <c r="J2852" t="s">
        <v>9159</v>
      </c>
      <c r="K2852" t="s">
        <v>7</v>
      </c>
      <c r="L2852" t="b">
        <v>0</v>
      </c>
      <c r="M2852" t="s">
        <v>13640</v>
      </c>
      <c r="N2852" t="b">
        <v>0</v>
      </c>
      <c r="O2852" t="b">
        <v>0</v>
      </c>
      <c r="P2852" t="b">
        <v>0</v>
      </c>
      <c r="Q2852" t="b">
        <v>1</v>
      </c>
      <c r="R2852" t="s">
        <v>13641</v>
      </c>
      <c r="S2852">
        <v>70</v>
      </c>
      <c r="T2852" t="b">
        <v>0</v>
      </c>
      <c r="V2852" t="s">
        <v>8</v>
      </c>
      <c r="W2852" t="s">
        <v>8</v>
      </c>
      <c r="X2852" s="11">
        <v>87</v>
      </c>
      <c r="Y2852">
        <v>1</v>
      </c>
      <c r="Z2852" s="46" cm="1">
        <f t="array" ref="Z2852">IF(V2852="NA",$AD$2,(INDEX($BL$4:$BL$73,MATCH(V2852&amp;W2852,$BK$4:$BK$73&amp;$BJ$4:$BJ$73,0))))</f>
        <v>-4.0430703315750931E-2</v>
      </c>
      <c r="AA2852" s="46">
        <f t="shared" si="52"/>
        <v>0.95956929668424906</v>
      </c>
      <c r="AB2852" s="46"/>
    </row>
    <row r="2853" spans="1:28" x14ac:dyDescent="0.25">
      <c r="A2853">
        <v>9957</v>
      </c>
      <c r="B2853" s="1">
        <v>45528.345185196798</v>
      </c>
      <c r="C2853" s="1">
        <v>45528</v>
      </c>
      <c r="D2853" t="s">
        <v>9100</v>
      </c>
      <c r="E2853" t="s">
        <v>9101</v>
      </c>
      <c r="F2853" t="s">
        <v>790</v>
      </c>
      <c r="G2853">
        <v>86</v>
      </c>
      <c r="H2853" t="b">
        <v>0</v>
      </c>
      <c r="I2853" t="s">
        <v>9240</v>
      </c>
      <c r="J2853" t="s">
        <v>9159</v>
      </c>
      <c r="K2853" t="s">
        <v>7</v>
      </c>
      <c r="L2853" t="b">
        <v>0</v>
      </c>
      <c r="M2853" t="s">
        <v>13642</v>
      </c>
      <c r="N2853" t="b">
        <v>0</v>
      </c>
      <c r="O2853" t="b">
        <v>0</v>
      </c>
      <c r="P2853" t="b">
        <v>0</v>
      </c>
      <c r="Q2853" t="b">
        <v>1</v>
      </c>
      <c r="R2853" t="s">
        <v>13643</v>
      </c>
      <c r="S2853">
        <v>70</v>
      </c>
      <c r="T2853" t="b">
        <v>0</v>
      </c>
      <c r="V2853" t="s">
        <v>8</v>
      </c>
      <c r="W2853" t="s">
        <v>8</v>
      </c>
      <c r="X2853" s="11">
        <v>87</v>
      </c>
      <c r="Y2853">
        <v>1</v>
      </c>
      <c r="Z2853" s="46" cm="1">
        <f t="array" ref="Z2853">IF(V2853="NA",$AD$2,(INDEX($BL$4:$BL$73,MATCH(V2853&amp;W2853,$BK$4:$BK$73&amp;$BJ$4:$BJ$73,0))))</f>
        <v>-4.0430703315750931E-2</v>
      </c>
      <c r="AA2853" s="46">
        <f t="shared" si="52"/>
        <v>0.95956929668424906</v>
      </c>
      <c r="AB2853" s="46"/>
    </row>
    <row r="2854" spans="1:28" x14ac:dyDescent="0.25">
      <c r="A2854">
        <v>9960</v>
      </c>
      <c r="B2854" s="1">
        <v>45528.342771169002</v>
      </c>
      <c r="C2854" s="1">
        <v>45528</v>
      </c>
      <c r="D2854" t="s">
        <v>9100</v>
      </c>
      <c r="E2854" t="s">
        <v>9101</v>
      </c>
      <c r="F2854" t="s">
        <v>790</v>
      </c>
      <c r="G2854">
        <v>73</v>
      </c>
      <c r="H2854" t="b">
        <v>0</v>
      </c>
      <c r="I2854" t="s">
        <v>9240</v>
      </c>
      <c r="J2854" t="s">
        <v>9159</v>
      </c>
      <c r="K2854" t="s">
        <v>7</v>
      </c>
      <c r="L2854" t="b">
        <v>0</v>
      </c>
      <c r="M2854" t="s">
        <v>13644</v>
      </c>
      <c r="N2854" t="b">
        <v>0</v>
      </c>
      <c r="O2854" t="b">
        <v>0</v>
      </c>
      <c r="P2854" t="b">
        <v>0</v>
      </c>
      <c r="Q2854" t="b">
        <v>1</v>
      </c>
      <c r="R2854" t="s">
        <v>13645</v>
      </c>
      <c r="S2854">
        <v>70</v>
      </c>
      <c r="T2854" t="b">
        <v>0</v>
      </c>
      <c r="V2854" t="s">
        <v>888</v>
      </c>
      <c r="W2854">
        <v>4</v>
      </c>
      <c r="X2854" s="11">
        <v>77</v>
      </c>
      <c r="Y2854">
        <v>1</v>
      </c>
      <c r="Z2854" s="46" cm="1">
        <f t="array" ref="Z2854">IF(V2854="NA",$AD$2,(INDEX($BL$4:$BL$73,MATCH(V2854&amp;W2854,$BK$4:$BK$73&amp;$BJ$4:$BJ$73,0))))</f>
        <v>1.0498615788681257E-2</v>
      </c>
      <c r="AA2854" s="46">
        <f t="shared" si="52"/>
        <v>1.0104986157886813</v>
      </c>
      <c r="AB2854" s="46"/>
    </row>
    <row r="2855" spans="1:28" x14ac:dyDescent="0.25">
      <c r="A2855">
        <v>9961</v>
      </c>
      <c r="B2855" s="1">
        <v>45528.342429999997</v>
      </c>
      <c r="C2855" s="1">
        <v>45528</v>
      </c>
      <c r="D2855" t="s">
        <v>9100</v>
      </c>
      <c r="E2855" t="s">
        <v>9101</v>
      </c>
      <c r="F2855" t="s">
        <v>664</v>
      </c>
      <c r="G2855">
        <v>76</v>
      </c>
      <c r="H2855" t="b">
        <v>0</v>
      </c>
      <c r="I2855" t="s">
        <v>9240</v>
      </c>
      <c r="J2855" t="s">
        <v>9159</v>
      </c>
      <c r="K2855" t="s">
        <v>7</v>
      </c>
      <c r="L2855" t="b">
        <v>0</v>
      </c>
      <c r="M2855" t="s">
        <v>13646</v>
      </c>
      <c r="N2855" t="b">
        <v>0</v>
      </c>
      <c r="O2855" t="b">
        <v>0</v>
      </c>
      <c r="P2855" t="b">
        <v>0</v>
      </c>
      <c r="Q2855" t="b">
        <v>1</v>
      </c>
      <c r="R2855" t="s">
        <v>13647</v>
      </c>
      <c r="S2855">
        <v>70</v>
      </c>
      <c r="T2855" t="b">
        <v>0</v>
      </c>
      <c r="V2855" t="s">
        <v>8</v>
      </c>
      <c r="W2855" t="s">
        <v>8</v>
      </c>
      <c r="X2855" s="11">
        <v>77</v>
      </c>
      <c r="Y2855">
        <v>1</v>
      </c>
      <c r="Z2855" s="46" cm="1">
        <f t="array" ref="Z2855">IF(V2855="NA",$AD$2,(INDEX($BL$4:$BL$73,MATCH(V2855&amp;W2855,$BK$4:$BK$73&amp;$BJ$4:$BJ$73,0))))</f>
        <v>-4.0430703315750931E-2</v>
      </c>
      <c r="AA2855" s="46">
        <f t="shared" si="52"/>
        <v>0.95956929668424906</v>
      </c>
      <c r="AB2855" s="46"/>
    </row>
    <row r="2856" spans="1:28" x14ac:dyDescent="0.25">
      <c r="A2856">
        <v>9963</v>
      </c>
      <c r="B2856" s="1">
        <v>45528.341772280102</v>
      </c>
      <c r="C2856" s="1">
        <v>45528</v>
      </c>
      <c r="D2856" t="s">
        <v>9100</v>
      </c>
      <c r="E2856" t="s">
        <v>9101</v>
      </c>
      <c r="F2856" t="s">
        <v>664</v>
      </c>
      <c r="G2856">
        <v>77</v>
      </c>
      <c r="H2856" t="b">
        <v>0</v>
      </c>
      <c r="I2856" t="s">
        <v>9240</v>
      </c>
      <c r="J2856" t="s">
        <v>9159</v>
      </c>
      <c r="K2856" t="s">
        <v>7</v>
      </c>
      <c r="L2856" t="b">
        <v>0</v>
      </c>
      <c r="M2856" t="s">
        <v>13648</v>
      </c>
      <c r="N2856" t="b">
        <v>0</v>
      </c>
      <c r="O2856" t="b">
        <v>0</v>
      </c>
      <c r="P2856" t="b">
        <v>0</v>
      </c>
      <c r="Q2856" t="b">
        <v>1</v>
      </c>
      <c r="R2856" t="s">
        <v>13649</v>
      </c>
      <c r="S2856">
        <v>70</v>
      </c>
      <c r="T2856" t="b">
        <v>0</v>
      </c>
      <c r="V2856" t="s">
        <v>892</v>
      </c>
      <c r="W2856">
        <v>4</v>
      </c>
      <c r="X2856" s="11">
        <v>77</v>
      </c>
      <c r="Y2856">
        <v>1</v>
      </c>
      <c r="Z2856" s="46" cm="1">
        <f t="array" ref="Z2856">IF(V2856="NA",$AD$2,(INDEX($BL$4:$BL$73,MATCH(V2856&amp;W2856,$BK$4:$BK$73&amp;$BJ$4:$BJ$73,0))))</f>
        <v>1.0498615788681274E-2</v>
      </c>
      <c r="AA2856" s="46">
        <f t="shared" si="52"/>
        <v>1.0104986157886813</v>
      </c>
      <c r="AB2856" s="46"/>
    </row>
    <row r="2857" spans="1:28" x14ac:dyDescent="0.25">
      <c r="A2857">
        <v>9964</v>
      </c>
      <c r="B2857" s="1">
        <v>45528.341463761601</v>
      </c>
      <c r="C2857" s="1">
        <v>45528</v>
      </c>
      <c r="D2857" t="s">
        <v>9100</v>
      </c>
      <c r="E2857" t="s">
        <v>9101</v>
      </c>
      <c r="F2857" t="s">
        <v>664</v>
      </c>
      <c r="G2857">
        <v>76</v>
      </c>
      <c r="H2857" t="b">
        <v>0</v>
      </c>
      <c r="I2857" t="s">
        <v>9240</v>
      </c>
      <c r="J2857" t="s">
        <v>9159</v>
      </c>
      <c r="K2857" t="s">
        <v>7</v>
      </c>
      <c r="L2857" t="b">
        <v>0</v>
      </c>
      <c r="M2857" t="s">
        <v>13650</v>
      </c>
      <c r="N2857" t="b">
        <v>0</v>
      </c>
      <c r="O2857" t="b">
        <v>0</v>
      </c>
      <c r="P2857" t="b">
        <v>0</v>
      </c>
      <c r="Q2857" t="b">
        <v>1</v>
      </c>
      <c r="R2857" t="s">
        <v>13651</v>
      </c>
      <c r="S2857">
        <v>70</v>
      </c>
      <c r="T2857" t="b">
        <v>0</v>
      </c>
      <c r="V2857" t="s">
        <v>893</v>
      </c>
      <c r="W2857">
        <v>4</v>
      </c>
      <c r="X2857" s="11">
        <v>77</v>
      </c>
      <c r="Y2857">
        <v>1</v>
      </c>
      <c r="Z2857" s="46" cm="1">
        <f t="array" ref="Z2857">IF(V2857="NA",$AD$2,(INDEX($BL$4:$BL$73,MATCH(V2857&amp;W2857,$BK$4:$BK$73&amp;$BJ$4:$BJ$73,0))))</f>
        <v>1.0498615788681286E-2</v>
      </c>
      <c r="AA2857" s="46">
        <f t="shared" si="52"/>
        <v>1.0104986157886813</v>
      </c>
      <c r="AB2857" s="46"/>
    </row>
    <row r="2858" spans="1:28" x14ac:dyDescent="0.25">
      <c r="A2858">
        <v>9966</v>
      </c>
      <c r="B2858" s="1">
        <v>45528.340782847197</v>
      </c>
      <c r="C2858" s="1">
        <v>45528</v>
      </c>
      <c r="D2858" t="s">
        <v>9100</v>
      </c>
      <c r="E2858" t="s">
        <v>9101</v>
      </c>
      <c r="F2858" t="s">
        <v>790</v>
      </c>
      <c r="G2858">
        <v>77</v>
      </c>
      <c r="H2858" t="b">
        <v>0</v>
      </c>
      <c r="I2858" t="s">
        <v>9240</v>
      </c>
      <c r="J2858" t="s">
        <v>9159</v>
      </c>
      <c r="K2858" t="s">
        <v>7</v>
      </c>
      <c r="L2858" t="b">
        <v>0</v>
      </c>
      <c r="M2858" t="s">
        <v>13652</v>
      </c>
      <c r="N2858" t="b">
        <v>0</v>
      </c>
      <c r="O2858" t="b">
        <v>0</v>
      </c>
      <c r="P2858" t="b">
        <v>0</v>
      </c>
      <c r="Q2858" t="b">
        <v>1</v>
      </c>
      <c r="R2858" t="s">
        <v>13653</v>
      </c>
      <c r="S2858">
        <v>70</v>
      </c>
      <c r="T2858" t="b">
        <v>0</v>
      </c>
      <c r="V2858" t="s">
        <v>8</v>
      </c>
      <c r="W2858" t="s">
        <v>8</v>
      </c>
      <c r="X2858" s="11">
        <v>77</v>
      </c>
      <c r="Y2858">
        <v>1</v>
      </c>
      <c r="Z2858" s="46" cm="1">
        <f t="array" ref="Z2858">IF(V2858="NA",$AD$2,(INDEX($BL$4:$BL$73,MATCH(V2858&amp;W2858,$BK$4:$BK$73&amp;$BJ$4:$BJ$73,0))))</f>
        <v>-4.0430703315750931E-2</v>
      </c>
      <c r="AA2858" s="46">
        <f t="shared" si="52"/>
        <v>0.95956929668424906</v>
      </c>
      <c r="AB2858" s="46"/>
    </row>
    <row r="2859" spans="1:28" x14ac:dyDescent="0.25">
      <c r="A2859">
        <v>9967</v>
      </c>
      <c r="B2859" s="1">
        <v>45528.340446192102</v>
      </c>
      <c r="C2859" s="1">
        <v>45528</v>
      </c>
      <c r="D2859" t="s">
        <v>9100</v>
      </c>
      <c r="E2859" t="s">
        <v>9101</v>
      </c>
      <c r="F2859" t="s">
        <v>664</v>
      </c>
      <c r="G2859">
        <v>80</v>
      </c>
      <c r="H2859" t="b">
        <v>0</v>
      </c>
      <c r="I2859" t="s">
        <v>9240</v>
      </c>
      <c r="J2859" t="s">
        <v>9159</v>
      </c>
      <c r="K2859" t="s">
        <v>7</v>
      </c>
      <c r="L2859" t="b">
        <v>0</v>
      </c>
      <c r="M2859" t="s">
        <v>13654</v>
      </c>
      <c r="N2859" t="b">
        <v>0</v>
      </c>
      <c r="O2859" t="b">
        <v>0</v>
      </c>
      <c r="P2859" t="b">
        <v>0</v>
      </c>
      <c r="Q2859" t="b">
        <v>1</v>
      </c>
      <c r="R2859" t="s">
        <v>13655</v>
      </c>
      <c r="S2859">
        <v>70</v>
      </c>
      <c r="T2859" t="b">
        <v>0</v>
      </c>
      <c r="V2859" t="s">
        <v>8</v>
      </c>
      <c r="W2859" t="s">
        <v>8</v>
      </c>
      <c r="X2859" s="11">
        <v>82</v>
      </c>
      <c r="Y2859">
        <v>1</v>
      </c>
      <c r="Z2859" s="46" cm="1">
        <f t="array" ref="Z2859">IF(V2859="NA",$AD$2,(INDEX($BL$4:$BL$73,MATCH(V2859&amp;W2859,$BK$4:$BK$73&amp;$BJ$4:$BJ$73,0))))</f>
        <v>-4.0430703315750931E-2</v>
      </c>
      <c r="AA2859" s="46">
        <f t="shared" si="52"/>
        <v>0.95956929668424906</v>
      </c>
      <c r="AB2859" s="46"/>
    </row>
    <row r="2860" spans="1:28" x14ac:dyDescent="0.25">
      <c r="A2860">
        <v>9968</v>
      </c>
      <c r="B2860" s="1">
        <v>45528.338942835602</v>
      </c>
      <c r="C2860" s="1">
        <v>45528</v>
      </c>
      <c r="D2860" t="s">
        <v>9100</v>
      </c>
      <c r="E2860" t="s">
        <v>9101</v>
      </c>
      <c r="F2860" t="s">
        <v>664</v>
      </c>
      <c r="G2860">
        <v>83</v>
      </c>
      <c r="H2860" t="b">
        <v>0</v>
      </c>
      <c r="I2860" t="s">
        <v>9240</v>
      </c>
      <c r="J2860" t="s">
        <v>9159</v>
      </c>
      <c r="K2860" t="s">
        <v>7</v>
      </c>
      <c r="L2860" t="b">
        <v>0</v>
      </c>
      <c r="M2860" t="s">
        <v>6565</v>
      </c>
      <c r="N2860" t="b">
        <v>0</v>
      </c>
      <c r="O2860" t="b">
        <v>0</v>
      </c>
      <c r="P2860" t="b">
        <v>0</v>
      </c>
      <c r="Q2860" t="b">
        <v>1</v>
      </c>
      <c r="R2860" t="s">
        <v>2287</v>
      </c>
      <c r="S2860">
        <v>70</v>
      </c>
      <c r="T2860" t="b">
        <v>0</v>
      </c>
      <c r="V2860" t="s">
        <v>889</v>
      </c>
      <c r="W2860">
        <v>4</v>
      </c>
      <c r="X2860" s="11">
        <v>87</v>
      </c>
      <c r="Y2860">
        <v>1</v>
      </c>
      <c r="Z2860" s="46" cm="1">
        <f t="array" ref="Z2860">IF(V2860="NA",$AD$2,(INDEX($BL$4:$BL$73,MATCH(V2860&amp;W2860,$BK$4:$BK$73&amp;$BJ$4:$BJ$73,0))))</f>
        <v>1.0498615788681227E-2</v>
      </c>
      <c r="AA2860" s="46">
        <f t="shared" si="52"/>
        <v>1.0104986157886813</v>
      </c>
      <c r="AB2860" s="46"/>
    </row>
    <row r="2861" spans="1:28" x14ac:dyDescent="0.25">
      <c r="A2861">
        <v>9969</v>
      </c>
      <c r="B2861" s="1">
        <v>45528.338620416704</v>
      </c>
      <c r="C2861" s="1">
        <v>45528</v>
      </c>
      <c r="D2861" t="s">
        <v>9100</v>
      </c>
      <c r="E2861" t="s">
        <v>9101</v>
      </c>
      <c r="F2861" t="s">
        <v>664</v>
      </c>
      <c r="G2861">
        <v>73</v>
      </c>
      <c r="H2861" t="b">
        <v>0</v>
      </c>
      <c r="I2861" t="s">
        <v>9240</v>
      </c>
      <c r="J2861" t="s">
        <v>9159</v>
      </c>
      <c r="K2861" t="s">
        <v>7</v>
      </c>
      <c r="L2861" t="b">
        <v>0</v>
      </c>
      <c r="M2861" t="s">
        <v>13656</v>
      </c>
      <c r="N2861" t="b">
        <v>0</v>
      </c>
      <c r="O2861" t="b">
        <v>0</v>
      </c>
      <c r="P2861" t="b">
        <v>0</v>
      </c>
      <c r="Q2861" t="b">
        <v>1</v>
      </c>
      <c r="R2861" t="s">
        <v>13657</v>
      </c>
      <c r="S2861">
        <v>70</v>
      </c>
      <c r="T2861" t="b">
        <v>0</v>
      </c>
      <c r="V2861" t="s">
        <v>886</v>
      </c>
      <c r="W2861">
        <v>4</v>
      </c>
      <c r="X2861" s="11">
        <v>77</v>
      </c>
      <c r="Y2861">
        <v>1</v>
      </c>
      <c r="Z2861" s="46" cm="1">
        <f t="array" ref="Z2861">IF(V2861="NA",$AD$2,(INDEX($BL$4:$BL$73,MATCH(V2861&amp;W2861,$BK$4:$BK$73&amp;$BJ$4:$BJ$73,0))))</f>
        <v>1.0498615788681297E-2</v>
      </c>
      <c r="AA2861" s="46">
        <f t="shared" si="52"/>
        <v>1.0104986157886813</v>
      </c>
      <c r="AB2861" s="46"/>
    </row>
    <row r="2862" spans="1:28" x14ac:dyDescent="0.25">
      <c r="A2862">
        <v>9970</v>
      </c>
      <c r="B2862" s="1">
        <v>45528.338323321797</v>
      </c>
      <c r="C2862" s="1">
        <v>45528</v>
      </c>
      <c r="D2862" t="s">
        <v>9100</v>
      </c>
      <c r="E2862" t="s">
        <v>9101</v>
      </c>
      <c r="F2862" t="s">
        <v>664</v>
      </c>
      <c r="G2862">
        <v>76</v>
      </c>
      <c r="H2862" t="b">
        <v>0</v>
      </c>
      <c r="I2862" t="s">
        <v>9240</v>
      </c>
      <c r="J2862" t="s">
        <v>9159</v>
      </c>
      <c r="K2862" t="s">
        <v>7</v>
      </c>
      <c r="L2862" t="b">
        <v>0</v>
      </c>
      <c r="M2862" t="s">
        <v>13658</v>
      </c>
      <c r="N2862" t="b">
        <v>0</v>
      </c>
      <c r="O2862" t="b">
        <v>0</v>
      </c>
      <c r="P2862" t="b">
        <v>0</v>
      </c>
      <c r="Q2862" t="b">
        <v>1</v>
      </c>
      <c r="R2862" t="s">
        <v>13659</v>
      </c>
      <c r="S2862">
        <v>70</v>
      </c>
      <c r="T2862" t="b">
        <v>0</v>
      </c>
      <c r="V2862" t="s">
        <v>889</v>
      </c>
      <c r="W2862">
        <v>4</v>
      </c>
      <c r="X2862" s="11">
        <v>77</v>
      </c>
      <c r="Y2862">
        <v>1</v>
      </c>
      <c r="Z2862" s="46" cm="1">
        <f t="array" ref="Z2862">IF(V2862="NA",$AD$2,(INDEX($BL$4:$BL$73,MATCH(V2862&amp;W2862,$BK$4:$BK$73&amp;$BJ$4:$BJ$73,0))))</f>
        <v>1.0498615788681227E-2</v>
      </c>
      <c r="AA2862" s="46">
        <f t="shared" si="52"/>
        <v>1.0104986157886813</v>
      </c>
      <c r="AB2862" s="46"/>
    </row>
    <row r="2863" spans="1:28" x14ac:dyDescent="0.25">
      <c r="A2863">
        <v>9972</v>
      </c>
      <c r="B2863" s="1">
        <v>45528.337686423598</v>
      </c>
      <c r="C2863" s="1">
        <v>45528</v>
      </c>
      <c r="D2863" t="s">
        <v>9100</v>
      </c>
      <c r="E2863" t="s">
        <v>9101</v>
      </c>
      <c r="F2863" t="s">
        <v>664</v>
      </c>
      <c r="G2863">
        <v>73</v>
      </c>
      <c r="H2863" t="b">
        <v>0</v>
      </c>
      <c r="I2863" t="s">
        <v>9240</v>
      </c>
      <c r="J2863" t="s">
        <v>9159</v>
      </c>
      <c r="K2863" t="s">
        <v>7</v>
      </c>
      <c r="L2863" t="b">
        <v>0</v>
      </c>
      <c r="M2863" t="s">
        <v>13660</v>
      </c>
      <c r="N2863" t="b">
        <v>0</v>
      </c>
      <c r="O2863" t="b">
        <v>0</v>
      </c>
      <c r="P2863" t="b">
        <v>0</v>
      </c>
      <c r="Q2863" t="b">
        <v>1</v>
      </c>
      <c r="R2863" t="s">
        <v>13661</v>
      </c>
      <c r="S2863">
        <v>70</v>
      </c>
      <c r="T2863" t="b">
        <v>0</v>
      </c>
      <c r="V2863" t="s">
        <v>658</v>
      </c>
      <c r="W2863">
        <v>4</v>
      </c>
      <c r="X2863" s="11">
        <v>77</v>
      </c>
      <c r="Y2863">
        <v>1</v>
      </c>
      <c r="Z2863" s="46" cm="1">
        <f t="array" ref="Z2863">IF(V2863="NA",$AD$2,(INDEX($BL$4:$BL$73,MATCH(V2863&amp;W2863,$BK$4:$BK$73&amp;$BJ$4:$BJ$73,0))))</f>
        <v>1.1678733304575896E-2</v>
      </c>
      <c r="AA2863" s="46">
        <f t="shared" si="52"/>
        <v>1.0116787333045758</v>
      </c>
      <c r="AB2863" s="46"/>
    </row>
    <row r="2864" spans="1:28" x14ac:dyDescent="0.25">
      <c r="A2864">
        <v>9975</v>
      </c>
      <c r="B2864" s="1">
        <v>45528.336841400502</v>
      </c>
      <c r="C2864" s="1">
        <v>45528</v>
      </c>
      <c r="D2864" t="s">
        <v>9100</v>
      </c>
      <c r="E2864" t="s">
        <v>9101</v>
      </c>
      <c r="F2864" t="s">
        <v>664</v>
      </c>
      <c r="G2864">
        <v>75</v>
      </c>
      <c r="H2864" t="b">
        <v>0</v>
      </c>
      <c r="I2864" t="s">
        <v>9240</v>
      </c>
      <c r="J2864" t="s">
        <v>9159</v>
      </c>
      <c r="K2864" t="s">
        <v>7</v>
      </c>
      <c r="L2864" t="b">
        <v>0</v>
      </c>
      <c r="M2864" t="s">
        <v>13662</v>
      </c>
      <c r="N2864" t="b">
        <v>1</v>
      </c>
      <c r="O2864" t="b">
        <v>0</v>
      </c>
      <c r="P2864" t="b">
        <v>0</v>
      </c>
      <c r="Q2864" t="b">
        <v>1</v>
      </c>
      <c r="R2864" t="s">
        <v>13663</v>
      </c>
      <c r="S2864">
        <v>70</v>
      </c>
      <c r="T2864" t="b">
        <v>0</v>
      </c>
      <c r="V2864" t="s">
        <v>8</v>
      </c>
      <c r="W2864" t="s">
        <v>8</v>
      </c>
      <c r="X2864" s="11">
        <v>77</v>
      </c>
      <c r="Y2864">
        <v>1</v>
      </c>
      <c r="Z2864" s="46" cm="1">
        <f t="array" ref="Z2864">IF(V2864="NA",$AD$2,(INDEX($BL$4:$BL$73,MATCH(V2864&amp;W2864,$BK$4:$BK$73&amp;$BJ$4:$BJ$73,0))))</f>
        <v>-4.0430703315750931E-2</v>
      </c>
      <c r="AA2864" s="46">
        <f t="shared" si="52"/>
        <v>0.95956929668424906</v>
      </c>
      <c r="AB2864" s="46"/>
    </row>
    <row r="2865" spans="1:28" x14ac:dyDescent="0.25">
      <c r="A2865">
        <v>9976</v>
      </c>
      <c r="B2865" s="1">
        <v>45528.336475601798</v>
      </c>
      <c r="C2865" s="1">
        <v>45528</v>
      </c>
      <c r="D2865" t="s">
        <v>9100</v>
      </c>
      <c r="E2865" t="s">
        <v>9101</v>
      </c>
      <c r="F2865" t="s">
        <v>664</v>
      </c>
      <c r="G2865">
        <v>80</v>
      </c>
      <c r="H2865" t="b">
        <v>0</v>
      </c>
      <c r="I2865" t="s">
        <v>9240</v>
      </c>
      <c r="J2865" t="s">
        <v>9159</v>
      </c>
      <c r="K2865" t="s">
        <v>7</v>
      </c>
      <c r="L2865" t="b">
        <v>0</v>
      </c>
      <c r="M2865" t="s">
        <v>13664</v>
      </c>
      <c r="N2865" t="b">
        <v>0</v>
      </c>
      <c r="O2865" t="b">
        <v>0</v>
      </c>
      <c r="P2865" t="b">
        <v>0</v>
      </c>
      <c r="Q2865" t="b">
        <v>1</v>
      </c>
      <c r="R2865" t="s">
        <v>13665</v>
      </c>
      <c r="S2865">
        <v>70</v>
      </c>
      <c r="T2865" t="b">
        <v>0</v>
      </c>
      <c r="V2865" t="s">
        <v>892</v>
      </c>
      <c r="W2865">
        <v>4</v>
      </c>
      <c r="X2865" s="11">
        <v>82</v>
      </c>
      <c r="Y2865">
        <v>1</v>
      </c>
      <c r="Z2865" s="46" cm="1">
        <f t="array" ref="Z2865">IF(V2865="NA",$AD$2,(INDEX($BL$4:$BL$73,MATCH(V2865&amp;W2865,$BK$4:$BK$73&amp;$BJ$4:$BJ$73,0))))</f>
        <v>1.0498615788681274E-2</v>
      </c>
      <c r="AA2865" s="46">
        <f t="shared" si="52"/>
        <v>1.0104986157886813</v>
      </c>
      <c r="AB2865" s="46"/>
    </row>
    <row r="2866" spans="1:28" x14ac:dyDescent="0.25">
      <c r="A2866">
        <v>9978</v>
      </c>
      <c r="B2866" s="1">
        <v>45528.334776087999</v>
      </c>
      <c r="C2866" s="1">
        <v>45528</v>
      </c>
      <c r="D2866" t="s">
        <v>9100</v>
      </c>
      <c r="E2866" t="s">
        <v>9101</v>
      </c>
      <c r="F2866" t="s">
        <v>664</v>
      </c>
      <c r="G2866">
        <v>73</v>
      </c>
      <c r="H2866" t="b">
        <v>0</v>
      </c>
      <c r="I2866" t="s">
        <v>9240</v>
      </c>
      <c r="J2866" t="s">
        <v>9159</v>
      </c>
      <c r="K2866" t="s">
        <v>7</v>
      </c>
      <c r="L2866" t="b">
        <v>0</v>
      </c>
      <c r="M2866" t="s">
        <v>6564</v>
      </c>
      <c r="N2866" t="b">
        <v>0</v>
      </c>
      <c r="O2866" t="b">
        <v>0</v>
      </c>
      <c r="P2866" t="b">
        <v>0</v>
      </c>
      <c r="Q2866" t="b">
        <v>1</v>
      </c>
      <c r="R2866" t="s">
        <v>1058</v>
      </c>
      <c r="S2866">
        <v>70</v>
      </c>
      <c r="T2866" t="b">
        <v>0</v>
      </c>
      <c r="V2866" t="s">
        <v>893</v>
      </c>
      <c r="W2866">
        <v>4</v>
      </c>
      <c r="X2866" s="11">
        <v>77</v>
      </c>
      <c r="Y2866">
        <v>1</v>
      </c>
      <c r="Z2866" s="46" cm="1">
        <f t="array" ref="Z2866">IF(V2866="NA",$AD$2,(INDEX($BL$4:$BL$73,MATCH(V2866&amp;W2866,$BK$4:$BK$73&amp;$BJ$4:$BJ$73,0))))</f>
        <v>1.0498615788681286E-2</v>
      </c>
      <c r="AA2866" s="46">
        <f t="shared" si="52"/>
        <v>1.0104986157886813</v>
      </c>
      <c r="AB2866" s="46"/>
    </row>
    <row r="2867" spans="1:28" x14ac:dyDescent="0.25">
      <c r="A2867">
        <v>9981</v>
      </c>
      <c r="B2867" s="1">
        <v>45528.333681493103</v>
      </c>
      <c r="C2867" s="1">
        <v>45528</v>
      </c>
      <c r="D2867" t="s">
        <v>9100</v>
      </c>
      <c r="E2867" t="s">
        <v>9101</v>
      </c>
      <c r="F2867" t="s">
        <v>664</v>
      </c>
      <c r="G2867">
        <v>73</v>
      </c>
      <c r="H2867" t="b">
        <v>0</v>
      </c>
      <c r="I2867" t="s">
        <v>9240</v>
      </c>
      <c r="J2867" t="s">
        <v>9159</v>
      </c>
      <c r="K2867" t="s">
        <v>7</v>
      </c>
      <c r="L2867" t="b">
        <v>0</v>
      </c>
      <c r="M2867" t="s">
        <v>13666</v>
      </c>
      <c r="N2867" t="b">
        <v>0</v>
      </c>
      <c r="O2867" t="b">
        <v>0</v>
      </c>
      <c r="P2867" t="b">
        <v>0</v>
      </c>
      <c r="Q2867" t="b">
        <v>1</v>
      </c>
      <c r="R2867" t="s">
        <v>13667</v>
      </c>
      <c r="S2867">
        <v>70</v>
      </c>
      <c r="T2867" t="b">
        <v>0</v>
      </c>
      <c r="V2867" t="s">
        <v>892</v>
      </c>
      <c r="W2867">
        <v>4</v>
      </c>
      <c r="X2867" s="11">
        <v>77</v>
      </c>
      <c r="Y2867">
        <v>1</v>
      </c>
      <c r="Z2867" s="46" cm="1">
        <f t="array" ref="Z2867">IF(V2867="NA",$AD$2,(INDEX($BL$4:$BL$73,MATCH(V2867&amp;W2867,$BK$4:$BK$73&amp;$BJ$4:$BJ$73,0))))</f>
        <v>1.0498615788681274E-2</v>
      </c>
      <c r="AA2867" s="46">
        <f t="shared" si="52"/>
        <v>1.0104986157886813</v>
      </c>
      <c r="AB2867" s="46"/>
    </row>
    <row r="2868" spans="1:28" x14ac:dyDescent="0.25">
      <c r="A2868">
        <v>9982</v>
      </c>
      <c r="B2868" s="1">
        <v>45528.333328761597</v>
      </c>
      <c r="C2868" s="1">
        <v>45528</v>
      </c>
      <c r="D2868" t="s">
        <v>9100</v>
      </c>
      <c r="E2868" t="s">
        <v>9101</v>
      </c>
      <c r="F2868" t="s">
        <v>664</v>
      </c>
      <c r="G2868">
        <v>78</v>
      </c>
      <c r="H2868" t="b">
        <v>0</v>
      </c>
      <c r="I2868" t="s">
        <v>9240</v>
      </c>
      <c r="J2868" t="s">
        <v>9159</v>
      </c>
      <c r="K2868" t="s">
        <v>7</v>
      </c>
      <c r="L2868" t="b">
        <v>0</v>
      </c>
      <c r="M2868" t="s">
        <v>13668</v>
      </c>
      <c r="N2868" t="b">
        <v>0</v>
      </c>
      <c r="O2868" t="b">
        <v>0</v>
      </c>
      <c r="P2868" t="b">
        <v>0</v>
      </c>
      <c r="Q2868" t="b">
        <v>1</v>
      </c>
      <c r="R2868" t="s">
        <v>13669</v>
      </c>
      <c r="S2868">
        <v>70</v>
      </c>
      <c r="T2868" t="b">
        <v>0</v>
      </c>
      <c r="V2868" t="s">
        <v>8</v>
      </c>
      <c r="W2868" t="s">
        <v>8</v>
      </c>
      <c r="X2868" s="11">
        <v>82</v>
      </c>
      <c r="Y2868">
        <v>1</v>
      </c>
      <c r="Z2868" s="46" cm="1">
        <f t="array" ref="Z2868">IF(V2868="NA",$AD$2,(INDEX($BL$4:$BL$73,MATCH(V2868&amp;W2868,$BK$4:$BK$73&amp;$BJ$4:$BJ$73,0))))</f>
        <v>-4.0430703315750931E-2</v>
      </c>
      <c r="AA2868" s="46">
        <f t="shared" si="52"/>
        <v>0.95956929668424906</v>
      </c>
      <c r="AB2868" s="46"/>
    </row>
    <row r="2869" spans="1:28" x14ac:dyDescent="0.25">
      <c r="A2869">
        <v>9983</v>
      </c>
      <c r="B2869" s="1">
        <v>45528.333002500003</v>
      </c>
      <c r="C2869" s="1">
        <v>45528</v>
      </c>
      <c r="D2869" t="s">
        <v>9100</v>
      </c>
      <c r="E2869" t="s">
        <v>9101</v>
      </c>
      <c r="F2869" t="s">
        <v>790</v>
      </c>
      <c r="G2869">
        <v>73</v>
      </c>
      <c r="H2869" t="b">
        <v>0</v>
      </c>
      <c r="I2869" t="s">
        <v>9240</v>
      </c>
      <c r="J2869" t="s">
        <v>9159</v>
      </c>
      <c r="K2869" t="s">
        <v>7</v>
      </c>
      <c r="L2869" t="b">
        <v>0</v>
      </c>
      <c r="M2869" t="s">
        <v>13670</v>
      </c>
      <c r="N2869" t="b">
        <v>0</v>
      </c>
      <c r="O2869" t="b">
        <v>0</v>
      </c>
      <c r="P2869" t="b">
        <v>0</v>
      </c>
      <c r="Q2869" t="b">
        <v>1</v>
      </c>
      <c r="R2869" t="s">
        <v>13671</v>
      </c>
      <c r="S2869">
        <v>70</v>
      </c>
      <c r="T2869" t="b">
        <v>0</v>
      </c>
      <c r="V2869" t="s">
        <v>886</v>
      </c>
      <c r="W2869">
        <v>4</v>
      </c>
      <c r="X2869" s="11">
        <v>77</v>
      </c>
      <c r="Y2869">
        <v>1</v>
      </c>
      <c r="Z2869" s="46" cm="1">
        <f t="array" ref="Z2869">IF(V2869="NA",$AD$2,(INDEX($BL$4:$BL$73,MATCH(V2869&amp;W2869,$BK$4:$BK$73&amp;$BJ$4:$BJ$73,0))))</f>
        <v>1.0498615788681297E-2</v>
      </c>
      <c r="AA2869" s="46">
        <f t="shared" si="52"/>
        <v>1.0104986157886813</v>
      </c>
      <c r="AB2869" s="46"/>
    </row>
    <row r="2870" spans="1:28" x14ac:dyDescent="0.25">
      <c r="A2870">
        <v>9985</v>
      </c>
      <c r="B2870" s="1">
        <v>45528.3234330208</v>
      </c>
      <c r="C2870" s="1">
        <v>45528</v>
      </c>
      <c r="D2870" t="s">
        <v>9100</v>
      </c>
      <c r="E2870" t="s">
        <v>9101</v>
      </c>
      <c r="F2870" t="s">
        <v>790</v>
      </c>
      <c r="G2870">
        <v>57</v>
      </c>
      <c r="H2870" t="b">
        <v>1</v>
      </c>
      <c r="I2870" t="s">
        <v>9240</v>
      </c>
      <c r="J2870" t="s">
        <v>9159</v>
      </c>
      <c r="K2870" t="s">
        <v>7</v>
      </c>
      <c r="L2870" t="b">
        <v>0</v>
      </c>
      <c r="N2870" t="b">
        <v>0</v>
      </c>
      <c r="O2870" t="b">
        <v>0</v>
      </c>
      <c r="P2870" t="b">
        <v>0</v>
      </c>
      <c r="Q2870" t="b">
        <v>1</v>
      </c>
      <c r="R2870" t="s">
        <v>13672</v>
      </c>
      <c r="S2870">
        <v>70</v>
      </c>
      <c r="T2870" t="b">
        <v>0</v>
      </c>
      <c r="U2870" t="s">
        <v>13673</v>
      </c>
      <c r="V2870" t="s">
        <v>8</v>
      </c>
      <c r="W2870" t="s">
        <v>8</v>
      </c>
      <c r="X2870" s="11">
        <v>57</v>
      </c>
      <c r="Y2870">
        <v>1</v>
      </c>
      <c r="Z2870" s="46" cm="1">
        <f t="array" ref="Z2870">IF(V2870="NA",$AD$2,(INDEX($BL$4:$BL$73,MATCH(V2870&amp;W2870,$BK$4:$BK$73&amp;$BJ$4:$BJ$73,0))))</f>
        <v>-4.0430703315750931E-2</v>
      </c>
      <c r="AA2870" s="46">
        <f t="shared" si="52"/>
        <v>0.95956929668424906</v>
      </c>
      <c r="AB2870" s="46"/>
    </row>
    <row r="2871" spans="1:28" x14ac:dyDescent="0.25">
      <c r="A2871">
        <v>9990</v>
      </c>
      <c r="B2871" s="1">
        <v>45527.586025370401</v>
      </c>
      <c r="C2871" s="1">
        <v>45527</v>
      </c>
      <c r="D2871" t="s">
        <v>9100</v>
      </c>
      <c r="E2871" t="s">
        <v>9101</v>
      </c>
      <c r="F2871" t="s">
        <v>790</v>
      </c>
      <c r="G2871">
        <v>85</v>
      </c>
      <c r="H2871" t="b">
        <v>0</v>
      </c>
      <c r="I2871" t="s">
        <v>9240</v>
      </c>
      <c r="J2871" t="s">
        <v>9159</v>
      </c>
      <c r="K2871" t="s">
        <v>7</v>
      </c>
      <c r="L2871" t="b">
        <v>0</v>
      </c>
      <c r="M2871" t="s">
        <v>13674</v>
      </c>
      <c r="N2871" t="b">
        <v>0</v>
      </c>
      <c r="O2871" t="b">
        <v>0</v>
      </c>
      <c r="P2871" t="b">
        <v>0</v>
      </c>
      <c r="Q2871" t="b">
        <v>1</v>
      </c>
      <c r="R2871" t="s">
        <v>13675</v>
      </c>
      <c r="S2871">
        <v>70</v>
      </c>
      <c r="T2871" t="b">
        <v>0</v>
      </c>
      <c r="V2871" t="s">
        <v>743</v>
      </c>
      <c r="W2871">
        <v>4</v>
      </c>
      <c r="X2871" s="11">
        <v>87</v>
      </c>
      <c r="Y2871">
        <v>1</v>
      </c>
      <c r="Z2871" s="46" cm="1">
        <f t="array" ref="Z2871">IF(V2871="NA",$AD$2,(INDEX($BL$4:$BL$73,MATCH(V2871&amp;W2871,$BK$4:$BK$73&amp;$BJ$4:$BJ$73,0))))</f>
        <v>1.1678733304575811E-2</v>
      </c>
      <c r="AA2871" s="46">
        <f t="shared" si="52"/>
        <v>1.0116787333045758</v>
      </c>
      <c r="AB2871" s="46"/>
    </row>
    <row r="2872" spans="1:28" x14ac:dyDescent="0.25">
      <c r="A2872">
        <v>9992</v>
      </c>
      <c r="B2872" s="1">
        <v>45527.5768373264</v>
      </c>
      <c r="C2872" s="1">
        <v>45527</v>
      </c>
      <c r="D2872" t="s">
        <v>9100</v>
      </c>
      <c r="E2872" t="s">
        <v>9101</v>
      </c>
      <c r="F2872" t="s">
        <v>664</v>
      </c>
      <c r="G2872">
        <v>77</v>
      </c>
      <c r="H2872" t="b">
        <v>0</v>
      </c>
      <c r="I2872" t="s">
        <v>9240</v>
      </c>
      <c r="J2872" t="s">
        <v>9159</v>
      </c>
      <c r="K2872" t="s">
        <v>7</v>
      </c>
      <c r="L2872" t="b">
        <v>0</v>
      </c>
      <c r="M2872" t="s">
        <v>13676</v>
      </c>
      <c r="N2872" t="b">
        <v>0</v>
      </c>
      <c r="O2872" t="b">
        <v>0</v>
      </c>
      <c r="P2872" t="b">
        <v>0</v>
      </c>
      <c r="Q2872" t="b">
        <v>1</v>
      </c>
      <c r="R2872" t="s">
        <v>13677</v>
      </c>
      <c r="S2872">
        <v>70</v>
      </c>
      <c r="T2872" t="b">
        <v>0</v>
      </c>
      <c r="V2872" t="s">
        <v>893</v>
      </c>
      <c r="W2872">
        <v>4</v>
      </c>
      <c r="X2872" s="11">
        <v>77</v>
      </c>
      <c r="Y2872">
        <v>1</v>
      </c>
      <c r="Z2872" s="46" cm="1">
        <f t="array" ref="Z2872">IF(V2872="NA",$AD$2,(INDEX($BL$4:$BL$73,MATCH(V2872&amp;W2872,$BK$4:$BK$73&amp;$BJ$4:$BJ$73,0))))</f>
        <v>1.0498615788681286E-2</v>
      </c>
      <c r="AA2872" s="46">
        <f t="shared" si="52"/>
        <v>1.0104986157886813</v>
      </c>
      <c r="AB2872" s="46"/>
    </row>
    <row r="2873" spans="1:28" x14ac:dyDescent="0.25">
      <c r="A2873">
        <v>9995</v>
      </c>
      <c r="B2873" s="1">
        <v>45527.575676736102</v>
      </c>
      <c r="C2873" s="1">
        <v>45527</v>
      </c>
      <c r="D2873" t="s">
        <v>9100</v>
      </c>
      <c r="E2873" t="s">
        <v>9101</v>
      </c>
      <c r="F2873" t="s">
        <v>664</v>
      </c>
      <c r="G2873">
        <v>81</v>
      </c>
      <c r="H2873" t="b">
        <v>0</v>
      </c>
      <c r="I2873" t="s">
        <v>9240</v>
      </c>
      <c r="J2873" t="s">
        <v>9159</v>
      </c>
      <c r="K2873" t="s">
        <v>7</v>
      </c>
      <c r="L2873" t="b">
        <v>0</v>
      </c>
      <c r="M2873" t="s">
        <v>13678</v>
      </c>
      <c r="N2873" t="b">
        <v>0</v>
      </c>
      <c r="O2873" t="b">
        <v>0</v>
      </c>
      <c r="P2873" t="b">
        <v>0</v>
      </c>
      <c r="Q2873" t="b">
        <v>1</v>
      </c>
      <c r="R2873" t="s">
        <v>13679</v>
      </c>
      <c r="S2873">
        <v>70</v>
      </c>
      <c r="T2873" t="b">
        <v>0</v>
      </c>
      <c r="V2873" t="s">
        <v>8</v>
      </c>
      <c r="W2873" t="s">
        <v>8</v>
      </c>
      <c r="X2873" s="11">
        <v>82</v>
      </c>
      <c r="Y2873">
        <v>1</v>
      </c>
      <c r="Z2873" s="46" cm="1">
        <f t="array" ref="Z2873">IF(V2873="NA",$AD$2,(INDEX($BL$4:$BL$73,MATCH(V2873&amp;W2873,$BK$4:$BK$73&amp;$BJ$4:$BJ$73,0))))</f>
        <v>-4.0430703315750931E-2</v>
      </c>
      <c r="AA2873" s="46">
        <f t="shared" si="52"/>
        <v>0.95956929668424906</v>
      </c>
      <c r="AB2873" s="46"/>
    </row>
    <row r="2874" spans="1:28" x14ac:dyDescent="0.25">
      <c r="A2874">
        <v>9998</v>
      </c>
      <c r="B2874" s="1">
        <v>45527.566072858797</v>
      </c>
      <c r="C2874" s="1">
        <v>45527</v>
      </c>
      <c r="D2874" t="s">
        <v>9100</v>
      </c>
      <c r="E2874" t="s">
        <v>9101</v>
      </c>
      <c r="F2874" t="s">
        <v>664</v>
      </c>
      <c r="G2874">
        <v>84</v>
      </c>
      <c r="H2874" t="b">
        <v>0</v>
      </c>
      <c r="I2874" t="s">
        <v>9240</v>
      </c>
      <c r="J2874" t="s">
        <v>9159</v>
      </c>
      <c r="K2874" t="s">
        <v>7</v>
      </c>
      <c r="L2874" t="b">
        <v>0</v>
      </c>
      <c r="M2874" t="s">
        <v>6563</v>
      </c>
      <c r="N2874" t="b">
        <v>0</v>
      </c>
      <c r="O2874" t="b">
        <v>0</v>
      </c>
      <c r="P2874" t="b">
        <v>0</v>
      </c>
      <c r="Q2874" t="b">
        <v>1</v>
      </c>
      <c r="R2874" t="s">
        <v>2283</v>
      </c>
      <c r="S2874">
        <v>70</v>
      </c>
      <c r="T2874" t="b">
        <v>0</v>
      </c>
      <c r="V2874" t="s">
        <v>658</v>
      </c>
      <c r="W2874">
        <v>4</v>
      </c>
      <c r="X2874" s="11">
        <v>87</v>
      </c>
      <c r="Y2874">
        <v>1</v>
      </c>
      <c r="Z2874" s="46" cm="1">
        <f t="array" ref="Z2874">IF(V2874="NA",$AD$2,(INDEX($BL$4:$BL$73,MATCH(V2874&amp;W2874,$BK$4:$BK$73&amp;$BJ$4:$BJ$73,0))))</f>
        <v>1.1678733304575896E-2</v>
      </c>
      <c r="AA2874" s="46">
        <f t="shared" si="52"/>
        <v>1.0116787333045758</v>
      </c>
      <c r="AB2874" s="46"/>
    </row>
    <row r="2875" spans="1:28" x14ac:dyDescent="0.25">
      <c r="A2875">
        <v>9999</v>
      </c>
      <c r="B2875" s="1">
        <v>45527.565679004598</v>
      </c>
      <c r="C2875" s="1">
        <v>45527</v>
      </c>
      <c r="D2875" t="s">
        <v>9100</v>
      </c>
      <c r="E2875" t="s">
        <v>9101</v>
      </c>
      <c r="F2875" t="s">
        <v>664</v>
      </c>
      <c r="G2875">
        <v>84</v>
      </c>
      <c r="H2875" t="b">
        <v>0</v>
      </c>
      <c r="I2875" t="s">
        <v>9240</v>
      </c>
      <c r="J2875" t="s">
        <v>9159</v>
      </c>
      <c r="K2875" t="s">
        <v>7</v>
      </c>
      <c r="L2875" t="b">
        <v>0</v>
      </c>
      <c r="M2875" t="s">
        <v>13680</v>
      </c>
      <c r="N2875" t="b">
        <v>0</v>
      </c>
      <c r="O2875" t="b">
        <v>0</v>
      </c>
      <c r="P2875" t="b">
        <v>0</v>
      </c>
      <c r="Q2875" t="b">
        <v>1</v>
      </c>
      <c r="R2875" t="s">
        <v>13681</v>
      </c>
      <c r="S2875">
        <v>70</v>
      </c>
      <c r="T2875" t="b">
        <v>0</v>
      </c>
      <c r="V2875" t="s">
        <v>886</v>
      </c>
      <c r="W2875">
        <v>5</v>
      </c>
      <c r="X2875" s="11">
        <v>87</v>
      </c>
      <c r="Y2875">
        <v>1</v>
      </c>
      <c r="Z2875" s="46" cm="1">
        <f t="array" ref="Z2875">IF(V2875="NA",$AD$2,(INDEX($BL$4:$BL$73,MATCH(V2875&amp;W2875,$BK$4:$BK$73&amp;$BJ$4:$BJ$73,0))))</f>
        <v>4.1970782120221983E-2</v>
      </c>
      <c r="AA2875" s="46">
        <f t="shared" si="52"/>
        <v>1.041970782120222</v>
      </c>
      <c r="AB2875" s="46"/>
    </row>
    <row r="2876" spans="1:28" x14ac:dyDescent="0.25">
      <c r="A2876">
        <v>10000</v>
      </c>
      <c r="B2876" s="1">
        <v>45527.565342719899</v>
      </c>
      <c r="C2876" s="1">
        <v>45527</v>
      </c>
      <c r="D2876" t="s">
        <v>9100</v>
      </c>
      <c r="E2876" t="s">
        <v>9101</v>
      </c>
      <c r="F2876" t="s">
        <v>664</v>
      </c>
      <c r="G2876">
        <v>74</v>
      </c>
      <c r="H2876" t="b">
        <v>0</v>
      </c>
      <c r="I2876" t="s">
        <v>9240</v>
      </c>
      <c r="J2876" t="s">
        <v>9159</v>
      </c>
      <c r="K2876" t="s">
        <v>7</v>
      </c>
      <c r="L2876" t="b">
        <v>0</v>
      </c>
      <c r="M2876" t="s">
        <v>13682</v>
      </c>
      <c r="N2876" t="b">
        <v>0</v>
      </c>
      <c r="O2876" t="b">
        <v>0</v>
      </c>
      <c r="P2876" t="b">
        <v>0</v>
      </c>
      <c r="Q2876" t="b">
        <v>1</v>
      </c>
      <c r="R2876" t="s">
        <v>13683</v>
      </c>
      <c r="S2876">
        <v>70</v>
      </c>
      <c r="T2876" t="b">
        <v>0</v>
      </c>
      <c r="V2876" t="s">
        <v>889</v>
      </c>
      <c r="W2876">
        <v>4</v>
      </c>
      <c r="X2876" s="11">
        <v>77</v>
      </c>
      <c r="Y2876">
        <v>1</v>
      </c>
      <c r="Z2876" s="46" cm="1">
        <f t="array" ref="Z2876">IF(V2876="NA",$AD$2,(INDEX($BL$4:$BL$73,MATCH(V2876&amp;W2876,$BK$4:$BK$73&amp;$BJ$4:$BJ$73,0))))</f>
        <v>1.0498615788681227E-2</v>
      </c>
      <c r="AA2876" s="46">
        <f t="shared" si="52"/>
        <v>1.0104986157886813</v>
      </c>
      <c r="AB2876" s="46"/>
    </row>
    <row r="2877" spans="1:28" x14ac:dyDescent="0.25">
      <c r="A2877">
        <v>10005</v>
      </c>
      <c r="B2877" s="1">
        <v>45527.557175856498</v>
      </c>
      <c r="C2877" s="1">
        <v>45527</v>
      </c>
      <c r="D2877" t="s">
        <v>9100</v>
      </c>
      <c r="E2877" t="s">
        <v>9101</v>
      </c>
      <c r="F2877" t="s">
        <v>790</v>
      </c>
      <c r="G2877">
        <v>87</v>
      </c>
      <c r="H2877" t="b">
        <v>0</v>
      </c>
      <c r="I2877" t="s">
        <v>9240</v>
      </c>
      <c r="J2877" t="s">
        <v>9159</v>
      </c>
      <c r="K2877" t="s">
        <v>7</v>
      </c>
      <c r="L2877" t="b">
        <v>0</v>
      </c>
      <c r="M2877" t="s">
        <v>13684</v>
      </c>
      <c r="N2877" t="b">
        <v>0</v>
      </c>
      <c r="O2877" t="b">
        <v>0</v>
      </c>
      <c r="P2877" t="b">
        <v>0</v>
      </c>
      <c r="Q2877" t="b">
        <v>1</v>
      </c>
      <c r="R2877" t="s">
        <v>13685</v>
      </c>
      <c r="S2877">
        <v>70</v>
      </c>
      <c r="T2877" t="b">
        <v>0</v>
      </c>
      <c r="V2877" t="s">
        <v>8</v>
      </c>
      <c r="W2877" t="s">
        <v>8</v>
      </c>
      <c r="X2877" s="11">
        <v>87</v>
      </c>
      <c r="Y2877">
        <v>1</v>
      </c>
      <c r="Z2877" s="46" cm="1">
        <f t="array" ref="Z2877">IF(V2877="NA",$AD$2,(INDEX($BL$4:$BL$73,MATCH(V2877&amp;W2877,$BK$4:$BK$73&amp;$BJ$4:$BJ$73,0))))</f>
        <v>-4.0430703315750931E-2</v>
      </c>
      <c r="AA2877" s="46">
        <f t="shared" si="52"/>
        <v>0.95956929668424906</v>
      </c>
      <c r="AB2877" s="46"/>
    </row>
    <row r="2878" spans="1:28" x14ac:dyDescent="0.25">
      <c r="A2878">
        <v>10009</v>
      </c>
      <c r="B2878" s="1">
        <v>45527.551346469903</v>
      </c>
      <c r="C2878" s="1">
        <v>45527</v>
      </c>
      <c r="D2878" t="s">
        <v>9100</v>
      </c>
      <c r="E2878" t="s">
        <v>9101</v>
      </c>
      <c r="F2878" t="s">
        <v>790</v>
      </c>
      <c r="G2878">
        <v>78</v>
      </c>
      <c r="H2878" t="b">
        <v>0</v>
      </c>
      <c r="I2878" t="s">
        <v>9240</v>
      </c>
      <c r="J2878" t="s">
        <v>9159</v>
      </c>
      <c r="K2878" t="s">
        <v>7</v>
      </c>
      <c r="L2878" t="b">
        <v>0</v>
      </c>
      <c r="M2878" t="s">
        <v>13686</v>
      </c>
      <c r="N2878" t="b">
        <v>0</v>
      </c>
      <c r="O2878" t="b">
        <v>0</v>
      </c>
      <c r="P2878" t="b">
        <v>0</v>
      </c>
      <c r="Q2878" t="b">
        <v>1</v>
      </c>
      <c r="R2878" t="s">
        <v>13687</v>
      </c>
      <c r="S2878">
        <v>70</v>
      </c>
      <c r="T2878" t="b">
        <v>0</v>
      </c>
      <c r="V2878" t="s">
        <v>658</v>
      </c>
      <c r="W2878">
        <v>4</v>
      </c>
      <c r="X2878" s="11">
        <v>82</v>
      </c>
      <c r="Y2878">
        <v>1</v>
      </c>
      <c r="Z2878" s="46" cm="1">
        <f t="array" ref="Z2878">IF(V2878="NA",$AD$2,(INDEX($BL$4:$BL$73,MATCH(V2878&amp;W2878,$BK$4:$BK$73&amp;$BJ$4:$BJ$73,0))))</f>
        <v>1.1678733304575896E-2</v>
      </c>
      <c r="AA2878" s="46">
        <f t="shared" si="52"/>
        <v>1.0116787333045758</v>
      </c>
      <c r="AB2878" s="46"/>
    </row>
    <row r="2879" spans="1:28" x14ac:dyDescent="0.25">
      <c r="A2879">
        <v>10012</v>
      </c>
      <c r="B2879" s="1">
        <v>45527.550339097201</v>
      </c>
      <c r="C2879" s="1">
        <v>45527</v>
      </c>
      <c r="D2879" t="s">
        <v>9100</v>
      </c>
      <c r="E2879" t="s">
        <v>9101</v>
      </c>
      <c r="F2879" t="s">
        <v>790</v>
      </c>
      <c r="G2879">
        <v>71</v>
      </c>
      <c r="H2879" t="b">
        <v>0</v>
      </c>
      <c r="I2879" t="s">
        <v>9240</v>
      </c>
      <c r="J2879" t="s">
        <v>9159</v>
      </c>
      <c r="K2879" t="s">
        <v>7</v>
      </c>
      <c r="L2879" t="b">
        <v>0</v>
      </c>
      <c r="M2879" t="s">
        <v>13688</v>
      </c>
      <c r="N2879" t="b">
        <v>0</v>
      </c>
      <c r="O2879" t="b">
        <v>0</v>
      </c>
      <c r="P2879" t="b">
        <v>0</v>
      </c>
      <c r="Q2879" t="b">
        <v>1</v>
      </c>
      <c r="R2879" t="s">
        <v>13689</v>
      </c>
      <c r="S2879">
        <v>70</v>
      </c>
      <c r="T2879" t="b">
        <v>0</v>
      </c>
      <c r="V2879" t="s">
        <v>888</v>
      </c>
      <c r="W2879">
        <v>4</v>
      </c>
      <c r="X2879" s="11">
        <v>72</v>
      </c>
      <c r="Y2879">
        <v>1</v>
      </c>
      <c r="Z2879" s="46" cm="1">
        <f t="array" ref="Z2879">IF(V2879="NA",$AD$2,(INDEX($BL$4:$BL$73,MATCH(V2879&amp;W2879,$BK$4:$BK$73&amp;$BJ$4:$BJ$73,0))))</f>
        <v>1.0498615788681257E-2</v>
      </c>
      <c r="AA2879" s="46">
        <f t="shared" si="52"/>
        <v>1.0104986157886813</v>
      </c>
      <c r="AB2879" s="46"/>
    </row>
    <row r="2880" spans="1:28" x14ac:dyDescent="0.25">
      <c r="A2880">
        <v>10014</v>
      </c>
      <c r="B2880" s="1">
        <v>45527.549565381902</v>
      </c>
      <c r="C2880" s="1">
        <v>45527</v>
      </c>
      <c r="D2880" t="s">
        <v>9100</v>
      </c>
      <c r="E2880" t="s">
        <v>9101</v>
      </c>
      <c r="F2880" t="s">
        <v>790</v>
      </c>
      <c r="G2880">
        <v>82</v>
      </c>
      <c r="H2880" t="b">
        <v>0</v>
      </c>
      <c r="I2880" t="s">
        <v>9240</v>
      </c>
      <c r="J2880" t="s">
        <v>9159</v>
      </c>
      <c r="K2880" t="s">
        <v>7</v>
      </c>
      <c r="L2880" t="b">
        <v>0</v>
      </c>
      <c r="M2880" t="s">
        <v>13690</v>
      </c>
      <c r="N2880" t="b">
        <v>0</v>
      </c>
      <c r="O2880" t="b">
        <v>0</v>
      </c>
      <c r="P2880" t="b">
        <v>0</v>
      </c>
      <c r="Q2880" t="b">
        <v>1</v>
      </c>
      <c r="R2880" t="s">
        <v>13691</v>
      </c>
      <c r="S2880">
        <v>70</v>
      </c>
      <c r="T2880" t="b">
        <v>0</v>
      </c>
      <c r="V2880" t="s">
        <v>888</v>
      </c>
      <c r="W2880">
        <v>4</v>
      </c>
      <c r="X2880" s="11">
        <v>82</v>
      </c>
      <c r="Y2880">
        <v>1</v>
      </c>
      <c r="Z2880" s="46" cm="1">
        <f t="array" ref="Z2880">IF(V2880="NA",$AD$2,(INDEX($BL$4:$BL$73,MATCH(V2880&amp;W2880,$BK$4:$BK$73&amp;$BJ$4:$BJ$73,0))))</f>
        <v>1.0498615788681257E-2</v>
      </c>
      <c r="AA2880" s="46">
        <f t="shared" si="52"/>
        <v>1.0104986157886813</v>
      </c>
      <c r="AB2880" s="46"/>
    </row>
    <row r="2881" spans="1:28" x14ac:dyDescent="0.25">
      <c r="A2881">
        <v>10015</v>
      </c>
      <c r="B2881" s="1">
        <v>45527.549134236098</v>
      </c>
      <c r="C2881" s="1">
        <v>45527</v>
      </c>
      <c r="D2881" t="s">
        <v>9100</v>
      </c>
      <c r="E2881" t="s">
        <v>9101</v>
      </c>
      <c r="F2881" t="s">
        <v>790</v>
      </c>
      <c r="G2881">
        <v>78</v>
      </c>
      <c r="H2881" t="b">
        <v>0</v>
      </c>
      <c r="I2881" t="s">
        <v>9240</v>
      </c>
      <c r="J2881" t="s">
        <v>9159</v>
      </c>
      <c r="K2881" t="s">
        <v>7</v>
      </c>
      <c r="L2881" t="b">
        <v>0</v>
      </c>
      <c r="M2881" t="s">
        <v>13692</v>
      </c>
      <c r="N2881" t="b">
        <v>0</v>
      </c>
      <c r="O2881" t="b">
        <v>0</v>
      </c>
      <c r="P2881" t="b">
        <v>0</v>
      </c>
      <c r="Q2881" t="b">
        <v>1</v>
      </c>
      <c r="R2881" t="s">
        <v>13693</v>
      </c>
      <c r="S2881">
        <v>70</v>
      </c>
      <c r="T2881" t="b">
        <v>0</v>
      </c>
      <c r="V2881" t="s">
        <v>893</v>
      </c>
      <c r="W2881">
        <v>4</v>
      </c>
      <c r="X2881" s="11">
        <v>82</v>
      </c>
      <c r="Y2881">
        <v>1</v>
      </c>
      <c r="Z2881" s="46" cm="1">
        <f t="array" ref="Z2881">IF(V2881="NA",$AD$2,(INDEX($BL$4:$BL$73,MATCH(V2881&amp;W2881,$BK$4:$BK$73&amp;$BJ$4:$BJ$73,0))))</f>
        <v>1.0498615788681286E-2</v>
      </c>
      <c r="AA2881" s="46">
        <f t="shared" si="52"/>
        <v>1.0104986157886813</v>
      </c>
      <c r="AB2881" s="46"/>
    </row>
    <row r="2882" spans="1:28" x14ac:dyDescent="0.25">
      <c r="A2882">
        <v>10017</v>
      </c>
      <c r="B2882" s="1">
        <v>45527.546311747697</v>
      </c>
      <c r="C2882" s="1">
        <v>45527</v>
      </c>
      <c r="D2882" t="s">
        <v>9100</v>
      </c>
      <c r="E2882" t="s">
        <v>9101</v>
      </c>
      <c r="F2882" t="s">
        <v>664</v>
      </c>
      <c r="G2882">
        <v>83</v>
      </c>
      <c r="H2882" t="b">
        <v>0</v>
      </c>
      <c r="I2882" t="s">
        <v>9240</v>
      </c>
      <c r="J2882" t="s">
        <v>9159</v>
      </c>
      <c r="K2882" t="s">
        <v>7</v>
      </c>
      <c r="L2882" t="b">
        <v>0</v>
      </c>
      <c r="M2882" t="s">
        <v>13694</v>
      </c>
      <c r="N2882" t="b">
        <v>0</v>
      </c>
      <c r="O2882" t="b">
        <v>0</v>
      </c>
      <c r="P2882" t="b">
        <v>0</v>
      </c>
      <c r="Q2882" t="b">
        <v>1</v>
      </c>
      <c r="R2882" t="s">
        <v>13695</v>
      </c>
      <c r="S2882">
        <v>70</v>
      </c>
      <c r="T2882" t="b">
        <v>0</v>
      </c>
      <c r="V2882" t="s">
        <v>8</v>
      </c>
      <c r="W2882" t="s">
        <v>8</v>
      </c>
      <c r="X2882" s="11">
        <v>87</v>
      </c>
      <c r="Y2882">
        <v>1</v>
      </c>
      <c r="Z2882" s="46" cm="1">
        <f t="array" ref="Z2882">IF(V2882="NA",$AD$2,(INDEX($BL$4:$BL$73,MATCH(V2882&amp;W2882,$BK$4:$BK$73&amp;$BJ$4:$BJ$73,0))))</f>
        <v>-4.0430703315750931E-2</v>
      </c>
      <c r="AA2882" s="46">
        <f t="shared" si="52"/>
        <v>0.95956929668424906</v>
      </c>
      <c r="AB2882" s="46"/>
    </row>
    <row r="2883" spans="1:28" x14ac:dyDescent="0.25">
      <c r="A2883">
        <v>10018</v>
      </c>
      <c r="B2883" s="1">
        <v>45527.545911666697</v>
      </c>
      <c r="C2883" s="1">
        <v>45527</v>
      </c>
      <c r="D2883" t="s">
        <v>9100</v>
      </c>
      <c r="E2883" t="s">
        <v>9101</v>
      </c>
      <c r="F2883" t="s">
        <v>664</v>
      </c>
      <c r="G2883">
        <v>79</v>
      </c>
      <c r="H2883" t="b">
        <v>0</v>
      </c>
      <c r="I2883" t="s">
        <v>9240</v>
      </c>
      <c r="J2883" t="s">
        <v>9159</v>
      </c>
      <c r="K2883" t="s">
        <v>7</v>
      </c>
      <c r="L2883" t="b">
        <v>0</v>
      </c>
      <c r="M2883" t="s">
        <v>6562</v>
      </c>
      <c r="N2883" t="b">
        <v>0</v>
      </c>
      <c r="O2883" t="b">
        <v>0</v>
      </c>
      <c r="P2883" t="b">
        <v>0</v>
      </c>
      <c r="Q2883" t="b">
        <v>1</v>
      </c>
      <c r="R2883" t="s">
        <v>2280</v>
      </c>
      <c r="S2883">
        <v>70</v>
      </c>
      <c r="T2883" t="b">
        <v>0</v>
      </c>
      <c r="V2883" t="s">
        <v>8</v>
      </c>
      <c r="W2883" t="s">
        <v>8</v>
      </c>
      <c r="X2883" s="11">
        <v>82</v>
      </c>
      <c r="Y2883">
        <v>1</v>
      </c>
      <c r="Z2883" s="46" cm="1">
        <f t="array" ref="Z2883">IF(V2883="NA",$AD$2,(INDEX($BL$4:$BL$73,MATCH(V2883&amp;W2883,$BK$4:$BK$73&amp;$BJ$4:$BJ$73,0))))</f>
        <v>-4.0430703315750931E-2</v>
      </c>
      <c r="AA2883" s="46">
        <f t="shared" si="52"/>
        <v>0.95956929668424906</v>
      </c>
      <c r="AB2883" s="46"/>
    </row>
    <row r="2884" spans="1:28" x14ac:dyDescent="0.25">
      <c r="A2884">
        <v>10019</v>
      </c>
      <c r="B2884" s="1">
        <v>45527.545517430597</v>
      </c>
      <c r="C2884" s="1">
        <v>45527</v>
      </c>
      <c r="D2884" t="s">
        <v>9100</v>
      </c>
      <c r="E2884" t="s">
        <v>9101</v>
      </c>
      <c r="F2884" t="s">
        <v>664</v>
      </c>
      <c r="G2884">
        <v>90</v>
      </c>
      <c r="H2884" t="b">
        <v>0</v>
      </c>
      <c r="I2884" t="s">
        <v>9240</v>
      </c>
      <c r="J2884" t="s">
        <v>9159</v>
      </c>
      <c r="K2884" t="s">
        <v>7</v>
      </c>
      <c r="L2884" t="b">
        <v>0</v>
      </c>
      <c r="M2884" t="s">
        <v>13696</v>
      </c>
      <c r="N2884" t="b">
        <v>0</v>
      </c>
      <c r="O2884" t="b">
        <v>0</v>
      </c>
      <c r="P2884" t="b">
        <v>0</v>
      </c>
      <c r="Q2884" t="b">
        <v>1</v>
      </c>
      <c r="R2884" t="s">
        <v>13697</v>
      </c>
      <c r="S2884">
        <v>70</v>
      </c>
      <c r="T2884" t="b">
        <v>0</v>
      </c>
      <c r="V2884" t="s">
        <v>8</v>
      </c>
      <c r="W2884" t="s">
        <v>8</v>
      </c>
      <c r="X2884" s="11">
        <v>92</v>
      </c>
      <c r="Y2884">
        <v>1</v>
      </c>
      <c r="Z2884" s="46" cm="1">
        <f t="array" ref="Z2884">IF(V2884="NA",$AD$2,(INDEX($BL$4:$BL$73,MATCH(V2884&amp;W2884,$BK$4:$BK$73&amp;$BJ$4:$BJ$73,0))))</f>
        <v>-4.0430703315750931E-2</v>
      </c>
      <c r="AA2884" s="46">
        <f t="shared" ref="AA2884:AA2947" si="53">Y2884+Z2884</f>
        <v>0.95956929668424906</v>
      </c>
      <c r="AB2884" s="46"/>
    </row>
    <row r="2885" spans="1:28" x14ac:dyDescent="0.25">
      <c r="A2885">
        <v>10021</v>
      </c>
      <c r="B2885" s="1">
        <v>45527.544928738404</v>
      </c>
      <c r="C2885" s="1">
        <v>45527</v>
      </c>
      <c r="D2885" t="s">
        <v>9100</v>
      </c>
      <c r="E2885" t="s">
        <v>9101</v>
      </c>
      <c r="F2885" t="s">
        <v>664</v>
      </c>
      <c r="G2885">
        <v>81</v>
      </c>
      <c r="H2885" t="b">
        <v>0</v>
      </c>
      <c r="I2885" t="s">
        <v>9240</v>
      </c>
      <c r="J2885" t="s">
        <v>9159</v>
      </c>
      <c r="K2885" t="s">
        <v>7</v>
      </c>
      <c r="L2885" t="b">
        <v>0</v>
      </c>
      <c r="M2885" t="s">
        <v>13698</v>
      </c>
      <c r="N2885" t="b">
        <v>0</v>
      </c>
      <c r="O2885" t="b">
        <v>0</v>
      </c>
      <c r="P2885" t="b">
        <v>0</v>
      </c>
      <c r="Q2885" t="b">
        <v>1</v>
      </c>
      <c r="R2885" t="s">
        <v>13699</v>
      </c>
      <c r="S2885">
        <v>70</v>
      </c>
      <c r="T2885" t="b">
        <v>0</v>
      </c>
      <c r="V2885" t="s">
        <v>889</v>
      </c>
      <c r="W2885">
        <v>4</v>
      </c>
      <c r="X2885" s="11">
        <v>82</v>
      </c>
      <c r="Y2885">
        <v>1</v>
      </c>
      <c r="Z2885" s="46" cm="1">
        <f t="array" ref="Z2885">IF(V2885="NA",$AD$2,(INDEX($BL$4:$BL$73,MATCH(V2885&amp;W2885,$BK$4:$BK$73&amp;$BJ$4:$BJ$73,0))))</f>
        <v>1.0498615788681227E-2</v>
      </c>
      <c r="AA2885" s="46">
        <f t="shared" si="53"/>
        <v>1.0104986157886813</v>
      </c>
      <c r="AB2885" s="46"/>
    </row>
    <row r="2886" spans="1:28" x14ac:dyDescent="0.25">
      <c r="A2886">
        <v>10022</v>
      </c>
      <c r="B2886" s="1">
        <v>45527.544576400498</v>
      </c>
      <c r="C2886" s="1">
        <v>45527</v>
      </c>
      <c r="D2886" t="s">
        <v>9100</v>
      </c>
      <c r="E2886" t="s">
        <v>9101</v>
      </c>
      <c r="F2886" t="s">
        <v>664</v>
      </c>
      <c r="G2886">
        <v>79</v>
      </c>
      <c r="H2886" t="b">
        <v>0</v>
      </c>
      <c r="I2886" t="s">
        <v>9240</v>
      </c>
      <c r="J2886" t="s">
        <v>9159</v>
      </c>
      <c r="K2886" t="s">
        <v>7</v>
      </c>
      <c r="L2886" t="b">
        <v>0</v>
      </c>
      <c r="M2886" t="s">
        <v>13700</v>
      </c>
      <c r="N2886" t="b">
        <v>0</v>
      </c>
      <c r="O2886" t="b">
        <v>0</v>
      </c>
      <c r="P2886" t="b">
        <v>0</v>
      </c>
      <c r="Q2886" t="b">
        <v>1</v>
      </c>
      <c r="R2886" t="s">
        <v>13701</v>
      </c>
      <c r="S2886">
        <v>70</v>
      </c>
      <c r="T2886" t="b">
        <v>0</v>
      </c>
      <c r="V2886" t="s">
        <v>8</v>
      </c>
      <c r="W2886" t="s">
        <v>8</v>
      </c>
      <c r="X2886" s="11">
        <v>82</v>
      </c>
      <c r="Y2886">
        <v>1</v>
      </c>
      <c r="Z2886" s="46" cm="1">
        <f t="array" ref="Z2886">IF(V2886="NA",$AD$2,(INDEX($BL$4:$BL$73,MATCH(V2886&amp;W2886,$BK$4:$BK$73&amp;$BJ$4:$BJ$73,0))))</f>
        <v>-4.0430703315750931E-2</v>
      </c>
      <c r="AA2886" s="46">
        <f t="shared" si="53"/>
        <v>0.95956929668424906</v>
      </c>
      <c r="AB2886" s="46"/>
    </row>
    <row r="2887" spans="1:28" x14ac:dyDescent="0.25">
      <c r="A2887">
        <v>10023</v>
      </c>
      <c r="B2887" s="1">
        <v>45527.542862986098</v>
      </c>
      <c r="C2887" s="1">
        <v>45527</v>
      </c>
      <c r="D2887" t="s">
        <v>9100</v>
      </c>
      <c r="E2887" t="s">
        <v>9101</v>
      </c>
      <c r="F2887" t="s">
        <v>664</v>
      </c>
      <c r="G2887">
        <v>84</v>
      </c>
      <c r="H2887" t="b">
        <v>0</v>
      </c>
      <c r="I2887" t="s">
        <v>9240</v>
      </c>
      <c r="J2887" t="s">
        <v>9159</v>
      </c>
      <c r="K2887" t="s">
        <v>7</v>
      </c>
      <c r="L2887" t="b">
        <v>0</v>
      </c>
      <c r="M2887" t="s">
        <v>13702</v>
      </c>
      <c r="N2887" t="b">
        <v>0</v>
      </c>
      <c r="O2887" t="b">
        <v>0</v>
      </c>
      <c r="P2887" t="b">
        <v>0</v>
      </c>
      <c r="Q2887" t="b">
        <v>1</v>
      </c>
      <c r="R2887" t="s">
        <v>13703</v>
      </c>
      <c r="S2887">
        <v>70</v>
      </c>
      <c r="T2887" t="b">
        <v>0</v>
      </c>
      <c r="V2887" t="s">
        <v>743</v>
      </c>
      <c r="W2887">
        <v>4</v>
      </c>
      <c r="X2887" s="11">
        <v>87</v>
      </c>
      <c r="Y2887">
        <v>1</v>
      </c>
      <c r="Z2887" s="46" cm="1">
        <f t="array" ref="Z2887">IF(V2887="NA",$AD$2,(INDEX($BL$4:$BL$73,MATCH(V2887&amp;W2887,$BK$4:$BK$73&amp;$BJ$4:$BJ$73,0))))</f>
        <v>1.1678733304575811E-2</v>
      </c>
      <c r="AA2887" s="46">
        <f t="shared" si="53"/>
        <v>1.0116787333045758</v>
      </c>
      <c r="AB2887" s="46"/>
    </row>
    <row r="2888" spans="1:28" x14ac:dyDescent="0.25">
      <c r="A2888">
        <v>10027</v>
      </c>
      <c r="B2888" s="1">
        <v>45527.541380046299</v>
      </c>
      <c r="C2888" s="1">
        <v>45527</v>
      </c>
      <c r="D2888" t="s">
        <v>9100</v>
      </c>
      <c r="E2888" t="s">
        <v>9101</v>
      </c>
      <c r="F2888" t="s">
        <v>790</v>
      </c>
      <c r="G2888">
        <v>94</v>
      </c>
      <c r="H2888" t="b">
        <v>0</v>
      </c>
      <c r="I2888" t="s">
        <v>9240</v>
      </c>
      <c r="J2888" t="s">
        <v>9159</v>
      </c>
      <c r="K2888" t="s">
        <v>7</v>
      </c>
      <c r="L2888" t="b">
        <v>0</v>
      </c>
      <c r="M2888" t="s">
        <v>13704</v>
      </c>
      <c r="N2888" t="b">
        <v>0</v>
      </c>
      <c r="O2888" t="b">
        <v>0</v>
      </c>
      <c r="P2888" t="b">
        <v>0</v>
      </c>
      <c r="Q2888" t="b">
        <v>1</v>
      </c>
      <c r="R2888" t="s">
        <v>13705</v>
      </c>
      <c r="S2888">
        <v>70</v>
      </c>
      <c r="T2888" t="b">
        <v>0</v>
      </c>
      <c r="V2888" t="s">
        <v>658</v>
      </c>
      <c r="W2888">
        <v>5</v>
      </c>
      <c r="X2888" s="11">
        <v>99</v>
      </c>
      <c r="Y2888">
        <v>1</v>
      </c>
      <c r="Z2888" s="46" cm="1">
        <f t="array" ref="Z2888">IF(V2888="NA",$AD$2,(INDEX($BL$4:$BL$73,MATCH(V2888&amp;W2888,$BK$4:$BK$73&amp;$BJ$4:$BJ$73,0))))</f>
        <v>2.9563914871896181E-3</v>
      </c>
      <c r="AA2888" s="46">
        <f t="shared" si="53"/>
        <v>1.0029563914871895</v>
      </c>
      <c r="AB2888" s="46"/>
    </row>
    <row r="2889" spans="1:28" x14ac:dyDescent="0.25">
      <c r="A2889">
        <v>10030</v>
      </c>
      <c r="B2889" s="1">
        <v>45527.540252256898</v>
      </c>
      <c r="C2889" s="1">
        <v>45527</v>
      </c>
      <c r="D2889" t="s">
        <v>9100</v>
      </c>
      <c r="E2889" t="s">
        <v>9101</v>
      </c>
      <c r="F2889" t="s">
        <v>790</v>
      </c>
      <c r="G2889">
        <v>92</v>
      </c>
      <c r="H2889" t="b">
        <v>0</v>
      </c>
      <c r="I2889" t="s">
        <v>9240</v>
      </c>
      <c r="J2889" t="s">
        <v>9159</v>
      </c>
      <c r="K2889" t="s">
        <v>7</v>
      </c>
      <c r="L2889" t="b">
        <v>0</v>
      </c>
      <c r="M2889" t="s">
        <v>13706</v>
      </c>
      <c r="N2889" t="b">
        <v>0</v>
      </c>
      <c r="O2889" t="b">
        <v>0</v>
      </c>
      <c r="P2889" t="b">
        <v>0</v>
      </c>
      <c r="Q2889" t="b">
        <v>1</v>
      </c>
      <c r="R2889" t="s">
        <v>13707</v>
      </c>
      <c r="S2889">
        <v>70</v>
      </c>
      <c r="T2889" t="b">
        <v>0</v>
      </c>
      <c r="V2889" t="s">
        <v>889</v>
      </c>
      <c r="W2889">
        <v>5</v>
      </c>
      <c r="X2889" s="11">
        <v>92</v>
      </c>
      <c r="Y2889">
        <v>1</v>
      </c>
      <c r="Z2889" s="46" cm="1">
        <f t="array" ref="Z2889">IF(V2889="NA",$AD$2,(INDEX($BL$4:$BL$73,MATCH(V2889&amp;W2889,$BK$4:$BK$73&amp;$BJ$4:$BJ$73,0))))</f>
        <v>4.1970782120221983E-2</v>
      </c>
      <c r="AA2889" s="46">
        <f t="shared" si="53"/>
        <v>1.041970782120222</v>
      </c>
      <c r="AB2889" s="46"/>
    </row>
    <row r="2890" spans="1:28" x14ac:dyDescent="0.25">
      <c r="A2890">
        <v>10033</v>
      </c>
      <c r="B2890" s="1">
        <v>45527.5378869329</v>
      </c>
      <c r="C2890" s="1">
        <v>45527</v>
      </c>
      <c r="D2890" t="s">
        <v>9100</v>
      </c>
      <c r="E2890" t="s">
        <v>9101</v>
      </c>
      <c r="F2890" t="s">
        <v>664</v>
      </c>
      <c r="G2890">
        <v>79</v>
      </c>
      <c r="H2890" t="b">
        <v>0</v>
      </c>
      <c r="I2890" t="s">
        <v>9240</v>
      </c>
      <c r="J2890" t="s">
        <v>9159</v>
      </c>
      <c r="K2890" t="s">
        <v>7</v>
      </c>
      <c r="L2890" t="b">
        <v>0</v>
      </c>
      <c r="M2890" t="s">
        <v>13708</v>
      </c>
      <c r="N2890" t="b">
        <v>0</v>
      </c>
      <c r="O2890" t="b">
        <v>0</v>
      </c>
      <c r="P2890" t="b">
        <v>0</v>
      </c>
      <c r="Q2890" t="b">
        <v>1</v>
      </c>
      <c r="R2890" t="s">
        <v>13709</v>
      </c>
      <c r="S2890">
        <v>70</v>
      </c>
      <c r="T2890" t="b">
        <v>0</v>
      </c>
      <c r="V2890" t="s">
        <v>8</v>
      </c>
      <c r="W2890" t="s">
        <v>8</v>
      </c>
      <c r="X2890" s="11">
        <v>82</v>
      </c>
      <c r="Y2890">
        <v>1</v>
      </c>
      <c r="Z2890" s="46" cm="1">
        <f t="array" ref="Z2890">IF(V2890="NA",$AD$2,(INDEX($BL$4:$BL$73,MATCH(V2890&amp;W2890,$BK$4:$BK$73&amp;$BJ$4:$BJ$73,0))))</f>
        <v>-4.0430703315750931E-2</v>
      </c>
      <c r="AA2890" s="46">
        <f t="shared" si="53"/>
        <v>0.95956929668424906</v>
      </c>
      <c r="AB2890" s="46"/>
    </row>
    <row r="2891" spans="1:28" x14ac:dyDescent="0.25">
      <c r="A2891">
        <v>10036</v>
      </c>
      <c r="B2891" s="1">
        <v>45527.536745578698</v>
      </c>
      <c r="C2891" s="1">
        <v>45527</v>
      </c>
      <c r="D2891" t="s">
        <v>9100</v>
      </c>
      <c r="E2891" t="s">
        <v>9101</v>
      </c>
      <c r="F2891" t="s">
        <v>664</v>
      </c>
      <c r="G2891">
        <v>79</v>
      </c>
      <c r="H2891" t="b">
        <v>0</v>
      </c>
      <c r="I2891" t="s">
        <v>9240</v>
      </c>
      <c r="J2891" t="s">
        <v>9159</v>
      </c>
      <c r="K2891" t="s">
        <v>7</v>
      </c>
      <c r="L2891" t="b">
        <v>0</v>
      </c>
      <c r="M2891" t="s">
        <v>13710</v>
      </c>
      <c r="N2891" t="b">
        <v>0</v>
      </c>
      <c r="O2891" t="b">
        <v>0</v>
      </c>
      <c r="P2891" t="b">
        <v>0</v>
      </c>
      <c r="Q2891" t="b">
        <v>1</v>
      </c>
      <c r="R2891" t="s">
        <v>13711</v>
      </c>
      <c r="S2891">
        <v>70</v>
      </c>
      <c r="T2891" t="b">
        <v>0</v>
      </c>
      <c r="V2891" t="s">
        <v>886</v>
      </c>
      <c r="W2891">
        <v>4</v>
      </c>
      <c r="X2891" s="11">
        <v>82</v>
      </c>
      <c r="Y2891">
        <v>1</v>
      </c>
      <c r="Z2891" s="46" cm="1">
        <f t="array" ref="Z2891">IF(V2891="NA",$AD$2,(INDEX($BL$4:$BL$73,MATCH(V2891&amp;W2891,$BK$4:$BK$73&amp;$BJ$4:$BJ$73,0))))</f>
        <v>1.0498615788681297E-2</v>
      </c>
      <c r="AA2891" s="46">
        <f t="shared" si="53"/>
        <v>1.0104986157886813</v>
      </c>
      <c r="AB2891" s="46"/>
    </row>
    <row r="2892" spans="1:28" x14ac:dyDescent="0.25">
      <c r="A2892">
        <v>10037</v>
      </c>
      <c r="B2892" s="1">
        <v>45527.536335358804</v>
      </c>
      <c r="C2892" s="1">
        <v>45527</v>
      </c>
      <c r="D2892" t="s">
        <v>9100</v>
      </c>
      <c r="E2892" t="s">
        <v>9101</v>
      </c>
      <c r="F2892" t="s">
        <v>664</v>
      </c>
      <c r="G2892">
        <v>84</v>
      </c>
      <c r="H2892" t="b">
        <v>0</v>
      </c>
      <c r="I2892" t="s">
        <v>9240</v>
      </c>
      <c r="J2892" t="s">
        <v>9159</v>
      </c>
      <c r="K2892" t="s">
        <v>7</v>
      </c>
      <c r="L2892" t="b">
        <v>0</v>
      </c>
      <c r="M2892" t="s">
        <v>13712</v>
      </c>
      <c r="N2892" t="b">
        <v>0</v>
      </c>
      <c r="O2892" t="b">
        <v>0</v>
      </c>
      <c r="P2892" t="b">
        <v>0</v>
      </c>
      <c r="Q2892" t="b">
        <v>1</v>
      </c>
      <c r="R2892" t="s">
        <v>13713</v>
      </c>
      <c r="S2892">
        <v>70</v>
      </c>
      <c r="T2892" t="b">
        <v>0</v>
      </c>
      <c r="V2892" t="s">
        <v>893</v>
      </c>
      <c r="W2892">
        <v>5</v>
      </c>
      <c r="X2892" s="11">
        <v>87</v>
      </c>
      <c r="Y2892">
        <v>1</v>
      </c>
      <c r="Z2892" s="46" cm="1">
        <f t="array" ref="Z2892">IF(V2892="NA",$AD$2,(INDEX($BL$4:$BL$73,MATCH(V2892&amp;W2892,$BK$4:$BK$73&amp;$BJ$4:$BJ$73,0))))</f>
        <v>4.1970782120221983E-2</v>
      </c>
      <c r="AA2892" s="46">
        <f t="shared" si="53"/>
        <v>1.041970782120222</v>
      </c>
      <c r="AB2892" s="46"/>
    </row>
    <row r="2893" spans="1:28" x14ac:dyDescent="0.25">
      <c r="A2893">
        <v>10041</v>
      </c>
      <c r="B2893" s="1">
        <v>45527.533411770797</v>
      </c>
      <c r="C2893" s="1">
        <v>45527</v>
      </c>
      <c r="D2893" t="s">
        <v>9100</v>
      </c>
      <c r="E2893" t="s">
        <v>9101</v>
      </c>
      <c r="F2893" t="s">
        <v>664</v>
      </c>
      <c r="G2893">
        <v>78</v>
      </c>
      <c r="H2893" t="b">
        <v>0</v>
      </c>
      <c r="I2893" t="s">
        <v>9240</v>
      </c>
      <c r="J2893" t="s">
        <v>9159</v>
      </c>
      <c r="K2893" t="s">
        <v>7</v>
      </c>
      <c r="L2893" t="b">
        <v>0</v>
      </c>
      <c r="M2893" t="s">
        <v>13714</v>
      </c>
      <c r="N2893" t="b">
        <v>0</v>
      </c>
      <c r="O2893" t="b">
        <v>0</v>
      </c>
      <c r="P2893" t="b">
        <v>0</v>
      </c>
      <c r="Q2893" t="b">
        <v>1</v>
      </c>
      <c r="R2893" t="s">
        <v>13715</v>
      </c>
      <c r="S2893">
        <v>70</v>
      </c>
      <c r="T2893" t="b">
        <v>0</v>
      </c>
      <c r="V2893" t="s">
        <v>888</v>
      </c>
      <c r="W2893">
        <v>4</v>
      </c>
      <c r="X2893" s="11">
        <v>82</v>
      </c>
      <c r="Y2893">
        <v>1</v>
      </c>
      <c r="Z2893" s="46" cm="1">
        <f t="array" ref="Z2893">IF(V2893="NA",$AD$2,(INDEX($BL$4:$BL$73,MATCH(V2893&amp;W2893,$BK$4:$BK$73&amp;$BJ$4:$BJ$73,0))))</f>
        <v>1.0498615788681257E-2</v>
      </c>
      <c r="AA2893" s="46">
        <f t="shared" si="53"/>
        <v>1.0104986157886813</v>
      </c>
      <c r="AB2893" s="46"/>
    </row>
    <row r="2894" spans="1:28" x14ac:dyDescent="0.25">
      <c r="A2894">
        <v>10045</v>
      </c>
      <c r="B2894" s="1">
        <v>45527.531254733804</v>
      </c>
      <c r="C2894" s="1">
        <v>45527</v>
      </c>
      <c r="D2894" t="s">
        <v>9100</v>
      </c>
      <c r="E2894" t="s">
        <v>9101</v>
      </c>
      <c r="F2894" t="s">
        <v>790</v>
      </c>
      <c r="G2894">
        <v>75</v>
      </c>
      <c r="H2894" t="b">
        <v>0</v>
      </c>
      <c r="I2894" t="s">
        <v>9240</v>
      </c>
      <c r="J2894" t="s">
        <v>9159</v>
      </c>
      <c r="K2894" t="s">
        <v>7</v>
      </c>
      <c r="L2894" t="b">
        <v>0</v>
      </c>
      <c r="M2894" t="s">
        <v>13716</v>
      </c>
      <c r="N2894" t="b">
        <v>0</v>
      </c>
      <c r="O2894" t="b">
        <v>0</v>
      </c>
      <c r="P2894" t="b">
        <v>0</v>
      </c>
      <c r="Q2894" t="b">
        <v>1</v>
      </c>
      <c r="R2894" t="s">
        <v>13717</v>
      </c>
      <c r="S2894">
        <v>70</v>
      </c>
      <c r="T2894" t="b">
        <v>0</v>
      </c>
      <c r="V2894" t="s">
        <v>919</v>
      </c>
      <c r="W2894">
        <v>4</v>
      </c>
      <c r="X2894" s="11">
        <v>77</v>
      </c>
      <c r="Y2894">
        <v>1</v>
      </c>
      <c r="Z2894" s="46" cm="1">
        <f t="array" ref="Z2894">IF(V2894="NA",$AD$2,(INDEX($BL$4:$BL$73,MATCH(V2894&amp;W2894,$BK$4:$BK$73&amp;$BJ$4:$BJ$73,0))))</f>
        <v>1.0498615788681311E-2</v>
      </c>
      <c r="AA2894" s="46">
        <f t="shared" si="53"/>
        <v>1.0104986157886813</v>
      </c>
      <c r="AB2894" s="46"/>
    </row>
    <row r="2895" spans="1:28" x14ac:dyDescent="0.25">
      <c r="A2895">
        <v>10046</v>
      </c>
      <c r="B2895" s="1">
        <v>45527.530864131899</v>
      </c>
      <c r="C2895" s="1">
        <v>45527</v>
      </c>
      <c r="D2895" t="s">
        <v>9100</v>
      </c>
      <c r="E2895" t="s">
        <v>9101</v>
      </c>
      <c r="F2895" t="s">
        <v>664</v>
      </c>
      <c r="G2895">
        <v>78</v>
      </c>
      <c r="H2895" t="b">
        <v>0</v>
      </c>
      <c r="I2895" t="s">
        <v>9240</v>
      </c>
      <c r="J2895" t="s">
        <v>9159</v>
      </c>
      <c r="K2895" t="s">
        <v>7</v>
      </c>
      <c r="L2895" t="b">
        <v>0</v>
      </c>
      <c r="M2895" t="s">
        <v>13718</v>
      </c>
      <c r="N2895" t="b">
        <v>0</v>
      </c>
      <c r="O2895" t="b">
        <v>0</v>
      </c>
      <c r="P2895" t="b">
        <v>0</v>
      </c>
      <c r="Q2895" t="b">
        <v>1</v>
      </c>
      <c r="R2895" t="s">
        <v>13719</v>
      </c>
      <c r="S2895">
        <v>70</v>
      </c>
      <c r="T2895" t="b">
        <v>0</v>
      </c>
      <c r="V2895" t="s">
        <v>886</v>
      </c>
      <c r="W2895">
        <v>4</v>
      </c>
      <c r="X2895" s="11">
        <v>82</v>
      </c>
      <c r="Y2895">
        <v>1</v>
      </c>
      <c r="Z2895" s="46" cm="1">
        <f t="array" ref="Z2895">IF(V2895="NA",$AD$2,(INDEX($BL$4:$BL$73,MATCH(V2895&amp;W2895,$BK$4:$BK$73&amp;$BJ$4:$BJ$73,0))))</f>
        <v>1.0498615788681297E-2</v>
      </c>
      <c r="AA2895" s="46">
        <f t="shared" si="53"/>
        <v>1.0104986157886813</v>
      </c>
      <c r="AB2895" s="46"/>
    </row>
    <row r="2896" spans="1:28" x14ac:dyDescent="0.25">
      <c r="A2896">
        <v>10047</v>
      </c>
      <c r="B2896" s="1">
        <v>45527.530615810203</v>
      </c>
      <c r="C2896" s="1">
        <v>45527</v>
      </c>
      <c r="D2896" t="s">
        <v>9100</v>
      </c>
      <c r="E2896" t="s">
        <v>9101</v>
      </c>
      <c r="F2896" t="s">
        <v>664</v>
      </c>
      <c r="G2896">
        <v>71</v>
      </c>
      <c r="H2896" t="b">
        <v>0</v>
      </c>
      <c r="I2896" t="s">
        <v>9240</v>
      </c>
      <c r="J2896" t="s">
        <v>9159</v>
      </c>
      <c r="K2896" t="s">
        <v>7</v>
      </c>
      <c r="L2896" t="b">
        <v>0</v>
      </c>
      <c r="M2896" t="s">
        <v>13720</v>
      </c>
      <c r="N2896" t="b">
        <v>1</v>
      </c>
      <c r="O2896" t="b">
        <v>0</v>
      </c>
      <c r="P2896" t="b">
        <v>0</v>
      </c>
      <c r="Q2896" t="b">
        <v>1</v>
      </c>
      <c r="R2896" t="s">
        <v>13721</v>
      </c>
      <c r="S2896">
        <v>70</v>
      </c>
      <c r="T2896" t="b">
        <v>0</v>
      </c>
      <c r="V2896" t="s">
        <v>889</v>
      </c>
      <c r="W2896">
        <v>5</v>
      </c>
      <c r="X2896" s="11">
        <v>72</v>
      </c>
      <c r="Y2896">
        <v>1</v>
      </c>
      <c r="Z2896" s="46" cm="1">
        <f t="array" ref="Z2896">IF(V2896="NA",$AD$2,(INDEX($BL$4:$BL$73,MATCH(V2896&amp;W2896,$BK$4:$BK$73&amp;$BJ$4:$BJ$73,0))))</f>
        <v>4.1970782120221983E-2</v>
      </c>
      <c r="AA2896" s="46">
        <f t="shared" si="53"/>
        <v>1.041970782120222</v>
      </c>
      <c r="AB2896" s="46"/>
    </row>
    <row r="2897" spans="1:28" x14ac:dyDescent="0.25">
      <c r="A2897">
        <v>10050</v>
      </c>
      <c r="B2897" s="1">
        <v>45527.529603969902</v>
      </c>
      <c r="C2897" s="1">
        <v>45527</v>
      </c>
      <c r="D2897" t="s">
        <v>9100</v>
      </c>
      <c r="E2897" t="s">
        <v>9101</v>
      </c>
      <c r="F2897" t="s">
        <v>664</v>
      </c>
      <c r="G2897">
        <v>82</v>
      </c>
      <c r="H2897" t="b">
        <v>0</v>
      </c>
      <c r="I2897" t="s">
        <v>9240</v>
      </c>
      <c r="J2897" t="s">
        <v>9159</v>
      </c>
      <c r="K2897" t="s">
        <v>7</v>
      </c>
      <c r="L2897" t="b">
        <v>0</v>
      </c>
      <c r="M2897" t="s">
        <v>13722</v>
      </c>
      <c r="N2897" t="b">
        <v>0</v>
      </c>
      <c r="O2897" t="b">
        <v>0</v>
      </c>
      <c r="P2897" t="b">
        <v>0</v>
      </c>
      <c r="Q2897" t="b">
        <v>1</v>
      </c>
      <c r="R2897" t="s">
        <v>13723</v>
      </c>
      <c r="S2897">
        <v>70</v>
      </c>
      <c r="T2897" t="b">
        <v>0</v>
      </c>
      <c r="V2897" t="s">
        <v>8</v>
      </c>
      <c r="W2897" t="s">
        <v>8</v>
      </c>
      <c r="X2897" s="11">
        <v>82</v>
      </c>
      <c r="Y2897">
        <v>1</v>
      </c>
      <c r="Z2897" s="46" cm="1">
        <f t="array" ref="Z2897">IF(V2897="NA",$AD$2,(INDEX($BL$4:$BL$73,MATCH(V2897&amp;W2897,$BK$4:$BK$73&amp;$BJ$4:$BJ$73,0))))</f>
        <v>-4.0430703315750931E-2</v>
      </c>
      <c r="AA2897" s="46">
        <f t="shared" si="53"/>
        <v>0.95956929668424906</v>
      </c>
      <c r="AB2897" s="46"/>
    </row>
    <row r="2898" spans="1:28" x14ac:dyDescent="0.25">
      <c r="A2898">
        <v>10051</v>
      </c>
      <c r="B2898" s="1">
        <v>45527.529203148202</v>
      </c>
      <c r="C2898" s="1">
        <v>45527</v>
      </c>
      <c r="D2898" t="s">
        <v>9100</v>
      </c>
      <c r="E2898" t="s">
        <v>9101</v>
      </c>
      <c r="F2898" t="s">
        <v>790</v>
      </c>
      <c r="G2898">
        <v>72</v>
      </c>
      <c r="H2898" t="b">
        <v>0</v>
      </c>
      <c r="I2898" t="s">
        <v>9240</v>
      </c>
      <c r="J2898" t="s">
        <v>9159</v>
      </c>
      <c r="K2898" t="s">
        <v>7</v>
      </c>
      <c r="L2898" t="b">
        <v>0</v>
      </c>
      <c r="M2898" t="s">
        <v>13724</v>
      </c>
      <c r="N2898" t="b">
        <v>0</v>
      </c>
      <c r="O2898" t="b">
        <v>0</v>
      </c>
      <c r="P2898" t="b">
        <v>0</v>
      </c>
      <c r="Q2898" t="b">
        <v>1</v>
      </c>
      <c r="R2898" t="s">
        <v>13725</v>
      </c>
      <c r="S2898">
        <v>70</v>
      </c>
      <c r="T2898" t="b">
        <v>0</v>
      </c>
      <c r="V2898" t="s">
        <v>889</v>
      </c>
      <c r="W2898">
        <v>3</v>
      </c>
      <c r="X2898" s="11">
        <v>72</v>
      </c>
      <c r="Y2898">
        <v>1</v>
      </c>
      <c r="Z2898" s="46" cm="1">
        <f t="array" ref="Z2898">IF(V2898="NA",$AD$2,(INDEX($BL$4:$BL$73,MATCH(V2898&amp;W2898,$BK$4:$BK$73&amp;$BJ$4:$BJ$73,0))))</f>
        <v>1.8952516812716581E-2</v>
      </c>
      <c r="AA2898" s="46">
        <f t="shared" si="53"/>
        <v>1.0189525168127165</v>
      </c>
      <c r="AB2898" s="46"/>
    </row>
    <row r="2899" spans="1:28" x14ac:dyDescent="0.25">
      <c r="A2899">
        <v>10052</v>
      </c>
      <c r="B2899" s="1">
        <v>45527.528697986098</v>
      </c>
      <c r="C2899" s="1">
        <v>45527</v>
      </c>
      <c r="D2899" t="s">
        <v>9100</v>
      </c>
      <c r="E2899" t="s">
        <v>9101</v>
      </c>
      <c r="F2899" t="s">
        <v>664</v>
      </c>
      <c r="G2899">
        <v>92</v>
      </c>
      <c r="H2899" t="b">
        <v>0</v>
      </c>
      <c r="I2899" t="s">
        <v>9240</v>
      </c>
      <c r="J2899" t="s">
        <v>9159</v>
      </c>
      <c r="K2899" t="s">
        <v>7</v>
      </c>
      <c r="L2899" t="b">
        <v>0</v>
      </c>
      <c r="M2899" t="s">
        <v>13726</v>
      </c>
      <c r="N2899" t="b">
        <v>0</v>
      </c>
      <c r="O2899" t="b">
        <v>0</v>
      </c>
      <c r="P2899" t="b">
        <v>0</v>
      </c>
      <c r="Q2899" t="b">
        <v>1</v>
      </c>
      <c r="R2899" t="s">
        <v>13727</v>
      </c>
      <c r="S2899">
        <v>70</v>
      </c>
      <c r="T2899" t="b">
        <v>0</v>
      </c>
      <c r="V2899" t="s">
        <v>741</v>
      </c>
      <c r="W2899">
        <v>5</v>
      </c>
      <c r="X2899" s="11">
        <v>92</v>
      </c>
      <c r="Y2899">
        <v>1</v>
      </c>
      <c r="Z2899" s="46" cm="1">
        <f t="array" ref="Z2899">IF(V2899="NA",$AD$2,(INDEX($BL$4:$BL$73,MATCH(V2899&amp;W2899,$BK$4:$BK$73&amp;$BJ$4:$BJ$73,0))))</f>
        <v>2.9563914871896368E-3</v>
      </c>
      <c r="AA2899" s="46">
        <f t="shared" si="53"/>
        <v>1.0029563914871897</v>
      </c>
      <c r="AB2899" s="46"/>
    </row>
    <row r="2900" spans="1:28" x14ac:dyDescent="0.25">
      <c r="A2900">
        <v>10053</v>
      </c>
      <c r="B2900" s="1">
        <v>45527.524136944397</v>
      </c>
      <c r="C2900" s="1">
        <v>45527</v>
      </c>
      <c r="D2900" t="s">
        <v>9100</v>
      </c>
      <c r="E2900" t="s">
        <v>9101</v>
      </c>
      <c r="F2900" t="s">
        <v>664</v>
      </c>
      <c r="G2900">
        <v>78</v>
      </c>
      <c r="H2900" t="b">
        <v>0</v>
      </c>
      <c r="I2900" t="s">
        <v>9240</v>
      </c>
      <c r="J2900" t="s">
        <v>9159</v>
      </c>
      <c r="K2900" t="s">
        <v>7</v>
      </c>
      <c r="L2900" t="b">
        <v>0</v>
      </c>
      <c r="M2900" t="s">
        <v>13728</v>
      </c>
      <c r="N2900" t="b">
        <v>0</v>
      </c>
      <c r="O2900" t="b">
        <v>0</v>
      </c>
      <c r="P2900" t="b">
        <v>0</v>
      </c>
      <c r="Q2900" t="b">
        <v>1</v>
      </c>
      <c r="R2900" t="s">
        <v>13729</v>
      </c>
      <c r="S2900">
        <v>70</v>
      </c>
      <c r="T2900" t="b">
        <v>0</v>
      </c>
      <c r="V2900" t="s">
        <v>8</v>
      </c>
      <c r="W2900" t="s">
        <v>8</v>
      </c>
      <c r="X2900" s="11">
        <v>82</v>
      </c>
      <c r="Y2900">
        <v>1</v>
      </c>
      <c r="Z2900" s="46" cm="1">
        <f t="array" ref="Z2900">IF(V2900="NA",$AD$2,(INDEX($BL$4:$BL$73,MATCH(V2900&amp;W2900,$BK$4:$BK$73&amp;$BJ$4:$BJ$73,0))))</f>
        <v>-4.0430703315750931E-2</v>
      </c>
      <c r="AA2900" s="46">
        <f t="shared" si="53"/>
        <v>0.95956929668424906</v>
      </c>
      <c r="AB2900" s="46"/>
    </row>
    <row r="2901" spans="1:28" x14ac:dyDescent="0.25">
      <c r="A2901">
        <v>10054</v>
      </c>
      <c r="B2901" s="1">
        <v>45527.4795430093</v>
      </c>
      <c r="C2901" s="1">
        <v>45527</v>
      </c>
      <c r="D2901" t="s">
        <v>9100</v>
      </c>
      <c r="E2901" t="s">
        <v>9101</v>
      </c>
      <c r="F2901" t="s">
        <v>664</v>
      </c>
      <c r="G2901">
        <v>76</v>
      </c>
      <c r="H2901" t="b">
        <v>0</v>
      </c>
      <c r="I2901" t="s">
        <v>9240</v>
      </c>
      <c r="J2901" t="s">
        <v>9159</v>
      </c>
      <c r="K2901" t="s">
        <v>7</v>
      </c>
      <c r="L2901" t="b">
        <v>0</v>
      </c>
      <c r="M2901" t="s">
        <v>13730</v>
      </c>
      <c r="N2901" t="b">
        <v>0</v>
      </c>
      <c r="O2901" t="b">
        <v>0</v>
      </c>
      <c r="P2901" t="b">
        <v>0</v>
      </c>
      <c r="Q2901" t="b">
        <v>1</v>
      </c>
      <c r="R2901" t="s">
        <v>13731</v>
      </c>
      <c r="S2901">
        <v>70</v>
      </c>
      <c r="T2901" t="b">
        <v>0</v>
      </c>
      <c r="V2901" t="s">
        <v>741</v>
      </c>
      <c r="W2901">
        <v>4</v>
      </c>
      <c r="X2901" s="11">
        <v>77</v>
      </c>
      <c r="Y2901">
        <v>1</v>
      </c>
      <c r="Z2901" s="46" cm="1">
        <f t="array" ref="Z2901">IF(V2901="NA",$AD$2,(INDEX($BL$4:$BL$73,MATCH(V2901&amp;W2901,$BK$4:$BK$73&amp;$BJ$4:$BJ$73,0))))</f>
        <v>1.1678733304575806E-2</v>
      </c>
      <c r="AA2901" s="46">
        <f t="shared" si="53"/>
        <v>1.0116787333045758</v>
      </c>
      <c r="AB2901" s="46"/>
    </row>
    <row r="2902" spans="1:28" x14ac:dyDescent="0.25">
      <c r="A2902">
        <v>10055</v>
      </c>
      <c r="B2902" s="1">
        <v>45527.478944838003</v>
      </c>
      <c r="C2902" s="1">
        <v>45527</v>
      </c>
      <c r="D2902" t="s">
        <v>9100</v>
      </c>
      <c r="E2902" t="s">
        <v>9101</v>
      </c>
      <c r="F2902" t="s">
        <v>664</v>
      </c>
      <c r="G2902">
        <v>85</v>
      </c>
      <c r="H2902" t="b">
        <v>0</v>
      </c>
      <c r="I2902" t="s">
        <v>9240</v>
      </c>
      <c r="J2902" t="s">
        <v>9159</v>
      </c>
      <c r="K2902" t="s">
        <v>7</v>
      </c>
      <c r="L2902" t="b">
        <v>0</v>
      </c>
      <c r="M2902" t="s">
        <v>13732</v>
      </c>
      <c r="N2902" t="b">
        <v>0</v>
      </c>
      <c r="O2902" t="b">
        <v>0</v>
      </c>
      <c r="P2902" t="b">
        <v>0</v>
      </c>
      <c r="Q2902" t="b">
        <v>1</v>
      </c>
      <c r="R2902" t="s">
        <v>13733</v>
      </c>
      <c r="S2902">
        <v>70</v>
      </c>
      <c r="T2902" t="b">
        <v>0</v>
      </c>
      <c r="V2902" t="s">
        <v>8</v>
      </c>
      <c r="W2902" t="s">
        <v>8</v>
      </c>
      <c r="X2902" s="11">
        <v>87</v>
      </c>
      <c r="Y2902">
        <v>1</v>
      </c>
      <c r="Z2902" s="46" cm="1">
        <f t="array" ref="Z2902">IF(V2902="NA",$AD$2,(INDEX($BL$4:$BL$73,MATCH(V2902&amp;W2902,$BK$4:$BK$73&amp;$BJ$4:$BJ$73,0))))</f>
        <v>-4.0430703315750931E-2</v>
      </c>
      <c r="AA2902" s="46">
        <f t="shared" si="53"/>
        <v>0.95956929668424906</v>
      </c>
      <c r="AB2902" s="46"/>
    </row>
    <row r="2903" spans="1:28" x14ac:dyDescent="0.25">
      <c r="A2903">
        <v>10056</v>
      </c>
      <c r="B2903" s="1">
        <v>45527.478602661999</v>
      </c>
      <c r="C2903" s="1">
        <v>45527</v>
      </c>
      <c r="D2903" t="s">
        <v>9100</v>
      </c>
      <c r="E2903" t="s">
        <v>9101</v>
      </c>
      <c r="F2903" t="s">
        <v>790</v>
      </c>
      <c r="G2903">
        <v>72</v>
      </c>
      <c r="H2903" t="b">
        <v>0</v>
      </c>
      <c r="I2903" t="s">
        <v>9240</v>
      </c>
      <c r="J2903" t="s">
        <v>9159</v>
      </c>
      <c r="K2903" t="s">
        <v>7</v>
      </c>
      <c r="L2903" t="b">
        <v>0</v>
      </c>
      <c r="M2903" t="s">
        <v>13734</v>
      </c>
      <c r="N2903" t="b">
        <v>0</v>
      </c>
      <c r="O2903" t="b">
        <v>0</v>
      </c>
      <c r="P2903" t="b">
        <v>0</v>
      </c>
      <c r="Q2903" t="b">
        <v>1</v>
      </c>
      <c r="R2903" t="s">
        <v>13735</v>
      </c>
      <c r="S2903">
        <v>70</v>
      </c>
      <c r="T2903" t="b">
        <v>0</v>
      </c>
      <c r="V2903" t="s">
        <v>893</v>
      </c>
      <c r="W2903">
        <v>4</v>
      </c>
      <c r="X2903" s="11">
        <v>72</v>
      </c>
      <c r="Y2903">
        <v>1</v>
      </c>
      <c r="Z2903" s="46" cm="1">
        <f t="array" ref="Z2903">IF(V2903="NA",$AD$2,(INDEX($BL$4:$BL$73,MATCH(V2903&amp;W2903,$BK$4:$BK$73&amp;$BJ$4:$BJ$73,0))))</f>
        <v>1.0498615788681286E-2</v>
      </c>
      <c r="AA2903" s="46">
        <f t="shared" si="53"/>
        <v>1.0104986157886813</v>
      </c>
      <c r="AB2903" s="46"/>
    </row>
    <row r="2904" spans="1:28" x14ac:dyDescent="0.25">
      <c r="A2904">
        <v>10061</v>
      </c>
      <c r="B2904" s="1">
        <v>45527.474758657401</v>
      </c>
      <c r="C2904" s="1">
        <v>45527</v>
      </c>
      <c r="D2904" t="s">
        <v>9100</v>
      </c>
      <c r="E2904" t="s">
        <v>9101</v>
      </c>
      <c r="F2904" t="s">
        <v>664</v>
      </c>
      <c r="G2904">
        <v>72</v>
      </c>
      <c r="H2904" t="b">
        <v>0</v>
      </c>
      <c r="I2904" t="s">
        <v>9240</v>
      </c>
      <c r="J2904" t="s">
        <v>9159</v>
      </c>
      <c r="K2904" t="s">
        <v>7</v>
      </c>
      <c r="L2904" t="b">
        <v>0</v>
      </c>
      <c r="M2904" t="s">
        <v>13736</v>
      </c>
      <c r="N2904" t="b">
        <v>0</v>
      </c>
      <c r="O2904" t="b">
        <v>0</v>
      </c>
      <c r="P2904" t="b">
        <v>0</v>
      </c>
      <c r="Q2904" t="b">
        <v>1</v>
      </c>
      <c r="R2904" t="s">
        <v>13737</v>
      </c>
      <c r="S2904">
        <v>70</v>
      </c>
      <c r="T2904" t="b">
        <v>0</v>
      </c>
      <c r="V2904" t="s">
        <v>888</v>
      </c>
      <c r="W2904">
        <v>3</v>
      </c>
      <c r="X2904" s="11">
        <v>72</v>
      </c>
      <c r="Y2904">
        <v>1</v>
      </c>
      <c r="Z2904" s="46" cm="1">
        <f t="array" ref="Z2904">IF(V2904="NA",$AD$2,(INDEX($BL$4:$BL$73,MATCH(V2904&amp;W2904,$BK$4:$BK$73&amp;$BJ$4:$BJ$73,0))))</f>
        <v>1.8952516812716595E-2</v>
      </c>
      <c r="AA2904" s="46">
        <f t="shared" si="53"/>
        <v>1.0189525168127167</v>
      </c>
      <c r="AB2904" s="46"/>
    </row>
    <row r="2905" spans="1:28" x14ac:dyDescent="0.25">
      <c r="A2905">
        <v>10064</v>
      </c>
      <c r="B2905" s="1">
        <v>45527.473467106502</v>
      </c>
      <c r="C2905" s="1">
        <v>45527</v>
      </c>
      <c r="D2905" t="s">
        <v>9100</v>
      </c>
      <c r="E2905" t="s">
        <v>9101</v>
      </c>
      <c r="F2905" t="s">
        <v>790</v>
      </c>
      <c r="G2905">
        <v>80</v>
      </c>
      <c r="H2905" t="b">
        <v>0</v>
      </c>
      <c r="I2905" t="s">
        <v>9240</v>
      </c>
      <c r="J2905" t="s">
        <v>9159</v>
      </c>
      <c r="K2905" t="s">
        <v>7</v>
      </c>
      <c r="L2905" t="b">
        <v>0</v>
      </c>
      <c r="M2905" t="s">
        <v>13738</v>
      </c>
      <c r="N2905" t="b">
        <v>0</v>
      </c>
      <c r="O2905" t="b">
        <v>0</v>
      </c>
      <c r="P2905" t="b">
        <v>0</v>
      </c>
      <c r="Q2905" t="b">
        <v>1</v>
      </c>
      <c r="R2905" t="s">
        <v>13739</v>
      </c>
      <c r="S2905">
        <v>70</v>
      </c>
      <c r="T2905" t="b">
        <v>0</v>
      </c>
      <c r="V2905" t="s">
        <v>888</v>
      </c>
      <c r="W2905">
        <v>4</v>
      </c>
      <c r="X2905" s="11">
        <v>82</v>
      </c>
      <c r="Y2905">
        <v>1</v>
      </c>
      <c r="Z2905" s="46" cm="1">
        <f t="array" ref="Z2905">IF(V2905="NA",$AD$2,(INDEX($BL$4:$BL$73,MATCH(V2905&amp;W2905,$BK$4:$BK$73&amp;$BJ$4:$BJ$73,0))))</f>
        <v>1.0498615788681257E-2</v>
      </c>
      <c r="AA2905" s="46">
        <f t="shared" si="53"/>
        <v>1.0104986157886813</v>
      </c>
      <c r="AB2905" s="46"/>
    </row>
    <row r="2906" spans="1:28" x14ac:dyDescent="0.25">
      <c r="A2906">
        <v>10065</v>
      </c>
      <c r="B2906" s="1">
        <v>45527.473075254602</v>
      </c>
      <c r="C2906" s="1">
        <v>45527</v>
      </c>
      <c r="D2906" t="s">
        <v>9100</v>
      </c>
      <c r="E2906" t="s">
        <v>9101</v>
      </c>
      <c r="F2906" t="s">
        <v>790</v>
      </c>
      <c r="G2906">
        <v>80</v>
      </c>
      <c r="H2906" t="b">
        <v>0</v>
      </c>
      <c r="I2906" t="s">
        <v>9240</v>
      </c>
      <c r="J2906" t="s">
        <v>9159</v>
      </c>
      <c r="K2906" t="s">
        <v>7</v>
      </c>
      <c r="L2906" t="b">
        <v>0</v>
      </c>
      <c r="M2906" t="s">
        <v>13740</v>
      </c>
      <c r="N2906" t="b">
        <v>0</v>
      </c>
      <c r="O2906" t="b">
        <v>0</v>
      </c>
      <c r="P2906" t="b">
        <v>0</v>
      </c>
      <c r="Q2906" t="b">
        <v>1</v>
      </c>
      <c r="R2906" t="s">
        <v>13741</v>
      </c>
      <c r="S2906">
        <v>70</v>
      </c>
      <c r="T2906" t="b">
        <v>0</v>
      </c>
      <c r="V2906" t="s">
        <v>741</v>
      </c>
      <c r="W2906">
        <v>4</v>
      </c>
      <c r="X2906" s="11">
        <v>82</v>
      </c>
      <c r="Y2906">
        <v>1</v>
      </c>
      <c r="Z2906" s="46" cm="1">
        <f t="array" ref="Z2906">IF(V2906="NA",$AD$2,(INDEX($BL$4:$BL$73,MATCH(V2906&amp;W2906,$BK$4:$BK$73&amp;$BJ$4:$BJ$73,0))))</f>
        <v>1.1678733304575806E-2</v>
      </c>
      <c r="AA2906" s="46">
        <f t="shared" si="53"/>
        <v>1.0116787333045758</v>
      </c>
      <c r="AB2906" s="46"/>
    </row>
    <row r="2907" spans="1:28" x14ac:dyDescent="0.25">
      <c r="A2907">
        <v>10068</v>
      </c>
      <c r="B2907" s="1">
        <v>45527.471868090302</v>
      </c>
      <c r="C2907" s="1">
        <v>45527</v>
      </c>
      <c r="D2907" t="s">
        <v>9100</v>
      </c>
      <c r="E2907" t="s">
        <v>9101</v>
      </c>
      <c r="F2907" t="s">
        <v>790</v>
      </c>
      <c r="G2907">
        <v>81</v>
      </c>
      <c r="H2907" t="b">
        <v>0</v>
      </c>
      <c r="I2907" t="s">
        <v>9240</v>
      </c>
      <c r="J2907" t="s">
        <v>9159</v>
      </c>
      <c r="K2907" t="s">
        <v>7</v>
      </c>
      <c r="L2907" t="b">
        <v>0</v>
      </c>
      <c r="M2907" t="s">
        <v>13742</v>
      </c>
      <c r="N2907" t="b">
        <v>0</v>
      </c>
      <c r="O2907" t="b">
        <v>0</v>
      </c>
      <c r="P2907" t="b">
        <v>0</v>
      </c>
      <c r="Q2907" t="b">
        <v>1</v>
      </c>
      <c r="R2907" t="s">
        <v>13743</v>
      </c>
      <c r="S2907">
        <v>70</v>
      </c>
      <c r="T2907" t="b">
        <v>0</v>
      </c>
      <c r="V2907" t="s">
        <v>741</v>
      </c>
      <c r="W2907">
        <v>4</v>
      </c>
      <c r="X2907" s="11">
        <v>82</v>
      </c>
      <c r="Y2907">
        <v>1</v>
      </c>
      <c r="Z2907" s="46" cm="1">
        <f t="array" ref="Z2907">IF(V2907="NA",$AD$2,(INDEX($BL$4:$BL$73,MATCH(V2907&amp;W2907,$BK$4:$BK$73&amp;$BJ$4:$BJ$73,0))))</f>
        <v>1.1678733304575806E-2</v>
      </c>
      <c r="AA2907" s="46">
        <f t="shared" si="53"/>
        <v>1.0116787333045758</v>
      </c>
      <c r="AB2907" s="46"/>
    </row>
    <row r="2908" spans="1:28" x14ac:dyDescent="0.25">
      <c r="A2908">
        <v>10069</v>
      </c>
      <c r="B2908" s="1">
        <v>45527.471537708298</v>
      </c>
      <c r="C2908" s="1">
        <v>45527</v>
      </c>
      <c r="D2908" t="s">
        <v>9100</v>
      </c>
      <c r="E2908" t="s">
        <v>9101</v>
      </c>
      <c r="F2908" t="s">
        <v>664</v>
      </c>
      <c r="G2908">
        <v>81</v>
      </c>
      <c r="H2908" t="b">
        <v>0</v>
      </c>
      <c r="I2908" t="s">
        <v>9240</v>
      </c>
      <c r="J2908" t="s">
        <v>9159</v>
      </c>
      <c r="K2908" t="s">
        <v>7</v>
      </c>
      <c r="L2908" t="b">
        <v>0</v>
      </c>
      <c r="M2908" t="s">
        <v>6561</v>
      </c>
      <c r="N2908" t="b">
        <v>0</v>
      </c>
      <c r="O2908" t="b">
        <v>0</v>
      </c>
      <c r="P2908" t="b">
        <v>0</v>
      </c>
      <c r="Q2908" t="b">
        <v>1</v>
      </c>
      <c r="R2908" t="s">
        <v>2274</v>
      </c>
      <c r="S2908">
        <v>70</v>
      </c>
      <c r="T2908" t="b">
        <v>0</v>
      </c>
      <c r="V2908" t="s">
        <v>8</v>
      </c>
      <c r="W2908" t="s">
        <v>8</v>
      </c>
      <c r="X2908" s="11">
        <v>82</v>
      </c>
      <c r="Y2908">
        <v>1</v>
      </c>
      <c r="Z2908" s="46" cm="1">
        <f t="array" ref="Z2908">IF(V2908="NA",$AD$2,(INDEX($BL$4:$BL$73,MATCH(V2908&amp;W2908,$BK$4:$BK$73&amp;$BJ$4:$BJ$73,0))))</f>
        <v>-4.0430703315750931E-2</v>
      </c>
      <c r="AA2908" s="46">
        <f t="shared" si="53"/>
        <v>0.95956929668424906</v>
      </c>
      <c r="AB2908" s="46"/>
    </row>
    <row r="2909" spans="1:28" x14ac:dyDescent="0.25">
      <c r="A2909">
        <v>10071</v>
      </c>
      <c r="B2909" s="1">
        <v>45527.469279710604</v>
      </c>
      <c r="C2909" s="1">
        <v>45527</v>
      </c>
      <c r="D2909" t="s">
        <v>9100</v>
      </c>
      <c r="E2909" t="s">
        <v>9101</v>
      </c>
      <c r="F2909" t="s">
        <v>790</v>
      </c>
      <c r="G2909">
        <v>72</v>
      </c>
      <c r="H2909" t="b">
        <v>0</v>
      </c>
      <c r="I2909" t="s">
        <v>9240</v>
      </c>
      <c r="J2909" t="s">
        <v>9159</v>
      </c>
      <c r="K2909" t="s">
        <v>7</v>
      </c>
      <c r="L2909" t="b">
        <v>0</v>
      </c>
      <c r="M2909" t="s">
        <v>13744</v>
      </c>
      <c r="N2909" t="b">
        <v>0</v>
      </c>
      <c r="O2909" t="b">
        <v>0</v>
      </c>
      <c r="P2909" t="b">
        <v>0</v>
      </c>
      <c r="Q2909" t="b">
        <v>1</v>
      </c>
      <c r="R2909" t="s">
        <v>13745</v>
      </c>
      <c r="S2909">
        <v>70</v>
      </c>
      <c r="T2909" t="b">
        <v>0</v>
      </c>
      <c r="V2909" t="s">
        <v>658</v>
      </c>
      <c r="W2909">
        <v>4</v>
      </c>
      <c r="X2909" s="11">
        <v>72</v>
      </c>
      <c r="Y2909">
        <v>1</v>
      </c>
      <c r="Z2909" s="46" cm="1">
        <f t="array" ref="Z2909">IF(V2909="NA",$AD$2,(INDEX($BL$4:$BL$73,MATCH(V2909&amp;W2909,$BK$4:$BK$73&amp;$BJ$4:$BJ$73,0))))</f>
        <v>1.1678733304575896E-2</v>
      </c>
      <c r="AA2909" s="46">
        <f t="shared" si="53"/>
        <v>1.0116787333045758</v>
      </c>
      <c r="AB2909" s="46"/>
    </row>
    <row r="2910" spans="1:28" x14ac:dyDescent="0.25">
      <c r="A2910">
        <v>10075</v>
      </c>
      <c r="B2910" s="1">
        <v>45527.467778587998</v>
      </c>
      <c r="C2910" s="1">
        <v>45527</v>
      </c>
      <c r="D2910" t="s">
        <v>9100</v>
      </c>
      <c r="E2910" t="s">
        <v>9101</v>
      </c>
      <c r="F2910" t="s">
        <v>664</v>
      </c>
      <c r="G2910">
        <v>73</v>
      </c>
      <c r="H2910" t="b">
        <v>0</v>
      </c>
      <c r="I2910" t="s">
        <v>9240</v>
      </c>
      <c r="J2910" t="s">
        <v>9159</v>
      </c>
      <c r="K2910" t="s">
        <v>7</v>
      </c>
      <c r="L2910" t="b">
        <v>0</v>
      </c>
      <c r="M2910" t="s">
        <v>13746</v>
      </c>
      <c r="N2910" t="b">
        <v>0</v>
      </c>
      <c r="O2910" t="b">
        <v>0</v>
      </c>
      <c r="P2910" t="b">
        <v>0</v>
      </c>
      <c r="Q2910" t="b">
        <v>1</v>
      </c>
      <c r="R2910" t="s">
        <v>13747</v>
      </c>
      <c r="S2910">
        <v>70</v>
      </c>
      <c r="T2910" t="b">
        <v>0</v>
      </c>
      <c r="V2910" t="s">
        <v>658</v>
      </c>
      <c r="W2910">
        <v>4</v>
      </c>
      <c r="X2910" s="11">
        <v>77</v>
      </c>
      <c r="Y2910">
        <v>1</v>
      </c>
      <c r="Z2910" s="46" cm="1">
        <f t="array" ref="Z2910">IF(V2910="NA",$AD$2,(INDEX($BL$4:$BL$73,MATCH(V2910&amp;W2910,$BK$4:$BK$73&amp;$BJ$4:$BJ$73,0))))</f>
        <v>1.1678733304575896E-2</v>
      </c>
      <c r="AA2910" s="46">
        <f t="shared" si="53"/>
        <v>1.0116787333045758</v>
      </c>
      <c r="AB2910" s="46"/>
    </row>
    <row r="2911" spans="1:28" x14ac:dyDescent="0.25">
      <c r="A2911">
        <v>10076</v>
      </c>
      <c r="B2911" s="1">
        <v>45527.467339062503</v>
      </c>
      <c r="C2911" s="1">
        <v>45527</v>
      </c>
      <c r="D2911" t="s">
        <v>9100</v>
      </c>
      <c r="E2911" t="s">
        <v>9101</v>
      </c>
      <c r="F2911" t="s">
        <v>664</v>
      </c>
      <c r="G2911">
        <v>76</v>
      </c>
      <c r="H2911" t="b">
        <v>0</v>
      </c>
      <c r="I2911" t="s">
        <v>9240</v>
      </c>
      <c r="J2911" t="s">
        <v>9159</v>
      </c>
      <c r="K2911" t="s">
        <v>7</v>
      </c>
      <c r="L2911" t="b">
        <v>0</v>
      </c>
      <c r="M2911" t="s">
        <v>13748</v>
      </c>
      <c r="N2911" t="b">
        <v>0</v>
      </c>
      <c r="O2911" t="b">
        <v>0</v>
      </c>
      <c r="P2911" t="b">
        <v>0</v>
      </c>
      <c r="Q2911" t="b">
        <v>1</v>
      </c>
      <c r="R2911" t="s">
        <v>13749</v>
      </c>
      <c r="S2911">
        <v>70</v>
      </c>
      <c r="T2911" t="b">
        <v>0</v>
      </c>
      <c r="V2911" t="s">
        <v>8</v>
      </c>
      <c r="W2911" t="s">
        <v>8</v>
      </c>
      <c r="X2911" s="11">
        <v>77</v>
      </c>
      <c r="Y2911">
        <v>1</v>
      </c>
      <c r="Z2911" s="46" cm="1">
        <f t="array" ref="Z2911">IF(V2911="NA",$AD$2,(INDEX($BL$4:$BL$73,MATCH(V2911&amp;W2911,$BK$4:$BK$73&amp;$BJ$4:$BJ$73,0))))</f>
        <v>-4.0430703315750931E-2</v>
      </c>
      <c r="AA2911" s="46">
        <f t="shared" si="53"/>
        <v>0.95956929668424906</v>
      </c>
      <c r="AB2911" s="46"/>
    </row>
    <row r="2912" spans="1:28" x14ac:dyDescent="0.25">
      <c r="A2912">
        <v>10080</v>
      </c>
      <c r="B2912" s="1">
        <v>45527.463443055603</v>
      </c>
      <c r="C2912" s="1">
        <v>45527</v>
      </c>
      <c r="D2912" t="s">
        <v>9100</v>
      </c>
      <c r="E2912" t="s">
        <v>9101</v>
      </c>
      <c r="F2912" t="s">
        <v>664</v>
      </c>
      <c r="G2912">
        <v>76</v>
      </c>
      <c r="H2912" t="b">
        <v>0</v>
      </c>
      <c r="I2912" t="s">
        <v>9240</v>
      </c>
      <c r="J2912" t="s">
        <v>9159</v>
      </c>
      <c r="K2912" t="s">
        <v>7</v>
      </c>
      <c r="L2912" t="b">
        <v>0</v>
      </c>
      <c r="M2912" t="s">
        <v>13750</v>
      </c>
      <c r="N2912" t="b">
        <v>0</v>
      </c>
      <c r="O2912" t="b">
        <v>0</v>
      </c>
      <c r="P2912" t="b">
        <v>0</v>
      </c>
      <c r="Q2912" t="b">
        <v>1</v>
      </c>
      <c r="R2912" t="s">
        <v>13751</v>
      </c>
      <c r="S2912">
        <v>70</v>
      </c>
      <c r="T2912" t="b">
        <v>0</v>
      </c>
      <c r="V2912" t="s">
        <v>889</v>
      </c>
      <c r="W2912">
        <v>4</v>
      </c>
      <c r="X2912" s="11">
        <v>77</v>
      </c>
      <c r="Y2912">
        <v>1</v>
      </c>
      <c r="Z2912" s="46" cm="1">
        <f t="array" ref="Z2912">IF(V2912="NA",$AD$2,(INDEX($BL$4:$BL$73,MATCH(V2912&amp;W2912,$BK$4:$BK$73&amp;$BJ$4:$BJ$73,0))))</f>
        <v>1.0498615788681227E-2</v>
      </c>
      <c r="AA2912" s="46">
        <f t="shared" si="53"/>
        <v>1.0104986157886813</v>
      </c>
      <c r="AB2912" s="46"/>
    </row>
    <row r="2913" spans="1:28" x14ac:dyDescent="0.25">
      <c r="A2913">
        <v>10083</v>
      </c>
      <c r="B2913" s="1">
        <v>45527.462294976896</v>
      </c>
      <c r="C2913" s="1">
        <v>45527</v>
      </c>
      <c r="D2913" t="s">
        <v>9100</v>
      </c>
      <c r="E2913" t="s">
        <v>9101</v>
      </c>
      <c r="F2913" t="s">
        <v>790</v>
      </c>
      <c r="G2913">
        <v>71</v>
      </c>
      <c r="H2913" t="b">
        <v>0</v>
      </c>
      <c r="I2913" t="s">
        <v>9240</v>
      </c>
      <c r="J2913" t="s">
        <v>9159</v>
      </c>
      <c r="K2913" t="s">
        <v>7</v>
      </c>
      <c r="L2913" t="b">
        <v>0</v>
      </c>
      <c r="M2913" t="s">
        <v>13752</v>
      </c>
      <c r="N2913" t="b">
        <v>0</v>
      </c>
      <c r="O2913" t="b">
        <v>0</v>
      </c>
      <c r="P2913" t="b">
        <v>0</v>
      </c>
      <c r="Q2913" t="b">
        <v>1</v>
      </c>
      <c r="R2913" t="s">
        <v>13753</v>
      </c>
      <c r="S2913">
        <v>70</v>
      </c>
      <c r="T2913" t="b">
        <v>0</v>
      </c>
      <c r="V2913" t="s">
        <v>892</v>
      </c>
      <c r="W2913">
        <v>4</v>
      </c>
      <c r="X2913" s="11">
        <v>72</v>
      </c>
      <c r="Y2913">
        <v>1</v>
      </c>
      <c r="Z2913" s="46" cm="1">
        <f t="array" ref="Z2913">IF(V2913="NA",$AD$2,(INDEX($BL$4:$BL$73,MATCH(V2913&amp;W2913,$BK$4:$BK$73&amp;$BJ$4:$BJ$73,0))))</f>
        <v>1.0498615788681274E-2</v>
      </c>
      <c r="AA2913" s="46">
        <f t="shared" si="53"/>
        <v>1.0104986157886813</v>
      </c>
      <c r="AB2913" s="46"/>
    </row>
    <row r="2914" spans="1:28" x14ac:dyDescent="0.25">
      <c r="A2914">
        <v>10084</v>
      </c>
      <c r="B2914" s="1">
        <v>45527.461936527798</v>
      </c>
      <c r="C2914" s="1">
        <v>45527</v>
      </c>
      <c r="D2914" t="s">
        <v>9100</v>
      </c>
      <c r="E2914" t="s">
        <v>9101</v>
      </c>
      <c r="F2914" t="s">
        <v>790</v>
      </c>
      <c r="G2914">
        <v>77</v>
      </c>
      <c r="H2914" t="b">
        <v>0</v>
      </c>
      <c r="I2914" t="s">
        <v>9240</v>
      </c>
      <c r="J2914" t="s">
        <v>9159</v>
      </c>
      <c r="K2914" t="s">
        <v>7</v>
      </c>
      <c r="L2914" t="b">
        <v>0</v>
      </c>
      <c r="M2914" t="s">
        <v>13754</v>
      </c>
      <c r="N2914" t="b">
        <v>0</v>
      </c>
      <c r="O2914" t="b">
        <v>0</v>
      </c>
      <c r="P2914" t="b">
        <v>0</v>
      </c>
      <c r="Q2914" t="b">
        <v>1</v>
      </c>
      <c r="R2914" t="s">
        <v>13755</v>
      </c>
      <c r="S2914">
        <v>70</v>
      </c>
      <c r="T2914" t="b">
        <v>0</v>
      </c>
      <c r="V2914" t="s">
        <v>892</v>
      </c>
      <c r="W2914">
        <v>4</v>
      </c>
      <c r="X2914" s="11">
        <v>77</v>
      </c>
      <c r="Y2914">
        <v>1</v>
      </c>
      <c r="Z2914" s="46" cm="1">
        <f t="array" ref="Z2914">IF(V2914="NA",$AD$2,(INDEX($BL$4:$BL$73,MATCH(V2914&amp;W2914,$BK$4:$BK$73&amp;$BJ$4:$BJ$73,0))))</f>
        <v>1.0498615788681274E-2</v>
      </c>
      <c r="AA2914" s="46">
        <f t="shared" si="53"/>
        <v>1.0104986157886813</v>
      </c>
      <c r="AB2914" s="46"/>
    </row>
    <row r="2915" spans="1:28" x14ac:dyDescent="0.25">
      <c r="A2915">
        <v>10085</v>
      </c>
      <c r="B2915" s="1">
        <v>45527.461615775501</v>
      </c>
      <c r="C2915" s="1">
        <v>45527</v>
      </c>
      <c r="D2915" t="s">
        <v>9100</v>
      </c>
      <c r="E2915" t="s">
        <v>9101</v>
      </c>
      <c r="F2915" t="s">
        <v>790</v>
      </c>
      <c r="G2915">
        <v>79</v>
      </c>
      <c r="H2915" t="b">
        <v>0</v>
      </c>
      <c r="I2915" t="s">
        <v>9240</v>
      </c>
      <c r="J2915" t="s">
        <v>9159</v>
      </c>
      <c r="K2915" t="s">
        <v>7</v>
      </c>
      <c r="L2915" t="b">
        <v>0</v>
      </c>
      <c r="M2915" t="s">
        <v>13756</v>
      </c>
      <c r="N2915" t="b">
        <v>0</v>
      </c>
      <c r="O2915" t="b">
        <v>0</v>
      </c>
      <c r="P2915" t="b">
        <v>0</v>
      </c>
      <c r="Q2915" t="b">
        <v>1</v>
      </c>
      <c r="R2915" t="s">
        <v>13757</v>
      </c>
      <c r="S2915">
        <v>70</v>
      </c>
      <c r="T2915" t="b">
        <v>0</v>
      </c>
      <c r="V2915" t="s">
        <v>740</v>
      </c>
      <c r="W2915">
        <v>4</v>
      </c>
      <c r="X2915" s="11">
        <v>82</v>
      </c>
      <c r="Y2915">
        <v>1</v>
      </c>
      <c r="Z2915" s="46" cm="1">
        <f t="array" ref="Z2915">IF(V2915="NA",$AD$2,(INDEX($BL$4:$BL$73,MATCH(V2915&amp;W2915,$BK$4:$BK$73&amp;$BJ$4:$BJ$73,0))))</f>
        <v>1.0498615788681253E-2</v>
      </c>
      <c r="AA2915" s="46">
        <f t="shared" si="53"/>
        <v>1.0104986157886813</v>
      </c>
      <c r="AB2915" s="46"/>
    </row>
    <row r="2916" spans="1:28" x14ac:dyDescent="0.25">
      <c r="A2916">
        <v>10087</v>
      </c>
      <c r="B2916" s="1">
        <v>45527.460952164402</v>
      </c>
      <c r="C2916" s="1">
        <v>45527</v>
      </c>
      <c r="D2916" t="s">
        <v>9100</v>
      </c>
      <c r="E2916" t="s">
        <v>9101</v>
      </c>
      <c r="F2916" t="s">
        <v>664</v>
      </c>
      <c r="G2916">
        <v>77</v>
      </c>
      <c r="H2916" t="b">
        <v>0</v>
      </c>
      <c r="I2916" t="s">
        <v>9240</v>
      </c>
      <c r="J2916" t="s">
        <v>9159</v>
      </c>
      <c r="K2916" t="s">
        <v>7</v>
      </c>
      <c r="L2916" t="b">
        <v>0</v>
      </c>
      <c r="M2916" t="s">
        <v>13758</v>
      </c>
      <c r="N2916" t="b">
        <v>0</v>
      </c>
      <c r="O2916" t="b">
        <v>0</v>
      </c>
      <c r="P2916" t="b">
        <v>0</v>
      </c>
      <c r="Q2916" t="b">
        <v>1</v>
      </c>
      <c r="R2916" t="s">
        <v>13759</v>
      </c>
      <c r="S2916">
        <v>70</v>
      </c>
      <c r="T2916" t="b">
        <v>0</v>
      </c>
      <c r="V2916" t="s">
        <v>889</v>
      </c>
      <c r="W2916">
        <v>4</v>
      </c>
      <c r="X2916" s="11">
        <v>77</v>
      </c>
      <c r="Y2916">
        <v>1</v>
      </c>
      <c r="Z2916" s="46" cm="1">
        <f t="array" ref="Z2916">IF(V2916="NA",$AD$2,(INDEX($BL$4:$BL$73,MATCH(V2916&amp;W2916,$BK$4:$BK$73&amp;$BJ$4:$BJ$73,0))))</f>
        <v>1.0498615788681227E-2</v>
      </c>
      <c r="AA2916" s="46">
        <f t="shared" si="53"/>
        <v>1.0104986157886813</v>
      </c>
      <c r="AB2916" s="46"/>
    </row>
    <row r="2917" spans="1:28" x14ac:dyDescent="0.25">
      <c r="A2917">
        <v>10089</v>
      </c>
      <c r="B2917" s="1">
        <v>45527.460107731502</v>
      </c>
      <c r="C2917" s="1">
        <v>45527</v>
      </c>
      <c r="D2917" t="s">
        <v>9100</v>
      </c>
      <c r="E2917" t="s">
        <v>9101</v>
      </c>
      <c r="F2917" t="s">
        <v>790</v>
      </c>
      <c r="G2917">
        <v>87</v>
      </c>
      <c r="H2917" t="b">
        <v>0</v>
      </c>
      <c r="I2917" t="s">
        <v>9240</v>
      </c>
      <c r="J2917" t="s">
        <v>9159</v>
      </c>
      <c r="K2917" t="s">
        <v>7</v>
      </c>
      <c r="L2917" t="b">
        <v>0</v>
      </c>
      <c r="M2917" t="s">
        <v>6560</v>
      </c>
      <c r="N2917" t="b">
        <v>0</v>
      </c>
      <c r="O2917" t="b">
        <v>0</v>
      </c>
      <c r="P2917" t="b">
        <v>0</v>
      </c>
      <c r="Q2917" t="b">
        <v>1</v>
      </c>
      <c r="R2917" t="s">
        <v>1047</v>
      </c>
      <c r="S2917">
        <v>70</v>
      </c>
      <c r="T2917" t="b">
        <v>0</v>
      </c>
      <c r="V2917" t="s">
        <v>8</v>
      </c>
      <c r="W2917" t="s">
        <v>8</v>
      </c>
      <c r="X2917" s="11">
        <v>87</v>
      </c>
      <c r="Y2917">
        <v>1</v>
      </c>
      <c r="Z2917" s="46" cm="1">
        <f t="array" ref="Z2917">IF(V2917="NA",$AD$2,(INDEX($BL$4:$BL$73,MATCH(V2917&amp;W2917,$BK$4:$BK$73&amp;$BJ$4:$BJ$73,0))))</f>
        <v>-4.0430703315750931E-2</v>
      </c>
      <c r="AA2917" s="46">
        <f t="shared" si="53"/>
        <v>0.95956929668424906</v>
      </c>
      <c r="AB2917" s="46"/>
    </row>
    <row r="2918" spans="1:28" x14ac:dyDescent="0.25">
      <c r="A2918">
        <v>10090</v>
      </c>
      <c r="B2918" s="1">
        <v>45527.459695694401</v>
      </c>
      <c r="C2918" s="1">
        <v>45527</v>
      </c>
      <c r="D2918" t="s">
        <v>9100</v>
      </c>
      <c r="E2918" t="s">
        <v>9101</v>
      </c>
      <c r="F2918" t="s">
        <v>790</v>
      </c>
      <c r="G2918">
        <v>72</v>
      </c>
      <c r="H2918" t="b">
        <v>0</v>
      </c>
      <c r="I2918" t="s">
        <v>9240</v>
      </c>
      <c r="J2918" t="s">
        <v>9159</v>
      </c>
      <c r="K2918" t="s">
        <v>7</v>
      </c>
      <c r="L2918" t="b">
        <v>0</v>
      </c>
      <c r="M2918" t="s">
        <v>13760</v>
      </c>
      <c r="N2918" t="b">
        <v>0</v>
      </c>
      <c r="O2918" t="b">
        <v>0</v>
      </c>
      <c r="P2918" t="b">
        <v>0</v>
      </c>
      <c r="Q2918" t="b">
        <v>1</v>
      </c>
      <c r="R2918" t="s">
        <v>13761</v>
      </c>
      <c r="S2918">
        <v>70</v>
      </c>
      <c r="T2918" t="b">
        <v>0</v>
      </c>
      <c r="V2918" t="s">
        <v>8</v>
      </c>
      <c r="W2918" t="s">
        <v>8</v>
      </c>
      <c r="X2918" s="11">
        <v>72</v>
      </c>
      <c r="Y2918">
        <v>1</v>
      </c>
      <c r="Z2918" s="46" cm="1">
        <f t="array" ref="Z2918">IF(V2918="NA",$AD$2,(INDEX($BL$4:$BL$73,MATCH(V2918&amp;W2918,$BK$4:$BK$73&amp;$BJ$4:$BJ$73,0))))</f>
        <v>-4.0430703315750931E-2</v>
      </c>
      <c r="AA2918" s="46">
        <f t="shared" si="53"/>
        <v>0.95956929668424906</v>
      </c>
      <c r="AB2918" s="46"/>
    </row>
    <row r="2919" spans="1:28" x14ac:dyDescent="0.25">
      <c r="A2919">
        <v>10091</v>
      </c>
      <c r="B2919" s="1">
        <v>45527.459338773202</v>
      </c>
      <c r="C2919" s="1">
        <v>45527</v>
      </c>
      <c r="D2919" t="s">
        <v>9100</v>
      </c>
      <c r="E2919" t="s">
        <v>9101</v>
      </c>
      <c r="F2919" t="s">
        <v>664</v>
      </c>
      <c r="G2919">
        <v>79</v>
      </c>
      <c r="H2919" t="b">
        <v>0</v>
      </c>
      <c r="I2919" t="s">
        <v>9240</v>
      </c>
      <c r="J2919" t="s">
        <v>9159</v>
      </c>
      <c r="K2919" t="s">
        <v>7</v>
      </c>
      <c r="L2919" t="b">
        <v>0</v>
      </c>
      <c r="M2919" t="s">
        <v>13762</v>
      </c>
      <c r="N2919" t="b">
        <v>0</v>
      </c>
      <c r="O2919" t="b">
        <v>0</v>
      </c>
      <c r="P2919" t="b">
        <v>0</v>
      </c>
      <c r="Q2919" t="b">
        <v>1</v>
      </c>
      <c r="R2919" t="s">
        <v>13763</v>
      </c>
      <c r="S2919">
        <v>70</v>
      </c>
      <c r="T2919" t="b">
        <v>0</v>
      </c>
      <c r="V2919" t="s">
        <v>889</v>
      </c>
      <c r="W2919">
        <v>4</v>
      </c>
      <c r="X2919" s="11">
        <v>82</v>
      </c>
      <c r="Y2919">
        <v>1</v>
      </c>
      <c r="Z2919" s="46" cm="1">
        <f t="array" ref="Z2919">IF(V2919="NA",$AD$2,(INDEX($BL$4:$BL$73,MATCH(V2919&amp;W2919,$BK$4:$BK$73&amp;$BJ$4:$BJ$73,0))))</f>
        <v>1.0498615788681227E-2</v>
      </c>
      <c r="AA2919" s="46">
        <f t="shared" si="53"/>
        <v>1.0104986157886813</v>
      </c>
      <c r="AB2919" s="46"/>
    </row>
    <row r="2920" spans="1:28" x14ac:dyDescent="0.25">
      <c r="A2920">
        <v>10092</v>
      </c>
      <c r="B2920" s="1">
        <v>45527.4589168866</v>
      </c>
      <c r="C2920" s="1">
        <v>45527</v>
      </c>
      <c r="D2920" t="s">
        <v>9100</v>
      </c>
      <c r="E2920" t="s">
        <v>9101</v>
      </c>
      <c r="F2920" t="s">
        <v>790</v>
      </c>
      <c r="G2920">
        <v>78</v>
      </c>
      <c r="H2920" t="b">
        <v>0</v>
      </c>
      <c r="I2920" t="s">
        <v>9240</v>
      </c>
      <c r="J2920" t="s">
        <v>9159</v>
      </c>
      <c r="K2920" t="s">
        <v>7</v>
      </c>
      <c r="L2920" t="b">
        <v>0</v>
      </c>
      <c r="M2920" t="s">
        <v>13764</v>
      </c>
      <c r="N2920" t="b">
        <v>0</v>
      </c>
      <c r="O2920" t="b">
        <v>0</v>
      </c>
      <c r="P2920" t="b">
        <v>0</v>
      </c>
      <c r="Q2920" t="b">
        <v>1</v>
      </c>
      <c r="R2920" t="s">
        <v>13765</v>
      </c>
      <c r="S2920">
        <v>70</v>
      </c>
      <c r="T2920" t="b">
        <v>0</v>
      </c>
      <c r="V2920" t="s">
        <v>893</v>
      </c>
      <c r="W2920">
        <v>4</v>
      </c>
      <c r="X2920" s="11">
        <v>82</v>
      </c>
      <c r="Y2920">
        <v>1</v>
      </c>
      <c r="Z2920" s="46" cm="1">
        <f t="array" ref="Z2920">IF(V2920="NA",$AD$2,(INDEX($BL$4:$BL$73,MATCH(V2920&amp;W2920,$BK$4:$BK$73&amp;$BJ$4:$BJ$73,0))))</f>
        <v>1.0498615788681286E-2</v>
      </c>
      <c r="AA2920" s="46">
        <f t="shared" si="53"/>
        <v>1.0104986157886813</v>
      </c>
      <c r="AB2920" s="46"/>
    </row>
    <row r="2921" spans="1:28" x14ac:dyDescent="0.25">
      <c r="A2921">
        <v>10093</v>
      </c>
      <c r="B2921" s="1">
        <v>45527.458451168997</v>
      </c>
      <c r="C2921" s="1">
        <v>45527</v>
      </c>
      <c r="D2921" t="s">
        <v>9100</v>
      </c>
      <c r="E2921" t="s">
        <v>9101</v>
      </c>
      <c r="F2921" t="s">
        <v>664</v>
      </c>
      <c r="G2921">
        <v>77</v>
      </c>
      <c r="H2921" t="b">
        <v>0</v>
      </c>
      <c r="I2921" t="s">
        <v>9240</v>
      </c>
      <c r="J2921" t="s">
        <v>9159</v>
      </c>
      <c r="K2921" t="s">
        <v>7</v>
      </c>
      <c r="L2921" t="b">
        <v>0</v>
      </c>
      <c r="M2921" t="s">
        <v>13766</v>
      </c>
      <c r="N2921" t="b">
        <v>0</v>
      </c>
      <c r="O2921" t="b">
        <v>0</v>
      </c>
      <c r="P2921" t="b">
        <v>0</v>
      </c>
      <c r="Q2921" t="b">
        <v>1</v>
      </c>
      <c r="R2921" t="s">
        <v>13767</v>
      </c>
      <c r="S2921">
        <v>70</v>
      </c>
      <c r="T2921" t="b">
        <v>0</v>
      </c>
      <c r="V2921" t="s">
        <v>886</v>
      </c>
      <c r="W2921">
        <v>5</v>
      </c>
      <c r="X2921" s="11">
        <v>77</v>
      </c>
      <c r="Y2921">
        <v>1</v>
      </c>
      <c r="Z2921" s="46" cm="1">
        <f t="array" ref="Z2921">IF(V2921="NA",$AD$2,(INDEX($BL$4:$BL$73,MATCH(V2921&amp;W2921,$BK$4:$BK$73&amp;$BJ$4:$BJ$73,0))))</f>
        <v>4.1970782120221983E-2</v>
      </c>
      <c r="AA2921" s="46">
        <f t="shared" si="53"/>
        <v>1.041970782120222</v>
      </c>
      <c r="AB2921" s="46"/>
    </row>
    <row r="2922" spans="1:28" x14ac:dyDescent="0.25">
      <c r="A2922">
        <v>10094</v>
      </c>
      <c r="B2922" s="1">
        <v>45527.457967569397</v>
      </c>
      <c r="C2922" s="1">
        <v>45527</v>
      </c>
      <c r="D2922" t="s">
        <v>9100</v>
      </c>
      <c r="E2922" t="s">
        <v>9101</v>
      </c>
      <c r="F2922" t="s">
        <v>664</v>
      </c>
      <c r="G2922">
        <v>87</v>
      </c>
      <c r="H2922" t="b">
        <v>0</v>
      </c>
      <c r="I2922" t="s">
        <v>9240</v>
      </c>
      <c r="J2922" t="s">
        <v>9159</v>
      </c>
      <c r="K2922" t="s">
        <v>7</v>
      </c>
      <c r="L2922" t="b">
        <v>0</v>
      </c>
      <c r="M2922" t="s">
        <v>13768</v>
      </c>
      <c r="N2922" t="b">
        <v>0</v>
      </c>
      <c r="O2922" t="b">
        <v>0</v>
      </c>
      <c r="P2922" t="b">
        <v>0</v>
      </c>
      <c r="Q2922" t="b">
        <v>1</v>
      </c>
      <c r="R2922" t="s">
        <v>13769</v>
      </c>
      <c r="S2922">
        <v>70</v>
      </c>
      <c r="T2922" t="b">
        <v>0</v>
      </c>
      <c r="V2922" t="s">
        <v>889</v>
      </c>
      <c r="W2922">
        <v>5</v>
      </c>
      <c r="X2922" s="11">
        <v>87</v>
      </c>
      <c r="Y2922">
        <v>1</v>
      </c>
      <c r="Z2922" s="46" cm="1">
        <f t="array" ref="Z2922">IF(V2922="NA",$AD$2,(INDEX($BL$4:$BL$73,MATCH(V2922&amp;W2922,$BK$4:$BK$73&amp;$BJ$4:$BJ$73,0))))</f>
        <v>4.1970782120221983E-2</v>
      </c>
      <c r="AA2922" s="46">
        <f t="shared" si="53"/>
        <v>1.041970782120222</v>
      </c>
      <c r="AB2922" s="46"/>
    </row>
    <row r="2923" spans="1:28" x14ac:dyDescent="0.25">
      <c r="A2923">
        <v>10095</v>
      </c>
      <c r="B2923" s="1">
        <v>45527.457624791699</v>
      </c>
      <c r="C2923" s="1">
        <v>45527</v>
      </c>
      <c r="D2923" t="s">
        <v>9100</v>
      </c>
      <c r="E2923" t="s">
        <v>9101</v>
      </c>
      <c r="F2923" t="s">
        <v>664</v>
      </c>
      <c r="G2923">
        <v>89</v>
      </c>
      <c r="H2923" t="b">
        <v>0</v>
      </c>
      <c r="I2923" t="s">
        <v>9240</v>
      </c>
      <c r="J2923" t="s">
        <v>9159</v>
      </c>
      <c r="K2923" t="s">
        <v>7</v>
      </c>
      <c r="L2923" t="b">
        <v>0</v>
      </c>
      <c r="M2923" t="s">
        <v>13770</v>
      </c>
      <c r="N2923" t="b">
        <v>0</v>
      </c>
      <c r="O2923" t="b">
        <v>0</v>
      </c>
      <c r="P2923" t="b">
        <v>0</v>
      </c>
      <c r="Q2923" t="b">
        <v>1</v>
      </c>
      <c r="R2923" t="s">
        <v>13771</v>
      </c>
      <c r="S2923">
        <v>70</v>
      </c>
      <c r="T2923" t="b">
        <v>0</v>
      </c>
      <c r="V2923" t="s">
        <v>8</v>
      </c>
      <c r="W2923" t="s">
        <v>8</v>
      </c>
      <c r="X2923" s="11">
        <v>92</v>
      </c>
      <c r="Y2923">
        <v>1</v>
      </c>
      <c r="Z2923" s="46" cm="1">
        <f t="array" ref="Z2923">IF(V2923="NA",$AD$2,(INDEX($BL$4:$BL$73,MATCH(V2923&amp;W2923,$BK$4:$BK$73&amp;$BJ$4:$BJ$73,0))))</f>
        <v>-4.0430703315750931E-2</v>
      </c>
      <c r="AA2923" s="46">
        <f t="shared" si="53"/>
        <v>0.95956929668424906</v>
      </c>
      <c r="AB2923" s="46"/>
    </row>
    <row r="2924" spans="1:28" x14ac:dyDescent="0.25">
      <c r="A2924">
        <v>10100</v>
      </c>
      <c r="B2924" s="1">
        <v>45527.453915196798</v>
      </c>
      <c r="C2924" s="1">
        <v>45527</v>
      </c>
      <c r="D2924" t="s">
        <v>9100</v>
      </c>
      <c r="E2924" t="s">
        <v>9101</v>
      </c>
      <c r="F2924" t="s">
        <v>790</v>
      </c>
      <c r="G2924">
        <v>71</v>
      </c>
      <c r="H2924" t="b">
        <v>0</v>
      </c>
      <c r="I2924" t="s">
        <v>9240</v>
      </c>
      <c r="J2924" t="s">
        <v>9159</v>
      </c>
      <c r="K2924" t="s">
        <v>7</v>
      </c>
      <c r="L2924" t="b">
        <v>0</v>
      </c>
      <c r="M2924" t="s">
        <v>13772</v>
      </c>
      <c r="N2924" t="b">
        <v>0</v>
      </c>
      <c r="O2924" t="b">
        <v>0</v>
      </c>
      <c r="P2924" t="b">
        <v>0</v>
      </c>
      <c r="Q2924" t="b">
        <v>1</v>
      </c>
      <c r="R2924" t="s">
        <v>13773</v>
      </c>
      <c r="S2924">
        <v>70</v>
      </c>
      <c r="T2924" t="b">
        <v>0</v>
      </c>
      <c r="V2924" t="s">
        <v>888</v>
      </c>
      <c r="W2924">
        <v>5</v>
      </c>
      <c r="X2924" s="11">
        <v>72</v>
      </c>
      <c r="Y2924">
        <v>1</v>
      </c>
      <c r="Z2924" s="46" cm="1">
        <f t="array" ref="Z2924">IF(V2924="NA",$AD$2,(INDEX($BL$4:$BL$73,MATCH(V2924&amp;W2924,$BK$4:$BK$73&amp;$BJ$4:$BJ$73,0))))</f>
        <v>4.1970782120221983E-2</v>
      </c>
      <c r="AA2924" s="46">
        <f t="shared" si="53"/>
        <v>1.041970782120222</v>
      </c>
      <c r="AB2924" s="46"/>
    </row>
    <row r="2925" spans="1:28" x14ac:dyDescent="0.25">
      <c r="A2925">
        <v>10104</v>
      </c>
      <c r="B2925" s="1">
        <v>45527.452676111097</v>
      </c>
      <c r="C2925" s="1">
        <v>45527</v>
      </c>
      <c r="D2925" t="s">
        <v>9100</v>
      </c>
      <c r="E2925" t="s">
        <v>9101</v>
      </c>
      <c r="F2925" t="s">
        <v>790</v>
      </c>
      <c r="G2925">
        <v>79</v>
      </c>
      <c r="H2925" t="b">
        <v>0</v>
      </c>
      <c r="I2925" t="s">
        <v>9240</v>
      </c>
      <c r="J2925" t="s">
        <v>9159</v>
      </c>
      <c r="K2925" t="s">
        <v>7</v>
      </c>
      <c r="L2925" t="b">
        <v>0</v>
      </c>
      <c r="M2925" t="s">
        <v>13774</v>
      </c>
      <c r="N2925" t="b">
        <v>0</v>
      </c>
      <c r="O2925" t="b">
        <v>0</v>
      </c>
      <c r="P2925" t="b">
        <v>0</v>
      </c>
      <c r="Q2925" t="b">
        <v>1</v>
      </c>
      <c r="R2925" t="s">
        <v>13775</v>
      </c>
      <c r="S2925">
        <v>70</v>
      </c>
      <c r="T2925" t="b">
        <v>0</v>
      </c>
      <c r="V2925" t="s">
        <v>888</v>
      </c>
      <c r="W2925">
        <v>4</v>
      </c>
      <c r="X2925" s="11">
        <v>82</v>
      </c>
      <c r="Y2925">
        <v>1</v>
      </c>
      <c r="Z2925" s="46" cm="1">
        <f t="array" ref="Z2925">IF(V2925="NA",$AD$2,(INDEX($BL$4:$BL$73,MATCH(V2925&amp;W2925,$BK$4:$BK$73&amp;$BJ$4:$BJ$73,0))))</f>
        <v>1.0498615788681257E-2</v>
      </c>
      <c r="AA2925" s="46">
        <f t="shared" si="53"/>
        <v>1.0104986157886813</v>
      </c>
      <c r="AB2925" s="46"/>
    </row>
    <row r="2926" spans="1:28" x14ac:dyDescent="0.25">
      <c r="A2926">
        <v>10107</v>
      </c>
      <c r="B2926" s="1">
        <v>45527.451701388898</v>
      </c>
      <c r="C2926" s="1">
        <v>45527</v>
      </c>
      <c r="D2926" t="s">
        <v>9100</v>
      </c>
      <c r="E2926" t="s">
        <v>9101</v>
      </c>
      <c r="F2926" t="s">
        <v>664</v>
      </c>
      <c r="G2926">
        <v>81</v>
      </c>
      <c r="H2926" t="b">
        <v>0</v>
      </c>
      <c r="I2926" t="s">
        <v>9240</v>
      </c>
      <c r="J2926" t="s">
        <v>9159</v>
      </c>
      <c r="K2926" t="s">
        <v>7</v>
      </c>
      <c r="L2926" t="b">
        <v>0</v>
      </c>
      <c r="M2926" t="s">
        <v>13776</v>
      </c>
      <c r="N2926" t="b">
        <v>0</v>
      </c>
      <c r="O2926" t="b">
        <v>0</v>
      </c>
      <c r="P2926" t="b">
        <v>0</v>
      </c>
      <c r="Q2926" t="b">
        <v>1</v>
      </c>
      <c r="R2926" t="s">
        <v>13777</v>
      </c>
      <c r="S2926">
        <v>70</v>
      </c>
      <c r="T2926" t="b">
        <v>0</v>
      </c>
      <c r="V2926" t="s">
        <v>8</v>
      </c>
      <c r="W2926" t="s">
        <v>8</v>
      </c>
      <c r="X2926" s="11">
        <v>82</v>
      </c>
      <c r="Y2926">
        <v>1</v>
      </c>
      <c r="Z2926" s="46" cm="1">
        <f t="array" ref="Z2926">IF(V2926="NA",$AD$2,(INDEX($BL$4:$BL$73,MATCH(V2926&amp;W2926,$BK$4:$BK$73&amp;$BJ$4:$BJ$73,0))))</f>
        <v>-4.0430703315750931E-2</v>
      </c>
      <c r="AA2926" s="46">
        <f t="shared" si="53"/>
        <v>0.95956929668424906</v>
      </c>
      <c r="AB2926" s="46"/>
    </row>
    <row r="2927" spans="1:28" x14ac:dyDescent="0.25">
      <c r="A2927">
        <v>10108</v>
      </c>
      <c r="B2927" s="1">
        <v>45527.451374618096</v>
      </c>
      <c r="C2927" s="1">
        <v>45527</v>
      </c>
      <c r="D2927" t="s">
        <v>9100</v>
      </c>
      <c r="E2927" t="s">
        <v>9101</v>
      </c>
      <c r="F2927" t="s">
        <v>790</v>
      </c>
      <c r="G2927">
        <v>76</v>
      </c>
      <c r="H2927" t="b">
        <v>0</v>
      </c>
      <c r="I2927" t="s">
        <v>9240</v>
      </c>
      <c r="J2927" t="s">
        <v>9159</v>
      </c>
      <c r="K2927" t="s">
        <v>7</v>
      </c>
      <c r="L2927" t="b">
        <v>0</v>
      </c>
      <c r="M2927" t="s">
        <v>13778</v>
      </c>
      <c r="N2927" t="b">
        <v>0</v>
      </c>
      <c r="O2927" t="b">
        <v>0</v>
      </c>
      <c r="P2927" t="b">
        <v>0</v>
      </c>
      <c r="Q2927" t="b">
        <v>1</v>
      </c>
      <c r="R2927" t="s">
        <v>13779</v>
      </c>
      <c r="S2927">
        <v>70</v>
      </c>
      <c r="T2927" t="b">
        <v>0</v>
      </c>
      <c r="V2927" t="s">
        <v>8</v>
      </c>
      <c r="W2927" t="s">
        <v>8</v>
      </c>
      <c r="X2927" s="11">
        <v>77</v>
      </c>
      <c r="Y2927">
        <v>1</v>
      </c>
      <c r="Z2927" s="46" cm="1">
        <f t="array" ref="Z2927">IF(V2927="NA",$AD$2,(INDEX($BL$4:$BL$73,MATCH(V2927&amp;W2927,$BK$4:$BK$73&amp;$BJ$4:$BJ$73,0))))</f>
        <v>-4.0430703315750931E-2</v>
      </c>
      <c r="AA2927" s="46">
        <f t="shared" si="53"/>
        <v>0.95956929668424906</v>
      </c>
      <c r="AB2927" s="46"/>
    </row>
    <row r="2928" spans="1:28" x14ac:dyDescent="0.25">
      <c r="A2928">
        <v>10110</v>
      </c>
      <c r="B2928" s="1">
        <v>45527.450655000001</v>
      </c>
      <c r="C2928" s="1">
        <v>45527</v>
      </c>
      <c r="D2928" t="s">
        <v>9100</v>
      </c>
      <c r="E2928" t="s">
        <v>9101</v>
      </c>
      <c r="F2928" t="s">
        <v>664</v>
      </c>
      <c r="G2928">
        <v>89</v>
      </c>
      <c r="H2928" t="b">
        <v>0</v>
      </c>
      <c r="I2928" t="s">
        <v>9240</v>
      </c>
      <c r="J2928" t="s">
        <v>9159</v>
      </c>
      <c r="K2928" t="s">
        <v>7</v>
      </c>
      <c r="L2928" t="b">
        <v>0</v>
      </c>
      <c r="M2928" t="s">
        <v>13780</v>
      </c>
      <c r="N2928" t="b">
        <v>0</v>
      </c>
      <c r="O2928" t="b">
        <v>0</v>
      </c>
      <c r="P2928" t="b">
        <v>0</v>
      </c>
      <c r="Q2928" t="b">
        <v>1</v>
      </c>
      <c r="R2928" t="s">
        <v>13781</v>
      </c>
      <c r="S2928">
        <v>70</v>
      </c>
      <c r="T2928" t="b">
        <v>0</v>
      </c>
      <c r="V2928" t="s">
        <v>8</v>
      </c>
      <c r="W2928" t="s">
        <v>8</v>
      </c>
      <c r="X2928" s="11">
        <v>92</v>
      </c>
      <c r="Y2928">
        <v>1</v>
      </c>
      <c r="Z2928" s="46" cm="1">
        <f t="array" ref="Z2928">IF(V2928="NA",$AD$2,(INDEX($BL$4:$BL$73,MATCH(V2928&amp;W2928,$BK$4:$BK$73&amp;$BJ$4:$BJ$73,0))))</f>
        <v>-4.0430703315750931E-2</v>
      </c>
      <c r="AA2928" s="46">
        <f t="shared" si="53"/>
        <v>0.95956929668424906</v>
      </c>
      <c r="AB2928" s="46"/>
    </row>
    <row r="2929" spans="1:28" x14ac:dyDescent="0.25">
      <c r="A2929">
        <v>10116</v>
      </c>
      <c r="B2929" s="1">
        <v>45527.446860891199</v>
      </c>
      <c r="C2929" s="1">
        <v>45527</v>
      </c>
      <c r="D2929" t="s">
        <v>9100</v>
      </c>
      <c r="E2929" t="s">
        <v>9101</v>
      </c>
      <c r="F2929" t="s">
        <v>664</v>
      </c>
      <c r="G2929">
        <v>75</v>
      </c>
      <c r="H2929" t="b">
        <v>0</v>
      </c>
      <c r="I2929" t="s">
        <v>9240</v>
      </c>
      <c r="J2929" t="s">
        <v>9159</v>
      </c>
      <c r="K2929" t="s">
        <v>7</v>
      </c>
      <c r="L2929" t="b">
        <v>0</v>
      </c>
      <c r="M2929" t="s">
        <v>13782</v>
      </c>
      <c r="N2929" t="b">
        <v>0</v>
      </c>
      <c r="O2929" t="b">
        <v>0</v>
      </c>
      <c r="P2929" t="b">
        <v>0</v>
      </c>
      <c r="Q2929" t="b">
        <v>1</v>
      </c>
      <c r="R2929" t="s">
        <v>13783</v>
      </c>
      <c r="S2929">
        <v>70</v>
      </c>
      <c r="T2929" t="b">
        <v>0</v>
      </c>
      <c r="V2929" t="s">
        <v>889</v>
      </c>
      <c r="W2929">
        <v>4</v>
      </c>
      <c r="X2929" s="11">
        <v>77</v>
      </c>
      <c r="Y2929">
        <v>1</v>
      </c>
      <c r="Z2929" s="46" cm="1">
        <f t="array" ref="Z2929">IF(V2929="NA",$AD$2,(INDEX($BL$4:$BL$73,MATCH(V2929&amp;W2929,$BK$4:$BK$73&amp;$BJ$4:$BJ$73,0))))</f>
        <v>1.0498615788681227E-2</v>
      </c>
      <c r="AA2929" s="46">
        <f t="shared" si="53"/>
        <v>1.0104986157886813</v>
      </c>
      <c r="AB2929" s="46"/>
    </row>
    <row r="2930" spans="1:28" x14ac:dyDescent="0.25">
      <c r="A2930">
        <v>10118</v>
      </c>
      <c r="B2930" s="1">
        <v>45527.4461951505</v>
      </c>
      <c r="C2930" s="1">
        <v>45527</v>
      </c>
      <c r="D2930" t="s">
        <v>9100</v>
      </c>
      <c r="E2930" t="s">
        <v>9101</v>
      </c>
      <c r="F2930" t="s">
        <v>664</v>
      </c>
      <c r="G2930">
        <v>72</v>
      </c>
      <c r="H2930" t="b">
        <v>0</v>
      </c>
      <c r="I2930" t="s">
        <v>9240</v>
      </c>
      <c r="J2930" t="s">
        <v>9159</v>
      </c>
      <c r="K2930" t="s">
        <v>7</v>
      </c>
      <c r="L2930" t="b">
        <v>0</v>
      </c>
      <c r="M2930" t="s">
        <v>13784</v>
      </c>
      <c r="N2930" t="b">
        <v>0</v>
      </c>
      <c r="O2930" t="b">
        <v>0</v>
      </c>
      <c r="P2930" t="b">
        <v>0</v>
      </c>
      <c r="Q2930" t="b">
        <v>1</v>
      </c>
      <c r="R2930" t="s">
        <v>13785</v>
      </c>
      <c r="S2930">
        <v>70</v>
      </c>
      <c r="T2930" t="b">
        <v>0</v>
      </c>
      <c r="V2930" t="s">
        <v>892</v>
      </c>
      <c r="W2930">
        <v>4</v>
      </c>
      <c r="X2930" s="11">
        <v>72</v>
      </c>
      <c r="Y2930">
        <v>1</v>
      </c>
      <c r="Z2930" s="46" cm="1">
        <f t="array" ref="Z2930">IF(V2930="NA",$AD$2,(INDEX($BL$4:$BL$73,MATCH(V2930&amp;W2930,$BK$4:$BK$73&amp;$BJ$4:$BJ$73,0))))</f>
        <v>1.0498615788681274E-2</v>
      </c>
      <c r="AA2930" s="46">
        <f t="shared" si="53"/>
        <v>1.0104986157886813</v>
      </c>
      <c r="AB2930" s="46"/>
    </row>
    <row r="2931" spans="1:28" x14ac:dyDescent="0.25">
      <c r="A2931">
        <v>10120</v>
      </c>
      <c r="B2931" s="1">
        <v>45527.445486539298</v>
      </c>
      <c r="C2931" s="1">
        <v>45527</v>
      </c>
      <c r="D2931" t="s">
        <v>9100</v>
      </c>
      <c r="E2931" t="s">
        <v>9101</v>
      </c>
      <c r="F2931" t="s">
        <v>664</v>
      </c>
      <c r="G2931">
        <v>77</v>
      </c>
      <c r="H2931" t="b">
        <v>0</v>
      </c>
      <c r="I2931" t="s">
        <v>9240</v>
      </c>
      <c r="J2931" t="s">
        <v>9159</v>
      </c>
      <c r="K2931" t="s">
        <v>7</v>
      </c>
      <c r="L2931" t="b">
        <v>0</v>
      </c>
      <c r="M2931" t="s">
        <v>13786</v>
      </c>
      <c r="N2931" t="b">
        <v>0</v>
      </c>
      <c r="O2931" t="b">
        <v>0</v>
      </c>
      <c r="P2931" t="b">
        <v>0</v>
      </c>
      <c r="Q2931" t="b">
        <v>1</v>
      </c>
      <c r="R2931" t="s">
        <v>13787</v>
      </c>
      <c r="S2931">
        <v>70</v>
      </c>
      <c r="T2931" t="b">
        <v>0</v>
      </c>
      <c r="V2931" t="s">
        <v>886</v>
      </c>
      <c r="W2931">
        <v>5</v>
      </c>
      <c r="X2931" s="11">
        <v>77</v>
      </c>
      <c r="Y2931">
        <v>1</v>
      </c>
      <c r="Z2931" s="46" cm="1">
        <f t="array" ref="Z2931">IF(V2931="NA",$AD$2,(INDEX($BL$4:$BL$73,MATCH(V2931&amp;W2931,$BK$4:$BK$73&amp;$BJ$4:$BJ$73,0))))</f>
        <v>4.1970782120221983E-2</v>
      </c>
      <c r="AA2931" s="46">
        <f t="shared" si="53"/>
        <v>1.041970782120222</v>
      </c>
      <c r="AB2931" s="46"/>
    </row>
    <row r="2932" spans="1:28" x14ac:dyDescent="0.25">
      <c r="A2932">
        <v>10121</v>
      </c>
      <c r="B2932" s="1">
        <v>45527.445097037002</v>
      </c>
      <c r="C2932" s="1">
        <v>45527</v>
      </c>
      <c r="D2932" t="s">
        <v>9100</v>
      </c>
      <c r="E2932" t="s">
        <v>9101</v>
      </c>
      <c r="F2932" t="s">
        <v>664</v>
      </c>
      <c r="G2932">
        <v>84</v>
      </c>
      <c r="H2932" t="b">
        <v>0</v>
      </c>
      <c r="I2932" t="s">
        <v>9240</v>
      </c>
      <c r="J2932" t="s">
        <v>9159</v>
      </c>
      <c r="K2932" t="s">
        <v>7</v>
      </c>
      <c r="L2932" t="b">
        <v>0</v>
      </c>
      <c r="M2932" t="s">
        <v>13788</v>
      </c>
      <c r="N2932" t="b">
        <v>0</v>
      </c>
      <c r="O2932" t="b">
        <v>0</v>
      </c>
      <c r="P2932" t="b">
        <v>0</v>
      </c>
      <c r="Q2932" t="b">
        <v>1</v>
      </c>
      <c r="R2932" t="s">
        <v>13789</v>
      </c>
      <c r="S2932">
        <v>70</v>
      </c>
      <c r="T2932" t="b">
        <v>0</v>
      </c>
      <c r="V2932" t="s">
        <v>892</v>
      </c>
      <c r="W2932">
        <v>4</v>
      </c>
      <c r="X2932" s="11">
        <v>87</v>
      </c>
      <c r="Y2932">
        <v>1</v>
      </c>
      <c r="Z2932" s="46" cm="1">
        <f t="array" ref="Z2932">IF(V2932="NA",$AD$2,(INDEX($BL$4:$BL$73,MATCH(V2932&amp;W2932,$BK$4:$BK$73&amp;$BJ$4:$BJ$73,0))))</f>
        <v>1.0498615788681274E-2</v>
      </c>
      <c r="AA2932" s="46">
        <f t="shared" si="53"/>
        <v>1.0104986157886813</v>
      </c>
      <c r="AB2932" s="46"/>
    </row>
    <row r="2933" spans="1:28" x14ac:dyDescent="0.25">
      <c r="A2933">
        <v>10123</v>
      </c>
      <c r="B2933" s="1">
        <v>45527.442535578703</v>
      </c>
      <c r="C2933" s="1">
        <v>45527</v>
      </c>
      <c r="D2933" t="s">
        <v>9100</v>
      </c>
      <c r="E2933" t="s">
        <v>9101</v>
      </c>
      <c r="F2933" t="s">
        <v>664</v>
      </c>
      <c r="G2933">
        <v>86</v>
      </c>
      <c r="H2933" t="b">
        <v>0</v>
      </c>
      <c r="I2933" t="s">
        <v>9240</v>
      </c>
      <c r="J2933" t="s">
        <v>9103</v>
      </c>
      <c r="K2933" t="s">
        <v>7</v>
      </c>
      <c r="L2933" t="b">
        <v>0</v>
      </c>
      <c r="M2933" t="s">
        <v>13790</v>
      </c>
      <c r="N2933" t="b">
        <v>0</v>
      </c>
      <c r="O2933" t="b">
        <v>0</v>
      </c>
      <c r="P2933" t="b">
        <v>0</v>
      </c>
      <c r="Q2933" t="b">
        <v>1</v>
      </c>
      <c r="R2933" t="s">
        <v>13791</v>
      </c>
      <c r="S2933">
        <v>70</v>
      </c>
      <c r="T2933" t="b">
        <v>0</v>
      </c>
      <c r="V2933" t="s">
        <v>8</v>
      </c>
      <c r="W2933" t="s">
        <v>8</v>
      </c>
      <c r="X2933" s="11">
        <v>87</v>
      </c>
      <c r="Y2933">
        <v>1</v>
      </c>
      <c r="Z2933" s="46" cm="1">
        <f t="array" ref="Z2933">IF(V2933="NA",$AD$2,(INDEX($BL$4:$BL$73,MATCH(V2933&amp;W2933,$BK$4:$BK$73&amp;$BJ$4:$BJ$73,0))))</f>
        <v>-4.0430703315750931E-2</v>
      </c>
      <c r="AA2933" s="46">
        <f t="shared" si="53"/>
        <v>0.95956929668424906</v>
      </c>
      <c r="AB2933" s="46"/>
    </row>
    <row r="2934" spans="1:28" x14ac:dyDescent="0.25">
      <c r="A2934">
        <v>10126</v>
      </c>
      <c r="B2934" s="1">
        <v>45527.440708657399</v>
      </c>
      <c r="C2934" s="1">
        <v>45527</v>
      </c>
      <c r="D2934" t="s">
        <v>9100</v>
      </c>
      <c r="E2934" t="s">
        <v>9101</v>
      </c>
      <c r="F2934" t="s">
        <v>790</v>
      </c>
      <c r="G2934">
        <v>74</v>
      </c>
      <c r="H2934" t="b">
        <v>0</v>
      </c>
      <c r="I2934" t="s">
        <v>9240</v>
      </c>
      <c r="J2934" t="s">
        <v>9103</v>
      </c>
      <c r="K2934" t="s">
        <v>7</v>
      </c>
      <c r="L2934" t="b">
        <v>0</v>
      </c>
      <c r="M2934" t="s">
        <v>13792</v>
      </c>
      <c r="N2934" t="b">
        <v>1</v>
      </c>
      <c r="O2934" t="b">
        <v>0</v>
      </c>
      <c r="P2934" t="b">
        <v>0</v>
      </c>
      <c r="Q2934" t="b">
        <v>1</v>
      </c>
      <c r="R2934" t="s">
        <v>13793</v>
      </c>
      <c r="S2934">
        <v>70</v>
      </c>
      <c r="T2934" t="b">
        <v>0</v>
      </c>
      <c r="V2934" t="s">
        <v>889</v>
      </c>
      <c r="W2934">
        <v>4</v>
      </c>
      <c r="X2934" s="11">
        <v>77</v>
      </c>
      <c r="Y2934">
        <v>1</v>
      </c>
      <c r="Z2934" s="46" cm="1">
        <f t="array" ref="Z2934">IF(V2934="NA",$AD$2,(INDEX($BL$4:$BL$73,MATCH(V2934&amp;W2934,$BK$4:$BK$73&amp;$BJ$4:$BJ$73,0))))</f>
        <v>1.0498615788681227E-2</v>
      </c>
      <c r="AA2934" s="46">
        <f t="shared" si="53"/>
        <v>1.0104986157886813</v>
      </c>
      <c r="AB2934" s="46"/>
    </row>
    <row r="2935" spans="1:28" x14ac:dyDescent="0.25">
      <c r="A2935">
        <v>10128</v>
      </c>
      <c r="B2935" s="1">
        <v>45527.439993518499</v>
      </c>
      <c r="C2935" s="1">
        <v>45527</v>
      </c>
      <c r="D2935" t="s">
        <v>9100</v>
      </c>
      <c r="E2935" t="s">
        <v>9101</v>
      </c>
      <c r="F2935" t="s">
        <v>790</v>
      </c>
      <c r="G2935">
        <v>76</v>
      </c>
      <c r="H2935" t="b">
        <v>0</v>
      </c>
      <c r="I2935" t="s">
        <v>9240</v>
      </c>
      <c r="J2935" t="s">
        <v>9103</v>
      </c>
      <c r="K2935" t="s">
        <v>7</v>
      </c>
      <c r="L2935" t="b">
        <v>0</v>
      </c>
      <c r="M2935" t="s">
        <v>13794</v>
      </c>
      <c r="N2935" t="b">
        <v>0</v>
      </c>
      <c r="O2935" t="b">
        <v>0</v>
      </c>
      <c r="P2935" t="b">
        <v>0</v>
      </c>
      <c r="Q2935" t="b">
        <v>1</v>
      </c>
      <c r="R2935" t="s">
        <v>13795</v>
      </c>
      <c r="S2935">
        <v>70</v>
      </c>
      <c r="T2935" t="b">
        <v>0</v>
      </c>
      <c r="V2935" t="s">
        <v>893</v>
      </c>
      <c r="W2935">
        <v>4</v>
      </c>
      <c r="X2935" s="11">
        <v>77</v>
      </c>
      <c r="Y2935">
        <v>1</v>
      </c>
      <c r="Z2935" s="46" cm="1">
        <f t="array" ref="Z2935">IF(V2935="NA",$AD$2,(INDEX($BL$4:$BL$73,MATCH(V2935&amp;W2935,$BK$4:$BK$73&amp;$BJ$4:$BJ$73,0))))</f>
        <v>1.0498615788681286E-2</v>
      </c>
      <c r="AA2935" s="46">
        <f t="shared" si="53"/>
        <v>1.0104986157886813</v>
      </c>
      <c r="AB2935" s="46"/>
    </row>
    <row r="2936" spans="1:28" x14ac:dyDescent="0.25">
      <c r="A2936">
        <v>10129</v>
      </c>
      <c r="B2936" s="1">
        <v>45527.439545833302</v>
      </c>
      <c r="C2936" s="1">
        <v>45527</v>
      </c>
      <c r="D2936" t="s">
        <v>9100</v>
      </c>
      <c r="E2936" t="s">
        <v>9101</v>
      </c>
      <c r="F2936" t="s">
        <v>664</v>
      </c>
      <c r="G2936">
        <v>80</v>
      </c>
      <c r="H2936" t="b">
        <v>0</v>
      </c>
      <c r="I2936" t="s">
        <v>9240</v>
      </c>
      <c r="J2936" t="s">
        <v>9103</v>
      </c>
      <c r="K2936" t="s">
        <v>7</v>
      </c>
      <c r="L2936" t="b">
        <v>0</v>
      </c>
      <c r="M2936" t="s">
        <v>6559</v>
      </c>
      <c r="N2936" t="b">
        <v>0</v>
      </c>
      <c r="O2936" t="b">
        <v>0</v>
      </c>
      <c r="P2936" t="b">
        <v>0</v>
      </c>
      <c r="Q2936" t="b">
        <v>1</v>
      </c>
      <c r="R2936" t="s">
        <v>2264</v>
      </c>
      <c r="S2936">
        <v>70</v>
      </c>
      <c r="T2936" t="b">
        <v>0</v>
      </c>
      <c r="V2936" t="s">
        <v>8</v>
      </c>
      <c r="W2936" t="s">
        <v>8</v>
      </c>
      <c r="X2936" s="11">
        <v>82</v>
      </c>
      <c r="Y2936">
        <v>1</v>
      </c>
      <c r="Z2936" s="46" cm="1">
        <f t="array" ref="Z2936">IF(V2936="NA",$AD$2,(INDEX($BL$4:$BL$73,MATCH(V2936&amp;W2936,$BK$4:$BK$73&amp;$BJ$4:$BJ$73,0))))</f>
        <v>-4.0430703315750931E-2</v>
      </c>
      <c r="AA2936" s="46">
        <f t="shared" si="53"/>
        <v>0.95956929668424906</v>
      </c>
      <c r="AB2936" s="46"/>
    </row>
    <row r="2937" spans="1:28" x14ac:dyDescent="0.25">
      <c r="A2937">
        <v>10130</v>
      </c>
      <c r="B2937" s="1">
        <v>45527.439087222199</v>
      </c>
      <c r="C2937" s="1">
        <v>45527</v>
      </c>
      <c r="D2937" t="s">
        <v>9100</v>
      </c>
      <c r="E2937" t="s">
        <v>9101</v>
      </c>
      <c r="F2937" t="s">
        <v>790</v>
      </c>
      <c r="G2937">
        <v>88</v>
      </c>
      <c r="H2937" t="b">
        <v>0</v>
      </c>
      <c r="I2937" t="s">
        <v>9240</v>
      </c>
      <c r="J2937" t="s">
        <v>9103</v>
      </c>
      <c r="K2937" t="s">
        <v>7</v>
      </c>
      <c r="L2937" t="b">
        <v>0</v>
      </c>
      <c r="M2937" t="s">
        <v>13796</v>
      </c>
      <c r="N2937" t="b">
        <v>0</v>
      </c>
      <c r="O2937" t="b">
        <v>0</v>
      </c>
      <c r="P2937" t="b">
        <v>0</v>
      </c>
      <c r="Q2937" t="b">
        <v>1</v>
      </c>
      <c r="R2937" t="s">
        <v>13797</v>
      </c>
      <c r="S2937">
        <v>70</v>
      </c>
      <c r="T2937" t="b">
        <v>0</v>
      </c>
      <c r="V2937" t="s">
        <v>743</v>
      </c>
      <c r="W2937">
        <v>4</v>
      </c>
      <c r="X2937" s="11">
        <v>92</v>
      </c>
      <c r="Y2937">
        <v>1</v>
      </c>
      <c r="Z2937" s="46" cm="1">
        <f t="array" ref="Z2937">IF(V2937="NA",$AD$2,(INDEX($BL$4:$BL$73,MATCH(V2937&amp;W2937,$BK$4:$BK$73&amp;$BJ$4:$BJ$73,0))))</f>
        <v>1.1678733304575811E-2</v>
      </c>
      <c r="AA2937" s="46">
        <f t="shared" si="53"/>
        <v>1.0116787333045758</v>
      </c>
      <c r="AB2937" s="46"/>
    </row>
    <row r="2938" spans="1:28" x14ac:dyDescent="0.25">
      <c r="A2938">
        <v>10131</v>
      </c>
      <c r="B2938" s="1">
        <v>45527.438562106501</v>
      </c>
      <c r="C2938" s="1">
        <v>45527</v>
      </c>
      <c r="D2938" t="s">
        <v>9100</v>
      </c>
      <c r="E2938" t="s">
        <v>9101</v>
      </c>
      <c r="F2938" t="s">
        <v>790</v>
      </c>
      <c r="G2938">
        <v>90</v>
      </c>
      <c r="H2938" t="b">
        <v>0</v>
      </c>
      <c r="I2938" t="s">
        <v>9240</v>
      </c>
      <c r="J2938" t="s">
        <v>9103</v>
      </c>
      <c r="K2938" t="s">
        <v>7</v>
      </c>
      <c r="L2938" t="b">
        <v>0</v>
      </c>
      <c r="M2938" t="s">
        <v>13798</v>
      </c>
      <c r="N2938" t="b">
        <v>0</v>
      </c>
      <c r="O2938" t="b">
        <v>0</v>
      </c>
      <c r="P2938" t="b">
        <v>0</v>
      </c>
      <c r="Q2938" t="b">
        <v>1</v>
      </c>
      <c r="R2938" t="s">
        <v>13799</v>
      </c>
      <c r="S2938">
        <v>70</v>
      </c>
      <c r="T2938" t="b">
        <v>0</v>
      </c>
      <c r="V2938" t="s">
        <v>892</v>
      </c>
      <c r="W2938">
        <v>4</v>
      </c>
      <c r="X2938" s="11">
        <v>92</v>
      </c>
      <c r="Y2938">
        <v>1</v>
      </c>
      <c r="Z2938" s="46" cm="1">
        <f t="array" ref="Z2938">IF(V2938="NA",$AD$2,(INDEX($BL$4:$BL$73,MATCH(V2938&amp;W2938,$BK$4:$BK$73&amp;$BJ$4:$BJ$73,0))))</f>
        <v>1.0498615788681274E-2</v>
      </c>
      <c r="AA2938" s="46">
        <f t="shared" si="53"/>
        <v>1.0104986157886813</v>
      </c>
      <c r="AB2938" s="46"/>
    </row>
    <row r="2939" spans="1:28" x14ac:dyDescent="0.25">
      <c r="A2939">
        <v>10132</v>
      </c>
      <c r="B2939" s="1">
        <v>45527.437714907399</v>
      </c>
      <c r="C2939" s="1">
        <v>45527</v>
      </c>
      <c r="D2939" t="s">
        <v>9100</v>
      </c>
      <c r="E2939" t="s">
        <v>9101</v>
      </c>
      <c r="F2939" t="s">
        <v>664</v>
      </c>
      <c r="G2939">
        <v>80</v>
      </c>
      <c r="H2939" t="b">
        <v>0</v>
      </c>
      <c r="I2939" t="s">
        <v>9240</v>
      </c>
      <c r="J2939" t="s">
        <v>9103</v>
      </c>
      <c r="K2939" t="s">
        <v>7</v>
      </c>
      <c r="L2939" t="b">
        <v>0</v>
      </c>
      <c r="M2939" t="s">
        <v>13800</v>
      </c>
      <c r="N2939" t="b">
        <v>0</v>
      </c>
      <c r="O2939" t="b">
        <v>0</v>
      </c>
      <c r="P2939" t="b">
        <v>0</v>
      </c>
      <c r="Q2939" t="b">
        <v>1</v>
      </c>
      <c r="R2939" t="s">
        <v>13801</v>
      </c>
      <c r="S2939">
        <v>70</v>
      </c>
      <c r="T2939" t="b">
        <v>0</v>
      </c>
      <c r="V2939" t="s">
        <v>8</v>
      </c>
      <c r="W2939" t="s">
        <v>8</v>
      </c>
      <c r="X2939" s="11">
        <v>82</v>
      </c>
      <c r="Y2939">
        <v>1</v>
      </c>
      <c r="Z2939" s="46" cm="1">
        <f t="array" ref="Z2939">IF(V2939="NA",$AD$2,(INDEX($BL$4:$BL$73,MATCH(V2939&amp;W2939,$BK$4:$BK$73&amp;$BJ$4:$BJ$73,0))))</f>
        <v>-4.0430703315750931E-2</v>
      </c>
      <c r="AA2939" s="46">
        <f t="shared" si="53"/>
        <v>0.95956929668424906</v>
      </c>
      <c r="AB2939" s="46"/>
    </row>
    <row r="2940" spans="1:28" x14ac:dyDescent="0.25">
      <c r="A2940">
        <v>10139</v>
      </c>
      <c r="B2940" s="1">
        <v>45527.429974351799</v>
      </c>
      <c r="C2940" s="1">
        <v>45527</v>
      </c>
      <c r="D2940" t="s">
        <v>9100</v>
      </c>
      <c r="E2940" t="s">
        <v>9101</v>
      </c>
      <c r="F2940" t="s">
        <v>790</v>
      </c>
      <c r="G2940">
        <v>85</v>
      </c>
      <c r="H2940" t="b">
        <v>0</v>
      </c>
      <c r="I2940" t="s">
        <v>9240</v>
      </c>
      <c r="J2940" t="s">
        <v>9103</v>
      </c>
      <c r="K2940" t="s">
        <v>7</v>
      </c>
      <c r="L2940" t="b">
        <v>0</v>
      </c>
      <c r="M2940" t="s">
        <v>6558</v>
      </c>
      <c r="N2940" t="b">
        <v>0</v>
      </c>
      <c r="O2940" t="b">
        <v>0</v>
      </c>
      <c r="P2940" t="b">
        <v>0</v>
      </c>
      <c r="Q2940" t="b">
        <v>1</v>
      </c>
      <c r="R2940" t="s">
        <v>1045</v>
      </c>
      <c r="S2940">
        <v>70</v>
      </c>
      <c r="T2940" t="b">
        <v>0</v>
      </c>
      <c r="V2940" t="s">
        <v>889</v>
      </c>
      <c r="W2940">
        <v>4</v>
      </c>
      <c r="X2940" s="11">
        <v>87</v>
      </c>
      <c r="Y2940">
        <v>1</v>
      </c>
      <c r="Z2940" s="46" cm="1">
        <f t="array" ref="Z2940">IF(V2940="NA",$AD$2,(INDEX($BL$4:$BL$73,MATCH(V2940&amp;W2940,$BK$4:$BK$73&amp;$BJ$4:$BJ$73,0))))</f>
        <v>1.0498615788681227E-2</v>
      </c>
      <c r="AA2940" s="46">
        <f t="shared" si="53"/>
        <v>1.0104986157886813</v>
      </c>
      <c r="AB2940" s="46"/>
    </row>
    <row r="2941" spans="1:28" x14ac:dyDescent="0.25">
      <c r="A2941">
        <v>10145</v>
      </c>
      <c r="B2941" s="1">
        <v>45527.427672905098</v>
      </c>
      <c r="C2941" s="1">
        <v>45527</v>
      </c>
      <c r="D2941" t="s">
        <v>9100</v>
      </c>
      <c r="E2941" t="s">
        <v>9101</v>
      </c>
      <c r="F2941" t="s">
        <v>790</v>
      </c>
      <c r="G2941">
        <v>81</v>
      </c>
      <c r="H2941" t="b">
        <v>0</v>
      </c>
      <c r="I2941" t="s">
        <v>9240</v>
      </c>
      <c r="J2941" t="s">
        <v>9103</v>
      </c>
      <c r="K2941" t="s">
        <v>7</v>
      </c>
      <c r="L2941" t="b">
        <v>0</v>
      </c>
      <c r="M2941" t="s">
        <v>13802</v>
      </c>
      <c r="N2941" t="b">
        <v>0</v>
      </c>
      <c r="O2941" t="b">
        <v>0</v>
      </c>
      <c r="P2941" t="b">
        <v>0</v>
      </c>
      <c r="Q2941" t="b">
        <v>1</v>
      </c>
      <c r="R2941" t="s">
        <v>13803</v>
      </c>
      <c r="S2941">
        <v>70</v>
      </c>
      <c r="T2941" t="b">
        <v>0</v>
      </c>
      <c r="V2941" t="s">
        <v>889</v>
      </c>
      <c r="W2941">
        <v>4</v>
      </c>
      <c r="X2941" s="11">
        <v>82</v>
      </c>
      <c r="Y2941">
        <v>1</v>
      </c>
      <c r="Z2941" s="46" cm="1">
        <f t="array" ref="Z2941">IF(V2941="NA",$AD$2,(INDEX($BL$4:$BL$73,MATCH(V2941&amp;W2941,$BK$4:$BK$73&amp;$BJ$4:$BJ$73,0))))</f>
        <v>1.0498615788681227E-2</v>
      </c>
      <c r="AA2941" s="46">
        <f t="shared" si="53"/>
        <v>1.0104986157886813</v>
      </c>
      <c r="AB2941" s="46"/>
    </row>
    <row r="2942" spans="1:28" x14ac:dyDescent="0.25">
      <c r="A2942">
        <v>10146</v>
      </c>
      <c r="B2942" s="1">
        <v>45527.427300150499</v>
      </c>
      <c r="C2942" s="1">
        <v>45527</v>
      </c>
      <c r="D2942" t="s">
        <v>9100</v>
      </c>
      <c r="E2942" t="s">
        <v>9101</v>
      </c>
      <c r="F2942" t="s">
        <v>664</v>
      </c>
      <c r="G2942">
        <v>95</v>
      </c>
      <c r="H2942" t="b">
        <v>0</v>
      </c>
      <c r="I2942" t="s">
        <v>9240</v>
      </c>
      <c r="J2942" t="s">
        <v>9103</v>
      </c>
      <c r="K2942" t="s">
        <v>7</v>
      </c>
      <c r="L2942" t="b">
        <v>0</v>
      </c>
      <c r="M2942" t="s">
        <v>13804</v>
      </c>
      <c r="N2942" t="b">
        <v>0</v>
      </c>
      <c r="O2942" t="b">
        <v>0</v>
      </c>
      <c r="P2942" t="b">
        <v>0</v>
      </c>
      <c r="Q2942" t="b">
        <v>1</v>
      </c>
      <c r="R2942" t="s">
        <v>13805</v>
      </c>
      <c r="S2942">
        <v>70</v>
      </c>
      <c r="T2942" t="b">
        <v>0</v>
      </c>
      <c r="V2942" t="s">
        <v>8</v>
      </c>
      <c r="W2942" t="s">
        <v>8</v>
      </c>
      <c r="X2942" s="11">
        <v>99</v>
      </c>
      <c r="Y2942">
        <v>1</v>
      </c>
      <c r="Z2942" s="46" cm="1">
        <f t="array" ref="Z2942">IF(V2942="NA",$AD$2,(INDEX($BL$4:$BL$73,MATCH(V2942&amp;W2942,$BK$4:$BK$73&amp;$BJ$4:$BJ$73,0))))</f>
        <v>-4.0430703315750931E-2</v>
      </c>
      <c r="AA2942" s="46">
        <f t="shared" si="53"/>
        <v>0.95956929668424906</v>
      </c>
      <c r="AB2942" s="46"/>
    </row>
    <row r="2943" spans="1:28" x14ac:dyDescent="0.25">
      <c r="A2943">
        <v>10150</v>
      </c>
      <c r="B2943" s="1">
        <v>45527.422584305597</v>
      </c>
      <c r="C2943" s="1">
        <v>45527</v>
      </c>
      <c r="D2943" t="s">
        <v>9100</v>
      </c>
      <c r="E2943" t="s">
        <v>9101</v>
      </c>
      <c r="F2943" t="s">
        <v>664</v>
      </c>
      <c r="G2943">
        <v>75</v>
      </c>
      <c r="H2943" t="b">
        <v>0</v>
      </c>
      <c r="I2943" t="s">
        <v>9240</v>
      </c>
      <c r="J2943" t="s">
        <v>9103</v>
      </c>
      <c r="K2943" t="s">
        <v>7</v>
      </c>
      <c r="L2943" t="b">
        <v>0</v>
      </c>
      <c r="M2943" t="s">
        <v>13806</v>
      </c>
      <c r="N2943" t="b">
        <v>0</v>
      </c>
      <c r="O2943" t="b">
        <v>0</v>
      </c>
      <c r="P2943" t="b">
        <v>0</v>
      </c>
      <c r="Q2943" t="b">
        <v>1</v>
      </c>
      <c r="R2943" t="s">
        <v>13807</v>
      </c>
      <c r="S2943">
        <v>70</v>
      </c>
      <c r="T2943" t="b">
        <v>0</v>
      </c>
      <c r="V2943" t="s">
        <v>886</v>
      </c>
      <c r="W2943">
        <v>4</v>
      </c>
      <c r="X2943" s="11">
        <v>77</v>
      </c>
      <c r="Y2943">
        <v>1</v>
      </c>
      <c r="Z2943" s="46" cm="1">
        <f t="array" ref="Z2943">IF(V2943="NA",$AD$2,(INDEX($BL$4:$BL$73,MATCH(V2943&amp;W2943,$BK$4:$BK$73&amp;$BJ$4:$BJ$73,0))))</f>
        <v>1.0498615788681297E-2</v>
      </c>
      <c r="AA2943" s="46">
        <f t="shared" si="53"/>
        <v>1.0104986157886813</v>
      </c>
      <c r="AB2943" s="46"/>
    </row>
    <row r="2944" spans="1:28" x14ac:dyDescent="0.25">
      <c r="A2944">
        <v>10151</v>
      </c>
      <c r="B2944" s="1">
        <v>45527.422217129599</v>
      </c>
      <c r="C2944" s="1">
        <v>45527</v>
      </c>
      <c r="D2944" t="s">
        <v>9100</v>
      </c>
      <c r="E2944" t="s">
        <v>9101</v>
      </c>
      <c r="F2944" t="s">
        <v>664</v>
      </c>
      <c r="G2944">
        <v>78</v>
      </c>
      <c r="H2944" t="b">
        <v>0</v>
      </c>
      <c r="I2944" t="s">
        <v>9240</v>
      </c>
      <c r="J2944" t="s">
        <v>9103</v>
      </c>
      <c r="K2944" t="s">
        <v>7</v>
      </c>
      <c r="L2944" t="b">
        <v>0</v>
      </c>
      <c r="M2944" t="s">
        <v>13808</v>
      </c>
      <c r="N2944" t="b">
        <v>0</v>
      </c>
      <c r="O2944" t="b">
        <v>0</v>
      </c>
      <c r="P2944" t="b">
        <v>0</v>
      </c>
      <c r="Q2944" t="b">
        <v>1</v>
      </c>
      <c r="R2944" t="s">
        <v>13809</v>
      </c>
      <c r="S2944">
        <v>70</v>
      </c>
      <c r="T2944" t="b">
        <v>0</v>
      </c>
      <c r="V2944" t="s">
        <v>8</v>
      </c>
      <c r="W2944" t="s">
        <v>8</v>
      </c>
      <c r="X2944" s="11">
        <v>82</v>
      </c>
      <c r="Y2944">
        <v>1</v>
      </c>
      <c r="Z2944" s="46" cm="1">
        <f t="array" ref="Z2944">IF(V2944="NA",$AD$2,(INDEX($BL$4:$BL$73,MATCH(V2944&amp;W2944,$BK$4:$BK$73&amp;$BJ$4:$BJ$73,0))))</f>
        <v>-4.0430703315750931E-2</v>
      </c>
      <c r="AA2944" s="46">
        <f t="shared" si="53"/>
        <v>0.95956929668424906</v>
      </c>
      <c r="AB2944" s="46"/>
    </row>
    <row r="2945" spans="1:28" x14ac:dyDescent="0.25">
      <c r="A2945">
        <v>10152</v>
      </c>
      <c r="B2945" s="1">
        <v>45527.421845092598</v>
      </c>
      <c r="C2945" s="1">
        <v>45527</v>
      </c>
      <c r="D2945" t="s">
        <v>9100</v>
      </c>
      <c r="E2945" t="s">
        <v>9101</v>
      </c>
      <c r="F2945" t="s">
        <v>790</v>
      </c>
      <c r="G2945">
        <v>75</v>
      </c>
      <c r="H2945" t="b">
        <v>0</v>
      </c>
      <c r="I2945" t="s">
        <v>9240</v>
      </c>
      <c r="J2945" t="s">
        <v>9103</v>
      </c>
      <c r="K2945" t="s">
        <v>7</v>
      </c>
      <c r="L2945" t="b">
        <v>0</v>
      </c>
      <c r="M2945" t="s">
        <v>13810</v>
      </c>
      <c r="N2945" t="b">
        <v>0</v>
      </c>
      <c r="O2945" t="b">
        <v>0</v>
      </c>
      <c r="P2945" t="b">
        <v>0</v>
      </c>
      <c r="Q2945" t="b">
        <v>1</v>
      </c>
      <c r="R2945" t="s">
        <v>13811</v>
      </c>
      <c r="S2945">
        <v>70</v>
      </c>
      <c r="T2945" t="b">
        <v>0</v>
      </c>
      <c r="V2945" t="s">
        <v>8</v>
      </c>
      <c r="W2945" t="s">
        <v>8</v>
      </c>
      <c r="X2945" s="11">
        <v>77</v>
      </c>
      <c r="Y2945">
        <v>1</v>
      </c>
      <c r="Z2945" s="46" cm="1">
        <f t="array" ref="Z2945">IF(V2945="NA",$AD$2,(INDEX($BL$4:$BL$73,MATCH(V2945&amp;W2945,$BK$4:$BK$73&amp;$BJ$4:$BJ$73,0))))</f>
        <v>-4.0430703315750931E-2</v>
      </c>
      <c r="AA2945" s="46">
        <f t="shared" si="53"/>
        <v>0.95956929668424906</v>
      </c>
      <c r="AB2945" s="46"/>
    </row>
    <row r="2946" spans="1:28" x14ac:dyDescent="0.25">
      <c r="A2946">
        <v>10155</v>
      </c>
      <c r="B2946" s="1">
        <v>45527.420567754598</v>
      </c>
      <c r="C2946" s="1">
        <v>45527</v>
      </c>
      <c r="D2946" t="s">
        <v>9100</v>
      </c>
      <c r="E2946" t="s">
        <v>9101</v>
      </c>
      <c r="F2946" t="s">
        <v>664</v>
      </c>
      <c r="G2946">
        <v>75</v>
      </c>
      <c r="H2946" t="b">
        <v>0</v>
      </c>
      <c r="I2946" t="s">
        <v>9240</v>
      </c>
      <c r="J2946" t="s">
        <v>9103</v>
      </c>
      <c r="K2946" t="s">
        <v>7</v>
      </c>
      <c r="L2946" t="b">
        <v>0</v>
      </c>
      <c r="M2946" t="s">
        <v>13812</v>
      </c>
      <c r="N2946" t="b">
        <v>0</v>
      </c>
      <c r="O2946" t="b">
        <v>0</v>
      </c>
      <c r="P2946" t="b">
        <v>0</v>
      </c>
      <c r="Q2946" t="b">
        <v>1</v>
      </c>
      <c r="R2946" t="s">
        <v>13813</v>
      </c>
      <c r="S2946">
        <v>70</v>
      </c>
      <c r="T2946" t="b">
        <v>0</v>
      </c>
      <c r="V2946" t="s">
        <v>740</v>
      </c>
      <c r="W2946">
        <v>4</v>
      </c>
      <c r="X2946" s="11">
        <v>77</v>
      </c>
      <c r="Y2946">
        <v>1</v>
      </c>
      <c r="Z2946" s="46" cm="1">
        <f t="array" ref="Z2946">IF(V2946="NA",$AD$2,(INDEX($BL$4:$BL$73,MATCH(V2946&amp;W2946,$BK$4:$BK$73&amp;$BJ$4:$BJ$73,0))))</f>
        <v>1.0498615788681253E-2</v>
      </c>
      <c r="AA2946" s="46">
        <f t="shared" si="53"/>
        <v>1.0104986157886813</v>
      </c>
      <c r="AB2946" s="46"/>
    </row>
    <row r="2947" spans="1:28" x14ac:dyDescent="0.25">
      <c r="A2947">
        <v>10159</v>
      </c>
      <c r="B2947" s="1">
        <v>45527.416758472202</v>
      </c>
      <c r="C2947" s="1">
        <v>45527</v>
      </c>
      <c r="D2947" t="s">
        <v>9100</v>
      </c>
      <c r="E2947" t="s">
        <v>9101</v>
      </c>
      <c r="F2947" t="s">
        <v>664</v>
      </c>
      <c r="G2947">
        <v>73</v>
      </c>
      <c r="H2947" t="b">
        <v>0</v>
      </c>
      <c r="I2947" t="s">
        <v>9240</v>
      </c>
      <c r="J2947" t="s">
        <v>9103</v>
      </c>
      <c r="K2947" t="s">
        <v>7</v>
      </c>
      <c r="L2947" t="b">
        <v>0</v>
      </c>
      <c r="M2947" t="s">
        <v>6557</v>
      </c>
      <c r="N2947" t="b">
        <v>0</v>
      </c>
      <c r="O2947" t="b">
        <v>0</v>
      </c>
      <c r="P2947" t="b">
        <v>0</v>
      </c>
      <c r="Q2947" t="b">
        <v>1</v>
      </c>
      <c r="R2947" t="s">
        <v>2260</v>
      </c>
      <c r="S2947">
        <v>70</v>
      </c>
      <c r="T2947" t="b">
        <v>0</v>
      </c>
      <c r="V2947" t="s">
        <v>886</v>
      </c>
      <c r="W2947">
        <v>4</v>
      </c>
      <c r="X2947" s="11">
        <v>77</v>
      </c>
      <c r="Y2947">
        <v>1</v>
      </c>
      <c r="Z2947" s="46" cm="1">
        <f t="array" ref="Z2947">IF(V2947="NA",$AD$2,(INDEX($BL$4:$BL$73,MATCH(V2947&amp;W2947,$BK$4:$BK$73&amp;$BJ$4:$BJ$73,0))))</f>
        <v>1.0498615788681297E-2</v>
      </c>
      <c r="AA2947" s="46">
        <f t="shared" si="53"/>
        <v>1.0104986157886813</v>
      </c>
      <c r="AB2947" s="46"/>
    </row>
    <row r="2948" spans="1:28" x14ac:dyDescent="0.25">
      <c r="A2948">
        <v>10160</v>
      </c>
      <c r="B2948" s="1">
        <v>45527.416374120403</v>
      </c>
      <c r="C2948" s="1">
        <v>45527</v>
      </c>
      <c r="D2948" t="s">
        <v>9100</v>
      </c>
      <c r="E2948" t="s">
        <v>9101</v>
      </c>
      <c r="F2948" t="s">
        <v>664</v>
      </c>
      <c r="G2948">
        <v>75</v>
      </c>
      <c r="H2948" t="b">
        <v>0</v>
      </c>
      <c r="I2948" t="s">
        <v>9240</v>
      </c>
      <c r="J2948" t="s">
        <v>9103</v>
      </c>
      <c r="K2948" t="s">
        <v>7</v>
      </c>
      <c r="L2948" t="b">
        <v>0</v>
      </c>
      <c r="M2948" t="s">
        <v>13814</v>
      </c>
      <c r="N2948" t="b">
        <v>0</v>
      </c>
      <c r="O2948" t="b">
        <v>0</v>
      </c>
      <c r="P2948" t="b">
        <v>0</v>
      </c>
      <c r="Q2948" t="b">
        <v>1</v>
      </c>
      <c r="R2948" t="s">
        <v>13815</v>
      </c>
      <c r="S2948">
        <v>70</v>
      </c>
      <c r="T2948" t="b">
        <v>0</v>
      </c>
      <c r="V2948" t="s">
        <v>8</v>
      </c>
      <c r="W2948" t="s">
        <v>8</v>
      </c>
      <c r="X2948" s="11">
        <v>77</v>
      </c>
      <c r="Y2948">
        <v>1</v>
      </c>
      <c r="Z2948" s="46" cm="1">
        <f t="array" ref="Z2948">IF(V2948="NA",$AD$2,(INDEX($BL$4:$BL$73,MATCH(V2948&amp;W2948,$BK$4:$BK$73&amp;$BJ$4:$BJ$73,0))))</f>
        <v>-4.0430703315750931E-2</v>
      </c>
      <c r="AA2948" s="46">
        <f t="shared" ref="AA2948:AA3011" si="54">Y2948+Z2948</f>
        <v>0.95956929668424906</v>
      </c>
      <c r="AB2948" s="46"/>
    </row>
    <row r="2949" spans="1:28" x14ac:dyDescent="0.25">
      <c r="A2949">
        <v>10161</v>
      </c>
      <c r="B2949" s="1">
        <v>45527.415972951399</v>
      </c>
      <c r="C2949" s="1">
        <v>45527</v>
      </c>
      <c r="D2949" t="s">
        <v>9100</v>
      </c>
      <c r="E2949" t="s">
        <v>9101</v>
      </c>
      <c r="F2949" t="s">
        <v>664</v>
      </c>
      <c r="G2949">
        <v>84</v>
      </c>
      <c r="H2949" t="b">
        <v>0</v>
      </c>
      <c r="I2949" t="s">
        <v>9240</v>
      </c>
      <c r="J2949" t="s">
        <v>9103</v>
      </c>
      <c r="K2949" t="s">
        <v>7</v>
      </c>
      <c r="L2949" t="b">
        <v>0</v>
      </c>
      <c r="M2949" t="s">
        <v>13816</v>
      </c>
      <c r="N2949" t="b">
        <v>0</v>
      </c>
      <c r="O2949" t="b">
        <v>0</v>
      </c>
      <c r="P2949" t="b">
        <v>0</v>
      </c>
      <c r="Q2949" t="b">
        <v>1</v>
      </c>
      <c r="R2949" t="s">
        <v>13817</v>
      </c>
      <c r="S2949">
        <v>70</v>
      </c>
      <c r="T2949" t="b">
        <v>0</v>
      </c>
      <c r="V2949" t="s">
        <v>892</v>
      </c>
      <c r="W2949">
        <v>4</v>
      </c>
      <c r="X2949" s="11">
        <v>87</v>
      </c>
      <c r="Y2949">
        <v>1</v>
      </c>
      <c r="Z2949" s="46" cm="1">
        <f t="array" ref="Z2949">IF(V2949="NA",$AD$2,(INDEX($BL$4:$BL$73,MATCH(V2949&amp;W2949,$BK$4:$BK$73&amp;$BJ$4:$BJ$73,0))))</f>
        <v>1.0498615788681274E-2</v>
      </c>
      <c r="AA2949" s="46">
        <f t="shared" si="54"/>
        <v>1.0104986157886813</v>
      </c>
      <c r="AB2949" s="46"/>
    </row>
    <row r="2950" spans="1:28" x14ac:dyDescent="0.25">
      <c r="A2950">
        <v>10162</v>
      </c>
      <c r="B2950" s="1">
        <v>45527.415653830998</v>
      </c>
      <c r="C2950" s="1">
        <v>45527</v>
      </c>
      <c r="D2950" t="s">
        <v>9100</v>
      </c>
      <c r="E2950" t="s">
        <v>9101</v>
      </c>
      <c r="F2950" t="s">
        <v>790</v>
      </c>
      <c r="G2950">
        <v>78</v>
      </c>
      <c r="H2950" t="b">
        <v>0</v>
      </c>
      <c r="I2950" t="s">
        <v>9240</v>
      </c>
      <c r="J2950" t="s">
        <v>9103</v>
      </c>
      <c r="K2950" t="s">
        <v>7</v>
      </c>
      <c r="L2950" t="b">
        <v>0</v>
      </c>
      <c r="M2950" t="s">
        <v>13818</v>
      </c>
      <c r="N2950" t="b">
        <v>0</v>
      </c>
      <c r="O2950" t="b">
        <v>0</v>
      </c>
      <c r="P2950" t="b">
        <v>0</v>
      </c>
      <c r="Q2950" t="b">
        <v>1</v>
      </c>
      <c r="R2950" t="s">
        <v>13819</v>
      </c>
      <c r="S2950">
        <v>70</v>
      </c>
      <c r="T2950" t="b">
        <v>0</v>
      </c>
      <c r="V2950" t="s">
        <v>892</v>
      </c>
      <c r="W2950">
        <v>4</v>
      </c>
      <c r="X2950" s="11">
        <v>82</v>
      </c>
      <c r="Y2950">
        <v>1</v>
      </c>
      <c r="Z2950" s="46" cm="1">
        <f t="array" ref="Z2950">IF(V2950="NA",$AD$2,(INDEX($BL$4:$BL$73,MATCH(V2950&amp;W2950,$BK$4:$BK$73&amp;$BJ$4:$BJ$73,0))))</f>
        <v>1.0498615788681274E-2</v>
      </c>
      <c r="AA2950" s="46">
        <f t="shared" si="54"/>
        <v>1.0104986157886813</v>
      </c>
      <c r="AB2950" s="46"/>
    </row>
    <row r="2951" spans="1:28" x14ac:dyDescent="0.25">
      <c r="A2951">
        <v>10166</v>
      </c>
      <c r="B2951" s="1">
        <v>45527.412070601902</v>
      </c>
      <c r="C2951" s="1">
        <v>45527</v>
      </c>
      <c r="D2951" t="s">
        <v>9100</v>
      </c>
      <c r="E2951" t="s">
        <v>9101</v>
      </c>
      <c r="F2951" t="s">
        <v>664</v>
      </c>
      <c r="G2951">
        <v>75</v>
      </c>
      <c r="H2951" t="b">
        <v>0</v>
      </c>
      <c r="I2951" t="s">
        <v>9240</v>
      </c>
      <c r="J2951" t="s">
        <v>9103</v>
      </c>
      <c r="K2951" t="s">
        <v>7</v>
      </c>
      <c r="L2951" t="b">
        <v>0</v>
      </c>
      <c r="M2951" t="s">
        <v>13820</v>
      </c>
      <c r="N2951" t="b">
        <v>0</v>
      </c>
      <c r="O2951" t="b">
        <v>0</v>
      </c>
      <c r="P2951" t="b">
        <v>0</v>
      </c>
      <c r="Q2951" t="b">
        <v>1</v>
      </c>
      <c r="R2951" t="s">
        <v>13821</v>
      </c>
      <c r="S2951">
        <v>70</v>
      </c>
      <c r="T2951" t="b">
        <v>0</v>
      </c>
      <c r="V2951" t="s">
        <v>888</v>
      </c>
      <c r="W2951">
        <v>4</v>
      </c>
      <c r="X2951" s="11">
        <v>77</v>
      </c>
      <c r="Y2951">
        <v>1</v>
      </c>
      <c r="Z2951" s="46" cm="1">
        <f t="array" ref="Z2951">IF(V2951="NA",$AD$2,(INDEX($BL$4:$BL$73,MATCH(V2951&amp;W2951,$BK$4:$BK$73&amp;$BJ$4:$BJ$73,0))))</f>
        <v>1.0498615788681257E-2</v>
      </c>
      <c r="AA2951" s="46">
        <f t="shared" si="54"/>
        <v>1.0104986157886813</v>
      </c>
      <c r="AB2951" s="46"/>
    </row>
    <row r="2952" spans="1:28" x14ac:dyDescent="0.25">
      <c r="A2952">
        <v>10168</v>
      </c>
      <c r="B2952" s="1">
        <v>45527.411416631898</v>
      </c>
      <c r="C2952" s="1">
        <v>45527</v>
      </c>
      <c r="D2952" t="s">
        <v>9100</v>
      </c>
      <c r="E2952" t="s">
        <v>9101</v>
      </c>
      <c r="F2952" t="s">
        <v>664</v>
      </c>
      <c r="G2952">
        <v>77</v>
      </c>
      <c r="H2952" t="b">
        <v>0</v>
      </c>
      <c r="I2952" t="s">
        <v>9240</v>
      </c>
      <c r="J2952" t="s">
        <v>9103</v>
      </c>
      <c r="K2952" t="s">
        <v>7</v>
      </c>
      <c r="L2952" t="b">
        <v>0</v>
      </c>
      <c r="M2952" t="s">
        <v>13822</v>
      </c>
      <c r="N2952" t="b">
        <v>0</v>
      </c>
      <c r="O2952" t="b">
        <v>0</v>
      </c>
      <c r="P2952" t="b">
        <v>0</v>
      </c>
      <c r="Q2952" t="b">
        <v>1</v>
      </c>
      <c r="R2952" t="s">
        <v>13823</v>
      </c>
      <c r="S2952">
        <v>70</v>
      </c>
      <c r="T2952" t="b">
        <v>0</v>
      </c>
      <c r="V2952" t="s">
        <v>889</v>
      </c>
      <c r="W2952">
        <v>4</v>
      </c>
      <c r="X2952" s="11">
        <v>77</v>
      </c>
      <c r="Y2952">
        <v>1</v>
      </c>
      <c r="Z2952" s="46" cm="1">
        <f t="array" ref="Z2952">IF(V2952="NA",$AD$2,(INDEX($BL$4:$BL$73,MATCH(V2952&amp;W2952,$BK$4:$BK$73&amp;$BJ$4:$BJ$73,0))))</f>
        <v>1.0498615788681227E-2</v>
      </c>
      <c r="AA2952" s="46">
        <f t="shared" si="54"/>
        <v>1.0104986157886813</v>
      </c>
      <c r="AB2952" s="46"/>
    </row>
    <row r="2953" spans="1:28" x14ac:dyDescent="0.25">
      <c r="A2953">
        <v>10169</v>
      </c>
      <c r="B2953" s="1">
        <v>45527.411101967598</v>
      </c>
      <c r="C2953" s="1">
        <v>45527</v>
      </c>
      <c r="D2953" t="s">
        <v>9100</v>
      </c>
      <c r="E2953" t="s">
        <v>9101</v>
      </c>
      <c r="F2953" t="s">
        <v>664</v>
      </c>
      <c r="G2953">
        <v>81</v>
      </c>
      <c r="H2953" t="b">
        <v>0</v>
      </c>
      <c r="I2953" t="s">
        <v>9240</v>
      </c>
      <c r="J2953" t="s">
        <v>9103</v>
      </c>
      <c r="K2953" t="s">
        <v>7</v>
      </c>
      <c r="L2953" t="b">
        <v>0</v>
      </c>
      <c r="M2953" t="s">
        <v>6556</v>
      </c>
      <c r="N2953" t="b">
        <v>0</v>
      </c>
      <c r="O2953" t="b">
        <v>0</v>
      </c>
      <c r="P2953" t="b">
        <v>0</v>
      </c>
      <c r="Q2953" t="b">
        <v>1</v>
      </c>
      <c r="R2953" t="s">
        <v>1043</v>
      </c>
      <c r="S2953">
        <v>70</v>
      </c>
      <c r="T2953" t="b">
        <v>0</v>
      </c>
      <c r="V2953" t="s">
        <v>740</v>
      </c>
      <c r="W2953">
        <v>4</v>
      </c>
      <c r="X2953" s="11">
        <v>82</v>
      </c>
      <c r="Y2953">
        <v>1</v>
      </c>
      <c r="Z2953" s="46" cm="1">
        <f t="array" ref="Z2953">IF(V2953="NA",$AD$2,(INDEX($BL$4:$BL$73,MATCH(V2953&amp;W2953,$BK$4:$BK$73&amp;$BJ$4:$BJ$73,0))))</f>
        <v>1.0498615788681253E-2</v>
      </c>
      <c r="AA2953" s="46">
        <f t="shared" si="54"/>
        <v>1.0104986157886813</v>
      </c>
      <c r="AB2953" s="46"/>
    </row>
    <row r="2954" spans="1:28" x14ac:dyDescent="0.25">
      <c r="A2954">
        <v>10170</v>
      </c>
      <c r="B2954" s="1">
        <v>45527.410682222202</v>
      </c>
      <c r="C2954" s="1">
        <v>45527</v>
      </c>
      <c r="D2954" t="s">
        <v>9100</v>
      </c>
      <c r="E2954" t="s">
        <v>9101</v>
      </c>
      <c r="F2954" t="s">
        <v>790</v>
      </c>
      <c r="G2954">
        <v>77</v>
      </c>
      <c r="H2954" t="b">
        <v>0</v>
      </c>
      <c r="I2954" t="s">
        <v>9240</v>
      </c>
      <c r="J2954" t="s">
        <v>9103</v>
      </c>
      <c r="K2954" t="s">
        <v>7</v>
      </c>
      <c r="L2954" t="b">
        <v>0</v>
      </c>
      <c r="M2954" t="s">
        <v>13824</v>
      </c>
      <c r="N2954" t="b">
        <v>0</v>
      </c>
      <c r="O2954" t="b">
        <v>0</v>
      </c>
      <c r="P2954" t="b">
        <v>0</v>
      </c>
      <c r="Q2954" t="b">
        <v>1</v>
      </c>
      <c r="R2954" t="s">
        <v>13825</v>
      </c>
      <c r="S2954">
        <v>70</v>
      </c>
      <c r="T2954" t="b">
        <v>0</v>
      </c>
      <c r="V2954" t="s">
        <v>8</v>
      </c>
      <c r="W2954" t="s">
        <v>8</v>
      </c>
      <c r="X2954" s="11">
        <v>77</v>
      </c>
      <c r="Y2954">
        <v>1</v>
      </c>
      <c r="Z2954" s="46" cm="1">
        <f t="array" ref="Z2954">IF(V2954="NA",$AD$2,(INDEX($BL$4:$BL$73,MATCH(V2954&amp;W2954,$BK$4:$BK$73&amp;$BJ$4:$BJ$73,0))))</f>
        <v>-4.0430703315750931E-2</v>
      </c>
      <c r="AA2954" s="46">
        <f t="shared" si="54"/>
        <v>0.95956929668424906</v>
      </c>
      <c r="AB2954" s="46"/>
    </row>
    <row r="2955" spans="1:28" x14ac:dyDescent="0.25">
      <c r="A2955">
        <v>10173</v>
      </c>
      <c r="B2955" s="1">
        <v>45527.407634085597</v>
      </c>
      <c r="C2955" s="1">
        <v>45527</v>
      </c>
      <c r="D2955" t="s">
        <v>9100</v>
      </c>
      <c r="E2955" t="s">
        <v>9101</v>
      </c>
      <c r="F2955" t="s">
        <v>790</v>
      </c>
      <c r="G2955">
        <v>84</v>
      </c>
      <c r="H2955" t="b">
        <v>0</v>
      </c>
      <c r="I2955" t="s">
        <v>9240</v>
      </c>
      <c r="J2955" t="s">
        <v>9103</v>
      </c>
      <c r="K2955" t="s">
        <v>7</v>
      </c>
      <c r="L2955" t="b">
        <v>0</v>
      </c>
      <c r="M2955" t="s">
        <v>1978</v>
      </c>
      <c r="N2955" t="b">
        <v>0</v>
      </c>
      <c r="O2955" t="b">
        <v>0</v>
      </c>
      <c r="P2955" t="b">
        <v>0</v>
      </c>
      <c r="Q2955" t="b">
        <v>1</v>
      </c>
      <c r="R2955" t="s">
        <v>13826</v>
      </c>
      <c r="S2955">
        <v>70</v>
      </c>
      <c r="T2955" t="b">
        <v>0</v>
      </c>
      <c r="V2955" t="s">
        <v>8</v>
      </c>
      <c r="W2955" t="s">
        <v>8</v>
      </c>
      <c r="X2955" s="11">
        <v>87</v>
      </c>
      <c r="Y2955">
        <v>1</v>
      </c>
      <c r="Z2955" s="46" cm="1">
        <f t="array" ref="Z2955">IF(V2955="NA",$AD$2,(INDEX($BL$4:$BL$73,MATCH(V2955&amp;W2955,$BK$4:$BK$73&amp;$BJ$4:$BJ$73,0))))</f>
        <v>-4.0430703315750931E-2</v>
      </c>
      <c r="AA2955" s="46">
        <f t="shared" si="54"/>
        <v>0.95956929668424906</v>
      </c>
      <c r="AB2955" s="46"/>
    </row>
    <row r="2956" spans="1:28" x14ac:dyDescent="0.25">
      <c r="A2956">
        <v>10180</v>
      </c>
      <c r="B2956" s="1">
        <v>45527.405309745402</v>
      </c>
      <c r="C2956" s="1">
        <v>45527</v>
      </c>
      <c r="D2956" t="s">
        <v>9100</v>
      </c>
      <c r="E2956" t="s">
        <v>9101</v>
      </c>
      <c r="F2956" t="s">
        <v>790</v>
      </c>
      <c r="G2956">
        <v>71</v>
      </c>
      <c r="H2956" t="b">
        <v>0</v>
      </c>
      <c r="I2956" t="s">
        <v>9240</v>
      </c>
      <c r="J2956" t="s">
        <v>9103</v>
      </c>
      <c r="K2956" t="s">
        <v>7</v>
      </c>
      <c r="L2956" t="b">
        <v>0</v>
      </c>
      <c r="M2956" t="s">
        <v>13827</v>
      </c>
      <c r="N2956" t="b">
        <v>0</v>
      </c>
      <c r="O2956" t="b">
        <v>0</v>
      </c>
      <c r="P2956" t="b">
        <v>0</v>
      </c>
      <c r="Q2956" t="b">
        <v>1</v>
      </c>
      <c r="R2956" t="s">
        <v>13828</v>
      </c>
      <c r="S2956">
        <v>70</v>
      </c>
      <c r="T2956" t="b">
        <v>0</v>
      </c>
      <c r="V2956" t="s">
        <v>889</v>
      </c>
      <c r="W2956">
        <v>4</v>
      </c>
      <c r="X2956" s="11">
        <v>72</v>
      </c>
      <c r="Y2956">
        <v>1</v>
      </c>
      <c r="Z2956" s="46" cm="1">
        <f t="array" ref="Z2956">IF(V2956="NA",$AD$2,(INDEX($BL$4:$BL$73,MATCH(V2956&amp;W2956,$BK$4:$BK$73&amp;$BJ$4:$BJ$73,0))))</f>
        <v>1.0498615788681227E-2</v>
      </c>
      <c r="AA2956" s="46">
        <f t="shared" si="54"/>
        <v>1.0104986157886813</v>
      </c>
      <c r="AB2956" s="46"/>
    </row>
    <row r="2957" spans="1:28" x14ac:dyDescent="0.25">
      <c r="A2957">
        <v>10182</v>
      </c>
      <c r="B2957" s="1">
        <v>45527.404605034702</v>
      </c>
      <c r="C2957" s="1">
        <v>45527</v>
      </c>
      <c r="D2957" t="s">
        <v>9100</v>
      </c>
      <c r="E2957" t="s">
        <v>9101</v>
      </c>
      <c r="F2957" t="s">
        <v>790</v>
      </c>
      <c r="G2957">
        <v>79</v>
      </c>
      <c r="H2957" t="b">
        <v>0</v>
      </c>
      <c r="I2957" t="s">
        <v>9240</v>
      </c>
      <c r="J2957" t="s">
        <v>9103</v>
      </c>
      <c r="K2957" t="s">
        <v>7</v>
      </c>
      <c r="L2957" t="b">
        <v>0</v>
      </c>
      <c r="M2957" t="s">
        <v>13829</v>
      </c>
      <c r="N2957" t="b">
        <v>0</v>
      </c>
      <c r="O2957" t="b">
        <v>0</v>
      </c>
      <c r="P2957" t="b">
        <v>0</v>
      </c>
      <c r="Q2957" t="b">
        <v>1</v>
      </c>
      <c r="R2957" t="s">
        <v>13830</v>
      </c>
      <c r="S2957">
        <v>70</v>
      </c>
      <c r="T2957" t="b">
        <v>0</v>
      </c>
      <c r="V2957" t="s">
        <v>886</v>
      </c>
      <c r="W2957">
        <v>4</v>
      </c>
      <c r="X2957" s="11">
        <v>82</v>
      </c>
      <c r="Y2957">
        <v>1</v>
      </c>
      <c r="Z2957" s="46" cm="1">
        <f t="array" ref="Z2957">IF(V2957="NA",$AD$2,(INDEX($BL$4:$BL$73,MATCH(V2957&amp;W2957,$BK$4:$BK$73&amp;$BJ$4:$BJ$73,0))))</f>
        <v>1.0498615788681297E-2</v>
      </c>
      <c r="AA2957" s="46">
        <f t="shared" si="54"/>
        <v>1.0104986157886813</v>
      </c>
      <c r="AB2957" s="46"/>
    </row>
    <row r="2958" spans="1:28" x14ac:dyDescent="0.25">
      <c r="A2958">
        <v>10184</v>
      </c>
      <c r="B2958" s="1">
        <v>45527.403581759303</v>
      </c>
      <c r="C2958" s="1">
        <v>45527</v>
      </c>
      <c r="D2958" t="s">
        <v>9100</v>
      </c>
      <c r="E2958" t="s">
        <v>9101</v>
      </c>
      <c r="F2958" t="s">
        <v>664</v>
      </c>
      <c r="G2958">
        <v>78</v>
      </c>
      <c r="H2958" t="b">
        <v>0</v>
      </c>
      <c r="I2958" t="s">
        <v>9240</v>
      </c>
      <c r="J2958" t="s">
        <v>9103</v>
      </c>
      <c r="K2958" t="s">
        <v>7</v>
      </c>
      <c r="L2958" t="b">
        <v>0</v>
      </c>
      <c r="M2958" t="s">
        <v>13831</v>
      </c>
      <c r="N2958" t="b">
        <v>0</v>
      </c>
      <c r="O2958" t="b">
        <v>0</v>
      </c>
      <c r="P2958" t="b">
        <v>0</v>
      </c>
      <c r="Q2958" t="b">
        <v>1</v>
      </c>
      <c r="R2958" t="s">
        <v>13832</v>
      </c>
      <c r="S2958">
        <v>70</v>
      </c>
      <c r="T2958" t="b">
        <v>0</v>
      </c>
      <c r="V2958" t="s">
        <v>892</v>
      </c>
      <c r="W2958">
        <v>4</v>
      </c>
      <c r="X2958" s="11">
        <v>82</v>
      </c>
      <c r="Y2958">
        <v>1</v>
      </c>
      <c r="Z2958" s="46" cm="1">
        <f t="array" ref="Z2958">IF(V2958="NA",$AD$2,(INDEX($BL$4:$BL$73,MATCH(V2958&amp;W2958,$BK$4:$BK$73&amp;$BJ$4:$BJ$73,0))))</f>
        <v>1.0498615788681274E-2</v>
      </c>
      <c r="AA2958" s="46">
        <f t="shared" si="54"/>
        <v>1.0104986157886813</v>
      </c>
      <c r="AB2958" s="46"/>
    </row>
    <row r="2959" spans="1:28" x14ac:dyDescent="0.25">
      <c r="A2959">
        <v>10186</v>
      </c>
      <c r="B2959" s="1">
        <v>45527.401963958298</v>
      </c>
      <c r="C2959" s="1">
        <v>45527</v>
      </c>
      <c r="D2959" t="s">
        <v>9100</v>
      </c>
      <c r="E2959" t="s">
        <v>9101</v>
      </c>
      <c r="F2959" t="s">
        <v>790</v>
      </c>
      <c r="G2959">
        <v>71</v>
      </c>
      <c r="H2959" t="b">
        <v>0</v>
      </c>
      <c r="I2959" t="s">
        <v>9240</v>
      </c>
      <c r="J2959" t="s">
        <v>9103</v>
      </c>
      <c r="K2959" t="s">
        <v>7</v>
      </c>
      <c r="L2959" t="b">
        <v>0</v>
      </c>
      <c r="M2959" t="s">
        <v>13833</v>
      </c>
      <c r="N2959" t="b">
        <v>0</v>
      </c>
      <c r="O2959" t="b">
        <v>0</v>
      </c>
      <c r="P2959" t="b">
        <v>0</v>
      </c>
      <c r="Q2959" t="b">
        <v>1</v>
      </c>
      <c r="R2959" t="s">
        <v>13834</v>
      </c>
      <c r="S2959">
        <v>70</v>
      </c>
      <c r="T2959" t="b">
        <v>0</v>
      </c>
      <c r="V2959" t="s">
        <v>888</v>
      </c>
      <c r="W2959">
        <v>4</v>
      </c>
      <c r="X2959" s="11">
        <v>72</v>
      </c>
      <c r="Y2959">
        <v>1</v>
      </c>
      <c r="Z2959" s="46" cm="1">
        <f t="array" ref="Z2959">IF(V2959="NA",$AD$2,(INDEX($BL$4:$BL$73,MATCH(V2959&amp;W2959,$BK$4:$BK$73&amp;$BJ$4:$BJ$73,0))))</f>
        <v>1.0498615788681257E-2</v>
      </c>
      <c r="AA2959" s="46">
        <f t="shared" si="54"/>
        <v>1.0104986157886813</v>
      </c>
      <c r="AB2959" s="46"/>
    </row>
    <row r="2960" spans="1:28" x14ac:dyDescent="0.25">
      <c r="A2960">
        <v>10188</v>
      </c>
      <c r="B2960" s="1">
        <v>45527.401197905099</v>
      </c>
      <c r="C2960" s="1">
        <v>45527</v>
      </c>
      <c r="D2960" t="s">
        <v>9100</v>
      </c>
      <c r="E2960" t="s">
        <v>9101</v>
      </c>
      <c r="F2960" t="s">
        <v>664</v>
      </c>
      <c r="G2960">
        <v>75</v>
      </c>
      <c r="H2960" t="b">
        <v>0</v>
      </c>
      <c r="I2960" t="s">
        <v>9240</v>
      </c>
      <c r="J2960" t="s">
        <v>9103</v>
      </c>
      <c r="K2960" t="s">
        <v>7</v>
      </c>
      <c r="L2960" t="b">
        <v>0</v>
      </c>
      <c r="M2960" t="s">
        <v>13835</v>
      </c>
      <c r="N2960" t="b">
        <v>0</v>
      </c>
      <c r="O2960" t="b">
        <v>0</v>
      </c>
      <c r="P2960" t="b">
        <v>0</v>
      </c>
      <c r="Q2960" t="b">
        <v>1</v>
      </c>
      <c r="R2960" t="s">
        <v>13836</v>
      </c>
      <c r="S2960">
        <v>70</v>
      </c>
      <c r="T2960" t="b">
        <v>0</v>
      </c>
      <c r="V2960" t="s">
        <v>889</v>
      </c>
      <c r="W2960">
        <v>5</v>
      </c>
      <c r="X2960" s="11">
        <v>77</v>
      </c>
      <c r="Y2960">
        <v>1</v>
      </c>
      <c r="Z2960" s="46" cm="1">
        <f t="array" ref="Z2960">IF(V2960="NA",$AD$2,(INDEX($BL$4:$BL$73,MATCH(V2960&amp;W2960,$BK$4:$BK$73&amp;$BJ$4:$BJ$73,0))))</f>
        <v>4.1970782120221983E-2</v>
      </c>
      <c r="AA2960" s="46">
        <f t="shared" si="54"/>
        <v>1.041970782120222</v>
      </c>
      <c r="AB2960" s="46"/>
    </row>
    <row r="2961" spans="1:28" x14ac:dyDescent="0.25">
      <c r="A2961">
        <v>10192</v>
      </c>
      <c r="B2961" s="1">
        <v>45527.397321562501</v>
      </c>
      <c r="C2961" s="1">
        <v>45527</v>
      </c>
      <c r="D2961" t="s">
        <v>9100</v>
      </c>
      <c r="E2961" t="s">
        <v>9101</v>
      </c>
      <c r="F2961" t="s">
        <v>790</v>
      </c>
      <c r="G2961">
        <v>73</v>
      </c>
      <c r="H2961" t="b">
        <v>0</v>
      </c>
      <c r="I2961" t="s">
        <v>9240</v>
      </c>
      <c r="J2961" t="s">
        <v>9103</v>
      </c>
      <c r="K2961" t="s">
        <v>7</v>
      </c>
      <c r="L2961" t="b">
        <v>0</v>
      </c>
      <c r="M2961" t="s">
        <v>13837</v>
      </c>
      <c r="N2961" t="b">
        <v>0</v>
      </c>
      <c r="O2961" t="b">
        <v>0</v>
      </c>
      <c r="P2961" t="b">
        <v>0</v>
      </c>
      <c r="Q2961" t="b">
        <v>1</v>
      </c>
      <c r="R2961" t="s">
        <v>13838</v>
      </c>
      <c r="S2961">
        <v>70</v>
      </c>
      <c r="T2961" t="b">
        <v>0</v>
      </c>
      <c r="V2961" t="s">
        <v>892</v>
      </c>
      <c r="W2961">
        <v>4</v>
      </c>
      <c r="X2961" s="11">
        <v>77</v>
      </c>
      <c r="Y2961">
        <v>1</v>
      </c>
      <c r="Z2961" s="46" cm="1">
        <f t="array" ref="Z2961">IF(V2961="NA",$AD$2,(INDEX($BL$4:$BL$73,MATCH(V2961&amp;W2961,$BK$4:$BK$73&amp;$BJ$4:$BJ$73,0))))</f>
        <v>1.0498615788681274E-2</v>
      </c>
      <c r="AA2961" s="46">
        <f t="shared" si="54"/>
        <v>1.0104986157886813</v>
      </c>
      <c r="AB2961" s="46"/>
    </row>
    <row r="2962" spans="1:28" x14ac:dyDescent="0.25">
      <c r="A2962">
        <v>10203</v>
      </c>
      <c r="B2962" s="1">
        <v>45527.393209733797</v>
      </c>
      <c r="C2962" s="1">
        <v>45527</v>
      </c>
      <c r="D2962" t="s">
        <v>9100</v>
      </c>
      <c r="E2962" t="s">
        <v>9101</v>
      </c>
      <c r="F2962" t="s">
        <v>664</v>
      </c>
      <c r="G2962">
        <v>74</v>
      </c>
      <c r="H2962" t="b">
        <v>0</v>
      </c>
      <c r="I2962" t="s">
        <v>9240</v>
      </c>
      <c r="J2962" t="s">
        <v>9103</v>
      </c>
      <c r="K2962" t="s">
        <v>7</v>
      </c>
      <c r="L2962" t="b">
        <v>0</v>
      </c>
      <c r="M2962" t="s">
        <v>13839</v>
      </c>
      <c r="N2962" t="b">
        <v>0</v>
      </c>
      <c r="O2962" t="b">
        <v>0</v>
      </c>
      <c r="P2962" t="b">
        <v>0</v>
      </c>
      <c r="Q2962" t="b">
        <v>1</v>
      </c>
      <c r="R2962" t="s">
        <v>13840</v>
      </c>
      <c r="S2962">
        <v>70</v>
      </c>
      <c r="T2962" t="b">
        <v>0</v>
      </c>
      <c r="V2962" t="s">
        <v>8</v>
      </c>
      <c r="W2962" t="s">
        <v>8</v>
      </c>
      <c r="X2962" s="11">
        <v>77</v>
      </c>
      <c r="Y2962">
        <v>1</v>
      </c>
      <c r="Z2962" s="46" cm="1">
        <f t="array" ref="Z2962">IF(V2962="NA",$AD$2,(INDEX($BL$4:$BL$73,MATCH(V2962&amp;W2962,$BK$4:$BK$73&amp;$BJ$4:$BJ$73,0))))</f>
        <v>-4.0430703315750931E-2</v>
      </c>
      <c r="AA2962" s="46">
        <f t="shared" si="54"/>
        <v>0.95956929668424906</v>
      </c>
      <c r="AB2962" s="46"/>
    </row>
    <row r="2963" spans="1:28" x14ac:dyDescent="0.25">
      <c r="A2963">
        <v>10205</v>
      </c>
      <c r="B2963" s="1">
        <v>45527.392468425896</v>
      </c>
      <c r="C2963" s="1">
        <v>45527</v>
      </c>
      <c r="D2963" t="s">
        <v>9100</v>
      </c>
      <c r="E2963" t="s">
        <v>9101</v>
      </c>
      <c r="F2963" t="s">
        <v>664</v>
      </c>
      <c r="G2963">
        <v>85</v>
      </c>
      <c r="H2963" t="b">
        <v>0</v>
      </c>
      <c r="I2963" t="s">
        <v>9240</v>
      </c>
      <c r="J2963" t="s">
        <v>9103</v>
      </c>
      <c r="K2963" t="s">
        <v>7</v>
      </c>
      <c r="L2963" t="b">
        <v>0</v>
      </c>
      <c r="M2963" t="s">
        <v>13841</v>
      </c>
      <c r="N2963" t="b">
        <v>0</v>
      </c>
      <c r="O2963" t="b">
        <v>0</v>
      </c>
      <c r="P2963" t="b">
        <v>0</v>
      </c>
      <c r="Q2963" t="b">
        <v>1</v>
      </c>
      <c r="R2963" t="s">
        <v>13842</v>
      </c>
      <c r="S2963">
        <v>70</v>
      </c>
      <c r="T2963" t="b">
        <v>0</v>
      </c>
      <c r="V2963" t="s">
        <v>886</v>
      </c>
      <c r="W2963">
        <v>5</v>
      </c>
      <c r="X2963" s="11">
        <v>87</v>
      </c>
      <c r="Y2963">
        <v>1</v>
      </c>
      <c r="Z2963" s="46" cm="1">
        <f t="array" ref="Z2963">IF(V2963="NA",$AD$2,(INDEX($BL$4:$BL$73,MATCH(V2963&amp;W2963,$BK$4:$BK$73&amp;$BJ$4:$BJ$73,0))))</f>
        <v>4.1970782120221983E-2</v>
      </c>
      <c r="AA2963" s="46">
        <f t="shared" si="54"/>
        <v>1.041970782120222</v>
      </c>
      <c r="AB2963" s="46"/>
    </row>
    <row r="2964" spans="1:28" x14ac:dyDescent="0.25">
      <c r="A2964">
        <v>10206</v>
      </c>
      <c r="B2964" s="1">
        <v>45527.389736296303</v>
      </c>
      <c r="C2964" s="1">
        <v>45527</v>
      </c>
      <c r="D2964" t="s">
        <v>9100</v>
      </c>
      <c r="E2964" t="s">
        <v>9101</v>
      </c>
      <c r="F2964" t="s">
        <v>664</v>
      </c>
      <c r="G2964">
        <v>83</v>
      </c>
      <c r="H2964" t="b">
        <v>0</v>
      </c>
      <c r="I2964" t="s">
        <v>9240</v>
      </c>
      <c r="J2964" t="s">
        <v>9103</v>
      </c>
      <c r="K2964" t="s">
        <v>7</v>
      </c>
      <c r="L2964" t="b">
        <v>0</v>
      </c>
      <c r="M2964" t="s">
        <v>13843</v>
      </c>
      <c r="N2964" t="b">
        <v>0</v>
      </c>
      <c r="O2964" t="b">
        <v>0</v>
      </c>
      <c r="P2964" t="b">
        <v>0</v>
      </c>
      <c r="Q2964" t="b">
        <v>1</v>
      </c>
      <c r="R2964" t="s">
        <v>13844</v>
      </c>
      <c r="S2964">
        <v>70</v>
      </c>
      <c r="T2964" t="b">
        <v>0</v>
      </c>
      <c r="V2964" t="s">
        <v>658</v>
      </c>
      <c r="W2964">
        <v>5</v>
      </c>
      <c r="X2964" s="11">
        <v>87</v>
      </c>
      <c r="Y2964">
        <v>1</v>
      </c>
      <c r="Z2964" s="46" cm="1">
        <f t="array" ref="Z2964">IF(V2964="NA",$AD$2,(INDEX($BL$4:$BL$73,MATCH(V2964&amp;W2964,$BK$4:$BK$73&amp;$BJ$4:$BJ$73,0))))</f>
        <v>2.9563914871896181E-3</v>
      </c>
      <c r="AA2964" s="46">
        <f t="shared" si="54"/>
        <v>1.0029563914871895</v>
      </c>
      <c r="AB2964" s="46"/>
    </row>
    <row r="2965" spans="1:28" x14ac:dyDescent="0.25">
      <c r="A2965">
        <v>10213</v>
      </c>
      <c r="B2965" s="1">
        <v>45527.386929687498</v>
      </c>
      <c r="C2965" s="1">
        <v>45527</v>
      </c>
      <c r="D2965" t="s">
        <v>9100</v>
      </c>
      <c r="E2965" t="s">
        <v>9101</v>
      </c>
      <c r="F2965" t="s">
        <v>790</v>
      </c>
      <c r="G2965">
        <v>72</v>
      </c>
      <c r="H2965" t="b">
        <v>0</v>
      </c>
      <c r="I2965" t="s">
        <v>9240</v>
      </c>
      <c r="J2965" t="s">
        <v>9103</v>
      </c>
      <c r="K2965" t="s">
        <v>7</v>
      </c>
      <c r="L2965" t="b">
        <v>0</v>
      </c>
      <c r="M2965" t="s">
        <v>13845</v>
      </c>
      <c r="N2965" t="b">
        <v>0</v>
      </c>
      <c r="O2965" t="b">
        <v>0</v>
      </c>
      <c r="P2965" t="b">
        <v>0</v>
      </c>
      <c r="Q2965" t="b">
        <v>1</v>
      </c>
      <c r="R2965" t="s">
        <v>13846</v>
      </c>
      <c r="S2965">
        <v>70</v>
      </c>
      <c r="T2965" t="b">
        <v>0</v>
      </c>
      <c r="V2965" t="s">
        <v>8</v>
      </c>
      <c r="W2965" t="s">
        <v>8</v>
      </c>
      <c r="X2965" s="11">
        <v>72</v>
      </c>
      <c r="Y2965">
        <v>1</v>
      </c>
      <c r="Z2965" s="46" cm="1">
        <f t="array" ref="Z2965">IF(V2965="NA",$AD$2,(INDEX($BL$4:$BL$73,MATCH(V2965&amp;W2965,$BK$4:$BK$73&amp;$BJ$4:$BJ$73,0))))</f>
        <v>-4.0430703315750931E-2</v>
      </c>
      <c r="AA2965" s="46">
        <f t="shared" si="54"/>
        <v>0.95956929668424906</v>
      </c>
      <c r="AB2965" s="46"/>
    </row>
    <row r="2966" spans="1:28" x14ac:dyDescent="0.25">
      <c r="A2966">
        <v>10214</v>
      </c>
      <c r="B2966" s="1">
        <v>45527.386524166701</v>
      </c>
      <c r="C2966" s="1">
        <v>45527</v>
      </c>
      <c r="D2966" t="s">
        <v>9100</v>
      </c>
      <c r="E2966" t="s">
        <v>9101</v>
      </c>
      <c r="F2966" t="s">
        <v>664</v>
      </c>
      <c r="G2966">
        <v>77</v>
      </c>
      <c r="H2966" t="b">
        <v>0</v>
      </c>
      <c r="I2966" t="s">
        <v>9240</v>
      </c>
      <c r="J2966" t="s">
        <v>9103</v>
      </c>
      <c r="K2966" t="s">
        <v>7</v>
      </c>
      <c r="L2966" t="b">
        <v>0</v>
      </c>
      <c r="M2966" t="s">
        <v>13847</v>
      </c>
      <c r="N2966" t="b">
        <v>0</v>
      </c>
      <c r="O2966" t="b">
        <v>0</v>
      </c>
      <c r="P2966" t="b">
        <v>0</v>
      </c>
      <c r="Q2966" t="b">
        <v>1</v>
      </c>
      <c r="R2966" t="s">
        <v>13848</v>
      </c>
      <c r="S2966">
        <v>70</v>
      </c>
      <c r="T2966" t="b">
        <v>0</v>
      </c>
      <c r="V2966" t="s">
        <v>8</v>
      </c>
      <c r="W2966" t="s">
        <v>8</v>
      </c>
      <c r="X2966" s="11">
        <v>77</v>
      </c>
      <c r="Y2966">
        <v>1</v>
      </c>
      <c r="Z2966" s="46" cm="1">
        <f t="array" ref="Z2966">IF(V2966="NA",$AD$2,(INDEX($BL$4:$BL$73,MATCH(V2966&amp;W2966,$BK$4:$BK$73&amp;$BJ$4:$BJ$73,0))))</f>
        <v>-4.0430703315750931E-2</v>
      </c>
      <c r="AA2966" s="46">
        <f t="shared" si="54"/>
        <v>0.95956929668424906</v>
      </c>
      <c r="AB2966" s="46"/>
    </row>
    <row r="2967" spans="1:28" x14ac:dyDescent="0.25">
      <c r="A2967">
        <v>10215</v>
      </c>
      <c r="B2967" s="1">
        <v>45527.386168900499</v>
      </c>
      <c r="C2967" s="1">
        <v>45527</v>
      </c>
      <c r="D2967" t="s">
        <v>9100</v>
      </c>
      <c r="E2967" t="s">
        <v>9101</v>
      </c>
      <c r="F2967" t="s">
        <v>664</v>
      </c>
      <c r="G2967">
        <v>78</v>
      </c>
      <c r="H2967" t="b">
        <v>0</v>
      </c>
      <c r="I2967" t="s">
        <v>9240</v>
      </c>
      <c r="J2967" t="s">
        <v>9103</v>
      </c>
      <c r="K2967" t="s">
        <v>7</v>
      </c>
      <c r="L2967" t="b">
        <v>0</v>
      </c>
      <c r="M2967" t="s">
        <v>13849</v>
      </c>
      <c r="N2967" t="b">
        <v>0</v>
      </c>
      <c r="O2967" t="b">
        <v>0</v>
      </c>
      <c r="P2967" t="b">
        <v>0</v>
      </c>
      <c r="Q2967" t="b">
        <v>1</v>
      </c>
      <c r="R2967" t="s">
        <v>13850</v>
      </c>
      <c r="S2967">
        <v>70</v>
      </c>
      <c r="T2967" t="b">
        <v>0</v>
      </c>
      <c r="V2967" t="s">
        <v>889</v>
      </c>
      <c r="W2967">
        <v>4</v>
      </c>
      <c r="X2967" s="11">
        <v>82</v>
      </c>
      <c r="Y2967">
        <v>1</v>
      </c>
      <c r="Z2967" s="46" cm="1">
        <f t="array" ref="Z2967">IF(V2967="NA",$AD$2,(INDEX($BL$4:$BL$73,MATCH(V2967&amp;W2967,$BK$4:$BK$73&amp;$BJ$4:$BJ$73,0))))</f>
        <v>1.0498615788681227E-2</v>
      </c>
      <c r="AA2967" s="46">
        <f t="shared" si="54"/>
        <v>1.0104986157886813</v>
      </c>
      <c r="AB2967" s="46"/>
    </row>
    <row r="2968" spans="1:28" x14ac:dyDescent="0.25">
      <c r="A2968">
        <v>10217</v>
      </c>
      <c r="B2968" s="1">
        <v>45527.3853237847</v>
      </c>
      <c r="C2968" s="1">
        <v>45527</v>
      </c>
      <c r="D2968" t="s">
        <v>9100</v>
      </c>
      <c r="E2968" t="s">
        <v>9101</v>
      </c>
      <c r="F2968" t="s">
        <v>664</v>
      </c>
      <c r="G2968">
        <v>75</v>
      </c>
      <c r="H2968" t="b">
        <v>0</v>
      </c>
      <c r="I2968" t="s">
        <v>9240</v>
      </c>
      <c r="J2968" t="s">
        <v>9103</v>
      </c>
      <c r="K2968" t="s">
        <v>7</v>
      </c>
      <c r="L2968" t="b">
        <v>0</v>
      </c>
      <c r="M2968" t="s">
        <v>13851</v>
      </c>
      <c r="N2968" t="b">
        <v>0</v>
      </c>
      <c r="O2968" t="b">
        <v>0</v>
      </c>
      <c r="P2968" t="b">
        <v>0</v>
      </c>
      <c r="Q2968" t="b">
        <v>1</v>
      </c>
      <c r="R2968" t="s">
        <v>13852</v>
      </c>
      <c r="S2968">
        <v>70</v>
      </c>
      <c r="T2968" t="b">
        <v>0</v>
      </c>
      <c r="V2968" t="s">
        <v>8</v>
      </c>
      <c r="W2968" t="s">
        <v>8</v>
      </c>
      <c r="X2968" s="11">
        <v>77</v>
      </c>
      <c r="Y2968">
        <v>1</v>
      </c>
      <c r="Z2968" s="46" cm="1">
        <f t="array" ref="Z2968">IF(V2968="NA",$AD$2,(INDEX($BL$4:$BL$73,MATCH(V2968&amp;W2968,$BK$4:$BK$73&amp;$BJ$4:$BJ$73,0))))</f>
        <v>-4.0430703315750931E-2</v>
      </c>
      <c r="AA2968" s="46">
        <f t="shared" si="54"/>
        <v>0.95956929668424906</v>
      </c>
      <c r="AB2968" s="46"/>
    </row>
    <row r="2969" spans="1:28" x14ac:dyDescent="0.25">
      <c r="A2969">
        <v>10221</v>
      </c>
      <c r="B2969" s="1">
        <v>45527.381709965302</v>
      </c>
      <c r="C2969" s="1">
        <v>45527</v>
      </c>
      <c r="D2969" t="s">
        <v>9100</v>
      </c>
      <c r="E2969" t="s">
        <v>9101</v>
      </c>
      <c r="F2969" t="s">
        <v>664</v>
      </c>
      <c r="G2969">
        <v>80</v>
      </c>
      <c r="H2969" t="b">
        <v>0</v>
      </c>
      <c r="I2969" t="s">
        <v>9240</v>
      </c>
      <c r="J2969" t="s">
        <v>9103</v>
      </c>
      <c r="K2969" t="s">
        <v>7</v>
      </c>
      <c r="L2969" t="b">
        <v>0</v>
      </c>
      <c r="M2969" t="s">
        <v>13853</v>
      </c>
      <c r="N2969" t="b">
        <v>0</v>
      </c>
      <c r="O2969" t="b">
        <v>0</v>
      </c>
      <c r="P2969" t="b">
        <v>0</v>
      </c>
      <c r="Q2969" t="b">
        <v>1</v>
      </c>
      <c r="R2969" t="s">
        <v>13854</v>
      </c>
      <c r="S2969">
        <v>70</v>
      </c>
      <c r="T2969" t="b">
        <v>0</v>
      </c>
      <c r="V2969" t="s">
        <v>8</v>
      </c>
      <c r="W2969" t="s">
        <v>8</v>
      </c>
      <c r="X2969" s="11">
        <v>82</v>
      </c>
      <c r="Y2969">
        <v>1</v>
      </c>
      <c r="Z2969" s="46" cm="1">
        <f t="array" ref="Z2969">IF(V2969="NA",$AD$2,(INDEX($BL$4:$BL$73,MATCH(V2969&amp;W2969,$BK$4:$BK$73&amp;$BJ$4:$BJ$73,0))))</f>
        <v>-4.0430703315750931E-2</v>
      </c>
      <c r="AA2969" s="46">
        <f t="shared" si="54"/>
        <v>0.95956929668424906</v>
      </c>
      <c r="AB2969" s="46"/>
    </row>
    <row r="2970" spans="1:28" x14ac:dyDescent="0.25">
      <c r="A2970">
        <v>10222</v>
      </c>
      <c r="B2970" s="1">
        <v>45527.381311469901</v>
      </c>
      <c r="C2970" s="1">
        <v>45527</v>
      </c>
      <c r="D2970" t="s">
        <v>9100</v>
      </c>
      <c r="E2970" t="s">
        <v>9101</v>
      </c>
      <c r="F2970" t="s">
        <v>664</v>
      </c>
      <c r="G2970">
        <v>80</v>
      </c>
      <c r="H2970" t="b">
        <v>0</v>
      </c>
      <c r="I2970" t="s">
        <v>9240</v>
      </c>
      <c r="J2970" t="s">
        <v>9103</v>
      </c>
      <c r="K2970" t="s">
        <v>7</v>
      </c>
      <c r="L2970" t="b">
        <v>0</v>
      </c>
      <c r="M2970" t="s">
        <v>13855</v>
      </c>
      <c r="N2970" t="b">
        <v>0</v>
      </c>
      <c r="O2970" t="b">
        <v>0</v>
      </c>
      <c r="P2970" t="b">
        <v>0</v>
      </c>
      <c r="Q2970" t="b">
        <v>1</v>
      </c>
      <c r="R2970" t="s">
        <v>13856</v>
      </c>
      <c r="S2970">
        <v>70</v>
      </c>
      <c r="T2970" t="b">
        <v>0</v>
      </c>
      <c r="V2970" t="s">
        <v>893</v>
      </c>
      <c r="W2970">
        <v>4</v>
      </c>
      <c r="X2970" s="11">
        <v>82</v>
      </c>
      <c r="Y2970">
        <v>1</v>
      </c>
      <c r="Z2970" s="46" cm="1">
        <f t="array" ref="Z2970">IF(V2970="NA",$AD$2,(INDEX($BL$4:$BL$73,MATCH(V2970&amp;W2970,$BK$4:$BK$73&amp;$BJ$4:$BJ$73,0))))</f>
        <v>1.0498615788681286E-2</v>
      </c>
      <c r="AA2970" s="46">
        <f t="shared" si="54"/>
        <v>1.0104986157886813</v>
      </c>
      <c r="AB2970" s="46"/>
    </row>
    <row r="2971" spans="1:28" x14ac:dyDescent="0.25">
      <c r="A2971">
        <v>10228</v>
      </c>
      <c r="B2971" s="1">
        <v>45527.377329525501</v>
      </c>
      <c r="C2971" s="1">
        <v>45527</v>
      </c>
      <c r="D2971" t="s">
        <v>9100</v>
      </c>
      <c r="E2971" t="s">
        <v>9101</v>
      </c>
      <c r="F2971" t="s">
        <v>790</v>
      </c>
      <c r="G2971">
        <v>78</v>
      </c>
      <c r="H2971" t="b">
        <v>0</v>
      </c>
      <c r="I2971" t="s">
        <v>9240</v>
      </c>
      <c r="J2971" t="s">
        <v>9103</v>
      </c>
      <c r="K2971" t="s">
        <v>7</v>
      </c>
      <c r="L2971" t="b">
        <v>0</v>
      </c>
      <c r="M2971" t="s">
        <v>13857</v>
      </c>
      <c r="N2971" t="b">
        <v>0</v>
      </c>
      <c r="O2971" t="b">
        <v>0</v>
      </c>
      <c r="P2971" t="b">
        <v>0</v>
      </c>
      <c r="Q2971" t="b">
        <v>1</v>
      </c>
      <c r="R2971" t="s">
        <v>13858</v>
      </c>
      <c r="S2971">
        <v>70</v>
      </c>
      <c r="T2971" t="b">
        <v>0</v>
      </c>
      <c r="V2971" t="s">
        <v>889</v>
      </c>
      <c r="W2971">
        <v>4</v>
      </c>
      <c r="X2971" s="11">
        <v>82</v>
      </c>
      <c r="Y2971">
        <v>1</v>
      </c>
      <c r="Z2971" s="46" cm="1">
        <f t="array" ref="Z2971">IF(V2971="NA",$AD$2,(INDEX($BL$4:$BL$73,MATCH(V2971&amp;W2971,$BK$4:$BK$73&amp;$BJ$4:$BJ$73,0))))</f>
        <v>1.0498615788681227E-2</v>
      </c>
      <c r="AA2971" s="46">
        <f t="shared" si="54"/>
        <v>1.0104986157886813</v>
      </c>
      <c r="AB2971" s="46"/>
    </row>
    <row r="2972" spans="1:28" x14ac:dyDescent="0.25">
      <c r="A2972">
        <v>10229</v>
      </c>
      <c r="B2972" s="1">
        <v>45527.376939664398</v>
      </c>
      <c r="C2972" s="1">
        <v>45527</v>
      </c>
      <c r="D2972" t="s">
        <v>9100</v>
      </c>
      <c r="E2972" t="s">
        <v>9101</v>
      </c>
      <c r="F2972" t="s">
        <v>664</v>
      </c>
      <c r="G2972">
        <v>75</v>
      </c>
      <c r="H2972" t="b">
        <v>0</v>
      </c>
      <c r="I2972" t="s">
        <v>9240</v>
      </c>
      <c r="J2972" t="s">
        <v>9103</v>
      </c>
      <c r="K2972" t="s">
        <v>7</v>
      </c>
      <c r="L2972" t="b">
        <v>0</v>
      </c>
      <c r="M2972" t="s">
        <v>13859</v>
      </c>
      <c r="N2972" t="b">
        <v>0</v>
      </c>
      <c r="O2972" t="b">
        <v>0</v>
      </c>
      <c r="P2972" t="b">
        <v>0</v>
      </c>
      <c r="Q2972" t="b">
        <v>1</v>
      </c>
      <c r="R2972" t="s">
        <v>13860</v>
      </c>
      <c r="S2972">
        <v>70</v>
      </c>
      <c r="T2972" t="b">
        <v>0</v>
      </c>
      <c r="V2972" t="s">
        <v>893</v>
      </c>
      <c r="W2972">
        <v>5</v>
      </c>
      <c r="X2972" s="11">
        <v>77</v>
      </c>
      <c r="Y2972">
        <v>1</v>
      </c>
      <c r="Z2972" s="46" cm="1">
        <f t="array" ref="Z2972">IF(V2972="NA",$AD$2,(INDEX($BL$4:$BL$73,MATCH(V2972&amp;W2972,$BK$4:$BK$73&amp;$BJ$4:$BJ$73,0))))</f>
        <v>4.1970782120221983E-2</v>
      </c>
      <c r="AA2972" s="46">
        <f t="shared" si="54"/>
        <v>1.041970782120222</v>
      </c>
      <c r="AB2972" s="46"/>
    </row>
    <row r="2973" spans="1:28" x14ac:dyDescent="0.25">
      <c r="A2973">
        <v>10230</v>
      </c>
      <c r="B2973" s="1">
        <v>45527.376428240699</v>
      </c>
      <c r="C2973" s="1">
        <v>45527</v>
      </c>
      <c r="D2973" t="s">
        <v>9100</v>
      </c>
      <c r="E2973" t="s">
        <v>9101</v>
      </c>
      <c r="F2973" t="s">
        <v>664</v>
      </c>
      <c r="G2973">
        <v>76</v>
      </c>
      <c r="H2973" t="b">
        <v>0</v>
      </c>
      <c r="I2973" t="s">
        <v>9240</v>
      </c>
      <c r="J2973" t="s">
        <v>9103</v>
      </c>
      <c r="K2973" t="s">
        <v>7</v>
      </c>
      <c r="L2973" t="b">
        <v>0</v>
      </c>
      <c r="M2973" t="s">
        <v>6554</v>
      </c>
      <c r="N2973" t="b">
        <v>0</v>
      </c>
      <c r="O2973" t="b">
        <v>0</v>
      </c>
      <c r="P2973" t="b">
        <v>0</v>
      </c>
      <c r="Q2973" t="b">
        <v>1</v>
      </c>
      <c r="R2973" t="s">
        <v>1039</v>
      </c>
      <c r="S2973">
        <v>70</v>
      </c>
      <c r="T2973" t="b">
        <v>0</v>
      </c>
      <c r="V2973" t="s">
        <v>8</v>
      </c>
      <c r="W2973" t="s">
        <v>8</v>
      </c>
      <c r="X2973" s="11">
        <v>77</v>
      </c>
      <c r="Y2973">
        <v>1</v>
      </c>
      <c r="Z2973" s="46" cm="1">
        <f t="array" ref="Z2973">IF(V2973="NA",$AD$2,(INDEX($BL$4:$BL$73,MATCH(V2973&amp;W2973,$BK$4:$BK$73&amp;$BJ$4:$BJ$73,0))))</f>
        <v>-4.0430703315750931E-2</v>
      </c>
      <c r="AA2973" s="46">
        <f t="shared" si="54"/>
        <v>0.95956929668424906</v>
      </c>
      <c r="AB2973" s="46"/>
    </row>
    <row r="2974" spans="1:28" x14ac:dyDescent="0.25">
      <c r="A2974">
        <v>10236</v>
      </c>
      <c r="B2974" s="1">
        <v>45527.370862141201</v>
      </c>
      <c r="C2974" s="1">
        <v>45527</v>
      </c>
      <c r="D2974" t="s">
        <v>9100</v>
      </c>
      <c r="E2974" t="s">
        <v>9101</v>
      </c>
      <c r="F2974" t="s">
        <v>664</v>
      </c>
      <c r="G2974">
        <v>70</v>
      </c>
      <c r="H2974" t="b">
        <v>0</v>
      </c>
      <c r="I2974" t="s">
        <v>9240</v>
      </c>
      <c r="J2974" t="s">
        <v>9103</v>
      </c>
      <c r="K2974" t="s">
        <v>7</v>
      </c>
      <c r="L2974" t="b">
        <v>0</v>
      </c>
      <c r="M2974" t="s">
        <v>13861</v>
      </c>
      <c r="N2974" t="b">
        <v>0</v>
      </c>
      <c r="O2974" t="b">
        <v>0</v>
      </c>
      <c r="P2974" t="b">
        <v>0</v>
      </c>
      <c r="Q2974" t="b">
        <v>1</v>
      </c>
      <c r="R2974" t="s">
        <v>13862</v>
      </c>
      <c r="S2974">
        <v>70</v>
      </c>
      <c r="T2974" t="b">
        <v>0</v>
      </c>
      <c r="V2974" t="s">
        <v>893</v>
      </c>
      <c r="W2974">
        <v>4</v>
      </c>
      <c r="X2974" s="11">
        <v>72</v>
      </c>
      <c r="Y2974">
        <v>1</v>
      </c>
      <c r="Z2974" s="46" cm="1">
        <f t="array" ref="Z2974">IF(V2974="NA",$AD$2,(INDEX($BL$4:$BL$73,MATCH(V2974&amp;W2974,$BK$4:$BK$73&amp;$BJ$4:$BJ$73,0))))</f>
        <v>1.0498615788681286E-2</v>
      </c>
      <c r="AA2974" s="46">
        <f t="shared" si="54"/>
        <v>1.0104986157886813</v>
      </c>
      <c r="AB2974" s="46"/>
    </row>
    <row r="2975" spans="1:28" x14ac:dyDescent="0.25">
      <c r="A2975">
        <v>10237</v>
      </c>
      <c r="B2975" s="1">
        <v>45527.370303553202</v>
      </c>
      <c r="C2975" s="1">
        <v>45527</v>
      </c>
      <c r="D2975" t="s">
        <v>9100</v>
      </c>
      <c r="E2975" t="s">
        <v>9101</v>
      </c>
      <c r="F2975" t="s">
        <v>664</v>
      </c>
      <c r="G2975">
        <v>77</v>
      </c>
      <c r="H2975" t="b">
        <v>0</v>
      </c>
      <c r="I2975" t="s">
        <v>9240</v>
      </c>
      <c r="J2975" t="s">
        <v>9103</v>
      </c>
      <c r="K2975" t="s">
        <v>7</v>
      </c>
      <c r="L2975" t="b">
        <v>0</v>
      </c>
      <c r="M2975" t="s">
        <v>13863</v>
      </c>
      <c r="N2975" t="b">
        <v>0</v>
      </c>
      <c r="O2975" t="b">
        <v>0</v>
      </c>
      <c r="P2975" t="b">
        <v>0</v>
      </c>
      <c r="Q2975" t="b">
        <v>1</v>
      </c>
      <c r="R2975" t="s">
        <v>13864</v>
      </c>
      <c r="S2975">
        <v>70</v>
      </c>
      <c r="T2975" t="b">
        <v>0</v>
      </c>
      <c r="V2975" t="s">
        <v>886</v>
      </c>
      <c r="W2975">
        <v>5</v>
      </c>
      <c r="X2975" s="11">
        <v>77</v>
      </c>
      <c r="Y2975">
        <v>1</v>
      </c>
      <c r="Z2975" s="46" cm="1">
        <f t="array" ref="Z2975">IF(V2975="NA",$AD$2,(INDEX($BL$4:$BL$73,MATCH(V2975&amp;W2975,$BK$4:$BK$73&amp;$BJ$4:$BJ$73,0))))</f>
        <v>4.1970782120221983E-2</v>
      </c>
      <c r="AA2975" s="46">
        <f t="shared" si="54"/>
        <v>1.041970782120222</v>
      </c>
      <c r="AB2975" s="46"/>
    </row>
    <row r="2976" spans="1:28" x14ac:dyDescent="0.25">
      <c r="A2976">
        <v>10238</v>
      </c>
      <c r="B2976" s="1">
        <v>45527.369920347199</v>
      </c>
      <c r="C2976" s="1">
        <v>45527</v>
      </c>
      <c r="D2976" t="s">
        <v>9100</v>
      </c>
      <c r="E2976" t="s">
        <v>9101</v>
      </c>
      <c r="F2976" t="s">
        <v>664</v>
      </c>
      <c r="G2976">
        <v>74</v>
      </c>
      <c r="H2976" t="b">
        <v>0</v>
      </c>
      <c r="I2976" t="s">
        <v>9240</v>
      </c>
      <c r="J2976" t="s">
        <v>9103</v>
      </c>
      <c r="K2976" t="s">
        <v>7</v>
      </c>
      <c r="L2976" t="b">
        <v>0</v>
      </c>
      <c r="M2976" t="s">
        <v>13865</v>
      </c>
      <c r="N2976" t="b">
        <v>0</v>
      </c>
      <c r="O2976" t="b">
        <v>0</v>
      </c>
      <c r="P2976" t="b">
        <v>0</v>
      </c>
      <c r="Q2976" t="b">
        <v>1</v>
      </c>
      <c r="R2976" t="s">
        <v>13866</v>
      </c>
      <c r="S2976">
        <v>70</v>
      </c>
      <c r="T2976" t="b">
        <v>0</v>
      </c>
      <c r="V2976" t="s">
        <v>888</v>
      </c>
      <c r="W2976">
        <v>4</v>
      </c>
      <c r="X2976" s="11">
        <v>77</v>
      </c>
      <c r="Y2976">
        <v>1</v>
      </c>
      <c r="Z2976" s="46" cm="1">
        <f t="array" ref="Z2976">IF(V2976="NA",$AD$2,(INDEX($BL$4:$BL$73,MATCH(V2976&amp;W2976,$BK$4:$BK$73&amp;$BJ$4:$BJ$73,0))))</f>
        <v>1.0498615788681257E-2</v>
      </c>
      <c r="AA2976" s="46">
        <f t="shared" si="54"/>
        <v>1.0104986157886813</v>
      </c>
      <c r="AB2976" s="46"/>
    </row>
    <row r="2977" spans="1:28" x14ac:dyDescent="0.25">
      <c r="A2977">
        <v>10240</v>
      </c>
      <c r="B2977" s="1">
        <v>45527.369186400501</v>
      </c>
      <c r="C2977" s="1">
        <v>45527</v>
      </c>
      <c r="D2977" t="s">
        <v>9100</v>
      </c>
      <c r="E2977" t="s">
        <v>9101</v>
      </c>
      <c r="F2977" t="s">
        <v>664</v>
      </c>
      <c r="G2977">
        <v>86</v>
      </c>
      <c r="H2977" t="b">
        <v>0</v>
      </c>
      <c r="I2977" t="s">
        <v>9240</v>
      </c>
      <c r="J2977" t="s">
        <v>9103</v>
      </c>
      <c r="K2977" t="s">
        <v>7</v>
      </c>
      <c r="L2977" t="b">
        <v>0</v>
      </c>
      <c r="M2977" t="s">
        <v>6553</v>
      </c>
      <c r="N2977" t="b">
        <v>0</v>
      </c>
      <c r="O2977" t="b">
        <v>0</v>
      </c>
      <c r="P2977" t="b">
        <v>0</v>
      </c>
      <c r="Q2977" t="b">
        <v>1</v>
      </c>
      <c r="R2977" t="s">
        <v>2247</v>
      </c>
      <c r="S2977">
        <v>70</v>
      </c>
      <c r="T2977" t="b">
        <v>0</v>
      </c>
      <c r="V2977" t="s">
        <v>8</v>
      </c>
      <c r="W2977" t="s">
        <v>8</v>
      </c>
      <c r="X2977" s="11">
        <v>87</v>
      </c>
      <c r="Y2977">
        <v>1</v>
      </c>
      <c r="Z2977" s="46" cm="1">
        <f t="array" ref="Z2977">IF(V2977="NA",$AD$2,(INDEX($BL$4:$BL$73,MATCH(V2977&amp;W2977,$BK$4:$BK$73&amp;$BJ$4:$BJ$73,0))))</f>
        <v>-4.0430703315750931E-2</v>
      </c>
      <c r="AA2977" s="46">
        <f t="shared" si="54"/>
        <v>0.95956929668424906</v>
      </c>
      <c r="AB2977" s="46"/>
    </row>
    <row r="2978" spans="1:28" x14ac:dyDescent="0.25">
      <c r="A2978">
        <v>10241</v>
      </c>
      <c r="B2978" s="1">
        <v>45527.368605763899</v>
      </c>
      <c r="C2978" s="1">
        <v>45527</v>
      </c>
      <c r="D2978" t="s">
        <v>9100</v>
      </c>
      <c r="E2978" t="s">
        <v>9101</v>
      </c>
      <c r="F2978" t="s">
        <v>790</v>
      </c>
      <c r="G2978">
        <v>83</v>
      </c>
      <c r="H2978" t="b">
        <v>0</v>
      </c>
      <c r="I2978" t="s">
        <v>9240</v>
      </c>
      <c r="J2978" t="s">
        <v>9103</v>
      </c>
      <c r="K2978" t="s">
        <v>7</v>
      </c>
      <c r="L2978" t="b">
        <v>0</v>
      </c>
      <c r="M2978" t="s">
        <v>13867</v>
      </c>
      <c r="N2978" t="b">
        <v>0</v>
      </c>
      <c r="O2978" t="b">
        <v>0</v>
      </c>
      <c r="P2978" t="b">
        <v>0</v>
      </c>
      <c r="Q2978" t="b">
        <v>1</v>
      </c>
      <c r="R2978" t="s">
        <v>13868</v>
      </c>
      <c r="S2978">
        <v>70</v>
      </c>
      <c r="T2978" t="b">
        <v>0</v>
      </c>
      <c r="V2978" t="s">
        <v>893</v>
      </c>
      <c r="W2978">
        <v>5</v>
      </c>
      <c r="X2978" s="11">
        <v>87</v>
      </c>
      <c r="Y2978">
        <v>1</v>
      </c>
      <c r="Z2978" s="46" cm="1">
        <f t="array" ref="Z2978">IF(V2978="NA",$AD$2,(INDEX($BL$4:$BL$73,MATCH(V2978&amp;W2978,$BK$4:$BK$73&amp;$BJ$4:$BJ$73,0))))</f>
        <v>4.1970782120221983E-2</v>
      </c>
      <c r="AA2978" s="46">
        <f t="shared" si="54"/>
        <v>1.041970782120222</v>
      </c>
      <c r="AB2978" s="46"/>
    </row>
    <row r="2979" spans="1:28" x14ac:dyDescent="0.25">
      <c r="A2979">
        <v>10248</v>
      </c>
      <c r="B2979" s="1">
        <v>45527.364714409698</v>
      </c>
      <c r="C2979" s="1">
        <v>45527</v>
      </c>
      <c r="D2979" t="s">
        <v>9100</v>
      </c>
      <c r="E2979" t="s">
        <v>9101</v>
      </c>
      <c r="F2979" t="s">
        <v>790</v>
      </c>
      <c r="G2979">
        <v>70</v>
      </c>
      <c r="H2979" t="b">
        <v>0</v>
      </c>
      <c r="I2979" t="s">
        <v>9240</v>
      </c>
      <c r="J2979" t="s">
        <v>9103</v>
      </c>
      <c r="K2979" t="s">
        <v>7</v>
      </c>
      <c r="L2979" t="b">
        <v>0</v>
      </c>
      <c r="M2979" t="s">
        <v>13869</v>
      </c>
      <c r="N2979" t="b">
        <v>1</v>
      </c>
      <c r="O2979" t="b">
        <v>0</v>
      </c>
      <c r="P2979" t="b">
        <v>0</v>
      </c>
      <c r="Q2979" t="b">
        <v>1</v>
      </c>
      <c r="R2979" t="s">
        <v>13870</v>
      </c>
      <c r="S2979">
        <v>70</v>
      </c>
      <c r="T2979" t="b">
        <v>0</v>
      </c>
      <c r="V2979" t="s">
        <v>888</v>
      </c>
      <c r="W2979">
        <v>4</v>
      </c>
      <c r="X2979" s="11">
        <v>72</v>
      </c>
      <c r="Y2979">
        <v>1</v>
      </c>
      <c r="Z2979" s="46" cm="1">
        <f t="array" ref="Z2979">IF(V2979="NA",$AD$2,(INDEX($BL$4:$BL$73,MATCH(V2979&amp;W2979,$BK$4:$BK$73&amp;$BJ$4:$BJ$73,0))))</f>
        <v>1.0498615788681257E-2</v>
      </c>
      <c r="AA2979" s="46">
        <f t="shared" si="54"/>
        <v>1.0104986157886813</v>
      </c>
      <c r="AB2979" s="46"/>
    </row>
    <row r="2980" spans="1:28" x14ac:dyDescent="0.25">
      <c r="A2980">
        <v>10250</v>
      </c>
      <c r="B2980" s="1">
        <v>45527.364178344898</v>
      </c>
      <c r="C2980" s="1">
        <v>45527</v>
      </c>
      <c r="D2980" t="s">
        <v>9100</v>
      </c>
      <c r="E2980" t="s">
        <v>9101</v>
      </c>
      <c r="F2980" t="s">
        <v>664</v>
      </c>
      <c r="G2980">
        <v>82</v>
      </c>
      <c r="H2980" t="b">
        <v>0</v>
      </c>
      <c r="I2980" t="s">
        <v>9240</v>
      </c>
      <c r="J2980" t="s">
        <v>9103</v>
      </c>
      <c r="K2980" t="s">
        <v>7</v>
      </c>
      <c r="L2980" t="b">
        <v>0</v>
      </c>
      <c r="M2980" t="s">
        <v>6552</v>
      </c>
      <c r="N2980" t="b">
        <v>0</v>
      </c>
      <c r="O2980" t="b">
        <v>0</v>
      </c>
      <c r="P2980" t="b">
        <v>0</v>
      </c>
      <c r="Q2980" t="b">
        <v>1</v>
      </c>
      <c r="R2980" t="s">
        <v>2245</v>
      </c>
      <c r="S2980">
        <v>70</v>
      </c>
      <c r="T2980" t="b">
        <v>0</v>
      </c>
      <c r="V2980" t="s">
        <v>8</v>
      </c>
      <c r="W2980" t="s">
        <v>8</v>
      </c>
      <c r="X2980" s="11">
        <v>82</v>
      </c>
      <c r="Y2980">
        <v>1</v>
      </c>
      <c r="Z2980" s="46" cm="1">
        <f t="array" ref="Z2980">IF(V2980="NA",$AD$2,(INDEX($BL$4:$BL$73,MATCH(V2980&amp;W2980,$BK$4:$BK$73&amp;$BJ$4:$BJ$73,0))))</f>
        <v>-4.0430703315750931E-2</v>
      </c>
      <c r="AA2980" s="46">
        <f t="shared" si="54"/>
        <v>0.95956929668424906</v>
      </c>
      <c r="AB2980" s="46"/>
    </row>
    <row r="2981" spans="1:28" x14ac:dyDescent="0.25">
      <c r="A2981">
        <v>10251</v>
      </c>
      <c r="B2981" s="1">
        <v>45527.363672963002</v>
      </c>
      <c r="C2981" s="1">
        <v>45527</v>
      </c>
      <c r="D2981" t="s">
        <v>9100</v>
      </c>
      <c r="E2981" t="s">
        <v>9101</v>
      </c>
      <c r="F2981" t="s">
        <v>790</v>
      </c>
      <c r="G2981">
        <v>89</v>
      </c>
      <c r="H2981" t="b">
        <v>0</v>
      </c>
      <c r="I2981" t="s">
        <v>9240</v>
      </c>
      <c r="J2981" t="s">
        <v>9103</v>
      </c>
      <c r="K2981" t="s">
        <v>7</v>
      </c>
      <c r="L2981" t="b">
        <v>0</v>
      </c>
      <c r="M2981" t="s">
        <v>13871</v>
      </c>
      <c r="N2981" t="b">
        <v>0</v>
      </c>
      <c r="O2981" t="b">
        <v>0</v>
      </c>
      <c r="P2981" t="b">
        <v>0</v>
      </c>
      <c r="Q2981" t="b">
        <v>1</v>
      </c>
      <c r="R2981" t="s">
        <v>13872</v>
      </c>
      <c r="S2981">
        <v>70</v>
      </c>
      <c r="T2981" t="b">
        <v>0</v>
      </c>
      <c r="V2981" t="s">
        <v>8</v>
      </c>
      <c r="W2981" t="s">
        <v>8</v>
      </c>
      <c r="X2981" s="11">
        <v>92</v>
      </c>
      <c r="Y2981">
        <v>1</v>
      </c>
      <c r="Z2981" s="46" cm="1">
        <f t="array" ref="Z2981">IF(V2981="NA",$AD$2,(INDEX($BL$4:$BL$73,MATCH(V2981&amp;W2981,$BK$4:$BK$73&amp;$BJ$4:$BJ$73,0))))</f>
        <v>-4.0430703315750931E-2</v>
      </c>
      <c r="AA2981" s="46">
        <f t="shared" si="54"/>
        <v>0.95956929668424906</v>
      </c>
      <c r="AB2981" s="46"/>
    </row>
    <row r="2982" spans="1:28" x14ac:dyDescent="0.25">
      <c r="A2982">
        <v>10252</v>
      </c>
      <c r="B2982" s="1">
        <v>45527.363254421303</v>
      </c>
      <c r="C2982" s="1">
        <v>45527</v>
      </c>
      <c r="D2982" t="s">
        <v>9100</v>
      </c>
      <c r="E2982" t="s">
        <v>9101</v>
      </c>
      <c r="F2982" t="s">
        <v>790</v>
      </c>
      <c r="G2982">
        <v>80</v>
      </c>
      <c r="H2982" t="b">
        <v>0</v>
      </c>
      <c r="I2982" t="s">
        <v>9240</v>
      </c>
      <c r="J2982" t="s">
        <v>9103</v>
      </c>
      <c r="K2982" t="s">
        <v>7</v>
      </c>
      <c r="L2982" t="b">
        <v>0</v>
      </c>
      <c r="M2982" t="s">
        <v>13873</v>
      </c>
      <c r="N2982" t="b">
        <v>0</v>
      </c>
      <c r="O2982" t="b">
        <v>0</v>
      </c>
      <c r="P2982" t="b">
        <v>0</v>
      </c>
      <c r="Q2982" t="b">
        <v>1</v>
      </c>
      <c r="R2982" t="s">
        <v>13874</v>
      </c>
      <c r="S2982">
        <v>70</v>
      </c>
      <c r="T2982" t="b">
        <v>0</v>
      </c>
      <c r="V2982" t="s">
        <v>893</v>
      </c>
      <c r="W2982">
        <v>4</v>
      </c>
      <c r="X2982" s="11">
        <v>82</v>
      </c>
      <c r="Y2982">
        <v>1</v>
      </c>
      <c r="Z2982" s="46" cm="1">
        <f t="array" ref="Z2982">IF(V2982="NA",$AD$2,(INDEX($BL$4:$BL$73,MATCH(V2982&amp;W2982,$BK$4:$BK$73&amp;$BJ$4:$BJ$73,0))))</f>
        <v>1.0498615788681286E-2</v>
      </c>
      <c r="AA2982" s="46">
        <f t="shared" si="54"/>
        <v>1.0104986157886813</v>
      </c>
      <c r="AB2982" s="46"/>
    </row>
    <row r="2983" spans="1:28" x14ac:dyDescent="0.25">
      <c r="A2983">
        <v>10253</v>
      </c>
      <c r="B2983" s="1">
        <v>45527.361332060202</v>
      </c>
      <c r="C2983" s="1">
        <v>45527</v>
      </c>
      <c r="D2983" t="s">
        <v>9100</v>
      </c>
      <c r="E2983" t="s">
        <v>9101</v>
      </c>
      <c r="F2983" t="s">
        <v>664</v>
      </c>
      <c r="G2983">
        <v>79</v>
      </c>
      <c r="H2983" t="b">
        <v>0</v>
      </c>
      <c r="I2983" t="s">
        <v>9240</v>
      </c>
      <c r="J2983" t="s">
        <v>9103</v>
      </c>
      <c r="K2983" t="s">
        <v>7</v>
      </c>
      <c r="L2983" t="b">
        <v>0</v>
      </c>
      <c r="M2983" t="s">
        <v>13875</v>
      </c>
      <c r="N2983" t="b">
        <v>0</v>
      </c>
      <c r="O2983" t="b">
        <v>0</v>
      </c>
      <c r="P2983" t="b">
        <v>0</v>
      </c>
      <c r="Q2983" t="b">
        <v>1</v>
      </c>
      <c r="R2983" t="s">
        <v>13876</v>
      </c>
      <c r="S2983">
        <v>70</v>
      </c>
      <c r="T2983" t="b">
        <v>0</v>
      </c>
      <c r="V2983" t="s">
        <v>892</v>
      </c>
      <c r="W2983">
        <v>4</v>
      </c>
      <c r="X2983" s="11">
        <v>82</v>
      </c>
      <c r="Y2983">
        <v>1</v>
      </c>
      <c r="Z2983" s="46" cm="1">
        <f t="array" ref="Z2983">IF(V2983="NA",$AD$2,(INDEX($BL$4:$BL$73,MATCH(V2983&amp;W2983,$BK$4:$BK$73&amp;$BJ$4:$BJ$73,0))))</f>
        <v>1.0498615788681274E-2</v>
      </c>
      <c r="AA2983" s="46">
        <f t="shared" si="54"/>
        <v>1.0104986157886813</v>
      </c>
      <c r="AB2983" s="46"/>
    </row>
    <row r="2984" spans="1:28" x14ac:dyDescent="0.25">
      <c r="A2984">
        <v>10260</v>
      </c>
      <c r="B2984" s="1">
        <v>45527.3594970255</v>
      </c>
      <c r="C2984" s="1">
        <v>45527</v>
      </c>
      <c r="D2984" t="s">
        <v>9100</v>
      </c>
      <c r="E2984" t="s">
        <v>9101</v>
      </c>
      <c r="F2984" t="s">
        <v>664</v>
      </c>
      <c r="G2984">
        <v>77</v>
      </c>
      <c r="H2984" t="b">
        <v>0</v>
      </c>
      <c r="I2984" t="s">
        <v>9240</v>
      </c>
      <c r="J2984" t="s">
        <v>9103</v>
      </c>
      <c r="K2984" t="s">
        <v>7</v>
      </c>
      <c r="L2984" t="b">
        <v>0</v>
      </c>
      <c r="M2984" t="s">
        <v>6551</v>
      </c>
      <c r="N2984" t="b">
        <v>0</v>
      </c>
      <c r="O2984" t="b">
        <v>0</v>
      </c>
      <c r="P2984" t="b">
        <v>0</v>
      </c>
      <c r="Q2984" t="b">
        <v>1</v>
      </c>
      <c r="R2984" t="s">
        <v>1036</v>
      </c>
      <c r="S2984">
        <v>70</v>
      </c>
      <c r="T2984" t="b">
        <v>0</v>
      </c>
      <c r="V2984" t="s">
        <v>893</v>
      </c>
      <c r="W2984">
        <v>5</v>
      </c>
      <c r="X2984" s="11">
        <v>77</v>
      </c>
      <c r="Y2984">
        <v>1</v>
      </c>
      <c r="Z2984" s="46" cm="1">
        <f t="array" ref="Z2984">IF(V2984="NA",$AD$2,(INDEX($BL$4:$BL$73,MATCH(V2984&amp;W2984,$BK$4:$BK$73&amp;$BJ$4:$BJ$73,0))))</f>
        <v>4.1970782120221983E-2</v>
      </c>
      <c r="AA2984" s="46">
        <f t="shared" si="54"/>
        <v>1.041970782120222</v>
      </c>
      <c r="AB2984" s="46"/>
    </row>
    <row r="2985" spans="1:28" x14ac:dyDescent="0.25">
      <c r="A2985">
        <v>10265</v>
      </c>
      <c r="B2985" s="1">
        <v>45527.351692708296</v>
      </c>
      <c r="C2985" s="1">
        <v>45527</v>
      </c>
      <c r="D2985" t="s">
        <v>9100</v>
      </c>
      <c r="E2985" t="s">
        <v>9101</v>
      </c>
      <c r="F2985" t="s">
        <v>790</v>
      </c>
      <c r="G2985">
        <v>70</v>
      </c>
      <c r="H2985" t="b">
        <v>0</v>
      </c>
      <c r="I2985" t="s">
        <v>9240</v>
      </c>
      <c r="J2985" t="s">
        <v>9103</v>
      </c>
      <c r="K2985" t="s">
        <v>7</v>
      </c>
      <c r="L2985" t="b">
        <v>0</v>
      </c>
      <c r="M2985" t="s">
        <v>13877</v>
      </c>
      <c r="N2985" t="b">
        <v>0</v>
      </c>
      <c r="O2985" t="b">
        <v>0</v>
      </c>
      <c r="P2985" t="b">
        <v>0</v>
      </c>
      <c r="Q2985" t="b">
        <v>1</v>
      </c>
      <c r="R2985" t="s">
        <v>13878</v>
      </c>
      <c r="S2985">
        <v>70</v>
      </c>
      <c r="T2985" t="b">
        <v>0</v>
      </c>
      <c r="V2985" t="s">
        <v>886</v>
      </c>
      <c r="W2985">
        <v>3</v>
      </c>
      <c r="X2985" s="11">
        <v>72</v>
      </c>
      <c r="Y2985">
        <v>1</v>
      </c>
      <c r="Z2985" s="46" cm="1">
        <f t="array" ref="Z2985">IF(V2985="NA",$AD$2,(INDEX($BL$4:$BL$73,MATCH(V2985&amp;W2985,$BK$4:$BK$73&amp;$BJ$4:$BJ$73,0))))</f>
        <v>1.8952516812716664E-2</v>
      </c>
      <c r="AA2985" s="46">
        <f t="shared" si="54"/>
        <v>1.0189525168127167</v>
      </c>
      <c r="AB2985" s="46"/>
    </row>
    <row r="2986" spans="1:28" x14ac:dyDescent="0.25">
      <c r="A2986">
        <v>10266</v>
      </c>
      <c r="B2986" s="1">
        <v>45527.349249004597</v>
      </c>
      <c r="C2986" s="1">
        <v>45527</v>
      </c>
      <c r="D2986" t="s">
        <v>9100</v>
      </c>
      <c r="E2986" t="s">
        <v>9101</v>
      </c>
      <c r="F2986" t="s">
        <v>790</v>
      </c>
      <c r="G2986">
        <v>71</v>
      </c>
      <c r="H2986" t="b">
        <v>0</v>
      </c>
      <c r="I2986" t="s">
        <v>9240</v>
      </c>
      <c r="J2986" t="s">
        <v>9103</v>
      </c>
      <c r="K2986" t="s">
        <v>7</v>
      </c>
      <c r="L2986" t="b">
        <v>0</v>
      </c>
      <c r="M2986" t="s">
        <v>13879</v>
      </c>
      <c r="N2986" t="b">
        <v>0</v>
      </c>
      <c r="O2986" t="b">
        <v>0</v>
      </c>
      <c r="P2986" t="b">
        <v>0</v>
      </c>
      <c r="Q2986" t="b">
        <v>1</v>
      </c>
      <c r="R2986" t="s">
        <v>13880</v>
      </c>
      <c r="S2986">
        <v>70</v>
      </c>
      <c r="T2986" t="b">
        <v>0</v>
      </c>
      <c r="V2986" t="s">
        <v>886</v>
      </c>
      <c r="W2986">
        <v>4</v>
      </c>
      <c r="X2986" s="11">
        <v>72</v>
      </c>
      <c r="Y2986">
        <v>1</v>
      </c>
      <c r="Z2986" s="46" cm="1">
        <f t="array" ref="Z2986">IF(V2986="NA",$AD$2,(INDEX($BL$4:$BL$73,MATCH(V2986&amp;W2986,$BK$4:$BK$73&amp;$BJ$4:$BJ$73,0))))</f>
        <v>1.0498615788681297E-2</v>
      </c>
      <c r="AA2986" s="46">
        <f t="shared" si="54"/>
        <v>1.0104986157886813</v>
      </c>
      <c r="AB2986" s="46"/>
    </row>
    <row r="2987" spans="1:28" x14ac:dyDescent="0.25">
      <c r="A2987">
        <v>10268</v>
      </c>
      <c r="B2987" s="1">
        <v>45527.348445381896</v>
      </c>
      <c r="C2987" s="1">
        <v>45527</v>
      </c>
      <c r="D2987" t="s">
        <v>9100</v>
      </c>
      <c r="E2987" t="s">
        <v>9101</v>
      </c>
      <c r="F2987" t="s">
        <v>664</v>
      </c>
      <c r="G2987">
        <v>78</v>
      </c>
      <c r="H2987" t="b">
        <v>0</v>
      </c>
      <c r="I2987" t="s">
        <v>9240</v>
      </c>
      <c r="J2987" t="s">
        <v>9103</v>
      </c>
      <c r="K2987" t="s">
        <v>7</v>
      </c>
      <c r="L2987" t="b">
        <v>0</v>
      </c>
      <c r="M2987" t="s">
        <v>13881</v>
      </c>
      <c r="N2987" t="b">
        <v>0</v>
      </c>
      <c r="O2987" t="b">
        <v>0</v>
      </c>
      <c r="P2987" t="b">
        <v>0</v>
      </c>
      <c r="Q2987" t="b">
        <v>1</v>
      </c>
      <c r="R2987" t="s">
        <v>13882</v>
      </c>
      <c r="S2987">
        <v>70</v>
      </c>
      <c r="T2987" t="b">
        <v>0</v>
      </c>
      <c r="V2987" t="s">
        <v>8</v>
      </c>
      <c r="W2987" t="s">
        <v>8</v>
      </c>
      <c r="X2987" s="11">
        <v>82</v>
      </c>
      <c r="Y2987">
        <v>1</v>
      </c>
      <c r="Z2987" s="46" cm="1">
        <f t="array" ref="Z2987">IF(V2987="NA",$AD$2,(INDEX($BL$4:$BL$73,MATCH(V2987&amp;W2987,$BK$4:$BK$73&amp;$BJ$4:$BJ$73,0))))</f>
        <v>-4.0430703315750931E-2</v>
      </c>
      <c r="AA2987" s="46">
        <f t="shared" si="54"/>
        <v>0.95956929668424906</v>
      </c>
      <c r="AB2987" s="46"/>
    </row>
    <row r="2988" spans="1:28" x14ac:dyDescent="0.25">
      <c r="A2988">
        <v>10269</v>
      </c>
      <c r="B2988" s="1">
        <v>45527.348126840297</v>
      </c>
      <c r="C2988" s="1">
        <v>45527</v>
      </c>
      <c r="D2988" t="s">
        <v>9100</v>
      </c>
      <c r="E2988" t="s">
        <v>9101</v>
      </c>
      <c r="F2988" t="s">
        <v>664</v>
      </c>
      <c r="G2988">
        <v>75</v>
      </c>
      <c r="H2988" t="b">
        <v>0</v>
      </c>
      <c r="I2988" t="s">
        <v>9240</v>
      </c>
      <c r="J2988" t="s">
        <v>9103</v>
      </c>
      <c r="K2988" t="s">
        <v>7</v>
      </c>
      <c r="L2988" t="b">
        <v>0</v>
      </c>
      <c r="M2988" t="s">
        <v>13883</v>
      </c>
      <c r="N2988" t="b">
        <v>0</v>
      </c>
      <c r="O2988" t="b">
        <v>0</v>
      </c>
      <c r="P2988" t="b">
        <v>0</v>
      </c>
      <c r="Q2988" t="b">
        <v>1</v>
      </c>
      <c r="R2988" t="s">
        <v>13884</v>
      </c>
      <c r="S2988">
        <v>70</v>
      </c>
      <c r="T2988" t="b">
        <v>0</v>
      </c>
      <c r="V2988" t="s">
        <v>8</v>
      </c>
      <c r="W2988" t="s">
        <v>8</v>
      </c>
      <c r="X2988" s="11">
        <v>77</v>
      </c>
      <c r="Y2988">
        <v>1</v>
      </c>
      <c r="Z2988" s="46" cm="1">
        <f t="array" ref="Z2988">IF(V2988="NA",$AD$2,(INDEX($BL$4:$BL$73,MATCH(V2988&amp;W2988,$BK$4:$BK$73&amp;$BJ$4:$BJ$73,0))))</f>
        <v>-4.0430703315750931E-2</v>
      </c>
      <c r="AA2988" s="46">
        <f t="shared" si="54"/>
        <v>0.95956929668424906</v>
      </c>
      <c r="AB2988" s="46"/>
    </row>
    <row r="2989" spans="1:28" x14ac:dyDescent="0.25">
      <c r="A2989">
        <v>10270</v>
      </c>
      <c r="B2989" s="1">
        <v>45527.346889872701</v>
      </c>
      <c r="C2989" s="1">
        <v>45527</v>
      </c>
      <c r="D2989" t="s">
        <v>9100</v>
      </c>
      <c r="E2989" t="s">
        <v>9101</v>
      </c>
      <c r="F2989" t="s">
        <v>790</v>
      </c>
      <c r="G2989">
        <v>82</v>
      </c>
      <c r="H2989" t="b">
        <v>0</v>
      </c>
      <c r="I2989" t="s">
        <v>9240</v>
      </c>
      <c r="J2989" t="s">
        <v>9103</v>
      </c>
      <c r="K2989" t="s">
        <v>7</v>
      </c>
      <c r="L2989" t="b">
        <v>0</v>
      </c>
      <c r="M2989" t="s">
        <v>13885</v>
      </c>
      <c r="N2989" t="b">
        <v>0</v>
      </c>
      <c r="O2989" t="b">
        <v>0</v>
      </c>
      <c r="P2989" t="b">
        <v>0</v>
      </c>
      <c r="Q2989" t="b">
        <v>1</v>
      </c>
      <c r="R2989" t="s">
        <v>13886</v>
      </c>
      <c r="S2989">
        <v>70</v>
      </c>
      <c r="T2989" t="b">
        <v>0</v>
      </c>
      <c r="V2989" t="s">
        <v>8</v>
      </c>
      <c r="W2989" t="s">
        <v>8</v>
      </c>
      <c r="X2989" s="11">
        <v>82</v>
      </c>
      <c r="Y2989">
        <v>1</v>
      </c>
      <c r="Z2989" s="46" cm="1">
        <f t="array" ref="Z2989">IF(V2989="NA",$AD$2,(INDEX($BL$4:$BL$73,MATCH(V2989&amp;W2989,$BK$4:$BK$73&amp;$BJ$4:$BJ$73,0))))</f>
        <v>-4.0430703315750931E-2</v>
      </c>
      <c r="AA2989" s="46">
        <f t="shared" si="54"/>
        <v>0.95956929668424906</v>
      </c>
      <c r="AB2989" s="46"/>
    </row>
    <row r="2990" spans="1:28" x14ac:dyDescent="0.25">
      <c r="A2990">
        <v>10271</v>
      </c>
      <c r="B2990" s="1">
        <v>45527.346478333297</v>
      </c>
      <c r="C2990" s="1">
        <v>45527</v>
      </c>
      <c r="D2990" t="s">
        <v>9100</v>
      </c>
      <c r="E2990" t="s">
        <v>9101</v>
      </c>
      <c r="F2990" t="s">
        <v>664</v>
      </c>
      <c r="G2990">
        <v>82</v>
      </c>
      <c r="H2990" t="b">
        <v>0</v>
      </c>
      <c r="I2990" t="s">
        <v>9240</v>
      </c>
      <c r="J2990" t="s">
        <v>9103</v>
      </c>
      <c r="K2990" t="s">
        <v>7</v>
      </c>
      <c r="L2990" t="b">
        <v>0</v>
      </c>
      <c r="M2990" t="s">
        <v>13887</v>
      </c>
      <c r="N2990" t="b">
        <v>0</v>
      </c>
      <c r="O2990" t="b">
        <v>0</v>
      </c>
      <c r="P2990" t="b">
        <v>0</v>
      </c>
      <c r="Q2990" t="b">
        <v>1</v>
      </c>
      <c r="R2990" t="s">
        <v>13888</v>
      </c>
      <c r="S2990">
        <v>70</v>
      </c>
      <c r="T2990" t="b">
        <v>0</v>
      </c>
      <c r="V2990" t="s">
        <v>8</v>
      </c>
      <c r="W2990" t="s">
        <v>8</v>
      </c>
      <c r="X2990" s="11">
        <v>82</v>
      </c>
      <c r="Y2990">
        <v>1</v>
      </c>
      <c r="Z2990" s="46" cm="1">
        <f t="array" ref="Z2990">IF(V2990="NA",$AD$2,(INDEX($BL$4:$BL$73,MATCH(V2990&amp;W2990,$BK$4:$BK$73&amp;$BJ$4:$BJ$73,0))))</f>
        <v>-4.0430703315750931E-2</v>
      </c>
      <c r="AA2990" s="46">
        <f t="shared" si="54"/>
        <v>0.95956929668424906</v>
      </c>
      <c r="AB2990" s="46"/>
    </row>
    <row r="2991" spans="1:28" x14ac:dyDescent="0.25">
      <c r="A2991">
        <v>10273</v>
      </c>
      <c r="B2991" s="1">
        <v>45527.343279108798</v>
      </c>
      <c r="C2991" s="1">
        <v>45527</v>
      </c>
      <c r="D2991" t="s">
        <v>9100</v>
      </c>
      <c r="E2991" t="s">
        <v>9101</v>
      </c>
      <c r="F2991" t="s">
        <v>664</v>
      </c>
      <c r="G2991">
        <v>71</v>
      </c>
      <c r="H2991" t="b">
        <v>0</v>
      </c>
      <c r="I2991" t="s">
        <v>9240</v>
      </c>
      <c r="J2991" t="s">
        <v>9103</v>
      </c>
      <c r="K2991" t="s">
        <v>7</v>
      </c>
      <c r="L2991" t="b">
        <v>0</v>
      </c>
      <c r="M2991" t="s">
        <v>13889</v>
      </c>
      <c r="N2991" t="b">
        <v>0</v>
      </c>
      <c r="O2991" t="b">
        <v>0</v>
      </c>
      <c r="P2991" t="b">
        <v>0</v>
      </c>
      <c r="Q2991" t="b">
        <v>1</v>
      </c>
      <c r="R2991" t="s">
        <v>13890</v>
      </c>
      <c r="S2991">
        <v>70</v>
      </c>
      <c r="T2991" t="b">
        <v>0</v>
      </c>
      <c r="V2991" t="s">
        <v>889</v>
      </c>
      <c r="W2991">
        <v>4</v>
      </c>
      <c r="X2991" s="11">
        <v>72</v>
      </c>
      <c r="Y2991">
        <v>1</v>
      </c>
      <c r="Z2991" s="46" cm="1">
        <f t="array" ref="Z2991">IF(V2991="NA",$AD$2,(INDEX($BL$4:$BL$73,MATCH(V2991&amp;W2991,$BK$4:$BK$73&amp;$BJ$4:$BJ$73,0))))</f>
        <v>1.0498615788681227E-2</v>
      </c>
      <c r="AA2991" s="46">
        <f t="shared" si="54"/>
        <v>1.0104986157886813</v>
      </c>
      <c r="AB2991" s="46"/>
    </row>
    <row r="2992" spans="1:28" x14ac:dyDescent="0.25">
      <c r="A2992">
        <v>10279</v>
      </c>
      <c r="B2992" s="1">
        <v>45527.341874502301</v>
      </c>
      <c r="C2992" s="1">
        <v>45527</v>
      </c>
      <c r="D2992" t="s">
        <v>9100</v>
      </c>
      <c r="E2992" t="s">
        <v>9101</v>
      </c>
      <c r="F2992" t="s">
        <v>664</v>
      </c>
      <c r="G2992">
        <v>73</v>
      </c>
      <c r="H2992" t="b">
        <v>0</v>
      </c>
      <c r="I2992" t="s">
        <v>9240</v>
      </c>
      <c r="J2992" t="s">
        <v>9103</v>
      </c>
      <c r="K2992" t="s">
        <v>7</v>
      </c>
      <c r="L2992" t="b">
        <v>0</v>
      </c>
      <c r="M2992" t="s">
        <v>13891</v>
      </c>
      <c r="N2992" t="b">
        <v>0</v>
      </c>
      <c r="O2992" t="b">
        <v>0</v>
      </c>
      <c r="P2992" t="b">
        <v>0</v>
      </c>
      <c r="Q2992" t="b">
        <v>1</v>
      </c>
      <c r="R2992" t="s">
        <v>13892</v>
      </c>
      <c r="S2992">
        <v>70</v>
      </c>
      <c r="T2992" t="b">
        <v>0</v>
      </c>
      <c r="V2992" t="s">
        <v>889</v>
      </c>
      <c r="W2992">
        <v>4</v>
      </c>
      <c r="X2992" s="11">
        <v>77</v>
      </c>
      <c r="Y2992">
        <v>1</v>
      </c>
      <c r="Z2992" s="46" cm="1">
        <f t="array" ref="Z2992">IF(V2992="NA",$AD$2,(INDEX($BL$4:$BL$73,MATCH(V2992&amp;W2992,$BK$4:$BK$73&amp;$BJ$4:$BJ$73,0))))</f>
        <v>1.0498615788681227E-2</v>
      </c>
      <c r="AA2992" s="46">
        <f t="shared" si="54"/>
        <v>1.0104986157886813</v>
      </c>
      <c r="AB2992" s="46"/>
    </row>
    <row r="2993" spans="1:28" x14ac:dyDescent="0.25">
      <c r="A2993">
        <v>10281</v>
      </c>
      <c r="B2993" s="1">
        <v>45527.341284236099</v>
      </c>
      <c r="C2993" s="1">
        <v>45527</v>
      </c>
      <c r="D2993" t="s">
        <v>9100</v>
      </c>
      <c r="E2993" t="s">
        <v>9101</v>
      </c>
      <c r="F2993" t="s">
        <v>664</v>
      </c>
      <c r="G2993">
        <v>80</v>
      </c>
      <c r="H2993" t="b">
        <v>0</v>
      </c>
      <c r="I2993" t="s">
        <v>9240</v>
      </c>
      <c r="J2993" t="s">
        <v>9103</v>
      </c>
      <c r="K2993" t="s">
        <v>7</v>
      </c>
      <c r="L2993" t="b">
        <v>0</v>
      </c>
      <c r="M2993" t="s">
        <v>13893</v>
      </c>
      <c r="N2993" t="b">
        <v>0</v>
      </c>
      <c r="O2993" t="b">
        <v>0</v>
      </c>
      <c r="P2993" t="b">
        <v>0</v>
      </c>
      <c r="Q2993" t="b">
        <v>1</v>
      </c>
      <c r="R2993" t="s">
        <v>13894</v>
      </c>
      <c r="S2993">
        <v>70</v>
      </c>
      <c r="T2993" t="b">
        <v>0</v>
      </c>
      <c r="V2993" t="s">
        <v>658</v>
      </c>
      <c r="W2993">
        <v>4</v>
      </c>
      <c r="X2993" s="11">
        <v>82</v>
      </c>
      <c r="Y2993">
        <v>1</v>
      </c>
      <c r="Z2993" s="46" cm="1">
        <f t="array" ref="Z2993">IF(V2993="NA",$AD$2,(INDEX($BL$4:$BL$73,MATCH(V2993&amp;W2993,$BK$4:$BK$73&amp;$BJ$4:$BJ$73,0))))</f>
        <v>1.1678733304575896E-2</v>
      </c>
      <c r="AA2993" s="46">
        <f t="shared" si="54"/>
        <v>1.0116787333045758</v>
      </c>
      <c r="AB2993" s="46"/>
    </row>
    <row r="2994" spans="1:28" x14ac:dyDescent="0.25">
      <c r="A2994">
        <v>10284</v>
      </c>
      <c r="B2994" s="1">
        <v>45527.340476805599</v>
      </c>
      <c r="C2994" s="1">
        <v>45527</v>
      </c>
      <c r="D2994" t="s">
        <v>9100</v>
      </c>
      <c r="E2994" t="s">
        <v>9101</v>
      </c>
      <c r="F2994" t="s">
        <v>790</v>
      </c>
      <c r="G2994">
        <v>71</v>
      </c>
      <c r="H2994" t="b">
        <v>0</v>
      </c>
      <c r="I2994" t="s">
        <v>9240</v>
      </c>
      <c r="J2994" t="s">
        <v>9103</v>
      </c>
      <c r="K2994" t="s">
        <v>7</v>
      </c>
      <c r="L2994" t="b">
        <v>0</v>
      </c>
      <c r="M2994" t="s">
        <v>13895</v>
      </c>
      <c r="N2994" t="b">
        <v>0</v>
      </c>
      <c r="O2994" t="b">
        <v>0</v>
      </c>
      <c r="P2994" t="b">
        <v>0</v>
      </c>
      <c r="Q2994" t="b">
        <v>1</v>
      </c>
      <c r="R2994" t="s">
        <v>13896</v>
      </c>
      <c r="S2994">
        <v>70</v>
      </c>
      <c r="T2994" t="b">
        <v>0</v>
      </c>
      <c r="V2994" t="s">
        <v>8</v>
      </c>
      <c r="W2994" t="s">
        <v>8</v>
      </c>
      <c r="X2994" s="11">
        <v>72</v>
      </c>
      <c r="Y2994">
        <v>1</v>
      </c>
      <c r="Z2994" s="46" cm="1">
        <f t="array" ref="Z2994">IF(V2994="NA",$AD$2,(INDEX($BL$4:$BL$73,MATCH(V2994&amp;W2994,$BK$4:$BK$73&amp;$BJ$4:$BJ$73,0))))</f>
        <v>-4.0430703315750931E-2</v>
      </c>
      <c r="AA2994" s="46">
        <f t="shared" si="54"/>
        <v>0.95956929668424906</v>
      </c>
      <c r="AB2994" s="46"/>
    </row>
    <row r="2995" spans="1:28" x14ac:dyDescent="0.25">
      <c r="A2995">
        <v>10288</v>
      </c>
      <c r="B2995" s="1">
        <v>45527.339269432901</v>
      </c>
      <c r="C2995" s="1">
        <v>45527</v>
      </c>
      <c r="D2995" t="s">
        <v>9100</v>
      </c>
      <c r="E2995" t="s">
        <v>9101</v>
      </c>
      <c r="F2995" t="s">
        <v>664</v>
      </c>
      <c r="G2995">
        <v>73</v>
      </c>
      <c r="H2995" t="b">
        <v>0</v>
      </c>
      <c r="I2995" t="s">
        <v>9240</v>
      </c>
      <c r="J2995" t="s">
        <v>9103</v>
      </c>
      <c r="K2995" t="s">
        <v>7</v>
      </c>
      <c r="L2995" t="b">
        <v>0</v>
      </c>
      <c r="M2995" t="s">
        <v>13897</v>
      </c>
      <c r="N2995" t="b">
        <v>0</v>
      </c>
      <c r="O2995" t="b">
        <v>0</v>
      </c>
      <c r="P2995" t="b">
        <v>0</v>
      </c>
      <c r="Q2995" t="b">
        <v>1</v>
      </c>
      <c r="R2995" t="s">
        <v>13898</v>
      </c>
      <c r="S2995">
        <v>70</v>
      </c>
      <c r="T2995" t="b">
        <v>0</v>
      </c>
      <c r="V2995" t="s">
        <v>8</v>
      </c>
      <c r="W2995" t="s">
        <v>8</v>
      </c>
      <c r="X2995" s="11">
        <v>77</v>
      </c>
      <c r="Y2995">
        <v>1</v>
      </c>
      <c r="Z2995" s="46" cm="1">
        <f t="array" ref="Z2995">IF(V2995="NA",$AD$2,(INDEX($BL$4:$BL$73,MATCH(V2995&amp;W2995,$BK$4:$BK$73&amp;$BJ$4:$BJ$73,0))))</f>
        <v>-4.0430703315750931E-2</v>
      </c>
      <c r="AA2995" s="46">
        <f t="shared" si="54"/>
        <v>0.95956929668424906</v>
      </c>
      <c r="AB2995" s="46"/>
    </row>
    <row r="2996" spans="1:28" x14ac:dyDescent="0.25">
      <c r="A2996">
        <v>10290</v>
      </c>
      <c r="B2996" s="1">
        <v>45527.3386226273</v>
      </c>
      <c r="C2996" s="1">
        <v>45527</v>
      </c>
      <c r="D2996" t="s">
        <v>9100</v>
      </c>
      <c r="E2996" t="s">
        <v>9101</v>
      </c>
      <c r="F2996" t="s">
        <v>664</v>
      </c>
      <c r="G2996">
        <v>82</v>
      </c>
      <c r="H2996" t="b">
        <v>0</v>
      </c>
      <c r="I2996" t="s">
        <v>9240</v>
      </c>
      <c r="J2996" t="s">
        <v>9103</v>
      </c>
      <c r="K2996" t="s">
        <v>7</v>
      </c>
      <c r="L2996" t="b">
        <v>0</v>
      </c>
      <c r="M2996" t="s">
        <v>13899</v>
      </c>
      <c r="N2996" t="b">
        <v>0</v>
      </c>
      <c r="O2996" t="b">
        <v>0</v>
      </c>
      <c r="P2996" t="b">
        <v>0</v>
      </c>
      <c r="Q2996" t="b">
        <v>1</v>
      </c>
      <c r="R2996" t="s">
        <v>13900</v>
      </c>
      <c r="S2996">
        <v>70</v>
      </c>
      <c r="T2996" t="b">
        <v>0</v>
      </c>
      <c r="V2996" t="s">
        <v>8</v>
      </c>
      <c r="W2996" t="s">
        <v>8</v>
      </c>
      <c r="X2996" s="11">
        <v>82</v>
      </c>
      <c r="Y2996">
        <v>1</v>
      </c>
      <c r="Z2996" s="46" cm="1">
        <f t="array" ref="Z2996">IF(V2996="NA",$AD$2,(INDEX($BL$4:$BL$73,MATCH(V2996&amp;W2996,$BK$4:$BK$73&amp;$BJ$4:$BJ$73,0))))</f>
        <v>-4.0430703315750931E-2</v>
      </c>
      <c r="AA2996" s="46">
        <f t="shared" si="54"/>
        <v>0.95956929668424906</v>
      </c>
      <c r="AB2996" s="46"/>
    </row>
    <row r="2997" spans="1:28" x14ac:dyDescent="0.25">
      <c r="A2997">
        <v>10291</v>
      </c>
      <c r="B2997" s="1">
        <v>45527.338286168997</v>
      </c>
      <c r="C2997" s="1">
        <v>45527</v>
      </c>
      <c r="D2997" t="s">
        <v>9100</v>
      </c>
      <c r="E2997" t="s">
        <v>9101</v>
      </c>
      <c r="F2997" t="s">
        <v>664</v>
      </c>
      <c r="G2997">
        <v>78</v>
      </c>
      <c r="H2997" t="b">
        <v>0</v>
      </c>
      <c r="I2997" t="s">
        <v>9240</v>
      </c>
      <c r="J2997" t="s">
        <v>9103</v>
      </c>
      <c r="K2997" t="s">
        <v>7</v>
      </c>
      <c r="L2997" t="b">
        <v>0</v>
      </c>
      <c r="M2997" t="s">
        <v>13901</v>
      </c>
      <c r="N2997" t="b">
        <v>0</v>
      </c>
      <c r="O2997" t="b">
        <v>0</v>
      </c>
      <c r="P2997" t="b">
        <v>0</v>
      </c>
      <c r="Q2997" t="b">
        <v>1</v>
      </c>
      <c r="R2997" t="s">
        <v>13902</v>
      </c>
      <c r="S2997">
        <v>70</v>
      </c>
      <c r="T2997" t="b">
        <v>0</v>
      </c>
      <c r="V2997" t="s">
        <v>889</v>
      </c>
      <c r="W2997">
        <v>5</v>
      </c>
      <c r="X2997" s="11">
        <v>82</v>
      </c>
      <c r="Y2997">
        <v>1</v>
      </c>
      <c r="Z2997" s="46" cm="1">
        <f t="array" ref="Z2997">IF(V2997="NA",$AD$2,(INDEX($BL$4:$BL$73,MATCH(V2997&amp;W2997,$BK$4:$BK$73&amp;$BJ$4:$BJ$73,0))))</f>
        <v>4.1970782120221983E-2</v>
      </c>
      <c r="AA2997" s="46">
        <f t="shared" si="54"/>
        <v>1.041970782120222</v>
      </c>
      <c r="AB2997" s="46"/>
    </row>
    <row r="2998" spans="1:28" x14ac:dyDescent="0.25">
      <c r="A2998">
        <v>10298</v>
      </c>
      <c r="B2998" s="1">
        <v>45527.334640694397</v>
      </c>
      <c r="C2998" s="1">
        <v>45527</v>
      </c>
      <c r="D2998" t="s">
        <v>9100</v>
      </c>
      <c r="E2998" t="s">
        <v>9101</v>
      </c>
      <c r="F2998" t="s">
        <v>790</v>
      </c>
      <c r="G2998">
        <v>73</v>
      </c>
      <c r="H2998" t="b">
        <v>0</v>
      </c>
      <c r="I2998" t="s">
        <v>9240</v>
      </c>
      <c r="J2998" t="s">
        <v>9103</v>
      </c>
      <c r="K2998" t="s">
        <v>7</v>
      </c>
      <c r="L2998" t="b">
        <v>0</v>
      </c>
      <c r="M2998" t="s">
        <v>13903</v>
      </c>
      <c r="N2998" t="b">
        <v>0</v>
      </c>
      <c r="O2998" t="b">
        <v>0</v>
      </c>
      <c r="P2998" t="b">
        <v>0</v>
      </c>
      <c r="Q2998" t="b">
        <v>1</v>
      </c>
      <c r="R2998" t="s">
        <v>13904</v>
      </c>
      <c r="S2998">
        <v>70</v>
      </c>
      <c r="T2998" t="b">
        <v>0</v>
      </c>
      <c r="V2998" t="s">
        <v>658</v>
      </c>
      <c r="W2998">
        <v>4</v>
      </c>
      <c r="X2998" s="11">
        <v>77</v>
      </c>
      <c r="Y2998">
        <v>1</v>
      </c>
      <c r="Z2998" s="46" cm="1">
        <f t="array" ref="Z2998">IF(V2998="NA",$AD$2,(INDEX($BL$4:$BL$73,MATCH(V2998&amp;W2998,$BK$4:$BK$73&amp;$BJ$4:$BJ$73,0))))</f>
        <v>1.1678733304575896E-2</v>
      </c>
      <c r="AA2998" s="46">
        <f t="shared" si="54"/>
        <v>1.0116787333045758</v>
      </c>
      <c r="AB2998" s="46"/>
    </row>
    <row r="2999" spans="1:28" x14ac:dyDescent="0.25">
      <c r="A2999">
        <v>10299</v>
      </c>
      <c r="B2999" s="1">
        <v>45527.3342811111</v>
      </c>
      <c r="C2999" s="1">
        <v>45527</v>
      </c>
      <c r="D2999" t="s">
        <v>9100</v>
      </c>
      <c r="E2999" t="s">
        <v>9101</v>
      </c>
      <c r="F2999" t="s">
        <v>664</v>
      </c>
      <c r="G2999">
        <v>76</v>
      </c>
      <c r="H2999" t="b">
        <v>0</v>
      </c>
      <c r="I2999" t="s">
        <v>9240</v>
      </c>
      <c r="J2999" t="s">
        <v>9103</v>
      </c>
      <c r="K2999" t="s">
        <v>7</v>
      </c>
      <c r="L2999" t="b">
        <v>0</v>
      </c>
      <c r="M2999" t="s">
        <v>13905</v>
      </c>
      <c r="N2999" t="b">
        <v>0</v>
      </c>
      <c r="O2999" t="b">
        <v>0</v>
      </c>
      <c r="P2999" t="b">
        <v>0</v>
      </c>
      <c r="Q2999" t="b">
        <v>1</v>
      </c>
      <c r="R2999" t="s">
        <v>13906</v>
      </c>
      <c r="S2999">
        <v>70</v>
      </c>
      <c r="T2999" t="b">
        <v>0</v>
      </c>
      <c r="V2999" t="s">
        <v>658</v>
      </c>
      <c r="W2999">
        <v>5</v>
      </c>
      <c r="X2999" s="11">
        <v>77</v>
      </c>
      <c r="Y2999">
        <v>1</v>
      </c>
      <c r="Z2999" s="46" cm="1">
        <f t="array" ref="Z2999">IF(V2999="NA",$AD$2,(INDEX($BL$4:$BL$73,MATCH(V2999&amp;W2999,$BK$4:$BK$73&amp;$BJ$4:$BJ$73,0))))</f>
        <v>2.9563914871896181E-3</v>
      </c>
      <c r="AA2999" s="46">
        <f t="shared" si="54"/>
        <v>1.0029563914871895</v>
      </c>
      <c r="AB2999" s="46"/>
    </row>
    <row r="3000" spans="1:28" x14ac:dyDescent="0.25">
      <c r="A3000">
        <v>10300</v>
      </c>
      <c r="B3000" s="1">
        <v>45527.333962685203</v>
      </c>
      <c r="C3000" s="1">
        <v>45527</v>
      </c>
      <c r="D3000" t="s">
        <v>9100</v>
      </c>
      <c r="E3000" t="s">
        <v>9101</v>
      </c>
      <c r="F3000" t="s">
        <v>790</v>
      </c>
      <c r="G3000">
        <v>76</v>
      </c>
      <c r="H3000" t="b">
        <v>0</v>
      </c>
      <c r="I3000" t="s">
        <v>9240</v>
      </c>
      <c r="J3000" t="s">
        <v>9103</v>
      </c>
      <c r="K3000" t="s">
        <v>7</v>
      </c>
      <c r="L3000" t="b">
        <v>0</v>
      </c>
      <c r="M3000" t="s">
        <v>13907</v>
      </c>
      <c r="N3000" t="b">
        <v>0</v>
      </c>
      <c r="O3000" t="b">
        <v>0</v>
      </c>
      <c r="P3000" t="b">
        <v>0</v>
      </c>
      <c r="Q3000" t="b">
        <v>1</v>
      </c>
      <c r="R3000" t="s">
        <v>13908</v>
      </c>
      <c r="S3000">
        <v>70</v>
      </c>
      <c r="T3000" t="b">
        <v>0</v>
      </c>
      <c r="V3000" t="s">
        <v>892</v>
      </c>
      <c r="W3000">
        <v>3</v>
      </c>
      <c r="X3000" s="11">
        <v>77</v>
      </c>
      <c r="Y3000">
        <v>1</v>
      </c>
      <c r="Z3000" s="46" cm="1">
        <f t="array" ref="Z3000">IF(V3000="NA",$AD$2,(INDEX($BL$4:$BL$73,MATCH(V3000&amp;W3000,$BK$4:$BK$73&amp;$BJ$4:$BJ$73,0))))</f>
        <v>1.8952516812716595E-2</v>
      </c>
      <c r="AA3000" s="46">
        <f t="shared" si="54"/>
        <v>1.0189525168127167</v>
      </c>
      <c r="AB3000" s="46"/>
    </row>
    <row r="3001" spans="1:28" x14ac:dyDescent="0.25">
      <c r="A3001">
        <v>10302</v>
      </c>
      <c r="B3001" s="1">
        <v>45527.333013229203</v>
      </c>
      <c r="C3001" s="1">
        <v>45527</v>
      </c>
      <c r="D3001" t="s">
        <v>9100</v>
      </c>
      <c r="E3001" t="s">
        <v>9101</v>
      </c>
      <c r="F3001" t="s">
        <v>664</v>
      </c>
      <c r="G3001">
        <v>83</v>
      </c>
      <c r="H3001" t="b">
        <v>0</v>
      </c>
      <c r="I3001" t="s">
        <v>9240</v>
      </c>
      <c r="J3001" t="s">
        <v>9103</v>
      </c>
      <c r="K3001" t="s">
        <v>7</v>
      </c>
      <c r="L3001" t="b">
        <v>0</v>
      </c>
      <c r="M3001" t="s">
        <v>6550</v>
      </c>
      <c r="N3001" t="b">
        <v>0</v>
      </c>
      <c r="O3001" t="b">
        <v>0</v>
      </c>
      <c r="P3001" t="b">
        <v>0</v>
      </c>
      <c r="Q3001" t="b">
        <v>1</v>
      </c>
      <c r="R3001" t="s">
        <v>1032</v>
      </c>
      <c r="S3001">
        <v>70</v>
      </c>
      <c r="T3001" t="b">
        <v>0</v>
      </c>
      <c r="V3001" t="s">
        <v>892</v>
      </c>
      <c r="W3001">
        <v>5</v>
      </c>
      <c r="X3001" s="11">
        <v>87</v>
      </c>
      <c r="Y3001">
        <v>1</v>
      </c>
      <c r="Z3001" s="46" cm="1">
        <f t="array" ref="Z3001">IF(V3001="NA",$AD$2,(INDEX($BL$4:$BL$73,MATCH(V3001&amp;W3001,$BK$4:$BK$73&amp;$BJ$4:$BJ$73,0))))</f>
        <v>4.1970782120221983E-2</v>
      </c>
      <c r="AA3001" s="46">
        <f t="shared" si="54"/>
        <v>1.041970782120222</v>
      </c>
      <c r="AB3001" s="46"/>
    </row>
    <row r="3002" spans="1:28" x14ac:dyDescent="0.25">
      <c r="A3002">
        <v>10303</v>
      </c>
      <c r="B3002" s="1">
        <v>45527.332323576396</v>
      </c>
      <c r="C3002" s="1">
        <v>45527</v>
      </c>
      <c r="D3002" t="s">
        <v>9100</v>
      </c>
      <c r="E3002" t="s">
        <v>9101</v>
      </c>
      <c r="F3002" t="s">
        <v>790</v>
      </c>
      <c r="G3002">
        <v>88</v>
      </c>
      <c r="H3002" t="b">
        <v>0</v>
      </c>
      <c r="I3002" t="s">
        <v>9240</v>
      </c>
      <c r="J3002" t="s">
        <v>9103</v>
      </c>
      <c r="K3002" t="s">
        <v>7</v>
      </c>
      <c r="L3002" t="b">
        <v>0</v>
      </c>
      <c r="M3002" t="s">
        <v>13909</v>
      </c>
      <c r="N3002" t="b">
        <v>0</v>
      </c>
      <c r="O3002" t="b">
        <v>0</v>
      </c>
      <c r="P3002" t="b">
        <v>0</v>
      </c>
      <c r="Q3002" t="b">
        <v>1</v>
      </c>
      <c r="R3002" t="s">
        <v>13910</v>
      </c>
      <c r="S3002">
        <v>70</v>
      </c>
      <c r="T3002" t="b">
        <v>0</v>
      </c>
      <c r="V3002" t="s">
        <v>8</v>
      </c>
      <c r="W3002" t="s">
        <v>8</v>
      </c>
      <c r="X3002" s="11">
        <v>92</v>
      </c>
      <c r="Y3002">
        <v>1</v>
      </c>
      <c r="Z3002" s="46" cm="1">
        <f t="array" ref="Z3002">IF(V3002="NA",$AD$2,(INDEX($BL$4:$BL$73,MATCH(V3002&amp;W3002,$BK$4:$BK$73&amp;$BJ$4:$BJ$73,0))))</f>
        <v>-4.0430703315750931E-2</v>
      </c>
      <c r="AA3002" s="46">
        <f t="shared" si="54"/>
        <v>0.95956929668424906</v>
      </c>
      <c r="AB3002" s="46"/>
    </row>
    <row r="3003" spans="1:28" x14ac:dyDescent="0.25">
      <c r="A3003">
        <v>10304</v>
      </c>
      <c r="B3003" s="1">
        <v>45527.3319025116</v>
      </c>
      <c r="C3003" s="1">
        <v>45527</v>
      </c>
      <c r="D3003" t="s">
        <v>9100</v>
      </c>
      <c r="E3003" t="s">
        <v>9101</v>
      </c>
      <c r="F3003" t="s">
        <v>790</v>
      </c>
      <c r="G3003">
        <v>82</v>
      </c>
      <c r="H3003" t="b">
        <v>0</v>
      </c>
      <c r="I3003" t="s">
        <v>9240</v>
      </c>
      <c r="J3003" t="s">
        <v>9159</v>
      </c>
      <c r="K3003" t="s">
        <v>7</v>
      </c>
      <c r="L3003" t="b">
        <v>0</v>
      </c>
      <c r="M3003" t="s">
        <v>13911</v>
      </c>
      <c r="N3003" t="b">
        <v>0</v>
      </c>
      <c r="O3003" t="b">
        <v>0</v>
      </c>
      <c r="P3003" t="b">
        <v>0</v>
      </c>
      <c r="Q3003" t="b">
        <v>1</v>
      </c>
      <c r="R3003" t="s">
        <v>13912</v>
      </c>
      <c r="S3003">
        <v>70</v>
      </c>
      <c r="T3003" t="b">
        <v>0</v>
      </c>
      <c r="V3003" t="s">
        <v>8</v>
      </c>
      <c r="W3003" t="s">
        <v>8</v>
      </c>
      <c r="X3003" s="11">
        <v>82</v>
      </c>
      <c r="Y3003">
        <v>1</v>
      </c>
      <c r="Z3003" s="46" cm="1">
        <f t="array" ref="Z3003">IF(V3003="NA",$AD$2,(INDEX($BL$4:$BL$73,MATCH(V3003&amp;W3003,$BK$4:$BK$73&amp;$BJ$4:$BJ$73,0))))</f>
        <v>-4.0430703315750931E-2</v>
      </c>
      <c r="AA3003" s="46">
        <f t="shared" si="54"/>
        <v>0.95956929668424906</v>
      </c>
      <c r="AB3003" s="46"/>
    </row>
    <row r="3004" spans="1:28" x14ac:dyDescent="0.25">
      <c r="A3004">
        <v>10305</v>
      </c>
      <c r="B3004" s="1">
        <v>45527.330321481502</v>
      </c>
      <c r="C3004" s="1">
        <v>45527</v>
      </c>
      <c r="D3004" t="s">
        <v>9100</v>
      </c>
      <c r="E3004" t="s">
        <v>9101</v>
      </c>
      <c r="F3004" t="s">
        <v>664</v>
      </c>
      <c r="G3004">
        <v>75</v>
      </c>
      <c r="H3004" t="b">
        <v>0</v>
      </c>
      <c r="I3004" t="s">
        <v>9240</v>
      </c>
      <c r="J3004" t="s">
        <v>9159</v>
      </c>
      <c r="K3004" t="s">
        <v>7</v>
      </c>
      <c r="L3004" t="b">
        <v>0</v>
      </c>
      <c r="M3004" t="s">
        <v>13913</v>
      </c>
      <c r="N3004" t="b">
        <v>0</v>
      </c>
      <c r="O3004" t="b">
        <v>0</v>
      </c>
      <c r="P3004" t="b">
        <v>0</v>
      </c>
      <c r="Q3004" t="b">
        <v>1</v>
      </c>
      <c r="R3004" t="s">
        <v>13914</v>
      </c>
      <c r="S3004">
        <v>70</v>
      </c>
      <c r="T3004" t="b">
        <v>0</v>
      </c>
      <c r="V3004" t="s">
        <v>8</v>
      </c>
      <c r="W3004" t="s">
        <v>8</v>
      </c>
      <c r="X3004" s="11">
        <v>77</v>
      </c>
      <c r="Y3004">
        <v>1</v>
      </c>
      <c r="Z3004" s="46" cm="1">
        <f t="array" ref="Z3004">IF(V3004="NA",$AD$2,(INDEX($BL$4:$BL$73,MATCH(V3004&amp;W3004,$BK$4:$BK$73&amp;$BJ$4:$BJ$73,0))))</f>
        <v>-4.0430703315750931E-2</v>
      </c>
      <c r="AA3004" s="46">
        <f t="shared" si="54"/>
        <v>0.95956929668424906</v>
      </c>
      <c r="AB3004" s="46"/>
    </row>
    <row r="3005" spans="1:28" x14ac:dyDescent="0.25">
      <c r="A3005">
        <v>10310</v>
      </c>
      <c r="B3005" s="1">
        <v>45527.3282409491</v>
      </c>
      <c r="C3005" s="1">
        <v>45527</v>
      </c>
      <c r="D3005" t="s">
        <v>9100</v>
      </c>
      <c r="E3005" t="s">
        <v>9101</v>
      </c>
      <c r="F3005" t="s">
        <v>664</v>
      </c>
      <c r="G3005">
        <v>85</v>
      </c>
      <c r="H3005" t="b">
        <v>0</v>
      </c>
      <c r="I3005" t="s">
        <v>9240</v>
      </c>
      <c r="J3005" t="s">
        <v>9159</v>
      </c>
      <c r="K3005" t="s">
        <v>7</v>
      </c>
      <c r="L3005" t="b">
        <v>0</v>
      </c>
      <c r="M3005" t="s">
        <v>13915</v>
      </c>
      <c r="N3005" t="b">
        <v>0</v>
      </c>
      <c r="O3005" t="b">
        <v>0</v>
      </c>
      <c r="P3005" t="b">
        <v>0</v>
      </c>
      <c r="Q3005" t="b">
        <v>1</v>
      </c>
      <c r="R3005" t="s">
        <v>13916</v>
      </c>
      <c r="S3005">
        <v>70</v>
      </c>
      <c r="T3005" t="b">
        <v>0</v>
      </c>
      <c r="V3005" t="s">
        <v>8</v>
      </c>
      <c r="W3005" t="s">
        <v>8</v>
      </c>
      <c r="X3005" s="11">
        <v>87</v>
      </c>
      <c r="Y3005">
        <v>1</v>
      </c>
      <c r="Z3005" s="46" cm="1">
        <f t="array" ref="Z3005">IF(V3005="NA",$AD$2,(INDEX($BL$4:$BL$73,MATCH(V3005&amp;W3005,$BK$4:$BK$73&amp;$BJ$4:$BJ$73,0))))</f>
        <v>-4.0430703315750931E-2</v>
      </c>
      <c r="AA3005" s="46">
        <f t="shared" si="54"/>
        <v>0.95956929668424906</v>
      </c>
      <c r="AB3005" s="46"/>
    </row>
    <row r="3006" spans="1:28" x14ac:dyDescent="0.25">
      <c r="A3006">
        <v>10312</v>
      </c>
      <c r="B3006" s="1">
        <v>45527.3273487037</v>
      </c>
      <c r="C3006" s="1">
        <v>45527</v>
      </c>
      <c r="D3006" t="s">
        <v>9100</v>
      </c>
      <c r="E3006" t="s">
        <v>9101</v>
      </c>
      <c r="F3006" t="s">
        <v>790</v>
      </c>
      <c r="G3006">
        <v>82</v>
      </c>
      <c r="H3006" t="b">
        <v>0</v>
      </c>
      <c r="I3006" t="s">
        <v>9240</v>
      </c>
      <c r="J3006" t="s">
        <v>9159</v>
      </c>
      <c r="K3006" t="s">
        <v>7</v>
      </c>
      <c r="L3006" t="b">
        <v>0</v>
      </c>
      <c r="M3006" t="s">
        <v>6549</v>
      </c>
      <c r="N3006" t="b">
        <v>0</v>
      </c>
      <c r="O3006" t="b">
        <v>0</v>
      </c>
      <c r="P3006" t="b">
        <v>0</v>
      </c>
      <c r="Q3006" t="b">
        <v>1</v>
      </c>
      <c r="R3006" t="s">
        <v>2236</v>
      </c>
      <c r="S3006">
        <v>70</v>
      </c>
      <c r="T3006" t="b">
        <v>0</v>
      </c>
      <c r="V3006" t="s">
        <v>741</v>
      </c>
      <c r="W3006">
        <v>4</v>
      </c>
      <c r="X3006" s="11">
        <v>82</v>
      </c>
      <c r="Y3006">
        <v>1</v>
      </c>
      <c r="Z3006" s="46" cm="1">
        <f t="array" ref="Z3006">IF(V3006="NA",$AD$2,(INDEX($BL$4:$BL$73,MATCH(V3006&amp;W3006,$BK$4:$BK$73&amp;$BJ$4:$BJ$73,0))))</f>
        <v>1.1678733304575806E-2</v>
      </c>
      <c r="AA3006" s="46">
        <f t="shared" si="54"/>
        <v>1.0116787333045758</v>
      </c>
      <c r="AB3006" s="46"/>
    </row>
    <row r="3007" spans="1:28" x14ac:dyDescent="0.25">
      <c r="A3007">
        <v>10315</v>
      </c>
      <c r="B3007" s="1">
        <v>45526.593582534697</v>
      </c>
      <c r="C3007" s="1">
        <v>45526</v>
      </c>
      <c r="D3007" t="s">
        <v>9100</v>
      </c>
      <c r="E3007" t="s">
        <v>9101</v>
      </c>
      <c r="F3007" t="s">
        <v>664</v>
      </c>
      <c r="G3007">
        <v>77</v>
      </c>
      <c r="H3007" t="b">
        <v>0</v>
      </c>
      <c r="I3007" t="s">
        <v>9240</v>
      </c>
      <c r="J3007" t="s">
        <v>9159</v>
      </c>
      <c r="K3007" t="s">
        <v>7</v>
      </c>
      <c r="L3007" t="b">
        <v>0</v>
      </c>
      <c r="M3007" t="s">
        <v>13917</v>
      </c>
      <c r="N3007" t="b">
        <v>0</v>
      </c>
      <c r="O3007" t="b">
        <v>0</v>
      </c>
      <c r="P3007" t="b">
        <v>0</v>
      </c>
      <c r="Q3007" t="b">
        <v>1</v>
      </c>
      <c r="R3007" t="s">
        <v>13918</v>
      </c>
      <c r="S3007">
        <v>70</v>
      </c>
      <c r="T3007" t="b">
        <v>0</v>
      </c>
      <c r="V3007" t="s">
        <v>8</v>
      </c>
      <c r="W3007" t="s">
        <v>8</v>
      </c>
      <c r="X3007" s="11">
        <v>77</v>
      </c>
      <c r="Y3007">
        <v>1</v>
      </c>
      <c r="Z3007" s="46" cm="1">
        <f t="array" ref="Z3007">IF(V3007="NA",$AD$2,(INDEX($BL$4:$BL$73,MATCH(V3007&amp;W3007,$BK$4:$BK$73&amp;$BJ$4:$BJ$73,0))))</f>
        <v>-4.0430703315750931E-2</v>
      </c>
      <c r="AA3007" s="46">
        <f t="shared" si="54"/>
        <v>0.95956929668424906</v>
      </c>
      <c r="AB3007" s="46"/>
    </row>
    <row r="3008" spans="1:28" x14ac:dyDescent="0.25">
      <c r="A3008">
        <v>10316</v>
      </c>
      <c r="B3008" s="1">
        <v>45526.593303900503</v>
      </c>
      <c r="C3008" s="1">
        <v>45526</v>
      </c>
      <c r="D3008" t="s">
        <v>9100</v>
      </c>
      <c r="E3008" t="s">
        <v>9101</v>
      </c>
      <c r="F3008" t="s">
        <v>790</v>
      </c>
      <c r="G3008">
        <v>81</v>
      </c>
      <c r="H3008" t="b">
        <v>0</v>
      </c>
      <c r="I3008" t="s">
        <v>9240</v>
      </c>
      <c r="J3008" t="s">
        <v>9159</v>
      </c>
      <c r="K3008" t="s">
        <v>7</v>
      </c>
      <c r="L3008" t="b">
        <v>0</v>
      </c>
      <c r="M3008" t="s">
        <v>13919</v>
      </c>
      <c r="N3008" t="b">
        <v>0</v>
      </c>
      <c r="O3008" t="b">
        <v>0</v>
      </c>
      <c r="P3008" t="b">
        <v>0</v>
      </c>
      <c r="Q3008" t="b">
        <v>1</v>
      </c>
      <c r="R3008" t="s">
        <v>13920</v>
      </c>
      <c r="S3008">
        <v>70</v>
      </c>
      <c r="T3008" t="b">
        <v>0</v>
      </c>
      <c r="V3008" t="s">
        <v>8</v>
      </c>
      <c r="W3008" t="s">
        <v>8</v>
      </c>
      <c r="X3008" s="11">
        <v>82</v>
      </c>
      <c r="Y3008">
        <v>1</v>
      </c>
      <c r="Z3008" s="46" cm="1">
        <f t="array" ref="Z3008">IF(V3008="NA",$AD$2,(INDEX($BL$4:$BL$73,MATCH(V3008&amp;W3008,$BK$4:$BK$73&amp;$BJ$4:$BJ$73,0))))</f>
        <v>-4.0430703315750931E-2</v>
      </c>
      <c r="AA3008" s="46">
        <f t="shared" si="54"/>
        <v>0.95956929668424906</v>
      </c>
      <c r="AB3008" s="46"/>
    </row>
    <row r="3009" spans="1:28" x14ac:dyDescent="0.25">
      <c r="A3009">
        <v>10318</v>
      </c>
      <c r="B3009" s="1">
        <v>45526.592625625002</v>
      </c>
      <c r="C3009" s="1">
        <v>45526</v>
      </c>
      <c r="D3009" t="s">
        <v>9100</v>
      </c>
      <c r="E3009" t="s">
        <v>9101</v>
      </c>
      <c r="F3009" t="s">
        <v>790</v>
      </c>
      <c r="G3009">
        <v>70</v>
      </c>
      <c r="H3009" t="b">
        <v>0</v>
      </c>
      <c r="I3009" t="s">
        <v>9240</v>
      </c>
      <c r="J3009" t="s">
        <v>9159</v>
      </c>
      <c r="K3009" t="s">
        <v>7</v>
      </c>
      <c r="L3009" t="b">
        <v>0</v>
      </c>
      <c r="M3009" t="s">
        <v>13921</v>
      </c>
      <c r="N3009" t="b">
        <v>0</v>
      </c>
      <c r="O3009" t="b">
        <v>0</v>
      </c>
      <c r="P3009" t="b">
        <v>0</v>
      </c>
      <c r="Q3009" t="b">
        <v>1</v>
      </c>
      <c r="R3009" t="s">
        <v>13922</v>
      </c>
      <c r="S3009">
        <v>70</v>
      </c>
      <c r="T3009" t="b">
        <v>0</v>
      </c>
      <c r="V3009" t="s">
        <v>888</v>
      </c>
      <c r="W3009">
        <v>5</v>
      </c>
      <c r="X3009" s="11">
        <v>72</v>
      </c>
      <c r="Y3009">
        <v>1</v>
      </c>
      <c r="Z3009" s="46" cm="1">
        <f t="array" ref="Z3009">IF(V3009="NA",$AD$2,(INDEX($BL$4:$BL$73,MATCH(V3009&amp;W3009,$BK$4:$BK$73&amp;$BJ$4:$BJ$73,0))))</f>
        <v>4.1970782120221983E-2</v>
      </c>
      <c r="AA3009" s="46">
        <f t="shared" si="54"/>
        <v>1.041970782120222</v>
      </c>
      <c r="AB3009" s="46"/>
    </row>
    <row r="3010" spans="1:28" x14ac:dyDescent="0.25">
      <c r="A3010">
        <v>10321</v>
      </c>
      <c r="B3010" s="1">
        <v>45526.591942939798</v>
      </c>
      <c r="C3010" s="1">
        <v>45526</v>
      </c>
      <c r="D3010" t="s">
        <v>9100</v>
      </c>
      <c r="E3010" t="s">
        <v>9101</v>
      </c>
      <c r="F3010" t="s">
        <v>664</v>
      </c>
      <c r="G3010">
        <v>77</v>
      </c>
      <c r="H3010" t="b">
        <v>0</v>
      </c>
      <c r="I3010" t="s">
        <v>9240</v>
      </c>
      <c r="J3010" t="s">
        <v>9159</v>
      </c>
      <c r="K3010" t="s">
        <v>7</v>
      </c>
      <c r="L3010" t="b">
        <v>0</v>
      </c>
      <c r="M3010" t="s">
        <v>13923</v>
      </c>
      <c r="N3010" t="b">
        <v>0</v>
      </c>
      <c r="O3010" t="b">
        <v>0</v>
      </c>
      <c r="P3010" t="b">
        <v>0</v>
      </c>
      <c r="Q3010" t="b">
        <v>1</v>
      </c>
      <c r="R3010" t="s">
        <v>13924</v>
      </c>
      <c r="S3010">
        <v>70</v>
      </c>
      <c r="T3010" t="b">
        <v>0</v>
      </c>
      <c r="V3010" t="s">
        <v>8</v>
      </c>
      <c r="W3010" t="s">
        <v>8</v>
      </c>
      <c r="X3010" s="11">
        <v>77</v>
      </c>
      <c r="Y3010">
        <v>1</v>
      </c>
      <c r="Z3010" s="46" cm="1">
        <f t="array" ref="Z3010">IF(V3010="NA",$AD$2,(INDEX($BL$4:$BL$73,MATCH(V3010&amp;W3010,$BK$4:$BK$73&amp;$BJ$4:$BJ$73,0))))</f>
        <v>-4.0430703315750931E-2</v>
      </c>
      <c r="AA3010" s="46">
        <f t="shared" si="54"/>
        <v>0.95956929668424906</v>
      </c>
      <c r="AB3010" s="46"/>
    </row>
    <row r="3011" spans="1:28" x14ac:dyDescent="0.25">
      <c r="A3011">
        <v>10325</v>
      </c>
      <c r="B3011" s="1">
        <v>45526.590964513904</v>
      </c>
      <c r="C3011" s="1">
        <v>45526</v>
      </c>
      <c r="D3011" t="s">
        <v>9100</v>
      </c>
      <c r="E3011" t="s">
        <v>9101</v>
      </c>
      <c r="F3011" t="s">
        <v>664</v>
      </c>
      <c r="G3011">
        <v>79</v>
      </c>
      <c r="H3011" t="b">
        <v>0</v>
      </c>
      <c r="I3011" t="s">
        <v>9240</v>
      </c>
      <c r="J3011" t="s">
        <v>9159</v>
      </c>
      <c r="K3011" t="s">
        <v>7</v>
      </c>
      <c r="L3011" t="b">
        <v>0</v>
      </c>
      <c r="M3011" t="s">
        <v>13925</v>
      </c>
      <c r="N3011" t="b">
        <v>0</v>
      </c>
      <c r="O3011" t="b">
        <v>0</v>
      </c>
      <c r="P3011" t="b">
        <v>0</v>
      </c>
      <c r="Q3011" t="b">
        <v>1</v>
      </c>
      <c r="R3011" t="s">
        <v>13926</v>
      </c>
      <c r="S3011">
        <v>70</v>
      </c>
      <c r="T3011" t="b">
        <v>0</v>
      </c>
      <c r="V3011" t="s">
        <v>743</v>
      </c>
      <c r="W3011">
        <v>4</v>
      </c>
      <c r="X3011" s="11">
        <v>82</v>
      </c>
      <c r="Y3011">
        <v>1</v>
      </c>
      <c r="Z3011" s="46" cm="1">
        <f t="array" ref="Z3011">IF(V3011="NA",$AD$2,(INDEX($BL$4:$BL$73,MATCH(V3011&amp;W3011,$BK$4:$BK$73&amp;$BJ$4:$BJ$73,0))))</f>
        <v>1.1678733304575811E-2</v>
      </c>
      <c r="AA3011" s="46">
        <f t="shared" si="54"/>
        <v>1.0116787333045758</v>
      </c>
      <c r="AB3011" s="46"/>
    </row>
    <row r="3012" spans="1:28" x14ac:dyDescent="0.25">
      <c r="A3012">
        <v>10327</v>
      </c>
      <c r="B3012" s="1">
        <v>45526.590452557903</v>
      </c>
      <c r="C3012" s="1">
        <v>45526</v>
      </c>
      <c r="D3012" t="s">
        <v>9100</v>
      </c>
      <c r="E3012" t="s">
        <v>9101</v>
      </c>
      <c r="F3012" t="s">
        <v>790</v>
      </c>
      <c r="G3012">
        <v>84</v>
      </c>
      <c r="H3012" t="b">
        <v>0</v>
      </c>
      <c r="I3012" t="s">
        <v>9240</v>
      </c>
      <c r="J3012" t="s">
        <v>9159</v>
      </c>
      <c r="K3012" t="s">
        <v>7</v>
      </c>
      <c r="L3012" t="b">
        <v>0</v>
      </c>
      <c r="M3012" t="s">
        <v>13927</v>
      </c>
      <c r="N3012" t="b">
        <v>0</v>
      </c>
      <c r="O3012" t="b">
        <v>0</v>
      </c>
      <c r="P3012" t="b">
        <v>0</v>
      </c>
      <c r="Q3012" t="b">
        <v>1</v>
      </c>
      <c r="R3012" t="s">
        <v>13928</v>
      </c>
      <c r="S3012">
        <v>70</v>
      </c>
      <c r="T3012" t="b">
        <v>0</v>
      </c>
      <c r="V3012" t="s">
        <v>886</v>
      </c>
      <c r="W3012">
        <v>4</v>
      </c>
      <c r="X3012" s="11">
        <v>87</v>
      </c>
      <c r="Y3012">
        <v>1</v>
      </c>
      <c r="Z3012" s="46" cm="1">
        <f t="array" ref="Z3012">IF(V3012="NA",$AD$2,(INDEX($BL$4:$BL$73,MATCH(V3012&amp;W3012,$BK$4:$BK$73&amp;$BJ$4:$BJ$73,0))))</f>
        <v>1.0498615788681297E-2</v>
      </c>
      <c r="AA3012" s="46">
        <f t="shared" ref="AA3012:AA3075" si="55">Y3012+Z3012</f>
        <v>1.0104986157886813</v>
      </c>
      <c r="AB3012" s="46"/>
    </row>
    <row r="3013" spans="1:28" x14ac:dyDescent="0.25">
      <c r="A3013">
        <v>10328</v>
      </c>
      <c r="B3013" s="1">
        <v>45526.5891146875</v>
      </c>
      <c r="C3013" s="1">
        <v>45526</v>
      </c>
      <c r="D3013" t="s">
        <v>9100</v>
      </c>
      <c r="E3013" t="s">
        <v>9101</v>
      </c>
      <c r="F3013" t="s">
        <v>790</v>
      </c>
      <c r="G3013">
        <v>85</v>
      </c>
      <c r="H3013" t="b">
        <v>0</v>
      </c>
      <c r="I3013" t="s">
        <v>9240</v>
      </c>
      <c r="J3013" t="s">
        <v>9159</v>
      </c>
      <c r="K3013" t="s">
        <v>7</v>
      </c>
      <c r="L3013" t="b">
        <v>0</v>
      </c>
      <c r="M3013" t="s">
        <v>13929</v>
      </c>
      <c r="N3013" t="b">
        <v>0</v>
      </c>
      <c r="O3013" t="b">
        <v>0</v>
      </c>
      <c r="P3013" t="b">
        <v>0</v>
      </c>
      <c r="Q3013" t="b">
        <v>1</v>
      </c>
      <c r="R3013" t="s">
        <v>13930</v>
      </c>
      <c r="S3013">
        <v>70</v>
      </c>
      <c r="T3013" t="b">
        <v>0</v>
      </c>
      <c r="V3013" t="s">
        <v>741</v>
      </c>
      <c r="W3013">
        <v>4</v>
      </c>
      <c r="X3013" s="11">
        <v>87</v>
      </c>
      <c r="Y3013">
        <v>1</v>
      </c>
      <c r="Z3013" s="46" cm="1">
        <f t="array" ref="Z3013">IF(V3013="NA",$AD$2,(INDEX($BL$4:$BL$73,MATCH(V3013&amp;W3013,$BK$4:$BK$73&amp;$BJ$4:$BJ$73,0))))</f>
        <v>1.1678733304575806E-2</v>
      </c>
      <c r="AA3013" s="46">
        <f t="shared" si="55"/>
        <v>1.0116787333045758</v>
      </c>
      <c r="AB3013" s="46"/>
    </row>
    <row r="3014" spans="1:28" x14ac:dyDescent="0.25">
      <c r="A3014">
        <v>10332</v>
      </c>
      <c r="B3014" s="1">
        <v>45526.588042592601</v>
      </c>
      <c r="C3014" s="1">
        <v>45526</v>
      </c>
      <c r="D3014" t="s">
        <v>9100</v>
      </c>
      <c r="E3014" t="s">
        <v>9101</v>
      </c>
      <c r="F3014" t="s">
        <v>664</v>
      </c>
      <c r="G3014">
        <v>79</v>
      </c>
      <c r="H3014" t="b">
        <v>0</v>
      </c>
      <c r="I3014" t="s">
        <v>9240</v>
      </c>
      <c r="J3014" t="s">
        <v>9159</v>
      </c>
      <c r="K3014" t="s">
        <v>7</v>
      </c>
      <c r="L3014" t="b">
        <v>0</v>
      </c>
      <c r="M3014" t="s">
        <v>6548</v>
      </c>
      <c r="N3014" t="b">
        <v>1</v>
      </c>
      <c r="O3014" t="b">
        <v>0</v>
      </c>
      <c r="P3014" t="b">
        <v>0</v>
      </c>
      <c r="Q3014" t="b">
        <v>1</v>
      </c>
      <c r="R3014" t="s">
        <v>2233</v>
      </c>
      <c r="S3014">
        <v>70</v>
      </c>
      <c r="T3014" t="b">
        <v>0</v>
      </c>
      <c r="V3014" t="s">
        <v>893</v>
      </c>
      <c r="W3014">
        <v>4</v>
      </c>
      <c r="X3014" s="11">
        <v>82</v>
      </c>
      <c r="Y3014">
        <v>1</v>
      </c>
      <c r="Z3014" s="46" cm="1">
        <f t="array" ref="Z3014">IF(V3014="NA",$AD$2,(INDEX($BL$4:$BL$73,MATCH(V3014&amp;W3014,$BK$4:$BK$73&amp;$BJ$4:$BJ$73,0))))</f>
        <v>1.0498615788681286E-2</v>
      </c>
      <c r="AA3014" s="46">
        <f t="shared" si="55"/>
        <v>1.0104986157886813</v>
      </c>
      <c r="AB3014" s="46"/>
    </row>
    <row r="3015" spans="1:28" x14ac:dyDescent="0.25">
      <c r="A3015">
        <v>10334</v>
      </c>
      <c r="B3015" s="1">
        <v>45526.587362488397</v>
      </c>
      <c r="C3015" s="1">
        <v>45526</v>
      </c>
      <c r="D3015" t="s">
        <v>9100</v>
      </c>
      <c r="E3015" t="s">
        <v>9101</v>
      </c>
      <c r="F3015" t="s">
        <v>664</v>
      </c>
      <c r="G3015">
        <v>89</v>
      </c>
      <c r="H3015" t="b">
        <v>0</v>
      </c>
      <c r="I3015" t="s">
        <v>9240</v>
      </c>
      <c r="J3015" t="s">
        <v>9159</v>
      </c>
      <c r="K3015" t="s">
        <v>7</v>
      </c>
      <c r="L3015" t="b">
        <v>0</v>
      </c>
      <c r="M3015" t="s">
        <v>13931</v>
      </c>
      <c r="N3015" t="b">
        <v>0</v>
      </c>
      <c r="O3015" t="b">
        <v>0</v>
      </c>
      <c r="P3015" t="b">
        <v>0</v>
      </c>
      <c r="Q3015" t="b">
        <v>1</v>
      </c>
      <c r="R3015" t="s">
        <v>13932</v>
      </c>
      <c r="S3015">
        <v>70</v>
      </c>
      <c r="T3015" t="b">
        <v>0</v>
      </c>
      <c r="V3015" t="s">
        <v>8</v>
      </c>
      <c r="W3015" t="s">
        <v>8</v>
      </c>
      <c r="X3015" s="11">
        <v>92</v>
      </c>
      <c r="Y3015">
        <v>1</v>
      </c>
      <c r="Z3015" s="46" cm="1">
        <f t="array" ref="Z3015">IF(V3015="NA",$AD$2,(INDEX($BL$4:$BL$73,MATCH(V3015&amp;W3015,$BK$4:$BK$73&amp;$BJ$4:$BJ$73,0))))</f>
        <v>-4.0430703315750931E-2</v>
      </c>
      <c r="AA3015" s="46">
        <f t="shared" si="55"/>
        <v>0.95956929668424906</v>
      </c>
      <c r="AB3015" s="46"/>
    </row>
    <row r="3016" spans="1:28" x14ac:dyDescent="0.25">
      <c r="A3016">
        <v>10335</v>
      </c>
      <c r="B3016" s="1">
        <v>45526.587061666702</v>
      </c>
      <c r="C3016" s="1">
        <v>45526</v>
      </c>
      <c r="D3016" t="s">
        <v>9100</v>
      </c>
      <c r="E3016" t="s">
        <v>9101</v>
      </c>
      <c r="F3016" t="s">
        <v>664</v>
      </c>
      <c r="G3016">
        <v>76</v>
      </c>
      <c r="H3016" t="b">
        <v>0</v>
      </c>
      <c r="I3016" t="s">
        <v>9240</v>
      </c>
      <c r="J3016" t="s">
        <v>9159</v>
      </c>
      <c r="K3016" t="s">
        <v>7</v>
      </c>
      <c r="L3016" t="b">
        <v>0</v>
      </c>
      <c r="M3016" t="s">
        <v>13933</v>
      </c>
      <c r="N3016" t="b">
        <v>0</v>
      </c>
      <c r="O3016" t="b">
        <v>0</v>
      </c>
      <c r="P3016" t="b">
        <v>0</v>
      </c>
      <c r="Q3016" t="b">
        <v>1</v>
      </c>
      <c r="R3016" t="s">
        <v>13934</v>
      </c>
      <c r="S3016">
        <v>70</v>
      </c>
      <c r="T3016" t="b">
        <v>0</v>
      </c>
      <c r="V3016" t="s">
        <v>741</v>
      </c>
      <c r="W3016">
        <v>4</v>
      </c>
      <c r="X3016" s="11">
        <v>77</v>
      </c>
      <c r="Y3016">
        <v>1</v>
      </c>
      <c r="Z3016" s="46" cm="1">
        <f t="array" ref="Z3016">IF(V3016="NA",$AD$2,(INDEX($BL$4:$BL$73,MATCH(V3016&amp;W3016,$BK$4:$BK$73&amp;$BJ$4:$BJ$73,0))))</f>
        <v>1.1678733304575806E-2</v>
      </c>
      <c r="AA3016" s="46">
        <f t="shared" si="55"/>
        <v>1.0116787333045758</v>
      </c>
      <c r="AB3016" s="46"/>
    </row>
    <row r="3017" spans="1:28" x14ac:dyDescent="0.25">
      <c r="A3017">
        <v>10336</v>
      </c>
      <c r="B3017" s="1">
        <v>45526.586730914401</v>
      </c>
      <c r="C3017" s="1">
        <v>45526</v>
      </c>
      <c r="D3017" t="s">
        <v>9100</v>
      </c>
      <c r="E3017" t="s">
        <v>9101</v>
      </c>
      <c r="F3017" t="s">
        <v>664</v>
      </c>
      <c r="G3017">
        <v>83</v>
      </c>
      <c r="H3017" t="b">
        <v>0</v>
      </c>
      <c r="I3017" t="s">
        <v>9240</v>
      </c>
      <c r="J3017" t="s">
        <v>9159</v>
      </c>
      <c r="K3017" t="s">
        <v>7</v>
      </c>
      <c r="L3017" t="b">
        <v>0</v>
      </c>
      <c r="M3017" t="s">
        <v>13935</v>
      </c>
      <c r="N3017" t="b">
        <v>0</v>
      </c>
      <c r="O3017" t="b">
        <v>0</v>
      </c>
      <c r="P3017" t="b">
        <v>0</v>
      </c>
      <c r="Q3017" t="b">
        <v>1</v>
      </c>
      <c r="R3017" t="s">
        <v>13936</v>
      </c>
      <c r="S3017">
        <v>70</v>
      </c>
      <c r="T3017" t="b">
        <v>0</v>
      </c>
      <c r="V3017" t="s">
        <v>8</v>
      </c>
      <c r="W3017" t="s">
        <v>8</v>
      </c>
      <c r="X3017" s="11">
        <v>87</v>
      </c>
      <c r="Y3017">
        <v>1</v>
      </c>
      <c r="Z3017" s="46" cm="1">
        <f t="array" ref="Z3017">IF(V3017="NA",$AD$2,(INDEX($BL$4:$BL$73,MATCH(V3017&amp;W3017,$BK$4:$BK$73&amp;$BJ$4:$BJ$73,0))))</f>
        <v>-4.0430703315750931E-2</v>
      </c>
      <c r="AA3017" s="46">
        <f t="shared" si="55"/>
        <v>0.95956929668424906</v>
      </c>
      <c r="AB3017" s="46"/>
    </row>
    <row r="3018" spans="1:28" x14ac:dyDescent="0.25">
      <c r="A3018">
        <v>10340</v>
      </c>
      <c r="B3018" s="1">
        <v>45526.585236342602</v>
      </c>
      <c r="C3018" s="1">
        <v>45526</v>
      </c>
      <c r="D3018" t="s">
        <v>9100</v>
      </c>
      <c r="E3018" t="s">
        <v>9101</v>
      </c>
      <c r="F3018" t="s">
        <v>790</v>
      </c>
      <c r="G3018">
        <v>87</v>
      </c>
      <c r="H3018" t="b">
        <v>0</v>
      </c>
      <c r="I3018" t="s">
        <v>9240</v>
      </c>
      <c r="J3018" t="s">
        <v>9159</v>
      </c>
      <c r="K3018" t="s">
        <v>7</v>
      </c>
      <c r="L3018" t="b">
        <v>0</v>
      </c>
      <c r="M3018" t="s">
        <v>13937</v>
      </c>
      <c r="N3018" t="b">
        <v>0</v>
      </c>
      <c r="O3018" t="b">
        <v>0</v>
      </c>
      <c r="P3018" t="b">
        <v>0</v>
      </c>
      <c r="Q3018" t="b">
        <v>1</v>
      </c>
      <c r="R3018" t="s">
        <v>13938</v>
      </c>
      <c r="S3018">
        <v>70</v>
      </c>
      <c r="T3018" t="b">
        <v>0</v>
      </c>
      <c r="V3018" t="s">
        <v>888</v>
      </c>
      <c r="W3018">
        <v>4</v>
      </c>
      <c r="X3018" s="11">
        <v>87</v>
      </c>
      <c r="Y3018">
        <v>1</v>
      </c>
      <c r="Z3018" s="46" cm="1">
        <f t="array" ref="Z3018">IF(V3018="NA",$AD$2,(INDEX($BL$4:$BL$73,MATCH(V3018&amp;W3018,$BK$4:$BK$73&amp;$BJ$4:$BJ$73,0))))</f>
        <v>1.0498615788681257E-2</v>
      </c>
      <c r="AA3018" s="46">
        <f t="shared" si="55"/>
        <v>1.0104986157886813</v>
      </c>
      <c r="AB3018" s="46"/>
    </row>
    <row r="3019" spans="1:28" x14ac:dyDescent="0.25">
      <c r="A3019">
        <v>10346</v>
      </c>
      <c r="B3019" s="1">
        <v>45526.583880405102</v>
      </c>
      <c r="C3019" s="1">
        <v>45526</v>
      </c>
      <c r="D3019" t="s">
        <v>9100</v>
      </c>
      <c r="E3019" t="s">
        <v>9101</v>
      </c>
      <c r="F3019" t="s">
        <v>790</v>
      </c>
      <c r="G3019">
        <v>73</v>
      </c>
      <c r="H3019" t="b">
        <v>0</v>
      </c>
      <c r="I3019" t="s">
        <v>9240</v>
      </c>
      <c r="J3019" t="s">
        <v>9159</v>
      </c>
      <c r="K3019" t="s">
        <v>7</v>
      </c>
      <c r="L3019" t="b">
        <v>0</v>
      </c>
      <c r="M3019" t="s">
        <v>13939</v>
      </c>
      <c r="N3019" t="b">
        <v>0</v>
      </c>
      <c r="O3019" t="b">
        <v>0</v>
      </c>
      <c r="P3019" t="b">
        <v>0</v>
      </c>
      <c r="Q3019" t="b">
        <v>1</v>
      </c>
      <c r="R3019" t="s">
        <v>13940</v>
      </c>
      <c r="S3019">
        <v>70</v>
      </c>
      <c r="T3019" t="b">
        <v>0</v>
      </c>
      <c r="V3019" t="s">
        <v>886</v>
      </c>
      <c r="W3019">
        <v>4</v>
      </c>
      <c r="X3019" s="11">
        <v>77</v>
      </c>
      <c r="Y3019">
        <v>1</v>
      </c>
      <c r="Z3019" s="46" cm="1">
        <f t="array" ref="Z3019">IF(V3019="NA",$AD$2,(INDEX($BL$4:$BL$73,MATCH(V3019&amp;W3019,$BK$4:$BK$73&amp;$BJ$4:$BJ$73,0))))</f>
        <v>1.0498615788681297E-2</v>
      </c>
      <c r="AA3019" s="46">
        <f t="shared" si="55"/>
        <v>1.0104986157886813</v>
      </c>
      <c r="AB3019" s="46"/>
    </row>
    <row r="3020" spans="1:28" x14ac:dyDescent="0.25">
      <c r="A3020">
        <v>10348</v>
      </c>
      <c r="B3020" s="1">
        <v>45526.583390416701</v>
      </c>
      <c r="C3020" s="1">
        <v>45526</v>
      </c>
      <c r="D3020" t="s">
        <v>9100</v>
      </c>
      <c r="E3020" t="s">
        <v>9101</v>
      </c>
      <c r="F3020" t="s">
        <v>664</v>
      </c>
      <c r="G3020">
        <v>80</v>
      </c>
      <c r="H3020" t="b">
        <v>0</v>
      </c>
      <c r="I3020" t="s">
        <v>9240</v>
      </c>
      <c r="J3020" t="s">
        <v>9159</v>
      </c>
      <c r="K3020" t="s">
        <v>7</v>
      </c>
      <c r="L3020" t="b">
        <v>0</v>
      </c>
      <c r="M3020" t="s">
        <v>13941</v>
      </c>
      <c r="N3020" t="b">
        <v>0</v>
      </c>
      <c r="O3020" t="b">
        <v>0</v>
      </c>
      <c r="P3020" t="b">
        <v>0</v>
      </c>
      <c r="Q3020" t="b">
        <v>1</v>
      </c>
      <c r="R3020" t="s">
        <v>13942</v>
      </c>
      <c r="S3020">
        <v>70</v>
      </c>
      <c r="T3020" t="b">
        <v>0</v>
      </c>
      <c r="V3020" t="s">
        <v>888</v>
      </c>
      <c r="W3020">
        <v>4</v>
      </c>
      <c r="X3020" s="11">
        <v>82</v>
      </c>
      <c r="Y3020">
        <v>1</v>
      </c>
      <c r="Z3020" s="46" cm="1">
        <f t="array" ref="Z3020">IF(V3020="NA",$AD$2,(INDEX($BL$4:$BL$73,MATCH(V3020&amp;W3020,$BK$4:$BK$73&amp;$BJ$4:$BJ$73,0))))</f>
        <v>1.0498615788681257E-2</v>
      </c>
      <c r="AA3020" s="46">
        <f t="shared" si="55"/>
        <v>1.0104986157886813</v>
      </c>
      <c r="AB3020" s="46"/>
    </row>
    <row r="3021" spans="1:28" x14ac:dyDescent="0.25">
      <c r="A3021">
        <v>10349</v>
      </c>
      <c r="B3021" s="1">
        <v>45526.583096331</v>
      </c>
      <c r="C3021" s="1">
        <v>45526</v>
      </c>
      <c r="D3021" t="s">
        <v>9100</v>
      </c>
      <c r="E3021" t="s">
        <v>9101</v>
      </c>
      <c r="F3021" t="s">
        <v>790</v>
      </c>
      <c r="G3021">
        <v>70</v>
      </c>
      <c r="H3021" t="b">
        <v>0</v>
      </c>
      <c r="I3021" t="s">
        <v>9240</v>
      </c>
      <c r="J3021" t="s">
        <v>9159</v>
      </c>
      <c r="K3021" t="s">
        <v>7</v>
      </c>
      <c r="L3021" t="b">
        <v>0</v>
      </c>
      <c r="M3021" t="s">
        <v>13943</v>
      </c>
      <c r="N3021" t="b">
        <v>0</v>
      </c>
      <c r="O3021" t="b">
        <v>0</v>
      </c>
      <c r="P3021" t="b">
        <v>0</v>
      </c>
      <c r="Q3021" t="b">
        <v>1</v>
      </c>
      <c r="R3021" t="s">
        <v>13944</v>
      </c>
      <c r="S3021">
        <v>70</v>
      </c>
      <c r="T3021" t="b">
        <v>0</v>
      </c>
      <c r="V3021" t="s">
        <v>886</v>
      </c>
      <c r="W3021">
        <v>4</v>
      </c>
      <c r="X3021" s="11">
        <v>72</v>
      </c>
      <c r="Y3021">
        <v>1</v>
      </c>
      <c r="Z3021" s="46" cm="1">
        <f t="array" ref="Z3021">IF(V3021="NA",$AD$2,(INDEX($BL$4:$BL$73,MATCH(V3021&amp;W3021,$BK$4:$BK$73&amp;$BJ$4:$BJ$73,0))))</f>
        <v>1.0498615788681297E-2</v>
      </c>
      <c r="AA3021" s="46">
        <f t="shared" si="55"/>
        <v>1.0104986157886813</v>
      </c>
      <c r="AB3021" s="46"/>
    </row>
    <row r="3022" spans="1:28" x14ac:dyDescent="0.25">
      <c r="A3022">
        <v>10350</v>
      </c>
      <c r="B3022" s="1">
        <v>45526.582715046301</v>
      </c>
      <c r="C3022" s="1">
        <v>45526</v>
      </c>
      <c r="D3022" t="s">
        <v>9100</v>
      </c>
      <c r="E3022" t="s">
        <v>9101</v>
      </c>
      <c r="F3022" t="s">
        <v>790</v>
      </c>
      <c r="G3022">
        <v>92</v>
      </c>
      <c r="H3022" t="b">
        <v>0</v>
      </c>
      <c r="I3022" t="s">
        <v>9240</v>
      </c>
      <c r="J3022" t="s">
        <v>9159</v>
      </c>
      <c r="K3022" t="s">
        <v>7</v>
      </c>
      <c r="L3022" t="b">
        <v>0</v>
      </c>
      <c r="M3022" t="s">
        <v>13945</v>
      </c>
      <c r="N3022" t="b">
        <v>0</v>
      </c>
      <c r="O3022" t="b">
        <v>0</v>
      </c>
      <c r="P3022" t="b">
        <v>0</v>
      </c>
      <c r="Q3022" t="b">
        <v>1</v>
      </c>
      <c r="R3022" t="s">
        <v>13946</v>
      </c>
      <c r="S3022">
        <v>70</v>
      </c>
      <c r="T3022" t="b">
        <v>0</v>
      </c>
      <c r="V3022" t="s">
        <v>658</v>
      </c>
      <c r="W3022">
        <v>5</v>
      </c>
      <c r="X3022" s="11">
        <v>92</v>
      </c>
      <c r="Y3022">
        <v>1</v>
      </c>
      <c r="Z3022" s="46" cm="1">
        <f t="array" ref="Z3022">IF(V3022="NA",$AD$2,(INDEX($BL$4:$BL$73,MATCH(V3022&amp;W3022,$BK$4:$BK$73&amp;$BJ$4:$BJ$73,0))))</f>
        <v>2.9563914871896181E-3</v>
      </c>
      <c r="AA3022" s="46">
        <f t="shared" si="55"/>
        <v>1.0029563914871895</v>
      </c>
      <c r="AB3022" s="46"/>
    </row>
    <row r="3023" spans="1:28" x14ac:dyDescent="0.25">
      <c r="A3023">
        <v>10351</v>
      </c>
      <c r="B3023" s="1">
        <v>45526.582343506903</v>
      </c>
      <c r="C3023" s="1">
        <v>45526</v>
      </c>
      <c r="D3023" t="s">
        <v>9100</v>
      </c>
      <c r="E3023" t="s">
        <v>9101</v>
      </c>
      <c r="F3023" t="s">
        <v>664</v>
      </c>
      <c r="G3023">
        <v>77</v>
      </c>
      <c r="H3023" t="b">
        <v>0</v>
      </c>
      <c r="I3023" t="s">
        <v>9240</v>
      </c>
      <c r="J3023" t="s">
        <v>9159</v>
      </c>
      <c r="K3023" t="s">
        <v>7</v>
      </c>
      <c r="L3023" t="b">
        <v>0</v>
      </c>
      <c r="M3023" t="s">
        <v>13947</v>
      </c>
      <c r="N3023" t="b">
        <v>0</v>
      </c>
      <c r="O3023" t="b">
        <v>0</v>
      </c>
      <c r="P3023" t="b">
        <v>0</v>
      </c>
      <c r="Q3023" t="b">
        <v>1</v>
      </c>
      <c r="R3023" t="s">
        <v>13948</v>
      </c>
      <c r="S3023">
        <v>70</v>
      </c>
      <c r="T3023" t="b">
        <v>0</v>
      </c>
      <c r="V3023" t="s">
        <v>886</v>
      </c>
      <c r="W3023">
        <v>4</v>
      </c>
      <c r="X3023" s="11">
        <v>77</v>
      </c>
      <c r="Y3023">
        <v>1</v>
      </c>
      <c r="Z3023" s="46" cm="1">
        <f t="array" ref="Z3023">IF(V3023="NA",$AD$2,(INDEX($BL$4:$BL$73,MATCH(V3023&amp;W3023,$BK$4:$BK$73&amp;$BJ$4:$BJ$73,0))))</f>
        <v>1.0498615788681297E-2</v>
      </c>
      <c r="AA3023" s="46">
        <f t="shared" si="55"/>
        <v>1.0104986157886813</v>
      </c>
      <c r="AB3023" s="46"/>
    </row>
    <row r="3024" spans="1:28" x14ac:dyDescent="0.25">
      <c r="A3024">
        <v>10352</v>
      </c>
      <c r="B3024" s="1">
        <v>45526.582156620403</v>
      </c>
      <c r="C3024" s="1">
        <v>45526</v>
      </c>
      <c r="D3024" t="s">
        <v>9100</v>
      </c>
      <c r="E3024" t="s">
        <v>9101</v>
      </c>
      <c r="F3024" t="s">
        <v>664</v>
      </c>
      <c r="G3024">
        <v>82</v>
      </c>
      <c r="H3024" t="b">
        <v>0</v>
      </c>
      <c r="I3024" t="s">
        <v>9240</v>
      </c>
      <c r="J3024" t="s">
        <v>9159</v>
      </c>
      <c r="K3024" t="s">
        <v>7</v>
      </c>
      <c r="L3024" t="b">
        <v>0</v>
      </c>
      <c r="M3024" t="s">
        <v>6547</v>
      </c>
      <c r="N3024" t="b">
        <v>0</v>
      </c>
      <c r="O3024" t="b">
        <v>0</v>
      </c>
      <c r="P3024" t="b">
        <v>0</v>
      </c>
      <c r="Q3024" t="b">
        <v>1</v>
      </c>
      <c r="R3024" t="s">
        <v>1029</v>
      </c>
      <c r="S3024">
        <v>70</v>
      </c>
      <c r="T3024" t="b">
        <v>0</v>
      </c>
      <c r="V3024" t="s">
        <v>8</v>
      </c>
      <c r="W3024" t="s">
        <v>8</v>
      </c>
      <c r="X3024" s="11">
        <v>82</v>
      </c>
      <c r="Y3024">
        <v>1</v>
      </c>
      <c r="Z3024" s="46" cm="1">
        <f t="array" ref="Z3024">IF(V3024="NA",$AD$2,(INDEX($BL$4:$BL$73,MATCH(V3024&amp;W3024,$BK$4:$BK$73&amp;$BJ$4:$BJ$73,0))))</f>
        <v>-4.0430703315750931E-2</v>
      </c>
      <c r="AA3024" s="46">
        <f t="shared" si="55"/>
        <v>0.95956929668424906</v>
      </c>
      <c r="AB3024" s="46"/>
    </row>
    <row r="3025" spans="1:28" x14ac:dyDescent="0.25">
      <c r="A3025">
        <v>10353</v>
      </c>
      <c r="B3025" s="1">
        <v>45526.581017141201</v>
      </c>
      <c r="C3025" s="1">
        <v>45526</v>
      </c>
      <c r="D3025" t="s">
        <v>9100</v>
      </c>
      <c r="E3025" t="s">
        <v>9101</v>
      </c>
      <c r="F3025" t="s">
        <v>790</v>
      </c>
      <c r="G3025">
        <v>90</v>
      </c>
      <c r="H3025" t="b">
        <v>0</v>
      </c>
      <c r="I3025" t="s">
        <v>9240</v>
      </c>
      <c r="J3025" t="s">
        <v>9159</v>
      </c>
      <c r="K3025" t="s">
        <v>7</v>
      </c>
      <c r="L3025" t="b">
        <v>0</v>
      </c>
      <c r="M3025" t="s">
        <v>13949</v>
      </c>
      <c r="N3025" t="b">
        <v>0</v>
      </c>
      <c r="O3025" t="b">
        <v>0</v>
      </c>
      <c r="P3025" t="b">
        <v>0</v>
      </c>
      <c r="Q3025" t="b">
        <v>1</v>
      </c>
      <c r="R3025" t="s">
        <v>13950</v>
      </c>
      <c r="S3025">
        <v>70</v>
      </c>
      <c r="T3025" t="b">
        <v>0</v>
      </c>
      <c r="V3025" t="s">
        <v>658</v>
      </c>
      <c r="W3025">
        <v>5</v>
      </c>
      <c r="X3025" s="11">
        <v>92</v>
      </c>
      <c r="Y3025">
        <v>1</v>
      </c>
      <c r="Z3025" s="46" cm="1">
        <f t="array" ref="Z3025">IF(V3025="NA",$AD$2,(INDEX($BL$4:$BL$73,MATCH(V3025&amp;W3025,$BK$4:$BK$73&amp;$BJ$4:$BJ$73,0))))</f>
        <v>2.9563914871896181E-3</v>
      </c>
      <c r="AA3025" s="46">
        <f t="shared" si="55"/>
        <v>1.0029563914871895</v>
      </c>
      <c r="AB3025" s="46"/>
    </row>
    <row r="3026" spans="1:28" x14ac:dyDescent="0.25">
      <c r="A3026">
        <v>10355</v>
      </c>
      <c r="B3026" s="1">
        <v>45526.580554965301</v>
      </c>
      <c r="C3026" s="1">
        <v>45526</v>
      </c>
      <c r="D3026" t="s">
        <v>9100</v>
      </c>
      <c r="E3026" t="s">
        <v>9101</v>
      </c>
      <c r="F3026" t="s">
        <v>790</v>
      </c>
      <c r="G3026">
        <v>72</v>
      </c>
      <c r="H3026" t="b">
        <v>0</v>
      </c>
      <c r="I3026" t="s">
        <v>9240</v>
      </c>
      <c r="J3026" t="s">
        <v>9159</v>
      </c>
      <c r="K3026" t="s">
        <v>7</v>
      </c>
      <c r="L3026" t="b">
        <v>0</v>
      </c>
      <c r="M3026" t="s">
        <v>13951</v>
      </c>
      <c r="N3026" t="b">
        <v>0</v>
      </c>
      <c r="O3026" t="b">
        <v>0</v>
      </c>
      <c r="P3026" t="b">
        <v>0</v>
      </c>
      <c r="Q3026" t="b">
        <v>1</v>
      </c>
      <c r="R3026" t="s">
        <v>13952</v>
      </c>
      <c r="S3026">
        <v>70</v>
      </c>
      <c r="T3026" t="b">
        <v>0</v>
      </c>
      <c r="V3026" t="s">
        <v>8</v>
      </c>
      <c r="W3026" t="s">
        <v>8</v>
      </c>
      <c r="X3026" s="11">
        <v>72</v>
      </c>
      <c r="Y3026">
        <v>1</v>
      </c>
      <c r="Z3026" s="46" cm="1">
        <f t="array" ref="Z3026">IF(V3026="NA",$AD$2,(INDEX($BL$4:$BL$73,MATCH(V3026&amp;W3026,$BK$4:$BK$73&amp;$BJ$4:$BJ$73,0))))</f>
        <v>-4.0430703315750931E-2</v>
      </c>
      <c r="AA3026" s="46">
        <f t="shared" si="55"/>
        <v>0.95956929668424906</v>
      </c>
      <c r="AB3026" s="46"/>
    </row>
    <row r="3027" spans="1:28" x14ac:dyDescent="0.25">
      <c r="A3027">
        <v>10356</v>
      </c>
      <c r="B3027" s="1">
        <v>45526.580225613397</v>
      </c>
      <c r="C3027" s="1">
        <v>45526</v>
      </c>
      <c r="D3027" t="s">
        <v>9100</v>
      </c>
      <c r="E3027" t="s">
        <v>9101</v>
      </c>
      <c r="F3027" t="s">
        <v>664</v>
      </c>
      <c r="G3027">
        <v>82</v>
      </c>
      <c r="H3027" t="b">
        <v>0</v>
      </c>
      <c r="I3027" t="s">
        <v>9240</v>
      </c>
      <c r="J3027" t="s">
        <v>9159</v>
      </c>
      <c r="K3027" t="s">
        <v>7</v>
      </c>
      <c r="L3027" t="b">
        <v>0</v>
      </c>
      <c r="M3027" t="s">
        <v>13953</v>
      </c>
      <c r="N3027" t="b">
        <v>0</v>
      </c>
      <c r="O3027" t="b">
        <v>0</v>
      </c>
      <c r="P3027" t="b">
        <v>0</v>
      </c>
      <c r="Q3027" t="b">
        <v>1</v>
      </c>
      <c r="R3027" t="s">
        <v>13954</v>
      </c>
      <c r="S3027">
        <v>70</v>
      </c>
      <c r="T3027" t="b">
        <v>0</v>
      </c>
      <c r="V3027" t="s">
        <v>893</v>
      </c>
      <c r="W3027">
        <v>5</v>
      </c>
      <c r="X3027" s="11">
        <v>82</v>
      </c>
      <c r="Y3027">
        <v>1</v>
      </c>
      <c r="Z3027" s="46" cm="1">
        <f t="array" ref="Z3027">IF(V3027="NA",$AD$2,(INDEX($BL$4:$BL$73,MATCH(V3027&amp;W3027,$BK$4:$BK$73&amp;$BJ$4:$BJ$73,0))))</f>
        <v>4.1970782120221983E-2</v>
      </c>
      <c r="AA3027" s="46">
        <f t="shared" si="55"/>
        <v>1.041970782120222</v>
      </c>
      <c r="AB3027" s="46"/>
    </row>
    <row r="3028" spans="1:28" x14ac:dyDescent="0.25">
      <c r="A3028">
        <v>10358</v>
      </c>
      <c r="B3028" s="1">
        <v>45526.579763715301</v>
      </c>
      <c r="C3028" s="1">
        <v>45526</v>
      </c>
      <c r="D3028" t="s">
        <v>9100</v>
      </c>
      <c r="E3028" t="s">
        <v>9101</v>
      </c>
      <c r="F3028" t="s">
        <v>664</v>
      </c>
      <c r="G3028">
        <v>76</v>
      </c>
      <c r="H3028" t="b">
        <v>0</v>
      </c>
      <c r="I3028" t="s">
        <v>9240</v>
      </c>
      <c r="J3028" t="s">
        <v>9159</v>
      </c>
      <c r="K3028" t="s">
        <v>7</v>
      </c>
      <c r="L3028" t="b">
        <v>0</v>
      </c>
      <c r="M3028" t="s">
        <v>13955</v>
      </c>
      <c r="N3028" t="b">
        <v>0</v>
      </c>
      <c r="O3028" t="b">
        <v>0</v>
      </c>
      <c r="P3028" t="b">
        <v>0</v>
      </c>
      <c r="Q3028" t="b">
        <v>1</v>
      </c>
      <c r="R3028" t="s">
        <v>13956</v>
      </c>
      <c r="S3028">
        <v>70</v>
      </c>
      <c r="T3028" t="b">
        <v>0</v>
      </c>
      <c r="V3028" t="s">
        <v>889</v>
      </c>
      <c r="W3028">
        <v>4</v>
      </c>
      <c r="X3028" s="11">
        <v>77</v>
      </c>
      <c r="Y3028">
        <v>1</v>
      </c>
      <c r="Z3028" s="46" cm="1">
        <f t="array" ref="Z3028">IF(V3028="NA",$AD$2,(INDEX($BL$4:$BL$73,MATCH(V3028&amp;W3028,$BK$4:$BK$73&amp;$BJ$4:$BJ$73,0))))</f>
        <v>1.0498615788681227E-2</v>
      </c>
      <c r="AA3028" s="46">
        <f t="shared" si="55"/>
        <v>1.0104986157886813</v>
      </c>
      <c r="AB3028" s="46"/>
    </row>
    <row r="3029" spans="1:28" x14ac:dyDescent="0.25">
      <c r="A3029">
        <v>10360</v>
      </c>
      <c r="B3029" s="1">
        <v>45526.579218796302</v>
      </c>
      <c r="C3029" s="1">
        <v>45526</v>
      </c>
      <c r="D3029" t="s">
        <v>9100</v>
      </c>
      <c r="E3029" t="s">
        <v>9101</v>
      </c>
      <c r="F3029" t="s">
        <v>664</v>
      </c>
      <c r="G3029">
        <v>73</v>
      </c>
      <c r="H3029" t="b">
        <v>0</v>
      </c>
      <c r="I3029" t="s">
        <v>9240</v>
      </c>
      <c r="J3029" t="s">
        <v>9159</v>
      </c>
      <c r="K3029" t="s">
        <v>7</v>
      </c>
      <c r="L3029" t="b">
        <v>0</v>
      </c>
      <c r="M3029" t="s">
        <v>13957</v>
      </c>
      <c r="N3029" t="b">
        <v>0</v>
      </c>
      <c r="O3029" t="b">
        <v>0</v>
      </c>
      <c r="P3029" t="b">
        <v>0</v>
      </c>
      <c r="Q3029" t="b">
        <v>1</v>
      </c>
      <c r="R3029" t="s">
        <v>13958</v>
      </c>
      <c r="S3029">
        <v>70</v>
      </c>
      <c r="T3029" t="b">
        <v>0</v>
      </c>
      <c r="V3029" t="s">
        <v>886</v>
      </c>
      <c r="W3029">
        <v>4</v>
      </c>
      <c r="X3029" s="11">
        <v>77</v>
      </c>
      <c r="Y3029">
        <v>1</v>
      </c>
      <c r="Z3029" s="46" cm="1">
        <f t="array" ref="Z3029">IF(V3029="NA",$AD$2,(INDEX($BL$4:$BL$73,MATCH(V3029&amp;W3029,$BK$4:$BK$73&amp;$BJ$4:$BJ$73,0))))</f>
        <v>1.0498615788681297E-2</v>
      </c>
      <c r="AA3029" s="46">
        <f t="shared" si="55"/>
        <v>1.0104986157886813</v>
      </c>
      <c r="AB3029" s="46"/>
    </row>
    <row r="3030" spans="1:28" x14ac:dyDescent="0.25">
      <c r="A3030">
        <v>10361</v>
      </c>
      <c r="B3030" s="1">
        <v>45526.578928287003</v>
      </c>
      <c r="C3030" s="1">
        <v>45526</v>
      </c>
      <c r="D3030" t="s">
        <v>9100</v>
      </c>
      <c r="E3030" t="s">
        <v>9101</v>
      </c>
      <c r="F3030" t="s">
        <v>664</v>
      </c>
      <c r="G3030">
        <v>77</v>
      </c>
      <c r="H3030" t="b">
        <v>0</v>
      </c>
      <c r="I3030" t="s">
        <v>9240</v>
      </c>
      <c r="J3030" t="s">
        <v>9159</v>
      </c>
      <c r="K3030" t="s">
        <v>7</v>
      </c>
      <c r="L3030" t="b">
        <v>0</v>
      </c>
      <c r="M3030" t="s">
        <v>13959</v>
      </c>
      <c r="N3030" t="b">
        <v>0</v>
      </c>
      <c r="O3030" t="b">
        <v>0</v>
      </c>
      <c r="P3030" t="b">
        <v>0</v>
      </c>
      <c r="Q3030" t="b">
        <v>1</v>
      </c>
      <c r="R3030" t="s">
        <v>13960</v>
      </c>
      <c r="S3030">
        <v>70</v>
      </c>
      <c r="T3030" t="b">
        <v>0</v>
      </c>
      <c r="V3030" t="s">
        <v>888</v>
      </c>
      <c r="W3030">
        <v>4</v>
      </c>
      <c r="X3030" s="11">
        <v>77</v>
      </c>
      <c r="Y3030">
        <v>1</v>
      </c>
      <c r="Z3030" s="46" cm="1">
        <f t="array" ref="Z3030">IF(V3030="NA",$AD$2,(INDEX($BL$4:$BL$73,MATCH(V3030&amp;W3030,$BK$4:$BK$73&amp;$BJ$4:$BJ$73,0))))</f>
        <v>1.0498615788681257E-2</v>
      </c>
      <c r="AA3030" s="46">
        <f t="shared" si="55"/>
        <v>1.0104986157886813</v>
      </c>
      <c r="AB3030" s="46"/>
    </row>
    <row r="3031" spans="1:28" x14ac:dyDescent="0.25">
      <c r="A3031">
        <v>10364</v>
      </c>
      <c r="B3031" s="1">
        <v>45526.577195231497</v>
      </c>
      <c r="C3031" s="1">
        <v>45526</v>
      </c>
      <c r="D3031" t="s">
        <v>9100</v>
      </c>
      <c r="E3031" t="s">
        <v>9101</v>
      </c>
      <c r="F3031" t="s">
        <v>664</v>
      </c>
      <c r="G3031">
        <v>70</v>
      </c>
      <c r="H3031" t="b">
        <v>0</v>
      </c>
      <c r="I3031" t="s">
        <v>9240</v>
      </c>
      <c r="J3031" t="s">
        <v>9159</v>
      </c>
      <c r="K3031" t="s">
        <v>7</v>
      </c>
      <c r="L3031" t="b">
        <v>0</v>
      </c>
      <c r="M3031" t="s">
        <v>13961</v>
      </c>
      <c r="N3031" t="b">
        <v>0</v>
      </c>
      <c r="O3031" t="b">
        <v>0</v>
      </c>
      <c r="P3031" t="b">
        <v>0</v>
      </c>
      <c r="Q3031" t="b">
        <v>1</v>
      </c>
      <c r="R3031" t="s">
        <v>13962</v>
      </c>
      <c r="S3031">
        <v>70</v>
      </c>
      <c r="T3031" t="b">
        <v>0</v>
      </c>
      <c r="V3031" t="s">
        <v>886</v>
      </c>
      <c r="W3031">
        <v>4</v>
      </c>
      <c r="X3031" s="11">
        <v>72</v>
      </c>
      <c r="Y3031">
        <v>1</v>
      </c>
      <c r="Z3031" s="46" cm="1">
        <f t="array" ref="Z3031">IF(V3031="NA",$AD$2,(INDEX($BL$4:$BL$73,MATCH(V3031&amp;W3031,$BK$4:$BK$73&amp;$BJ$4:$BJ$73,0))))</f>
        <v>1.0498615788681297E-2</v>
      </c>
      <c r="AA3031" s="46">
        <f t="shared" si="55"/>
        <v>1.0104986157886813</v>
      </c>
      <c r="AB3031" s="46"/>
    </row>
    <row r="3032" spans="1:28" x14ac:dyDescent="0.25">
      <c r="A3032">
        <v>10365</v>
      </c>
      <c r="B3032" s="1">
        <v>45526.576803830998</v>
      </c>
      <c r="C3032" s="1">
        <v>45526</v>
      </c>
      <c r="D3032" t="s">
        <v>9100</v>
      </c>
      <c r="E3032" t="s">
        <v>9101</v>
      </c>
      <c r="F3032" t="s">
        <v>664</v>
      </c>
      <c r="G3032">
        <v>75</v>
      </c>
      <c r="H3032" t="b">
        <v>0</v>
      </c>
      <c r="I3032" t="s">
        <v>9240</v>
      </c>
      <c r="J3032" t="s">
        <v>9159</v>
      </c>
      <c r="K3032" t="s">
        <v>7</v>
      </c>
      <c r="L3032" t="b">
        <v>0</v>
      </c>
      <c r="M3032" t="s">
        <v>13963</v>
      </c>
      <c r="N3032" t="b">
        <v>0</v>
      </c>
      <c r="O3032" t="b">
        <v>0</v>
      </c>
      <c r="P3032" t="b">
        <v>0</v>
      </c>
      <c r="Q3032" t="b">
        <v>1</v>
      </c>
      <c r="R3032" t="s">
        <v>13964</v>
      </c>
      <c r="S3032">
        <v>70</v>
      </c>
      <c r="T3032" t="b">
        <v>0</v>
      </c>
      <c r="V3032" t="s">
        <v>8</v>
      </c>
      <c r="W3032" t="s">
        <v>8</v>
      </c>
      <c r="X3032" s="11">
        <v>77</v>
      </c>
      <c r="Y3032">
        <v>1</v>
      </c>
      <c r="Z3032" s="46" cm="1">
        <f t="array" ref="Z3032">IF(V3032="NA",$AD$2,(INDEX($BL$4:$BL$73,MATCH(V3032&amp;W3032,$BK$4:$BK$73&amp;$BJ$4:$BJ$73,0))))</f>
        <v>-4.0430703315750931E-2</v>
      </c>
      <c r="AA3032" s="46">
        <f t="shared" si="55"/>
        <v>0.95956929668424906</v>
      </c>
      <c r="AB3032" s="46"/>
    </row>
    <row r="3033" spans="1:28" x14ac:dyDescent="0.25">
      <c r="A3033">
        <v>10367</v>
      </c>
      <c r="B3033" s="1">
        <v>45526.576352094897</v>
      </c>
      <c r="C3033" s="1">
        <v>45526</v>
      </c>
      <c r="D3033" t="s">
        <v>9100</v>
      </c>
      <c r="E3033" t="s">
        <v>9101</v>
      </c>
      <c r="F3033" t="s">
        <v>664</v>
      </c>
      <c r="G3033">
        <v>77</v>
      </c>
      <c r="H3033" t="b">
        <v>0</v>
      </c>
      <c r="I3033" t="s">
        <v>9240</v>
      </c>
      <c r="J3033" t="s">
        <v>9159</v>
      </c>
      <c r="K3033" t="s">
        <v>7</v>
      </c>
      <c r="L3033" t="b">
        <v>0</v>
      </c>
      <c r="M3033" t="s">
        <v>13965</v>
      </c>
      <c r="N3033" t="b">
        <v>0</v>
      </c>
      <c r="O3033" t="b">
        <v>0</v>
      </c>
      <c r="P3033" t="b">
        <v>0</v>
      </c>
      <c r="Q3033" t="b">
        <v>1</v>
      </c>
      <c r="R3033" t="s">
        <v>13966</v>
      </c>
      <c r="S3033">
        <v>70</v>
      </c>
      <c r="T3033" t="b">
        <v>0</v>
      </c>
      <c r="V3033" t="s">
        <v>741</v>
      </c>
      <c r="W3033">
        <v>4</v>
      </c>
      <c r="X3033" s="11">
        <v>77</v>
      </c>
      <c r="Y3033">
        <v>1</v>
      </c>
      <c r="Z3033" s="46" cm="1">
        <f t="array" ref="Z3033">IF(V3033="NA",$AD$2,(INDEX($BL$4:$BL$73,MATCH(V3033&amp;W3033,$BK$4:$BK$73&amp;$BJ$4:$BJ$73,0))))</f>
        <v>1.1678733304575806E-2</v>
      </c>
      <c r="AA3033" s="46">
        <f t="shared" si="55"/>
        <v>1.0116787333045758</v>
      </c>
      <c r="AB3033" s="46"/>
    </row>
    <row r="3034" spans="1:28" x14ac:dyDescent="0.25">
      <c r="A3034">
        <v>10368</v>
      </c>
      <c r="B3034" s="1">
        <v>45526.576014131897</v>
      </c>
      <c r="C3034" s="1">
        <v>45526</v>
      </c>
      <c r="D3034" t="s">
        <v>9100</v>
      </c>
      <c r="E3034" t="s">
        <v>9101</v>
      </c>
      <c r="F3034" t="s">
        <v>664</v>
      </c>
      <c r="G3034">
        <v>74</v>
      </c>
      <c r="H3034" t="b">
        <v>0</v>
      </c>
      <c r="I3034" t="s">
        <v>9240</v>
      </c>
      <c r="J3034" t="s">
        <v>9159</v>
      </c>
      <c r="K3034" t="s">
        <v>7</v>
      </c>
      <c r="L3034" t="b">
        <v>0</v>
      </c>
      <c r="M3034" t="s">
        <v>13967</v>
      </c>
      <c r="N3034" t="b">
        <v>0</v>
      </c>
      <c r="O3034" t="b">
        <v>0</v>
      </c>
      <c r="P3034" t="b">
        <v>0</v>
      </c>
      <c r="Q3034" t="b">
        <v>1</v>
      </c>
      <c r="R3034" t="s">
        <v>13968</v>
      </c>
      <c r="S3034">
        <v>70</v>
      </c>
      <c r="T3034" t="b">
        <v>0</v>
      </c>
      <c r="V3034" t="s">
        <v>886</v>
      </c>
      <c r="W3034">
        <v>4</v>
      </c>
      <c r="X3034" s="11">
        <v>77</v>
      </c>
      <c r="Y3034">
        <v>1</v>
      </c>
      <c r="Z3034" s="46" cm="1">
        <f t="array" ref="Z3034">IF(V3034="NA",$AD$2,(INDEX($BL$4:$BL$73,MATCH(V3034&amp;W3034,$BK$4:$BK$73&amp;$BJ$4:$BJ$73,0))))</f>
        <v>1.0498615788681297E-2</v>
      </c>
      <c r="AA3034" s="46">
        <f t="shared" si="55"/>
        <v>1.0104986157886813</v>
      </c>
      <c r="AB3034" s="46"/>
    </row>
    <row r="3035" spans="1:28" x14ac:dyDescent="0.25">
      <c r="A3035">
        <v>10369</v>
      </c>
      <c r="B3035" s="1">
        <v>45526.5757689815</v>
      </c>
      <c r="C3035" s="1">
        <v>45526</v>
      </c>
      <c r="D3035" t="s">
        <v>9100</v>
      </c>
      <c r="E3035" t="s">
        <v>9101</v>
      </c>
      <c r="F3035" t="s">
        <v>664</v>
      </c>
      <c r="G3035">
        <v>76</v>
      </c>
      <c r="H3035" t="b">
        <v>0</v>
      </c>
      <c r="I3035" t="s">
        <v>9240</v>
      </c>
      <c r="J3035" t="s">
        <v>9159</v>
      </c>
      <c r="K3035" t="s">
        <v>7</v>
      </c>
      <c r="L3035" t="b">
        <v>0</v>
      </c>
      <c r="M3035" t="s">
        <v>13969</v>
      </c>
      <c r="N3035" t="b">
        <v>0</v>
      </c>
      <c r="O3035" t="b">
        <v>0</v>
      </c>
      <c r="P3035" t="b">
        <v>0</v>
      </c>
      <c r="Q3035" t="b">
        <v>1</v>
      </c>
      <c r="R3035" t="s">
        <v>13970</v>
      </c>
      <c r="S3035">
        <v>70</v>
      </c>
      <c r="T3035" t="b">
        <v>0</v>
      </c>
      <c r="V3035" t="s">
        <v>658</v>
      </c>
      <c r="W3035">
        <v>5</v>
      </c>
      <c r="X3035" s="11">
        <v>77</v>
      </c>
      <c r="Y3035">
        <v>1</v>
      </c>
      <c r="Z3035" s="46" cm="1">
        <f t="array" ref="Z3035">IF(V3035="NA",$AD$2,(INDEX($BL$4:$BL$73,MATCH(V3035&amp;W3035,$BK$4:$BK$73&amp;$BJ$4:$BJ$73,0))))</f>
        <v>2.9563914871896181E-3</v>
      </c>
      <c r="AA3035" s="46">
        <f t="shared" si="55"/>
        <v>1.0029563914871895</v>
      </c>
      <c r="AB3035" s="46"/>
    </row>
    <row r="3036" spans="1:28" x14ac:dyDescent="0.25">
      <c r="A3036">
        <v>10370</v>
      </c>
      <c r="B3036" s="1">
        <v>45526.575484224501</v>
      </c>
      <c r="C3036" s="1">
        <v>45526</v>
      </c>
      <c r="D3036" t="s">
        <v>9100</v>
      </c>
      <c r="E3036" t="s">
        <v>9101</v>
      </c>
      <c r="F3036" t="s">
        <v>664</v>
      </c>
      <c r="G3036">
        <v>80</v>
      </c>
      <c r="H3036" t="b">
        <v>0</v>
      </c>
      <c r="I3036" t="s">
        <v>9240</v>
      </c>
      <c r="J3036" t="s">
        <v>9159</v>
      </c>
      <c r="K3036" t="s">
        <v>7</v>
      </c>
      <c r="L3036" t="b">
        <v>0</v>
      </c>
      <c r="M3036" t="s">
        <v>13971</v>
      </c>
      <c r="N3036" t="b">
        <v>0</v>
      </c>
      <c r="O3036" t="b">
        <v>0</v>
      </c>
      <c r="P3036" t="b">
        <v>0</v>
      </c>
      <c r="Q3036" t="b">
        <v>0</v>
      </c>
      <c r="R3036" t="s">
        <v>13972</v>
      </c>
      <c r="S3036">
        <v>70</v>
      </c>
      <c r="T3036" t="b">
        <v>0</v>
      </c>
      <c r="U3036" t="s">
        <v>13973</v>
      </c>
      <c r="V3036" t="s">
        <v>8</v>
      </c>
      <c r="W3036" t="s">
        <v>8</v>
      </c>
      <c r="X3036" s="11">
        <v>82</v>
      </c>
      <c r="Y3036">
        <v>1</v>
      </c>
      <c r="Z3036" s="46" cm="1">
        <f t="array" ref="Z3036">IF(V3036="NA",$AD$2,(INDEX($BL$4:$BL$73,MATCH(V3036&amp;W3036,$BK$4:$BK$73&amp;$BJ$4:$BJ$73,0))))</f>
        <v>-4.0430703315750931E-2</v>
      </c>
      <c r="AA3036" s="46">
        <f t="shared" si="55"/>
        <v>0.95956929668424906</v>
      </c>
      <c r="AB3036" s="46"/>
    </row>
    <row r="3037" spans="1:28" x14ac:dyDescent="0.25">
      <c r="A3037">
        <v>10371</v>
      </c>
      <c r="B3037" s="1">
        <v>45526.575226516201</v>
      </c>
      <c r="C3037" s="1">
        <v>45526</v>
      </c>
      <c r="D3037" t="s">
        <v>9100</v>
      </c>
      <c r="E3037" t="s">
        <v>9101</v>
      </c>
      <c r="F3037" t="s">
        <v>664</v>
      </c>
      <c r="G3037">
        <v>74</v>
      </c>
      <c r="H3037" t="b">
        <v>0</v>
      </c>
      <c r="I3037" t="s">
        <v>9240</v>
      </c>
      <c r="J3037" t="s">
        <v>9159</v>
      </c>
      <c r="K3037" t="s">
        <v>7</v>
      </c>
      <c r="L3037" t="b">
        <v>0</v>
      </c>
      <c r="M3037" t="s">
        <v>13974</v>
      </c>
      <c r="N3037" t="b">
        <v>0</v>
      </c>
      <c r="O3037" t="b">
        <v>0</v>
      </c>
      <c r="P3037" t="b">
        <v>0</v>
      </c>
      <c r="Q3037" t="b">
        <v>1</v>
      </c>
      <c r="R3037" t="s">
        <v>13975</v>
      </c>
      <c r="S3037">
        <v>70</v>
      </c>
      <c r="T3037" t="b">
        <v>0</v>
      </c>
      <c r="V3037" t="s">
        <v>8</v>
      </c>
      <c r="W3037" t="s">
        <v>8</v>
      </c>
      <c r="X3037" s="11">
        <v>77</v>
      </c>
      <c r="Y3037">
        <v>1</v>
      </c>
      <c r="Z3037" s="46" cm="1">
        <f t="array" ref="Z3037">IF(V3037="NA",$AD$2,(INDEX($BL$4:$BL$73,MATCH(V3037&amp;W3037,$BK$4:$BK$73&amp;$BJ$4:$BJ$73,0))))</f>
        <v>-4.0430703315750931E-2</v>
      </c>
      <c r="AA3037" s="46">
        <f t="shared" si="55"/>
        <v>0.95956929668424906</v>
      </c>
      <c r="AB3037" s="46"/>
    </row>
    <row r="3038" spans="1:28" x14ac:dyDescent="0.25">
      <c r="A3038">
        <v>10374</v>
      </c>
      <c r="B3038" s="1">
        <v>45526.572588738403</v>
      </c>
      <c r="C3038" s="1">
        <v>45526</v>
      </c>
      <c r="D3038" t="s">
        <v>9100</v>
      </c>
      <c r="E3038" t="s">
        <v>9101</v>
      </c>
      <c r="F3038" t="s">
        <v>664</v>
      </c>
      <c r="G3038">
        <v>81</v>
      </c>
      <c r="H3038" t="b">
        <v>0</v>
      </c>
      <c r="I3038" t="s">
        <v>9240</v>
      </c>
      <c r="J3038" t="s">
        <v>9159</v>
      </c>
      <c r="K3038" t="s">
        <v>7</v>
      </c>
      <c r="L3038" t="b">
        <v>0</v>
      </c>
      <c r="M3038" t="s">
        <v>13976</v>
      </c>
      <c r="N3038" t="b">
        <v>0</v>
      </c>
      <c r="O3038" t="b">
        <v>0</v>
      </c>
      <c r="P3038" t="b">
        <v>0</v>
      </c>
      <c r="Q3038" t="b">
        <v>1</v>
      </c>
      <c r="R3038" t="s">
        <v>13977</v>
      </c>
      <c r="S3038">
        <v>70</v>
      </c>
      <c r="T3038" t="b">
        <v>0</v>
      </c>
      <c r="V3038" t="s">
        <v>892</v>
      </c>
      <c r="W3038">
        <v>4</v>
      </c>
      <c r="X3038" s="11">
        <v>82</v>
      </c>
      <c r="Y3038">
        <v>1</v>
      </c>
      <c r="Z3038" s="46" cm="1">
        <f t="array" ref="Z3038">IF(V3038="NA",$AD$2,(INDEX($BL$4:$BL$73,MATCH(V3038&amp;W3038,$BK$4:$BK$73&amp;$BJ$4:$BJ$73,0))))</f>
        <v>1.0498615788681274E-2</v>
      </c>
      <c r="AA3038" s="46">
        <f t="shared" si="55"/>
        <v>1.0104986157886813</v>
      </c>
      <c r="AB3038" s="46"/>
    </row>
    <row r="3039" spans="1:28" x14ac:dyDescent="0.25">
      <c r="A3039">
        <v>10379</v>
      </c>
      <c r="B3039" s="1">
        <v>45526.570039976898</v>
      </c>
      <c r="C3039" s="1">
        <v>45526</v>
      </c>
      <c r="D3039" t="s">
        <v>9100</v>
      </c>
      <c r="E3039" t="s">
        <v>9101</v>
      </c>
      <c r="F3039" t="s">
        <v>664</v>
      </c>
      <c r="G3039">
        <v>79</v>
      </c>
      <c r="H3039" t="b">
        <v>0</v>
      </c>
      <c r="I3039" t="s">
        <v>9240</v>
      </c>
      <c r="J3039" t="s">
        <v>9159</v>
      </c>
      <c r="K3039" t="s">
        <v>7</v>
      </c>
      <c r="L3039" t="b">
        <v>0</v>
      </c>
      <c r="M3039" t="s">
        <v>13978</v>
      </c>
      <c r="N3039" t="b">
        <v>0</v>
      </c>
      <c r="O3039" t="b">
        <v>0</v>
      </c>
      <c r="P3039" t="b">
        <v>0</v>
      </c>
      <c r="Q3039" t="b">
        <v>1</v>
      </c>
      <c r="R3039" t="s">
        <v>13979</v>
      </c>
      <c r="S3039">
        <v>70</v>
      </c>
      <c r="T3039" t="b">
        <v>0</v>
      </c>
      <c r="V3039" t="s">
        <v>741</v>
      </c>
      <c r="W3039">
        <v>4</v>
      </c>
      <c r="X3039" s="11">
        <v>82</v>
      </c>
      <c r="Y3039">
        <v>1</v>
      </c>
      <c r="Z3039" s="46" cm="1">
        <f t="array" ref="Z3039">IF(V3039="NA",$AD$2,(INDEX($BL$4:$BL$73,MATCH(V3039&amp;W3039,$BK$4:$BK$73&amp;$BJ$4:$BJ$73,0))))</f>
        <v>1.1678733304575806E-2</v>
      </c>
      <c r="AA3039" s="46">
        <f t="shared" si="55"/>
        <v>1.0116787333045758</v>
      </c>
      <c r="AB3039" s="46"/>
    </row>
    <row r="3040" spans="1:28" x14ac:dyDescent="0.25">
      <c r="A3040">
        <v>10383</v>
      </c>
      <c r="B3040" s="1">
        <v>45526.5682883681</v>
      </c>
      <c r="C3040" s="1">
        <v>45526</v>
      </c>
      <c r="D3040" t="s">
        <v>9100</v>
      </c>
      <c r="E3040" t="s">
        <v>9101</v>
      </c>
      <c r="F3040" t="s">
        <v>664</v>
      </c>
      <c r="G3040">
        <v>81</v>
      </c>
      <c r="H3040" t="b">
        <v>0</v>
      </c>
      <c r="I3040" t="s">
        <v>9240</v>
      </c>
      <c r="J3040" t="s">
        <v>9159</v>
      </c>
      <c r="K3040" t="s">
        <v>7</v>
      </c>
      <c r="L3040" t="b">
        <v>0</v>
      </c>
      <c r="M3040" t="s">
        <v>13980</v>
      </c>
      <c r="N3040" t="b">
        <v>0</v>
      </c>
      <c r="O3040" t="b">
        <v>0</v>
      </c>
      <c r="P3040" t="b">
        <v>0</v>
      </c>
      <c r="Q3040" t="b">
        <v>1</v>
      </c>
      <c r="R3040" t="s">
        <v>13981</v>
      </c>
      <c r="S3040">
        <v>70</v>
      </c>
      <c r="T3040" t="b">
        <v>0</v>
      </c>
      <c r="V3040" t="s">
        <v>889</v>
      </c>
      <c r="W3040">
        <v>5</v>
      </c>
      <c r="X3040" s="11">
        <v>82</v>
      </c>
      <c r="Y3040">
        <v>1</v>
      </c>
      <c r="Z3040" s="46" cm="1">
        <f t="array" ref="Z3040">IF(V3040="NA",$AD$2,(INDEX($BL$4:$BL$73,MATCH(V3040&amp;W3040,$BK$4:$BK$73&amp;$BJ$4:$BJ$73,0))))</f>
        <v>4.1970782120221983E-2</v>
      </c>
      <c r="AA3040" s="46">
        <f t="shared" si="55"/>
        <v>1.041970782120222</v>
      </c>
      <c r="AB3040" s="46"/>
    </row>
    <row r="3041" spans="1:28" x14ac:dyDescent="0.25">
      <c r="A3041">
        <v>10387</v>
      </c>
      <c r="B3041" s="1">
        <v>45526.565468414403</v>
      </c>
      <c r="C3041" s="1">
        <v>45526</v>
      </c>
      <c r="D3041" t="s">
        <v>9100</v>
      </c>
      <c r="E3041" t="s">
        <v>9101</v>
      </c>
      <c r="F3041" t="s">
        <v>664</v>
      </c>
      <c r="G3041">
        <v>90</v>
      </c>
      <c r="H3041" t="b">
        <v>0</v>
      </c>
      <c r="I3041" t="s">
        <v>9240</v>
      </c>
      <c r="J3041" t="s">
        <v>9159</v>
      </c>
      <c r="K3041" t="s">
        <v>7</v>
      </c>
      <c r="L3041" t="b">
        <v>0</v>
      </c>
      <c r="M3041" t="s">
        <v>13982</v>
      </c>
      <c r="N3041" t="b">
        <v>0</v>
      </c>
      <c r="O3041" t="b">
        <v>0</v>
      </c>
      <c r="P3041" t="b">
        <v>0</v>
      </c>
      <c r="Q3041" t="b">
        <v>1</v>
      </c>
      <c r="R3041" t="s">
        <v>13983</v>
      </c>
      <c r="S3041">
        <v>70</v>
      </c>
      <c r="T3041" t="b">
        <v>0</v>
      </c>
      <c r="V3041" t="s">
        <v>8</v>
      </c>
      <c r="W3041" t="s">
        <v>8</v>
      </c>
      <c r="X3041" s="11">
        <v>92</v>
      </c>
      <c r="Y3041">
        <v>1</v>
      </c>
      <c r="Z3041" s="46" cm="1">
        <f t="array" ref="Z3041">IF(V3041="NA",$AD$2,(INDEX($BL$4:$BL$73,MATCH(V3041&amp;W3041,$BK$4:$BK$73&amp;$BJ$4:$BJ$73,0))))</f>
        <v>-4.0430703315750931E-2</v>
      </c>
      <c r="AA3041" s="46">
        <f t="shared" si="55"/>
        <v>0.95956929668424906</v>
      </c>
      <c r="AB3041" s="46"/>
    </row>
    <row r="3042" spans="1:28" x14ac:dyDescent="0.25">
      <c r="A3042">
        <v>10388</v>
      </c>
      <c r="B3042" s="1">
        <v>45526.563127627298</v>
      </c>
      <c r="C3042" s="1">
        <v>45526</v>
      </c>
      <c r="D3042" t="s">
        <v>9100</v>
      </c>
      <c r="E3042" t="s">
        <v>9101</v>
      </c>
      <c r="F3042" t="s">
        <v>790</v>
      </c>
      <c r="G3042">
        <v>88</v>
      </c>
      <c r="H3042" t="b">
        <v>0</v>
      </c>
      <c r="I3042" t="s">
        <v>9240</v>
      </c>
      <c r="J3042" t="s">
        <v>9159</v>
      </c>
      <c r="K3042" t="s">
        <v>7</v>
      </c>
      <c r="L3042" t="b">
        <v>0</v>
      </c>
      <c r="M3042" t="s">
        <v>13984</v>
      </c>
      <c r="N3042" t="b">
        <v>0</v>
      </c>
      <c r="O3042" t="b">
        <v>0</v>
      </c>
      <c r="P3042" t="b">
        <v>0</v>
      </c>
      <c r="Q3042" t="b">
        <v>1</v>
      </c>
      <c r="R3042" t="s">
        <v>13985</v>
      </c>
      <c r="S3042">
        <v>70</v>
      </c>
      <c r="T3042" t="b">
        <v>0</v>
      </c>
      <c r="V3042" t="s">
        <v>888</v>
      </c>
      <c r="W3042">
        <v>5</v>
      </c>
      <c r="X3042" s="11">
        <v>92</v>
      </c>
      <c r="Y3042">
        <v>1</v>
      </c>
      <c r="Z3042" s="46" cm="1">
        <f t="array" ref="Z3042">IF(V3042="NA",$AD$2,(INDEX($BL$4:$BL$73,MATCH(V3042&amp;W3042,$BK$4:$BK$73&amp;$BJ$4:$BJ$73,0))))</f>
        <v>4.1970782120221983E-2</v>
      </c>
      <c r="AA3042" s="46">
        <f t="shared" si="55"/>
        <v>1.041970782120222</v>
      </c>
      <c r="AB3042" s="46"/>
    </row>
    <row r="3043" spans="1:28" x14ac:dyDescent="0.25">
      <c r="A3043">
        <v>10395</v>
      </c>
      <c r="B3043" s="1">
        <v>45526.561037800901</v>
      </c>
      <c r="C3043" s="1">
        <v>45526</v>
      </c>
      <c r="D3043" t="s">
        <v>9100</v>
      </c>
      <c r="E3043" t="s">
        <v>9101</v>
      </c>
      <c r="F3043" t="s">
        <v>664</v>
      </c>
      <c r="G3043">
        <v>85</v>
      </c>
      <c r="H3043" t="b">
        <v>0</v>
      </c>
      <c r="I3043" t="s">
        <v>9240</v>
      </c>
      <c r="J3043" t="s">
        <v>9159</v>
      </c>
      <c r="K3043" t="s">
        <v>7</v>
      </c>
      <c r="L3043" t="b">
        <v>0</v>
      </c>
      <c r="M3043" t="s">
        <v>13986</v>
      </c>
      <c r="N3043" t="b">
        <v>0</v>
      </c>
      <c r="O3043" t="b">
        <v>0</v>
      </c>
      <c r="P3043" t="b">
        <v>0</v>
      </c>
      <c r="Q3043" t="b">
        <v>1</v>
      </c>
      <c r="R3043" t="s">
        <v>13987</v>
      </c>
      <c r="S3043">
        <v>70</v>
      </c>
      <c r="T3043" t="b">
        <v>0</v>
      </c>
      <c r="V3043" t="s">
        <v>886</v>
      </c>
      <c r="W3043">
        <v>5</v>
      </c>
      <c r="X3043" s="11">
        <v>87</v>
      </c>
      <c r="Y3043">
        <v>1</v>
      </c>
      <c r="Z3043" s="46" cm="1">
        <f t="array" ref="Z3043">IF(V3043="NA",$AD$2,(INDEX($BL$4:$BL$73,MATCH(V3043&amp;W3043,$BK$4:$BK$73&amp;$BJ$4:$BJ$73,0))))</f>
        <v>4.1970782120221983E-2</v>
      </c>
      <c r="AA3043" s="46">
        <f t="shared" si="55"/>
        <v>1.041970782120222</v>
      </c>
      <c r="AB3043" s="46"/>
    </row>
    <row r="3044" spans="1:28" x14ac:dyDescent="0.25">
      <c r="A3044">
        <v>10400</v>
      </c>
      <c r="B3044" s="1">
        <v>45526.556719386601</v>
      </c>
      <c r="C3044" s="1">
        <v>45526</v>
      </c>
      <c r="D3044" t="s">
        <v>9100</v>
      </c>
      <c r="E3044" t="s">
        <v>9101</v>
      </c>
      <c r="F3044" t="s">
        <v>790</v>
      </c>
      <c r="G3044">
        <v>75</v>
      </c>
      <c r="H3044" t="b">
        <v>0</v>
      </c>
      <c r="I3044" t="s">
        <v>9240</v>
      </c>
      <c r="J3044" t="s">
        <v>9159</v>
      </c>
      <c r="K3044" t="s">
        <v>7</v>
      </c>
      <c r="L3044" t="b">
        <v>0</v>
      </c>
      <c r="M3044" t="s">
        <v>13988</v>
      </c>
      <c r="N3044" t="b">
        <v>0</v>
      </c>
      <c r="O3044" t="b">
        <v>0</v>
      </c>
      <c r="P3044" t="b">
        <v>0</v>
      </c>
      <c r="Q3044" t="b">
        <v>1</v>
      </c>
      <c r="R3044" t="s">
        <v>13989</v>
      </c>
      <c r="S3044">
        <v>70</v>
      </c>
      <c r="T3044" t="b">
        <v>0</v>
      </c>
      <c r="V3044" t="s">
        <v>8</v>
      </c>
      <c r="W3044" t="s">
        <v>8</v>
      </c>
      <c r="X3044" s="11">
        <v>77</v>
      </c>
      <c r="Y3044">
        <v>1</v>
      </c>
      <c r="Z3044" s="46" cm="1">
        <f t="array" ref="Z3044">IF(V3044="NA",$AD$2,(INDEX($BL$4:$BL$73,MATCH(V3044&amp;W3044,$BK$4:$BK$73&amp;$BJ$4:$BJ$73,0))))</f>
        <v>-4.0430703315750931E-2</v>
      </c>
      <c r="AA3044" s="46">
        <f t="shared" si="55"/>
        <v>0.95956929668424906</v>
      </c>
      <c r="AB3044" s="46"/>
    </row>
    <row r="3045" spans="1:28" x14ac:dyDescent="0.25">
      <c r="A3045">
        <v>10402</v>
      </c>
      <c r="B3045" s="1">
        <v>45526.556207719899</v>
      </c>
      <c r="C3045" s="1">
        <v>45526</v>
      </c>
      <c r="D3045" t="s">
        <v>9100</v>
      </c>
      <c r="E3045" t="s">
        <v>9101</v>
      </c>
      <c r="F3045" t="s">
        <v>664</v>
      </c>
      <c r="G3045">
        <v>75</v>
      </c>
      <c r="H3045" t="b">
        <v>0</v>
      </c>
      <c r="I3045" t="s">
        <v>9240</v>
      </c>
      <c r="J3045" t="s">
        <v>9159</v>
      </c>
      <c r="K3045" t="s">
        <v>7</v>
      </c>
      <c r="L3045" t="b">
        <v>0</v>
      </c>
      <c r="M3045" t="s">
        <v>6546</v>
      </c>
      <c r="N3045" t="b">
        <v>0</v>
      </c>
      <c r="O3045" t="b">
        <v>0</v>
      </c>
      <c r="P3045" t="b">
        <v>0</v>
      </c>
      <c r="Q3045" t="b">
        <v>1</v>
      </c>
      <c r="R3045" t="s">
        <v>1025</v>
      </c>
      <c r="S3045">
        <v>70</v>
      </c>
      <c r="T3045" t="b">
        <v>0</v>
      </c>
      <c r="V3045" t="s">
        <v>8</v>
      </c>
      <c r="W3045" t="s">
        <v>8</v>
      </c>
      <c r="X3045" s="11">
        <v>77</v>
      </c>
      <c r="Y3045">
        <v>1</v>
      </c>
      <c r="Z3045" s="46" cm="1">
        <f t="array" ref="Z3045">IF(V3045="NA",$AD$2,(INDEX($BL$4:$BL$73,MATCH(V3045&amp;W3045,$BK$4:$BK$73&amp;$BJ$4:$BJ$73,0))))</f>
        <v>-4.0430703315750931E-2</v>
      </c>
      <c r="AA3045" s="46">
        <f t="shared" si="55"/>
        <v>0.95956929668424906</v>
      </c>
      <c r="AB3045" s="46"/>
    </row>
    <row r="3046" spans="1:28" x14ac:dyDescent="0.25">
      <c r="A3046">
        <v>10405</v>
      </c>
      <c r="B3046" s="1">
        <v>45526.555536330998</v>
      </c>
      <c r="C3046" s="1">
        <v>45526</v>
      </c>
      <c r="D3046" t="s">
        <v>9100</v>
      </c>
      <c r="E3046" t="s">
        <v>9101</v>
      </c>
      <c r="F3046" t="s">
        <v>664</v>
      </c>
      <c r="G3046">
        <v>77</v>
      </c>
      <c r="H3046" t="b">
        <v>0</v>
      </c>
      <c r="I3046" t="s">
        <v>9240</v>
      </c>
      <c r="J3046" t="s">
        <v>9159</v>
      </c>
      <c r="K3046" t="s">
        <v>7</v>
      </c>
      <c r="L3046" t="b">
        <v>0</v>
      </c>
      <c r="M3046" t="s">
        <v>13990</v>
      </c>
      <c r="N3046" t="b">
        <v>0</v>
      </c>
      <c r="O3046" t="b">
        <v>0</v>
      </c>
      <c r="P3046" t="b">
        <v>0</v>
      </c>
      <c r="Q3046" t="b">
        <v>1</v>
      </c>
      <c r="R3046" t="s">
        <v>13991</v>
      </c>
      <c r="S3046">
        <v>70</v>
      </c>
      <c r="T3046" t="b">
        <v>0</v>
      </c>
      <c r="V3046" t="s">
        <v>889</v>
      </c>
      <c r="W3046">
        <v>4</v>
      </c>
      <c r="X3046" s="11">
        <v>77</v>
      </c>
      <c r="Y3046">
        <v>1</v>
      </c>
      <c r="Z3046" s="46" cm="1">
        <f t="array" ref="Z3046">IF(V3046="NA",$AD$2,(INDEX($BL$4:$BL$73,MATCH(V3046&amp;W3046,$BK$4:$BK$73&amp;$BJ$4:$BJ$73,0))))</f>
        <v>1.0498615788681227E-2</v>
      </c>
      <c r="AA3046" s="46">
        <f t="shared" si="55"/>
        <v>1.0104986157886813</v>
      </c>
      <c r="AB3046" s="46"/>
    </row>
    <row r="3047" spans="1:28" x14ac:dyDescent="0.25">
      <c r="A3047">
        <v>10406</v>
      </c>
      <c r="B3047" s="1">
        <v>45526.555251134298</v>
      </c>
      <c r="C3047" s="1">
        <v>45526</v>
      </c>
      <c r="D3047" t="s">
        <v>9100</v>
      </c>
      <c r="E3047" t="s">
        <v>9101</v>
      </c>
      <c r="F3047" t="s">
        <v>664</v>
      </c>
      <c r="G3047">
        <v>78</v>
      </c>
      <c r="H3047" t="b">
        <v>0</v>
      </c>
      <c r="I3047" t="s">
        <v>9240</v>
      </c>
      <c r="J3047" t="s">
        <v>9159</v>
      </c>
      <c r="K3047" t="s">
        <v>7</v>
      </c>
      <c r="L3047" t="b">
        <v>0</v>
      </c>
      <c r="M3047" t="s">
        <v>13992</v>
      </c>
      <c r="N3047" t="b">
        <v>0</v>
      </c>
      <c r="O3047" t="b">
        <v>0</v>
      </c>
      <c r="P3047" t="b">
        <v>0</v>
      </c>
      <c r="Q3047" t="b">
        <v>1</v>
      </c>
      <c r="R3047" t="s">
        <v>13993</v>
      </c>
      <c r="S3047">
        <v>70</v>
      </c>
      <c r="T3047" t="b">
        <v>0</v>
      </c>
      <c r="V3047" t="s">
        <v>658</v>
      </c>
      <c r="W3047">
        <v>4</v>
      </c>
      <c r="X3047" s="11">
        <v>82</v>
      </c>
      <c r="Y3047">
        <v>1</v>
      </c>
      <c r="Z3047" s="46" cm="1">
        <f t="array" ref="Z3047">IF(V3047="NA",$AD$2,(INDEX($BL$4:$BL$73,MATCH(V3047&amp;W3047,$BK$4:$BK$73&amp;$BJ$4:$BJ$73,0))))</f>
        <v>1.1678733304575896E-2</v>
      </c>
      <c r="AA3047" s="46">
        <f t="shared" si="55"/>
        <v>1.0116787333045758</v>
      </c>
      <c r="AB3047" s="46"/>
    </row>
    <row r="3048" spans="1:28" x14ac:dyDescent="0.25">
      <c r="A3048">
        <v>10407</v>
      </c>
      <c r="B3048" s="1">
        <v>45526.554989490702</v>
      </c>
      <c r="C3048" s="1">
        <v>45526</v>
      </c>
      <c r="D3048" t="s">
        <v>9100</v>
      </c>
      <c r="E3048" t="s">
        <v>9101</v>
      </c>
      <c r="F3048" t="s">
        <v>664</v>
      </c>
      <c r="G3048">
        <v>78</v>
      </c>
      <c r="H3048" t="b">
        <v>0</v>
      </c>
      <c r="I3048" t="s">
        <v>9240</v>
      </c>
      <c r="J3048" t="s">
        <v>9159</v>
      </c>
      <c r="K3048" t="s">
        <v>7</v>
      </c>
      <c r="L3048" t="b">
        <v>0</v>
      </c>
      <c r="M3048" t="s">
        <v>13994</v>
      </c>
      <c r="N3048" t="b">
        <v>0</v>
      </c>
      <c r="O3048" t="b">
        <v>0</v>
      </c>
      <c r="P3048" t="b">
        <v>0</v>
      </c>
      <c r="Q3048" t="b">
        <v>1</v>
      </c>
      <c r="R3048" t="s">
        <v>13995</v>
      </c>
      <c r="S3048">
        <v>70</v>
      </c>
      <c r="T3048" t="b">
        <v>0</v>
      </c>
      <c r="V3048" t="s">
        <v>889</v>
      </c>
      <c r="W3048">
        <v>4</v>
      </c>
      <c r="X3048" s="11">
        <v>82</v>
      </c>
      <c r="Y3048">
        <v>1</v>
      </c>
      <c r="Z3048" s="46" cm="1">
        <f t="array" ref="Z3048">IF(V3048="NA",$AD$2,(INDEX($BL$4:$BL$73,MATCH(V3048&amp;W3048,$BK$4:$BK$73&amp;$BJ$4:$BJ$73,0))))</f>
        <v>1.0498615788681227E-2</v>
      </c>
      <c r="AA3048" s="46">
        <f t="shared" si="55"/>
        <v>1.0104986157886813</v>
      </c>
      <c r="AB3048" s="46"/>
    </row>
    <row r="3049" spans="1:28" x14ac:dyDescent="0.25">
      <c r="A3049">
        <v>10408</v>
      </c>
      <c r="B3049" s="1">
        <v>45526.554769004601</v>
      </c>
      <c r="C3049" s="1">
        <v>45526</v>
      </c>
      <c r="D3049" t="s">
        <v>9100</v>
      </c>
      <c r="E3049" t="s">
        <v>9101</v>
      </c>
      <c r="F3049" t="s">
        <v>664</v>
      </c>
      <c r="G3049">
        <v>76</v>
      </c>
      <c r="H3049" t="b">
        <v>0</v>
      </c>
      <c r="I3049" t="s">
        <v>9240</v>
      </c>
      <c r="J3049" t="s">
        <v>9159</v>
      </c>
      <c r="K3049" t="s">
        <v>7</v>
      </c>
      <c r="L3049" t="b">
        <v>0</v>
      </c>
      <c r="M3049" t="s">
        <v>13996</v>
      </c>
      <c r="N3049" t="b">
        <v>0</v>
      </c>
      <c r="O3049" t="b">
        <v>0</v>
      </c>
      <c r="P3049" t="b">
        <v>0</v>
      </c>
      <c r="Q3049" t="b">
        <v>1</v>
      </c>
      <c r="R3049" t="s">
        <v>13997</v>
      </c>
      <c r="S3049">
        <v>70</v>
      </c>
      <c r="T3049" t="b">
        <v>0</v>
      </c>
      <c r="V3049" t="s">
        <v>924</v>
      </c>
      <c r="W3049">
        <v>5</v>
      </c>
      <c r="X3049" s="11">
        <v>77</v>
      </c>
      <c r="Y3049">
        <v>1</v>
      </c>
      <c r="Z3049" s="46" cm="1">
        <f t="array" ref="Z3049">IF(V3049="NA",$AD$2,(INDEX($BL$4:$BL$73,MATCH(V3049&amp;W3049,$BK$4:$BK$73&amp;$BJ$4:$BJ$73,0))))</f>
        <v>4.1970782120221983E-2</v>
      </c>
      <c r="AA3049" s="46">
        <f t="shared" si="55"/>
        <v>1.041970782120222</v>
      </c>
      <c r="AB3049" s="46"/>
    </row>
    <row r="3050" spans="1:28" x14ac:dyDescent="0.25">
      <c r="A3050">
        <v>10410</v>
      </c>
      <c r="B3050" s="1">
        <v>45526.554175069403</v>
      </c>
      <c r="C3050" s="1">
        <v>45526</v>
      </c>
      <c r="D3050" t="s">
        <v>9100</v>
      </c>
      <c r="E3050" t="s">
        <v>9101</v>
      </c>
      <c r="F3050" t="s">
        <v>790</v>
      </c>
      <c r="G3050">
        <v>82</v>
      </c>
      <c r="H3050" t="b">
        <v>0</v>
      </c>
      <c r="I3050" t="s">
        <v>9240</v>
      </c>
      <c r="J3050" t="s">
        <v>9159</v>
      </c>
      <c r="K3050" t="s">
        <v>7</v>
      </c>
      <c r="L3050" t="b">
        <v>0</v>
      </c>
      <c r="M3050" t="s">
        <v>13998</v>
      </c>
      <c r="N3050" t="b">
        <v>0</v>
      </c>
      <c r="O3050" t="b">
        <v>0</v>
      </c>
      <c r="P3050" t="b">
        <v>0</v>
      </c>
      <c r="Q3050" t="b">
        <v>1</v>
      </c>
      <c r="R3050" t="s">
        <v>13999</v>
      </c>
      <c r="S3050">
        <v>70</v>
      </c>
      <c r="T3050" t="b">
        <v>0</v>
      </c>
      <c r="V3050" t="s">
        <v>658</v>
      </c>
      <c r="W3050">
        <v>5</v>
      </c>
      <c r="X3050" s="11">
        <v>82</v>
      </c>
      <c r="Y3050">
        <v>1</v>
      </c>
      <c r="Z3050" s="46" cm="1">
        <f t="array" ref="Z3050">IF(V3050="NA",$AD$2,(INDEX($BL$4:$BL$73,MATCH(V3050&amp;W3050,$BK$4:$BK$73&amp;$BJ$4:$BJ$73,0))))</f>
        <v>2.9563914871896181E-3</v>
      </c>
      <c r="AA3050" s="46">
        <f t="shared" si="55"/>
        <v>1.0029563914871895</v>
      </c>
      <c r="AB3050" s="46"/>
    </row>
    <row r="3051" spans="1:28" x14ac:dyDescent="0.25">
      <c r="A3051">
        <v>10411</v>
      </c>
      <c r="B3051" s="1">
        <v>45526.553800740701</v>
      </c>
      <c r="C3051" s="1">
        <v>45526</v>
      </c>
      <c r="D3051" t="s">
        <v>9100</v>
      </c>
      <c r="E3051" t="s">
        <v>9101</v>
      </c>
      <c r="F3051" t="s">
        <v>790</v>
      </c>
      <c r="G3051">
        <v>80</v>
      </c>
      <c r="H3051" t="b">
        <v>0</v>
      </c>
      <c r="I3051" t="s">
        <v>9240</v>
      </c>
      <c r="J3051" t="s">
        <v>9159</v>
      </c>
      <c r="K3051" t="s">
        <v>7</v>
      </c>
      <c r="L3051" t="b">
        <v>0</v>
      </c>
      <c r="M3051" t="s">
        <v>14000</v>
      </c>
      <c r="N3051" t="b">
        <v>0</v>
      </c>
      <c r="O3051" t="b">
        <v>0</v>
      </c>
      <c r="P3051" t="b">
        <v>0</v>
      </c>
      <c r="Q3051" t="b">
        <v>1</v>
      </c>
      <c r="R3051" t="s">
        <v>14001</v>
      </c>
      <c r="S3051">
        <v>70</v>
      </c>
      <c r="T3051" t="b">
        <v>0</v>
      </c>
      <c r="V3051" t="s">
        <v>8</v>
      </c>
      <c r="W3051" t="s">
        <v>8</v>
      </c>
      <c r="X3051" s="11">
        <v>82</v>
      </c>
      <c r="Y3051">
        <v>1</v>
      </c>
      <c r="Z3051" s="46" cm="1">
        <f t="array" ref="Z3051">IF(V3051="NA",$AD$2,(INDEX($BL$4:$BL$73,MATCH(V3051&amp;W3051,$BK$4:$BK$73&amp;$BJ$4:$BJ$73,0))))</f>
        <v>-4.0430703315750931E-2</v>
      </c>
      <c r="AA3051" s="46">
        <f t="shared" si="55"/>
        <v>0.95956929668424906</v>
      </c>
      <c r="AB3051" s="46"/>
    </row>
    <row r="3052" spans="1:28" x14ac:dyDescent="0.25">
      <c r="A3052">
        <v>10413</v>
      </c>
      <c r="B3052" s="1">
        <v>45526.553305671303</v>
      </c>
      <c r="C3052" s="1">
        <v>45526</v>
      </c>
      <c r="D3052" t="s">
        <v>9100</v>
      </c>
      <c r="E3052" t="s">
        <v>9101</v>
      </c>
      <c r="F3052" t="s">
        <v>664</v>
      </c>
      <c r="G3052">
        <v>80</v>
      </c>
      <c r="H3052" t="b">
        <v>0</v>
      </c>
      <c r="I3052" t="s">
        <v>9240</v>
      </c>
      <c r="J3052" t="s">
        <v>9159</v>
      </c>
      <c r="K3052" t="s">
        <v>7</v>
      </c>
      <c r="L3052" t="b">
        <v>0</v>
      </c>
      <c r="M3052" t="s">
        <v>14002</v>
      </c>
      <c r="N3052" t="b">
        <v>0</v>
      </c>
      <c r="O3052" t="b">
        <v>0</v>
      </c>
      <c r="P3052" t="b">
        <v>0</v>
      </c>
      <c r="Q3052" t="b">
        <v>1</v>
      </c>
      <c r="R3052" t="s">
        <v>14003</v>
      </c>
      <c r="S3052">
        <v>70</v>
      </c>
      <c r="T3052" t="b">
        <v>0</v>
      </c>
      <c r="V3052" t="s">
        <v>886</v>
      </c>
      <c r="W3052">
        <v>5</v>
      </c>
      <c r="X3052" s="11">
        <v>82</v>
      </c>
      <c r="Y3052">
        <v>1</v>
      </c>
      <c r="Z3052" s="46" cm="1">
        <f t="array" ref="Z3052">IF(V3052="NA",$AD$2,(INDEX($BL$4:$BL$73,MATCH(V3052&amp;W3052,$BK$4:$BK$73&amp;$BJ$4:$BJ$73,0))))</f>
        <v>4.1970782120221983E-2</v>
      </c>
      <c r="AA3052" s="46">
        <f t="shared" si="55"/>
        <v>1.041970782120222</v>
      </c>
      <c r="AB3052" s="46"/>
    </row>
    <row r="3053" spans="1:28" x14ac:dyDescent="0.25">
      <c r="A3053">
        <v>10415</v>
      </c>
      <c r="B3053" s="1">
        <v>45526.5529343866</v>
      </c>
      <c r="C3053" s="1">
        <v>45526</v>
      </c>
      <c r="D3053" t="s">
        <v>9100</v>
      </c>
      <c r="E3053" t="s">
        <v>9101</v>
      </c>
      <c r="F3053" t="s">
        <v>664</v>
      </c>
      <c r="G3053">
        <v>82</v>
      </c>
      <c r="H3053" t="b">
        <v>0</v>
      </c>
      <c r="I3053" t="s">
        <v>9240</v>
      </c>
      <c r="J3053" t="s">
        <v>9159</v>
      </c>
      <c r="K3053" t="s">
        <v>7</v>
      </c>
      <c r="L3053" t="b">
        <v>0</v>
      </c>
      <c r="M3053" t="s">
        <v>14004</v>
      </c>
      <c r="N3053" t="b">
        <v>0</v>
      </c>
      <c r="O3053" t="b">
        <v>0</v>
      </c>
      <c r="P3053" t="b">
        <v>0</v>
      </c>
      <c r="Q3053" t="b">
        <v>1</v>
      </c>
      <c r="R3053" t="s">
        <v>14005</v>
      </c>
      <c r="S3053">
        <v>70</v>
      </c>
      <c r="T3053" t="b">
        <v>0</v>
      </c>
      <c r="V3053" t="s">
        <v>741</v>
      </c>
      <c r="W3053">
        <v>5</v>
      </c>
      <c r="X3053" s="11">
        <v>82</v>
      </c>
      <c r="Y3053">
        <v>1</v>
      </c>
      <c r="Z3053" s="46" cm="1">
        <f t="array" ref="Z3053">IF(V3053="NA",$AD$2,(INDEX($BL$4:$BL$73,MATCH(V3053&amp;W3053,$BK$4:$BK$73&amp;$BJ$4:$BJ$73,0))))</f>
        <v>2.9563914871896368E-3</v>
      </c>
      <c r="AA3053" s="46">
        <f t="shared" si="55"/>
        <v>1.0029563914871897</v>
      </c>
      <c r="AB3053" s="46"/>
    </row>
    <row r="3054" spans="1:28" x14ac:dyDescent="0.25">
      <c r="A3054">
        <v>10419</v>
      </c>
      <c r="B3054" s="1">
        <v>45526.548941793997</v>
      </c>
      <c r="C3054" s="1">
        <v>45526</v>
      </c>
      <c r="D3054" t="s">
        <v>9100</v>
      </c>
      <c r="E3054" t="s">
        <v>9101</v>
      </c>
      <c r="F3054" t="s">
        <v>790</v>
      </c>
      <c r="G3054">
        <v>78</v>
      </c>
      <c r="H3054" t="b">
        <v>0</v>
      </c>
      <c r="I3054" t="s">
        <v>9240</v>
      </c>
      <c r="J3054" t="s">
        <v>9159</v>
      </c>
      <c r="K3054" t="s">
        <v>7</v>
      </c>
      <c r="L3054" t="b">
        <v>0</v>
      </c>
      <c r="M3054" t="s">
        <v>14006</v>
      </c>
      <c r="N3054" t="b">
        <v>0</v>
      </c>
      <c r="O3054" t="b">
        <v>0</v>
      </c>
      <c r="P3054" t="b">
        <v>0</v>
      </c>
      <c r="Q3054" t="b">
        <v>1</v>
      </c>
      <c r="R3054" t="s">
        <v>14007</v>
      </c>
      <c r="S3054">
        <v>70</v>
      </c>
      <c r="T3054" t="b">
        <v>0</v>
      </c>
      <c r="V3054" t="s">
        <v>893</v>
      </c>
      <c r="W3054">
        <v>5</v>
      </c>
      <c r="X3054" s="11">
        <v>82</v>
      </c>
      <c r="Y3054">
        <v>1</v>
      </c>
      <c r="Z3054" s="46" cm="1">
        <f t="array" ref="Z3054">IF(V3054="NA",$AD$2,(INDEX($BL$4:$BL$73,MATCH(V3054&amp;W3054,$BK$4:$BK$73&amp;$BJ$4:$BJ$73,0))))</f>
        <v>4.1970782120221983E-2</v>
      </c>
      <c r="AA3054" s="46">
        <f t="shared" si="55"/>
        <v>1.041970782120222</v>
      </c>
      <c r="AB3054" s="46"/>
    </row>
    <row r="3055" spans="1:28" x14ac:dyDescent="0.25">
      <c r="A3055">
        <v>10420</v>
      </c>
      <c r="B3055" s="1">
        <v>45526.548421805601</v>
      </c>
      <c r="C3055" s="1">
        <v>45526</v>
      </c>
      <c r="D3055" t="s">
        <v>9100</v>
      </c>
      <c r="E3055" t="s">
        <v>9101</v>
      </c>
      <c r="F3055" t="s">
        <v>664</v>
      </c>
      <c r="G3055">
        <v>75</v>
      </c>
      <c r="H3055" t="b">
        <v>0</v>
      </c>
      <c r="I3055" t="s">
        <v>9240</v>
      </c>
      <c r="J3055" t="s">
        <v>9159</v>
      </c>
      <c r="K3055" t="s">
        <v>7</v>
      </c>
      <c r="L3055" t="b">
        <v>0</v>
      </c>
      <c r="M3055" t="s">
        <v>14008</v>
      </c>
      <c r="N3055" t="b">
        <v>0</v>
      </c>
      <c r="O3055" t="b">
        <v>0</v>
      </c>
      <c r="P3055" t="b">
        <v>0</v>
      </c>
      <c r="Q3055" t="b">
        <v>1</v>
      </c>
      <c r="R3055" t="s">
        <v>14009</v>
      </c>
      <c r="S3055">
        <v>70</v>
      </c>
      <c r="T3055" t="b">
        <v>0</v>
      </c>
      <c r="V3055" t="s">
        <v>888</v>
      </c>
      <c r="W3055">
        <v>4</v>
      </c>
      <c r="X3055" s="11">
        <v>77</v>
      </c>
      <c r="Y3055">
        <v>1</v>
      </c>
      <c r="Z3055" s="46" cm="1">
        <f t="array" ref="Z3055">IF(V3055="NA",$AD$2,(INDEX($BL$4:$BL$73,MATCH(V3055&amp;W3055,$BK$4:$BK$73&amp;$BJ$4:$BJ$73,0))))</f>
        <v>1.0498615788681257E-2</v>
      </c>
      <c r="AA3055" s="46">
        <f t="shared" si="55"/>
        <v>1.0104986157886813</v>
      </c>
      <c r="AB3055" s="46"/>
    </row>
    <row r="3056" spans="1:28" x14ac:dyDescent="0.25">
      <c r="A3056">
        <v>10421</v>
      </c>
      <c r="B3056" s="1">
        <v>45526.547735752298</v>
      </c>
      <c r="C3056" s="1">
        <v>45526</v>
      </c>
      <c r="D3056" t="s">
        <v>9100</v>
      </c>
      <c r="E3056" t="s">
        <v>9101</v>
      </c>
      <c r="F3056" t="s">
        <v>664</v>
      </c>
      <c r="G3056">
        <v>77</v>
      </c>
      <c r="H3056" t="b">
        <v>0</v>
      </c>
      <c r="I3056" t="s">
        <v>9240</v>
      </c>
      <c r="J3056" t="s">
        <v>9159</v>
      </c>
      <c r="K3056" t="s">
        <v>7</v>
      </c>
      <c r="L3056" t="b">
        <v>0</v>
      </c>
      <c r="M3056" t="s">
        <v>14010</v>
      </c>
      <c r="N3056" t="b">
        <v>0</v>
      </c>
      <c r="O3056" t="b">
        <v>0</v>
      </c>
      <c r="P3056" t="b">
        <v>0</v>
      </c>
      <c r="Q3056" t="b">
        <v>1</v>
      </c>
      <c r="R3056" t="s">
        <v>14011</v>
      </c>
      <c r="S3056">
        <v>70</v>
      </c>
      <c r="T3056" t="b">
        <v>0</v>
      </c>
      <c r="V3056" t="s">
        <v>892</v>
      </c>
      <c r="W3056">
        <v>4</v>
      </c>
      <c r="X3056" s="11">
        <v>77</v>
      </c>
      <c r="Y3056">
        <v>1</v>
      </c>
      <c r="Z3056" s="46" cm="1">
        <f t="array" ref="Z3056">IF(V3056="NA",$AD$2,(INDEX($BL$4:$BL$73,MATCH(V3056&amp;W3056,$BK$4:$BK$73&amp;$BJ$4:$BJ$73,0))))</f>
        <v>1.0498615788681274E-2</v>
      </c>
      <c r="AA3056" s="46">
        <f t="shared" si="55"/>
        <v>1.0104986157886813</v>
      </c>
      <c r="AB3056" s="46"/>
    </row>
    <row r="3057" spans="1:28" x14ac:dyDescent="0.25">
      <c r="A3057">
        <v>10423</v>
      </c>
      <c r="B3057" s="1">
        <v>45526.546602939801</v>
      </c>
      <c r="C3057" s="1">
        <v>45526</v>
      </c>
      <c r="D3057" t="s">
        <v>9100</v>
      </c>
      <c r="E3057" t="s">
        <v>9101</v>
      </c>
      <c r="F3057" t="s">
        <v>664</v>
      </c>
      <c r="G3057">
        <v>84</v>
      </c>
      <c r="H3057" t="b">
        <v>0</v>
      </c>
      <c r="I3057" t="s">
        <v>9240</v>
      </c>
      <c r="J3057" t="s">
        <v>9159</v>
      </c>
      <c r="K3057" t="s">
        <v>7</v>
      </c>
      <c r="L3057" t="b">
        <v>0</v>
      </c>
      <c r="M3057" t="s">
        <v>14012</v>
      </c>
      <c r="N3057" t="b">
        <v>0</v>
      </c>
      <c r="O3057" t="b">
        <v>0</v>
      </c>
      <c r="P3057" t="b">
        <v>0</v>
      </c>
      <c r="Q3057" t="b">
        <v>1</v>
      </c>
      <c r="R3057" t="s">
        <v>14013</v>
      </c>
      <c r="S3057">
        <v>70</v>
      </c>
      <c r="T3057" t="b">
        <v>0</v>
      </c>
      <c r="V3057" t="s">
        <v>8</v>
      </c>
      <c r="W3057" t="s">
        <v>8</v>
      </c>
      <c r="X3057" s="11">
        <v>87</v>
      </c>
      <c r="Y3057">
        <v>1</v>
      </c>
      <c r="Z3057" s="46" cm="1">
        <f t="array" ref="Z3057">IF(V3057="NA",$AD$2,(INDEX($BL$4:$BL$73,MATCH(V3057&amp;W3057,$BK$4:$BK$73&amp;$BJ$4:$BJ$73,0))))</f>
        <v>-4.0430703315750931E-2</v>
      </c>
      <c r="AA3057" s="46">
        <f t="shared" si="55"/>
        <v>0.95956929668424906</v>
      </c>
      <c r="AB3057" s="46"/>
    </row>
    <row r="3058" spans="1:28" x14ac:dyDescent="0.25">
      <c r="A3058">
        <v>10425</v>
      </c>
      <c r="B3058" s="1">
        <v>45526.487785300902</v>
      </c>
      <c r="C3058" s="1">
        <v>45526</v>
      </c>
      <c r="D3058" t="s">
        <v>9100</v>
      </c>
      <c r="E3058" t="s">
        <v>9101</v>
      </c>
      <c r="F3058" t="s">
        <v>664</v>
      </c>
      <c r="G3058">
        <v>70</v>
      </c>
      <c r="H3058" t="b">
        <v>0</v>
      </c>
      <c r="I3058" t="s">
        <v>9240</v>
      </c>
      <c r="J3058" t="s">
        <v>9159</v>
      </c>
      <c r="K3058" t="s">
        <v>7</v>
      </c>
      <c r="L3058" t="b">
        <v>0</v>
      </c>
      <c r="M3058" t="s">
        <v>14014</v>
      </c>
      <c r="N3058" t="b">
        <v>0</v>
      </c>
      <c r="O3058" t="b">
        <v>0</v>
      </c>
      <c r="P3058" t="b">
        <v>0</v>
      </c>
      <c r="Q3058" t="b">
        <v>1</v>
      </c>
      <c r="R3058" t="s">
        <v>14015</v>
      </c>
      <c r="S3058">
        <v>70</v>
      </c>
      <c r="T3058" t="b">
        <v>0</v>
      </c>
      <c r="V3058" t="s">
        <v>892</v>
      </c>
      <c r="W3058">
        <v>4</v>
      </c>
      <c r="X3058" s="11">
        <v>72</v>
      </c>
      <c r="Y3058">
        <v>1</v>
      </c>
      <c r="Z3058" s="46" cm="1">
        <f t="array" ref="Z3058">IF(V3058="NA",$AD$2,(INDEX($BL$4:$BL$73,MATCH(V3058&amp;W3058,$BK$4:$BK$73&amp;$BJ$4:$BJ$73,0))))</f>
        <v>1.0498615788681274E-2</v>
      </c>
      <c r="AA3058" s="46">
        <f t="shared" si="55"/>
        <v>1.0104986157886813</v>
      </c>
      <c r="AB3058" s="46"/>
    </row>
    <row r="3059" spans="1:28" x14ac:dyDescent="0.25">
      <c r="A3059">
        <v>10428</v>
      </c>
      <c r="B3059" s="1">
        <v>45526.487012418998</v>
      </c>
      <c r="C3059" s="1">
        <v>45526</v>
      </c>
      <c r="D3059" t="s">
        <v>9100</v>
      </c>
      <c r="E3059" t="s">
        <v>9101</v>
      </c>
      <c r="F3059" t="s">
        <v>790</v>
      </c>
      <c r="G3059">
        <v>75</v>
      </c>
      <c r="H3059" t="b">
        <v>0</v>
      </c>
      <c r="I3059" t="s">
        <v>9240</v>
      </c>
      <c r="J3059" t="s">
        <v>9159</v>
      </c>
      <c r="K3059" t="s">
        <v>7</v>
      </c>
      <c r="L3059" t="b">
        <v>0</v>
      </c>
      <c r="M3059" t="s">
        <v>14016</v>
      </c>
      <c r="N3059" t="b">
        <v>0</v>
      </c>
      <c r="O3059" t="b">
        <v>0</v>
      </c>
      <c r="P3059" t="b">
        <v>0</v>
      </c>
      <c r="Q3059" t="b">
        <v>1</v>
      </c>
      <c r="R3059" t="s">
        <v>14017</v>
      </c>
      <c r="S3059">
        <v>70</v>
      </c>
      <c r="T3059" t="b">
        <v>0</v>
      </c>
      <c r="V3059" t="s">
        <v>8</v>
      </c>
      <c r="W3059" t="s">
        <v>8</v>
      </c>
      <c r="X3059" s="11">
        <v>77</v>
      </c>
      <c r="Y3059">
        <v>1</v>
      </c>
      <c r="Z3059" s="46" cm="1">
        <f t="array" ref="Z3059">IF(V3059="NA",$AD$2,(INDEX($BL$4:$BL$73,MATCH(V3059&amp;W3059,$BK$4:$BK$73&amp;$BJ$4:$BJ$73,0))))</f>
        <v>-4.0430703315750931E-2</v>
      </c>
      <c r="AA3059" s="46">
        <f t="shared" si="55"/>
        <v>0.95956929668424906</v>
      </c>
      <c r="AB3059" s="46"/>
    </row>
    <row r="3060" spans="1:28" x14ac:dyDescent="0.25">
      <c r="A3060">
        <v>10433</v>
      </c>
      <c r="B3060" s="1">
        <v>45526.483560914297</v>
      </c>
      <c r="C3060" s="1">
        <v>45526</v>
      </c>
      <c r="D3060" t="s">
        <v>9100</v>
      </c>
      <c r="E3060" t="s">
        <v>9101</v>
      </c>
      <c r="F3060" t="s">
        <v>664</v>
      </c>
      <c r="G3060">
        <v>77</v>
      </c>
      <c r="H3060" t="b">
        <v>0</v>
      </c>
      <c r="I3060" t="s">
        <v>9240</v>
      </c>
      <c r="J3060" t="s">
        <v>9159</v>
      </c>
      <c r="K3060" t="s">
        <v>7</v>
      </c>
      <c r="L3060" t="b">
        <v>0</v>
      </c>
      <c r="M3060" t="s">
        <v>14018</v>
      </c>
      <c r="N3060" t="b">
        <v>0</v>
      </c>
      <c r="O3060" t="b">
        <v>0</v>
      </c>
      <c r="P3060" t="b">
        <v>0</v>
      </c>
      <c r="Q3060" t="b">
        <v>1</v>
      </c>
      <c r="R3060" t="s">
        <v>14019</v>
      </c>
      <c r="S3060">
        <v>70</v>
      </c>
      <c r="T3060" t="b">
        <v>0</v>
      </c>
      <c r="V3060" t="s">
        <v>8</v>
      </c>
      <c r="W3060" t="s">
        <v>8</v>
      </c>
      <c r="X3060" s="11">
        <v>77</v>
      </c>
      <c r="Y3060">
        <v>1</v>
      </c>
      <c r="Z3060" s="46" cm="1">
        <f t="array" ref="Z3060">IF(V3060="NA",$AD$2,(INDEX($BL$4:$BL$73,MATCH(V3060&amp;W3060,$BK$4:$BK$73&amp;$BJ$4:$BJ$73,0))))</f>
        <v>-4.0430703315750931E-2</v>
      </c>
      <c r="AA3060" s="46">
        <f t="shared" si="55"/>
        <v>0.95956929668424906</v>
      </c>
      <c r="AB3060" s="46"/>
    </row>
    <row r="3061" spans="1:28" x14ac:dyDescent="0.25">
      <c r="A3061">
        <v>10434</v>
      </c>
      <c r="B3061" s="1">
        <v>45526.483217881898</v>
      </c>
      <c r="C3061" s="1">
        <v>45526</v>
      </c>
      <c r="D3061" t="s">
        <v>9100</v>
      </c>
      <c r="E3061" t="s">
        <v>9101</v>
      </c>
      <c r="F3061" t="s">
        <v>664</v>
      </c>
      <c r="G3061">
        <v>85</v>
      </c>
      <c r="H3061" t="b">
        <v>0</v>
      </c>
      <c r="I3061" t="s">
        <v>9240</v>
      </c>
      <c r="J3061" t="s">
        <v>9159</v>
      </c>
      <c r="K3061" t="s">
        <v>7</v>
      </c>
      <c r="L3061" t="b">
        <v>0</v>
      </c>
      <c r="M3061" t="s">
        <v>14020</v>
      </c>
      <c r="N3061" t="b">
        <v>0</v>
      </c>
      <c r="O3061" t="b">
        <v>0</v>
      </c>
      <c r="P3061" t="b">
        <v>0</v>
      </c>
      <c r="Q3061" t="b">
        <v>1</v>
      </c>
      <c r="R3061" t="s">
        <v>14021</v>
      </c>
      <c r="S3061">
        <v>70</v>
      </c>
      <c r="T3061" t="b">
        <v>0</v>
      </c>
      <c r="V3061" t="s">
        <v>8</v>
      </c>
      <c r="W3061" t="s">
        <v>8</v>
      </c>
      <c r="X3061" s="11">
        <v>87</v>
      </c>
      <c r="Y3061">
        <v>1</v>
      </c>
      <c r="Z3061" s="46" cm="1">
        <f t="array" ref="Z3061">IF(V3061="NA",$AD$2,(INDEX($BL$4:$BL$73,MATCH(V3061&amp;W3061,$BK$4:$BK$73&amp;$BJ$4:$BJ$73,0))))</f>
        <v>-4.0430703315750931E-2</v>
      </c>
      <c r="AA3061" s="46">
        <f t="shared" si="55"/>
        <v>0.95956929668424906</v>
      </c>
      <c r="AB3061" s="46"/>
    </row>
    <row r="3062" spans="1:28" x14ac:dyDescent="0.25">
      <c r="A3062">
        <v>10435</v>
      </c>
      <c r="B3062" s="1">
        <v>45526.482879085597</v>
      </c>
      <c r="C3062" s="1">
        <v>45526</v>
      </c>
      <c r="D3062" t="s">
        <v>9100</v>
      </c>
      <c r="E3062" t="s">
        <v>9101</v>
      </c>
      <c r="F3062" t="s">
        <v>664</v>
      </c>
      <c r="G3062">
        <v>80</v>
      </c>
      <c r="H3062" t="b">
        <v>0</v>
      </c>
      <c r="I3062" t="s">
        <v>9240</v>
      </c>
      <c r="J3062" t="s">
        <v>9159</v>
      </c>
      <c r="K3062" t="s">
        <v>7</v>
      </c>
      <c r="L3062" t="b">
        <v>0</v>
      </c>
      <c r="M3062" t="s">
        <v>14022</v>
      </c>
      <c r="N3062" t="b">
        <v>0</v>
      </c>
      <c r="O3062" t="b">
        <v>0</v>
      </c>
      <c r="P3062" t="b">
        <v>0</v>
      </c>
      <c r="Q3062" t="b">
        <v>1</v>
      </c>
      <c r="R3062" t="s">
        <v>14023</v>
      </c>
      <c r="S3062">
        <v>70</v>
      </c>
      <c r="T3062" t="b">
        <v>0</v>
      </c>
      <c r="V3062" t="s">
        <v>892</v>
      </c>
      <c r="W3062">
        <v>4</v>
      </c>
      <c r="X3062" s="11">
        <v>82</v>
      </c>
      <c r="Y3062">
        <v>1</v>
      </c>
      <c r="Z3062" s="46" cm="1">
        <f t="array" ref="Z3062">IF(V3062="NA",$AD$2,(INDEX($BL$4:$BL$73,MATCH(V3062&amp;W3062,$BK$4:$BK$73&amp;$BJ$4:$BJ$73,0))))</f>
        <v>1.0498615788681274E-2</v>
      </c>
      <c r="AA3062" s="46">
        <f t="shared" si="55"/>
        <v>1.0104986157886813</v>
      </c>
      <c r="AB3062" s="46"/>
    </row>
    <row r="3063" spans="1:28" x14ac:dyDescent="0.25">
      <c r="A3063">
        <v>10439</v>
      </c>
      <c r="B3063" s="1">
        <v>45526.480142210603</v>
      </c>
      <c r="C3063" s="1">
        <v>45526</v>
      </c>
      <c r="D3063" t="s">
        <v>9100</v>
      </c>
      <c r="E3063" t="s">
        <v>9101</v>
      </c>
      <c r="F3063" t="s">
        <v>664</v>
      </c>
      <c r="G3063">
        <v>77</v>
      </c>
      <c r="H3063" t="b">
        <v>0</v>
      </c>
      <c r="I3063" t="s">
        <v>9240</v>
      </c>
      <c r="J3063" t="s">
        <v>9159</v>
      </c>
      <c r="K3063" t="s">
        <v>7</v>
      </c>
      <c r="L3063" t="b">
        <v>0</v>
      </c>
      <c r="M3063" t="s">
        <v>14024</v>
      </c>
      <c r="N3063" t="b">
        <v>0</v>
      </c>
      <c r="O3063" t="b">
        <v>0</v>
      </c>
      <c r="P3063" t="b">
        <v>0</v>
      </c>
      <c r="Q3063" t="b">
        <v>1</v>
      </c>
      <c r="R3063" t="s">
        <v>14025</v>
      </c>
      <c r="S3063">
        <v>70</v>
      </c>
      <c r="T3063" t="b">
        <v>0</v>
      </c>
      <c r="V3063" t="s">
        <v>886</v>
      </c>
      <c r="W3063">
        <v>5</v>
      </c>
      <c r="X3063" s="11">
        <v>77</v>
      </c>
      <c r="Y3063">
        <v>1</v>
      </c>
      <c r="Z3063" s="46" cm="1">
        <f t="array" ref="Z3063">IF(V3063="NA",$AD$2,(INDEX($BL$4:$BL$73,MATCH(V3063&amp;W3063,$BK$4:$BK$73&amp;$BJ$4:$BJ$73,0))))</f>
        <v>4.1970782120221983E-2</v>
      </c>
      <c r="AA3063" s="46">
        <f t="shared" si="55"/>
        <v>1.041970782120222</v>
      </c>
      <c r="AB3063" s="46"/>
    </row>
    <row r="3064" spans="1:28" x14ac:dyDescent="0.25">
      <c r="A3064">
        <v>10440</v>
      </c>
      <c r="B3064" s="1">
        <v>45526.479852812503</v>
      </c>
      <c r="C3064" s="1">
        <v>45526</v>
      </c>
      <c r="D3064" t="s">
        <v>9100</v>
      </c>
      <c r="E3064" t="s">
        <v>9101</v>
      </c>
      <c r="F3064" t="s">
        <v>790</v>
      </c>
      <c r="G3064">
        <v>72</v>
      </c>
      <c r="H3064" t="b">
        <v>0</v>
      </c>
      <c r="I3064" t="s">
        <v>9240</v>
      </c>
      <c r="J3064" t="s">
        <v>9159</v>
      </c>
      <c r="K3064" t="s">
        <v>7</v>
      </c>
      <c r="L3064" t="b">
        <v>0</v>
      </c>
      <c r="M3064" t="s">
        <v>14026</v>
      </c>
      <c r="N3064" t="b">
        <v>0</v>
      </c>
      <c r="O3064" t="b">
        <v>0</v>
      </c>
      <c r="P3064" t="b">
        <v>0</v>
      </c>
      <c r="Q3064" t="b">
        <v>1</v>
      </c>
      <c r="R3064" t="s">
        <v>14027</v>
      </c>
      <c r="S3064">
        <v>70</v>
      </c>
      <c r="T3064" t="b">
        <v>0</v>
      </c>
      <c r="V3064" t="s">
        <v>743</v>
      </c>
      <c r="W3064">
        <v>4</v>
      </c>
      <c r="X3064" s="11">
        <v>72</v>
      </c>
      <c r="Y3064">
        <v>1</v>
      </c>
      <c r="Z3064" s="46" cm="1">
        <f t="array" ref="Z3064">IF(V3064="NA",$AD$2,(INDEX($BL$4:$BL$73,MATCH(V3064&amp;W3064,$BK$4:$BK$73&amp;$BJ$4:$BJ$73,0))))</f>
        <v>1.1678733304575811E-2</v>
      </c>
      <c r="AA3064" s="46">
        <f t="shared" si="55"/>
        <v>1.0116787333045758</v>
      </c>
      <c r="AB3064" s="46"/>
    </row>
    <row r="3065" spans="1:28" x14ac:dyDescent="0.25">
      <c r="A3065">
        <v>10441</v>
      </c>
      <c r="B3065" s="1">
        <v>45526.479573321798</v>
      </c>
      <c r="C3065" s="1">
        <v>45526</v>
      </c>
      <c r="D3065" t="s">
        <v>9100</v>
      </c>
      <c r="E3065" t="s">
        <v>9101</v>
      </c>
      <c r="F3065" t="s">
        <v>790</v>
      </c>
      <c r="G3065">
        <v>70</v>
      </c>
      <c r="H3065" t="b">
        <v>0</v>
      </c>
      <c r="I3065" t="s">
        <v>9240</v>
      </c>
      <c r="J3065" t="s">
        <v>9159</v>
      </c>
      <c r="K3065" t="s">
        <v>7</v>
      </c>
      <c r="L3065" t="b">
        <v>0</v>
      </c>
      <c r="M3065" t="s">
        <v>14028</v>
      </c>
      <c r="N3065" t="b">
        <v>0</v>
      </c>
      <c r="O3065" t="b">
        <v>0</v>
      </c>
      <c r="P3065" t="b">
        <v>0</v>
      </c>
      <c r="Q3065" t="b">
        <v>1</v>
      </c>
      <c r="R3065" t="s">
        <v>14029</v>
      </c>
      <c r="S3065">
        <v>70</v>
      </c>
      <c r="T3065" t="b">
        <v>0</v>
      </c>
      <c r="V3065" t="s">
        <v>886</v>
      </c>
      <c r="W3065">
        <v>4</v>
      </c>
      <c r="X3065" s="11">
        <v>72</v>
      </c>
      <c r="Y3065">
        <v>1</v>
      </c>
      <c r="Z3065" s="46" cm="1">
        <f t="array" ref="Z3065">IF(V3065="NA",$AD$2,(INDEX($BL$4:$BL$73,MATCH(V3065&amp;W3065,$BK$4:$BK$73&amp;$BJ$4:$BJ$73,0))))</f>
        <v>1.0498615788681297E-2</v>
      </c>
      <c r="AA3065" s="46">
        <f t="shared" si="55"/>
        <v>1.0104986157886813</v>
      </c>
      <c r="AB3065" s="46"/>
    </row>
    <row r="3066" spans="1:28" x14ac:dyDescent="0.25">
      <c r="A3066">
        <v>10442</v>
      </c>
      <c r="B3066" s="1">
        <v>45526.479271122698</v>
      </c>
      <c r="C3066" s="1">
        <v>45526</v>
      </c>
      <c r="D3066" t="s">
        <v>9100</v>
      </c>
      <c r="E3066" t="s">
        <v>9101</v>
      </c>
      <c r="F3066" t="s">
        <v>664</v>
      </c>
      <c r="G3066">
        <v>76</v>
      </c>
      <c r="H3066" t="b">
        <v>0</v>
      </c>
      <c r="I3066" t="s">
        <v>9240</v>
      </c>
      <c r="J3066" t="s">
        <v>9159</v>
      </c>
      <c r="K3066" t="s">
        <v>7</v>
      </c>
      <c r="L3066" t="b">
        <v>0</v>
      </c>
      <c r="M3066" t="s">
        <v>6545</v>
      </c>
      <c r="N3066" t="b">
        <v>0</v>
      </c>
      <c r="O3066" t="b">
        <v>0</v>
      </c>
      <c r="P3066" t="b">
        <v>0</v>
      </c>
      <c r="Q3066" t="b">
        <v>1</v>
      </c>
      <c r="R3066" t="s">
        <v>2217</v>
      </c>
      <c r="S3066">
        <v>70</v>
      </c>
      <c r="T3066" t="b">
        <v>0</v>
      </c>
      <c r="V3066" t="s">
        <v>892</v>
      </c>
      <c r="W3066">
        <v>4</v>
      </c>
      <c r="X3066" s="11">
        <v>77</v>
      </c>
      <c r="Y3066">
        <v>1</v>
      </c>
      <c r="Z3066" s="46" cm="1">
        <f t="array" ref="Z3066">IF(V3066="NA",$AD$2,(INDEX($BL$4:$BL$73,MATCH(V3066&amp;W3066,$BK$4:$BK$73&amp;$BJ$4:$BJ$73,0))))</f>
        <v>1.0498615788681274E-2</v>
      </c>
      <c r="AA3066" s="46">
        <f t="shared" si="55"/>
        <v>1.0104986157886813</v>
      </c>
      <c r="AB3066" s="46"/>
    </row>
    <row r="3067" spans="1:28" x14ac:dyDescent="0.25">
      <c r="A3067">
        <v>10443</v>
      </c>
      <c r="B3067" s="1">
        <v>45526.478957708299</v>
      </c>
      <c r="C3067" s="1">
        <v>45526</v>
      </c>
      <c r="D3067" t="s">
        <v>9100</v>
      </c>
      <c r="E3067" t="s">
        <v>9101</v>
      </c>
      <c r="F3067" t="s">
        <v>664</v>
      </c>
      <c r="G3067">
        <v>83</v>
      </c>
      <c r="H3067" t="b">
        <v>0</v>
      </c>
      <c r="I3067" t="s">
        <v>9240</v>
      </c>
      <c r="J3067" t="s">
        <v>9159</v>
      </c>
      <c r="K3067" t="s">
        <v>7</v>
      </c>
      <c r="L3067" t="b">
        <v>0</v>
      </c>
      <c r="M3067" t="s">
        <v>14030</v>
      </c>
      <c r="N3067" t="b">
        <v>0</v>
      </c>
      <c r="O3067" t="b">
        <v>0</v>
      </c>
      <c r="P3067" t="b">
        <v>0</v>
      </c>
      <c r="Q3067" t="b">
        <v>1</v>
      </c>
      <c r="R3067" t="s">
        <v>14031</v>
      </c>
      <c r="S3067">
        <v>70</v>
      </c>
      <c r="T3067" t="b">
        <v>0</v>
      </c>
      <c r="V3067" t="s">
        <v>886</v>
      </c>
      <c r="W3067">
        <v>5</v>
      </c>
      <c r="X3067" s="11">
        <v>87</v>
      </c>
      <c r="Y3067">
        <v>1</v>
      </c>
      <c r="Z3067" s="46" cm="1">
        <f t="array" ref="Z3067">IF(V3067="NA",$AD$2,(INDEX($BL$4:$BL$73,MATCH(V3067&amp;W3067,$BK$4:$BK$73&amp;$BJ$4:$BJ$73,0))))</f>
        <v>4.1970782120221983E-2</v>
      </c>
      <c r="AA3067" s="46">
        <f t="shared" si="55"/>
        <v>1.041970782120222</v>
      </c>
      <c r="AB3067" s="46"/>
    </row>
    <row r="3068" spans="1:28" x14ac:dyDescent="0.25">
      <c r="A3068">
        <v>10444</v>
      </c>
      <c r="B3068" s="1">
        <v>45526.4786370949</v>
      </c>
      <c r="C3068" s="1">
        <v>45526</v>
      </c>
      <c r="D3068" t="s">
        <v>9100</v>
      </c>
      <c r="E3068" t="s">
        <v>9101</v>
      </c>
      <c r="F3068" t="s">
        <v>790</v>
      </c>
      <c r="G3068">
        <v>76</v>
      </c>
      <c r="H3068" t="b">
        <v>0</v>
      </c>
      <c r="I3068" t="s">
        <v>9240</v>
      </c>
      <c r="J3068" t="s">
        <v>9159</v>
      </c>
      <c r="K3068" t="s">
        <v>7</v>
      </c>
      <c r="L3068" t="b">
        <v>0</v>
      </c>
      <c r="M3068" t="s">
        <v>14032</v>
      </c>
      <c r="N3068" t="b">
        <v>0</v>
      </c>
      <c r="O3068" t="b">
        <v>0</v>
      </c>
      <c r="P3068" t="b">
        <v>0</v>
      </c>
      <c r="Q3068" t="b">
        <v>1</v>
      </c>
      <c r="R3068" t="s">
        <v>14033</v>
      </c>
      <c r="S3068">
        <v>70</v>
      </c>
      <c r="T3068" t="b">
        <v>0</v>
      </c>
      <c r="V3068" t="s">
        <v>889</v>
      </c>
      <c r="W3068">
        <v>3</v>
      </c>
      <c r="X3068" s="11">
        <v>77</v>
      </c>
      <c r="Y3068">
        <v>1</v>
      </c>
      <c r="Z3068" s="46" cm="1">
        <f t="array" ref="Z3068">IF(V3068="NA",$AD$2,(INDEX($BL$4:$BL$73,MATCH(V3068&amp;W3068,$BK$4:$BK$73&amp;$BJ$4:$BJ$73,0))))</f>
        <v>1.8952516812716581E-2</v>
      </c>
      <c r="AA3068" s="46">
        <f t="shared" si="55"/>
        <v>1.0189525168127165</v>
      </c>
      <c r="AB3068" s="46"/>
    </row>
    <row r="3069" spans="1:28" x14ac:dyDescent="0.25">
      <c r="A3069">
        <v>10445</v>
      </c>
      <c r="B3069" s="1">
        <v>45526.4783214583</v>
      </c>
      <c r="C3069" s="1">
        <v>45526</v>
      </c>
      <c r="D3069" t="s">
        <v>9100</v>
      </c>
      <c r="E3069" t="s">
        <v>9101</v>
      </c>
      <c r="F3069" t="s">
        <v>664</v>
      </c>
      <c r="G3069">
        <v>78</v>
      </c>
      <c r="H3069" t="b">
        <v>0</v>
      </c>
      <c r="I3069" t="s">
        <v>9240</v>
      </c>
      <c r="J3069" t="s">
        <v>9159</v>
      </c>
      <c r="K3069" t="s">
        <v>7</v>
      </c>
      <c r="L3069" t="b">
        <v>0</v>
      </c>
      <c r="M3069" t="s">
        <v>14034</v>
      </c>
      <c r="N3069" t="b">
        <v>0</v>
      </c>
      <c r="O3069" t="b">
        <v>0</v>
      </c>
      <c r="P3069" t="b">
        <v>0</v>
      </c>
      <c r="Q3069" t="b">
        <v>1</v>
      </c>
      <c r="R3069" t="s">
        <v>14035</v>
      </c>
      <c r="S3069">
        <v>70</v>
      </c>
      <c r="T3069" t="b">
        <v>0</v>
      </c>
      <c r="V3069" t="s">
        <v>741</v>
      </c>
      <c r="W3069">
        <v>4</v>
      </c>
      <c r="X3069" s="11">
        <v>82</v>
      </c>
      <c r="Y3069">
        <v>1</v>
      </c>
      <c r="Z3069" s="46" cm="1">
        <f t="array" ref="Z3069">IF(V3069="NA",$AD$2,(INDEX($BL$4:$BL$73,MATCH(V3069&amp;W3069,$BK$4:$BK$73&amp;$BJ$4:$BJ$73,0))))</f>
        <v>1.1678733304575806E-2</v>
      </c>
      <c r="AA3069" s="46">
        <f t="shared" si="55"/>
        <v>1.0116787333045758</v>
      </c>
      <c r="AB3069" s="46"/>
    </row>
    <row r="3070" spans="1:28" x14ac:dyDescent="0.25">
      <c r="A3070">
        <v>10451</v>
      </c>
      <c r="B3070" s="1">
        <v>45526.475343842598</v>
      </c>
      <c r="C3070" s="1">
        <v>45526</v>
      </c>
      <c r="D3070" t="s">
        <v>9100</v>
      </c>
      <c r="E3070" t="s">
        <v>9101</v>
      </c>
      <c r="F3070" t="s">
        <v>664</v>
      </c>
      <c r="G3070">
        <v>80</v>
      </c>
      <c r="H3070" t="b">
        <v>0</v>
      </c>
      <c r="I3070" t="s">
        <v>9240</v>
      </c>
      <c r="J3070" t="s">
        <v>9159</v>
      </c>
      <c r="K3070" t="s">
        <v>7</v>
      </c>
      <c r="L3070" t="b">
        <v>0</v>
      </c>
      <c r="M3070" t="s">
        <v>14036</v>
      </c>
      <c r="N3070" t="b">
        <v>0</v>
      </c>
      <c r="O3070" t="b">
        <v>0</v>
      </c>
      <c r="P3070" t="b">
        <v>0</v>
      </c>
      <c r="Q3070" t="b">
        <v>1</v>
      </c>
      <c r="R3070" t="s">
        <v>14037</v>
      </c>
      <c r="S3070">
        <v>70</v>
      </c>
      <c r="T3070" t="b">
        <v>0</v>
      </c>
      <c r="V3070" t="s">
        <v>892</v>
      </c>
      <c r="W3070">
        <v>4</v>
      </c>
      <c r="X3070" s="11">
        <v>82</v>
      </c>
      <c r="Y3070">
        <v>1</v>
      </c>
      <c r="Z3070" s="46" cm="1">
        <f t="array" ref="Z3070">IF(V3070="NA",$AD$2,(INDEX($BL$4:$BL$73,MATCH(V3070&amp;W3070,$BK$4:$BK$73&amp;$BJ$4:$BJ$73,0))))</f>
        <v>1.0498615788681274E-2</v>
      </c>
      <c r="AA3070" s="46">
        <f t="shared" si="55"/>
        <v>1.0104986157886813</v>
      </c>
      <c r="AB3070" s="46"/>
    </row>
    <row r="3071" spans="1:28" x14ac:dyDescent="0.25">
      <c r="A3071">
        <v>10455</v>
      </c>
      <c r="B3071" s="1">
        <v>45526.473864479201</v>
      </c>
      <c r="C3071" s="1">
        <v>45526</v>
      </c>
      <c r="D3071" t="s">
        <v>9100</v>
      </c>
      <c r="E3071" t="s">
        <v>9101</v>
      </c>
      <c r="F3071" t="s">
        <v>664</v>
      </c>
      <c r="G3071">
        <v>71</v>
      </c>
      <c r="H3071" t="b">
        <v>0</v>
      </c>
      <c r="I3071" t="s">
        <v>9240</v>
      </c>
      <c r="J3071" t="s">
        <v>9159</v>
      </c>
      <c r="K3071" t="s">
        <v>7</v>
      </c>
      <c r="L3071" t="b">
        <v>0</v>
      </c>
      <c r="M3071" t="s">
        <v>14038</v>
      </c>
      <c r="N3071" t="b">
        <v>0</v>
      </c>
      <c r="O3071" t="b">
        <v>0</v>
      </c>
      <c r="P3071" t="b">
        <v>0</v>
      </c>
      <c r="Q3071" t="b">
        <v>1</v>
      </c>
      <c r="R3071" t="s">
        <v>14039</v>
      </c>
      <c r="S3071">
        <v>70</v>
      </c>
      <c r="T3071" t="b">
        <v>0</v>
      </c>
      <c r="V3071" t="s">
        <v>8</v>
      </c>
      <c r="W3071" t="s">
        <v>8</v>
      </c>
      <c r="X3071" s="11">
        <v>72</v>
      </c>
      <c r="Y3071">
        <v>1</v>
      </c>
      <c r="Z3071" s="46" cm="1">
        <f t="array" ref="Z3071">IF(V3071="NA",$AD$2,(INDEX($BL$4:$BL$73,MATCH(V3071&amp;W3071,$BK$4:$BK$73&amp;$BJ$4:$BJ$73,0))))</f>
        <v>-4.0430703315750931E-2</v>
      </c>
      <c r="AA3071" s="46">
        <f t="shared" si="55"/>
        <v>0.95956929668424906</v>
      </c>
      <c r="AB3071" s="46"/>
    </row>
    <row r="3072" spans="1:28" x14ac:dyDescent="0.25">
      <c r="A3072">
        <v>10456</v>
      </c>
      <c r="B3072" s="1">
        <v>45526.473557106503</v>
      </c>
      <c r="C3072" s="1">
        <v>45526</v>
      </c>
      <c r="D3072" t="s">
        <v>9100</v>
      </c>
      <c r="E3072" t="s">
        <v>9101</v>
      </c>
      <c r="F3072" t="s">
        <v>664</v>
      </c>
      <c r="G3072">
        <v>74</v>
      </c>
      <c r="H3072" t="b">
        <v>0</v>
      </c>
      <c r="I3072" t="s">
        <v>9240</v>
      </c>
      <c r="J3072" t="s">
        <v>9159</v>
      </c>
      <c r="K3072" t="s">
        <v>7</v>
      </c>
      <c r="L3072" t="b">
        <v>0</v>
      </c>
      <c r="M3072" t="s">
        <v>14040</v>
      </c>
      <c r="N3072" t="b">
        <v>0</v>
      </c>
      <c r="O3072" t="b">
        <v>0</v>
      </c>
      <c r="P3072" t="b">
        <v>0</v>
      </c>
      <c r="Q3072" t="b">
        <v>1</v>
      </c>
      <c r="R3072" t="s">
        <v>14041</v>
      </c>
      <c r="S3072">
        <v>70</v>
      </c>
      <c r="T3072" t="b">
        <v>0</v>
      </c>
      <c r="V3072" t="s">
        <v>8</v>
      </c>
      <c r="W3072" t="s">
        <v>8</v>
      </c>
      <c r="X3072" s="11">
        <v>77</v>
      </c>
      <c r="Y3072">
        <v>1</v>
      </c>
      <c r="Z3072" s="46" cm="1">
        <f t="array" ref="Z3072">IF(V3072="NA",$AD$2,(INDEX($BL$4:$BL$73,MATCH(V3072&amp;W3072,$BK$4:$BK$73&amp;$BJ$4:$BJ$73,0))))</f>
        <v>-4.0430703315750931E-2</v>
      </c>
      <c r="AA3072" s="46">
        <f t="shared" si="55"/>
        <v>0.95956929668424906</v>
      </c>
      <c r="AB3072" s="46"/>
    </row>
    <row r="3073" spans="1:28" x14ac:dyDescent="0.25">
      <c r="A3073">
        <v>10458</v>
      </c>
      <c r="B3073" s="1">
        <v>45526.472906620402</v>
      </c>
      <c r="C3073" s="1">
        <v>45526</v>
      </c>
      <c r="D3073" t="s">
        <v>9100</v>
      </c>
      <c r="E3073" t="s">
        <v>9101</v>
      </c>
      <c r="F3073" t="s">
        <v>664</v>
      </c>
      <c r="G3073">
        <v>77</v>
      </c>
      <c r="H3073" t="b">
        <v>0</v>
      </c>
      <c r="I3073" t="s">
        <v>9240</v>
      </c>
      <c r="J3073" t="s">
        <v>9103</v>
      </c>
      <c r="K3073" t="s">
        <v>7</v>
      </c>
      <c r="L3073" t="b">
        <v>0</v>
      </c>
      <c r="M3073" t="s">
        <v>14042</v>
      </c>
      <c r="N3073" t="b">
        <v>0</v>
      </c>
      <c r="O3073" t="b">
        <v>0</v>
      </c>
      <c r="P3073" t="b">
        <v>0</v>
      </c>
      <c r="Q3073" t="b">
        <v>1</v>
      </c>
      <c r="R3073" t="s">
        <v>14043</v>
      </c>
      <c r="S3073">
        <v>70</v>
      </c>
      <c r="T3073" t="b">
        <v>0</v>
      </c>
      <c r="V3073" t="s">
        <v>889</v>
      </c>
      <c r="W3073">
        <v>4</v>
      </c>
      <c r="X3073" s="11">
        <v>77</v>
      </c>
      <c r="Y3073">
        <v>1</v>
      </c>
      <c r="Z3073" s="46" cm="1">
        <f t="array" ref="Z3073">IF(V3073="NA",$AD$2,(INDEX($BL$4:$BL$73,MATCH(V3073&amp;W3073,$BK$4:$BK$73&amp;$BJ$4:$BJ$73,0))))</f>
        <v>1.0498615788681227E-2</v>
      </c>
      <c r="AA3073" s="46">
        <f t="shared" si="55"/>
        <v>1.0104986157886813</v>
      </c>
      <c r="AB3073" s="46"/>
    </row>
    <row r="3074" spans="1:28" x14ac:dyDescent="0.25">
      <c r="A3074">
        <v>10460</v>
      </c>
      <c r="B3074" s="1">
        <v>45526.472284942101</v>
      </c>
      <c r="C3074" s="1">
        <v>45526</v>
      </c>
      <c r="D3074" t="s">
        <v>9100</v>
      </c>
      <c r="E3074" t="s">
        <v>9101</v>
      </c>
      <c r="F3074" t="s">
        <v>664</v>
      </c>
      <c r="G3074">
        <v>77</v>
      </c>
      <c r="H3074" t="b">
        <v>0</v>
      </c>
      <c r="I3074" t="s">
        <v>9240</v>
      </c>
      <c r="J3074" t="s">
        <v>9103</v>
      </c>
      <c r="K3074" t="s">
        <v>7</v>
      </c>
      <c r="L3074" t="b">
        <v>0</v>
      </c>
      <c r="M3074" t="s">
        <v>14044</v>
      </c>
      <c r="N3074" t="b">
        <v>0</v>
      </c>
      <c r="O3074" t="b">
        <v>0</v>
      </c>
      <c r="P3074" t="b">
        <v>0</v>
      </c>
      <c r="Q3074" t="b">
        <v>1</v>
      </c>
      <c r="R3074" t="s">
        <v>14045</v>
      </c>
      <c r="S3074">
        <v>70</v>
      </c>
      <c r="T3074" t="b">
        <v>0</v>
      </c>
      <c r="V3074" t="s">
        <v>886</v>
      </c>
      <c r="W3074">
        <v>4</v>
      </c>
      <c r="X3074" s="11">
        <v>77</v>
      </c>
      <c r="Y3074">
        <v>1</v>
      </c>
      <c r="Z3074" s="46" cm="1">
        <f t="array" ref="Z3074">IF(V3074="NA",$AD$2,(INDEX($BL$4:$BL$73,MATCH(V3074&amp;W3074,$BK$4:$BK$73&amp;$BJ$4:$BJ$73,0))))</f>
        <v>1.0498615788681297E-2</v>
      </c>
      <c r="AA3074" s="46">
        <f t="shared" si="55"/>
        <v>1.0104986157886813</v>
      </c>
      <c r="AB3074" s="46"/>
    </row>
    <row r="3075" spans="1:28" x14ac:dyDescent="0.25">
      <c r="A3075">
        <v>10462</v>
      </c>
      <c r="B3075" s="1">
        <v>45526.433411585604</v>
      </c>
      <c r="C3075" s="1">
        <v>45526</v>
      </c>
      <c r="D3075" t="s">
        <v>9100</v>
      </c>
      <c r="E3075" t="s">
        <v>9101</v>
      </c>
      <c r="F3075" t="s">
        <v>664</v>
      </c>
      <c r="G3075">
        <v>74</v>
      </c>
      <c r="H3075" t="b">
        <v>0</v>
      </c>
      <c r="I3075" t="s">
        <v>9240</v>
      </c>
      <c r="J3075" t="s">
        <v>9103</v>
      </c>
      <c r="K3075" t="s">
        <v>7</v>
      </c>
      <c r="L3075" t="b">
        <v>0</v>
      </c>
      <c r="M3075" t="s">
        <v>6544</v>
      </c>
      <c r="N3075" t="b">
        <v>0</v>
      </c>
      <c r="O3075" t="b">
        <v>0</v>
      </c>
      <c r="P3075" t="b">
        <v>0</v>
      </c>
      <c r="Q3075" t="b">
        <v>1</v>
      </c>
      <c r="R3075" t="s">
        <v>2214</v>
      </c>
      <c r="S3075">
        <v>70</v>
      </c>
      <c r="T3075" t="b">
        <v>0</v>
      </c>
      <c r="V3075" t="s">
        <v>8</v>
      </c>
      <c r="W3075" t="s">
        <v>8</v>
      </c>
      <c r="X3075" s="11">
        <v>77</v>
      </c>
      <c r="Y3075">
        <v>1</v>
      </c>
      <c r="Z3075" s="46" cm="1">
        <f t="array" ref="Z3075">IF(V3075="NA",$AD$2,(INDEX($BL$4:$BL$73,MATCH(V3075&amp;W3075,$BK$4:$BK$73&amp;$BJ$4:$BJ$73,0))))</f>
        <v>-4.0430703315750931E-2</v>
      </c>
      <c r="AA3075" s="46">
        <f t="shared" si="55"/>
        <v>0.95956929668424906</v>
      </c>
      <c r="AB3075" s="46"/>
    </row>
    <row r="3076" spans="1:28" x14ac:dyDescent="0.25">
      <c r="A3076">
        <v>10465</v>
      </c>
      <c r="B3076" s="1">
        <v>45526.4325194907</v>
      </c>
      <c r="C3076" s="1">
        <v>45526</v>
      </c>
      <c r="D3076" t="s">
        <v>9100</v>
      </c>
      <c r="E3076" t="s">
        <v>9101</v>
      </c>
      <c r="F3076" t="s">
        <v>664</v>
      </c>
      <c r="G3076">
        <v>83</v>
      </c>
      <c r="H3076" t="b">
        <v>0</v>
      </c>
      <c r="I3076" t="s">
        <v>9240</v>
      </c>
      <c r="J3076" t="s">
        <v>9103</v>
      </c>
      <c r="K3076" t="s">
        <v>7</v>
      </c>
      <c r="L3076" t="b">
        <v>0</v>
      </c>
      <c r="M3076" t="s">
        <v>14046</v>
      </c>
      <c r="N3076" t="b">
        <v>0</v>
      </c>
      <c r="O3076" t="b">
        <v>0</v>
      </c>
      <c r="P3076" t="b">
        <v>0</v>
      </c>
      <c r="Q3076" t="b">
        <v>1</v>
      </c>
      <c r="R3076" t="s">
        <v>14047</v>
      </c>
      <c r="S3076">
        <v>70</v>
      </c>
      <c r="T3076" t="b">
        <v>0</v>
      </c>
      <c r="V3076" t="s">
        <v>658</v>
      </c>
      <c r="W3076">
        <v>5</v>
      </c>
      <c r="X3076" s="11">
        <v>87</v>
      </c>
      <c r="Y3076">
        <v>1</v>
      </c>
      <c r="Z3076" s="46" cm="1">
        <f t="array" ref="Z3076">IF(V3076="NA",$AD$2,(INDEX($BL$4:$BL$73,MATCH(V3076&amp;W3076,$BK$4:$BK$73&amp;$BJ$4:$BJ$73,0))))</f>
        <v>2.9563914871896181E-3</v>
      </c>
      <c r="AA3076" s="46">
        <f t="shared" ref="AA3076:AA3139" si="56">Y3076+Z3076</f>
        <v>1.0029563914871895</v>
      </c>
      <c r="AB3076" s="46"/>
    </row>
    <row r="3077" spans="1:28" x14ac:dyDescent="0.25">
      <c r="A3077">
        <v>10468</v>
      </c>
      <c r="B3077" s="1">
        <v>45526.4301161111</v>
      </c>
      <c r="C3077" s="1">
        <v>45526</v>
      </c>
      <c r="D3077" t="s">
        <v>9100</v>
      </c>
      <c r="E3077" t="s">
        <v>9101</v>
      </c>
      <c r="F3077" t="s">
        <v>664</v>
      </c>
      <c r="G3077">
        <v>81</v>
      </c>
      <c r="H3077" t="b">
        <v>0</v>
      </c>
      <c r="I3077" t="s">
        <v>9240</v>
      </c>
      <c r="J3077" t="s">
        <v>9103</v>
      </c>
      <c r="K3077" t="s">
        <v>7</v>
      </c>
      <c r="L3077" t="b">
        <v>0</v>
      </c>
      <c r="M3077" t="s">
        <v>14048</v>
      </c>
      <c r="N3077" t="b">
        <v>0</v>
      </c>
      <c r="O3077" t="b">
        <v>0</v>
      </c>
      <c r="P3077" t="b">
        <v>0</v>
      </c>
      <c r="Q3077" t="b">
        <v>1</v>
      </c>
      <c r="R3077" t="s">
        <v>14049</v>
      </c>
      <c r="S3077">
        <v>70</v>
      </c>
      <c r="T3077" t="b">
        <v>0</v>
      </c>
      <c r="V3077" t="s">
        <v>892</v>
      </c>
      <c r="W3077">
        <v>4</v>
      </c>
      <c r="X3077" s="11">
        <v>82</v>
      </c>
      <c r="Y3077">
        <v>1</v>
      </c>
      <c r="Z3077" s="46" cm="1">
        <f t="array" ref="Z3077">IF(V3077="NA",$AD$2,(INDEX($BL$4:$BL$73,MATCH(V3077&amp;W3077,$BK$4:$BK$73&amp;$BJ$4:$BJ$73,0))))</f>
        <v>1.0498615788681274E-2</v>
      </c>
      <c r="AA3077" s="46">
        <f t="shared" si="56"/>
        <v>1.0104986157886813</v>
      </c>
      <c r="AB3077" s="46"/>
    </row>
    <row r="3078" spans="1:28" x14ac:dyDescent="0.25">
      <c r="A3078">
        <v>10469</v>
      </c>
      <c r="B3078" s="1">
        <v>45526.428880185202</v>
      </c>
      <c r="C3078" s="1">
        <v>45526</v>
      </c>
      <c r="D3078" t="s">
        <v>9100</v>
      </c>
      <c r="E3078" t="s">
        <v>9101</v>
      </c>
      <c r="F3078" t="s">
        <v>664</v>
      </c>
      <c r="G3078">
        <v>78</v>
      </c>
      <c r="H3078" t="b">
        <v>0</v>
      </c>
      <c r="I3078" t="s">
        <v>9240</v>
      </c>
      <c r="J3078" t="s">
        <v>9103</v>
      </c>
      <c r="K3078" t="s">
        <v>7</v>
      </c>
      <c r="L3078" t="b">
        <v>0</v>
      </c>
      <c r="M3078" t="s">
        <v>14050</v>
      </c>
      <c r="N3078" t="b">
        <v>1</v>
      </c>
      <c r="O3078" t="b">
        <v>0</v>
      </c>
      <c r="P3078" t="b">
        <v>0</v>
      </c>
      <c r="Q3078" t="b">
        <v>0</v>
      </c>
      <c r="R3078" t="s">
        <v>14051</v>
      </c>
      <c r="S3078">
        <v>70</v>
      </c>
      <c r="T3078" t="b">
        <v>0</v>
      </c>
      <c r="U3078" t="s">
        <v>14052</v>
      </c>
      <c r="V3078" t="s">
        <v>8</v>
      </c>
      <c r="W3078" t="s">
        <v>8</v>
      </c>
      <c r="X3078" s="11">
        <v>82</v>
      </c>
      <c r="Y3078">
        <v>1</v>
      </c>
      <c r="Z3078" s="46" cm="1">
        <f t="array" ref="Z3078">IF(V3078="NA",$AD$2,(INDEX($BL$4:$BL$73,MATCH(V3078&amp;W3078,$BK$4:$BK$73&amp;$BJ$4:$BJ$73,0))))</f>
        <v>-4.0430703315750931E-2</v>
      </c>
      <c r="AA3078" s="46">
        <f t="shared" si="56"/>
        <v>0.95956929668424906</v>
      </c>
      <c r="AB3078" s="46"/>
    </row>
    <row r="3079" spans="1:28" x14ac:dyDescent="0.25">
      <c r="A3079">
        <v>10470</v>
      </c>
      <c r="B3079" s="1">
        <v>45526.428468877297</v>
      </c>
      <c r="C3079" s="1">
        <v>45526</v>
      </c>
      <c r="D3079" t="s">
        <v>9100</v>
      </c>
      <c r="E3079" t="s">
        <v>9101</v>
      </c>
      <c r="F3079" t="s">
        <v>664</v>
      </c>
      <c r="G3079">
        <v>79</v>
      </c>
      <c r="H3079" t="b">
        <v>0</v>
      </c>
      <c r="I3079" t="s">
        <v>9240</v>
      </c>
      <c r="J3079" t="s">
        <v>9103</v>
      </c>
      <c r="K3079" t="s">
        <v>7</v>
      </c>
      <c r="L3079" t="b">
        <v>0</v>
      </c>
      <c r="M3079" t="s">
        <v>14053</v>
      </c>
      <c r="N3079" t="b">
        <v>0</v>
      </c>
      <c r="O3079" t="b">
        <v>0</v>
      </c>
      <c r="P3079" t="b">
        <v>0</v>
      </c>
      <c r="Q3079" t="b">
        <v>1</v>
      </c>
      <c r="R3079" t="s">
        <v>14054</v>
      </c>
      <c r="S3079">
        <v>70</v>
      </c>
      <c r="T3079" t="b">
        <v>0</v>
      </c>
      <c r="V3079" t="s">
        <v>8</v>
      </c>
      <c r="W3079" t="s">
        <v>8</v>
      </c>
      <c r="X3079" s="11">
        <v>82</v>
      </c>
      <c r="Y3079">
        <v>1</v>
      </c>
      <c r="Z3079" s="46" cm="1">
        <f t="array" ref="Z3079">IF(V3079="NA",$AD$2,(INDEX($BL$4:$BL$73,MATCH(V3079&amp;W3079,$BK$4:$BK$73&amp;$BJ$4:$BJ$73,0))))</f>
        <v>-4.0430703315750931E-2</v>
      </c>
      <c r="AA3079" s="46">
        <f t="shared" si="56"/>
        <v>0.95956929668424906</v>
      </c>
      <c r="AB3079" s="46"/>
    </row>
    <row r="3080" spans="1:28" x14ac:dyDescent="0.25">
      <c r="A3080">
        <v>10476</v>
      </c>
      <c r="B3080" s="1">
        <v>45526.424617152799</v>
      </c>
      <c r="C3080" s="1">
        <v>45526</v>
      </c>
      <c r="D3080" t="s">
        <v>9100</v>
      </c>
      <c r="E3080" t="s">
        <v>9101</v>
      </c>
      <c r="F3080" t="s">
        <v>790</v>
      </c>
      <c r="G3080">
        <v>72</v>
      </c>
      <c r="H3080" t="b">
        <v>0</v>
      </c>
      <c r="I3080" t="s">
        <v>9240</v>
      </c>
      <c r="J3080" t="s">
        <v>9103</v>
      </c>
      <c r="K3080" t="s">
        <v>7</v>
      </c>
      <c r="L3080" t="b">
        <v>0</v>
      </c>
      <c r="M3080" t="s">
        <v>14055</v>
      </c>
      <c r="N3080" t="b">
        <v>0</v>
      </c>
      <c r="O3080" t="b">
        <v>0</v>
      </c>
      <c r="P3080" t="b">
        <v>0</v>
      </c>
      <c r="Q3080" t="b">
        <v>1</v>
      </c>
      <c r="R3080" t="s">
        <v>14056</v>
      </c>
      <c r="S3080">
        <v>70</v>
      </c>
      <c r="T3080" t="b">
        <v>0</v>
      </c>
      <c r="V3080" t="s">
        <v>888</v>
      </c>
      <c r="W3080">
        <v>4</v>
      </c>
      <c r="X3080" s="11">
        <v>72</v>
      </c>
      <c r="Y3080">
        <v>1</v>
      </c>
      <c r="Z3080" s="46" cm="1">
        <f t="array" ref="Z3080">IF(V3080="NA",$AD$2,(INDEX($BL$4:$BL$73,MATCH(V3080&amp;W3080,$BK$4:$BK$73&amp;$BJ$4:$BJ$73,0))))</f>
        <v>1.0498615788681257E-2</v>
      </c>
      <c r="AA3080" s="46">
        <f t="shared" si="56"/>
        <v>1.0104986157886813</v>
      </c>
      <c r="AB3080" s="46"/>
    </row>
    <row r="3081" spans="1:28" x14ac:dyDescent="0.25">
      <c r="A3081">
        <v>10478</v>
      </c>
      <c r="B3081" s="1">
        <v>45526.4241504167</v>
      </c>
      <c r="C3081" s="1">
        <v>45526</v>
      </c>
      <c r="D3081" t="s">
        <v>9100</v>
      </c>
      <c r="E3081" t="s">
        <v>9101</v>
      </c>
      <c r="F3081" t="s">
        <v>790</v>
      </c>
      <c r="G3081">
        <v>81</v>
      </c>
      <c r="H3081" t="b">
        <v>0</v>
      </c>
      <c r="I3081" t="s">
        <v>9240</v>
      </c>
      <c r="J3081" t="s">
        <v>9103</v>
      </c>
      <c r="K3081" t="s">
        <v>7</v>
      </c>
      <c r="L3081" t="b">
        <v>0</v>
      </c>
      <c r="M3081" t="s">
        <v>14057</v>
      </c>
      <c r="N3081" t="b">
        <v>1</v>
      </c>
      <c r="O3081" t="b">
        <v>0</v>
      </c>
      <c r="P3081" t="b">
        <v>0</v>
      </c>
      <c r="Q3081" t="b">
        <v>1</v>
      </c>
      <c r="R3081" t="s">
        <v>14058</v>
      </c>
      <c r="S3081">
        <v>70</v>
      </c>
      <c r="T3081" t="b">
        <v>0</v>
      </c>
      <c r="V3081" t="s">
        <v>889</v>
      </c>
      <c r="W3081">
        <v>3</v>
      </c>
      <c r="X3081" s="11">
        <v>82</v>
      </c>
      <c r="Y3081">
        <v>1</v>
      </c>
      <c r="Z3081" s="46" cm="1">
        <f t="array" ref="Z3081">IF(V3081="NA",$AD$2,(INDEX($BL$4:$BL$73,MATCH(V3081&amp;W3081,$BK$4:$BK$73&amp;$BJ$4:$BJ$73,0))))</f>
        <v>1.8952516812716581E-2</v>
      </c>
      <c r="AA3081" s="46">
        <f t="shared" si="56"/>
        <v>1.0189525168127165</v>
      </c>
      <c r="AB3081" s="46"/>
    </row>
    <row r="3082" spans="1:28" x14ac:dyDescent="0.25">
      <c r="A3082">
        <v>10479</v>
      </c>
      <c r="B3082" s="1">
        <v>45526.423842129603</v>
      </c>
      <c r="C3082" s="1">
        <v>45526</v>
      </c>
      <c r="D3082" t="s">
        <v>9100</v>
      </c>
      <c r="E3082" t="s">
        <v>9101</v>
      </c>
      <c r="F3082" t="s">
        <v>664</v>
      </c>
      <c r="G3082">
        <v>74</v>
      </c>
      <c r="H3082" t="b">
        <v>0</v>
      </c>
      <c r="I3082" t="s">
        <v>9240</v>
      </c>
      <c r="J3082" t="s">
        <v>9103</v>
      </c>
      <c r="K3082" t="s">
        <v>7</v>
      </c>
      <c r="L3082" t="b">
        <v>0</v>
      </c>
      <c r="M3082" t="s">
        <v>14059</v>
      </c>
      <c r="N3082" t="b">
        <v>0</v>
      </c>
      <c r="O3082" t="b">
        <v>0</v>
      </c>
      <c r="P3082" t="b">
        <v>0</v>
      </c>
      <c r="Q3082" t="b">
        <v>1</v>
      </c>
      <c r="R3082" t="s">
        <v>14060</v>
      </c>
      <c r="S3082">
        <v>70</v>
      </c>
      <c r="T3082" t="b">
        <v>0</v>
      </c>
      <c r="V3082" t="s">
        <v>945</v>
      </c>
      <c r="W3082">
        <v>4</v>
      </c>
      <c r="X3082" s="11">
        <v>77</v>
      </c>
      <c r="Y3082">
        <v>1</v>
      </c>
      <c r="Z3082" s="46" cm="1">
        <f t="array" ref="Z3082">IF(V3082="NA",$AD$2,(INDEX($BL$4:$BL$73,MATCH(V3082&amp;W3082,$BK$4:$BK$73&amp;$BJ$4:$BJ$73,0))))</f>
        <v>1.0498615788681285E-2</v>
      </c>
      <c r="AA3082" s="46">
        <f t="shared" si="56"/>
        <v>1.0104986157886813</v>
      </c>
      <c r="AB3082" s="46"/>
    </row>
    <row r="3083" spans="1:28" x14ac:dyDescent="0.25">
      <c r="A3083">
        <v>10486</v>
      </c>
      <c r="B3083" s="1">
        <v>45526.4198006597</v>
      </c>
      <c r="C3083" s="1">
        <v>45526</v>
      </c>
      <c r="D3083" t="s">
        <v>9100</v>
      </c>
      <c r="E3083" t="s">
        <v>9101</v>
      </c>
      <c r="F3083" t="s">
        <v>664</v>
      </c>
      <c r="G3083">
        <v>81</v>
      </c>
      <c r="H3083" t="b">
        <v>0</v>
      </c>
      <c r="I3083" t="s">
        <v>9240</v>
      </c>
      <c r="J3083" t="s">
        <v>9103</v>
      </c>
      <c r="K3083" t="s">
        <v>7</v>
      </c>
      <c r="L3083" t="b">
        <v>0</v>
      </c>
      <c r="M3083" t="s">
        <v>14061</v>
      </c>
      <c r="N3083" t="b">
        <v>0</v>
      </c>
      <c r="O3083" t="b">
        <v>0</v>
      </c>
      <c r="P3083" t="b">
        <v>0</v>
      </c>
      <c r="Q3083" t="b">
        <v>1</v>
      </c>
      <c r="R3083" t="s">
        <v>14062</v>
      </c>
      <c r="S3083">
        <v>70</v>
      </c>
      <c r="T3083" t="b">
        <v>0</v>
      </c>
      <c r="V3083" t="s">
        <v>8</v>
      </c>
      <c r="W3083" t="s">
        <v>8</v>
      </c>
      <c r="X3083" s="11">
        <v>82</v>
      </c>
      <c r="Y3083">
        <v>1</v>
      </c>
      <c r="Z3083" s="46" cm="1">
        <f t="array" ref="Z3083">IF(V3083="NA",$AD$2,(INDEX($BL$4:$BL$73,MATCH(V3083&amp;W3083,$BK$4:$BK$73&amp;$BJ$4:$BJ$73,0))))</f>
        <v>-4.0430703315750931E-2</v>
      </c>
      <c r="AA3083" s="46">
        <f t="shared" si="56"/>
        <v>0.95956929668424906</v>
      </c>
      <c r="AB3083" s="46"/>
    </row>
    <row r="3084" spans="1:28" x14ac:dyDescent="0.25">
      <c r="A3084">
        <v>10487</v>
      </c>
      <c r="B3084" s="1">
        <v>45526.419375902798</v>
      </c>
      <c r="C3084" s="1">
        <v>45526</v>
      </c>
      <c r="D3084" t="s">
        <v>9100</v>
      </c>
      <c r="E3084" t="s">
        <v>9101</v>
      </c>
      <c r="F3084" t="s">
        <v>664</v>
      </c>
      <c r="G3084">
        <v>76</v>
      </c>
      <c r="H3084" t="b">
        <v>0</v>
      </c>
      <c r="I3084" t="s">
        <v>9240</v>
      </c>
      <c r="J3084" t="s">
        <v>9103</v>
      </c>
      <c r="K3084" t="s">
        <v>7</v>
      </c>
      <c r="L3084" t="b">
        <v>0</v>
      </c>
      <c r="M3084" t="s">
        <v>14063</v>
      </c>
      <c r="N3084" t="b">
        <v>0</v>
      </c>
      <c r="O3084" t="b">
        <v>0</v>
      </c>
      <c r="P3084" t="b">
        <v>0</v>
      </c>
      <c r="Q3084" t="b">
        <v>1</v>
      </c>
      <c r="R3084" t="s">
        <v>14064</v>
      </c>
      <c r="S3084">
        <v>70</v>
      </c>
      <c r="T3084" t="b">
        <v>0</v>
      </c>
      <c r="V3084" t="s">
        <v>743</v>
      </c>
      <c r="W3084">
        <v>4</v>
      </c>
      <c r="X3084" s="11">
        <v>77</v>
      </c>
      <c r="Y3084">
        <v>1</v>
      </c>
      <c r="Z3084" s="46" cm="1">
        <f t="array" ref="Z3084">IF(V3084="NA",$AD$2,(INDEX($BL$4:$BL$73,MATCH(V3084&amp;W3084,$BK$4:$BK$73&amp;$BJ$4:$BJ$73,0))))</f>
        <v>1.1678733304575811E-2</v>
      </c>
      <c r="AA3084" s="46">
        <f t="shared" si="56"/>
        <v>1.0116787333045758</v>
      </c>
      <c r="AB3084" s="46"/>
    </row>
    <row r="3085" spans="1:28" x14ac:dyDescent="0.25">
      <c r="A3085">
        <v>10488</v>
      </c>
      <c r="B3085" s="1">
        <v>45526.4190790625</v>
      </c>
      <c r="C3085" s="1">
        <v>45526</v>
      </c>
      <c r="D3085" t="s">
        <v>9100</v>
      </c>
      <c r="E3085" t="s">
        <v>9101</v>
      </c>
      <c r="F3085" t="s">
        <v>664</v>
      </c>
      <c r="G3085">
        <v>84</v>
      </c>
      <c r="H3085" t="b">
        <v>0</v>
      </c>
      <c r="I3085" t="s">
        <v>9240</v>
      </c>
      <c r="J3085" t="s">
        <v>9103</v>
      </c>
      <c r="K3085" t="s">
        <v>7</v>
      </c>
      <c r="L3085" t="b">
        <v>0</v>
      </c>
      <c r="M3085" t="s">
        <v>14065</v>
      </c>
      <c r="N3085" t="b">
        <v>0</v>
      </c>
      <c r="O3085" t="b">
        <v>0</v>
      </c>
      <c r="P3085" t="b">
        <v>0</v>
      </c>
      <c r="Q3085" t="b">
        <v>1</v>
      </c>
      <c r="R3085" t="s">
        <v>14066</v>
      </c>
      <c r="S3085">
        <v>70</v>
      </c>
      <c r="T3085" t="b">
        <v>0</v>
      </c>
      <c r="V3085" t="s">
        <v>8</v>
      </c>
      <c r="W3085" t="s">
        <v>8</v>
      </c>
      <c r="X3085" s="11">
        <v>87</v>
      </c>
      <c r="Y3085">
        <v>1</v>
      </c>
      <c r="Z3085" s="46" cm="1">
        <f t="array" ref="Z3085">IF(V3085="NA",$AD$2,(INDEX($BL$4:$BL$73,MATCH(V3085&amp;W3085,$BK$4:$BK$73&amp;$BJ$4:$BJ$73,0))))</f>
        <v>-4.0430703315750931E-2</v>
      </c>
      <c r="AA3085" s="46">
        <f t="shared" si="56"/>
        <v>0.95956929668424906</v>
      </c>
      <c r="AB3085" s="46"/>
    </row>
    <row r="3086" spans="1:28" x14ac:dyDescent="0.25">
      <c r="A3086">
        <v>10495</v>
      </c>
      <c r="B3086" s="1">
        <v>45526.417302395799</v>
      </c>
      <c r="C3086" s="1">
        <v>45526</v>
      </c>
      <c r="D3086" t="s">
        <v>9100</v>
      </c>
      <c r="E3086" t="s">
        <v>9101</v>
      </c>
      <c r="F3086" t="s">
        <v>790</v>
      </c>
      <c r="G3086">
        <v>74</v>
      </c>
      <c r="H3086" t="b">
        <v>0</v>
      </c>
      <c r="I3086" t="s">
        <v>9240</v>
      </c>
      <c r="J3086" t="s">
        <v>9103</v>
      </c>
      <c r="K3086" t="s">
        <v>7</v>
      </c>
      <c r="L3086" t="b">
        <v>0</v>
      </c>
      <c r="M3086" t="s">
        <v>14067</v>
      </c>
      <c r="N3086" t="b">
        <v>0</v>
      </c>
      <c r="O3086" t="b">
        <v>0</v>
      </c>
      <c r="P3086" t="b">
        <v>0</v>
      </c>
      <c r="Q3086" t="b">
        <v>1</v>
      </c>
      <c r="R3086" t="s">
        <v>14068</v>
      </c>
      <c r="S3086">
        <v>70</v>
      </c>
      <c r="T3086" t="b">
        <v>0</v>
      </c>
      <c r="V3086" t="s">
        <v>8</v>
      </c>
      <c r="W3086" t="s">
        <v>8</v>
      </c>
      <c r="X3086" s="11">
        <v>77</v>
      </c>
      <c r="Y3086">
        <v>1</v>
      </c>
      <c r="Z3086" s="46" cm="1">
        <f t="array" ref="Z3086">IF(V3086="NA",$AD$2,(INDEX($BL$4:$BL$73,MATCH(V3086&amp;W3086,$BK$4:$BK$73&amp;$BJ$4:$BJ$73,0))))</f>
        <v>-4.0430703315750931E-2</v>
      </c>
      <c r="AA3086" s="46">
        <f t="shared" si="56"/>
        <v>0.95956929668424906</v>
      </c>
      <c r="AB3086" s="46"/>
    </row>
    <row r="3087" spans="1:28" x14ac:dyDescent="0.25">
      <c r="A3087">
        <v>10496</v>
      </c>
      <c r="B3087" s="1">
        <v>45526.4169662153</v>
      </c>
      <c r="C3087" s="1">
        <v>45526</v>
      </c>
      <c r="D3087" t="s">
        <v>9100</v>
      </c>
      <c r="E3087" t="s">
        <v>9101</v>
      </c>
      <c r="F3087" t="s">
        <v>790</v>
      </c>
      <c r="G3087">
        <v>78</v>
      </c>
      <c r="H3087" t="b">
        <v>0</v>
      </c>
      <c r="I3087" t="s">
        <v>9240</v>
      </c>
      <c r="J3087" t="s">
        <v>9103</v>
      </c>
      <c r="K3087" t="s">
        <v>7</v>
      </c>
      <c r="L3087" t="b">
        <v>0</v>
      </c>
      <c r="M3087" t="s">
        <v>14069</v>
      </c>
      <c r="N3087" t="b">
        <v>0</v>
      </c>
      <c r="O3087" t="b">
        <v>0</v>
      </c>
      <c r="P3087" t="b">
        <v>0</v>
      </c>
      <c r="Q3087" t="b">
        <v>1</v>
      </c>
      <c r="R3087" t="s">
        <v>14070</v>
      </c>
      <c r="S3087">
        <v>70</v>
      </c>
      <c r="T3087" t="b">
        <v>0</v>
      </c>
      <c r="V3087" t="s">
        <v>893</v>
      </c>
      <c r="W3087">
        <v>4</v>
      </c>
      <c r="X3087" s="11">
        <v>82</v>
      </c>
      <c r="Y3087">
        <v>1</v>
      </c>
      <c r="Z3087" s="46" cm="1">
        <f t="array" ref="Z3087">IF(V3087="NA",$AD$2,(INDEX($BL$4:$BL$73,MATCH(V3087&amp;W3087,$BK$4:$BK$73&amp;$BJ$4:$BJ$73,0))))</f>
        <v>1.0498615788681286E-2</v>
      </c>
      <c r="AA3087" s="46">
        <f t="shared" si="56"/>
        <v>1.0104986157886813</v>
      </c>
      <c r="AB3087" s="46"/>
    </row>
    <row r="3088" spans="1:28" x14ac:dyDescent="0.25">
      <c r="A3088">
        <v>10500</v>
      </c>
      <c r="B3088" s="1">
        <v>45526.415012557904</v>
      </c>
      <c r="C3088" s="1">
        <v>45526</v>
      </c>
      <c r="D3088" t="s">
        <v>9100</v>
      </c>
      <c r="E3088" t="s">
        <v>9101</v>
      </c>
      <c r="F3088" t="s">
        <v>664</v>
      </c>
      <c r="G3088">
        <v>76</v>
      </c>
      <c r="H3088" t="b">
        <v>0</v>
      </c>
      <c r="I3088" t="s">
        <v>9240</v>
      </c>
      <c r="J3088" t="s">
        <v>9103</v>
      </c>
      <c r="K3088" t="s">
        <v>7</v>
      </c>
      <c r="L3088" t="b">
        <v>0</v>
      </c>
      <c r="M3088" t="s">
        <v>14071</v>
      </c>
      <c r="N3088" t="b">
        <v>0</v>
      </c>
      <c r="O3088" t="b">
        <v>0</v>
      </c>
      <c r="P3088" t="b">
        <v>0</v>
      </c>
      <c r="Q3088" t="b">
        <v>1</v>
      </c>
      <c r="R3088" t="s">
        <v>14072</v>
      </c>
      <c r="S3088">
        <v>70</v>
      </c>
      <c r="T3088" t="b">
        <v>0</v>
      </c>
      <c r="V3088" t="s">
        <v>8</v>
      </c>
      <c r="W3088" t="s">
        <v>8</v>
      </c>
      <c r="X3088" s="11">
        <v>77</v>
      </c>
      <c r="Y3088">
        <v>1</v>
      </c>
      <c r="Z3088" s="46" cm="1">
        <f t="array" ref="Z3088">IF(V3088="NA",$AD$2,(INDEX($BL$4:$BL$73,MATCH(V3088&amp;W3088,$BK$4:$BK$73&amp;$BJ$4:$BJ$73,0))))</f>
        <v>-4.0430703315750931E-2</v>
      </c>
      <c r="AA3088" s="46">
        <f t="shared" si="56"/>
        <v>0.95956929668424906</v>
      </c>
      <c r="AB3088" s="46"/>
    </row>
    <row r="3089" spans="1:28" x14ac:dyDescent="0.25">
      <c r="A3089">
        <v>10503</v>
      </c>
      <c r="B3089" s="1">
        <v>45526.411956446798</v>
      </c>
      <c r="C3089" s="1">
        <v>45526</v>
      </c>
      <c r="D3089" t="s">
        <v>9100</v>
      </c>
      <c r="E3089" t="s">
        <v>9101</v>
      </c>
      <c r="F3089" t="s">
        <v>664</v>
      </c>
      <c r="G3089">
        <v>77</v>
      </c>
      <c r="H3089" t="b">
        <v>0</v>
      </c>
      <c r="I3089" t="s">
        <v>9240</v>
      </c>
      <c r="J3089" t="s">
        <v>9103</v>
      </c>
      <c r="K3089" t="s">
        <v>7</v>
      </c>
      <c r="L3089" t="b">
        <v>0</v>
      </c>
      <c r="M3089" t="s">
        <v>14073</v>
      </c>
      <c r="N3089" t="b">
        <v>0</v>
      </c>
      <c r="O3089" t="b">
        <v>0</v>
      </c>
      <c r="P3089" t="b">
        <v>0</v>
      </c>
      <c r="Q3089" t="b">
        <v>1</v>
      </c>
      <c r="R3089" t="s">
        <v>14074</v>
      </c>
      <c r="S3089">
        <v>70</v>
      </c>
      <c r="T3089" t="b">
        <v>0</v>
      </c>
      <c r="V3089" t="s">
        <v>893</v>
      </c>
      <c r="W3089">
        <v>4</v>
      </c>
      <c r="X3089" s="11">
        <v>77</v>
      </c>
      <c r="Y3089">
        <v>1</v>
      </c>
      <c r="Z3089" s="46" cm="1">
        <f t="array" ref="Z3089">IF(V3089="NA",$AD$2,(INDEX($BL$4:$BL$73,MATCH(V3089&amp;W3089,$BK$4:$BK$73&amp;$BJ$4:$BJ$73,0))))</f>
        <v>1.0498615788681286E-2</v>
      </c>
      <c r="AA3089" s="46">
        <f t="shared" si="56"/>
        <v>1.0104986157886813</v>
      </c>
      <c r="AB3089" s="46"/>
    </row>
    <row r="3090" spans="1:28" x14ac:dyDescent="0.25">
      <c r="A3090">
        <v>10506</v>
      </c>
      <c r="B3090" s="1">
        <v>45526.411078414298</v>
      </c>
      <c r="C3090" s="1">
        <v>45526</v>
      </c>
      <c r="D3090" t="s">
        <v>9100</v>
      </c>
      <c r="E3090" t="s">
        <v>9101</v>
      </c>
      <c r="F3090" t="s">
        <v>664</v>
      </c>
      <c r="G3090">
        <v>75</v>
      </c>
      <c r="H3090" t="b">
        <v>0</v>
      </c>
      <c r="I3090" t="s">
        <v>9240</v>
      </c>
      <c r="J3090" t="s">
        <v>9103</v>
      </c>
      <c r="K3090" t="s">
        <v>7</v>
      </c>
      <c r="L3090" t="b">
        <v>0</v>
      </c>
      <c r="M3090" t="s">
        <v>14075</v>
      </c>
      <c r="N3090" t="b">
        <v>0</v>
      </c>
      <c r="O3090" t="b">
        <v>0</v>
      </c>
      <c r="P3090" t="b">
        <v>0</v>
      </c>
      <c r="Q3090" t="b">
        <v>1</v>
      </c>
      <c r="R3090" t="s">
        <v>14076</v>
      </c>
      <c r="S3090">
        <v>70</v>
      </c>
      <c r="T3090" t="b">
        <v>0</v>
      </c>
      <c r="V3090" t="s">
        <v>889</v>
      </c>
      <c r="W3090">
        <v>4</v>
      </c>
      <c r="X3090" s="11">
        <v>77</v>
      </c>
      <c r="Y3090">
        <v>1</v>
      </c>
      <c r="Z3090" s="46" cm="1">
        <f t="array" ref="Z3090">IF(V3090="NA",$AD$2,(INDEX($BL$4:$BL$73,MATCH(V3090&amp;W3090,$BK$4:$BK$73&amp;$BJ$4:$BJ$73,0))))</f>
        <v>1.0498615788681227E-2</v>
      </c>
      <c r="AA3090" s="46">
        <f t="shared" si="56"/>
        <v>1.0104986157886813</v>
      </c>
      <c r="AB3090" s="46"/>
    </row>
    <row r="3091" spans="1:28" x14ac:dyDescent="0.25">
      <c r="A3091">
        <v>10508</v>
      </c>
      <c r="B3091" s="1">
        <v>45526.410357372697</v>
      </c>
      <c r="C3091" s="1">
        <v>45526</v>
      </c>
      <c r="D3091" t="s">
        <v>9100</v>
      </c>
      <c r="E3091" t="s">
        <v>9101</v>
      </c>
      <c r="F3091" t="s">
        <v>790</v>
      </c>
      <c r="G3091">
        <v>76</v>
      </c>
      <c r="H3091" t="b">
        <v>0</v>
      </c>
      <c r="I3091" t="s">
        <v>9240</v>
      </c>
      <c r="J3091" t="s">
        <v>9103</v>
      </c>
      <c r="K3091" t="s">
        <v>7</v>
      </c>
      <c r="L3091" t="b">
        <v>0</v>
      </c>
      <c r="M3091" t="s">
        <v>14077</v>
      </c>
      <c r="N3091" t="b">
        <v>0</v>
      </c>
      <c r="O3091" t="b">
        <v>0</v>
      </c>
      <c r="P3091" t="b">
        <v>0</v>
      </c>
      <c r="Q3091" t="b">
        <v>1</v>
      </c>
      <c r="R3091" t="s">
        <v>14078</v>
      </c>
      <c r="S3091">
        <v>70</v>
      </c>
      <c r="T3091" t="b">
        <v>0</v>
      </c>
      <c r="V3091" t="s">
        <v>8</v>
      </c>
      <c r="W3091" t="s">
        <v>8</v>
      </c>
      <c r="X3091" s="11">
        <v>77</v>
      </c>
      <c r="Y3091">
        <v>1</v>
      </c>
      <c r="Z3091" s="46" cm="1">
        <f t="array" ref="Z3091">IF(V3091="NA",$AD$2,(INDEX($BL$4:$BL$73,MATCH(V3091&amp;W3091,$BK$4:$BK$73&amp;$BJ$4:$BJ$73,0))))</f>
        <v>-4.0430703315750931E-2</v>
      </c>
      <c r="AA3091" s="46">
        <f t="shared" si="56"/>
        <v>0.95956929668424906</v>
      </c>
      <c r="AB3091" s="46"/>
    </row>
    <row r="3092" spans="1:28" x14ac:dyDescent="0.25">
      <c r="A3092">
        <v>10509</v>
      </c>
      <c r="B3092" s="1">
        <v>45526.410019594899</v>
      </c>
      <c r="C3092" s="1">
        <v>45526</v>
      </c>
      <c r="D3092" t="s">
        <v>9100</v>
      </c>
      <c r="E3092" t="s">
        <v>9101</v>
      </c>
      <c r="F3092" t="s">
        <v>664</v>
      </c>
      <c r="G3092">
        <v>91</v>
      </c>
      <c r="H3092" t="b">
        <v>0</v>
      </c>
      <c r="I3092" t="s">
        <v>9240</v>
      </c>
      <c r="J3092" t="s">
        <v>9103</v>
      </c>
      <c r="K3092" t="s">
        <v>7</v>
      </c>
      <c r="L3092" t="b">
        <v>0</v>
      </c>
      <c r="M3092" t="s">
        <v>14079</v>
      </c>
      <c r="N3092" t="b">
        <v>0</v>
      </c>
      <c r="O3092" t="b">
        <v>0</v>
      </c>
      <c r="P3092" t="b">
        <v>0</v>
      </c>
      <c r="Q3092" t="b">
        <v>1</v>
      </c>
      <c r="R3092" t="s">
        <v>14080</v>
      </c>
      <c r="S3092">
        <v>70</v>
      </c>
      <c r="T3092" t="b">
        <v>0</v>
      </c>
      <c r="V3092" t="s">
        <v>742</v>
      </c>
      <c r="W3092">
        <v>4</v>
      </c>
      <c r="X3092" s="11">
        <v>92</v>
      </c>
      <c r="Y3092">
        <v>1</v>
      </c>
      <c r="Z3092" s="46" cm="1">
        <f t="array" ref="Z3092">IF(V3092="NA",$AD$2,(INDEX($BL$4:$BL$73,MATCH(V3092&amp;W3092,$BK$4:$BK$73&amp;$BJ$4:$BJ$73,0))))</f>
        <v>1.1678733304575913E-2</v>
      </c>
      <c r="AA3092" s="46">
        <f t="shared" si="56"/>
        <v>1.0116787333045758</v>
      </c>
      <c r="AB3092" s="46"/>
    </row>
    <row r="3093" spans="1:28" x14ac:dyDescent="0.25">
      <c r="A3093">
        <v>10510</v>
      </c>
      <c r="B3093" s="1">
        <v>45526.409680949102</v>
      </c>
      <c r="C3093" s="1">
        <v>45526</v>
      </c>
      <c r="D3093" t="s">
        <v>9100</v>
      </c>
      <c r="E3093" t="s">
        <v>9101</v>
      </c>
      <c r="F3093" t="s">
        <v>664</v>
      </c>
      <c r="G3093">
        <v>79</v>
      </c>
      <c r="H3093" t="b">
        <v>0</v>
      </c>
      <c r="I3093" t="s">
        <v>9240</v>
      </c>
      <c r="J3093" t="s">
        <v>9103</v>
      </c>
      <c r="K3093" t="s">
        <v>7</v>
      </c>
      <c r="L3093" t="b">
        <v>0</v>
      </c>
      <c r="M3093" t="s">
        <v>14081</v>
      </c>
      <c r="N3093" t="b">
        <v>0</v>
      </c>
      <c r="O3093" t="b">
        <v>0</v>
      </c>
      <c r="P3093" t="b">
        <v>0</v>
      </c>
      <c r="Q3093" t="b">
        <v>1</v>
      </c>
      <c r="R3093" t="s">
        <v>14082</v>
      </c>
      <c r="S3093">
        <v>70</v>
      </c>
      <c r="T3093" t="b">
        <v>0</v>
      </c>
      <c r="V3093" t="s">
        <v>743</v>
      </c>
      <c r="W3093">
        <v>5</v>
      </c>
      <c r="X3093" s="11">
        <v>82</v>
      </c>
      <c r="Y3093">
        <v>1</v>
      </c>
      <c r="Z3093" s="46" cm="1">
        <f t="array" ref="Z3093">IF(V3093="NA",$AD$2,(INDEX($BL$4:$BL$73,MATCH(V3093&amp;W3093,$BK$4:$BK$73&amp;$BJ$4:$BJ$73,0))))</f>
        <v>2.9563914871898098E-3</v>
      </c>
      <c r="AA3093" s="46">
        <f t="shared" si="56"/>
        <v>1.0029563914871897</v>
      </c>
      <c r="AB3093" s="46"/>
    </row>
    <row r="3094" spans="1:28" x14ac:dyDescent="0.25">
      <c r="A3094">
        <v>10511</v>
      </c>
      <c r="B3094" s="1">
        <v>45526.409303437496</v>
      </c>
      <c r="C3094" s="1">
        <v>45526</v>
      </c>
      <c r="D3094" t="s">
        <v>9100</v>
      </c>
      <c r="E3094" t="s">
        <v>9101</v>
      </c>
      <c r="F3094" t="s">
        <v>664</v>
      </c>
      <c r="G3094">
        <v>80</v>
      </c>
      <c r="H3094" t="b">
        <v>0</v>
      </c>
      <c r="I3094" t="s">
        <v>9240</v>
      </c>
      <c r="J3094" t="s">
        <v>9103</v>
      </c>
      <c r="K3094" t="s">
        <v>7</v>
      </c>
      <c r="L3094" t="b">
        <v>0</v>
      </c>
      <c r="M3094" t="s">
        <v>14083</v>
      </c>
      <c r="N3094" t="b">
        <v>0</v>
      </c>
      <c r="O3094" t="b">
        <v>0</v>
      </c>
      <c r="P3094" t="b">
        <v>0</v>
      </c>
      <c r="Q3094" t="b">
        <v>1</v>
      </c>
      <c r="R3094" t="s">
        <v>14084</v>
      </c>
      <c r="S3094">
        <v>70</v>
      </c>
      <c r="T3094" t="b">
        <v>0</v>
      </c>
      <c r="V3094" t="s">
        <v>8</v>
      </c>
      <c r="W3094" t="s">
        <v>8</v>
      </c>
      <c r="X3094" s="11">
        <v>82</v>
      </c>
      <c r="Y3094">
        <v>1</v>
      </c>
      <c r="Z3094" s="46" cm="1">
        <f t="array" ref="Z3094">IF(V3094="NA",$AD$2,(INDEX($BL$4:$BL$73,MATCH(V3094&amp;W3094,$BK$4:$BK$73&amp;$BJ$4:$BJ$73,0))))</f>
        <v>-4.0430703315750931E-2</v>
      </c>
      <c r="AA3094" s="46">
        <f t="shared" si="56"/>
        <v>0.95956929668424906</v>
      </c>
      <c r="AB3094" s="46"/>
    </row>
    <row r="3095" spans="1:28" x14ac:dyDescent="0.25">
      <c r="A3095">
        <v>10517</v>
      </c>
      <c r="B3095" s="1">
        <v>45526.406837696799</v>
      </c>
      <c r="C3095" s="1">
        <v>45526</v>
      </c>
      <c r="D3095" t="s">
        <v>9100</v>
      </c>
      <c r="E3095" t="s">
        <v>9101</v>
      </c>
      <c r="F3095" t="s">
        <v>790</v>
      </c>
      <c r="G3095">
        <v>70</v>
      </c>
      <c r="H3095" t="b">
        <v>0</v>
      </c>
      <c r="I3095" t="s">
        <v>9240</v>
      </c>
      <c r="J3095" t="s">
        <v>9103</v>
      </c>
      <c r="K3095" t="s">
        <v>7</v>
      </c>
      <c r="L3095" t="b">
        <v>0</v>
      </c>
      <c r="M3095" t="s">
        <v>14085</v>
      </c>
      <c r="N3095" t="b">
        <v>1</v>
      </c>
      <c r="O3095" t="b">
        <v>0</v>
      </c>
      <c r="P3095" t="b">
        <v>0</v>
      </c>
      <c r="Q3095" t="b">
        <v>1</v>
      </c>
      <c r="R3095" t="s">
        <v>14086</v>
      </c>
      <c r="S3095">
        <v>70</v>
      </c>
      <c r="T3095" t="b">
        <v>0</v>
      </c>
      <c r="V3095" t="s">
        <v>8</v>
      </c>
      <c r="W3095" t="s">
        <v>8</v>
      </c>
      <c r="X3095" s="11">
        <v>72</v>
      </c>
      <c r="Y3095">
        <v>1</v>
      </c>
      <c r="Z3095" s="46" cm="1">
        <f t="array" ref="Z3095">IF(V3095="NA",$AD$2,(INDEX($BL$4:$BL$73,MATCH(V3095&amp;W3095,$BK$4:$BK$73&amp;$BJ$4:$BJ$73,0))))</f>
        <v>-4.0430703315750931E-2</v>
      </c>
      <c r="AA3095" s="46">
        <f t="shared" si="56"/>
        <v>0.95956929668424906</v>
      </c>
      <c r="AB3095" s="46"/>
    </row>
    <row r="3096" spans="1:28" x14ac:dyDescent="0.25">
      <c r="A3096">
        <v>10523</v>
      </c>
      <c r="B3096" s="1">
        <v>45526.405326759297</v>
      </c>
      <c r="C3096" s="1">
        <v>45526</v>
      </c>
      <c r="D3096" t="s">
        <v>9100</v>
      </c>
      <c r="E3096" t="s">
        <v>9101</v>
      </c>
      <c r="F3096" t="s">
        <v>664</v>
      </c>
      <c r="G3096">
        <v>80</v>
      </c>
      <c r="H3096" t="b">
        <v>0</v>
      </c>
      <c r="I3096" t="s">
        <v>9240</v>
      </c>
      <c r="J3096" t="s">
        <v>9103</v>
      </c>
      <c r="K3096" t="s">
        <v>7</v>
      </c>
      <c r="L3096" t="b">
        <v>0</v>
      </c>
      <c r="M3096" t="s">
        <v>14087</v>
      </c>
      <c r="N3096" t="b">
        <v>0</v>
      </c>
      <c r="O3096" t="b">
        <v>0</v>
      </c>
      <c r="P3096" t="b">
        <v>0</v>
      </c>
      <c r="Q3096" t="b">
        <v>1</v>
      </c>
      <c r="R3096" t="s">
        <v>14088</v>
      </c>
      <c r="S3096">
        <v>70</v>
      </c>
      <c r="T3096" t="b">
        <v>0</v>
      </c>
      <c r="V3096" t="s">
        <v>741</v>
      </c>
      <c r="W3096">
        <v>4</v>
      </c>
      <c r="X3096" s="11">
        <v>82</v>
      </c>
      <c r="Y3096">
        <v>1</v>
      </c>
      <c r="Z3096" s="46" cm="1">
        <f t="array" ref="Z3096">IF(V3096="NA",$AD$2,(INDEX($BL$4:$BL$73,MATCH(V3096&amp;W3096,$BK$4:$BK$73&amp;$BJ$4:$BJ$73,0))))</f>
        <v>1.1678733304575806E-2</v>
      </c>
      <c r="AA3096" s="46">
        <f t="shared" si="56"/>
        <v>1.0116787333045758</v>
      </c>
      <c r="AB3096" s="46"/>
    </row>
    <row r="3097" spans="1:28" x14ac:dyDescent="0.25">
      <c r="A3097">
        <v>10524</v>
      </c>
      <c r="B3097" s="1">
        <v>45526.403461006899</v>
      </c>
      <c r="C3097" s="1">
        <v>45526</v>
      </c>
      <c r="D3097" t="s">
        <v>9100</v>
      </c>
      <c r="E3097" t="s">
        <v>9101</v>
      </c>
      <c r="F3097" t="s">
        <v>790</v>
      </c>
      <c r="G3097">
        <v>76</v>
      </c>
      <c r="H3097" t="b">
        <v>0</v>
      </c>
      <c r="I3097" t="s">
        <v>9240</v>
      </c>
      <c r="J3097" t="s">
        <v>9103</v>
      </c>
      <c r="K3097" t="s">
        <v>7</v>
      </c>
      <c r="L3097" t="b">
        <v>0</v>
      </c>
      <c r="M3097" t="s">
        <v>6543</v>
      </c>
      <c r="N3097" t="b">
        <v>0</v>
      </c>
      <c r="O3097" t="b">
        <v>0</v>
      </c>
      <c r="P3097" t="b">
        <v>0</v>
      </c>
      <c r="Q3097" t="b">
        <v>1</v>
      </c>
      <c r="R3097" t="s">
        <v>2206</v>
      </c>
      <c r="S3097">
        <v>70</v>
      </c>
      <c r="T3097" t="b">
        <v>0</v>
      </c>
      <c r="V3097" t="s">
        <v>658</v>
      </c>
      <c r="W3097">
        <v>5</v>
      </c>
      <c r="X3097" s="11">
        <v>77</v>
      </c>
      <c r="Y3097">
        <v>1</v>
      </c>
      <c r="Z3097" s="46" cm="1">
        <f t="array" ref="Z3097">IF(V3097="NA",$AD$2,(INDEX($BL$4:$BL$73,MATCH(V3097&amp;W3097,$BK$4:$BK$73&amp;$BJ$4:$BJ$73,0))))</f>
        <v>2.9563914871896181E-3</v>
      </c>
      <c r="AA3097" s="46">
        <f t="shared" si="56"/>
        <v>1.0029563914871895</v>
      </c>
      <c r="AB3097" s="46"/>
    </row>
    <row r="3098" spans="1:28" x14ac:dyDescent="0.25">
      <c r="A3098">
        <v>10527</v>
      </c>
      <c r="B3098" s="1">
        <v>45526.402585324096</v>
      </c>
      <c r="C3098" s="1">
        <v>45526</v>
      </c>
      <c r="D3098" t="s">
        <v>9100</v>
      </c>
      <c r="E3098" t="s">
        <v>9101</v>
      </c>
      <c r="F3098" t="s">
        <v>664</v>
      </c>
      <c r="G3098">
        <v>80</v>
      </c>
      <c r="H3098" t="b">
        <v>0</v>
      </c>
      <c r="I3098" t="s">
        <v>9240</v>
      </c>
      <c r="J3098" t="s">
        <v>9103</v>
      </c>
      <c r="K3098" t="s">
        <v>7</v>
      </c>
      <c r="L3098" t="b">
        <v>0</v>
      </c>
      <c r="M3098" t="s">
        <v>14089</v>
      </c>
      <c r="N3098" t="b">
        <v>0</v>
      </c>
      <c r="O3098" t="b">
        <v>0</v>
      </c>
      <c r="P3098" t="b">
        <v>0</v>
      </c>
      <c r="Q3098" t="b">
        <v>1</v>
      </c>
      <c r="R3098" t="s">
        <v>14090</v>
      </c>
      <c r="S3098">
        <v>70</v>
      </c>
      <c r="T3098" t="b">
        <v>0</v>
      </c>
      <c r="V3098" t="s">
        <v>892</v>
      </c>
      <c r="W3098">
        <v>4</v>
      </c>
      <c r="X3098" s="11">
        <v>82</v>
      </c>
      <c r="Y3098">
        <v>1</v>
      </c>
      <c r="Z3098" s="46" cm="1">
        <f t="array" ref="Z3098">IF(V3098="NA",$AD$2,(INDEX($BL$4:$BL$73,MATCH(V3098&amp;W3098,$BK$4:$BK$73&amp;$BJ$4:$BJ$73,0))))</f>
        <v>1.0498615788681274E-2</v>
      </c>
      <c r="AA3098" s="46">
        <f t="shared" si="56"/>
        <v>1.0104986157886813</v>
      </c>
      <c r="AB3098" s="46"/>
    </row>
    <row r="3099" spans="1:28" x14ac:dyDescent="0.25">
      <c r="A3099">
        <v>10528</v>
      </c>
      <c r="B3099" s="1">
        <v>45526.402277349502</v>
      </c>
      <c r="C3099" s="1">
        <v>45526</v>
      </c>
      <c r="D3099" t="s">
        <v>9100</v>
      </c>
      <c r="E3099" t="s">
        <v>9101</v>
      </c>
      <c r="F3099" t="s">
        <v>664</v>
      </c>
      <c r="G3099">
        <v>74</v>
      </c>
      <c r="H3099" t="b">
        <v>0</v>
      </c>
      <c r="I3099" t="s">
        <v>9240</v>
      </c>
      <c r="J3099" t="s">
        <v>9103</v>
      </c>
      <c r="K3099" t="s">
        <v>7</v>
      </c>
      <c r="L3099" t="b">
        <v>0</v>
      </c>
      <c r="M3099" t="s">
        <v>14091</v>
      </c>
      <c r="N3099" t="b">
        <v>0</v>
      </c>
      <c r="O3099" t="b">
        <v>0</v>
      </c>
      <c r="P3099" t="b">
        <v>0</v>
      </c>
      <c r="Q3099" t="b">
        <v>1</v>
      </c>
      <c r="R3099" t="s">
        <v>14092</v>
      </c>
      <c r="S3099">
        <v>70</v>
      </c>
      <c r="T3099" t="b">
        <v>0</v>
      </c>
      <c r="V3099" t="s">
        <v>8</v>
      </c>
      <c r="W3099" t="s">
        <v>8</v>
      </c>
      <c r="X3099" s="11">
        <v>77</v>
      </c>
      <c r="Y3099">
        <v>1</v>
      </c>
      <c r="Z3099" s="46" cm="1">
        <f t="array" ref="Z3099">IF(V3099="NA",$AD$2,(INDEX($BL$4:$BL$73,MATCH(V3099&amp;W3099,$BK$4:$BK$73&amp;$BJ$4:$BJ$73,0))))</f>
        <v>-4.0430703315750931E-2</v>
      </c>
      <c r="AA3099" s="46">
        <f t="shared" si="56"/>
        <v>0.95956929668424906</v>
      </c>
      <c r="AB3099" s="46"/>
    </row>
    <row r="3100" spans="1:28" x14ac:dyDescent="0.25">
      <c r="A3100">
        <v>10529</v>
      </c>
      <c r="B3100" s="1">
        <v>45526.401998854199</v>
      </c>
      <c r="C3100" s="1">
        <v>45526</v>
      </c>
      <c r="D3100" t="s">
        <v>9100</v>
      </c>
      <c r="E3100" t="s">
        <v>9101</v>
      </c>
      <c r="F3100" t="s">
        <v>664</v>
      </c>
      <c r="G3100">
        <v>77</v>
      </c>
      <c r="H3100" t="b">
        <v>0</v>
      </c>
      <c r="I3100" t="s">
        <v>9240</v>
      </c>
      <c r="J3100" t="s">
        <v>9103</v>
      </c>
      <c r="K3100" t="s">
        <v>7</v>
      </c>
      <c r="L3100" t="b">
        <v>0</v>
      </c>
      <c r="M3100" t="s">
        <v>14093</v>
      </c>
      <c r="N3100" t="b">
        <v>0</v>
      </c>
      <c r="O3100" t="b">
        <v>0</v>
      </c>
      <c r="P3100" t="b">
        <v>0</v>
      </c>
      <c r="Q3100" t="b">
        <v>1</v>
      </c>
      <c r="R3100" t="s">
        <v>14094</v>
      </c>
      <c r="S3100">
        <v>70</v>
      </c>
      <c r="T3100" t="b">
        <v>0</v>
      </c>
      <c r="V3100" t="s">
        <v>892</v>
      </c>
      <c r="W3100">
        <v>4</v>
      </c>
      <c r="X3100" s="11">
        <v>77</v>
      </c>
      <c r="Y3100">
        <v>1</v>
      </c>
      <c r="Z3100" s="46" cm="1">
        <f t="array" ref="Z3100">IF(V3100="NA",$AD$2,(INDEX($BL$4:$BL$73,MATCH(V3100&amp;W3100,$BK$4:$BK$73&amp;$BJ$4:$BJ$73,0))))</f>
        <v>1.0498615788681274E-2</v>
      </c>
      <c r="AA3100" s="46">
        <f t="shared" si="56"/>
        <v>1.0104986157886813</v>
      </c>
      <c r="AB3100" s="46"/>
    </row>
    <row r="3101" spans="1:28" x14ac:dyDescent="0.25">
      <c r="A3101">
        <v>10533</v>
      </c>
      <c r="B3101" s="1">
        <v>45526.401119594899</v>
      </c>
      <c r="C3101" s="1">
        <v>45526</v>
      </c>
      <c r="D3101" t="s">
        <v>9100</v>
      </c>
      <c r="E3101" t="s">
        <v>9101</v>
      </c>
      <c r="F3101" t="s">
        <v>790</v>
      </c>
      <c r="G3101">
        <v>84</v>
      </c>
      <c r="H3101" t="b">
        <v>0</v>
      </c>
      <c r="I3101" t="s">
        <v>9240</v>
      </c>
      <c r="J3101" t="s">
        <v>9103</v>
      </c>
      <c r="K3101" t="s">
        <v>7</v>
      </c>
      <c r="L3101" t="b">
        <v>0</v>
      </c>
      <c r="M3101" t="s">
        <v>14095</v>
      </c>
      <c r="N3101" t="b">
        <v>0</v>
      </c>
      <c r="O3101" t="b">
        <v>0</v>
      </c>
      <c r="P3101" t="b">
        <v>0</v>
      </c>
      <c r="Q3101" t="b">
        <v>1</v>
      </c>
      <c r="R3101" t="s">
        <v>14096</v>
      </c>
      <c r="S3101">
        <v>70</v>
      </c>
      <c r="T3101" t="b">
        <v>0</v>
      </c>
      <c r="V3101" t="s">
        <v>892</v>
      </c>
      <c r="W3101">
        <v>4</v>
      </c>
      <c r="X3101" s="11">
        <v>87</v>
      </c>
      <c r="Y3101">
        <v>1</v>
      </c>
      <c r="Z3101" s="46" cm="1">
        <f t="array" ref="Z3101">IF(V3101="NA",$AD$2,(INDEX($BL$4:$BL$73,MATCH(V3101&amp;W3101,$BK$4:$BK$73&amp;$BJ$4:$BJ$73,0))))</f>
        <v>1.0498615788681274E-2</v>
      </c>
      <c r="AA3101" s="46">
        <f t="shared" si="56"/>
        <v>1.0104986157886813</v>
      </c>
      <c r="AB3101" s="46"/>
    </row>
    <row r="3102" spans="1:28" x14ac:dyDescent="0.25">
      <c r="A3102">
        <v>10535</v>
      </c>
      <c r="B3102" s="1">
        <v>45526.400625150498</v>
      </c>
      <c r="C3102" s="1">
        <v>45526</v>
      </c>
      <c r="D3102" t="s">
        <v>9100</v>
      </c>
      <c r="E3102" t="s">
        <v>9101</v>
      </c>
      <c r="F3102" t="s">
        <v>790</v>
      </c>
      <c r="G3102">
        <v>86</v>
      </c>
      <c r="H3102" t="b">
        <v>0</v>
      </c>
      <c r="I3102" t="s">
        <v>9240</v>
      </c>
      <c r="J3102" t="s">
        <v>9103</v>
      </c>
      <c r="K3102" t="s">
        <v>7</v>
      </c>
      <c r="L3102" t="b">
        <v>0</v>
      </c>
      <c r="M3102" t="s">
        <v>14097</v>
      </c>
      <c r="N3102" t="b">
        <v>0</v>
      </c>
      <c r="O3102" t="b">
        <v>0</v>
      </c>
      <c r="P3102" t="b">
        <v>0</v>
      </c>
      <c r="Q3102" t="b">
        <v>1</v>
      </c>
      <c r="R3102" t="s">
        <v>14098</v>
      </c>
      <c r="S3102">
        <v>70</v>
      </c>
      <c r="T3102" t="b">
        <v>0</v>
      </c>
      <c r="V3102" t="s">
        <v>741</v>
      </c>
      <c r="W3102">
        <v>4</v>
      </c>
      <c r="X3102" s="11">
        <v>87</v>
      </c>
      <c r="Y3102">
        <v>1</v>
      </c>
      <c r="Z3102" s="46" cm="1">
        <f t="array" ref="Z3102">IF(V3102="NA",$AD$2,(INDEX($BL$4:$BL$73,MATCH(V3102&amp;W3102,$BK$4:$BK$73&amp;$BJ$4:$BJ$73,0))))</f>
        <v>1.1678733304575806E-2</v>
      </c>
      <c r="AA3102" s="46">
        <f t="shared" si="56"/>
        <v>1.0116787333045758</v>
      </c>
      <c r="AB3102" s="46"/>
    </row>
    <row r="3103" spans="1:28" x14ac:dyDescent="0.25">
      <c r="A3103">
        <v>10541</v>
      </c>
      <c r="B3103" s="1">
        <v>45526.396491064799</v>
      </c>
      <c r="C3103" s="1">
        <v>45526</v>
      </c>
      <c r="D3103" t="s">
        <v>9100</v>
      </c>
      <c r="E3103" t="s">
        <v>9101</v>
      </c>
      <c r="F3103" t="s">
        <v>790</v>
      </c>
      <c r="G3103">
        <v>75</v>
      </c>
      <c r="H3103" t="b">
        <v>0</v>
      </c>
      <c r="I3103" t="s">
        <v>9240</v>
      </c>
      <c r="J3103" t="s">
        <v>9103</v>
      </c>
      <c r="K3103" t="s">
        <v>7</v>
      </c>
      <c r="L3103" t="b">
        <v>0</v>
      </c>
      <c r="M3103" t="s">
        <v>14099</v>
      </c>
      <c r="N3103" t="b">
        <v>0</v>
      </c>
      <c r="O3103" t="b">
        <v>0</v>
      </c>
      <c r="P3103" t="b">
        <v>0</v>
      </c>
      <c r="Q3103" t="b">
        <v>1</v>
      </c>
      <c r="R3103" t="s">
        <v>14100</v>
      </c>
      <c r="S3103">
        <v>70</v>
      </c>
      <c r="T3103" t="b">
        <v>0</v>
      </c>
      <c r="V3103" t="s">
        <v>886</v>
      </c>
      <c r="W3103">
        <v>4</v>
      </c>
      <c r="X3103" s="11">
        <v>77</v>
      </c>
      <c r="Y3103">
        <v>1</v>
      </c>
      <c r="Z3103" s="46" cm="1">
        <f t="array" ref="Z3103">IF(V3103="NA",$AD$2,(INDEX($BL$4:$BL$73,MATCH(V3103&amp;W3103,$BK$4:$BK$73&amp;$BJ$4:$BJ$73,0))))</f>
        <v>1.0498615788681297E-2</v>
      </c>
      <c r="AA3103" s="46">
        <f t="shared" si="56"/>
        <v>1.0104986157886813</v>
      </c>
      <c r="AB3103" s="46"/>
    </row>
    <row r="3104" spans="1:28" x14ac:dyDescent="0.25">
      <c r="A3104">
        <v>10545</v>
      </c>
      <c r="B3104" s="1">
        <v>45526.3954397454</v>
      </c>
      <c r="C3104" s="1">
        <v>45526</v>
      </c>
      <c r="D3104" t="s">
        <v>9100</v>
      </c>
      <c r="E3104" t="s">
        <v>9101</v>
      </c>
      <c r="F3104" t="s">
        <v>664</v>
      </c>
      <c r="G3104">
        <v>80</v>
      </c>
      <c r="H3104" t="b">
        <v>0</v>
      </c>
      <c r="I3104" t="s">
        <v>9240</v>
      </c>
      <c r="J3104" t="s">
        <v>9103</v>
      </c>
      <c r="K3104" t="s">
        <v>7</v>
      </c>
      <c r="L3104" t="b">
        <v>0</v>
      </c>
      <c r="M3104" t="s">
        <v>14101</v>
      </c>
      <c r="N3104" t="b">
        <v>0</v>
      </c>
      <c r="O3104" t="b">
        <v>0</v>
      </c>
      <c r="P3104" t="b">
        <v>0</v>
      </c>
      <c r="Q3104" t="b">
        <v>1</v>
      </c>
      <c r="R3104" t="s">
        <v>14102</v>
      </c>
      <c r="S3104">
        <v>70</v>
      </c>
      <c r="T3104" t="b">
        <v>0</v>
      </c>
      <c r="V3104" t="s">
        <v>741</v>
      </c>
      <c r="W3104">
        <v>4</v>
      </c>
      <c r="X3104" s="11">
        <v>82</v>
      </c>
      <c r="Y3104">
        <v>1</v>
      </c>
      <c r="Z3104" s="46" cm="1">
        <f t="array" ref="Z3104">IF(V3104="NA",$AD$2,(INDEX($BL$4:$BL$73,MATCH(V3104&amp;W3104,$BK$4:$BK$73&amp;$BJ$4:$BJ$73,0))))</f>
        <v>1.1678733304575806E-2</v>
      </c>
      <c r="AA3104" s="46">
        <f t="shared" si="56"/>
        <v>1.0116787333045758</v>
      </c>
      <c r="AB3104" s="46"/>
    </row>
    <row r="3105" spans="1:28" x14ac:dyDescent="0.25">
      <c r="A3105">
        <v>10546</v>
      </c>
      <c r="B3105" s="1">
        <v>45526.395118576402</v>
      </c>
      <c r="C3105" s="1">
        <v>45526</v>
      </c>
      <c r="D3105" t="s">
        <v>9100</v>
      </c>
      <c r="E3105" t="s">
        <v>9101</v>
      </c>
      <c r="F3105" t="s">
        <v>664</v>
      </c>
      <c r="G3105">
        <v>86</v>
      </c>
      <c r="H3105" t="b">
        <v>0</v>
      </c>
      <c r="I3105" t="s">
        <v>9240</v>
      </c>
      <c r="J3105" t="s">
        <v>9103</v>
      </c>
      <c r="K3105" t="s">
        <v>7</v>
      </c>
      <c r="L3105" t="b">
        <v>0</v>
      </c>
      <c r="M3105" t="s">
        <v>14103</v>
      </c>
      <c r="N3105" t="b">
        <v>0</v>
      </c>
      <c r="O3105" t="b">
        <v>0</v>
      </c>
      <c r="P3105" t="b">
        <v>0</v>
      </c>
      <c r="Q3105" t="b">
        <v>1</v>
      </c>
      <c r="R3105" t="s">
        <v>14104</v>
      </c>
      <c r="S3105">
        <v>70</v>
      </c>
      <c r="T3105" t="b">
        <v>0</v>
      </c>
      <c r="V3105" t="s">
        <v>8</v>
      </c>
      <c r="W3105" t="s">
        <v>8</v>
      </c>
      <c r="X3105" s="11">
        <v>87</v>
      </c>
      <c r="Y3105">
        <v>1</v>
      </c>
      <c r="Z3105" s="46" cm="1">
        <f t="array" ref="Z3105">IF(V3105="NA",$AD$2,(INDEX($BL$4:$BL$73,MATCH(V3105&amp;W3105,$BK$4:$BK$73&amp;$BJ$4:$BJ$73,0))))</f>
        <v>-4.0430703315750931E-2</v>
      </c>
      <c r="AA3105" s="46">
        <f t="shared" si="56"/>
        <v>0.95956929668424906</v>
      </c>
      <c r="AB3105" s="46"/>
    </row>
    <row r="3106" spans="1:28" x14ac:dyDescent="0.25">
      <c r="A3106">
        <v>10547</v>
      </c>
      <c r="B3106" s="1">
        <v>45526.394997245399</v>
      </c>
      <c r="C3106" s="1">
        <v>45526</v>
      </c>
      <c r="D3106" t="s">
        <v>9100</v>
      </c>
      <c r="E3106" t="s">
        <v>9101</v>
      </c>
      <c r="F3106" t="s">
        <v>790</v>
      </c>
      <c r="G3106">
        <v>82</v>
      </c>
      <c r="H3106" t="b">
        <v>0</v>
      </c>
      <c r="I3106" t="s">
        <v>9240</v>
      </c>
      <c r="J3106" t="s">
        <v>9103</v>
      </c>
      <c r="K3106" t="s">
        <v>7</v>
      </c>
      <c r="L3106" t="b">
        <v>0</v>
      </c>
      <c r="M3106" t="s">
        <v>14105</v>
      </c>
      <c r="N3106" t="b">
        <v>0</v>
      </c>
      <c r="O3106" t="b">
        <v>0</v>
      </c>
      <c r="P3106" t="b">
        <v>0</v>
      </c>
      <c r="Q3106" t="b">
        <v>1</v>
      </c>
      <c r="R3106" t="s">
        <v>14106</v>
      </c>
      <c r="S3106">
        <v>70</v>
      </c>
      <c r="T3106" t="b">
        <v>0</v>
      </c>
      <c r="V3106" t="s">
        <v>886</v>
      </c>
      <c r="W3106">
        <v>4</v>
      </c>
      <c r="X3106" s="11">
        <v>82</v>
      </c>
      <c r="Y3106">
        <v>1</v>
      </c>
      <c r="Z3106" s="46" cm="1">
        <f t="array" ref="Z3106">IF(V3106="NA",$AD$2,(INDEX($BL$4:$BL$73,MATCH(V3106&amp;W3106,$BK$4:$BK$73&amp;$BJ$4:$BJ$73,0))))</f>
        <v>1.0498615788681297E-2</v>
      </c>
      <c r="AA3106" s="46">
        <f t="shared" si="56"/>
        <v>1.0104986157886813</v>
      </c>
      <c r="AB3106" s="46"/>
    </row>
    <row r="3107" spans="1:28" x14ac:dyDescent="0.25">
      <c r="A3107">
        <v>10548</v>
      </c>
      <c r="B3107" s="1">
        <v>45526.393906481499</v>
      </c>
      <c r="C3107" s="1">
        <v>45526</v>
      </c>
      <c r="D3107" t="s">
        <v>9100</v>
      </c>
      <c r="E3107" t="s">
        <v>9101</v>
      </c>
      <c r="F3107" t="s">
        <v>664</v>
      </c>
      <c r="G3107">
        <v>82</v>
      </c>
      <c r="H3107" t="b">
        <v>0</v>
      </c>
      <c r="I3107" t="s">
        <v>9240</v>
      </c>
      <c r="J3107" t="s">
        <v>9103</v>
      </c>
      <c r="K3107" t="s">
        <v>7</v>
      </c>
      <c r="L3107" t="b">
        <v>0</v>
      </c>
      <c r="M3107" t="s">
        <v>14107</v>
      </c>
      <c r="N3107" t="b">
        <v>0</v>
      </c>
      <c r="O3107" t="b">
        <v>0</v>
      </c>
      <c r="P3107" t="b">
        <v>0</v>
      </c>
      <c r="Q3107" t="b">
        <v>1</v>
      </c>
      <c r="R3107" t="s">
        <v>14108</v>
      </c>
      <c r="S3107">
        <v>70</v>
      </c>
      <c r="T3107" t="b">
        <v>0</v>
      </c>
      <c r="V3107" t="s">
        <v>8</v>
      </c>
      <c r="W3107" t="s">
        <v>8</v>
      </c>
      <c r="X3107" s="11">
        <v>82</v>
      </c>
      <c r="Y3107">
        <v>1</v>
      </c>
      <c r="Z3107" s="46" cm="1">
        <f t="array" ref="Z3107">IF(V3107="NA",$AD$2,(INDEX($BL$4:$BL$73,MATCH(V3107&amp;W3107,$BK$4:$BK$73&amp;$BJ$4:$BJ$73,0))))</f>
        <v>-4.0430703315750931E-2</v>
      </c>
      <c r="AA3107" s="46">
        <f t="shared" si="56"/>
        <v>0.95956929668424906</v>
      </c>
      <c r="AB3107" s="46"/>
    </row>
    <row r="3108" spans="1:28" x14ac:dyDescent="0.25">
      <c r="A3108">
        <v>10553</v>
      </c>
      <c r="B3108" s="1">
        <v>45526.3908991551</v>
      </c>
      <c r="C3108" s="1">
        <v>45526</v>
      </c>
      <c r="D3108" t="s">
        <v>9100</v>
      </c>
      <c r="E3108" t="s">
        <v>9101</v>
      </c>
      <c r="F3108" t="s">
        <v>664</v>
      </c>
      <c r="G3108">
        <v>78</v>
      </c>
      <c r="H3108" t="b">
        <v>0</v>
      </c>
      <c r="I3108" t="s">
        <v>9240</v>
      </c>
      <c r="J3108" t="s">
        <v>9103</v>
      </c>
      <c r="K3108" t="s">
        <v>7</v>
      </c>
      <c r="L3108" t="b">
        <v>0</v>
      </c>
      <c r="M3108" t="s">
        <v>14109</v>
      </c>
      <c r="N3108" t="b">
        <v>0</v>
      </c>
      <c r="O3108" t="b">
        <v>0</v>
      </c>
      <c r="P3108" t="b">
        <v>0</v>
      </c>
      <c r="Q3108" t="b">
        <v>1</v>
      </c>
      <c r="R3108" t="s">
        <v>14110</v>
      </c>
      <c r="S3108">
        <v>70</v>
      </c>
      <c r="T3108" t="b">
        <v>0</v>
      </c>
      <c r="V3108" t="s">
        <v>886</v>
      </c>
      <c r="W3108">
        <v>4</v>
      </c>
      <c r="X3108" s="11">
        <v>82</v>
      </c>
      <c r="Y3108">
        <v>1</v>
      </c>
      <c r="Z3108" s="46" cm="1">
        <f t="array" ref="Z3108">IF(V3108="NA",$AD$2,(INDEX($BL$4:$BL$73,MATCH(V3108&amp;W3108,$BK$4:$BK$73&amp;$BJ$4:$BJ$73,0))))</f>
        <v>1.0498615788681297E-2</v>
      </c>
      <c r="AA3108" s="46">
        <f t="shared" si="56"/>
        <v>1.0104986157886813</v>
      </c>
      <c r="AB3108" s="46"/>
    </row>
    <row r="3109" spans="1:28" x14ac:dyDescent="0.25">
      <c r="A3109">
        <v>10554</v>
      </c>
      <c r="B3109" s="1">
        <v>45526.390630636597</v>
      </c>
      <c r="C3109" s="1">
        <v>45526</v>
      </c>
      <c r="D3109" t="s">
        <v>9100</v>
      </c>
      <c r="E3109" t="s">
        <v>9101</v>
      </c>
      <c r="F3109" t="s">
        <v>664</v>
      </c>
      <c r="G3109">
        <v>73</v>
      </c>
      <c r="H3109" t="b">
        <v>0</v>
      </c>
      <c r="I3109" t="s">
        <v>9240</v>
      </c>
      <c r="J3109" t="s">
        <v>9103</v>
      </c>
      <c r="K3109" t="s">
        <v>7</v>
      </c>
      <c r="L3109" t="b">
        <v>0</v>
      </c>
      <c r="M3109" t="s">
        <v>6542</v>
      </c>
      <c r="N3109" t="b">
        <v>0</v>
      </c>
      <c r="O3109" t="b">
        <v>0</v>
      </c>
      <c r="P3109" t="b">
        <v>0</v>
      </c>
      <c r="Q3109" t="b">
        <v>1</v>
      </c>
      <c r="R3109" t="s">
        <v>1015</v>
      </c>
      <c r="S3109">
        <v>70</v>
      </c>
      <c r="T3109" t="b">
        <v>0</v>
      </c>
      <c r="V3109" t="s">
        <v>886</v>
      </c>
      <c r="W3109">
        <v>4</v>
      </c>
      <c r="X3109" s="11">
        <v>77</v>
      </c>
      <c r="Y3109">
        <v>1</v>
      </c>
      <c r="Z3109" s="46" cm="1">
        <f t="array" ref="Z3109">IF(V3109="NA",$AD$2,(INDEX($BL$4:$BL$73,MATCH(V3109&amp;W3109,$BK$4:$BK$73&amp;$BJ$4:$BJ$73,0))))</f>
        <v>1.0498615788681297E-2</v>
      </c>
      <c r="AA3109" s="46">
        <f t="shared" si="56"/>
        <v>1.0104986157886813</v>
      </c>
      <c r="AB3109" s="46"/>
    </row>
    <row r="3110" spans="1:28" x14ac:dyDescent="0.25">
      <c r="A3110">
        <v>10556</v>
      </c>
      <c r="B3110" s="1">
        <v>45526.390148761602</v>
      </c>
      <c r="C3110" s="1">
        <v>45526</v>
      </c>
      <c r="D3110" t="s">
        <v>9100</v>
      </c>
      <c r="E3110" t="s">
        <v>9101</v>
      </c>
      <c r="F3110" t="s">
        <v>790</v>
      </c>
      <c r="G3110">
        <v>80</v>
      </c>
      <c r="H3110" t="b">
        <v>0</v>
      </c>
      <c r="I3110" t="s">
        <v>9240</v>
      </c>
      <c r="J3110" t="s">
        <v>9103</v>
      </c>
      <c r="K3110" t="s">
        <v>7</v>
      </c>
      <c r="L3110" t="b">
        <v>0</v>
      </c>
      <c r="M3110" t="s">
        <v>14111</v>
      </c>
      <c r="N3110" t="b">
        <v>0</v>
      </c>
      <c r="O3110" t="b">
        <v>0</v>
      </c>
      <c r="P3110" t="b">
        <v>0</v>
      </c>
      <c r="Q3110" t="b">
        <v>1</v>
      </c>
      <c r="R3110" t="s">
        <v>14112</v>
      </c>
      <c r="S3110">
        <v>70</v>
      </c>
      <c r="T3110" t="b">
        <v>0</v>
      </c>
      <c r="V3110" t="s">
        <v>892</v>
      </c>
      <c r="W3110">
        <v>4</v>
      </c>
      <c r="X3110" s="11">
        <v>82</v>
      </c>
      <c r="Y3110">
        <v>1</v>
      </c>
      <c r="Z3110" s="46" cm="1">
        <f t="array" ref="Z3110">IF(V3110="NA",$AD$2,(INDEX($BL$4:$BL$73,MATCH(V3110&amp;W3110,$BK$4:$BK$73&amp;$BJ$4:$BJ$73,0))))</f>
        <v>1.0498615788681274E-2</v>
      </c>
      <c r="AA3110" s="46">
        <f t="shared" si="56"/>
        <v>1.0104986157886813</v>
      </c>
      <c r="AB3110" s="46"/>
    </row>
    <row r="3111" spans="1:28" x14ac:dyDescent="0.25">
      <c r="A3111">
        <v>10558</v>
      </c>
      <c r="B3111" s="1">
        <v>45526.389669722201</v>
      </c>
      <c r="C3111" s="1">
        <v>45526</v>
      </c>
      <c r="D3111" t="s">
        <v>9100</v>
      </c>
      <c r="E3111" t="s">
        <v>9101</v>
      </c>
      <c r="F3111" t="s">
        <v>664</v>
      </c>
      <c r="G3111">
        <v>81</v>
      </c>
      <c r="H3111" t="b">
        <v>0</v>
      </c>
      <c r="I3111" t="s">
        <v>9240</v>
      </c>
      <c r="J3111" t="s">
        <v>9103</v>
      </c>
      <c r="K3111" t="s">
        <v>7</v>
      </c>
      <c r="L3111" t="b">
        <v>0</v>
      </c>
      <c r="M3111" t="s">
        <v>14113</v>
      </c>
      <c r="N3111" t="b">
        <v>0</v>
      </c>
      <c r="O3111" t="b">
        <v>0</v>
      </c>
      <c r="P3111" t="b">
        <v>0</v>
      </c>
      <c r="Q3111" t="b">
        <v>1</v>
      </c>
      <c r="R3111" t="s">
        <v>14114</v>
      </c>
      <c r="S3111">
        <v>70</v>
      </c>
      <c r="T3111" t="b">
        <v>0</v>
      </c>
      <c r="V3111" t="s">
        <v>886</v>
      </c>
      <c r="W3111">
        <v>4</v>
      </c>
      <c r="X3111" s="11">
        <v>82</v>
      </c>
      <c r="Y3111">
        <v>1</v>
      </c>
      <c r="Z3111" s="46" cm="1">
        <f t="array" ref="Z3111">IF(V3111="NA",$AD$2,(INDEX($BL$4:$BL$73,MATCH(V3111&amp;W3111,$BK$4:$BK$73&amp;$BJ$4:$BJ$73,0))))</f>
        <v>1.0498615788681297E-2</v>
      </c>
      <c r="AA3111" s="46">
        <f t="shared" si="56"/>
        <v>1.0104986157886813</v>
      </c>
      <c r="AB3111" s="46"/>
    </row>
    <row r="3112" spans="1:28" x14ac:dyDescent="0.25">
      <c r="A3112">
        <v>10559</v>
      </c>
      <c r="B3112" s="1">
        <v>45526.389372106503</v>
      </c>
      <c r="C3112" s="1">
        <v>45526</v>
      </c>
      <c r="D3112" t="s">
        <v>9100</v>
      </c>
      <c r="E3112" t="s">
        <v>9101</v>
      </c>
      <c r="F3112" t="s">
        <v>664</v>
      </c>
      <c r="G3112">
        <v>78</v>
      </c>
      <c r="H3112" t="b">
        <v>0</v>
      </c>
      <c r="I3112" t="s">
        <v>9240</v>
      </c>
      <c r="J3112" t="s">
        <v>9103</v>
      </c>
      <c r="K3112" t="s">
        <v>7</v>
      </c>
      <c r="L3112" t="b">
        <v>0</v>
      </c>
      <c r="M3112" t="s">
        <v>14115</v>
      </c>
      <c r="N3112" t="b">
        <v>0</v>
      </c>
      <c r="O3112" t="b">
        <v>0</v>
      </c>
      <c r="P3112" t="b">
        <v>0</v>
      </c>
      <c r="Q3112" t="b">
        <v>1</v>
      </c>
      <c r="R3112" t="s">
        <v>14116</v>
      </c>
      <c r="S3112">
        <v>70</v>
      </c>
      <c r="T3112" t="b">
        <v>0</v>
      </c>
      <c r="V3112" t="s">
        <v>893</v>
      </c>
      <c r="W3112">
        <v>5</v>
      </c>
      <c r="X3112" s="11">
        <v>82</v>
      </c>
      <c r="Y3112">
        <v>1</v>
      </c>
      <c r="Z3112" s="46" cm="1">
        <f t="array" ref="Z3112">IF(V3112="NA",$AD$2,(INDEX($BL$4:$BL$73,MATCH(V3112&amp;W3112,$BK$4:$BK$73&amp;$BJ$4:$BJ$73,0))))</f>
        <v>4.1970782120221983E-2</v>
      </c>
      <c r="AA3112" s="46">
        <f t="shared" si="56"/>
        <v>1.041970782120222</v>
      </c>
      <c r="AB3112" s="46"/>
    </row>
    <row r="3113" spans="1:28" x14ac:dyDescent="0.25">
      <c r="A3113">
        <v>10560</v>
      </c>
      <c r="B3113" s="1">
        <v>45526.3891040046</v>
      </c>
      <c r="C3113" s="1">
        <v>45526</v>
      </c>
      <c r="D3113" t="s">
        <v>9100</v>
      </c>
      <c r="E3113" t="s">
        <v>9101</v>
      </c>
      <c r="F3113" t="s">
        <v>664</v>
      </c>
      <c r="G3113">
        <v>81</v>
      </c>
      <c r="H3113" t="b">
        <v>0</v>
      </c>
      <c r="I3113" t="s">
        <v>9240</v>
      </c>
      <c r="J3113" t="s">
        <v>9103</v>
      </c>
      <c r="K3113" t="s">
        <v>7</v>
      </c>
      <c r="L3113" t="b">
        <v>0</v>
      </c>
      <c r="M3113" t="s">
        <v>14117</v>
      </c>
      <c r="N3113" t="b">
        <v>0</v>
      </c>
      <c r="O3113" t="b">
        <v>0</v>
      </c>
      <c r="P3113" t="b">
        <v>0</v>
      </c>
      <c r="Q3113" t="b">
        <v>1</v>
      </c>
      <c r="R3113" t="s">
        <v>14118</v>
      </c>
      <c r="S3113">
        <v>70</v>
      </c>
      <c r="T3113" t="b">
        <v>0</v>
      </c>
      <c r="V3113" t="s">
        <v>8</v>
      </c>
      <c r="W3113" t="s">
        <v>8</v>
      </c>
      <c r="X3113" s="11">
        <v>82</v>
      </c>
      <c r="Y3113">
        <v>1</v>
      </c>
      <c r="Z3113" s="46" cm="1">
        <f t="array" ref="Z3113">IF(V3113="NA",$AD$2,(INDEX($BL$4:$BL$73,MATCH(V3113&amp;W3113,$BK$4:$BK$73&amp;$BJ$4:$BJ$73,0))))</f>
        <v>-4.0430703315750931E-2</v>
      </c>
      <c r="AA3113" s="46">
        <f t="shared" si="56"/>
        <v>0.95956929668424906</v>
      </c>
      <c r="AB3113" s="46"/>
    </row>
    <row r="3114" spans="1:28" x14ac:dyDescent="0.25">
      <c r="A3114">
        <v>10566</v>
      </c>
      <c r="B3114" s="1">
        <v>45526.381526111101</v>
      </c>
      <c r="C3114" s="1">
        <v>45526</v>
      </c>
      <c r="D3114" t="s">
        <v>9100</v>
      </c>
      <c r="E3114" t="s">
        <v>9101</v>
      </c>
      <c r="F3114" t="s">
        <v>664</v>
      </c>
      <c r="G3114">
        <v>77</v>
      </c>
      <c r="H3114" t="b">
        <v>0</v>
      </c>
      <c r="I3114" t="s">
        <v>9240</v>
      </c>
      <c r="J3114" t="s">
        <v>9103</v>
      </c>
      <c r="K3114" t="s">
        <v>7</v>
      </c>
      <c r="L3114" t="b">
        <v>0</v>
      </c>
      <c r="M3114" t="s">
        <v>14119</v>
      </c>
      <c r="N3114" t="b">
        <v>0</v>
      </c>
      <c r="O3114" t="b">
        <v>0</v>
      </c>
      <c r="P3114" t="b">
        <v>0</v>
      </c>
      <c r="Q3114" t="b">
        <v>1</v>
      </c>
      <c r="R3114" t="s">
        <v>14120</v>
      </c>
      <c r="S3114">
        <v>70</v>
      </c>
      <c r="T3114" t="b">
        <v>0</v>
      </c>
      <c r="V3114" t="s">
        <v>658</v>
      </c>
      <c r="W3114">
        <v>4</v>
      </c>
      <c r="X3114" s="11">
        <v>77</v>
      </c>
      <c r="Y3114">
        <v>1</v>
      </c>
      <c r="Z3114" s="46" cm="1">
        <f t="array" ref="Z3114">IF(V3114="NA",$AD$2,(INDEX($BL$4:$BL$73,MATCH(V3114&amp;W3114,$BK$4:$BK$73&amp;$BJ$4:$BJ$73,0))))</f>
        <v>1.1678733304575896E-2</v>
      </c>
      <c r="AA3114" s="46">
        <f t="shared" si="56"/>
        <v>1.0116787333045758</v>
      </c>
      <c r="AB3114" s="46"/>
    </row>
    <row r="3115" spans="1:28" x14ac:dyDescent="0.25">
      <c r="A3115">
        <v>10567</v>
      </c>
      <c r="B3115" s="1">
        <v>45526.381215405097</v>
      </c>
      <c r="C3115" s="1">
        <v>45526</v>
      </c>
      <c r="D3115" t="s">
        <v>9100</v>
      </c>
      <c r="E3115" t="s">
        <v>9101</v>
      </c>
      <c r="F3115" t="s">
        <v>790</v>
      </c>
      <c r="G3115">
        <v>75</v>
      </c>
      <c r="H3115" t="b">
        <v>0</v>
      </c>
      <c r="I3115" t="s">
        <v>9240</v>
      </c>
      <c r="J3115" t="s">
        <v>9103</v>
      </c>
      <c r="K3115" t="s">
        <v>7</v>
      </c>
      <c r="L3115" t="b">
        <v>0</v>
      </c>
      <c r="M3115" t="s">
        <v>14121</v>
      </c>
      <c r="N3115" t="b">
        <v>0</v>
      </c>
      <c r="O3115" t="b">
        <v>0</v>
      </c>
      <c r="P3115" t="b">
        <v>0</v>
      </c>
      <c r="Q3115" t="b">
        <v>1</v>
      </c>
      <c r="R3115" t="s">
        <v>14122</v>
      </c>
      <c r="S3115">
        <v>70</v>
      </c>
      <c r="T3115" t="b">
        <v>0</v>
      </c>
      <c r="V3115" t="s">
        <v>8</v>
      </c>
      <c r="W3115" t="s">
        <v>8</v>
      </c>
      <c r="X3115" s="11">
        <v>77</v>
      </c>
      <c r="Y3115">
        <v>1</v>
      </c>
      <c r="Z3115" s="46" cm="1">
        <f t="array" ref="Z3115">IF(V3115="NA",$AD$2,(INDEX($BL$4:$BL$73,MATCH(V3115&amp;W3115,$BK$4:$BK$73&amp;$BJ$4:$BJ$73,0))))</f>
        <v>-4.0430703315750931E-2</v>
      </c>
      <c r="AA3115" s="46">
        <f t="shared" si="56"/>
        <v>0.95956929668424906</v>
      </c>
      <c r="AB3115" s="46"/>
    </row>
    <row r="3116" spans="1:28" x14ac:dyDescent="0.25">
      <c r="A3116">
        <v>10568</v>
      </c>
      <c r="B3116" s="1">
        <v>45526.380801377301</v>
      </c>
      <c r="C3116" s="1">
        <v>45526</v>
      </c>
      <c r="D3116" t="s">
        <v>9100</v>
      </c>
      <c r="E3116" t="s">
        <v>9101</v>
      </c>
      <c r="F3116" t="s">
        <v>664</v>
      </c>
      <c r="G3116">
        <v>77</v>
      </c>
      <c r="H3116" t="b">
        <v>0</v>
      </c>
      <c r="I3116" t="s">
        <v>9240</v>
      </c>
      <c r="J3116" t="s">
        <v>9103</v>
      </c>
      <c r="K3116" t="s">
        <v>7</v>
      </c>
      <c r="L3116" t="b">
        <v>0</v>
      </c>
      <c r="M3116" t="s">
        <v>14123</v>
      </c>
      <c r="N3116" t="b">
        <v>0</v>
      </c>
      <c r="O3116" t="b">
        <v>0</v>
      </c>
      <c r="P3116" t="b">
        <v>0</v>
      </c>
      <c r="Q3116" t="b">
        <v>1</v>
      </c>
      <c r="R3116" t="s">
        <v>14124</v>
      </c>
      <c r="S3116">
        <v>70</v>
      </c>
      <c r="T3116" t="b">
        <v>0</v>
      </c>
      <c r="V3116" t="s">
        <v>742</v>
      </c>
      <c r="W3116">
        <v>4</v>
      </c>
      <c r="X3116" s="11">
        <v>77</v>
      </c>
      <c r="Y3116">
        <v>1</v>
      </c>
      <c r="Z3116" s="46" cm="1">
        <f t="array" ref="Z3116">IF(V3116="NA",$AD$2,(INDEX($BL$4:$BL$73,MATCH(V3116&amp;W3116,$BK$4:$BK$73&amp;$BJ$4:$BJ$73,0))))</f>
        <v>1.1678733304575913E-2</v>
      </c>
      <c r="AA3116" s="46">
        <f t="shared" si="56"/>
        <v>1.0116787333045758</v>
      </c>
      <c r="AB3116" s="46"/>
    </row>
    <row r="3117" spans="1:28" x14ac:dyDescent="0.25">
      <c r="A3117">
        <v>10570</v>
      </c>
      <c r="B3117" s="1">
        <v>45526.380317303199</v>
      </c>
      <c r="C3117" s="1">
        <v>45526</v>
      </c>
      <c r="D3117" t="s">
        <v>9100</v>
      </c>
      <c r="E3117" t="s">
        <v>9101</v>
      </c>
      <c r="F3117" t="s">
        <v>664</v>
      </c>
      <c r="G3117">
        <v>74</v>
      </c>
      <c r="H3117" t="b">
        <v>0</v>
      </c>
      <c r="I3117" t="s">
        <v>9240</v>
      </c>
      <c r="J3117" t="s">
        <v>9103</v>
      </c>
      <c r="K3117" t="s">
        <v>7</v>
      </c>
      <c r="L3117" t="b">
        <v>0</v>
      </c>
      <c r="M3117" t="s">
        <v>14125</v>
      </c>
      <c r="N3117" t="b">
        <v>0</v>
      </c>
      <c r="O3117" t="b">
        <v>0</v>
      </c>
      <c r="P3117" t="b">
        <v>0</v>
      </c>
      <c r="Q3117" t="b">
        <v>1</v>
      </c>
      <c r="R3117" t="s">
        <v>14126</v>
      </c>
      <c r="S3117">
        <v>70</v>
      </c>
      <c r="T3117" t="b">
        <v>0</v>
      </c>
      <c r="V3117" t="s">
        <v>888</v>
      </c>
      <c r="W3117">
        <v>4</v>
      </c>
      <c r="X3117" s="11">
        <v>77</v>
      </c>
      <c r="Y3117">
        <v>1</v>
      </c>
      <c r="Z3117" s="46" cm="1">
        <f t="array" ref="Z3117">IF(V3117="NA",$AD$2,(INDEX($BL$4:$BL$73,MATCH(V3117&amp;W3117,$BK$4:$BK$73&amp;$BJ$4:$BJ$73,0))))</f>
        <v>1.0498615788681257E-2</v>
      </c>
      <c r="AA3117" s="46">
        <f t="shared" si="56"/>
        <v>1.0104986157886813</v>
      </c>
      <c r="AB3117" s="46"/>
    </row>
    <row r="3118" spans="1:28" x14ac:dyDescent="0.25">
      <c r="A3118">
        <v>10571</v>
      </c>
      <c r="B3118" s="1">
        <v>45526.3800132986</v>
      </c>
      <c r="C3118" s="1">
        <v>45526</v>
      </c>
      <c r="D3118" t="s">
        <v>9100</v>
      </c>
      <c r="E3118" t="s">
        <v>9101</v>
      </c>
      <c r="F3118" t="s">
        <v>664</v>
      </c>
      <c r="G3118">
        <v>73</v>
      </c>
      <c r="H3118" t="b">
        <v>0</v>
      </c>
      <c r="I3118" t="s">
        <v>9240</v>
      </c>
      <c r="J3118" t="s">
        <v>9103</v>
      </c>
      <c r="K3118" t="s">
        <v>7</v>
      </c>
      <c r="L3118" t="b">
        <v>0</v>
      </c>
      <c r="M3118" t="s">
        <v>14127</v>
      </c>
      <c r="N3118" t="b">
        <v>0</v>
      </c>
      <c r="O3118" t="b">
        <v>0</v>
      </c>
      <c r="P3118" t="b">
        <v>0</v>
      </c>
      <c r="Q3118" t="b">
        <v>1</v>
      </c>
      <c r="R3118" t="s">
        <v>14128</v>
      </c>
      <c r="S3118">
        <v>70</v>
      </c>
      <c r="T3118" t="b">
        <v>0</v>
      </c>
      <c r="V3118" t="s">
        <v>892</v>
      </c>
      <c r="W3118">
        <v>4</v>
      </c>
      <c r="X3118" s="11">
        <v>77</v>
      </c>
      <c r="Y3118">
        <v>1</v>
      </c>
      <c r="Z3118" s="46" cm="1">
        <f t="array" ref="Z3118">IF(V3118="NA",$AD$2,(INDEX($BL$4:$BL$73,MATCH(V3118&amp;W3118,$BK$4:$BK$73&amp;$BJ$4:$BJ$73,0))))</f>
        <v>1.0498615788681274E-2</v>
      </c>
      <c r="AA3118" s="46">
        <f t="shared" si="56"/>
        <v>1.0104986157886813</v>
      </c>
      <c r="AB3118" s="46"/>
    </row>
    <row r="3119" spans="1:28" x14ac:dyDescent="0.25">
      <c r="A3119">
        <v>10572</v>
      </c>
      <c r="B3119" s="1">
        <v>45526.379701539401</v>
      </c>
      <c r="C3119" s="1">
        <v>45526</v>
      </c>
      <c r="D3119" t="s">
        <v>9100</v>
      </c>
      <c r="E3119" t="s">
        <v>9101</v>
      </c>
      <c r="F3119" t="s">
        <v>664</v>
      </c>
      <c r="G3119">
        <v>82</v>
      </c>
      <c r="H3119" t="b">
        <v>0</v>
      </c>
      <c r="I3119" t="s">
        <v>9240</v>
      </c>
      <c r="J3119" t="s">
        <v>9103</v>
      </c>
      <c r="K3119" t="s">
        <v>7</v>
      </c>
      <c r="L3119" t="b">
        <v>0</v>
      </c>
      <c r="M3119" t="s">
        <v>14129</v>
      </c>
      <c r="N3119" t="b">
        <v>0</v>
      </c>
      <c r="O3119" t="b">
        <v>0</v>
      </c>
      <c r="P3119" t="b">
        <v>0</v>
      </c>
      <c r="Q3119" t="b">
        <v>1</v>
      </c>
      <c r="R3119" t="s">
        <v>14130</v>
      </c>
      <c r="S3119">
        <v>70</v>
      </c>
      <c r="T3119" t="b">
        <v>0</v>
      </c>
      <c r="V3119" t="s">
        <v>8</v>
      </c>
      <c r="W3119" t="s">
        <v>8</v>
      </c>
      <c r="X3119" s="11">
        <v>82</v>
      </c>
      <c r="Y3119">
        <v>1</v>
      </c>
      <c r="Z3119" s="46" cm="1">
        <f t="array" ref="Z3119">IF(V3119="NA",$AD$2,(INDEX($BL$4:$BL$73,MATCH(V3119&amp;W3119,$BK$4:$BK$73&amp;$BJ$4:$BJ$73,0))))</f>
        <v>-4.0430703315750931E-2</v>
      </c>
      <c r="AA3119" s="46">
        <f t="shared" si="56"/>
        <v>0.95956929668424906</v>
      </c>
      <c r="AB3119" s="46"/>
    </row>
    <row r="3120" spans="1:28" x14ac:dyDescent="0.25">
      <c r="A3120">
        <v>10573</v>
      </c>
      <c r="B3120" s="1">
        <v>45526.3793146065</v>
      </c>
      <c r="C3120" s="1">
        <v>45526</v>
      </c>
      <c r="D3120" t="s">
        <v>9100</v>
      </c>
      <c r="E3120" t="s">
        <v>9101</v>
      </c>
      <c r="F3120" t="s">
        <v>790</v>
      </c>
      <c r="G3120">
        <v>81</v>
      </c>
      <c r="H3120" t="b">
        <v>0</v>
      </c>
      <c r="I3120" t="s">
        <v>9240</v>
      </c>
      <c r="J3120" t="s">
        <v>9103</v>
      </c>
      <c r="K3120" t="s">
        <v>7</v>
      </c>
      <c r="L3120" t="b">
        <v>0</v>
      </c>
      <c r="M3120" t="s">
        <v>14131</v>
      </c>
      <c r="N3120" t="b">
        <v>0</v>
      </c>
      <c r="O3120" t="b">
        <v>0</v>
      </c>
      <c r="P3120" t="b">
        <v>0</v>
      </c>
      <c r="Q3120" t="b">
        <v>1</v>
      </c>
      <c r="R3120" t="s">
        <v>14132</v>
      </c>
      <c r="S3120">
        <v>70</v>
      </c>
      <c r="T3120" t="b">
        <v>0</v>
      </c>
      <c r="V3120" t="s">
        <v>741</v>
      </c>
      <c r="W3120">
        <v>5</v>
      </c>
      <c r="X3120" s="11">
        <v>82</v>
      </c>
      <c r="Y3120">
        <v>1</v>
      </c>
      <c r="Z3120" s="46" cm="1">
        <f t="array" ref="Z3120">IF(V3120="NA",$AD$2,(INDEX($BL$4:$BL$73,MATCH(V3120&amp;W3120,$BK$4:$BK$73&amp;$BJ$4:$BJ$73,0))))</f>
        <v>2.9563914871896368E-3</v>
      </c>
      <c r="AA3120" s="46">
        <f t="shared" si="56"/>
        <v>1.0029563914871897</v>
      </c>
      <c r="AB3120" s="46"/>
    </row>
    <row r="3121" spans="1:28" x14ac:dyDescent="0.25">
      <c r="A3121">
        <v>10578</v>
      </c>
      <c r="B3121" s="1">
        <v>45526.376150902797</v>
      </c>
      <c r="C3121" s="1">
        <v>45526</v>
      </c>
      <c r="D3121" t="s">
        <v>9100</v>
      </c>
      <c r="E3121" t="s">
        <v>9101</v>
      </c>
      <c r="F3121" t="s">
        <v>664</v>
      </c>
      <c r="G3121">
        <v>81</v>
      </c>
      <c r="H3121" t="b">
        <v>0</v>
      </c>
      <c r="I3121" t="s">
        <v>9240</v>
      </c>
      <c r="J3121" t="s">
        <v>9103</v>
      </c>
      <c r="K3121" t="s">
        <v>7</v>
      </c>
      <c r="L3121" t="b">
        <v>0</v>
      </c>
      <c r="M3121" t="s">
        <v>14133</v>
      </c>
      <c r="N3121" t="b">
        <v>0</v>
      </c>
      <c r="O3121" t="b">
        <v>0</v>
      </c>
      <c r="P3121" t="b">
        <v>0</v>
      </c>
      <c r="Q3121" t="b">
        <v>1</v>
      </c>
      <c r="R3121" t="s">
        <v>14134</v>
      </c>
      <c r="S3121">
        <v>70</v>
      </c>
      <c r="T3121" t="b">
        <v>0</v>
      </c>
      <c r="V3121" t="s">
        <v>8</v>
      </c>
      <c r="W3121" t="s">
        <v>8</v>
      </c>
      <c r="X3121" s="11">
        <v>82</v>
      </c>
      <c r="Y3121">
        <v>1</v>
      </c>
      <c r="Z3121" s="46" cm="1">
        <f t="array" ref="Z3121">IF(V3121="NA",$AD$2,(INDEX($BL$4:$BL$73,MATCH(V3121&amp;W3121,$BK$4:$BK$73&amp;$BJ$4:$BJ$73,0))))</f>
        <v>-4.0430703315750931E-2</v>
      </c>
      <c r="AA3121" s="46">
        <f t="shared" si="56"/>
        <v>0.95956929668424906</v>
      </c>
      <c r="AB3121" s="46"/>
    </row>
    <row r="3122" spans="1:28" x14ac:dyDescent="0.25">
      <c r="A3122">
        <v>10579</v>
      </c>
      <c r="B3122" s="1">
        <v>45526.375879502302</v>
      </c>
      <c r="C3122" s="1">
        <v>45526</v>
      </c>
      <c r="D3122" t="s">
        <v>9100</v>
      </c>
      <c r="E3122" t="s">
        <v>9101</v>
      </c>
      <c r="F3122" t="s">
        <v>790</v>
      </c>
      <c r="G3122">
        <v>71</v>
      </c>
      <c r="H3122" t="b">
        <v>0</v>
      </c>
      <c r="I3122" t="s">
        <v>9240</v>
      </c>
      <c r="J3122" t="s">
        <v>9103</v>
      </c>
      <c r="K3122" t="s">
        <v>7</v>
      </c>
      <c r="L3122" t="b">
        <v>0</v>
      </c>
      <c r="M3122" t="s">
        <v>14135</v>
      </c>
      <c r="N3122" t="b">
        <v>0</v>
      </c>
      <c r="O3122" t="b">
        <v>0</v>
      </c>
      <c r="P3122" t="b">
        <v>0</v>
      </c>
      <c r="Q3122" t="b">
        <v>1</v>
      </c>
      <c r="R3122" t="s">
        <v>14136</v>
      </c>
      <c r="S3122">
        <v>70</v>
      </c>
      <c r="T3122" t="b">
        <v>0</v>
      </c>
      <c r="V3122" t="s">
        <v>889</v>
      </c>
      <c r="W3122">
        <v>4</v>
      </c>
      <c r="X3122" s="11">
        <v>72</v>
      </c>
      <c r="Y3122">
        <v>1</v>
      </c>
      <c r="Z3122" s="46" cm="1">
        <f t="array" ref="Z3122">IF(V3122="NA",$AD$2,(INDEX($BL$4:$BL$73,MATCH(V3122&amp;W3122,$BK$4:$BK$73&amp;$BJ$4:$BJ$73,0))))</f>
        <v>1.0498615788681227E-2</v>
      </c>
      <c r="AA3122" s="46">
        <f t="shared" si="56"/>
        <v>1.0104986157886813</v>
      </c>
      <c r="AB3122" s="46"/>
    </row>
    <row r="3123" spans="1:28" x14ac:dyDescent="0.25">
      <c r="A3123">
        <v>10585</v>
      </c>
      <c r="B3123" s="1">
        <v>45526.374516631899</v>
      </c>
      <c r="C3123" s="1">
        <v>45526</v>
      </c>
      <c r="D3123" t="s">
        <v>9100</v>
      </c>
      <c r="E3123" t="s">
        <v>9101</v>
      </c>
      <c r="F3123" t="s">
        <v>790</v>
      </c>
      <c r="G3123">
        <v>91</v>
      </c>
      <c r="H3123" t="b">
        <v>0</v>
      </c>
      <c r="I3123" t="s">
        <v>9240</v>
      </c>
      <c r="J3123" t="s">
        <v>9103</v>
      </c>
      <c r="K3123" t="s">
        <v>7</v>
      </c>
      <c r="L3123" t="b">
        <v>0</v>
      </c>
      <c r="M3123" t="s">
        <v>14137</v>
      </c>
      <c r="N3123" t="b">
        <v>0</v>
      </c>
      <c r="O3123" t="b">
        <v>0</v>
      </c>
      <c r="P3123" t="b">
        <v>0</v>
      </c>
      <c r="Q3123" t="b">
        <v>1</v>
      </c>
      <c r="R3123" t="s">
        <v>14138</v>
      </c>
      <c r="S3123">
        <v>70</v>
      </c>
      <c r="T3123" t="b">
        <v>0</v>
      </c>
      <c r="V3123" t="s">
        <v>893</v>
      </c>
      <c r="W3123">
        <v>5</v>
      </c>
      <c r="X3123" s="11">
        <v>92</v>
      </c>
      <c r="Y3123">
        <v>1</v>
      </c>
      <c r="Z3123" s="46" cm="1">
        <f t="array" ref="Z3123">IF(V3123="NA",$AD$2,(INDEX($BL$4:$BL$73,MATCH(V3123&amp;W3123,$BK$4:$BK$73&amp;$BJ$4:$BJ$73,0))))</f>
        <v>4.1970782120221983E-2</v>
      </c>
      <c r="AA3123" s="46">
        <f t="shared" si="56"/>
        <v>1.041970782120222</v>
      </c>
      <c r="AB3123" s="46"/>
    </row>
    <row r="3124" spans="1:28" x14ac:dyDescent="0.25">
      <c r="A3124">
        <v>10586</v>
      </c>
      <c r="B3124" s="1">
        <v>45526.372494548603</v>
      </c>
      <c r="C3124" s="1">
        <v>45526</v>
      </c>
      <c r="D3124" t="s">
        <v>9100</v>
      </c>
      <c r="E3124" t="s">
        <v>9101</v>
      </c>
      <c r="F3124" t="s">
        <v>790</v>
      </c>
      <c r="G3124">
        <v>81</v>
      </c>
      <c r="H3124" t="b">
        <v>0</v>
      </c>
      <c r="I3124" t="s">
        <v>9240</v>
      </c>
      <c r="J3124" t="s">
        <v>9103</v>
      </c>
      <c r="K3124" t="s">
        <v>7</v>
      </c>
      <c r="L3124" t="b">
        <v>0</v>
      </c>
      <c r="M3124" t="s">
        <v>14139</v>
      </c>
      <c r="N3124" t="b">
        <v>0</v>
      </c>
      <c r="O3124" t="b">
        <v>0</v>
      </c>
      <c r="P3124" t="b">
        <v>0</v>
      </c>
      <c r="Q3124" t="b">
        <v>1</v>
      </c>
      <c r="R3124" t="s">
        <v>14140</v>
      </c>
      <c r="S3124">
        <v>70</v>
      </c>
      <c r="T3124" t="b">
        <v>0</v>
      </c>
      <c r="V3124" t="s">
        <v>8</v>
      </c>
      <c r="W3124" t="s">
        <v>8</v>
      </c>
      <c r="X3124" s="11">
        <v>82</v>
      </c>
      <c r="Y3124">
        <v>1</v>
      </c>
      <c r="Z3124" s="46" cm="1">
        <f t="array" ref="Z3124">IF(V3124="NA",$AD$2,(INDEX($BL$4:$BL$73,MATCH(V3124&amp;W3124,$BK$4:$BK$73&amp;$BJ$4:$BJ$73,0))))</f>
        <v>-4.0430703315750931E-2</v>
      </c>
      <c r="AA3124" s="46">
        <f t="shared" si="56"/>
        <v>0.95956929668424906</v>
      </c>
      <c r="AB3124" s="46"/>
    </row>
    <row r="3125" spans="1:28" x14ac:dyDescent="0.25">
      <c r="A3125">
        <v>10595</v>
      </c>
      <c r="B3125" s="1">
        <v>45526.3699859259</v>
      </c>
      <c r="C3125" s="1">
        <v>45526</v>
      </c>
      <c r="D3125" t="s">
        <v>9100</v>
      </c>
      <c r="E3125" t="s">
        <v>9101</v>
      </c>
      <c r="F3125" t="s">
        <v>790</v>
      </c>
      <c r="G3125">
        <v>74</v>
      </c>
      <c r="H3125" t="b">
        <v>0</v>
      </c>
      <c r="I3125" t="s">
        <v>9240</v>
      </c>
      <c r="J3125" t="s">
        <v>9103</v>
      </c>
      <c r="K3125" t="s">
        <v>7</v>
      </c>
      <c r="L3125" t="b">
        <v>0</v>
      </c>
      <c r="M3125" t="s">
        <v>14141</v>
      </c>
      <c r="N3125" t="b">
        <v>0</v>
      </c>
      <c r="O3125" t="b">
        <v>0</v>
      </c>
      <c r="P3125" t="b">
        <v>0</v>
      </c>
      <c r="Q3125" t="b">
        <v>1</v>
      </c>
      <c r="R3125" t="s">
        <v>14142</v>
      </c>
      <c r="S3125">
        <v>70</v>
      </c>
      <c r="T3125" t="b">
        <v>0</v>
      </c>
      <c r="V3125" t="s">
        <v>8</v>
      </c>
      <c r="W3125" t="s">
        <v>8</v>
      </c>
      <c r="X3125" s="11">
        <v>77</v>
      </c>
      <c r="Y3125">
        <v>1</v>
      </c>
      <c r="Z3125" s="46" cm="1">
        <f t="array" ref="Z3125">IF(V3125="NA",$AD$2,(INDEX($BL$4:$BL$73,MATCH(V3125&amp;W3125,$BK$4:$BK$73&amp;$BJ$4:$BJ$73,0))))</f>
        <v>-4.0430703315750931E-2</v>
      </c>
      <c r="AA3125" s="46">
        <f t="shared" si="56"/>
        <v>0.95956929668424906</v>
      </c>
      <c r="AB3125" s="46"/>
    </row>
    <row r="3126" spans="1:28" x14ac:dyDescent="0.25">
      <c r="A3126">
        <v>10597</v>
      </c>
      <c r="B3126" s="1">
        <v>45526.369484270799</v>
      </c>
      <c r="C3126" s="1">
        <v>45526</v>
      </c>
      <c r="D3126" t="s">
        <v>9100</v>
      </c>
      <c r="E3126" t="s">
        <v>9101</v>
      </c>
      <c r="F3126" t="s">
        <v>664</v>
      </c>
      <c r="G3126">
        <v>75</v>
      </c>
      <c r="H3126" t="b">
        <v>0</v>
      </c>
      <c r="I3126" t="s">
        <v>9240</v>
      </c>
      <c r="J3126" t="s">
        <v>9103</v>
      </c>
      <c r="K3126" t="s">
        <v>7</v>
      </c>
      <c r="L3126" t="b">
        <v>0</v>
      </c>
      <c r="M3126" t="s">
        <v>14143</v>
      </c>
      <c r="N3126" t="b">
        <v>0</v>
      </c>
      <c r="O3126" t="b">
        <v>0</v>
      </c>
      <c r="P3126" t="b">
        <v>0</v>
      </c>
      <c r="Q3126" t="b">
        <v>1</v>
      </c>
      <c r="R3126" t="s">
        <v>14144</v>
      </c>
      <c r="S3126">
        <v>70</v>
      </c>
      <c r="T3126" t="b">
        <v>0</v>
      </c>
      <c r="V3126" t="s">
        <v>742</v>
      </c>
      <c r="W3126">
        <v>4</v>
      </c>
      <c r="X3126" s="11">
        <v>77</v>
      </c>
      <c r="Y3126">
        <v>1</v>
      </c>
      <c r="Z3126" s="46" cm="1">
        <f t="array" ref="Z3126">IF(V3126="NA",$AD$2,(INDEX($BL$4:$BL$73,MATCH(V3126&amp;W3126,$BK$4:$BK$73&amp;$BJ$4:$BJ$73,0))))</f>
        <v>1.1678733304575913E-2</v>
      </c>
      <c r="AA3126" s="46">
        <f t="shared" si="56"/>
        <v>1.0116787333045758</v>
      </c>
      <c r="AB3126" s="46"/>
    </row>
    <row r="3127" spans="1:28" x14ac:dyDescent="0.25">
      <c r="A3127">
        <v>10602</v>
      </c>
      <c r="B3127" s="1">
        <v>45526.368526469902</v>
      </c>
      <c r="C3127" s="1">
        <v>45526</v>
      </c>
      <c r="D3127" t="s">
        <v>9100</v>
      </c>
      <c r="E3127" t="s">
        <v>9101</v>
      </c>
      <c r="F3127" t="s">
        <v>790</v>
      </c>
      <c r="G3127">
        <v>78</v>
      </c>
      <c r="H3127" t="b">
        <v>0</v>
      </c>
      <c r="I3127" t="s">
        <v>9240</v>
      </c>
      <c r="J3127" t="s">
        <v>9103</v>
      </c>
      <c r="K3127" t="s">
        <v>7</v>
      </c>
      <c r="L3127" t="b">
        <v>0</v>
      </c>
      <c r="M3127" t="s">
        <v>14145</v>
      </c>
      <c r="N3127" t="b">
        <v>0</v>
      </c>
      <c r="O3127" t="b">
        <v>0</v>
      </c>
      <c r="P3127" t="b">
        <v>0</v>
      </c>
      <c r="Q3127" t="b">
        <v>1</v>
      </c>
      <c r="R3127" t="s">
        <v>14146</v>
      </c>
      <c r="S3127">
        <v>70</v>
      </c>
      <c r="T3127" t="b">
        <v>0</v>
      </c>
      <c r="V3127" t="s">
        <v>886</v>
      </c>
      <c r="W3127">
        <v>4</v>
      </c>
      <c r="X3127" s="11">
        <v>82</v>
      </c>
      <c r="Y3127">
        <v>1</v>
      </c>
      <c r="Z3127" s="46" cm="1">
        <f t="array" ref="Z3127">IF(V3127="NA",$AD$2,(INDEX($BL$4:$BL$73,MATCH(V3127&amp;W3127,$BK$4:$BK$73&amp;$BJ$4:$BJ$73,0))))</f>
        <v>1.0498615788681297E-2</v>
      </c>
      <c r="AA3127" s="46">
        <f t="shared" si="56"/>
        <v>1.0104986157886813</v>
      </c>
      <c r="AB3127" s="46"/>
    </row>
    <row r="3128" spans="1:28" x14ac:dyDescent="0.25">
      <c r="A3128">
        <v>10605</v>
      </c>
      <c r="B3128" s="1">
        <v>45526.3677200694</v>
      </c>
      <c r="C3128" s="1">
        <v>45526</v>
      </c>
      <c r="D3128" t="s">
        <v>9100</v>
      </c>
      <c r="E3128" t="s">
        <v>9101</v>
      </c>
      <c r="F3128" t="s">
        <v>790</v>
      </c>
      <c r="G3128">
        <v>70</v>
      </c>
      <c r="H3128" t="b">
        <v>0</v>
      </c>
      <c r="I3128" t="s">
        <v>9240</v>
      </c>
      <c r="J3128" t="s">
        <v>9103</v>
      </c>
      <c r="K3128" t="s">
        <v>7</v>
      </c>
      <c r="L3128" t="b">
        <v>0</v>
      </c>
      <c r="M3128" t="s">
        <v>14147</v>
      </c>
      <c r="N3128" t="b">
        <v>0</v>
      </c>
      <c r="O3128" t="b">
        <v>0</v>
      </c>
      <c r="P3128" t="b">
        <v>0</v>
      </c>
      <c r="Q3128" t="b">
        <v>1</v>
      </c>
      <c r="R3128" t="s">
        <v>14148</v>
      </c>
      <c r="S3128">
        <v>70</v>
      </c>
      <c r="T3128" t="b">
        <v>0</v>
      </c>
      <c r="V3128" t="s">
        <v>888</v>
      </c>
      <c r="W3128">
        <v>4</v>
      </c>
      <c r="X3128" s="11">
        <v>72</v>
      </c>
      <c r="Y3128">
        <v>1</v>
      </c>
      <c r="Z3128" s="46" cm="1">
        <f t="array" ref="Z3128">IF(V3128="NA",$AD$2,(INDEX($BL$4:$BL$73,MATCH(V3128&amp;W3128,$BK$4:$BK$73&amp;$BJ$4:$BJ$73,0))))</f>
        <v>1.0498615788681257E-2</v>
      </c>
      <c r="AA3128" s="46">
        <f t="shared" si="56"/>
        <v>1.0104986157886813</v>
      </c>
      <c r="AB3128" s="46"/>
    </row>
    <row r="3129" spans="1:28" x14ac:dyDescent="0.25">
      <c r="A3129">
        <v>10606</v>
      </c>
      <c r="B3129" s="1">
        <v>45526.367426411998</v>
      </c>
      <c r="C3129" s="1">
        <v>45526</v>
      </c>
      <c r="D3129" t="s">
        <v>9100</v>
      </c>
      <c r="E3129" t="s">
        <v>9101</v>
      </c>
      <c r="F3129" t="s">
        <v>790</v>
      </c>
      <c r="G3129">
        <v>72</v>
      </c>
      <c r="H3129" t="b">
        <v>0</v>
      </c>
      <c r="I3129" t="s">
        <v>9240</v>
      </c>
      <c r="J3129" t="s">
        <v>9103</v>
      </c>
      <c r="K3129" t="s">
        <v>7</v>
      </c>
      <c r="L3129" t="b">
        <v>0</v>
      </c>
      <c r="M3129" t="s">
        <v>14149</v>
      </c>
      <c r="N3129" t="b">
        <v>0</v>
      </c>
      <c r="O3129" t="b">
        <v>0</v>
      </c>
      <c r="P3129" t="b">
        <v>0</v>
      </c>
      <c r="Q3129" t="b">
        <v>1</v>
      </c>
      <c r="R3129" t="s">
        <v>14150</v>
      </c>
      <c r="S3129">
        <v>70</v>
      </c>
      <c r="T3129" t="b">
        <v>0</v>
      </c>
      <c r="V3129" t="s">
        <v>8</v>
      </c>
      <c r="W3129" t="s">
        <v>8</v>
      </c>
      <c r="X3129" s="11">
        <v>72</v>
      </c>
      <c r="Y3129">
        <v>1</v>
      </c>
      <c r="Z3129" s="46" cm="1">
        <f t="array" ref="Z3129">IF(V3129="NA",$AD$2,(INDEX($BL$4:$BL$73,MATCH(V3129&amp;W3129,$BK$4:$BK$73&amp;$BJ$4:$BJ$73,0))))</f>
        <v>-4.0430703315750931E-2</v>
      </c>
      <c r="AA3129" s="46">
        <f t="shared" si="56"/>
        <v>0.95956929668424906</v>
      </c>
      <c r="AB3129" s="46"/>
    </row>
    <row r="3130" spans="1:28" x14ac:dyDescent="0.25">
      <c r="A3130">
        <v>10612</v>
      </c>
      <c r="B3130" s="1">
        <v>45526.365967754602</v>
      </c>
      <c r="C3130" s="1">
        <v>45526</v>
      </c>
      <c r="D3130" t="s">
        <v>9100</v>
      </c>
      <c r="E3130" t="s">
        <v>9101</v>
      </c>
      <c r="F3130" t="s">
        <v>790</v>
      </c>
      <c r="G3130">
        <v>98</v>
      </c>
      <c r="H3130" t="b">
        <v>0</v>
      </c>
      <c r="I3130" t="s">
        <v>9240</v>
      </c>
      <c r="J3130" t="s">
        <v>9103</v>
      </c>
      <c r="K3130" t="s">
        <v>7</v>
      </c>
      <c r="L3130" t="b">
        <v>0</v>
      </c>
      <c r="M3130" t="s">
        <v>14151</v>
      </c>
      <c r="N3130" t="b">
        <v>0</v>
      </c>
      <c r="O3130" t="b">
        <v>0</v>
      </c>
      <c r="P3130" t="b">
        <v>0</v>
      </c>
      <c r="Q3130" t="b">
        <v>1</v>
      </c>
      <c r="R3130" t="s">
        <v>14152</v>
      </c>
      <c r="S3130">
        <v>70</v>
      </c>
      <c r="T3130" t="b">
        <v>0</v>
      </c>
      <c r="V3130" t="s">
        <v>8</v>
      </c>
      <c r="W3130" t="s">
        <v>8</v>
      </c>
      <c r="X3130" s="11">
        <v>100</v>
      </c>
      <c r="Y3130">
        <v>1</v>
      </c>
      <c r="Z3130" s="46" cm="1">
        <f t="array" ref="Z3130">IF(V3130="NA",$AD$2,(INDEX($BL$4:$BL$73,MATCH(V3130&amp;W3130,$BK$4:$BK$73&amp;$BJ$4:$BJ$73,0))))</f>
        <v>-4.0430703315750931E-2</v>
      </c>
      <c r="AA3130" s="46">
        <f t="shared" si="56"/>
        <v>0.95956929668424906</v>
      </c>
      <c r="AB3130" s="46"/>
    </row>
    <row r="3131" spans="1:28" x14ac:dyDescent="0.25">
      <c r="A3131">
        <v>10613</v>
      </c>
      <c r="B3131" s="1">
        <v>45526.365601111102</v>
      </c>
      <c r="C3131" s="1">
        <v>45526</v>
      </c>
      <c r="D3131" t="s">
        <v>9100</v>
      </c>
      <c r="E3131" t="s">
        <v>9101</v>
      </c>
      <c r="F3131" t="s">
        <v>790</v>
      </c>
      <c r="G3131">
        <v>83</v>
      </c>
      <c r="H3131" t="b">
        <v>0</v>
      </c>
      <c r="I3131" t="s">
        <v>9240</v>
      </c>
      <c r="J3131" t="s">
        <v>9103</v>
      </c>
      <c r="K3131" t="s">
        <v>7</v>
      </c>
      <c r="L3131" t="b">
        <v>0</v>
      </c>
      <c r="M3131" t="s">
        <v>14153</v>
      </c>
      <c r="N3131" t="b">
        <v>0</v>
      </c>
      <c r="O3131" t="b">
        <v>0</v>
      </c>
      <c r="P3131" t="b">
        <v>0</v>
      </c>
      <c r="Q3131" t="b">
        <v>1</v>
      </c>
      <c r="R3131" t="s">
        <v>14154</v>
      </c>
      <c r="S3131">
        <v>70</v>
      </c>
      <c r="T3131" t="b">
        <v>0</v>
      </c>
      <c r="V3131" t="s">
        <v>8</v>
      </c>
      <c r="W3131" t="s">
        <v>8</v>
      </c>
      <c r="X3131" s="11">
        <v>87</v>
      </c>
      <c r="Y3131">
        <v>1</v>
      </c>
      <c r="Z3131" s="46" cm="1">
        <f t="array" ref="Z3131">IF(V3131="NA",$AD$2,(INDEX($BL$4:$BL$73,MATCH(V3131&amp;W3131,$BK$4:$BK$73&amp;$BJ$4:$BJ$73,0))))</f>
        <v>-4.0430703315750931E-2</v>
      </c>
      <c r="AA3131" s="46">
        <f t="shared" si="56"/>
        <v>0.95956929668424906</v>
      </c>
      <c r="AB3131" s="46"/>
    </row>
    <row r="3132" spans="1:28" x14ac:dyDescent="0.25">
      <c r="A3132">
        <v>10619</v>
      </c>
      <c r="B3132" s="1">
        <v>45526.361446539398</v>
      </c>
      <c r="C3132" s="1">
        <v>45526</v>
      </c>
      <c r="D3132" t="s">
        <v>9100</v>
      </c>
      <c r="E3132" t="s">
        <v>9101</v>
      </c>
      <c r="F3132" t="s">
        <v>790</v>
      </c>
      <c r="G3132">
        <v>90</v>
      </c>
      <c r="H3132" t="b">
        <v>0</v>
      </c>
      <c r="I3132" t="s">
        <v>9240</v>
      </c>
      <c r="J3132" t="s">
        <v>9103</v>
      </c>
      <c r="K3132" t="s">
        <v>7</v>
      </c>
      <c r="L3132" t="b">
        <v>0</v>
      </c>
      <c r="M3132" t="s">
        <v>14155</v>
      </c>
      <c r="N3132" t="b">
        <v>1</v>
      </c>
      <c r="O3132" t="b">
        <v>0</v>
      </c>
      <c r="P3132" t="b">
        <v>0</v>
      </c>
      <c r="Q3132" t="b">
        <v>1</v>
      </c>
      <c r="R3132" t="s">
        <v>14156</v>
      </c>
      <c r="S3132">
        <v>70</v>
      </c>
      <c r="T3132" t="b">
        <v>0</v>
      </c>
      <c r="V3132" t="s">
        <v>892</v>
      </c>
      <c r="W3132">
        <v>5</v>
      </c>
      <c r="X3132" s="11">
        <v>92</v>
      </c>
      <c r="Y3132">
        <v>1</v>
      </c>
      <c r="Z3132" s="46" cm="1">
        <f t="array" ref="Z3132">IF(V3132="NA",$AD$2,(INDEX($BL$4:$BL$73,MATCH(V3132&amp;W3132,$BK$4:$BK$73&amp;$BJ$4:$BJ$73,0))))</f>
        <v>4.1970782120221983E-2</v>
      </c>
      <c r="AA3132" s="46">
        <f t="shared" si="56"/>
        <v>1.041970782120222</v>
      </c>
      <c r="AB3132" s="46"/>
    </row>
    <row r="3133" spans="1:28" x14ac:dyDescent="0.25">
      <c r="A3133">
        <v>10620</v>
      </c>
      <c r="B3133" s="1">
        <v>45526.361173275502</v>
      </c>
      <c r="C3133" s="1">
        <v>45526</v>
      </c>
      <c r="D3133" t="s">
        <v>9100</v>
      </c>
      <c r="E3133" t="s">
        <v>9101</v>
      </c>
      <c r="F3133" t="s">
        <v>664</v>
      </c>
      <c r="G3133">
        <v>81</v>
      </c>
      <c r="H3133" t="b">
        <v>0</v>
      </c>
      <c r="I3133" t="s">
        <v>9240</v>
      </c>
      <c r="J3133" t="s">
        <v>9103</v>
      </c>
      <c r="K3133" t="s">
        <v>7</v>
      </c>
      <c r="L3133" t="b">
        <v>0</v>
      </c>
      <c r="M3133" t="s">
        <v>14157</v>
      </c>
      <c r="N3133" t="b">
        <v>0</v>
      </c>
      <c r="O3133" t="b">
        <v>0</v>
      </c>
      <c r="P3133" t="b">
        <v>0</v>
      </c>
      <c r="Q3133" t="b">
        <v>1</v>
      </c>
      <c r="R3133" t="s">
        <v>14158</v>
      </c>
      <c r="S3133">
        <v>70</v>
      </c>
      <c r="T3133" t="b">
        <v>0</v>
      </c>
      <c r="V3133" t="s">
        <v>8</v>
      </c>
      <c r="W3133" t="s">
        <v>8</v>
      </c>
      <c r="X3133" s="11">
        <v>82</v>
      </c>
      <c r="Y3133">
        <v>1</v>
      </c>
      <c r="Z3133" s="46" cm="1">
        <f t="array" ref="Z3133">IF(V3133="NA",$AD$2,(INDEX($BL$4:$BL$73,MATCH(V3133&amp;W3133,$BK$4:$BK$73&amp;$BJ$4:$BJ$73,0))))</f>
        <v>-4.0430703315750931E-2</v>
      </c>
      <c r="AA3133" s="46">
        <f t="shared" si="56"/>
        <v>0.95956929668424906</v>
      </c>
      <c r="AB3133" s="46"/>
    </row>
    <row r="3134" spans="1:28" x14ac:dyDescent="0.25">
      <c r="A3134">
        <v>10621</v>
      </c>
      <c r="B3134" s="1">
        <v>45526.360976689801</v>
      </c>
      <c r="C3134" s="1">
        <v>45526</v>
      </c>
      <c r="D3134" t="s">
        <v>9100</v>
      </c>
      <c r="E3134" t="s">
        <v>9101</v>
      </c>
      <c r="F3134" t="s">
        <v>664</v>
      </c>
      <c r="G3134">
        <v>74</v>
      </c>
      <c r="H3134" t="b">
        <v>0</v>
      </c>
      <c r="I3134" t="s">
        <v>9240</v>
      </c>
      <c r="J3134" t="s">
        <v>9103</v>
      </c>
      <c r="K3134" t="s">
        <v>7</v>
      </c>
      <c r="L3134" t="b">
        <v>0</v>
      </c>
      <c r="M3134" t="s">
        <v>14159</v>
      </c>
      <c r="N3134" t="b">
        <v>0</v>
      </c>
      <c r="O3134" t="b">
        <v>0</v>
      </c>
      <c r="P3134" t="b">
        <v>0</v>
      </c>
      <c r="Q3134" t="b">
        <v>1</v>
      </c>
      <c r="R3134" t="s">
        <v>14160</v>
      </c>
      <c r="S3134">
        <v>70</v>
      </c>
      <c r="T3134" t="b">
        <v>0</v>
      </c>
      <c r="V3134" t="s">
        <v>889</v>
      </c>
      <c r="W3134">
        <v>4</v>
      </c>
      <c r="X3134" s="11">
        <v>77</v>
      </c>
      <c r="Y3134">
        <v>1</v>
      </c>
      <c r="Z3134" s="46" cm="1">
        <f t="array" ref="Z3134">IF(V3134="NA",$AD$2,(INDEX($BL$4:$BL$73,MATCH(V3134&amp;W3134,$BK$4:$BK$73&amp;$BJ$4:$BJ$73,0))))</f>
        <v>1.0498615788681227E-2</v>
      </c>
      <c r="AA3134" s="46">
        <f t="shared" si="56"/>
        <v>1.0104986157886813</v>
      </c>
      <c r="AB3134" s="46"/>
    </row>
    <row r="3135" spans="1:28" x14ac:dyDescent="0.25">
      <c r="A3135">
        <v>10624</v>
      </c>
      <c r="B3135" s="1">
        <v>45526.3600438426</v>
      </c>
      <c r="C3135" s="1">
        <v>45526</v>
      </c>
      <c r="D3135" t="s">
        <v>9100</v>
      </c>
      <c r="E3135" t="s">
        <v>9101</v>
      </c>
      <c r="F3135" t="s">
        <v>790</v>
      </c>
      <c r="G3135">
        <v>78</v>
      </c>
      <c r="H3135" t="b">
        <v>0</v>
      </c>
      <c r="I3135" t="s">
        <v>9240</v>
      </c>
      <c r="J3135" t="s">
        <v>9103</v>
      </c>
      <c r="K3135" t="s">
        <v>7</v>
      </c>
      <c r="L3135" t="b">
        <v>0</v>
      </c>
      <c r="M3135" t="s">
        <v>14161</v>
      </c>
      <c r="N3135" t="b">
        <v>0</v>
      </c>
      <c r="O3135" t="b">
        <v>0</v>
      </c>
      <c r="P3135" t="b">
        <v>0</v>
      </c>
      <c r="Q3135" t="b">
        <v>1</v>
      </c>
      <c r="R3135" t="s">
        <v>14162</v>
      </c>
      <c r="S3135">
        <v>70</v>
      </c>
      <c r="T3135" t="b">
        <v>0</v>
      </c>
      <c r="V3135" t="s">
        <v>886</v>
      </c>
      <c r="W3135">
        <v>4</v>
      </c>
      <c r="X3135" s="11">
        <v>82</v>
      </c>
      <c r="Y3135">
        <v>1</v>
      </c>
      <c r="Z3135" s="46" cm="1">
        <f t="array" ref="Z3135">IF(V3135="NA",$AD$2,(INDEX($BL$4:$BL$73,MATCH(V3135&amp;W3135,$BK$4:$BK$73&amp;$BJ$4:$BJ$73,0))))</f>
        <v>1.0498615788681297E-2</v>
      </c>
      <c r="AA3135" s="46">
        <f t="shared" si="56"/>
        <v>1.0104986157886813</v>
      </c>
      <c r="AB3135" s="46"/>
    </row>
    <row r="3136" spans="1:28" x14ac:dyDescent="0.25">
      <c r="A3136">
        <v>10625</v>
      </c>
      <c r="B3136" s="1">
        <v>45526.359846921303</v>
      </c>
      <c r="C3136" s="1">
        <v>45526</v>
      </c>
      <c r="D3136" t="s">
        <v>9100</v>
      </c>
      <c r="E3136" t="s">
        <v>9101</v>
      </c>
      <c r="F3136" t="s">
        <v>664</v>
      </c>
      <c r="G3136">
        <v>76</v>
      </c>
      <c r="H3136" t="b">
        <v>0</v>
      </c>
      <c r="I3136" t="s">
        <v>9240</v>
      </c>
      <c r="J3136" t="s">
        <v>9103</v>
      </c>
      <c r="K3136" t="s">
        <v>7</v>
      </c>
      <c r="L3136" t="b">
        <v>0</v>
      </c>
      <c r="M3136" t="s">
        <v>6541</v>
      </c>
      <c r="N3136" t="b">
        <v>0</v>
      </c>
      <c r="O3136" t="b">
        <v>0</v>
      </c>
      <c r="P3136" t="b">
        <v>0</v>
      </c>
      <c r="Q3136" t="b">
        <v>1</v>
      </c>
      <c r="R3136" t="s">
        <v>1007</v>
      </c>
      <c r="S3136">
        <v>70</v>
      </c>
      <c r="T3136" t="b">
        <v>0</v>
      </c>
      <c r="V3136" t="s">
        <v>888</v>
      </c>
      <c r="W3136">
        <v>4</v>
      </c>
      <c r="X3136" s="11">
        <v>77</v>
      </c>
      <c r="Y3136">
        <v>1</v>
      </c>
      <c r="Z3136" s="46" cm="1">
        <f t="array" ref="Z3136">IF(V3136="NA",$AD$2,(INDEX($BL$4:$BL$73,MATCH(V3136&amp;W3136,$BK$4:$BK$73&amp;$BJ$4:$BJ$73,0))))</f>
        <v>1.0498615788681257E-2</v>
      </c>
      <c r="AA3136" s="46">
        <f t="shared" si="56"/>
        <v>1.0104986157886813</v>
      </c>
      <c r="AB3136" s="46"/>
    </row>
    <row r="3137" spans="1:28" x14ac:dyDescent="0.25">
      <c r="A3137">
        <v>10627</v>
      </c>
      <c r="B3137" s="1">
        <v>45526.359290219902</v>
      </c>
      <c r="C3137" s="1">
        <v>45526</v>
      </c>
      <c r="D3137" t="s">
        <v>9100</v>
      </c>
      <c r="E3137" t="s">
        <v>9101</v>
      </c>
      <c r="F3137" t="s">
        <v>790</v>
      </c>
      <c r="G3137">
        <v>70</v>
      </c>
      <c r="H3137" t="b">
        <v>0</v>
      </c>
      <c r="I3137" t="s">
        <v>9240</v>
      </c>
      <c r="J3137" t="s">
        <v>9103</v>
      </c>
      <c r="K3137" t="s">
        <v>7</v>
      </c>
      <c r="L3137" t="b">
        <v>0</v>
      </c>
      <c r="M3137" t="s">
        <v>14163</v>
      </c>
      <c r="N3137" t="b">
        <v>0</v>
      </c>
      <c r="O3137" t="b">
        <v>0</v>
      </c>
      <c r="P3137" t="b">
        <v>0</v>
      </c>
      <c r="Q3137" t="b">
        <v>1</v>
      </c>
      <c r="R3137" t="s">
        <v>14164</v>
      </c>
      <c r="S3137">
        <v>70</v>
      </c>
      <c r="T3137" t="b">
        <v>0</v>
      </c>
      <c r="V3137" t="s">
        <v>889</v>
      </c>
      <c r="W3137">
        <v>3</v>
      </c>
      <c r="X3137" s="11">
        <v>72</v>
      </c>
      <c r="Y3137">
        <v>1</v>
      </c>
      <c r="Z3137" s="46" cm="1">
        <f t="array" ref="Z3137">IF(V3137="NA",$AD$2,(INDEX($BL$4:$BL$73,MATCH(V3137&amp;W3137,$BK$4:$BK$73&amp;$BJ$4:$BJ$73,0))))</f>
        <v>1.8952516812716581E-2</v>
      </c>
      <c r="AA3137" s="46">
        <f t="shared" si="56"/>
        <v>1.0189525168127165</v>
      </c>
      <c r="AB3137" s="46"/>
    </row>
    <row r="3138" spans="1:28" x14ac:dyDescent="0.25">
      <c r="A3138">
        <v>10628</v>
      </c>
      <c r="B3138" s="1">
        <v>45526.3590489005</v>
      </c>
      <c r="C3138" s="1">
        <v>45526</v>
      </c>
      <c r="D3138" t="s">
        <v>9100</v>
      </c>
      <c r="E3138" t="s">
        <v>9101</v>
      </c>
      <c r="F3138" t="s">
        <v>664</v>
      </c>
      <c r="G3138">
        <v>78</v>
      </c>
      <c r="H3138" t="b">
        <v>0</v>
      </c>
      <c r="I3138" t="s">
        <v>9240</v>
      </c>
      <c r="J3138" t="s">
        <v>9103</v>
      </c>
      <c r="K3138" t="s">
        <v>7</v>
      </c>
      <c r="L3138" t="b">
        <v>0</v>
      </c>
      <c r="M3138" t="s">
        <v>14165</v>
      </c>
      <c r="N3138" t="b">
        <v>0</v>
      </c>
      <c r="O3138" t="b">
        <v>0</v>
      </c>
      <c r="P3138" t="b">
        <v>0</v>
      </c>
      <c r="Q3138" t="b">
        <v>1</v>
      </c>
      <c r="R3138" t="s">
        <v>14166</v>
      </c>
      <c r="S3138">
        <v>70</v>
      </c>
      <c r="T3138" t="b">
        <v>0</v>
      </c>
      <c r="V3138" t="s">
        <v>658</v>
      </c>
      <c r="W3138">
        <v>5</v>
      </c>
      <c r="X3138" s="11">
        <v>82</v>
      </c>
      <c r="Y3138">
        <v>1</v>
      </c>
      <c r="Z3138" s="46" cm="1">
        <f t="array" ref="Z3138">IF(V3138="NA",$AD$2,(INDEX($BL$4:$BL$73,MATCH(V3138&amp;W3138,$BK$4:$BK$73&amp;$BJ$4:$BJ$73,0))))</f>
        <v>2.9563914871896181E-3</v>
      </c>
      <c r="AA3138" s="46">
        <f t="shared" si="56"/>
        <v>1.0029563914871895</v>
      </c>
      <c r="AB3138" s="46"/>
    </row>
    <row r="3139" spans="1:28" x14ac:dyDescent="0.25">
      <c r="A3139">
        <v>10629</v>
      </c>
      <c r="B3139" s="1">
        <v>45526.358833402803</v>
      </c>
      <c r="C3139" s="1">
        <v>45526</v>
      </c>
      <c r="D3139" t="s">
        <v>9100</v>
      </c>
      <c r="E3139" t="s">
        <v>9101</v>
      </c>
      <c r="F3139" t="s">
        <v>790</v>
      </c>
      <c r="G3139">
        <v>84</v>
      </c>
      <c r="H3139" t="b">
        <v>0</v>
      </c>
      <c r="I3139" t="s">
        <v>9240</v>
      </c>
      <c r="J3139" t="s">
        <v>9103</v>
      </c>
      <c r="K3139" t="s">
        <v>7</v>
      </c>
      <c r="L3139" t="b">
        <v>0</v>
      </c>
      <c r="M3139" t="s">
        <v>14167</v>
      </c>
      <c r="N3139" t="b">
        <v>1</v>
      </c>
      <c r="O3139" t="b">
        <v>0</v>
      </c>
      <c r="P3139" t="b">
        <v>0</v>
      </c>
      <c r="Q3139" t="b">
        <v>1</v>
      </c>
      <c r="R3139" t="s">
        <v>14168</v>
      </c>
      <c r="S3139">
        <v>70</v>
      </c>
      <c r="T3139" t="b">
        <v>0</v>
      </c>
      <c r="V3139" t="s">
        <v>740</v>
      </c>
      <c r="W3139">
        <v>4</v>
      </c>
      <c r="X3139" s="11">
        <v>87</v>
      </c>
      <c r="Y3139">
        <v>1</v>
      </c>
      <c r="Z3139" s="46" cm="1">
        <f t="array" ref="Z3139">IF(V3139="NA",$AD$2,(INDEX($BL$4:$BL$73,MATCH(V3139&amp;W3139,$BK$4:$BK$73&amp;$BJ$4:$BJ$73,0))))</f>
        <v>1.0498615788681253E-2</v>
      </c>
      <c r="AA3139" s="46">
        <f t="shared" si="56"/>
        <v>1.0104986157886813</v>
      </c>
      <c r="AB3139" s="46"/>
    </row>
    <row r="3140" spans="1:28" x14ac:dyDescent="0.25">
      <c r="A3140">
        <v>10636</v>
      </c>
      <c r="B3140" s="1">
        <v>45526.355728830997</v>
      </c>
      <c r="C3140" s="1">
        <v>45526</v>
      </c>
      <c r="D3140" t="s">
        <v>9100</v>
      </c>
      <c r="E3140" t="s">
        <v>9101</v>
      </c>
      <c r="F3140" t="s">
        <v>664</v>
      </c>
      <c r="G3140">
        <v>71</v>
      </c>
      <c r="H3140" t="b">
        <v>0</v>
      </c>
      <c r="I3140" t="s">
        <v>9240</v>
      </c>
      <c r="J3140" t="s">
        <v>9103</v>
      </c>
      <c r="K3140" t="s">
        <v>7</v>
      </c>
      <c r="L3140" t="b">
        <v>0</v>
      </c>
      <c r="M3140" t="s">
        <v>6540</v>
      </c>
      <c r="N3140" t="b">
        <v>0</v>
      </c>
      <c r="O3140" t="b">
        <v>0</v>
      </c>
      <c r="P3140" t="b">
        <v>0</v>
      </c>
      <c r="Q3140" t="b">
        <v>1</v>
      </c>
      <c r="R3140" t="s">
        <v>2190</v>
      </c>
      <c r="S3140">
        <v>70</v>
      </c>
      <c r="T3140" t="b">
        <v>0</v>
      </c>
      <c r="V3140" t="s">
        <v>8</v>
      </c>
      <c r="W3140" t="s">
        <v>8</v>
      </c>
      <c r="X3140" s="11">
        <v>72</v>
      </c>
      <c r="Y3140">
        <v>1</v>
      </c>
      <c r="Z3140" s="46" cm="1">
        <f t="array" ref="Z3140">IF(V3140="NA",$AD$2,(INDEX($BL$4:$BL$73,MATCH(V3140&amp;W3140,$BK$4:$BK$73&amp;$BJ$4:$BJ$73,0))))</f>
        <v>-4.0430703315750931E-2</v>
      </c>
      <c r="AA3140" s="46">
        <f t="shared" ref="AA3140:AA3203" si="57">Y3140+Z3140</f>
        <v>0.95956929668424906</v>
      </c>
      <c r="AB3140" s="46"/>
    </row>
    <row r="3141" spans="1:28" x14ac:dyDescent="0.25">
      <c r="A3141">
        <v>10637</v>
      </c>
      <c r="B3141" s="1">
        <v>45526.355404398098</v>
      </c>
      <c r="C3141" s="1">
        <v>45526</v>
      </c>
      <c r="D3141" t="s">
        <v>9100</v>
      </c>
      <c r="E3141" t="s">
        <v>9101</v>
      </c>
      <c r="F3141" t="s">
        <v>790</v>
      </c>
      <c r="G3141">
        <v>74</v>
      </c>
      <c r="H3141" t="b">
        <v>0</v>
      </c>
      <c r="I3141" t="s">
        <v>9240</v>
      </c>
      <c r="J3141" t="s">
        <v>9103</v>
      </c>
      <c r="K3141" t="s">
        <v>7</v>
      </c>
      <c r="L3141" t="b">
        <v>0</v>
      </c>
      <c r="M3141" t="s">
        <v>14169</v>
      </c>
      <c r="N3141" t="b">
        <v>0</v>
      </c>
      <c r="O3141" t="b">
        <v>0</v>
      </c>
      <c r="P3141" t="b">
        <v>0</v>
      </c>
      <c r="Q3141" t="b">
        <v>1</v>
      </c>
      <c r="R3141" t="s">
        <v>14170</v>
      </c>
      <c r="S3141">
        <v>70</v>
      </c>
      <c r="T3141" t="b">
        <v>0</v>
      </c>
      <c r="V3141" t="s">
        <v>8</v>
      </c>
      <c r="W3141" t="s">
        <v>8</v>
      </c>
      <c r="X3141" s="11">
        <v>77</v>
      </c>
      <c r="Y3141">
        <v>1</v>
      </c>
      <c r="Z3141" s="46" cm="1">
        <f t="array" ref="Z3141">IF(V3141="NA",$AD$2,(INDEX($BL$4:$BL$73,MATCH(V3141&amp;W3141,$BK$4:$BK$73&amp;$BJ$4:$BJ$73,0))))</f>
        <v>-4.0430703315750931E-2</v>
      </c>
      <c r="AA3141" s="46">
        <f t="shared" si="57"/>
        <v>0.95956929668424906</v>
      </c>
      <c r="AB3141" s="46"/>
    </row>
    <row r="3142" spans="1:28" x14ac:dyDescent="0.25">
      <c r="A3142">
        <v>10638</v>
      </c>
      <c r="B3142" s="1">
        <v>45526.355152847202</v>
      </c>
      <c r="C3142" s="1">
        <v>45526</v>
      </c>
      <c r="D3142" t="s">
        <v>9100</v>
      </c>
      <c r="E3142" t="s">
        <v>9101</v>
      </c>
      <c r="F3142" t="s">
        <v>664</v>
      </c>
      <c r="G3142">
        <v>79</v>
      </c>
      <c r="H3142" t="b">
        <v>0</v>
      </c>
      <c r="I3142" t="s">
        <v>9240</v>
      </c>
      <c r="J3142" t="s">
        <v>9103</v>
      </c>
      <c r="K3142" t="s">
        <v>7</v>
      </c>
      <c r="L3142" t="b">
        <v>0</v>
      </c>
      <c r="M3142" t="s">
        <v>14171</v>
      </c>
      <c r="N3142" t="b">
        <v>0</v>
      </c>
      <c r="O3142" t="b">
        <v>0</v>
      </c>
      <c r="P3142" t="b">
        <v>0</v>
      </c>
      <c r="Q3142" t="b">
        <v>1</v>
      </c>
      <c r="R3142" t="s">
        <v>14172</v>
      </c>
      <c r="S3142">
        <v>70</v>
      </c>
      <c r="T3142" t="b">
        <v>0</v>
      </c>
      <c r="V3142" t="s">
        <v>8</v>
      </c>
      <c r="W3142" t="s">
        <v>8</v>
      </c>
      <c r="X3142" s="11">
        <v>82</v>
      </c>
      <c r="Y3142">
        <v>1</v>
      </c>
      <c r="Z3142" s="46" cm="1">
        <f t="array" ref="Z3142">IF(V3142="NA",$AD$2,(INDEX($BL$4:$BL$73,MATCH(V3142&amp;W3142,$BK$4:$BK$73&amp;$BJ$4:$BJ$73,0))))</f>
        <v>-4.0430703315750931E-2</v>
      </c>
      <c r="AA3142" s="46">
        <f t="shared" si="57"/>
        <v>0.95956929668424906</v>
      </c>
      <c r="AB3142" s="46"/>
    </row>
    <row r="3143" spans="1:28" x14ac:dyDescent="0.25">
      <c r="A3143">
        <v>10642</v>
      </c>
      <c r="B3143" s="1">
        <v>45526.3541559722</v>
      </c>
      <c r="C3143" s="1">
        <v>45526</v>
      </c>
      <c r="D3143" t="s">
        <v>9100</v>
      </c>
      <c r="E3143" t="s">
        <v>9101</v>
      </c>
      <c r="F3143" t="s">
        <v>664</v>
      </c>
      <c r="G3143">
        <v>77</v>
      </c>
      <c r="H3143" t="b">
        <v>0</v>
      </c>
      <c r="I3143" t="s">
        <v>9240</v>
      </c>
      <c r="J3143" t="s">
        <v>9159</v>
      </c>
      <c r="K3143" t="s">
        <v>7</v>
      </c>
      <c r="L3143" t="b">
        <v>0</v>
      </c>
      <c r="M3143" t="s">
        <v>14173</v>
      </c>
      <c r="N3143" t="b">
        <v>0</v>
      </c>
      <c r="O3143" t="b">
        <v>0</v>
      </c>
      <c r="P3143" t="b">
        <v>0</v>
      </c>
      <c r="Q3143" t="b">
        <v>1</v>
      </c>
      <c r="R3143" t="s">
        <v>14174</v>
      </c>
      <c r="S3143">
        <v>70</v>
      </c>
      <c r="T3143" t="b">
        <v>0</v>
      </c>
      <c r="V3143" t="s">
        <v>892</v>
      </c>
      <c r="W3143">
        <v>4</v>
      </c>
      <c r="X3143" s="11">
        <v>77</v>
      </c>
      <c r="Y3143">
        <v>1</v>
      </c>
      <c r="Z3143" s="46" cm="1">
        <f t="array" ref="Z3143">IF(V3143="NA",$AD$2,(INDEX($BL$4:$BL$73,MATCH(V3143&amp;W3143,$BK$4:$BK$73&amp;$BJ$4:$BJ$73,0))))</f>
        <v>1.0498615788681274E-2</v>
      </c>
      <c r="AA3143" s="46">
        <f t="shared" si="57"/>
        <v>1.0104986157886813</v>
      </c>
      <c r="AB3143" s="46"/>
    </row>
    <row r="3144" spans="1:28" x14ac:dyDescent="0.25">
      <c r="A3144">
        <v>10643</v>
      </c>
      <c r="B3144" s="1">
        <v>45526.353911956001</v>
      </c>
      <c r="C3144" s="1">
        <v>45526</v>
      </c>
      <c r="D3144" t="s">
        <v>9100</v>
      </c>
      <c r="E3144" t="s">
        <v>9101</v>
      </c>
      <c r="F3144" t="s">
        <v>664</v>
      </c>
      <c r="G3144">
        <v>79</v>
      </c>
      <c r="H3144" t="b">
        <v>0</v>
      </c>
      <c r="I3144" t="s">
        <v>9240</v>
      </c>
      <c r="J3144" t="s">
        <v>9159</v>
      </c>
      <c r="K3144" t="s">
        <v>7</v>
      </c>
      <c r="L3144" t="b">
        <v>0</v>
      </c>
      <c r="M3144" t="s">
        <v>14175</v>
      </c>
      <c r="N3144" t="b">
        <v>0</v>
      </c>
      <c r="O3144" t="b">
        <v>0</v>
      </c>
      <c r="P3144" t="b">
        <v>0</v>
      </c>
      <c r="Q3144" t="b">
        <v>1</v>
      </c>
      <c r="R3144" t="s">
        <v>14176</v>
      </c>
      <c r="S3144">
        <v>70</v>
      </c>
      <c r="T3144" t="b">
        <v>0</v>
      </c>
      <c r="V3144" t="s">
        <v>8</v>
      </c>
      <c r="W3144" t="s">
        <v>8</v>
      </c>
      <c r="X3144" s="11">
        <v>82</v>
      </c>
      <c r="Y3144">
        <v>1</v>
      </c>
      <c r="Z3144" s="46" cm="1">
        <f t="array" ref="Z3144">IF(V3144="NA",$AD$2,(INDEX($BL$4:$BL$73,MATCH(V3144&amp;W3144,$BK$4:$BK$73&amp;$BJ$4:$BJ$73,0))))</f>
        <v>-4.0430703315750931E-2</v>
      </c>
      <c r="AA3144" s="46">
        <f t="shared" si="57"/>
        <v>0.95956929668424906</v>
      </c>
      <c r="AB3144" s="46"/>
    </row>
    <row r="3145" spans="1:28" x14ac:dyDescent="0.25">
      <c r="A3145">
        <v>10644</v>
      </c>
      <c r="B3145" s="1">
        <v>45526.353417592603</v>
      </c>
      <c r="C3145" s="1">
        <v>45526</v>
      </c>
      <c r="D3145" t="s">
        <v>9100</v>
      </c>
      <c r="E3145" t="s">
        <v>9101</v>
      </c>
      <c r="F3145" t="s">
        <v>664</v>
      </c>
      <c r="G3145">
        <v>79</v>
      </c>
      <c r="H3145" t="b">
        <v>0</v>
      </c>
      <c r="I3145" t="s">
        <v>9240</v>
      </c>
      <c r="J3145" t="s">
        <v>9159</v>
      </c>
      <c r="K3145" t="s">
        <v>7</v>
      </c>
      <c r="L3145" t="b">
        <v>0</v>
      </c>
      <c r="M3145" t="s">
        <v>14177</v>
      </c>
      <c r="N3145" t="b">
        <v>0</v>
      </c>
      <c r="O3145" t="b">
        <v>0</v>
      </c>
      <c r="P3145" t="b">
        <v>0</v>
      </c>
      <c r="Q3145" t="b">
        <v>1</v>
      </c>
      <c r="R3145" t="s">
        <v>14178</v>
      </c>
      <c r="S3145">
        <v>70</v>
      </c>
      <c r="T3145" t="b">
        <v>0</v>
      </c>
      <c r="V3145" t="s">
        <v>8</v>
      </c>
      <c r="W3145" t="s">
        <v>8</v>
      </c>
      <c r="X3145" s="11">
        <v>82</v>
      </c>
      <c r="Y3145">
        <v>1</v>
      </c>
      <c r="Z3145" s="46" cm="1">
        <f t="array" ref="Z3145">IF(V3145="NA",$AD$2,(INDEX($BL$4:$BL$73,MATCH(V3145&amp;W3145,$BK$4:$BK$73&amp;$BJ$4:$BJ$73,0))))</f>
        <v>-4.0430703315750931E-2</v>
      </c>
      <c r="AA3145" s="46">
        <f t="shared" si="57"/>
        <v>0.95956929668424906</v>
      </c>
      <c r="AB3145" s="46"/>
    </row>
    <row r="3146" spans="1:28" x14ac:dyDescent="0.25">
      <c r="A3146">
        <v>10647</v>
      </c>
      <c r="B3146" s="1">
        <v>45526.347760219898</v>
      </c>
      <c r="C3146" s="1">
        <v>45526</v>
      </c>
      <c r="D3146" t="s">
        <v>9100</v>
      </c>
      <c r="E3146" t="s">
        <v>9101</v>
      </c>
      <c r="F3146" t="s">
        <v>790</v>
      </c>
      <c r="G3146">
        <v>82</v>
      </c>
      <c r="H3146" t="b">
        <v>0</v>
      </c>
      <c r="I3146" t="s">
        <v>9240</v>
      </c>
      <c r="J3146" t="s">
        <v>9159</v>
      </c>
      <c r="K3146" t="s">
        <v>7</v>
      </c>
      <c r="L3146" t="b">
        <v>0</v>
      </c>
      <c r="M3146" t="s">
        <v>14179</v>
      </c>
      <c r="N3146" t="b">
        <v>0</v>
      </c>
      <c r="O3146" t="b">
        <v>0</v>
      </c>
      <c r="P3146" t="b">
        <v>0</v>
      </c>
      <c r="Q3146" t="b">
        <v>1</v>
      </c>
      <c r="R3146" t="s">
        <v>14180</v>
      </c>
      <c r="S3146">
        <v>70</v>
      </c>
      <c r="T3146" t="b">
        <v>0</v>
      </c>
      <c r="V3146" t="s">
        <v>892</v>
      </c>
      <c r="W3146">
        <v>4</v>
      </c>
      <c r="X3146" s="11">
        <v>82</v>
      </c>
      <c r="Y3146">
        <v>1</v>
      </c>
      <c r="Z3146" s="46" cm="1">
        <f t="array" ref="Z3146">IF(V3146="NA",$AD$2,(INDEX($BL$4:$BL$73,MATCH(V3146&amp;W3146,$BK$4:$BK$73&amp;$BJ$4:$BJ$73,0))))</f>
        <v>1.0498615788681274E-2</v>
      </c>
      <c r="AA3146" s="46">
        <f t="shared" si="57"/>
        <v>1.0104986157886813</v>
      </c>
      <c r="AB3146" s="46"/>
    </row>
    <row r="3147" spans="1:28" x14ac:dyDescent="0.25">
      <c r="A3147">
        <v>10653</v>
      </c>
      <c r="B3147" s="1">
        <v>45526.346331886598</v>
      </c>
      <c r="C3147" s="1">
        <v>45526</v>
      </c>
      <c r="D3147" t="s">
        <v>9100</v>
      </c>
      <c r="E3147" t="s">
        <v>9101</v>
      </c>
      <c r="F3147" t="s">
        <v>790</v>
      </c>
      <c r="G3147">
        <v>70</v>
      </c>
      <c r="H3147" t="b">
        <v>0</v>
      </c>
      <c r="I3147" t="s">
        <v>9240</v>
      </c>
      <c r="J3147" t="s">
        <v>9159</v>
      </c>
      <c r="K3147" t="s">
        <v>7</v>
      </c>
      <c r="L3147" t="b">
        <v>0</v>
      </c>
      <c r="M3147" t="s">
        <v>14181</v>
      </c>
      <c r="N3147" t="b">
        <v>0</v>
      </c>
      <c r="O3147" t="b">
        <v>0</v>
      </c>
      <c r="P3147" t="b">
        <v>0</v>
      </c>
      <c r="Q3147" t="b">
        <v>1</v>
      </c>
      <c r="R3147" t="s">
        <v>14182</v>
      </c>
      <c r="S3147">
        <v>70</v>
      </c>
      <c r="T3147" t="b">
        <v>0</v>
      </c>
      <c r="V3147" t="s">
        <v>8</v>
      </c>
      <c r="W3147" t="s">
        <v>8</v>
      </c>
      <c r="X3147" s="11">
        <v>72</v>
      </c>
      <c r="Y3147">
        <v>1</v>
      </c>
      <c r="Z3147" s="46" cm="1">
        <f t="array" ref="Z3147">IF(V3147="NA",$AD$2,(INDEX($BL$4:$BL$73,MATCH(V3147&amp;W3147,$BK$4:$BK$73&amp;$BJ$4:$BJ$73,0))))</f>
        <v>-4.0430703315750931E-2</v>
      </c>
      <c r="AA3147" s="46">
        <f t="shared" si="57"/>
        <v>0.95956929668424906</v>
      </c>
      <c r="AB3147" s="46"/>
    </row>
    <row r="3148" spans="1:28" x14ac:dyDescent="0.25">
      <c r="A3148">
        <v>10654</v>
      </c>
      <c r="B3148" s="1">
        <v>45526.346059120398</v>
      </c>
      <c r="C3148" s="1">
        <v>45526</v>
      </c>
      <c r="D3148" t="s">
        <v>9100</v>
      </c>
      <c r="E3148" t="s">
        <v>9101</v>
      </c>
      <c r="F3148" t="s">
        <v>664</v>
      </c>
      <c r="G3148">
        <v>74</v>
      </c>
      <c r="H3148" t="b">
        <v>0</v>
      </c>
      <c r="I3148" t="s">
        <v>9240</v>
      </c>
      <c r="J3148" t="s">
        <v>9159</v>
      </c>
      <c r="K3148" t="s">
        <v>7</v>
      </c>
      <c r="L3148" t="b">
        <v>0</v>
      </c>
      <c r="M3148" t="s">
        <v>14183</v>
      </c>
      <c r="N3148" t="b">
        <v>0</v>
      </c>
      <c r="O3148" t="b">
        <v>0</v>
      </c>
      <c r="P3148" t="b">
        <v>0</v>
      </c>
      <c r="Q3148" t="b">
        <v>1</v>
      </c>
      <c r="R3148" t="s">
        <v>14184</v>
      </c>
      <c r="S3148">
        <v>70</v>
      </c>
      <c r="T3148" t="b">
        <v>0</v>
      </c>
      <c r="V3148" t="s">
        <v>888</v>
      </c>
      <c r="W3148">
        <v>4</v>
      </c>
      <c r="X3148" s="11">
        <v>77</v>
      </c>
      <c r="Y3148">
        <v>1</v>
      </c>
      <c r="Z3148" s="46" cm="1">
        <f t="array" ref="Z3148">IF(V3148="NA",$AD$2,(INDEX($BL$4:$BL$73,MATCH(V3148&amp;W3148,$BK$4:$BK$73&amp;$BJ$4:$BJ$73,0))))</f>
        <v>1.0498615788681257E-2</v>
      </c>
      <c r="AA3148" s="46">
        <f t="shared" si="57"/>
        <v>1.0104986157886813</v>
      </c>
      <c r="AB3148" s="46"/>
    </row>
    <row r="3149" spans="1:28" x14ac:dyDescent="0.25">
      <c r="A3149">
        <v>10655</v>
      </c>
      <c r="B3149" s="1">
        <v>45526.345621828703</v>
      </c>
      <c r="C3149" s="1">
        <v>45526</v>
      </c>
      <c r="D3149" t="s">
        <v>9100</v>
      </c>
      <c r="E3149" t="s">
        <v>9101</v>
      </c>
      <c r="F3149" t="s">
        <v>790</v>
      </c>
      <c r="G3149">
        <v>74</v>
      </c>
      <c r="H3149" t="b">
        <v>0</v>
      </c>
      <c r="I3149" t="s">
        <v>9240</v>
      </c>
      <c r="J3149" t="s">
        <v>9159</v>
      </c>
      <c r="K3149" t="s">
        <v>7</v>
      </c>
      <c r="L3149" t="b">
        <v>0</v>
      </c>
      <c r="M3149" t="s">
        <v>14185</v>
      </c>
      <c r="N3149" t="b">
        <v>0</v>
      </c>
      <c r="O3149" t="b">
        <v>0</v>
      </c>
      <c r="P3149" t="b">
        <v>0</v>
      </c>
      <c r="Q3149" t="b">
        <v>1</v>
      </c>
      <c r="R3149" t="s">
        <v>14186</v>
      </c>
      <c r="S3149">
        <v>70</v>
      </c>
      <c r="T3149" t="b">
        <v>0</v>
      </c>
      <c r="V3149" t="s">
        <v>886</v>
      </c>
      <c r="W3149">
        <v>4</v>
      </c>
      <c r="X3149" s="11">
        <v>77</v>
      </c>
      <c r="Y3149">
        <v>1</v>
      </c>
      <c r="Z3149" s="46" cm="1">
        <f t="array" ref="Z3149">IF(V3149="NA",$AD$2,(INDEX($BL$4:$BL$73,MATCH(V3149&amp;W3149,$BK$4:$BK$73&amp;$BJ$4:$BJ$73,0))))</f>
        <v>1.0498615788681297E-2</v>
      </c>
      <c r="AA3149" s="46">
        <f t="shared" si="57"/>
        <v>1.0104986157886813</v>
      </c>
      <c r="AB3149" s="46"/>
    </row>
    <row r="3150" spans="1:28" x14ac:dyDescent="0.25">
      <c r="A3150">
        <v>10659</v>
      </c>
      <c r="B3150" s="1">
        <v>45526.3423494444</v>
      </c>
      <c r="C3150" s="1">
        <v>45526</v>
      </c>
      <c r="D3150" t="s">
        <v>9100</v>
      </c>
      <c r="E3150" t="s">
        <v>9101</v>
      </c>
      <c r="F3150" t="s">
        <v>790</v>
      </c>
      <c r="G3150">
        <v>78</v>
      </c>
      <c r="H3150" t="b">
        <v>0</v>
      </c>
      <c r="I3150" t="s">
        <v>9240</v>
      </c>
      <c r="J3150" t="s">
        <v>9159</v>
      </c>
      <c r="K3150" t="s">
        <v>7</v>
      </c>
      <c r="L3150" t="b">
        <v>0</v>
      </c>
      <c r="M3150" t="s">
        <v>14187</v>
      </c>
      <c r="N3150" t="b">
        <v>0</v>
      </c>
      <c r="O3150" t="b">
        <v>0</v>
      </c>
      <c r="P3150" t="b">
        <v>0</v>
      </c>
      <c r="Q3150" t="b">
        <v>1</v>
      </c>
      <c r="R3150" t="s">
        <v>14188</v>
      </c>
      <c r="S3150">
        <v>70</v>
      </c>
      <c r="T3150" t="b">
        <v>0</v>
      </c>
      <c r="V3150" t="s">
        <v>8</v>
      </c>
      <c r="W3150" t="s">
        <v>8</v>
      </c>
      <c r="X3150" s="11">
        <v>82</v>
      </c>
      <c r="Y3150">
        <v>1</v>
      </c>
      <c r="Z3150" s="46" cm="1">
        <f t="array" ref="Z3150">IF(V3150="NA",$AD$2,(INDEX($BL$4:$BL$73,MATCH(V3150&amp;W3150,$BK$4:$BK$73&amp;$BJ$4:$BJ$73,0))))</f>
        <v>-4.0430703315750931E-2</v>
      </c>
      <c r="AA3150" s="46">
        <f t="shared" si="57"/>
        <v>0.95956929668424906</v>
      </c>
      <c r="AB3150" s="46"/>
    </row>
    <row r="3151" spans="1:28" x14ac:dyDescent="0.25">
      <c r="A3151">
        <v>10660</v>
      </c>
      <c r="B3151" s="1">
        <v>45526.3420670255</v>
      </c>
      <c r="C3151" s="1">
        <v>45526</v>
      </c>
      <c r="D3151" t="s">
        <v>9100</v>
      </c>
      <c r="E3151" t="s">
        <v>9101</v>
      </c>
      <c r="F3151" t="s">
        <v>790</v>
      </c>
      <c r="G3151">
        <v>74</v>
      </c>
      <c r="H3151" t="b">
        <v>0</v>
      </c>
      <c r="I3151" t="s">
        <v>9240</v>
      </c>
      <c r="J3151" t="s">
        <v>9159</v>
      </c>
      <c r="K3151" t="s">
        <v>7</v>
      </c>
      <c r="L3151" t="b">
        <v>0</v>
      </c>
      <c r="M3151" t="s">
        <v>14189</v>
      </c>
      <c r="N3151" t="b">
        <v>0</v>
      </c>
      <c r="O3151" t="b">
        <v>0</v>
      </c>
      <c r="P3151" t="b">
        <v>0</v>
      </c>
      <c r="Q3151" t="b">
        <v>1</v>
      </c>
      <c r="R3151" t="s">
        <v>14190</v>
      </c>
      <c r="S3151">
        <v>70</v>
      </c>
      <c r="T3151" t="b">
        <v>0</v>
      </c>
      <c r="V3151" t="s">
        <v>8</v>
      </c>
      <c r="W3151" t="s">
        <v>8</v>
      </c>
      <c r="X3151" s="11">
        <v>77</v>
      </c>
      <c r="Y3151">
        <v>1</v>
      </c>
      <c r="Z3151" s="46" cm="1">
        <f t="array" ref="Z3151">IF(V3151="NA",$AD$2,(INDEX($BL$4:$BL$73,MATCH(V3151&amp;W3151,$BK$4:$BK$73&amp;$BJ$4:$BJ$73,0))))</f>
        <v>-4.0430703315750931E-2</v>
      </c>
      <c r="AA3151" s="46">
        <f t="shared" si="57"/>
        <v>0.95956929668424906</v>
      </c>
      <c r="AB3151" s="46"/>
    </row>
    <row r="3152" spans="1:28" x14ac:dyDescent="0.25">
      <c r="A3152">
        <v>10665</v>
      </c>
      <c r="B3152" s="1">
        <v>45526.341051331001</v>
      </c>
      <c r="C3152" s="1">
        <v>45526</v>
      </c>
      <c r="D3152" t="s">
        <v>9100</v>
      </c>
      <c r="E3152" t="s">
        <v>9101</v>
      </c>
      <c r="F3152" t="s">
        <v>664</v>
      </c>
      <c r="G3152">
        <v>85</v>
      </c>
      <c r="H3152" t="b">
        <v>0</v>
      </c>
      <c r="I3152" t="s">
        <v>9240</v>
      </c>
      <c r="J3152" t="s">
        <v>9159</v>
      </c>
      <c r="K3152" t="s">
        <v>7</v>
      </c>
      <c r="L3152" t="b">
        <v>0</v>
      </c>
      <c r="M3152" t="s">
        <v>14191</v>
      </c>
      <c r="N3152" t="b">
        <v>0</v>
      </c>
      <c r="O3152" t="b">
        <v>0</v>
      </c>
      <c r="P3152" t="b">
        <v>0</v>
      </c>
      <c r="Q3152" t="b">
        <v>1</v>
      </c>
      <c r="R3152" t="s">
        <v>14192</v>
      </c>
      <c r="S3152">
        <v>70</v>
      </c>
      <c r="T3152" t="b">
        <v>0</v>
      </c>
      <c r="V3152" t="s">
        <v>8</v>
      </c>
      <c r="W3152" t="s">
        <v>8</v>
      </c>
      <c r="X3152" s="11">
        <v>87</v>
      </c>
      <c r="Y3152">
        <v>1</v>
      </c>
      <c r="Z3152" s="46" cm="1">
        <f t="array" ref="Z3152">IF(V3152="NA",$AD$2,(INDEX($BL$4:$BL$73,MATCH(V3152&amp;W3152,$BK$4:$BK$73&amp;$BJ$4:$BJ$73,0))))</f>
        <v>-4.0430703315750931E-2</v>
      </c>
      <c r="AA3152" s="46">
        <f t="shared" si="57"/>
        <v>0.95956929668424906</v>
      </c>
      <c r="AB3152" s="46"/>
    </row>
    <row r="3153" spans="1:28" x14ac:dyDescent="0.25">
      <c r="A3153">
        <v>10667</v>
      </c>
      <c r="B3153" s="1">
        <v>45526.340422673602</v>
      </c>
      <c r="C3153" s="1">
        <v>45526</v>
      </c>
      <c r="D3153" t="s">
        <v>9100</v>
      </c>
      <c r="E3153" t="s">
        <v>9101</v>
      </c>
      <c r="F3153" t="s">
        <v>790</v>
      </c>
      <c r="G3153">
        <v>90</v>
      </c>
      <c r="H3153" t="b">
        <v>0</v>
      </c>
      <c r="I3153" t="s">
        <v>9240</v>
      </c>
      <c r="J3153" t="s">
        <v>9159</v>
      </c>
      <c r="K3153" t="s">
        <v>7</v>
      </c>
      <c r="L3153" t="b">
        <v>0</v>
      </c>
      <c r="M3153" t="s">
        <v>14193</v>
      </c>
      <c r="N3153" t="b">
        <v>0</v>
      </c>
      <c r="O3153" t="b">
        <v>0</v>
      </c>
      <c r="P3153" t="b">
        <v>0</v>
      </c>
      <c r="Q3153" t="b">
        <v>1</v>
      </c>
      <c r="R3153" t="s">
        <v>14194</v>
      </c>
      <c r="S3153">
        <v>70</v>
      </c>
      <c r="T3153" t="b">
        <v>0</v>
      </c>
      <c r="V3153" t="s">
        <v>743</v>
      </c>
      <c r="W3153">
        <v>4</v>
      </c>
      <c r="X3153" s="11">
        <v>92</v>
      </c>
      <c r="Y3153">
        <v>1</v>
      </c>
      <c r="Z3153" s="46" cm="1">
        <f t="array" ref="Z3153">IF(V3153="NA",$AD$2,(INDEX($BL$4:$BL$73,MATCH(V3153&amp;W3153,$BK$4:$BK$73&amp;$BJ$4:$BJ$73,0))))</f>
        <v>1.1678733304575811E-2</v>
      </c>
      <c r="AA3153" s="46">
        <f t="shared" si="57"/>
        <v>1.0116787333045758</v>
      </c>
      <c r="AB3153" s="46"/>
    </row>
    <row r="3154" spans="1:28" x14ac:dyDescent="0.25">
      <c r="A3154">
        <v>10671</v>
      </c>
      <c r="B3154" s="1">
        <v>45526.3385014468</v>
      </c>
      <c r="C3154" s="1">
        <v>45526</v>
      </c>
      <c r="D3154" t="s">
        <v>9100</v>
      </c>
      <c r="E3154" t="s">
        <v>9101</v>
      </c>
      <c r="F3154" t="s">
        <v>664</v>
      </c>
      <c r="G3154">
        <v>70</v>
      </c>
      <c r="H3154" t="b">
        <v>0</v>
      </c>
      <c r="I3154" t="s">
        <v>9240</v>
      </c>
      <c r="J3154" t="s">
        <v>9159</v>
      </c>
      <c r="K3154" t="s">
        <v>7</v>
      </c>
      <c r="L3154" t="b">
        <v>0</v>
      </c>
      <c r="M3154" t="s">
        <v>14195</v>
      </c>
      <c r="N3154" t="b">
        <v>0</v>
      </c>
      <c r="O3154" t="b">
        <v>0</v>
      </c>
      <c r="P3154" t="b">
        <v>0</v>
      </c>
      <c r="Q3154" t="b">
        <v>1</v>
      </c>
      <c r="R3154" t="s">
        <v>14196</v>
      </c>
      <c r="S3154">
        <v>70</v>
      </c>
      <c r="T3154" t="b">
        <v>0</v>
      </c>
      <c r="V3154" t="s">
        <v>889</v>
      </c>
      <c r="W3154">
        <v>4</v>
      </c>
      <c r="X3154" s="11">
        <v>72</v>
      </c>
      <c r="Y3154">
        <v>1</v>
      </c>
      <c r="Z3154" s="46" cm="1">
        <f t="array" ref="Z3154">IF(V3154="NA",$AD$2,(INDEX($BL$4:$BL$73,MATCH(V3154&amp;W3154,$BK$4:$BK$73&amp;$BJ$4:$BJ$73,0))))</f>
        <v>1.0498615788681227E-2</v>
      </c>
      <c r="AA3154" s="46">
        <f t="shared" si="57"/>
        <v>1.0104986157886813</v>
      </c>
      <c r="AB3154" s="46"/>
    </row>
    <row r="3155" spans="1:28" x14ac:dyDescent="0.25">
      <c r="A3155">
        <v>10672</v>
      </c>
      <c r="B3155" s="1">
        <v>45526.338237476899</v>
      </c>
      <c r="C3155" s="1">
        <v>45526</v>
      </c>
      <c r="D3155" t="s">
        <v>9100</v>
      </c>
      <c r="E3155" t="s">
        <v>9101</v>
      </c>
      <c r="F3155" t="s">
        <v>790</v>
      </c>
      <c r="G3155">
        <v>70</v>
      </c>
      <c r="H3155" t="b">
        <v>0</v>
      </c>
      <c r="I3155" t="s">
        <v>9240</v>
      </c>
      <c r="J3155" t="s">
        <v>9159</v>
      </c>
      <c r="K3155" t="s">
        <v>7</v>
      </c>
      <c r="L3155" t="b">
        <v>0</v>
      </c>
      <c r="M3155" t="s">
        <v>14197</v>
      </c>
      <c r="N3155" t="b">
        <v>0</v>
      </c>
      <c r="O3155" t="b">
        <v>0</v>
      </c>
      <c r="P3155" t="b">
        <v>0</v>
      </c>
      <c r="Q3155" t="b">
        <v>1</v>
      </c>
      <c r="R3155" t="s">
        <v>14198</v>
      </c>
      <c r="S3155">
        <v>70</v>
      </c>
      <c r="T3155" t="b">
        <v>0</v>
      </c>
      <c r="V3155" t="s">
        <v>888</v>
      </c>
      <c r="W3155">
        <v>4</v>
      </c>
      <c r="X3155" s="11">
        <v>72</v>
      </c>
      <c r="Y3155">
        <v>1</v>
      </c>
      <c r="Z3155" s="46" cm="1">
        <f t="array" ref="Z3155">IF(V3155="NA",$AD$2,(INDEX($BL$4:$BL$73,MATCH(V3155&amp;W3155,$BK$4:$BK$73&amp;$BJ$4:$BJ$73,0))))</f>
        <v>1.0498615788681257E-2</v>
      </c>
      <c r="AA3155" s="46">
        <f t="shared" si="57"/>
        <v>1.0104986157886813</v>
      </c>
      <c r="AB3155" s="46"/>
    </row>
    <row r="3156" spans="1:28" x14ac:dyDescent="0.25">
      <c r="A3156">
        <v>10673</v>
      </c>
      <c r="B3156" s="1">
        <v>45526.337963310201</v>
      </c>
      <c r="C3156" s="1">
        <v>45526</v>
      </c>
      <c r="D3156" t="s">
        <v>9100</v>
      </c>
      <c r="E3156" t="s">
        <v>9101</v>
      </c>
      <c r="F3156" t="s">
        <v>664</v>
      </c>
      <c r="G3156">
        <v>82</v>
      </c>
      <c r="H3156" t="b">
        <v>0</v>
      </c>
      <c r="I3156" t="s">
        <v>9240</v>
      </c>
      <c r="J3156" t="s">
        <v>9159</v>
      </c>
      <c r="K3156" t="s">
        <v>7</v>
      </c>
      <c r="L3156" t="b">
        <v>0</v>
      </c>
      <c r="M3156" t="s">
        <v>14199</v>
      </c>
      <c r="N3156" t="b">
        <v>0</v>
      </c>
      <c r="O3156" t="b">
        <v>0</v>
      </c>
      <c r="P3156" t="b">
        <v>0</v>
      </c>
      <c r="Q3156" t="b">
        <v>1</v>
      </c>
      <c r="R3156" t="s">
        <v>14200</v>
      </c>
      <c r="S3156">
        <v>70</v>
      </c>
      <c r="T3156" t="b">
        <v>0</v>
      </c>
      <c r="V3156" t="s">
        <v>8</v>
      </c>
      <c r="W3156" t="s">
        <v>8</v>
      </c>
      <c r="X3156" s="11">
        <v>82</v>
      </c>
      <c r="Y3156">
        <v>1</v>
      </c>
      <c r="Z3156" s="46" cm="1">
        <f t="array" ref="Z3156">IF(V3156="NA",$AD$2,(INDEX($BL$4:$BL$73,MATCH(V3156&amp;W3156,$BK$4:$BK$73&amp;$BJ$4:$BJ$73,0))))</f>
        <v>-4.0430703315750931E-2</v>
      </c>
      <c r="AA3156" s="46">
        <f t="shared" si="57"/>
        <v>0.95956929668424906</v>
      </c>
      <c r="AB3156" s="46"/>
    </row>
    <row r="3157" spans="1:28" x14ac:dyDescent="0.25">
      <c r="A3157">
        <v>10674</v>
      </c>
      <c r="B3157" s="1">
        <v>45526.337674444403</v>
      </c>
      <c r="C3157" s="1">
        <v>45526</v>
      </c>
      <c r="D3157" t="s">
        <v>9100</v>
      </c>
      <c r="E3157" t="s">
        <v>9101</v>
      </c>
      <c r="F3157" t="s">
        <v>790</v>
      </c>
      <c r="G3157">
        <v>82</v>
      </c>
      <c r="H3157" t="b">
        <v>0</v>
      </c>
      <c r="I3157" t="s">
        <v>9240</v>
      </c>
      <c r="J3157" t="s">
        <v>9159</v>
      </c>
      <c r="K3157" t="s">
        <v>7</v>
      </c>
      <c r="L3157" t="b">
        <v>0</v>
      </c>
      <c r="M3157" t="s">
        <v>14201</v>
      </c>
      <c r="N3157" t="b">
        <v>0</v>
      </c>
      <c r="O3157" t="b">
        <v>0</v>
      </c>
      <c r="P3157" t="b">
        <v>0</v>
      </c>
      <c r="Q3157" t="b">
        <v>1</v>
      </c>
      <c r="R3157" t="s">
        <v>14202</v>
      </c>
      <c r="S3157">
        <v>70</v>
      </c>
      <c r="T3157" t="b">
        <v>0</v>
      </c>
      <c r="V3157" t="s">
        <v>886</v>
      </c>
      <c r="W3157">
        <v>4</v>
      </c>
      <c r="X3157" s="11">
        <v>82</v>
      </c>
      <c r="Y3157">
        <v>1</v>
      </c>
      <c r="Z3157" s="46" cm="1">
        <f t="array" ref="Z3157">IF(V3157="NA",$AD$2,(INDEX($BL$4:$BL$73,MATCH(V3157&amp;W3157,$BK$4:$BK$73&amp;$BJ$4:$BJ$73,0))))</f>
        <v>1.0498615788681297E-2</v>
      </c>
      <c r="AA3157" s="46">
        <f t="shared" si="57"/>
        <v>1.0104986157886813</v>
      </c>
      <c r="AB3157" s="46"/>
    </row>
    <row r="3158" spans="1:28" x14ac:dyDescent="0.25">
      <c r="A3158">
        <v>10676</v>
      </c>
      <c r="B3158" s="1">
        <v>45526.337190844897</v>
      </c>
      <c r="C3158" s="1">
        <v>45526</v>
      </c>
      <c r="D3158" t="s">
        <v>9100</v>
      </c>
      <c r="E3158" t="s">
        <v>9101</v>
      </c>
      <c r="F3158" t="s">
        <v>664</v>
      </c>
      <c r="G3158">
        <v>81</v>
      </c>
      <c r="H3158" t="b">
        <v>0</v>
      </c>
      <c r="I3158" t="s">
        <v>9240</v>
      </c>
      <c r="J3158" t="s">
        <v>9159</v>
      </c>
      <c r="K3158" t="s">
        <v>7</v>
      </c>
      <c r="L3158" t="b">
        <v>0</v>
      </c>
      <c r="M3158" t="s">
        <v>6539</v>
      </c>
      <c r="N3158" t="b">
        <v>0</v>
      </c>
      <c r="O3158" t="b">
        <v>0</v>
      </c>
      <c r="P3158" t="b">
        <v>0</v>
      </c>
      <c r="Q3158" t="b">
        <v>1</v>
      </c>
      <c r="R3158" t="s">
        <v>2183</v>
      </c>
      <c r="S3158">
        <v>70</v>
      </c>
      <c r="T3158" t="b">
        <v>0</v>
      </c>
      <c r="V3158" t="s">
        <v>8</v>
      </c>
      <c r="W3158" t="s">
        <v>8</v>
      </c>
      <c r="X3158" s="11">
        <v>82</v>
      </c>
      <c r="Y3158">
        <v>1</v>
      </c>
      <c r="Z3158" s="46" cm="1">
        <f t="array" ref="Z3158">IF(V3158="NA",$AD$2,(INDEX($BL$4:$BL$73,MATCH(V3158&amp;W3158,$BK$4:$BK$73&amp;$BJ$4:$BJ$73,0))))</f>
        <v>-4.0430703315750931E-2</v>
      </c>
      <c r="AA3158" s="46">
        <f t="shared" si="57"/>
        <v>0.95956929668424906</v>
      </c>
      <c r="AB3158" s="46"/>
    </row>
    <row r="3159" spans="1:28" x14ac:dyDescent="0.25">
      <c r="A3159">
        <v>10678</v>
      </c>
      <c r="B3159" s="1">
        <v>45526.336669976903</v>
      </c>
      <c r="C3159" s="1">
        <v>45526</v>
      </c>
      <c r="D3159" t="s">
        <v>9100</v>
      </c>
      <c r="E3159" t="s">
        <v>9101</v>
      </c>
      <c r="F3159" t="s">
        <v>664</v>
      </c>
      <c r="G3159">
        <v>81</v>
      </c>
      <c r="H3159" t="b">
        <v>0</v>
      </c>
      <c r="I3159" t="s">
        <v>9240</v>
      </c>
      <c r="J3159" t="s">
        <v>9159</v>
      </c>
      <c r="K3159" t="s">
        <v>7</v>
      </c>
      <c r="L3159" t="b">
        <v>0</v>
      </c>
      <c r="M3159" t="s">
        <v>14203</v>
      </c>
      <c r="N3159" t="b">
        <v>0</v>
      </c>
      <c r="O3159" t="b">
        <v>0</v>
      </c>
      <c r="P3159" t="b">
        <v>0</v>
      </c>
      <c r="Q3159" t="b">
        <v>1</v>
      </c>
      <c r="R3159" t="s">
        <v>14204</v>
      </c>
      <c r="S3159">
        <v>70</v>
      </c>
      <c r="T3159" t="b">
        <v>0</v>
      </c>
      <c r="V3159" t="s">
        <v>8</v>
      </c>
      <c r="W3159" t="s">
        <v>8</v>
      </c>
      <c r="X3159" s="11">
        <v>82</v>
      </c>
      <c r="Y3159">
        <v>1</v>
      </c>
      <c r="Z3159" s="46" cm="1">
        <f t="array" ref="Z3159">IF(V3159="NA",$AD$2,(INDEX($BL$4:$BL$73,MATCH(V3159&amp;W3159,$BK$4:$BK$73&amp;$BJ$4:$BJ$73,0))))</f>
        <v>-4.0430703315750931E-2</v>
      </c>
      <c r="AA3159" s="46">
        <f t="shared" si="57"/>
        <v>0.95956929668424906</v>
      </c>
      <c r="AB3159" s="46"/>
    </row>
    <row r="3160" spans="1:28" x14ac:dyDescent="0.25">
      <c r="A3160">
        <v>10679</v>
      </c>
      <c r="B3160" s="1">
        <v>45526.334548194398</v>
      </c>
      <c r="C3160" s="1">
        <v>45526</v>
      </c>
      <c r="D3160" t="s">
        <v>9100</v>
      </c>
      <c r="E3160" t="s">
        <v>9101</v>
      </c>
      <c r="F3160" t="s">
        <v>790</v>
      </c>
      <c r="G3160">
        <v>75</v>
      </c>
      <c r="H3160" t="b">
        <v>0</v>
      </c>
      <c r="I3160" t="s">
        <v>9240</v>
      </c>
      <c r="J3160" t="s">
        <v>9159</v>
      </c>
      <c r="K3160" t="s">
        <v>7</v>
      </c>
      <c r="L3160" t="b">
        <v>0</v>
      </c>
      <c r="M3160" t="s">
        <v>14205</v>
      </c>
      <c r="N3160" t="b">
        <v>0</v>
      </c>
      <c r="O3160" t="b">
        <v>0</v>
      </c>
      <c r="P3160" t="b">
        <v>0</v>
      </c>
      <c r="Q3160" t="b">
        <v>1</v>
      </c>
      <c r="R3160" t="s">
        <v>14206</v>
      </c>
      <c r="S3160">
        <v>70</v>
      </c>
      <c r="T3160" t="b">
        <v>0</v>
      </c>
      <c r="V3160" t="s">
        <v>889</v>
      </c>
      <c r="W3160">
        <v>4</v>
      </c>
      <c r="X3160" s="11">
        <v>77</v>
      </c>
      <c r="Y3160">
        <v>1</v>
      </c>
      <c r="Z3160" s="46" cm="1">
        <f t="array" ref="Z3160">IF(V3160="NA",$AD$2,(INDEX($BL$4:$BL$73,MATCH(V3160&amp;W3160,$BK$4:$BK$73&amp;$BJ$4:$BJ$73,0))))</f>
        <v>1.0498615788681227E-2</v>
      </c>
      <c r="AA3160" s="46">
        <f t="shared" si="57"/>
        <v>1.0104986157886813</v>
      </c>
      <c r="AB3160" s="46"/>
    </row>
    <row r="3161" spans="1:28" x14ac:dyDescent="0.25">
      <c r="A3161">
        <v>10682</v>
      </c>
      <c r="B3161" s="1">
        <v>45526.333602557897</v>
      </c>
      <c r="C3161" s="1">
        <v>45526</v>
      </c>
      <c r="D3161" t="s">
        <v>9100</v>
      </c>
      <c r="E3161" t="s">
        <v>9101</v>
      </c>
      <c r="F3161" t="s">
        <v>664</v>
      </c>
      <c r="G3161">
        <v>78</v>
      </c>
      <c r="H3161" t="b">
        <v>0</v>
      </c>
      <c r="I3161" t="s">
        <v>9240</v>
      </c>
      <c r="J3161" t="s">
        <v>9159</v>
      </c>
      <c r="K3161" t="s">
        <v>7</v>
      </c>
      <c r="L3161" t="b">
        <v>0</v>
      </c>
      <c r="M3161" t="s">
        <v>14207</v>
      </c>
      <c r="N3161" t="b">
        <v>0</v>
      </c>
      <c r="O3161" t="b">
        <v>0</v>
      </c>
      <c r="P3161" t="b">
        <v>0</v>
      </c>
      <c r="Q3161" t="b">
        <v>1</v>
      </c>
      <c r="R3161" t="s">
        <v>14208</v>
      </c>
      <c r="S3161">
        <v>70</v>
      </c>
      <c r="T3161" t="b">
        <v>0</v>
      </c>
      <c r="V3161" t="s">
        <v>8</v>
      </c>
      <c r="W3161" t="s">
        <v>8</v>
      </c>
      <c r="X3161" s="11">
        <v>82</v>
      </c>
      <c r="Y3161">
        <v>1</v>
      </c>
      <c r="Z3161" s="46" cm="1">
        <f t="array" ref="Z3161">IF(V3161="NA",$AD$2,(INDEX($BL$4:$BL$73,MATCH(V3161&amp;W3161,$BK$4:$BK$73&amp;$BJ$4:$BJ$73,0))))</f>
        <v>-4.0430703315750931E-2</v>
      </c>
      <c r="AA3161" s="46">
        <f t="shared" si="57"/>
        <v>0.95956929668424906</v>
      </c>
      <c r="AB3161" s="46"/>
    </row>
    <row r="3162" spans="1:28" x14ac:dyDescent="0.25">
      <c r="A3162">
        <v>10684</v>
      </c>
      <c r="B3162" s="1">
        <v>45526.333009340298</v>
      </c>
      <c r="C3162" s="1">
        <v>45526</v>
      </c>
      <c r="D3162" t="s">
        <v>9100</v>
      </c>
      <c r="E3162" t="s">
        <v>9101</v>
      </c>
      <c r="F3162" t="s">
        <v>790</v>
      </c>
      <c r="G3162">
        <v>77</v>
      </c>
      <c r="H3162" t="b">
        <v>0</v>
      </c>
      <c r="I3162" t="s">
        <v>9240</v>
      </c>
      <c r="J3162" t="s">
        <v>9159</v>
      </c>
      <c r="K3162" t="s">
        <v>7</v>
      </c>
      <c r="L3162" t="b">
        <v>0</v>
      </c>
      <c r="M3162" t="s">
        <v>14209</v>
      </c>
      <c r="N3162" t="b">
        <v>0</v>
      </c>
      <c r="O3162" t="b">
        <v>0</v>
      </c>
      <c r="P3162" t="b">
        <v>0</v>
      </c>
      <c r="Q3162" t="b">
        <v>1</v>
      </c>
      <c r="R3162" t="s">
        <v>14210</v>
      </c>
      <c r="S3162">
        <v>70</v>
      </c>
      <c r="T3162" t="b">
        <v>0</v>
      </c>
      <c r="V3162" t="s">
        <v>892</v>
      </c>
      <c r="W3162">
        <v>3</v>
      </c>
      <c r="X3162" s="11">
        <v>77</v>
      </c>
      <c r="Y3162">
        <v>1</v>
      </c>
      <c r="Z3162" s="46" cm="1">
        <f t="array" ref="Z3162">IF(V3162="NA",$AD$2,(INDEX($BL$4:$BL$73,MATCH(V3162&amp;W3162,$BK$4:$BK$73&amp;$BJ$4:$BJ$73,0))))</f>
        <v>1.8952516812716595E-2</v>
      </c>
      <c r="AA3162" s="46">
        <f t="shared" si="57"/>
        <v>1.0189525168127167</v>
      </c>
      <c r="AB3162" s="46"/>
    </row>
    <row r="3163" spans="1:28" x14ac:dyDescent="0.25">
      <c r="A3163">
        <v>10687</v>
      </c>
      <c r="B3163" s="1">
        <v>45526.330944618101</v>
      </c>
      <c r="C3163" s="1">
        <v>45526</v>
      </c>
      <c r="D3163" t="s">
        <v>9100</v>
      </c>
      <c r="E3163" t="s">
        <v>9101</v>
      </c>
      <c r="F3163" t="s">
        <v>664</v>
      </c>
      <c r="G3163">
        <v>83</v>
      </c>
      <c r="H3163" t="b">
        <v>0</v>
      </c>
      <c r="I3163" t="s">
        <v>9240</v>
      </c>
      <c r="J3163" t="s">
        <v>9159</v>
      </c>
      <c r="K3163" t="s">
        <v>7</v>
      </c>
      <c r="L3163" t="b">
        <v>0</v>
      </c>
      <c r="M3163" t="s">
        <v>14211</v>
      </c>
      <c r="N3163" t="b">
        <v>0</v>
      </c>
      <c r="O3163" t="b">
        <v>0</v>
      </c>
      <c r="P3163" t="b">
        <v>0</v>
      </c>
      <c r="Q3163" t="b">
        <v>1</v>
      </c>
      <c r="R3163" t="s">
        <v>14212</v>
      </c>
      <c r="S3163">
        <v>70</v>
      </c>
      <c r="T3163" t="b">
        <v>0</v>
      </c>
      <c r="V3163" t="s">
        <v>924</v>
      </c>
      <c r="W3163">
        <v>5</v>
      </c>
      <c r="X3163" s="11">
        <v>87</v>
      </c>
      <c r="Y3163">
        <v>1</v>
      </c>
      <c r="Z3163" s="46" cm="1">
        <f t="array" ref="Z3163">IF(V3163="NA",$AD$2,(INDEX($BL$4:$BL$73,MATCH(V3163&amp;W3163,$BK$4:$BK$73&amp;$BJ$4:$BJ$73,0))))</f>
        <v>4.1970782120221983E-2</v>
      </c>
      <c r="AA3163" s="46">
        <f t="shared" si="57"/>
        <v>1.041970782120222</v>
      </c>
      <c r="AB3163" s="46"/>
    </row>
    <row r="3164" spans="1:28" x14ac:dyDescent="0.25">
      <c r="A3164">
        <v>10690</v>
      </c>
      <c r="B3164" s="1">
        <v>45526.323898032402</v>
      </c>
      <c r="C3164" s="1">
        <v>45526</v>
      </c>
      <c r="D3164" t="s">
        <v>9100</v>
      </c>
      <c r="E3164" t="s">
        <v>9101</v>
      </c>
      <c r="F3164" t="s">
        <v>790</v>
      </c>
      <c r="G3164">
        <v>76</v>
      </c>
      <c r="H3164" t="b">
        <v>0</v>
      </c>
      <c r="I3164" t="s">
        <v>9240</v>
      </c>
      <c r="J3164" t="s">
        <v>9159</v>
      </c>
      <c r="K3164" t="s">
        <v>7</v>
      </c>
      <c r="L3164" t="b">
        <v>0</v>
      </c>
      <c r="M3164" t="s">
        <v>14213</v>
      </c>
      <c r="N3164" t="b">
        <v>0</v>
      </c>
      <c r="O3164" t="b">
        <v>0</v>
      </c>
      <c r="P3164" t="b">
        <v>0</v>
      </c>
      <c r="Q3164" t="b">
        <v>1</v>
      </c>
      <c r="R3164" t="s">
        <v>14214</v>
      </c>
      <c r="S3164">
        <v>70</v>
      </c>
      <c r="T3164" t="b">
        <v>0</v>
      </c>
      <c r="V3164" t="s">
        <v>889</v>
      </c>
      <c r="W3164">
        <v>3</v>
      </c>
      <c r="X3164" s="11">
        <v>77</v>
      </c>
      <c r="Y3164">
        <v>1</v>
      </c>
      <c r="Z3164" s="46" cm="1">
        <f t="array" ref="Z3164">IF(V3164="NA",$AD$2,(INDEX($BL$4:$BL$73,MATCH(V3164&amp;W3164,$BK$4:$BK$73&amp;$BJ$4:$BJ$73,0))))</f>
        <v>1.8952516812716581E-2</v>
      </c>
      <c r="AA3164" s="46">
        <f t="shared" si="57"/>
        <v>1.0189525168127165</v>
      </c>
      <c r="AB3164" s="46"/>
    </row>
    <row r="3165" spans="1:28" x14ac:dyDescent="0.25">
      <c r="A3165">
        <v>10694</v>
      </c>
      <c r="B3165" s="1">
        <v>45525.588857361101</v>
      </c>
      <c r="C3165" s="1">
        <v>45525</v>
      </c>
      <c r="D3165" t="s">
        <v>9100</v>
      </c>
      <c r="E3165" t="s">
        <v>9101</v>
      </c>
      <c r="F3165" t="s">
        <v>664</v>
      </c>
      <c r="G3165">
        <v>86</v>
      </c>
      <c r="H3165" t="b">
        <v>0</v>
      </c>
      <c r="I3165" t="s">
        <v>9240</v>
      </c>
      <c r="J3165" t="s">
        <v>9159</v>
      </c>
      <c r="K3165" t="s">
        <v>7</v>
      </c>
      <c r="L3165" t="b">
        <v>0</v>
      </c>
      <c r="M3165" t="s">
        <v>14215</v>
      </c>
      <c r="N3165" t="b">
        <v>0</v>
      </c>
      <c r="O3165" t="b">
        <v>0</v>
      </c>
      <c r="P3165" t="b">
        <v>0</v>
      </c>
      <c r="Q3165" t="b">
        <v>1</v>
      </c>
      <c r="R3165" t="s">
        <v>14216</v>
      </c>
      <c r="S3165">
        <v>70</v>
      </c>
      <c r="T3165" t="b">
        <v>0</v>
      </c>
      <c r="V3165" t="s">
        <v>8</v>
      </c>
      <c r="W3165" t="s">
        <v>8</v>
      </c>
      <c r="X3165" s="11">
        <v>87</v>
      </c>
      <c r="Y3165">
        <v>1</v>
      </c>
      <c r="Z3165" s="46" cm="1">
        <f t="array" ref="Z3165">IF(V3165="NA",$AD$2,(INDEX($BL$4:$BL$73,MATCH(V3165&amp;W3165,$BK$4:$BK$73&amp;$BJ$4:$BJ$73,0))))</f>
        <v>-4.0430703315750931E-2</v>
      </c>
      <c r="AA3165" s="46">
        <f t="shared" si="57"/>
        <v>0.95956929668424906</v>
      </c>
      <c r="AB3165" s="46"/>
    </row>
    <row r="3166" spans="1:28" x14ac:dyDescent="0.25">
      <c r="A3166">
        <v>10695</v>
      </c>
      <c r="B3166" s="1">
        <v>45525.588602557902</v>
      </c>
      <c r="C3166" s="1">
        <v>45525</v>
      </c>
      <c r="D3166" t="s">
        <v>9100</v>
      </c>
      <c r="E3166" t="s">
        <v>9101</v>
      </c>
      <c r="F3166" t="s">
        <v>664</v>
      </c>
      <c r="G3166">
        <v>70</v>
      </c>
      <c r="H3166" t="b">
        <v>0</v>
      </c>
      <c r="I3166" t="s">
        <v>9240</v>
      </c>
      <c r="J3166" t="s">
        <v>9159</v>
      </c>
      <c r="K3166" t="s">
        <v>9</v>
      </c>
      <c r="L3166" t="b">
        <v>0</v>
      </c>
      <c r="M3166" t="s">
        <v>14217</v>
      </c>
      <c r="N3166" t="b">
        <v>0</v>
      </c>
      <c r="O3166" t="b">
        <v>1</v>
      </c>
      <c r="P3166" t="b">
        <v>0</v>
      </c>
      <c r="Q3166" t="b">
        <v>1</v>
      </c>
      <c r="R3166" t="s">
        <v>14218</v>
      </c>
      <c r="S3166">
        <v>70</v>
      </c>
      <c r="T3166" t="b">
        <v>0</v>
      </c>
      <c r="V3166" t="s">
        <v>888</v>
      </c>
      <c r="W3166">
        <v>3</v>
      </c>
      <c r="X3166" s="11">
        <v>72</v>
      </c>
      <c r="Y3166">
        <v>1</v>
      </c>
      <c r="Z3166" s="46" cm="1">
        <f t="array" ref="Z3166">IF(V3166="NA",$AD$2,(INDEX($BL$4:$BL$73,MATCH(V3166&amp;W3166,$BK$4:$BK$73&amp;$BJ$4:$BJ$73,0))))</f>
        <v>1.8952516812716595E-2</v>
      </c>
      <c r="AA3166" s="46">
        <f t="shared" si="57"/>
        <v>1.0189525168127167</v>
      </c>
      <c r="AB3166" s="46"/>
    </row>
    <row r="3167" spans="1:28" x14ac:dyDescent="0.25">
      <c r="A3167">
        <v>10696</v>
      </c>
      <c r="B3167" s="1">
        <v>45525.588293564797</v>
      </c>
      <c r="C3167" s="1">
        <v>45525</v>
      </c>
      <c r="D3167" t="s">
        <v>9100</v>
      </c>
      <c r="E3167" t="s">
        <v>9101</v>
      </c>
      <c r="F3167" t="s">
        <v>664</v>
      </c>
      <c r="G3167">
        <v>80</v>
      </c>
      <c r="H3167" t="b">
        <v>0</v>
      </c>
      <c r="I3167" t="s">
        <v>9240</v>
      </c>
      <c r="J3167" t="s">
        <v>9159</v>
      </c>
      <c r="K3167" t="s">
        <v>7</v>
      </c>
      <c r="L3167" t="b">
        <v>0</v>
      </c>
      <c r="M3167" t="s">
        <v>6538</v>
      </c>
      <c r="N3167" t="b">
        <v>0</v>
      </c>
      <c r="O3167" t="b">
        <v>0</v>
      </c>
      <c r="P3167" t="b">
        <v>0</v>
      </c>
      <c r="Q3167" t="b">
        <v>1</v>
      </c>
      <c r="R3167" t="s">
        <v>279</v>
      </c>
      <c r="S3167">
        <v>70</v>
      </c>
      <c r="T3167" t="b">
        <v>0</v>
      </c>
      <c r="V3167" t="s">
        <v>886</v>
      </c>
      <c r="W3167">
        <v>5</v>
      </c>
      <c r="X3167" s="11">
        <v>82</v>
      </c>
      <c r="Y3167">
        <v>1</v>
      </c>
      <c r="Z3167" s="46" cm="1">
        <f t="array" ref="Z3167">IF(V3167="NA",$AD$2,(INDEX($BL$4:$BL$73,MATCH(V3167&amp;W3167,$BK$4:$BK$73&amp;$BJ$4:$BJ$73,0))))</f>
        <v>4.1970782120221983E-2</v>
      </c>
      <c r="AA3167" s="46">
        <f t="shared" si="57"/>
        <v>1.041970782120222</v>
      </c>
      <c r="AB3167" s="46"/>
    </row>
    <row r="3168" spans="1:28" x14ac:dyDescent="0.25">
      <c r="A3168">
        <v>10698</v>
      </c>
      <c r="B3168" s="1">
        <v>45525.587821956004</v>
      </c>
      <c r="C3168" s="1">
        <v>45525</v>
      </c>
      <c r="D3168" t="s">
        <v>9100</v>
      </c>
      <c r="E3168" t="s">
        <v>9101</v>
      </c>
      <c r="F3168" t="s">
        <v>664</v>
      </c>
      <c r="G3168">
        <v>82</v>
      </c>
      <c r="H3168" t="b">
        <v>0</v>
      </c>
      <c r="I3168" t="s">
        <v>9240</v>
      </c>
      <c r="J3168" t="s">
        <v>9159</v>
      </c>
      <c r="K3168" t="s">
        <v>9</v>
      </c>
      <c r="L3168" t="b">
        <v>0</v>
      </c>
      <c r="M3168" t="s">
        <v>14219</v>
      </c>
      <c r="N3168" t="b">
        <v>0</v>
      </c>
      <c r="O3168" t="b">
        <v>1</v>
      </c>
      <c r="P3168" t="b">
        <v>0</v>
      </c>
      <c r="Q3168" t="b">
        <v>1</v>
      </c>
      <c r="R3168" t="s">
        <v>14220</v>
      </c>
      <c r="S3168">
        <v>70</v>
      </c>
      <c r="T3168" t="b">
        <v>0</v>
      </c>
      <c r="V3168" t="s">
        <v>888</v>
      </c>
      <c r="W3168">
        <v>5</v>
      </c>
      <c r="X3168" s="11">
        <v>82</v>
      </c>
      <c r="Y3168">
        <v>1</v>
      </c>
      <c r="Z3168" s="46" cm="1">
        <f t="array" ref="Z3168">IF(V3168="NA",$AD$2,(INDEX($BL$4:$BL$73,MATCH(V3168&amp;W3168,$BK$4:$BK$73&amp;$BJ$4:$BJ$73,0))))</f>
        <v>4.1970782120221983E-2</v>
      </c>
      <c r="AA3168" s="46">
        <f t="shared" si="57"/>
        <v>1.041970782120222</v>
      </c>
      <c r="AB3168" s="46"/>
    </row>
    <row r="3169" spans="1:28" x14ac:dyDescent="0.25">
      <c r="A3169">
        <v>10699</v>
      </c>
      <c r="B3169" s="1">
        <v>45525.587498553199</v>
      </c>
      <c r="C3169" s="1">
        <v>45525</v>
      </c>
      <c r="D3169" t="s">
        <v>9100</v>
      </c>
      <c r="E3169" t="s">
        <v>9101</v>
      </c>
      <c r="F3169" t="s">
        <v>664</v>
      </c>
      <c r="G3169">
        <v>75</v>
      </c>
      <c r="H3169" t="b">
        <v>0</v>
      </c>
      <c r="I3169" t="s">
        <v>9240</v>
      </c>
      <c r="J3169" t="s">
        <v>9159</v>
      </c>
      <c r="K3169" t="s">
        <v>7</v>
      </c>
      <c r="L3169" t="b">
        <v>0</v>
      </c>
      <c r="M3169" t="s">
        <v>14221</v>
      </c>
      <c r="N3169" t="b">
        <v>0</v>
      </c>
      <c r="O3169" t="b">
        <v>0</v>
      </c>
      <c r="P3169" t="b">
        <v>0</v>
      </c>
      <c r="Q3169" t="b">
        <v>1</v>
      </c>
      <c r="R3169" t="s">
        <v>14222</v>
      </c>
      <c r="S3169">
        <v>70</v>
      </c>
      <c r="T3169" t="b">
        <v>0</v>
      </c>
      <c r="V3169" t="s">
        <v>8</v>
      </c>
      <c r="W3169" t="s">
        <v>8</v>
      </c>
      <c r="X3169" s="11">
        <v>77</v>
      </c>
      <c r="Y3169">
        <v>1</v>
      </c>
      <c r="Z3169" s="46" cm="1">
        <f t="array" ref="Z3169">IF(V3169="NA",$AD$2,(INDEX($BL$4:$BL$73,MATCH(V3169&amp;W3169,$BK$4:$BK$73&amp;$BJ$4:$BJ$73,0))))</f>
        <v>-4.0430703315750931E-2</v>
      </c>
      <c r="AA3169" s="46">
        <f t="shared" si="57"/>
        <v>0.95956929668424906</v>
      </c>
      <c r="AB3169" s="46"/>
    </row>
    <row r="3170" spans="1:28" x14ac:dyDescent="0.25">
      <c r="A3170">
        <v>10700</v>
      </c>
      <c r="B3170" s="1">
        <v>45525.587214942097</v>
      </c>
      <c r="C3170" s="1">
        <v>45525</v>
      </c>
      <c r="D3170" t="s">
        <v>9100</v>
      </c>
      <c r="E3170" t="s">
        <v>9101</v>
      </c>
      <c r="F3170" t="s">
        <v>664</v>
      </c>
      <c r="G3170">
        <v>74</v>
      </c>
      <c r="H3170" t="b">
        <v>0</v>
      </c>
      <c r="I3170" t="s">
        <v>9240</v>
      </c>
      <c r="J3170" t="s">
        <v>9159</v>
      </c>
      <c r="K3170" t="s">
        <v>9</v>
      </c>
      <c r="L3170" t="b">
        <v>0</v>
      </c>
      <c r="M3170" t="s">
        <v>14223</v>
      </c>
      <c r="N3170" t="b">
        <v>0</v>
      </c>
      <c r="O3170" t="b">
        <v>1</v>
      </c>
      <c r="P3170" t="b">
        <v>0</v>
      </c>
      <c r="Q3170" t="b">
        <v>1</v>
      </c>
      <c r="R3170" t="s">
        <v>14224</v>
      </c>
      <c r="S3170">
        <v>70</v>
      </c>
      <c r="T3170" t="b">
        <v>0</v>
      </c>
      <c r="V3170" t="s">
        <v>889</v>
      </c>
      <c r="W3170">
        <v>4</v>
      </c>
      <c r="X3170" s="11">
        <v>77</v>
      </c>
      <c r="Y3170">
        <v>1</v>
      </c>
      <c r="Z3170" s="46" cm="1">
        <f t="array" ref="Z3170">IF(V3170="NA",$AD$2,(INDEX($BL$4:$BL$73,MATCH(V3170&amp;W3170,$BK$4:$BK$73&amp;$BJ$4:$BJ$73,0))))</f>
        <v>1.0498615788681227E-2</v>
      </c>
      <c r="AA3170" s="46">
        <f t="shared" si="57"/>
        <v>1.0104986157886813</v>
      </c>
      <c r="AB3170" s="46"/>
    </row>
    <row r="3171" spans="1:28" x14ac:dyDescent="0.25">
      <c r="A3171">
        <v>10701</v>
      </c>
      <c r="B3171" s="1">
        <v>45525.586897708301</v>
      </c>
      <c r="C3171" s="1">
        <v>45525</v>
      </c>
      <c r="D3171" t="s">
        <v>9100</v>
      </c>
      <c r="E3171" t="s">
        <v>9101</v>
      </c>
      <c r="F3171" t="s">
        <v>790</v>
      </c>
      <c r="G3171">
        <v>88</v>
      </c>
      <c r="H3171" t="b">
        <v>0</v>
      </c>
      <c r="I3171" t="s">
        <v>9240</v>
      </c>
      <c r="J3171" t="s">
        <v>9159</v>
      </c>
      <c r="K3171" t="s">
        <v>7</v>
      </c>
      <c r="L3171" t="b">
        <v>0</v>
      </c>
      <c r="M3171" t="s">
        <v>14225</v>
      </c>
      <c r="N3171" t="b">
        <v>0</v>
      </c>
      <c r="O3171" t="b">
        <v>0</v>
      </c>
      <c r="P3171" t="b">
        <v>0</v>
      </c>
      <c r="Q3171" t="b">
        <v>1</v>
      </c>
      <c r="R3171" t="s">
        <v>14226</v>
      </c>
      <c r="S3171">
        <v>70</v>
      </c>
      <c r="T3171" t="b">
        <v>0</v>
      </c>
      <c r="V3171" t="s">
        <v>8</v>
      </c>
      <c r="W3171" t="s">
        <v>8</v>
      </c>
      <c r="X3171" s="11">
        <v>92</v>
      </c>
      <c r="Y3171">
        <v>1</v>
      </c>
      <c r="Z3171" s="46" cm="1">
        <f t="array" ref="Z3171">IF(V3171="NA",$AD$2,(INDEX($BL$4:$BL$73,MATCH(V3171&amp;W3171,$BK$4:$BK$73&amp;$BJ$4:$BJ$73,0))))</f>
        <v>-4.0430703315750931E-2</v>
      </c>
      <c r="AA3171" s="46">
        <f t="shared" si="57"/>
        <v>0.95956929668424906</v>
      </c>
      <c r="AB3171" s="46"/>
    </row>
    <row r="3172" spans="1:28" x14ac:dyDescent="0.25">
      <c r="A3172">
        <v>10702</v>
      </c>
      <c r="B3172" s="1">
        <v>45525.5865378819</v>
      </c>
      <c r="C3172" s="1">
        <v>45525</v>
      </c>
      <c r="D3172" t="s">
        <v>9100</v>
      </c>
      <c r="E3172" t="s">
        <v>9101</v>
      </c>
      <c r="F3172" t="s">
        <v>790</v>
      </c>
      <c r="G3172">
        <v>96</v>
      </c>
      <c r="H3172" t="b">
        <v>0</v>
      </c>
      <c r="I3172" t="s">
        <v>9240</v>
      </c>
      <c r="J3172" t="s">
        <v>9159</v>
      </c>
      <c r="K3172" t="s">
        <v>7</v>
      </c>
      <c r="L3172" t="b">
        <v>0</v>
      </c>
      <c r="M3172" t="s">
        <v>14227</v>
      </c>
      <c r="N3172" t="b">
        <v>0</v>
      </c>
      <c r="O3172" t="b">
        <v>0</v>
      </c>
      <c r="P3172" t="b">
        <v>0</v>
      </c>
      <c r="Q3172" t="b">
        <v>1</v>
      </c>
      <c r="R3172" t="s">
        <v>14228</v>
      </c>
      <c r="S3172">
        <v>70</v>
      </c>
      <c r="T3172" t="b">
        <v>0</v>
      </c>
      <c r="V3172" t="s">
        <v>8</v>
      </c>
      <c r="W3172" t="s">
        <v>8</v>
      </c>
      <c r="X3172" s="11">
        <v>99</v>
      </c>
      <c r="Y3172">
        <v>1</v>
      </c>
      <c r="Z3172" s="46" cm="1">
        <f t="array" ref="Z3172">IF(V3172="NA",$AD$2,(INDEX($BL$4:$BL$73,MATCH(V3172&amp;W3172,$BK$4:$BK$73&amp;$BJ$4:$BJ$73,0))))</f>
        <v>-4.0430703315750931E-2</v>
      </c>
      <c r="AA3172" s="46">
        <f t="shared" si="57"/>
        <v>0.95956929668424906</v>
      </c>
      <c r="AB3172" s="46"/>
    </row>
    <row r="3173" spans="1:28" x14ac:dyDescent="0.25">
      <c r="A3173">
        <v>10703</v>
      </c>
      <c r="B3173" s="1">
        <v>45525.586236909701</v>
      </c>
      <c r="C3173" s="1">
        <v>45525</v>
      </c>
      <c r="D3173" t="s">
        <v>9100</v>
      </c>
      <c r="E3173" t="s">
        <v>9101</v>
      </c>
      <c r="F3173" t="s">
        <v>790</v>
      </c>
      <c r="G3173">
        <v>78</v>
      </c>
      <c r="H3173" t="b">
        <v>0</v>
      </c>
      <c r="I3173" t="s">
        <v>9240</v>
      </c>
      <c r="J3173" t="s">
        <v>9159</v>
      </c>
      <c r="K3173" t="s">
        <v>7</v>
      </c>
      <c r="L3173" t="b">
        <v>0</v>
      </c>
      <c r="M3173" t="s">
        <v>14229</v>
      </c>
      <c r="N3173" t="b">
        <v>0</v>
      </c>
      <c r="O3173" t="b">
        <v>0</v>
      </c>
      <c r="P3173" t="b">
        <v>0</v>
      </c>
      <c r="Q3173" t="b">
        <v>1</v>
      </c>
      <c r="R3173" t="s">
        <v>14230</v>
      </c>
      <c r="S3173">
        <v>70</v>
      </c>
      <c r="T3173" t="b">
        <v>0</v>
      </c>
      <c r="V3173" t="s">
        <v>892</v>
      </c>
      <c r="W3173">
        <v>4</v>
      </c>
      <c r="X3173" s="11">
        <v>82</v>
      </c>
      <c r="Y3173">
        <v>1</v>
      </c>
      <c r="Z3173" s="46" cm="1">
        <f t="array" ref="Z3173">IF(V3173="NA",$AD$2,(INDEX($BL$4:$BL$73,MATCH(V3173&amp;W3173,$BK$4:$BK$73&amp;$BJ$4:$BJ$73,0))))</f>
        <v>1.0498615788681274E-2</v>
      </c>
      <c r="AA3173" s="46">
        <f t="shared" si="57"/>
        <v>1.0104986157886813</v>
      </c>
      <c r="AB3173" s="46"/>
    </row>
    <row r="3174" spans="1:28" x14ac:dyDescent="0.25">
      <c r="A3174">
        <v>10704</v>
      </c>
      <c r="B3174" s="1">
        <v>45525.585932048598</v>
      </c>
      <c r="C3174" s="1">
        <v>45525</v>
      </c>
      <c r="D3174" t="s">
        <v>9100</v>
      </c>
      <c r="E3174" t="s">
        <v>9101</v>
      </c>
      <c r="F3174" t="s">
        <v>790</v>
      </c>
      <c r="G3174">
        <v>96</v>
      </c>
      <c r="H3174" t="b">
        <v>0</v>
      </c>
      <c r="I3174" t="s">
        <v>9240</v>
      </c>
      <c r="J3174" t="s">
        <v>9159</v>
      </c>
      <c r="K3174" t="s">
        <v>7</v>
      </c>
      <c r="L3174" t="b">
        <v>0</v>
      </c>
      <c r="M3174" t="s">
        <v>14231</v>
      </c>
      <c r="N3174" t="b">
        <v>0</v>
      </c>
      <c r="O3174" t="b">
        <v>0</v>
      </c>
      <c r="P3174" t="b">
        <v>0</v>
      </c>
      <c r="Q3174" t="b">
        <v>1</v>
      </c>
      <c r="R3174" t="s">
        <v>14232</v>
      </c>
      <c r="S3174">
        <v>70</v>
      </c>
      <c r="T3174" t="b">
        <v>0</v>
      </c>
      <c r="V3174" t="s">
        <v>741</v>
      </c>
      <c r="W3174">
        <v>5</v>
      </c>
      <c r="X3174" s="11">
        <v>99</v>
      </c>
      <c r="Y3174">
        <v>1</v>
      </c>
      <c r="Z3174" s="46" cm="1">
        <f t="array" ref="Z3174">IF(V3174="NA",$AD$2,(INDEX($BL$4:$BL$73,MATCH(V3174&amp;W3174,$BK$4:$BK$73&amp;$BJ$4:$BJ$73,0))))</f>
        <v>2.9563914871896368E-3</v>
      </c>
      <c r="AA3174" s="46">
        <f t="shared" si="57"/>
        <v>1.0029563914871897</v>
      </c>
      <c r="AB3174" s="46"/>
    </row>
    <row r="3175" spans="1:28" x14ac:dyDescent="0.25">
      <c r="A3175">
        <v>10705</v>
      </c>
      <c r="B3175" s="1">
        <v>45525.582692928198</v>
      </c>
      <c r="C3175" s="1">
        <v>45525</v>
      </c>
      <c r="D3175" t="s">
        <v>9100</v>
      </c>
      <c r="E3175" t="s">
        <v>9101</v>
      </c>
      <c r="F3175" t="s">
        <v>664</v>
      </c>
      <c r="G3175">
        <v>76</v>
      </c>
      <c r="H3175" t="b">
        <v>0</v>
      </c>
      <c r="I3175" t="s">
        <v>9240</v>
      </c>
      <c r="J3175" t="s">
        <v>9159</v>
      </c>
      <c r="K3175" t="s">
        <v>7</v>
      </c>
      <c r="L3175" t="b">
        <v>0</v>
      </c>
      <c r="M3175" t="s">
        <v>14233</v>
      </c>
      <c r="N3175" t="b">
        <v>0</v>
      </c>
      <c r="O3175" t="b">
        <v>0</v>
      </c>
      <c r="P3175" t="b">
        <v>0</v>
      </c>
      <c r="Q3175" t="b">
        <v>1</v>
      </c>
      <c r="R3175" t="s">
        <v>14234</v>
      </c>
      <c r="S3175">
        <v>70</v>
      </c>
      <c r="T3175" t="b">
        <v>0</v>
      </c>
      <c r="V3175" t="s">
        <v>743</v>
      </c>
      <c r="W3175">
        <v>4</v>
      </c>
      <c r="X3175" s="11">
        <v>77</v>
      </c>
      <c r="Y3175">
        <v>1</v>
      </c>
      <c r="Z3175" s="46" cm="1">
        <f t="array" ref="Z3175">IF(V3175="NA",$AD$2,(INDEX($BL$4:$BL$73,MATCH(V3175&amp;W3175,$BK$4:$BK$73&amp;$BJ$4:$BJ$73,0))))</f>
        <v>1.1678733304575811E-2</v>
      </c>
      <c r="AA3175" s="46">
        <f t="shared" si="57"/>
        <v>1.0116787333045758</v>
      </c>
      <c r="AB3175" s="46"/>
    </row>
    <row r="3176" spans="1:28" x14ac:dyDescent="0.25">
      <c r="A3176">
        <v>10709</v>
      </c>
      <c r="B3176" s="1">
        <v>45525.581707928199</v>
      </c>
      <c r="C3176" s="1">
        <v>45525</v>
      </c>
      <c r="D3176" t="s">
        <v>9100</v>
      </c>
      <c r="E3176" t="s">
        <v>9101</v>
      </c>
      <c r="F3176" t="s">
        <v>664</v>
      </c>
      <c r="G3176">
        <v>74</v>
      </c>
      <c r="H3176" t="b">
        <v>0</v>
      </c>
      <c r="I3176" t="s">
        <v>9240</v>
      </c>
      <c r="J3176" t="s">
        <v>9159</v>
      </c>
      <c r="K3176" t="s">
        <v>9</v>
      </c>
      <c r="L3176" t="b">
        <v>0</v>
      </c>
      <c r="M3176" t="s">
        <v>14235</v>
      </c>
      <c r="N3176" t="b">
        <v>0</v>
      </c>
      <c r="O3176" t="b">
        <v>1</v>
      </c>
      <c r="P3176" t="b">
        <v>0</v>
      </c>
      <c r="Q3176" t="b">
        <v>1</v>
      </c>
      <c r="R3176" t="s">
        <v>14236</v>
      </c>
      <c r="S3176">
        <v>70</v>
      </c>
      <c r="T3176" t="b">
        <v>0</v>
      </c>
      <c r="V3176" t="s">
        <v>941</v>
      </c>
      <c r="W3176">
        <v>4</v>
      </c>
      <c r="X3176" s="11">
        <v>77</v>
      </c>
      <c r="Y3176">
        <v>1</v>
      </c>
      <c r="Z3176" s="46" cm="1">
        <f t="array" ref="Z3176">IF(V3176="NA",$AD$2,(INDEX($BL$4:$BL$73,MATCH(V3176&amp;W3176,$BK$4:$BK$73&amp;$BJ$4:$BJ$73,0))))</f>
        <v>1.0498615788681286E-2</v>
      </c>
      <c r="AA3176" s="46">
        <f t="shared" si="57"/>
        <v>1.0104986157886813</v>
      </c>
      <c r="AB3176" s="46"/>
    </row>
    <row r="3177" spans="1:28" x14ac:dyDescent="0.25">
      <c r="A3177">
        <v>10710</v>
      </c>
      <c r="B3177" s="1">
        <v>45525.5813564005</v>
      </c>
      <c r="C3177" s="1">
        <v>45525</v>
      </c>
      <c r="D3177" t="s">
        <v>9100</v>
      </c>
      <c r="E3177" t="s">
        <v>9101</v>
      </c>
      <c r="F3177" t="s">
        <v>790</v>
      </c>
      <c r="G3177">
        <v>70</v>
      </c>
      <c r="H3177" t="b">
        <v>0</v>
      </c>
      <c r="I3177" t="s">
        <v>9240</v>
      </c>
      <c r="J3177" t="s">
        <v>9159</v>
      </c>
      <c r="K3177" t="s">
        <v>7</v>
      </c>
      <c r="L3177" t="b">
        <v>0</v>
      </c>
      <c r="M3177" t="s">
        <v>14237</v>
      </c>
      <c r="N3177" t="b">
        <v>0</v>
      </c>
      <c r="O3177" t="b">
        <v>0</v>
      </c>
      <c r="P3177" t="b">
        <v>0</v>
      </c>
      <c r="Q3177" t="b">
        <v>1</v>
      </c>
      <c r="R3177" t="s">
        <v>14238</v>
      </c>
      <c r="S3177">
        <v>70</v>
      </c>
      <c r="T3177" t="b">
        <v>0</v>
      </c>
      <c r="V3177" t="s">
        <v>886</v>
      </c>
      <c r="W3177">
        <v>4</v>
      </c>
      <c r="X3177" s="11">
        <v>72</v>
      </c>
      <c r="Y3177">
        <v>1</v>
      </c>
      <c r="Z3177" s="46" cm="1">
        <f t="array" ref="Z3177">IF(V3177="NA",$AD$2,(INDEX($BL$4:$BL$73,MATCH(V3177&amp;W3177,$BK$4:$BK$73&amp;$BJ$4:$BJ$73,0))))</f>
        <v>1.0498615788681297E-2</v>
      </c>
      <c r="AA3177" s="46">
        <f t="shared" si="57"/>
        <v>1.0104986157886813</v>
      </c>
      <c r="AB3177" s="46"/>
    </row>
    <row r="3178" spans="1:28" x14ac:dyDescent="0.25">
      <c r="A3178">
        <v>10711</v>
      </c>
      <c r="B3178" s="1">
        <v>45525.581061261597</v>
      </c>
      <c r="C3178" s="1">
        <v>45525</v>
      </c>
      <c r="D3178" t="s">
        <v>9100</v>
      </c>
      <c r="E3178" t="s">
        <v>9101</v>
      </c>
      <c r="F3178" t="s">
        <v>664</v>
      </c>
      <c r="G3178">
        <v>70</v>
      </c>
      <c r="H3178" t="b">
        <v>0</v>
      </c>
      <c r="I3178" t="s">
        <v>9240</v>
      </c>
      <c r="J3178" t="s">
        <v>9159</v>
      </c>
      <c r="K3178" t="s">
        <v>7</v>
      </c>
      <c r="L3178" t="b">
        <v>0</v>
      </c>
      <c r="M3178" t="s">
        <v>14239</v>
      </c>
      <c r="N3178" t="b">
        <v>0</v>
      </c>
      <c r="O3178" t="b">
        <v>0</v>
      </c>
      <c r="P3178" t="b">
        <v>0</v>
      </c>
      <c r="Q3178" t="b">
        <v>1</v>
      </c>
      <c r="R3178" t="s">
        <v>14240</v>
      </c>
      <c r="S3178">
        <v>70</v>
      </c>
      <c r="T3178" t="b">
        <v>0</v>
      </c>
      <c r="V3178" t="s">
        <v>886</v>
      </c>
      <c r="W3178">
        <v>4</v>
      </c>
      <c r="X3178" s="11">
        <v>72</v>
      </c>
      <c r="Y3178">
        <v>1</v>
      </c>
      <c r="Z3178" s="46" cm="1">
        <f t="array" ref="Z3178">IF(V3178="NA",$AD$2,(INDEX($BL$4:$BL$73,MATCH(V3178&amp;W3178,$BK$4:$BK$73&amp;$BJ$4:$BJ$73,0))))</f>
        <v>1.0498615788681297E-2</v>
      </c>
      <c r="AA3178" s="46">
        <f t="shared" si="57"/>
        <v>1.0104986157886813</v>
      </c>
      <c r="AB3178" s="46"/>
    </row>
    <row r="3179" spans="1:28" x14ac:dyDescent="0.25">
      <c r="A3179">
        <v>10712</v>
      </c>
      <c r="B3179" s="1">
        <v>45525.580763182901</v>
      </c>
      <c r="C3179" s="1">
        <v>45525</v>
      </c>
      <c r="D3179" t="s">
        <v>9100</v>
      </c>
      <c r="E3179" t="s">
        <v>9101</v>
      </c>
      <c r="F3179" t="s">
        <v>664</v>
      </c>
      <c r="G3179">
        <v>82</v>
      </c>
      <c r="H3179" t="b">
        <v>0</v>
      </c>
      <c r="I3179" t="s">
        <v>9240</v>
      </c>
      <c r="J3179" t="s">
        <v>9159</v>
      </c>
      <c r="K3179" t="s">
        <v>9</v>
      </c>
      <c r="L3179" t="b">
        <v>0</v>
      </c>
      <c r="M3179" t="s">
        <v>14241</v>
      </c>
      <c r="N3179" t="b">
        <v>0</v>
      </c>
      <c r="O3179" t="b">
        <v>1</v>
      </c>
      <c r="P3179" t="b">
        <v>0</v>
      </c>
      <c r="Q3179" t="b">
        <v>1</v>
      </c>
      <c r="R3179" t="s">
        <v>14242</v>
      </c>
      <c r="S3179">
        <v>70</v>
      </c>
      <c r="T3179" t="b">
        <v>0</v>
      </c>
      <c r="V3179" t="s">
        <v>949</v>
      </c>
      <c r="W3179">
        <v>5</v>
      </c>
      <c r="X3179" s="11">
        <v>82</v>
      </c>
      <c r="Y3179">
        <v>1</v>
      </c>
      <c r="Z3179" s="46" cm="1">
        <f t="array" ref="Z3179">IF(V3179="NA",$AD$2,(INDEX($BL$4:$BL$73,MATCH(V3179&amp;W3179,$BK$4:$BK$73&amp;$BJ$4:$BJ$73,0))))</f>
        <v>4.1970782120221983E-2</v>
      </c>
      <c r="AA3179" s="46">
        <f t="shared" si="57"/>
        <v>1.041970782120222</v>
      </c>
      <c r="AB3179" s="46"/>
    </row>
    <row r="3180" spans="1:28" x14ac:dyDescent="0.25">
      <c r="A3180">
        <v>10713</v>
      </c>
      <c r="B3180" s="1">
        <v>45525.5804423148</v>
      </c>
      <c r="C3180" s="1">
        <v>45525</v>
      </c>
      <c r="D3180" t="s">
        <v>9100</v>
      </c>
      <c r="E3180" t="s">
        <v>9101</v>
      </c>
      <c r="F3180" t="s">
        <v>664</v>
      </c>
      <c r="G3180">
        <v>79</v>
      </c>
      <c r="H3180" t="b">
        <v>0</v>
      </c>
      <c r="I3180" t="s">
        <v>9240</v>
      </c>
      <c r="J3180" t="s">
        <v>9159</v>
      </c>
      <c r="K3180" t="s">
        <v>9</v>
      </c>
      <c r="L3180" t="b">
        <v>0</v>
      </c>
      <c r="M3180" t="s">
        <v>14243</v>
      </c>
      <c r="N3180" t="b">
        <v>0</v>
      </c>
      <c r="O3180" t="b">
        <v>1</v>
      </c>
      <c r="P3180" t="b">
        <v>0</v>
      </c>
      <c r="Q3180" t="b">
        <v>1</v>
      </c>
      <c r="R3180" t="s">
        <v>14244</v>
      </c>
      <c r="S3180">
        <v>70</v>
      </c>
      <c r="T3180" t="b">
        <v>0</v>
      </c>
      <c r="V3180" t="s">
        <v>886</v>
      </c>
      <c r="W3180">
        <v>5</v>
      </c>
      <c r="X3180" s="11">
        <v>82</v>
      </c>
      <c r="Y3180">
        <v>1</v>
      </c>
      <c r="Z3180" s="46" cm="1">
        <f t="array" ref="Z3180">IF(V3180="NA",$AD$2,(INDEX($BL$4:$BL$73,MATCH(V3180&amp;W3180,$BK$4:$BK$73&amp;$BJ$4:$BJ$73,0))))</f>
        <v>4.1970782120221983E-2</v>
      </c>
      <c r="AA3180" s="46">
        <f t="shared" si="57"/>
        <v>1.041970782120222</v>
      </c>
      <c r="AB3180" s="46"/>
    </row>
    <row r="3181" spans="1:28" x14ac:dyDescent="0.25">
      <c r="A3181">
        <v>10714</v>
      </c>
      <c r="B3181" s="1">
        <v>45525.580130115697</v>
      </c>
      <c r="C3181" s="1">
        <v>45525</v>
      </c>
      <c r="D3181" t="s">
        <v>9100</v>
      </c>
      <c r="E3181" t="s">
        <v>9101</v>
      </c>
      <c r="F3181" t="s">
        <v>790</v>
      </c>
      <c r="G3181">
        <v>84</v>
      </c>
      <c r="H3181" t="b">
        <v>0</v>
      </c>
      <c r="I3181" t="s">
        <v>9240</v>
      </c>
      <c r="J3181" t="s">
        <v>9159</v>
      </c>
      <c r="K3181" t="s">
        <v>9</v>
      </c>
      <c r="L3181" t="b">
        <v>0</v>
      </c>
      <c r="M3181" t="s">
        <v>14245</v>
      </c>
      <c r="N3181" t="b">
        <v>0</v>
      </c>
      <c r="O3181" t="b">
        <v>1</v>
      </c>
      <c r="P3181" t="b">
        <v>0</v>
      </c>
      <c r="Q3181" t="b">
        <v>1</v>
      </c>
      <c r="R3181" t="s">
        <v>14246</v>
      </c>
      <c r="S3181">
        <v>70</v>
      </c>
      <c r="T3181" t="b">
        <v>0</v>
      </c>
      <c r="V3181" t="s">
        <v>8</v>
      </c>
      <c r="W3181" t="s">
        <v>8</v>
      </c>
      <c r="X3181" s="11">
        <v>87</v>
      </c>
      <c r="Y3181">
        <v>1</v>
      </c>
      <c r="Z3181" s="46" cm="1">
        <f t="array" ref="Z3181">IF(V3181="NA",$AD$2,(INDEX($BL$4:$BL$73,MATCH(V3181&amp;W3181,$BK$4:$BK$73&amp;$BJ$4:$BJ$73,0))))</f>
        <v>-4.0430703315750931E-2</v>
      </c>
      <c r="AA3181" s="46">
        <f t="shared" si="57"/>
        <v>0.95956929668424906</v>
      </c>
      <c r="AB3181" s="46"/>
    </row>
    <row r="3182" spans="1:28" x14ac:dyDescent="0.25">
      <c r="A3182">
        <v>10715</v>
      </c>
      <c r="B3182" s="1">
        <v>45525.579844895801</v>
      </c>
      <c r="C3182" s="1">
        <v>45525</v>
      </c>
      <c r="D3182" t="s">
        <v>9100</v>
      </c>
      <c r="E3182" t="s">
        <v>9101</v>
      </c>
      <c r="F3182" t="s">
        <v>790</v>
      </c>
      <c r="G3182">
        <v>78</v>
      </c>
      <c r="H3182" t="b">
        <v>0</v>
      </c>
      <c r="I3182" t="s">
        <v>9240</v>
      </c>
      <c r="J3182" t="s">
        <v>9159</v>
      </c>
      <c r="K3182" t="s">
        <v>7</v>
      </c>
      <c r="L3182" t="b">
        <v>0</v>
      </c>
      <c r="M3182" t="s">
        <v>14247</v>
      </c>
      <c r="N3182" t="b">
        <v>0</v>
      </c>
      <c r="O3182" t="b">
        <v>0</v>
      </c>
      <c r="P3182" t="b">
        <v>0</v>
      </c>
      <c r="Q3182" t="b">
        <v>1</v>
      </c>
      <c r="R3182" t="s">
        <v>14248</v>
      </c>
      <c r="S3182">
        <v>70</v>
      </c>
      <c r="T3182" t="b">
        <v>0</v>
      </c>
      <c r="V3182" t="s">
        <v>8</v>
      </c>
      <c r="W3182" t="s">
        <v>8</v>
      </c>
      <c r="X3182" s="11">
        <v>82</v>
      </c>
      <c r="Y3182">
        <v>1</v>
      </c>
      <c r="Z3182" s="46" cm="1">
        <f t="array" ref="Z3182">IF(V3182="NA",$AD$2,(INDEX($BL$4:$BL$73,MATCH(V3182&amp;W3182,$BK$4:$BK$73&amp;$BJ$4:$BJ$73,0))))</f>
        <v>-4.0430703315750931E-2</v>
      </c>
      <c r="AA3182" s="46">
        <f t="shared" si="57"/>
        <v>0.95956929668424906</v>
      </c>
      <c r="AB3182" s="46"/>
    </row>
    <row r="3183" spans="1:28" x14ac:dyDescent="0.25">
      <c r="A3183">
        <v>10716</v>
      </c>
      <c r="B3183" s="1">
        <v>45525.5795607986</v>
      </c>
      <c r="C3183" s="1">
        <v>45525</v>
      </c>
      <c r="D3183" t="s">
        <v>9100</v>
      </c>
      <c r="E3183" t="s">
        <v>9101</v>
      </c>
      <c r="F3183" t="s">
        <v>664</v>
      </c>
      <c r="G3183">
        <v>76</v>
      </c>
      <c r="H3183" t="b">
        <v>0</v>
      </c>
      <c r="I3183" t="s">
        <v>9240</v>
      </c>
      <c r="J3183" t="s">
        <v>9159</v>
      </c>
      <c r="K3183" t="s">
        <v>7</v>
      </c>
      <c r="L3183" t="b">
        <v>0</v>
      </c>
      <c r="M3183" t="s">
        <v>6537</v>
      </c>
      <c r="N3183" t="b">
        <v>0</v>
      </c>
      <c r="O3183" t="b">
        <v>0</v>
      </c>
      <c r="P3183" t="b">
        <v>0</v>
      </c>
      <c r="Q3183" t="b">
        <v>1</v>
      </c>
      <c r="R3183" t="s">
        <v>995</v>
      </c>
      <c r="S3183">
        <v>70</v>
      </c>
      <c r="T3183" t="b">
        <v>0</v>
      </c>
      <c r="V3183" t="s">
        <v>893</v>
      </c>
      <c r="W3183">
        <v>4</v>
      </c>
      <c r="X3183" s="11">
        <v>77</v>
      </c>
      <c r="Y3183">
        <v>1</v>
      </c>
      <c r="Z3183" s="46" cm="1">
        <f t="array" ref="Z3183">IF(V3183="NA",$AD$2,(INDEX($BL$4:$BL$73,MATCH(V3183&amp;W3183,$BK$4:$BK$73&amp;$BJ$4:$BJ$73,0))))</f>
        <v>1.0498615788681286E-2</v>
      </c>
      <c r="AA3183" s="46">
        <f t="shared" si="57"/>
        <v>1.0104986157886813</v>
      </c>
      <c r="AB3183" s="46"/>
    </row>
    <row r="3184" spans="1:28" x14ac:dyDescent="0.25">
      <c r="A3184">
        <v>10717</v>
      </c>
      <c r="B3184" s="1">
        <v>45525.579260590297</v>
      </c>
      <c r="C3184" s="1">
        <v>45525</v>
      </c>
      <c r="D3184" t="s">
        <v>9100</v>
      </c>
      <c r="E3184" t="s">
        <v>9101</v>
      </c>
      <c r="F3184" t="s">
        <v>664</v>
      </c>
      <c r="G3184">
        <v>79</v>
      </c>
      <c r="H3184" t="b">
        <v>0</v>
      </c>
      <c r="I3184" t="s">
        <v>9240</v>
      </c>
      <c r="J3184" t="s">
        <v>9159</v>
      </c>
      <c r="K3184" t="s">
        <v>7</v>
      </c>
      <c r="L3184" t="b">
        <v>0</v>
      </c>
      <c r="M3184" t="s">
        <v>14249</v>
      </c>
      <c r="N3184" t="b">
        <v>0</v>
      </c>
      <c r="O3184" t="b">
        <v>0</v>
      </c>
      <c r="P3184" t="b">
        <v>0</v>
      </c>
      <c r="Q3184" t="b">
        <v>1</v>
      </c>
      <c r="R3184" t="s">
        <v>14250</v>
      </c>
      <c r="S3184">
        <v>70</v>
      </c>
      <c r="T3184" t="b">
        <v>0</v>
      </c>
      <c r="V3184" t="s">
        <v>893</v>
      </c>
      <c r="W3184">
        <v>5</v>
      </c>
      <c r="X3184" s="11">
        <v>82</v>
      </c>
      <c r="Y3184">
        <v>1</v>
      </c>
      <c r="Z3184" s="46" cm="1">
        <f t="array" ref="Z3184">IF(V3184="NA",$AD$2,(INDEX($BL$4:$BL$73,MATCH(V3184&amp;W3184,$BK$4:$BK$73&amp;$BJ$4:$BJ$73,0))))</f>
        <v>4.1970782120221983E-2</v>
      </c>
      <c r="AA3184" s="46">
        <f t="shared" si="57"/>
        <v>1.041970782120222</v>
      </c>
      <c r="AB3184" s="46"/>
    </row>
    <row r="3185" spans="1:28" x14ac:dyDescent="0.25">
      <c r="A3185">
        <v>10718</v>
      </c>
      <c r="B3185" s="1">
        <v>45525.578983449101</v>
      </c>
      <c r="C3185" s="1">
        <v>45525</v>
      </c>
      <c r="D3185" t="s">
        <v>9100</v>
      </c>
      <c r="E3185" t="s">
        <v>9101</v>
      </c>
      <c r="F3185" t="s">
        <v>664</v>
      </c>
      <c r="G3185">
        <v>79</v>
      </c>
      <c r="H3185" t="b">
        <v>0</v>
      </c>
      <c r="I3185" t="s">
        <v>9240</v>
      </c>
      <c r="J3185" t="s">
        <v>9159</v>
      </c>
      <c r="K3185" t="s">
        <v>9</v>
      </c>
      <c r="L3185" t="b">
        <v>0</v>
      </c>
      <c r="M3185" t="s">
        <v>14251</v>
      </c>
      <c r="N3185" t="b">
        <v>0</v>
      </c>
      <c r="O3185" t="b">
        <v>1</v>
      </c>
      <c r="P3185" t="b">
        <v>0</v>
      </c>
      <c r="Q3185" t="b">
        <v>1</v>
      </c>
      <c r="R3185" t="s">
        <v>14252</v>
      </c>
      <c r="S3185">
        <v>70</v>
      </c>
      <c r="T3185" t="b">
        <v>0</v>
      </c>
      <c r="V3185" t="s">
        <v>889</v>
      </c>
      <c r="W3185">
        <v>3</v>
      </c>
      <c r="X3185" s="11">
        <v>82</v>
      </c>
      <c r="Y3185">
        <v>1</v>
      </c>
      <c r="Z3185" s="46" cm="1">
        <f t="array" ref="Z3185">IF(V3185="NA",$AD$2,(INDEX($BL$4:$BL$73,MATCH(V3185&amp;W3185,$BK$4:$BK$73&amp;$BJ$4:$BJ$73,0))))</f>
        <v>1.8952516812716581E-2</v>
      </c>
      <c r="AA3185" s="46">
        <f t="shared" si="57"/>
        <v>1.0189525168127165</v>
      </c>
      <c r="AB3185" s="46"/>
    </row>
    <row r="3186" spans="1:28" x14ac:dyDescent="0.25">
      <c r="A3186">
        <v>10719</v>
      </c>
      <c r="B3186" s="1">
        <v>45525.577398240697</v>
      </c>
      <c r="C3186" s="1">
        <v>45525</v>
      </c>
      <c r="D3186" t="s">
        <v>9100</v>
      </c>
      <c r="E3186" t="s">
        <v>9101</v>
      </c>
      <c r="F3186" t="s">
        <v>790</v>
      </c>
      <c r="G3186">
        <v>73</v>
      </c>
      <c r="H3186" t="b">
        <v>0</v>
      </c>
      <c r="I3186" t="s">
        <v>9240</v>
      </c>
      <c r="J3186" t="s">
        <v>9159</v>
      </c>
      <c r="K3186" t="s">
        <v>9</v>
      </c>
      <c r="L3186" t="b">
        <v>0</v>
      </c>
      <c r="M3186" t="s">
        <v>14253</v>
      </c>
      <c r="N3186" t="b">
        <v>0</v>
      </c>
      <c r="O3186" t="b">
        <v>1</v>
      </c>
      <c r="P3186" t="b">
        <v>0</v>
      </c>
      <c r="Q3186" t="b">
        <v>1</v>
      </c>
      <c r="R3186" t="s">
        <v>14254</v>
      </c>
      <c r="S3186">
        <v>70</v>
      </c>
      <c r="T3186" t="b">
        <v>0</v>
      </c>
      <c r="V3186" t="s">
        <v>892</v>
      </c>
      <c r="W3186">
        <v>4</v>
      </c>
      <c r="X3186" s="11">
        <v>77</v>
      </c>
      <c r="Y3186">
        <v>1</v>
      </c>
      <c r="Z3186" s="46" cm="1">
        <f t="array" ref="Z3186">IF(V3186="NA",$AD$2,(INDEX($BL$4:$BL$73,MATCH(V3186&amp;W3186,$BK$4:$BK$73&amp;$BJ$4:$BJ$73,0))))</f>
        <v>1.0498615788681274E-2</v>
      </c>
      <c r="AA3186" s="46">
        <f t="shared" si="57"/>
        <v>1.0104986157886813</v>
      </c>
      <c r="AB3186" s="46"/>
    </row>
    <row r="3187" spans="1:28" x14ac:dyDescent="0.25">
      <c r="A3187">
        <v>10721</v>
      </c>
      <c r="B3187" s="1">
        <v>45525.576840706002</v>
      </c>
      <c r="C3187" s="1">
        <v>45525</v>
      </c>
      <c r="D3187" t="s">
        <v>9100</v>
      </c>
      <c r="E3187" t="s">
        <v>9101</v>
      </c>
      <c r="F3187" t="s">
        <v>790</v>
      </c>
      <c r="G3187">
        <v>70</v>
      </c>
      <c r="H3187" t="b">
        <v>0</v>
      </c>
      <c r="I3187" t="s">
        <v>9240</v>
      </c>
      <c r="J3187" t="s">
        <v>9159</v>
      </c>
      <c r="K3187" t="s">
        <v>7</v>
      </c>
      <c r="L3187" t="b">
        <v>0</v>
      </c>
      <c r="M3187" t="s">
        <v>14255</v>
      </c>
      <c r="N3187" t="b">
        <v>0</v>
      </c>
      <c r="O3187" t="b">
        <v>0</v>
      </c>
      <c r="P3187" t="b">
        <v>0</v>
      </c>
      <c r="Q3187" t="b">
        <v>1</v>
      </c>
      <c r="R3187" t="s">
        <v>14256</v>
      </c>
      <c r="S3187">
        <v>70</v>
      </c>
      <c r="T3187" t="b">
        <v>0</v>
      </c>
      <c r="V3187" t="s">
        <v>8</v>
      </c>
      <c r="W3187" t="s">
        <v>8</v>
      </c>
      <c r="X3187" s="11">
        <v>72</v>
      </c>
      <c r="Y3187">
        <v>1</v>
      </c>
      <c r="Z3187" s="46" cm="1">
        <f t="array" ref="Z3187">IF(V3187="NA",$AD$2,(INDEX($BL$4:$BL$73,MATCH(V3187&amp;W3187,$BK$4:$BK$73&amp;$BJ$4:$BJ$73,0))))</f>
        <v>-4.0430703315750931E-2</v>
      </c>
      <c r="AA3187" s="46">
        <f t="shared" si="57"/>
        <v>0.95956929668424906</v>
      </c>
      <c r="AB3187" s="46"/>
    </row>
    <row r="3188" spans="1:28" x14ac:dyDescent="0.25">
      <c r="A3188">
        <v>10724</v>
      </c>
      <c r="B3188" s="1">
        <v>45525.576055219899</v>
      </c>
      <c r="C3188" s="1">
        <v>45525</v>
      </c>
      <c r="D3188" t="s">
        <v>9100</v>
      </c>
      <c r="E3188" t="s">
        <v>9101</v>
      </c>
      <c r="F3188" t="s">
        <v>664</v>
      </c>
      <c r="G3188">
        <v>80</v>
      </c>
      <c r="H3188" t="b">
        <v>0</v>
      </c>
      <c r="I3188" t="s">
        <v>9240</v>
      </c>
      <c r="J3188" t="s">
        <v>9159</v>
      </c>
      <c r="K3188" t="s">
        <v>9</v>
      </c>
      <c r="L3188" t="b">
        <v>0</v>
      </c>
      <c r="M3188" t="s">
        <v>14257</v>
      </c>
      <c r="N3188" t="b">
        <v>0</v>
      </c>
      <c r="O3188" t="b">
        <v>1</v>
      </c>
      <c r="P3188" t="b">
        <v>0</v>
      </c>
      <c r="Q3188" t="b">
        <v>1</v>
      </c>
      <c r="R3188" t="s">
        <v>14258</v>
      </c>
      <c r="S3188">
        <v>70</v>
      </c>
      <c r="T3188" t="b">
        <v>0</v>
      </c>
      <c r="V3188" t="s">
        <v>893</v>
      </c>
      <c r="W3188">
        <v>5</v>
      </c>
      <c r="X3188" s="11">
        <v>82</v>
      </c>
      <c r="Y3188">
        <v>1</v>
      </c>
      <c r="Z3188" s="46" cm="1">
        <f t="array" ref="Z3188">IF(V3188="NA",$AD$2,(INDEX($BL$4:$BL$73,MATCH(V3188&amp;W3188,$BK$4:$BK$73&amp;$BJ$4:$BJ$73,0))))</f>
        <v>4.1970782120221983E-2</v>
      </c>
      <c r="AA3188" s="46">
        <f t="shared" si="57"/>
        <v>1.041970782120222</v>
      </c>
      <c r="AB3188" s="46"/>
    </row>
    <row r="3189" spans="1:28" x14ac:dyDescent="0.25">
      <c r="A3189">
        <v>10725</v>
      </c>
      <c r="B3189" s="1">
        <v>45525.57578875</v>
      </c>
      <c r="C3189" s="1">
        <v>45525</v>
      </c>
      <c r="D3189" t="s">
        <v>9100</v>
      </c>
      <c r="E3189" t="s">
        <v>9101</v>
      </c>
      <c r="F3189" t="s">
        <v>664</v>
      </c>
      <c r="G3189">
        <v>77</v>
      </c>
      <c r="H3189" t="b">
        <v>0</v>
      </c>
      <c r="I3189" t="s">
        <v>9240</v>
      </c>
      <c r="J3189" t="s">
        <v>9159</v>
      </c>
      <c r="K3189" t="s">
        <v>9</v>
      </c>
      <c r="L3189" t="b">
        <v>0</v>
      </c>
      <c r="M3189" t="s">
        <v>14259</v>
      </c>
      <c r="N3189" t="b">
        <v>0</v>
      </c>
      <c r="O3189" t="b">
        <v>1</v>
      </c>
      <c r="P3189" t="b">
        <v>0</v>
      </c>
      <c r="Q3189" t="b">
        <v>1</v>
      </c>
      <c r="R3189" t="s">
        <v>14260</v>
      </c>
      <c r="S3189">
        <v>70</v>
      </c>
      <c r="T3189" t="b">
        <v>0</v>
      </c>
      <c r="V3189" t="s">
        <v>949</v>
      </c>
      <c r="W3189">
        <v>5</v>
      </c>
      <c r="X3189" s="11">
        <v>77</v>
      </c>
      <c r="Y3189">
        <v>1</v>
      </c>
      <c r="Z3189" s="46" cm="1">
        <f t="array" ref="Z3189">IF(V3189="NA",$AD$2,(INDEX($BL$4:$BL$73,MATCH(V3189&amp;W3189,$BK$4:$BK$73&amp;$BJ$4:$BJ$73,0))))</f>
        <v>4.1970782120221983E-2</v>
      </c>
      <c r="AA3189" s="46">
        <f t="shared" si="57"/>
        <v>1.041970782120222</v>
      </c>
      <c r="AB3189" s="46"/>
    </row>
    <row r="3190" spans="1:28" x14ac:dyDescent="0.25">
      <c r="A3190">
        <v>10726</v>
      </c>
      <c r="B3190" s="1">
        <v>45525.5755261343</v>
      </c>
      <c r="C3190" s="1">
        <v>45525</v>
      </c>
      <c r="D3190" t="s">
        <v>9100</v>
      </c>
      <c r="E3190" t="s">
        <v>9101</v>
      </c>
      <c r="F3190" t="s">
        <v>664</v>
      </c>
      <c r="G3190">
        <v>78</v>
      </c>
      <c r="H3190" t="b">
        <v>0</v>
      </c>
      <c r="I3190" t="s">
        <v>9240</v>
      </c>
      <c r="J3190" t="s">
        <v>9159</v>
      </c>
      <c r="K3190" t="s">
        <v>9</v>
      </c>
      <c r="L3190" t="b">
        <v>0</v>
      </c>
      <c r="M3190" t="s">
        <v>14261</v>
      </c>
      <c r="N3190" t="b">
        <v>0</v>
      </c>
      <c r="O3190" t="b">
        <v>1</v>
      </c>
      <c r="P3190" t="b">
        <v>0</v>
      </c>
      <c r="Q3190" t="b">
        <v>1</v>
      </c>
      <c r="R3190" t="s">
        <v>14262</v>
      </c>
      <c r="S3190">
        <v>70</v>
      </c>
      <c r="T3190" t="b">
        <v>0</v>
      </c>
      <c r="V3190" t="s">
        <v>919</v>
      </c>
      <c r="W3190">
        <v>5</v>
      </c>
      <c r="X3190" s="11">
        <v>82</v>
      </c>
      <c r="Y3190">
        <v>1</v>
      </c>
      <c r="Z3190" s="46" cm="1">
        <f t="array" ref="Z3190">IF(V3190="NA",$AD$2,(INDEX($BL$4:$BL$73,MATCH(V3190&amp;W3190,$BK$4:$BK$73&amp;$BJ$4:$BJ$73,0))))</f>
        <v>4.1970782120221983E-2</v>
      </c>
      <c r="AA3190" s="46">
        <f t="shared" si="57"/>
        <v>1.041970782120222</v>
      </c>
      <c r="AB3190" s="46"/>
    </row>
    <row r="3191" spans="1:28" x14ac:dyDescent="0.25">
      <c r="A3191">
        <v>10727</v>
      </c>
      <c r="B3191" s="1">
        <v>45525.5752575347</v>
      </c>
      <c r="C3191" s="1">
        <v>45525</v>
      </c>
      <c r="D3191" t="s">
        <v>9100</v>
      </c>
      <c r="E3191" t="s">
        <v>9101</v>
      </c>
      <c r="F3191" t="s">
        <v>790</v>
      </c>
      <c r="G3191">
        <v>74</v>
      </c>
      <c r="H3191" t="b">
        <v>0</v>
      </c>
      <c r="I3191" t="s">
        <v>9240</v>
      </c>
      <c r="J3191" t="s">
        <v>9159</v>
      </c>
      <c r="K3191" t="s">
        <v>7</v>
      </c>
      <c r="L3191" t="b">
        <v>0</v>
      </c>
      <c r="M3191" t="s">
        <v>6536</v>
      </c>
      <c r="N3191" t="b">
        <v>0</v>
      </c>
      <c r="O3191" t="b">
        <v>0</v>
      </c>
      <c r="P3191" t="b">
        <v>0</v>
      </c>
      <c r="Q3191" t="b">
        <v>1</v>
      </c>
      <c r="R3191" t="s">
        <v>994</v>
      </c>
      <c r="S3191">
        <v>70</v>
      </c>
      <c r="T3191" t="b">
        <v>0</v>
      </c>
      <c r="V3191" t="s">
        <v>888</v>
      </c>
      <c r="W3191">
        <v>3</v>
      </c>
      <c r="X3191" s="11">
        <v>77</v>
      </c>
      <c r="Y3191">
        <v>1</v>
      </c>
      <c r="Z3191" s="46" cm="1">
        <f t="array" ref="Z3191">IF(V3191="NA",$AD$2,(INDEX($BL$4:$BL$73,MATCH(V3191&amp;W3191,$BK$4:$BK$73&amp;$BJ$4:$BJ$73,0))))</f>
        <v>1.8952516812716595E-2</v>
      </c>
      <c r="AA3191" s="46">
        <f t="shared" si="57"/>
        <v>1.0189525168127167</v>
      </c>
      <c r="AB3191" s="46"/>
    </row>
    <row r="3192" spans="1:28" x14ac:dyDescent="0.25">
      <c r="A3192">
        <v>10728</v>
      </c>
      <c r="B3192" s="1">
        <v>45525.574996655101</v>
      </c>
      <c r="C3192" s="1">
        <v>45525</v>
      </c>
      <c r="D3192" t="s">
        <v>9100</v>
      </c>
      <c r="E3192" t="s">
        <v>9101</v>
      </c>
      <c r="F3192" t="s">
        <v>790</v>
      </c>
      <c r="G3192">
        <v>75</v>
      </c>
      <c r="H3192" t="b">
        <v>0</v>
      </c>
      <c r="I3192" t="s">
        <v>9240</v>
      </c>
      <c r="J3192" t="s">
        <v>9159</v>
      </c>
      <c r="K3192" t="s">
        <v>7</v>
      </c>
      <c r="L3192" t="b">
        <v>0</v>
      </c>
      <c r="M3192" t="s">
        <v>14263</v>
      </c>
      <c r="N3192" t="b">
        <v>0</v>
      </c>
      <c r="O3192" t="b">
        <v>0</v>
      </c>
      <c r="P3192" t="b">
        <v>0</v>
      </c>
      <c r="Q3192" t="b">
        <v>1</v>
      </c>
      <c r="R3192" t="s">
        <v>14264</v>
      </c>
      <c r="S3192">
        <v>70</v>
      </c>
      <c r="T3192" t="b">
        <v>0</v>
      </c>
      <c r="V3192" t="s">
        <v>8</v>
      </c>
      <c r="W3192" t="s">
        <v>8</v>
      </c>
      <c r="X3192" s="11">
        <v>77</v>
      </c>
      <c r="Y3192">
        <v>1</v>
      </c>
      <c r="Z3192" s="46" cm="1">
        <f t="array" ref="Z3192">IF(V3192="NA",$AD$2,(INDEX($BL$4:$BL$73,MATCH(V3192&amp;W3192,$BK$4:$BK$73&amp;$BJ$4:$BJ$73,0))))</f>
        <v>-4.0430703315750931E-2</v>
      </c>
      <c r="AA3192" s="46">
        <f t="shared" si="57"/>
        <v>0.95956929668424906</v>
      </c>
      <c r="AB3192" s="46"/>
    </row>
    <row r="3193" spans="1:28" x14ac:dyDescent="0.25">
      <c r="A3193">
        <v>10730</v>
      </c>
      <c r="B3193" s="1">
        <v>45525.574400289399</v>
      </c>
      <c r="C3193" s="1">
        <v>45525</v>
      </c>
      <c r="D3193" t="s">
        <v>9100</v>
      </c>
      <c r="E3193" t="s">
        <v>9101</v>
      </c>
      <c r="F3193" t="s">
        <v>664</v>
      </c>
      <c r="G3193">
        <v>80</v>
      </c>
      <c r="H3193" t="b">
        <v>0</v>
      </c>
      <c r="I3193" t="s">
        <v>9240</v>
      </c>
      <c r="J3193" t="s">
        <v>9159</v>
      </c>
      <c r="K3193" t="s">
        <v>7</v>
      </c>
      <c r="L3193" t="b">
        <v>0</v>
      </c>
      <c r="M3193" t="s">
        <v>14265</v>
      </c>
      <c r="N3193" t="b">
        <v>0</v>
      </c>
      <c r="O3193" t="b">
        <v>0</v>
      </c>
      <c r="P3193" t="b">
        <v>0</v>
      </c>
      <c r="Q3193" t="b">
        <v>1</v>
      </c>
      <c r="R3193" t="s">
        <v>14266</v>
      </c>
      <c r="S3193">
        <v>70</v>
      </c>
      <c r="T3193" t="b">
        <v>0</v>
      </c>
      <c r="V3193" t="s">
        <v>658</v>
      </c>
      <c r="W3193">
        <v>5</v>
      </c>
      <c r="X3193" s="11">
        <v>82</v>
      </c>
      <c r="Y3193">
        <v>1</v>
      </c>
      <c r="Z3193" s="46" cm="1">
        <f t="array" ref="Z3193">IF(V3193="NA",$AD$2,(INDEX($BL$4:$BL$73,MATCH(V3193&amp;W3193,$BK$4:$BK$73&amp;$BJ$4:$BJ$73,0))))</f>
        <v>2.9563914871896181E-3</v>
      </c>
      <c r="AA3193" s="46">
        <f t="shared" si="57"/>
        <v>1.0029563914871895</v>
      </c>
      <c r="AB3193" s="46"/>
    </row>
    <row r="3194" spans="1:28" x14ac:dyDescent="0.25">
      <c r="A3194">
        <v>10731</v>
      </c>
      <c r="B3194" s="1">
        <v>45525.574154062502</v>
      </c>
      <c r="C3194" s="1">
        <v>45525</v>
      </c>
      <c r="D3194" t="s">
        <v>9100</v>
      </c>
      <c r="E3194" t="s">
        <v>9101</v>
      </c>
      <c r="F3194" t="s">
        <v>664</v>
      </c>
      <c r="G3194">
        <v>75</v>
      </c>
      <c r="H3194" t="b">
        <v>0</v>
      </c>
      <c r="I3194" t="s">
        <v>9240</v>
      </c>
      <c r="J3194" t="s">
        <v>9159</v>
      </c>
      <c r="K3194" t="s">
        <v>9</v>
      </c>
      <c r="L3194" t="b">
        <v>0</v>
      </c>
      <c r="M3194" t="s">
        <v>14267</v>
      </c>
      <c r="N3194" t="b">
        <v>0</v>
      </c>
      <c r="O3194" t="b">
        <v>1</v>
      </c>
      <c r="P3194" t="b">
        <v>0</v>
      </c>
      <c r="Q3194" t="b">
        <v>1</v>
      </c>
      <c r="R3194" t="s">
        <v>14268</v>
      </c>
      <c r="S3194">
        <v>70</v>
      </c>
      <c r="T3194" t="b">
        <v>0</v>
      </c>
      <c r="V3194" t="s">
        <v>892</v>
      </c>
      <c r="W3194">
        <v>4</v>
      </c>
      <c r="X3194" s="11">
        <v>77</v>
      </c>
      <c r="Y3194">
        <v>1</v>
      </c>
      <c r="Z3194" s="46" cm="1">
        <f t="array" ref="Z3194">IF(V3194="NA",$AD$2,(INDEX($BL$4:$BL$73,MATCH(V3194&amp;W3194,$BK$4:$BK$73&amp;$BJ$4:$BJ$73,0))))</f>
        <v>1.0498615788681274E-2</v>
      </c>
      <c r="AA3194" s="46">
        <f t="shared" si="57"/>
        <v>1.0104986157886813</v>
      </c>
      <c r="AB3194" s="46"/>
    </row>
    <row r="3195" spans="1:28" x14ac:dyDescent="0.25">
      <c r="A3195">
        <v>10732</v>
      </c>
      <c r="B3195" s="1">
        <v>45525.573802465296</v>
      </c>
      <c r="C3195" s="1">
        <v>45525</v>
      </c>
      <c r="D3195" t="s">
        <v>9100</v>
      </c>
      <c r="E3195" t="s">
        <v>9101</v>
      </c>
      <c r="F3195" t="s">
        <v>664</v>
      </c>
      <c r="G3195">
        <v>77</v>
      </c>
      <c r="H3195" t="b">
        <v>0</v>
      </c>
      <c r="I3195" t="s">
        <v>9240</v>
      </c>
      <c r="J3195" t="s">
        <v>9159</v>
      </c>
      <c r="K3195" t="s">
        <v>7</v>
      </c>
      <c r="L3195" t="b">
        <v>0</v>
      </c>
      <c r="M3195" t="s">
        <v>14269</v>
      </c>
      <c r="N3195" t="b">
        <v>0</v>
      </c>
      <c r="O3195" t="b">
        <v>0</v>
      </c>
      <c r="P3195" t="b">
        <v>0</v>
      </c>
      <c r="Q3195" t="b">
        <v>1</v>
      </c>
      <c r="R3195" t="s">
        <v>14270</v>
      </c>
      <c r="S3195">
        <v>70</v>
      </c>
      <c r="T3195" t="b">
        <v>0</v>
      </c>
      <c r="V3195" t="s">
        <v>893</v>
      </c>
      <c r="W3195">
        <v>4</v>
      </c>
      <c r="X3195" s="11">
        <v>77</v>
      </c>
      <c r="Y3195">
        <v>1</v>
      </c>
      <c r="Z3195" s="46" cm="1">
        <f t="array" ref="Z3195">IF(V3195="NA",$AD$2,(INDEX($BL$4:$BL$73,MATCH(V3195&amp;W3195,$BK$4:$BK$73&amp;$BJ$4:$BJ$73,0))))</f>
        <v>1.0498615788681286E-2</v>
      </c>
      <c r="AA3195" s="46">
        <f t="shared" si="57"/>
        <v>1.0104986157886813</v>
      </c>
      <c r="AB3195" s="46"/>
    </row>
    <row r="3196" spans="1:28" x14ac:dyDescent="0.25">
      <c r="A3196">
        <v>10733</v>
      </c>
      <c r="B3196" s="1">
        <v>45525.573166990704</v>
      </c>
      <c r="C3196" s="1">
        <v>45525</v>
      </c>
      <c r="D3196" t="s">
        <v>9100</v>
      </c>
      <c r="E3196" t="s">
        <v>9101</v>
      </c>
      <c r="F3196" t="s">
        <v>664</v>
      </c>
      <c r="G3196">
        <v>78</v>
      </c>
      <c r="H3196" t="b">
        <v>0</v>
      </c>
      <c r="I3196" t="s">
        <v>9240</v>
      </c>
      <c r="J3196" t="s">
        <v>9159</v>
      </c>
      <c r="K3196" t="s">
        <v>9</v>
      </c>
      <c r="L3196" t="b">
        <v>0</v>
      </c>
      <c r="M3196" t="s">
        <v>14271</v>
      </c>
      <c r="N3196" t="b">
        <v>0</v>
      </c>
      <c r="O3196" t="b">
        <v>0</v>
      </c>
      <c r="P3196" t="b">
        <v>0</v>
      </c>
      <c r="Q3196" t="b">
        <v>1</v>
      </c>
      <c r="R3196" t="s">
        <v>14272</v>
      </c>
      <c r="S3196">
        <v>70</v>
      </c>
      <c r="T3196" t="b">
        <v>0</v>
      </c>
      <c r="V3196" t="s">
        <v>892</v>
      </c>
      <c r="W3196">
        <v>5</v>
      </c>
      <c r="X3196" s="11">
        <v>82</v>
      </c>
      <c r="Y3196">
        <v>1</v>
      </c>
      <c r="Z3196" s="46" cm="1">
        <f t="array" ref="Z3196">IF(V3196="NA",$AD$2,(INDEX($BL$4:$BL$73,MATCH(V3196&amp;W3196,$BK$4:$BK$73&amp;$BJ$4:$BJ$73,0))))</f>
        <v>4.1970782120221983E-2</v>
      </c>
      <c r="AA3196" s="46">
        <f t="shared" si="57"/>
        <v>1.041970782120222</v>
      </c>
      <c r="AB3196" s="46"/>
    </row>
    <row r="3197" spans="1:28" x14ac:dyDescent="0.25">
      <c r="A3197">
        <v>10734</v>
      </c>
      <c r="B3197" s="1">
        <v>45525.572793402796</v>
      </c>
      <c r="C3197" s="1">
        <v>45525</v>
      </c>
      <c r="D3197" t="s">
        <v>9100</v>
      </c>
      <c r="E3197" t="s">
        <v>9101</v>
      </c>
      <c r="F3197" t="s">
        <v>790</v>
      </c>
      <c r="G3197">
        <v>94</v>
      </c>
      <c r="H3197" t="b">
        <v>0</v>
      </c>
      <c r="I3197" t="s">
        <v>9240</v>
      </c>
      <c r="J3197" t="s">
        <v>9159</v>
      </c>
      <c r="K3197" t="s">
        <v>7</v>
      </c>
      <c r="L3197" t="b">
        <v>0</v>
      </c>
      <c r="M3197" t="s">
        <v>14273</v>
      </c>
      <c r="N3197" t="b">
        <v>0</v>
      </c>
      <c r="O3197" t="b">
        <v>0</v>
      </c>
      <c r="P3197" t="b">
        <v>0</v>
      </c>
      <c r="Q3197" t="b">
        <v>1</v>
      </c>
      <c r="R3197" t="s">
        <v>14274</v>
      </c>
      <c r="S3197">
        <v>70</v>
      </c>
      <c r="T3197" t="b">
        <v>0</v>
      </c>
      <c r="V3197" t="s">
        <v>742</v>
      </c>
      <c r="W3197">
        <v>4</v>
      </c>
      <c r="X3197" s="11">
        <v>99</v>
      </c>
      <c r="Y3197">
        <v>1</v>
      </c>
      <c r="Z3197" s="46" cm="1">
        <f t="array" ref="Z3197">IF(V3197="NA",$AD$2,(INDEX($BL$4:$BL$73,MATCH(V3197&amp;W3197,$BK$4:$BK$73&amp;$BJ$4:$BJ$73,0))))</f>
        <v>1.1678733304575913E-2</v>
      </c>
      <c r="AA3197" s="46">
        <f t="shared" si="57"/>
        <v>1.0116787333045758</v>
      </c>
      <c r="AB3197" s="46"/>
    </row>
    <row r="3198" spans="1:28" x14ac:dyDescent="0.25">
      <c r="A3198">
        <v>10735</v>
      </c>
      <c r="B3198" s="1">
        <v>45525.5724080324</v>
      </c>
      <c r="C3198" s="1">
        <v>45525</v>
      </c>
      <c r="D3198" t="s">
        <v>9100</v>
      </c>
      <c r="E3198" t="s">
        <v>9101</v>
      </c>
      <c r="F3198" t="s">
        <v>664</v>
      </c>
      <c r="G3198">
        <v>71</v>
      </c>
      <c r="H3198" t="b">
        <v>0</v>
      </c>
      <c r="I3198" t="s">
        <v>9240</v>
      </c>
      <c r="J3198" t="s">
        <v>9159</v>
      </c>
      <c r="K3198" t="s">
        <v>9</v>
      </c>
      <c r="L3198" t="b">
        <v>0</v>
      </c>
      <c r="M3198" t="s">
        <v>14275</v>
      </c>
      <c r="N3198" t="b">
        <v>0</v>
      </c>
      <c r="O3198" t="b">
        <v>1</v>
      </c>
      <c r="P3198" t="b">
        <v>0</v>
      </c>
      <c r="Q3198" t="b">
        <v>1</v>
      </c>
      <c r="R3198" t="s">
        <v>14276</v>
      </c>
      <c r="S3198">
        <v>70</v>
      </c>
      <c r="T3198" t="b">
        <v>0</v>
      </c>
      <c r="V3198" t="s">
        <v>949</v>
      </c>
      <c r="W3198">
        <v>4</v>
      </c>
      <c r="X3198" s="11">
        <v>72</v>
      </c>
      <c r="Y3198">
        <v>1</v>
      </c>
      <c r="Z3198" s="46" cm="1">
        <f t="array" ref="Z3198">IF(V3198="NA",$AD$2,(INDEX($BL$4:$BL$73,MATCH(V3198&amp;W3198,$BK$4:$BK$73&amp;$BJ$4:$BJ$73,0))))</f>
        <v>1.0498615788681335E-2</v>
      </c>
      <c r="AA3198" s="46">
        <f t="shared" si="57"/>
        <v>1.0104986157886813</v>
      </c>
      <c r="AB3198" s="46"/>
    </row>
    <row r="3199" spans="1:28" x14ac:dyDescent="0.25">
      <c r="A3199">
        <v>10739</v>
      </c>
      <c r="B3199" s="1">
        <v>45525.570261319401</v>
      </c>
      <c r="C3199" s="1">
        <v>45525</v>
      </c>
      <c r="D3199" t="s">
        <v>9100</v>
      </c>
      <c r="E3199" t="s">
        <v>9101</v>
      </c>
      <c r="F3199" t="s">
        <v>664</v>
      </c>
      <c r="G3199">
        <v>72</v>
      </c>
      <c r="H3199" t="b">
        <v>0</v>
      </c>
      <c r="I3199" t="s">
        <v>9240</v>
      </c>
      <c r="J3199" t="s">
        <v>9159</v>
      </c>
      <c r="K3199" t="s">
        <v>9</v>
      </c>
      <c r="L3199" t="b">
        <v>0</v>
      </c>
      <c r="M3199" t="s">
        <v>14277</v>
      </c>
      <c r="N3199" t="b">
        <v>0</v>
      </c>
      <c r="O3199" t="b">
        <v>1</v>
      </c>
      <c r="P3199" t="b">
        <v>0</v>
      </c>
      <c r="Q3199" t="b">
        <v>1</v>
      </c>
      <c r="R3199" t="s">
        <v>14278</v>
      </c>
      <c r="S3199">
        <v>70</v>
      </c>
      <c r="T3199" t="b">
        <v>0</v>
      </c>
      <c r="V3199" t="s">
        <v>886</v>
      </c>
      <c r="W3199">
        <v>4</v>
      </c>
      <c r="X3199" s="11">
        <v>72</v>
      </c>
      <c r="Y3199">
        <v>1</v>
      </c>
      <c r="Z3199" s="46" cm="1">
        <f t="array" ref="Z3199">IF(V3199="NA",$AD$2,(INDEX($BL$4:$BL$73,MATCH(V3199&amp;W3199,$BK$4:$BK$73&amp;$BJ$4:$BJ$73,0))))</f>
        <v>1.0498615788681297E-2</v>
      </c>
      <c r="AA3199" s="46">
        <f t="shared" si="57"/>
        <v>1.0104986157886813</v>
      </c>
      <c r="AB3199" s="46"/>
    </row>
    <row r="3200" spans="1:28" x14ac:dyDescent="0.25">
      <c r="A3200">
        <v>10741</v>
      </c>
      <c r="B3200" s="1">
        <v>45525.569244872699</v>
      </c>
      <c r="C3200" s="1">
        <v>45525</v>
      </c>
      <c r="D3200" t="s">
        <v>9100</v>
      </c>
      <c r="E3200" t="s">
        <v>9101</v>
      </c>
      <c r="F3200" t="s">
        <v>664</v>
      </c>
      <c r="G3200">
        <v>75</v>
      </c>
      <c r="H3200" t="b">
        <v>0</v>
      </c>
      <c r="I3200" t="s">
        <v>9240</v>
      </c>
      <c r="J3200" t="s">
        <v>9159</v>
      </c>
      <c r="K3200" t="s">
        <v>9</v>
      </c>
      <c r="L3200" t="b">
        <v>0</v>
      </c>
      <c r="M3200" t="s">
        <v>14279</v>
      </c>
      <c r="N3200" t="b">
        <v>0</v>
      </c>
      <c r="O3200" t="b">
        <v>1</v>
      </c>
      <c r="P3200" t="b">
        <v>0</v>
      </c>
      <c r="Q3200" t="b">
        <v>1</v>
      </c>
      <c r="R3200" t="s">
        <v>14280</v>
      </c>
      <c r="S3200">
        <v>70</v>
      </c>
      <c r="T3200" t="b">
        <v>0</v>
      </c>
      <c r="V3200" t="s">
        <v>886</v>
      </c>
      <c r="W3200">
        <v>4</v>
      </c>
      <c r="X3200" s="11">
        <v>77</v>
      </c>
      <c r="Y3200">
        <v>1</v>
      </c>
      <c r="Z3200" s="46" cm="1">
        <f t="array" ref="Z3200">IF(V3200="NA",$AD$2,(INDEX($BL$4:$BL$73,MATCH(V3200&amp;W3200,$BK$4:$BK$73&amp;$BJ$4:$BJ$73,0))))</f>
        <v>1.0498615788681297E-2</v>
      </c>
      <c r="AA3200" s="46">
        <f t="shared" si="57"/>
        <v>1.0104986157886813</v>
      </c>
      <c r="AB3200" s="46"/>
    </row>
    <row r="3201" spans="1:28" x14ac:dyDescent="0.25">
      <c r="A3201">
        <v>10742</v>
      </c>
      <c r="B3201" s="1">
        <v>45525.568873622702</v>
      </c>
      <c r="C3201" s="1">
        <v>45525</v>
      </c>
      <c r="D3201" t="s">
        <v>9100</v>
      </c>
      <c r="E3201" t="s">
        <v>9101</v>
      </c>
      <c r="F3201" t="s">
        <v>664</v>
      </c>
      <c r="G3201">
        <v>70</v>
      </c>
      <c r="H3201" t="b">
        <v>0</v>
      </c>
      <c r="I3201" t="s">
        <v>9240</v>
      </c>
      <c r="J3201" t="s">
        <v>9159</v>
      </c>
      <c r="K3201" t="s">
        <v>7</v>
      </c>
      <c r="L3201" t="b">
        <v>0</v>
      </c>
      <c r="M3201" t="s">
        <v>14281</v>
      </c>
      <c r="N3201" t="b">
        <v>0</v>
      </c>
      <c r="O3201" t="b">
        <v>0</v>
      </c>
      <c r="P3201" t="b">
        <v>0</v>
      </c>
      <c r="Q3201" t="b">
        <v>1</v>
      </c>
      <c r="R3201" t="s">
        <v>14282</v>
      </c>
      <c r="S3201">
        <v>70</v>
      </c>
      <c r="T3201" t="b">
        <v>0</v>
      </c>
      <c r="V3201" t="s">
        <v>886</v>
      </c>
      <c r="W3201">
        <v>4</v>
      </c>
      <c r="X3201" s="11">
        <v>72</v>
      </c>
      <c r="Y3201">
        <v>1</v>
      </c>
      <c r="Z3201" s="46" cm="1">
        <f t="array" ref="Z3201">IF(V3201="NA",$AD$2,(INDEX($BL$4:$BL$73,MATCH(V3201&amp;W3201,$BK$4:$BK$73&amp;$BJ$4:$BJ$73,0))))</f>
        <v>1.0498615788681297E-2</v>
      </c>
      <c r="AA3201" s="46">
        <f t="shared" si="57"/>
        <v>1.0104986157886813</v>
      </c>
      <c r="AB3201" s="46"/>
    </row>
    <row r="3202" spans="1:28" x14ac:dyDescent="0.25">
      <c r="A3202">
        <v>10743</v>
      </c>
      <c r="B3202" s="1">
        <v>45525.568476446802</v>
      </c>
      <c r="C3202" s="1">
        <v>45525</v>
      </c>
      <c r="D3202" t="s">
        <v>9100</v>
      </c>
      <c r="E3202" t="s">
        <v>9101</v>
      </c>
      <c r="F3202" t="s">
        <v>664</v>
      </c>
      <c r="G3202">
        <v>80</v>
      </c>
      <c r="H3202" t="b">
        <v>0</v>
      </c>
      <c r="I3202" t="s">
        <v>9240</v>
      </c>
      <c r="J3202" t="s">
        <v>9159</v>
      </c>
      <c r="K3202" t="s">
        <v>7</v>
      </c>
      <c r="L3202" t="b">
        <v>0</v>
      </c>
      <c r="M3202" t="s">
        <v>14283</v>
      </c>
      <c r="N3202" t="b">
        <v>1</v>
      </c>
      <c r="O3202" t="b">
        <v>0</v>
      </c>
      <c r="P3202" t="b">
        <v>0</v>
      </c>
      <c r="Q3202" t="b">
        <v>1</v>
      </c>
      <c r="R3202" t="s">
        <v>14284</v>
      </c>
      <c r="S3202">
        <v>70</v>
      </c>
      <c r="T3202" t="b">
        <v>0</v>
      </c>
      <c r="V3202" t="s">
        <v>889</v>
      </c>
      <c r="W3202">
        <v>4</v>
      </c>
      <c r="X3202" s="11">
        <v>82</v>
      </c>
      <c r="Y3202">
        <v>1</v>
      </c>
      <c r="Z3202" s="46" cm="1">
        <f t="array" ref="Z3202">IF(V3202="NA",$AD$2,(INDEX($BL$4:$BL$73,MATCH(V3202&amp;W3202,$BK$4:$BK$73&amp;$BJ$4:$BJ$73,0))))</f>
        <v>1.0498615788681227E-2</v>
      </c>
      <c r="AA3202" s="46">
        <f t="shared" si="57"/>
        <v>1.0104986157886813</v>
      </c>
      <c r="AB3202" s="46"/>
    </row>
    <row r="3203" spans="1:28" x14ac:dyDescent="0.25">
      <c r="A3203">
        <v>10744</v>
      </c>
      <c r="B3203" s="1">
        <v>45525.5679813194</v>
      </c>
      <c r="C3203" s="1">
        <v>45525</v>
      </c>
      <c r="D3203" t="s">
        <v>9100</v>
      </c>
      <c r="E3203" t="s">
        <v>9101</v>
      </c>
      <c r="F3203" t="s">
        <v>664</v>
      </c>
      <c r="G3203">
        <v>80</v>
      </c>
      <c r="H3203" t="b">
        <v>0</v>
      </c>
      <c r="I3203" t="s">
        <v>9240</v>
      </c>
      <c r="J3203" t="s">
        <v>9159</v>
      </c>
      <c r="K3203" t="s">
        <v>9</v>
      </c>
      <c r="L3203" t="b">
        <v>0</v>
      </c>
      <c r="M3203" t="s">
        <v>14285</v>
      </c>
      <c r="N3203" t="b">
        <v>0</v>
      </c>
      <c r="O3203" t="b">
        <v>0</v>
      </c>
      <c r="P3203" t="b">
        <v>0</v>
      </c>
      <c r="Q3203" t="b">
        <v>1</v>
      </c>
      <c r="R3203" t="s">
        <v>14286</v>
      </c>
      <c r="S3203">
        <v>70</v>
      </c>
      <c r="T3203" t="b">
        <v>0</v>
      </c>
      <c r="V3203" t="s">
        <v>8</v>
      </c>
      <c r="W3203" t="s">
        <v>8</v>
      </c>
      <c r="X3203" s="11">
        <v>82</v>
      </c>
      <c r="Y3203">
        <v>1</v>
      </c>
      <c r="Z3203" s="46" cm="1">
        <f t="array" ref="Z3203">IF(V3203="NA",$AD$2,(INDEX($BL$4:$BL$73,MATCH(V3203&amp;W3203,$BK$4:$BK$73&amp;$BJ$4:$BJ$73,0))))</f>
        <v>-4.0430703315750931E-2</v>
      </c>
      <c r="AA3203" s="46">
        <f t="shared" si="57"/>
        <v>0.95956929668424906</v>
      </c>
      <c r="AB3203" s="46"/>
    </row>
    <row r="3204" spans="1:28" x14ac:dyDescent="0.25">
      <c r="A3204">
        <v>10745</v>
      </c>
      <c r="B3204" s="1">
        <v>45525.567121736101</v>
      </c>
      <c r="C3204" s="1">
        <v>45525</v>
      </c>
      <c r="D3204" t="s">
        <v>9100</v>
      </c>
      <c r="E3204" t="s">
        <v>9101</v>
      </c>
      <c r="F3204" t="s">
        <v>790</v>
      </c>
      <c r="G3204">
        <v>86</v>
      </c>
      <c r="H3204" t="b">
        <v>0</v>
      </c>
      <c r="I3204" t="s">
        <v>9240</v>
      </c>
      <c r="J3204" t="s">
        <v>9159</v>
      </c>
      <c r="K3204" t="s">
        <v>7</v>
      </c>
      <c r="L3204" t="b">
        <v>0</v>
      </c>
      <c r="M3204" t="s">
        <v>14287</v>
      </c>
      <c r="N3204" t="b">
        <v>0</v>
      </c>
      <c r="O3204" t="b">
        <v>0</v>
      </c>
      <c r="P3204" t="b">
        <v>0</v>
      </c>
      <c r="Q3204" t="b">
        <v>1</v>
      </c>
      <c r="R3204" t="s">
        <v>14288</v>
      </c>
      <c r="S3204">
        <v>70</v>
      </c>
      <c r="T3204" t="b">
        <v>0</v>
      </c>
      <c r="V3204" t="s">
        <v>941</v>
      </c>
      <c r="W3204">
        <v>4</v>
      </c>
      <c r="X3204" s="11">
        <v>87</v>
      </c>
      <c r="Y3204">
        <v>1</v>
      </c>
      <c r="Z3204" s="46" cm="1">
        <f t="array" ref="Z3204">IF(V3204="NA",$AD$2,(INDEX($BL$4:$BL$73,MATCH(V3204&amp;W3204,$BK$4:$BK$73&amp;$BJ$4:$BJ$73,0))))</f>
        <v>1.0498615788681286E-2</v>
      </c>
      <c r="AA3204" s="46">
        <f t="shared" ref="AA3204:AA3267" si="58">Y3204+Z3204</f>
        <v>1.0104986157886813</v>
      </c>
      <c r="AB3204" s="46"/>
    </row>
    <row r="3205" spans="1:28" x14ac:dyDescent="0.25">
      <c r="A3205">
        <v>10746</v>
      </c>
      <c r="B3205" s="1">
        <v>45525.566695706002</v>
      </c>
      <c r="C3205" s="1">
        <v>45525</v>
      </c>
      <c r="D3205" t="s">
        <v>9100</v>
      </c>
      <c r="E3205" t="s">
        <v>9101</v>
      </c>
      <c r="F3205" t="s">
        <v>664</v>
      </c>
      <c r="G3205">
        <v>78</v>
      </c>
      <c r="H3205" t="b">
        <v>0</v>
      </c>
      <c r="I3205" t="s">
        <v>9240</v>
      </c>
      <c r="J3205" t="s">
        <v>9159</v>
      </c>
      <c r="K3205" t="s">
        <v>7</v>
      </c>
      <c r="L3205" t="b">
        <v>0</v>
      </c>
      <c r="M3205" t="s">
        <v>14289</v>
      </c>
      <c r="N3205" t="b">
        <v>0</v>
      </c>
      <c r="O3205" t="b">
        <v>0</v>
      </c>
      <c r="P3205" t="b">
        <v>0</v>
      </c>
      <c r="Q3205" t="b">
        <v>1</v>
      </c>
      <c r="R3205" t="s">
        <v>14290</v>
      </c>
      <c r="S3205">
        <v>70</v>
      </c>
      <c r="T3205" t="b">
        <v>0</v>
      </c>
      <c r="V3205" t="s">
        <v>8</v>
      </c>
      <c r="W3205" t="s">
        <v>8</v>
      </c>
      <c r="X3205" s="11">
        <v>82</v>
      </c>
      <c r="Y3205">
        <v>1</v>
      </c>
      <c r="Z3205" s="46" cm="1">
        <f t="array" ref="Z3205">IF(V3205="NA",$AD$2,(INDEX($BL$4:$BL$73,MATCH(V3205&amp;W3205,$BK$4:$BK$73&amp;$BJ$4:$BJ$73,0))))</f>
        <v>-4.0430703315750931E-2</v>
      </c>
      <c r="AA3205" s="46">
        <f t="shared" si="58"/>
        <v>0.95956929668424906</v>
      </c>
      <c r="AB3205" s="46"/>
    </row>
    <row r="3206" spans="1:28" x14ac:dyDescent="0.25">
      <c r="A3206">
        <v>10747</v>
      </c>
      <c r="B3206" s="1">
        <v>45525.566280520798</v>
      </c>
      <c r="C3206" s="1">
        <v>45525</v>
      </c>
      <c r="D3206" t="s">
        <v>9100</v>
      </c>
      <c r="E3206" t="s">
        <v>9101</v>
      </c>
      <c r="F3206" t="s">
        <v>790</v>
      </c>
      <c r="G3206">
        <v>86</v>
      </c>
      <c r="H3206" t="b">
        <v>0</v>
      </c>
      <c r="I3206" t="s">
        <v>9240</v>
      </c>
      <c r="J3206" t="s">
        <v>9159</v>
      </c>
      <c r="K3206" t="s">
        <v>7</v>
      </c>
      <c r="L3206" t="b">
        <v>0</v>
      </c>
      <c r="M3206" t="s">
        <v>6535</v>
      </c>
      <c r="N3206" t="b">
        <v>0</v>
      </c>
      <c r="O3206" t="b">
        <v>0</v>
      </c>
      <c r="P3206" t="b">
        <v>0</v>
      </c>
      <c r="Q3206" t="b">
        <v>1</v>
      </c>
      <c r="R3206" t="s">
        <v>993</v>
      </c>
      <c r="S3206">
        <v>70</v>
      </c>
      <c r="T3206" t="b">
        <v>0</v>
      </c>
      <c r="V3206" t="s">
        <v>892</v>
      </c>
      <c r="W3206">
        <v>4</v>
      </c>
      <c r="X3206" s="11">
        <v>87</v>
      </c>
      <c r="Y3206">
        <v>1</v>
      </c>
      <c r="Z3206" s="46" cm="1">
        <f t="array" ref="Z3206">IF(V3206="NA",$AD$2,(INDEX($BL$4:$BL$73,MATCH(V3206&amp;W3206,$BK$4:$BK$73&amp;$BJ$4:$BJ$73,0))))</f>
        <v>1.0498615788681274E-2</v>
      </c>
      <c r="AA3206" s="46">
        <f t="shared" si="58"/>
        <v>1.0104986157886813</v>
      </c>
      <c r="AB3206" s="46"/>
    </row>
    <row r="3207" spans="1:28" x14ac:dyDescent="0.25">
      <c r="A3207">
        <v>10750</v>
      </c>
      <c r="B3207" s="1">
        <v>45525.563483321799</v>
      </c>
      <c r="C3207" s="1">
        <v>45525</v>
      </c>
      <c r="D3207" t="s">
        <v>9100</v>
      </c>
      <c r="E3207" t="s">
        <v>9101</v>
      </c>
      <c r="F3207" t="s">
        <v>664</v>
      </c>
      <c r="G3207">
        <v>80</v>
      </c>
      <c r="H3207" t="b">
        <v>0</v>
      </c>
      <c r="I3207" t="s">
        <v>9240</v>
      </c>
      <c r="J3207" t="s">
        <v>9159</v>
      </c>
      <c r="K3207" t="s">
        <v>7</v>
      </c>
      <c r="L3207" t="b">
        <v>0</v>
      </c>
      <c r="M3207" t="s">
        <v>14291</v>
      </c>
      <c r="N3207" t="b">
        <v>0</v>
      </c>
      <c r="O3207" t="b">
        <v>0</v>
      </c>
      <c r="P3207" t="b">
        <v>0</v>
      </c>
      <c r="Q3207" t="b">
        <v>1</v>
      </c>
      <c r="R3207" t="s">
        <v>14292</v>
      </c>
      <c r="S3207">
        <v>70</v>
      </c>
      <c r="T3207" t="b">
        <v>0</v>
      </c>
      <c r="V3207" t="s">
        <v>743</v>
      </c>
      <c r="W3207">
        <v>5</v>
      </c>
      <c r="X3207" s="11">
        <v>82</v>
      </c>
      <c r="Y3207">
        <v>1</v>
      </c>
      <c r="Z3207" s="46" cm="1">
        <f t="array" ref="Z3207">IF(V3207="NA",$AD$2,(INDEX($BL$4:$BL$73,MATCH(V3207&amp;W3207,$BK$4:$BK$73&amp;$BJ$4:$BJ$73,0))))</f>
        <v>2.9563914871898098E-3</v>
      </c>
      <c r="AA3207" s="46">
        <f t="shared" si="58"/>
        <v>1.0029563914871897</v>
      </c>
      <c r="AB3207" s="46"/>
    </row>
    <row r="3208" spans="1:28" x14ac:dyDescent="0.25">
      <c r="A3208">
        <v>10751</v>
      </c>
      <c r="B3208" s="1">
        <v>45525.562987384299</v>
      </c>
      <c r="C3208" s="1">
        <v>45525</v>
      </c>
      <c r="D3208" t="s">
        <v>9100</v>
      </c>
      <c r="E3208" t="s">
        <v>9101</v>
      </c>
      <c r="F3208" t="s">
        <v>664</v>
      </c>
      <c r="G3208">
        <v>78</v>
      </c>
      <c r="H3208" t="b">
        <v>0</v>
      </c>
      <c r="I3208" t="s">
        <v>9240</v>
      </c>
      <c r="J3208" t="s">
        <v>9159</v>
      </c>
      <c r="K3208" t="s">
        <v>9</v>
      </c>
      <c r="L3208" t="b">
        <v>0</v>
      </c>
      <c r="M3208" t="s">
        <v>14293</v>
      </c>
      <c r="N3208" t="b">
        <v>0</v>
      </c>
      <c r="O3208" t="b">
        <v>1</v>
      </c>
      <c r="P3208" t="b">
        <v>0</v>
      </c>
      <c r="Q3208" t="b">
        <v>1</v>
      </c>
      <c r="R3208" t="s">
        <v>14294</v>
      </c>
      <c r="S3208">
        <v>70</v>
      </c>
      <c r="T3208" t="b">
        <v>0</v>
      </c>
      <c r="V3208" t="s">
        <v>949</v>
      </c>
      <c r="W3208">
        <v>5</v>
      </c>
      <c r="X3208" s="11">
        <v>82</v>
      </c>
      <c r="Y3208">
        <v>1</v>
      </c>
      <c r="Z3208" s="46" cm="1">
        <f t="array" ref="Z3208">IF(V3208="NA",$AD$2,(INDEX($BL$4:$BL$73,MATCH(V3208&amp;W3208,$BK$4:$BK$73&amp;$BJ$4:$BJ$73,0))))</f>
        <v>4.1970782120221983E-2</v>
      </c>
      <c r="AA3208" s="46">
        <f t="shared" si="58"/>
        <v>1.041970782120222</v>
      </c>
      <c r="AB3208" s="46"/>
    </row>
    <row r="3209" spans="1:28" x14ac:dyDescent="0.25">
      <c r="A3209">
        <v>10752</v>
      </c>
      <c r="B3209" s="1">
        <v>45525.562479247703</v>
      </c>
      <c r="C3209" s="1">
        <v>45525</v>
      </c>
      <c r="D3209" t="s">
        <v>9100</v>
      </c>
      <c r="E3209" t="s">
        <v>9101</v>
      </c>
      <c r="F3209" t="s">
        <v>790</v>
      </c>
      <c r="G3209">
        <v>73</v>
      </c>
      <c r="H3209" t="b">
        <v>0</v>
      </c>
      <c r="I3209" t="s">
        <v>9240</v>
      </c>
      <c r="J3209" t="s">
        <v>9159</v>
      </c>
      <c r="K3209" t="s">
        <v>7</v>
      </c>
      <c r="L3209" t="b">
        <v>0</v>
      </c>
      <c r="M3209" t="s">
        <v>14295</v>
      </c>
      <c r="N3209" t="b">
        <v>0</v>
      </c>
      <c r="O3209" t="b">
        <v>0</v>
      </c>
      <c r="P3209" t="b">
        <v>0</v>
      </c>
      <c r="Q3209" t="b">
        <v>1</v>
      </c>
      <c r="R3209" t="s">
        <v>14296</v>
      </c>
      <c r="S3209">
        <v>70</v>
      </c>
      <c r="T3209" t="b">
        <v>0</v>
      </c>
      <c r="V3209" t="s">
        <v>888</v>
      </c>
      <c r="W3209">
        <v>3</v>
      </c>
      <c r="X3209" s="11">
        <v>77</v>
      </c>
      <c r="Y3209">
        <v>1</v>
      </c>
      <c r="Z3209" s="46" cm="1">
        <f t="array" ref="Z3209">IF(V3209="NA",$AD$2,(INDEX($BL$4:$BL$73,MATCH(V3209&amp;W3209,$BK$4:$BK$73&amp;$BJ$4:$BJ$73,0))))</f>
        <v>1.8952516812716595E-2</v>
      </c>
      <c r="AA3209" s="46">
        <f t="shared" si="58"/>
        <v>1.0189525168127167</v>
      </c>
      <c r="AB3209" s="46"/>
    </row>
    <row r="3210" spans="1:28" x14ac:dyDescent="0.25">
      <c r="A3210">
        <v>10753</v>
      </c>
      <c r="B3210" s="1">
        <v>45525.561983911997</v>
      </c>
      <c r="C3210" s="1">
        <v>45525</v>
      </c>
      <c r="D3210" t="s">
        <v>9100</v>
      </c>
      <c r="E3210" t="s">
        <v>9101</v>
      </c>
      <c r="F3210" t="s">
        <v>664</v>
      </c>
      <c r="G3210">
        <v>83</v>
      </c>
      <c r="H3210" t="b">
        <v>0</v>
      </c>
      <c r="I3210" t="s">
        <v>9240</v>
      </c>
      <c r="J3210" t="s">
        <v>9159</v>
      </c>
      <c r="K3210" t="s">
        <v>7</v>
      </c>
      <c r="L3210" t="b">
        <v>0</v>
      </c>
      <c r="M3210" t="s">
        <v>14297</v>
      </c>
      <c r="N3210" t="b">
        <v>0</v>
      </c>
      <c r="O3210" t="b">
        <v>0</v>
      </c>
      <c r="P3210" t="b">
        <v>0</v>
      </c>
      <c r="Q3210" t="b">
        <v>1</v>
      </c>
      <c r="R3210" t="s">
        <v>14298</v>
      </c>
      <c r="S3210">
        <v>70</v>
      </c>
      <c r="T3210" t="b">
        <v>0</v>
      </c>
      <c r="V3210" t="s">
        <v>8</v>
      </c>
      <c r="W3210" t="s">
        <v>8</v>
      </c>
      <c r="X3210" s="11">
        <v>87</v>
      </c>
      <c r="Y3210">
        <v>1</v>
      </c>
      <c r="Z3210" s="46" cm="1">
        <f t="array" ref="Z3210">IF(V3210="NA",$AD$2,(INDEX($BL$4:$BL$73,MATCH(V3210&amp;W3210,$BK$4:$BK$73&amp;$BJ$4:$BJ$73,0))))</f>
        <v>-4.0430703315750931E-2</v>
      </c>
      <c r="AA3210" s="46">
        <f t="shared" si="58"/>
        <v>0.95956929668424906</v>
      </c>
      <c r="AB3210" s="46"/>
    </row>
    <row r="3211" spans="1:28" x14ac:dyDescent="0.25">
      <c r="A3211">
        <v>10754</v>
      </c>
      <c r="B3211" s="1">
        <v>45525.5601359375</v>
      </c>
      <c r="C3211" s="1">
        <v>45525</v>
      </c>
      <c r="D3211" t="s">
        <v>9100</v>
      </c>
      <c r="E3211" t="s">
        <v>9101</v>
      </c>
      <c r="F3211" t="s">
        <v>664</v>
      </c>
      <c r="G3211">
        <v>75</v>
      </c>
      <c r="H3211" t="b">
        <v>0</v>
      </c>
      <c r="I3211" t="s">
        <v>9240</v>
      </c>
      <c r="J3211" t="s">
        <v>9159</v>
      </c>
      <c r="K3211" t="s">
        <v>9</v>
      </c>
      <c r="L3211" t="b">
        <v>0</v>
      </c>
      <c r="M3211" t="s">
        <v>14299</v>
      </c>
      <c r="N3211" t="b">
        <v>0</v>
      </c>
      <c r="O3211" t="b">
        <v>0</v>
      </c>
      <c r="P3211" t="b">
        <v>0</v>
      </c>
      <c r="Q3211" t="b">
        <v>1</v>
      </c>
      <c r="R3211" t="s">
        <v>14300</v>
      </c>
      <c r="S3211">
        <v>70</v>
      </c>
      <c r="T3211" t="b">
        <v>0</v>
      </c>
      <c r="V3211" t="s">
        <v>888</v>
      </c>
      <c r="W3211">
        <v>4</v>
      </c>
      <c r="X3211" s="11">
        <v>77</v>
      </c>
      <c r="Y3211">
        <v>1</v>
      </c>
      <c r="Z3211" s="46" cm="1">
        <f t="array" ref="Z3211">IF(V3211="NA",$AD$2,(INDEX($BL$4:$BL$73,MATCH(V3211&amp;W3211,$BK$4:$BK$73&amp;$BJ$4:$BJ$73,0))))</f>
        <v>1.0498615788681257E-2</v>
      </c>
      <c r="AA3211" s="46">
        <f t="shared" si="58"/>
        <v>1.0104986157886813</v>
      </c>
      <c r="AB3211" s="46"/>
    </row>
    <row r="3212" spans="1:28" x14ac:dyDescent="0.25">
      <c r="A3212">
        <v>10756</v>
      </c>
      <c r="B3212" s="1">
        <v>45525.556465960603</v>
      </c>
      <c r="C3212" s="1">
        <v>45525</v>
      </c>
      <c r="D3212" t="s">
        <v>9100</v>
      </c>
      <c r="E3212" t="s">
        <v>9101</v>
      </c>
      <c r="F3212" t="s">
        <v>790</v>
      </c>
      <c r="G3212">
        <v>72</v>
      </c>
      <c r="H3212" t="b">
        <v>0</v>
      </c>
      <c r="I3212" t="s">
        <v>9240</v>
      </c>
      <c r="J3212" t="s">
        <v>9159</v>
      </c>
      <c r="K3212" t="s">
        <v>9</v>
      </c>
      <c r="L3212" t="b">
        <v>0</v>
      </c>
      <c r="M3212" t="s">
        <v>14301</v>
      </c>
      <c r="N3212" t="b">
        <v>0</v>
      </c>
      <c r="O3212" t="b">
        <v>1</v>
      </c>
      <c r="P3212" t="b">
        <v>0</v>
      </c>
      <c r="Q3212" t="b">
        <v>1</v>
      </c>
      <c r="R3212" t="s">
        <v>14302</v>
      </c>
      <c r="S3212">
        <v>70</v>
      </c>
      <c r="T3212" t="b">
        <v>0</v>
      </c>
      <c r="V3212" t="s">
        <v>949</v>
      </c>
      <c r="W3212">
        <v>5</v>
      </c>
      <c r="X3212" s="11">
        <v>72</v>
      </c>
      <c r="Y3212">
        <v>1</v>
      </c>
      <c r="Z3212" s="46" cm="1">
        <f t="array" ref="Z3212">IF(V3212="NA",$AD$2,(INDEX($BL$4:$BL$73,MATCH(V3212&amp;W3212,$BK$4:$BK$73&amp;$BJ$4:$BJ$73,0))))</f>
        <v>4.1970782120221983E-2</v>
      </c>
      <c r="AA3212" s="46">
        <f t="shared" si="58"/>
        <v>1.041970782120222</v>
      </c>
      <c r="AB3212" s="46"/>
    </row>
    <row r="3213" spans="1:28" x14ac:dyDescent="0.25">
      <c r="A3213">
        <v>10757</v>
      </c>
      <c r="B3213" s="1">
        <v>45525.556027418999</v>
      </c>
      <c r="C3213" s="1">
        <v>45525</v>
      </c>
      <c r="D3213" t="s">
        <v>9100</v>
      </c>
      <c r="E3213" t="s">
        <v>9101</v>
      </c>
      <c r="F3213" t="s">
        <v>664</v>
      </c>
      <c r="G3213">
        <v>75</v>
      </c>
      <c r="H3213" t="b">
        <v>0</v>
      </c>
      <c r="I3213" t="s">
        <v>9240</v>
      </c>
      <c r="J3213" t="s">
        <v>9103</v>
      </c>
      <c r="K3213" t="s">
        <v>9</v>
      </c>
      <c r="L3213" t="b">
        <v>0</v>
      </c>
      <c r="M3213" t="s">
        <v>14303</v>
      </c>
      <c r="N3213" t="b">
        <v>0</v>
      </c>
      <c r="O3213" t="b">
        <v>1</v>
      </c>
      <c r="P3213" t="b">
        <v>0</v>
      </c>
      <c r="Q3213" t="b">
        <v>1</v>
      </c>
      <c r="R3213" t="s">
        <v>14304</v>
      </c>
      <c r="S3213">
        <v>70</v>
      </c>
      <c r="T3213" t="b">
        <v>0</v>
      </c>
      <c r="V3213" t="s">
        <v>8</v>
      </c>
      <c r="W3213" t="s">
        <v>8</v>
      </c>
      <c r="X3213" s="11">
        <v>77</v>
      </c>
      <c r="Y3213">
        <v>1</v>
      </c>
      <c r="Z3213" s="46" cm="1">
        <f t="array" ref="Z3213">IF(V3213="NA",$AD$2,(INDEX($BL$4:$BL$73,MATCH(V3213&amp;W3213,$BK$4:$BK$73&amp;$BJ$4:$BJ$73,0))))</f>
        <v>-4.0430703315750931E-2</v>
      </c>
      <c r="AA3213" s="46">
        <f t="shared" si="58"/>
        <v>0.95956929668424906</v>
      </c>
      <c r="AB3213" s="46"/>
    </row>
    <row r="3214" spans="1:28" x14ac:dyDescent="0.25">
      <c r="A3214">
        <v>10758</v>
      </c>
      <c r="B3214" s="1">
        <v>45525.553583749999</v>
      </c>
      <c r="C3214" s="1">
        <v>45525</v>
      </c>
      <c r="D3214" t="s">
        <v>9100</v>
      </c>
      <c r="E3214" t="s">
        <v>9101</v>
      </c>
      <c r="F3214" t="s">
        <v>790</v>
      </c>
      <c r="G3214">
        <v>78</v>
      </c>
      <c r="H3214" t="b">
        <v>0</v>
      </c>
      <c r="I3214" t="s">
        <v>9240</v>
      </c>
      <c r="J3214" t="s">
        <v>9103</v>
      </c>
      <c r="K3214" t="s">
        <v>7</v>
      </c>
      <c r="L3214" t="b">
        <v>0</v>
      </c>
      <c r="M3214" t="s">
        <v>6534</v>
      </c>
      <c r="N3214" t="b">
        <v>0</v>
      </c>
      <c r="O3214" t="b">
        <v>0</v>
      </c>
      <c r="P3214" t="b">
        <v>0</v>
      </c>
      <c r="Q3214" t="b">
        <v>1</v>
      </c>
      <c r="R3214" t="s">
        <v>992</v>
      </c>
      <c r="S3214">
        <v>70</v>
      </c>
      <c r="T3214" t="b">
        <v>0</v>
      </c>
      <c r="V3214" t="s">
        <v>892</v>
      </c>
      <c r="W3214">
        <v>4</v>
      </c>
      <c r="X3214" s="11">
        <v>82</v>
      </c>
      <c r="Y3214">
        <v>1</v>
      </c>
      <c r="Z3214" s="46" cm="1">
        <f t="array" ref="Z3214">IF(V3214="NA",$AD$2,(INDEX($BL$4:$BL$73,MATCH(V3214&amp;W3214,$BK$4:$BK$73&amp;$BJ$4:$BJ$73,0))))</f>
        <v>1.0498615788681274E-2</v>
      </c>
      <c r="AA3214" s="46">
        <f t="shared" si="58"/>
        <v>1.0104986157886813</v>
      </c>
      <c r="AB3214" s="46"/>
    </row>
    <row r="3215" spans="1:28" x14ac:dyDescent="0.25">
      <c r="A3215">
        <v>10759</v>
      </c>
      <c r="B3215" s="1">
        <v>45525.553114467599</v>
      </c>
      <c r="C3215" s="1">
        <v>45525</v>
      </c>
      <c r="D3215" t="s">
        <v>9100</v>
      </c>
      <c r="E3215" t="s">
        <v>9101</v>
      </c>
      <c r="F3215" t="s">
        <v>790</v>
      </c>
      <c r="G3215">
        <v>75</v>
      </c>
      <c r="H3215" t="b">
        <v>0</v>
      </c>
      <c r="I3215" t="s">
        <v>9240</v>
      </c>
      <c r="J3215" t="s">
        <v>9103</v>
      </c>
      <c r="K3215" t="s">
        <v>9</v>
      </c>
      <c r="L3215" t="b">
        <v>0</v>
      </c>
      <c r="M3215" t="s">
        <v>14305</v>
      </c>
      <c r="N3215" t="b">
        <v>0</v>
      </c>
      <c r="O3215" t="b">
        <v>1</v>
      </c>
      <c r="P3215" t="b">
        <v>0</v>
      </c>
      <c r="Q3215" t="b">
        <v>1</v>
      </c>
      <c r="R3215" t="s">
        <v>14306</v>
      </c>
      <c r="S3215">
        <v>70</v>
      </c>
      <c r="T3215" t="b">
        <v>0</v>
      </c>
      <c r="V3215" t="s">
        <v>941</v>
      </c>
      <c r="W3215">
        <v>4</v>
      </c>
      <c r="X3215" s="11">
        <v>77</v>
      </c>
      <c r="Y3215">
        <v>1</v>
      </c>
      <c r="Z3215" s="46" cm="1">
        <f t="array" ref="Z3215">IF(V3215="NA",$AD$2,(INDEX($BL$4:$BL$73,MATCH(V3215&amp;W3215,$BK$4:$BK$73&amp;$BJ$4:$BJ$73,0))))</f>
        <v>1.0498615788681286E-2</v>
      </c>
      <c r="AA3215" s="46">
        <f t="shared" si="58"/>
        <v>1.0104986157886813</v>
      </c>
      <c r="AB3215" s="46"/>
    </row>
    <row r="3216" spans="1:28" x14ac:dyDescent="0.25">
      <c r="A3216">
        <v>10760</v>
      </c>
      <c r="B3216" s="1">
        <v>45525.5526461806</v>
      </c>
      <c r="C3216" s="1">
        <v>45525</v>
      </c>
      <c r="D3216" t="s">
        <v>9100</v>
      </c>
      <c r="E3216" t="s">
        <v>9101</v>
      </c>
      <c r="F3216" t="s">
        <v>664</v>
      </c>
      <c r="G3216">
        <v>80</v>
      </c>
      <c r="H3216" t="b">
        <v>0</v>
      </c>
      <c r="I3216" t="s">
        <v>9240</v>
      </c>
      <c r="J3216" t="s">
        <v>9103</v>
      </c>
      <c r="K3216" t="s">
        <v>9</v>
      </c>
      <c r="L3216" t="b">
        <v>0</v>
      </c>
      <c r="M3216" t="s">
        <v>14307</v>
      </c>
      <c r="N3216" t="b">
        <v>0</v>
      </c>
      <c r="O3216" t="b">
        <v>1</v>
      </c>
      <c r="P3216" t="b">
        <v>0</v>
      </c>
      <c r="Q3216" t="b">
        <v>1</v>
      </c>
      <c r="R3216" t="s">
        <v>14308</v>
      </c>
      <c r="S3216">
        <v>70</v>
      </c>
      <c r="T3216" t="b">
        <v>0</v>
      </c>
      <c r="V3216" t="s">
        <v>886</v>
      </c>
      <c r="W3216">
        <v>4</v>
      </c>
      <c r="X3216" s="11">
        <v>82</v>
      </c>
      <c r="Y3216">
        <v>1</v>
      </c>
      <c r="Z3216" s="46" cm="1">
        <f t="array" ref="Z3216">IF(V3216="NA",$AD$2,(INDEX($BL$4:$BL$73,MATCH(V3216&amp;W3216,$BK$4:$BK$73&amp;$BJ$4:$BJ$73,0))))</f>
        <v>1.0498615788681297E-2</v>
      </c>
      <c r="AA3216" s="46">
        <f t="shared" si="58"/>
        <v>1.0104986157886813</v>
      </c>
      <c r="AB3216" s="46"/>
    </row>
    <row r="3217" spans="1:28" x14ac:dyDescent="0.25">
      <c r="A3217">
        <v>10761</v>
      </c>
      <c r="B3217" s="1">
        <v>45525.552141435197</v>
      </c>
      <c r="C3217" s="1">
        <v>45525</v>
      </c>
      <c r="D3217" t="s">
        <v>9100</v>
      </c>
      <c r="E3217" t="s">
        <v>9101</v>
      </c>
      <c r="F3217" t="s">
        <v>664</v>
      </c>
      <c r="G3217">
        <v>79</v>
      </c>
      <c r="H3217" t="b">
        <v>0</v>
      </c>
      <c r="I3217" t="s">
        <v>9240</v>
      </c>
      <c r="J3217" t="s">
        <v>9103</v>
      </c>
      <c r="K3217" t="s">
        <v>9</v>
      </c>
      <c r="L3217" t="b">
        <v>0</v>
      </c>
      <c r="M3217" t="s">
        <v>14309</v>
      </c>
      <c r="N3217" t="b">
        <v>0</v>
      </c>
      <c r="O3217" t="b">
        <v>0</v>
      </c>
      <c r="P3217" t="b">
        <v>0</v>
      </c>
      <c r="Q3217" t="b">
        <v>1</v>
      </c>
      <c r="R3217" t="s">
        <v>14310</v>
      </c>
      <c r="S3217">
        <v>70</v>
      </c>
      <c r="T3217" t="b">
        <v>0</v>
      </c>
      <c r="V3217" t="s">
        <v>658</v>
      </c>
      <c r="W3217">
        <v>4</v>
      </c>
      <c r="X3217" s="11">
        <v>82</v>
      </c>
      <c r="Y3217">
        <v>1</v>
      </c>
      <c r="Z3217" s="46" cm="1">
        <f t="array" ref="Z3217">IF(V3217="NA",$AD$2,(INDEX($BL$4:$BL$73,MATCH(V3217&amp;W3217,$BK$4:$BK$73&amp;$BJ$4:$BJ$73,0))))</f>
        <v>1.1678733304575896E-2</v>
      </c>
      <c r="AA3217" s="46">
        <f t="shared" si="58"/>
        <v>1.0116787333045758</v>
      </c>
      <c r="AB3217" s="46"/>
    </row>
    <row r="3218" spans="1:28" x14ac:dyDescent="0.25">
      <c r="A3218">
        <v>10762</v>
      </c>
      <c r="B3218" s="1">
        <v>45525.551625914399</v>
      </c>
      <c r="C3218" s="1">
        <v>45525</v>
      </c>
      <c r="D3218" t="s">
        <v>9100</v>
      </c>
      <c r="E3218" t="s">
        <v>9101</v>
      </c>
      <c r="F3218" t="s">
        <v>664</v>
      </c>
      <c r="G3218">
        <v>85</v>
      </c>
      <c r="H3218" t="b">
        <v>0</v>
      </c>
      <c r="I3218" t="s">
        <v>9240</v>
      </c>
      <c r="J3218" t="s">
        <v>9103</v>
      </c>
      <c r="K3218" t="s">
        <v>9</v>
      </c>
      <c r="L3218" t="b">
        <v>0</v>
      </c>
      <c r="M3218" t="s">
        <v>14311</v>
      </c>
      <c r="N3218" t="b">
        <v>0</v>
      </c>
      <c r="O3218" t="b">
        <v>0</v>
      </c>
      <c r="P3218" t="b">
        <v>0</v>
      </c>
      <c r="Q3218" t="b">
        <v>1</v>
      </c>
      <c r="R3218" t="s">
        <v>14312</v>
      </c>
      <c r="S3218">
        <v>70</v>
      </c>
      <c r="T3218" t="b">
        <v>0</v>
      </c>
      <c r="V3218" t="s">
        <v>889</v>
      </c>
      <c r="W3218">
        <v>5</v>
      </c>
      <c r="X3218" s="11">
        <v>87</v>
      </c>
      <c r="Y3218">
        <v>1</v>
      </c>
      <c r="Z3218" s="46" cm="1">
        <f t="array" ref="Z3218">IF(V3218="NA",$AD$2,(INDEX($BL$4:$BL$73,MATCH(V3218&amp;W3218,$BK$4:$BK$73&amp;$BJ$4:$BJ$73,0))))</f>
        <v>4.1970782120221983E-2</v>
      </c>
      <c r="AA3218" s="46">
        <f t="shared" si="58"/>
        <v>1.041970782120222</v>
      </c>
      <c r="AB3218" s="46"/>
    </row>
    <row r="3219" spans="1:28" x14ac:dyDescent="0.25">
      <c r="A3219">
        <v>10765</v>
      </c>
      <c r="B3219" s="1">
        <v>45525.5486673958</v>
      </c>
      <c r="C3219" s="1">
        <v>45525</v>
      </c>
      <c r="D3219" t="s">
        <v>9100</v>
      </c>
      <c r="E3219" t="s">
        <v>9101</v>
      </c>
      <c r="F3219" t="s">
        <v>664</v>
      </c>
      <c r="G3219">
        <v>78</v>
      </c>
      <c r="H3219" t="b">
        <v>0</v>
      </c>
      <c r="I3219" t="s">
        <v>9240</v>
      </c>
      <c r="J3219" t="s">
        <v>9103</v>
      </c>
      <c r="K3219" t="s">
        <v>7</v>
      </c>
      <c r="L3219" t="b">
        <v>0</v>
      </c>
      <c r="M3219" t="s">
        <v>14313</v>
      </c>
      <c r="N3219" t="b">
        <v>0</v>
      </c>
      <c r="O3219" t="b">
        <v>0</v>
      </c>
      <c r="P3219" t="b">
        <v>0</v>
      </c>
      <c r="Q3219" t="b">
        <v>1</v>
      </c>
      <c r="R3219" t="s">
        <v>14314</v>
      </c>
      <c r="S3219">
        <v>70</v>
      </c>
      <c r="T3219" t="b">
        <v>0</v>
      </c>
      <c r="V3219" t="s">
        <v>888</v>
      </c>
      <c r="W3219">
        <v>5</v>
      </c>
      <c r="X3219" s="11">
        <v>82</v>
      </c>
      <c r="Y3219">
        <v>1</v>
      </c>
      <c r="Z3219" s="46" cm="1">
        <f t="array" ref="Z3219">IF(V3219="NA",$AD$2,(INDEX($BL$4:$BL$73,MATCH(V3219&amp;W3219,$BK$4:$BK$73&amp;$BJ$4:$BJ$73,0))))</f>
        <v>4.1970782120221983E-2</v>
      </c>
      <c r="AA3219" s="46">
        <f t="shared" si="58"/>
        <v>1.041970782120222</v>
      </c>
      <c r="AB3219" s="46"/>
    </row>
    <row r="3220" spans="1:28" x14ac:dyDescent="0.25">
      <c r="A3220">
        <v>10766</v>
      </c>
      <c r="B3220" s="1">
        <v>45525.548038229201</v>
      </c>
      <c r="C3220" s="1">
        <v>45525</v>
      </c>
      <c r="D3220" t="s">
        <v>9100</v>
      </c>
      <c r="E3220" t="s">
        <v>9101</v>
      </c>
      <c r="F3220" t="s">
        <v>790</v>
      </c>
      <c r="G3220">
        <v>83</v>
      </c>
      <c r="H3220" t="b">
        <v>0</v>
      </c>
      <c r="I3220" t="s">
        <v>9240</v>
      </c>
      <c r="J3220" t="s">
        <v>9103</v>
      </c>
      <c r="K3220" t="s">
        <v>9</v>
      </c>
      <c r="L3220" t="b">
        <v>0</v>
      </c>
      <c r="M3220" t="s">
        <v>14315</v>
      </c>
      <c r="N3220" t="b">
        <v>0</v>
      </c>
      <c r="O3220" t="b">
        <v>1</v>
      </c>
      <c r="P3220" t="b">
        <v>0</v>
      </c>
      <c r="Q3220" t="b">
        <v>1</v>
      </c>
      <c r="R3220" t="s">
        <v>14316</v>
      </c>
      <c r="S3220">
        <v>70</v>
      </c>
      <c r="T3220" t="b">
        <v>0</v>
      </c>
      <c r="V3220" t="s">
        <v>949</v>
      </c>
      <c r="W3220">
        <v>4</v>
      </c>
      <c r="X3220" s="11">
        <v>87</v>
      </c>
      <c r="Y3220">
        <v>1</v>
      </c>
      <c r="Z3220" s="46" cm="1">
        <f t="array" ref="Z3220">IF(V3220="NA",$AD$2,(INDEX($BL$4:$BL$73,MATCH(V3220&amp;W3220,$BK$4:$BK$73&amp;$BJ$4:$BJ$73,0))))</f>
        <v>1.0498615788681335E-2</v>
      </c>
      <c r="AA3220" s="46">
        <f t="shared" si="58"/>
        <v>1.0104986157886813</v>
      </c>
      <c r="AB3220" s="46"/>
    </row>
    <row r="3221" spans="1:28" x14ac:dyDescent="0.25">
      <c r="A3221">
        <v>10770</v>
      </c>
      <c r="B3221" s="1">
        <v>45525.482514166702</v>
      </c>
      <c r="C3221" s="1">
        <v>45525</v>
      </c>
      <c r="D3221" t="s">
        <v>9100</v>
      </c>
      <c r="E3221" t="s">
        <v>9101</v>
      </c>
      <c r="F3221" t="s">
        <v>664</v>
      </c>
      <c r="G3221">
        <v>72</v>
      </c>
      <c r="H3221" t="b">
        <v>0</v>
      </c>
      <c r="I3221" t="s">
        <v>9240</v>
      </c>
      <c r="J3221" t="s">
        <v>9103</v>
      </c>
      <c r="K3221" t="s">
        <v>7</v>
      </c>
      <c r="L3221" t="b">
        <v>0</v>
      </c>
      <c r="M3221" t="s">
        <v>14317</v>
      </c>
      <c r="N3221" t="b">
        <v>0</v>
      </c>
      <c r="O3221" t="b">
        <v>0</v>
      </c>
      <c r="P3221" t="b">
        <v>0</v>
      </c>
      <c r="Q3221" t="b">
        <v>1</v>
      </c>
      <c r="R3221" t="s">
        <v>14318</v>
      </c>
      <c r="S3221">
        <v>70</v>
      </c>
      <c r="T3221" t="b">
        <v>0</v>
      </c>
      <c r="V3221" t="s">
        <v>740</v>
      </c>
      <c r="W3221">
        <v>4</v>
      </c>
      <c r="X3221" s="11">
        <v>72</v>
      </c>
      <c r="Y3221">
        <v>1</v>
      </c>
      <c r="Z3221" s="46" cm="1">
        <f t="array" ref="Z3221">IF(V3221="NA",$AD$2,(INDEX($BL$4:$BL$73,MATCH(V3221&amp;W3221,$BK$4:$BK$73&amp;$BJ$4:$BJ$73,0))))</f>
        <v>1.0498615788681253E-2</v>
      </c>
      <c r="AA3221" s="46">
        <f t="shared" si="58"/>
        <v>1.0104986157886813</v>
      </c>
      <c r="AB3221" s="46"/>
    </row>
    <row r="3222" spans="1:28" x14ac:dyDescent="0.25">
      <c r="A3222">
        <v>10772</v>
      </c>
      <c r="B3222" s="1">
        <v>45525.481942036997</v>
      </c>
      <c r="C3222" s="1">
        <v>45525</v>
      </c>
      <c r="D3222" t="s">
        <v>9100</v>
      </c>
      <c r="E3222" t="s">
        <v>9101</v>
      </c>
      <c r="F3222" t="s">
        <v>664</v>
      </c>
      <c r="G3222">
        <v>72</v>
      </c>
      <c r="H3222" t="b">
        <v>0</v>
      </c>
      <c r="I3222" t="s">
        <v>9240</v>
      </c>
      <c r="J3222" t="s">
        <v>9103</v>
      </c>
      <c r="K3222" t="s">
        <v>9</v>
      </c>
      <c r="L3222" t="b">
        <v>0</v>
      </c>
      <c r="M3222" t="s">
        <v>14319</v>
      </c>
      <c r="N3222" t="b">
        <v>0</v>
      </c>
      <c r="O3222" t="b">
        <v>1</v>
      </c>
      <c r="P3222" t="b">
        <v>0</v>
      </c>
      <c r="Q3222" t="b">
        <v>1</v>
      </c>
      <c r="R3222" t="s">
        <v>14320</v>
      </c>
      <c r="S3222">
        <v>70</v>
      </c>
      <c r="T3222" t="b">
        <v>0</v>
      </c>
      <c r="V3222" t="s">
        <v>892</v>
      </c>
      <c r="W3222">
        <v>4</v>
      </c>
      <c r="X3222" s="11">
        <v>72</v>
      </c>
      <c r="Y3222">
        <v>1</v>
      </c>
      <c r="Z3222" s="46" cm="1">
        <f t="array" ref="Z3222">IF(V3222="NA",$AD$2,(INDEX($BL$4:$BL$73,MATCH(V3222&amp;W3222,$BK$4:$BK$73&amp;$BJ$4:$BJ$73,0))))</f>
        <v>1.0498615788681274E-2</v>
      </c>
      <c r="AA3222" s="46">
        <f t="shared" si="58"/>
        <v>1.0104986157886813</v>
      </c>
      <c r="AB3222" s="46"/>
    </row>
    <row r="3223" spans="1:28" x14ac:dyDescent="0.25">
      <c r="A3223">
        <v>10773</v>
      </c>
      <c r="B3223" s="1">
        <v>45525.480754872697</v>
      </c>
      <c r="C3223" s="1">
        <v>45525</v>
      </c>
      <c r="D3223" t="s">
        <v>9100</v>
      </c>
      <c r="E3223" t="s">
        <v>9101</v>
      </c>
      <c r="F3223" t="s">
        <v>664</v>
      </c>
      <c r="G3223">
        <v>78</v>
      </c>
      <c r="H3223" t="b">
        <v>0</v>
      </c>
      <c r="I3223" t="s">
        <v>9240</v>
      </c>
      <c r="J3223" t="s">
        <v>9103</v>
      </c>
      <c r="K3223" t="s">
        <v>7</v>
      </c>
      <c r="L3223" t="b">
        <v>0</v>
      </c>
      <c r="M3223" t="s">
        <v>14321</v>
      </c>
      <c r="N3223" t="b">
        <v>0</v>
      </c>
      <c r="O3223" t="b">
        <v>0</v>
      </c>
      <c r="P3223" t="b">
        <v>0</v>
      </c>
      <c r="Q3223" t="b">
        <v>1</v>
      </c>
      <c r="R3223" t="s">
        <v>14322</v>
      </c>
      <c r="S3223">
        <v>70</v>
      </c>
      <c r="T3223" t="b">
        <v>0</v>
      </c>
      <c r="V3223" t="s">
        <v>886</v>
      </c>
      <c r="W3223">
        <v>4</v>
      </c>
      <c r="X3223" s="11">
        <v>82</v>
      </c>
      <c r="Y3223">
        <v>1</v>
      </c>
      <c r="Z3223" s="46" cm="1">
        <f t="array" ref="Z3223">IF(V3223="NA",$AD$2,(INDEX($BL$4:$BL$73,MATCH(V3223&amp;W3223,$BK$4:$BK$73&amp;$BJ$4:$BJ$73,0))))</f>
        <v>1.0498615788681297E-2</v>
      </c>
      <c r="AA3223" s="46">
        <f t="shared" si="58"/>
        <v>1.0104986157886813</v>
      </c>
      <c r="AB3223" s="46"/>
    </row>
    <row r="3224" spans="1:28" x14ac:dyDescent="0.25">
      <c r="A3224">
        <v>10776</v>
      </c>
      <c r="B3224" s="1">
        <v>45525.479942835598</v>
      </c>
      <c r="C3224" s="1">
        <v>45525</v>
      </c>
      <c r="D3224" t="s">
        <v>9100</v>
      </c>
      <c r="E3224" t="s">
        <v>9101</v>
      </c>
      <c r="F3224" t="s">
        <v>664</v>
      </c>
      <c r="G3224">
        <v>75</v>
      </c>
      <c r="H3224" t="b">
        <v>0</v>
      </c>
      <c r="I3224" t="s">
        <v>9240</v>
      </c>
      <c r="J3224" t="s">
        <v>9103</v>
      </c>
      <c r="K3224" t="s">
        <v>7</v>
      </c>
      <c r="L3224" t="b">
        <v>0</v>
      </c>
      <c r="M3224" t="s">
        <v>14323</v>
      </c>
      <c r="N3224" t="b">
        <v>0</v>
      </c>
      <c r="O3224" t="b">
        <v>0</v>
      </c>
      <c r="P3224" t="b">
        <v>0</v>
      </c>
      <c r="Q3224" t="b">
        <v>1</v>
      </c>
      <c r="R3224" t="s">
        <v>14324</v>
      </c>
      <c r="S3224">
        <v>70</v>
      </c>
      <c r="T3224" t="b">
        <v>0</v>
      </c>
      <c r="V3224" t="s">
        <v>888</v>
      </c>
      <c r="W3224">
        <v>4</v>
      </c>
      <c r="X3224" s="11">
        <v>77</v>
      </c>
      <c r="Y3224">
        <v>1</v>
      </c>
      <c r="Z3224" s="46" cm="1">
        <f t="array" ref="Z3224">IF(V3224="NA",$AD$2,(INDEX($BL$4:$BL$73,MATCH(V3224&amp;W3224,$BK$4:$BK$73&amp;$BJ$4:$BJ$73,0))))</f>
        <v>1.0498615788681257E-2</v>
      </c>
      <c r="AA3224" s="46">
        <f t="shared" si="58"/>
        <v>1.0104986157886813</v>
      </c>
      <c r="AB3224" s="46"/>
    </row>
    <row r="3225" spans="1:28" x14ac:dyDescent="0.25">
      <c r="A3225">
        <v>10777</v>
      </c>
      <c r="B3225" s="1">
        <v>45525.479662951402</v>
      </c>
      <c r="C3225" s="1">
        <v>45525</v>
      </c>
      <c r="D3225" t="s">
        <v>9100</v>
      </c>
      <c r="E3225" t="s">
        <v>9101</v>
      </c>
      <c r="F3225" t="s">
        <v>790</v>
      </c>
      <c r="G3225">
        <v>78</v>
      </c>
      <c r="H3225" t="b">
        <v>0</v>
      </c>
      <c r="I3225" t="s">
        <v>9240</v>
      </c>
      <c r="J3225" t="s">
        <v>9103</v>
      </c>
      <c r="K3225" t="s">
        <v>9</v>
      </c>
      <c r="L3225" t="b">
        <v>0</v>
      </c>
      <c r="M3225" t="s">
        <v>14325</v>
      </c>
      <c r="N3225" t="b">
        <v>0</v>
      </c>
      <c r="O3225" t="b">
        <v>1</v>
      </c>
      <c r="P3225" t="b">
        <v>0</v>
      </c>
      <c r="Q3225" t="b">
        <v>1</v>
      </c>
      <c r="R3225" t="s">
        <v>14326</v>
      </c>
      <c r="S3225">
        <v>70</v>
      </c>
      <c r="T3225" t="b">
        <v>0</v>
      </c>
      <c r="V3225" t="s">
        <v>889</v>
      </c>
      <c r="W3225">
        <v>4</v>
      </c>
      <c r="X3225" s="11">
        <v>82</v>
      </c>
      <c r="Y3225">
        <v>1</v>
      </c>
      <c r="Z3225" s="46" cm="1">
        <f t="array" ref="Z3225">IF(V3225="NA",$AD$2,(INDEX($BL$4:$BL$73,MATCH(V3225&amp;W3225,$BK$4:$BK$73&amp;$BJ$4:$BJ$73,0))))</f>
        <v>1.0498615788681227E-2</v>
      </c>
      <c r="AA3225" s="46">
        <f t="shared" si="58"/>
        <v>1.0104986157886813</v>
      </c>
      <c r="AB3225" s="46"/>
    </row>
    <row r="3226" spans="1:28" x14ac:dyDescent="0.25">
      <c r="A3226">
        <v>10778</v>
      </c>
      <c r="B3226" s="1">
        <v>45525.4793804398</v>
      </c>
      <c r="C3226" s="1">
        <v>45525</v>
      </c>
      <c r="D3226" t="s">
        <v>9100</v>
      </c>
      <c r="E3226" t="s">
        <v>9101</v>
      </c>
      <c r="F3226" t="s">
        <v>664</v>
      </c>
      <c r="G3226">
        <v>77</v>
      </c>
      <c r="H3226" t="b">
        <v>0</v>
      </c>
      <c r="I3226" t="s">
        <v>9240</v>
      </c>
      <c r="J3226" t="s">
        <v>9103</v>
      </c>
      <c r="K3226" t="s">
        <v>7</v>
      </c>
      <c r="L3226" t="b">
        <v>0</v>
      </c>
      <c r="M3226" t="s">
        <v>14327</v>
      </c>
      <c r="N3226" t="b">
        <v>0</v>
      </c>
      <c r="O3226" t="b">
        <v>0</v>
      </c>
      <c r="P3226" t="b">
        <v>0</v>
      </c>
      <c r="Q3226" t="b">
        <v>1</v>
      </c>
      <c r="R3226" t="s">
        <v>14328</v>
      </c>
      <c r="S3226">
        <v>70</v>
      </c>
      <c r="T3226" t="b">
        <v>0</v>
      </c>
      <c r="V3226" t="s">
        <v>886</v>
      </c>
      <c r="W3226">
        <v>4</v>
      </c>
      <c r="X3226" s="11">
        <v>77</v>
      </c>
      <c r="Y3226">
        <v>1</v>
      </c>
      <c r="Z3226" s="46" cm="1">
        <f t="array" ref="Z3226">IF(V3226="NA",$AD$2,(INDEX($BL$4:$BL$73,MATCH(V3226&amp;W3226,$BK$4:$BK$73&amp;$BJ$4:$BJ$73,0))))</f>
        <v>1.0498615788681297E-2</v>
      </c>
      <c r="AA3226" s="46">
        <f t="shared" si="58"/>
        <v>1.0104986157886813</v>
      </c>
      <c r="AB3226" s="46"/>
    </row>
    <row r="3227" spans="1:28" x14ac:dyDescent="0.25">
      <c r="A3227">
        <v>10779</v>
      </c>
      <c r="B3227" s="1">
        <v>45525.479081180601</v>
      </c>
      <c r="C3227" s="1">
        <v>45525</v>
      </c>
      <c r="D3227" t="s">
        <v>9100</v>
      </c>
      <c r="E3227" t="s">
        <v>9101</v>
      </c>
      <c r="F3227" t="s">
        <v>664</v>
      </c>
      <c r="G3227">
        <v>84</v>
      </c>
      <c r="H3227" t="b">
        <v>0</v>
      </c>
      <c r="I3227" t="s">
        <v>9240</v>
      </c>
      <c r="J3227" t="s">
        <v>9103</v>
      </c>
      <c r="K3227" t="s">
        <v>7</v>
      </c>
      <c r="L3227" t="b">
        <v>0</v>
      </c>
      <c r="M3227" t="s">
        <v>6533</v>
      </c>
      <c r="N3227" t="b">
        <v>0</v>
      </c>
      <c r="O3227" t="b">
        <v>0</v>
      </c>
      <c r="P3227" t="b">
        <v>0</v>
      </c>
      <c r="Q3227" t="b">
        <v>1</v>
      </c>
      <c r="R3227" t="s">
        <v>990</v>
      </c>
      <c r="S3227">
        <v>70</v>
      </c>
      <c r="T3227" t="b">
        <v>0</v>
      </c>
      <c r="V3227" t="s">
        <v>892</v>
      </c>
      <c r="W3227">
        <v>5</v>
      </c>
      <c r="X3227" s="11">
        <v>87</v>
      </c>
      <c r="Y3227">
        <v>1</v>
      </c>
      <c r="Z3227" s="46" cm="1">
        <f t="array" ref="Z3227">IF(V3227="NA",$AD$2,(INDEX($BL$4:$BL$73,MATCH(V3227&amp;W3227,$BK$4:$BK$73&amp;$BJ$4:$BJ$73,0))))</f>
        <v>4.1970782120221983E-2</v>
      </c>
      <c r="AA3227" s="46">
        <f t="shared" si="58"/>
        <v>1.041970782120222</v>
      </c>
      <c r="AB3227" s="46"/>
    </row>
    <row r="3228" spans="1:28" x14ac:dyDescent="0.25">
      <c r="A3228">
        <v>10780</v>
      </c>
      <c r="B3228" s="1">
        <v>45525.478791192101</v>
      </c>
      <c r="C3228" s="1">
        <v>45525</v>
      </c>
      <c r="D3228" t="s">
        <v>9100</v>
      </c>
      <c r="E3228" t="s">
        <v>9101</v>
      </c>
      <c r="F3228" t="s">
        <v>664</v>
      </c>
      <c r="G3228">
        <v>80</v>
      </c>
      <c r="H3228" t="b">
        <v>0</v>
      </c>
      <c r="I3228" t="s">
        <v>9240</v>
      </c>
      <c r="J3228" t="s">
        <v>9103</v>
      </c>
      <c r="K3228" t="s">
        <v>9</v>
      </c>
      <c r="L3228" t="b">
        <v>0</v>
      </c>
      <c r="M3228" t="s">
        <v>14329</v>
      </c>
      <c r="N3228" t="b">
        <v>0</v>
      </c>
      <c r="O3228" t="b">
        <v>1</v>
      </c>
      <c r="P3228" t="b">
        <v>0</v>
      </c>
      <c r="Q3228" t="b">
        <v>1</v>
      </c>
      <c r="R3228" t="s">
        <v>14330</v>
      </c>
      <c r="S3228">
        <v>70</v>
      </c>
      <c r="T3228" t="b">
        <v>0</v>
      </c>
      <c r="V3228" t="s">
        <v>892</v>
      </c>
      <c r="W3228">
        <v>5</v>
      </c>
      <c r="X3228" s="11">
        <v>82</v>
      </c>
      <c r="Y3228">
        <v>1</v>
      </c>
      <c r="Z3228" s="46" cm="1">
        <f t="array" ref="Z3228">IF(V3228="NA",$AD$2,(INDEX($BL$4:$BL$73,MATCH(V3228&amp;W3228,$BK$4:$BK$73&amp;$BJ$4:$BJ$73,0))))</f>
        <v>4.1970782120221983E-2</v>
      </c>
      <c r="AA3228" s="46">
        <f t="shared" si="58"/>
        <v>1.041970782120222</v>
      </c>
      <c r="AB3228" s="46"/>
    </row>
    <row r="3229" spans="1:28" x14ac:dyDescent="0.25">
      <c r="A3229">
        <v>10781</v>
      </c>
      <c r="B3229" s="1">
        <v>45525.478503819402</v>
      </c>
      <c r="C3229" s="1">
        <v>45525</v>
      </c>
      <c r="D3229" t="s">
        <v>9100</v>
      </c>
      <c r="E3229" t="s">
        <v>9101</v>
      </c>
      <c r="F3229" t="s">
        <v>664</v>
      </c>
      <c r="G3229">
        <v>79</v>
      </c>
      <c r="H3229" t="b">
        <v>0</v>
      </c>
      <c r="I3229" t="s">
        <v>9240</v>
      </c>
      <c r="J3229" t="s">
        <v>9103</v>
      </c>
      <c r="K3229" t="s">
        <v>7</v>
      </c>
      <c r="L3229" t="b">
        <v>0</v>
      </c>
      <c r="M3229" t="s">
        <v>14331</v>
      </c>
      <c r="N3229" t="b">
        <v>0</v>
      </c>
      <c r="O3229" t="b">
        <v>0</v>
      </c>
      <c r="P3229" t="b">
        <v>0</v>
      </c>
      <c r="Q3229" t="b">
        <v>1</v>
      </c>
      <c r="R3229" t="s">
        <v>14332</v>
      </c>
      <c r="S3229">
        <v>70</v>
      </c>
      <c r="T3229" t="b">
        <v>0</v>
      </c>
      <c r="V3229" t="s">
        <v>886</v>
      </c>
      <c r="W3229">
        <v>4</v>
      </c>
      <c r="X3229" s="11">
        <v>82</v>
      </c>
      <c r="Y3229">
        <v>1</v>
      </c>
      <c r="Z3229" s="46" cm="1">
        <f t="array" ref="Z3229">IF(V3229="NA",$AD$2,(INDEX($BL$4:$BL$73,MATCH(V3229&amp;W3229,$BK$4:$BK$73&amp;$BJ$4:$BJ$73,0))))</f>
        <v>1.0498615788681297E-2</v>
      </c>
      <c r="AA3229" s="46">
        <f t="shared" si="58"/>
        <v>1.0104986157886813</v>
      </c>
      <c r="AB3229" s="46"/>
    </row>
    <row r="3230" spans="1:28" x14ac:dyDescent="0.25">
      <c r="A3230">
        <v>10782</v>
      </c>
      <c r="B3230" s="1">
        <v>45525.478178333302</v>
      </c>
      <c r="C3230" s="1">
        <v>45525</v>
      </c>
      <c r="D3230" t="s">
        <v>9100</v>
      </c>
      <c r="E3230" t="s">
        <v>9101</v>
      </c>
      <c r="F3230" t="s">
        <v>790</v>
      </c>
      <c r="G3230">
        <v>77</v>
      </c>
      <c r="H3230" t="b">
        <v>0</v>
      </c>
      <c r="I3230" t="s">
        <v>9240</v>
      </c>
      <c r="J3230" t="s">
        <v>9103</v>
      </c>
      <c r="K3230" t="s">
        <v>7</v>
      </c>
      <c r="L3230" t="b">
        <v>0</v>
      </c>
      <c r="M3230" t="s">
        <v>14333</v>
      </c>
      <c r="N3230" t="b">
        <v>0</v>
      </c>
      <c r="O3230" t="b">
        <v>1</v>
      </c>
      <c r="P3230" t="b">
        <v>0</v>
      </c>
      <c r="Q3230" t="b">
        <v>1</v>
      </c>
      <c r="R3230" t="s">
        <v>14334</v>
      </c>
      <c r="S3230">
        <v>70</v>
      </c>
      <c r="T3230" t="b">
        <v>0</v>
      </c>
      <c r="V3230" t="s">
        <v>945</v>
      </c>
      <c r="W3230">
        <v>4</v>
      </c>
      <c r="X3230" s="11">
        <v>77</v>
      </c>
      <c r="Y3230">
        <v>1</v>
      </c>
      <c r="Z3230" s="46" cm="1">
        <f t="array" ref="Z3230">IF(V3230="NA",$AD$2,(INDEX($BL$4:$BL$73,MATCH(V3230&amp;W3230,$BK$4:$BK$73&amp;$BJ$4:$BJ$73,0))))</f>
        <v>1.0498615788681285E-2</v>
      </c>
      <c r="AA3230" s="46">
        <f t="shared" si="58"/>
        <v>1.0104986157886813</v>
      </c>
      <c r="AB3230" s="46"/>
    </row>
    <row r="3231" spans="1:28" x14ac:dyDescent="0.25">
      <c r="A3231">
        <v>10783</v>
      </c>
      <c r="B3231" s="1">
        <v>45525.473105104204</v>
      </c>
      <c r="C3231" s="1">
        <v>45525</v>
      </c>
      <c r="D3231" t="s">
        <v>9100</v>
      </c>
      <c r="E3231" t="s">
        <v>9101</v>
      </c>
      <c r="F3231" t="s">
        <v>664</v>
      </c>
      <c r="G3231">
        <v>99</v>
      </c>
      <c r="H3231" t="b">
        <v>0</v>
      </c>
      <c r="I3231" t="s">
        <v>9240</v>
      </c>
      <c r="J3231" t="s">
        <v>9103</v>
      </c>
      <c r="K3231" t="s">
        <v>9</v>
      </c>
      <c r="L3231" t="b">
        <v>0</v>
      </c>
      <c r="M3231" t="s">
        <v>14335</v>
      </c>
      <c r="N3231" t="b">
        <v>0</v>
      </c>
      <c r="O3231" t="b">
        <v>1</v>
      </c>
      <c r="P3231" t="b">
        <v>0</v>
      </c>
      <c r="Q3231" t="b">
        <v>1</v>
      </c>
      <c r="R3231" t="s">
        <v>14336</v>
      </c>
      <c r="S3231">
        <v>70</v>
      </c>
      <c r="T3231" t="b">
        <v>0</v>
      </c>
      <c r="V3231" t="s">
        <v>742</v>
      </c>
      <c r="W3231">
        <v>5</v>
      </c>
      <c r="X3231" s="11">
        <v>100</v>
      </c>
      <c r="Y3231">
        <v>1</v>
      </c>
      <c r="Z3231" s="46" cm="1">
        <f t="array" ref="Z3231">IF(V3231="NA",$AD$2,(INDEX($BL$4:$BL$73,MATCH(V3231&amp;W3231,$BK$4:$BK$73&amp;$BJ$4:$BJ$73,0))))</f>
        <v>2.9563914871897357E-3</v>
      </c>
      <c r="AA3231" s="46">
        <f t="shared" si="58"/>
        <v>1.0029563914871897</v>
      </c>
      <c r="AB3231" s="46"/>
    </row>
    <row r="3232" spans="1:28" x14ac:dyDescent="0.25">
      <c r="A3232">
        <v>10788</v>
      </c>
      <c r="B3232" s="1">
        <v>45525.471859166697</v>
      </c>
      <c r="C3232" s="1">
        <v>45525</v>
      </c>
      <c r="D3232" t="s">
        <v>9100</v>
      </c>
      <c r="E3232" t="s">
        <v>9101</v>
      </c>
      <c r="F3232" t="s">
        <v>664</v>
      </c>
      <c r="G3232">
        <v>69</v>
      </c>
      <c r="H3232" t="b">
        <v>1</v>
      </c>
      <c r="I3232" t="s">
        <v>9240</v>
      </c>
      <c r="J3232" t="s">
        <v>9103</v>
      </c>
      <c r="K3232" t="s">
        <v>9</v>
      </c>
      <c r="L3232" t="b">
        <v>0</v>
      </c>
      <c r="N3232" t="b">
        <v>0</v>
      </c>
      <c r="O3232" t="b">
        <v>1</v>
      </c>
      <c r="P3232" t="b">
        <v>0</v>
      </c>
      <c r="Q3232" t="b">
        <v>1</v>
      </c>
      <c r="R3232" t="s">
        <v>14337</v>
      </c>
      <c r="S3232">
        <v>70</v>
      </c>
      <c r="T3232" t="b">
        <v>0</v>
      </c>
      <c r="U3232" t="s">
        <v>14338</v>
      </c>
      <c r="V3232" t="s">
        <v>8</v>
      </c>
      <c r="W3232" t="s">
        <v>8</v>
      </c>
      <c r="X3232" s="11">
        <v>72</v>
      </c>
      <c r="Y3232">
        <v>1</v>
      </c>
      <c r="Z3232" s="46" cm="1">
        <f t="array" ref="Z3232">IF(V3232="NA",$AD$2,(INDEX($BL$4:$BL$73,MATCH(V3232&amp;W3232,$BK$4:$BK$73&amp;$BJ$4:$BJ$73,0))))</f>
        <v>-4.0430703315750931E-2</v>
      </c>
      <c r="AA3232" s="46">
        <f t="shared" si="58"/>
        <v>0.95956929668424906</v>
      </c>
      <c r="AB3232" s="46"/>
    </row>
    <row r="3233" spans="1:28" x14ac:dyDescent="0.25">
      <c r="A3233">
        <v>10789</v>
      </c>
      <c r="B3233" s="1">
        <v>45525.471609386601</v>
      </c>
      <c r="C3233" s="1">
        <v>45525</v>
      </c>
      <c r="D3233" t="s">
        <v>9100</v>
      </c>
      <c r="E3233" t="s">
        <v>9101</v>
      </c>
      <c r="F3233" t="s">
        <v>790</v>
      </c>
      <c r="G3233">
        <v>70</v>
      </c>
      <c r="H3233" t="b">
        <v>0</v>
      </c>
      <c r="I3233" t="s">
        <v>9240</v>
      </c>
      <c r="J3233" t="s">
        <v>9103</v>
      </c>
      <c r="K3233" t="s">
        <v>9</v>
      </c>
      <c r="L3233" t="b">
        <v>0</v>
      </c>
      <c r="M3233" t="s">
        <v>14339</v>
      </c>
      <c r="N3233" t="b">
        <v>0</v>
      </c>
      <c r="O3233" t="b">
        <v>1</v>
      </c>
      <c r="P3233" t="b">
        <v>0</v>
      </c>
      <c r="Q3233" t="b">
        <v>1</v>
      </c>
      <c r="R3233" t="s">
        <v>14340</v>
      </c>
      <c r="S3233">
        <v>70</v>
      </c>
      <c r="T3233" t="b">
        <v>0</v>
      </c>
      <c r="V3233" t="s">
        <v>941</v>
      </c>
      <c r="W3233">
        <v>4</v>
      </c>
      <c r="X3233" s="11">
        <v>72</v>
      </c>
      <c r="Y3233">
        <v>1</v>
      </c>
      <c r="Z3233" s="46" cm="1">
        <f t="array" ref="Z3233">IF(V3233="NA",$AD$2,(INDEX($BL$4:$BL$73,MATCH(V3233&amp;W3233,$BK$4:$BK$73&amp;$BJ$4:$BJ$73,0))))</f>
        <v>1.0498615788681286E-2</v>
      </c>
      <c r="AA3233" s="46">
        <f t="shared" si="58"/>
        <v>1.0104986157886813</v>
      </c>
      <c r="AB3233" s="46"/>
    </row>
    <row r="3234" spans="1:28" x14ac:dyDescent="0.25">
      <c r="A3234">
        <v>10791</v>
      </c>
      <c r="B3234" s="1">
        <v>45525.4711179398</v>
      </c>
      <c r="C3234" s="1">
        <v>45525</v>
      </c>
      <c r="D3234" t="s">
        <v>9100</v>
      </c>
      <c r="E3234" t="s">
        <v>9101</v>
      </c>
      <c r="F3234" t="s">
        <v>664</v>
      </c>
      <c r="G3234">
        <v>75</v>
      </c>
      <c r="H3234" t="b">
        <v>0</v>
      </c>
      <c r="I3234" t="s">
        <v>9240</v>
      </c>
      <c r="J3234" t="s">
        <v>9103</v>
      </c>
      <c r="K3234" t="s">
        <v>7</v>
      </c>
      <c r="L3234" t="b">
        <v>0</v>
      </c>
      <c r="M3234" t="s">
        <v>14341</v>
      </c>
      <c r="N3234" t="b">
        <v>0</v>
      </c>
      <c r="O3234" t="b">
        <v>0</v>
      </c>
      <c r="P3234" t="b">
        <v>0</v>
      </c>
      <c r="Q3234" t="b">
        <v>1</v>
      </c>
      <c r="R3234" t="s">
        <v>14342</v>
      </c>
      <c r="S3234">
        <v>70</v>
      </c>
      <c r="T3234" t="b">
        <v>0</v>
      </c>
      <c r="V3234" t="s">
        <v>892</v>
      </c>
      <c r="W3234">
        <v>4</v>
      </c>
      <c r="X3234" s="11">
        <v>77</v>
      </c>
      <c r="Y3234">
        <v>1</v>
      </c>
      <c r="Z3234" s="46" cm="1">
        <f t="array" ref="Z3234">IF(V3234="NA",$AD$2,(INDEX($BL$4:$BL$73,MATCH(V3234&amp;W3234,$BK$4:$BK$73&amp;$BJ$4:$BJ$73,0))))</f>
        <v>1.0498615788681274E-2</v>
      </c>
      <c r="AA3234" s="46">
        <f t="shared" si="58"/>
        <v>1.0104986157886813</v>
      </c>
      <c r="AB3234" s="46"/>
    </row>
    <row r="3235" spans="1:28" x14ac:dyDescent="0.25">
      <c r="A3235">
        <v>10792</v>
      </c>
      <c r="B3235" s="1">
        <v>45525.470816203699</v>
      </c>
      <c r="C3235" s="1">
        <v>45525</v>
      </c>
      <c r="D3235" t="s">
        <v>9100</v>
      </c>
      <c r="E3235" t="s">
        <v>9101</v>
      </c>
      <c r="F3235" t="s">
        <v>664</v>
      </c>
      <c r="G3235">
        <v>76</v>
      </c>
      <c r="H3235" t="b">
        <v>0</v>
      </c>
      <c r="I3235" t="s">
        <v>9240</v>
      </c>
      <c r="J3235" t="s">
        <v>9103</v>
      </c>
      <c r="K3235" t="s">
        <v>9</v>
      </c>
      <c r="L3235" t="b">
        <v>0</v>
      </c>
      <c r="M3235" t="s">
        <v>14343</v>
      </c>
      <c r="N3235" t="b">
        <v>0</v>
      </c>
      <c r="O3235" t="b">
        <v>1</v>
      </c>
      <c r="P3235" t="b">
        <v>0</v>
      </c>
      <c r="Q3235" t="b">
        <v>1</v>
      </c>
      <c r="R3235" t="s">
        <v>14344</v>
      </c>
      <c r="S3235">
        <v>70</v>
      </c>
      <c r="T3235" t="b">
        <v>0</v>
      </c>
      <c r="V3235" t="s">
        <v>919</v>
      </c>
      <c r="W3235">
        <v>4</v>
      </c>
      <c r="X3235" s="11">
        <v>77</v>
      </c>
      <c r="Y3235">
        <v>1</v>
      </c>
      <c r="Z3235" s="46" cm="1">
        <f t="array" ref="Z3235">IF(V3235="NA",$AD$2,(INDEX($BL$4:$BL$73,MATCH(V3235&amp;W3235,$BK$4:$BK$73&amp;$BJ$4:$BJ$73,0))))</f>
        <v>1.0498615788681311E-2</v>
      </c>
      <c r="AA3235" s="46">
        <f t="shared" si="58"/>
        <v>1.0104986157886813</v>
      </c>
      <c r="AB3235" s="46"/>
    </row>
    <row r="3236" spans="1:28" x14ac:dyDescent="0.25">
      <c r="A3236">
        <v>10793</v>
      </c>
      <c r="B3236" s="1">
        <v>45525.470508946797</v>
      </c>
      <c r="C3236" s="1">
        <v>45525</v>
      </c>
      <c r="D3236" t="s">
        <v>9100</v>
      </c>
      <c r="E3236" t="s">
        <v>9101</v>
      </c>
      <c r="F3236" t="s">
        <v>664</v>
      </c>
      <c r="G3236">
        <v>76</v>
      </c>
      <c r="H3236" t="b">
        <v>0</v>
      </c>
      <c r="I3236" t="s">
        <v>9240</v>
      </c>
      <c r="J3236" t="s">
        <v>9103</v>
      </c>
      <c r="K3236" t="s">
        <v>7</v>
      </c>
      <c r="L3236" t="b">
        <v>0</v>
      </c>
      <c r="M3236" t="s">
        <v>14345</v>
      </c>
      <c r="N3236" t="b">
        <v>0</v>
      </c>
      <c r="O3236" t="b">
        <v>0</v>
      </c>
      <c r="P3236" t="b">
        <v>0</v>
      </c>
      <c r="Q3236" t="b">
        <v>1</v>
      </c>
      <c r="R3236" t="s">
        <v>14346</v>
      </c>
      <c r="S3236">
        <v>70</v>
      </c>
      <c r="T3236" t="b">
        <v>0</v>
      </c>
      <c r="V3236" t="s">
        <v>893</v>
      </c>
      <c r="W3236">
        <v>4</v>
      </c>
      <c r="X3236" s="11">
        <v>77</v>
      </c>
      <c r="Y3236">
        <v>1</v>
      </c>
      <c r="Z3236" s="46" cm="1">
        <f t="array" ref="Z3236">IF(V3236="NA",$AD$2,(INDEX($BL$4:$BL$73,MATCH(V3236&amp;W3236,$BK$4:$BK$73&amp;$BJ$4:$BJ$73,0))))</f>
        <v>1.0498615788681286E-2</v>
      </c>
      <c r="AA3236" s="46">
        <f t="shared" si="58"/>
        <v>1.0104986157886813</v>
      </c>
      <c r="AB3236" s="46"/>
    </row>
    <row r="3237" spans="1:28" x14ac:dyDescent="0.25">
      <c r="A3237">
        <v>10794</v>
      </c>
      <c r="B3237" s="1">
        <v>45525.4701979167</v>
      </c>
      <c r="C3237" s="1">
        <v>45525</v>
      </c>
      <c r="D3237" t="s">
        <v>9100</v>
      </c>
      <c r="E3237" t="s">
        <v>9101</v>
      </c>
      <c r="F3237" t="s">
        <v>664</v>
      </c>
      <c r="G3237">
        <v>80</v>
      </c>
      <c r="H3237" t="b">
        <v>0</v>
      </c>
      <c r="I3237" t="s">
        <v>9240</v>
      </c>
      <c r="J3237" t="s">
        <v>9103</v>
      </c>
      <c r="K3237" t="s">
        <v>7</v>
      </c>
      <c r="L3237" t="b">
        <v>0</v>
      </c>
      <c r="M3237" t="s">
        <v>14347</v>
      </c>
      <c r="N3237" t="b">
        <v>0</v>
      </c>
      <c r="O3237" t="b">
        <v>0</v>
      </c>
      <c r="P3237" t="b">
        <v>0</v>
      </c>
      <c r="Q3237" t="b">
        <v>1</v>
      </c>
      <c r="R3237" t="s">
        <v>14348</v>
      </c>
      <c r="S3237">
        <v>70</v>
      </c>
      <c r="T3237" t="b">
        <v>0</v>
      </c>
      <c r="V3237" t="s">
        <v>924</v>
      </c>
      <c r="W3237">
        <v>5</v>
      </c>
      <c r="X3237" s="11">
        <v>82</v>
      </c>
      <c r="Y3237">
        <v>1</v>
      </c>
      <c r="Z3237" s="46" cm="1">
        <f t="array" ref="Z3237">IF(V3237="NA",$AD$2,(INDEX($BL$4:$BL$73,MATCH(V3237&amp;W3237,$BK$4:$BK$73&amp;$BJ$4:$BJ$73,0))))</f>
        <v>4.1970782120221983E-2</v>
      </c>
      <c r="AA3237" s="46">
        <f t="shared" si="58"/>
        <v>1.041970782120222</v>
      </c>
      <c r="AB3237" s="46"/>
    </row>
    <row r="3238" spans="1:28" x14ac:dyDescent="0.25">
      <c r="A3238">
        <v>10795</v>
      </c>
      <c r="B3238" s="1">
        <v>45525.469741967601</v>
      </c>
      <c r="C3238" s="1">
        <v>45525</v>
      </c>
      <c r="D3238" t="s">
        <v>9100</v>
      </c>
      <c r="E3238" t="s">
        <v>9101</v>
      </c>
      <c r="F3238" t="s">
        <v>664</v>
      </c>
      <c r="G3238">
        <v>84</v>
      </c>
      <c r="H3238" t="b">
        <v>0</v>
      </c>
      <c r="I3238" t="s">
        <v>9240</v>
      </c>
      <c r="J3238" t="s">
        <v>9103</v>
      </c>
      <c r="K3238" t="s">
        <v>7</v>
      </c>
      <c r="L3238" t="b">
        <v>0</v>
      </c>
      <c r="M3238" t="s">
        <v>14349</v>
      </c>
      <c r="N3238" t="b">
        <v>0</v>
      </c>
      <c r="O3238" t="b">
        <v>0</v>
      </c>
      <c r="P3238" t="b">
        <v>0</v>
      </c>
      <c r="Q3238" t="b">
        <v>1</v>
      </c>
      <c r="R3238" t="s">
        <v>14350</v>
      </c>
      <c r="S3238">
        <v>70</v>
      </c>
      <c r="T3238" t="b">
        <v>0</v>
      </c>
      <c r="V3238" t="s">
        <v>893</v>
      </c>
      <c r="W3238">
        <v>5</v>
      </c>
      <c r="X3238" s="11">
        <v>87</v>
      </c>
      <c r="Y3238">
        <v>1</v>
      </c>
      <c r="Z3238" s="46" cm="1">
        <f t="array" ref="Z3238">IF(V3238="NA",$AD$2,(INDEX($BL$4:$BL$73,MATCH(V3238&amp;W3238,$BK$4:$BK$73&amp;$BJ$4:$BJ$73,0))))</f>
        <v>4.1970782120221983E-2</v>
      </c>
      <c r="AA3238" s="46">
        <f t="shared" si="58"/>
        <v>1.041970782120222</v>
      </c>
      <c r="AB3238" s="46"/>
    </row>
    <row r="3239" spans="1:28" x14ac:dyDescent="0.25">
      <c r="A3239">
        <v>10797</v>
      </c>
      <c r="B3239" s="1">
        <v>45525.469287893502</v>
      </c>
      <c r="C3239" s="1">
        <v>45525</v>
      </c>
      <c r="D3239" t="s">
        <v>9100</v>
      </c>
      <c r="E3239" t="s">
        <v>9101</v>
      </c>
      <c r="F3239" t="s">
        <v>790</v>
      </c>
      <c r="G3239">
        <v>74</v>
      </c>
      <c r="H3239" t="b">
        <v>0</v>
      </c>
      <c r="I3239" t="s">
        <v>9240</v>
      </c>
      <c r="J3239" t="s">
        <v>9103</v>
      </c>
      <c r="K3239" t="s">
        <v>9</v>
      </c>
      <c r="L3239" t="b">
        <v>0</v>
      </c>
      <c r="M3239" t="s">
        <v>14351</v>
      </c>
      <c r="N3239" t="b">
        <v>0</v>
      </c>
      <c r="O3239" t="b">
        <v>1</v>
      </c>
      <c r="P3239" t="b">
        <v>0</v>
      </c>
      <c r="Q3239" t="b">
        <v>1</v>
      </c>
      <c r="R3239" t="s">
        <v>14352</v>
      </c>
      <c r="S3239">
        <v>70</v>
      </c>
      <c r="T3239" t="b">
        <v>0</v>
      </c>
      <c r="V3239" t="s">
        <v>949</v>
      </c>
      <c r="W3239">
        <v>5</v>
      </c>
      <c r="X3239" s="11">
        <v>77</v>
      </c>
      <c r="Y3239">
        <v>1</v>
      </c>
      <c r="Z3239" s="46" cm="1">
        <f t="array" ref="Z3239">IF(V3239="NA",$AD$2,(INDEX($BL$4:$BL$73,MATCH(V3239&amp;W3239,$BK$4:$BK$73&amp;$BJ$4:$BJ$73,0))))</f>
        <v>4.1970782120221983E-2</v>
      </c>
      <c r="AA3239" s="46">
        <f t="shared" si="58"/>
        <v>1.041970782120222</v>
      </c>
      <c r="AB3239" s="46"/>
    </row>
    <row r="3240" spans="1:28" x14ac:dyDescent="0.25">
      <c r="A3240">
        <v>10798</v>
      </c>
      <c r="B3240" s="1">
        <v>45525.468960810198</v>
      </c>
      <c r="C3240" s="1">
        <v>45525</v>
      </c>
      <c r="D3240" t="s">
        <v>9100</v>
      </c>
      <c r="E3240" t="s">
        <v>9101</v>
      </c>
      <c r="F3240" t="s">
        <v>664</v>
      </c>
      <c r="G3240">
        <v>86</v>
      </c>
      <c r="H3240" t="b">
        <v>0</v>
      </c>
      <c r="I3240" t="s">
        <v>9240</v>
      </c>
      <c r="J3240" t="s">
        <v>9103</v>
      </c>
      <c r="K3240" t="s">
        <v>9</v>
      </c>
      <c r="L3240" t="b">
        <v>0</v>
      </c>
      <c r="M3240" t="s">
        <v>14353</v>
      </c>
      <c r="N3240" t="b">
        <v>0</v>
      </c>
      <c r="O3240" t="b">
        <v>1</v>
      </c>
      <c r="P3240" t="b">
        <v>0</v>
      </c>
      <c r="Q3240" t="b">
        <v>1</v>
      </c>
      <c r="R3240" t="s">
        <v>14354</v>
      </c>
      <c r="S3240">
        <v>70</v>
      </c>
      <c r="T3240" t="b">
        <v>0</v>
      </c>
      <c r="V3240" t="s">
        <v>892</v>
      </c>
      <c r="W3240">
        <v>4</v>
      </c>
      <c r="X3240" s="11">
        <v>87</v>
      </c>
      <c r="Y3240">
        <v>1</v>
      </c>
      <c r="Z3240" s="46" cm="1">
        <f t="array" ref="Z3240">IF(V3240="NA",$AD$2,(INDEX($BL$4:$BL$73,MATCH(V3240&amp;W3240,$BK$4:$BK$73&amp;$BJ$4:$BJ$73,0))))</f>
        <v>1.0498615788681274E-2</v>
      </c>
      <c r="AA3240" s="46">
        <f t="shared" si="58"/>
        <v>1.0104986157886813</v>
      </c>
      <c r="AB3240" s="46"/>
    </row>
    <row r="3241" spans="1:28" x14ac:dyDescent="0.25">
      <c r="A3241">
        <v>10799</v>
      </c>
      <c r="B3241" s="1">
        <v>45525.468686377302</v>
      </c>
      <c r="C3241" s="1">
        <v>45525</v>
      </c>
      <c r="D3241" t="s">
        <v>9100</v>
      </c>
      <c r="E3241" t="s">
        <v>9101</v>
      </c>
      <c r="F3241" t="s">
        <v>790</v>
      </c>
      <c r="G3241">
        <v>75</v>
      </c>
      <c r="H3241" t="b">
        <v>0</v>
      </c>
      <c r="I3241" t="s">
        <v>9240</v>
      </c>
      <c r="J3241" t="s">
        <v>9103</v>
      </c>
      <c r="K3241" t="s">
        <v>9</v>
      </c>
      <c r="L3241" t="b">
        <v>0</v>
      </c>
      <c r="M3241" t="s">
        <v>14355</v>
      </c>
      <c r="N3241" t="b">
        <v>0</v>
      </c>
      <c r="O3241" t="b">
        <v>1</v>
      </c>
      <c r="P3241" t="b">
        <v>0</v>
      </c>
      <c r="Q3241" t="b">
        <v>1</v>
      </c>
      <c r="R3241" t="s">
        <v>14356</v>
      </c>
      <c r="S3241">
        <v>70</v>
      </c>
      <c r="T3241" t="b">
        <v>0</v>
      </c>
      <c r="V3241" t="s">
        <v>945</v>
      </c>
      <c r="W3241">
        <v>4</v>
      </c>
      <c r="X3241" s="11">
        <v>77</v>
      </c>
      <c r="Y3241">
        <v>1</v>
      </c>
      <c r="Z3241" s="46" cm="1">
        <f t="array" ref="Z3241">IF(V3241="NA",$AD$2,(INDEX($BL$4:$BL$73,MATCH(V3241&amp;W3241,$BK$4:$BK$73&amp;$BJ$4:$BJ$73,0))))</f>
        <v>1.0498615788681285E-2</v>
      </c>
      <c r="AA3241" s="46">
        <f t="shared" si="58"/>
        <v>1.0104986157886813</v>
      </c>
      <c r="AB3241" s="46"/>
    </row>
    <row r="3242" spans="1:28" x14ac:dyDescent="0.25">
      <c r="A3242">
        <v>10800</v>
      </c>
      <c r="B3242" s="1">
        <v>45525.4684110995</v>
      </c>
      <c r="C3242" s="1">
        <v>45525</v>
      </c>
      <c r="D3242" t="s">
        <v>9100</v>
      </c>
      <c r="E3242" t="s">
        <v>9101</v>
      </c>
      <c r="F3242" t="s">
        <v>664</v>
      </c>
      <c r="G3242">
        <v>78</v>
      </c>
      <c r="H3242" t="b">
        <v>0</v>
      </c>
      <c r="I3242" t="s">
        <v>9240</v>
      </c>
      <c r="J3242" t="s">
        <v>9103</v>
      </c>
      <c r="K3242" t="s">
        <v>9</v>
      </c>
      <c r="L3242" t="b">
        <v>0</v>
      </c>
      <c r="M3242" t="s">
        <v>6532</v>
      </c>
      <c r="N3242" t="b">
        <v>0</v>
      </c>
      <c r="O3242" t="b">
        <v>1</v>
      </c>
      <c r="P3242" t="b">
        <v>0</v>
      </c>
      <c r="Q3242" t="b">
        <v>1</v>
      </c>
      <c r="R3242" t="s">
        <v>989</v>
      </c>
      <c r="S3242">
        <v>70</v>
      </c>
      <c r="T3242" t="b">
        <v>0</v>
      </c>
      <c r="V3242" t="s">
        <v>919</v>
      </c>
      <c r="W3242">
        <v>5</v>
      </c>
      <c r="X3242" s="11">
        <v>82</v>
      </c>
      <c r="Y3242">
        <v>1</v>
      </c>
      <c r="Z3242" s="46" cm="1">
        <f t="array" ref="Z3242">IF(V3242="NA",$AD$2,(INDEX($BL$4:$BL$73,MATCH(V3242&amp;W3242,$BK$4:$BK$73&amp;$BJ$4:$BJ$73,0))))</f>
        <v>4.1970782120221983E-2</v>
      </c>
      <c r="AA3242" s="46">
        <f t="shared" si="58"/>
        <v>1.041970782120222</v>
      </c>
      <c r="AB3242" s="46"/>
    </row>
    <row r="3243" spans="1:28" x14ac:dyDescent="0.25">
      <c r="A3243">
        <v>10801</v>
      </c>
      <c r="B3243" s="1">
        <v>45525.4663283681</v>
      </c>
      <c r="C3243" s="1">
        <v>45525</v>
      </c>
      <c r="D3243" t="s">
        <v>9100</v>
      </c>
      <c r="E3243" t="s">
        <v>9101</v>
      </c>
      <c r="F3243" t="s">
        <v>790</v>
      </c>
      <c r="G3243">
        <v>91</v>
      </c>
      <c r="H3243" t="b">
        <v>0</v>
      </c>
      <c r="I3243" t="s">
        <v>9240</v>
      </c>
      <c r="J3243" t="s">
        <v>9103</v>
      </c>
      <c r="K3243" t="s">
        <v>7</v>
      </c>
      <c r="L3243" t="b">
        <v>0</v>
      </c>
      <c r="M3243" t="s">
        <v>14357</v>
      </c>
      <c r="N3243" t="b">
        <v>0</v>
      </c>
      <c r="O3243" t="b">
        <v>0</v>
      </c>
      <c r="P3243" t="b">
        <v>0</v>
      </c>
      <c r="Q3243" t="b">
        <v>1</v>
      </c>
      <c r="R3243" t="s">
        <v>14358</v>
      </c>
      <c r="S3243">
        <v>70</v>
      </c>
      <c r="T3243" t="b">
        <v>0</v>
      </c>
      <c r="V3243" t="s">
        <v>8</v>
      </c>
      <c r="W3243" t="s">
        <v>8</v>
      </c>
      <c r="X3243" s="11">
        <v>92</v>
      </c>
      <c r="Y3243">
        <v>1</v>
      </c>
      <c r="Z3243" s="46" cm="1">
        <f t="array" ref="Z3243">IF(V3243="NA",$AD$2,(INDEX($BL$4:$BL$73,MATCH(V3243&amp;W3243,$BK$4:$BK$73&amp;$BJ$4:$BJ$73,0))))</f>
        <v>-4.0430703315750931E-2</v>
      </c>
      <c r="AA3243" s="46">
        <f t="shared" si="58"/>
        <v>0.95956929668424906</v>
      </c>
      <c r="AB3243" s="46"/>
    </row>
    <row r="3244" spans="1:28" x14ac:dyDescent="0.25">
      <c r="A3244">
        <v>10805</v>
      </c>
      <c r="B3244" s="1">
        <v>45525.465039270799</v>
      </c>
      <c r="C3244" s="1">
        <v>45525</v>
      </c>
      <c r="D3244" t="s">
        <v>9100</v>
      </c>
      <c r="E3244" t="s">
        <v>9101</v>
      </c>
      <c r="F3244" t="s">
        <v>664</v>
      </c>
      <c r="G3244">
        <v>74</v>
      </c>
      <c r="H3244" t="b">
        <v>0</v>
      </c>
      <c r="I3244" t="s">
        <v>9240</v>
      </c>
      <c r="J3244" t="s">
        <v>9103</v>
      </c>
      <c r="K3244" t="s">
        <v>7</v>
      </c>
      <c r="L3244" t="b">
        <v>0</v>
      </c>
      <c r="M3244" t="s">
        <v>14359</v>
      </c>
      <c r="N3244" t="b">
        <v>0</v>
      </c>
      <c r="O3244" t="b">
        <v>0</v>
      </c>
      <c r="P3244" t="b">
        <v>0</v>
      </c>
      <c r="Q3244" t="b">
        <v>1</v>
      </c>
      <c r="R3244" t="s">
        <v>14360</v>
      </c>
      <c r="S3244">
        <v>70</v>
      </c>
      <c r="T3244" t="b">
        <v>0</v>
      </c>
      <c r="V3244" t="s">
        <v>8</v>
      </c>
      <c r="W3244" t="s">
        <v>8</v>
      </c>
      <c r="X3244" s="11">
        <v>77</v>
      </c>
      <c r="Y3244">
        <v>1</v>
      </c>
      <c r="Z3244" s="46" cm="1">
        <f t="array" ref="Z3244">IF(V3244="NA",$AD$2,(INDEX($BL$4:$BL$73,MATCH(V3244&amp;W3244,$BK$4:$BK$73&amp;$BJ$4:$BJ$73,0))))</f>
        <v>-4.0430703315750931E-2</v>
      </c>
      <c r="AA3244" s="46">
        <f t="shared" si="58"/>
        <v>0.95956929668424906</v>
      </c>
      <c r="AB3244" s="46"/>
    </row>
    <row r="3245" spans="1:28" x14ac:dyDescent="0.25">
      <c r="A3245">
        <v>10806</v>
      </c>
      <c r="B3245" s="1">
        <v>45525.464721955999</v>
      </c>
      <c r="C3245" s="1">
        <v>45525</v>
      </c>
      <c r="D3245" t="s">
        <v>9100</v>
      </c>
      <c r="E3245" t="s">
        <v>9101</v>
      </c>
      <c r="F3245" t="s">
        <v>664</v>
      </c>
      <c r="G3245">
        <v>85</v>
      </c>
      <c r="H3245" t="b">
        <v>0</v>
      </c>
      <c r="I3245" t="s">
        <v>9240</v>
      </c>
      <c r="J3245" t="s">
        <v>9103</v>
      </c>
      <c r="K3245" t="s">
        <v>9</v>
      </c>
      <c r="L3245" t="b">
        <v>0</v>
      </c>
      <c r="M3245" t="s">
        <v>14361</v>
      </c>
      <c r="N3245" t="b">
        <v>0</v>
      </c>
      <c r="O3245" t="b">
        <v>1</v>
      </c>
      <c r="P3245" t="b">
        <v>0</v>
      </c>
      <c r="Q3245" t="b">
        <v>1</v>
      </c>
      <c r="R3245" t="s">
        <v>14362</v>
      </c>
      <c r="S3245">
        <v>70</v>
      </c>
      <c r="T3245" t="b">
        <v>0</v>
      </c>
      <c r="V3245" t="s">
        <v>888</v>
      </c>
      <c r="W3245">
        <v>4</v>
      </c>
      <c r="X3245" s="11">
        <v>87</v>
      </c>
      <c r="Y3245">
        <v>1</v>
      </c>
      <c r="Z3245" s="46" cm="1">
        <f t="array" ref="Z3245">IF(V3245="NA",$AD$2,(INDEX($BL$4:$BL$73,MATCH(V3245&amp;W3245,$BK$4:$BK$73&amp;$BJ$4:$BJ$73,0))))</f>
        <v>1.0498615788681257E-2</v>
      </c>
      <c r="AA3245" s="46">
        <f t="shared" si="58"/>
        <v>1.0104986157886813</v>
      </c>
      <c r="AB3245" s="46"/>
    </row>
    <row r="3246" spans="1:28" x14ac:dyDescent="0.25">
      <c r="A3246">
        <v>10807</v>
      </c>
      <c r="B3246" s="1">
        <v>45525.464432743101</v>
      </c>
      <c r="C3246" s="1">
        <v>45525</v>
      </c>
      <c r="D3246" t="s">
        <v>9100</v>
      </c>
      <c r="E3246" t="s">
        <v>9101</v>
      </c>
      <c r="F3246" t="s">
        <v>664</v>
      </c>
      <c r="G3246">
        <v>79</v>
      </c>
      <c r="H3246" t="b">
        <v>0</v>
      </c>
      <c r="I3246" t="s">
        <v>9240</v>
      </c>
      <c r="J3246" t="s">
        <v>9103</v>
      </c>
      <c r="K3246" t="s">
        <v>9</v>
      </c>
      <c r="L3246" t="b">
        <v>0</v>
      </c>
      <c r="M3246" t="s">
        <v>14363</v>
      </c>
      <c r="N3246" t="b">
        <v>0</v>
      </c>
      <c r="O3246" t="b">
        <v>1</v>
      </c>
      <c r="P3246" t="b">
        <v>0</v>
      </c>
      <c r="Q3246" t="b">
        <v>1</v>
      </c>
      <c r="R3246" t="s">
        <v>14364</v>
      </c>
      <c r="S3246">
        <v>70</v>
      </c>
      <c r="T3246" t="b">
        <v>0</v>
      </c>
      <c r="V3246" t="s">
        <v>892</v>
      </c>
      <c r="W3246">
        <v>4</v>
      </c>
      <c r="X3246" s="11">
        <v>82</v>
      </c>
      <c r="Y3246">
        <v>1</v>
      </c>
      <c r="Z3246" s="46" cm="1">
        <f t="array" ref="Z3246">IF(V3246="NA",$AD$2,(INDEX($BL$4:$BL$73,MATCH(V3246&amp;W3246,$BK$4:$BK$73&amp;$BJ$4:$BJ$73,0))))</f>
        <v>1.0498615788681274E-2</v>
      </c>
      <c r="AA3246" s="46">
        <f t="shared" si="58"/>
        <v>1.0104986157886813</v>
      </c>
      <c r="AB3246" s="46"/>
    </row>
    <row r="3247" spans="1:28" x14ac:dyDescent="0.25">
      <c r="A3247">
        <v>10808</v>
      </c>
      <c r="B3247" s="1">
        <v>45525.464118854201</v>
      </c>
      <c r="C3247" s="1">
        <v>45525</v>
      </c>
      <c r="D3247" t="s">
        <v>9100</v>
      </c>
      <c r="E3247" t="s">
        <v>9101</v>
      </c>
      <c r="F3247" t="s">
        <v>664</v>
      </c>
      <c r="G3247">
        <v>76</v>
      </c>
      <c r="H3247" t="b">
        <v>0</v>
      </c>
      <c r="I3247" t="s">
        <v>9240</v>
      </c>
      <c r="J3247" t="s">
        <v>9103</v>
      </c>
      <c r="K3247" t="s">
        <v>9</v>
      </c>
      <c r="L3247" t="b">
        <v>0</v>
      </c>
      <c r="M3247" t="s">
        <v>14365</v>
      </c>
      <c r="N3247" t="b">
        <v>0</v>
      </c>
      <c r="O3247" t="b">
        <v>1</v>
      </c>
      <c r="P3247" t="b">
        <v>0</v>
      </c>
      <c r="Q3247" t="b">
        <v>1</v>
      </c>
      <c r="R3247" t="s">
        <v>14366</v>
      </c>
      <c r="S3247">
        <v>70</v>
      </c>
      <c r="T3247" t="b">
        <v>0</v>
      </c>
      <c r="V3247" t="s">
        <v>919</v>
      </c>
      <c r="W3247">
        <v>4</v>
      </c>
      <c r="X3247" s="11">
        <v>77</v>
      </c>
      <c r="Y3247">
        <v>1</v>
      </c>
      <c r="Z3247" s="46" cm="1">
        <f t="array" ref="Z3247">IF(V3247="NA",$AD$2,(INDEX($BL$4:$BL$73,MATCH(V3247&amp;W3247,$BK$4:$BK$73&amp;$BJ$4:$BJ$73,0))))</f>
        <v>1.0498615788681311E-2</v>
      </c>
      <c r="AA3247" s="46">
        <f t="shared" si="58"/>
        <v>1.0104986157886813</v>
      </c>
      <c r="AB3247" s="46"/>
    </row>
    <row r="3248" spans="1:28" x14ac:dyDescent="0.25">
      <c r="A3248">
        <v>10809</v>
      </c>
      <c r="B3248" s="1">
        <v>45525.463834247697</v>
      </c>
      <c r="C3248" s="1">
        <v>45525</v>
      </c>
      <c r="D3248" t="s">
        <v>9100</v>
      </c>
      <c r="E3248" t="s">
        <v>9101</v>
      </c>
      <c r="F3248" t="s">
        <v>664</v>
      </c>
      <c r="G3248">
        <v>78</v>
      </c>
      <c r="H3248" t="b">
        <v>0</v>
      </c>
      <c r="I3248" t="s">
        <v>9240</v>
      </c>
      <c r="J3248" t="s">
        <v>9103</v>
      </c>
      <c r="K3248" t="s">
        <v>7</v>
      </c>
      <c r="L3248" t="b">
        <v>0</v>
      </c>
      <c r="M3248" t="s">
        <v>14367</v>
      </c>
      <c r="N3248" t="b">
        <v>0</v>
      </c>
      <c r="O3248" t="b">
        <v>0</v>
      </c>
      <c r="P3248" t="b">
        <v>0</v>
      </c>
      <c r="Q3248" t="b">
        <v>1</v>
      </c>
      <c r="R3248" t="s">
        <v>14368</v>
      </c>
      <c r="S3248">
        <v>70</v>
      </c>
      <c r="T3248" t="b">
        <v>0</v>
      </c>
      <c r="V3248" t="s">
        <v>886</v>
      </c>
      <c r="W3248">
        <v>5</v>
      </c>
      <c r="X3248" s="11">
        <v>82</v>
      </c>
      <c r="Y3248">
        <v>1</v>
      </c>
      <c r="Z3248" s="46" cm="1">
        <f t="array" ref="Z3248">IF(V3248="NA",$AD$2,(INDEX($BL$4:$BL$73,MATCH(V3248&amp;W3248,$BK$4:$BK$73&amp;$BJ$4:$BJ$73,0))))</f>
        <v>4.1970782120221983E-2</v>
      </c>
      <c r="AA3248" s="46">
        <f t="shared" si="58"/>
        <v>1.041970782120222</v>
      </c>
      <c r="AB3248" s="46"/>
    </row>
    <row r="3249" spans="1:28" x14ac:dyDescent="0.25">
      <c r="A3249">
        <v>10810</v>
      </c>
      <c r="B3249" s="1">
        <v>45525.463491759299</v>
      </c>
      <c r="C3249" s="1">
        <v>45525</v>
      </c>
      <c r="D3249" t="s">
        <v>9100</v>
      </c>
      <c r="E3249" t="s">
        <v>9101</v>
      </c>
      <c r="F3249" t="s">
        <v>664</v>
      </c>
      <c r="G3249">
        <v>81</v>
      </c>
      <c r="H3249" t="b">
        <v>0</v>
      </c>
      <c r="I3249" t="s">
        <v>9240</v>
      </c>
      <c r="J3249" t="s">
        <v>9103</v>
      </c>
      <c r="K3249" t="s">
        <v>7</v>
      </c>
      <c r="L3249" t="b">
        <v>0</v>
      </c>
      <c r="M3249" t="s">
        <v>6531</v>
      </c>
      <c r="N3249" t="b">
        <v>0</v>
      </c>
      <c r="O3249" t="b">
        <v>0</v>
      </c>
      <c r="P3249" t="b">
        <v>0</v>
      </c>
      <c r="Q3249" t="b">
        <v>1</v>
      </c>
      <c r="R3249" t="s">
        <v>988</v>
      </c>
      <c r="S3249">
        <v>70</v>
      </c>
      <c r="T3249" t="b">
        <v>0</v>
      </c>
      <c r="V3249" t="s">
        <v>658</v>
      </c>
      <c r="W3249">
        <v>5</v>
      </c>
      <c r="X3249" s="11">
        <v>82</v>
      </c>
      <c r="Y3249">
        <v>1</v>
      </c>
      <c r="Z3249" s="46" cm="1">
        <f t="array" ref="Z3249">IF(V3249="NA",$AD$2,(INDEX($BL$4:$BL$73,MATCH(V3249&amp;W3249,$BK$4:$BK$73&amp;$BJ$4:$BJ$73,0))))</f>
        <v>2.9563914871896181E-3</v>
      </c>
      <c r="AA3249" s="46">
        <f t="shared" si="58"/>
        <v>1.0029563914871895</v>
      </c>
      <c r="AB3249" s="46"/>
    </row>
    <row r="3250" spans="1:28" x14ac:dyDescent="0.25">
      <c r="A3250">
        <v>10811</v>
      </c>
      <c r="B3250" s="1">
        <v>45525.463197372701</v>
      </c>
      <c r="C3250" s="1">
        <v>45525</v>
      </c>
      <c r="D3250" t="s">
        <v>9100</v>
      </c>
      <c r="E3250" t="s">
        <v>9101</v>
      </c>
      <c r="F3250" t="s">
        <v>664</v>
      </c>
      <c r="G3250">
        <v>79</v>
      </c>
      <c r="H3250" t="b">
        <v>0</v>
      </c>
      <c r="I3250" t="s">
        <v>9240</v>
      </c>
      <c r="J3250" t="s">
        <v>9103</v>
      </c>
      <c r="K3250" t="s">
        <v>7</v>
      </c>
      <c r="L3250" t="b">
        <v>0</v>
      </c>
      <c r="M3250" t="s">
        <v>14369</v>
      </c>
      <c r="N3250" t="b">
        <v>0</v>
      </c>
      <c r="O3250" t="b">
        <v>0</v>
      </c>
      <c r="P3250" t="b">
        <v>0</v>
      </c>
      <c r="Q3250" t="b">
        <v>1</v>
      </c>
      <c r="R3250" t="s">
        <v>14370</v>
      </c>
      <c r="S3250">
        <v>70</v>
      </c>
      <c r="T3250" t="b">
        <v>0</v>
      </c>
      <c r="V3250" t="s">
        <v>8</v>
      </c>
      <c r="W3250" t="s">
        <v>8</v>
      </c>
      <c r="X3250" s="11">
        <v>82</v>
      </c>
      <c r="Y3250">
        <v>1</v>
      </c>
      <c r="Z3250" s="46" cm="1">
        <f t="array" ref="Z3250">IF(V3250="NA",$AD$2,(INDEX($BL$4:$BL$73,MATCH(V3250&amp;W3250,$BK$4:$BK$73&amp;$BJ$4:$BJ$73,0))))</f>
        <v>-4.0430703315750931E-2</v>
      </c>
      <c r="AA3250" s="46">
        <f t="shared" si="58"/>
        <v>0.95956929668424906</v>
      </c>
      <c r="AB3250" s="46"/>
    </row>
    <row r="3251" spans="1:28" x14ac:dyDescent="0.25">
      <c r="A3251">
        <v>10812</v>
      </c>
      <c r="B3251" s="1">
        <v>45525.462901064799</v>
      </c>
      <c r="C3251" s="1">
        <v>45525</v>
      </c>
      <c r="D3251" t="s">
        <v>9100</v>
      </c>
      <c r="E3251" t="s">
        <v>9101</v>
      </c>
      <c r="F3251" t="s">
        <v>664</v>
      </c>
      <c r="G3251">
        <v>85</v>
      </c>
      <c r="H3251" t="b">
        <v>0</v>
      </c>
      <c r="I3251" t="s">
        <v>9240</v>
      </c>
      <c r="J3251" t="s">
        <v>9103</v>
      </c>
      <c r="K3251" t="s">
        <v>7</v>
      </c>
      <c r="L3251" t="b">
        <v>0</v>
      </c>
      <c r="M3251" t="s">
        <v>14371</v>
      </c>
      <c r="N3251" t="b">
        <v>0</v>
      </c>
      <c r="O3251" t="b">
        <v>0</v>
      </c>
      <c r="P3251" t="b">
        <v>0</v>
      </c>
      <c r="Q3251" t="b">
        <v>1</v>
      </c>
      <c r="R3251" t="s">
        <v>14372</v>
      </c>
      <c r="S3251">
        <v>70</v>
      </c>
      <c r="T3251" t="b">
        <v>0</v>
      </c>
      <c r="V3251" t="s">
        <v>741</v>
      </c>
      <c r="W3251">
        <v>5</v>
      </c>
      <c r="X3251" s="11">
        <v>87</v>
      </c>
      <c r="Y3251">
        <v>1</v>
      </c>
      <c r="Z3251" s="46" cm="1">
        <f t="array" ref="Z3251">IF(V3251="NA",$AD$2,(INDEX($BL$4:$BL$73,MATCH(V3251&amp;W3251,$BK$4:$BK$73&amp;$BJ$4:$BJ$73,0))))</f>
        <v>2.9563914871896368E-3</v>
      </c>
      <c r="AA3251" s="46">
        <f t="shared" si="58"/>
        <v>1.0029563914871897</v>
      </c>
      <c r="AB3251" s="46"/>
    </row>
    <row r="3252" spans="1:28" x14ac:dyDescent="0.25">
      <c r="A3252">
        <v>10813</v>
      </c>
      <c r="B3252" s="1">
        <v>45525.462415624999</v>
      </c>
      <c r="C3252" s="1">
        <v>45525</v>
      </c>
      <c r="D3252" t="s">
        <v>9100</v>
      </c>
      <c r="E3252" t="s">
        <v>9101</v>
      </c>
      <c r="F3252" t="s">
        <v>664</v>
      </c>
      <c r="G3252">
        <v>80</v>
      </c>
      <c r="H3252" t="b">
        <v>0</v>
      </c>
      <c r="I3252" t="s">
        <v>9240</v>
      </c>
      <c r="J3252" t="s">
        <v>9103</v>
      </c>
      <c r="K3252" t="s">
        <v>7</v>
      </c>
      <c r="L3252" t="b">
        <v>0</v>
      </c>
      <c r="M3252" t="s">
        <v>14373</v>
      </c>
      <c r="N3252" t="b">
        <v>0</v>
      </c>
      <c r="O3252" t="b">
        <v>0</v>
      </c>
      <c r="P3252" t="b">
        <v>0</v>
      </c>
      <c r="Q3252" t="b">
        <v>1</v>
      </c>
      <c r="R3252" t="s">
        <v>14374</v>
      </c>
      <c r="S3252">
        <v>70</v>
      </c>
      <c r="T3252" t="b">
        <v>0</v>
      </c>
      <c r="V3252" t="s">
        <v>658</v>
      </c>
      <c r="W3252">
        <v>4</v>
      </c>
      <c r="X3252" s="11">
        <v>82</v>
      </c>
      <c r="Y3252">
        <v>1</v>
      </c>
      <c r="Z3252" s="46" cm="1">
        <f t="array" ref="Z3252">IF(V3252="NA",$AD$2,(INDEX($BL$4:$BL$73,MATCH(V3252&amp;W3252,$BK$4:$BK$73&amp;$BJ$4:$BJ$73,0))))</f>
        <v>1.1678733304575896E-2</v>
      </c>
      <c r="AA3252" s="46">
        <f t="shared" si="58"/>
        <v>1.0116787333045758</v>
      </c>
      <c r="AB3252" s="46"/>
    </row>
    <row r="3253" spans="1:28" x14ac:dyDescent="0.25">
      <c r="A3253">
        <v>10814</v>
      </c>
      <c r="B3253" s="1">
        <v>45525.460903356499</v>
      </c>
      <c r="C3253" s="1">
        <v>45525</v>
      </c>
      <c r="D3253" t="s">
        <v>9100</v>
      </c>
      <c r="E3253" t="s">
        <v>9101</v>
      </c>
      <c r="F3253" t="s">
        <v>664</v>
      </c>
      <c r="G3253">
        <v>79</v>
      </c>
      <c r="H3253" t="b">
        <v>0</v>
      </c>
      <c r="I3253" t="s">
        <v>9240</v>
      </c>
      <c r="J3253" t="s">
        <v>9103</v>
      </c>
      <c r="K3253" t="s">
        <v>9</v>
      </c>
      <c r="L3253" t="b">
        <v>0</v>
      </c>
      <c r="M3253" t="s">
        <v>14375</v>
      </c>
      <c r="N3253" t="b">
        <v>0</v>
      </c>
      <c r="O3253" t="b">
        <v>1</v>
      </c>
      <c r="P3253" t="b">
        <v>0</v>
      </c>
      <c r="Q3253" t="b">
        <v>1</v>
      </c>
      <c r="R3253" t="s">
        <v>14376</v>
      </c>
      <c r="S3253">
        <v>70</v>
      </c>
      <c r="T3253" t="b">
        <v>0</v>
      </c>
      <c r="V3253" t="s">
        <v>949</v>
      </c>
      <c r="W3253">
        <v>5</v>
      </c>
      <c r="X3253" s="11">
        <v>82</v>
      </c>
      <c r="Y3253">
        <v>1</v>
      </c>
      <c r="Z3253" s="46" cm="1">
        <f t="array" ref="Z3253">IF(V3253="NA",$AD$2,(INDEX($BL$4:$BL$73,MATCH(V3253&amp;W3253,$BK$4:$BK$73&amp;$BJ$4:$BJ$73,0))))</f>
        <v>4.1970782120221983E-2</v>
      </c>
      <c r="AA3253" s="46">
        <f t="shared" si="58"/>
        <v>1.041970782120222</v>
      </c>
      <c r="AB3253" s="46"/>
    </row>
    <row r="3254" spans="1:28" x14ac:dyDescent="0.25">
      <c r="A3254">
        <v>10819</v>
      </c>
      <c r="B3254" s="1">
        <v>45525.459671608798</v>
      </c>
      <c r="C3254" s="1">
        <v>45525</v>
      </c>
      <c r="D3254" t="s">
        <v>9100</v>
      </c>
      <c r="E3254" t="s">
        <v>9101</v>
      </c>
      <c r="F3254" t="s">
        <v>790</v>
      </c>
      <c r="G3254">
        <v>72</v>
      </c>
      <c r="H3254" t="b">
        <v>0</v>
      </c>
      <c r="I3254" t="s">
        <v>9240</v>
      </c>
      <c r="J3254" t="s">
        <v>9103</v>
      </c>
      <c r="K3254" t="s">
        <v>9</v>
      </c>
      <c r="L3254" t="b">
        <v>0</v>
      </c>
      <c r="M3254" t="s">
        <v>14377</v>
      </c>
      <c r="N3254" t="b">
        <v>0</v>
      </c>
      <c r="O3254" t="b">
        <v>1</v>
      </c>
      <c r="P3254" t="b">
        <v>0</v>
      </c>
      <c r="Q3254" t="b">
        <v>1</v>
      </c>
      <c r="R3254" t="s">
        <v>14378</v>
      </c>
      <c r="S3254">
        <v>70</v>
      </c>
      <c r="T3254" t="b">
        <v>0</v>
      </c>
      <c r="V3254" t="s">
        <v>949</v>
      </c>
      <c r="W3254">
        <v>4</v>
      </c>
      <c r="X3254" s="11">
        <v>72</v>
      </c>
      <c r="Y3254">
        <v>1</v>
      </c>
      <c r="Z3254" s="46" cm="1">
        <f t="array" ref="Z3254">IF(V3254="NA",$AD$2,(INDEX($BL$4:$BL$73,MATCH(V3254&amp;W3254,$BK$4:$BK$73&amp;$BJ$4:$BJ$73,0))))</f>
        <v>1.0498615788681335E-2</v>
      </c>
      <c r="AA3254" s="46">
        <f t="shared" si="58"/>
        <v>1.0104986157886813</v>
      </c>
      <c r="AB3254" s="46"/>
    </row>
    <row r="3255" spans="1:28" x14ac:dyDescent="0.25">
      <c r="A3255">
        <v>10820</v>
      </c>
      <c r="B3255" s="1">
        <v>45525.459375740698</v>
      </c>
      <c r="C3255" s="1">
        <v>45525</v>
      </c>
      <c r="D3255" t="s">
        <v>9100</v>
      </c>
      <c r="E3255" t="s">
        <v>9101</v>
      </c>
      <c r="F3255" t="s">
        <v>664</v>
      </c>
      <c r="G3255">
        <v>80</v>
      </c>
      <c r="H3255" t="b">
        <v>0</v>
      </c>
      <c r="I3255" t="s">
        <v>9240</v>
      </c>
      <c r="J3255" t="s">
        <v>9103</v>
      </c>
      <c r="K3255" t="s">
        <v>7</v>
      </c>
      <c r="L3255" t="b">
        <v>0</v>
      </c>
      <c r="M3255" t="s">
        <v>6530</v>
      </c>
      <c r="N3255" t="b">
        <v>0</v>
      </c>
      <c r="O3255" t="b">
        <v>0</v>
      </c>
      <c r="P3255" t="b">
        <v>0</v>
      </c>
      <c r="Q3255" t="b">
        <v>1</v>
      </c>
      <c r="R3255" t="s">
        <v>984</v>
      </c>
      <c r="S3255">
        <v>70</v>
      </c>
      <c r="T3255" t="b">
        <v>0</v>
      </c>
      <c r="V3255" t="s">
        <v>892</v>
      </c>
      <c r="W3255">
        <v>4</v>
      </c>
      <c r="X3255" s="11">
        <v>82</v>
      </c>
      <c r="Y3255">
        <v>1</v>
      </c>
      <c r="Z3255" s="46" cm="1">
        <f t="array" ref="Z3255">IF(V3255="NA",$AD$2,(INDEX($BL$4:$BL$73,MATCH(V3255&amp;W3255,$BK$4:$BK$73&amp;$BJ$4:$BJ$73,0))))</f>
        <v>1.0498615788681274E-2</v>
      </c>
      <c r="AA3255" s="46">
        <f t="shared" si="58"/>
        <v>1.0104986157886813</v>
      </c>
      <c r="AB3255" s="46"/>
    </row>
    <row r="3256" spans="1:28" x14ac:dyDescent="0.25">
      <c r="A3256">
        <v>10821</v>
      </c>
      <c r="B3256" s="1">
        <v>45525.459172974501</v>
      </c>
      <c r="C3256" s="1">
        <v>45525</v>
      </c>
      <c r="D3256" t="s">
        <v>9100</v>
      </c>
      <c r="E3256" t="s">
        <v>9101</v>
      </c>
      <c r="F3256" t="s">
        <v>664</v>
      </c>
      <c r="G3256">
        <v>79</v>
      </c>
      <c r="H3256" t="b">
        <v>0</v>
      </c>
      <c r="I3256" t="s">
        <v>9240</v>
      </c>
      <c r="J3256" t="s">
        <v>9103</v>
      </c>
      <c r="K3256" t="s">
        <v>7</v>
      </c>
      <c r="L3256" t="b">
        <v>0</v>
      </c>
      <c r="M3256" t="s">
        <v>14379</v>
      </c>
      <c r="N3256" t="b">
        <v>1</v>
      </c>
      <c r="O3256" t="b">
        <v>0</v>
      </c>
      <c r="P3256" t="b">
        <v>0</v>
      </c>
      <c r="Q3256" t="b">
        <v>1</v>
      </c>
      <c r="R3256" t="s">
        <v>14380</v>
      </c>
      <c r="S3256">
        <v>70</v>
      </c>
      <c r="T3256" t="b">
        <v>0</v>
      </c>
      <c r="V3256" t="s">
        <v>888</v>
      </c>
      <c r="W3256">
        <v>4</v>
      </c>
      <c r="X3256" s="11">
        <v>82</v>
      </c>
      <c r="Y3256">
        <v>1</v>
      </c>
      <c r="Z3256" s="46" cm="1">
        <f t="array" ref="Z3256">IF(V3256="NA",$AD$2,(INDEX($BL$4:$BL$73,MATCH(V3256&amp;W3256,$BK$4:$BK$73&amp;$BJ$4:$BJ$73,0))))</f>
        <v>1.0498615788681257E-2</v>
      </c>
      <c r="AA3256" s="46">
        <f t="shared" si="58"/>
        <v>1.0104986157886813</v>
      </c>
      <c r="AB3256" s="46"/>
    </row>
    <row r="3257" spans="1:28" x14ac:dyDescent="0.25">
      <c r="A3257">
        <v>10822</v>
      </c>
      <c r="B3257" s="1">
        <v>45525.458909421301</v>
      </c>
      <c r="C3257" s="1">
        <v>45525</v>
      </c>
      <c r="D3257" t="s">
        <v>9100</v>
      </c>
      <c r="E3257" t="s">
        <v>9101</v>
      </c>
      <c r="F3257" t="s">
        <v>664</v>
      </c>
      <c r="G3257">
        <v>76</v>
      </c>
      <c r="H3257" t="b">
        <v>0</v>
      </c>
      <c r="I3257" t="s">
        <v>9240</v>
      </c>
      <c r="J3257" t="s">
        <v>9103</v>
      </c>
      <c r="K3257" t="s">
        <v>9</v>
      </c>
      <c r="L3257" t="b">
        <v>0</v>
      </c>
      <c r="M3257" t="s">
        <v>14381</v>
      </c>
      <c r="N3257" t="b">
        <v>0</v>
      </c>
      <c r="O3257" t="b">
        <v>1</v>
      </c>
      <c r="P3257" t="b">
        <v>0</v>
      </c>
      <c r="Q3257" t="b">
        <v>1</v>
      </c>
      <c r="R3257" t="s">
        <v>14382</v>
      </c>
      <c r="S3257">
        <v>70</v>
      </c>
      <c r="T3257" t="b">
        <v>0</v>
      </c>
      <c r="V3257" t="s">
        <v>889</v>
      </c>
      <c r="W3257">
        <v>4</v>
      </c>
      <c r="X3257" s="11">
        <v>77</v>
      </c>
      <c r="Y3257">
        <v>1</v>
      </c>
      <c r="Z3257" s="46" cm="1">
        <f t="array" ref="Z3257">IF(V3257="NA",$AD$2,(INDEX($BL$4:$BL$73,MATCH(V3257&amp;W3257,$BK$4:$BK$73&amp;$BJ$4:$BJ$73,0))))</f>
        <v>1.0498615788681227E-2</v>
      </c>
      <c r="AA3257" s="46">
        <f t="shared" si="58"/>
        <v>1.0104986157886813</v>
      </c>
      <c r="AB3257" s="46"/>
    </row>
    <row r="3258" spans="1:28" x14ac:dyDescent="0.25">
      <c r="A3258">
        <v>10823</v>
      </c>
      <c r="B3258" s="1">
        <v>45525.458644166698</v>
      </c>
      <c r="C3258" s="1">
        <v>45525</v>
      </c>
      <c r="D3258" t="s">
        <v>9100</v>
      </c>
      <c r="E3258" t="s">
        <v>9101</v>
      </c>
      <c r="F3258" t="s">
        <v>664</v>
      </c>
      <c r="G3258">
        <v>74</v>
      </c>
      <c r="H3258" t="b">
        <v>0</v>
      </c>
      <c r="I3258" t="s">
        <v>9240</v>
      </c>
      <c r="J3258" t="s">
        <v>9103</v>
      </c>
      <c r="K3258" t="s">
        <v>7</v>
      </c>
      <c r="L3258" t="b">
        <v>0</v>
      </c>
      <c r="M3258" t="s">
        <v>14383</v>
      </c>
      <c r="N3258" t="b">
        <v>0</v>
      </c>
      <c r="O3258" t="b">
        <v>0</v>
      </c>
      <c r="P3258" t="b">
        <v>0</v>
      </c>
      <c r="Q3258" t="b">
        <v>1</v>
      </c>
      <c r="R3258" t="s">
        <v>14384</v>
      </c>
      <c r="S3258">
        <v>70</v>
      </c>
      <c r="T3258" t="b">
        <v>0</v>
      </c>
      <c r="V3258" t="s">
        <v>889</v>
      </c>
      <c r="W3258">
        <v>5</v>
      </c>
      <c r="X3258" s="11">
        <v>77</v>
      </c>
      <c r="Y3258">
        <v>1</v>
      </c>
      <c r="Z3258" s="46" cm="1">
        <f t="array" ref="Z3258">IF(V3258="NA",$AD$2,(INDEX($BL$4:$BL$73,MATCH(V3258&amp;W3258,$BK$4:$BK$73&amp;$BJ$4:$BJ$73,0))))</f>
        <v>4.1970782120221983E-2</v>
      </c>
      <c r="AA3258" s="46">
        <f t="shared" si="58"/>
        <v>1.041970782120222</v>
      </c>
      <c r="AB3258" s="46"/>
    </row>
    <row r="3259" spans="1:28" x14ac:dyDescent="0.25">
      <c r="A3259">
        <v>10824</v>
      </c>
      <c r="B3259" s="1">
        <v>45525.4583088773</v>
      </c>
      <c r="C3259" s="1">
        <v>45525</v>
      </c>
      <c r="D3259" t="s">
        <v>9100</v>
      </c>
      <c r="E3259" t="s">
        <v>9101</v>
      </c>
      <c r="F3259" t="s">
        <v>664</v>
      </c>
      <c r="G3259">
        <v>72</v>
      </c>
      <c r="H3259" t="b">
        <v>0</v>
      </c>
      <c r="I3259" t="s">
        <v>9240</v>
      </c>
      <c r="J3259" t="s">
        <v>9103</v>
      </c>
      <c r="K3259" t="s">
        <v>7</v>
      </c>
      <c r="L3259" t="b">
        <v>0</v>
      </c>
      <c r="M3259" t="s">
        <v>14385</v>
      </c>
      <c r="N3259" t="b">
        <v>0</v>
      </c>
      <c r="O3259" t="b">
        <v>0</v>
      </c>
      <c r="P3259" t="b">
        <v>0</v>
      </c>
      <c r="Q3259" t="b">
        <v>1</v>
      </c>
      <c r="R3259" t="s">
        <v>14386</v>
      </c>
      <c r="S3259">
        <v>70</v>
      </c>
      <c r="T3259" t="b">
        <v>0</v>
      </c>
      <c r="V3259" t="s">
        <v>888</v>
      </c>
      <c r="W3259">
        <v>4</v>
      </c>
      <c r="X3259" s="11">
        <v>72</v>
      </c>
      <c r="Y3259">
        <v>1</v>
      </c>
      <c r="Z3259" s="46" cm="1">
        <f t="array" ref="Z3259">IF(V3259="NA",$AD$2,(INDEX($BL$4:$BL$73,MATCH(V3259&amp;W3259,$BK$4:$BK$73&amp;$BJ$4:$BJ$73,0))))</f>
        <v>1.0498615788681257E-2</v>
      </c>
      <c r="AA3259" s="46">
        <f t="shared" si="58"/>
        <v>1.0104986157886813</v>
      </c>
      <c r="AB3259" s="46"/>
    </row>
    <row r="3260" spans="1:28" x14ac:dyDescent="0.25">
      <c r="A3260">
        <v>10825</v>
      </c>
      <c r="B3260" s="1">
        <v>45525.457968460702</v>
      </c>
      <c r="C3260" s="1">
        <v>45525</v>
      </c>
      <c r="D3260" t="s">
        <v>9100</v>
      </c>
      <c r="E3260" t="s">
        <v>9101</v>
      </c>
      <c r="F3260" t="s">
        <v>664</v>
      </c>
      <c r="G3260">
        <v>95</v>
      </c>
      <c r="H3260" t="b">
        <v>0</v>
      </c>
      <c r="I3260" t="s">
        <v>9240</v>
      </c>
      <c r="J3260" t="s">
        <v>9103</v>
      </c>
      <c r="K3260" t="s">
        <v>7</v>
      </c>
      <c r="L3260" t="b">
        <v>0</v>
      </c>
      <c r="M3260" t="s">
        <v>14387</v>
      </c>
      <c r="N3260" t="b">
        <v>0</v>
      </c>
      <c r="O3260" t="b">
        <v>0</v>
      </c>
      <c r="P3260" t="b">
        <v>0</v>
      </c>
      <c r="Q3260" t="b">
        <v>1</v>
      </c>
      <c r="R3260" t="s">
        <v>14388</v>
      </c>
      <c r="S3260">
        <v>70</v>
      </c>
      <c r="T3260" t="b">
        <v>0</v>
      </c>
      <c r="V3260" t="s">
        <v>8</v>
      </c>
      <c r="W3260" t="s">
        <v>8</v>
      </c>
      <c r="X3260" s="11">
        <v>99</v>
      </c>
      <c r="Y3260">
        <v>1</v>
      </c>
      <c r="Z3260" s="46" cm="1">
        <f t="array" ref="Z3260">IF(V3260="NA",$AD$2,(INDEX($BL$4:$BL$73,MATCH(V3260&amp;W3260,$BK$4:$BK$73&amp;$BJ$4:$BJ$73,0))))</f>
        <v>-4.0430703315750931E-2</v>
      </c>
      <c r="AA3260" s="46">
        <f t="shared" si="58"/>
        <v>0.95956929668424906</v>
      </c>
      <c r="AB3260" s="46"/>
    </row>
    <row r="3261" spans="1:28" x14ac:dyDescent="0.25">
      <c r="A3261">
        <v>10826</v>
      </c>
      <c r="B3261" s="1">
        <v>45525.4576237847</v>
      </c>
      <c r="C3261" s="1">
        <v>45525</v>
      </c>
      <c r="D3261" t="s">
        <v>9100</v>
      </c>
      <c r="E3261" t="s">
        <v>9101</v>
      </c>
      <c r="F3261" t="s">
        <v>664</v>
      </c>
      <c r="G3261">
        <v>76</v>
      </c>
      <c r="H3261" t="b">
        <v>0</v>
      </c>
      <c r="I3261" t="s">
        <v>9240</v>
      </c>
      <c r="J3261" t="s">
        <v>9103</v>
      </c>
      <c r="K3261" t="s">
        <v>9</v>
      </c>
      <c r="L3261" t="b">
        <v>0</v>
      </c>
      <c r="M3261" t="s">
        <v>14389</v>
      </c>
      <c r="N3261" t="b">
        <v>0</v>
      </c>
      <c r="O3261" t="b">
        <v>1</v>
      </c>
      <c r="P3261" t="b">
        <v>0</v>
      </c>
      <c r="Q3261" t="b">
        <v>1</v>
      </c>
      <c r="R3261" t="s">
        <v>14390</v>
      </c>
      <c r="S3261">
        <v>70</v>
      </c>
      <c r="T3261" t="b">
        <v>0</v>
      </c>
      <c r="V3261" t="s">
        <v>889</v>
      </c>
      <c r="W3261">
        <v>4</v>
      </c>
      <c r="X3261" s="11">
        <v>77</v>
      </c>
      <c r="Y3261">
        <v>1</v>
      </c>
      <c r="Z3261" s="46" cm="1">
        <f t="array" ref="Z3261">IF(V3261="NA",$AD$2,(INDEX($BL$4:$BL$73,MATCH(V3261&amp;W3261,$BK$4:$BK$73&amp;$BJ$4:$BJ$73,0))))</f>
        <v>1.0498615788681227E-2</v>
      </c>
      <c r="AA3261" s="46">
        <f t="shared" si="58"/>
        <v>1.0104986157886813</v>
      </c>
      <c r="AB3261" s="46"/>
    </row>
    <row r="3262" spans="1:28" x14ac:dyDescent="0.25">
      <c r="A3262">
        <v>10827</v>
      </c>
      <c r="B3262" s="1">
        <v>45525.457341261601</v>
      </c>
      <c r="C3262" s="1">
        <v>45525</v>
      </c>
      <c r="D3262" t="s">
        <v>9100</v>
      </c>
      <c r="E3262" t="s">
        <v>9101</v>
      </c>
      <c r="F3262" t="s">
        <v>664</v>
      </c>
      <c r="G3262">
        <v>79</v>
      </c>
      <c r="H3262" t="b">
        <v>0</v>
      </c>
      <c r="I3262" t="s">
        <v>9240</v>
      </c>
      <c r="J3262" t="s">
        <v>9103</v>
      </c>
      <c r="K3262" t="s">
        <v>7</v>
      </c>
      <c r="L3262" t="b">
        <v>0</v>
      </c>
      <c r="M3262" t="s">
        <v>14391</v>
      </c>
      <c r="N3262" t="b">
        <v>0</v>
      </c>
      <c r="O3262" t="b">
        <v>0</v>
      </c>
      <c r="P3262" t="b">
        <v>0</v>
      </c>
      <c r="Q3262" t="b">
        <v>1</v>
      </c>
      <c r="R3262" t="s">
        <v>14392</v>
      </c>
      <c r="S3262">
        <v>70</v>
      </c>
      <c r="T3262" t="b">
        <v>0</v>
      </c>
      <c r="V3262" t="s">
        <v>8</v>
      </c>
      <c r="W3262" t="s">
        <v>8</v>
      </c>
      <c r="X3262" s="11">
        <v>82</v>
      </c>
      <c r="Y3262">
        <v>1</v>
      </c>
      <c r="Z3262" s="46" cm="1">
        <f t="array" ref="Z3262">IF(V3262="NA",$AD$2,(INDEX($BL$4:$BL$73,MATCH(V3262&amp;W3262,$BK$4:$BK$73&amp;$BJ$4:$BJ$73,0))))</f>
        <v>-4.0430703315750931E-2</v>
      </c>
      <c r="AA3262" s="46">
        <f t="shared" si="58"/>
        <v>0.95956929668424906</v>
      </c>
      <c r="AB3262" s="46"/>
    </row>
    <row r="3263" spans="1:28" x14ac:dyDescent="0.25">
      <c r="A3263">
        <v>10831</v>
      </c>
      <c r="B3263" s="1">
        <v>45525.4547271759</v>
      </c>
      <c r="C3263" s="1">
        <v>45525</v>
      </c>
      <c r="D3263" t="s">
        <v>9100</v>
      </c>
      <c r="E3263" t="s">
        <v>9101</v>
      </c>
      <c r="F3263" t="s">
        <v>664</v>
      </c>
      <c r="G3263">
        <v>75</v>
      </c>
      <c r="H3263" t="b">
        <v>0</v>
      </c>
      <c r="I3263" t="s">
        <v>9240</v>
      </c>
      <c r="J3263" t="s">
        <v>9103</v>
      </c>
      <c r="K3263" t="s">
        <v>7</v>
      </c>
      <c r="L3263" t="b">
        <v>0</v>
      </c>
      <c r="M3263" t="s">
        <v>6529</v>
      </c>
      <c r="N3263" t="b">
        <v>1</v>
      </c>
      <c r="O3263" t="b">
        <v>0</v>
      </c>
      <c r="P3263" t="b">
        <v>0</v>
      </c>
      <c r="Q3263" t="b">
        <v>1</v>
      </c>
      <c r="R3263" t="s">
        <v>2166</v>
      </c>
      <c r="S3263">
        <v>70</v>
      </c>
      <c r="T3263" t="b">
        <v>0</v>
      </c>
      <c r="V3263" t="s">
        <v>893</v>
      </c>
      <c r="W3263">
        <v>4</v>
      </c>
      <c r="X3263" s="11">
        <v>77</v>
      </c>
      <c r="Y3263">
        <v>1</v>
      </c>
      <c r="Z3263" s="46" cm="1">
        <f t="array" ref="Z3263">IF(V3263="NA",$AD$2,(INDEX($BL$4:$BL$73,MATCH(V3263&amp;W3263,$BK$4:$BK$73&amp;$BJ$4:$BJ$73,0))))</f>
        <v>1.0498615788681286E-2</v>
      </c>
      <c r="AA3263" s="46">
        <f t="shared" si="58"/>
        <v>1.0104986157886813</v>
      </c>
      <c r="AB3263" s="46"/>
    </row>
    <row r="3264" spans="1:28" x14ac:dyDescent="0.25">
      <c r="A3264">
        <v>10832</v>
      </c>
      <c r="B3264" s="1">
        <v>45525.454425034703</v>
      </c>
      <c r="C3264" s="1">
        <v>45525</v>
      </c>
      <c r="D3264" t="s">
        <v>9100</v>
      </c>
      <c r="E3264" t="s">
        <v>9101</v>
      </c>
      <c r="F3264" t="s">
        <v>664</v>
      </c>
      <c r="G3264">
        <v>82</v>
      </c>
      <c r="H3264" t="b">
        <v>0</v>
      </c>
      <c r="I3264" t="s">
        <v>9240</v>
      </c>
      <c r="J3264" t="s">
        <v>9103</v>
      </c>
      <c r="K3264" t="s">
        <v>7</v>
      </c>
      <c r="L3264" t="b">
        <v>0</v>
      </c>
      <c r="M3264" t="s">
        <v>14393</v>
      </c>
      <c r="N3264" t="b">
        <v>0</v>
      </c>
      <c r="O3264" t="b">
        <v>0</v>
      </c>
      <c r="P3264" t="b">
        <v>0</v>
      </c>
      <c r="Q3264" t="b">
        <v>1</v>
      </c>
      <c r="R3264" t="s">
        <v>14394</v>
      </c>
      <c r="S3264">
        <v>70</v>
      </c>
      <c r="T3264" t="b">
        <v>0</v>
      </c>
      <c r="V3264" t="s">
        <v>888</v>
      </c>
      <c r="W3264">
        <v>4</v>
      </c>
      <c r="X3264" s="11">
        <v>82</v>
      </c>
      <c r="Y3264">
        <v>1</v>
      </c>
      <c r="Z3264" s="46" cm="1">
        <f t="array" ref="Z3264">IF(V3264="NA",$AD$2,(INDEX($BL$4:$BL$73,MATCH(V3264&amp;W3264,$BK$4:$BK$73&amp;$BJ$4:$BJ$73,0))))</f>
        <v>1.0498615788681257E-2</v>
      </c>
      <c r="AA3264" s="46">
        <f t="shared" si="58"/>
        <v>1.0104986157886813</v>
      </c>
      <c r="AB3264" s="46"/>
    </row>
    <row r="3265" spans="1:28" x14ac:dyDescent="0.25">
      <c r="A3265">
        <v>10833</v>
      </c>
      <c r="B3265" s="1">
        <v>45525.454148391203</v>
      </c>
      <c r="C3265" s="1">
        <v>45525</v>
      </c>
      <c r="D3265" t="s">
        <v>9100</v>
      </c>
      <c r="E3265" t="s">
        <v>9101</v>
      </c>
      <c r="F3265" t="s">
        <v>664</v>
      </c>
      <c r="G3265">
        <v>80</v>
      </c>
      <c r="H3265" t="b">
        <v>0</v>
      </c>
      <c r="I3265" t="s">
        <v>9240</v>
      </c>
      <c r="J3265" t="s">
        <v>9103</v>
      </c>
      <c r="K3265" t="s">
        <v>7</v>
      </c>
      <c r="L3265" t="b">
        <v>0</v>
      </c>
      <c r="M3265" t="s">
        <v>14395</v>
      </c>
      <c r="N3265" t="b">
        <v>0</v>
      </c>
      <c r="O3265" t="b">
        <v>0</v>
      </c>
      <c r="P3265" t="b">
        <v>0</v>
      </c>
      <c r="Q3265" t="b">
        <v>1</v>
      </c>
      <c r="R3265" t="s">
        <v>14396</v>
      </c>
      <c r="S3265">
        <v>70</v>
      </c>
      <c r="T3265" t="b">
        <v>0</v>
      </c>
      <c r="V3265" t="s">
        <v>888</v>
      </c>
      <c r="W3265">
        <v>4</v>
      </c>
      <c r="X3265" s="11">
        <v>82</v>
      </c>
      <c r="Y3265">
        <v>1</v>
      </c>
      <c r="Z3265" s="46" cm="1">
        <f t="array" ref="Z3265">IF(V3265="NA",$AD$2,(INDEX($BL$4:$BL$73,MATCH(V3265&amp;W3265,$BK$4:$BK$73&amp;$BJ$4:$BJ$73,0))))</f>
        <v>1.0498615788681257E-2</v>
      </c>
      <c r="AA3265" s="46">
        <f t="shared" si="58"/>
        <v>1.0104986157886813</v>
      </c>
      <c r="AB3265" s="46"/>
    </row>
    <row r="3266" spans="1:28" x14ac:dyDescent="0.25">
      <c r="A3266">
        <v>10834</v>
      </c>
      <c r="B3266" s="1">
        <v>45525.453852465303</v>
      </c>
      <c r="C3266" s="1">
        <v>45525</v>
      </c>
      <c r="D3266" t="s">
        <v>9100</v>
      </c>
      <c r="E3266" t="s">
        <v>9101</v>
      </c>
      <c r="F3266" t="s">
        <v>664</v>
      </c>
      <c r="G3266">
        <v>82</v>
      </c>
      <c r="H3266" t="b">
        <v>0</v>
      </c>
      <c r="I3266" t="s">
        <v>9240</v>
      </c>
      <c r="J3266" t="s">
        <v>9103</v>
      </c>
      <c r="K3266" t="s">
        <v>9</v>
      </c>
      <c r="L3266" t="b">
        <v>0</v>
      </c>
      <c r="M3266" t="s">
        <v>14397</v>
      </c>
      <c r="N3266" t="b">
        <v>0</v>
      </c>
      <c r="O3266" t="b">
        <v>1</v>
      </c>
      <c r="P3266" t="b">
        <v>0</v>
      </c>
      <c r="Q3266" t="b">
        <v>1</v>
      </c>
      <c r="R3266" t="s">
        <v>14398</v>
      </c>
      <c r="S3266">
        <v>70</v>
      </c>
      <c r="T3266" t="b">
        <v>0</v>
      </c>
      <c r="V3266" t="s">
        <v>889</v>
      </c>
      <c r="W3266">
        <v>4</v>
      </c>
      <c r="X3266" s="11">
        <v>82</v>
      </c>
      <c r="Y3266">
        <v>1</v>
      </c>
      <c r="Z3266" s="46" cm="1">
        <f t="array" ref="Z3266">IF(V3266="NA",$AD$2,(INDEX($BL$4:$BL$73,MATCH(V3266&amp;W3266,$BK$4:$BK$73&amp;$BJ$4:$BJ$73,0))))</f>
        <v>1.0498615788681227E-2</v>
      </c>
      <c r="AA3266" s="46">
        <f t="shared" si="58"/>
        <v>1.0104986157886813</v>
      </c>
      <c r="AB3266" s="46"/>
    </row>
    <row r="3267" spans="1:28" x14ac:dyDescent="0.25">
      <c r="A3267">
        <v>10835</v>
      </c>
      <c r="B3267" s="1">
        <v>45525.453592268503</v>
      </c>
      <c r="C3267" s="1">
        <v>45525</v>
      </c>
      <c r="D3267" t="s">
        <v>9100</v>
      </c>
      <c r="E3267" t="s">
        <v>9101</v>
      </c>
      <c r="F3267" t="s">
        <v>664</v>
      </c>
      <c r="G3267">
        <v>72</v>
      </c>
      <c r="H3267" t="b">
        <v>0</v>
      </c>
      <c r="I3267" t="s">
        <v>9240</v>
      </c>
      <c r="J3267" t="s">
        <v>9103</v>
      </c>
      <c r="K3267" t="s">
        <v>7</v>
      </c>
      <c r="L3267" t="b">
        <v>0</v>
      </c>
      <c r="M3267" t="s">
        <v>14399</v>
      </c>
      <c r="N3267" t="b">
        <v>0</v>
      </c>
      <c r="O3267" t="b">
        <v>0</v>
      </c>
      <c r="P3267" t="b">
        <v>0</v>
      </c>
      <c r="Q3267" t="b">
        <v>1</v>
      </c>
      <c r="R3267" t="s">
        <v>14400</v>
      </c>
      <c r="S3267">
        <v>70</v>
      </c>
      <c r="T3267" t="b">
        <v>0</v>
      </c>
      <c r="V3267" t="s">
        <v>889</v>
      </c>
      <c r="W3267">
        <v>5</v>
      </c>
      <c r="X3267" s="11">
        <v>72</v>
      </c>
      <c r="Y3267">
        <v>1</v>
      </c>
      <c r="Z3267" s="46" cm="1">
        <f t="array" ref="Z3267">IF(V3267="NA",$AD$2,(INDEX($BL$4:$BL$73,MATCH(V3267&amp;W3267,$BK$4:$BK$73&amp;$BJ$4:$BJ$73,0))))</f>
        <v>4.1970782120221983E-2</v>
      </c>
      <c r="AA3267" s="46">
        <f t="shared" si="58"/>
        <v>1.041970782120222</v>
      </c>
      <c r="AB3267" s="46"/>
    </row>
    <row r="3268" spans="1:28" x14ac:dyDescent="0.25">
      <c r="A3268">
        <v>10836</v>
      </c>
      <c r="B3268" s="1">
        <v>45525.453314363403</v>
      </c>
      <c r="C3268" s="1">
        <v>45525</v>
      </c>
      <c r="D3268" t="s">
        <v>9100</v>
      </c>
      <c r="E3268" t="s">
        <v>9101</v>
      </c>
      <c r="F3268" t="s">
        <v>790</v>
      </c>
      <c r="G3268">
        <v>89</v>
      </c>
      <c r="H3268" t="b">
        <v>0</v>
      </c>
      <c r="I3268" t="s">
        <v>9240</v>
      </c>
      <c r="J3268" t="s">
        <v>9103</v>
      </c>
      <c r="K3268" t="s">
        <v>7</v>
      </c>
      <c r="L3268" t="b">
        <v>0</v>
      </c>
      <c r="M3268" t="s">
        <v>14401</v>
      </c>
      <c r="N3268" t="b">
        <v>0</v>
      </c>
      <c r="O3268" t="b">
        <v>0</v>
      </c>
      <c r="P3268" t="b">
        <v>0</v>
      </c>
      <c r="Q3268" t="b">
        <v>1</v>
      </c>
      <c r="R3268" t="s">
        <v>14402</v>
      </c>
      <c r="S3268">
        <v>70</v>
      </c>
      <c r="T3268" t="b">
        <v>0</v>
      </c>
      <c r="V3268" t="s">
        <v>8</v>
      </c>
      <c r="W3268" t="s">
        <v>8</v>
      </c>
      <c r="X3268" s="11">
        <v>92</v>
      </c>
      <c r="Y3268">
        <v>1</v>
      </c>
      <c r="Z3268" s="46" cm="1">
        <f t="array" ref="Z3268">IF(V3268="NA",$AD$2,(INDEX($BL$4:$BL$73,MATCH(V3268&amp;W3268,$BK$4:$BK$73&amp;$BJ$4:$BJ$73,0))))</f>
        <v>-4.0430703315750931E-2</v>
      </c>
      <c r="AA3268" s="46">
        <f t="shared" ref="AA3268:AA3331" si="59">Y3268+Z3268</f>
        <v>0.95956929668424906</v>
      </c>
      <c r="AB3268" s="46"/>
    </row>
    <row r="3269" spans="1:28" x14ac:dyDescent="0.25">
      <c r="A3269">
        <v>10837</v>
      </c>
      <c r="B3269" s="1">
        <v>45525.453047708303</v>
      </c>
      <c r="C3269" s="1">
        <v>45525</v>
      </c>
      <c r="D3269" t="s">
        <v>9100</v>
      </c>
      <c r="E3269" t="s">
        <v>9101</v>
      </c>
      <c r="F3269" t="s">
        <v>790</v>
      </c>
      <c r="G3269">
        <v>86</v>
      </c>
      <c r="H3269" t="b">
        <v>0</v>
      </c>
      <c r="I3269" t="s">
        <v>9240</v>
      </c>
      <c r="J3269" t="s">
        <v>9103</v>
      </c>
      <c r="K3269" t="s">
        <v>9</v>
      </c>
      <c r="L3269" t="b">
        <v>0</v>
      </c>
      <c r="M3269" t="s">
        <v>14403</v>
      </c>
      <c r="N3269" t="b">
        <v>0</v>
      </c>
      <c r="O3269" t="b">
        <v>1</v>
      </c>
      <c r="P3269" t="b">
        <v>0</v>
      </c>
      <c r="Q3269" t="b">
        <v>1</v>
      </c>
      <c r="R3269" t="s">
        <v>14404</v>
      </c>
      <c r="S3269">
        <v>70</v>
      </c>
      <c r="T3269" t="b">
        <v>0</v>
      </c>
      <c r="V3269" t="s">
        <v>889</v>
      </c>
      <c r="W3269">
        <v>4</v>
      </c>
      <c r="X3269" s="11">
        <v>87</v>
      </c>
      <c r="Y3269">
        <v>1</v>
      </c>
      <c r="Z3269" s="46" cm="1">
        <f t="array" ref="Z3269">IF(V3269="NA",$AD$2,(INDEX($BL$4:$BL$73,MATCH(V3269&amp;W3269,$BK$4:$BK$73&amp;$BJ$4:$BJ$73,0))))</f>
        <v>1.0498615788681227E-2</v>
      </c>
      <c r="AA3269" s="46">
        <f t="shared" si="59"/>
        <v>1.0104986157886813</v>
      </c>
      <c r="AB3269" s="46"/>
    </row>
    <row r="3270" spans="1:28" x14ac:dyDescent="0.25">
      <c r="A3270">
        <v>10838</v>
      </c>
      <c r="B3270" s="1">
        <v>45525.452761446802</v>
      </c>
      <c r="C3270" s="1">
        <v>45525</v>
      </c>
      <c r="D3270" t="s">
        <v>9100</v>
      </c>
      <c r="E3270" t="s">
        <v>9101</v>
      </c>
      <c r="F3270" t="s">
        <v>664</v>
      </c>
      <c r="G3270">
        <v>81</v>
      </c>
      <c r="H3270" t="b">
        <v>0</v>
      </c>
      <c r="I3270" t="s">
        <v>9240</v>
      </c>
      <c r="J3270" t="s">
        <v>9103</v>
      </c>
      <c r="K3270" t="s">
        <v>7</v>
      </c>
      <c r="L3270" t="b">
        <v>0</v>
      </c>
      <c r="M3270" t="s">
        <v>14405</v>
      </c>
      <c r="N3270" t="b">
        <v>0</v>
      </c>
      <c r="O3270" t="b">
        <v>0</v>
      </c>
      <c r="P3270" t="b">
        <v>0</v>
      </c>
      <c r="Q3270" t="b">
        <v>1</v>
      </c>
      <c r="R3270" t="s">
        <v>14406</v>
      </c>
      <c r="S3270">
        <v>70</v>
      </c>
      <c r="T3270" t="b">
        <v>0</v>
      </c>
      <c r="V3270" t="s">
        <v>8</v>
      </c>
      <c r="W3270" t="s">
        <v>8</v>
      </c>
      <c r="X3270" s="11">
        <v>82</v>
      </c>
      <c r="Y3270">
        <v>1</v>
      </c>
      <c r="Z3270" s="46" cm="1">
        <f t="array" ref="Z3270">IF(V3270="NA",$AD$2,(INDEX($BL$4:$BL$73,MATCH(V3270&amp;W3270,$BK$4:$BK$73&amp;$BJ$4:$BJ$73,0))))</f>
        <v>-4.0430703315750931E-2</v>
      </c>
      <c r="AA3270" s="46">
        <f t="shared" si="59"/>
        <v>0.95956929668424906</v>
      </c>
      <c r="AB3270" s="46"/>
    </row>
    <row r="3271" spans="1:28" x14ac:dyDescent="0.25">
      <c r="A3271">
        <v>10839</v>
      </c>
      <c r="B3271" s="1">
        <v>45525.452447233802</v>
      </c>
      <c r="C3271" s="1">
        <v>45525</v>
      </c>
      <c r="D3271" t="s">
        <v>9100</v>
      </c>
      <c r="E3271" t="s">
        <v>9101</v>
      </c>
      <c r="F3271" t="s">
        <v>664</v>
      </c>
      <c r="G3271">
        <v>81</v>
      </c>
      <c r="H3271" t="b">
        <v>0</v>
      </c>
      <c r="I3271" t="s">
        <v>9240</v>
      </c>
      <c r="J3271" t="s">
        <v>9103</v>
      </c>
      <c r="K3271" t="s">
        <v>9</v>
      </c>
      <c r="L3271" t="b">
        <v>0</v>
      </c>
      <c r="M3271" t="s">
        <v>14407</v>
      </c>
      <c r="N3271" t="b">
        <v>0</v>
      </c>
      <c r="O3271" t="b">
        <v>1</v>
      </c>
      <c r="P3271" t="b">
        <v>0</v>
      </c>
      <c r="Q3271" t="b">
        <v>1</v>
      </c>
      <c r="R3271" t="s">
        <v>14408</v>
      </c>
      <c r="S3271">
        <v>70</v>
      </c>
      <c r="T3271" t="b">
        <v>0</v>
      </c>
      <c r="V3271" t="s">
        <v>889</v>
      </c>
      <c r="W3271">
        <v>5</v>
      </c>
      <c r="X3271" s="11">
        <v>82</v>
      </c>
      <c r="Y3271">
        <v>1</v>
      </c>
      <c r="Z3271" s="46" cm="1">
        <f t="array" ref="Z3271">IF(V3271="NA",$AD$2,(INDEX($BL$4:$BL$73,MATCH(V3271&amp;W3271,$BK$4:$BK$73&amp;$BJ$4:$BJ$73,0))))</f>
        <v>4.1970782120221983E-2</v>
      </c>
      <c r="AA3271" s="46">
        <f t="shared" si="59"/>
        <v>1.041970782120222</v>
      </c>
      <c r="AB3271" s="46"/>
    </row>
    <row r="3272" spans="1:28" x14ac:dyDescent="0.25">
      <c r="A3272">
        <v>10840</v>
      </c>
      <c r="B3272" s="1">
        <v>45525.452144062503</v>
      </c>
      <c r="C3272" s="1">
        <v>45525</v>
      </c>
      <c r="D3272" t="s">
        <v>9100</v>
      </c>
      <c r="E3272" t="s">
        <v>9101</v>
      </c>
      <c r="F3272" t="s">
        <v>790</v>
      </c>
      <c r="G3272">
        <v>82</v>
      </c>
      <c r="H3272" t="b">
        <v>0</v>
      </c>
      <c r="I3272" t="s">
        <v>9240</v>
      </c>
      <c r="J3272" t="s">
        <v>9103</v>
      </c>
      <c r="K3272" t="s">
        <v>9</v>
      </c>
      <c r="L3272" t="b">
        <v>0</v>
      </c>
      <c r="M3272" t="s">
        <v>14409</v>
      </c>
      <c r="N3272" t="b">
        <v>0</v>
      </c>
      <c r="O3272" t="b">
        <v>1</v>
      </c>
      <c r="P3272" t="b">
        <v>0</v>
      </c>
      <c r="Q3272" t="b">
        <v>1</v>
      </c>
      <c r="R3272" t="s">
        <v>14410</v>
      </c>
      <c r="S3272">
        <v>70</v>
      </c>
      <c r="T3272" t="b">
        <v>0</v>
      </c>
      <c r="V3272" t="s">
        <v>919</v>
      </c>
      <c r="W3272">
        <v>4</v>
      </c>
      <c r="X3272" s="11">
        <v>82</v>
      </c>
      <c r="Y3272">
        <v>1</v>
      </c>
      <c r="Z3272" s="46" cm="1">
        <f t="array" ref="Z3272">IF(V3272="NA",$AD$2,(INDEX($BL$4:$BL$73,MATCH(V3272&amp;W3272,$BK$4:$BK$73&amp;$BJ$4:$BJ$73,0))))</f>
        <v>1.0498615788681311E-2</v>
      </c>
      <c r="AA3272" s="46">
        <f t="shared" si="59"/>
        <v>1.0104986157886813</v>
      </c>
      <c r="AB3272" s="46"/>
    </row>
    <row r="3273" spans="1:28" x14ac:dyDescent="0.25">
      <c r="A3273">
        <v>10841</v>
      </c>
      <c r="B3273" s="1">
        <v>45525.451857812499</v>
      </c>
      <c r="C3273" s="1">
        <v>45525</v>
      </c>
      <c r="D3273" t="s">
        <v>9100</v>
      </c>
      <c r="E3273" t="s">
        <v>9101</v>
      </c>
      <c r="F3273" t="s">
        <v>664</v>
      </c>
      <c r="G3273">
        <v>77</v>
      </c>
      <c r="H3273" t="b">
        <v>0</v>
      </c>
      <c r="I3273" t="s">
        <v>9240</v>
      </c>
      <c r="J3273" t="s">
        <v>9103</v>
      </c>
      <c r="K3273" t="s">
        <v>7</v>
      </c>
      <c r="L3273" t="b">
        <v>0</v>
      </c>
      <c r="M3273" t="s">
        <v>6528</v>
      </c>
      <c r="N3273" t="b">
        <v>0</v>
      </c>
      <c r="O3273" t="b">
        <v>0</v>
      </c>
      <c r="P3273" t="b">
        <v>0</v>
      </c>
      <c r="Q3273" t="b">
        <v>1</v>
      </c>
      <c r="R3273" t="s">
        <v>982</v>
      </c>
      <c r="S3273">
        <v>70</v>
      </c>
      <c r="T3273" t="b">
        <v>0</v>
      </c>
      <c r="V3273" t="s">
        <v>8</v>
      </c>
      <c r="W3273" t="s">
        <v>8</v>
      </c>
      <c r="X3273" s="11">
        <v>77</v>
      </c>
      <c r="Y3273">
        <v>1</v>
      </c>
      <c r="Z3273" s="46" cm="1">
        <f t="array" ref="Z3273">IF(V3273="NA",$AD$2,(INDEX($BL$4:$BL$73,MATCH(V3273&amp;W3273,$BK$4:$BK$73&amp;$BJ$4:$BJ$73,0))))</f>
        <v>-4.0430703315750931E-2</v>
      </c>
      <c r="AA3273" s="46">
        <f t="shared" si="59"/>
        <v>0.95956929668424906</v>
      </c>
      <c r="AB3273" s="46"/>
    </row>
    <row r="3274" spans="1:28" x14ac:dyDescent="0.25">
      <c r="A3274">
        <v>10842</v>
      </c>
      <c r="B3274" s="1">
        <v>45525.450308310203</v>
      </c>
      <c r="C3274" s="1">
        <v>45525</v>
      </c>
      <c r="D3274" t="s">
        <v>9100</v>
      </c>
      <c r="E3274" t="s">
        <v>9101</v>
      </c>
      <c r="F3274" t="s">
        <v>790</v>
      </c>
      <c r="G3274">
        <v>78</v>
      </c>
      <c r="H3274" t="b">
        <v>0</v>
      </c>
      <c r="I3274" t="s">
        <v>9240</v>
      </c>
      <c r="J3274" t="s">
        <v>9103</v>
      </c>
      <c r="K3274" t="s">
        <v>7</v>
      </c>
      <c r="L3274" t="b">
        <v>0</v>
      </c>
      <c r="M3274" t="s">
        <v>14411</v>
      </c>
      <c r="N3274" t="b">
        <v>0</v>
      </c>
      <c r="O3274" t="b">
        <v>0</v>
      </c>
      <c r="P3274" t="b">
        <v>0</v>
      </c>
      <c r="Q3274" t="b">
        <v>1</v>
      </c>
      <c r="R3274" t="s">
        <v>14412</v>
      </c>
      <c r="S3274">
        <v>70</v>
      </c>
      <c r="T3274" t="b">
        <v>0</v>
      </c>
      <c r="V3274" t="s">
        <v>8</v>
      </c>
      <c r="W3274" t="s">
        <v>8</v>
      </c>
      <c r="X3274" s="11">
        <v>82</v>
      </c>
      <c r="Y3274">
        <v>1</v>
      </c>
      <c r="Z3274" s="46" cm="1">
        <f t="array" ref="Z3274">IF(V3274="NA",$AD$2,(INDEX($BL$4:$BL$73,MATCH(V3274&amp;W3274,$BK$4:$BK$73&amp;$BJ$4:$BJ$73,0))))</f>
        <v>-4.0430703315750931E-2</v>
      </c>
      <c r="AA3274" s="46">
        <f t="shared" si="59"/>
        <v>0.95956929668424906</v>
      </c>
      <c r="AB3274" s="46"/>
    </row>
    <row r="3275" spans="1:28" x14ac:dyDescent="0.25">
      <c r="A3275">
        <v>10846</v>
      </c>
      <c r="B3275" s="1">
        <v>45525.449079375001</v>
      </c>
      <c r="C3275" s="1">
        <v>45525</v>
      </c>
      <c r="D3275" t="s">
        <v>9100</v>
      </c>
      <c r="E3275" t="s">
        <v>9101</v>
      </c>
      <c r="F3275" t="s">
        <v>790</v>
      </c>
      <c r="G3275">
        <v>70</v>
      </c>
      <c r="H3275" t="b">
        <v>0</v>
      </c>
      <c r="I3275" t="s">
        <v>9240</v>
      </c>
      <c r="J3275" t="s">
        <v>9103</v>
      </c>
      <c r="K3275" t="s">
        <v>9</v>
      </c>
      <c r="L3275" t="b">
        <v>0</v>
      </c>
      <c r="M3275" t="s">
        <v>14413</v>
      </c>
      <c r="N3275" t="b">
        <v>0</v>
      </c>
      <c r="O3275" t="b">
        <v>1</v>
      </c>
      <c r="P3275" t="b">
        <v>0</v>
      </c>
      <c r="Q3275" t="b">
        <v>1</v>
      </c>
      <c r="R3275" t="s">
        <v>14414</v>
      </c>
      <c r="S3275">
        <v>70</v>
      </c>
      <c r="T3275" t="b">
        <v>0</v>
      </c>
      <c r="V3275" t="s">
        <v>889</v>
      </c>
      <c r="W3275">
        <v>4</v>
      </c>
      <c r="X3275" s="11">
        <v>72</v>
      </c>
      <c r="Y3275">
        <v>1</v>
      </c>
      <c r="Z3275" s="46" cm="1">
        <f t="array" ref="Z3275">IF(V3275="NA",$AD$2,(INDEX($BL$4:$BL$73,MATCH(V3275&amp;W3275,$BK$4:$BK$73&amp;$BJ$4:$BJ$73,0))))</f>
        <v>1.0498615788681227E-2</v>
      </c>
      <c r="AA3275" s="46">
        <f t="shared" si="59"/>
        <v>1.0104986157886813</v>
      </c>
      <c r="AB3275" s="46"/>
    </row>
    <row r="3276" spans="1:28" x14ac:dyDescent="0.25">
      <c r="A3276">
        <v>10847</v>
      </c>
      <c r="B3276" s="1">
        <v>45525.448842129597</v>
      </c>
      <c r="C3276" s="1">
        <v>45525</v>
      </c>
      <c r="D3276" t="s">
        <v>9100</v>
      </c>
      <c r="E3276" t="s">
        <v>9101</v>
      </c>
      <c r="F3276" t="s">
        <v>790</v>
      </c>
      <c r="G3276">
        <v>72</v>
      </c>
      <c r="H3276" t="b">
        <v>0</v>
      </c>
      <c r="I3276" t="s">
        <v>9240</v>
      </c>
      <c r="J3276" t="s">
        <v>9103</v>
      </c>
      <c r="K3276" t="s">
        <v>9</v>
      </c>
      <c r="L3276" t="b">
        <v>0</v>
      </c>
      <c r="M3276" t="s">
        <v>14415</v>
      </c>
      <c r="N3276" t="b">
        <v>1</v>
      </c>
      <c r="O3276" t="b">
        <v>1</v>
      </c>
      <c r="P3276" t="b">
        <v>0</v>
      </c>
      <c r="Q3276" t="b">
        <v>1</v>
      </c>
      <c r="R3276" t="s">
        <v>14416</v>
      </c>
      <c r="S3276">
        <v>70</v>
      </c>
      <c r="T3276" t="b">
        <v>0</v>
      </c>
      <c r="V3276" t="s">
        <v>888</v>
      </c>
      <c r="W3276">
        <v>5</v>
      </c>
      <c r="X3276" s="11">
        <v>72</v>
      </c>
      <c r="Y3276">
        <v>1</v>
      </c>
      <c r="Z3276" s="46" cm="1">
        <f t="array" ref="Z3276">IF(V3276="NA",$AD$2,(INDEX($BL$4:$BL$73,MATCH(V3276&amp;W3276,$BK$4:$BK$73&amp;$BJ$4:$BJ$73,0))))</f>
        <v>4.1970782120221983E-2</v>
      </c>
      <c r="AA3276" s="46">
        <f t="shared" si="59"/>
        <v>1.041970782120222</v>
      </c>
      <c r="AB3276" s="46"/>
    </row>
    <row r="3277" spans="1:28" x14ac:dyDescent="0.25">
      <c r="A3277">
        <v>10848</v>
      </c>
      <c r="B3277" s="1">
        <v>45525.448506006898</v>
      </c>
      <c r="C3277" s="1">
        <v>45525</v>
      </c>
      <c r="D3277" t="s">
        <v>9100</v>
      </c>
      <c r="E3277" t="s">
        <v>9101</v>
      </c>
      <c r="F3277" t="s">
        <v>790</v>
      </c>
      <c r="G3277">
        <v>75</v>
      </c>
      <c r="H3277" t="b">
        <v>0</v>
      </c>
      <c r="I3277" t="s">
        <v>9240</v>
      </c>
      <c r="J3277" t="s">
        <v>9103</v>
      </c>
      <c r="K3277" t="s">
        <v>7</v>
      </c>
      <c r="L3277" t="b">
        <v>0</v>
      </c>
      <c r="M3277" t="s">
        <v>14417</v>
      </c>
      <c r="N3277" t="b">
        <v>0</v>
      </c>
      <c r="O3277" t="b">
        <v>0</v>
      </c>
      <c r="P3277" t="b">
        <v>0</v>
      </c>
      <c r="Q3277" t="b">
        <v>1</v>
      </c>
      <c r="R3277" t="s">
        <v>14418</v>
      </c>
      <c r="S3277">
        <v>70</v>
      </c>
      <c r="T3277" t="b">
        <v>0</v>
      </c>
      <c r="V3277" t="s">
        <v>893</v>
      </c>
      <c r="W3277">
        <v>4</v>
      </c>
      <c r="X3277" s="11">
        <v>77</v>
      </c>
      <c r="Y3277">
        <v>1</v>
      </c>
      <c r="Z3277" s="46" cm="1">
        <f t="array" ref="Z3277">IF(V3277="NA",$AD$2,(INDEX($BL$4:$BL$73,MATCH(V3277&amp;W3277,$BK$4:$BK$73&amp;$BJ$4:$BJ$73,0))))</f>
        <v>1.0498615788681286E-2</v>
      </c>
      <c r="AA3277" s="46">
        <f t="shared" si="59"/>
        <v>1.0104986157886813</v>
      </c>
      <c r="AB3277" s="46"/>
    </row>
    <row r="3278" spans="1:28" x14ac:dyDescent="0.25">
      <c r="A3278">
        <v>10849</v>
      </c>
      <c r="B3278" s="1">
        <v>45525.448172743098</v>
      </c>
      <c r="C3278" s="1">
        <v>45525</v>
      </c>
      <c r="D3278" t="s">
        <v>9100</v>
      </c>
      <c r="E3278" t="s">
        <v>9101</v>
      </c>
      <c r="F3278" t="s">
        <v>790</v>
      </c>
      <c r="G3278">
        <v>88</v>
      </c>
      <c r="H3278" t="b">
        <v>0</v>
      </c>
      <c r="I3278" t="s">
        <v>9240</v>
      </c>
      <c r="J3278" t="s">
        <v>9103</v>
      </c>
      <c r="K3278" t="s">
        <v>9</v>
      </c>
      <c r="L3278" t="b">
        <v>0</v>
      </c>
      <c r="M3278" t="s">
        <v>14419</v>
      </c>
      <c r="N3278" t="b">
        <v>1</v>
      </c>
      <c r="O3278" t="b">
        <v>1</v>
      </c>
      <c r="P3278" t="b">
        <v>0</v>
      </c>
      <c r="Q3278" t="b">
        <v>1</v>
      </c>
      <c r="R3278" t="s">
        <v>14420</v>
      </c>
      <c r="S3278">
        <v>70</v>
      </c>
      <c r="T3278" t="b">
        <v>0</v>
      </c>
      <c r="V3278" t="s">
        <v>892</v>
      </c>
      <c r="W3278">
        <v>4</v>
      </c>
      <c r="X3278" s="11">
        <v>92</v>
      </c>
      <c r="Y3278">
        <v>1</v>
      </c>
      <c r="Z3278" s="46" cm="1">
        <f t="array" ref="Z3278">IF(V3278="NA",$AD$2,(INDEX($BL$4:$BL$73,MATCH(V3278&amp;W3278,$BK$4:$BK$73&amp;$BJ$4:$BJ$73,0))))</f>
        <v>1.0498615788681274E-2</v>
      </c>
      <c r="AA3278" s="46">
        <f t="shared" si="59"/>
        <v>1.0104986157886813</v>
      </c>
      <c r="AB3278" s="46"/>
    </row>
    <row r="3279" spans="1:28" x14ac:dyDescent="0.25">
      <c r="A3279">
        <v>10854</v>
      </c>
      <c r="B3279" s="1">
        <v>45525.445371076399</v>
      </c>
      <c r="C3279" s="1">
        <v>45525</v>
      </c>
      <c r="D3279" t="s">
        <v>9100</v>
      </c>
      <c r="E3279" t="s">
        <v>9101</v>
      </c>
      <c r="F3279" t="s">
        <v>664</v>
      </c>
      <c r="G3279">
        <v>78</v>
      </c>
      <c r="H3279" t="b">
        <v>0</v>
      </c>
      <c r="I3279" t="s">
        <v>9240</v>
      </c>
      <c r="J3279" t="s">
        <v>9103</v>
      </c>
      <c r="K3279" t="s">
        <v>7</v>
      </c>
      <c r="L3279" t="b">
        <v>0</v>
      </c>
      <c r="M3279" t="s">
        <v>14421</v>
      </c>
      <c r="N3279" t="b">
        <v>0</v>
      </c>
      <c r="O3279" t="b">
        <v>0</v>
      </c>
      <c r="P3279" t="b">
        <v>0</v>
      </c>
      <c r="Q3279" t="b">
        <v>1</v>
      </c>
      <c r="R3279" t="s">
        <v>14422</v>
      </c>
      <c r="S3279">
        <v>70</v>
      </c>
      <c r="T3279" t="b">
        <v>0</v>
      </c>
      <c r="V3279" t="s">
        <v>8</v>
      </c>
      <c r="W3279" t="s">
        <v>8</v>
      </c>
      <c r="X3279" s="11">
        <v>82</v>
      </c>
      <c r="Y3279">
        <v>1</v>
      </c>
      <c r="Z3279" s="46" cm="1">
        <f t="array" ref="Z3279">IF(V3279="NA",$AD$2,(INDEX($BL$4:$BL$73,MATCH(V3279&amp;W3279,$BK$4:$BK$73&amp;$BJ$4:$BJ$73,0))))</f>
        <v>-4.0430703315750931E-2</v>
      </c>
      <c r="AA3279" s="46">
        <f t="shared" si="59"/>
        <v>0.95956929668424906</v>
      </c>
      <c r="AB3279" s="46"/>
    </row>
    <row r="3280" spans="1:28" x14ac:dyDescent="0.25">
      <c r="A3280">
        <v>10855</v>
      </c>
      <c r="B3280" s="1">
        <v>45525.444964976901</v>
      </c>
      <c r="C3280" s="1">
        <v>45525</v>
      </c>
      <c r="D3280" t="s">
        <v>9100</v>
      </c>
      <c r="E3280" t="s">
        <v>9101</v>
      </c>
      <c r="F3280" t="s">
        <v>664</v>
      </c>
      <c r="G3280">
        <v>82</v>
      </c>
      <c r="H3280" t="b">
        <v>0</v>
      </c>
      <c r="I3280" t="s">
        <v>9240</v>
      </c>
      <c r="J3280" t="s">
        <v>9103</v>
      </c>
      <c r="K3280" t="s">
        <v>7</v>
      </c>
      <c r="L3280" t="b">
        <v>0</v>
      </c>
      <c r="M3280" t="s">
        <v>14423</v>
      </c>
      <c r="N3280" t="b">
        <v>0</v>
      </c>
      <c r="O3280" t="b">
        <v>0</v>
      </c>
      <c r="P3280" t="b">
        <v>0</v>
      </c>
      <c r="Q3280" t="b">
        <v>1</v>
      </c>
      <c r="R3280" t="s">
        <v>14424</v>
      </c>
      <c r="S3280">
        <v>70</v>
      </c>
      <c r="T3280" t="b">
        <v>0</v>
      </c>
      <c r="V3280" t="s">
        <v>893</v>
      </c>
      <c r="W3280">
        <v>5</v>
      </c>
      <c r="X3280" s="11">
        <v>82</v>
      </c>
      <c r="Y3280">
        <v>1</v>
      </c>
      <c r="Z3280" s="46" cm="1">
        <f t="array" ref="Z3280">IF(V3280="NA",$AD$2,(INDEX($BL$4:$BL$73,MATCH(V3280&amp;W3280,$BK$4:$BK$73&amp;$BJ$4:$BJ$73,0))))</f>
        <v>4.1970782120221983E-2</v>
      </c>
      <c r="AA3280" s="46">
        <f t="shared" si="59"/>
        <v>1.041970782120222</v>
      </c>
      <c r="AB3280" s="46"/>
    </row>
    <row r="3281" spans="1:28" x14ac:dyDescent="0.25">
      <c r="A3281">
        <v>10856</v>
      </c>
      <c r="B3281" s="1">
        <v>45525.444477881902</v>
      </c>
      <c r="C3281" s="1">
        <v>45525</v>
      </c>
      <c r="D3281" t="s">
        <v>9100</v>
      </c>
      <c r="E3281" t="s">
        <v>9101</v>
      </c>
      <c r="F3281" t="s">
        <v>790</v>
      </c>
      <c r="G3281">
        <v>81</v>
      </c>
      <c r="H3281" t="b">
        <v>0</v>
      </c>
      <c r="I3281" t="s">
        <v>9240</v>
      </c>
      <c r="J3281" t="s">
        <v>9103</v>
      </c>
      <c r="K3281" t="s">
        <v>9</v>
      </c>
      <c r="L3281" t="b">
        <v>0</v>
      </c>
      <c r="M3281" t="s">
        <v>14425</v>
      </c>
      <c r="N3281" t="b">
        <v>0</v>
      </c>
      <c r="O3281" t="b">
        <v>1</v>
      </c>
      <c r="P3281" t="b">
        <v>0</v>
      </c>
      <c r="Q3281" t="b">
        <v>1</v>
      </c>
      <c r="R3281" t="s">
        <v>14426</v>
      </c>
      <c r="S3281">
        <v>70</v>
      </c>
      <c r="T3281" t="b">
        <v>0</v>
      </c>
      <c r="V3281" t="s">
        <v>886</v>
      </c>
      <c r="W3281">
        <v>4</v>
      </c>
      <c r="X3281" s="11">
        <v>82</v>
      </c>
      <c r="Y3281">
        <v>1</v>
      </c>
      <c r="Z3281" s="46" cm="1">
        <f t="array" ref="Z3281">IF(V3281="NA",$AD$2,(INDEX($BL$4:$BL$73,MATCH(V3281&amp;W3281,$BK$4:$BK$73&amp;$BJ$4:$BJ$73,0))))</f>
        <v>1.0498615788681297E-2</v>
      </c>
      <c r="AA3281" s="46">
        <f t="shared" si="59"/>
        <v>1.0104986157886813</v>
      </c>
      <c r="AB3281" s="46"/>
    </row>
    <row r="3282" spans="1:28" x14ac:dyDescent="0.25">
      <c r="A3282">
        <v>10857</v>
      </c>
      <c r="B3282" s="1">
        <v>45525.429143148103</v>
      </c>
      <c r="C3282" s="1">
        <v>45525</v>
      </c>
      <c r="D3282" t="s">
        <v>9100</v>
      </c>
      <c r="E3282" t="s">
        <v>9101</v>
      </c>
      <c r="F3282" t="s">
        <v>664</v>
      </c>
      <c r="G3282">
        <v>77</v>
      </c>
      <c r="H3282" t="b">
        <v>0</v>
      </c>
      <c r="I3282" t="s">
        <v>9240</v>
      </c>
      <c r="J3282" t="s">
        <v>9103</v>
      </c>
      <c r="K3282" t="s">
        <v>9</v>
      </c>
      <c r="L3282" t="b">
        <v>0</v>
      </c>
      <c r="M3282" t="s">
        <v>14427</v>
      </c>
      <c r="N3282" t="b">
        <v>0</v>
      </c>
      <c r="O3282" t="b">
        <v>1</v>
      </c>
      <c r="P3282" t="b">
        <v>0</v>
      </c>
      <c r="Q3282" t="b">
        <v>1</v>
      </c>
      <c r="R3282" t="s">
        <v>14428</v>
      </c>
      <c r="S3282">
        <v>70</v>
      </c>
      <c r="T3282" t="b">
        <v>0</v>
      </c>
      <c r="U3282" t="s">
        <v>14429</v>
      </c>
      <c r="V3282" t="s">
        <v>888</v>
      </c>
      <c r="W3282">
        <v>4</v>
      </c>
      <c r="X3282" s="11">
        <v>77</v>
      </c>
      <c r="Y3282">
        <v>1</v>
      </c>
      <c r="Z3282" s="46" cm="1">
        <f t="array" ref="Z3282">IF(V3282="NA",$AD$2,(INDEX($BL$4:$BL$73,MATCH(V3282&amp;W3282,$BK$4:$BK$73&amp;$BJ$4:$BJ$73,0))))</f>
        <v>1.0498615788681257E-2</v>
      </c>
      <c r="AA3282" s="46">
        <f t="shared" si="59"/>
        <v>1.0104986157886813</v>
      </c>
      <c r="AB3282" s="46"/>
    </row>
    <row r="3283" spans="1:28" x14ac:dyDescent="0.25">
      <c r="A3283">
        <v>10858</v>
      </c>
      <c r="B3283" s="1">
        <v>45525.428678703698</v>
      </c>
      <c r="C3283" s="1">
        <v>45525</v>
      </c>
      <c r="D3283" t="s">
        <v>9100</v>
      </c>
      <c r="E3283" t="s">
        <v>9101</v>
      </c>
      <c r="F3283" t="s">
        <v>664</v>
      </c>
      <c r="G3283">
        <v>77</v>
      </c>
      <c r="H3283" t="b">
        <v>0</v>
      </c>
      <c r="I3283" t="s">
        <v>9240</v>
      </c>
      <c r="J3283" t="s">
        <v>9159</v>
      </c>
      <c r="K3283" t="s">
        <v>9</v>
      </c>
      <c r="L3283" t="b">
        <v>0</v>
      </c>
      <c r="M3283" t="s">
        <v>14430</v>
      </c>
      <c r="N3283" t="b">
        <v>0</v>
      </c>
      <c r="O3283" t="b">
        <v>1</v>
      </c>
      <c r="P3283" t="b">
        <v>0</v>
      </c>
      <c r="Q3283" t="b">
        <v>1</v>
      </c>
      <c r="R3283" t="s">
        <v>14431</v>
      </c>
      <c r="S3283">
        <v>70</v>
      </c>
      <c r="T3283" t="b">
        <v>0</v>
      </c>
      <c r="V3283" t="s">
        <v>893</v>
      </c>
      <c r="W3283">
        <v>4</v>
      </c>
      <c r="X3283" s="11">
        <v>77</v>
      </c>
      <c r="Y3283">
        <v>1</v>
      </c>
      <c r="Z3283" s="46" cm="1">
        <f t="array" ref="Z3283">IF(V3283="NA",$AD$2,(INDEX($BL$4:$BL$73,MATCH(V3283&amp;W3283,$BK$4:$BK$73&amp;$BJ$4:$BJ$73,0))))</f>
        <v>1.0498615788681286E-2</v>
      </c>
      <c r="AA3283" s="46">
        <f t="shared" si="59"/>
        <v>1.0104986157886813</v>
      </c>
      <c r="AB3283" s="46"/>
    </row>
    <row r="3284" spans="1:28" x14ac:dyDescent="0.25">
      <c r="A3284">
        <v>10859</v>
      </c>
      <c r="B3284" s="1">
        <v>45525.428337511599</v>
      </c>
      <c r="C3284" s="1">
        <v>45525</v>
      </c>
      <c r="D3284" t="s">
        <v>9100</v>
      </c>
      <c r="E3284" t="s">
        <v>9101</v>
      </c>
      <c r="F3284" t="s">
        <v>790</v>
      </c>
      <c r="G3284">
        <v>76</v>
      </c>
      <c r="H3284" t="b">
        <v>0</v>
      </c>
      <c r="I3284" t="s">
        <v>9240</v>
      </c>
      <c r="J3284" t="s">
        <v>9159</v>
      </c>
      <c r="K3284" t="s">
        <v>7</v>
      </c>
      <c r="L3284" t="b">
        <v>0</v>
      </c>
      <c r="M3284" t="s">
        <v>14432</v>
      </c>
      <c r="N3284" t="b">
        <v>0</v>
      </c>
      <c r="O3284" t="b">
        <v>0</v>
      </c>
      <c r="P3284" t="b">
        <v>0</v>
      </c>
      <c r="Q3284" t="b">
        <v>1</v>
      </c>
      <c r="R3284" t="s">
        <v>14433</v>
      </c>
      <c r="S3284">
        <v>70</v>
      </c>
      <c r="T3284" t="b">
        <v>0</v>
      </c>
      <c r="V3284" t="s">
        <v>658</v>
      </c>
      <c r="W3284">
        <v>4</v>
      </c>
      <c r="X3284" s="11">
        <v>77</v>
      </c>
      <c r="Y3284">
        <v>1</v>
      </c>
      <c r="Z3284" s="46" cm="1">
        <f t="array" ref="Z3284">IF(V3284="NA",$AD$2,(INDEX($BL$4:$BL$73,MATCH(V3284&amp;W3284,$BK$4:$BK$73&amp;$BJ$4:$BJ$73,0))))</f>
        <v>1.1678733304575896E-2</v>
      </c>
      <c r="AA3284" s="46">
        <f t="shared" si="59"/>
        <v>1.0116787333045758</v>
      </c>
      <c r="AB3284" s="46"/>
    </row>
    <row r="3285" spans="1:28" x14ac:dyDescent="0.25">
      <c r="A3285">
        <v>10860</v>
      </c>
      <c r="B3285" s="1">
        <v>45525.427952812497</v>
      </c>
      <c r="C3285" s="1">
        <v>45525</v>
      </c>
      <c r="D3285" t="s">
        <v>9100</v>
      </c>
      <c r="E3285" t="s">
        <v>9101</v>
      </c>
      <c r="F3285" t="s">
        <v>664</v>
      </c>
      <c r="G3285">
        <v>81</v>
      </c>
      <c r="H3285" t="b">
        <v>0</v>
      </c>
      <c r="I3285" t="s">
        <v>9240</v>
      </c>
      <c r="J3285" t="s">
        <v>9159</v>
      </c>
      <c r="K3285" t="s">
        <v>9</v>
      </c>
      <c r="L3285" t="b">
        <v>0</v>
      </c>
      <c r="M3285" t="s">
        <v>14434</v>
      </c>
      <c r="N3285" t="b">
        <v>0</v>
      </c>
      <c r="O3285" t="b">
        <v>1</v>
      </c>
      <c r="P3285" t="b">
        <v>0</v>
      </c>
      <c r="Q3285" t="b">
        <v>1</v>
      </c>
      <c r="R3285" t="s">
        <v>14435</v>
      </c>
      <c r="S3285">
        <v>70</v>
      </c>
      <c r="T3285" t="b">
        <v>0</v>
      </c>
      <c r="V3285" t="s">
        <v>889</v>
      </c>
      <c r="W3285">
        <v>4</v>
      </c>
      <c r="X3285" s="11">
        <v>82</v>
      </c>
      <c r="Y3285">
        <v>1</v>
      </c>
      <c r="Z3285" s="46" cm="1">
        <f t="array" ref="Z3285">IF(V3285="NA",$AD$2,(INDEX($BL$4:$BL$73,MATCH(V3285&amp;W3285,$BK$4:$BK$73&amp;$BJ$4:$BJ$73,0))))</f>
        <v>1.0498615788681227E-2</v>
      </c>
      <c r="AA3285" s="46">
        <f t="shared" si="59"/>
        <v>1.0104986157886813</v>
      </c>
      <c r="AB3285" s="46"/>
    </row>
    <row r="3286" spans="1:28" x14ac:dyDescent="0.25">
      <c r="A3286">
        <v>10861</v>
      </c>
      <c r="B3286" s="1">
        <v>45525.427611620398</v>
      </c>
      <c r="C3286" s="1">
        <v>45525</v>
      </c>
      <c r="D3286" t="s">
        <v>9100</v>
      </c>
      <c r="E3286" t="s">
        <v>9101</v>
      </c>
      <c r="F3286" t="s">
        <v>790</v>
      </c>
      <c r="G3286">
        <v>82</v>
      </c>
      <c r="H3286" t="b">
        <v>0</v>
      </c>
      <c r="I3286" t="s">
        <v>9240</v>
      </c>
      <c r="J3286" t="s">
        <v>9159</v>
      </c>
      <c r="K3286" t="s">
        <v>9</v>
      </c>
      <c r="L3286" t="b">
        <v>0</v>
      </c>
      <c r="M3286" t="s">
        <v>6527</v>
      </c>
      <c r="N3286" t="b">
        <v>0</v>
      </c>
      <c r="O3286" t="b">
        <v>1</v>
      </c>
      <c r="P3286" t="b">
        <v>0</v>
      </c>
      <c r="Q3286" t="b">
        <v>1</v>
      </c>
      <c r="R3286" t="s">
        <v>981</v>
      </c>
      <c r="S3286">
        <v>70</v>
      </c>
      <c r="T3286" t="b">
        <v>0</v>
      </c>
      <c r="V3286" t="s">
        <v>892</v>
      </c>
      <c r="W3286">
        <v>4</v>
      </c>
      <c r="X3286" s="11">
        <v>82</v>
      </c>
      <c r="Y3286">
        <v>1</v>
      </c>
      <c r="Z3286" s="46" cm="1">
        <f t="array" ref="Z3286">IF(V3286="NA",$AD$2,(INDEX($BL$4:$BL$73,MATCH(V3286&amp;W3286,$BK$4:$BK$73&amp;$BJ$4:$BJ$73,0))))</f>
        <v>1.0498615788681274E-2</v>
      </c>
      <c r="AA3286" s="46">
        <f t="shared" si="59"/>
        <v>1.0104986157886813</v>
      </c>
      <c r="AB3286" s="46"/>
    </row>
    <row r="3287" spans="1:28" x14ac:dyDescent="0.25">
      <c r="A3287">
        <v>10862</v>
      </c>
      <c r="B3287" s="1">
        <v>45525.427278171301</v>
      </c>
      <c r="C3287" s="1">
        <v>45525</v>
      </c>
      <c r="D3287" t="s">
        <v>9100</v>
      </c>
      <c r="E3287" t="s">
        <v>9101</v>
      </c>
      <c r="F3287" t="s">
        <v>664</v>
      </c>
      <c r="G3287">
        <v>87</v>
      </c>
      <c r="H3287" t="b">
        <v>0</v>
      </c>
      <c r="I3287" t="s">
        <v>9240</v>
      </c>
      <c r="J3287" t="s">
        <v>9159</v>
      </c>
      <c r="K3287" t="s">
        <v>7</v>
      </c>
      <c r="L3287" t="b">
        <v>0</v>
      </c>
      <c r="M3287" t="s">
        <v>14436</v>
      </c>
      <c r="N3287" t="b">
        <v>0</v>
      </c>
      <c r="O3287" t="b">
        <v>0</v>
      </c>
      <c r="P3287" t="b">
        <v>0</v>
      </c>
      <c r="Q3287" t="b">
        <v>1</v>
      </c>
      <c r="R3287" t="s">
        <v>14437</v>
      </c>
      <c r="S3287">
        <v>70</v>
      </c>
      <c r="T3287" t="b">
        <v>0</v>
      </c>
      <c r="V3287" t="s">
        <v>741</v>
      </c>
      <c r="W3287">
        <v>4</v>
      </c>
      <c r="X3287" s="11">
        <v>87</v>
      </c>
      <c r="Y3287">
        <v>1</v>
      </c>
      <c r="Z3287" s="46" cm="1">
        <f t="array" ref="Z3287">IF(V3287="NA",$AD$2,(INDEX($BL$4:$BL$73,MATCH(V3287&amp;W3287,$BK$4:$BK$73&amp;$BJ$4:$BJ$73,0))))</f>
        <v>1.1678733304575806E-2</v>
      </c>
      <c r="AA3287" s="46">
        <f t="shared" si="59"/>
        <v>1.0116787333045758</v>
      </c>
      <c r="AB3287" s="46"/>
    </row>
    <row r="3288" spans="1:28" x14ac:dyDescent="0.25">
      <c r="A3288">
        <v>10863</v>
      </c>
      <c r="B3288" s="1">
        <v>45525.4247117708</v>
      </c>
      <c r="C3288" s="1">
        <v>45525</v>
      </c>
      <c r="D3288" t="s">
        <v>9100</v>
      </c>
      <c r="E3288" t="s">
        <v>9101</v>
      </c>
      <c r="F3288" t="s">
        <v>664</v>
      </c>
      <c r="G3288">
        <v>78</v>
      </c>
      <c r="H3288" t="b">
        <v>0</v>
      </c>
      <c r="I3288" t="s">
        <v>9240</v>
      </c>
      <c r="J3288" t="s">
        <v>9159</v>
      </c>
      <c r="K3288" t="s">
        <v>7</v>
      </c>
      <c r="L3288" t="b">
        <v>0</v>
      </c>
      <c r="M3288" t="s">
        <v>14438</v>
      </c>
      <c r="N3288" t="b">
        <v>0</v>
      </c>
      <c r="O3288" t="b">
        <v>0</v>
      </c>
      <c r="P3288" t="b">
        <v>0</v>
      </c>
      <c r="Q3288" t="b">
        <v>1</v>
      </c>
      <c r="R3288" t="s">
        <v>14439</v>
      </c>
      <c r="S3288">
        <v>70</v>
      </c>
      <c r="T3288" t="b">
        <v>0</v>
      </c>
      <c r="V3288" t="s">
        <v>8</v>
      </c>
      <c r="W3288" t="s">
        <v>8</v>
      </c>
      <c r="X3288" s="11">
        <v>82</v>
      </c>
      <c r="Y3288">
        <v>1</v>
      </c>
      <c r="Z3288" s="46" cm="1">
        <f t="array" ref="Z3288">IF(V3288="NA",$AD$2,(INDEX($BL$4:$BL$73,MATCH(V3288&amp;W3288,$BK$4:$BK$73&amp;$BJ$4:$BJ$73,0))))</f>
        <v>-4.0430703315750931E-2</v>
      </c>
      <c r="AA3288" s="46">
        <f t="shared" si="59"/>
        <v>0.95956929668424906</v>
      </c>
      <c r="AB3288" s="46"/>
    </row>
    <row r="3289" spans="1:28" x14ac:dyDescent="0.25">
      <c r="A3289">
        <v>10865</v>
      </c>
      <c r="B3289" s="1">
        <v>45525.424008958304</v>
      </c>
      <c r="C3289" s="1">
        <v>45525</v>
      </c>
      <c r="D3289" t="s">
        <v>9100</v>
      </c>
      <c r="E3289" t="s">
        <v>9101</v>
      </c>
      <c r="F3289" t="s">
        <v>790</v>
      </c>
      <c r="G3289">
        <v>73</v>
      </c>
      <c r="H3289" t="b">
        <v>0</v>
      </c>
      <c r="I3289" t="s">
        <v>9240</v>
      </c>
      <c r="J3289" t="s">
        <v>9159</v>
      </c>
      <c r="K3289" t="s">
        <v>9</v>
      </c>
      <c r="L3289" t="b">
        <v>0</v>
      </c>
      <c r="M3289" t="s">
        <v>14440</v>
      </c>
      <c r="N3289" t="b">
        <v>0</v>
      </c>
      <c r="O3289" t="b">
        <v>1</v>
      </c>
      <c r="P3289" t="b">
        <v>0</v>
      </c>
      <c r="Q3289" t="b">
        <v>1</v>
      </c>
      <c r="R3289" t="s">
        <v>14441</v>
      </c>
      <c r="S3289">
        <v>70</v>
      </c>
      <c r="T3289" t="b">
        <v>0</v>
      </c>
      <c r="V3289" t="s">
        <v>919</v>
      </c>
      <c r="W3289">
        <v>4</v>
      </c>
      <c r="X3289" s="11">
        <v>77</v>
      </c>
      <c r="Y3289">
        <v>1</v>
      </c>
      <c r="Z3289" s="46" cm="1">
        <f t="array" ref="Z3289">IF(V3289="NA",$AD$2,(INDEX($BL$4:$BL$73,MATCH(V3289&amp;W3289,$BK$4:$BK$73&amp;$BJ$4:$BJ$73,0))))</f>
        <v>1.0498615788681311E-2</v>
      </c>
      <c r="AA3289" s="46">
        <f t="shared" si="59"/>
        <v>1.0104986157886813</v>
      </c>
      <c r="AB3289" s="46"/>
    </row>
    <row r="3290" spans="1:28" x14ac:dyDescent="0.25">
      <c r="A3290">
        <v>10866</v>
      </c>
      <c r="B3290" s="1">
        <v>45525.423595092601</v>
      </c>
      <c r="C3290" s="1">
        <v>45525</v>
      </c>
      <c r="D3290" t="s">
        <v>9100</v>
      </c>
      <c r="E3290" t="s">
        <v>9101</v>
      </c>
      <c r="F3290" t="s">
        <v>790</v>
      </c>
      <c r="G3290">
        <v>85</v>
      </c>
      <c r="H3290" t="b">
        <v>0</v>
      </c>
      <c r="I3290" t="s">
        <v>9240</v>
      </c>
      <c r="J3290" t="s">
        <v>9159</v>
      </c>
      <c r="K3290" t="s">
        <v>7</v>
      </c>
      <c r="L3290" t="b">
        <v>0</v>
      </c>
      <c r="M3290" t="s">
        <v>14442</v>
      </c>
      <c r="N3290" t="b">
        <v>0</v>
      </c>
      <c r="O3290" t="b">
        <v>0</v>
      </c>
      <c r="P3290" t="b">
        <v>0</v>
      </c>
      <c r="Q3290" t="b">
        <v>1</v>
      </c>
      <c r="R3290" t="s">
        <v>14443</v>
      </c>
      <c r="S3290">
        <v>70</v>
      </c>
      <c r="T3290" t="b">
        <v>0</v>
      </c>
      <c r="V3290" t="s">
        <v>8</v>
      </c>
      <c r="W3290" t="s">
        <v>8</v>
      </c>
      <c r="X3290" s="11">
        <v>87</v>
      </c>
      <c r="Y3290">
        <v>1</v>
      </c>
      <c r="Z3290" s="46" cm="1">
        <f t="array" ref="Z3290">IF(V3290="NA",$AD$2,(INDEX($BL$4:$BL$73,MATCH(V3290&amp;W3290,$BK$4:$BK$73&amp;$BJ$4:$BJ$73,0))))</f>
        <v>-4.0430703315750931E-2</v>
      </c>
      <c r="AA3290" s="46">
        <f t="shared" si="59"/>
        <v>0.95956929668424906</v>
      </c>
      <c r="AB3290" s="46"/>
    </row>
    <row r="3291" spans="1:28" x14ac:dyDescent="0.25">
      <c r="A3291">
        <v>10867</v>
      </c>
      <c r="B3291" s="1">
        <v>45525.4232562037</v>
      </c>
      <c r="C3291" s="1">
        <v>45525</v>
      </c>
      <c r="D3291" t="s">
        <v>9100</v>
      </c>
      <c r="E3291" t="s">
        <v>9101</v>
      </c>
      <c r="F3291" t="s">
        <v>790</v>
      </c>
      <c r="G3291">
        <v>79</v>
      </c>
      <c r="H3291" t="b">
        <v>0</v>
      </c>
      <c r="I3291" t="s">
        <v>9240</v>
      </c>
      <c r="J3291" t="s">
        <v>9159</v>
      </c>
      <c r="K3291" t="s">
        <v>7</v>
      </c>
      <c r="L3291" t="b">
        <v>0</v>
      </c>
      <c r="M3291" t="s">
        <v>14444</v>
      </c>
      <c r="N3291" t="b">
        <v>0</v>
      </c>
      <c r="O3291" t="b">
        <v>0</v>
      </c>
      <c r="P3291" t="b">
        <v>0</v>
      </c>
      <c r="Q3291" t="b">
        <v>1</v>
      </c>
      <c r="R3291" t="s">
        <v>14445</v>
      </c>
      <c r="S3291">
        <v>70</v>
      </c>
      <c r="T3291" t="b">
        <v>0</v>
      </c>
      <c r="V3291" t="s">
        <v>658</v>
      </c>
      <c r="W3291">
        <v>4</v>
      </c>
      <c r="X3291" s="11">
        <v>82</v>
      </c>
      <c r="Y3291">
        <v>1</v>
      </c>
      <c r="Z3291" s="46" cm="1">
        <f t="array" ref="Z3291">IF(V3291="NA",$AD$2,(INDEX($BL$4:$BL$73,MATCH(V3291&amp;W3291,$BK$4:$BK$73&amp;$BJ$4:$BJ$73,0))))</f>
        <v>1.1678733304575896E-2</v>
      </c>
      <c r="AA3291" s="46">
        <f t="shared" si="59"/>
        <v>1.0116787333045758</v>
      </c>
      <c r="AB3291" s="46"/>
    </row>
    <row r="3292" spans="1:28" x14ac:dyDescent="0.25">
      <c r="A3292">
        <v>10868</v>
      </c>
      <c r="B3292" s="1">
        <v>45525.422850150499</v>
      </c>
      <c r="C3292" s="1">
        <v>45525</v>
      </c>
      <c r="D3292" t="s">
        <v>9100</v>
      </c>
      <c r="E3292" t="s">
        <v>9101</v>
      </c>
      <c r="F3292" t="s">
        <v>790</v>
      </c>
      <c r="G3292">
        <v>85</v>
      </c>
      <c r="H3292" t="b">
        <v>0</v>
      </c>
      <c r="I3292" t="s">
        <v>9240</v>
      </c>
      <c r="J3292" t="s">
        <v>9159</v>
      </c>
      <c r="K3292" t="s">
        <v>7</v>
      </c>
      <c r="L3292" t="b">
        <v>0</v>
      </c>
      <c r="M3292" t="s">
        <v>14446</v>
      </c>
      <c r="N3292" t="b">
        <v>0</v>
      </c>
      <c r="O3292" t="b">
        <v>0</v>
      </c>
      <c r="P3292" t="b">
        <v>0</v>
      </c>
      <c r="Q3292" t="b">
        <v>1</v>
      </c>
      <c r="R3292" t="s">
        <v>14447</v>
      </c>
      <c r="S3292">
        <v>70</v>
      </c>
      <c r="T3292" t="b">
        <v>0</v>
      </c>
      <c r="V3292" t="s">
        <v>658</v>
      </c>
      <c r="W3292">
        <v>4</v>
      </c>
      <c r="X3292" s="11">
        <v>87</v>
      </c>
      <c r="Y3292">
        <v>1</v>
      </c>
      <c r="Z3292" s="46" cm="1">
        <f t="array" ref="Z3292">IF(V3292="NA",$AD$2,(INDEX($BL$4:$BL$73,MATCH(V3292&amp;W3292,$BK$4:$BK$73&amp;$BJ$4:$BJ$73,0))))</f>
        <v>1.1678733304575896E-2</v>
      </c>
      <c r="AA3292" s="46">
        <f t="shared" si="59"/>
        <v>1.0116787333045758</v>
      </c>
      <c r="AB3292" s="46"/>
    </row>
    <row r="3293" spans="1:28" x14ac:dyDescent="0.25">
      <c r="A3293">
        <v>10869</v>
      </c>
      <c r="B3293" s="1">
        <v>45525.389951099503</v>
      </c>
      <c r="C3293" s="1">
        <v>45525</v>
      </c>
      <c r="D3293" t="s">
        <v>9100</v>
      </c>
      <c r="E3293" t="s">
        <v>9101</v>
      </c>
      <c r="F3293" t="s">
        <v>790</v>
      </c>
      <c r="G3293">
        <v>74</v>
      </c>
      <c r="H3293" t="b">
        <v>0</v>
      </c>
      <c r="I3293" t="s">
        <v>9240</v>
      </c>
      <c r="J3293" t="s">
        <v>9159</v>
      </c>
      <c r="K3293" t="s">
        <v>9</v>
      </c>
      <c r="L3293" t="b">
        <v>0</v>
      </c>
      <c r="M3293" t="s">
        <v>14448</v>
      </c>
      <c r="N3293" t="b">
        <v>0</v>
      </c>
      <c r="O3293" t="b">
        <v>1</v>
      </c>
      <c r="P3293" t="b">
        <v>0</v>
      </c>
      <c r="Q3293" t="b">
        <v>1</v>
      </c>
      <c r="R3293" t="s">
        <v>14449</v>
      </c>
      <c r="S3293">
        <v>70</v>
      </c>
      <c r="T3293" t="b">
        <v>0</v>
      </c>
      <c r="V3293" t="s">
        <v>8</v>
      </c>
      <c r="W3293" t="s">
        <v>8</v>
      </c>
      <c r="X3293" s="11">
        <v>77</v>
      </c>
      <c r="Y3293">
        <v>1</v>
      </c>
      <c r="Z3293" s="46" cm="1">
        <f t="array" ref="Z3293">IF(V3293="NA",$AD$2,(INDEX($BL$4:$BL$73,MATCH(V3293&amp;W3293,$BK$4:$BK$73&amp;$BJ$4:$BJ$73,0))))</f>
        <v>-4.0430703315750931E-2</v>
      </c>
      <c r="AA3293" s="46">
        <f t="shared" si="59"/>
        <v>0.95956929668424906</v>
      </c>
      <c r="AB3293" s="46"/>
    </row>
    <row r="3294" spans="1:28" x14ac:dyDescent="0.25">
      <c r="A3294">
        <v>10871</v>
      </c>
      <c r="B3294" s="1">
        <v>45525.388878935199</v>
      </c>
      <c r="C3294" s="1">
        <v>45525</v>
      </c>
      <c r="D3294" t="s">
        <v>9100</v>
      </c>
      <c r="E3294" t="s">
        <v>9101</v>
      </c>
      <c r="F3294" t="s">
        <v>664</v>
      </c>
      <c r="G3294">
        <v>78</v>
      </c>
      <c r="H3294" t="b">
        <v>0</v>
      </c>
      <c r="I3294" t="s">
        <v>9240</v>
      </c>
      <c r="J3294" t="s">
        <v>9159</v>
      </c>
      <c r="K3294" t="s">
        <v>9</v>
      </c>
      <c r="L3294" t="b">
        <v>0</v>
      </c>
      <c r="M3294" t="s">
        <v>6526</v>
      </c>
      <c r="N3294" t="b">
        <v>0</v>
      </c>
      <c r="O3294" t="b">
        <v>1</v>
      </c>
      <c r="P3294" t="b">
        <v>0</v>
      </c>
      <c r="Q3294" t="b">
        <v>1</v>
      </c>
      <c r="R3294" t="s">
        <v>2160</v>
      </c>
      <c r="S3294">
        <v>70</v>
      </c>
      <c r="T3294" t="b">
        <v>0</v>
      </c>
      <c r="V3294" t="s">
        <v>742</v>
      </c>
      <c r="W3294">
        <v>4</v>
      </c>
      <c r="X3294" s="11">
        <v>82</v>
      </c>
      <c r="Y3294">
        <v>1</v>
      </c>
      <c r="Z3294" s="46" cm="1">
        <f t="array" ref="Z3294">IF(V3294="NA",$AD$2,(INDEX($BL$4:$BL$73,MATCH(V3294&amp;W3294,$BK$4:$BK$73&amp;$BJ$4:$BJ$73,0))))</f>
        <v>1.1678733304575913E-2</v>
      </c>
      <c r="AA3294" s="46">
        <f t="shared" si="59"/>
        <v>1.0116787333045758</v>
      </c>
      <c r="AB3294" s="46"/>
    </row>
    <row r="3295" spans="1:28" x14ac:dyDescent="0.25">
      <c r="A3295">
        <v>10872</v>
      </c>
      <c r="B3295" s="1">
        <v>45525.388431759297</v>
      </c>
      <c r="C3295" s="1">
        <v>45525</v>
      </c>
      <c r="D3295" t="s">
        <v>9100</v>
      </c>
      <c r="E3295" t="s">
        <v>9101</v>
      </c>
      <c r="F3295" t="s">
        <v>664</v>
      </c>
      <c r="G3295">
        <v>74</v>
      </c>
      <c r="H3295" t="b">
        <v>0</v>
      </c>
      <c r="I3295" t="s">
        <v>9240</v>
      </c>
      <c r="J3295" t="s">
        <v>9159</v>
      </c>
      <c r="K3295" t="s">
        <v>9</v>
      </c>
      <c r="L3295" t="b">
        <v>0</v>
      </c>
      <c r="M3295" t="s">
        <v>14450</v>
      </c>
      <c r="N3295" t="b">
        <v>0</v>
      </c>
      <c r="O3295" t="b">
        <v>1</v>
      </c>
      <c r="P3295" t="b">
        <v>0</v>
      </c>
      <c r="Q3295" t="b">
        <v>1</v>
      </c>
      <c r="R3295" t="s">
        <v>14451</v>
      </c>
      <c r="S3295">
        <v>70</v>
      </c>
      <c r="T3295" t="b">
        <v>0</v>
      </c>
      <c r="V3295" t="s">
        <v>889</v>
      </c>
      <c r="W3295">
        <v>4</v>
      </c>
      <c r="X3295" s="11">
        <v>77</v>
      </c>
      <c r="Y3295">
        <v>1</v>
      </c>
      <c r="Z3295" s="46" cm="1">
        <f t="array" ref="Z3295">IF(V3295="NA",$AD$2,(INDEX($BL$4:$BL$73,MATCH(V3295&amp;W3295,$BK$4:$BK$73&amp;$BJ$4:$BJ$73,0))))</f>
        <v>1.0498615788681227E-2</v>
      </c>
      <c r="AA3295" s="46">
        <f t="shared" si="59"/>
        <v>1.0104986157886813</v>
      </c>
      <c r="AB3295" s="46"/>
    </row>
    <row r="3296" spans="1:28" x14ac:dyDescent="0.25">
      <c r="A3296">
        <v>10873</v>
      </c>
      <c r="B3296" s="1">
        <v>45525.387941759298</v>
      </c>
      <c r="C3296" s="1">
        <v>45525</v>
      </c>
      <c r="D3296" t="s">
        <v>9100</v>
      </c>
      <c r="E3296" t="s">
        <v>9101</v>
      </c>
      <c r="F3296" t="s">
        <v>664</v>
      </c>
      <c r="G3296">
        <v>78</v>
      </c>
      <c r="H3296" t="b">
        <v>0</v>
      </c>
      <c r="I3296" t="s">
        <v>9240</v>
      </c>
      <c r="J3296" t="s">
        <v>9159</v>
      </c>
      <c r="K3296" t="s">
        <v>7</v>
      </c>
      <c r="L3296" t="b">
        <v>0</v>
      </c>
      <c r="M3296" t="s">
        <v>14452</v>
      </c>
      <c r="N3296" t="b">
        <v>0</v>
      </c>
      <c r="O3296" t="b">
        <v>0</v>
      </c>
      <c r="P3296" t="b">
        <v>0</v>
      </c>
      <c r="Q3296" t="b">
        <v>1</v>
      </c>
      <c r="R3296" t="s">
        <v>14453</v>
      </c>
      <c r="S3296">
        <v>70</v>
      </c>
      <c r="T3296" t="b">
        <v>0</v>
      </c>
      <c r="V3296" t="s">
        <v>8</v>
      </c>
      <c r="W3296" t="s">
        <v>8</v>
      </c>
      <c r="X3296" s="11">
        <v>82</v>
      </c>
      <c r="Y3296">
        <v>1</v>
      </c>
      <c r="Z3296" s="46" cm="1">
        <f t="array" ref="Z3296">IF(V3296="NA",$AD$2,(INDEX($BL$4:$BL$73,MATCH(V3296&amp;W3296,$BK$4:$BK$73&amp;$BJ$4:$BJ$73,0))))</f>
        <v>-4.0430703315750931E-2</v>
      </c>
      <c r="AA3296" s="46">
        <f t="shared" si="59"/>
        <v>0.95956929668424906</v>
      </c>
      <c r="AB3296" s="46"/>
    </row>
    <row r="3297" spans="1:28" x14ac:dyDescent="0.25">
      <c r="A3297">
        <v>10874</v>
      </c>
      <c r="B3297" s="1">
        <v>45525.385184074097</v>
      </c>
      <c r="C3297" s="1">
        <v>45525</v>
      </c>
      <c r="D3297" t="s">
        <v>9100</v>
      </c>
      <c r="E3297" t="s">
        <v>9101</v>
      </c>
      <c r="F3297" t="s">
        <v>790</v>
      </c>
      <c r="G3297">
        <v>76</v>
      </c>
      <c r="H3297" t="b">
        <v>0</v>
      </c>
      <c r="I3297" t="s">
        <v>9240</v>
      </c>
      <c r="J3297" t="s">
        <v>9159</v>
      </c>
      <c r="K3297" t="s">
        <v>7</v>
      </c>
      <c r="L3297" t="b">
        <v>0</v>
      </c>
      <c r="M3297" t="s">
        <v>14454</v>
      </c>
      <c r="N3297" t="b">
        <v>0</v>
      </c>
      <c r="O3297" t="b">
        <v>0</v>
      </c>
      <c r="P3297" t="b">
        <v>0</v>
      </c>
      <c r="Q3297" t="b">
        <v>1</v>
      </c>
      <c r="R3297" t="s">
        <v>14455</v>
      </c>
      <c r="S3297">
        <v>70</v>
      </c>
      <c r="T3297" t="b">
        <v>0</v>
      </c>
      <c r="V3297" t="s">
        <v>888</v>
      </c>
      <c r="W3297">
        <v>4</v>
      </c>
      <c r="X3297" s="11">
        <v>77</v>
      </c>
      <c r="Y3297">
        <v>1</v>
      </c>
      <c r="Z3297" s="46" cm="1">
        <f t="array" ref="Z3297">IF(V3297="NA",$AD$2,(INDEX($BL$4:$BL$73,MATCH(V3297&amp;W3297,$BK$4:$BK$73&amp;$BJ$4:$BJ$73,0))))</f>
        <v>1.0498615788681257E-2</v>
      </c>
      <c r="AA3297" s="46">
        <f t="shared" si="59"/>
        <v>1.0104986157886813</v>
      </c>
      <c r="AB3297" s="46"/>
    </row>
    <row r="3298" spans="1:28" x14ac:dyDescent="0.25">
      <c r="A3298">
        <v>10876</v>
      </c>
      <c r="B3298" s="1">
        <v>45525.384535405101</v>
      </c>
      <c r="C3298" s="1">
        <v>45525</v>
      </c>
      <c r="D3298" t="s">
        <v>9100</v>
      </c>
      <c r="E3298" t="s">
        <v>9101</v>
      </c>
      <c r="F3298" t="s">
        <v>790</v>
      </c>
      <c r="G3298">
        <v>77</v>
      </c>
      <c r="H3298" t="b">
        <v>0</v>
      </c>
      <c r="I3298" t="s">
        <v>9240</v>
      </c>
      <c r="J3298" t="s">
        <v>9159</v>
      </c>
      <c r="K3298" t="s">
        <v>7</v>
      </c>
      <c r="L3298" t="b">
        <v>0</v>
      </c>
      <c r="M3298" t="s">
        <v>14456</v>
      </c>
      <c r="N3298" t="b">
        <v>0</v>
      </c>
      <c r="O3298" t="b">
        <v>0</v>
      </c>
      <c r="P3298" t="b">
        <v>0</v>
      </c>
      <c r="Q3298" t="b">
        <v>1</v>
      </c>
      <c r="R3298" t="s">
        <v>14457</v>
      </c>
      <c r="S3298">
        <v>70</v>
      </c>
      <c r="T3298" t="b">
        <v>0</v>
      </c>
      <c r="V3298" t="s">
        <v>8</v>
      </c>
      <c r="W3298" t="s">
        <v>8</v>
      </c>
      <c r="X3298" s="11">
        <v>77</v>
      </c>
      <c r="Y3298">
        <v>1</v>
      </c>
      <c r="Z3298" s="46" cm="1">
        <f t="array" ref="Z3298">IF(V3298="NA",$AD$2,(INDEX($BL$4:$BL$73,MATCH(V3298&amp;W3298,$BK$4:$BK$73&amp;$BJ$4:$BJ$73,0))))</f>
        <v>-4.0430703315750931E-2</v>
      </c>
      <c r="AA3298" s="46">
        <f t="shared" si="59"/>
        <v>0.95956929668424906</v>
      </c>
      <c r="AB3298" s="46"/>
    </row>
    <row r="3299" spans="1:28" x14ac:dyDescent="0.25">
      <c r="A3299">
        <v>10877</v>
      </c>
      <c r="B3299" s="1">
        <v>45525.384225624999</v>
      </c>
      <c r="C3299" s="1">
        <v>45525</v>
      </c>
      <c r="D3299" t="s">
        <v>9100</v>
      </c>
      <c r="E3299" t="s">
        <v>9101</v>
      </c>
      <c r="F3299" t="s">
        <v>664</v>
      </c>
      <c r="G3299">
        <v>80</v>
      </c>
      <c r="H3299" t="b">
        <v>0</v>
      </c>
      <c r="I3299" t="s">
        <v>9240</v>
      </c>
      <c r="J3299" t="s">
        <v>9159</v>
      </c>
      <c r="K3299" t="s">
        <v>7</v>
      </c>
      <c r="L3299" t="b">
        <v>0</v>
      </c>
      <c r="M3299" t="s">
        <v>14458</v>
      </c>
      <c r="N3299" t="b">
        <v>0</v>
      </c>
      <c r="O3299" t="b">
        <v>0</v>
      </c>
      <c r="P3299" t="b">
        <v>0</v>
      </c>
      <c r="Q3299" t="b">
        <v>1</v>
      </c>
      <c r="R3299" t="s">
        <v>14459</v>
      </c>
      <c r="S3299">
        <v>70</v>
      </c>
      <c r="T3299" t="b">
        <v>0</v>
      </c>
      <c r="V3299" t="s">
        <v>893</v>
      </c>
      <c r="W3299">
        <v>4</v>
      </c>
      <c r="X3299" s="11">
        <v>82</v>
      </c>
      <c r="Y3299">
        <v>1</v>
      </c>
      <c r="Z3299" s="46" cm="1">
        <f t="array" ref="Z3299">IF(V3299="NA",$AD$2,(INDEX($BL$4:$BL$73,MATCH(V3299&amp;W3299,$BK$4:$BK$73&amp;$BJ$4:$BJ$73,0))))</f>
        <v>1.0498615788681286E-2</v>
      </c>
      <c r="AA3299" s="46">
        <f t="shared" si="59"/>
        <v>1.0104986157886813</v>
      </c>
      <c r="AB3299" s="46"/>
    </row>
    <row r="3300" spans="1:28" x14ac:dyDescent="0.25">
      <c r="A3300">
        <v>10878</v>
      </c>
      <c r="B3300" s="1">
        <v>45525.383943252302</v>
      </c>
      <c r="C3300" s="1">
        <v>45525</v>
      </c>
      <c r="D3300" t="s">
        <v>9100</v>
      </c>
      <c r="E3300" t="s">
        <v>9101</v>
      </c>
      <c r="F3300" t="s">
        <v>790</v>
      </c>
      <c r="G3300">
        <v>79</v>
      </c>
      <c r="H3300" t="b">
        <v>0</v>
      </c>
      <c r="I3300" t="s">
        <v>9240</v>
      </c>
      <c r="J3300" t="s">
        <v>9159</v>
      </c>
      <c r="K3300" t="s">
        <v>7</v>
      </c>
      <c r="L3300" t="b">
        <v>0</v>
      </c>
      <c r="M3300" t="s">
        <v>14460</v>
      </c>
      <c r="N3300" t="b">
        <v>0</v>
      </c>
      <c r="O3300" t="b">
        <v>0</v>
      </c>
      <c r="P3300" t="b">
        <v>0</v>
      </c>
      <c r="Q3300" t="b">
        <v>1</v>
      </c>
      <c r="R3300" t="s">
        <v>14461</v>
      </c>
      <c r="S3300">
        <v>70</v>
      </c>
      <c r="T3300" t="b">
        <v>0</v>
      </c>
      <c r="V3300" t="s">
        <v>892</v>
      </c>
      <c r="W3300">
        <v>4</v>
      </c>
      <c r="X3300" s="11">
        <v>82</v>
      </c>
      <c r="Y3300">
        <v>1</v>
      </c>
      <c r="Z3300" s="46" cm="1">
        <f t="array" ref="Z3300">IF(V3300="NA",$AD$2,(INDEX($BL$4:$BL$73,MATCH(V3300&amp;W3300,$BK$4:$BK$73&amp;$BJ$4:$BJ$73,0))))</f>
        <v>1.0498615788681274E-2</v>
      </c>
      <c r="AA3300" s="46">
        <f t="shared" si="59"/>
        <v>1.0104986157886813</v>
      </c>
      <c r="AB3300" s="46"/>
    </row>
    <row r="3301" spans="1:28" x14ac:dyDescent="0.25">
      <c r="A3301">
        <v>10879</v>
      </c>
      <c r="B3301" s="1">
        <v>45525.383630613404</v>
      </c>
      <c r="C3301" s="1">
        <v>45525</v>
      </c>
      <c r="D3301" t="s">
        <v>9100</v>
      </c>
      <c r="E3301" t="s">
        <v>9101</v>
      </c>
      <c r="F3301" t="s">
        <v>790</v>
      </c>
      <c r="G3301">
        <v>81</v>
      </c>
      <c r="H3301" t="b">
        <v>0</v>
      </c>
      <c r="I3301" t="s">
        <v>9240</v>
      </c>
      <c r="J3301" t="s">
        <v>9159</v>
      </c>
      <c r="K3301" t="s">
        <v>7</v>
      </c>
      <c r="L3301" t="b">
        <v>0</v>
      </c>
      <c r="M3301" t="s">
        <v>14462</v>
      </c>
      <c r="N3301" t="b">
        <v>0</v>
      </c>
      <c r="O3301" t="b">
        <v>0</v>
      </c>
      <c r="P3301" t="b">
        <v>0</v>
      </c>
      <c r="Q3301" t="b">
        <v>1</v>
      </c>
      <c r="R3301" t="s">
        <v>14463</v>
      </c>
      <c r="S3301">
        <v>70</v>
      </c>
      <c r="T3301" t="b">
        <v>0</v>
      </c>
      <c r="V3301" t="s">
        <v>886</v>
      </c>
      <c r="W3301">
        <v>4</v>
      </c>
      <c r="X3301" s="11">
        <v>82</v>
      </c>
      <c r="Y3301">
        <v>1</v>
      </c>
      <c r="Z3301" s="46" cm="1">
        <f t="array" ref="Z3301">IF(V3301="NA",$AD$2,(INDEX($BL$4:$BL$73,MATCH(V3301&amp;W3301,$BK$4:$BK$73&amp;$BJ$4:$BJ$73,0))))</f>
        <v>1.0498615788681297E-2</v>
      </c>
      <c r="AA3301" s="46">
        <f t="shared" si="59"/>
        <v>1.0104986157886813</v>
      </c>
      <c r="AB3301" s="46"/>
    </row>
    <row r="3302" spans="1:28" x14ac:dyDescent="0.25">
      <c r="A3302">
        <v>10880</v>
      </c>
      <c r="B3302" s="1">
        <v>45525.383288576399</v>
      </c>
      <c r="C3302" s="1">
        <v>45525</v>
      </c>
      <c r="D3302" t="s">
        <v>9100</v>
      </c>
      <c r="E3302" t="s">
        <v>9101</v>
      </c>
      <c r="F3302" t="s">
        <v>664</v>
      </c>
      <c r="G3302">
        <v>80</v>
      </c>
      <c r="H3302" t="b">
        <v>0</v>
      </c>
      <c r="I3302" t="s">
        <v>9240</v>
      </c>
      <c r="J3302" t="s">
        <v>9159</v>
      </c>
      <c r="K3302" t="s">
        <v>9</v>
      </c>
      <c r="L3302" t="b">
        <v>0</v>
      </c>
      <c r="M3302" t="s">
        <v>14464</v>
      </c>
      <c r="N3302" t="b">
        <v>0</v>
      </c>
      <c r="O3302" t="b">
        <v>1</v>
      </c>
      <c r="P3302" t="b">
        <v>0</v>
      </c>
      <c r="Q3302" t="b">
        <v>1</v>
      </c>
      <c r="R3302" t="s">
        <v>14465</v>
      </c>
      <c r="S3302">
        <v>70</v>
      </c>
      <c r="T3302" t="b">
        <v>0</v>
      </c>
      <c r="V3302" t="s">
        <v>945</v>
      </c>
      <c r="W3302">
        <v>4</v>
      </c>
      <c r="X3302" s="11">
        <v>82</v>
      </c>
      <c r="Y3302">
        <v>1</v>
      </c>
      <c r="Z3302" s="46" cm="1">
        <f t="array" ref="Z3302">IF(V3302="NA",$AD$2,(INDEX($BL$4:$BL$73,MATCH(V3302&amp;W3302,$BK$4:$BK$73&amp;$BJ$4:$BJ$73,0))))</f>
        <v>1.0498615788681285E-2</v>
      </c>
      <c r="AA3302" s="46">
        <f t="shared" si="59"/>
        <v>1.0104986157886813</v>
      </c>
      <c r="AB3302" s="46"/>
    </row>
    <row r="3303" spans="1:28" x14ac:dyDescent="0.25">
      <c r="A3303">
        <v>10881</v>
      </c>
      <c r="B3303" s="1">
        <v>45525.381852002298</v>
      </c>
      <c r="C3303" s="1">
        <v>45525</v>
      </c>
      <c r="D3303" t="s">
        <v>9100</v>
      </c>
      <c r="E3303" t="s">
        <v>9101</v>
      </c>
      <c r="F3303" t="s">
        <v>664</v>
      </c>
      <c r="G3303">
        <v>77</v>
      </c>
      <c r="H3303" t="b">
        <v>0</v>
      </c>
      <c r="I3303" t="s">
        <v>9240</v>
      </c>
      <c r="J3303" t="s">
        <v>9159</v>
      </c>
      <c r="K3303" t="s">
        <v>9</v>
      </c>
      <c r="L3303" t="b">
        <v>0</v>
      </c>
      <c r="M3303" t="s">
        <v>6525</v>
      </c>
      <c r="N3303" t="b">
        <v>0</v>
      </c>
      <c r="O3303" t="b">
        <v>1</v>
      </c>
      <c r="P3303" t="b">
        <v>0</v>
      </c>
      <c r="Q3303" t="b">
        <v>1</v>
      </c>
      <c r="R3303" t="s">
        <v>277</v>
      </c>
      <c r="S3303">
        <v>70</v>
      </c>
      <c r="T3303" t="b">
        <v>0</v>
      </c>
      <c r="V3303" t="s">
        <v>889</v>
      </c>
      <c r="W3303">
        <v>4</v>
      </c>
      <c r="X3303" s="11">
        <v>77</v>
      </c>
      <c r="Y3303">
        <v>1</v>
      </c>
      <c r="Z3303" s="46" cm="1">
        <f t="array" ref="Z3303">IF(V3303="NA",$AD$2,(INDEX($BL$4:$BL$73,MATCH(V3303&amp;W3303,$BK$4:$BK$73&amp;$BJ$4:$BJ$73,0))))</f>
        <v>1.0498615788681227E-2</v>
      </c>
      <c r="AA3303" s="46">
        <f t="shared" si="59"/>
        <v>1.0104986157886813</v>
      </c>
      <c r="AB3303" s="46"/>
    </row>
    <row r="3304" spans="1:28" x14ac:dyDescent="0.25">
      <c r="A3304">
        <v>10883</v>
      </c>
      <c r="B3304" s="1">
        <v>45525.381146458298</v>
      </c>
      <c r="C3304" s="1">
        <v>45525</v>
      </c>
      <c r="D3304" t="s">
        <v>9100</v>
      </c>
      <c r="E3304" t="s">
        <v>9101</v>
      </c>
      <c r="F3304" t="s">
        <v>664</v>
      </c>
      <c r="G3304">
        <v>70</v>
      </c>
      <c r="H3304" t="b">
        <v>0</v>
      </c>
      <c r="I3304" t="s">
        <v>9240</v>
      </c>
      <c r="J3304" t="s">
        <v>9159</v>
      </c>
      <c r="K3304" t="s">
        <v>7</v>
      </c>
      <c r="L3304" t="b">
        <v>0</v>
      </c>
      <c r="M3304" t="s">
        <v>14466</v>
      </c>
      <c r="N3304" t="b">
        <v>0</v>
      </c>
      <c r="O3304" t="b">
        <v>0</v>
      </c>
      <c r="P3304" t="b">
        <v>0</v>
      </c>
      <c r="Q3304" t="b">
        <v>1</v>
      </c>
      <c r="R3304" t="s">
        <v>14467</v>
      </c>
      <c r="S3304">
        <v>70</v>
      </c>
      <c r="T3304" t="b">
        <v>0</v>
      </c>
      <c r="V3304" t="s">
        <v>8</v>
      </c>
      <c r="W3304" t="s">
        <v>8</v>
      </c>
      <c r="X3304" s="11">
        <v>72</v>
      </c>
      <c r="Y3304">
        <v>1</v>
      </c>
      <c r="Z3304" s="46" cm="1">
        <f t="array" ref="Z3304">IF(V3304="NA",$AD$2,(INDEX($BL$4:$BL$73,MATCH(V3304&amp;W3304,$BK$4:$BK$73&amp;$BJ$4:$BJ$73,0))))</f>
        <v>-4.0430703315750931E-2</v>
      </c>
      <c r="AA3304" s="46">
        <f t="shared" si="59"/>
        <v>0.95956929668424906</v>
      </c>
      <c r="AB3304" s="46"/>
    </row>
    <row r="3305" spans="1:28" x14ac:dyDescent="0.25">
      <c r="A3305">
        <v>10884</v>
      </c>
      <c r="B3305" s="1">
        <v>45525.380870706002</v>
      </c>
      <c r="C3305" s="1">
        <v>45525</v>
      </c>
      <c r="D3305" t="s">
        <v>9100</v>
      </c>
      <c r="E3305" t="s">
        <v>9101</v>
      </c>
      <c r="F3305" t="s">
        <v>664</v>
      </c>
      <c r="G3305">
        <v>73</v>
      </c>
      <c r="H3305" t="b">
        <v>0</v>
      </c>
      <c r="I3305" t="s">
        <v>9240</v>
      </c>
      <c r="J3305" t="s">
        <v>9159</v>
      </c>
      <c r="K3305" t="s">
        <v>7</v>
      </c>
      <c r="L3305" t="b">
        <v>0</v>
      </c>
      <c r="M3305" t="s">
        <v>14468</v>
      </c>
      <c r="N3305" t="b">
        <v>0</v>
      </c>
      <c r="O3305" t="b">
        <v>0</v>
      </c>
      <c r="P3305" t="b">
        <v>0</v>
      </c>
      <c r="Q3305" t="b">
        <v>1</v>
      </c>
      <c r="R3305" t="s">
        <v>14469</v>
      </c>
      <c r="S3305">
        <v>70</v>
      </c>
      <c r="T3305" t="b">
        <v>0</v>
      </c>
      <c r="V3305" t="s">
        <v>8</v>
      </c>
      <c r="W3305" t="s">
        <v>8</v>
      </c>
      <c r="X3305" s="11">
        <v>77</v>
      </c>
      <c r="Y3305">
        <v>1</v>
      </c>
      <c r="Z3305" s="46" cm="1">
        <f t="array" ref="Z3305">IF(V3305="NA",$AD$2,(INDEX($BL$4:$BL$73,MATCH(V3305&amp;W3305,$BK$4:$BK$73&amp;$BJ$4:$BJ$73,0))))</f>
        <v>-4.0430703315750931E-2</v>
      </c>
      <c r="AA3305" s="46">
        <f t="shared" si="59"/>
        <v>0.95956929668424906</v>
      </c>
      <c r="AB3305" s="46"/>
    </row>
    <row r="3306" spans="1:28" x14ac:dyDescent="0.25">
      <c r="A3306">
        <v>10885</v>
      </c>
      <c r="B3306" s="1">
        <v>45525.380579884302</v>
      </c>
      <c r="C3306" s="1">
        <v>45525</v>
      </c>
      <c r="D3306" t="s">
        <v>9100</v>
      </c>
      <c r="E3306" t="s">
        <v>9101</v>
      </c>
      <c r="F3306" t="s">
        <v>790</v>
      </c>
      <c r="G3306">
        <v>75</v>
      </c>
      <c r="H3306" t="b">
        <v>0</v>
      </c>
      <c r="I3306" t="s">
        <v>9240</v>
      </c>
      <c r="J3306" t="s">
        <v>9159</v>
      </c>
      <c r="K3306" t="s">
        <v>7</v>
      </c>
      <c r="L3306" t="b">
        <v>0</v>
      </c>
      <c r="M3306" t="s">
        <v>14470</v>
      </c>
      <c r="N3306" t="b">
        <v>0</v>
      </c>
      <c r="O3306" t="b">
        <v>0</v>
      </c>
      <c r="P3306" t="b">
        <v>0</v>
      </c>
      <c r="Q3306" t="b">
        <v>1</v>
      </c>
      <c r="R3306" t="s">
        <v>14471</v>
      </c>
      <c r="S3306">
        <v>70</v>
      </c>
      <c r="T3306" t="b">
        <v>0</v>
      </c>
      <c r="V3306" t="s">
        <v>740</v>
      </c>
      <c r="W3306">
        <v>4</v>
      </c>
      <c r="X3306" s="11">
        <v>77</v>
      </c>
      <c r="Y3306">
        <v>1</v>
      </c>
      <c r="Z3306" s="46" cm="1">
        <f t="array" ref="Z3306">IF(V3306="NA",$AD$2,(INDEX($BL$4:$BL$73,MATCH(V3306&amp;W3306,$BK$4:$BK$73&amp;$BJ$4:$BJ$73,0))))</f>
        <v>1.0498615788681253E-2</v>
      </c>
      <c r="AA3306" s="46">
        <f t="shared" si="59"/>
        <v>1.0104986157886813</v>
      </c>
      <c r="AB3306" s="46"/>
    </row>
    <row r="3307" spans="1:28" x14ac:dyDescent="0.25">
      <c r="A3307">
        <v>10886</v>
      </c>
      <c r="B3307" s="1">
        <v>45525.380286678199</v>
      </c>
      <c r="C3307" s="1">
        <v>45525</v>
      </c>
      <c r="D3307" t="s">
        <v>9100</v>
      </c>
      <c r="E3307" t="s">
        <v>9101</v>
      </c>
      <c r="F3307" t="s">
        <v>664</v>
      </c>
      <c r="G3307">
        <v>77</v>
      </c>
      <c r="H3307" t="b">
        <v>0</v>
      </c>
      <c r="I3307" t="s">
        <v>9240</v>
      </c>
      <c r="J3307" t="s">
        <v>9159</v>
      </c>
      <c r="K3307" t="s">
        <v>9</v>
      </c>
      <c r="L3307" t="b">
        <v>0</v>
      </c>
      <c r="M3307" t="s">
        <v>14472</v>
      </c>
      <c r="N3307" t="b">
        <v>0</v>
      </c>
      <c r="O3307" t="b">
        <v>1</v>
      </c>
      <c r="P3307" t="b">
        <v>0</v>
      </c>
      <c r="Q3307" t="b">
        <v>1</v>
      </c>
      <c r="R3307" t="s">
        <v>14473</v>
      </c>
      <c r="S3307">
        <v>70</v>
      </c>
      <c r="T3307" t="b">
        <v>0</v>
      </c>
      <c r="V3307" t="s">
        <v>941</v>
      </c>
      <c r="W3307">
        <v>4</v>
      </c>
      <c r="X3307" s="11">
        <v>77</v>
      </c>
      <c r="Y3307">
        <v>1</v>
      </c>
      <c r="Z3307" s="46" cm="1">
        <f t="array" ref="Z3307">IF(V3307="NA",$AD$2,(INDEX($BL$4:$BL$73,MATCH(V3307&amp;W3307,$BK$4:$BK$73&amp;$BJ$4:$BJ$73,0))))</f>
        <v>1.0498615788681286E-2</v>
      </c>
      <c r="AA3307" s="46">
        <f t="shared" si="59"/>
        <v>1.0104986157886813</v>
      </c>
      <c r="AB3307" s="46"/>
    </row>
    <row r="3308" spans="1:28" x14ac:dyDescent="0.25">
      <c r="A3308">
        <v>10887</v>
      </c>
      <c r="B3308" s="1">
        <v>45525.379982580998</v>
      </c>
      <c r="C3308" s="1">
        <v>45525</v>
      </c>
      <c r="D3308" t="s">
        <v>9100</v>
      </c>
      <c r="E3308" t="s">
        <v>9101</v>
      </c>
      <c r="F3308" t="s">
        <v>664</v>
      </c>
      <c r="G3308">
        <v>81</v>
      </c>
      <c r="H3308" t="b">
        <v>0</v>
      </c>
      <c r="I3308" t="s">
        <v>9240</v>
      </c>
      <c r="J3308" t="s">
        <v>9159</v>
      </c>
      <c r="K3308" t="s">
        <v>9</v>
      </c>
      <c r="L3308" t="b">
        <v>0</v>
      </c>
      <c r="M3308" t="s">
        <v>14474</v>
      </c>
      <c r="N3308" t="b">
        <v>0</v>
      </c>
      <c r="O3308" t="b">
        <v>1</v>
      </c>
      <c r="P3308" t="b">
        <v>0</v>
      </c>
      <c r="Q3308" t="b">
        <v>1</v>
      </c>
      <c r="R3308" t="s">
        <v>14475</v>
      </c>
      <c r="S3308">
        <v>70</v>
      </c>
      <c r="T3308" t="b">
        <v>0</v>
      </c>
      <c r="V3308" t="s">
        <v>741</v>
      </c>
      <c r="W3308">
        <v>4</v>
      </c>
      <c r="X3308" s="11">
        <v>82</v>
      </c>
      <c r="Y3308">
        <v>1</v>
      </c>
      <c r="Z3308" s="46" cm="1">
        <f t="array" ref="Z3308">IF(V3308="NA",$AD$2,(INDEX($BL$4:$BL$73,MATCH(V3308&amp;W3308,$BK$4:$BK$73&amp;$BJ$4:$BJ$73,0))))</f>
        <v>1.1678733304575806E-2</v>
      </c>
      <c r="AA3308" s="46">
        <f t="shared" si="59"/>
        <v>1.0116787333045758</v>
      </c>
      <c r="AB3308" s="46"/>
    </row>
    <row r="3309" spans="1:28" x14ac:dyDescent="0.25">
      <c r="A3309">
        <v>10888</v>
      </c>
      <c r="B3309" s="1">
        <v>45525.379582152797</v>
      </c>
      <c r="C3309" s="1">
        <v>45525</v>
      </c>
      <c r="D3309" t="s">
        <v>9100</v>
      </c>
      <c r="E3309" t="s">
        <v>9101</v>
      </c>
      <c r="F3309" t="s">
        <v>664</v>
      </c>
      <c r="G3309">
        <v>84</v>
      </c>
      <c r="H3309" t="b">
        <v>0</v>
      </c>
      <c r="I3309" t="s">
        <v>9240</v>
      </c>
      <c r="J3309" t="s">
        <v>9159</v>
      </c>
      <c r="K3309" t="s">
        <v>7</v>
      </c>
      <c r="L3309" t="b">
        <v>0</v>
      </c>
      <c r="M3309" t="s">
        <v>14476</v>
      </c>
      <c r="N3309" t="b">
        <v>0</v>
      </c>
      <c r="O3309" t="b">
        <v>0</v>
      </c>
      <c r="P3309" t="b">
        <v>0</v>
      </c>
      <c r="Q3309" t="b">
        <v>1</v>
      </c>
      <c r="R3309" t="s">
        <v>14477</v>
      </c>
      <c r="S3309">
        <v>70</v>
      </c>
      <c r="T3309" t="b">
        <v>0</v>
      </c>
      <c r="V3309" t="s">
        <v>742</v>
      </c>
      <c r="W3309">
        <v>4</v>
      </c>
      <c r="X3309" s="11">
        <v>87</v>
      </c>
      <c r="Y3309">
        <v>1</v>
      </c>
      <c r="Z3309" s="46" cm="1">
        <f t="array" ref="Z3309">IF(V3309="NA",$AD$2,(INDEX($BL$4:$BL$73,MATCH(V3309&amp;W3309,$BK$4:$BK$73&amp;$BJ$4:$BJ$73,0))))</f>
        <v>1.1678733304575913E-2</v>
      </c>
      <c r="AA3309" s="46">
        <f t="shared" si="59"/>
        <v>1.0116787333045758</v>
      </c>
      <c r="AB3309" s="46"/>
    </row>
    <row r="3310" spans="1:28" x14ac:dyDescent="0.25">
      <c r="A3310">
        <v>10889</v>
      </c>
      <c r="B3310" s="1">
        <v>45525.377742569399</v>
      </c>
      <c r="C3310" s="1">
        <v>45525</v>
      </c>
      <c r="D3310" t="s">
        <v>9100</v>
      </c>
      <c r="E3310" t="s">
        <v>9101</v>
      </c>
      <c r="F3310" t="s">
        <v>664</v>
      </c>
      <c r="G3310">
        <v>79</v>
      </c>
      <c r="H3310" t="b">
        <v>0</v>
      </c>
      <c r="I3310" t="s">
        <v>9240</v>
      </c>
      <c r="J3310" t="s">
        <v>9159</v>
      </c>
      <c r="K3310" t="s">
        <v>9</v>
      </c>
      <c r="L3310" t="b">
        <v>0</v>
      </c>
      <c r="M3310" t="s">
        <v>14478</v>
      </c>
      <c r="N3310" t="b">
        <v>0</v>
      </c>
      <c r="O3310" t="b">
        <v>1</v>
      </c>
      <c r="P3310" t="b">
        <v>0</v>
      </c>
      <c r="Q3310" t="b">
        <v>1</v>
      </c>
      <c r="R3310" t="s">
        <v>14479</v>
      </c>
      <c r="S3310">
        <v>70</v>
      </c>
      <c r="T3310" t="b">
        <v>0</v>
      </c>
      <c r="V3310" t="s">
        <v>892</v>
      </c>
      <c r="W3310">
        <v>5</v>
      </c>
      <c r="X3310" s="11">
        <v>82</v>
      </c>
      <c r="Y3310">
        <v>1</v>
      </c>
      <c r="Z3310" s="46" cm="1">
        <f t="array" ref="Z3310">IF(V3310="NA",$AD$2,(INDEX($BL$4:$BL$73,MATCH(V3310&amp;W3310,$BK$4:$BK$73&amp;$BJ$4:$BJ$73,0))))</f>
        <v>4.1970782120221983E-2</v>
      </c>
      <c r="AA3310" s="46">
        <f t="shared" si="59"/>
        <v>1.041970782120222</v>
      </c>
      <c r="AB3310" s="46"/>
    </row>
    <row r="3311" spans="1:28" x14ac:dyDescent="0.25">
      <c r="A3311">
        <v>10895</v>
      </c>
      <c r="B3311" s="1">
        <v>45525.376222002298</v>
      </c>
      <c r="C3311" s="1">
        <v>45525</v>
      </c>
      <c r="D3311" t="s">
        <v>9100</v>
      </c>
      <c r="E3311" t="s">
        <v>9101</v>
      </c>
      <c r="F3311" t="s">
        <v>664</v>
      </c>
      <c r="G3311">
        <v>72</v>
      </c>
      <c r="H3311" t="b">
        <v>0</v>
      </c>
      <c r="I3311" t="s">
        <v>9240</v>
      </c>
      <c r="J3311" t="s">
        <v>9159</v>
      </c>
      <c r="K3311" t="s">
        <v>7</v>
      </c>
      <c r="L3311" t="b">
        <v>0</v>
      </c>
      <c r="M3311" t="s">
        <v>14480</v>
      </c>
      <c r="N3311" t="b">
        <v>0</v>
      </c>
      <c r="O3311" t="b">
        <v>0</v>
      </c>
      <c r="P3311" t="b">
        <v>0</v>
      </c>
      <c r="Q3311" t="b">
        <v>1</v>
      </c>
      <c r="R3311" t="s">
        <v>14481</v>
      </c>
      <c r="S3311">
        <v>70</v>
      </c>
      <c r="T3311" t="b">
        <v>0</v>
      </c>
      <c r="V3311" t="s">
        <v>889</v>
      </c>
      <c r="W3311">
        <v>4</v>
      </c>
      <c r="X3311" s="11">
        <v>72</v>
      </c>
      <c r="Y3311">
        <v>1</v>
      </c>
      <c r="Z3311" s="46" cm="1">
        <f t="array" ref="Z3311">IF(V3311="NA",$AD$2,(INDEX($BL$4:$BL$73,MATCH(V3311&amp;W3311,$BK$4:$BK$73&amp;$BJ$4:$BJ$73,0))))</f>
        <v>1.0498615788681227E-2</v>
      </c>
      <c r="AA3311" s="46">
        <f t="shared" si="59"/>
        <v>1.0104986157886813</v>
      </c>
      <c r="AB3311" s="46"/>
    </row>
    <row r="3312" spans="1:28" x14ac:dyDescent="0.25">
      <c r="A3312">
        <v>10896</v>
      </c>
      <c r="B3312" s="1">
        <v>45525.375947812499</v>
      </c>
      <c r="C3312" s="1">
        <v>45525</v>
      </c>
      <c r="D3312" t="s">
        <v>9100</v>
      </c>
      <c r="E3312" t="s">
        <v>9101</v>
      </c>
      <c r="F3312" t="s">
        <v>664</v>
      </c>
      <c r="G3312">
        <v>73</v>
      </c>
      <c r="H3312" t="b">
        <v>0</v>
      </c>
      <c r="I3312" t="s">
        <v>9240</v>
      </c>
      <c r="J3312" t="s">
        <v>9159</v>
      </c>
      <c r="K3312" t="s">
        <v>7</v>
      </c>
      <c r="L3312" t="b">
        <v>0</v>
      </c>
      <c r="M3312" t="s">
        <v>14482</v>
      </c>
      <c r="N3312" t="b">
        <v>0</v>
      </c>
      <c r="O3312" t="b">
        <v>0</v>
      </c>
      <c r="P3312" t="b">
        <v>0</v>
      </c>
      <c r="Q3312" t="b">
        <v>1</v>
      </c>
      <c r="R3312" t="s">
        <v>14483</v>
      </c>
      <c r="S3312">
        <v>70</v>
      </c>
      <c r="T3312" t="b">
        <v>0</v>
      </c>
      <c r="V3312" t="s">
        <v>892</v>
      </c>
      <c r="W3312">
        <v>4</v>
      </c>
      <c r="X3312" s="11">
        <v>77</v>
      </c>
      <c r="Y3312">
        <v>1</v>
      </c>
      <c r="Z3312" s="46" cm="1">
        <f t="array" ref="Z3312">IF(V3312="NA",$AD$2,(INDEX($BL$4:$BL$73,MATCH(V3312&amp;W3312,$BK$4:$BK$73&amp;$BJ$4:$BJ$73,0))))</f>
        <v>1.0498615788681274E-2</v>
      </c>
      <c r="AA3312" s="46">
        <f t="shared" si="59"/>
        <v>1.0104986157886813</v>
      </c>
      <c r="AB3312" s="46"/>
    </row>
    <row r="3313" spans="1:28" x14ac:dyDescent="0.25">
      <c r="A3313">
        <v>10897</v>
      </c>
      <c r="B3313" s="1">
        <v>45525.375638553203</v>
      </c>
      <c r="C3313" s="1">
        <v>45525</v>
      </c>
      <c r="D3313" t="s">
        <v>9100</v>
      </c>
      <c r="E3313" t="s">
        <v>9101</v>
      </c>
      <c r="F3313" t="s">
        <v>664</v>
      </c>
      <c r="G3313">
        <v>75</v>
      </c>
      <c r="H3313" t="b">
        <v>0</v>
      </c>
      <c r="I3313" t="s">
        <v>9240</v>
      </c>
      <c r="J3313" t="s">
        <v>9159</v>
      </c>
      <c r="K3313" t="s">
        <v>7</v>
      </c>
      <c r="L3313" t="b">
        <v>0</v>
      </c>
      <c r="M3313" t="s">
        <v>14484</v>
      </c>
      <c r="N3313" t="b">
        <v>0</v>
      </c>
      <c r="O3313" t="b">
        <v>0</v>
      </c>
      <c r="P3313" t="b">
        <v>0</v>
      </c>
      <c r="Q3313" t="b">
        <v>1</v>
      </c>
      <c r="R3313" t="s">
        <v>14485</v>
      </c>
      <c r="S3313">
        <v>70</v>
      </c>
      <c r="T3313" t="b">
        <v>0</v>
      </c>
      <c r="V3313" t="s">
        <v>892</v>
      </c>
      <c r="W3313">
        <v>4</v>
      </c>
      <c r="X3313" s="11">
        <v>77</v>
      </c>
      <c r="Y3313">
        <v>1</v>
      </c>
      <c r="Z3313" s="46" cm="1">
        <f t="array" ref="Z3313">IF(V3313="NA",$AD$2,(INDEX($BL$4:$BL$73,MATCH(V3313&amp;W3313,$BK$4:$BK$73&amp;$BJ$4:$BJ$73,0))))</f>
        <v>1.0498615788681274E-2</v>
      </c>
      <c r="AA3313" s="46">
        <f t="shared" si="59"/>
        <v>1.0104986157886813</v>
      </c>
      <c r="AB3313" s="46"/>
    </row>
    <row r="3314" spans="1:28" x14ac:dyDescent="0.25">
      <c r="A3314">
        <v>10898</v>
      </c>
      <c r="B3314" s="1">
        <v>45525.375411921297</v>
      </c>
      <c r="C3314" s="1">
        <v>45525</v>
      </c>
      <c r="D3314" t="s">
        <v>9100</v>
      </c>
      <c r="E3314" t="s">
        <v>9101</v>
      </c>
      <c r="F3314" t="s">
        <v>664</v>
      </c>
      <c r="G3314">
        <v>77</v>
      </c>
      <c r="H3314" t="b">
        <v>0</v>
      </c>
      <c r="I3314" t="s">
        <v>9240</v>
      </c>
      <c r="J3314" t="s">
        <v>9159</v>
      </c>
      <c r="K3314" t="s">
        <v>7</v>
      </c>
      <c r="L3314" t="b">
        <v>0</v>
      </c>
      <c r="M3314" t="s">
        <v>14486</v>
      </c>
      <c r="N3314" t="b">
        <v>1</v>
      </c>
      <c r="O3314" t="b">
        <v>0</v>
      </c>
      <c r="P3314" t="b">
        <v>0</v>
      </c>
      <c r="Q3314" t="b">
        <v>1</v>
      </c>
      <c r="R3314" t="s">
        <v>14487</v>
      </c>
      <c r="S3314">
        <v>70</v>
      </c>
      <c r="T3314" t="b">
        <v>0</v>
      </c>
      <c r="V3314" t="s">
        <v>8</v>
      </c>
      <c r="W3314" t="s">
        <v>8</v>
      </c>
      <c r="X3314" s="11">
        <v>77</v>
      </c>
      <c r="Y3314">
        <v>1</v>
      </c>
      <c r="Z3314" s="46" cm="1">
        <f t="array" ref="Z3314">IF(V3314="NA",$AD$2,(INDEX($BL$4:$BL$73,MATCH(V3314&amp;W3314,$BK$4:$BK$73&amp;$BJ$4:$BJ$73,0))))</f>
        <v>-4.0430703315750931E-2</v>
      </c>
      <c r="AA3314" s="46">
        <f t="shared" si="59"/>
        <v>0.95956929668424906</v>
      </c>
      <c r="AB3314" s="46"/>
    </row>
    <row r="3315" spans="1:28" x14ac:dyDescent="0.25">
      <c r="A3315">
        <v>10899</v>
      </c>
      <c r="B3315" s="1">
        <v>45525.375120266202</v>
      </c>
      <c r="C3315" s="1">
        <v>45525</v>
      </c>
      <c r="D3315" t="s">
        <v>9100</v>
      </c>
      <c r="E3315" t="s">
        <v>9101</v>
      </c>
      <c r="F3315" t="s">
        <v>790</v>
      </c>
      <c r="G3315">
        <v>71</v>
      </c>
      <c r="H3315" t="b">
        <v>0</v>
      </c>
      <c r="I3315" t="s">
        <v>9240</v>
      </c>
      <c r="J3315" t="s">
        <v>9159</v>
      </c>
      <c r="K3315" t="s">
        <v>7</v>
      </c>
      <c r="L3315" t="b">
        <v>0</v>
      </c>
      <c r="M3315" t="s">
        <v>14488</v>
      </c>
      <c r="N3315" t="b">
        <v>0</v>
      </c>
      <c r="O3315" t="b">
        <v>0</v>
      </c>
      <c r="P3315" t="b">
        <v>0</v>
      </c>
      <c r="Q3315" t="b">
        <v>1</v>
      </c>
      <c r="R3315" t="s">
        <v>14489</v>
      </c>
      <c r="S3315">
        <v>70</v>
      </c>
      <c r="T3315" t="b">
        <v>0</v>
      </c>
      <c r="V3315" t="s">
        <v>889</v>
      </c>
      <c r="W3315">
        <v>3</v>
      </c>
      <c r="X3315" s="11">
        <v>72</v>
      </c>
      <c r="Y3315">
        <v>1</v>
      </c>
      <c r="Z3315" s="46" cm="1">
        <f t="array" ref="Z3315">IF(V3315="NA",$AD$2,(INDEX($BL$4:$BL$73,MATCH(V3315&amp;W3315,$BK$4:$BK$73&amp;$BJ$4:$BJ$73,0))))</f>
        <v>1.8952516812716581E-2</v>
      </c>
      <c r="AA3315" s="46">
        <f t="shared" si="59"/>
        <v>1.0189525168127165</v>
      </c>
      <c r="AB3315" s="46"/>
    </row>
    <row r="3316" spans="1:28" x14ac:dyDescent="0.25">
      <c r="A3316">
        <v>10900</v>
      </c>
      <c r="B3316" s="1">
        <v>45525.374829201399</v>
      </c>
      <c r="C3316" s="1">
        <v>45525</v>
      </c>
      <c r="D3316" t="s">
        <v>9100</v>
      </c>
      <c r="E3316" t="s">
        <v>9101</v>
      </c>
      <c r="F3316" t="s">
        <v>664</v>
      </c>
      <c r="G3316">
        <v>83</v>
      </c>
      <c r="H3316" t="b">
        <v>0</v>
      </c>
      <c r="I3316" t="s">
        <v>9240</v>
      </c>
      <c r="J3316" t="s">
        <v>9159</v>
      </c>
      <c r="K3316" t="s">
        <v>7</v>
      </c>
      <c r="L3316" t="b">
        <v>0</v>
      </c>
      <c r="M3316" t="s">
        <v>14490</v>
      </c>
      <c r="N3316" t="b">
        <v>0</v>
      </c>
      <c r="O3316" t="b">
        <v>0</v>
      </c>
      <c r="P3316" t="b">
        <v>0</v>
      </c>
      <c r="Q3316" t="b">
        <v>1</v>
      </c>
      <c r="R3316" t="s">
        <v>14491</v>
      </c>
      <c r="S3316">
        <v>70</v>
      </c>
      <c r="T3316" t="b">
        <v>0</v>
      </c>
      <c r="V3316" t="s">
        <v>893</v>
      </c>
      <c r="W3316">
        <v>5</v>
      </c>
      <c r="X3316" s="11">
        <v>87</v>
      </c>
      <c r="Y3316">
        <v>1</v>
      </c>
      <c r="Z3316" s="46" cm="1">
        <f t="array" ref="Z3316">IF(V3316="NA",$AD$2,(INDEX($BL$4:$BL$73,MATCH(V3316&amp;W3316,$BK$4:$BK$73&amp;$BJ$4:$BJ$73,0))))</f>
        <v>4.1970782120221983E-2</v>
      </c>
      <c r="AA3316" s="46">
        <f t="shared" si="59"/>
        <v>1.041970782120222</v>
      </c>
      <c r="AB3316" s="46"/>
    </row>
    <row r="3317" spans="1:28" x14ac:dyDescent="0.25">
      <c r="A3317">
        <v>10901</v>
      </c>
      <c r="B3317" s="1">
        <v>45525.374510127302</v>
      </c>
      <c r="C3317" s="1">
        <v>45525</v>
      </c>
      <c r="D3317" t="s">
        <v>9100</v>
      </c>
      <c r="E3317" t="s">
        <v>9101</v>
      </c>
      <c r="F3317" t="s">
        <v>664</v>
      </c>
      <c r="G3317">
        <v>84</v>
      </c>
      <c r="H3317" t="b">
        <v>0</v>
      </c>
      <c r="I3317" t="s">
        <v>9240</v>
      </c>
      <c r="J3317" t="s">
        <v>9159</v>
      </c>
      <c r="K3317" t="s">
        <v>7</v>
      </c>
      <c r="L3317" t="b">
        <v>0</v>
      </c>
      <c r="M3317" t="s">
        <v>14492</v>
      </c>
      <c r="N3317" t="b">
        <v>0</v>
      </c>
      <c r="O3317" t="b">
        <v>0</v>
      </c>
      <c r="P3317" t="b">
        <v>0</v>
      </c>
      <c r="Q3317" t="b">
        <v>1</v>
      </c>
      <c r="R3317" t="s">
        <v>14493</v>
      </c>
      <c r="S3317">
        <v>70</v>
      </c>
      <c r="T3317" t="b">
        <v>0</v>
      </c>
      <c r="V3317" t="s">
        <v>886</v>
      </c>
      <c r="W3317">
        <v>4</v>
      </c>
      <c r="X3317" s="11">
        <v>87</v>
      </c>
      <c r="Y3317">
        <v>1</v>
      </c>
      <c r="Z3317" s="46" cm="1">
        <f t="array" ref="Z3317">IF(V3317="NA",$AD$2,(INDEX($BL$4:$BL$73,MATCH(V3317&amp;W3317,$BK$4:$BK$73&amp;$BJ$4:$BJ$73,0))))</f>
        <v>1.0498615788681297E-2</v>
      </c>
      <c r="AA3317" s="46">
        <f t="shared" si="59"/>
        <v>1.0104986157886813</v>
      </c>
      <c r="AB3317" s="46"/>
    </row>
    <row r="3318" spans="1:28" x14ac:dyDescent="0.25">
      <c r="A3318">
        <v>10902</v>
      </c>
      <c r="B3318" s="1">
        <v>45525.374221701401</v>
      </c>
      <c r="C3318" s="1">
        <v>45525</v>
      </c>
      <c r="D3318" t="s">
        <v>9100</v>
      </c>
      <c r="E3318" t="s">
        <v>9101</v>
      </c>
      <c r="F3318" t="s">
        <v>790</v>
      </c>
      <c r="G3318">
        <v>77</v>
      </c>
      <c r="H3318" t="b">
        <v>0</v>
      </c>
      <c r="I3318" t="s">
        <v>9240</v>
      </c>
      <c r="J3318" t="s">
        <v>9159</v>
      </c>
      <c r="K3318" t="s">
        <v>7</v>
      </c>
      <c r="L3318" t="b">
        <v>0</v>
      </c>
      <c r="M3318" t="s">
        <v>14494</v>
      </c>
      <c r="N3318" t="b">
        <v>0</v>
      </c>
      <c r="O3318" t="b">
        <v>0</v>
      </c>
      <c r="P3318" t="b">
        <v>0</v>
      </c>
      <c r="Q3318" t="b">
        <v>1</v>
      </c>
      <c r="R3318" t="s">
        <v>14495</v>
      </c>
      <c r="S3318">
        <v>70</v>
      </c>
      <c r="T3318" t="b">
        <v>0</v>
      </c>
      <c r="V3318" t="s">
        <v>889</v>
      </c>
      <c r="W3318">
        <v>4</v>
      </c>
      <c r="X3318" s="11">
        <v>77</v>
      </c>
      <c r="Y3318">
        <v>1</v>
      </c>
      <c r="Z3318" s="46" cm="1">
        <f t="array" ref="Z3318">IF(V3318="NA",$AD$2,(INDEX($BL$4:$BL$73,MATCH(V3318&amp;W3318,$BK$4:$BK$73&amp;$BJ$4:$BJ$73,0))))</f>
        <v>1.0498615788681227E-2</v>
      </c>
      <c r="AA3318" s="46">
        <f t="shared" si="59"/>
        <v>1.0104986157886813</v>
      </c>
      <c r="AB3318" s="46"/>
    </row>
    <row r="3319" spans="1:28" x14ac:dyDescent="0.25">
      <c r="A3319">
        <v>10903</v>
      </c>
      <c r="B3319" s="1">
        <v>45525.373946076397</v>
      </c>
      <c r="C3319" s="1">
        <v>45525</v>
      </c>
      <c r="D3319" t="s">
        <v>9100</v>
      </c>
      <c r="E3319" t="s">
        <v>9101</v>
      </c>
      <c r="F3319" t="s">
        <v>790</v>
      </c>
      <c r="G3319">
        <v>82</v>
      </c>
      <c r="H3319" t="b">
        <v>0</v>
      </c>
      <c r="I3319" t="s">
        <v>9240</v>
      </c>
      <c r="J3319" t="s">
        <v>9159</v>
      </c>
      <c r="K3319" t="s">
        <v>9</v>
      </c>
      <c r="L3319" t="b">
        <v>0</v>
      </c>
      <c r="M3319" t="s">
        <v>6524</v>
      </c>
      <c r="N3319" t="b">
        <v>0</v>
      </c>
      <c r="O3319" t="b">
        <v>1</v>
      </c>
      <c r="P3319" t="b">
        <v>0</v>
      </c>
      <c r="Q3319" t="b">
        <v>1</v>
      </c>
      <c r="R3319" t="s">
        <v>2156</v>
      </c>
      <c r="S3319">
        <v>70</v>
      </c>
      <c r="T3319" t="b">
        <v>0</v>
      </c>
      <c r="V3319" t="s">
        <v>889</v>
      </c>
      <c r="W3319">
        <v>4</v>
      </c>
      <c r="X3319" s="11">
        <v>82</v>
      </c>
      <c r="Y3319">
        <v>1</v>
      </c>
      <c r="Z3319" s="46" cm="1">
        <f t="array" ref="Z3319">IF(V3319="NA",$AD$2,(INDEX($BL$4:$BL$73,MATCH(V3319&amp;W3319,$BK$4:$BK$73&amp;$BJ$4:$BJ$73,0))))</f>
        <v>1.0498615788681227E-2</v>
      </c>
      <c r="AA3319" s="46">
        <f t="shared" si="59"/>
        <v>1.0104986157886813</v>
      </c>
      <c r="AB3319" s="46"/>
    </row>
    <row r="3320" spans="1:28" x14ac:dyDescent="0.25">
      <c r="A3320">
        <v>10904</v>
      </c>
      <c r="B3320" s="1">
        <v>45525.373671215297</v>
      </c>
      <c r="C3320" s="1">
        <v>45525</v>
      </c>
      <c r="D3320" t="s">
        <v>9100</v>
      </c>
      <c r="E3320" t="s">
        <v>9101</v>
      </c>
      <c r="F3320" t="s">
        <v>664</v>
      </c>
      <c r="G3320">
        <v>78</v>
      </c>
      <c r="H3320" t="b">
        <v>0</v>
      </c>
      <c r="I3320" t="s">
        <v>9240</v>
      </c>
      <c r="J3320" t="s">
        <v>9159</v>
      </c>
      <c r="K3320" t="s">
        <v>7</v>
      </c>
      <c r="L3320" t="b">
        <v>0</v>
      </c>
      <c r="M3320" t="s">
        <v>14496</v>
      </c>
      <c r="N3320" t="b">
        <v>0</v>
      </c>
      <c r="O3320" t="b">
        <v>0</v>
      </c>
      <c r="P3320" t="b">
        <v>0</v>
      </c>
      <c r="Q3320" t="b">
        <v>1</v>
      </c>
      <c r="R3320" t="s">
        <v>14497</v>
      </c>
      <c r="S3320">
        <v>70</v>
      </c>
      <c r="T3320" t="b">
        <v>0</v>
      </c>
      <c r="V3320" t="s">
        <v>8</v>
      </c>
      <c r="W3320" t="s">
        <v>8</v>
      </c>
      <c r="X3320" s="11">
        <v>82</v>
      </c>
      <c r="Y3320">
        <v>1</v>
      </c>
      <c r="Z3320" s="46" cm="1">
        <f t="array" ref="Z3320">IF(V3320="NA",$AD$2,(INDEX($BL$4:$BL$73,MATCH(V3320&amp;W3320,$BK$4:$BK$73&amp;$BJ$4:$BJ$73,0))))</f>
        <v>-4.0430703315750931E-2</v>
      </c>
      <c r="AA3320" s="46">
        <f t="shared" si="59"/>
        <v>0.95956929668424906</v>
      </c>
      <c r="AB3320" s="46"/>
    </row>
    <row r="3321" spans="1:28" x14ac:dyDescent="0.25">
      <c r="A3321">
        <v>10905</v>
      </c>
      <c r="B3321" s="1">
        <v>45525.3733271991</v>
      </c>
      <c r="C3321" s="1">
        <v>45525</v>
      </c>
      <c r="D3321" t="s">
        <v>9100</v>
      </c>
      <c r="E3321" t="s">
        <v>9101</v>
      </c>
      <c r="F3321" t="s">
        <v>664</v>
      </c>
      <c r="G3321">
        <v>80</v>
      </c>
      <c r="H3321" t="b">
        <v>0</v>
      </c>
      <c r="I3321" t="s">
        <v>9240</v>
      </c>
      <c r="J3321" t="s">
        <v>9159</v>
      </c>
      <c r="K3321" t="s">
        <v>7</v>
      </c>
      <c r="L3321" t="b">
        <v>0</v>
      </c>
      <c r="M3321" t="s">
        <v>14498</v>
      </c>
      <c r="N3321" t="b">
        <v>0</v>
      </c>
      <c r="O3321" t="b">
        <v>0</v>
      </c>
      <c r="P3321" t="b">
        <v>0</v>
      </c>
      <c r="Q3321" t="b">
        <v>1</v>
      </c>
      <c r="R3321" t="s">
        <v>14499</v>
      </c>
      <c r="S3321">
        <v>70</v>
      </c>
      <c r="T3321" t="b">
        <v>0</v>
      </c>
      <c r="V3321" t="s">
        <v>886</v>
      </c>
      <c r="W3321">
        <v>5</v>
      </c>
      <c r="X3321" s="11">
        <v>82</v>
      </c>
      <c r="Y3321">
        <v>1</v>
      </c>
      <c r="Z3321" s="46" cm="1">
        <f t="array" ref="Z3321">IF(V3321="NA",$AD$2,(INDEX($BL$4:$BL$73,MATCH(V3321&amp;W3321,$BK$4:$BK$73&amp;$BJ$4:$BJ$73,0))))</f>
        <v>4.1970782120221983E-2</v>
      </c>
      <c r="AA3321" s="46">
        <f t="shared" si="59"/>
        <v>1.041970782120222</v>
      </c>
      <c r="AB3321" s="46"/>
    </row>
    <row r="3322" spans="1:28" x14ac:dyDescent="0.25">
      <c r="A3322">
        <v>10906</v>
      </c>
      <c r="B3322" s="1">
        <v>45525.362676539298</v>
      </c>
      <c r="C3322" s="1">
        <v>45525</v>
      </c>
      <c r="D3322" t="s">
        <v>9100</v>
      </c>
      <c r="E3322" t="s">
        <v>9101</v>
      </c>
      <c r="F3322" t="s">
        <v>664</v>
      </c>
      <c r="G3322">
        <v>84</v>
      </c>
      <c r="H3322" t="b">
        <v>0</v>
      </c>
      <c r="I3322" t="s">
        <v>9240</v>
      </c>
      <c r="J3322" t="s">
        <v>9159</v>
      </c>
      <c r="K3322" t="s">
        <v>7</v>
      </c>
      <c r="L3322" t="b">
        <v>0</v>
      </c>
      <c r="M3322" t="s">
        <v>14500</v>
      </c>
      <c r="N3322" t="b">
        <v>0</v>
      </c>
      <c r="O3322" t="b">
        <v>0</v>
      </c>
      <c r="P3322" t="b">
        <v>0</v>
      </c>
      <c r="Q3322" t="b">
        <v>1</v>
      </c>
      <c r="R3322" t="s">
        <v>14501</v>
      </c>
      <c r="S3322">
        <v>70</v>
      </c>
      <c r="T3322" t="b">
        <v>0</v>
      </c>
      <c r="V3322" t="s">
        <v>741</v>
      </c>
      <c r="W3322">
        <v>5</v>
      </c>
      <c r="X3322" s="11">
        <v>87</v>
      </c>
      <c r="Y3322">
        <v>1</v>
      </c>
      <c r="Z3322" s="46" cm="1">
        <f t="array" ref="Z3322">IF(V3322="NA",$AD$2,(INDEX($BL$4:$BL$73,MATCH(V3322&amp;W3322,$BK$4:$BK$73&amp;$BJ$4:$BJ$73,0))))</f>
        <v>2.9563914871896368E-3</v>
      </c>
      <c r="AA3322" s="46">
        <f t="shared" si="59"/>
        <v>1.0029563914871897</v>
      </c>
      <c r="AB3322" s="46"/>
    </row>
    <row r="3323" spans="1:28" x14ac:dyDescent="0.25">
      <c r="A3323">
        <v>10910</v>
      </c>
      <c r="B3323" s="1">
        <v>45525.361511331001</v>
      </c>
      <c r="C3323" s="1">
        <v>45525</v>
      </c>
      <c r="D3323" t="s">
        <v>9100</v>
      </c>
      <c r="E3323" t="s">
        <v>9101</v>
      </c>
      <c r="F3323" t="s">
        <v>790</v>
      </c>
      <c r="G3323">
        <v>79</v>
      </c>
      <c r="H3323" t="b">
        <v>0</v>
      </c>
      <c r="I3323" t="s">
        <v>9240</v>
      </c>
      <c r="J3323" t="s">
        <v>9159</v>
      </c>
      <c r="K3323" t="s">
        <v>9</v>
      </c>
      <c r="L3323" t="b">
        <v>0</v>
      </c>
      <c r="M3323" t="s">
        <v>14502</v>
      </c>
      <c r="N3323" t="b">
        <v>0</v>
      </c>
      <c r="O3323" t="b">
        <v>1</v>
      </c>
      <c r="P3323" t="b">
        <v>0</v>
      </c>
      <c r="Q3323" t="b">
        <v>1</v>
      </c>
      <c r="R3323" t="s">
        <v>14503</v>
      </c>
      <c r="S3323">
        <v>70</v>
      </c>
      <c r="T3323" t="b">
        <v>0</v>
      </c>
      <c r="V3323" t="s">
        <v>886</v>
      </c>
      <c r="W3323">
        <v>4</v>
      </c>
      <c r="X3323" s="11">
        <v>82</v>
      </c>
      <c r="Y3323">
        <v>1</v>
      </c>
      <c r="Z3323" s="46" cm="1">
        <f t="array" ref="Z3323">IF(V3323="NA",$AD$2,(INDEX($BL$4:$BL$73,MATCH(V3323&amp;W3323,$BK$4:$BK$73&amp;$BJ$4:$BJ$73,0))))</f>
        <v>1.0498615788681297E-2</v>
      </c>
      <c r="AA3323" s="46">
        <f t="shared" si="59"/>
        <v>1.0104986157886813</v>
      </c>
      <c r="AB3323" s="46"/>
    </row>
    <row r="3324" spans="1:28" x14ac:dyDescent="0.25">
      <c r="A3324">
        <v>10913</v>
      </c>
      <c r="B3324" s="1">
        <v>45525.360807974503</v>
      </c>
      <c r="C3324" s="1">
        <v>45525</v>
      </c>
      <c r="D3324" t="s">
        <v>9100</v>
      </c>
      <c r="E3324" t="s">
        <v>9101</v>
      </c>
      <c r="F3324" t="s">
        <v>790</v>
      </c>
      <c r="G3324">
        <v>75</v>
      </c>
      <c r="H3324" t="b">
        <v>0</v>
      </c>
      <c r="I3324" t="s">
        <v>9240</v>
      </c>
      <c r="J3324" t="s">
        <v>9159</v>
      </c>
      <c r="K3324" t="s">
        <v>9</v>
      </c>
      <c r="L3324" t="b">
        <v>0</v>
      </c>
      <c r="M3324" t="s">
        <v>6523</v>
      </c>
      <c r="N3324" t="b">
        <v>0</v>
      </c>
      <c r="O3324" t="b">
        <v>1</v>
      </c>
      <c r="P3324" t="b">
        <v>0</v>
      </c>
      <c r="Q3324" t="b">
        <v>1</v>
      </c>
      <c r="R3324" t="s">
        <v>2154</v>
      </c>
      <c r="S3324">
        <v>70</v>
      </c>
      <c r="T3324" t="b">
        <v>0</v>
      </c>
      <c r="V3324" t="s">
        <v>893</v>
      </c>
      <c r="W3324">
        <v>3</v>
      </c>
      <c r="X3324" s="11">
        <v>77</v>
      </c>
      <c r="Y3324">
        <v>1</v>
      </c>
      <c r="Z3324" s="46" cm="1">
        <f t="array" ref="Z3324">IF(V3324="NA",$AD$2,(INDEX($BL$4:$BL$73,MATCH(V3324&amp;W3324,$BK$4:$BK$73&amp;$BJ$4:$BJ$73,0))))</f>
        <v>1.8952516812716508E-2</v>
      </c>
      <c r="AA3324" s="46">
        <f t="shared" si="59"/>
        <v>1.0189525168127165</v>
      </c>
      <c r="AB3324" s="46"/>
    </row>
    <row r="3325" spans="1:28" x14ac:dyDescent="0.25">
      <c r="A3325">
        <v>10914</v>
      </c>
      <c r="B3325" s="1">
        <v>45525.358570821802</v>
      </c>
      <c r="C3325" s="1">
        <v>45525</v>
      </c>
      <c r="D3325" t="s">
        <v>9100</v>
      </c>
      <c r="E3325" t="s">
        <v>9101</v>
      </c>
      <c r="F3325" t="s">
        <v>790</v>
      </c>
      <c r="G3325">
        <v>77</v>
      </c>
      <c r="H3325" t="b">
        <v>0</v>
      </c>
      <c r="I3325" t="s">
        <v>9240</v>
      </c>
      <c r="J3325" t="s">
        <v>9159</v>
      </c>
      <c r="K3325" t="s">
        <v>7</v>
      </c>
      <c r="L3325" t="b">
        <v>0</v>
      </c>
      <c r="M3325" t="s">
        <v>14504</v>
      </c>
      <c r="N3325" t="b">
        <v>0</v>
      </c>
      <c r="O3325" t="b">
        <v>0</v>
      </c>
      <c r="P3325" t="b">
        <v>0</v>
      </c>
      <c r="Q3325" t="b">
        <v>1</v>
      </c>
      <c r="R3325" t="s">
        <v>14505</v>
      </c>
      <c r="S3325">
        <v>70</v>
      </c>
      <c r="T3325" t="b">
        <v>0</v>
      </c>
      <c r="V3325" t="s">
        <v>892</v>
      </c>
      <c r="W3325">
        <v>4</v>
      </c>
      <c r="X3325" s="11">
        <v>77</v>
      </c>
      <c r="Y3325">
        <v>1</v>
      </c>
      <c r="Z3325" s="46" cm="1">
        <f t="array" ref="Z3325">IF(V3325="NA",$AD$2,(INDEX($BL$4:$BL$73,MATCH(V3325&amp;W3325,$BK$4:$BK$73&amp;$BJ$4:$BJ$73,0))))</f>
        <v>1.0498615788681274E-2</v>
      </c>
      <c r="AA3325" s="46">
        <f t="shared" si="59"/>
        <v>1.0104986157886813</v>
      </c>
      <c r="AB3325" s="46"/>
    </row>
    <row r="3326" spans="1:28" x14ac:dyDescent="0.25">
      <c r="A3326">
        <v>10916</v>
      </c>
      <c r="B3326" s="1">
        <v>45525.3581067708</v>
      </c>
      <c r="C3326" s="1">
        <v>45525</v>
      </c>
      <c r="D3326" t="s">
        <v>9100</v>
      </c>
      <c r="E3326" t="s">
        <v>9101</v>
      </c>
      <c r="F3326" t="s">
        <v>664</v>
      </c>
      <c r="G3326">
        <v>75</v>
      </c>
      <c r="H3326" t="b">
        <v>0</v>
      </c>
      <c r="I3326" t="s">
        <v>9240</v>
      </c>
      <c r="J3326" t="s">
        <v>9159</v>
      </c>
      <c r="K3326" t="s">
        <v>7</v>
      </c>
      <c r="L3326" t="b">
        <v>0</v>
      </c>
      <c r="M3326" t="s">
        <v>14506</v>
      </c>
      <c r="N3326" t="b">
        <v>0</v>
      </c>
      <c r="O3326" t="b">
        <v>0</v>
      </c>
      <c r="P3326" t="b">
        <v>0</v>
      </c>
      <c r="Q3326" t="b">
        <v>1</v>
      </c>
      <c r="R3326" t="s">
        <v>14507</v>
      </c>
      <c r="S3326">
        <v>70</v>
      </c>
      <c r="T3326" t="b">
        <v>0</v>
      </c>
      <c r="V3326" t="s">
        <v>8</v>
      </c>
      <c r="W3326" t="s">
        <v>8</v>
      </c>
      <c r="X3326" s="11">
        <v>77</v>
      </c>
      <c r="Y3326">
        <v>1</v>
      </c>
      <c r="Z3326" s="46" cm="1">
        <f t="array" ref="Z3326">IF(V3326="NA",$AD$2,(INDEX($BL$4:$BL$73,MATCH(V3326&amp;W3326,$BK$4:$BK$73&amp;$BJ$4:$BJ$73,0))))</f>
        <v>-4.0430703315750931E-2</v>
      </c>
      <c r="AA3326" s="46">
        <f t="shared" si="59"/>
        <v>0.95956929668424906</v>
      </c>
      <c r="AB3326" s="46"/>
    </row>
    <row r="3327" spans="1:28" x14ac:dyDescent="0.25">
      <c r="A3327">
        <v>10917</v>
      </c>
      <c r="B3327" s="1">
        <v>45525.357794374999</v>
      </c>
      <c r="C3327" s="1">
        <v>45525</v>
      </c>
      <c r="D3327" t="s">
        <v>9100</v>
      </c>
      <c r="E3327" t="s">
        <v>9101</v>
      </c>
      <c r="F3327" t="s">
        <v>790</v>
      </c>
      <c r="G3327">
        <v>81</v>
      </c>
      <c r="H3327" t="b">
        <v>0</v>
      </c>
      <c r="I3327" t="s">
        <v>9240</v>
      </c>
      <c r="J3327" t="s">
        <v>9159</v>
      </c>
      <c r="K3327" t="s">
        <v>9</v>
      </c>
      <c r="L3327" t="b">
        <v>0</v>
      </c>
      <c r="M3327" t="s">
        <v>14508</v>
      </c>
      <c r="N3327" t="b">
        <v>0</v>
      </c>
      <c r="O3327" t="b">
        <v>1</v>
      </c>
      <c r="P3327" t="b">
        <v>0</v>
      </c>
      <c r="Q3327" t="b">
        <v>1</v>
      </c>
      <c r="R3327" t="s">
        <v>14509</v>
      </c>
      <c r="S3327">
        <v>70</v>
      </c>
      <c r="T3327" t="b">
        <v>0</v>
      </c>
      <c r="V3327" t="s">
        <v>889</v>
      </c>
      <c r="W3327">
        <v>5</v>
      </c>
      <c r="X3327" s="11">
        <v>82</v>
      </c>
      <c r="Y3327">
        <v>1</v>
      </c>
      <c r="Z3327" s="46" cm="1">
        <f t="array" ref="Z3327">IF(V3327="NA",$AD$2,(INDEX($BL$4:$BL$73,MATCH(V3327&amp;W3327,$BK$4:$BK$73&amp;$BJ$4:$BJ$73,0))))</f>
        <v>4.1970782120221983E-2</v>
      </c>
      <c r="AA3327" s="46">
        <f t="shared" si="59"/>
        <v>1.041970782120222</v>
      </c>
      <c r="AB3327" s="46"/>
    </row>
    <row r="3328" spans="1:28" x14ac:dyDescent="0.25">
      <c r="A3328">
        <v>10918</v>
      </c>
      <c r="B3328" s="1">
        <v>45525.357499444399</v>
      </c>
      <c r="C3328" s="1">
        <v>45525</v>
      </c>
      <c r="D3328" t="s">
        <v>9100</v>
      </c>
      <c r="E3328" t="s">
        <v>9101</v>
      </c>
      <c r="F3328" t="s">
        <v>664</v>
      </c>
      <c r="G3328">
        <v>83</v>
      </c>
      <c r="H3328" t="b">
        <v>0</v>
      </c>
      <c r="I3328" t="s">
        <v>9240</v>
      </c>
      <c r="J3328" t="s">
        <v>9159</v>
      </c>
      <c r="K3328" t="s">
        <v>9</v>
      </c>
      <c r="L3328" t="b">
        <v>0</v>
      </c>
      <c r="M3328" t="s">
        <v>14510</v>
      </c>
      <c r="N3328" t="b">
        <v>0</v>
      </c>
      <c r="O3328" t="b">
        <v>1</v>
      </c>
      <c r="P3328" t="b">
        <v>0</v>
      </c>
      <c r="Q3328" t="b">
        <v>1</v>
      </c>
      <c r="R3328" t="s">
        <v>14511</v>
      </c>
      <c r="S3328">
        <v>70</v>
      </c>
      <c r="T3328" t="b">
        <v>0</v>
      </c>
      <c r="V3328" t="s">
        <v>888</v>
      </c>
      <c r="W3328">
        <v>5</v>
      </c>
      <c r="X3328" s="11">
        <v>87</v>
      </c>
      <c r="Y3328">
        <v>1</v>
      </c>
      <c r="Z3328" s="46" cm="1">
        <f t="array" ref="Z3328">IF(V3328="NA",$AD$2,(INDEX($BL$4:$BL$73,MATCH(V3328&amp;W3328,$BK$4:$BK$73&amp;$BJ$4:$BJ$73,0))))</f>
        <v>4.1970782120221983E-2</v>
      </c>
      <c r="AA3328" s="46">
        <f t="shared" si="59"/>
        <v>1.041970782120222</v>
      </c>
      <c r="AB3328" s="46"/>
    </row>
    <row r="3329" spans="1:28" x14ac:dyDescent="0.25">
      <c r="A3329">
        <v>10919</v>
      </c>
      <c r="B3329" s="1">
        <v>45525.357200659702</v>
      </c>
      <c r="C3329" s="1">
        <v>45525</v>
      </c>
      <c r="D3329" t="s">
        <v>9100</v>
      </c>
      <c r="E3329" t="s">
        <v>9101</v>
      </c>
      <c r="F3329" t="s">
        <v>790</v>
      </c>
      <c r="G3329">
        <v>79</v>
      </c>
      <c r="H3329" t="b">
        <v>0</v>
      </c>
      <c r="I3329" t="s">
        <v>9240</v>
      </c>
      <c r="J3329" t="s">
        <v>9159</v>
      </c>
      <c r="K3329" t="s">
        <v>9</v>
      </c>
      <c r="L3329" t="b">
        <v>0</v>
      </c>
      <c r="M3329" t="s">
        <v>14512</v>
      </c>
      <c r="N3329" t="b">
        <v>0</v>
      </c>
      <c r="O3329" t="b">
        <v>1</v>
      </c>
      <c r="P3329" t="b">
        <v>0</v>
      </c>
      <c r="Q3329" t="b">
        <v>1</v>
      </c>
      <c r="R3329" t="s">
        <v>14513</v>
      </c>
      <c r="S3329">
        <v>70</v>
      </c>
      <c r="T3329" t="b">
        <v>0</v>
      </c>
      <c r="V3329" t="s">
        <v>740</v>
      </c>
      <c r="W3329">
        <v>5</v>
      </c>
      <c r="X3329" s="11">
        <v>82</v>
      </c>
      <c r="Y3329">
        <v>1</v>
      </c>
      <c r="Z3329" s="46" cm="1">
        <f t="array" ref="Z3329">IF(V3329="NA",$AD$2,(INDEX($BL$4:$BL$73,MATCH(V3329&amp;W3329,$BK$4:$BK$73&amp;$BJ$4:$BJ$73,0))))</f>
        <v>4.1970782120221983E-2</v>
      </c>
      <c r="AA3329" s="46">
        <f t="shared" si="59"/>
        <v>1.041970782120222</v>
      </c>
      <c r="AB3329" s="46"/>
    </row>
    <row r="3330" spans="1:28" x14ac:dyDescent="0.25">
      <c r="A3330">
        <v>10920</v>
      </c>
      <c r="B3330" s="1">
        <v>45525.356876840298</v>
      </c>
      <c r="C3330" s="1">
        <v>45525</v>
      </c>
      <c r="D3330" t="s">
        <v>9100</v>
      </c>
      <c r="E3330" t="s">
        <v>9101</v>
      </c>
      <c r="F3330" t="s">
        <v>664</v>
      </c>
      <c r="G3330">
        <v>83</v>
      </c>
      <c r="H3330" t="b">
        <v>0</v>
      </c>
      <c r="I3330" t="s">
        <v>9240</v>
      </c>
      <c r="J3330" t="s">
        <v>9159</v>
      </c>
      <c r="K3330" t="s">
        <v>7</v>
      </c>
      <c r="L3330" t="b">
        <v>0</v>
      </c>
      <c r="M3330" t="s">
        <v>14514</v>
      </c>
      <c r="N3330" t="b">
        <v>0</v>
      </c>
      <c r="O3330" t="b">
        <v>0</v>
      </c>
      <c r="P3330" t="b">
        <v>0</v>
      </c>
      <c r="Q3330" t="b">
        <v>1</v>
      </c>
      <c r="R3330" t="s">
        <v>14515</v>
      </c>
      <c r="S3330">
        <v>70</v>
      </c>
      <c r="T3330" t="b">
        <v>0</v>
      </c>
      <c r="V3330" t="s">
        <v>8</v>
      </c>
      <c r="W3330" t="s">
        <v>8</v>
      </c>
      <c r="X3330" s="11">
        <v>87</v>
      </c>
      <c r="Y3330">
        <v>1</v>
      </c>
      <c r="Z3330" s="46" cm="1">
        <f t="array" ref="Z3330">IF(V3330="NA",$AD$2,(INDEX($BL$4:$BL$73,MATCH(V3330&amp;W3330,$BK$4:$BK$73&amp;$BJ$4:$BJ$73,0))))</f>
        <v>-4.0430703315750931E-2</v>
      </c>
      <c r="AA3330" s="46">
        <f t="shared" si="59"/>
        <v>0.95956929668424906</v>
      </c>
      <c r="AB3330" s="46"/>
    </row>
    <row r="3331" spans="1:28" x14ac:dyDescent="0.25">
      <c r="A3331">
        <v>10921</v>
      </c>
      <c r="B3331" s="1">
        <v>45525.356536817097</v>
      </c>
      <c r="C3331" s="1">
        <v>45525</v>
      </c>
      <c r="D3331" t="s">
        <v>9100</v>
      </c>
      <c r="E3331" t="s">
        <v>9101</v>
      </c>
      <c r="F3331" t="s">
        <v>664</v>
      </c>
      <c r="G3331">
        <v>87</v>
      </c>
      <c r="H3331" t="b">
        <v>0</v>
      </c>
      <c r="I3331" t="s">
        <v>9240</v>
      </c>
      <c r="J3331" t="s">
        <v>9159</v>
      </c>
      <c r="K3331" t="s">
        <v>7</v>
      </c>
      <c r="L3331" t="b">
        <v>0</v>
      </c>
      <c r="M3331" t="s">
        <v>14516</v>
      </c>
      <c r="N3331" t="b">
        <v>0</v>
      </c>
      <c r="O3331" t="b">
        <v>0</v>
      </c>
      <c r="P3331" t="b">
        <v>0</v>
      </c>
      <c r="Q3331" t="b">
        <v>1</v>
      </c>
      <c r="R3331" t="s">
        <v>14517</v>
      </c>
      <c r="S3331">
        <v>70</v>
      </c>
      <c r="T3331" t="b">
        <v>0</v>
      </c>
      <c r="V3331" t="s">
        <v>886</v>
      </c>
      <c r="W3331">
        <v>4</v>
      </c>
      <c r="X3331" s="11">
        <v>87</v>
      </c>
      <c r="Y3331">
        <v>1</v>
      </c>
      <c r="Z3331" s="46" cm="1">
        <f t="array" ref="Z3331">IF(V3331="NA",$AD$2,(INDEX($BL$4:$BL$73,MATCH(V3331&amp;W3331,$BK$4:$BK$73&amp;$BJ$4:$BJ$73,0))))</f>
        <v>1.0498615788681297E-2</v>
      </c>
      <c r="AA3331" s="46">
        <f t="shared" si="59"/>
        <v>1.0104986157886813</v>
      </c>
      <c r="AB3331" s="46"/>
    </row>
    <row r="3332" spans="1:28" x14ac:dyDescent="0.25">
      <c r="A3332">
        <v>10922</v>
      </c>
      <c r="B3332" s="1">
        <v>45525.356229606499</v>
      </c>
      <c r="C3332" s="1">
        <v>45525</v>
      </c>
      <c r="D3332" t="s">
        <v>9100</v>
      </c>
      <c r="E3332" t="s">
        <v>9101</v>
      </c>
      <c r="F3332" t="s">
        <v>790</v>
      </c>
      <c r="G3332">
        <v>82</v>
      </c>
      <c r="H3332" t="b">
        <v>0</v>
      </c>
      <c r="I3332" t="s">
        <v>9240</v>
      </c>
      <c r="J3332" t="s">
        <v>9159</v>
      </c>
      <c r="K3332" t="s">
        <v>9</v>
      </c>
      <c r="L3332" t="b">
        <v>0</v>
      </c>
      <c r="M3332" t="s">
        <v>14518</v>
      </c>
      <c r="N3332" t="b">
        <v>0</v>
      </c>
      <c r="O3332" t="b">
        <v>1</v>
      </c>
      <c r="P3332" t="b">
        <v>0</v>
      </c>
      <c r="Q3332" t="b">
        <v>1</v>
      </c>
      <c r="R3332" t="s">
        <v>14519</v>
      </c>
      <c r="S3332">
        <v>70</v>
      </c>
      <c r="T3332" t="b">
        <v>0</v>
      </c>
      <c r="V3332" t="s">
        <v>919</v>
      </c>
      <c r="W3332">
        <v>5</v>
      </c>
      <c r="X3332" s="11">
        <v>82</v>
      </c>
      <c r="Y3332">
        <v>1</v>
      </c>
      <c r="Z3332" s="46" cm="1">
        <f t="array" ref="Z3332">IF(V3332="NA",$AD$2,(INDEX($BL$4:$BL$73,MATCH(V3332&amp;W3332,$BK$4:$BK$73&amp;$BJ$4:$BJ$73,0))))</f>
        <v>4.1970782120221983E-2</v>
      </c>
      <c r="AA3332" s="46">
        <f t="shared" ref="AA3332:AA3395" si="60">Y3332+Z3332</f>
        <v>1.041970782120222</v>
      </c>
      <c r="AB3332" s="46"/>
    </row>
    <row r="3333" spans="1:28" x14ac:dyDescent="0.25">
      <c r="A3333">
        <v>10923</v>
      </c>
      <c r="B3333" s="1">
        <v>45525.355912604202</v>
      </c>
      <c r="C3333" s="1">
        <v>45525</v>
      </c>
      <c r="D3333" t="s">
        <v>9100</v>
      </c>
      <c r="E3333" t="s">
        <v>9101</v>
      </c>
      <c r="F3333" t="s">
        <v>790</v>
      </c>
      <c r="G3333">
        <v>83</v>
      </c>
      <c r="H3333" t="b">
        <v>0</v>
      </c>
      <c r="I3333" t="s">
        <v>9240</v>
      </c>
      <c r="J3333" t="s">
        <v>9159</v>
      </c>
      <c r="K3333" t="s">
        <v>9</v>
      </c>
      <c r="L3333" t="b">
        <v>0</v>
      </c>
      <c r="M3333" t="s">
        <v>6522</v>
      </c>
      <c r="N3333" t="b">
        <v>0</v>
      </c>
      <c r="O3333" t="b">
        <v>1</v>
      </c>
      <c r="P3333" t="b">
        <v>0</v>
      </c>
      <c r="Q3333" t="b">
        <v>1</v>
      </c>
      <c r="R3333" t="s">
        <v>975</v>
      </c>
      <c r="S3333">
        <v>70</v>
      </c>
      <c r="T3333" t="b">
        <v>0</v>
      </c>
      <c r="V3333" t="s">
        <v>892</v>
      </c>
      <c r="W3333">
        <v>5</v>
      </c>
      <c r="X3333" s="11">
        <v>87</v>
      </c>
      <c r="Y3333">
        <v>1</v>
      </c>
      <c r="Z3333" s="46" cm="1">
        <f t="array" ref="Z3333">IF(V3333="NA",$AD$2,(INDEX($BL$4:$BL$73,MATCH(V3333&amp;W3333,$BK$4:$BK$73&amp;$BJ$4:$BJ$73,0))))</f>
        <v>4.1970782120221983E-2</v>
      </c>
      <c r="AA3333" s="46">
        <f t="shared" si="60"/>
        <v>1.041970782120222</v>
      </c>
      <c r="AB3333" s="46"/>
    </row>
    <row r="3334" spans="1:28" x14ac:dyDescent="0.25">
      <c r="A3334">
        <v>10924</v>
      </c>
      <c r="B3334" s="1">
        <v>45525.354095393501</v>
      </c>
      <c r="C3334" s="1">
        <v>45525</v>
      </c>
      <c r="D3334" t="s">
        <v>9100</v>
      </c>
      <c r="E3334" t="s">
        <v>9101</v>
      </c>
      <c r="F3334" t="s">
        <v>790</v>
      </c>
      <c r="G3334">
        <v>75</v>
      </c>
      <c r="H3334" t="b">
        <v>0</v>
      </c>
      <c r="I3334" t="s">
        <v>9240</v>
      </c>
      <c r="J3334" t="s">
        <v>9159</v>
      </c>
      <c r="K3334" t="s">
        <v>9</v>
      </c>
      <c r="L3334" t="b">
        <v>0</v>
      </c>
      <c r="M3334" t="s">
        <v>14520</v>
      </c>
      <c r="N3334" t="b">
        <v>0</v>
      </c>
      <c r="O3334" t="b">
        <v>1</v>
      </c>
      <c r="P3334" t="b">
        <v>0</v>
      </c>
      <c r="Q3334" t="b">
        <v>1</v>
      </c>
      <c r="R3334" t="s">
        <v>14521</v>
      </c>
      <c r="S3334">
        <v>70</v>
      </c>
      <c r="T3334" t="b">
        <v>0</v>
      </c>
      <c r="V3334" t="s">
        <v>892</v>
      </c>
      <c r="W3334">
        <v>3</v>
      </c>
      <c r="X3334" s="11">
        <v>77</v>
      </c>
      <c r="Y3334">
        <v>1</v>
      </c>
      <c r="Z3334" s="46" cm="1">
        <f t="array" ref="Z3334">IF(V3334="NA",$AD$2,(INDEX($BL$4:$BL$73,MATCH(V3334&amp;W3334,$BK$4:$BK$73&amp;$BJ$4:$BJ$73,0))))</f>
        <v>1.8952516812716595E-2</v>
      </c>
      <c r="AA3334" s="46">
        <f t="shared" si="60"/>
        <v>1.0189525168127167</v>
      </c>
      <c r="AB3334" s="46"/>
    </row>
    <row r="3335" spans="1:28" x14ac:dyDescent="0.25">
      <c r="A3335">
        <v>10925</v>
      </c>
      <c r="B3335" s="1">
        <v>45525.353798912001</v>
      </c>
      <c r="C3335" s="1">
        <v>45525</v>
      </c>
      <c r="D3335" t="s">
        <v>9100</v>
      </c>
      <c r="E3335" t="s">
        <v>9101</v>
      </c>
      <c r="F3335" t="s">
        <v>664</v>
      </c>
      <c r="G3335">
        <v>72</v>
      </c>
      <c r="H3335" t="b">
        <v>0</v>
      </c>
      <c r="I3335" t="s">
        <v>9240</v>
      </c>
      <c r="J3335" t="s">
        <v>9159</v>
      </c>
      <c r="K3335" t="s">
        <v>9</v>
      </c>
      <c r="L3335" t="b">
        <v>0</v>
      </c>
      <c r="M3335" t="s">
        <v>14522</v>
      </c>
      <c r="N3335" t="b">
        <v>0</v>
      </c>
      <c r="O3335" t="b">
        <v>1</v>
      </c>
      <c r="P3335" t="b">
        <v>0</v>
      </c>
      <c r="Q3335" t="b">
        <v>1</v>
      </c>
      <c r="R3335" t="s">
        <v>14523</v>
      </c>
      <c r="S3335">
        <v>70</v>
      </c>
      <c r="T3335" t="b">
        <v>0</v>
      </c>
      <c r="V3335" t="s">
        <v>893</v>
      </c>
      <c r="W3335">
        <v>4</v>
      </c>
      <c r="X3335" s="11">
        <v>72</v>
      </c>
      <c r="Y3335">
        <v>1</v>
      </c>
      <c r="Z3335" s="46" cm="1">
        <f t="array" ref="Z3335">IF(V3335="NA",$AD$2,(INDEX($BL$4:$BL$73,MATCH(V3335&amp;W3335,$BK$4:$BK$73&amp;$BJ$4:$BJ$73,0))))</f>
        <v>1.0498615788681286E-2</v>
      </c>
      <c r="AA3335" s="46">
        <f t="shared" si="60"/>
        <v>1.0104986157886813</v>
      </c>
      <c r="AB3335" s="46"/>
    </row>
    <row r="3336" spans="1:28" x14ac:dyDescent="0.25">
      <c r="A3336">
        <v>10926</v>
      </c>
      <c r="B3336" s="1">
        <v>45525.353496539297</v>
      </c>
      <c r="C3336" s="1">
        <v>45525</v>
      </c>
      <c r="D3336" t="s">
        <v>9100</v>
      </c>
      <c r="E3336" t="s">
        <v>9101</v>
      </c>
      <c r="F3336" t="s">
        <v>664</v>
      </c>
      <c r="G3336">
        <v>74</v>
      </c>
      <c r="H3336" t="b">
        <v>0</v>
      </c>
      <c r="I3336" t="s">
        <v>9240</v>
      </c>
      <c r="J3336" t="s">
        <v>9159</v>
      </c>
      <c r="K3336" t="s">
        <v>7</v>
      </c>
      <c r="L3336" t="b">
        <v>0</v>
      </c>
      <c r="M3336" t="s">
        <v>14524</v>
      </c>
      <c r="N3336" t="b">
        <v>0</v>
      </c>
      <c r="O3336" t="b">
        <v>0</v>
      </c>
      <c r="P3336" t="b">
        <v>0</v>
      </c>
      <c r="Q3336" t="b">
        <v>1</v>
      </c>
      <c r="R3336" t="s">
        <v>14525</v>
      </c>
      <c r="S3336">
        <v>70</v>
      </c>
      <c r="T3336" t="b">
        <v>0</v>
      </c>
      <c r="V3336" t="s">
        <v>888</v>
      </c>
      <c r="W3336">
        <v>4</v>
      </c>
      <c r="X3336" s="11">
        <v>77</v>
      </c>
      <c r="Y3336">
        <v>1</v>
      </c>
      <c r="Z3336" s="46" cm="1">
        <f t="array" ref="Z3336">IF(V3336="NA",$AD$2,(INDEX($BL$4:$BL$73,MATCH(V3336&amp;W3336,$BK$4:$BK$73&amp;$BJ$4:$BJ$73,0))))</f>
        <v>1.0498615788681257E-2</v>
      </c>
      <c r="AA3336" s="46">
        <f t="shared" si="60"/>
        <v>1.0104986157886813</v>
      </c>
      <c r="AB3336" s="46"/>
    </row>
    <row r="3337" spans="1:28" x14ac:dyDescent="0.25">
      <c r="A3337">
        <v>10927</v>
      </c>
      <c r="B3337" s="1">
        <v>45525.353208368098</v>
      </c>
      <c r="C3337" s="1">
        <v>45525</v>
      </c>
      <c r="D3337" t="s">
        <v>9100</v>
      </c>
      <c r="E3337" t="s">
        <v>9101</v>
      </c>
      <c r="F3337" t="s">
        <v>664</v>
      </c>
      <c r="G3337">
        <v>72</v>
      </c>
      <c r="H3337" t="b">
        <v>0</v>
      </c>
      <c r="I3337" t="s">
        <v>9240</v>
      </c>
      <c r="J3337" t="s">
        <v>9159</v>
      </c>
      <c r="K3337" t="s">
        <v>7</v>
      </c>
      <c r="L3337" t="b">
        <v>0</v>
      </c>
      <c r="M3337" t="s">
        <v>14526</v>
      </c>
      <c r="N3337" t="b">
        <v>0</v>
      </c>
      <c r="O3337" t="b">
        <v>0</v>
      </c>
      <c r="P3337" t="b">
        <v>0</v>
      </c>
      <c r="Q3337" t="b">
        <v>1</v>
      </c>
      <c r="R3337" t="s">
        <v>14527</v>
      </c>
      <c r="S3337">
        <v>70</v>
      </c>
      <c r="T3337" t="b">
        <v>0</v>
      </c>
      <c r="V3337" t="s">
        <v>8</v>
      </c>
      <c r="W3337" t="s">
        <v>8</v>
      </c>
      <c r="X3337" s="11">
        <v>72</v>
      </c>
      <c r="Y3337">
        <v>1</v>
      </c>
      <c r="Z3337" s="46" cm="1">
        <f t="array" ref="Z3337">IF(V3337="NA",$AD$2,(INDEX($BL$4:$BL$73,MATCH(V3337&amp;W3337,$BK$4:$BK$73&amp;$BJ$4:$BJ$73,0))))</f>
        <v>-4.0430703315750931E-2</v>
      </c>
      <c r="AA3337" s="46">
        <f t="shared" si="60"/>
        <v>0.95956929668424906</v>
      </c>
      <c r="AB3337" s="46"/>
    </row>
    <row r="3338" spans="1:28" x14ac:dyDescent="0.25">
      <c r="A3338">
        <v>10928</v>
      </c>
      <c r="B3338" s="1">
        <v>45525.352908298599</v>
      </c>
      <c r="C3338" s="1">
        <v>45525</v>
      </c>
      <c r="D3338" t="s">
        <v>9100</v>
      </c>
      <c r="E3338" t="s">
        <v>9101</v>
      </c>
      <c r="F3338" t="s">
        <v>790</v>
      </c>
      <c r="G3338">
        <v>74</v>
      </c>
      <c r="H3338" t="b">
        <v>0</v>
      </c>
      <c r="I3338" t="s">
        <v>9240</v>
      </c>
      <c r="J3338" t="s">
        <v>9159</v>
      </c>
      <c r="K3338" t="s">
        <v>7</v>
      </c>
      <c r="L3338" t="b">
        <v>0</v>
      </c>
      <c r="M3338" t="s">
        <v>14528</v>
      </c>
      <c r="N3338" t="b">
        <v>0</v>
      </c>
      <c r="O3338" t="b">
        <v>0</v>
      </c>
      <c r="P3338" t="b">
        <v>0</v>
      </c>
      <c r="Q3338" t="b">
        <v>1</v>
      </c>
      <c r="R3338" t="s">
        <v>14529</v>
      </c>
      <c r="S3338">
        <v>70</v>
      </c>
      <c r="T3338" t="b">
        <v>0</v>
      </c>
      <c r="V3338" t="s">
        <v>742</v>
      </c>
      <c r="W3338">
        <v>4</v>
      </c>
      <c r="X3338" s="11">
        <v>77</v>
      </c>
      <c r="Y3338">
        <v>1</v>
      </c>
      <c r="Z3338" s="46" cm="1">
        <f t="array" ref="Z3338">IF(V3338="NA",$AD$2,(INDEX($BL$4:$BL$73,MATCH(V3338&amp;W3338,$BK$4:$BK$73&amp;$BJ$4:$BJ$73,0))))</f>
        <v>1.1678733304575913E-2</v>
      </c>
      <c r="AA3338" s="46">
        <f t="shared" si="60"/>
        <v>1.0116787333045758</v>
      </c>
      <c r="AB3338" s="46"/>
    </row>
    <row r="3339" spans="1:28" x14ac:dyDescent="0.25">
      <c r="A3339">
        <v>10929</v>
      </c>
      <c r="B3339" s="1">
        <v>45525.352417419002</v>
      </c>
      <c r="C3339" s="1">
        <v>45525</v>
      </c>
      <c r="D3339" t="s">
        <v>9100</v>
      </c>
      <c r="E3339" t="s">
        <v>9101</v>
      </c>
      <c r="F3339" t="s">
        <v>790</v>
      </c>
      <c r="G3339">
        <v>82</v>
      </c>
      <c r="H3339" t="b">
        <v>0</v>
      </c>
      <c r="I3339" t="s">
        <v>9240</v>
      </c>
      <c r="J3339" t="s">
        <v>9159</v>
      </c>
      <c r="K3339" t="s">
        <v>9</v>
      </c>
      <c r="L3339" t="b">
        <v>0</v>
      </c>
      <c r="M3339" t="s">
        <v>14530</v>
      </c>
      <c r="N3339" t="b">
        <v>0</v>
      </c>
      <c r="O3339" t="b">
        <v>1</v>
      </c>
      <c r="P3339" t="b">
        <v>0</v>
      </c>
      <c r="Q3339" t="b">
        <v>1</v>
      </c>
      <c r="R3339" t="s">
        <v>14531</v>
      </c>
      <c r="S3339">
        <v>70</v>
      </c>
      <c r="T3339" t="b">
        <v>0</v>
      </c>
      <c r="V3339" t="s">
        <v>919</v>
      </c>
      <c r="W3339">
        <v>3</v>
      </c>
      <c r="X3339" s="11">
        <v>82</v>
      </c>
      <c r="Y3339">
        <v>1</v>
      </c>
      <c r="Z3339" s="46" cm="1">
        <f t="array" ref="Z3339">IF(V3339="NA",$AD$2,(INDEX($BL$4:$BL$73,MATCH(V3339&amp;W3339,$BK$4:$BK$73&amp;$BJ$4:$BJ$73,0))))</f>
        <v>1.8952516812716633E-2</v>
      </c>
      <c r="AA3339" s="46">
        <f t="shared" si="60"/>
        <v>1.0189525168127167</v>
      </c>
      <c r="AB3339" s="46"/>
    </row>
    <row r="3340" spans="1:28" x14ac:dyDescent="0.25">
      <c r="A3340">
        <v>10930</v>
      </c>
      <c r="B3340" s="1">
        <v>45525.352113865702</v>
      </c>
      <c r="C3340" s="1">
        <v>45525</v>
      </c>
      <c r="D3340" t="s">
        <v>9100</v>
      </c>
      <c r="E3340" t="s">
        <v>9101</v>
      </c>
      <c r="F3340" t="s">
        <v>664</v>
      </c>
      <c r="G3340">
        <v>84</v>
      </c>
      <c r="H3340" t="b">
        <v>0</v>
      </c>
      <c r="I3340" t="s">
        <v>9240</v>
      </c>
      <c r="J3340" t="s">
        <v>9159</v>
      </c>
      <c r="K3340" t="s">
        <v>9</v>
      </c>
      <c r="L3340" t="b">
        <v>0</v>
      </c>
      <c r="M3340" t="s">
        <v>14532</v>
      </c>
      <c r="N3340" t="b">
        <v>0</v>
      </c>
      <c r="O3340" t="b">
        <v>1</v>
      </c>
      <c r="P3340" t="b">
        <v>0</v>
      </c>
      <c r="Q3340" t="b">
        <v>1</v>
      </c>
      <c r="R3340" t="s">
        <v>14533</v>
      </c>
      <c r="S3340">
        <v>70</v>
      </c>
      <c r="T3340" t="b">
        <v>0</v>
      </c>
      <c r="V3340" t="s">
        <v>740</v>
      </c>
      <c r="W3340">
        <v>4</v>
      </c>
      <c r="X3340" s="11">
        <v>87</v>
      </c>
      <c r="Y3340">
        <v>1</v>
      </c>
      <c r="Z3340" s="46" cm="1">
        <f t="array" ref="Z3340">IF(V3340="NA",$AD$2,(INDEX($BL$4:$BL$73,MATCH(V3340&amp;W3340,$BK$4:$BK$73&amp;$BJ$4:$BJ$73,0))))</f>
        <v>1.0498615788681253E-2</v>
      </c>
      <c r="AA3340" s="46">
        <f t="shared" si="60"/>
        <v>1.0104986157886813</v>
      </c>
      <c r="AB3340" s="46"/>
    </row>
    <row r="3341" spans="1:28" x14ac:dyDescent="0.25">
      <c r="A3341">
        <v>10931</v>
      </c>
      <c r="B3341" s="1">
        <v>45525.351793854199</v>
      </c>
      <c r="C3341" s="1">
        <v>45525</v>
      </c>
      <c r="D3341" t="s">
        <v>9100</v>
      </c>
      <c r="E3341" t="s">
        <v>9101</v>
      </c>
      <c r="F3341" t="s">
        <v>790</v>
      </c>
      <c r="G3341">
        <v>89</v>
      </c>
      <c r="H3341" t="b">
        <v>0</v>
      </c>
      <c r="I3341" t="s">
        <v>9240</v>
      </c>
      <c r="J3341" t="s">
        <v>9159</v>
      </c>
      <c r="K3341" t="s">
        <v>9</v>
      </c>
      <c r="L3341" t="b">
        <v>0</v>
      </c>
      <c r="M3341" t="s">
        <v>14534</v>
      </c>
      <c r="N3341" t="b">
        <v>0</v>
      </c>
      <c r="O3341" t="b">
        <v>1</v>
      </c>
      <c r="P3341" t="b">
        <v>0</v>
      </c>
      <c r="Q3341" t="b">
        <v>1</v>
      </c>
      <c r="R3341" t="s">
        <v>14535</v>
      </c>
      <c r="S3341">
        <v>70</v>
      </c>
      <c r="T3341" t="b">
        <v>0</v>
      </c>
      <c r="V3341" t="s">
        <v>743</v>
      </c>
      <c r="W3341">
        <v>4</v>
      </c>
      <c r="X3341" s="11">
        <v>92</v>
      </c>
      <c r="Y3341">
        <v>1</v>
      </c>
      <c r="Z3341" s="46" cm="1">
        <f t="array" ref="Z3341">IF(V3341="NA",$AD$2,(INDEX($BL$4:$BL$73,MATCH(V3341&amp;W3341,$BK$4:$BK$73&amp;$BJ$4:$BJ$73,0))))</f>
        <v>1.1678733304575811E-2</v>
      </c>
      <c r="AA3341" s="46">
        <f t="shared" si="60"/>
        <v>1.0116787333045758</v>
      </c>
      <c r="AB3341" s="46"/>
    </row>
    <row r="3342" spans="1:28" x14ac:dyDescent="0.25">
      <c r="A3342">
        <v>10933</v>
      </c>
      <c r="B3342" s="1">
        <v>45525.349598205998</v>
      </c>
      <c r="C3342" s="1">
        <v>45525</v>
      </c>
      <c r="D3342" t="s">
        <v>9100</v>
      </c>
      <c r="E3342" t="s">
        <v>9101</v>
      </c>
      <c r="F3342" t="s">
        <v>790</v>
      </c>
      <c r="G3342">
        <v>81</v>
      </c>
      <c r="H3342" t="b">
        <v>0</v>
      </c>
      <c r="I3342" t="s">
        <v>9240</v>
      </c>
      <c r="J3342" t="s">
        <v>9159</v>
      </c>
      <c r="K3342" t="s">
        <v>9</v>
      </c>
      <c r="L3342" t="b">
        <v>0</v>
      </c>
      <c r="M3342" t="s">
        <v>6521</v>
      </c>
      <c r="N3342" t="b">
        <v>0</v>
      </c>
      <c r="O3342" t="b">
        <v>1</v>
      </c>
      <c r="P3342" t="b">
        <v>0</v>
      </c>
      <c r="Q3342" t="b">
        <v>1</v>
      </c>
      <c r="R3342" t="s">
        <v>2151</v>
      </c>
      <c r="S3342">
        <v>70</v>
      </c>
      <c r="T3342" t="b">
        <v>0</v>
      </c>
      <c r="V3342" t="s">
        <v>892</v>
      </c>
      <c r="W3342">
        <v>4</v>
      </c>
      <c r="X3342" s="11">
        <v>82</v>
      </c>
      <c r="Y3342">
        <v>1</v>
      </c>
      <c r="Z3342" s="46" cm="1">
        <f t="array" ref="Z3342">IF(V3342="NA",$AD$2,(INDEX($BL$4:$BL$73,MATCH(V3342&amp;W3342,$BK$4:$BK$73&amp;$BJ$4:$BJ$73,0))))</f>
        <v>1.0498615788681274E-2</v>
      </c>
      <c r="AA3342" s="46">
        <f t="shared" si="60"/>
        <v>1.0104986157886813</v>
      </c>
      <c r="AB3342" s="46"/>
    </row>
    <row r="3343" spans="1:28" x14ac:dyDescent="0.25">
      <c r="A3343">
        <v>10935</v>
      </c>
      <c r="B3343" s="1">
        <v>45525.349023935203</v>
      </c>
      <c r="C3343" s="1">
        <v>45525</v>
      </c>
      <c r="D3343" t="s">
        <v>9100</v>
      </c>
      <c r="E3343" t="s">
        <v>9101</v>
      </c>
      <c r="F3343" t="s">
        <v>664</v>
      </c>
      <c r="G3343">
        <v>76</v>
      </c>
      <c r="H3343" t="b">
        <v>0</v>
      </c>
      <c r="I3343" t="s">
        <v>9240</v>
      </c>
      <c r="J3343" t="s">
        <v>9159</v>
      </c>
      <c r="K3343" t="s">
        <v>7</v>
      </c>
      <c r="L3343" t="b">
        <v>0</v>
      </c>
      <c r="M3343" t="s">
        <v>14536</v>
      </c>
      <c r="N3343" t="b">
        <v>0</v>
      </c>
      <c r="O3343" t="b">
        <v>0</v>
      </c>
      <c r="P3343" t="b">
        <v>0</v>
      </c>
      <c r="Q3343" t="b">
        <v>1</v>
      </c>
      <c r="R3343" t="s">
        <v>14537</v>
      </c>
      <c r="S3343">
        <v>70</v>
      </c>
      <c r="T3343" t="b">
        <v>0</v>
      </c>
      <c r="V3343" t="s">
        <v>889</v>
      </c>
      <c r="W3343">
        <v>4</v>
      </c>
      <c r="X3343" s="11">
        <v>77</v>
      </c>
      <c r="Y3343">
        <v>1</v>
      </c>
      <c r="Z3343" s="46" cm="1">
        <f t="array" ref="Z3343">IF(V3343="NA",$AD$2,(INDEX($BL$4:$BL$73,MATCH(V3343&amp;W3343,$BK$4:$BK$73&amp;$BJ$4:$BJ$73,0))))</f>
        <v>1.0498615788681227E-2</v>
      </c>
      <c r="AA3343" s="46">
        <f t="shared" si="60"/>
        <v>1.0104986157886813</v>
      </c>
      <c r="AB3343" s="46"/>
    </row>
    <row r="3344" spans="1:28" x14ac:dyDescent="0.25">
      <c r="A3344">
        <v>10936</v>
      </c>
      <c r="B3344" s="1">
        <v>45525.348725763899</v>
      </c>
      <c r="C3344" s="1">
        <v>45525</v>
      </c>
      <c r="D3344" t="s">
        <v>9100</v>
      </c>
      <c r="E3344" t="s">
        <v>9101</v>
      </c>
      <c r="F3344" t="s">
        <v>664</v>
      </c>
      <c r="G3344">
        <v>76</v>
      </c>
      <c r="H3344" t="b">
        <v>0</v>
      </c>
      <c r="I3344" t="s">
        <v>9240</v>
      </c>
      <c r="J3344" t="s">
        <v>9159</v>
      </c>
      <c r="K3344" t="s">
        <v>9</v>
      </c>
      <c r="L3344" t="b">
        <v>0</v>
      </c>
      <c r="M3344" t="s">
        <v>14538</v>
      </c>
      <c r="N3344" t="b">
        <v>0</v>
      </c>
      <c r="O3344" t="b">
        <v>1</v>
      </c>
      <c r="P3344" t="b">
        <v>0</v>
      </c>
      <c r="Q3344" t="b">
        <v>1</v>
      </c>
      <c r="R3344" t="s">
        <v>14539</v>
      </c>
      <c r="S3344">
        <v>70</v>
      </c>
      <c r="T3344" t="b">
        <v>0</v>
      </c>
      <c r="V3344" t="s">
        <v>8</v>
      </c>
      <c r="W3344" t="s">
        <v>8</v>
      </c>
      <c r="X3344" s="11">
        <v>77</v>
      </c>
      <c r="Y3344">
        <v>1</v>
      </c>
      <c r="Z3344" s="46" cm="1">
        <f t="array" ref="Z3344">IF(V3344="NA",$AD$2,(INDEX($BL$4:$BL$73,MATCH(V3344&amp;W3344,$BK$4:$BK$73&amp;$BJ$4:$BJ$73,0))))</f>
        <v>-4.0430703315750931E-2</v>
      </c>
      <c r="AA3344" s="46">
        <f t="shared" si="60"/>
        <v>0.95956929668424906</v>
      </c>
      <c r="AB3344" s="46"/>
    </row>
    <row r="3345" spans="1:28" x14ac:dyDescent="0.25">
      <c r="A3345">
        <v>10937</v>
      </c>
      <c r="B3345" s="1">
        <v>45525.348399050898</v>
      </c>
      <c r="C3345" s="1">
        <v>45525</v>
      </c>
      <c r="D3345" t="s">
        <v>9100</v>
      </c>
      <c r="E3345" t="s">
        <v>9101</v>
      </c>
      <c r="F3345" t="s">
        <v>664</v>
      </c>
      <c r="G3345">
        <v>77</v>
      </c>
      <c r="H3345" t="b">
        <v>0</v>
      </c>
      <c r="I3345" t="s">
        <v>9240</v>
      </c>
      <c r="J3345" t="s">
        <v>9159</v>
      </c>
      <c r="K3345" t="s">
        <v>7</v>
      </c>
      <c r="L3345" t="b">
        <v>0</v>
      </c>
      <c r="M3345" t="s">
        <v>14540</v>
      </c>
      <c r="N3345" t="b">
        <v>0</v>
      </c>
      <c r="O3345" t="b">
        <v>0</v>
      </c>
      <c r="P3345" t="b">
        <v>0</v>
      </c>
      <c r="Q3345" t="b">
        <v>1</v>
      </c>
      <c r="R3345" t="s">
        <v>14541</v>
      </c>
      <c r="S3345">
        <v>70</v>
      </c>
      <c r="T3345" t="b">
        <v>0</v>
      </c>
      <c r="V3345" t="s">
        <v>893</v>
      </c>
      <c r="W3345">
        <v>4</v>
      </c>
      <c r="X3345" s="11">
        <v>77</v>
      </c>
      <c r="Y3345">
        <v>1</v>
      </c>
      <c r="Z3345" s="46" cm="1">
        <f t="array" ref="Z3345">IF(V3345="NA",$AD$2,(INDEX($BL$4:$BL$73,MATCH(V3345&amp;W3345,$BK$4:$BK$73&amp;$BJ$4:$BJ$73,0))))</f>
        <v>1.0498615788681286E-2</v>
      </c>
      <c r="AA3345" s="46">
        <f t="shared" si="60"/>
        <v>1.0104986157886813</v>
      </c>
      <c r="AB3345" s="46"/>
    </row>
    <row r="3346" spans="1:28" x14ac:dyDescent="0.25">
      <c r="A3346">
        <v>10938</v>
      </c>
      <c r="B3346" s="1">
        <v>45525.3480959722</v>
      </c>
      <c r="C3346" s="1">
        <v>45525</v>
      </c>
      <c r="D3346" t="s">
        <v>9100</v>
      </c>
      <c r="E3346" t="s">
        <v>9101</v>
      </c>
      <c r="F3346" t="s">
        <v>664</v>
      </c>
      <c r="G3346">
        <v>86</v>
      </c>
      <c r="H3346" t="b">
        <v>0</v>
      </c>
      <c r="I3346" t="s">
        <v>9240</v>
      </c>
      <c r="J3346" t="s">
        <v>9159</v>
      </c>
      <c r="K3346" t="s">
        <v>9</v>
      </c>
      <c r="L3346" t="b">
        <v>0</v>
      </c>
      <c r="M3346" t="s">
        <v>14542</v>
      </c>
      <c r="N3346" t="b">
        <v>0</v>
      </c>
      <c r="O3346" t="b">
        <v>1</v>
      </c>
      <c r="P3346" t="b">
        <v>0</v>
      </c>
      <c r="Q3346" t="b">
        <v>1</v>
      </c>
      <c r="R3346" t="s">
        <v>14543</v>
      </c>
      <c r="S3346">
        <v>70</v>
      </c>
      <c r="T3346" t="b">
        <v>0</v>
      </c>
      <c r="V3346" t="s">
        <v>743</v>
      </c>
      <c r="W3346">
        <v>4</v>
      </c>
      <c r="X3346" s="11">
        <v>87</v>
      </c>
      <c r="Y3346">
        <v>1</v>
      </c>
      <c r="Z3346" s="46" cm="1">
        <f t="array" ref="Z3346">IF(V3346="NA",$AD$2,(INDEX($BL$4:$BL$73,MATCH(V3346&amp;W3346,$BK$4:$BK$73&amp;$BJ$4:$BJ$73,0))))</f>
        <v>1.1678733304575811E-2</v>
      </c>
      <c r="AA3346" s="46">
        <f t="shared" si="60"/>
        <v>1.0116787333045758</v>
      </c>
      <c r="AB3346" s="46"/>
    </row>
    <row r="3347" spans="1:28" x14ac:dyDescent="0.25">
      <c r="A3347">
        <v>10939</v>
      </c>
      <c r="B3347" s="1">
        <v>45525.347788113402</v>
      </c>
      <c r="C3347" s="1">
        <v>45525</v>
      </c>
      <c r="D3347" t="s">
        <v>9100</v>
      </c>
      <c r="E3347" t="s">
        <v>9101</v>
      </c>
      <c r="F3347" t="s">
        <v>790</v>
      </c>
      <c r="G3347">
        <v>75</v>
      </c>
      <c r="H3347" t="b">
        <v>0</v>
      </c>
      <c r="I3347" t="s">
        <v>9240</v>
      </c>
      <c r="J3347" t="s">
        <v>9159</v>
      </c>
      <c r="K3347" t="s">
        <v>7</v>
      </c>
      <c r="L3347" t="b">
        <v>0</v>
      </c>
      <c r="M3347" t="s">
        <v>14544</v>
      </c>
      <c r="N3347" t="b">
        <v>0</v>
      </c>
      <c r="O3347" t="b">
        <v>0</v>
      </c>
      <c r="P3347" t="b">
        <v>0</v>
      </c>
      <c r="Q3347" t="b">
        <v>1</v>
      </c>
      <c r="R3347" t="s">
        <v>14545</v>
      </c>
      <c r="S3347">
        <v>70</v>
      </c>
      <c r="T3347" t="b">
        <v>0</v>
      </c>
      <c r="V3347" t="s">
        <v>658</v>
      </c>
      <c r="W3347">
        <v>4</v>
      </c>
      <c r="X3347" s="11">
        <v>77</v>
      </c>
      <c r="Y3347">
        <v>1</v>
      </c>
      <c r="Z3347" s="46" cm="1">
        <f t="array" ref="Z3347">IF(V3347="NA",$AD$2,(INDEX($BL$4:$BL$73,MATCH(V3347&amp;W3347,$BK$4:$BK$73&amp;$BJ$4:$BJ$73,0))))</f>
        <v>1.1678733304575896E-2</v>
      </c>
      <c r="AA3347" s="46">
        <f t="shared" si="60"/>
        <v>1.0116787333045758</v>
      </c>
      <c r="AB3347" s="46"/>
    </row>
    <row r="3348" spans="1:28" x14ac:dyDescent="0.25">
      <c r="A3348">
        <v>10940</v>
      </c>
      <c r="B3348" s="1">
        <v>45525.347311145801</v>
      </c>
      <c r="C3348" s="1">
        <v>45525</v>
      </c>
      <c r="D3348" t="s">
        <v>9100</v>
      </c>
      <c r="E3348" t="s">
        <v>9101</v>
      </c>
      <c r="F3348" t="s">
        <v>790</v>
      </c>
      <c r="G3348">
        <v>81</v>
      </c>
      <c r="H3348" t="b">
        <v>0</v>
      </c>
      <c r="I3348" t="s">
        <v>9240</v>
      </c>
      <c r="J3348" t="s">
        <v>9159</v>
      </c>
      <c r="K3348" t="s">
        <v>7</v>
      </c>
      <c r="L3348" t="b">
        <v>0</v>
      </c>
      <c r="M3348" t="s">
        <v>14546</v>
      </c>
      <c r="N3348" t="b">
        <v>0</v>
      </c>
      <c r="O3348" t="b">
        <v>0</v>
      </c>
      <c r="P3348" t="b">
        <v>0</v>
      </c>
      <c r="Q3348" t="b">
        <v>1</v>
      </c>
      <c r="R3348" t="s">
        <v>14547</v>
      </c>
      <c r="S3348">
        <v>70</v>
      </c>
      <c r="T3348" t="b">
        <v>0</v>
      </c>
      <c r="V3348" t="s">
        <v>8</v>
      </c>
      <c r="W3348" t="s">
        <v>8</v>
      </c>
      <c r="X3348" s="11">
        <v>82</v>
      </c>
      <c r="Y3348">
        <v>1</v>
      </c>
      <c r="Z3348" s="46" cm="1">
        <f t="array" ref="Z3348">IF(V3348="NA",$AD$2,(INDEX($BL$4:$BL$73,MATCH(V3348&amp;W3348,$BK$4:$BK$73&amp;$BJ$4:$BJ$73,0))))</f>
        <v>-4.0430703315750931E-2</v>
      </c>
      <c r="AA3348" s="46">
        <f t="shared" si="60"/>
        <v>0.95956929668424906</v>
      </c>
      <c r="AB3348" s="46"/>
    </row>
    <row r="3349" spans="1:28" x14ac:dyDescent="0.25">
      <c r="A3349">
        <v>10943</v>
      </c>
      <c r="B3349" s="1">
        <v>45525.345233854197</v>
      </c>
      <c r="C3349" s="1">
        <v>45525</v>
      </c>
      <c r="D3349" t="s">
        <v>9100</v>
      </c>
      <c r="E3349" t="s">
        <v>9101</v>
      </c>
      <c r="F3349" t="s">
        <v>790</v>
      </c>
      <c r="G3349">
        <v>76</v>
      </c>
      <c r="H3349" t="b">
        <v>0</v>
      </c>
      <c r="I3349" t="s">
        <v>9240</v>
      </c>
      <c r="J3349" t="s">
        <v>9159</v>
      </c>
      <c r="K3349" t="s">
        <v>9</v>
      </c>
      <c r="L3349" t="b">
        <v>0</v>
      </c>
      <c r="M3349" t="s">
        <v>6520</v>
      </c>
      <c r="N3349" t="b">
        <v>0</v>
      </c>
      <c r="O3349" t="b">
        <v>1</v>
      </c>
      <c r="P3349" t="b">
        <v>0</v>
      </c>
      <c r="Q3349" t="b">
        <v>1</v>
      </c>
      <c r="R3349" t="s">
        <v>974</v>
      </c>
      <c r="S3349">
        <v>70</v>
      </c>
      <c r="T3349" t="b">
        <v>0</v>
      </c>
      <c r="V3349" t="s">
        <v>945</v>
      </c>
      <c r="W3349">
        <v>4</v>
      </c>
      <c r="X3349" s="11">
        <v>77</v>
      </c>
      <c r="Y3349">
        <v>1</v>
      </c>
      <c r="Z3349" s="46" cm="1">
        <f t="array" ref="Z3349">IF(V3349="NA",$AD$2,(INDEX($BL$4:$BL$73,MATCH(V3349&amp;W3349,$BK$4:$BK$73&amp;$BJ$4:$BJ$73,0))))</f>
        <v>1.0498615788681285E-2</v>
      </c>
      <c r="AA3349" s="46">
        <f t="shared" si="60"/>
        <v>1.0104986157886813</v>
      </c>
      <c r="AB3349" s="46"/>
    </row>
    <row r="3350" spans="1:28" x14ac:dyDescent="0.25">
      <c r="A3350">
        <v>10944</v>
      </c>
      <c r="B3350" s="1">
        <v>45525.344944976903</v>
      </c>
      <c r="C3350" s="1">
        <v>45525</v>
      </c>
      <c r="D3350" t="s">
        <v>9100</v>
      </c>
      <c r="E3350" t="s">
        <v>9101</v>
      </c>
      <c r="F3350" t="s">
        <v>664</v>
      </c>
      <c r="G3350">
        <v>73</v>
      </c>
      <c r="H3350" t="b">
        <v>0</v>
      </c>
      <c r="I3350" t="s">
        <v>9240</v>
      </c>
      <c r="J3350" t="s">
        <v>9159</v>
      </c>
      <c r="K3350" t="s">
        <v>9</v>
      </c>
      <c r="L3350" t="b">
        <v>0</v>
      </c>
      <c r="M3350" t="s">
        <v>14548</v>
      </c>
      <c r="N3350" t="b">
        <v>0</v>
      </c>
      <c r="O3350" t="b">
        <v>1</v>
      </c>
      <c r="P3350" t="b">
        <v>0</v>
      </c>
      <c r="Q3350" t="b">
        <v>1</v>
      </c>
      <c r="R3350" t="s">
        <v>14549</v>
      </c>
      <c r="S3350">
        <v>70</v>
      </c>
      <c r="T3350" t="b">
        <v>0</v>
      </c>
      <c r="V3350" t="s">
        <v>888</v>
      </c>
      <c r="W3350">
        <v>4</v>
      </c>
      <c r="X3350" s="11">
        <v>77</v>
      </c>
      <c r="Y3350">
        <v>1</v>
      </c>
      <c r="Z3350" s="46" cm="1">
        <f t="array" ref="Z3350">IF(V3350="NA",$AD$2,(INDEX($BL$4:$BL$73,MATCH(V3350&amp;W3350,$BK$4:$BK$73&amp;$BJ$4:$BJ$73,0))))</f>
        <v>1.0498615788681257E-2</v>
      </c>
      <c r="AA3350" s="46">
        <f t="shared" si="60"/>
        <v>1.0104986157886813</v>
      </c>
      <c r="AB3350" s="46"/>
    </row>
    <row r="3351" spans="1:28" x14ac:dyDescent="0.25">
      <c r="A3351">
        <v>10945</v>
      </c>
      <c r="B3351" s="1">
        <v>45525.344496562502</v>
      </c>
      <c r="C3351" s="1">
        <v>45525</v>
      </c>
      <c r="D3351" t="s">
        <v>9100</v>
      </c>
      <c r="E3351" t="s">
        <v>9101</v>
      </c>
      <c r="F3351" t="s">
        <v>790</v>
      </c>
      <c r="G3351">
        <v>73</v>
      </c>
      <c r="H3351" t="b">
        <v>0</v>
      </c>
      <c r="I3351" t="s">
        <v>9240</v>
      </c>
      <c r="J3351" t="s">
        <v>9159</v>
      </c>
      <c r="K3351" t="s">
        <v>9</v>
      </c>
      <c r="L3351" t="b">
        <v>0</v>
      </c>
      <c r="M3351" t="s">
        <v>14550</v>
      </c>
      <c r="N3351" t="b">
        <v>0</v>
      </c>
      <c r="O3351" t="b">
        <v>1</v>
      </c>
      <c r="P3351" t="b">
        <v>0</v>
      </c>
      <c r="Q3351" t="b">
        <v>1</v>
      </c>
      <c r="R3351" t="s">
        <v>14551</v>
      </c>
      <c r="S3351">
        <v>70</v>
      </c>
      <c r="T3351" t="b">
        <v>0</v>
      </c>
      <c r="V3351" t="s">
        <v>949</v>
      </c>
      <c r="W3351">
        <v>4</v>
      </c>
      <c r="X3351" s="11">
        <v>77</v>
      </c>
      <c r="Y3351">
        <v>1</v>
      </c>
      <c r="Z3351" s="46" cm="1">
        <f t="array" ref="Z3351">IF(V3351="NA",$AD$2,(INDEX($BL$4:$BL$73,MATCH(V3351&amp;W3351,$BK$4:$BK$73&amp;$BJ$4:$BJ$73,0))))</f>
        <v>1.0498615788681335E-2</v>
      </c>
      <c r="AA3351" s="46">
        <f t="shared" si="60"/>
        <v>1.0104986157886813</v>
      </c>
      <c r="AB3351" s="46"/>
    </row>
    <row r="3352" spans="1:28" x14ac:dyDescent="0.25">
      <c r="A3352">
        <v>10946</v>
      </c>
      <c r="B3352" s="1">
        <v>45525.344124340299</v>
      </c>
      <c r="C3352" s="1">
        <v>45525</v>
      </c>
      <c r="D3352" t="s">
        <v>9100</v>
      </c>
      <c r="E3352" t="s">
        <v>9101</v>
      </c>
      <c r="F3352" t="s">
        <v>664</v>
      </c>
      <c r="G3352">
        <v>78</v>
      </c>
      <c r="H3352" t="b">
        <v>0</v>
      </c>
      <c r="I3352" t="s">
        <v>9240</v>
      </c>
      <c r="J3352" t="s">
        <v>9103</v>
      </c>
      <c r="K3352" t="s">
        <v>7</v>
      </c>
      <c r="L3352" t="b">
        <v>0</v>
      </c>
      <c r="M3352" t="s">
        <v>14552</v>
      </c>
      <c r="N3352" t="b">
        <v>0</v>
      </c>
      <c r="O3352" t="b">
        <v>0</v>
      </c>
      <c r="P3352" t="b">
        <v>0</v>
      </c>
      <c r="Q3352" t="b">
        <v>1</v>
      </c>
      <c r="R3352" t="s">
        <v>14553</v>
      </c>
      <c r="S3352">
        <v>70</v>
      </c>
      <c r="T3352" t="b">
        <v>0</v>
      </c>
      <c r="V3352" t="s">
        <v>892</v>
      </c>
      <c r="W3352">
        <v>5</v>
      </c>
      <c r="X3352" s="11">
        <v>82</v>
      </c>
      <c r="Y3352">
        <v>1</v>
      </c>
      <c r="Z3352" s="46" cm="1">
        <f t="array" ref="Z3352">IF(V3352="NA",$AD$2,(INDEX($BL$4:$BL$73,MATCH(V3352&amp;W3352,$BK$4:$BK$73&amp;$BJ$4:$BJ$73,0))))</f>
        <v>4.1970782120221983E-2</v>
      </c>
      <c r="AA3352" s="46">
        <f t="shared" si="60"/>
        <v>1.041970782120222</v>
      </c>
      <c r="AB3352" s="46"/>
    </row>
    <row r="3353" spans="1:28" x14ac:dyDescent="0.25">
      <c r="A3353">
        <v>10947</v>
      </c>
      <c r="B3353" s="1">
        <v>45525.3437736458</v>
      </c>
      <c r="C3353" s="1">
        <v>45525</v>
      </c>
      <c r="D3353" t="s">
        <v>9100</v>
      </c>
      <c r="E3353" t="s">
        <v>9101</v>
      </c>
      <c r="F3353" t="s">
        <v>790</v>
      </c>
      <c r="G3353">
        <v>90</v>
      </c>
      <c r="H3353" t="b">
        <v>0</v>
      </c>
      <c r="I3353" t="s">
        <v>9240</v>
      </c>
      <c r="J3353" t="s">
        <v>9103</v>
      </c>
      <c r="K3353" t="s">
        <v>7</v>
      </c>
      <c r="L3353" t="b">
        <v>0</v>
      </c>
      <c r="M3353" t="s">
        <v>14554</v>
      </c>
      <c r="N3353" t="b">
        <v>0</v>
      </c>
      <c r="O3353" t="b">
        <v>0</v>
      </c>
      <c r="P3353" t="b">
        <v>0</v>
      </c>
      <c r="Q3353" t="b">
        <v>1</v>
      </c>
      <c r="R3353" t="s">
        <v>14555</v>
      </c>
      <c r="S3353">
        <v>70</v>
      </c>
      <c r="T3353" t="b">
        <v>0</v>
      </c>
      <c r="V3353" t="s">
        <v>886</v>
      </c>
      <c r="W3353">
        <v>4</v>
      </c>
      <c r="X3353" s="11">
        <v>92</v>
      </c>
      <c r="Y3353">
        <v>1</v>
      </c>
      <c r="Z3353" s="46" cm="1">
        <f t="array" ref="Z3353">IF(V3353="NA",$AD$2,(INDEX($BL$4:$BL$73,MATCH(V3353&amp;W3353,$BK$4:$BK$73&amp;$BJ$4:$BJ$73,0))))</f>
        <v>1.0498615788681297E-2</v>
      </c>
      <c r="AA3353" s="46">
        <f t="shared" si="60"/>
        <v>1.0104986157886813</v>
      </c>
      <c r="AB3353" s="46"/>
    </row>
    <row r="3354" spans="1:28" x14ac:dyDescent="0.25">
      <c r="A3354">
        <v>10948</v>
      </c>
      <c r="B3354" s="1">
        <v>45525.343452835601</v>
      </c>
      <c r="C3354" s="1">
        <v>45525</v>
      </c>
      <c r="D3354" t="s">
        <v>9100</v>
      </c>
      <c r="E3354" t="s">
        <v>9101</v>
      </c>
      <c r="F3354" t="s">
        <v>664</v>
      </c>
      <c r="G3354">
        <v>77</v>
      </c>
      <c r="H3354" t="b">
        <v>0</v>
      </c>
      <c r="I3354" t="s">
        <v>9240</v>
      </c>
      <c r="J3354" t="s">
        <v>9103</v>
      </c>
      <c r="K3354" t="s">
        <v>9</v>
      </c>
      <c r="L3354" t="b">
        <v>0</v>
      </c>
      <c r="M3354" t="s">
        <v>14556</v>
      </c>
      <c r="N3354" t="b">
        <v>0</v>
      </c>
      <c r="O3354" t="b">
        <v>1</v>
      </c>
      <c r="P3354" t="b">
        <v>0</v>
      </c>
      <c r="Q3354" t="b">
        <v>1</v>
      </c>
      <c r="R3354" t="s">
        <v>14557</v>
      </c>
      <c r="S3354">
        <v>70</v>
      </c>
      <c r="T3354" t="b">
        <v>0</v>
      </c>
      <c r="V3354" t="s">
        <v>888</v>
      </c>
      <c r="W3354">
        <v>5</v>
      </c>
      <c r="X3354" s="11">
        <v>77</v>
      </c>
      <c r="Y3354">
        <v>1</v>
      </c>
      <c r="Z3354" s="46" cm="1">
        <f t="array" ref="Z3354">IF(V3354="NA",$AD$2,(INDEX($BL$4:$BL$73,MATCH(V3354&amp;W3354,$BK$4:$BK$73&amp;$BJ$4:$BJ$73,0))))</f>
        <v>4.1970782120221983E-2</v>
      </c>
      <c r="AA3354" s="46">
        <f t="shared" si="60"/>
        <v>1.041970782120222</v>
      </c>
      <c r="AB3354" s="46"/>
    </row>
    <row r="3355" spans="1:28" x14ac:dyDescent="0.25">
      <c r="A3355">
        <v>10949</v>
      </c>
      <c r="B3355" s="1">
        <v>45525.343159432901</v>
      </c>
      <c r="C3355" s="1">
        <v>45525</v>
      </c>
      <c r="D3355" t="s">
        <v>9100</v>
      </c>
      <c r="E3355" t="s">
        <v>9101</v>
      </c>
      <c r="F3355" t="s">
        <v>664</v>
      </c>
      <c r="G3355">
        <v>80</v>
      </c>
      <c r="H3355" t="b">
        <v>0</v>
      </c>
      <c r="I3355" t="s">
        <v>9240</v>
      </c>
      <c r="J3355" t="s">
        <v>9103</v>
      </c>
      <c r="K3355" t="s">
        <v>7</v>
      </c>
      <c r="L3355" t="b">
        <v>0</v>
      </c>
      <c r="M3355" t="s">
        <v>14558</v>
      </c>
      <c r="N3355" t="b">
        <v>0</v>
      </c>
      <c r="O3355" t="b">
        <v>0</v>
      </c>
      <c r="P3355" t="b">
        <v>0</v>
      </c>
      <c r="Q3355" t="b">
        <v>1</v>
      </c>
      <c r="R3355" t="s">
        <v>14559</v>
      </c>
      <c r="S3355">
        <v>70</v>
      </c>
      <c r="T3355" t="b">
        <v>0</v>
      </c>
      <c r="V3355" t="s">
        <v>886</v>
      </c>
      <c r="W3355">
        <v>4</v>
      </c>
      <c r="X3355" s="11">
        <v>82</v>
      </c>
      <c r="Y3355">
        <v>1</v>
      </c>
      <c r="Z3355" s="46" cm="1">
        <f t="array" ref="Z3355">IF(V3355="NA",$AD$2,(INDEX($BL$4:$BL$73,MATCH(V3355&amp;W3355,$BK$4:$BK$73&amp;$BJ$4:$BJ$73,0))))</f>
        <v>1.0498615788681297E-2</v>
      </c>
      <c r="AA3355" s="46">
        <f t="shared" si="60"/>
        <v>1.0104986157886813</v>
      </c>
      <c r="AB3355" s="46"/>
    </row>
    <row r="3356" spans="1:28" x14ac:dyDescent="0.25">
      <c r="A3356">
        <v>10950</v>
      </c>
      <c r="B3356" s="1">
        <v>45525.3428751389</v>
      </c>
      <c r="C3356" s="1">
        <v>45525</v>
      </c>
      <c r="D3356" t="s">
        <v>9100</v>
      </c>
      <c r="E3356" t="s">
        <v>9101</v>
      </c>
      <c r="F3356" t="s">
        <v>664</v>
      </c>
      <c r="G3356">
        <v>75</v>
      </c>
      <c r="H3356" t="b">
        <v>0</v>
      </c>
      <c r="I3356" t="s">
        <v>9240</v>
      </c>
      <c r="J3356" t="s">
        <v>9103</v>
      </c>
      <c r="K3356" t="s">
        <v>7</v>
      </c>
      <c r="L3356" t="b">
        <v>0</v>
      </c>
      <c r="M3356" t="s">
        <v>14560</v>
      </c>
      <c r="N3356" t="b">
        <v>0</v>
      </c>
      <c r="O3356" t="b">
        <v>0</v>
      </c>
      <c r="P3356" t="b">
        <v>0</v>
      </c>
      <c r="Q3356" t="b">
        <v>1</v>
      </c>
      <c r="R3356" t="s">
        <v>14561</v>
      </c>
      <c r="S3356">
        <v>70</v>
      </c>
      <c r="T3356" t="b">
        <v>0</v>
      </c>
      <c r="V3356" t="s">
        <v>892</v>
      </c>
      <c r="W3356">
        <v>4</v>
      </c>
      <c r="X3356" s="11">
        <v>77</v>
      </c>
      <c r="Y3356">
        <v>1</v>
      </c>
      <c r="Z3356" s="46" cm="1">
        <f t="array" ref="Z3356">IF(V3356="NA",$AD$2,(INDEX($BL$4:$BL$73,MATCH(V3356&amp;W3356,$BK$4:$BK$73&amp;$BJ$4:$BJ$73,0))))</f>
        <v>1.0498615788681274E-2</v>
      </c>
      <c r="AA3356" s="46">
        <f t="shared" si="60"/>
        <v>1.0104986157886813</v>
      </c>
      <c r="AB3356" s="46"/>
    </row>
    <row r="3357" spans="1:28" x14ac:dyDescent="0.25">
      <c r="A3357">
        <v>10951</v>
      </c>
      <c r="B3357" s="1">
        <v>45525.334356527797</v>
      </c>
      <c r="C3357" s="1">
        <v>45525</v>
      </c>
      <c r="D3357" t="s">
        <v>9100</v>
      </c>
      <c r="E3357" t="s">
        <v>9101</v>
      </c>
      <c r="F3357" t="s">
        <v>790</v>
      </c>
      <c r="G3357">
        <v>80</v>
      </c>
      <c r="H3357" t="b">
        <v>0</v>
      </c>
      <c r="I3357" t="s">
        <v>9240</v>
      </c>
      <c r="J3357" t="s">
        <v>9103</v>
      </c>
      <c r="K3357" t="s">
        <v>7</v>
      </c>
      <c r="L3357" t="b">
        <v>0</v>
      </c>
      <c r="M3357" t="s">
        <v>14562</v>
      </c>
      <c r="N3357" t="b">
        <v>0</v>
      </c>
      <c r="O3357" t="b">
        <v>0</v>
      </c>
      <c r="P3357" t="b">
        <v>0</v>
      </c>
      <c r="Q3357" t="b">
        <v>1</v>
      </c>
      <c r="R3357" t="s">
        <v>14563</v>
      </c>
      <c r="S3357">
        <v>70</v>
      </c>
      <c r="T3357" t="b">
        <v>0</v>
      </c>
      <c r="V3357" t="s">
        <v>658</v>
      </c>
      <c r="W3357">
        <v>4</v>
      </c>
      <c r="X3357" s="11">
        <v>82</v>
      </c>
      <c r="Y3357">
        <v>1</v>
      </c>
      <c r="Z3357" s="46" cm="1">
        <f t="array" ref="Z3357">IF(V3357="NA",$AD$2,(INDEX($BL$4:$BL$73,MATCH(V3357&amp;W3357,$BK$4:$BK$73&amp;$BJ$4:$BJ$73,0))))</f>
        <v>1.1678733304575896E-2</v>
      </c>
      <c r="AA3357" s="46">
        <f t="shared" si="60"/>
        <v>1.0116787333045758</v>
      </c>
      <c r="AB3357" s="46"/>
    </row>
    <row r="3358" spans="1:28" x14ac:dyDescent="0.25">
      <c r="A3358">
        <v>10954</v>
      </c>
      <c r="B3358" s="1">
        <v>45524.5884460417</v>
      </c>
      <c r="C3358" s="1">
        <v>45524</v>
      </c>
      <c r="D3358" t="s">
        <v>9100</v>
      </c>
      <c r="E3358" t="s">
        <v>9101</v>
      </c>
      <c r="F3358" t="s">
        <v>790</v>
      </c>
      <c r="G3358">
        <v>77</v>
      </c>
      <c r="H3358" t="b">
        <v>0</v>
      </c>
      <c r="I3358" t="s">
        <v>9240</v>
      </c>
      <c r="J3358" t="s">
        <v>9103</v>
      </c>
      <c r="K3358" t="s">
        <v>7</v>
      </c>
      <c r="L3358" t="b">
        <v>0</v>
      </c>
      <c r="M3358" t="s">
        <v>14564</v>
      </c>
      <c r="N3358" t="b">
        <v>0</v>
      </c>
      <c r="O3358" t="b">
        <v>0</v>
      </c>
      <c r="P3358" t="b">
        <v>0</v>
      </c>
      <c r="Q3358" t="b">
        <v>1</v>
      </c>
      <c r="R3358" t="s">
        <v>14565</v>
      </c>
      <c r="S3358">
        <v>70</v>
      </c>
      <c r="T3358" t="b">
        <v>0</v>
      </c>
      <c r="V3358" t="s">
        <v>8</v>
      </c>
      <c r="W3358" t="s">
        <v>8</v>
      </c>
      <c r="X3358" s="11">
        <v>77</v>
      </c>
      <c r="Y3358">
        <v>1</v>
      </c>
      <c r="Z3358" s="46" cm="1">
        <f t="array" ref="Z3358">IF(V3358="NA",$AD$2,(INDEX($BL$4:$BL$73,MATCH(V3358&amp;W3358,$BK$4:$BK$73&amp;$BJ$4:$BJ$73,0))))</f>
        <v>-4.0430703315750931E-2</v>
      </c>
      <c r="AA3358" s="46">
        <f t="shared" si="60"/>
        <v>0.95956929668424906</v>
      </c>
      <c r="AB3358" s="46"/>
    </row>
    <row r="3359" spans="1:28" x14ac:dyDescent="0.25">
      <c r="A3359">
        <v>10955</v>
      </c>
      <c r="B3359" s="1">
        <v>45524.588151458302</v>
      </c>
      <c r="C3359" s="1">
        <v>45524</v>
      </c>
      <c r="D3359" t="s">
        <v>9100</v>
      </c>
      <c r="E3359" t="s">
        <v>9101</v>
      </c>
      <c r="F3359" t="s">
        <v>664</v>
      </c>
      <c r="G3359">
        <v>78</v>
      </c>
      <c r="H3359" t="b">
        <v>0</v>
      </c>
      <c r="I3359" t="s">
        <v>9240</v>
      </c>
      <c r="J3359" t="s">
        <v>9103</v>
      </c>
      <c r="K3359" t="s">
        <v>9</v>
      </c>
      <c r="L3359" t="b">
        <v>0</v>
      </c>
      <c r="M3359" t="s">
        <v>14566</v>
      </c>
      <c r="N3359" t="b">
        <v>0</v>
      </c>
      <c r="O3359" t="b">
        <v>1</v>
      </c>
      <c r="P3359" t="b">
        <v>0</v>
      </c>
      <c r="Q3359" t="b">
        <v>1</v>
      </c>
      <c r="R3359" t="s">
        <v>14567</v>
      </c>
      <c r="S3359">
        <v>70</v>
      </c>
      <c r="T3359" t="b">
        <v>0</v>
      </c>
      <c r="V3359" t="s">
        <v>919</v>
      </c>
      <c r="W3359">
        <v>5</v>
      </c>
      <c r="X3359" s="11">
        <v>82</v>
      </c>
      <c r="Y3359">
        <v>1</v>
      </c>
      <c r="Z3359" s="46" cm="1">
        <f t="array" ref="Z3359">IF(V3359="NA",$AD$2,(INDEX($BL$4:$BL$73,MATCH(V3359&amp;W3359,$BK$4:$BK$73&amp;$BJ$4:$BJ$73,0))))</f>
        <v>4.1970782120221983E-2</v>
      </c>
      <c r="AA3359" s="46">
        <f t="shared" si="60"/>
        <v>1.041970782120222</v>
      </c>
      <c r="AB3359" s="46"/>
    </row>
    <row r="3360" spans="1:28" x14ac:dyDescent="0.25">
      <c r="A3360">
        <v>10957</v>
      </c>
      <c r="B3360" s="1">
        <v>45524.586754606498</v>
      </c>
      <c r="C3360" s="1">
        <v>45524</v>
      </c>
      <c r="D3360" t="s">
        <v>9100</v>
      </c>
      <c r="E3360" t="s">
        <v>9101</v>
      </c>
      <c r="F3360" t="s">
        <v>664</v>
      </c>
      <c r="G3360">
        <v>75</v>
      </c>
      <c r="H3360" t="b">
        <v>0</v>
      </c>
      <c r="I3360" t="s">
        <v>9240</v>
      </c>
      <c r="J3360" t="s">
        <v>9103</v>
      </c>
      <c r="K3360" t="s">
        <v>7</v>
      </c>
      <c r="L3360" t="b">
        <v>0</v>
      </c>
      <c r="M3360" t="s">
        <v>14568</v>
      </c>
      <c r="N3360" t="b">
        <v>0</v>
      </c>
      <c r="O3360" t="b">
        <v>0</v>
      </c>
      <c r="P3360" t="b">
        <v>0</v>
      </c>
      <c r="Q3360" t="b">
        <v>1</v>
      </c>
      <c r="R3360" t="s">
        <v>14569</v>
      </c>
      <c r="S3360">
        <v>70</v>
      </c>
      <c r="T3360" t="b">
        <v>0</v>
      </c>
      <c r="V3360" t="s">
        <v>889</v>
      </c>
      <c r="W3360">
        <v>5</v>
      </c>
      <c r="X3360" s="11">
        <v>77</v>
      </c>
      <c r="Y3360">
        <v>1</v>
      </c>
      <c r="Z3360" s="46" cm="1">
        <f t="array" ref="Z3360">IF(V3360="NA",$AD$2,(INDEX($BL$4:$BL$73,MATCH(V3360&amp;W3360,$BK$4:$BK$73&amp;$BJ$4:$BJ$73,0))))</f>
        <v>4.1970782120221983E-2</v>
      </c>
      <c r="AA3360" s="46">
        <f t="shared" si="60"/>
        <v>1.041970782120222</v>
      </c>
      <c r="AB3360" s="46"/>
    </row>
    <row r="3361" spans="1:28" x14ac:dyDescent="0.25">
      <c r="A3361">
        <v>10958</v>
      </c>
      <c r="B3361" s="1">
        <v>45524.586149942101</v>
      </c>
      <c r="C3361" s="1">
        <v>45524</v>
      </c>
      <c r="D3361" t="s">
        <v>9100</v>
      </c>
      <c r="E3361" t="s">
        <v>9101</v>
      </c>
      <c r="F3361" t="s">
        <v>664</v>
      </c>
      <c r="G3361">
        <v>79</v>
      </c>
      <c r="H3361" t="b">
        <v>0</v>
      </c>
      <c r="I3361" t="s">
        <v>9240</v>
      </c>
      <c r="J3361" t="s">
        <v>9103</v>
      </c>
      <c r="K3361" t="s">
        <v>7</v>
      </c>
      <c r="L3361" t="b">
        <v>0</v>
      </c>
      <c r="M3361" t="s">
        <v>14570</v>
      </c>
      <c r="N3361" t="b">
        <v>0</v>
      </c>
      <c r="O3361" t="b">
        <v>0</v>
      </c>
      <c r="P3361" t="b">
        <v>0</v>
      </c>
      <c r="Q3361" t="b">
        <v>1</v>
      </c>
      <c r="R3361" t="s">
        <v>14571</v>
      </c>
      <c r="S3361">
        <v>70</v>
      </c>
      <c r="T3361" t="b">
        <v>0</v>
      </c>
      <c r="V3361" t="s">
        <v>886</v>
      </c>
      <c r="W3361">
        <v>4</v>
      </c>
      <c r="X3361" s="11">
        <v>82</v>
      </c>
      <c r="Y3361">
        <v>1</v>
      </c>
      <c r="Z3361" s="46" cm="1">
        <f t="array" ref="Z3361">IF(V3361="NA",$AD$2,(INDEX($BL$4:$BL$73,MATCH(V3361&amp;W3361,$BK$4:$BK$73&amp;$BJ$4:$BJ$73,0))))</f>
        <v>1.0498615788681297E-2</v>
      </c>
      <c r="AA3361" s="46">
        <f t="shared" si="60"/>
        <v>1.0104986157886813</v>
      </c>
      <c r="AB3361" s="46"/>
    </row>
    <row r="3362" spans="1:28" x14ac:dyDescent="0.25">
      <c r="A3362">
        <v>10959</v>
      </c>
      <c r="B3362" s="1">
        <v>45524.583783888898</v>
      </c>
      <c r="C3362" s="1">
        <v>45524</v>
      </c>
      <c r="D3362" t="s">
        <v>9100</v>
      </c>
      <c r="E3362" t="s">
        <v>9101</v>
      </c>
      <c r="F3362" t="s">
        <v>790</v>
      </c>
      <c r="G3362">
        <v>76</v>
      </c>
      <c r="H3362" t="b">
        <v>0</v>
      </c>
      <c r="I3362" t="s">
        <v>9240</v>
      </c>
      <c r="J3362" t="s">
        <v>9103</v>
      </c>
      <c r="K3362" t="s">
        <v>9</v>
      </c>
      <c r="L3362" t="b">
        <v>0</v>
      </c>
      <c r="M3362" t="s">
        <v>14572</v>
      </c>
      <c r="N3362" t="b">
        <v>0</v>
      </c>
      <c r="O3362" t="b">
        <v>1</v>
      </c>
      <c r="P3362" t="b">
        <v>0</v>
      </c>
      <c r="Q3362" t="b">
        <v>1</v>
      </c>
      <c r="R3362" t="s">
        <v>14573</v>
      </c>
      <c r="S3362">
        <v>70</v>
      </c>
      <c r="T3362" t="b">
        <v>0</v>
      </c>
      <c r="V3362" t="s">
        <v>886</v>
      </c>
      <c r="W3362">
        <v>4</v>
      </c>
      <c r="X3362" s="11">
        <v>77</v>
      </c>
      <c r="Y3362">
        <v>1</v>
      </c>
      <c r="Z3362" s="46" cm="1">
        <f t="array" ref="Z3362">IF(V3362="NA",$AD$2,(INDEX($BL$4:$BL$73,MATCH(V3362&amp;W3362,$BK$4:$BK$73&amp;$BJ$4:$BJ$73,0))))</f>
        <v>1.0498615788681297E-2</v>
      </c>
      <c r="AA3362" s="46">
        <f t="shared" si="60"/>
        <v>1.0104986157886813</v>
      </c>
      <c r="AB3362" s="46"/>
    </row>
    <row r="3363" spans="1:28" x14ac:dyDescent="0.25">
      <c r="A3363">
        <v>10960</v>
      </c>
      <c r="B3363" s="1">
        <v>45524.583344756902</v>
      </c>
      <c r="C3363" s="1">
        <v>45524</v>
      </c>
      <c r="D3363" t="s">
        <v>9100</v>
      </c>
      <c r="E3363" t="s">
        <v>9101</v>
      </c>
      <c r="F3363" t="s">
        <v>664</v>
      </c>
      <c r="G3363">
        <v>85</v>
      </c>
      <c r="H3363" t="b">
        <v>0</v>
      </c>
      <c r="I3363" t="s">
        <v>9240</v>
      </c>
      <c r="J3363" t="s">
        <v>9103</v>
      </c>
      <c r="K3363" t="s">
        <v>9</v>
      </c>
      <c r="L3363" t="b">
        <v>0</v>
      </c>
      <c r="M3363" t="s">
        <v>14574</v>
      </c>
      <c r="N3363" t="b">
        <v>0</v>
      </c>
      <c r="O3363" t="b">
        <v>1</v>
      </c>
      <c r="P3363" t="b">
        <v>0</v>
      </c>
      <c r="Q3363" t="b">
        <v>1</v>
      </c>
      <c r="R3363" t="s">
        <v>14575</v>
      </c>
      <c r="S3363">
        <v>70</v>
      </c>
      <c r="T3363" t="b">
        <v>0</v>
      </c>
      <c r="V3363" t="s">
        <v>889</v>
      </c>
      <c r="W3363">
        <v>4</v>
      </c>
      <c r="X3363" s="11">
        <v>87</v>
      </c>
      <c r="Y3363">
        <v>1</v>
      </c>
      <c r="Z3363" s="46" cm="1">
        <f t="array" ref="Z3363">IF(V3363="NA",$AD$2,(INDEX($BL$4:$BL$73,MATCH(V3363&amp;W3363,$BK$4:$BK$73&amp;$BJ$4:$BJ$73,0))))</f>
        <v>1.0498615788681227E-2</v>
      </c>
      <c r="AA3363" s="46">
        <f t="shared" si="60"/>
        <v>1.0104986157886813</v>
      </c>
      <c r="AB3363" s="46"/>
    </row>
    <row r="3364" spans="1:28" x14ac:dyDescent="0.25">
      <c r="A3364">
        <v>10961</v>
      </c>
      <c r="B3364" s="1">
        <v>45524.582743414401</v>
      </c>
      <c r="C3364" s="1">
        <v>45524</v>
      </c>
      <c r="D3364" t="s">
        <v>9100</v>
      </c>
      <c r="E3364" t="s">
        <v>9101</v>
      </c>
      <c r="F3364" t="s">
        <v>664</v>
      </c>
      <c r="G3364">
        <v>84</v>
      </c>
      <c r="H3364" t="b">
        <v>0</v>
      </c>
      <c r="I3364" t="s">
        <v>9240</v>
      </c>
      <c r="J3364" t="s">
        <v>9103</v>
      </c>
      <c r="K3364" t="s">
        <v>7</v>
      </c>
      <c r="L3364" t="b">
        <v>0</v>
      </c>
      <c r="M3364" t="s">
        <v>14576</v>
      </c>
      <c r="N3364" t="b">
        <v>0</v>
      </c>
      <c r="O3364" t="b">
        <v>0</v>
      </c>
      <c r="P3364" t="b">
        <v>0</v>
      </c>
      <c r="Q3364" t="b">
        <v>1</v>
      </c>
      <c r="R3364" t="s">
        <v>14577</v>
      </c>
      <c r="S3364">
        <v>70</v>
      </c>
      <c r="T3364" t="b">
        <v>0</v>
      </c>
      <c r="V3364" t="s">
        <v>889</v>
      </c>
      <c r="W3364">
        <v>5</v>
      </c>
      <c r="X3364" s="11">
        <v>87</v>
      </c>
      <c r="Y3364">
        <v>1</v>
      </c>
      <c r="Z3364" s="46" cm="1">
        <f t="array" ref="Z3364">IF(V3364="NA",$AD$2,(INDEX($BL$4:$BL$73,MATCH(V3364&amp;W3364,$BK$4:$BK$73&amp;$BJ$4:$BJ$73,0))))</f>
        <v>4.1970782120221983E-2</v>
      </c>
      <c r="AA3364" s="46">
        <f t="shared" si="60"/>
        <v>1.041970782120222</v>
      </c>
      <c r="AB3364" s="46"/>
    </row>
    <row r="3365" spans="1:28" x14ac:dyDescent="0.25">
      <c r="A3365">
        <v>10962</v>
      </c>
      <c r="B3365" s="1">
        <v>45524.582287372701</v>
      </c>
      <c r="C3365" s="1">
        <v>45524</v>
      </c>
      <c r="D3365" t="s">
        <v>9100</v>
      </c>
      <c r="E3365" t="s">
        <v>9101</v>
      </c>
      <c r="F3365" t="s">
        <v>790</v>
      </c>
      <c r="G3365">
        <v>83</v>
      </c>
      <c r="H3365" t="b">
        <v>0</v>
      </c>
      <c r="I3365" t="s">
        <v>9240</v>
      </c>
      <c r="J3365" t="s">
        <v>9103</v>
      </c>
      <c r="K3365" t="s">
        <v>7</v>
      </c>
      <c r="L3365" t="b">
        <v>0</v>
      </c>
      <c r="M3365" t="s">
        <v>14578</v>
      </c>
      <c r="N3365" t="b">
        <v>0</v>
      </c>
      <c r="O3365" t="b">
        <v>0</v>
      </c>
      <c r="P3365" t="b">
        <v>0</v>
      </c>
      <c r="Q3365" t="b">
        <v>1</v>
      </c>
      <c r="R3365" t="s">
        <v>14579</v>
      </c>
      <c r="S3365">
        <v>70</v>
      </c>
      <c r="T3365" t="b">
        <v>0</v>
      </c>
      <c r="V3365" t="s">
        <v>658</v>
      </c>
      <c r="W3365">
        <v>4</v>
      </c>
      <c r="X3365" s="11">
        <v>87</v>
      </c>
      <c r="Y3365">
        <v>1</v>
      </c>
      <c r="Z3365" s="46" cm="1">
        <f t="array" ref="Z3365">IF(V3365="NA",$AD$2,(INDEX($BL$4:$BL$73,MATCH(V3365&amp;W3365,$BK$4:$BK$73&amp;$BJ$4:$BJ$73,0))))</f>
        <v>1.1678733304575896E-2</v>
      </c>
      <c r="AA3365" s="46">
        <f t="shared" si="60"/>
        <v>1.0116787333045758</v>
      </c>
      <c r="AB3365" s="46"/>
    </row>
    <row r="3366" spans="1:28" x14ac:dyDescent="0.25">
      <c r="A3366">
        <v>10963</v>
      </c>
      <c r="B3366" s="1">
        <v>45524.581130208302</v>
      </c>
      <c r="C3366" s="1">
        <v>45524</v>
      </c>
      <c r="D3366" t="s">
        <v>9100</v>
      </c>
      <c r="E3366" t="s">
        <v>9101</v>
      </c>
      <c r="F3366" t="s">
        <v>664</v>
      </c>
      <c r="G3366">
        <v>83</v>
      </c>
      <c r="H3366" t="b">
        <v>0</v>
      </c>
      <c r="I3366" t="s">
        <v>9240</v>
      </c>
      <c r="J3366" t="s">
        <v>9103</v>
      </c>
      <c r="K3366" t="s">
        <v>9</v>
      </c>
      <c r="L3366" t="b">
        <v>0</v>
      </c>
      <c r="M3366" t="s">
        <v>6519</v>
      </c>
      <c r="N3366" t="b">
        <v>0</v>
      </c>
      <c r="O3366" t="b">
        <v>1</v>
      </c>
      <c r="P3366" t="b">
        <v>0</v>
      </c>
      <c r="Q3366" t="b">
        <v>1</v>
      </c>
      <c r="R3366" t="s">
        <v>970</v>
      </c>
      <c r="S3366">
        <v>70</v>
      </c>
      <c r="T3366" t="b">
        <v>0</v>
      </c>
      <c r="V3366" t="s">
        <v>886</v>
      </c>
      <c r="W3366">
        <v>5</v>
      </c>
      <c r="X3366" s="11">
        <v>87</v>
      </c>
      <c r="Y3366">
        <v>1</v>
      </c>
      <c r="Z3366" s="46" cm="1">
        <f t="array" ref="Z3366">IF(V3366="NA",$AD$2,(INDEX($BL$4:$BL$73,MATCH(V3366&amp;W3366,$BK$4:$BK$73&amp;$BJ$4:$BJ$73,0))))</f>
        <v>4.1970782120221983E-2</v>
      </c>
      <c r="AA3366" s="46">
        <f t="shared" si="60"/>
        <v>1.041970782120222</v>
      </c>
      <c r="AB3366" s="46"/>
    </row>
    <row r="3367" spans="1:28" x14ac:dyDescent="0.25">
      <c r="A3367">
        <v>10964</v>
      </c>
      <c r="B3367" s="1">
        <v>45524.580339930602</v>
      </c>
      <c r="C3367" s="1">
        <v>45524</v>
      </c>
      <c r="D3367" t="s">
        <v>9100</v>
      </c>
      <c r="E3367" t="s">
        <v>9101</v>
      </c>
      <c r="F3367" t="s">
        <v>664</v>
      </c>
      <c r="G3367">
        <v>77</v>
      </c>
      <c r="H3367" t="b">
        <v>0</v>
      </c>
      <c r="I3367" t="s">
        <v>9240</v>
      </c>
      <c r="J3367" t="s">
        <v>9103</v>
      </c>
      <c r="K3367" t="s">
        <v>7</v>
      </c>
      <c r="L3367" t="b">
        <v>0</v>
      </c>
      <c r="M3367" t="s">
        <v>14580</v>
      </c>
      <c r="N3367" t="b">
        <v>0</v>
      </c>
      <c r="O3367" t="b">
        <v>0</v>
      </c>
      <c r="P3367" t="b">
        <v>0</v>
      </c>
      <c r="Q3367" t="b">
        <v>1</v>
      </c>
      <c r="R3367" t="s">
        <v>14581</v>
      </c>
      <c r="S3367">
        <v>70</v>
      </c>
      <c r="T3367" t="b">
        <v>0</v>
      </c>
      <c r="V3367" t="s">
        <v>886</v>
      </c>
      <c r="W3367">
        <v>4</v>
      </c>
      <c r="X3367" s="11">
        <v>77</v>
      </c>
      <c r="Y3367">
        <v>1</v>
      </c>
      <c r="Z3367" s="46" cm="1">
        <f t="array" ref="Z3367">IF(V3367="NA",$AD$2,(INDEX($BL$4:$BL$73,MATCH(V3367&amp;W3367,$BK$4:$BK$73&amp;$BJ$4:$BJ$73,0))))</f>
        <v>1.0498615788681297E-2</v>
      </c>
      <c r="AA3367" s="46">
        <f t="shared" si="60"/>
        <v>1.0104986157886813</v>
      </c>
      <c r="AB3367" s="46"/>
    </row>
    <row r="3368" spans="1:28" x14ac:dyDescent="0.25">
      <c r="A3368">
        <v>10965</v>
      </c>
      <c r="B3368" s="1">
        <v>45524.579744606497</v>
      </c>
      <c r="C3368" s="1">
        <v>45524</v>
      </c>
      <c r="D3368" t="s">
        <v>9100</v>
      </c>
      <c r="E3368" t="s">
        <v>9101</v>
      </c>
      <c r="F3368" t="s">
        <v>664</v>
      </c>
      <c r="G3368">
        <v>76</v>
      </c>
      <c r="H3368" t="b">
        <v>0</v>
      </c>
      <c r="I3368" t="s">
        <v>9240</v>
      </c>
      <c r="J3368" t="s">
        <v>9103</v>
      </c>
      <c r="K3368" t="s">
        <v>7</v>
      </c>
      <c r="L3368" t="b">
        <v>0</v>
      </c>
      <c r="M3368" t="s">
        <v>14582</v>
      </c>
      <c r="N3368" t="b">
        <v>0</v>
      </c>
      <c r="O3368" t="b">
        <v>0</v>
      </c>
      <c r="P3368" t="b">
        <v>0</v>
      </c>
      <c r="Q3368" t="b">
        <v>1</v>
      </c>
      <c r="R3368" t="s">
        <v>14583</v>
      </c>
      <c r="S3368">
        <v>70</v>
      </c>
      <c r="T3368" t="b">
        <v>0</v>
      </c>
      <c r="V3368" t="s">
        <v>892</v>
      </c>
      <c r="W3368">
        <v>4</v>
      </c>
      <c r="X3368" s="11">
        <v>77</v>
      </c>
      <c r="Y3368">
        <v>1</v>
      </c>
      <c r="Z3368" s="46" cm="1">
        <f t="array" ref="Z3368">IF(V3368="NA",$AD$2,(INDEX($BL$4:$BL$73,MATCH(V3368&amp;W3368,$BK$4:$BK$73&amp;$BJ$4:$BJ$73,0))))</f>
        <v>1.0498615788681274E-2</v>
      </c>
      <c r="AA3368" s="46">
        <f t="shared" si="60"/>
        <v>1.0104986157886813</v>
      </c>
      <c r="AB3368" s="46"/>
    </row>
    <row r="3369" spans="1:28" x14ac:dyDescent="0.25">
      <c r="A3369">
        <v>10968</v>
      </c>
      <c r="B3369" s="1">
        <v>45524.576535624998</v>
      </c>
      <c r="C3369" s="1">
        <v>45524</v>
      </c>
      <c r="D3369" t="s">
        <v>9100</v>
      </c>
      <c r="E3369" t="s">
        <v>9101</v>
      </c>
      <c r="F3369" t="s">
        <v>790</v>
      </c>
      <c r="G3369">
        <v>70</v>
      </c>
      <c r="H3369" t="b">
        <v>0</v>
      </c>
      <c r="I3369" t="s">
        <v>9240</v>
      </c>
      <c r="J3369" t="s">
        <v>9103</v>
      </c>
      <c r="K3369" t="s">
        <v>7</v>
      </c>
      <c r="L3369" t="b">
        <v>0</v>
      </c>
      <c r="M3369" t="s">
        <v>14584</v>
      </c>
      <c r="N3369" t="b">
        <v>1</v>
      </c>
      <c r="O3369" t="b">
        <v>0</v>
      </c>
      <c r="P3369" t="b">
        <v>0</v>
      </c>
      <c r="Q3369" t="b">
        <v>1</v>
      </c>
      <c r="R3369" t="s">
        <v>14585</v>
      </c>
      <c r="S3369">
        <v>70</v>
      </c>
      <c r="T3369" t="b">
        <v>0</v>
      </c>
      <c r="U3369" t="s">
        <v>14586</v>
      </c>
      <c r="V3369" t="s">
        <v>892</v>
      </c>
      <c r="W3369">
        <v>4</v>
      </c>
      <c r="X3369" s="11">
        <v>72</v>
      </c>
      <c r="Y3369">
        <v>1</v>
      </c>
      <c r="Z3369" s="46" cm="1">
        <f t="array" ref="Z3369">IF(V3369="NA",$AD$2,(INDEX($BL$4:$BL$73,MATCH(V3369&amp;W3369,$BK$4:$BK$73&amp;$BJ$4:$BJ$73,0))))</f>
        <v>1.0498615788681274E-2</v>
      </c>
      <c r="AA3369" s="46">
        <f t="shared" si="60"/>
        <v>1.0104986157886813</v>
      </c>
      <c r="AB3369" s="46"/>
    </row>
    <row r="3370" spans="1:28" x14ac:dyDescent="0.25">
      <c r="A3370">
        <v>10969</v>
      </c>
      <c r="B3370" s="1">
        <v>45524.576062789398</v>
      </c>
      <c r="C3370" s="1">
        <v>45524</v>
      </c>
      <c r="D3370" t="s">
        <v>9100</v>
      </c>
      <c r="E3370" t="s">
        <v>9101</v>
      </c>
      <c r="F3370" t="s">
        <v>790</v>
      </c>
      <c r="G3370">
        <v>80</v>
      </c>
      <c r="H3370" t="b">
        <v>0</v>
      </c>
      <c r="I3370" t="s">
        <v>9240</v>
      </c>
      <c r="J3370" t="s">
        <v>9103</v>
      </c>
      <c r="K3370" t="s">
        <v>7</v>
      </c>
      <c r="L3370" t="b">
        <v>0</v>
      </c>
      <c r="M3370" t="s">
        <v>14587</v>
      </c>
      <c r="N3370" t="b">
        <v>0</v>
      </c>
      <c r="O3370" t="b">
        <v>0</v>
      </c>
      <c r="P3370" t="b">
        <v>0</v>
      </c>
      <c r="Q3370" t="b">
        <v>1</v>
      </c>
      <c r="R3370" t="s">
        <v>14588</v>
      </c>
      <c r="S3370">
        <v>70</v>
      </c>
      <c r="T3370" t="b">
        <v>0</v>
      </c>
      <c r="V3370" t="s">
        <v>8</v>
      </c>
      <c r="W3370" t="s">
        <v>8</v>
      </c>
      <c r="X3370" s="11">
        <v>82</v>
      </c>
      <c r="Y3370">
        <v>1</v>
      </c>
      <c r="Z3370" s="46" cm="1">
        <f t="array" ref="Z3370">IF(V3370="NA",$AD$2,(INDEX($BL$4:$BL$73,MATCH(V3370&amp;W3370,$BK$4:$BK$73&amp;$BJ$4:$BJ$73,0))))</f>
        <v>-4.0430703315750931E-2</v>
      </c>
      <c r="AA3370" s="46">
        <f t="shared" si="60"/>
        <v>0.95956929668424906</v>
      </c>
      <c r="AB3370" s="46"/>
    </row>
    <row r="3371" spans="1:28" x14ac:dyDescent="0.25">
      <c r="A3371">
        <v>10970</v>
      </c>
      <c r="B3371" s="1">
        <v>45524.574419062497</v>
      </c>
      <c r="C3371" s="1">
        <v>45524</v>
      </c>
      <c r="D3371" t="s">
        <v>9100</v>
      </c>
      <c r="E3371" t="s">
        <v>9101</v>
      </c>
      <c r="F3371" t="s">
        <v>790</v>
      </c>
      <c r="G3371">
        <v>80</v>
      </c>
      <c r="H3371" t="b">
        <v>0</v>
      </c>
      <c r="I3371" t="s">
        <v>9240</v>
      </c>
      <c r="J3371" t="s">
        <v>9103</v>
      </c>
      <c r="K3371" t="s">
        <v>9</v>
      </c>
      <c r="L3371" t="b">
        <v>0</v>
      </c>
      <c r="M3371" t="s">
        <v>14589</v>
      </c>
      <c r="N3371" t="b">
        <v>0</v>
      </c>
      <c r="O3371" t="b">
        <v>1</v>
      </c>
      <c r="P3371" t="b">
        <v>0</v>
      </c>
      <c r="Q3371" t="b">
        <v>1</v>
      </c>
      <c r="R3371" t="s">
        <v>14590</v>
      </c>
      <c r="S3371">
        <v>70</v>
      </c>
      <c r="T3371" t="b">
        <v>0</v>
      </c>
      <c r="V3371" t="s">
        <v>941</v>
      </c>
      <c r="W3371">
        <v>4</v>
      </c>
      <c r="X3371" s="11">
        <v>82</v>
      </c>
      <c r="Y3371">
        <v>1</v>
      </c>
      <c r="Z3371" s="46" cm="1">
        <f t="array" ref="Z3371">IF(V3371="NA",$AD$2,(INDEX($BL$4:$BL$73,MATCH(V3371&amp;W3371,$BK$4:$BK$73&amp;$BJ$4:$BJ$73,0))))</f>
        <v>1.0498615788681286E-2</v>
      </c>
      <c r="AA3371" s="46">
        <f t="shared" si="60"/>
        <v>1.0104986157886813</v>
      </c>
      <c r="AB3371" s="46"/>
    </row>
    <row r="3372" spans="1:28" x14ac:dyDescent="0.25">
      <c r="A3372">
        <v>10971</v>
      </c>
      <c r="B3372" s="1">
        <v>45524.5738922569</v>
      </c>
      <c r="C3372" s="1">
        <v>45524</v>
      </c>
      <c r="D3372" t="s">
        <v>9100</v>
      </c>
      <c r="E3372" t="s">
        <v>9101</v>
      </c>
      <c r="F3372" t="s">
        <v>664</v>
      </c>
      <c r="G3372">
        <v>73</v>
      </c>
      <c r="H3372" t="b">
        <v>0</v>
      </c>
      <c r="I3372" t="s">
        <v>9240</v>
      </c>
      <c r="J3372" t="s">
        <v>9103</v>
      </c>
      <c r="K3372" t="s">
        <v>9</v>
      </c>
      <c r="L3372" t="b">
        <v>0</v>
      </c>
      <c r="M3372" t="s">
        <v>14591</v>
      </c>
      <c r="N3372" t="b">
        <v>0</v>
      </c>
      <c r="O3372" t="b">
        <v>1</v>
      </c>
      <c r="P3372" t="b">
        <v>0</v>
      </c>
      <c r="Q3372" t="b">
        <v>1</v>
      </c>
      <c r="R3372" t="s">
        <v>14592</v>
      </c>
      <c r="S3372">
        <v>70</v>
      </c>
      <c r="T3372" t="b">
        <v>0</v>
      </c>
      <c r="V3372" t="s">
        <v>886</v>
      </c>
      <c r="W3372">
        <v>4</v>
      </c>
      <c r="X3372" s="11">
        <v>77</v>
      </c>
      <c r="Y3372">
        <v>1</v>
      </c>
      <c r="Z3372" s="46" cm="1">
        <f t="array" ref="Z3372">IF(V3372="NA",$AD$2,(INDEX($BL$4:$BL$73,MATCH(V3372&amp;W3372,$BK$4:$BK$73&amp;$BJ$4:$BJ$73,0))))</f>
        <v>1.0498615788681297E-2</v>
      </c>
      <c r="AA3372" s="46">
        <f t="shared" si="60"/>
        <v>1.0104986157886813</v>
      </c>
      <c r="AB3372" s="46"/>
    </row>
    <row r="3373" spans="1:28" x14ac:dyDescent="0.25">
      <c r="A3373">
        <v>10972</v>
      </c>
      <c r="B3373" s="1">
        <v>45524.5733774537</v>
      </c>
      <c r="C3373" s="1">
        <v>45524</v>
      </c>
      <c r="D3373" t="s">
        <v>9100</v>
      </c>
      <c r="E3373" t="s">
        <v>9101</v>
      </c>
      <c r="F3373" t="s">
        <v>790</v>
      </c>
      <c r="G3373">
        <v>76</v>
      </c>
      <c r="H3373" t="b">
        <v>0</v>
      </c>
      <c r="I3373" t="s">
        <v>9240</v>
      </c>
      <c r="J3373" t="s">
        <v>9103</v>
      </c>
      <c r="K3373" t="s">
        <v>7</v>
      </c>
      <c r="L3373" t="b">
        <v>0</v>
      </c>
      <c r="M3373" t="s">
        <v>14593</v>
      </c>
      <c r="N3373" t="b">
        <v>0</v>
      </c>
      <c r="O3373" t="b">
        <v>0</v>
      </c>
      <c r="P3373" t="b">
        <v>0</v>
      </c>
      <c r="Q3373" t="b">
        <v>1</v>
      </c>
      <c r="R3373" t="s">
        <v>14594</v>
      </c>
      <c r="S3373">
        <v>70</v>
      </c>
      <c r="T3373" t="b">
        <v>0</v>
      </c>
      <c r="V3373" t="s">
        <v>893</v>
      </c>
      <c r="W3373">
        <v>4</v>
      </c>
      <c r="X3373" s="11">
        <v>77</v>
      </c>
      <c r="Y3373">
        <v>1</v>
      </c>
      <c r="Z3373" s="46" cm="1">
        <f t="array" ref="Z3373">IF(V3373="NA",$AD$2,(INDEX($BL$4:$BL$73,MATCH(V3373&amp;W3373,$BK$4:$BK$73&amp;$BJ$4:$BJ$73,0))))</f>
        <v>1.0498615788681286E-2</v>
      </c>
      <c r="AA3373" s="46">
        <f t="shared" si="60"/>
        <v>1.0104986157886813</v>
      </c>
      <c r="AB3373" s="46"/>
    </row>
    <row r="3374" spans="1:28" x14ac:dyDescent="0.25">
      <c r="A3374">
        <v>10973</v>
      </c>
      <c r="B3374" s="1">
        <v>45524.572855625003</v>
      </c>
      <c r="C3374" s="1">
        <v>45524</v>
      </c>
      <c r="D3374" t="s">
        <v>9100</v>
      </c>
      <c r="E3374" t="s">
        <v>9101</v>
      </c>
      <c r="F3374" t="s">
        <v>664</v>
      </c>
      <c r="G3374">
        <v>74</v>
      </c>
      <c r="H3374" t="b">
        <v>0</v>
      </c>
      <c r="I3374" t="s">
        <v>9240</v>
      </c>
      <c r="J3374" t="s">
        <v>9103</v>
      </c>
      <c r="K3374" t="s">
        <v>7</v>
      </c>
      <c r="L3374" t="b">
        <v>0</v>
      </c>
      <c r="M3374" t="s">
        <v>14595</v>
      </c>
      <c r="N3374" t="b">
        <v>0</v>
      </c>
      <c r="O3374" t="b">
        <v>0</v>
      </c>
      <c r="P3374" t="b">
        <v>0</v>
      </c>
      <c r="Q3374" t="b">
        <v>1</v>
      </c>
      <c r="R3374" t="s">
        <v>14596</v>
      </c>
      <c r="S3374">
        <v>70</v>
      </c>
      <c r="T3374" t="b">
        <v>0</v>
      </c>
      <c r="V3374" t="s">
        <v>888</v>
      </c>
      <c r="W3374">
        <v>4</v>
      </c>
      <c r="X3374" s="11">
        <v>77</v>
      </c>
      <c r="Y3374">
        <v>1</v>
      </c>
      <c r="Z3374" s="46" cm="1">
        <f t="array" ref="Z3374">IF(V3374="NA",$AD$2,(INDEX($BL$4:$BL$73,MATCH(V3374&amp;W3374,$BK$4:$BK$73&amp;$BJ$4:$BJ$73,0))))</f>
        <v>1.0498615788681257E-2</v>
      </c>
      <c r="AA3374" s="46">
        <f t="shared" si="60"/>
        <v>1.0104986157886813</v>
      </c>
      <c r="AB3374" s="46"/>
    </row>
    <row r="3375" spans="1:28" x14ac:dyDescent="0.25">
      <c r="A3375">
        <v>10974</v>
      </c>
      <c r="B3375" s="1">
        <v>45524.570656759301</v>
      </c>
      <c r="C3375" s="1">
        <v>45524</v>
      </c>
      <c r="D3375" t="s">
        <v>9100</v>
      </c>
      <c r="E3375" t="s">
        <v>9101</v>
      </c>
      <c r="F3375" t="s">
        <v>664</v>
      </c>
      <c r="G3375">
        <v>82</v>
      </c>
      <c r="H3375" t="b">
        <v>0</v>
      </c>
      <c r="I3375" t="s">
        <v>9240</v>
      </c>
      <c r="J3375" t="s">
        <v>9103</v>
      </c>
      <c r="K3375" t="s">
        <v>9</v>
      </c>
      <c r="L3375" t="b">
        <v>0</v>
      </c>
      <c r="M3375" t="s">
        <v>6518</v>
      </c>
      <c r="N3375" t="b">
        <v>0</v>
      </c>
      <c r="O3375" t="b">
        <v>0</v>
      </c>
      <c r="P3375" t="b">
        <v>0</v>
      </c>
      <c r="Q3375" t="b">
        <v>1</v>
      </c>
      <c r="R3375" t="s">
        <v>276</v>
      </c>
      <c r="S3375">
        <v>70</v>
      </c>
      <c r="T3375" t="b">
        <v>0</v>
      </c>
      <c r="V3375" t="s">
        <v>888</v>
      </c>
      <c r="W3375">
        <v>5</v>
      </c>
      <c r="X3375" s="11">
        <v>82</v>
      </c>
      <c r="Y3375">
        <v>1</v>
      </c>
      <c r="Z3375" s="46" cm="1">
        <f t="array" ref="Z3375">IF(V3375="NA",$AD$2,(INDEX($BL$4:$BL$73,MATCH(V3375&amp;W3375,$BK$4:$BK$73&amp;$BJ$4:$BJ$73,0))))</f>
        <v>4.1970782120221983E-2</v>
      </c>
      <c r="AA3375" s="46">
        <f t="shared" si="60"/>
        <v>1.041970782120222</v>
      </c>
      <c r="AB3375" s="46"/>
    </row>
    <row r="3376" spans="1:28" x14ac:dyDescent="0.25">
      <c r="A3376">
        <v>10979</v>
      </c>
      <c r="B3376" s="1">
        <v>45524.568955080998</v>
      </c>
      <c r="C3376" s="1">
        <v>45524</v>
      </c>
      <c r="D3376" t="s">
        <v>9100</v>
      </c>
      <c r="E3376" t="s">
        <v>9101</v>
      </c>
      <c r="F3376" t="s">
        <v>664</v>
      </c>
      <c r="G3376">
        <v>75</v>
      </c>
      <c r="H3376" t="b">
        <v>0</v>
      </c>
      <c r="I3376" t="s">
        <v>9240</v>
      </c>
      <c r="J3376" t="s">
        <v>9103</v>
      </c>
      <c r="K3376" t="s">
        <v>9</v>
      </c>
      <c r="L3376" t="b">
        <v>0</v>
      </c>
      <c r="M3376" t="s">
        <v>14597</v>
      </c>
      <c r="N3376" t="b">
        <v>0</v>
      </c>
      <c r="O3376" t="b">
        <v>1</v>
      </c>
      <c r="P3376" t="b">
        <v>0</v>
      </c>
      <c r="Q3376" t="b">
        <v>1</v>
      </c>
      <c r="R3376" t="s">
        <v>14598</v>
      </c>
      <c r="S3376">
        <v>70</v>
      </c>
      <c r="T3376" t="b">
        <v>0</v>
      </c>
      <c r="V3376" t="s">
        <v>892</v>
      </c>
      <c r="W3376">
        <v>4</v>
      </c>
      <c r="X3376" s="11">
        <v>77</v>
      </c>
      <c r="Y3376">
        <v>1</v>
      </c>
      <c r="Z3376" s="46" cm="1">
        <f t="array" ref="Z3376">IF(V3376="NA",$AD$2,(INDEX($BL$4:$BL$73,MATCH(V3376&amp;W3376,$BK$4:$BK$73&amp;$BJ$4:$BJ$73,0))))</f>
        <v>1.0498615788681274E-2</v>
      </c>
      <c r="AA3376" s="46">
        <f t="shared" si="60"/>
        <v>1.0104986157886813</v>
      </c>
      <c r="AB3376" s="46"/>
    </row>
    <row r="3377" spans="1:28" x14ac:dyDescent="0.25">
      <c r="A3377">
        <v>10980</v>
      </c>
      <c r="B3377" s="1">
        <v>45524.568645740699</v>
      </c>
      <c r="C3377" s="1">
        <v>45524</v>
      </c>
      <c r="D3377" t="s">
        <v>9100</v>
      </c>
      <c r="E3377" t="s">
        <v>9101</v>
      </c>
      <c r="F3377" t="s">
        <v>664</v>
      </c>
      <c r="G3377">
        <v>80</v>
      </c>
      <c r="H3377" t="b">
        <v>0</v>
      </c>
      <c r="I3377" t="s">
        <v>9240</v>
      </c>
      <c r="J3377" t="s">
        <v>9103</v>
      </c>
      <c r="K3377" t="s">
        <v>7</v>
      </c>
      <c r="L3377" t="b">
        <v>0</v>
      </c>
      <c r="M3377" t="s">
        <v>14599</v>
      </c>
      <c r="N3377" t="b">
        <v>0</v>
      </c>
      <c r="O3377" t="b">
        <v>0</v>
      </c>
      <c r="P3377" t="b">
        <v>0</v>
      </c>
      <c r="Q3377" t="b">
        <v>1</v>
      </c>
      <c r="R3377" t="s">
        <v>14600</v>
      </c>
      <c r="S3377">
        <v>70</v>
      </c>
      <c r="T3377" t="b">
        <v>0</v>
      </c>
      <c r="V3377" t="s">
        <v>888</v>
      </c>
      <c r="W3377">
        <v>5</v>
      </c>
      <c r="X3377" s="11">
        <v>82</v>
      </c>
      <c r="Y3377">
        <v>1</v>
      </c>
      <c r="Z3377" s="46" cm="1">
        <f t="array" ref="Z3377">IF(V3377="NA",$AD$2,(INDEX($BL$4:$BL$73,MATCH(V3377&amp;W3377,$BK$4:$BK$73&amp;$BJ$4:$BJ$73,0))))</f>
        <v>4.1970782120221983E-2</v>
      </c>
      <c r="AA3377" s="46">
        <f t="shared" si="60"/>
        <v>1.041970782120222</v>
      </c>
      <c r="AB3377" s="46"/>
    </row>
    <row r="3378" spans="1:28" x14ac:dyDescent="0.25">
      <c r="A3378">
        <v>10981</v>
      </c>
      <c r="B3378" s="1">
        <v>45524.568351886599</v>
      </c>
      <c r="C3378" s="1">
        <v>45524</v>
      </c>
      <c r="D3378" t="s">
        <v>9100</v>
      </c>
      <c r="E3378" t="s">
        <v>9101</v>
      </c>
      <c r="F3378" t="s">
        <v>664</v>
      </c>
      <c r="G3378">
        <v>74</v>
      </c>
      <c r="H3378" t="b">
        <v>0</v>
      </c>
      <c r="I3378" t="s">
        <v>9240</v>
      </c>
      <c r="J3378" t="s">
        <v>9103</v>
      </c>
      <c r="K3378" t="s">
        <v>7</v>
      </c>
      <c r="L3378" t="b">
        <v>0</v>
      </c>
      <c r="M3378" t="s">
        <v>14601</v>
      </c>
      <c r="N3378" t="b">
        <v>0</v>
      </c>
      <c r="O3378" t="b">
        <v>0</v>
      </c>
      <c r="P3378" t="b">
        <v>0</v>
      </c>
      <c r="Q3378" t="b">
        <v>1</v>
      </c>
      <c r="R3378" t="s">
        <v>14602</v>
      </c>
      <c r="S3378">
        <v>70</v>
      </c>
      <c r="T3378" t="b">
        <v>0</v>
      </c>
      <c r="V3378" t="s">
        <v>8</v>
      </c>
      <c r="W3378" t="s">
        <v>8</v>
      </c>
      <c r="X3378" s="11">
        <v>77</v>
      </c>
      <c r="Y3378">
        <v>1</v>
      </c>
      <c r="Z3378" s="46" cm="1">
        <f t="array" ref="Z3378">IF(V3378="NA",$AD$2,(INDEX($BL$4:$BL$73,MATCH(V3378&amp;W3378,$BK$4:$BK$73&amp;$BJ$4:$BJ$73,0))))</f>
        <v>-4.0430703315750931E-2</v>
      </c>
      <c r="AA3378" s="46">
        <f t="shared" si="60"/>
        <v>0.95956929668424906</v>
      </c>
      <c r="AB3378" s="46"/>
    </row>
    <row r="3379" spans="1:28" x14ac:dyDescent="0.25">
      <c r="A3379">
        <v>10982</v>
      </c>
      <c r="B3379" s="1">
        <v>45524.567990775497</v>
      </c>
      <c r="C3379" s="1">
        <v>45524</v>
      </c>
      <c r="D3379" t="s">
        <v>9100</v>
      </c>
      <c r="E3379" t="s">
        <v>9101</v>
      </c>
      <c r="F3379" t="s">
        <v>664</v>
      </c>
      <c r="G3379">
        <v>70</v>
      </c>
      <c r="H3379" t="b">
        <v>0</v>
      </c>
      <c r="I3379" t="s">
        <v>9240</v>
      </c>
      <c r="J3379" t="s">
        <v>9103</v>
      </c>
      <c r="K3379" t="s">
        <v>7</v>
      </c>
      <c r="L3379" t="b">
        <v>0</v>
      </c>
      <c r="M3379" t="s">
        <v>14603</v>
      </c>
      <c r="N3379" t="b">
        <v>0</v>
      </c>
      <c r="O3379" t="b">
        <v>0</v>
      </c>
      <c r="P3379" t="b">
        <v>0</v>
      </c>
      <c r="Q3379" t="b">
        <v>1</v>
      </c>
      <c r="R3379" t="s">
        <v>14604</v>
      </c>
      <c r="S3379">
        <v>70</v>
      </c>
      <c r="T3379" t="b">
        <v>0</v>
      </c>
      <c r="V3379" t="s">
        <v>8</v>
      </c>
      <c r="W3379" t="s">
        <v>8</v>
      </c>
      <c r="X3379" s="11">
        <v>72</v>
      </c>
      <c r="Y3379">
        <v>1</v>
      </c>
      <c r="Z3379" s="46" cm="1">
        <f t="array" ref="Z3379">IF(V3379="NA",$AD$2,(INDEX($BL$4:$BL$73,MATCH(V3379&amp;W3379,$BK$4:$BK$73&amp;$BJ$4:$BJ$73,0))))</f>
        <v>-4.0430703315750931E-2</v>
      </c>
      <c r="AA3379" s="46">
        <f t="shared" si="60"/>
        <v>0.95956929668424906</v>
      </c>
      <c r="AB3379" s="46"/>
    </row>
    <row r="3380" spans="1:28" x14ac:dyDescent="0.25">
      <c r="A3380">
        <v>10983</v>
      </c>
      <c r="B3380" s="1">
        <v>45524.567750324102</v>
      </c>
      <c r="C3380" s="1">
        <v>45524</v>
      </c>
      <c r="D3380" t="s">
        <v>9100</v>
      </c>
      <c r="E3380" t="s">
        <v>9101</v>
      </c>
      <c r="F3380" t="s">
        <v>664</v>
      </c>
      <c r="G3380">
        <v>87</v>
      </c>
      <c r="H3380" t="b">
        <v>0</v>
      </c>
      <c r="I3380" t="s">
        <v>9240</v>
      </c>
      <c r="J3380" t="s">
        <v>9103</v>
      </c>
      <c r="K3380" t="s">
        <v>7</v>
      </c>
      <c r="L3380" t="b">
        <v>0</v>
      </c>
      <c r="M3380" t="s">
        <v>14605</v>
      </c>
      <c r="N3380" t="b">
        <v>0</v>
      </c>
      <c r="O3380" t="b">
        <v>0</v>
      </c>
      <c r="P3380" t="b">
        <v>0</v>
      </c>
      <c r="Q3380" t="b">
        <v>1</v>
      </c>
      <c r="R3380" t="s">
        <v>14606</v>
      </c>
      <c r="S3380">
        <v>70</v>
      </c>
      <c r="T3380" t="b">
        <v>0</v>
      </c>
      <c r="V3380" t="s">
        <v>8</v>
      </c>
      <c r="W3380" t="s">
        <v>8</v>
      </c>
      <c r="X3380" s="11">
        <v>87</v>
      </c>
      <c r="Y3380">
        <v>1</v>
      </c>
      <c r="Z3380" s="46" cm="1">
        <f t="array" ref="Z3380">IF(V3380="NA",$AD$2,(INDEX($BL$4:$BL$73,MATCH(V3380&amp;W3380,$BK$4:$BK$73&amp;$BJ$4:$BJ$73,0))))</f>
        <v>-4.0430703315750931E-2</v>
      </c>
      <c r="AA3380" s="46">
        <f t="shared" si="60"/>
        <v>0.95956929668424906</v>
      </c>
      <c r="AB3380" s="46"/>
    </row>
    <row r="3381" spans="1:28" x14ac:dyDescent="0.25">
      <c r="A3381">
        <v>10986</v>
      </c>
      <c r="B3381" s="1">
        <v>45524.566251319397</v>
      </c>
      <c r="C3381" s="1">
        <v>45524</v>
      </c>
      <c r="D3381" t="s">
        <v>9100</v>
      </c>
      <c r="E3381" t="s">
        <v>9101</v>
      </c>
      <c r="F3381" t="s">
        <v>664</v>
      </c>
      <c r="G3381">
        <v>81</v>
      </c>
      <c r="H3381" t="b">
        <v>0</v>
      </c>
      <c r="I3381" t="s">
        <v>9240</v>
      </c>
      <c r="J3381" t="s">
        <v>9103</v>
      </c>
      <c r="K3381" t="s">
        <v>7</v>
      </c>
      <c r="L3381" t="b">
        <v>0</v>
      </c>
      <c r="M3381" t="s">
        <v>14607</v>
      </c>
      <c r="N3381" t="b">
        <v>0</v>
      </c>
      <c r="O3381" t="b">
        <v>0</v>
      </c>
      <c r="P3381" t="b">
        <v>0</v>
      </c>
      <c r="Q3381" t="b">
        <v>1</v>
      </c>
      <c r="R3381" t="s">
        <v>14608</v>
      </c>
      <c r="S3381">
        <v>70</v>
      </c>
      <c r="T3381" t="b">
        <v>0</v>
      </c>
      <c r="V3381" t="s">
        <v>8</v>
      </c>
      <c r="W3381" t="s">
        <v>8</v>
      </c>
      <c r="X3381" s="11">
        <v>82</v>
      </c>
      <c r="Y3381">
        <v>1</v>
      </c>
      <c r="Z3381" s="46" cm="1">
        <f t="array" ref="Z3381">IF(V3381="NA",$AD$2,(INDEX($BL$4:$BL$73,MATCH(V3381&amp;W3381,$BK$4:$BK$73&amp;$BJ$4:$BJ$73,0))))</f>
        <v>-4.0430703315750931E-2</v>
      </c>
      <c r="AA3381" s="46">
        <f t="shared" si="60"/>
        <v>0.95956929668424906</v>
      </c>
      <c r="AB3381" s="46"/>
    </row>
    <row r="3382" spans="1:28" x14ac:dyDescent="0.25">
      <c r="A3382">
        <v>10987</v>
      </c>
      <c r="B3382" s="1">
        <v>45524.565987499998</v>
      </c>
      <c r="C3382" s="1">
        <v>45524</v>
      </c>
      <c r="D3382" t="s">
        <v>9100</v>
      </c>
      <c r="E3382" t="s">
        <v>9101</v>
      </c>
      <c r="F3382" t="s">
        <v>664</v>
      </c>
      <c r="G3382">
        <v>78</v>
      </c>
      <c r="H3382" t="b">
        <v>0</v>
      </c>
      <c r="I3382" t="s">
        <v>9240</v>
      </c>
      <c r="J3382" t="s">
        <v>9103</v>
      </c>
      <c r="K3382" t="s">
        <v>9</v>
      </c>
      <c r="L3382" t="b">
        <v>0</v>
      </c>
      <c r="M3382" t="s">
        <v>14609</v>
      </c>
      <c r="N3382" t="b">
        <v>0</v>
      </c>
      <c r="O3382" t="b">
        <v>1</v>
      </c>
      <c r="P3382" t="b">
        <v>0</v>
      </c>
      <c r="Q3382" t="b">
        <v>1</v>
      </c>
      <c r="R3382" t="s">
        <v>14610</v>
      </c>
      <c r="S3382">
        <v>70</v>
      </c>
      <c r="T3382" t="b">
        <v>0</v>
      </c>
      <c r="V3382" t="s">
        <v>892</v>
      </c>
      <c r="W3382">
        <v>4</v>
      </c>
      <c r="X3382" s="11">
        <v>82</v>
      </c>
      <c r="Y3382">
        <v>1</v>
      </c>
      <c r="Z3382" s="46" cm="1">
        <f t="array" ref="Z3382">IF(V3382="NA",$AD$2,(INDEX($BL$4:$BL$73,MATCH(V3382&amp;W3382,$BK$4:$BK$73&amp;$BJ$4:$BJ$73,0))))</f>
        <v>1.0498615788681274E-2</v>
      </c>
      <c r="AA3382" s="46">
        <f t="shared" si="60"/>
        <v>1.0104986157886813</v>
      </c>
      <c r="AB3382" s="46"/>
    </row>
    <row r="3383" spans="1:28" x14ac:dyDescent="0.25">
      <c r="A3383">
        <v>10988</v>
      </c>
      <c r="B3383" s="1">
        <v>45524.565705983798</v>
      </c>
      <c r="C3383" s="1">
        <v>45524</v>
      </c>
      <c r="D3383" t="s">
        <v>9100</v>
      </c>
      <c r="E3383" t="s">
        <v>9101</v>
      </c>
      <c r="F3383" t="s">
        <v>790</v>
      </c>
      <c r="G3383">
        <v>76</v>
      </c>
      <c r="H3383" t="b">
        <v>0</v>
      </c>
      <c r="I3383" t="s">
        <v>9240</v>
      </c>
      <c r="J3383" t="s">
        <v>9103</v>
      </c>
      <c r="K3383" t="s">
        <v>9</v>
      </c>
      <c r="L3383" t="b">
        <v>0</v>
      </c>
      <c r="M3383" t="s">
        <v>14611</v>
      </c>
      <c r="N3383" t="b">
        <v>0</v>
      </c>
      <c r="O3383" t="b">
        <v>1</v>
      </c>
      <c r="P3383" t="b">
        <v>0</v>
      </c>
      <c r="Q3383" t="b">
        <v>1</v>
      </c>
      <c r="R3383" t="s">
        <v>14612</v>
      </c>
      <c r="S3383">
        <v>70</v>
      </c>
      <c r="T3383" t="b">
        <v>0</v>
      </c>
      <c r="V3383" t="s">
        <v>889</v>
      </c>
      <c r="W3383">
        <v>3</v>
      </c>
      <c r="X3383" s="11">
        <v>77</v>
      </c>
      <c r="Y3383">
        <v>1</v>
      </c>
      <c r="Z3383" s="46" cm="1">
        <f t="array" ref="Z3383">IF(V3383="NA",$AD$2,(INDEX($BL$4:$BL$73,MATCH(V3383&amp;W3383,$BK$4:$BK$73&amp;$BJ$4:$BJ$73,0))))</f>
        <v>1.8952516812716581E-2</v>
      </c>
      <c r="AA3383" s="46">
        <f t="shared" si="60"/>
        <v>1.0189525168127165</v>
      </c>
      <c r="AB3383" s="46"/>
    </row>
    <row r="3384" spans="1:28" x14ac:dyDescent="0.25">
      <c r="A3384">
        <v>10989</v>
      </c>
      <c r="B3384" s="1">
        <v>45524.565398229199</v>
      </c>
      <c r="C3384" s="1">
        <v>45524</v>
      </c>
      <c r="D3384" t="s">
        <v>9100</v>
      </c>
      <c r="E3384" t="s">
        <v>9101</v>
      </c>
      <c r="F3384" t="s">
        <v>664</v>
      </c>
      <c r="G3384">
        <v>88</v>
      </c>
      <c r="H3384" t="b">
        <v>0</v>
      </c>
      <c r="I3384" t="s">
        <v>9240</v>
      </c>
      <c r="J3384" t="s">
        <v>9103</v>
      </c>
      <c r="K3384" t="s">
        <v>9</v>
      </c>
      <c r="L3384" t="b">
        <v>0</v>
      </c>
      <c r="M3384" t="s">
        <v>14613</v>
      </c>
      <c r="N3384" t="b">
        <v>0</v>
      </c>
      <c r="O3384" t="b">
        <v>1</v>
      </c>
      <c r="P3384" t="b">
        <v>0</v>
      </c>
      <c r="Q3384" t="b">
        <v>1</v>
      </c>
      <c r="R3384" t="s">
        <v>14614</v>
      </c>
      <c r="S3384">
        <v>70</v>
      </c>
      <c r="T3384" t="b">
        <v>0</v>
      </c>
      <c r="V3384" t="s">
        <v>742</v>
      </c>
      <c r="W3384">
        <v>5</v>
      </c>
      <c r="X3384" s="11">
        <v>92</v>
      </c>
      <c r="Y3384">
        <v>1</v>
      </c>
      <c r="Z3384" s="46" cm="1">
        <f t="array" ref="Z3384">IF(V3384="NA",$AD$2,(INDEX($BL$4:$BL$73,MATCH(V3384&amp;W3384,$BK$4:$BK$73&amp;$BJ$4:$BJ$73,0))))</f>
        <v>2.9563914871897357E-3</v>
      </c>
      <c r="AA3384" s="46">
        <f t="shared" si="60"/>
        <v>1.0029563914871897</v>
      </c>
      <c r="AB3384" s="46"/>
    </row>
    <row r="3385" spans="1:28" x14ac:dyDescent="0.25">
      <c r="A3385">
        <v>10994</v>
      </c>
      <c r="B3385" s="1">
        <v>45524.562546469897</v>
      </c>
      <c r="C3385" s="1">
        <v>45524</v>
      </c>
      <c r="D3385" t="s">
        <v>9100</v>
      </c>
      <c r="E3385" t="s">
        <v>9101</v>
      </c>
      <c r="F3385" t="s">
        <v>664</v>
      </c>
      <c r="G3385">
        <v>73</v>
      </c>
      <c r="H3385" t="b">
        <v>0</v>
      </c>
      <c r="I3385" t="s">
        <v>9240</v>
      </c>
      <c r="J3385" t="s">
        <v>9103</v>
      </c>
      <c r="K3385" t="s">
        <v>9</v>
      </c>
      <c r="L3385" t="b">
        <v>0</v>
      </c>
      <c r="M3385" t="s">
        <v>6517</v>
      </c>
      <c r="N3385" t="b">
        <v>0</v>
      </c>
      <c r="O3385" t="b">
        <v>1</v>
      </c>
      <c r="P3385" t="b">
        <v>0</v>
      </c>
      <c r="Q3385" t="b">
        <v>1</v>
      </c>
      <c r="R3385" t="s">
        <v>966</v>
      </c>
      <c r="S3385">
        <v>70</v>
      </c>
      <c r="T3385" t="b">
        <v>0</v>
      </c>
      <c r="V3385" t="s">
        <v>741</v>
      </c>
      <c r="W3385">
        <v>4</v>
      </c>
      <c r="X3385" s="11">
        <v>77</v>
      </c>
      <c r="Y3385">
        <v>1</v>
      </c>
      <c r="Z3385" s="46" cm="1">
        <f t="array" ref="Z3385">IF(V3385="NA",$AD$2,(INDEX($BL$4:$BL$73,MATCH(V3385&amp;W3385,$BK$4:$BK$73&amp;$BJ$4:$BJ$73,0))))</f>
        <v>1.1678733304575806E-2</v>
      </c>
      <c r="AA3385" s="46">
        <f t="shared" si="60"/>
        <v>1.0116787333045758</v>
      </c>
      <c r="AB3385" s="46"/>
    </row>
    <row r="3386" spans="1:28" x14ac:dyDescent="0.25">
      <c r="A3386">
        <v>10995</v>
      </c>
      <c r="B3386" s="1">
        <v>45524.562209178199</v>
      </c>
      <c r="C3386" s="1">
        <v>45524</v>
      </c>
      <c r="D3386" t="s">
        <v>9100</v>
      </c>
      <c r="E3386" t="s">
        <v>9101</v>
      </c>
      <c r="F3386" t="s">
        <v>664</v>
      </c>
      <c r="G3386">
        <v>75</v>
      </c>
      <c r="H3386" t="b">
        <v>0</v>
      </c>
      <c r="I3386" t="s">
        <v>9240</v>
      </c>
      <c r="J3386" t="s">
        <v>9103</v>
      </c>
      <c r="K3386" t="s">
        <v>9</v>
      </c>
      <c r="L3386" t="b">
        <v>0</v>
      </c>
      <c r="M3386" t="s">
        <v>14615</v>
      </c>
      <c r="N3386" t="b">
        <v>0</v>
      </c>
      <c r="O3386" t="b">
        <v>1</v>
      </c>
      <c r="P3386" t="b">
        <v>0</v>
      </c>
      <c r="Q3386" t="b">
        <v>1</v>
      </c>
      <c r="R3386" t="s">
        <v>14616</v>
      </c>
      <c r="S3386">
        <v>70</v>
      </c>
      <c r="T3386" t="b">
        <v>0</v>
      </c>
      <c r="V3386" t="s">
        <v>886</v>
      </c>
      <c r="W3386">
        <v>4</v>
      </c>
      <c r="X3386" s="11">
        <v>77</v>
      </c>
      <c r="Y3386">
        <v>1</v>
      </c>
      <c r="Z3386" s="46" cm="1">
        <f t="array" ref="Z3386">IF(V3386="NA",$AD$2,(INDEX($BL$4:$BL$73,MATCH(V3386&amp;W3386,$BK$4:$BK$73&amp;$BJ$4:$BJ$73,0))))</f>
        <v>1.0498615788681297E-2</v>
      </c>
      <c r="AA3386" s="46">
        <f t="shared" si="60"/>
        <v>1.0104986157886813</v>
      </c>
      <c r="AB3386" s="46"/>
    </row>
    <row r="3387" spans="1:28" x14ac:dyDescent="0.25">
      <c r="A3387">
        <v>10997</v>
      </c>
      <c r="B3387" s="1">
        <v>45524.561438530101</v>
      </c>
      <c r="C3387" s="1">
        <v>45524</v>
      </c>
      <c r="D3387" t="s">
        <v>9100</v>
      </c>
      <c r="E3387" t="s">
        <v>9101</v>
      </c>
      <c r="F3387" t="s">
        <v>790</v>
      </c>
      <c r="G3387">
        <v>72</v>
      </c>
      <c r="H3387" t="b">
        <v>0</v>
      </c>
      <c r="I3387" t="s">
        <v>9240</v>
      </c>
      <c r="J3387" t="s">
        <v>9103</v>
      </c>
      <c r="K3387" t="s">
        <v>7</v>
      </c>
      <c r="L3387" t="b">
        <v>0</v>
      </c>
      <c r="M3387" t="s">
        <v>14617</v>
      </c>
      <c r="N3387" t="b">
        <v>0</v>
      </c>
      <c r="O3387" t="b">
        <v>0</v>
      </c>
      <c r="P3387" t="b">
        <v>0</v>
      </c>
      <c r="Q3387" t="b">
        <v>1</v>
      </c>
      <c r="R3387" t="s">
        <v>14618</v>
      </c>
      <c r="S3387">
        <v>70</v>
      </c>
      <c r="T3387" t="b">
        <v>0</v>
      </c>
      <c r="V3387" t="s">
        <v>8</v>
      </c>
      <c r="W3387" t="s">
        <v>8</v>
      </c>
      <c r="X3387" s="11">
        <v>72</v>
      </c>
      <c r="Y3387">
        <v>1</v>
      </c>
      <c r="Z3387" s="46" cm="1">
        <f t="array" ref="Z3387">IF(V3387="NA",$AD$2,(INDEX($BL$4:$BL$73,MATCH(V3387&amp;W3387,$BK$4:$BK$73&amp;$BJ$4:$BJ$73,0))))</f>
        <v>-4.0430703315750931E-2</v>
      </c>
      <c r="AA3387" s="46">
        <f t="shared" si="60"/>
        <v>0.95956929668424906</v>
      </c>
      <c r="AB3387" s="46"/>
    </row>
    <row r="3388" spans="1:28" x14ac:dyDescent="0.25">
      <c r="A3388">
        <v>10998</v>
      </c>
      <c r="B3388" s="1">
        <v>45524.561135752301</v>
      </c>
      <c r="C3388" s="1">
        <v>45524</v>
      </c>
      <c r="D3388" t="s">
        <v>9100</v>
      </c>
      <c r="E3388" t="s">
        <v>9101</v>
      </c>
      <c r="F3388" t="s">
        <v>664</v>
      </c>
      <c r="G3388">
        <v>79</v>
      </c>
      <c r="H3388" t="b">
        <v>0</v>
      </c>
      <c r="I3388" t="s">
        <v>9240</v>
      </c>
      <c r="J3388" t="s">
        <v>9103</v>
      </c>
      <c r="K3388" t="s">
        <v>7</v>
      </c>
      <c r="L3388" t="b">
        <v>0</v>
      </c>
      <c r="M3388" t="s">
        <v>14619</v>
      </c>
      <c r="N3388" t="b">
        <v>0</v>
      </c>
      <c r="O3388" t="b">
        <v>0</v>
      </c>
      <c r="P3388" t="b">
        <v>0</v>
      </c>
      <c r="Q3388" t="b">
        <v>1</v>
      </c>
      <c r="R3388" t="s">
        <v>14620</v>
      </c>
      <c r="S3388">
        <v>70</v>
      </c>
      <c r="T3388" t="b">
        <v>0</v>
      </c>
      <c r="V3388" t="s">
        <v>8</v>
      </c>
      <c r="W3388" t="s">
        <v>8</v>
      </c>
      <c r="X3388" s="11">
        <v>82</v>
      </c>
      <c r="Y3388">
        <v>1</v>
      </c>
      <c r="Z3388" s="46" cm="1">
        <f t="array" ref="Z3388">IF(V3388="NA",$AD$2,(INDEX($BL$4:$BL$73,MATCH(V3388&amp;W3388,$BK$4:$BK$73&amp;$BJ$4:$BJ$73,0))))</f>
        <v>-4.0430703315750931E-2</v>
      </c>
      <c r="AA3388" s="46">
        <f t="shared" si="60"/>
        <v>0.95956929668424906</v>
      </c>
      <c r="AB3388" s="46"/>
    </row>
    <row r="3389" spans="1:28" x14ac:dyDescent="0.25">
      <c r="A3389">
        <v>10999</v>
      </c>
      <c r="B3389" s="1">
        <v>45524.560825821798</v>
      </c>
      <c r="C3389" s="1">
        <v>45524</v>
      </c>
      <c r="D3389" t="s">
        <v>9100</v>
      </c>
      <c r="E3389" t="s">
        <v>9101</v>
      </c>
      <c r="F3389" t="s">
        <v>664</v>
      </c>
      <c r="G3389">
        <v>81</v>
      </c>
      <c r="H3389" t="b">
        <v>0</v>
      </c>
      <c r="I3389" t="s">
        <v>9240</v>
      </c>
      <c r="J3389" t="s">
        <v>9103</v>
      </c>
      <c r="K3389" t="s">
        <v>9</v>
      </c>
      <c r="L3389" t="b">
        <v>0</v>
      </c>
      <c r="M3389" t="s">
        <v>14621</v>
      </c>
      <c r="N3389" t="b">
        <v>0</v>
      </c>
      <c r="O3389" t="b">
        <v>1</v>
      </c>
      <c r="P3389" t="b">
        <v>0</v>
      </c>
      <c r="Q3389" t="b">
        <v>1</v>
      </c>
      <c r="R3389" t="s">
        <v>14622</v>
      </c>
      <c r="S3389">
        <v>70</v>
      </c>
      <c r="T3389" t="b">
        <v>0</v>
      </c>
      <c r="V3389" t="s">
        <v>892</v>
      </c>
      <c r="W3389">
        <v>4</v>
      </c>
      <c r="X3389" s="11">
        <v>82</v>
      </c>
      <c r="Y3389">
        <v>1</v>
      </c>
      <c r="Z3389" s="46" cm="1">
        <f t="array" ref="Z3389">IF(V3389="NA",$AD$2,(INDEX($BL$4:$BL$73,MATCH(V3389&amp;W3389,$BK$4:$BK$73&amp;$BJ$4:$BJ$73,0))))</f>
        <v>1.0498615788681274E-2</v>
      </c>
      <c r="AA3389" s="46">
        <f t="shared" si="60"/>
        <v>1.0104986157886813</v>
      </c>
      <c r="AB3389" s="46"/>
    </row>
    <row r="3390" spans="1:28" x14ac:dyDescent="0.25">
      <c r="A3390">
        <v>11000</v>
      </c>
      <c r="B3390" s="1">
        <v>45524.560467164403</v>
      </c>
      <c r="C3390" s="1">
        <v>45524</v>
      </c>
      <c r="D3390" t="s">
        <v>9100</v>
      </c>
      <c r="E3390" t="s">
        <v>9101</v>
      </c>
      <c r="F3390" t="s">
        <v>790</v>
      </c>
      <c r="G3390">
        <v>89</v>
      </c>
      <c r="H3390" t="b">
        <v>0</v>
      </c>
      <c r="I3390" t="s">
        <v>9240</v>
      </c>
      <c r="J3390" t="s">
        <v>9103</v>
      </c>
      <c r="K3390" t="s">
        <v>9</v>
      </c>
      <c r="L3390" t="b">
        <v>0</v>
      </c>
      <c r="M3390" t="s">
        <v>14623</v>
      </c>
      <c r="N3390" t="b">
        <v>0</v>
      </c>
      <c r="O3390" t="b">
        <v>1</v>
      </c>
      <c r="P3390" t="b">
        <v>0</v>
      </c>
      <c r="Q3390" t="b">
        <v>1</v>
      </c>
      <c r="R3390" t="s">
        <v>14624</v>
      </c>
      <c r="S3390">
        <v>70</v>
      </c>
      <c r="T3390" t="b">
        <v>0</v>
      </c>
      <c r="V3390" t="s">
        <v>893</v>
      </c>
      <c r="W3390">
        <v>4</v>
      </c>
      <c r="X3390" s="11">
        <v>92</v>
      </c>
      <c r="Y3390">
        <v>1</v>
      </c>
      <c r="Z3390" s="46" cm="1">
        <f t="array" ref="Z3390">IF(V3390="NA",$AD$2,(INDEX($BL$4:$BL$73,MATCH(V3390&amp;W3390,$BK$4:$BK$73&amp;$BJ$4:$BJ$73,0))))</f>
        <v>1.0498615788681286E-2</v>
      </c>
      <c r="AA3390" s="46">
        <f t="shared" si="60"/>
        <v>1.0104986157886813</v>
      </c>
      <c r="AB3390" s="46"/>
    </row>
    <row r="3391" spans="1:28" x14ac:dyDescent="0.25">
      <c r="A3391">
        <v>11001</v>
      </c>
      <c r="B3391" s="1">
        <v>45524.560193506899</v>
      </c>
      <c r="C3391" s="1">
        <v>45524</v>
      </c>
      <c r="D3391" t="s">
        <v>9100</v>
      </c>
      <c r="E3391" t="s">
        <v>9101</v>
      </c>
      <c r="F3391" t="s">
        <v>790</v>
      </c>
      <c r="G3391">
        <v>81</v>
      </c>
      <c r="H3391" t="b">
        <v>0</v>
      </c>
      <c r="I3391" t="s">
        <v>9240</v>
      </c>
      <c r="J3391" t="s">
        <v>9103</v>
      </c>
      <c r="K3391" t="s">
        <v>9</v>
      </c>
      <c r="L3391" t="b">
        <v>0</v>
      </c>
      <c r="M3391" t="s">
        <v>14625</v>
      </c>
      <c r="N3391" t="b">
        <v>0</v>
      </c>
      <c r="O3391" t="b">
        <v>1</v>
      </c>
      <c r="P3391" t="b">
        <v>0</v>
      </c>
      <c r="Q3391" t="b">
        <v>1</v>
      </c>
      <c r="R3391" t="s">
        <v>14626</v>
      </c>
      <c r="S3391">
        <v>70</v>
      </c>
      <c r="T3391" t="b">
        <v>0</v>
      </c>
      <c r="V3391" t="s">
        <v>893</v>
      </c>
      <c r="W3391">
        <v>5</v>
      </c>
      <c r="X3391" s="11">
        <v>82</v>
      </c>
      <c r="Y3391">
        <v>1</v>
      </c>
      <c r="Z3391" s="46" cm="1">
        <f t="array" ref="Z3391">IF(V3391="NA",$AD$2,(INDEX($BL$4:$BL$73,MATCH(V3391&amp;W3391,$BK$4:$BK$73&amp;$BJ$4:$BJ$73,0))))</f>
        <v>4.1970782120221983E-2</v>
      </c>
      <c r="AA3391" s="46">
        <f t="shared" si="60"/>
        <v>1.041970782120222</v>
      </c>
      <c r="AB3391" s="46"/>
    </row>
    <row r="3392" spans="1:28" x14ac:dyDescent="0.25">
      <c r="A3392">
        <v>11002</v>
      </c>
      <c r="B3392" s="1">
        <v>45524.558714467603</v>
      </c>
      <c r="C3392" s="1">
        <v>45524</v>
      </c>
      <c r="D3392" t="s">
        <v>9100</v>
      </c>
      <c r="E3392" t="s">
        <v>9101</v>
      </c>
      <c r="F3392" t="s">
        <v>664</v>
      </c>
      <c r="G3392">
        <v>84</v>
      </c>
      <c r="H3392" t="b">
        <v>0</v>
      </c>
      <c r="I3392" t="s">
        <v>9240</v>
      </c>
      <c r="J3392" t="s">
        <v>9103</v>
      </c>
      <c r="K3392" t="s">
        <v>7</v>
      </c>
      <c r="L3392" t="b">
        <v>0</v>
      </c>
      <c r="M3392" t="s">
        <v>14627</v>
      </c>
      <c r="N3392" t="b">
        <v>1</v>
      </c>
      <c r="O3392" t="b">
        <v>0</v>
      </c>
      <c r="P3392" t="b">
        <v>0</v>
      </c>
      <c r="Q3392" t="b">
        <v>1</v>
      </c>
      <c r="R3392" t="s">
        <v>14628</v>
      </c>
      <c r="S3392">
        <v>70</v>
      </c>
      <c r="T3392" t="b">
        <v>0</v>
      </c>
      <c r="U3392" t="s">
        <v>14629</v>
      </c>
      <c r="V3392" t="s">
        <v>888</v>
      </c>
      <c r="W3392">
        <v>4</v>
      </c>
      <c r="X3392" s="11">
        <v>87</v>
      </c>
      <c r="Y3392">
        <v>1</v>
      </c>
      <c r="Z3392" s="46" cm="1">
        <f t="array" ref="Z3392">IF(V3392="NA",$AD$2,(INDEX($BL$4:$BL$73,MATCH(V3392&amp;W3392,$BK$4:$BK$73&amp;$BJ$4:$BJ$73,0))))</f>
        <v>1.0498615788681257E-2</v>
      </c>
      <c r="AA3392" s="46">
        <f t="shared" si="60"/>
        <v>1.0104986157886813</v>
      </c>
      <c r="AB3392" s="46"/>
    </row>
    <row r="3393" spans="1:28" x14ac:dyDescent="0.25">
      <c r="A3393">
        <v>11007</v>
      </c>
      <c r="B3393" s="1">
        <v>45524.557368888898</v>
      </c>
      <c r="C3393" s="1">
        <v>45524</v>
      </c>
      <c r="D3393" t="s">
        <v>9100</v>
      </c>
      <c r="E3393" t="s">
        <v>9101</v>
      </c>
      <c r="F3393" t="s">
        <v>664</v>
      </c>
      <c r="G3393">
        <v>83</v>
      </c>
      <c r="H3393" t="b">
        <v>0</v>
      </c>
      <c r="I3393" t="s">
        <v>9240</v>
      </c>
      <c r="J3393" t="s">
        <v>9103</v>
      </c>
      <c r="K3393" t="s">
        <v>7</v>
      </c>
      <c r="L3393" t="b">
        <v>0</v>
      </c>
      <c r="M3393" t="s">
        <v>14630</v>
      </c>
      <c r="N3393" t="b">
        <v>0</v>
      </c>
      <c r="O3393" t="b">
        <v>0</v>
      </c>
      <c r="P3393" t="b">
        <v>0</v>
      </c>
      <c r="Q3393" t="b">
        <v>1</v>
      </c>
      <c r="R3393" t="s">
        <v>14631</v>
      </c>
      <c r="S3393">
        <v>70</v>
      </c>
      <c r="T3393" t="b">
        <v>0</v>
      </c>
      <c r="V3393" t="s">
        <v>743</v>
      </c>
      <c r="W3393">
        <v>4</v>
      </c>
      <c r="X3393" s="11">
        <v>87</v>
      </c>
      <c r="Y3393">
        <v>1</v>
      </c>
      <c r="Z3393" s="46" cm="1">
        <f t="array" ref="Z3393">IF(V3393="NA",$AD$2,(INDEX($BL$4:$BL$73,MATCH(V3393&amp;W3393,$BK$4:$BK$73&amp;$BJ$4:$BJ$73,0))))</f>
        <v>1.1678733304575811E-2</v>
      </c>
      <c r="AA3393" s="46">
        <f t="shared" si="60"/>
        <v>1.0116787333045758</v>
      </c>
      <c r="AB3393" s="46"/>
    </row>
    <row r="3394" spans="1:28" x14ac:dyDescent="0.25">
      <c r="A3394">
        <v>11008</v>
      </c>
      <c r="B3394" s="1">
        <v>45524.557067581001</v>
      </c>
      <c r="C3394" s="1">
        <v>45524</v>
      </c>
      <c r="D3394" t="s">
        <v>9100</v>
      </c>
      <c r="E3394" t="s">
        <v>9101</v>
      </c>
      <c r="F3394" t="s">
        <v>664</v>
      </c>
      <c r="G3394">
        <v>81</v>
      </c>
      <c r="H3394" t="b">
        <v>0</v>
      </c>
      <c r="I3394" t="s">
        <v>9240</v>
      </c>
      <c r="J3394" t="s">
        <v>9103</v>
      </c>
      <c r="K3394" t="s">
        <v>7</v>
      </c>
      <c r="L3394" t="b">
        <v>0</v>
      </c>
      <c r="M3394" t="s">
        <v>14632</v>
      </c>
      <c r="N3394" t="b">
        <v>0</v>
      </c>
      <c r="O3394" t="b">
        <v>0</v>
      </c>
      <c r="P3394" t="b">
        <v>0</v>
      </c>
      <c r="Q3394" t="b">
        <v>1</v>
      </c>
      <c r="R3394" t="s">
        <v>14633</v>
      </c>
      <c r="S3394">
        <v>70</v>
      </c>
      <c r="T3394" t="b">
        <v>0</v>
      </c>
      <c r="V3394" t="s">
        <v>741</v>
      </c>
      <c r="W3394">
        <v>4</v>
      </c>
      <c r="X3394" s="11">
        <v>82</v>
      </c>
      <c r="Y3394">
        <v>1</v>
      </c>
      <c r="Z3394" s="46" cm="1">
        <f t="array" ref="Z3394">IF(V3394="NA",$AD$2,(INDEX($BL$4:$BL$73,MATCH(V3394&amp;W3394,$BK$4:$BK$73&amp;$BJ$4:$BJ$73,0))))</f>
        <v>1.1678733304575806E-2</v>
      </c>
      <c r="AA3394" s="46">
        <f t="shared" si="60"/>
        <v>1.0116787333045758</v>
      </c>
      <c r="AB3394" s="46"/>
    </row>
    <row r="3395" spans="1:28" x14ac:dyDescent="0.25">
      <c r="A3395">
        <v>11009</v>
      </c>
      <c r="B3395" s="1">
        <v>45524.556169953699</v>
      </c>
      <c r="C3395" s="1">
        <v>45524</v>
      </c>
      <c r="D3395" t="s">
        <v>9100</v>
      </c>
      <c r="E3395" t="s">
        <v>9101</v>
      </c>
      <c r="F3395" t="s">
        <v>664</v>
      </c>
      <c r="G3395">
        <v>74</v>
      </c>
      <c r="H3395" t="b">
        <v>0</v>
      </c>
      <c r="I3395" t="s">
        <v>9240</v>
      </c>
      <c r="J3395" t="s">
        <v>9103</v>
      </c>
      <c r="K3395" t="s">
        <v>7</v>
      </c>
      <c r="L3395" t="b">
        <v>0</v>
      </c>
      <c r="M3395" t="s">
        <v>14634</v>
      </c>
      <c r="N3395" t="b">
        <v>0</v>
      </c>
      <c r="O3395" t="b">
        <v>0</v>
      </c>
      <c r="P3395" t="b">
        <v>0</v>
      </c>
      <c r="Q3395" t="b">
        <v>1</v>
      </c>
      <c r="R3395" t="s">
        <v>14635</v>
      </c>
      <c r="S3395">
        <v>70</v>
      </c>
      <c r="T3395" t="b">
        <v>0</v>
      </c>
      <c r="V3395" t="s">
        <v>889</v>
      </c>
      <c r="W3395">
        <v>4</v>
      </c>
      <c r="X3395" s="11">
        <v>77</v>
      </c>
      <c r="Y3395">
        <v>1</v>
      </c>
      <c r="Z3395" s="46" cm="1">
        <f t="array" ref="Z3395">IF(V3395="NA",$AD$2,(INDEX($BL$4:$BL$73,MATCH(V3395&amp;W3395,$BK$4:$BK$73&amp;$BJ$4:$BJ$73,0))))</f>
        <v>1.0498615788681227E-2</v>
      </c>
      <c r="AA3395" s="46">
        <f t="shared" si="60"/>
        <v>1.0104986157886813</v>
      </c>
      <c r="AB3395" s="46"/>
    </row>
    <row r="3396" spans="1:28" x14ac:dyDescent="0.25">
      <c r="A3396">
        <v>11010</v>
      </c>
      <c r="B3396" s="1">
        <v>45524.5558614236</v>
      </c>
      <c r="C3396" s="1">
        <v>45524</v>
      </c>
      <c r="D3396" t="s">
        <v>9100</v>
      </c>
      <c r="E3396" t="s">
        <v>9101</v>
      </c>
      <c r="F3396" t="s">
        <v>664</v>
      </c>
      <c r="G3396">
        <v>84</v>
      </c>
      <c r="H3396" t="b">
        <v>0</v>
      </c>
      <c r="I3396" t="s">
        <v>9240</v>
      </c>
      <c r="J3396" t="s">
        <v>9103</v>
      </c>
      <c r="K3396" t="s">
        <v>7</v>
      </c>
      <c r="L3396" t="b">
        <v>0</v>
      </c>
      <c r="M3396" t="s">
        <v>14636</v>
      </c>
      <c r="N3396" t="b">
        <v>0</v>
      </c>
      <c r="O3396" t="b">
        <v>0</v>
      </c>
      <c r="P3396" t="b">
        <v>0</v>
      </c>
      <c r="Q3396" t="b">
        <v>1</v>
      </c>
      <c r="R3396" t="s">
        <v>14637</v>
      </c>
      <c r="S3396">
        <v>70</v>
      </c>
      <c r="T3396" t="b">
        <v>0</v>
      </c>
      <c r="V3396" t="s">
        <v>8</v>
      </c>
      <c r="W3396" t="s">
        <v>8</v>
      </c>
      <c r="X3396" s="11">
        <v>87</v>
      </c>
      <c r="Y3396">
        <v>1</v>
      </c>
      <c r="Z3396" s="46" cm="1">
        <f t="array" ref="Z3396">IF(V3396="NA",$AD$2,(INDEX($BL$4:$BL$73,MATCH(V3396&amp;W3396,$BK$4:$BK$73&amp;$BJ$4:$BJ$73,0))))</f>
        <v>-4.0430703315750931E-2</v>
      </c>
      <c r="AA3396" s="46">
        <f t="shared" ref="AA3396:AA3459" si="61">Y3396+Z3396</f>
        <v>0.95956929668424906</v>
      </c>
      <c r="AB3396" s="46"/>
    </row>
    <row r="3397" spans="1:28" x14ac:dyDescent="0.25">
      <c r="A3397">
        <v>11014</v>
      </c>
      <c r="B3397" s="1">
        <v>45524.553650740701</v>
      </c>
      <c r="C3397" s="1">
        <v>45524</v>
      </c>
      <c r="D3397" t="s">
        <v>9100</v>
      </c>
      <c r="E3397" t="s">
        <v>9101</v>
      </c>
      <c r="F3397" t="s">
        <v>790</v>
      </c>
      <c r="G3397">
        <v>73</v>
      </c>
      <c r="H3397" t="b">
        <v>0</v>
      </c>
      <c r="I3397" t="s">
        <v>9240</v>
      </c>
      <c r="J3397" t="s">
        <v>9103</v>
      </c>
      <c r="K3397" t="s">
        <v>9</v>
      </c>
      <c r="L3397" t="b">
        <v>0</v>
      </c>
      <c r="M3397" t="s">
        <v>6516</v>
      </c>
      <c r="N3397" t="b">
        <v>0</v>
      </c>
      <c r="O3397" t="b">
        <v>1</v>
      </c>
      <c r="P3397" t="b">
        <v>0</v>
      </c>
      <c r="Q3397" t="b">
        <v>1</v>
      </c>
      <c r="R3397" t="s">
        <v>961</v>
      </c>
      <c r="S3397">
        <v>70</v>
      </c>
      <c r="T3397" t="b">
        <v>0</v>
      </c>
      <c r="V3397" t="s">
        <v>888</v>
      </c>
      <c r="W3397">
        <v>4</v>
      </c>
      <c r="X3397" s="11">
        <v>77</v>
      </c>
      <c r="Y3397">
        <v>1</v>
      </c>
      <c r="Z3397" s="46" cm="1">
        <f t="array" ref="Z3397">IF(V3397="NA",$AD$2,(INDEX($BL$4:$BL$73,MATCH(V3397&amp;W3397,$BK$4:$BK$73&amp;$BJ$4:$BJ$73,0))))</f>
        <v>1.0498615788681257E-2</v>
      </c>
      <c r="AA3397" s="46">
        <f t="shared" si="61"/>
        <v>1.0104986157886813</v>
      </c>
      <c r="AB3397" s="46"/>
    </row>
    <row r="3398" spans="1:28" x14ac:dyDescent="0.25">
      <c r="A3398">
        <v>11015</v>
      </c>
      <c r="B3398" s="1">
        <v>45524.553210254599</v>
      </c>
      <c r="C3398" s="1">
        <v>45524</v>
      </c>
      <c r="D3398" t="s">
        <v>9100</v>
      </c>
      <c r="E3398" t="s">
        <v>9101</v>
      </c>
      <c r="F3398" t="s">
        <v>664</v>
      </c>
      <c r="G3398">
        <v>81</v>
      </c>
      <c r="H3398" t="b">
        <v>0</v>
      </c>
      <c r="I3398" t="s">
        <v>9240</v>
      </c>
      <c r="J3398" t="s">
        <v>9103</v>
      </c>
      <c r="K3398" t="s">
        <v>7</v>
      </c>
      <c r="L3398" t="b">
        <v>0</v>
      </c>
      <c r="M3398" t="s">
        <v>14638</v>
      </c>
      <c r="N3398" t="b">
        <v>0</v>
      </c>
      <c r="O3398" t="b">
        <v>0</v>
      </c>
      <c r="P3398" t="b">
        <v>0</v>
      </c>
      <c r="Q3398" t="b">
        <v>1</v>
      </c>
      <c r="R3398" t="s">
        <v>14639</v>
      </c>
      <c r="S3398">
        <v>70</v>
      </c>
      <c r="T3398" t="b">
        <v>0</v>
      </c>
      <c r="V3398" t="s">
        <v>888</v>
      </c>
      <c r="W3398">
        <v>4</v>
      </c>
      <c r="X3398" s="11">
        <v>82</v>
      </c>
      <c r="Y3398">
        <v>1</v>
      </c>
      <c r="Z3398" s="46" cm="1">
        <f t="array" ref="Z3398">IF(V3398="NA",$AD$2,(INDEX($BL$4:$BL$73,MATCH(V3398&amp;W3398,$BK$4:$BK$73&amp;$BJ$4:$BJ$73,0))))</f>
        <v>1.0498615788681257E-2</v>
      </c>
      <c r="AA3398" s="46">
        <f t="shared" si="61"/>
        <v>1.0104986157886813</v>
      </c>
      <c r="AB3398" s="46"/>
    </row>
    <row r="3399" spans="1:28" x14ac:dyDescent="0.25">
      <c r="A3399">
        <v>11016</v>
      </c>
      <c r="B3399" s="1">
        <v>45524.552901747702</v>
      </c>
      <c r="C3399" s="1">
        <v>45524</v>
      </c>
      <c r="D3399" t="s">
        <v>9100</v>
      </c>
      <c r="E3399" t="s">
        <v>9101</v>
      </c>
      <c r="F3399" t="s">
        <v>664</v>
      </c>
      <c r="G3399">
        <v>79</v>
      </c>
      <c r="H3399" t="b">
        <v>0</v>
      </c>
      <c r="I3399" t="s">
        <v>9240</v>
      </c>
      <c r="J3399" t="s">
        <v>9103</v>
      </c>
      <c r="K3399" t="s">
        <v>9</v>
      </c>
      <c r="L3399" t="b">
        <v>0</v>
      </c>
      <c r="M3399" t="s">
        <v>14640</v>
      </c>
      <c r="N3399" t="b">
        <v>0</v>
      </c>
      <c r="O3399" t="b">
        <v>1</v>
      </c>
      <c r="P3399" t="b">
        <v>0</v>
      </c>
      <c r="Q3399" t="b">
        <v>1</v>
      </c>
      <c r="R3399" t="s">
        <v>14641</v>
      </c>
      <c r="S3399">
        <v>70</v>
      </c>
      <c r="T3399" t="b">
        <v>0</v>
      </c>
      <c r="V3399" t="s">
        <v>741</v>
      </c>
      <c r="W3399">
        <v>4</v>
      </c>
      <c r="X3399" s="11">
        <v>82</v>
      </c>
      <c r="Y3399">
        <v>1</v>
      </c>
      <c r="Z3399" s="46" cm="1">
        <f t="array" ref="Z3399">IF(V3399="NA",$AD$2,(INDEX($BL$4:$BL$73,MATCH(V3399&amp;W3399,$BK$4:$BK$73&amp;$BJ$4:$BJ$73,0))))</f>
        <v>1.1678733304575806E-2</v>
      </c>
      <c r="AA3399" s="46">
        <f t="shared" si="61"/>
        <v>1.0116787333045758</v>
      </c>
      <c r="AB3399" s="46"/>
    </row>
    <row r="3400" spans="1:28" x14ac:dyDescent="0.25">
      <c r="A3400">
        <v>11017</v>
      </c>
      <c r="B3400" s="1">
        <v>45524.552533958296</v>
      </c>
      <c r="C3400" s="1">
        <v>45524</v>
      </c>
      <c r="D3400" t="s">
        <v>9100</v>
      </c>
      <c r="E3400" t="s">
        <v>9101</v>
      </c>
      <c r="F3400" t="s">
        <v>664</v>
      </c>
      <c r="G3400">
        <v>84</v>
      </c>
      <c r="H3400" t="b">
        <v>0</v>
      </c>
      <c r="I3400" t="s">
        <v>9240</v>
      </c>
      <c r="J3400" t="s">
        <v>9103</v>
      </c>
      <c r="K3400" t="s">
        <v>7</v>
      </c>
      <c r="L3400" t="b">
        <v>0</v>
      </c>
      <c r="M3400" t="s">
        <v>14642</v>
      </c>
      <c r="N3400" t="b">
        <v>0</v>
      </c>
      <c r="O3400" t="b">
        <v>0</v>
      </c>
      <c r="P3400" t="b">
        <v>0</v>
      </c>
      <c r="Q3400" t="b">
        <v>1</v>
      </c>
      <c r="R3400" t="s">
        <v>14643</v>
      </c>
      <c r="S3400">
        <v>70</v>
      </c>
      <c r="T3400" t="b">
        <v>0</v>
      </c>
      <c r="V3400" t="s">
        <v>8</v>
      </c>
      <c r="W3400" t="s">
        <v>8</v>
      </c>
      <c r="X3400" s="11">
        <v>87</v>
      </c>
      <c r="Y3400">
        <v>1</v>
      </c>
      <c r="Z3400" s="46" cm="1">
        <f t="array" ref="Z3400">IF(V3400="NA",$AD$2,(INDEX($BL$4:$BL$73,MATCH(V3400&amp;W3400,$BK$4:$BK$73&amp;$BJ$4:$BJ$73,0))))</f>
        <v>-4.0430703315750931E-2</v>
      </c>
      <c r="AA3400" s="46">
        <f t="shared" si="61"/>
        <v>0.95956929668424906</v>
      </c>
      <c r="AB3400" s="46"/>
    </row>
    <row r="3401" spans="1:28" x14ac:dyDescent="0.25">
      <c r="A3401">
        <v>11019</v>
      </c>
      <c r="B3401" s="1">
        <v>45524.551403611098</v>
      </c>
      <c r="C3401" s="1">
        <v>45524</v>
      </c>
      <c r="D3401" t="s">
        <v>9100</v>
      </c>
      <c r="E3401" t="s">
        <v>9101</v>
      </c>
      <c r="F3401" t="s">
        <v>664</v>
      </c>
      <c r="G3401">
        <v>79</v>
      </c>
      <c r="H3401" t="b">
        <v>0</v>
      </c>
      <c r="I3401" t="s">
        <v>9240</v>
      </c>
      <c r="J3401" t="s">
        <v>9103</v>
      </c>
      <c r="K3401" t="s">
        <v>9</v>
      </c>
      <c r="L3401" t="b">
        <v>0</v>
      </c>
      <c r="M3401" t="s">
        <v>14644</v>
      </c>
      <c r="N3401" t="b">
        <v>0</v>
      </c>
      <c r="O3401" t="b">
        <v>1</v>
      </c>
      <c r="P3401" t="b">
        <v>0</v>
      </c>
      <c r="Q3401" t="b">
        <v>1</v>
      </c>
      <c r="R3401" t="s">
        <v>14645</v>
      </c>
      <c r="S3401">
        <v>70</v>
      </c>
      <c r="T3401" t="b">
        <v>0</v>
      </c>
      <c r="V3401" t="s">
        <v>740</v>
      </c>
      <c r="W3401">
        <v>4</v>
      </c>
      <c r="X3401" s="11">
        <v>82</v>
      </c>
      <c r="Y3401">
        <v>1</v>
      </c>
      <c r="Z3401" s="46" cm="1">
        <f t="array" ref="Z3401">IF(V3401="NA",$AD$2,(INDEX($BL$4:$BL$73,MATCH(V3401&amp;W3401,$BK$4:$BK$73&amp;$BJ$4:$BJ$73,0))))</f>
        <v>1.0498615788681253E-2</v>
      </c>
      <c r="AA3401" s="46">
        <f t="shared" si="61"/>
        <v>1.0104986157886813</v>
      </c>
      <c r="AB3401" s="46"/>
    </row>
    <row r="3402" spans="1:28" x14ac:dyDescent="0.25">
      <c r="A3402">
        <v>11020</v>
      </c>
      <c r="B3402" s="1">
        <v>45524.549947071799</v>
      </c>
      <c r="C3402" s="1">
        <v>45524</v>
      </c>
      <c r="D3402" t="s">
        <v>9100</v>
      </c>
      <c r="E3402" t="s">
        <v>9101</v>
      </c>
      <c r="F3402" t="s">
        <v>664</v>
      </c>
      <c r="G3402">
        <v>81</v>
      </c>
      <c r="H3402" t="b">
        <v>0</v>
      </c>
      <c r="I3402" t="s">
        <v>9240</v>
      </c>
      <c r="J3402" t="s">
        <v>9103</v>
      </c>
      <c r="K3402" t="s">
        <v>7</v>
      </c>
      <c r="L3402" t="b">
        <v>0</v>
      </c>
      <c r="M3402" t="s">
        <v>14646</v>
      </c>
      <c r="N3402" t="b">
        <v>0</v>
      </c>
      <c r="O3402" t="b">
        <v>0</v>
      </c>
      <c r="P3402" t="b">
        <v>0</v>
      </c>
      <c r="Q3402" t="b">
        <v>1</v>
      </c>
      <c r="R3402" t="s">
        <v>14647</v>
      </c>
      <c r="S3402">
        <v>70</v>
      </c>
      <c r="T3402" t="b">
        <v>0</v>
      </c>
      <c r="V3402" t="s">
        <v>8</v>
      </c>
      <c r="W3402" t="s">
        <v>8</v>
      </c>
      <c r="X3402" s="11">
        <v>82</v>
      </c>
      <c r="Y3402">
        <v>1</v>
      </c>
      <c r="Z3402" s="46" cm="1">
        <f t="array" ref="Z3402">IF(V3402="NA",$AD$2,(INDEX($BL$4:$BL$73,MATCH(V3402&amp;W3402,$BK$4:$BK$73&amp;$BJ$4:$BJ$73,0))))</f>
        <v>-4.0430703315750931E-2</v>
      </c>
      <c r="AA3402" s="46">
        <f t="shared" si="61"/>
        <v>0.95956929668424906</v>
      </c>
      <c r="AB3402" s="46"/>
    </row>
    <row r="3403" spans="1:28" x14ac:dyDescent="0.25">
      <c r="A3403">
        <v>11023</v>
      </c>
      <c r="B3403" s="1">
        <v>45524.548135902798</v>
      </c>
      <c r="C3403" s="1">
        <v>45524</v>
      </c>
      <c r="D3403" t="s">
        <v>9100</v>
      </c>
      <c r="E3403" t="s">
        <v>9101</v>
      </c>
      <c r="F3403" t="s">
        <v>664</v>
      </c>
      <c r="G3403">
        <v>78</v>
      </c>
      <c r="H3403" t="b">
        <v>0</v>
      </c>
      <c r="I3403" t="s">
        <v>9240</v>
      </c>
      <c r="J3403" t="s">
        <v>9103</v>
      </c>
      <c r="K3403" t="s">
        <v>7</v>
      </c>
      <c r="L3403" t="b">
        <v>0</v>
      </c>
      <c r="M3403" t="s">
        <v>14648</v>
      </c>
      <c r="N3403" t="b">
        <v>0</v>
      </c>
      <c r="O3403" t="b">
        <v>0</v>
      </c>
      <c r="P3403" t="b">
        <v>0</v>
      </c>
      <c r="Q3403" t="b">
        <v>1</v>
      </c>
      <c r="R3403" t="s">
        <v>14649</v>
      </c>
      <c r="S3403">
        <v>70</v>
      </c>
      <c r="T3403" t="b">
        <v>0</v>
      </c>
      <c r="V3403" t="s">
        <v>741</v>
      </c>
      <c r="W3403">
        <v>4</v>
      </c>
      <c r="X3403" s="11">
        <v>82</v>
      </c>
      <c r="Y3403">
        <v>1</v>
      </c>
      <c r="Z3403" s="46" cm="1">
        <f t="array" ref="Z3403">IF(V3403="NA",$AD$2,(INDEX($BL$4:$BL$73,MATCH(V3403&amp;W3403,$BK$4:$BK$73&amp;$BJ$4:$BJ$73,0))))</f>
        <v>1.1678733304575806E-2</v>
      </c>
      <c r="AA3403" s="46">
        <f t="shared" si="61"/>
        <v>1.0116787333045758</v>
      </c>
      <c r="AB3403" s="46"/>
    </row>
    <row r="3404" spans="1:28" x14ac:dyDescent="0.25">
      <c r="A3404">
        <v>11024</v>
      </c>
      <c r="B3404" s="1">
        <v>45524.547490775498</v>
      </c>
      <c r="C3404" s="1">
        <v>45524</v>
      </c>
      <c r="D3404" t="s">
        <v>9100</v>
      </c>
      <c r="E3404" t="s">
        <v>9101</v>
      </c>
      <c r="F3404" t="s">
        <v>664</v>
      </c>
      <c r="G3404">
        <v>74</v>
      </c>
      <c r="H3404" t="b">
        <v>0</v>
      </c>
      <c r="I3404" t="s">
        <v>9240</v>
      </c>
      <c r="J3404" t="s">
        <v>9103</v>
      </c>
      <c r="K3404" t="s">
        <v>9</v>
      </c>
      <c r="L3404" t="b">
        <v>0</v>
      </c>
      <c r="M3404" t="s">
        <v>6515</v>
      </c>
      <c r="N3404" t="b">
        <v>0</v>
      </c>
      <c r="O3404" t="b">
        <v>1</v>
      </c>
      <c r="P3404" t="b">
        <v>0</v>
      </c>
      <c r="Q3404" t="b">
        <v>1</v>
      </c>
      <c r="R3404" t="s">
        <v>2141</v>
      </c>
      <c r="S3404">
        <v>70</v>
      </c>
      <c r="T3404" t="b">
        <v>0</v>
      </c>
      <c r="V3404" t="s">
        <v>919</v>
      </c>
      <c r="W3404">
        <v>4</v>
      </c>
      <c r="X3404" s="11">
        <v>77</v>
      </c>
      <c r="Y3404">
        <v>1</v>
      </c>
      <c r="Z3404" s="46" cm="1">
        <f t="array" ref="Z3404">IF(V3404="NA",$AD$2,(INDEX($BL$4:$BL$73,MATCH(V3404&amp;W3404,$BK$4:$BK$73&amp;$BJ$4:$BJ$73,0))))</f>
        <v>1.0498615788681311E-2</v>
      </c>
      <c r="AA3404" s="46">
        <f t="shared" si="61"/>
        <v>1.0104986157886813</v>
      </c>
      <c r="AB3404" s="46"/>
    </row>
    <row r="3405" spans="1:28" x14ac:dyDescent="0.25">
      <c r="A3405">
        <v>11025</v>
      </c>
      <c r="B3405" s="1">
        <v>45524.546464166699</v>
      </c>
      <c r="C3405" s="1">
        <v>45524</v>
      </c>
      <c r="D3405" t="s">
        <v>9100</v>
      </c>
      <c r="E3405" t="s">
        <v>9101</v>
      </c>
      <c r="F3405" t="s">
        <v>664</v>
      </c>
      <c r="G3405">
        <v>81</v>
      </c>
      <c r="H3405" t="b">
        <v>0</v>
      </c>
      <c r="I3405" t="s">
        <v>9240</v>
      </c>
      <c r="J3405" t="s">
        <v>9103</v>
      </c>
      <c r="K3405" t="s">
        <v>7</v>
      </c>
      <c r="L3405" t="b">
        <v>0</v>
      </c>
      <c r="M3405" t="s">
        <v>14650</v>
      </c>
      <c r="N3405" t="b">
        <v>0</v>
      </c>
      <c r="O3405" t="b">
        <v>0</v>
      </c>
      <c r="P3405" t="b">
        <v>0</v>
      </c>
      <c r="Q3405" t="b">
        <v>1</v>
      </c>
      <c r="R3405" t="s">
        <v>14651</v>
      </c>
      <c r="S3405">
        <v>70</v>
      </c>
      <c r="T3405" t="b">
        <v>0</v>
      </c>
      <c r="V3405" t="s">
        <v>658</v>
      </c>
      <c r="W3405">
        <v>4</v>
      </c>
      <c r="X3405" s="11">
        <v>82</v>
      </c>
      <c r="Y3405">
        <v>1</v>
      </c>
      <c r="Z3405" s="46" cm="1">
        <f t="array" ref="Z3405">IF(V3405="NA",$AD$2,(INDEX($BL$4:$BL$73,MATCH(V3405&amp;W3405,$BK$4:$BK$73&amp;$BJ$4:$BJ$73,0))))</f>
        <v>1.1678733304575896E-2</v>
      </c>
      <c r="AA3405" s="46">
        <f t="shared" si="61"/>
        <v>1.0116787333045758</v>
      </c>
      <c r="AB3405" s="46"/>
    </row>
    <row r="3406" spans="1:28" x14ac:dyDescent="0.25">
      <c r="A3406">
        <v>11026</v>
      </c>
      <c r="B3406" s="1">
        <v>45524.545317708304</v>
      </c>
      <c r="C3406" s="1">
        <v>45524</v>
      </c>
      <c r="D3406" t="s">
        <v>9100</v>
      </c>
      <c r="E3406" t="s">
        <v>9101</v>
      </c>
      <c r="F3406" t="s">
        <v>664</v>
      </c>
      <c r="G3406">
        <v>81</v>
      </c>
      <c r="H3406" t="b">
        <v>0</v>
      </c>
      <c r="I3406" t="s">
        <v>9240</v>
      </c>
      <c r="J3406" t="s">
        <v>9103</v>
      </c>
      <c r="K3406" t="s">
        <v>9</v>
      </c>
      <c r="L3406" t="b">
        <v>0</v>
      </c>
      <c r="M3406" t="s">
        <v>14652</v>
      </c>
      <c r="N3406" t="b">
        <v>0</v>
      </c>
      <c r="O3406" t="b">
        <v>1</v>
      </c>
      <c r="P3406" t="b">
        <v>0</v>
      </c>
      <c r="Q3406" t="b">
        <v>1</v>
      </c>
      <c r="R3406" t="s">
        <v>14653</v>
      </c>
      <c r="S3406">
        <v>70</v>
      </c>
      <c r="T3406" t="b">
        <v>0</v>
      </c>
      <c r="V3406" t="s">
        <v>892</v>
      </c>
      <c r="W3406">
        <v>4</v>
      </c>
      <c r="X3406" s="11">
        <v>82</v>
      </c>
      <c r="Y3406">
        <v>1</v>
      </c>
      <c r="Z3406" s="46" cm="1">
        <f t="array" ref="Z3406">IF(V3406="NA",$AD$2,(INDEX($BL$4:$BL$73,MATCH(V3406&amp;W3406,$BK$4:$BK$73&amp;$BJ$4:$BJ$73,0))))</f>
        <v>1.0498615788681274E-2</v>
      </c>
      <c r="AA3406" s="46">
        <f t="shared" si="61"/>
        <v>1.0104986157886813</v>
      </c>
      <c r="AB3406" s="46"/>
    </row>
    <row r="3407" spans="1:28" x14ac:dyDescent="0.25">
      <c r="A3407">
        <v>11027</v>
      </c>
      <c r="B3407" s="1">
        <v>45524.5333551968</v>
      </c>
      <c r="C3407" s="1">
        <v>45524</v>
      </c>
      <c r="D3407" t="s">
        <v>9100</v>
      </c>
      <c r="E3407" t="s">
        <v>9101</v>
      </c>
      <c r="F3407" t="s">
        <v>664</v>
      </c>
      <c r="G3407">
        <v>80</v>
      </c>
      <c r="H3407" t="b">
        <v>0</v>
      </c>
      <c r="I3407" t="s">
        <v>9240</v>
      </c>
      <c r="J3407" t="s">
        <v>9103</v>
      </c>
      <c r="K3407" t="s">
        <v>7</v>
      </c>
      <c r="L3407" t="b">
        <v>0</v>
      </c>
      <c r="M3407" t="s">
        <v>14654</v>
      </c>
      <c r="N3407" t="b">
        <v>0</v>
      </c>
      <c r="O3407" t="b">
        <v>0</v>
      </c>
      <c r="P3407" t="b">
        <v>0</v>
      </c>
      <c r="Q3407" t="b">
        <v>1</v>
      </c>
      <c r="R3407" t="s">
        <v>14655</v>
      </c>
      <c r="S3407">
        <v>70</v>
      </c>
      <c r="T3407" t="b">
        <v>0</v>
      </c>
      <c r="V3407" t="s">
        <v>8</v>
      </c>
      <c r="W3407" t="s">
        <v>8</v>
      </c>
      <c r="X3407" s="11">
        <v>82</v>
      </c>
      <c r="Y3407">
        <v>1</v>
      </c>
      <c r="Z3407" s="46" cm="1">
        <f t="array" ref="Z3407">IF(V3407="NA",$AD$2,(INDEX($BL$4:$BL$73,MATCH(V3407&amp;W3407,$BK$4:$BK$73&amp;$BJ$4:$BJ$73,0))))</f>
        <v>-4.0430703315750931E-2</v>
      </c>
      <c r="AA3407" s="46">
        <f t="shared" si="61"/>
        <v>0.95956929668424906</v>
      </c>
      <c r="AB3407" s="46"/>
    </row>
    <row r="3408" spans="1:28" x14ac:dyDescent="0.25">
      <c r="A3408">
        <v>11029</v>
      </c>
      <c r="B3408" s="1">
        <v>45524.454031851797</v>
      </c>
      <c r="C3408" s="1">
        <v>45524</v>
      </c>
      <c r="D3408" t="s">
        <v>9100</v>
      </c>
      <c r="E3408" t="s">
        <v>9101</v>
      </c>
      <c r="F3408" t="s">
        <v>664</v>
      </c>
      <c r="G3408">
        <v>84</v>
      </c>
      <c r="H3408" t="b">
        <v>0</v>
      </c>
      <c r="I3408" t="s">
        <v>9240</v>
      </c>
      <c r="J3408" t="s">
        <v>9103</v>
      </c>
      <c r="K3408" t="s">
        <v>7</v>
      </c>
      <c r="L3408" t="b">
        <v>0</v>
      </c>
      <c r="M3408" t="s">
        <v>14656</v>
      </c>
      <c r="N3408" t="b">
        <v>0</v>
      </c>
      <c r="O3408" t="b">
        <v>0</v>
      </c>
      <c r="P3408" t="b">
        <v>0</v>
      </c>
      <c r="Q3408" t="b">
        <v>1</v>
      </c>
      <c r="R3408" t="s">
        <v>14657</v>
      </c>
      <c r="S3408">
        <v>70</v>
      </c>
      <c r="T3408" t="b">
        <v>0</v>
      </c>
      <c r="V3408" t="s">
        <v>8</v>
      </c>
      <c r="W3408" t="s">
        <v>8</v>
      </c>
      <c r="X3408" s="11">
        <v>87</v>
      </c>
      <c r="Y3408">
        <v>1</v>
      </c>
      <c r="Z3408" s="46" cm="1">
        <f t="array" ref="Z3408">IF(V3408="NA",$AD$2,(INDEX($BL$4:$BL$73,MATCH(V3408&amp;W3408,$BK$4:$BK$73&amp;$BJ$4:$BJ$73,0))))</f>
        <v>-4.0430703315750931E-2</v>
      </c>
      <c r="AA3408" s="46">
        <f t="shared" si="61"/>
        <v>0.95956929668424906</v>
      </c>
      <c r="AB3408" s="46"/>
    </row>
    <row r="3409" spans="1:28" x14ac:dyDescent="0.25">
      <c r="A3409">
        <v>11030</v>
      </c>
      <c r="B3409" s="1">
        <v>45524.453569039397</v>
      </c>
      <c r="C3409" s="1">
        <v>45524</v>
      </c>
      <c r="D3409" t="s">
        <v>9100</v>
      </c>
      <c r="E3409" t="s">
        <v>9101</v>
      </c>
      <c r="F3409" t="s">
        <v>664</v>
      </c>
      <c r="G3409">
        <v>81</v>
      </c>
      <c r="H3409" t="b">
        <v>0</v>
      </c>
      <c r="I3409" t="s">
        <v>9240</v>
      </c>
      <c r="J3409" t="s">
        <v>9103</v>
      </c>
      <c r="K3409" t="s">
        <v>7</v>
      </c>
      <c r="L3409" t="b">
        <v>0</v>
      </c>
      <c r="M3409" t="s">
        <v>14658</v>
      </c>
      <c r="N3409" t="b">
        <v>0</v>
      </c>
      <c r="O3409" t="b">
        <v>0</v>
      </c>
      <c r="P3409" t="b">
        <v>0</v>
      </c>
      <c r="Q3409" t="b">
        <v>1</v>
      </c>
      <c r="R3409" t="s">
        <v>14659</v>
      </c>
      <c r="S3409">
        <v>70</v>
      </c>
      <c r="T3409" t="b">
        <v>0</v>
      </c>
      <c r="V3409" t="s">
        <v>8</v>
      </c>
      <c r="W3409" t="s">
        <v>8</v>
      </c>
      <c r="X3409" s="11">
        <v>82</v>
      </c>
      <c r="Y3409">
        <v>1</v>
      </c>
      <c r="Z3409" s="46" cm="1">
        <f t="array" ref="Z3409">IF(V3409="NA",$AD$2,(INDEX($BL$4:$BL$73,MATCH(V3409&amp;W3409,$BK$4:$BK$73&amp;$BJ$4:$BJ$73,0))))</f>
        <v>-4.0430703315750931E-2</v>
      </c>
      <c r="AA3409" s="46">
        <f t="shared" si="61"/>
        <v>0.95956929668424906</v>
      </c>
      <c r="AB3409" s="46"/>
    </row>
    <row r="3410" spans="1:28" x14ac:dyDescent="0.25">
      <c r="A3410">
        <v>11031</v>
      </c>
      <c r="B3410" s="1">
        <v>45524.450908032399</v>
      </c>
      <c r="C3410" s="1">
        <v>45524</v>
      </c>
      <c r="D3410" t="s">
        <v>9100</v>
      </c>
      <c r="E3410" t="s">
        <v>9101</v>
      </c>
      <c r="F3410" t="s">
        <v>790</v>
      </c>
      <c r="G3410">
        <v>89</v>
      </c>
      <c r="H3410" t="b">
        <v>0</v>
      </c>
      <c r="I3410" t="s">
        <v>9240</v>
      </c>
      <c r="J3410" t="s">
        <v>9103</v>
      </c>
      <c r="K3410" t="s">
        <v>9</v>
      </c>
      <c r="L3410" t="b">
        <v>0</v>
      </c>
      <c r="M3410" t="s">
        <v>14660</v>
      </c>
      <c r="N3410" t="b">
        <v>0</v>
      </c>
      <c r="O3410" t="b">
        <v>1</v>
      </c>
      <c r="P3410" t="b">
        <v>0</v>
      </c>
      <c r="Q3410" t="b">
        <v>1</v>
      </c>
      <c r="R3410" t="s">
        <v>14661</v>
      </c>
      <c r="S3410">
        <v>70</v>
      </c>
      <c r="T3410" t="b">
        <v>0</v>
      </c>
      <c r="V3410" t="s">
        <v>892</v>
      </c>
      <c r="W3410">
        <v>4</v>
      </c>
      <c r="X3410" s="11">
        <v>92</v>
      </c>
      <c r="Y3410">
        <v>1</v>
      </c>
      <c r="Z3410" s="46" cm="1">
        <f t="array" ref="Z3410">IF(V3410="NA",$AD$2,(INDEX($BL$4:$BL$73,MATCH(V3410&amp;W3410,$BK$4:$BK$73&amp;$BJ$4:$BJ$73,0))))</f>
        <v>1.0498615788681274E-2</v>
      </c>
      <c r="AA3410" s="46">
        <f t="shared" si="61"/>
        <v>1.0104986157886813</v>
      </c>
      <c r="AB3410" s="46"/>
    </row>
    <row r="3411" spans="1:28" x14ac:dyDescent="0.25">
      <c r="A3411">
        <v>11034</v>
      </c>
      <c r="B3411" s="1">
        <v>45524.449408368098</v>
      </c>
      <c r="C3411" s="1">
        <v>45524</v>
      </c>
      <c r="D3411" t="s">
        <v>9100</v>
      </c>
      <c r="E3411" t="s">
        <v>9101</v>
      </c>
      <c r="F3411" t="s">
        <v>664</v>
      </c>
      <c r="G3411">
        <v>75</v>
      </c>
      <c r="H3411" t="b">
        <v>0</v>
      </c>
      <c r="I3411" t="s">
        <v>9240</v>
      </c>
      <c r="J3411" t="s">
        <v>9103</v>
      </c>
      <c r="K3411" t="s">
        <v>7</v>
      </c>
      <c r="L3411" t="b">
        <v>0</v>
      </c>
      <c r="M3411" t="s">
        <v>6514</v>
      </c>
      <c r="N3411" t="b">
        <v>0</v>
      </c>
      <c r="O3411" t="b">
        <v>0</v>
      </c>
      <c r="P3411" t="b">
        <v>0</v>
      </c>
      <c r="Q3411" t="b">
        <v>1</v>
      </c>
      <c r="R3411" t="s">
        <v>959</v>
      </c>
      <c r="S3411">
        <v>70</v>
      </c>
      <c r="T3411" t="b">
        <v>0</v>
      </c>
      <c r="V3411" t="s">
        <v>658</v>
      </c>
      <c r="W3411">
        <v>4</v>
      </c>
      <c r="X3411" s="11">
        <v>77</v>
      </c>
      <c r="Y3411">
        <v>1</v>
      </c>
      <c r="Z3411" s="46" cm="1">
        <f t="array" ref="Z3411">IF(V3411="NA",$AD$2,(INDEX($BL$4:$BL$73,MATCH(V3411&amp;W3411,$BK$4:$BK$73&amp;$BJ$4:$BJ$73,0))))</f>
        <v>1.1678733304575896E-2</v>
      </c>
      <c r="AA3411" s="46">
        <f t="shared" si="61"/>
        <v>1.0116787333045758</v>
      </c>
      <c r="AB3411" s="46"/>
    </row>
    <row r="3412" spans="1:28" x14ac:dyDescent="0.25">
      <c r="A3412">
        <v>11035</v>
      </c>
      <c r="B3412" s="1">
        <v>45524.448548472203</v>
      </c>
      <c r="C3412" s="1">
        <v>45524</v>
      </c>
      <c r="D3412" t="s">
        <v>9100</v>
      </c>
      <c r="E3412" t="s">
        <v>9101</v>
      </c>
      <c r="F3412" t="s">
        <v>664</v>
      </c>
      <c r="G3412">
        <v>82</v>
      </c>
      <c r="H3412" t="b">
        <v>0</v>
      </c>
      <c r="I3412" t="s">
        <v>9240</v>
      </c>
      <c r="J3412" t="s">
        <v>9103</v>
      </c>
      <c r="K3412" t="s">
        <v>7</v>
      </c>
      <c r="L3412" t="b">
        <v>0</v>
      </c>
      <c r="M3412" t="s">
        <v>14662</v>
      </c>
      <c r="N3412" t="b">
        <v>0</v>
      </c>
      <c r="O3412" t="b">
        <v>0</v>
      </c>
      <c r="P3412" t="b">
        <v>0</v>
      </c>
      <c r="Q3412" t="b">
        <v>1</v>
      </c>
      <c r="R3412" t="s">
        <v>14663</v>
      </c>
      <c r="S3412">
        <v>70</v>
      </c>
      <c r="T3412" t="b">
        <v>0</v>
      </c>
      <c r="V3412" t="s">
        <v>8</v>
      </c>
      <c r="W3412" t="s">
        <v>8</v>
      </c>
      <c r="X3412" s="11">
        <v>82</v>
      </c>
      <c r="Y3412">
        <v>1</v>
      </c>
      <c r="Z3412" s="46" cm="1">
        <f t="array" ref="Z3412">IF(V3412="NA",$AD$2,(INDEX($BL$4:$BL$73,MATCH(V3412&amp;W3412,$BK$4:$BK$73&amp;$BJ$4:$BJ$73,0))))</f>
        <v>-4.0430703315750931E-2</v>
      </c>
      <c r="AA3412" s="46">
        <f t="shared" si="61"/>
        <v>0.95956929668424906</v>
      </c>
      <c r="AB3412" s="46"/>
    </row>
    <row r="3413" spans="1:28" x14ac:dyDescent="0.25">
      <c r="A3413">
        <v>11036</v>
      </c>
      <c r="B3413" s="1">
        <v>45524.448101747701</v>
      </c>
      <c r="C3413" s="1">
        <v>45524</v>
      </c>
      <c r="D3413" t="s">
        <v>9100</v>
      </c>
      <c r="E3413" t="s">
        <v>9101</v>
      </c>
      <c r="F3413" t="s">
        <v>664</v>
      </c>
      <c r="G3413">
        <v>79</v>
      </c>
      <c r="H3413" t="b">
        <v>0</v>
      </c>
      <c r="I3413" t="s">
        <v>9240</v>
      </c>
      <c r="J3413" t="s">
        <v>9103</v>
      </c>
      <c r="K3413" t="s">
        <v>7</v>
      </c>
      <c r="L3413" t="b">
        <v>0</v>
      </c>
      <c r="M3413" t="s">
        <v>14664</v>
      </c>
      <c r="N3413" t="b">
        <v>0</v>
      </c>
      <c r="O3413" t="b">
        <v>0</v>
      </c>
      <c r="P3413" t="b">
        <v>0</v>
      </c>
      <c r="Q3413" t="b">
        <v>1</v>
      </c>
      <c r="R3413" t="s">
        <v>14665</v>
      </c>
      <c r="S3413">
        <v>70</v>
      </c>
      <c r="T3413" t="b">
        <v>0</v>
      </c>
      <c r="V3413" t="s">
        <v>892</v>
      </c>
      <c r="W3413">
        <v>4</v>
      </c>
      <c r="X3413" s="11">
        <v>82</v>
      </c>
      <c r="Y3413">
        <v>1</v>
      </c>
      <c r="Z3413" s="46" cm="1">
        <f t="array" ref="Z3413">IF(V3413="NA",$AD$2,(INDEX($BL$4:$BL$73,MATCH(V3413&amp;W3413,$BK$4:$BK$73&amp;$BJ$4:$BJ$73,0))))</f>
        <v>1.0498615788681274E-2</v>
      </c>
      <c r="AA3413" s="46">
        <f t="shared" si="61"/>
        <v>1.0104986157886813</v>
      </c>
      <c r="AB3413" s="46"/>
    </row>
    <row r="3414" spans="1:28" x14ac:dyDescent="0.25">
      <c r="A3414">
        <v>11037</v>
      </c>
      <c r="B3414" s="1">
        <v>45524.447576192098</v>
      </c>
      <c r="C3414" s="1">
        <v>45524</v>
      </c>
      <c r="D3414" t="s">
        <v>9100</v>
      </c>
      <c r="E3414" t="s">
        <v>9101</v>
      </c>
      <c r="F3414" t="s">
        <v>790</v>
      </c>
      <c r="G3414">
        <v>87</v>
      </c>
      <c r="H3414" t="b">
        <v>0</v>
      </c>
      <c r="I3414" t="s">
        <v>9240</v>
      </c>
      <c r="J3414" t="s">
        <v>9103</v>
      </c>
      <c r="K3414" t="s">
        <v>7</v>
      </c>
      <c r="L3414" t="b">
        <v>0</v>
      </c>
      <c r="M3414" t="s">
        <v>14666</v>
      </c>
      <c r="N3414" t="b">
        <v>0</v>
      </c>
      <c r="O3414" t="b">
        <v>0</v>
      </c>
      <c r="P3414" t="b">
        <v>0</v>
      </c>
      <c r="Q3414" t="b">
        <v>1</v>
      </c>
      <c r="R3414" t="s">
        <v>14667</v>
      </c>
      <c r="S3414">
        <v>70</v>
      </c>
      <c r="T3414" t="b">
        <v>0</v>
      </c>
      <c r="V3414" t="s">
        <v>8</v>
      </c>
      <c r="W3414" t="s">
        <v>8</v>
      </c>
      <c r="X3414" s="11">
        <v>87</v>
      </c>
      <c r="Y3414">
        <v>1</v>
      </c>
      <c r="Z3414" s="46" cm="1">
        <f t="array" ref="Z3414">IF(V3414="NA",$AD$2,(INDEX($BL$4:$BL$73,MATCH(V3414&amp;W3414,$BK$4:$BK$73&amp;$BJ$4:$BJ$73,0))))</f>
        <v>-4.0430703315750931E-2</v>
      </c>
      <c r="AA3414" s="46">
        <f t="shared" si="61"/>
        <v>0.95956929668424906</v>
      </c>
      <c r="AB3414" s="46"/>
    </row>
    <row r="3415" spans="1:28" x14ac:dyDescent="0.25">
      <c r="A3415">
        <v>11038</v>
      </c>
      <c r="B3415" s="1">
        <v>45524.444130833297</v>
      </c>
      <c r="C3415" s="1">
        <v>45524</v>
      </c>
      <c r="D3415" t="s">
        <v>9100</v>
      </c>
      <c r="E3415" t="s">
        <v>9101</v>
      </c>
      <c r="F3415" t="s">
        <v>664</v>
      </c>
      <c r="G3415">
        <v>86</v>
      </c>
      <c r="H3415" t="b">
        <v>0</v>
      </c>
      <c r="I3415" t="s">
        <v>9240</v>
      </c>
      <c r="J3415" t="s">
        <v>9103</v>
      </c>
      <c r="K3415" t="s">
        <v>7</v>
      </c>
      <c r="L3415" t="b">
        <v>0</v>
      </c>
      <c r="M3415" t="s">
        <v>14668</v>
      </c>
      <c r="N3415" t="b">
        <v>0</v>
      </c>
      <c r="O3415" t="b">
        <v>0</v>
      </c>
      <c r="P3415" t="b">
        <v>0</v>
      </c>
      <c r="Q3415" t="b">
        <v>1</v>
      </c>
      <c r="R3415" t="s">
        <v>14669</v>
      </c>
      <c r="S3415">
        <v>70</v>
      </c>
      <c r="T3415" t="b">
        <v>0</v>
      </c>
      <c r="V3415" t="s">
        <v>8</v>
      </c>
      <c r="W3415" t="s">
        <v>8</v>
      </c>
      <c r="X3415" s="11">
        <v>87</v>
      </c>
      <c r="Y3415">
        <v>1</v>
      </c>
      <c r="Z3415" s="46" cm="1">
        <f t="array" ref="Z3415">IF(V3415="NA",$AD$2,(INDEX($BL$4:$BL$73,MATCH(V3415&amp;W3415,$BK$4:$BK$73&amp;$BJ$4:$BJ$73,0))))</f>
        <v>-4.0430703315750931E-2</v>
      </c>
      <c r="AA3415" s="46">
        <f t="shared" si="61"/>
        <v>0.95956929668424906</v>
      </c>
      <c r="AB3415" s="46"/>
    </row>
    <row r="3416" spans="1:28" x14ac:dyDescent="0.25">
      <c r="A3416">
        <v>11042</v>
      </c>
      <c r="B3416" s="1">
        <v>45524.443098553202</v>
      </c>
      <c r="C3416" s="1">
        <v>45524</v>
      </c>
      <c r="D3416" t="s">
        <v>9100</v>
      </c>
      <c r="E3416" t="s">
        <v>9101</v>
      </c>
      <c r="F3416" t="s">
        <v>790</v>
      </c>
      <c r="G3416">
        <v>74</v>
      </c>
      <c r="H3416" t="b">
        <v>0</v>
      </c>
      <c r="I3416" t="s">
        <v>9240</v>
      </c>
      <c r="J3416" t="s">
        <v>9103</v>
      </c>
      <c r="K3416" t="s">
        <v>7</v>
      </c>
      <c r="L3416" t="b">
        <v>0</v>
      </c>
      <c r="M3416" t="s">
        <v>14670</v>
      </c>
      <c r="N3416" t="b">
        <v>0</v>
      </c>
      <c r="O3416" t="b">
        <v>0</v>
      </c>
      <c r="P3416" t="b">
        <v>0</v>
      </c>
      <c r="Q3416" t="b">
        <v>1</v>
      </c>
      <c r="R3416" t="s">
        <v>14671</v>
      </c>
      <c r="S3416">
        <v>70</v>
      </c>
      <c r="T3416" t="b">
        <v>0</v>
      </c>
      <c r="V3416" t="s">
        <v>892</v>
      </c>
      <c r="W3416">
        <v>4</v>
      </c>
      <c r="X3416" s="11">
        <v>77</v>
      </c>
      <c r="Y3416">
        <v>1</v>
      </c>
      <c r="Z3416" s="46" cm="1">
        <f t="array" ref="Z3416">IF(V3416="NA",$AD$2,(INDEX($BL$4:$BL$73,MATCH(V3416&amp;W3416,$BK$4:$BK$73&amp;$BJ$4:$BJ$73,0))))</f>
        <v>1.0498615788681274E-2</v>
      </c>
      <c r="AA3416" s="46">
        <f t="shared" si="61"/>
        <v>1.0104986157886813</v>
      </c>
      <c r="AB3416" s="46"/>
    </row>
    <row r="3417" spans="1:28" x14ac:dyDescent="0.25">
      <c r="A3417">
        <v>11043</v>
      </c>
      <c r="B3417" s="1">
        <v>45524.442871134299</v>
      </c>
      <c r="C3417" s="1">
        <v>45524</v>
      </c>
      <c r="D3417" t="s">
        <v>9100</v>
      </c>
      <c r="E3417" t="s">
        <v>9101</v>
      </c>
      <c r="F3417" t="s">
        <v>664</v>
      </c>
      <c r="G3417">
        <v>75</v>
      </c>
      <c r="H3417" t="b">
        <v>0</v>
      </c>
      <c r="I3417" t="s">
        <v>9240</v>
      </c>
      <c r="J3417" t="s">
        <v>9103</v>
      </c>
      <c r="K3417" t="s">
        <v>7</v>
      </c>
      <c r="L3417" t="b">
        <v>0</v>
      </c>
      <c r="M3417" t="s">
        <v>14672</v>
      </c>
      <c r="N3417" t="b">
        <v>0</v>
      </c>
      <c r="O3417" t="b">
        <v>0</v>
      </c>
      <c r="P3417" t="b">
        <v>0</v>
      </c>
      <c r="Q3417" t="b">
        <v>1</v>
      </c>
      <c r="R3417" t="s">
        <v>14673</v>
      </c>
      <c r="S3417">
        <v>70</v>
      </c>
      <c r="T3417" t="b">
        <v>0</v>
      </c>
      <c r="V3417" t="s">
        <v>8</v>
      </c>
      <c r="W3417" t="s">
        <v>8</v>
      </c>
      <c r="X3417" s="11">
        <v>77</v>
      </c>
      <c r="Y3417">
        <v>1</v>
      </c>
      <c r="Z3417" s="46" cm="1">
        <f t="array" ref="Z3417">IF(V3417="NA",$AD$2,(INDEX($BL$4:$BL$73,MATCH(V3417&amp;W3417,$BK$4:$BK$73&amp;$BJ$4:$BJ$73,0))))</f>
        <v>-4.0430703315750931E-2</v>
      </c>
      <c r="AA3417" s="46">
        <f t="shared" si="61"/>
        <v>0.95956929668424906</v>
      </c>
      <c r="AB3417" s="46"/>
    </row>
    <row r="3418" spans="1:28" x14ac:dyDescent="0.25">
      <c r="A3418">
        <v>11044</v>
      </c>
      <c r="B3418" s="1">
        <v>45524.4425054167</v>
      </c>
      <c r="C3418" s="1">
        <v>45524</v>
      </c>
      <c r="D3418" t="s">
        <v>9100</v>
      </c>
      <c r="E3418" t="s">
        <v>9101</v>
      </c>
      <c r="F3418" t="s">
        <v>664</v>
      </c>
      <c r="G3418">
        <v>72</v>
      </c>
      <c r="H3418" t="b">
        <v>0</v>
      </c>
      <c r="I3418" t="s">
        <v>9240</v>
      </c>
      <c r="J3418" t="s">
        <v>9103</v>
      </c>
      <c r="K3418" t="s">
        <v>9</v>
      </c>
      <c r="L3418" t="b">
        <v>0</v>
      </c>
      <c r="M3418" t="s">
        <v>6513</v>
      </c>
      <c r="N3418" t="b">
        <v>0</v>
      </c>
      <c r="O3418" t="b">
        <v>1</v>
      </c>
      <c r="P3418" t="b">
        <v>0</v>
      </c>
      <c r="Q3418" t="b">
        <v>1</v>
      </c>
      <c r="R3418" t="s">
        <v>2138</v>
      </c>
      <c r="S3418">
        <v>70</v>
      </c>
      <c r="T3418" t="b">
        <v>0</v>
      </c>
      <c r="V3418" t="s">
        <v>740</v>
      </c>
      <c r="W3418">
        <v>4</v>
      </c>
      <c r="X3418" s="11">
        <v>72</v>
      </c>
      <c r="Y3418">
        <v>1</v>
      </c>
      <c r="Z3418" s="46" cm="1">
        <f t="array" ref="Z3418">IF(V3418="NA",$AD$2,(INDEX($BL$4:$BL$73,MATCH(V3418&amp;W3418,$BK$4:$BK$73&amp;$BJ$4:$BJ$73,0))))</f>
        <v>1.0498615788681253E-2</v>
      </c>
      <c r="AA3418" s="46">
        <f t="shared" si="61"/>
        <v>1.0104986157886813</v>
      </c>
      <c r="AB3418" s="46"/>
    </row>
    <row r="3419" spans="1:28" x14ac:dyDescent="0.25">
      <c r="A3419">
        <v>11045</v>
      </c>
      <c r="B3419" s="1">
        <v>45524.4422128472</v>
      </c>
      <c r="C3419" s="1">
        <v>45524</v>
      </c>
      <c r="D3419" t="s">
        <v>9100</v>
      </c>
      <c r="E3419" t="s">
        <v>9101</v>
      </c>
      <c r="F3419" t="s">
        <v>790</v>
      </c>
      <c r="G3419">
        <v>86</v>
      </c>
      <c r="H3419" t="b">
        <v>0</v>
      </c>
      <c r="I3419" t="s">
        <v>9240</v>
      </c>
      <c r="J3419" t="s">
        <v>9103</v>
      </c>
      <c r="K3419" t="s">
        <v>7</v>
      </c>
      <c r="L3419" t="b">
        <v>0</v>
      </c>
      <c r="M3419" t="s">
        <v>14674</v>
      </c>
      <c r="N3419" t="b">
        <v>0</v>
      </c>
      <c r="O3419" t="b">
        <v>0</v>
      </c>
      <c r="P3419" t="b">
        <v>0</v>
      </c>
      <c r="Q3419" t="b">
        <v>1</v>
      </c>
      <c r="R3419" t="s">
        <v>14675</v>
      </c>
      <c r="S3419">
        <v>70</v>
      </c>
      <c r="T3419" t="b">
        <v>0</v>
      </c>
      <c r="V3419" t="s">
        <v>8</v>
      </c>
      <c r="W3419" t="s">
        <v>8</v>
      </c>
      <c r="X3419" s="11">
        <v>87</v>
      </c>
      <c r="Y3419">
        <v>1</v>
      </c>
      <c r="Z3419" s="46" cm="1">
        <f t="array" ref="Z3419">IF(V3419="NA",$AD$2,(INDEX($BL$4:$BL$73,MATCH(V3419&amp;W3419,$BK$4:$BK$73&amp;$BJ$4:$BJ$73,0))))</f>
        <v>-4.0430703315750931E-2</v>
      </c>
      <c r="AA3419" s="46">
        <f t="shared" si="61"/>
        <v>0.95956929668424906</v>
      </c>
      <c r="AB3419" s="46"/>
    </row>
    <row r="3420" spans="1:28" x14ac:dyDescent="0.25">
      <c r="A3420">
        <v>11046</v>
      </c>
      <c r="B3420" s="1">
        <v>45524.441834513898</v>
      </c>
      <c r="C3420" s="1">
        <v>45524</v>
      </c>
      <c r="D3420" t="s">
        <v>9100</v>
      </c>
      <c r="E3420" t="s">
        <v>9101</v>
      </c>
      <c r="F3420" t="s">
        <v>664</v>
      </c>
      <c r="G3420">
        <v>88</v>
      </c>
      <c r="H3420" t="b">
        <v>0</v>
      </c>
      <c r="I3420" t="s">
        <v>9240</v>
      </c>
      <c r="J3420" t="s">
        <v>9103</v>
      </c>
      <c r="K3420" t="s">
        <v>7</v>
      </c>
      <c r="L3420" t="b">
        <v>0</v>
      </c>
      <c r="M3420" t="s">
        <v>14676</v>
      </c>
      <c r="N3420" t="b">
        <v>0</v>
      </c>
      <c r="O3420" t="b">
        <v>0</v>
      </c>
      <c r="P3420" t="b">
        <v>0</v>
      </c>
      <c r="Q3420" t="b">
        <v>1</v>
      </c>
      <c r="R3420" t="s">
        <v>14677</v>
      </c>
      <c r="S3420">
        <v>70</v>
      </c>
      <c r="T3420" t="b">
        <v>0</v>
      </c>
      <c r="V3420" t="s">
        <v>741</v>
      </c>
      <c r="W3420">
        <v>4</v>
      </c>
      <c r="X3420" s="11">
        <v>92</v>
      </c>
      <c r="Y3420">
        <v>1</v>
      </c>
      <c r="Z3420" s="46" cm="1">
        <f t="array" ref="Z3420">IF(V3420="NA",$AD$2,(INDEX($BL$4:$BL$73,MATCH(V3420&amp;W3420,$BK$4:$BK$73&amp;$BJ$4:$BJ$73,0))))</f>
        <v>1.1678733304575806E-2</v>
      </c>
      <c r="AA3420" s="46">
        <f t="shared" si="61"/>
        <v>1.0116787333045758</v>
      </c>
      <c r="AB3420" s="46"/>
    </row>
    <row r="3421" spans="1:28" x14ac:dyDescent="0.25">
      <c r="A3421">
        <v>11047</v>
      </c>
      <c r="B3421" s="1">
        <v>45524.441434050903</v>
      </c>
      <c r="C3421" s="1">
        <v>45524</v>
      </c>
      <c r="D3421" t="s">
        <v>9100</v>
      </c>
      <c r="E3421" t="s">
        <v>9101</v>
      </c>
      <c r="F3421" t="s">
        <v>664</v>
      </c>
      <c r="G3421">
        <v>80</v>
      </c>
      <c r="H3421" t="b">
        <v>0</v>
      </c>
      <c r="I3421" t="s">
        <v>9240</v>
      </c>
      <c r="J3421" t="s">
        <v>9103</v>
      </c>
      <c r="K3421" t="s">
        <v>9</v>
      </c>
      <c r="L3421" t="b">
        <v>0</v>
      </c>
      <c r="M3421" t="s">
        <v>14678</v>
      </c>
      <c r="N3421" t="b">
        <v>0</v>
      </c>
      <c r="O3421" t="b">
        <v>1</v>
      </c>
      <c r="P3421" t="b">
        <v>0</v>
      </c>
      <c r="Q3421" t="b">
        <v>1</v>
      </c>
      <c r="R3421" t="s">
        <v>14679</v>
      </c>
      <c r="S3421">
        <v>70</v>
      </c>
      <c r="T3421" t="b">
        <v>0</v>
      </c>
      <c r="V3421" t="s">
        <v>741</v>
      </c>
      <c r="W3421">
        <v>4</v>
      </c>
      <c r="X3421" s="11">
        <v>82</v>
      </c>
      <c r="Y3421">
        <v>1</v>
      </c>
      <c r="Z3421" s="46" cm="1">
        <f t="array" ref="Z3421">IF(V3421="NA",$AD$2,(INDEX($BL$4:$BL$73,MATCH(V3421&amp;W3421,$BK$4:$BK$73&amp;$BJ$4:$BJ$73,0))))</f>
        <v>1.1678733304575806E-2</v>
      </c>
      <c r="AA3421" s="46">
        <f t="shared" si="61"/>
        <v>1.0116787333045758</v>
      </c>
      <c r="AB3421" s="46"/>
    </row>
    <row r="3422" spans="1:28" x14ac:dyDescent="0.25">
      <c r="A3422">
        <v>11048</v>
      </c>
      <c r="B3422" s="1">
        <v>45524.441089641201</v>
      </c>
      <c r="C3422" s="1">
        <v>45524</v>
      </c>
      <c r="D3422" t="s">
        <v>9100</v>
      </c>
      <c r="E3422" t="s">
        <v>9101</v>
      </c>
      <c r="F3422" t="s">
        <v>664</v>
      </c>
      <c r="G3422">
        <v>85</v>
      </c>
      <c r="H3422" t="b">
        <v>0</v>
      </c>
      <c r="I3422" t="s">
        <v>9240</v>
      </c>
      <c r="J3422" t="s">
        <v>9159</v>
      </c>
      <c r="K3422" t="s">
        <v>7</v>
      </c>
      <c r="L3422" t="b">
        <v>0</v>
      </c>
      <c r="M3422" t="s">
        <v>14680</v>
      </c>
      <c r="N3422" t="b">
        <v>0</v>
      </c>
      <c r="O3422" t="b">
        <v>0</v>
      </c>
      <c r="P3422" t="b">
        <v>0</v>
      </c>
      <c r="Q3422" t="b">
        <v>1</v>
      </c>
      <c r="R3422" t="s">
        <v>14681</v>
      </c>
      <c r="S3422">
        <v>70</v>
      </c>
      <c r="T3422" t="b">
        <v>0</v>
      </c>
      <c r="V3422" t="s">
        <v>8</v>
      </c>
      <c r="W3422" t="s">
        <v>8</v>
      </c>
      <c r="X3422" s="11">
        <v>87</v>
      </c>
      <c r="Y3422">
        <v>1</v>
      </c>
      <c r="Z3422" s="46" cm="1">
        <f t="array" ref="Z3422">IF(V3422="NA",$AD$2,(INDEX($BL$4:$BL$73,MATCH(V3422&amp;W3422,$BK$4:$BK$73&amp;$BJ$4:$BJ$73,0))))</f>
        <v>-4.0430703315750931E-2</v>
      </c>
      <c r="AA3422" s="46">
        <f t="shared" si="61"/>
        <v>0.95956929668424906</v>
      </c>
      <c r="AB3422" s="46"/>
    </row>
    <row r="3423" spans="1:28" x14ac:dyDescent="0.25">
      <c r="A3423">
        <v>11049</v>
      </c>
      <c r="B3423" s="1">
        <v>45524.433558194403</v>
      </c>
      <c r="C3423" s="1">
        <v>45524</v>
      </c>
      <c r="D3423" t="s">
        <v>9100</v>
      </c>
      <c r="E3423" t="s">
        <v>9101</v>
      </c>
      <c r="F3423" t="s">
        <v>664</v>
      </c>
      <c r="G3423">
        <v>74</v>
      </c>
      <c r="H3423" t="b">
        <v>0</v>
      </c>
      <c r="I3423" t="s">
        <v>9240</v>
      </c>
      <c r="J3423" t="s">
        <v>9159</v>
      </c>
      <c r="K3423" t="s">
        <v>9</v>
      </c>
      <c r="L3423" t="b">
        <v>0</v>
      </c>
      <c r="M3423" t="s">
        <v>14682</v>
      </c>
      <c r="N3423" t="b">
        <v>0</v>
      </c>
      <c r="O3423" t="b">
        <v>1</v>
      </c>
      <c r="P3423" t="b">
        <v>0</v>
      </c>
      <c r="Q3423" t="b">
        <v>1</v>
      </c>
      <c r="R3423" t="s">
        <v>14683</v>
      </c>
      <c r="S3423">
        <v>70</v>
      </c>
      <c r="T3423" t="b">
        <v>0</v>
      </c>
      <c r="V3423" t="s">
        <v>919</v>
      </c>
      <c r="W3423">
        <v>4</v>
      </c>
      <c r="X3423" s="11">
        <v>77</v>
      </c>
      <c r="Y3423">
        <v>1</v>
      </c>
      <c r="Z3423" s="46" cm="1">
        <f t="array" ref="Z3423">IF(V3423="NA",$AD$2,(INDEX($BL$4:$BL$73,MATCH(V3423&amp;W3423,$BK$4:$BK$73&amp;$BJ$4:$BJ$73,0))))</f>
        <v>1.0498615788681311E-2</v>
      </c>
      <c r="AA3423" s="46">
        <f t="shared" si="61"/>
        <v>1.0104986157886813</v>
      </c>
      <c r="AB3423" s="46"/>
    </row>
    <row r="3424" spans="1:28" x14ac:dyDescent="0.25">
      <c r="A3424">
        <v>11051</v>
      </c>
      <c r="B3424" s="1">
        <v>45524.432481527801</v>
      </c>
      <c r="C3424" s="1">
        <v>45524</v>
      </c>
      <c r="D3424" t="s">
        <v>9100</v>
      </c>
      <c r="E3424" t="s">
        <v>9101</v>
      </c>
      <c r="F3424" t="s">
        <v>664</v>
      </c>
      <c r="G3424">
        <v>71</v>
      </c>
      <c r="H3424" t="b">
        <v>0</v>
      </c>
      <c r="I3424" t="s">
        <v>9240</v>
      </c>
      <c r="J3424" t="s">
        <v>9159</v>
      </c>
      <c r="K3424" t="s">
        <v>7</v>
      </c>
      <c r="L3424" t="b">
        <v>0</v>
      </c>
      <c r="M3424" t="s">
        <v>14684</v>
      </c>
      <c r="N3424" t="b">
        <v>0</v>
      </c>
      <c r="O3424" t="b">
        <v>0</v>
      </c>
      <c r="P3424" t="b">
        <v>0</v>
      </c>
      <c r="Q3424" t="b">
        <v>1</v>
      </c>
      <c r="R3424" t="s">
        <v>14685</v>
      </c>
      <c r="S3424">
        <v>70</v>
      </c>
      <c r="T3424" t="b">
        <v>0</v>
      </c>
      <c r="V3424" t="s">
        <v>888</v>
      </c>
      <c r="W3424">
        <v>4</v>
      </c>
      <c r="X3424" s="11">
        <v>72</v>
      </c>
      <c r="Y3424">
        <v>1</v>
      </c>
      <c r="Z3424" s="46" cm="1">
        <f t="array" ref="Z3424">IF(V3424="NA",$AD$2,(INDEX($BL$4:$BL$73,MATCH(V3424&amp;W3424,$BK$4:$BK$73&amp;$BJ$4:$BJ$73,0))))</f>
        <v>1.0498615788681257E-2</v>
      </c>
      <c r="AA3424" s="46">
        <f t="shared" si="61"/>
        <v>1.0104986157886813</v>
      </c>
      <c r="AB3424" s="46"/>
    </row>
    <row r="3425" spans="1:28" x14ac:dyDescent="0.25">
      <c r="A3425">
        <v>11052</v>
      </c>
      <c r="B3425" s="1">
        <v>45524.432168634303</v>
      </c>
      <c r="C3425" s="1">
        <v>45524</v>
      </c>
      <c r="D3425" t="s">
        <v>9100</v>
      </c>
      <c r="E3425" t="s">
        <v>9101</v>
      </c>
      <c r="F3425" t="s">
        <v>664</v>
      </c>
      <c r="G3425">
        <v>83</v>
      </c>
      <c r="H3425" t="b">
        <v>0</v>
      </c>
      <c r="I3425" t="s">
        <v>9240</v>
      </c>
      <c r="J3425" t="s">
        <v>9159</v>
      </c>
      <c r="K3425" t="s">
        <v>9</v>
      </c>
      <c r="L3425" t="b">
        <v>0</v>
      </c>
      <c r="M3425" t="s">
        <v>14686</v>
      </c>
      <c r="N3425" t="b">
        <v>0</v>
      </c>
      <c r="O3425" t="b">
        <v>1</v>
      </c>
      <c r="P3425" t="b">
        <v>0</v>
      </c>
      <c r="Q3425" t="b">
        <v>1</v>
      </c>
      <c r="R3425" t="s">
        <v>14687</v>
      </c>
      <c r="S3425">
        <v>70</v>
      </c>
      <c r="T3425" t="b">
        <v>0</v>
      </c>
      <c r="V3425" t="s">
        <v>949</v>
      </c>
      <c r="W3425">
        <v>5</v>
      </c>
      <c r="X3425" s="11">
        <v>87</v>
      </c>
      <c r="Y3425">
        <v>1</v>
      </c>
      <c r="Z3425" s="46" cm="1">
        <f t="array" ref="Z3425">IF(V3425="NA",$AD$2,(INDEX($BL$4:$BL$73,MATCH(V3425&amp;W3425,$BK$4:$BK$73&amp;$BJ$4:$BJ$73,0))))</f>
        <v>4.1970782120221983E-2</v>
      </c>
      <c r="AA3425" s="46">
        <f t="shared" si="61"/>
        <v>1.041970782120222</v>
      </c>
      <c r="AB3425" s="46"/>
    </row>
    <row r="3426" spans="1:28" x14ac:dyDescent="0.25">
      <c r="A3426">
        <v>11053</v>
      </c>
      <c r="B3426" s="1">
        <v>45524.431847013897</v>
      </c>
      <c r="C3426" s="1">
        <v>45524</v>
      </c>
      <c r="D3426" t="s">
        <v>9100</v>
      </c>
      <c r="E3426" t="s">
        <v>9101</v>
      </c>
      <c r="F3426" t="s">
        <v>664</v>
      </c>
      <c r="G3426">
        <v>80</v>
      </c>
      <c r="H3426" t="b">
        <v>0</v>
      </c>
      <c r="I3426" t="s">
        <v>9240</v>
      </c>
      <c r="J3426" t="s">
        <v>9159</v>
      </c>
      <c r="K3426" t="s">
        <v>7</v>
      </c>
      <c r="L3426" t="b">
        <v>0</v>
      </c>
      <c r="M3426" t="s">
        <v>14688</v>
      </c>
      <c r="N3426" t="b">
        <v>0</v>
      </c>
      <c r="O3426" t="b">
        <v>0</v>
      </c>
      <c r="P3426" t="b">
        <v>0</v>
      </c>
      <c r="Q3426" t="b">
        <v>1</v>
      </c>
      <c r="R3426" t="s">
        <v>14689</v>
      </c>
      <c r="S3426">
        <v>70</v>
      </c>
      <c r="T3426" t="b">
        <v>0</v>
      </c>
      <c r="V3426" t="s">
        <v>8</v>
      </c>
      <c r="W3426" t="s">
        <v>8</v>
      </c>
      <c r="X3426" s="11">
        <v>82</v>
      </c>
      <c r="Y3426">
        <v>1</v>
      </c>
      <c r="Z3426" s="46" cm="1">
        <f t="array" ref="Z3426">IF(V3426="NA",$AD$2,(INDEX($BL$4:$BL$73,MATCH(V3426&amp;W3426,$BK$4:$BK$73&amp;$BJ$4:$BJ$73,0))))</f>
        <v>-4.0430703315750931E-2</v>
      </c>
      <c r="AA3426" s="46">
        <f t="shared" si="61"/>
        <v>0.95956929668424906</v>
      </c>
      <c r="AB3426" s="46"/>
    </row>
    <row r="3427" spans="1:28" x14ac:dyDescent="0.25">
      <c r="A3427">
        <v>11054</v>
      </c>
      <c r="B3427" s="1">
        <v>45524.4315246181</v>
      </c>
      <c r="C3427" s="1">
        <v>45524</v>
      </c>
      <c r="D3427" t="s">
        <v>9100</v>
      </c>
      <c r="E3427" t="s">
        <v>9101</v>
      </c>
      <c r="F3427" t="s">
        <v>664</v>
      </c>
      <c r="G3427">
        <v>72</v>
      </c>
      <c r="H3427" t="b">
        <v>0</v>
      </c>
      <c r="I3427" t="s">
        <v>9240</v>
      </c>
      <c r="J3427" t="s">
        <v>9159</v>
      </c>
      <c r="K3427" t="s">
        <v>9</v>
      </c>
      <c r="L3427" t="b">
        <v>0</v>
      </c>
      <c r="M3427" t="s">
        <v>6512</v>
      </c>
      <c r="N3427" t="b">
        <v>0</v>
      </c>
      <c r="O3427" t="b">
        <v>1</v>
      </c>
      <c r="P3427" t="b">
        <v>0</v>
      </c>
      <c r="Q3427" t="b">
        <v>1</v>
      </c>
      <c r="R3427" t="s">
        <v>958</v>
      </c>
      <c r="S3427">
        <v>70</v>
      </c>
      <c r="T3427" t="b">
        <v>0</v>
      </c>
      <c r="V3427" t="s">
        <v>945</v>
      </c>
      <c r="W3427">
        <v>4</v>
      </c>
      <c r="X3427" s="11">
        <v>72</v>
      </c>
      <c r="Y3427">
        <v>1</v>
      </c>
      <c r="Z3427" s="46" cm="1">
        <f t="array" ref="Z3427">IF(V3427="NA",$AD$2,(INDEX($BL$4:$BL$73,MATCH(V3427&amp;W3427,$BK$4:$BK$73&amp;$BJ$4:$BJ$73,0))))</f>
        <v>1.0498615788681285E-2</v>
      </c>
      <c r="AA3427" s="46">
        <f t="shared" si="61"/>
        <v>1.0104986157886813</v>
      </c>
      <c r="AB3427" s="46"/>
    </row>
    <row r="3428" spans="1:28" x14ac:dyDescent="0.25">
      <c r="A3428">
        <v>11055</v>
      </c>
      <c r="B3428" s="1">
        <v>45524.427847314801</v>
      </c>
      <c r="C3428" s="1">
        <v>45524</v>
      </c>
      <c r="D3428" t="s">
        <v>9100</v>
      </c>
      <c r="E3428" t="s">
        <v>9101</v>
      </c>
      <c r="F3428" t="s">
        <v>664</v>
      </c>
      <c r="G3428">
        <v>91</v>
      </c>
      <c r="H3428" t="b">
        <v>0</v>
      </c>
      <c r="I3428" t="s">
        <v>9240</v>
      </c>
      <c r="J3428" t="s">
        <v>9159</v>
      </c>
      <c r="K3428" t="s">
        <v>7</v>
      </c>
      <c r="L3428" t="b">
        <v>0</v>
      </c>
      <c r="M3428" t="s">
        <v>14690</v>
      </c>
      <c r="N3428" t="b">
        <v>0</v>
      </c>
      <c r="O3428" t="b">
        <v>0</v>
      </c>
      <c r="P3428" t="b">
        <v>0</v>
      </c>
      <c r="Q3428" t="b">
        <v>1</v>
      </c>
      <c r="R3428" t="s">
        <v>14691</v>
      </c>
      <c r="S3428">
        <v>70</v>
      </c>
      <c r="T3428" t="b">
        <v>0</v>
      </c>
      <c r="V3428" t="s">
        <v>8</v>
      </c>
      <c r="W3428" t="s">
        <v>8</v>
      </c>
      <c r="X3428" s="11">
        <v>92</v>
      </c>
      <c r="Y3428">
        <v>1</v>
      </c>
      <c r="Z3428" s="46" cm="1">
        <f t="array" ref="Z3428">IF(V3428="NA",$AD$2,(INDEX($BL$4:$BL$73,MATCH(V3428&amp;W3428,$BK$4:$BK$73&amp;$BJ$4:$BJ$73,0))))</f>
        <v>-4.0430703315750931E-2</v>
      </c>
      <c r="AA3428" s="46">
        <f t="shared" si="61"/>
        <v>0.95956929668424906</v>
      </c>
      <c r="AB3428" s="46"/>
    </row>
    <row r="3429" spans="1:28" x14ac:dyDescent="0.25">
      <c r="A3429">
        <v>11056</v>
      </c>
      <c r="B3429" s="1">
        <v>45524.427532881899</v>
      </c>
      <c r="C3429" s="1">
        <v>45524</v>
      </c>
      <c r="D3429" t="s">
        <v>9100</v>
      </c>
      <c r="E3429" t="s">
        <v>9101</v>
      </c>
      <c r="F3429" t="s">
        <v>664</v>
      </c>
      <c r="G3429">
        <v>75</v>
      </c>
      <c r="H3429" t="b">
        <v>0</v>
      </c>
      <c r="I3429" t="s">
        <v>9240</v>
      </c>
      <c r="J3429" t="s">
        <v>9159</v>
      </c>
      <c r="K3429" t="s">
        <v>7</v>
      </c>
      <c r="L3429" t="b">
        <v>0</v>
      </c>
      <c r="M3429" t="s">
        <v>14692</v>
      </c>
      <c r="N3429" t="b">
        <v>0</v>
      </c>
      <c r="O3429" t="b">
        <v>0</v>
      </c>
      <c r="P3429" t="b">
        <v>0</v>
      </c>
      <c r="Q3429" t="b">
        <v>1</v>
      </c>
      <c r="R3429" t="s">
        <v>14693</v>
      </c>
      <c r="S3429">
        <v>70</v>
      </c>
      <c r="T3429" t="b">
        <v>0</v>
      </c>
      <c r="V3429" t="s">
        <v>924</v>
      </c>
      <c r="W3429">
        <v>5</v>
      </c>
      <c r="X3429" s="11">
        <v>77</v>
      </c>
      <c r="Y3429">
        <v>1</v>
      </c>
      <c r="Z3429" s="46" cm="1">
        <f t="array" ref="Z3429">IF(V3429="NA",$AD$2,(INDEX($BL$4:$BL$73,MATCH(V3429&amp;W3429,$BK$4:$BK$73&amp;$BJ$4:$BJ$73,0))))</f>
        <v>4.1970782120221983E-2</v>
      </c>
      <c r="AA3429" s="46">
        <f t="shared" si="61"/>
        <v>1.041970782120222</v>
      </c>
      <c r="AB3429" s="46"/>
    </row>
    <row r="3430" spans="1:28" x14ac:dyDescent="0.25">
      <c r="A3430">
        <v>11058</v>
      </c>
      <c r="B3430" s="1">
        <v>45524.427014641202</v>
      </c>
      <c r="C3430" s="1">
        <v>45524</v>
      </c>
      <c r="D3430" t="s">
        <v>9100</v>
      </c>
      <c r="E3430" t="s">
        <v>9101</v>
      </c>
      <c r="F3430" t="s">
        <v>664</v>
      </c>
      <c r="G3430">
        <v>72</v>
      </c>
      <c r="H3430" t="b">
        <v>0</v>
      </c>
      <c r="I3430" t="s">
        <v>9240</v>
      </c>
      <c r="J3430" t="s">
        <v>9159</v>
      </c>
      <c r="K3430" t="s">
        <v>7</v>
      </c>
      <c r="L3430" t="b">
        <v>0</v>
      </c>
      <c r="M3430" t="s">
        <v>14694</v>
      </c>
      <c r="N3430" t="b">
        <v>0</v>
      </c>
      <c r="O3430" t="b">
        <v>0</v>
      </c>
      <c r="P3430" t="b">
        <v>0</v>
      </c>
      <c r="Q3430" t="b">
        <v>1</v>
      </c>
      <c r="R3430" t="s">
        <v>14695</v>
      </c>
      <c r="S3430">
        <v>70</v>
      </c>
      <c r="T3430" t="b">
        <v>0</v>
      </c>
      <c r="V3430" t="s">
        <v>8</v>
      </c>
      <c r="W3430" t="s">
        <v>8</v>
      </c>
      <c r="X3430" s="11">
        <v>72</v>
      </c>
      <c r="Y3430">
        <v>1</v>
      </c>
      <c r="Z3430" s="46" cm="1">
        <f t="array" ref="Z3430">IF(V3430="NA",$AD$2,(INDEX($BL$4:$BL$73,MATCH(V3430&amp;W3430,$BK$4:$BK$73&amp;$BJ$4:$BJ$73,0))))</f>
        <v>-4.0430703315750931E-2</v>
      </c>
      <c r="AA3430" s="46">
        <f t="shared" si="61"/>
        <v>0.95956929668424906</v>
      </c>
      <c r="AB3430" s="46"/>
    </row>
    <row r="3431" spans="1:28" x14ac:dyDescent="0.25">
      <c r="A3431">
        <v>11059</v>
      </c>
      <c r="B3431" s="1">
        <v>45524.426739930597</v>
      </c>
      <c r="C3431" s="1">
        <v>45524</v>
      </c>
      <c r="D3431" t="s">
        <v>9100</v>
      </c>
      <c r="E3431" t="s">
        <v>9101</v>
      </c>
      <c r="F3431" t="s">
        <v>664</v>
      </c>
      <c r="G3431">
        <v>75</v>
      </c>
      <c r="H3431" t="b">
        <v>0</v>
      </c>
      <c r="I3431" t="s">
        <v>9240</v>
      </c>
      <c r="J3431" t="s">
        <v>9159</v>
      </c>
      <c r="K3431" t="s">
        <v>7</v>
      </c>
      <c r="L3431" t="b">
        <v>0</v>
      </c>
      <c r="M3431" t="s">
        <v>14696</v>
      </c>
      <c r="N3431" t="b">
        <v>0</v>
      </c>
      <c r="O3431" t="b">
        <v>0</v>
      </c>
      <c r="P3431" t="b">
        <v>0</v>
      </c>
      <c r="Q3431" t="b">
        <v>1</v>
      </c>
      <c r="R3431" t="s">
        <v>14697</v>
      </c>
      <c r="S3431">
        <v>70</v>
      </c>
      <c r="T3431" t="b">
        <v>0</v>
      </c>
      <c r="V3431" t="s">
        <v>8</v>
      </c>
      <c r="W3431" t="s">
        <v>8</v>
      </c>
      <c r="X3431" s="11">
        <v>77</v>
      </c>
      <c r="Y3431">
        <v>1</v>
      </c>
      <c r="Z3431" s="46" cm="1">
        <f t="array" ref="Z3431">IF(V3431="NA",$AD$2,(INDEX($BL$4:$BL$73,MATCH(V3431&amp;W3431,$BK$4:$BK$73&amp;$BJ$4:$BJ$73,0))))</f>
        <v>-4.0430703315750931E-2</v>
      </c>
      <c r="AA3431" s="46">
        <f t="shared" si="61"/>
        <v>0.95956929668424906</v>
      </c>
      <c r="AB3431" s="46"/>
    </row>
    <row r="3432" spans="1:28" x14ac:dyDescent="0.25">
      <c r="A3432">
        <v>11060</v>
      </c>
      <c r="B3432" s="1">
        <v>45524.426363634302</v>
      </c>
      <c r="C3432" s="1">
        <v>45524</v>
      </c>
      <c r="D3432" t="s">
        <v>9100</v>
      </c>
      <c r="E3432" t="s">
        <v>9101</v>
      </c>
      <c r="F3432" t="s">
        <v>664</v>
      </c>
      <c r="G3432">
        <v>81</v>
      </c>
      <c r="H3432" t="b">
        <v>0</v>
      </c>
      <c r="I3432" t="s">
        <v>9240</v>
      </c>
      <c r="J3432" t="s">
        <v>9159</v>
      </c>
      <c r="K3432" t="s">
        <v>9</v>
      </c>
      <c r="L3432" t="b">
        <v>0</v>
      </c>
      <c r="M3432" t="s">
        <v>14698</v>
      </c>
      <c r="N3432" t="b">
        <v>0</v>
      </c>
      <c r="O3432" t="b">
        <v>1</v>
      </c>
      <c r="P3432" t="b">
        <v>0</v>
      </c>
      <c r="Q3432" t="b">
        <v>1</v>
      </c>
      <c r="R3432" t="s">
        <v>14699</v>
      </c>
      <c r="S3432">
        <v>70</v>
      </c>
      <c r="T3432" t="b">
        <v>0</v>
      </c>
      <c r="V3432" t="s">
        <v>892</v>
      </c>
      <c r="W3432">
        <v>4</v>
      </c>
      <c r="X3432" s="11">
        <v>82</v>
      </c>
      <c r="Y3432">
        <v>1</v>
      </c>
      <c r="Z3432" s="46" cm="1">
        <f t="array" ref="Z3432">IF(V3432="NA",$AD$2,(INDEX($BL$4:$BL$73,MATCH(V3432&amp;W3432,$BK$4:$BK$73&amp;$BJ$4:$BJ$73,0))))</f>
        <v>1.0498615788681274E-2</v>
      </c>
      <c r="AA3432" s="46">
        <f t="shared" si="61"/>
        <v>1.0104986157886813</v>
      </c>
      <c r="AB3432" s="46"/>
    </row>
    <row r="3433" spans="1:28" x14ac:dyDescent="0.25">
      <c r="A3433">
        <v>11061</v>
      </c>
      <c r="B3433" s="1">
        <v>45524.426047430599</v>
      </c>
      <c r="C3433" s="1">
        <v>45524</v>
      </c>
      <c r="D3433" t="s">
        <v>9100</v>
      </c>
      <c r="E3433" t="s">
        <v>9101</v>
      </c>
      <c r="F3433" t="s">
        <v>790</v>
      </c>
      <c r="G3433">
        <v>79</v>
      </c>
      <c r="H3433" t="b">
        <v>0</v>
      </c>
      <c r="I3433" t="s">
        <v>9240</v>
      </c>
      <c r="J3433" t="s">
        <v>9159</v>
      </c>
      <c r="K3433" t="s">
        <v>7</v>
      </c>
      <c r="L3433" t="b">
        <v>0</v>
      </c>
      <c r="M3433" t="s">
        <v>14700</v>
      </c>
      <c r="N3433" t="b">
        <v>0</v>
      </c>
      <c r="O3433" t="b">
        <v>0</v>
      </c>
      <c r="P3433" t="b">
        <v>0</v>
      </c>
      <c r="Q3433" t="b">
        <v>1</v>
      </c>
      <c r="R3433" t="s">
        <v>14701</v>
      </c>
      <c r="S3433">
        <v>70</v>
      </c>
      <c r="T3433" t="b">
        <v>0</v>
      </c>
      <c r="V3433" t="s">
        <v>888</v>
      </c>
      <c r="W3433">
        <v>4</v>
      </c>
      <c r="X3433" s="11">
        <v>82</v>
      </c>
      <c r="Y3433">
        <v>1</v>
      </c>
      <c r="Z3433" s="46" cm="1">
        <f t="array" ref="Z3433">IF(V3433="NA",$AD$2,(INDEX($BL$4:$BL$73,MATCH(V3433&amp;W3433,$BK$4:$BK$73&amp;$BJ$4:$BJ$73,0))))</f>
        <v>1.0498615788681257E-2</v>
      </c>
      <c r="AA3433" s="46">
        <f t="shared" si="61"/>
        <v>1.0104986157886813</v>
      </c>
      <c r="AB3433" s="46"/>
    </row>
    <row r="3434" spans="1:28" x14ac:dyDescent="0.25">
      <c r="A3434">
        <v>11062</v>
      </c>
      <c r="B3434" s="1">
        <v>45524.425652939797</v>
      </c>
      <c r="C3434" s="1">
        <v>45524</v>
      </c>
      <c r="D3434" t="s">
        <v>9100</v>
      </c>
      <c r="E3434" t="s">
        <v>9101</v>
      </c>
      <c r="F3434" t="s">
        <v>664</v>
      </c>
      <c r="G3434">
        <v>86</v>
      </c>
      <c r="H3434" t="b">
        <v>0</v>
      </c>
      <c r="I3434" t="s">
        <v>9240</v>
      </c>
      <c r="J3434" t="s">
        <v>9159</v>
      </c>
      <c r="K3434" t="s">
        <v>7</v>
      </c>
      <c r="L3434" t="b">
        <v>0</v>
      </c>
      <c r="M3434" t="s">
        <v>14702</v>
      </c>
      <c r="N3434" t="b">
        <v>0</v>
      </c>
      <c r="O3434" t="b">
        <v>0</v>
      </c>
      <c r="P3434" t="b">
        <v>0</v>
      </c>
      <c r="Q3434" t="b">
        <v>1</v>
      </c>
      <c r="R3434" t="s">
        <v>14703</v>
      </c>
      <c r="S3434">
        <v>70</v>
      </c>
      <c r="T3434" t="b">
        <v>0</v>
      </c>
      <c r="V3434" t="s">
        <v>8</v>
      </c>
      <c r="W3434" t="s">
        <v>8</v>
      </c>
      <c r="X3434" s="11">
        <v>87</v>
      </c>
      <c r="Y3434">
        <v>1</v>
      </c>
      <c r="Z3434" s="46" cm="1">
        <f t="array" ref="Z3434">IF(V3434="NA",$AD$2,(INDEX($BL$4:$BL$73,MATCH(V3434&amp;W3434,$BK$4:$BK$73&amp;$BJ$4:$BJ$73,0))))</f>
        <v>-4.0430703315750931E-2</v>
      </c>
      <c r="AA3434" s="46">
        <f t="shared" si="61"/>
        <v>0.95956929668424906</v>
      </c>
      <c r="AB3434" s="46"/>
    </row>
    <row r="3435" spans="1:28" x14ac:dyDescent="0.25">
      <c r="A3435">
        <v>11063</v>
      </c>
      <c r="B3435" s="1">
        <v>45524.425282662</v>
      </c>
      <c r="C3435" s="1">
        <v>45524</v>
      </c>
      <c r="D3435" t="s">
        <v>9100</v>
      </c>
      <c r="E3435" t="s">
        <v>9101</v>
      </c>
      <c r="F3435" t="s">
        <v>790</v>
      </c>
      <c r="G3435">
        <v>79</v>
      </c>
      <c r="H3435" t="b">
        <v>0</v>
      </c>
      <c r="I3435" t="s">
        <v>9240</v>
      </c>
      <c r="J3435" t="s">
        <v>9159</v>
      </c>
      <c r="K3435" t="s">
        <v>9</v>
      </c>
      <c r="L3435" t="b">
        <v>0</v>
      </c>
      <c r="M3435" t="s">
        <v>14704</v>
      </c>
      <c r="N3435" t="b">
        <v>0</v>
      </c>
      <c r="O3435" t="b">
        <v>0</v>
      </c>
      <c r="P3435" t="b">
        <v>0</v>
      </c>
      <c r="Q3435" t="b">
        <v>1</v>
      </c>
      <c r="R3435" t="s">
        <v>14705</v>
      </c>
      <c r="S3435">
        <v>70</v>
      </c>
      <c r="T3435" t="b">
        <v>0</v>
      </c>
      <c r="V3435" t="s">
        <v>889</v>
      </c>
      <c r="W3435">
        <v>5</v>
      </c>
      <c r="X3435" s="11">
        <v>82</v>
      </c>
      <c r="Y3435">
        <v>1</v>
      </c>
      <c r="Z3435" s="46" cm="1">
        <f t="array" ref="Z3435">IF(V3435="NA",$AD$2,(INDEX($BL$4:$BL$73,MATCH(V3435&amp;W3435,$BK$4:$BK$73&amp;$BJ$4:$BJ$73,0))))</f>
        <v>4.1970782120221983E-2</v>
      </c>
      <c r="AA3435" s="46">
        <f t="shared" si="61"/>
        <v>1.041970782120222</v>
      </c>
      <c r="AB3435" s="46"/>
    </row>
    <row r="3436" spans="1:28" x14ac:dyDescent="0.25">
      <c r="A3436">
        <v>11064</v>
      </c>
      <c r="B3436" s="1">
        <v>45524.423015833301</v>
      </c>
      <c r="C3436" s="1">
        <v>45524</v>
      </c>
      <c r="D3436" t="s">
        <v>9100</v>
      </c>
      <c r="E3436" t="s">
        <v>9101</v>
      </c>
      <c r="F3436" t="s">
        <v>664</v>
      </c>
      <c r="G3436">
        <v>76</v>
      </c>
      <c r="H3436" t="b">
        <v>0</v>
      </c>
      <c r="I3436" t="s">
        <v>9240</v>
      </c>
      <c r="J3436" t="s">
        <v>9159</v>
      </c>
      <c r="K3436" t="s">
        <v>9</v>
      </c>
      <c r="L3436" t="b">
        <v>0</v>
      </c>
      <c r="M3436" t="s">
        <v>6511</v>
      </c>
      <c r="N3436" t="b">
        <v>0</v>
      </c>
      <c r="O3436" t="b">
        <v>1</v>
      </c>
      <c r="P3436" t="b">
        <v>0</v>
      </c>
      <c r="Q3436" t="b">
        <v>1</v>
      </c>
      <c r="R3436" t="s">
        <v>274</v>
      </c>
      <c r="S3436">
        <v>70</v>
      </c>
      <c r="T3436" t="b">
        <v>0</v>
      </c>
      <c r="V3436" t="s">
        <v>889</v>
      </c>
      <c r="W3436">
        <v>4</v>
      </c>
      <c r="X3436" s="11">
        <v>77</v>
      </c>
      <c r="Y3436">
        <v>1</v>
      </c>
      <c r="Z3436" s="46" cm="1">
        <f t="array" ref="Z3436">IF(V3436="NA",$AD$2,(INDEX($BL$4:$BL$73,MATCH(V3436&amp;W3436,$BK$4:$BK$73&amp;$BJ$4:$BJ$73,0))))</f>
        <v>1.0498615788681227E-2</v>
      </c>
      <c r="AA3436" s="46">
        <f t="shared" si="61"/>
        <v>1.0104986157886813</v>
      </c>
      <c r="AB3436" s="46"/>
    </row>
    <row r="3437" spans="1:28" x14ac:dyDescent="0.25">
      <c r="A3437">
        <v>11067</v>
      </c>
      <c r="B3437" s="1">
        <v>45524.422192465303</v>
      </c>
      <c r="C3437" s="1">
        <v>45524</v>
      </c>
      <c r="D3437" t="s">
        <v>9100</v>
      </c>
      <c r="E3437" t="s">
        <v>9101</v>
      </c>
      <c r="F3437" t="s">
        <v>790</v>
      </c>
      <c r="G3437">
        <v>71</v>
      </c>
      <c r="H3437" t="b">
        <v>0</v>
      </c>
      <c r="I3437" t="s">
        <v>9240</v>
      </c>
      <c r="J3437" t="s">
        <v>9159</v>
      </c>
      <c r="K3437" t="s">
        <v>7</v>
      </c>
      <c r="L3437" t="b">
        <v>0</v>
      </c>
      <c r="M3437" t="s">
        <v>14706</v>
      </c>
      <c r="N3437" t="b">
        <v>0</v>
      </c>
      <c r="O3437" t="b">
        <v>0</v>
      </c>
      <c r="P3437" t="b">
        <v>0</v>
      </c>
      <c r="Q3437" t="b">
        <v>1</v>
      </c>
      <c r="R3437" t="s">
        <v>14707</v>
      </c>
      <c r="S3437">
        <v>70</v>
      </c>
      <c r="T3437" t="b">
        <v>0</v>
      </c>
      <c r="V3437" t="s">
        <v>658</v>
      </c>
      <c r="W3437">
        <v>4</v>
      </c>
      <c r="X3437" s="11">
        <v>72</v>
      </c>
      <c r="Y3437">
        <v>1</v>
      </c>
      <c r="Z3437" s="46" cm="1">
        <f t="array" ref="Z3437">IF(V3437="NA",$AD$2,(INDEX($BL$4:$BL$73,MATCH(V3437&amp;W3437,$BK$4:$BK$73&amp;$BJ$4:$BJ$73,0))))</f>
        <v>1.1678733304575896E-2</v>
      </c>
      <c r="AA3437" s="46">
        <f t="shared" si="61"/>
        <v>1.0116787333045758</v>
      </c>
      <c r="AB3437" s="46"/>
    </row>
    <row r="3438" spans="1:28" x14ac:dyDescent="0.25">
      <c r="A3438">
        <v>11068</v>
      </c>
      <c r="B3438" s="1">
        <v>45524.421881307899</v>
      </c>
      <c r="C3438" s="1">
        <v>45524</v>
      </c>
      <c r="D3438" t="s">
        <v>9100</v>
      </c>
      <c r="E3438" t="s">
        <v>9101</v>
      </c>
      <c r="F3438" t="s">
        <v>664</v>
      </c>
      <c r="G3438">
        <v>72</v>
      </c>
      <c r="H3438" t="b">
        <v>0</v>
      </c>
      <c r="I3438" t="s">
        <v>9240</v>
      </c>
      <c r="J3438" t="s">
        <v>9159</v>
      </c>
      <c r="K3438" t="s">
        <v>9</v>
      </c>
      <c r="L3438" t="b">
        <v>0</v>
      </c>
      <c r="M3438" t="s">
        <v>14708</v>
      </c>
      <c r="N3438" t="b">
        <v>0</v>
      </c>
      <c r="O3438" t="b">
        <v>1</v>
      </c>
      <c r="P3438" t="b">
        <v>0</v>
      </c>
      <c r="Q3438" t="b">
        <v>1</v>
      </c>
      <c r="R3438" t="s">
        <v>14709</v>
      </c>
      <c r="S3438">
        <v>70</v>
      </c>
      <c r="T3438" t="b">
        <v>0</v>
      </c>
      <c r="V3438" t="s">
        <v>888</v>
      </c>
      <c r="W3438">
        <v>5</v>
      </c>
      <c r="X3438" s="11">
        <v>72</v>
      </c>
      <c r="Y3438">
        <v>1</v>
      </c>
      <c r="Z3438" s="46" cm="1">
        <f t="array" ref="Z3438">IF(V3438="NA",$AD$2,(INDEX($BL$4:$BL$73,MATCH(V3438&amp;W3438,$BK$4:$BK$73&amp;$BJ$4:$BJ$73,0))))</f>
        <v>4.1970782120221983E-2</v>
      </c>
      <c r="AA3438" s="46">
        <f t="shared" si="61"/>
        <v>1.041970782120222</v>
      </c>
      <c r="AB3438" s="46"/>
    </row>
    <row r="3439" spans="1:28" x14ac:dyDescent="0.25">
      <c r="A3439">
        <v>11069</v>
      </c>
      <c r="B3439" s="1">
        <v>45524.421548298596</v>
      </c>
      <c r="C3439" s="1">
        <v>45524</v>
      </c>
      <c r="D3439" t="s">
        <v>9100</v>
      </c>
      <c r="E3439" t="s">
        <v>9101</v>
      </c>
      <c r="F3439" t="s">
        <v>664</v>
      </c>
      <c r="G3439">
        <v>80</v>
      </c>
      <c r="H3439" t="b">
        <v>0</v>
      </c>
      <c r="I3439" t="s">
        <v>9240</v>
      </c>
      <c r="J3439" t="s">
        <v>9159</v>
      </c>
      <c r="K3439" t="s">
        <v>7</v>
      </c>
      <c r="L3439" t="b">
        <v>0</v>
      </c>
      <c r="M3439" t="s">
        <v>14710</v>
      </c>
      <c r="N3439" t="b">
        <v>0</v>
      </c>
      <c r="O3439" t="b">
        <v>0</v>
      </c>
      <c r="P3439" t="b">
        <v>0</v>
      </c>
      <c r="Q3439" t="b">
        <v>1</v>
      </c>
      <c r="R3439" t="s">
        <v>14711</v>
      </c>
      <c r="S3439">
        <v>70</v>
      </c>
      <c r="T3439" t="b">
        <v>0</v>
      </c>
      <c r="V3439" t="s">
        <v>8</v>
      </c>
      <c r="W3439" t="s">
        <v>8</v>
      </c>
      <c r="X3439" s="11">
        <v>82</v>
      </c>
      <c r="Y3439">
        <v>1</v>
      </c>
      <c r="Z3439" s="46" cm="1">
        <f t="array" ref="Z3439">IF(V3439="NA",$AD$2,(INDEX($BL$4:$BL$73,MATCH(V3439&amp;W3439,$BK$4:$BK$73&amp;$BJ$4:$BJ$73,0))))</f>
        <v>-4.0430703315750931E-2</v>
      </c>
      <c r="AA3439" s="46">
        <f t="shared" si="61"/>
        <v>0.95956929668424906</v>
      </c>
      <c r="AB3439" s="46"/>
    </row>
    <row r="3440" spans="1:28" x14ac:dyDescent="0.25">
      <c r="A3440">
        <v>11070</v>
      </c>
      <c r="B3440" s="1">
        <v>45524.4213261111</v>
      </c>
      <c r="C3440" s="1">
        <v>45524</v>
      </c>
      <c r="D3440" t="s">
        <v>9100</v>
      </c>
      <c r="E3440" t="s">
        <v>9101</v>
      </c>
      <c r="F3440" t="s">
        <v>664</v>
      </c>
      <c r="G3440">
        <v>71</v>
      </c>
      <c r="H3440" t="b">
        <v>0</v>
      </c>
      <c r="I3440" t="s">
        <v>9240</v>
      </c>
      <c r="J3440" t="s">
        <v>9159</v>
      </c>
      <c r="K3440" t="s">
        <v>7</v>
      </c>
      <c r="L3440" t="b">
        <v>0</v>
      </c>
      <c r="M3440" t="s">
        <v>14712</v>
      </c>
      <c r="N3440" t="b">
        <v>0</v>
      </c>
      <c r="O3440" t="b">
        <v>0</v>
      </c>
      <c r="P3440" t="b">
        <v>0</v>
      </c>
      <c r="Q3440" t="b">
        <v>1</v>
      </c>
      <c r="R3440" t="s">
        <v>14713</v>
      </c>
      <c r="S3440">
        <v>70</v>
      </c>
      <c r="T3440" t="b">
        <v>0</v>
      </c>
      <c r="V3440" t="s">
        <v>888</v>
      </c>
      <c r="W3440">
        <v>4</v>
      </c>
      <c r="X3440" s="11">
        <v>72</v>
      </c>
      <c r="Y3440">
        <v>1</v>
      </c>
      <c r="Z3440" s="46" cm="1">
        <f t="array" ref="Z3440">IF(V3440="NA",$AD$2,(INDEX($BL$4:$BL$73,MATCH(V3440&amp;W3440,$BK$4:$BK$73&amp;$BJ$4:$BJ$73,0))))</f>
        <v>1.0498615788681257E-2</v>
      </c>
      <c r="AA3440" s="46">
        <f t="shared" si="61"/>
        <v>1.0104986157886813</v>
      </c>
      <c r="AB3440" s="46"/>
    </row>
    <row r="3441" spans="1:28" x14ac:dyDescent="0.25">
      <c r="A3441">
        <v>11071</v>
      </c>
      <c r="B3441" s="1">
        <v>45524.420873599498</v>
      </c>
      <c r="C3441" s="1">
        <v>45524</v>
      </c>
      <c r="D3441" t="s">
        <v>9100</v>
      </c>
      <c r="E3441" t="s">
        <v>9101</v>
      </c>
      <c r="F3441" t="s">
        <v>790</v>
      </c>
      <c r="G3441">
        <v>78</v>
      </c>
      <c r="H3441" t="b">
        <v>0</v>
      </c>
      <c r="I3441" t="s">
        <v>9240</v>
      </c>
      <c r="J3441" t="s">
        <v>9159</v>
      </c>
      <c r="K3441" t="s">
        <v>7</v>
      </c>
      <c r="L3441" t="b">
        <v>0</v>
      </c>
      <c r="M3441" t="s">
        <v>14714</v>
      </c>
      <c r="N3441" t="b">
        <v>0</v>
      </c>
      <c r="O3441" t="b">
        <v>0</v>
      </c>
      <c r="P3441" t="b">
        <v>0</v>
      </c>
      <c r="Q3441" t="b">
        <v>1</v>
      </c>
      <c r="R3441" t="s">
        <v>14715</v>
      </c>
      <c r="S3441">
        <v>70</v>
      </c>
      <c r="T3441" t="b">
        <v>0</v>
      </c>
      <c r="V3441" t="s">
        <v>886</v>
      </c>
      <c r="W3441">
        <v>4</v>
      </c>
      <c r="X3441" s="11">
        <v>82</v>
      </c>
      <c r="Y3441">
        <v>1</v>
      </c>
      <c r="Z3441" s="46" cm="1">
        <f t="array" ref="Z3441">IF(V3441="NA",$AD$2,(INDEX($BL$4:$BL$73,MATCH(V3441&amp;W3441,$BK$4:$BK$73&amp;$BJ$4:$BJ$73,0))))</f>
        <v>1.0498615788681297E-2</v>
      </c>
      <c r="AA3441" s="46">
        <f t="shared" si="61"/>
        <v>1.0104986157886813</v>
      </c>
      <c r="AB3441" s="46"/>
    </row>
    <row r="3442" spans="1:28" x14ac:dyDescent="0.25">
      <c r="A3442">
        <v>11072</v>
      </c>
      <c r="B3442" s="1">
        <v>45524.420606423599</v>
      </c>
      <c r="C3442" s="1">
        <v>45524</v>
      </c>
      <c r="D3442" t="s">
        <v>9100</v>
      </c>
      <c r="E3442" t="s">
        <v>9101</v>
      </c>
      <c r="F3442" t="s">
        <v>664</v>
      </c>
      <c r="G3442">
        <v>78</v>
      </c>
      <c r="H3442" t="b">
        <v>0</v>
      </c>
      <c r="I3442" t="s">
        <v>9240</v>
      </c>
      <c r="J3442" t="s">
        <v>9159</v>
      </c>
      <c r="K3442" t="s">
        <v>7</v>
      </c>
      <c r="L3442" t="b">
        <v>0</v>
      </c>
      <c r="M3442" t="s">
        <v>14716</v>
      </c>
      <c r="N3442" t="b">
        <v>0</v>
      </c>
      <c r="O3442" t="b">
        <v>0</v>
      </c>
      <c r="P3442" t="b">
        <v>0</v>
      </c>
      <c r="Q3442" t="b">
        <v>1</v>
      </c>
      <c r="R3442" t="s">
        <v>14717</v>
      </c>
      <c r="S3442">
        <v>70</v>
      </c>
      <c r="T3442" t="b">
        <v>0</v>
      </c>
      <c r="V3442" t="s">
        <v>886</v>
      </c>
      <c r="W3442">
        <v>4</v>
      </c>
      <c r="X3442" s="11">
        <v>82</v>
      </c>
      <c r="Y3442">
        <v>1</v>
      </c>
      <c r="Z3442" s="46" cm="1">
        <f t="array" ref="Z3442">IF(V3442="NA",$AD$2,(INDEX($BL$4:$BL$73,MATCH(V3442&amp;W3442,$BK$4:$BK$73&amp;$BJ$4:$BJ$73,0))))</f>
        <v>1.0498615788681297E-2</v>
      </c>
      <c r="AA3442" s="46">
        <f t="shared" si="61"/>
        <v>1.0104986157886813</v>
      </c>
      <c r="AB3442" s="46"/>
    </row>
    <row r="3443" spans="1:28" x14ac:dyDescent="0.25">
      <c r="A3443">
        <v>11073</v>
      </c>
      <c r="B3443" s="1">
        <v>45524.4181635532</v>
      </c>
      <c r="C3443" s="1">
        <v>45524</v>
      </c>
      <c r="D3443" t="s">
        <v>9100</v>
      </c>
      <c r="E3443" t="s">
        <v>9101</v>
      </c>
      <c r="F3443" t="s">
        <v>664</v>
      </c>
      <c r="G3443">
        <v>78</v>
      </c>
      <c r="H3443" t="b">
        <v>0</v>
      </c>
      <c r="I3443" t="s">
        <v>9240</v>
      </c>
      <c r="J3443" t="s">
        <v>9159</v>
      </c>
      <c r="K3443" t="s">
        <v>9</v>
      </c>
      <c r="L3443" t="b">
        <v>0</v>
      </c>
      <c r="M3443" t="s">
        <v>14718</v>
      </c>
      <c r="N3443" t="b">
        <v>0</v>
      </c>
      <c r="O3443" t="b">
        <v>1</v>
      </c>
      <c r="P3443" t="b">
        <v>0</v>
      </c>
      <c r="Q3443" t="b">
        <v>1</v>
      </c>
      <c r="R3443" t="s">
        <v>14719</v>
      </c>
      <c r="S3443">
        <v>70</v>
      </c>
      <c r="T3443" t="b">
        <v>0</v>
      </c>
      <c r="V3443" t="s">
        <v>743</v>
      </c>
      <c r="W3443">
        <v>5</v>
      </c>
      <c r="X3443" s="11">
        <v>82</v>
      </c>
      <c r="Y3443">
        <v>1</v>
      </c>
      <c r="Z3443" s="46" cm="1">
        <f t="array" ref="Z3443">IF(V3443="NA",$AD$2,(INDEX($BL$4:$BL$73,MATCH(V3443&amp;W3443,$BK$4:$BK$73&amp;$BJ$4:$BJ$73,0))))</f>
        <v>2.9563914871898098E-3</v>
      </c>
      <c r="AA3443" s="46">
        <f t="shared" si="61"/>
        <v>1.0029563914871897</v>
      </c>
      <c r="AB3443" s="46"/>
    </row>
    <row r="3444" spans="1:28" x14ac:dyDescent="0.25">
      <c r="A3444">
        <v>11077</v>
      </c>
      <c r="B3444" s="1">
        <v>45524.417062187502</v>
      </c>
      <c r="C3444" s="1">
        <v>45524</v>
      </c>
      <c r="D3444" t="s">
        <v>9100</v>
      </c>
      <c r="E3444" t="s">
        <v>9101</v>
      </c>
      <c r="F3444" t="s">
        <v>790</v>
      </c>
      <c r="G3444">
        <v>76</v>
      </c>
      <c r="H3444" t="b">
        <v>0</v>
      </c>
      <c r="I3444" t="s">
        <v>9240</v>
      </c>
      <c r="J3444" t="s">
        <v>9159</v>
      </c>
      <c r="K3444" t="s">
        <v>9</v>
      </c>
      <c r="L3444" t="b">
        <v>0</v>
      </c>
      <c r="M3444" t="s">
        <v>14720</v>
      </c>
      <c r="N3444" t="b">
        <v>0</v>
      </c>
      <c r="O3444" t="b">
        <v>1</v>
      </c>
      <c r="P3444" t="b">
        <v>0</v>
      </c>
      <c r="Q3444" t="b">
        <v>1</v>
      </c>
      <c r="R3444" t="s">
        <v>14721</v>
      </c>
      <c r="S3444">
        <v>70</v>
      </c>
      <c r="T3444" t="b">
        <v>0</v>
      </c>
      <c r="V3444" t="s">
        <v>888</v>
      </c>
      <c r="W3444">
        <v>4</v>
      </c>
      <c r="X3444" s="11">
        <v>77</v>
      </c>
      <c r="Y3444">
        <v>1</v>
      </c>
      <c r="Z3444" s="46" cm="1">
        <f t="array" ref="Z3444">IF(V3444="NA",$AD$2,(INDEX($BL$4:$BL$73,MATCH(V3444&amp;W3444,$BK$4:$BK$73&amp;$BJ$4:$BJ$73,0))))</f>
        <v>1.0498615788681257E-2</v>
      </c>
      <c r="AA3444" s="46">
        <f t="shared" si="61"/>
        <v>1.0104986157886813</v>
      </c>
      <c r="AB3444" s="46"/>
    </row>
    <row r="3445" spans="1:28" x14ac:dyDescent="0.25">
      <c r="A3445">
        <v>11078</v>
      </c>
      <c r="B3445" s="1">
        <v>45524.4167968287</v>
      </c>
      <c r="C3445" s="1">
        <v>45524</v>
      </c>
      <c r="D3445" t="s">
        <v>9100</v>
      </c>
      <c r="E3445" t="s">
        <v>9101</v>
      </c>
      <c r="F3445" t="s">
        <v>664</v>
      </c>
      <c r="G3445">
        <v>78</v>
      </c>
      <c r="H3445" t="b">
        <v>0</v>
      </c>
      <c r="I3445" t="s">
        <v>9240</v>
      </c>
      <c r="J3445" t="s">
        <v>9159</v>
      </c>
      <c r="K3445" t="s">
        <v>7</v>
      </c>
      <c r="L3445" t="b">
        <v>0</v>
      </c>
      <c r="M3445" t="s">
        <v>14722</v>
      </c>
      <c r="N3445" t="b">
        <v>0</v>
      </c>
      <c r="O3445" t="b">
        <v>0</v>
      </c>
      <c r="P3445" t="b">
        <v>0</v>
      </c>
      <c r="Q3445" t="b">
        <v>1</v>
      </c>
      <c r="R3445" t="s">
        <v>14723</v>
      </c>
      <c r="S3445">
        <v>70</v>
      </c>
      <c r="T3445" t="b">
        <v>0</v>
      </c>
      <c r="V3445" t="s">
        <v>8</v>
      </c>
      <c r="W3445" t="s">
        <v>8</v>
      </c>
      <c r="X3445" s="11">
        <v>82</v>
      </c>
      <c r="Y3445">
        <v>1</v>
      </c>
      <c r="Z3445" s="46" cm="1">
        <f t="array" ref="Z3445">IF(V3445="NA",$AD$2,(INDEX($BL$4:$BL$73,MATCH(V3445&amp;W3445,$BK$4:$BK$73&amp;$BJ$4:$BJ$73,0))))</f>
        <v>-4.0430703315750931E-2</v>
      </c>
      <c r="AA3445" s="46">
        <f t="shared" si="61"/>
        <v>0.95956929668424906</v>
      </c>
      <c r="AB3445" s="46"/>
    </row>
    <row r="3446" spans="1:28" x14ac:dyDescent="0.25">
      <c r="A3446">
        <v>11079</v>
      </c>
      <c r="B3446" s="1">
        <v>45524.416433784703</v>
      </c>
      <c r="C3446" s="1">
        <v>45524</v>
      </c>
      <c r="D3446" t="s">
        <v>9100</v>
      </c>
      <c r="E3446" t="s">
        <v>9101</v>
      </c>
      <c r="F3446" t="s">
        <v>664</v>
      </c>
      <c r="G3446">
        <v>74</v>
      </c>
      <c r="H3446" t="b">
        <v>0</v>
      </c>
      <c r="I3446" t="s">
        <v>9240</v>
      </c>
      <c r="J3446" t="s">
        <v>9159</v>
      </c>
      <c r="K3446" t="s">
        <v>7</v>
      </c>
      <c r="L3446" t="b">
        <v>0</v>
      </c>
      <c r="M3446" t="s">
        <v>14724</v>
      </c>
      <c r="N3446" t="b">
        <v>0</v>
      </c>
      <c r="O3446" t="b">
        <v>0</v>
      </c>
      <c r="P3446" t="b">
        <v>0</v>
      </c>
      <c r="Q3446" t="b">
        <v>1</v>
      </c>
      <c r="R3446" t="s">
        <v>14725</v>
      </c>
      <c r="S3446">
        <v>70</v>
      </c>
      <c r="T3446" t="b">
        <v>0</v>
      </c>
      <c r="V3446" t="s">
        <v>892</v>
      </c>
      <c r="W3446">
        <v>4</v>
      </c>
      <c r="X3446" s="11">
        <v>77</v>
      </c>
      <c r="Y3446">
        <v>1</v>
      </c>
      <c r="Z3446" s="46" cm="1">
        <f t="array" ref="Z3446">IF(V3446="NA",$AD$2,(INDEX($BL$4:$BL$73,MATCH(V3446&amp;W3446,$BK$4:$BK$73&amp;$BJ$4:$BJ$73,0))))</f>
        <v>1.0498615788681274E-2</v>
      </c>
      <c r="AA3446" s="46">
        <f t="shared" si="61"/>
        <v>1.0104986157886813</v>
      </c>
      <c r="AB3446" s="46"/>
    </row>
    <row r="3447" spans="1:28" x14ac:dyDescent="0.25">
      <c r="A3447">
        <v>11080</v>
      </c>
      <c r="B3447" s="1">
        <v>45524.4160106134</v>
      </c>
      <c r="C3447" s="1">
        <v>45524</v>
      </c>
      <c r="D3447" t="s">
        <v>9100</v>
      </c>
      <c r="E3447" t="s">
        <v>9101</v>
      </c>
      <c r="F3447" t="s">
        <v>790</v>
      </c>
      <c r="G3447">
        <v>80</v>
      </c>
      <c r="H3447" t="b">
        <v>0</v>
      </c>
      <c r="I3447" t="s">
        <v>9240</v>
      </c>
      <c r="J3447" t="s">
        <v>9159</v>
      </c>
      <c r="K3447" t="s">
        <v>9</v>
      </c>
      <c r="L3447" t="b">
        <v>0</v>
      </c>
      <c r="M3447" t="s">
        <v>14726</v>
      </c>
      <c r="N3447" t="b">
        <v>0</v>
      </c>
      <c r="O3447" t="b">
        <v>1</v>
      </c>
      <c r="P3447" t="b">
        <v>0</v>
      </c>
      <c r="Q3447" t="b">
        <v>1</v>
      </c>
      <c r="R3447" t="s">
        <v>14727</v>
      </c>
      <c r="S3447">
        <v>70</v>
      </c>
      <c r="T3447" t="b">
        <v>0</v>
      </c>
      <c r="V3447" t="s">
        <v>888</v>
      </c>
      <c r="W3447">
        <v>4</v>
      </c>
      <c r="X3447" s="11">
        <v>82</v>
      </c>
      <c r="Y3447">
        <v>1</v>
      </c>
      <c r="Z3447" s="46" cm="1">
        <f t="array" ref="Z3447">IF(V3447="NA",$AD$2,(INDEX($BL$4:$BL$73,MATCH(V3447&amp;W3447,$BK$4:$BK$73&amp;$BJ$4:$BJ$73,0))))</f>
        <v>1.0498615788681257E-2</v>
      </c>
      <c r="AA3447" s="46">
        <f t="shared" si="61"/>
        <v>1.0104986157886813</v>
      </c>
      <c r="AB3447" s="46"/>
    </row>
    <row r="3448" spans="1:28" x14ac:dyDescent="0.25">
      <c r="A3448">
        <v>11081</v>
      </c>
      <c r="B3448" s="1">
        <v>45524.415467083301</v>
      </c>
      <c r="C3448" s="1">
        <v>45524</v>
      </c>
      <c r="D3448" t="s">
        <v>9100</v>
      </c>
      <c r="E3448" t="s">
        <v>9101</v>
      </c>
      <c r="F3448" t="s">
        <v>664</v>
      </c>
      <c r="G3448">
        <v>81</v>
      </c>
      <c r="H3448" t="b">
        <v>0</v>
      </c>
      <c r="I3448" t="s">
        <v>9240</v>
      </c>
      <c r="J3448" t="s">
        <v>9159</v>
      </c>
      <c r="K3448" t="s">
        <v>9</v>
      </c>
      <c r="L3448" t="b">
        <v>0</v>
      </c>
      <c r="M3448" t="s">
        <v>14728</v>
      </c>
      <c r="N3448" t="b">
        <v>1</v>
      </c>
      <c r="O3448" t="b">
        <v>1</v>
      </c>
      <c r="P3448" t="b">
        <v>0</v>
      </c>
      <c r="Q3448" t="b">
        <v>1</v>
      </c>
      <c r="R3448" t="s">
        <v>14729</v>
      </c>
      <c r="S3448">
        <v>70</v>
      </c>
      <c r="T3448" t="b">
        <v>0</v>
      </c>
      <c r="U3448" t="s">
        <v>14730</v>
      </c>
      <c r="V3448" t="s">
        <v>892</v>
      </c>
      <c r="W3448">
        <v>4</v>
      </c>
      <c r="X3448" s="11">
        <v>82</v>
      </c>
      <c r="Y3448">
        <v>1</v>
      </c>
      <c r="Z3448" s="46" cm="1">
        <f t="array" ref="Z3448">IF(V3448="NA",$AD$2,(INDEX($BL$4:$BL$73,MATCH(V3448&amp;W3448,$BK$4:$BK$73&amp;$BJ$4:$BJ$73,0))))</f>
        <v>1.0498615788681274E-2</v>
      </c>
      <c r="AA3448" s="46">
        <f t="shared" si="61"/>
        <v>1.0104986157886813</v>
      </c>
      <c r="AB3448" s="46"/>
    </row>
    <row r="3449" spans="1:28" x14ac:dyDescent="0.25">
      <c r="A3449">
        <v>11082</v>
      </c>
      <c r="B3449" s="1">
        <v>45524.415026446797</v>
      </c>
      <c r="C3449" s="1">
        <v>45524</v>
      </c>
      <c r="D3449" t="s">
        <v>9100</v>
      </c>
      <c r="E3449" t="s">
        <v>9101</v>
      </c>
      <c r="F3449" t="s">
        <v>790</v>
      </c>
      <c r="G3449">
        <v>88</v>
      </c>
      <c r="H3449" t="b">
        <v>0</v>
      </c>
      <c r="I3449" t="s">
        <v>9240</v>
      </c>
      <c r="J3449" t="s">
        <v>9159</v>
      </c>
      <c r="K3449" t="s">
        <v>9</v>
      </c>
      <c r="L3449" t="b">
        <v>0</v>
      </c>
      <c r="M3449" t="s">
        <v>14731</v>
      </c>
      <c r="N3449" t="b">
        <v>0</v>
      </c>
      <c r="O3449" t="b">
        <v>1</v>
      </c>
      <c r="P3449" t="b">
        <v>0</v>
      </c>
      <c r="Q3449" t="b">
        <v>1</v>
      </c>
      <c r="R3449" t="s">
        <v>14732</v>
      </c>
      <c r="S3449">
        <v>70</v>
      </c>
      <c r="T3449" t="b">
        <v>0</v>
      </c>
      <c r="V3449" t="s">
        <v>893</v>
      </c>
      <c r="W3449">
        <v>5</v>
      </c>
      <c r="X3449" s="11">
        <v>92</v>
      </c>
      <c r="Y3449">
        <v>1</v>
      </c>
      <c r="Z3449" s="46" cm="1">
        <f t="array" ref="Z3449">IF(V3449="NA",$AD$2,(INDEX($BL$4:$BL$73,MATCH(V3449&amp;W3449,$BK$4:$BK$73&amp;$BJ$4:$BJ$73,0))))</f>
        <v>4.1970782120221983E-2</v>
      </c>
      <c r="AA3449" s="46">
        <f t="shared" si="61"/>
        <v>1.041970782120222</v>
      </c>
      <c r="AB3449" s="46"/>
    </row>
    <row r="3450" spans="1:28" x14ac:dyDescent="0.25">
      <c r="A3450">
        <v>11083</v>
      </c>
      <c r="B3450" s="1">
        <v>45524.414721377303</v>
      </c>
      <c r="C3450" s="1">
        <v>45524</v>
      </c>
      <c r="D3450" t="s">
        <v>9100</v>
      </c>
      <c r="E3450" t="s">
        <v>9101</v>
      </c>
      <c r="F3450" t="s">
        <v>664</v>
      </c>
      <c r="G3450">
        <v>81</v>
      </c>
      <c r="H3450" t="b">
        <v>0</v>
      </c>
      <c r="I3450" t="s">
        <v>9240</v>
      </c>
      <c r="J3450" t="s">
        <v>9159</v>
      </c>
      <c r="K3450" t="s">
        <v>7</v>
      </c>
      <c r="L3450" t="b">
        <v>0</v>
      </c>
      <c r="M3450" t="s">
        <v>14733</v>
      </c>
      <c r="N3450" t="b">
        <v>0</v>
      </c>
      <c r="O3450" t="b">
        <v>0</v>
      </c>
      <c r="P3450" t="b">
        <v>0</v>
      </c>
      <c r="Q3450" t="b">
        <v>1</v>
      </c>
      <c r="R3450" t="s">
        <v>14734</v>
      </c>
      <c r="S3450">
        <v>70</v>
      </c>
      <c r="T3450" t="b">
        <v>0</v>
      </c>
      <c r="V3450" t="s">
        <v>889</v>
      </c>
      <c r="W3450">
        <v>4</v>
      </c>
      <c r="X3450" s="11">
        <v>82</v>
      </c>
      <c r="Y3450">
        <v>1</v>
      </c>
      <c r="Z3450" s="46" cm="1">
        <f t="array" ref="Z3450">IF(V3450="NA",$AD$2,(INDEX($BL$4:$BL$73,MATCH(V3450&amp;W3450,$BK$4:$BK$73&amp;$BJ$4:$BJ$73,0))))</f>
        <v>1.0498615788681227E-2</v>
      </c>
      <c r="AA3450" s="46">
        <f t="shared" si="61"/>
        <v>1.0104986157886813</v>
      </c>
      <c r="AB3450" s="46"/>
    </row>
    <row r="3451" spans="1:28" x14ac:dyDescent="0.25">
      <c r="A3451">
        <v>11084</v>
      </c>
      <c r="B3451" s="1">
        <v>45524.4143569792</v>
      </c>
      <c r="C3451" s="1">
        <v>45524</v>
      </c>
      <c r="D3451" t="s">
        <v>9100</v>
      </c>
      <c r="E3451" t="s">
        <v>9101</v>
      </c>
      <c r="F3451" t="s">
        <v>664</v>
      </c>
      <c r="G3451">
        <v>81</v>
      </c>
      <c r="H3451" t="b">
        <v>0</v>
      </c>
      <c r="I3451" t="s">
        <v>9240</v>
      </c>
      <c r="J3451" t="s">
        <v>9159</v>
      </c>
      <c r="K3451" t="s">
        <v>9</v>
      </c>
      <c r="L3451" t="b">
        <v>0</v>
      </c>
      <c r="M3451" t="s">
        <v>6510</v>
      </c>
      <c r="N3451" t="b">
        <v>0</v>
      </c>
      <c r="O3451" t="b">
        <v>1</v>
      </c>
      <c r="P3451" t="b">
        <v>0</v>
      </c>
      <c r="Q3451" t="b">
        <v>1</v>
      </c>
      <c r="R3451" t="s">
        <v>956</v>
      </c>
      <c r="S3451">
        <v>70</v>
      </c>
      <c r="T3451" t="b">
        <v>0</v>
      </c>
      <c r="V3451" t="s">
        <v>893</v>
      </c>
      <c r="W3451">
        <v>5</v>
      </c>
      <c r="X3451" s="11">
        <v>82</v>
      </c>
      <c r="Y3451">
        <v>1</v>
      </c>
      <c r="Z3451" s="46" cm="1">
        <f t="array" ref="Z3451">IF(V3451="NA",$AD$2,(INDEX($BL$4:$BL$73,MATCH(V3451&amp;W3451,$BK$4:$BK$73&amp;$BJ$4:$BJ$73,0))))</f>
        <v>4.1970782120221983E-2</v>
      </c>
      <c r="AA3451" s="46">
        <f t="shared" si="61"/>
        <v>1.041970782120222</v>
      </c>
      <c r="AB3451" s="46"/>
    </row>
    <row r="3452" spans="1:28" x14ac:dyDescent="0.25">
      <c r="A3452">
        <v>11085</v>
      </c>
      <c r="B3452" s="1">
        <v>45524.410593657398</v>
      </c>
      <c r="C3452" s="1">
        <v>45524</v>
      </c>
      <c r="D3452" t="s">
        <v>9100</v>
      </c>
      <c r="E3452" t="s">
        <v>9101</v>
      </c>
      <c r="F3452" t="s">
        <v>664</v>
      </c>
      <c r="G3452">
        <v>83</v>
      </c>
      <c r="H3452" t="b">
        <v>0</v>
      </c>
      <c r="I3452" t="s">
        <v>9240</v>
      </c>
      <c r="J3452" t="s">
        <v>9159</v>
      </c>
      <c r="K3452" t="s">
        <v>9</v>
      </c>
      <c r="L3452" t="b">
        <v>0</v>
      </c>
      <c r="M3452" t="s">
        <v>14735</v>
      </c>
      <c r="N3452" t="b">
        <v>0</v>
      </c>
      <c r="O3452" t="b">
        <v>1</v>
      </c>
      <c r="P3452" t="b">
        <v>0</v>
      </c>
      <c r="Q3452" t="b">
        <v>1</v>
      </c>
      <c r="R3452" t="s">
        <v>14736</v>
      </c>
      <c r="S3452">
        <v>70</v>
      </c>
      <c r="T3452" t="b">
        <v>0</v>
      </c>
      <c r="V3452" t="s">
        <v>892</v>
      </c>
      <c r="W3452">
        <v>4</v>
      </c>
      <c r="X3452" s="11">
        <v>87</v>
      </c>
      <c r="Y3452">
        <v>1</v>
      </c>
      <c r="Z3452" s="46" cm="1">
        <f t="array" ref="Z3452">IF(V3452="NA",$AD$2,(INDEX($BL$4:$BL$73,MATCH(V3452&amp;W3452,$BK$4:$BK$73&amp;$BJ$4:$BJ$73,0))))</f>
        <v>1.0498615788681274E-2</v>
      </c>
      <c r="AA3452" s="46">
        <f t="shared" si="61"/>
        <v>1.0104986157886813</v>
      </c>
      <c r="AB3452" s="46"/>
    </row>
    <row r="3453" spans="1:28" x14ac:dyDescent="0.25">
      <c r="A3453">
        <v>11089</v>
      </c>
      <c r="B3453" s="1">
        <v>45524.409255243103</v>
      </c>
      <c r="C3453" s="1">
        <v>45524</v>
      </c>
      <c r="D3453" t="s">
        <v>9100</v>
      </c>
      <c r="E3453" t="s">
        <v>9101</v>
      </c>
      <c r="F3453" t="s">
        <v>664</v>
      </c>
      <c r="G3453">
        <v>78</v>
      </c>
      <c r="H3453" t="b">
        <v>0</v>
      </c>
      <c r="I3453" t="s">
        <v>9240</v>
      </c>
      <c r="J3453" t="s">
        <v>9159</v>
      </c>
      <c r="K3453" t="s">
        <v>7</v>
      </c>
      <c r="L3453" t="b">
        <v>0</v>
      </c>
      <c r="M3453" t="s">
        <v>14737</v>
      </c>
      <c r="N3453" t="b">
        <v>0</v>
      </c>
      <c r="O3453" t="b">
        <v>0</v>
      </c>
      <c r="P3453" t="b">
        <v>0</v>
      </c>
      <c r="Q3453" t="b">
        <v>1</v>
      </c>
      <c r="R3453" t="s">
        <v>14738</v>
      </c>
      <c r="S3453">
        <v>70</v>
      </c>
      <c r="T3453" t="b">
        <v>0</v>
      </c>
      <c r="V3453" t="s">
        <v>8</v>
      </c>
      <c r="W3453" t="s">
        <v>8</v>
      </c>
      <c r="X3453" s="11">
        <v>82</v>
      </c>
      <c r="Y3453">
        <v>1</v>
      </c>
      <c r="Z3453" s="46" cm="1">
        <f t="array" ref="Z3453">IF(V3453="NA",$AD$2,(INDEX($BL$4:$BL$73,MATCH(V3453&amp;W3453,$BK$4:$BK$73&amp;$BJ$4:$BJ$73,0))))</f>
        <v>-4.0430703315750931E-2</v>
      </c>
      <c r="AA3453" s="46">
        <f t="shared" si="61"/>
        <v>0.95956929668424906</v>
      </c>
      <c r="AB3453" s="46"/>
    </row>
    <row r="3454" spans="1:28" x14ac:dyDescent="0.25">
      <c r="A3454">
        <v>11090</v>
      </c>
      <c r="B3454" s="1">
        <v>45524.408954525497</v>
      </c>
      <c r="C3454" s="1">
        <v>45524</v>
      </c>
      <c r="D3454" t="s">
        <v>9100</v>
      </c>
      <c r="E3454" t="s">
        <v>9101</v>
      </c>
      <c r="F3454" t="s">
        <v>790</v>
      </c>
      <c r="G3454">
        <v>84</v>
      </c>
      <c r="H3454" t="b">
        <v>0</v>
      </c>
      <c r="I3454" t="s">
        <v>9240</v>
      </c>
      <c r="J3454" t="s">
        <v>9159</v>
      </c>
      <c r="K3454" t="s">
        <v>9</v>
      </c>
      <c r="L3454" t="b">
        <v>0</v>
      </c>
      <c r="M3454" t="s">
        <v>14739</v>
      </c>
      <c r="N3454" t="b">
        <v>0</v>
      </c>
      <c r="O3454" t="b">
        <v>1</v>
      </c>
      <c r="P3454" t="b">
        <v>0</v>
      </c>
      <c r="Q3454" t="b">
        <v>1</v>
      </c>
      <c r="R3454" t="s">
        <v>14740</v>
      </c>
      <c r="S3454">
        <v>70</v>
      </c>
      <c r="T3454" t="b">
        <v>0</v>
      </c>
      <c r="V3454" t="s">
        <v>892</v>
      </c>
      <c r="W3454">
        <v>4</v>
      </c>
      <c r="X3454" s="11">
        <v>87</v>
      </c>
      <c r="Y3454">
        <v>1</v>
      </c>
      <c r="Z3454" s="46" cm="1">
        <f t="array" ref="Z3454">IF(V3454="NA",$AD$2,(INDEX($BL$4:$BL$73,MATCH(V3454&amp;W3454,$BK$4:$BK$73&amp;$BJ$4:$BJ$73,0))))</f>
        <v>1.0498615788681274E-2</v>
      </c>
      <c r="AA3454" s="46">
        <f t="shared" si="61"/>
        <v>1.0104986157886813</v>
      </c>
      <c r="AB3454" s="46"/>
    </row>
    <row r="3455" spans="1:28" x14ac:dyDescent="0.25">
      <c r="A3455">
        <v>11091</v>
      </c>
      <c r="B3455" s="1">
        <v>45524.408126736103</v>
      </c>
      <c r="C3455" s="1">
        <v>45524</v>
      </c>
      <c r="D3455" t="s">
        <v>9100</v>
      </c>
      <c r="E3455" t="s">
        <v>9101</v>
      </c>
      <c r="F3455" t="s">
        <v>790</v>
      </c>
      <c r="G3455">
        <v>94</v>
      </c>
      <c r="H3455" t="b">
        <v>0</v>
      </c>
      <c r="I3455" t="s">
        <v>9240</v>
      </c>
      <c r="J3455" t="s">
        <v>9159</v>
      </c>
      <c r="K3455" t="s">
        <v>9</v>
      </c>
      <c r="L3455" t="b">
        <v>0</v>
      </c>
      <c r="M3455" t="s">
        <v>14741</v>
      </c>
      <c r="N3455" t="b">
        <v>0</v>
      </c>
      <c r="O3455" t="b">
        <v>1</v>
      </c>
      <c r="P3455" t="b">
        <v>0</v>
      </c>
      <c r="Q3455" t="b">
        <v>1</v>
      </c>
      <c r="R3455" t="s">
        <v>14742</v>
      </c>
      <c r="S3455">
        <v>70</v>
      </c>
      <c r="T3455" t="b">
        <v>0</v>
      </c>
      <c r="V3455" t="s">
        <v>888</v>
      </c>
      <c r="W3455">
        <v>5</v>
      </c>
      <c r="X3455" s="11">
        <v>99</v>
      </c>
      <c r="Y3455">
        <v>1</v>
      </c>
      <c r="Z3455" s="46" cm="1">
        <f t="array" ref="Z3455">IF(V3455="NA",$AD$2,(INDEX($BL$4:$BL$73,MATCH(V3455&amp;W3455,$BK$4:$BK$73&amp;$BJ$4:$BJ$73,0))))</f>
        <v>4.1970782120221983E-2</v>
      </c>
      <c r="AA3455" s="46">
        <f t="shared" si="61"/>
        <v>1.041970782120222</v>
      </c>
      <c r="AB3455" s="46"/>
    </row>
    <row r="3456" spans="1:28" x14ac:dyDescent="0.25">
      <c r="A3456">
        <v>11092</v>
      </c>
      <c r="B3456" s="1">
        <v>45524.4077537384</v>
      </c>
      <c r="C3456" s="1">
        <v>45524</v>
      </c>
      <c r="D3456" t="s">
        <v>9100</v>
      </c>
      <c r="E3456" t="s">
        <v>9101</v>
      </c>
      <c r="F3456" t="s">
        <v>790</v>
      </c>
      <c r="G3456">
        <v>88</v>
      </c>
      <c r="H3456" t="b">
        <v>0</v>
      </c>
      <c r="I3456" t="s">
        <v>9240</v>
      </c>
      <c r="J3456" t="s">
        <v>9159</v>
      </c>
      <c r="K3456" t="s">
        <v>9</v>
      </c>
      <c r="L3456" t="b">
        <v>0</v>
      </c>
      <c r="M3456" t="s">
        <v>14743</v>
      </c>
      <c r="N3456" t="b">
        <v>0</v>
      </c>
      <c r="O3456" t="b">
        <v>1</v>
      </c>
      <c r="P3456" t="b">
        <v>0</v>
      </c>
      <c r="Q3456" t="b">
        <v>1</v>
      </c>
      <c r="R3456" t="s">
        <v>14744</v>
      </c>
      <c r="S3456">
        <v>70</v>
      </c>
      <c r="T3456" t="b">
        <v>0</v>
      </c>
      <c r="V3456" t="s">
        <v>741</v>
      </c>
      <c r="W3456">
        <v>4</v>
      </c>
      <c r="X3456" s="11">
        <v>92</v>
      </c>
      <c r="Y3456">
        <v>1</v>
      </c>
      <c r="Z3456" s="46" cm="1">
        <f t="array" ref="Z3456">IF(V3456="NA",$AD$2,(INDEX($BL$4:$BL$73,MATCH(V3456&amp;W3456,$BK$4:$BK$73&amp;$BJ$4:$BJ$73,0))))</f>
        <v>1.1678733304575806E-2</v>
      </c>
      <c r="AA3456" s="46">
        <f t="shared" si="61"/>
        <v>1.0116787333045758</v>
      </c>
      <c r="AB3456" s="46"/>
    </row>
    <row r="3457" spans="1:28" x14ac:dyDescent="0.25">
      <c r="A3457">
        <v>11093</v>
      </c>
      <c r="B3457" s="1">
        <v>45524.405487766198</v>
      </c>
      <c r="C3457" s="1">
        <v>45524</v>
      </c>
      <c r="D3457" t="s">
        <v>9100</v>
      </c>
      <c r="E3457" t="s">
        <v>9101</v>
      </c>
      <c r="F3457" t="s">
        <v>664</v>
      </c>
      <c r="G3457">
        <v>75</v>
      </c>
      <c r="H3457" t="b">
        <v>0</v>
      </c>
      <c r="I3457" t="s">
        <v>9240</v>
      </c>
      <c r="J3457" t="s">
        <v>9159</v>
      </c>
      <c r="K3457" t="s">
        <v>7</v>
      </c>
      <c r="L3457" t="b">
        <v>0</v>
      </c>
      <c r="M3457" t="s">
        <v>14745</v>
      </c>
      <c r="N3457" t="b">
        <v>0</v>
      </c>
      <c r="O3457" t="b">
        <v>0</v>
      </c>
      <c r="P3457" t="b">
        <v>0</v>
      </c>
      <c r="Q3457" t="b">
        <v>1</v>
      </c>
      <c r="R3457" t="s">
        <v>14746</v>
      </c>
      <c r="S3457">
        <v>70</v>
      </c>
      <c r="T3457" t="b">
        <v>0</v>
      </c>
      <c r="V3457" t="s">
        <v>886</v>
      </c>
      <c r="W3457">
        <v>4</v>
      </c>
      <c r="X3457" s="11">
        <v>77</v>
      </c>
      <c r="Y3457">
        <v>1</v>
      </c>
      <c r="Z3457" s="46" cm="1">
        <f t="array" ref="Z3457">IF(V3457="NA",$AD$2,(INDEX($BL$4:$BL$73,MATCH(V3457&amp;W3457,$BK$4:$BK$73&amp;$BJ$4:$BJ$73,0))))</f>
        <v>1.0498615788681297E-2</v>
      </c>
      <c r="AA3457" s="46">
        <f t="shared" si="61"/>
        <v>1.0104986157886813</v>
      </c>
      <c r="AB3457" s="46"/>
    </row>
    <row r="3458" spans="1:28" x14ac:dyDescent="0.25">
      <c r="A3458">
        <v>11096</v>
      </c>
      <c r="B3458" s="1">
        <v>45524.404466597203</v>
      </c>
      <c r="C3458" s="1">
        <v>45524</v>
      </c>
      <c r="D3458" t="s">
        <v>9100</v>
      </c>
      <c r="E3458" t="s">
        <v>9101</v>
      </c>
      <c r="F3458" t="s">
        <v>664</v>
      </c>
      <c r="G3458">
        <v>74</v>
      </c>
      <c r="H3458" t="b">
        <v>0</v>
      </c>
      <c r="I3458" t="s">
        <v>9240</v>
      </c>
      <c r="J3458" t="s">
        <v>9159</v>
      </c>
      <c r="K3458" t="s">
        <v>9</v>
      </c>
      <c r="L3458" t="b">
        <v>0</v>
      </c>
      <c r="M3458" t="s">
        <v>14747</v>
      </c>
      <c r="N3458" t="b">
        <v>0</v>
      </c>
      <c r="O3458" t="b">
        <v>1</v>
      </c>
      <c r="P3458" t="b">
        <v>0</v>
      </c>
      <c r="Q3458" t="b">
        <v>1</v>
      </c>
      <c r="R3458" t="s">
        <v>14748</v>
      </c>
      <c r="S3458">
        <v>70</v>
      </c>
      <c r="T3458" t="b">
        <v>0</v>
      </c>
      <c r="V3458" t="s">
        <v>892</v>
      </c>
      <c r="W3458">
        <v>4</v>
      </c>
      <c r="X3458" s="11">
        <v>77</v>
      </c>
      <c r="Y3458">
        <v>1</v>
      </c>
      <c r="Z3458" s="46" cm="1">
        <f t="array" ref="Z3458">IF(V3458="NA",$AD$2,(INDEX($BL$4:$BL$73,MATCH(V3458&amp;W3458,$BK$4:$BK$73&amp;$BJ$4:$BJ$73,0))))</f>
        <v>1.0498615788681274E-2</v>
      </c>
      <c r="AA3458" s="46">
        <f t="shared" si="61"/>
        <v>1.0104986157886813</v>
      </c>
      <c r="AB3458" s="46"/>
    </row>
    <row r="3459" spans="1:28" x14ac:dyDescent="0.25">
      <c r="A3459">
        <v>11097</v>
      </c>
      <c r="B3459" s="1">
        <v>45524.404111053198</v>
      </c>
      <c r="C3459" s="1">
        <v>45524</v>
      </c>
      <c r="D3459" t="s">
        <v>9100</v>
      </c>
      <c r="E3459" t="s">
        <v>9101</v>
      </c>
      <c r="F3459" t="s">
        <v>664</v>
      </c>
      <c r="G3459">
        <v>74</v>
      </c>
      <c r="H3459" t="b">
        <v>0</v>
      </c>
      <c r="I3459" t="s">
        <v>9240</v>
      </c>
      <c r="J3459" t="s">
        <v>9159</v>
      </c>
      <c r="K3459" t="s">
        <v>9</v>
      </c>
      <c r="L3459" t="b">
        <v>0</v>
      </c>
      <c r="M3459" t="s">
        <v>14749</v>
      </c>
      <c r="N3459" t="b">
        <v>0</v>
      </c>
      <c r="O3459" t="b">
        <v>1</v>
      </c>
      <c r="P3459" t="b">
        <v>0</v>
      </c>
      <c r="Q3459" t="b">
        <v>1</v>
      </c>
      <c r="R3459" t="s">
        <v>14750</v>
      </c>
      <c r="S3459">
        <v>70</v>
      </c>
      <c r="T3459" t="b">
        <v>0</v>
      </c>
      <c r="V3459" t="s">
        <v>740</v>
      </c>
      <c r="W3459">
        <v>5</v>
      </c>
      <c r="X3459" s="11">
        <v>77</v>
      </c>
      <c r="Y3459">
        <v>1</v>
      </c>
      <c r="Z3459" s="46" cm="1">
        <f t="array" ref="Z3459">IF(V3459="NA",$AD$2,(INDEX($BL$4:$BL$73,MATCH(V3459&amp;W3459,$BK$4:$BK$73&amp;$BJ$4:$BJ$73,0))))</f>
        <v>4.1970782120221983E-2</v>
      </c>
      <c r="AA3459" s="46">
        <f t="shared" si="61"/>
        <v>1.041970782120222</v>
      </c>
      <c r="AB3459" s="46"/>
    </row>
    <row r="3460" spans="1:28" x14ac:dyDescent="0.25">
      <c r="A3460">
        <v>11098</v>
      </c>
      <c r="B3460" s="1">
        <v>45524.403768391203</v>
      </c>
      <c r="C3460" s="1">
        <v>45524</v>
      </c>
      <c r="D3460" t="s">
        <v>9100</v>
      </c>
      <c r="E3460" t="s">
        <v>9101</v>
      </c>
      <c r="F3460" t="s">
        <v>790</v>
      </c>
      <c r="G3460">
        <v>77</v>
      </c>
      <c r="H3460" t="b">
        <v>0</v>
      </c>
      <c r="I3460" t="s">
        <v>9240</v>
      </c>
      <c r="J3460" t="s">
        <v>9159</v>
      </c>
      <c r="K3460" t="s">
        <v>7</v>
      </c>
      <c r="L3460" t="b">
        <v>0</v>
      </c>
      <c r="M3460" t="s">
        <v>14751</v>
      </c>
      <c r="N3460" t="b">
        <v>0</v>
      </c>
      <c r="O3460" t="b">
        <v>0</v>
      </c>
      <c r="P3460" t="b">
        <v>0</v>
      </c>
      <c r="Q3460" t="b">
        <v>1</v>
      </c>
      <c r="R3460" t="s">
        <v>14752</v>
      </c>
      <c r="S3460">
        <v>70</v>
      </c>
      <c r="T3460" t="b">
        <v>0</v>
      </c>
      <c r="V3460" t="s">
        <v>892</v>
      </c>
      <c r="W3460">
        <v>4</v>
      </c>
      <c r="X3460" s="11">
        <v>77</v>
      </c>
      <c r="Y3460">
        <v>1</v>
      </c>
      <c r="Z3460" s="46" cm="1">
        <f t="array" ref="Z3460">IF(V3460="NA",$AD$2,(INDEX($BL$4:$BL$73,MATCH(V3460&amp;W3460,$BK$4:$BK$73&amp;$BJ$4:$BJ$73,0))))</f>
        <v>1.0498615788681274E-2</v>
      </c>
      <c r="AA3460" s="46">
        <f t="shared" ref="AA3460:AA3523" si="62">Y3460+Z3460</f>
        <v>1.0104986157886813</v>
      </c>
      <c r="AB3460" s="46"/>
    </row>
    <row r="3461" spans="1:28" x14ac:dyDescent="0.25">
      <c r="A3461">
        <v>11099</v>
      </c>
      <c r="B3461" s="1">
        <v>45524.403390532403</v>
      </c>
      <c r="C3461" s="1">
        <v>45524</v>
      </c>
      <c r="D3461" t="s">
        <v>9100</v>
      </c>
      <c r="E3461" t="s">
        <v>9101</v>
      </c>
      <c r="F3461" t="s">
        <v>664</v>
      </c>
      <c r="G3461">
        <v>73</v>
      </c>
      <c r="H3461" t="b">
        <v>0</v>
      </c>
      <c r="I3461" t="s">
        <v>9240</v>
      </c>
      <c r="J3461" t="s">
        <v>9159</v>
      </c>
      <c r="K3461" t="s">
        <v>7</v>
      </c>
      <c r="L3461" t="b">
        <v>0</v>
      </c>
      <c r="M3461" t="s">
        <v>14753</v>
      </c>
      <c r="N3461" t="b">
        <v>0</v>
      </c>
      <c r="O3461" t="b">
        <v>0</v>
      </c>
      <c r="P3461" t="b">
        <v>0</v>
      </c>
      <c r="Q3461" t="b">
        <v>1</v>
      </c>
      <c r="R3461" t="s">
        <v>14754</v>
      </c>
      <c r="S3461">
        <v>70</v>
      </c>
      <c r="T3461" t="b">
        <v>0</v>
      </c>
      <c r="V3461" t="s">
        <v>892</v>
      </c>
      <c r="W3461">
        <v>4</v>
      </c>
      <c r="X3461" s="11">
        <v>77</v>
      </c>
      <c r="Y3461">
        <v>1</v>
      </c>
      <c r="Z3461" s="46" cm="1">
        <f t="array" ref="Z3461">IF(V3461="NA",$AD$2,(INDEX($BL$4:$BL$73,MATCH(V3461&amp;W3461,$BK$4:$BK$73&amp;$BJ$4:$BJ$73,0))))</f>
        <v>1.0498615788681274E-2</v>
      </c>
      <c r="AA3461" s="46">
        <f t="shared" si="62"/>
        <v>1.0104986157886813</v>
      </c>
      <c r="AB3461" s="46"/>
    </row>
    <row r="3462" spans="1:28" x14ac:dyDescent="0.25">
      <c r="A3462">
        <v>11100</v>
      </c>
      <c r="B3462" s="1">
        <v>45524.403094456</v>
      </c>
      <c r="C3462" s="1">
        <v>45524</v>
      </c>
      <c r="D3462" t="s">
        <v>9100</v>
      </c>
      <c r="E3462" t="s">
        <v>9101</v>
      </c>
      <c r="F3462" t="s">
        <v>790</v>
      </c>
      <c r="G3462">
        <v>76</v>
      </c>
      <c r="H3462" t="b">
        <v>0</v>
      </c>
      <c r="I3462" t="s">
        <v>9240</v>
      </c>
      <c r="J3462" t="s">
        <v>9159</v>
      </c>
      <c r="K3462" t="s">
        <v>7</v>
      </c>
      <c r="L3462" t="b">
        <v>0</v>
      </c>
      <c r="M3462" t="s">
        <v>14755</v>
      </c>
      <c r="N3462" t="b">
        <v>0</v>
      </c>
      <c r="O3462" t="b">
        <v>1</v>
      </c>
      <c r="P3462" t="b">
        <v>0</v>
      </c>
      <c r="Q3462" t="b">
        <v>1</v>
      </c>
      <c r="R3462" t="s">
        <v>14756</v>
      </c>
      <c r="S3462">
        <v>70</v>
      </c>
      <c r="T3462" t="b">
        <v>0</v>
      </c>
      <c r="V3462" t="s">
        <v>8</v>
      </c>
      <c r="W3462" t="s">
        <v>8</v>
      </c>
      <c r="X3462" s="11">
        <v>77</v>
      </c>
      <c r="Y3462">
        <v>1</v>
      </c>
      <c r="Z3462" s="46" cm="1">
        <f t="array" ref="Z3462">IF(V3462="NA",$AD$2,(INDEX($BL$4:$BL$73,MATCH(V3462&amp;W3462,$BK$4:$BK$73&amp;$BJ$4:$BJ$73,0))))</f>
        <v>-4.0430703315750931E-2</v>
      </c>
      <c r="AA3462" s="46">
        <f t="shared" si="62"/>
        <v>0.95956929668424906</v>
      </c>
      <c r="AB3462" s="46"/>
    </row>
    <row r="3463" spans="1:28" x14ac:dyDescent="0.25">
      <c r="A3463">
        <v>11101</v>
      </c>
      <c r="B3463" s="1">
        <v>45524.4025103819</v>
      </c>
      <c r="C3463" s="1">
        <v>45524</v>
      </c>
      <c r="D3463" t="s">
        <v>9100</v>
      </c>
      <c r="E3463" t="s">
        <v>9101</v>
      </c>
      <c r="F3463" t="s">
        <v>664</v>
      </c>
      <c r="G3463">
        <v>81</v>
      </c>
      <c r="H3463" t="b">
        <v>0</v>
      </c>
      <c r="I3463" t="s">
        <v>9240</v>
      </c>
      <c r="J3463" t="s">
        <v>9159</v>
      </c>
      <c r="K3463" t="s">
        <v>9</v>
      </c>
      <c r="L3463" t="b">
        <v>0</v>
      </c>
      <c r="M3463" t="s">
        <v>14757</v>
      </c>
      <c r="N3463" t="b">
        <v>0</v>
      </c>
      <c r="O3463" t="b">
        <v>1</v>
      </c>
      <c r="P3463" t="b">
        <v>0</v>
      </c>
      <c r="Q3463" t="b">
        <v>1</v>
      </c>
      <c r="R3463" t="s">
        <v>14758</v>
      </c>
      <c r="S3463">
        <v>70</v>
      </c>
      <c r="T3463" t="b">
        <v>0</v>
      </c>
      <c r="U3463" t="s">
        <v>14759</v>
      </c>
      <c r="V3463" t="s">
        <v>949</v>
      </c>
      <c r="W3463">
        <v>5</v>
      </c>
      <c r="X3463" s="11">
        <v>82</v>
      </c>
      <c r="Y3463">
        <v>1</v>
      </c>
      <c r="Z3463" s="46" cm="1">
        <f t="array" ref="Z3463">IF(V3463="NA",$AD$2,(INDEX($BL$4:$BL$73,MATCH(V3463&amp;W3463,$BK$4:$BK$73&amp;$BJ$4:$BJ$73,0))))</f>
        <v>4.1970782120221983E-2</v>
      </c>
      <c r="AA3463" s="46">
        <f t="shared" si="62"/>
        <v>1.041970782120222</v>
      </c>
      <c r="AB3463" s="46"/>
    </row>
    <row r="3464" spans="1:28" x14ac:dyDescent="0.25">
      <c r="A3464">
        <v>11102</v>
      </c>
      <c r="B3464" s="1">
        <v>45524.385696527803</v>
      </c>
      <c r="C3464" s="1">
        <v>45524</v>
      </c>
      <c r="D3464" t="s">
        <v>9100</v>
      </c>
      <c r="E3464" t="s">
        <v>9101</v>
      </c>
      <c r="F3464" t="s">
        <v>664</v>
      </c>
      <c r="G3464">
        <v>77</v>
      </c>
      <c r="H3464" t="b">
        <v>0</v>
      </c>
      <c r="I3464" t="s">
        <v>9240</v>
      </c>
      <c r="J3464" t="s">
        <v>9159</v>
      </c>
      <c r="K3464" t="s">
        <v>7</v>
      </c>
      <c r="L3464" t="b">
        <v>0</v>
      </c>
      <c r="M3464" t="s">
        <v>14760</v>
      </c>
      <c r="N3464" t="b">
        <v>0</v>
      </c>
      <c r="O3464" t="b">
        <v>0</v>
      </c>
      <c r="P3464" t="b">
        <v>0</v>
      </c>
      <c r="Q3464" t="b">
        <v>1</v>
      </c>
      <c r="R3464" t="s">
        <v>14761</v>
      </c>
      <c r="S3464">
        <v>70</v>
      </c>
      <c r="T3464" t="b">
        <v>0</v>
      </c>
      <c r="V3464" t="s">
        <v>8</v>
      </c>
      <c r="W3464" t="s">
        <v>8</v>
      </c>
      <c r="X3464" s="11">
        <v>77</v>
      </c>
      <c r="Y3464">
        <v>1</v>
      </c>
      <c r="Z3464" s="46" cm="1">
        <f t="array" ref="Z3464">IF(V3464="NA",$AD$2,(INDEX($BL$4:$BL$73,MATCH(V3464&amp;W3464,$BK$4:$BK$73&amp;$BJ$4:$BJ$73,0))))</f>
        <v>-4.0430703315750931E-2</v>
      </c>
      <c r="AA3464" s="46">
        <f t="shared" si="62"/>
        <v>0.95956929668424906</v>
      </c>
      <c r="AB3464" s="46"/>
    </row>
    <row r="3465" spans="1:28" x14ac:dyDescent="0.25">
      <c r="A3465">
        <v>11104</v>
      </c>
      <c r="B3465" s="1">
        <v>45524.382371713</v>
      </c>
      <c r="C3465" s="1">
        <v>45524</v>
      </c>
      <c r="D3465" t="s">
        <v>9100</v>
      </c>
      <c r="E3465" t="s">
        <v>9101</v>
      </c>
      <c r="F3465" t="s">
        <v>664</v>
      </c>
      <c r="G3465">
        <v>71</v>
      </c>
      <c r="H3465" t="b">
        <v>0</v>
      </c>
      <c r="I3465" t="s">
        <v>9240</v>
      </c>
      <c r="J3465" t="s">
        <v>9159</v>
      </c>
      <c r="K3465" t="s">
        <v>9</v>
      </c>
      <c r="L3465" t="b">
        <v>0</v>
      </c>
      <c r="M3465" t="s">
        <v>14762</v>
      </c>
      <c r="N3465" t="b">
        <v>0</v>
      </c>
      <c r="O3465" t="b">
        <v>1</v>
      </c>
      <c r="P3465" t="b">
        <v>0</v>
      </c>
      <c r="Q3465" t="b">
        <v>1</v>
      </c>
      <c r="R3465" t="s">
        <v>14763</v>
      </c>
      <c r="S3465">
        <v>70</v>
      </c>
      <c r="T3465" t="b">
        <v>0</v>
      </c>
      <c r="V3465" t="s">
        <v>949</v>
      </c>
      <c r="W3465">
        <v>5</v>
      </c>
      <c r="X3465" s="11">
        <v>72</v>
      </c>
      <c r="Y3465">
        <v>1</v>
      </c>
      <c r="Z3465" s="46" cm="1">
        <f t="array" ref="Z3465">IF(V3465="NA",$AD$2,(INDEX($BL$4:$BL$73,MATCH(V3465&amp;W3465,$BK$4:$BK$73&amp;$BJ$4:$BJ$73,0))))</f>
        <v>4.1970782120221983E-2</v>
      </c>
      <c r="AA3465" s="46">
        <f t="shared" si="62"/>
        <v>1.041970782120222</v>
      </c>
      <c r="AB3465" s="46"/>
    </row>
    <row r="3466" spans="1:28" x14ac:dyDescent="0.25">
      <c r="A3466">
        <v>11105</v>
      </c>
      <c r="B3466" s="1">
        <v>45524.381984502303</v>
      </c>
      <c r="C3466" s="1">
        <v>45524</v>
      </c>
      <c r="D3466" t="s">
        <v>9100</v>
      </c>
      <c r="E3466" t="s">
        <v>9101</v>
      </c>
      <c r="F3466" t="s">
        <v>664</v>
      </c>
      <c r="G3466">
        <v>75</v>
      </c>
      <c r="H3466" t="b">
        <v>0</v>
      </c>
      <c r="I3466" t="s">
        <v>9240</v>
      </c>
      <c r="J3466" t="s">
        <v>9159</v>
      </c>
      <c r="K3466" t="s">
        <v>7</v>
      </c>
      <c r="L3466" t="b">
        <v>0</v>
      </c>
      <c r="M3466" t="s">
        <v>6509</v>
      </c>
      <c r="N3466" t="b">
        <v>0</v>
      </c>
      <c r="O3466" t="b">
        <v>0</v>
      </c>
      <c r="P3466" t="b">
        <v>0</v>
      </c>
      <c r="Q3466" t="b">
        <v>1</v>
      </c>
      <c r="R3466" t="s">
        <v>2131</v>
      </c>
      <c r="S3466">
        <v>70</v>
      </c>
      <c r="T3466" t="b">
        <v>0</v>
      </c>
      <c r="V3466" t="s">
        <v>9065</v>
      </c>
      <c r="W3466">
        <v>5</v>
      </c>
      <c r="X3466" s="11">
        <v>77</v>
      </c>
      <c r="Y3466">
        <v>1</v>
      </c>
      <c r="Z3466" s="46" cm="1">
        <f t="array" ref="Z3466">IF(V3466="NA",$AD$2,(INDEX($BL$4:$BL$73,MATCH(V3466&amp;W3466,$BK$4:$BK$73&amp;$BJ$4:$BJ$73,0))))</f>
        <v>0</v>
      </c>
      <c r="AA3466" s="46">
        <f t="shared" si="62"/>
        <v>1</v>
      </c>
      <c r="AB3466" s="46"/>
    </row>
    <row r="3467" spans="1:28" x14ac:dyDescent="0.25">
      <c r="A3467">
        <v>11106</v>
      </c>
      <c r="B3467" s="1">
        <v>45524.381742210702</v>
      </c>
      <c r="C3467" s="1">
        <v>45524</v>
      </c>
      <c r="D3467" t="s">
        <v>9100</v>
      </c>
      <c r="E3467" t="s">
        <v>9101</v>
      </c>
      <c r="F3467" t="s">
        <v>664</v>
      </c>
      <c r="G3467">
        <v>76</v>
      </c>
      <c r="H3467" t="b">
        <v>0</v>
      </c>
      <c r="I3467" t="s">
        <v>9240</v>
      </c>
      <c r="J3467" t="s">
        <v>9159</v>
      </c>
      <c r="K3467" t="s">
        <v>7</v>
      </c>
      <c r="L3467" t="b">
        <v>0</v>
      </c>
      <c r="M3467" t="s">
        <v>14764</v>
      </c>
      <c r="N3467" t="b">
        <v>0</v>
      </c>
      <c r="O3467" t="b">
        <v>0</v>
      </c>
      <c r="P3467" t="b">
        <v>0</v>
      </c>
      <c r="Q3467" t="b">
        <v>1</v>
      </c>
      <c r="R3467" t="s">
        <v>14765</v>
      </c>
      <c r="S3467">
        <v>70</v>
      </c>
      <c r="T3467" t="b">
        <v>0</v>
      </c>
      <c r="V3467" t="s">
        <v>889</v>
      </c>
      <c r="W3467">
        <v>5</v>
      </c>
      <c r="X3467" s="11">
        <v>77</v>
      </c>
      <c r="Y3467">
        <v>1</v>
      </c>
      <c r="Z3467" s="46" cm="1">
        <f t="array" ref="Z3467">IF(V3467="NA",$AD$2,(INDEX($BL$4:$BL$73,MATCH(V3467&amp;W3467,$BK$4:$BK$73&amp;$BJ$4:$BJ$73,0))))</f>
        <v>4.1970782120221983E-2</v>
      </c>
      <c r="AA3467" s="46">
        <f t="shared" si="62"/>
        <v>1.041970782120222</v>
      </c>
      <c r="AB3467" s="46"/>
    </row>
    <row r="3468" spans="1:28" x14ac:dyDescent="0.25">
      <c r="A3468">
        <v>11107</v>
      </c>
      <c r="B3468" s="1">
        <v>45524.380904849502</v>
      </c>
      <c r="C3468" s="1">
        <v>45524</v>
      </c>
      <c r="D3468" t="s">
        <v>9100</v>
      </c>
      <c r="E3468" t="s">
        <v>9101</v>
      </c>
      <c r="F3468" t="s">
        <v>664</v>
      </c>
      <c r="G3468">
        <v>81</v>
      </c>
      <c r="H3468" t="b">
        <v>0</v>
      </c>
      <c r="I3468" t="s">
        <v>9240</v>
      </c>
      <c r="J3468" t="s">
        <v>9159</v>
      </c>
      <c r="K3468" t="s">
        <v>7</v>
      </c>
      <c r="L3468" t="b">
        <v>0</v>
      </c>
      <c r="M3468" t="s">
        <v>14766</v>
      </c>
      <c r="N3468" t="b">
        <v>0</v>
      </c>
      <c r="O3468" t="b">
        <v>0</v>
      </c>
      <c r="P3468" t="b">
        <v>0</v>
      </c>
      <c r="Q3468" t="b">
        <v>1</v>
      </c>
      <c r="R3468" t="s">
        <v>14767</v>
      </c>
      <c r="S3468">
        <v>70</v>
      </c>
      <c r="T3468" t="b">
        <v>0</v>
      </c>
      <c r="V3468" t="s">
        <v>892</v>
      </c>
      <c r="W3468">
        <v>4</v>
      </c>
      <c r="X3468" s="11">
        <v>82</v>
      </c>
      <c r="Y3468">
        <v>1</v>
      </c>
      <c r="Z3468" s="46" cm="1">
        <f t="array" ref="Z3468">IF(V3468="NA",$AD$2,(INDEX($BL$4:$BL$73,MATCH(V3468&amp;W3468,$BK$4:$BK$73&amp;$BJ$4:$BJ$73,0))))</f>
        <v>1.0498615788681274E-2</v>
      </c>
      <c r="AA3468" s="46">
        <f t="shared" si="62"/>
        <v>1.0104986157886813</v>
      </c>
      <c r="AB3468" s="46"/>
    </row>
    <row r="3469" spans="1:28" x14ac:dyDescent="0.25">
      <c r="A3469">
        <v>11108</v>
      </c>
      <c r="B3469" s="1">
        <v>45524.3805827662</v>
      </c>
      <c r="C3469" s="1">
        <v>45524</v>
      </c>
      <c r="D3469" t="s">
        <v>9100</v>
      </c>
      <c r="E3469" t="s">
        <v>9101</v>
      </c>
      <c r="F3469" t="s">
        <v>790</v>
      </c>
      <c r="G3469">
        <v>78</v>
      </c>
      <c r="H3469" t="b">
        <v>0</v>
      </c>
      <c r="I3469" t="s">
        <v>9240</v>
      </c>
      <c r="J3469" t="s">
        <v>9159</v>
      </c>
      <c r="K3469" t="s">
        <v>7</v>
      </c>
      <c r="L3469" t="b">
        <v>0</v>
      </c>
      <c r="M3469" t="s">
        <v>14768</v>
      </c>
      <c r="N3469" t="b">
        <v>0</v>
      </c>
      <c r="O3469" t="b">
        <v>0</v>
      </c>
      <c r="P3469" t="b">
        <v>0</v>
      </c>
      <c r="Q3469" t="b">
        <v>1</v>
      </c>
      <c r="R3469" t="s">
        <v>14769</v>
      </c>
      <c r="S3469">
        <v>70</v>
      </c>
      <c r="T3469" t="b">
        <v>0</v>
      </c>
      <c r="V3469" t="s">
        <v>8</v>
      </c>
      <c r="W3469" t="s">
        <v>8</v>
      </c>
      <c r="X3469" s="11">
        <v>82</v>
      </c>
      <c r="Y3469">
        <v>1</v>
      </c>
      <c r="Z3469" s="46" cm="1">
        <f t="array" ref="Z3469">IF(V3469="NA",$AD$2,(INDEX($BL$4:$BL$73,MATCH(V3469&amp;W3469,$BK$4:$BK$73&amp;$BJ$4:$BJ$73,0))))</f>
        <v>-4.0430703315750931E-2</v>
      </c>
      <c r="AA3469" s="46">
        <f t="shared" si="62"/>
        <v>0.95956929668424906</v>
      </c>
      <c r="AB3469" s="46"/>
    </row>
    <row r="3470" spans="1:28" x14ac:dyDescent="0.25">
      <c r="A3470">
        <v>11109</v>
      </c>
      <c r="B3470" s="1">
        <v>45524.380257175901</v>
      </c>
      <c r="C3470" s="1">
        <v>45524</v>
      </c>
      <c r="D3470" t="s">
        <v>9100</v>
      </c>
      <c r="E3470" t="s">
        <v>9101</v>
      </c>
      <c r="F3470" t="s">
        <v>790</v>
      </c>
      <c r="G3470">
        <v>74</v>
      </c>
      <c r="H3470" t="b">
        <v>0</v>
      </c>
      <c r="I3470" t="s">
        <v>9240</v>
      </c>
      <c r="J3470" t="s">
        <v>9159</v>
      </c>
      <c r="K3470" t="s">
        <v>7</v>
      </c>
      <c r="L3470" t="b">
        <v>0</v>
      </c>
      <c r="M3470" t="s">
        <v>14770</v>
      </c>
      <c r="N3470" t="b">
        <v>0</v>
      </c>
      <c r="O3470" t="b">
        <v>0</v>
      </c>
      <c r="P3470" t="b">
        <v>0</v>
      </c>
      <c r="Q3470" t="b">
        <v>1</v>
      </c>
      <c r="R3470" t="s">
        <v>14771</v>
      </c>
      <c r="S3470">
        <v>70</v>
      </c>
      <c r="T3470" t="b">
        <v>0</v>
      </c>
      <c r="V3470" t="s">
        <v>658</v>
      </c>
      <c r="W3470">
        <v>4</v>
      </c>
      <c r="X3470" s="11">
        <v>77</v>
      </c>
      <c r="Y3470">
        <v>1</v>
      </c>
      <c r="Z3470" s="46" cm="1">
        <f t="array" ref="Z3470">IF(V3470="NA",$AD$2,(INDEX($BL$4:$BL$73,MATCH(V3470&amp;W3470,$BK$4:$BK$73&amp;$BJ$4:$BJ$73,0))))</f>
        <v>1.1678733304575896E-2</v>
      </c>
      <c r="AA3470" s="46">
        <f t="shared" si="62"/>
        <v>1.0116787333045758</v>
      </c>
      <c r="AB3470" s="46"/>
    </row>
    <row r="3471" spans="1:28" x14ac:dyDescent="0.25">
      <c r="A3471">
        <v>11110</v>
      </c>
      <c r="B3471" s="1">
        <v>45524.3775882755</v>
      </c>
      <c r="C3471" s="1">
        <v>45524</v>
      </c>
      <c r="D3471" t="s">
        <v>9100</v>
      </c>
      <c r="E3471" t="s">
        <v>9101</v>
      </c>
      <c r="F3471" t="s">
        <v>790</v>
      </c>
      <c r="G3471">
        <v>89</v>
      </c>
      <c r="H3471" t="b">
        <v>0</v>
      </c>
      <c r="I3471" t="s">
        <v>9240</v>
      </c>
      <c r="J3471" t="s">
        <v>9159</v>
      </c>
      <c r="K3471" t="s">
        <v>7</v>
      </c>
      <c r="L3471" t="b">
        <v>0</v>
      </c>
      <c r="M3471" t="s">
        <v>14772</v>
      </c>
      <c r="N3471" t="b">
        <v>0</v>
      </c>
      <c r="O3471" t="b">
        <v>0</v>
      </c>
      <c r="P3471" t="b">
        <v>0</v>
      </c>
      <c r="Q3471" t="b">
        <v>1</v>
      </c>
      <c r="R3471" t="s">
        <v>14773</v>
      </c>
      <c r="S3471">
        <v>70</v>
      </c>
      <c r="T3471" t="b">
        <v>0</v>
      </c>
      <c r="V3471" t="s">
        <v>893</v>
      </c>
      <c r="W3471">
        <v>5</v>
      </c>
      <c r="X3471" s="11">
        <v>92</v>
      </c>
      <c r="Y3471">
        <v>1</v>
      </c>
      <c r="Z3471" s="46" cm="1">
        <f t="array" ref="Z3471">IF(V3471="NA",$AD$2,(INDEX($BL$4:$BL$73,MATCH(V3471&amp;W3471,$BK$4:$BK$73&amp;$BJ$4:$BJ$73,0))))</f>
        <v>4.1970782120221983E-2</v>
      </c>
      <c r="AA3471" s="46">
        <f t="shared" si="62"/>
        <v>1.041970782120222</v>
      </c>
      <c r="AB3471" s="46"/>
    </row>
    <row r="3472" spans="1:28" x14ac:dyDescent="0.25">
      <c r="A3472">
        <v>11114</v>
      </c>
      <c r="B3472" s="1">
        <v>45524.376479629602</v>
      </c>
      <c r="C3472" s="1">
        <v>45524</v>
      </c>
      <c r="D3472" t="s">
        <v>9100</v>
      </c>
      <c r="E3472" t="s">
        <v>9101</v>
      </c>
      <c r="F3472" t="s">
        <v>664</v>
      </c>
      <c r="G3472">
        <v>74</v>
      </c>
      <c r="H3472" t="b">
        <v>0</v>
      </c>
      <c r="I3472" t="s">
        <v>9240</v>
      </c>
      <c r="J3472" t="s">
        <v>9159</v>
      </c>
      <c r="K3472" t="s">
        <v>9</v>
      </c>
      <c r="L3472" t="b">
        <v>0</v>
      </c>
      <c r="M3472" t="s">
        <v>14774</v>
      </c>
      <c r="N3472" t="b">
        <v>1</v>
      </c>
      <c r="O3472" t="b">
        <v>1</v>
      </c>
      <c r="P3472" t="b">
        <v>0</v>
      </c>
      <c r="Q3472" t="b">
        <v>1</v>
      </c>
      <c r="R3472" t="s">
        <v>14775</v>
      </c>
      <c r="S3472">
        <v>70</v>
      </c>
      <c r="T3472" t="b">
        <v>0</v>
      </c>
      <c r="U3472" t="s">
        <v>14629</v>
      </c>
      <c r="V3472" t="s">
        <v>8</v>
      </c>
      <c r="W3472" t="s">
        <v>8</v>
      </c>
      <c r="X3472" s="11">
        <v>77</v>
      </c>
      <c r="Y3472">
        <v>1</v>
      </c>
      <c r="Z3472" s="46" cm="1">
        <f t="array" ref="Z3472">IF(V3472="NA",$AD$2,(INDEX($BL$4:$BL$73,MATCH(V3472&amp;W3472,$BK$4:$BK$73&amp;$BJ$4:$BJ$73,0))))</f>
        <v>-4.0430703315750931E-2</v>
      </c>
      <c r="AA3472" s="46">
        <f t="shared" si="62"/>
        <v>0.95956929668424906</v>
      </c>
      <c r="AB3472" s="46"/>
    </row>
    <row r="3473" spans="1:28" x14ac:dyDescent="0.25">
      <c r="A3473">
        <v>11115</v>
      </c>
      <c r="B3473" s="1">
        <v>45524.375632060197</v>
      </c>
      <c r="C3473" s="1">
        <v>45524</v>
      </c>
      <c r="D3473" t="s">
        <v>9100</v>
      </c>
      <c r="E3473" t="s">
        <v>9101</v>
      </c>
      <c r="F3473" t="s">
        <v>664</v>
      </c>
      <c r="G3473">
        <v>76</v>
      </c>
      <c r="H3473" t="b">
        <v>0</v>
      </c>
      <c r="I3473" t="s">
        <v>9240</v>
      </c>
      <c r="J3473" t="s">
        <v>9159</v>
      </c>
      <c r="K3473" t="s">
        <v>9</v>
      </c>
      <c r="L3473" t="b">
        <v>0</v>
      </c>
      <c r="M3473" t="s">
        <v>14776</v>
      </c>
      <c r="N3473" t="b">
        <v>1</v>
      </c>
      <c r="O3473" t="b">
        <v>1</v>
      </c>
      <c r="P3473" t="b">
        <v>0</v>
      </c>
      <c r="Q3473" t="b">
        <v>1</v>
      </c>
      <c r="R3473" t="s">
        <v>14777</v>
      </c>
      <c r="S3473">
        <v>70</v>
      </c>
      <c r="T3473" t="b">
        <v>0</v>
      </c>
      <c r="U3473" t="s">
        <v>14629</v>
      </c>
      <c r="V3473" t="s">
        <v>892</v>
      </c>
      <c r="W3473">
        <v>4</v>
      </c>
      <c r="X3473" s="11">
        <v>77</v>
      </c>
      <c r="Y3473">
        <v>1</v>
      </c>
      <c r="Z3473" s="46" cm="1">
        <f t="array" ref="Z3473">IF(V3473="NA",$AD$2,(INDEX($BL$4:$BL$73,MATCH(V3473&amp;W3473,$BK$4:$BK$73&amp;$BJ$4:$BJ$73,0))))</f>
        <v>1.0498615788681274E-2</v>
      </c>
      <c r="AA3473" s="46">
        <f t="shared" si="62"/>
        <v>1.0104986157886813</v>
      </c>
      <c r="AB3473" s="46"/>
    </row>
    <row r="3474" spans="1:28" x14ac:dyDescent="0.25">
      <c r="A3474">
        <v>11116</v>
      </c>
      <c r="B3474" s="1">
        <v>45524.375319062499</v>
      </c>
      <c r="C3474" s="1">
        <v>45524</v>
      </c>
      <c r="D3474" t="s">
        <v>9100</v>
      </c>
      <c r="E3474" t="s">
        <v>9101</v>
      </c>
      <c r="F3474" t="s">
        <v>664</v>
      </c>
      <c r="G3474">
        <v>77</v>
      </c>
      <c r="H3474" t="b">
        <v>0</v>
      </c>
      <c r="I3474" t="s">
        <v>9240</v>
      </c>
      <c r="J3474" t="s">
        <v>9159</v>
      </c>
      <c r="K3474" t="s">
        <v>7</v>
      </c>
      <c r="L3474" t="b">
        <v>0</v>
      </c>
      <c r="M3474" t="s">
        <v>6508</v>
      </c>
      <c r="N3474" t="b">
        <v>0</v>
      </c>
      <c r="O3474" t="b">
        <v>0</v>
      </c>
      <c r="P3474" t="b">
        <v>0</v>
      </c>
      <c r="Q3474" t="b">
        <v>1</v>
      </c>
      <c r="R3474" t="s">
        <v>2129</v>
      </c>
      <c r="S3474">
        <v>70</v>
      </c>
      <c r="T3474" t="b">
        <v>0</v>
      </c>
      <c r="V3474" t="s">
        <v>8</v>
      </c>
      <c r="W3474" t="s">
        <v>8</v>
      </c>
      <c r="X3474" s="11">
        <v>77</v>
      </c>
      <c r="Y3474">
        <v>1</v>
      </c>
      <c r="Z3474" s="46" cm="1">
        <f t="array" ref="Z3474">IF(V3474="NA",$AD$2,(INDEX($BL$4:$BL$73,MATCH(V3474&amp;W3474,$BK$4:$BK$73&amp;$BJ$4:$BJ$73,0))))</f>
        <v>-4.0430703315750931E-2</v>
      </c>
      <c r="AA3474" s="46">
        <f t="shared" si="62"/>
        <v>0.95956929668424906</v>
      </c>
      <c r="AB3474" s="46"/>
    </row>
    <row r="3475" spans="1:28" x14ac:dyDescent="0.25">
      <c r="A3475">
        <v>11117</v>
      </c>
      <c r="B3475" s="1">
        <v>45524.374935</v>
      </c>
      <c r="C3475" s="1">
        <v>45524</v>
      </c>
      <c r="D3475" t="s">
        <v>9100</v>
      </c>
      <c r="E3475" t="s">
        <v>9101</v>
      </c>
      <c r="F3475" t="s">
        <v>790</v>
      </c>
      <c r="G3475">
        <v>86</v>
      </c>
      <c r="H3475" t="b">
        <v>0</v>
      </c>
      <c r="I3475" t="s">
        <v>9240</v>
      </c>
      <c r="J3475" t="s">
        <v>9159</v>
      </c>
      <c r="K3475" t="s">
        <v>7</v>
      </c>
      <c r="L3475" t="b">
        <v>0</v>
      </c>
      <c r="M3475" t="s">
        <v>14778</v>
      </c>
      <c r="N3475" t="b">
        <v>0</v>
      </c>
      <c r="O3475" t="b">
        <v>0</v>
      </c>
      <c r="P3475" t="b">
        <v>0</v>
      </c>
      <c r="Q3475" t="b">
        <v>1</v>
      </c>
      <c r="R3475" t="s">
        <v>14779</v>
      </c>
      <c r="S3475">
        <v>70</v>
      </c>
      <c r="T3475" t="b">
        <v>0</v>
      </c>
      <c r="V3475" t="s">
        <v>888</v>
      </c>
      <c r="W3475">
        <v>5</v>
      </c>
      <c r="X3475" s="11">
        <v>87</v>
      </c>
      <c r="Y3475">
        <v>1</v>
      </c>
      <c r="Z3475" s="46" cm="1">
        <f t="array" ref="Z3475">IF(V3475="NA",$AD$2,(INDEX($BL$4:$BL$73,MATCH(V3475&amp;W3475,$BK$4:$BK$73&amp;$BJ$4:$BJ$73,0))))</f>
        <v>4.1970782120221983E-2</v>
      </c>
      <c r="AA3475" s="46">
        <f t="shared" si="62"/>
        <v>1.041970782120222</v>
      </c>
      <c r="AB3475" s="46"/>
    </row>
    <row r="3476" spans="1:28" x14ac:dyDescent="0.25">
      <c r="A3476">
        <v>11118</v>
      </c>
      <c r="B3476" s="1">
        <v>45524.374574236099</v>
      </c>
      <c r="C3476" s="1">
        <v>45524</v>
      </c>
      <c r="D3476" t="s">
        <v>9100</v>
      </c>
      <c r="E3476" t="s">
        <v>9101</v>
      </c>
      <c r="F3476" t="s">
        <v>790</v>
      </c>
      <c r="G3476">
        <v>86</v>
      </c>
      <c r="H3476" t="b">
        <v>0</v>
      </c>
      <c r="I3476" t="s">
        <v>9240</v>
      </c>
      <c r="J3476" t="s">
        <v>9159</v>
      </c>
      <c r="K3476" t="s">
        <v>7</v>
      </c>
      <c r="L3476" t="b">
        <v>0</v>
      </c>
      <c r="M3476" t="s">
        <v>14780</v>
      </c>
      <c r="N3476" t="b">
        <v>0</v>
      </c>
      <c r="O3476" t="b">
        <v>0</v>
      </c>
      <c r="P3476" t="b">
        <v>0</v>
      </c>
      <c r="Q3476" t="b">
        <v>1</v>
      </c>
      <c r="R3476" t="s">
        <v>14781</v>
      </c>
      <c r="S3476">
        <v>70</v>
      </c>
      <c r="T3476" t="b">
        <v>0</v>
      </c>
      <c r="V3476" t="s">
        <v>886</v>
      </c>
      <c r="W3476">
        <v>4</v>
      </c>
      <c r="X3476" s="11">
        <v>87</v>
      </c>
      <c r="Y3476">
        <v>1</v>
      </c>
      <c r="Z3476" s="46" cm="1">
        <f t="array" ref="Z3476">IF(V3476="NA",$AD$2,(INDEX($BL$4:$BL$73,MATCH(V3476&amp;W3476,$BK$4:$BK$73&amp;$BJ$4:$BJ$73,0))))</f>
        <v>1.0498615788681297E-2</v>
      </c>
      <c r="AA3476" s="46">
        <f t="shared" si="62"/>
        <v>1.0104986157886813</v>
      </c>
      <c r="AB3476" s="46"/>
    </row>
    <row r="3477" spans="1:28" x14ac:dyDescent="0.25">
      <c r="A3477">
        <v>11119</v>
      </c>
      <c r="B3477" s="1">
        <v>45524.370293877299</v>
      </c>
      <c r="C3477" s="1">
        <v>45524</v>
      </c>
      <c r="D3477" t="s">
        <v>9100</v>
      </c>
      <c r="E3477" t="s">
        <v>9101</v>
      </c>
      <c r="F3477" t="s">
        <v>664</v>
      </c>
      <c r="G3477">
        <v>81</v>
      </c>
      <c r="H3477" t="b">
        <v>0</v>
      </c>
      <c r="I3477" t="s">
        <v>9240</v>
      </c>
      <c r="J3477" t="s">
        <v>9159</v>
      </c>
      <c r="K3477" t="s">
        <v>7</v>
      </c>
      <c r="L3477" t="b">
        <v>0</v>
      </c>
      <c r="M3477" t="s">
        <v>14782</v>
      </c>
      <c r="N3477" t="b">
        <v>0</v>
      </c>
      <c r="O3477" t="b">
        <v>0</v>
      </c>
      <c r="P3477" t="b">
        <v>0</v>
      </c>
      <c r="Q3477" t="b">
        <v>1</v>
      </c>
      <c r="R3477" t="s">
        <v>14783</v>
      </c>
      <c r="S3477">
        <v>70</v>
      </c>
      <c r="T3477" t="b">
        <v>0</v>
      </c>
      <c r="V3477" t="s">
        <v>888</v>
      </c>
      <c r="W3477">
        <v>4</v>
      </c>
      <c r="X3477" s="11">
        <v>82</v>
      </c>
      <c r="Y3477">
        <v>1</v>
      </c>
      <c r="Z3477" s="46" cm="1">
        <f t="array" ref="Z3477">IF(V3477="NA",$AD$2,(INDEX($BL$4:$BL$73,MATCH(V3477&amp;W3477,$BK$4:$BK$73&amp;$BJ$4:$BJ$73,0))))</f>
        <v>1.0498615788681257E-2</v>
      </c>
      <c r="AA3477" s="46">
        <f t="shared" si="62"/>
        <v>1.0104986157886813</v>
      </c>
      <c r="AB3477" s="46"/>
    </row>
    <row r="3478" spans="1:28" x14ac:dyDescent="0.25">
      <c r="A3478">
        <v>11121</v>
      </c>
      <c r="B3478" s="1">
        <v>45524.3694801042</v>
      </c>
      <c r="C3478" s="1">
        <v>45524</v>
      </c>
      <c r="D3478" t="s">
        <v>9100</v>
      </c>
      <c r="E3478" t="s">
        <v>9101</v>
      </c>
      <c r="F3478" t="s">
        <v>664</v>
      </c>
      <c r="G3478">
        <v>75</v>
      </c>
      <c r="H3478" t="b">
        <v>0</v>
      </c>
      <c r="I3478" t="s">
        <v>9240</v>
      </c>
      <c r="J3478" t="s">
        <v>9159</v>
      </c>
      <c r="K3478" t="s">
        <v>7</v>
      </c>
      <c r="L3478" t="b">
        <v>0</v>
      </c>
      <c r="M3478" t="s">
        <v>14784</v>
      </c>
      <c r="N3478" t="b">
        <v>0</v>
      </c>
      <c r="O3478" t="b">
        <v>0</v>
      </c>
      <c r="P3478" t="b">
        <v>0</v>
      </c>
      <c r="Q3478" t="b">
        <v>1</v>
      </c>
      <c r="R3478" t="s">
        <v>14785</v>
      </c>
      <c r="S3478">
        <v>70</v>
      </c>
      <c r="T3478" t="b">
        <v>0</v>
      </c>
      <c r="V3478" t="s">
        <v>889</v>
      </c>
      <c r="W3478">
        <v>4</v>
      </c>
      <c r="X3478" s="11">
        <v>77</v>
      </c>
      <c r="Y3478">
        <v>1</v>
      </c>
      <c r="Z3478" s="46" cm="1">
        <f t="array" ref="Z3478">IF(V3478="NA",$AD$2,(INDEX($BL$4:$BL$73,MATCH(V3478&amp;W3478,$BK$4:$BK$73&amp;$BJ$4:$BJ$73,0))))</f>
        <v>1.0498615788681227E-2</v>
      </c>
      <c r="AA3478" s="46">
        <f t="shared" si="62"/>
        <v>1.0104986157886813</v>
      </c>
      <c r="AB3478" s="46"/>
    </row>
    <row r="3479" spans="1:28" x14ac:dyDescent="0.25">
      <c r="A3479">
        <v>11122</v>
      </c>
      <c r="B3479" s="1">
        <v>45524.369151493098</v>
      </c>
      <c r="C3479" s="1">
        <v>45524</v>
      </c>
      <c r="D3479" t="s">
        <v>9100</v>
      </c>
      <c r="E3479" t="s">
        <v>9101</v>
      </c>
      <c r="F3479" t="s">
        <v>664</v>
      </c>
      <c r="G3479">
        <v>76</v>
      </c>
      <c r="H3479" t="b">
        <v>0</v>
      </c>
      <c r="I3479" t="s">
        <v>9240</v>
      </c>
      <c r="J3479" t="s">
        <v>9159</v>
      </c>
      <c r="K3479" t="s">
        <v>9</v>
      </c>
      <c r="L3479" t="b">
        <v>0</v>
      </c>
      <c r="M3479" t="s">
        <v>14786</v>
      </c>
      <c r="N3479" t="b">
        <v>0</v>
      </c>
      <c r="O3479" t="b">
        <v>1</v>
      </c>
      <c r="P3479" t="b">
        <v>0</v>
      </c>
      <c r="Q3479" t="b">
        <v>1</v>
      </c>
      <c r="R3479" t="s">
        <v>14787</v>
      </c>
      <c r="S3479">
        <v>70</v>
      </c>
      <c r="T3479" t="b">
        <v>0</v>
      </c>
      <c r="V3479" t="s">
        <v>919</v>
      </c>
      <c r="W3479">
        <v>5</v>
      </c>
      <c r="X3479" s="11">
        <v>77</v>
      </c>
      <c r="Y3479">
        <v>1</v>
      </c>
      <c r="Z3479" s="46" cm="1">
        <f t="array" ref="Z3479">IF(V3479="NA",$AD$2,(INDEX($BL$4:$BL$73,MATCH(V3479&amp;W3479,$BK$4:$BK$73&amp;$BJ$4:$BJ$73,0))))</f>
        <v>4.1970782120221983E-2</v>
      </c>
      <c r="AA3479" s="46">
        <f t="shared" si="62"/>
        <v>1.041970782120222</v>
      </c>
      <c r="AB3479" s="46"/>
    </row>
    <row r="3480" spans="1:28" x14ac:dyDescent="0.25">
      <c r="A3480">
        <v>11123</v>
      </c>
      <c r="B3480" s="1">
        <v>45524.368792963003</v>
      </c>
      <c r="C3480" s="1">
        <v>45524</v>
      </c>
      <c r="D3480" t="s">
        <v>9100</v>
      </c>
      <c r="E3480" t="s">
        <v>9101</v>
      </c>
      <c r="F3480" t="s">
        <v>664</v>
      </c>
      <c r="G3480">
        <v>79</v>
      </c>
      <c r="H3480" t="b">
        <v>0</v>
      </c>
      <c r="I3480" t="s">
        <v>9240</v>
      </c>
      <c r="J3480" t="s">
        <v>9159</v>
      </c>
      <c r="K3480" t="s">
        <v>7</v>
      </c>
      <c r="L3480" t="b">
        <v>0</v>
      </c>
      <c r="M3480" t="s">
        <v>14788</v>
      </c>
      <c r="N3480" t="b">
        <v>0</v>
      </c>
      <c r="O3480" t="b">
        <v>0</v>
      </c>
      <c r="P3480" t="b">
        <v>0</v>
      </c>
      <c r="Q3480" t="b">
        <v>1</v>
      </c>
      <c r="R3480" t="s">
        <v>14789</v>
      </c>
      <c r="S3480">
        <v>70</v>
      </c>
      <c r="T3480" t="b">
        <v>0</v>
      </c>
      <c r="V3480" t="s">
        <v>886</v>
      </c>
      <c r="W3480">
        <v>4</v>
      </c>
      <c r="X3480" s="11">
        <v>82</v>
      </c>
      <c r="Y3480">
        <v>1</v>
      </c>
      <c r="Z3480" s="46" cm="1">
        <f t="array" ref="Z3480">IF(V3480="NA",$AD$2,(INDEX($BL$4:$BL$73,MATCH(V3480&amp;W3480,$BK$4:$BK$73&amp;$BJ$4:$BJ$73,0))))</f>
        <v>1.0498615788681297E-2</v>
      </c>
      <c r="AA3480" s="46">
        <f t="shared" si="62"/>
        <v>1.0104986157886813</v>
      </c>
      <c r="AB3480" s="46"/>
    </row>
    <row r="3481" spans="1:28" x14ac:dyDescent="0.25">
      <c r="A3481">
        <v>11124</v>
      </c>
      <c r="B3481" s="1">
        <v>45524.368455833297</v>
      </c>
      <c r="C3481" s="1">
        <v>45524</v>
      </c>
      <c r="D3481" t="s">
        <v>9100</v>
      </c>
      <c r="E3481" t="s">
        <v>9101</v>
      </c>
      <c r="F3481" t="s">
        <v>664</v>
      </c>
      <c r="G3481">
        <v>78</v>
      </c>
      <c r="H3481" t="b">
        <v>0</v>
      </c>
      <c r="I3481" t="s">
        <v>9240</v>
      </c>
      <c r="J3481" t="s">
        <v>9159</v>
      </c>
      <c r="K3481" t="s">
        <v>7</v>
      </c>
      <c r="L3481" t="b">
        <v>0</v>
      </c>
      <c r="M3481" t="s">
        <v>14790</v>
      </c>
      <c r="N3481" t="b">
        <v>0</v>
      </c>
      <c r="O3481" t="b">
        <v>0</v>
      </c>
      <c r="P3481" t="b">
        <v>0</v>
      </c>
      <c r="Q3481" t="b">
        <v>1</v>
      </c>
      <c r="R3481" t="s">
        <v>14791</v>
      </c>
      <c r="S3481">
        <v>70</v>
      </c>
      <c r="T3481" t="b">
        <v>0</v>
      </c>
      <c r="V3481" t="s">
        <v>8</v>
      </c>
      <c r="W3481" t="s">
        <v>8</v>
      </c>
      <c r="X3481" s="11">
        <v>82</v>
      </c>
      <c r="Y3481">
        <v>1</v>
      </c>
      <c r="Z3481" s="46" cm="1">
        <f t="array" ref="Z3481">IF(V3481="NA",$AD$2,(INDEX($BL$4:$BL$73,MATCH(V3481&amp;W3481,$BK$4:$BK$73&amp;$BJ$4:$BJ$73,0))))</f>
        <v>-4.0430703315750931E-2</v>
      </c>
      <c r="AA3481" s="46">
        <f t="shared" si="62"/>
        <v>0.95956929668424906</v>
      </c>
      <c r="AB3481" s="46"/>
    </row>
    <row r="3482" spans="1:28" x14ac:dyDescent="0.25">
      <c r="A3482">
        <v>11125</v>
      </c>
      <c r="B3482" s="1">
        <v>45524.367797002298</v>
      </c>
      <c r="C3482" s="1">
        <v>45524</v>
      </c>
      <c r="D3482" t="s">
        <v>9100</v>
      </c>
      <c r="E3482" t="s">
        <v>9101</v>
      </c>
      <c r="F3482" t="s">
        <v>664</v>
      </c>
      <c r="G3482">
        <v>72</v>
      </c>
      <c r="H3482" t="b">
        <v>0</v>
      </c>
      <c r="I3482" t="s">
        <v>9240</v>
      </c>
      <c r="J3482" t="s">
        <v>9159</v>
      </c>
      <c r="K3482" t="s">
        <v>9</v>
      </c>
      <c r="L3482" t="b">
        <v>0</v>
      </c>
      <c r="M3482" t="s">
        <v>14792</v>
      </c>
      <c r="N3482" t="b">
        <v>0</v>
      </c>
      <c r="O3482" t="b">
        <v>1</v>
      </c>
      <c r="P3482" t="b">
        <v>0</v>
      </c>
      <c r="Q3482" t="b">
        <v>1</v>
      </c>
      <c r="R3482" t="s">
        <v>14793</v>
      </c>
      <c r="S3482">
        <v>70</v>
      </c>
      <c r="T3482" t="b">
        <v>0</v>
      </c>
      <c r="V3482" t="s">
        <v>949</v>
      </c>
      <c r="W3482">
        <v>5</v>
      </c>
      <c r="X3482" s="11">
        <v>72</v>
      </c>
      <c r="Y3482">
        <v>1</v>
      </c>
      <c r="Z3482" s="46" cm="1">
        <f t="array" ref="Z3482">IF(V3482="NA",$AD$2,(INDEX($BL$4:$BL$73,MATCH(V3482&amp;W3482,$BK$4:$BK$73&amp;$BJ$4:$BJ$73,0))))</f>
        <v>4.1970782120221983E-2</v>
      </c>
      <c r="AA3482" s="46">
        <f t="shared" si="62"/>
        <v>1.041970782120222</v>
      </c>
      <c r="AB3482" s="46"/>
    </row>
    <row r="3483" spans="1:28" x14ac:dyDescent="0.25">
      <c r="A3483">
        <v>11126</v>
      </c>
      <c r="B3483" s="1">
        <v>45524.365567233799</v>
      </c>
      <c r="C3483" s="1">
        <v>45524</v>
      </c>
      <c r="D3483" t="s">
        <v>9100</v>
      </c>
      <c r="E3483" t="s">
        <v>9101</v>
      </c>
      <c r="F3483" t="s">
        <v>664</v>
      </c>
      <c r="G3483">
        <v>82</v>
      </c>
      <c r="H3483" t="b">
        <v>0</v>
      </c>
      <c r="I3483" t="s">
        <v>9240</v>
      </c>
      <c r="J3483" t="s">
        <v>9159</v>
      </c>
      <c r="K3483" t="s">
        <v>9</v>
      </c>
      <c r="L3483" t="b">
        <v>0</v>
      </c>
      <c r="M3483" t="s">
        <v>6507</v>
      </c>
      <c r="N3483" t="b">
        <v>0</v>
      </c>
      <c r="O3483" t="b">
        <v>1</v>
      </c>
      <c r="P3483" t="b">
        <v>0</v>
      </c>
      <c r="Q3483" t="b">
        <v>1</v>
      </c>
      <c r="R3483" t="s">
        <v>2127</v>
      </c>
      <c r="S3483">
        <v>70</v>
      </c>
      <c r="T3483" t="b">
        <v>0</v>
      </c>
      <c r="V3483" t="s">
        <v>888</v>
      </c>
      <c r="W3483">
        <v>4</v>
      </c>
      <c r="X3483" s="11">
        <v>82</v>
      </c>
      <c r="Y3483">
        <v>1</v>
      </c>
      <c r="Z3483" s="46" cm="1">
        <f t="array" ref="Z3483">IF(V3483="NA",$AD$2,(INDEX($BL$4:$BL$73,MATCH(V3483&amp;W3483,$BK$4:$BK$73&amp;$BJ$4:$BJ$73,0))))</f>
        <v>1.0498615788681257E-2</v>
      </c>
      <c r="AA3483" s="46">
        <f t="shared" si="62"/>
        <v>1.0104986157886813</v>
      </c>
      <c r="AB3483" s="46"/>
    </row>
    <row r="3484" spans="1:28" x14ac:dyDescent="0.25">
      <c r="A3484">
        <v>11129</v>
      </c>
      <c r="B3484" s="1">
        <v>45524.364158576398</v>
      </c>
      <c r="C3484" s="1">
        <v>45524</v>
      </c>
      <c r="D3484" t="s">
        <v>9100</v>
      </c>
      <c r="E3484" t="s">
        <v>9101</v>
      </c>
      <c r="F3484" t="s">
        <v>664</v>
      </c>
      <c r="G3484">
        <v>73</v>
      </c>
      <c r="H3484" t="b">
        <v>0</v>
      </c>
      <c r="I3484" t="s">
        <v>9240</v>
      </c>
      <c r="J3484" t="s">
        <v>9159</v>
      </c>
      <c r="K3484" t="s">
        <v>9</v>
      </c>
      <c r="L3484" t="b">
        <v>0</v>
      </c>
      <c r="M3484" t="s">
        <v>14794</v>
      </c>
      <c r="N3484" t="b">
        <v>0</v>
      </c>
      <c r="O3484" t="b">
        <v>1</v>
      </c>
      <c r="P3484" t="b">
        <v>0</v>
      </c>
      <c r="Q3484" t="b">
        <v>1</v>
      </c>
      <c r="R3484" t="s">
        <v>14795</v>
      </c>
      <c r="S3484">
        <v>70</v>
      </c>
      <c r="T3484" t="b">
        <v>0</v>
      </c>
      <c r="V3484" t="s">
        <v>889</v>
      </c>
      <c r="W3484">
        <v>5</v>
      </c>
      <c r="X3484" s="11">
        <v>77</v>
      </c>
      <c r="Y3484">
        <v>1</v>
      </c>
      <c r="Z3484" s="46" cm="1">
        <f t="array" ref="Z3484">IF(V3484="NA",$AD$2,(INDEX($BL$4:$BL$73,MATCH(V3484&amp;W3484,$BK$4:$BK$73&amp;$BJ$4:$BJ$73,0))))</f>
        <v>4.1970782120221983E-2</v>
      </c>
      <c r="AA3484" s="46">
        <f t="shared" si="62"/>
        <v>1.041970782120222</v>
      </c>
      <c r="AB3484" s="46"/>
    </row>
    <row r="3485" spans="1:28" x14ac:dyDescent="0.25">
      <c r="A3485">
        <v>11130</v>
      </c>
      <c r="B3485" s="1">
        <v>45524.363766226903</v>
      </c>
      <c r="C3485" s="1">
        <v>45524</v>
      </c>
      <c r="D3485" t="s">
        <v>9100</v>
      </c>
      <c r="E3485" t="s">
        <v>9101</v>
      </c>
      <c r="F3485" t="s">
        <v>664</v>
      </c>
      <c r="G3485">
        <v>85</v>
      </c>
      <c r="H3485" t="b">
        <v>0</v>
      </c>
      <c r="I3485" t="s">
        <v>9240</v>
      </c>
      <c r="J3485" t="s">
        <v>9159</v>
      </c>
      <c r="K3485" t="s">
        <v>7</v>
      </c>
      <c r="L3485" t="b">
        <v>0</v>
      </c>
      <c r="M3485" t="s">
        <v>14796</v>
      </c>
      <c r="N3485" t="b">
        <v>0</v>
      </c>
      <c r="O3485" t="b">
        <v>0</v>
      </c>
      <c r="P3485" t="b">
        <v>0</v>
      </c>
      <c r="Q3485" t="b">
        <v>1</v>
      </c>
      <c r="R3485" t="s">
        <v>14797</v>
      </c>
      <c r="S3485">
        <v>70</v>
      </c>
      <c r="T3485" t="b">
        <v>0</v>
      </c>
      <c r="V3485" t="s">
        <v>741</v>
      </c>
      <c r="W3485">
        <v>5</v>
      </c>
      <c r="X3485" s="11">
        <v>87</v>
      </c>
      <c r="Y3485">
        <v>1</v>
      </c>
      <c r="Z3485" s="46" cm="1">
        <f t="array" ref="Z3485">IF(V3485="NA",$AD$2,(INDEX($BL$4:$BL$73,MATCH(V3485&amp;W3485,$BK$4:$BK$73&amp;$BJ$4:$BJ$73,0))))</f>
        <v>2.9563914871896368E-3</v>
      </c>
      <c r="AA3485" s="46">
        <f t="shared" si="62"/>
        <v>1.0029563914871897</v>
      </c>
      <c r="AB3485" s="46"/>
    </row>
    <row r="3486" spans="1:28" x14ac:dyDescent="0.25">
      <c r="A3486">
        <v>11131</v>
      </c>
      <c r="B3486" s="1">
        <v>45524.3634078588</v>
      </c>
      <c r="C3486" s="1">
        <v>45524</v>
      </c>
      <c r="D3486" t="s">
        <v>9100</v>
      </c>
      <c r="E3486" t="s">
        <v>9101</v>
      </c>
      <c r="F3486" t="s">
        <v>664</v>
      </c>
      <c r="G3486">
        <v>80</v>
      </c>
      <c r="H3486" t="b">
        <v>0</v>
      </c>
      <c r="I3486" t="s">
        <v>9240</v>
      </c>
      <c r="J3486" t="s">
        <v>9159</v>
      </c>
      <c r="K3486" t="s">
        <v>9</v>
      </c>
      <c r="L3486" t="b">
        <v>0</v>
      </c>
      <c r="M3486" t="s">
        <v>14798</v>
      </c>
      <c r="N3486" t="b">
        <v>0</v>
      </c>
      <c r="O3486" t="b">
        <v>1</v>
      </c>
      <c r="P3486" t="b">
        <v>0</v>
      </c>
      <c r="Q3486" t="b">
        <v>1</v>
      </c>
      <c r="R3486" t="s">
        <v>14799</v>
      </c>
      <c r="S3486">
        <v>70</v>
      </c>
      <c r="T3486" t="b">
        <v>0</v>
      </c>
      <c r="V3486" t="s">
        <v>919</v>
      </c>
      <c r="W3486">
        <v>5</v>
      </c>
      <c r="X3486" s="11">
        <v>82</v>
      </c>
      <c r="Y3486">
        <v>1</v>
      </c>
      <c r="Z3486" s="46" cm="1">
        <f t="array" ref="Z3486">IF(V3486="NA",$AD$2,(INDEX($BL$4:$BL$73,MATCH(V3486&amp;W3486,$BK$4:$BK$73&amp;$BJ$4:$BJ$73,0))))</f>
        <v>4.1970782120221983E-2</v>
      </c>
      <c r="AA3486" s="46">
        <f t="shared" si="62"/>
        <v>1.041970782120222</v>
      </c>
      <c r="AB3486" s="46"/>
    </row>
    <row r="3487" spans="1:28" x14ac:dyDescent="0.25">
      <c r="A3487">
        <v>11132</v>
      </c>
      <c r="B3487" s="1">
        <v>45524.360469016203</v>
      </c>
      <c r="C3487" s="1">
        <v>45524</v>
      </c>
      <c r="D3487" t="s">
        <v>9100</v>
      </c>
      <c r="E3487" t="s">
        <v>9101</v>
      </c>
      <c r="F3487" t="s">
        <v>664</v>
      </c>
      <c r="G3487">
        <v>84</v>
      </c>
      <c r="H3487" t="b">
        <v>0</v>
      </c>
      <c r="I3487" t="s">
        <v>9240</v>
      </c>
      <c r="J3487" t="s">
        <v>9159</v>
      </c>
      <c r="K3487" t="s">
        <v>9</v>
      </c>
      <c r="L3487" t="b">
        <v>0</v>
      </c>
      <c r="M3487" t="s">
        <v>14800</v>
      </c>
      <c r="N3487" t="b">
        <v>0</v>
      </c>
      <c r="O3487" t="b">
        <v>1</v>
      </c>
      <c r="P3487" t="b">
        <v>0</v>
      </c>
      <c r="Q3487" t="b">
        <v>1</v>
      </c>
      <c r="R3487" t="s">
        <v>14801</v>
      </c>
      <c r="S3487">
        <v>70</v>
      </c>
      <c r="T3487" t="b">
        <v>0</v>
      </c>
      <c r="V3487" t="s">
        <v>892</v>
      </c>
      <c r="W3487">
        <v>4</v>
      </c>
      <c r="X3487" s="11">
        <v>87</v>
      </c>
      <c r="Y3487">
        <v>1</v>
      </c>
      <c r="Z3487" s="46" cm="1">
        <f t="array" ref="Z3487">IF(V3487="NA",$AD$2,(INDEX($BL$4:$BL$73,MATCH(V3487&amp;W3487,$BK$4:$BK$73&amp;$BJ$4:$BJ$73,0))))</f>
        <v>1.0498615788681274E-2</v>
      </c>
      <c r="AA3487" s="46">
        <f t="shared" si="62"/>
        <v>1.0104986157886813</v>
      </c>
      <c r="AB3487" s="46"/>
    </row>
    <row r="3488" spans="1:28" x14ac:dyDescent="0.25">
      <c r="A3488">
        <v>11133</v>
      </c>
      <c r="B3488" s="1">
        <v>45524.359927557904</v>
      </c>
      <c r="C3488" s="1">
        <v>45524</v>
      </c>
      <c r="D3488" t="s">
        <v>9100</v>
      </c>
      <c r="E3488" t="s">
        <v>9101</v>
      </c>
      <c r="F3488" t="s">
        <v>664</v>
      </c>
      <c r="G3488">
        <v>75</v>
      </c>
      <c r="H3488" t="b">
        <v>0</v>
      </c>
      <c r="I3488" t="s">
        <v>9240</v>
      </c>
      <c r="J3488" t="s">
        <v>9159</v>
      </c>
      <c r="K3488" t="s">
        <v>7</v>
      </c>
      <c r="L3488" t="b">
        <v>0</v>
      </c>
      <c r="M3488" t="s">
        <v>14802</v>
      </c>
      <c r="N3488" t="b">
        <v>0</v>
      </c>
      <c r="O3488" t="b">
        <v>0</v>
      </c>
      <c r="P3488" t="b">
        <v>0</v>
      </c>
      <c r="Q3488" t="b">
        <v>1</v>
      </c>
      <c r="R3488" t="s">
        <v>14803</v>
      </c>
      <c r="S3488">
        <v>70</v>
      </c>
      <c r="T3488" t="b">
        <v>0</v>
      </c>
      <c r="V3488" t="s">
        <v>8</v>
      </c>
      <c r="W3488" t="s">
        <v>8</v>
      </c>
      <c r="X3488" s="11">
        <v>77</v>
      </c>
      <c r="Y3488">
        <v>1</v>
      </c>
      <c r="Z3488" s="46" cm="1">
        <f t="array" ref="Z3488">IF(V3488="NA",$AD$2,(INDEX($BL$4:$BL$73,MATCH(V3488&amp;W3488,$BK$4:$BK$73&amp;$BJ$4:$BJ$73,0))))</f>
        <v>-4.0430703315750931E-2</v>
      </c>
      <c r="AA3488" s="46">
        <f t="shared" si="62"/>
        <v>0.95956929668424906</v>
      </c>
      <c r="AB3488" s="46"/>
    </row>
    <row r="3489" spans="1:28" x14ac:dyDescent="0.25">
      <c r="A3489">
        <v>11134</v>
      </c>
      <c r="B3489" s="1">
        <v>45524.359600104202</v>
      </c>
      <c r="C3489" s="1">
        <v>45524</v>
      </c>
      <c r="D3489" t="s">
        <v>9100</v>
      </c>
      <c r="E3489" t="s">
        <v>9101</v>
      </c>
      <c r="F3489" t="s">
        <v>664</v>
      </c>
      <c r="G3489">
        <v>78</v>
      </c>
      <c r="H3489" t="b">
        <v>0</v>
      </c>
      <c r="I3489" t="s">
        <v>9240</v>
      </c>
      <c r="J3489" t="s">
        <v>9159</v>
      </c>
      <c r="K3489" t="s">
        <v>7</v>
      </c>
      <c r="L3489" t="b">
        <v>0</v>
      </c>
      <c r="M3489" t="s">
        <v>14804</v>
      </c>
      <c r="N3489" t="b">
        <v>0</v>
      </c>
      <c r="O3489" t="b">
        <v>0</v>
      </c>
      <c r="P3489" t="b">
        <v>0</v>
      </c>
      <c r="Q3489" t="b">
        <v>1</v>
      </c>
      <c r="R3489" t="s">
        <v>14805</v>
      </c>
      <c r="S3489">
        <v>70</v>
      </c>
      <c r="T3489" t="b">
        <v>0</v>
      </c>
      <c r="V3489" t="s">
        <v>658</v>
      </c>
      <c r="W3489">
        <v>5</v>
      </c>
      <c r="X3489" s="11">
        <v>82</v>
      </c>
      <c r="Y3489">
        <v>1</v>
      </c>
      <c r="Z3489" s="46" cm="1">
        <f t="array" ref="Z3489">IF(V3489="NA",$AD$2,(INDEX($BL$4:$BL$73,MATCH(V3489&amp;W3489,$BK$4:$BK$73&amp;$BJ$4:$BJ$73,0))))</f>
        <v>2.9563914871896181E-3</v>
      </c>
      <c r="AA3489" s="46">
        <f t="shared" si="62"/>
        <v>1.0029563914871895</v>
      </c>
      <c r="AB3489" s="46"/>
    </row>
    <row r="3490" spans="1:28" x14ac:dyDescent="0.25">
      <c r="A3490">
        <v>11135</v>
      </c>
      <c r="B3490" s="1">
        <v>45524.359174953701</v>
      </c>
      <c r="C3490" s="1">
        <v>45524</v>
      </c>
      <c r="D3490" t="s">
        <v>9100</v>
      </c>
      <c r="E3490" t="s">
        <v>9101</v>
      </c>
      <c r="F3490" t="s">
        <v>664</v>
      </c>
      <c r="G3490">
        <v>77</v>
      </c>
      <c r="H3490" t="b">
        <v>0</v>
      </c>
      <c r="I3490" t="s">
        <v>9240</v>
      </c>
      <c r="J3490" t="s">
        <v>9159</v>
      </c>
      <c r="K3490" t="s">
        <v>7</v>
      </c>
      <c r="L3490" t="b">
        <v>0</v>
      </c>
      <c r="M3490" t="s">
        <v>14806</v>
      </c>
      <c r="N3490" t="b">
        <v>0</v>
      </c>
      <c r="O3490" t="b">
        <v>0</v>
      </c>
      <c r="P3490" t="b">
        <v>0</v>
      </c>
      <c r="Q3490" t="b">
        <v>1</v>
      </c>
      <c r="R3490" t="s">
        <v>14807</v>
      </c>
      <c r="S3490">
        <v>70</v>
      </c>
      <c r="T3490" t="b">
        <v>0</v>
      </c>
      <c r="V3490" t="s">
        <v>924</v>
      </c>
      <c r="W3490">
        <v>5</v>
      </c>
      <c r="X3490" s="11">
        <v>77</v>
      </c>
      <c r="Y3490">
        <v>1</v>
      </c>
      <c r="Z3490" s="46" cm="1">
        <f t="array" ref="Z3490">IF(V3490="NA",$AD$2,(INDEX($BL$4:$BL$73,MATCH(V3490&amp;W3490,$BK$4:$BK$73&amp;$BJ$4:$BJ$73,0))))</f>
        <v>4.1970782120221983E-2</v>
      </c>
      <c r="AA3490" s="46">
        <f t="shared" si="62"/>
        <v>1.041970782120222</v>
      </c>
      <c r="AB3490" s="46"/>
    </row>
    <row r="3491" spans="1:28" x14ac:dyDescent="0.25">
      <c r="A3491">
        <v>11136</v>
      </c>
      <c r="B3491" s="1">
        <v>45524.341822754599</v>
      </c>
      <c r="C3491" s="1">
        <v>45524</v>
      </c>
      <c r="D3491" t="s">
        <v>9100</v>
      </c>
      <c r="E3491" t="s">
        <v>9101</v>
      </c>
      <c r="F3491" t="s">
        <v>664</v>
      </c>
      <c r="G3491">
        <v>76</v>
      </c>
      <c r="H3491" t="b">
        <v>0</v>
      </c>
      <c r="I3491" t="s">
        <v>9240</v>
      </c>
      <c r="J3491" t="s">
        <v>9159</v>
      </c>
      <c r="K3491" t="s">
        <v>7</v>
      </c>
      <c r="L3491" t="b">
        <v>0</v>
      </c>
      <c r="M3491" t="s">
        <v>6506</v>
      </c>
      <c r="N3491" t="b">
        <v>0</v>
      </c>
      <c r="O3491" t="b">
        <v>0</v>
      </c>
      <c r="P3491" t="b">
        <v>0</v>
      </c>
      <c r="Q3491" t="b">
        <v>1</v>
      </c>
      <c r="R3491" t="s">
        <v>2125</v>
      </c>
      <c r="S3491">
        <v>70</v>
      </c>
      <c r="T3491" t="b">
        <v>0</v>
      </c>
      <c r="V3491" t="s">
        <v>8</v>
      </c>
      <c r="W3491" t="s">
        <v>8</v>
      </c>
      <c r="X3491" s="11">
        <v>77</v>
      </c>
      <c r="Y3491">
        <v>1</v>
      </c>
      <c r="Z3491" s="46" cm="1">
        <f t="array" ref="Z3491">IF(V3491="NA",$AD$2,(INDEX($BL$4:$BL$73,MATCH(V3491&amp;W3491,$BK$4:$BK$73&amp;$BJ$4:$BJ$73,0))))</f>
        <v>-4.0430703315750931E-2</v>
      </c>
      <c r="AA3491" s="46">
        <f t="shared" si="62"/>
        <v>0.95956929668424906</v>
      </c>
      <c r="AB3491" s="46"/>
    </row>
    <row r="3492" spans="1:28" x14ac:dyDescent="0.25">
      <c r="A3492">
        <v>11141</v>
      </c>
      <c r="B3492" s="1">
        <v>45523.575999016197</v>
      </c>
      <c r="C3492" s="1">
        <v>45523</v>
      </c>
      <c r="D3492" t="s">
        <v>9100</v>
      </c>
      <c r="E3492" t="s">
        <v>9101</v>
      </c>
      <c r="F3492" t="s">
        <v>664</v>
      </c>
      <c r="G3492">
        <v>80</v>
      </c>
      <c r="H3492" t="b">
        <v>0</v>
      </c>
      <c r="I3492" t="s">
        <v>9102</v>
      </c>
      <c r="J3492" t="s">
        <v>9103</v>
      </c>
      <c r="K3492" t="s">
        <v>9</v>
      </c>
      <c r="L3492" t="b">
        <v>0</v>
      </c>
      <c r="M3492" t="s">
        <v>14808</v>
      </c>
      <c r="N3492" t="b">
        <v>0</v>
      </c>
      <c r="O3492" t="b">
        <v>1</v>
      </c>
      <c r="P3492" t="b">
        <v>0</v>
      </c>
      <c r="Q3492" t="b">
        <v>1</v>
      </c>
      <c r="R3492" t="s">
        <v>14809</v>
      </c>
      <c r="S3492">
        <v>70</v>
      </c>
      <c r="T3492" t="b">
        <v>0</v>
      </c>
      <c r="V3492" t="s">
        <v>886</v>
      </c>
      <c r="W3492">
        <v>4</v>
      </c>
      <c r="X3492" s="11">
        <v>82</v>
      </c>
      <c r="Y3492">
        <v>1</v>
      </c>
      <c r="Z3492" s="46" cm="1">
        <f t="array" ref="Z3492">IF(V3492="NA",$AD$2,(INDEX($BL$4:$BL$73,MATCH(V3492&amp;W3492,$BK$4:$BK$73&amp;$BJ$4:$BJ$73,0))))</f>
        <v>1.0498615788681297E-2</v>
      </c>
      <c r="AA3492" s="46">
        <f t="shared" si="62"/>
        <v>1.0104986157886813</v>
      </c>
      <c r="AB3492" s="46"/>
    </row>
    <row r="3493" spans="1:28" x14ac:dyDescent="0.25">
      <c r="A3493">
        <v>11142</v>
      </c>
      <c r="B3493" s="1">
        <v>45523.575512812502</v>
      </c>
      <c r="C3493" s="1">
        <v>45523</v>
      </c>
      <c r="D3493" t="s">
        <v>9100</v>
      </c>
      <c r="E3493" t="s">
        <v>9101</v>
      </c>
      <c r="F3493" t="s">
        <v>664</v>
      </c>
      <c r="G3493">
        <v>81</v>
      </c>
      <c r="H3493" t="b">
        <v>0</v>
      </c>
      <c r="I3493" t="s">
        <v>9102</v>
      </c>
      <c r="J3493" t="s">
        <v>9103</v>
      </c>
      <c r="K3493" t="s">
        <v>7</v>
      </c>
      <c r="L3493" t="b">
        <v>0</v>
      </c>
      <c r="M3493" t="s">
        <v>14810</v>
      </c>
      <c r="N3493" t="b">
        <v>0</v>
      </c>
      <c r="O3493" t="b">
        <v>0</v>
      </c>
      <c r="P3493" t="b">
        <v>0</v>
      </c>
      <c r="Q3493" t="b">
        <v>1</v>
      </c>
      <c r="R3493" t="s">
        <v>14811</v>
      </c>
      <c r="S3493">
        <v>70</v>
      </c>
      <c r="T3493" t="b">
        <v>0</v>
      </c>
      <c r="V3493" t="s">
        <v>8</v>
      </c>
      <c r="W3493" t="s">
        <v>8</v>
      </c>
      <c r="X3493" s="11">
        <v>82</v>
      </c>
      <c r="Y3493">
        <v>1</v>
      </c>
      <c r="Z3493" s="46" cm="1">
        <f t="array" ref="Z3493">IF(V3493="NA",$AD$2,(INDEX($BL$4:$BL$73,MATCH(V3493&amp;W3493,$BK$4:$BK$73&amp;$BJ$4:$BJ$73,0))))</f>
        <v>-4.0430703315750931E-2</v>
      </c>
      <c r="AA3493" s="46">
        <f t="shared" si="62"/>
        <v>0.95956929668424906</v>
      </c>
      <c r="AB3493" s="46"/>
    </row>
    <row r="3494" spans="1:28" x14ac:dyDescent="0.25">
      <c r="A3494">
        <v>11143</v>
      </c>
      <c r="B3494" s="1">
        <v>45523.566101840297</v>
      </c>
      <c r="C3494" s="1">
        <v>45523</v>
      </c>
      <c r="D3494" t="s">
        <v>9100</v>
      </c>
      <c r="E3494" t="s">
        <v>9101</v>
      </c>
      <c r="F3494" t="s">
        <v>790</v>
      </c>
      <c r="G3494">
        <v>73</v>
      </c>
      <c r="H3494" t="b">
        <v>0</v>
      </c>
      <c r="I3494" t="s">
        <v>9102</v>
      </c>
      <c r="J3494" t="s">
        <v>9103</v>
      </c>
      <c r="K3494" t="s">
        <v>9</v>
      </c>
      <c r="L3494" t="b">
        <v>0</v>
      </c>
      <c r="M3494" t="s">
        <v>14812</v>
      </c>
      <c r="N3494" t="b">
        <v>0</v>
      </c>
      <c r="O3494" t="b">
        <v>1</v>
      </c>
      <c r="P3494" t="b">
        <v>0</v>
      </c>
      <c r="Q3494" t="b">
        <v>1</v>
      </c>
      <c r="R3494" t="s">
        <v>14813</v>
      </c>
      <c r="S3494">
        <v>70</v>
      </c>
      <c r="T3494" t="b">
        <v>0</v>
      </c>
      <c r="V3494" t="s">
        <v>945</v>
      </c>
      <c r="W3494">
        <v>4</v>
      </c>
      <c r="X3494" s="11">
        <v>77</v>
      </c>
      <c r="Y3494">
        <v>1</v>
      </c>
      <c r="Z3494" s="46" cm="1">
        <f t="array" ref="Z3494">IF(V3494="NA",$AD$2,(INDEX($BL$4:$BL$73,MATCH(V3494&amp;W3494,$BK$4:$BK$73&amp;$BJ$4:$BJ$73,0))))</f>
        <v>1.0498615788681285E-2</v>
      </c>
      <c r="AA3494" s="46">
        <f t="shared" si="62"/>
        <v>1.0104986157886813</v>
      </c>
      <c r="AB3494" s="46"/>
    </row>
    <row r="3495" spans="1:28" x14ac:dyDescent="0.25">
      <c r="A3495">
        <v>11144</v>
      </c>
      <c r="B3495" s="1">
        <v>45523.565557268499</v>
      </c>
      <c r="C3495" s="1">
        <v>45523</v>
      </c>
      <c r="D3495" t="s">
        <v>9100</v>
      </c>
      <c r="E3495" t="s">
        <v>9101</v>
      </c>
      <c r="F3495" t="s">
        <v>664</v>
      </c>
      <c r="G3495">
        <v>82</v>
      </c>
      <c r="H3495" t="b">
        <v>0</v>
      </c>
      <c r="I3495" t="s">
        <v>9102</v>
      </c>
      <c r="J3495" t="s">
        <v>9103</v>
      </c>
      <c r="K3495" t="s">
        <v>7</v>
      </c>
      <c r="L3495" t="b">
        <v>0</v>
      </c>
      <c r="M3495" t="s">
        <v>14814</v>
      </c>
      <c r="N3495" t="b">
        <v>0</v>
      </c>
      <c r="O3495" t="b">
        <v>0</v>
      </c>
      <c r="P3495" t="b">
        <v>0</v>
      </c>
      <c r="Q3495" t="b">
        <v>1</v>
      </c>
      <c r="R3495" t="s">
        <v>14815</v>
      </c>
      <c r="S3495">
        <v>70</v>
      </c>
      <c r="T3495" t="b">
        <v>0</v>
      </c>
      <c r="V3495" t="s">
        <v>8</v>
      </c>
      <c r="W3495" t="s">
        <v>8</v>
      </c>
      <c r="X3495" s="11">
        <v>82</v>
      </c>
      <c r="Y3495">
        <v>1</v>
      </c>
      <c r="Z3495" s="46" cm="1">
        <f t="array" ref="Z3495">IF(V3495="NA",$AD$2,(INDEX($BL$4:$BL$73,MATCH(V3495&amp;W3495,$BK$4:$BK$73&amp;$BJ$4:$BJ$73,0))))</f>
        <v>-4.0430703315750931E-2</v>
      </c>
      <c r="AA3495" s="46">
        <f t="shared" si="62"/>
        <v>0.95956929668424906</v>
      </c>
      <c r="AB3495" s="46"/>
    </row>
    <row r="3496" spans="1:28" x14ac:dyDescent="0.25">
      <c r="A3496">
        <v>11145</v>
      </c>
      <c r="B3496" s="1">
        <v>45523.558529675902</v>
      </c>
      <c r="C3496" s="1">
        <v>45523</v>
      </c>
      <c r="D3496" t="s">
        <v>9100</v>
      </c>
      <c r="E3496" t="s">
        <v>9101</v>
      </c>
      <c r="F3496" t="s">
        <v>664</v>
      </c>
      <c r="G3496">
        <v>77</v>
      </c>
      <c r="H3496" t="b">
        <v>0</v>
      </c>
      <c r="I3496" t="s">
        <v>9102</v>
      </c>
      <c r="J3496" t="s">
        <v>9103</v>
      </c>
      <c r="K3496" t="s">
        <v>9</v>
      </c>
      <c r="L3496" t="b">
        <v>0</v>
      </c>
      <c r="M3496" t="s">
        <v>14816</v>
      </c>
      <c r="N3496" t="b">
        <v>0</v>
      </c>
      <c r="O3496" t="b">
        <v>1</v>
      </c>
      <c r="P3496" t="b">
        <v>0</v>
      </c>
      <c r="Q3496" t="b">
        <v>1</v>
      </c>
      <c r="R3496" t="s">
        <v>14817</v>
      </c>
      <c r="S3496">
        <v>70</v>
      </c>
      <c r="T3496" t="b">
        <v>0</v>
      </c>
      <c r="V3496" t="s">
        <v>886</v>
      </c>
      <c r="W3496">
        <v>4</v>
      </c>
      <c r="X3496" s="11">
        <v>77</v>
      </c>
      <c r="Y3496">
        <v>1</v>
      </c>
      <c r="Z3496" s="46" cm="1">
        <f t="array" ref="Z3496">IF(V3496="NA",$AD$2,(INDEX($BL$4:$BL$73,MATCH(V3496&amp;W3496,$BK$4:$BK$73&amp;$BJ$4:$BJ$73,0))))</f>
        <v>1.0498615788681297E-2</v>
      </c>
      <c r="AA3496" s="46">
        <f t="shared" si="62"/>
        <v>1.0104986157886813</v>
      </c>
      <c r="AB3496" s="46"/>
    </row>
    <row r="3497" spans="1:28" x14ac:dyDescent="0.25">
      <c r="A3497">
        <v>11146</v>
      </c>
      <c r="B3497" s="1">
        <v>45523.5580471875</v>
      </c>
      <c r="C3497" s="1">
        <v>45523</v>
      </c>
      <c r="D3497" t="s">
        <v>9100</v>
      </c>
      <c r="E3497" t="s">
        <v>9101</v>
      </c>
      <c r="F3497" t="s">
        <v>790</v>
      </c>
      <c r="G3497">
        <v>80</v>
      </c>
      <c r="H3497" t="b">
        <v>0</v>
      </c>
      <c r="I3497" t="s">
        <v>9102</v>
      </c>
      <c r="J3497" t="s">
        <v>9103</v>
      </c>
      <c r="K3497" t="s">
        <v>9</v>
      </c>
      <c r="L3497" t="b">
        <v>0</v>
      </c>
      <c r="M3497" t="s">
        <v>6505</v>
      </c>
      <c r="N3497" t="b">
        <v>0</v>
      </c>
      <c r="O3497" t="b">
        <v>1</v>
      </c>
      <c r="P3497" t="b">
        <v>0</v>
      </c>
      <c r="Q3497" t="b">
        <v>1</v>
      </c>
      <c r="R3497" t="s">
        <v>2123</v>
      </c>
      <c r="S3497">
        <v>70</v>
      </c>
      <c r="T3497" t="b">
        <v>0</v>
      </c>
      <c r="V3497" t="s">
        <v>742</v>
      </c>
      <c r="W3497">
        <v>4</v>
      </c>
      <c r="X3497" s="11">
        <v>82</v>
      </c>
      <c r="Y3497">
        <v>1</v>
      </c>
      <c r="Z3497" s="46" cm="1">
        <f t="array" ref="Z3497">IF(V3497="NA",$AD$2,(INDEX($BL$4:$BL$73,MATCH(V3497&amp;W3497,$BK$4:$BK$73&amp;$BJ$4:$BJ$73,0))))</f>
        <v>1.1678733304575913E-2</v>
      </c>
      <c r="AA3497" s="46">
        <f t="shared" si="62"/>
        <v>1.0116787333045758</v>
      </c>
      <c r="AB3497" s="46"/>
    </row>
    <row r="3498" spans="1:28" x14ac:dyDescent="0.25">
      <c r="A3498">
        <v>11147</v>
      </c>
      <c r="B3498" s="1">
        <v>45523.557346319401</v>
      </c>
      <c r="C3498" s="1">
        <v>45523</v>
      </c>
      <c r="D3498" t="s">
        <v>9100</v>
      </c>
      <c r="E3498" t="s">
        <v>9101</v>
      </c>
      <c r="F3498" t="s">
        <v>790</v>
      </c>
      <c r="G3498">
        <v>76</v>
      </c>
      <c r="H3498" t="b">
        <v>0</v>
      </c>
      <c r="I3498" t="s">
        <v>9102</v>
      </c>
      <c r="J3498" t="s">
        <v>9103</v>
      </c>
      <c r="K3498" t="s">
        <v>7</v>
      </c>
      <c r="L3498" t="b">
        <v>0</v>
      </c>
      <c r="M3498" t="s">
        <v>14818</v>
      </c>
      <c r="N3498" t="b">
        <v>0</v>
      </c>
      <c r="O3498" t="b">
        <v>0</v>
      </c>
      <c r="P3498" t="b">
        <v>0</v>
      </c>
      <c r="Q3498" t="b">
        <v>1</v>
      </c>
      <c r="R3498" t="s">
        <v>14819</v>
      </c>
      <c r="S3498">
        <v>70</v>
      </c>
      <c r="T3498" t="b">
        <v>0</v>
      </c>
      <c r="V3498" t="s">
        <v>886</v>
      </c>
      <c r="W3498">
        <v>4</v>
      </c>
      <c r="X3498" s="11">
        <v>77</v>
      </c>
      <c r="Y3498">
        <v>1</v>
      </c>
      <c r="Z3498" s="46" cm="1">
        <f t="array" ref="Z3498">IF(V3498="NA",$AD$2,(INDEX($BL$4:$BL$73,MATCH(V3498&amp;W3498,$BK$4:$BK$73&amp;$BJ$4:$BJ$73,0))))</f>
        <v>1.0498615788681297E-2</v>
      </c>
      <c r="AA3498" s="46">
        <f t="shared" si="62"/>
        <v>1.0104986157886813</v>
      </c>
      <c r="AB3498" s="46"/>
    </row>
    <row r="3499" spans="1:28" x14ac:dyDescent="0.25">
      <c r="A3499">
        <v>11148</v>
      </c>
      <c r="B3499" s="1">
        <v>45523.554941608803</v>
      </c>
      <c r="C3499" s="1">
        <v>45523</v>
      </c>
      <c r="D3499" t="s">
        <v>9100</v>
      </c>
      <c r="E3499" t="s">
        <v>9101</v>
      </c>
      <c r="F3499" t="s">
        <v>790</v>
      </c>
      <c r="G3499">
        <v>76</v>
      </c>
      <c r="H3499" t="b">
        <v>0</v>
      </c>
      <c r="I3499" t="s">
        <v>9102</v>
      </c>
      <c r="J3499" t="s">
        <v>9103</v>
      </c>
      <c r="K3499" t="s">
        <v>7</v>
      </c>
      <c r="L3499" t="b">
        <v>0</v>
      </c>
      <c r="M3499" t="s">
        <v>14820</v>
      </c>
      <c r="N3499" t="b">
        <v>0</v>
      </c>
      <c r="O3499" t="b">
        <v>0</v>
      </c>
      <c r="P3499" t="b">
        <v>0</v>
      </c>
      <c r="Q3499" t="b">
        <v>1</v>
      </c>
      <c r="R3499" t="s">
        <v>14821</v>
      </c>
      <c r="S3499">
        <v>70</v>
      </c>
      <c r="T3499" t="b">
        <v>0</v>
      </c>
      <c r="V3499" t="s">
        <v>889</v>
      </c>
      <c r="W3499">
        <v>4</v>
      </c>
      <c r="X3499" s="11">
        <v>77</v>
      </c>
      <c r="Y3499">
        <v>1</v>
      </c>
      <c r="Z3499" s="46" cm="1">
        <f t="array" ref="Z3499">IF(V3499="NA",$AD$2,(INDEX($BL$4:$BL$73,MATCH(V3499&amp;W3499,$BK$4:$BK$73&amp;$BJ$4:$BJ$73,0))))</f>
        <v>1.0498615788681227E-2</v>
      </c>
      <c r="AA3499" s="46">
        <f t="shared" si="62"/>
        <v>1.0104986157886813</v>
      </c>
      <c r="AB3499" s="46"/>
    </row>
    <row r="3500" spans="1:28" x14ac:dyDescent="0.25">
      <c r="A3500">
        <v>11151</v>
      </c>
      <c r="B3500" s="1">
        <v>45523.553377546297</v>
      </c>
      <c r="C3500" s="1">
        <v>45523</v>
      </c>
      <c r="D3500" t="s">
        <v>9100</v>
      </c>
      <c r="E3500" t="s">
        <v>9101</v>
      </c>
      <c r="F3500" t="s">
        <v>790</v>
      </c>
      <c r="G3500">
        <v>73</v>
      </c>
      <c r="H3500" t="b">
        <v>0</v>
      </c>
      <c r="I3500" t="s">
        <v>9102</v>
      </c>
      <c r="J3500" t="s">
        <v>9159</v>
      </c>
      <c r="K3500" t="s">
        <v>9</v>
      </c>
      <c r="L3500" t="b">
        <v>0</v>
      </c>
      <c r="M3500" t="s">
        <v>14822</v>
      </c>
      <c r="N3500" t="b">
        <v>0</v>
      </c>
      <c r="O3500" t="b">
        <v>1</v>
      </c>
      <c r="P3500" t="b">
        <v>0</v>
      </c>
      <c r="Q3500" t="b">
        <v>1</v>
      </c>
      <c r="R3500" t="s">
        <v>14823</v>
      </c>
      <c r="S3500">
        <v>70</v>
      </c>
      <c r="T3500" t="b">
        <v>0</v>
      </c>
      <c r="V3500" t="s">
        <v>892</v>
      </c>
      <c r="W3500">
        <v>4</v>
      </c>
      <c r="X3500" s="11">
        <v>77</v>
      </c>
      <c r="Y3500">
        <v>1</v>
      </c>
      <c r="Z3500" s="46" cm="1">
        <f t="array" ref="Z3500">IF(V3500="NA",$AD$2,(INDEX($BL$4:$BL$73,MATCH(V3500&amp;W3500,$BK$4:$BK$73&amp;$BJ$4:$BJ$73,0))))</f>
        <v>1.0498615788681274E-2</v>
      </c>
      <c r="AA3500" s="46">
        <f t="shared" si="62"/>
        <v>1.0104986157886813</v>
      </c>
      <c r="AB3500" s="46"/>
    </row>
    <row r="3501" spans="1:28" x14ac:dyDescent="0.25">
      <c r="A3501">
        <v>11152</v>
      </c>
      <c r="B3501" s="1">
        <v>45523.552869455998</v>
      </c>
      <c r="C3501" s="1">
        <v>45523</v>
      </c>
      <c r="D3501" t="s">
        <v>9100</v>
      </c>
      <c r="E3501" t="s">
        <v>9101</v>
      </c>
      <c r="F3501" t="s">
        <v>664</v>
      </c>
      <c r="G3501">
        <v>73</v>
      </c>
      <c r="H3501" t="b">
        <v>0</v>
      </c>
      <c r="I3501" t="s">
        <v>9102</v>
      </c>
      <c r="J3501" t="s">
        <v>9159</v>
      </c>
      <c r="K3501" t="s">
        <v>7</v>
      </c>
      <c r="L3501" t="b">
        <v>0</v>
      </c>
      <c r="M3501" t="s">
        <v>14824</v>
      </c>
      <c r="N3501" t="b">
        <v>0</v>
      </c>
      <c r="O3501" t="b">
        <v>0</v>
      </c>
      <c r="P3501" t="b">
        <v>0</v>
      </c>
      <c r="Q3501" t="b">
        <v>1</v>
      </c>
      <c r="R3501" t="s">
        <v>14825</v>
      </c>
      <c r="S3501">
        <v>70</v>
      </c>
      <c r="T3501" t="b">
        <v>0</v>
      </c>
      <c r="V3501" t="s">
        <v>889</v>
      </c>
      <c r="W3501">
        <v>5</v>
      </c>
      <c r="X3501" s="11">
        <v>77</v>
      </c>
      <c r="Y3501">
        <v>1</v>
      </c>
      <c r="Z3501" s="46" cm="1">
        <f t="array" ref="Z3501">IF(V3501="NA",$AD$2,(INDEX($BL$4:$BL$73,MATCH(V3501&amp;W3501,$BK$4:$BK$73&amp;$BJ$4:$BJ$73,0))))</f>
        <v>4.1970782120221983E-2</v>
      </c>
      <c r="AA3501" s="46">
        <f t="shared" si="62"/>
        <v>1.041970782120222</v>
      </c>
      <c r="AB3501" s="46"/>
    </row>
    <row r="3502" spans="1:28" x14ac:dyDescent="0.25">
      <c r="A3502">
        <v>11153</v>
      </c>
      <c r="B3502" s="1">
        <v>45523.552119768501</v>
      </c>
      <c r="C3502" s="1">
        <v>45523</v>
      </c>
      <c r="D3502" t="s">
        <v>9100</v>
      </c>
      <c r="E3502" t="s">
        <v>9101</v>
      </c>
      <c r="F3502" t="s">
        <v>664</v>
      </c>
      <c r="G3502">
        <v>82</v>
      </c>
      <c r="H3502" t="b">
        <v>0</v>
      </c>
      <c r="I3502" t="s">
        <v>9102</v>
      </c>
      <c r="J3502" t="s">
        <v>9159</v>
      </c>
      <c r="K3502" t="s">
        <v>7</v>
      </c>
      <c r="L3502" t="b">
        <v>0</v>
      </c>
      <c r="M3502" t="s">
        <v>14826</v>
      </c>
      <c r="N3502" t="b">
        <v>0</v>
      </c>
      <c r="O3502" t="b">
        <v>0</v>
      </c>
      <c r="P3502" t="b">
        <v>0</v>
      </c>
      <c r="Q3502" t="b">
        <v>1</v>
      </c>
      <c r="R3502" t="s">
        <v>14827</v>
      </c>
      <c r="S3502">
        <v>70</v>
      </c>
      <c r="T3502" t="b">
        <v>0</v>
      </c>
      <c r="V3502" t="s">
        <v>892</v>
      </c>
      <c r="W3502">
        <v>4</v>
      </c>
      <c r="X3502" s="11">
        <v>82</v>
      </c>
      <c r="Y3502">
        <v>1</v>
      </c>
      <c r="Z3502" s="46" cm="1">
        <f t="array" ref="Z3502">IF(V3502="NA",$AD$2,(INDEX($BL$4:$BL$73,MATCH(V3502&amp;W3502,$BK$4:$BK$73&amp;$BJ$4:$BJ$73,0))))</f>
        <v>1.0498615788681274E-2</v>
      </c>
      <c r="AA3502" s="46">
        <f t="shared" si="62"/>
        <v>1.0104986157886813</v>
      </c>
      <c r="AB3502" s="46"/>
    </row>
    <row r="3503" spans="1:28" x14ac:dyDescent="0.25">
      <c r="A3503">
        <v>11154</v>
      </c>
      <c r="B3503" s="1">
        <v>45523.551728541701</v>
      </c>
      <c r="C3503" s="1">
        <v>45523</v>
      </c>
      <c r="D3503" t="s">
        <v>9100</v>
      </c>
      <c r="E3503" t="s">
        <v>9101</v>
      </c>
      <c r="F3503" t="s">
        <v>664</v>
      </c>
      <c r="G3503">
        <v>80</v>
      </c>
      <c r="H3503" t="b">
        <v>0</v>
      </c>
      <c r="I3503" t="s">
        <v>9102</v>
      </c>
      <c r="J3503" t="s">
        <v>9159</v>
      </c>
      <c r="K3503" t="s">
        <v>7</v>
      </c>
      <c r="L3503" t="b">
        <v>0</v>
      </c>
      <c r="M3503" t="s">
        <v>14828</v>
      </c>
      <c r="N3503" t="b">
        <v>0</v>
      </c>
      <c r="O3503" t="b">
        <v>0</v>
      </c>
      <c r="P3503" t="b">
        <v>0</v>
      </c>
      <c r="Q3503" t="b">
        <v>1</v>
      </c>
      <c r="R3503" t="s">
        <v>14829</v>
      </c>
      <c r="S3503">
        <v>70</v>
      </c>
      <c r="T3503" t="b">
        <v>0</v>
      </c>
      <c r="V3503" t="s">
        <v>888</v>
      </c>
      <c r="W3503">
        <v>4</v>
      </c>
      <c r="X3503" s="11">
        <v>82</v>
      </c>
      <c r="Y3503">
        <v>1</v>
      </c>
      <c r="Z3503" s="46" cm="1">
        <f t="array" ref="Z3503">IF(V3503="NA",$AD$2,(INDEX($BL$4:$BL$73,MATCH(V3503&amp;W3503,$BK$4:$BK$73&amp;$BJ$4:$BJ$73,0))))</f>
        <v>1.0498615788681257E-2</v>
      </c>
      <c r="AA3503" s="46">
        <f t="shared" si="62"/>
        <v>1.0104986157886813</v>
      </c>
      <c r="AB3503" s="46"/>
    </row>
    <row r="3504" spans="1:28" x14ac:dyDescent="0.25">
      <c r="A3504">
        <v>11156</v>
      </c>
      <c r="B3504" s="1">
        <v>45523.549408657404</v>
      </c>
      <c r="C3504" s="1">
        <v>45523</v>
      </c>
      <c r="D3504" t="s">
        <v>9100</v>
      </c>
      <c r="E3504" t="s">
        <v>9101</v>
      </c>
      <c r="F3504" t="s">
        <v>790</v>
      </c>
      <c r="G3504">
        <v>81</v>
      </c>
      <c r="H3504" t="b">
        <v>0</v>
      </c>
      <c r="I3504" t="s">
        <v>9102</v>
      </c>
      <c r="J3504" t="s">
        <v>9159</v>
      </c>
      <c r="K3504" t="s">
        <v>7</v>
      </c>
      <c r="L3504" t="b">
        <v>0</v>
      </c>
      <c r="M3504" t="s">
        <v>6504</v>
      </c>
      <c r="N3504" t="b">
        <v>0</v>
      </c>
      <c r="O3504" t="b">
        <v>0</v>
      </c>
      <c r="P3504" t="b">
        <v>0</v>
      </c>
      <c r="Q3504" t="b">
        <v>1</v>
      </c>
      <c r="R3504" t="s">
        <v>2121</v>
      </c>
      <c r="S3504">
        <v>70</v>
      </c>
      <c r="T3504" t="b">
        <v>0</v>
      </c>
      <c r="V3504" t="s">
        <v>893</v>
      </c>
      <c r="W3504">
        <v>5</v>
      </c>
      <c r="X3504" s="11">
        <v>82</v>
      </c>
      <c r="Y3504">
        <v>1</v>
      </c>
      <c r="Z3504" s="46" cm="1">
        <f t="array" ref="Z3504">IF(V3504="NA",$AD$2,(INDEX($BL$4:$BL$73,MATCH(V3504&amp;W3504,$BK$4:$BK$73&amp;$BJ$4:$BJ$73,0))))</f>
        <v>4.1970782120221983E-2</v>
      </c>
      <c r="AA3504" s="46">
        <f t="shared" si="62"/>
        <v>1.041970782120222</v>
      </c>
      <c r="AB3504" s="46"/>
    </row>
    <row r="3505" spans="1:28" x14ac:dyDescent="0.25">
      <c r="A3505">
        <v>11157</v>
      </c>
      <c r="B3505" s="1">
        <v>45523.5489691435</v>
      </c>
      <c r="C3505" s="1">
        <v>45523</v>
      </c>
      <c r="D3505" t="s">
        <v>9100</v>
      </c>
      <c r="E3505" t="s">
        <v>9101</v>
      </c>
      <c r="F3505" t="s">
        <v>790</v>
      </c>
      <c r="G3505">
        <v>82</v>
      </c>
      <c r="H3505" t="b">
        <v>0</v>
      </c>
      <c r="I3505" t="s">
        <v>9102</v>
      </c>
      <c r="J3505" t="s">
        <v>9159</v>
      </c>
      <c r="K3505" t="s">
        <v>7</v>
      </c>
      <c r="L3505" t="b">
        <v>0</v>
      </c>
      <c r="M3505" t="s">
        <v>14830</v>
      </c>
      <c r="N3505" t="b">
        <v>0</v>
      </c>
      <c r="O3505" t="b">
        <v>0</v>
      </c>
      <c r="P3505" t="b">
        <v>0</v>
      </c>
      <c r="Q3505" t="b">
        <v>1</v>
      </c>
      <c r="R3505" t="s">
        <v>14831</v>
      </c>
      <c r="S3505">
        <v>70</v>
      </c>
      <c r="T3505" t="b">
        <v>0</v>
      </c>
      <c r="V3505" t="s">
        <v>886</v>
      </c>
      <c r="W3505">
        <v>4</v>
      </c>
      <c r="X3505" s="11">
        <v>82</v>
      </c>
      <c r="Y3505">
        <v>1</v>
      </c>
      <c r="Z3505" s="46" cm="1">
        <f t="array" ref="Z3505">IF(V3505="NA",$AD$2,(INDEX($BL$4:$BL$73,MATCH(V3505&amp;W3505,$BK$4:$BK$73&amp;$BJ$4:$BJ$73,0))))</f>
        <v>1.0498615788681297E-2</v>
      </c>
      <c r="AA3505" s="46">
        <f t="shared" si="62"/>
        <v>1.0104986157886813</v>
      </c>
      <c r="AB3505" s="46"/>
    </row>
    <row r="3506" spans="1:28" x14ac:dyDescent="0.25">
      <c r="A3506">
        <v>11158</v>
      </c>
      <c r="B3506" s="1">
        <v>45523.547123483797</v>
      </c>
      <c r="C3506" s="1">
        <v>45523</v>
      </c>
      <c r="D3506" t="s">
        <v>9100</v>
      </c>
      <c r="E3506" t="s">
        <v>9101</v>
      </c>
      <c r="F3506" t="s">
        <v>790</v>
      </c>
      <c r="G3506">
        <v>75</v>
      </c>
      <c r="H3506" t="b">
        <v>0</v>
      </c>
      <c r="I3506" t="s">
        <v>9102</v>
      </c>
      <c r="J3506" t="s">
        <v>9159</v>
      </c>
      <c r="K3506" t="s">
        <v>9</v>
      </c>
      <c r="L3506" t="b">
        <v>0</v>
      </c>
      <c r="M3506" t="s">
        <v>14832</v>
      </c>
      <c r="N3506" t="b">
        <v>0</v>
      </c>
      <c r="O3506" t="b">
        <v>1</v>
      </c>
      <c r="P3506" t="b">
        <v>0</v>
      </c>
      <c r="Q3506" t="b">
        <v>1</v>
      </c>
      <c r="R3506" t="s">
        <v>14833</v>
      </c>
      <c r="S3506">
        <v>70</v>
      </c>
      <c r="T3506" t="b">
        <v>0</v>
      </c>
      <c r="V3506" t="s">
        <v>886</v>
      </c>
      <c r="W3506">
        <v>4</v>
      </c>
      <c r="X3506" s="11">
        <v>77</v>
      </c>
      <c r="Y3506">
        <v>1</v>
      </c>
      <c r="Z3506" s="46" cm="1">
        <f t="array" ref="Z3506">IF(V3506="NA",$AD$2,(INDEX($BL$4:$BL$73,MATCH(V3506&amp;W3506,$BK$4:$BK$73&amp;$BJ$4:$BJ$73,0))))</f>
        <v>1.0498615788681297E-2</v>
      </c>
      <c r="AA3506" s="46">
        <f t="shared" si="62"/>
        <v>1.0104986157886813</v>
      </c>
      <c r="AB3506" s="46"/>
    </row>
    <row r="3507" spans="1:28" x14ac:dyDescent="0.25">
      <c r="A3507">
        <v>11160</v>
      </c>
      <c r="B3507" s="1">
        <v>45523.546115451398</v>
      </c>
      <c r="C3507" s="1">
        <v>45523</v>
      </c>
      <c r="D3507" t="s">
        <v>9100</v>
      </c>
      <c r="E3507" t="s">
        <v>9101</v>
      </c>
      <c r="F3507" t="s">
        <v>664</v>
      </c>
      <c r="G3507">
        <v>80</v>
      </c>
      <c r="H3507" t="b">
        <v>0</v>
      </c>
      <c r="I3507" t="s">
        <v>9102</v>
      </c>
      <c r="J3507" t="s">
        <v>9159</v>
      </c>
      <c r="K3507" t="s">
        <v>9</v>
      </c>
      <c r="L3507" t="b">
        <v>0</v>
      </c>
      <c r="M3507" t="s">
        <v>14834</v>
      </c>
      <c r="N3507" t="b">
        <v>0</v>
      </c>
      <c r="O3507" t="b">
        <v>1</v>
      </c>
      <c r="P3507" t="b">
        <v>0</v>
      </c>
      <c r="Q3507" t="b">
        <v>1</v>
      </c>
      <c r="R3507" t="s">
        <v>14835</v>
      </c>
      <c r="S3507">
        <v>70</v>
      </c>
      <c r="T3507" t="b">
        <v>0</v>
      </c>
      <c r="V3507" t="s">
        <v>945</v>
      </c>
      <c r="W3507">
        <v>4</v>
      </c>
      <c r="X3507" s="11">
        <v>82</v>
      </c>
      <c r="Y3507">
        <v>1</v>
      </c>
      <c r="Z3507" s="46" cm="1">
        <f t="array" ref="Z3507">IF(V3507="NA",$AD$2,(INDEX($BL$4:$BL$73,MATCH(V3507&amp;W3507,$BK$4:$BK$73&amp;$BJ$4:$BJ$73,0))))</f>
        <v>1.0498615788681285E-2</v>
      </c>
      <c r="AA3507" s="46">
        <f t="shared" si="62"/>
        <v>1.0104986157886813</v>
      </c>
      <c r="AB3507" s="46"/>
    </row>
    <row r="3508" spans="1:28" x14ac:dyDescent="0.25">
      <c r="A3508">
        <v>11161</v>
      </c>
      <c r="B3508" s="1">
        <v>45523.545677986098</v>
      </c>
      <c r="C3508" s="1">
        <v>45523</v>
      </c>
      <c r="D3508" t="s">
        <v>9100</v>
      </c>
      <c r="E3508" t="s">
        <v>9101</v>
      </c>
      <c r="F3508" t="s">
        <v>664</v>
      </c>
      <c r="G3508">
        <v>78</v>
      </c>
      <c r="H3508" t="b">
        <v>0</v>
      </c>
      <c r="I3508" t="s">
        <v>9102</v>
      </c>
      <c r="J3508" t="s">
        <v>9159</v>
      </c>
      <c r="K3508" t="s">
        <v>7</v>
      </c>
      <c r="L3508" t="b">
        <v>0</v>
      </c>
      <c r="M3508" t="s">
        <v>14836</v>
      </c>
      <c r="N3508" t="b">
        <v>0</v>
      </c>
      <c r="O3508" t="b">
        <v>0</v>
      </c>
      <c r="P3508" t="b">
        <v>0</v>
      </c>
      <c r="Q3508" t="b">
        <v>1</v>
      </c>
      <c r="R3508" t="s">
        <v>14837</v>
      </c>
      <c r="S3508">
        <v>70</v>
      </c>
      <c r="T3508" t="b">
        <v>0</v>
      </c>
      <c r="V3508" t="s">
        <v>8</v>
      </c>
      <c r="W3508" t="s">
        <v>8</v>
      </c>
      <c r="X3508" s="11">
        <v>82</v>
      </c>
      <c r="Y3508">
        <v>1</v>
      </c>
      <c r="Z3508" s="46" cm="1">
        <f t="array" ref="Z3508">IF(V3508="NA",$AD$2,(INDEX($BL$4:$BL$73,MATCH(V3508&amp;W3508,$BK$4:$BK$73&amp;$BJ$4:$BJ$73,0))))</f>
        <v>-4.0430703315750931E-2</v>
      </c>
      <c r="AA3508" s="46">
        <f t="shared" si="62"/>
        <v>0.95956929668424906</v>
      </c>
      <c r="AB3508" s="46"/>
    </row>
    <row r="3509" spans="1:28" x14ac:dyDescent="0.25">
      <c r="A3509">
        <v>11162</v>
      </c>
      <c r="B3509" s="1">
        <v>45523.545293090297</v>
      </c>
      <c r="C3509" s="1">
        <v>45523</v>
      </c>
      <c r="D3509" t="s">
        <v>9100</v>
      </c>
      <c r="E3509" t="s">
        <v>9101</v>
      </c>
      <c r="F3509" t="s">
        <v>790</v>
      </c>
      <c r="G3509">
        <v>87</v>
      </c>
      <c r="H3509" t="b">
        <v>0</v>
      </c>
      <c r="I3509" t="s">
        <v>9102</v>
      </c>
      <c r="J3509" t="s">
        <v>9159</v>
      </c>
      <c r="K3509" t="s">
        <v>7</v>
      </c>
      <c r="L3509" t="b">
        <v>0</v>
      </c>
      <c r="M3509" t="s">
        <v>14838</v>
      </c>
      <c r="N3509" t="b">
        <v>0</v>
      </c>
      <c r="O3509" t="b">
        <v>0</v>
      </c>
      <c r="P3509" t="b">
        <v>0</v>
      </c>
      <c r="Q3509" t="b">
        <v>1</v>
      </c>
      <c r="R3509" t="s">
        <v>14839</v>
      </c>
      <c r="S3509">
        <v>70</v>
      </c>
      <c r="T3509" t="b">
        <v>0</v>
      </c>
      <c r="V3509" t="s">
        <v>8</v>
      </c>
      <c r="W3509" t="s">
        <v>8</v>
      </c>
      <c r="X3509" s="11">
        <v>87</v>
      </c>
      <c r="Y3509">
        <v>1</v>
      </c>
      <c r="Z3509" s="46" cm="1">
        <f t="array" ref="Z3509">IF(V3509="NA",$AD$2,(INDEX($BL$4:$BL$73,MATCH(V3509&amp;W3509,$BK$4:$BK$73&amp;$BJ$4:$BJ$73,0))))</f>
        <v>-4.0430703315750931E-2</v>
      </c>
      <c r="AA3509" s="46">
        <f t="shared" si="62"/>
        <v>0.95956929668424906</v>
      </c>
      <c r="AB3509" s="46"/>
    </row>
    <row r="3510" spans="1:28" x14ac:dyDescent="0.25">
      <c r="A3510">
        <v>11163</v>
      </c>
      <c r="B3510" s="1">
        <v>45523.543107858801</v>
      </c>
      <c r="C3510" s="1">
        <v>45523</v>
      </c>
      <c r="D3510" t="s">
        <v>9100</v>
      </c>
      <c r="E3510" t="s">
        <v>9101</v>
      </c>
      <c r="F3510" t="s">
        <v>790</v>
      </c>
      <c r="G3510">
        <v>79</v>
      </c>
      <c r="H3510" t="b">
        <v>0</v>
      </c>
      <c r="I3510" t="s">
        <v>9102</v>
      </c>
      <c r="J3510" t="s">
        <v>9159</v>
      </c>
      <c r="K3510" t="s">
        <v>7</v>
      </c>
      <c r="L3510" t="b">
        <v>0</v>
      </c>
      <c r="M3510" t="s">
        <v>14840</v>
      </c>
      <c r="N3510" t="b">
        <v>0</v>
      </c>
      <c r="O3510" t="b">
        <v>0</v>
      </c>
      <c r="P3510" t="b">
        <v>0</v>
      </c>
      <c r="Q3510" t="b">
        <v>1</v>
      </c>
      <c r="R3510" t="s">
        <v>14841</v>
      </c>
      <c r="S3510">
        <v>70</v>
      </c>
      <c r="T3510" t="b">
        <v>0</v>
      </c>
      <c r="V3510" t="s">
        <v>8</v>
      </c>
      <c r="W3510" t="s">
        <v>8</v>
      </c>
      <c r="X3510" s="11">
        <v>82</v>
      </c>
      <c r="Y3510">
        <v>1</v>
      </c>
      <c r="Z3510" s="46" cm="1">
        <f t="array" ref="Z3510">IF(V3510="NA",$AD$2,(INDEX($BL$4:$BL$73,MATCH(V3510&amp;W3510,$BK$4:$BK$73&amp;$BJ$4:$BJ$73,0))))</f>
        <v>-4.0430703315750931E-2</v>
      </c>
      <c r="AA3510" s="46">
        <f t="shared" si="62"/>
        <v>0.95956929668424906</v>
      </c>
      <c r="AB3510" s="46"/>
    </row>
    <row r="3511" spans="1:28" x14ac:dyDescent="0.25">
      <c r="A3511">
        <v>11167</v>
      </c>
      <c r="B3511" s="1">
        <v>45523.541104374999</v>
      </c>
      <c r="C3511" s="1">
        <v>45523</v>
      </c>
      <c r="D3511" t="s">
        <v>9100</v>
      </c>
      <c r="E3511" t="s">
        <v>9101</v>
      </c>
      <c r="F3511" t="s">
        <v>790</v>
      </c>
      <c r="G3511">
        <v>79</v>
      </c>
      <c r="H3511" t="b">
        <v>0</v>
      </c>
      <c r="I3511" t="s">
        <v>9102</v>
      </c>
      <c r="J3511" t="s">
        <v>9159</v>
      </c>
      <c r="K3511" t="s">
        <v>9</v>
      </c>
      <c r="L3511" t="b">
        <v>0</v>
      </c>
      <c r="M3511" t="s">
        <v>14842</v>
      </c>
      <c r="N3511" t="b">
        <v>0</v>
      </c>
      <c r="O3511" t="b">
        <v>1</v>
      </c>
      <c r="P3511" t="b">
        <v>0</v>
      </c>
      <c r="Q3511" t="b">
        <v>1</v>
      </c>
      <c r="R3511" t="s">
        <v>14843</v>
      </c>
      <c r="S3511">
        <v>70</v>
      </c>
      <c r="T3511" t="b">
        <v>0</v>
      </c>
      <c r="V3511" t="s">
        <v>949</v>
      </c>
      <c r="W3511">
        <v>5</v>
      </c>
      <c r="X3511" s="11">
        <v>82</v>
      </c>
      <c r="Y3511">
        <v>1</v>
      </c>
      <c r="Z3511" s="46" cm="1">
        <f t="array" ref="Z3511">IF(V3511="NA",$AD$2,(INDEX($BL$4:$BL$73,MATCH(V3511&amp;W3511,$BK$4:$BK$73&amp;$BJ$4:$BJ$73,0))))</f>
        <v>4.1970782120221983E-2</v>
      </c>
      <c r="AA3511" s="46">
        <f t="shared" si="62"/>
        <v>1.041970782120222</v>
      </c>
      <c r="AB3511" s="46"/>
    </row>
    <row r="3512" spans="1:28" x14ac:dyDescent="0.25">
      <c r="A3512">
        <v>11168</v>
      </c>
      <c r="B3512" s="1">
        <v>45523.540413449096</v>
      </c>
      <c r="C3512" s="1">
        <v>45523</v>
      </c>
      <c r="D3512" t="s">
        <v>9100</v>
      </c>
      <c r="E3512" t="s">
        <v>9101</v>
      </c>
      <c r="F3512" t="s">
        <v>664</v>
      </c>
      <c r="G3512">
        <v>70</v>
      </c>
      <c r="H3512" t="b">
        <v>0</v>
      </c>
      <c r="I3512" t="s">
        <v>9102</v>
      </c>
      <c r="J3512" t="s">
        <v>9159</v>
      </c>
      <c r="K3512" t="s">
        <v>9</v>
      </c>
      <c r="L3512" t="b">
        <v>0</v>
      </c>
      <c r="M3512" t="s">
        <v>14844</v>
      </c>
      <c r="N3512" t="b">
        <v>0</v>
      </c>
      <c r="O3512" t="b">
        <v>1</v>
      </c>
      <c r="P3512" t="b">
        <v>0</v>
      </c>
      <c r="Q3512" t="b">
        <v>1</v>
      </c>
      <c r="R3512" t="s">
        <v>14845</v>
      </c>
      <c r="S3512">
        <v>70</v>
      </c>
      <c r="T3512" t="b">
        <v>0</v>
      </c>
      <c r="V3512" t="s">
        <v>893</v>
      </c>
      <c r="W3512">
        <v>5</v>
      </c>
      <c r="X3512" s="11">
        <v>72</v>
      </c>
      <c r="Y3512">
        <v>1</v>
      </c>
      <c r="Z3512" s="46" cm="1">
        <f t="array" ref="Z3512">IF(V3512="NA",$AD$2,(INDEX($BL$4:$BL$73,MATCH(V3512&amp;W3512,$BK$4:$BK$73&amp;$BJ$4:$BJ$73,0))))</f>
        <v>4.1970782120221983E-2</v>
      </c>
      <c r="AA3512" s="46">
        <f t="shared" si="62"/>
        <v>1.041970782120222</v>
      </c>
      <c r="AB3512" s="46"/>
    </row>
    <row r="3513" spans="1:28" x14ac:dyDescent="0.25">
      <c r="A3513">
        <v>11169</v>
      </c>
      <c r="B3513" s="1">
        <v>45523.539895150498</v>
      </c>
      <c r="C3513" s="1">
        <v>45523</v>
      </c>
      <c r="D3513" t="s">
        <v>9100</v>
      </c>
      <c r="E3513" t="s">
        <v>9101</v>
      </c>
      <c r="F3513" t="s">
        <v>790</v>
      </c>
      <c r="G3513">
        <v>78</v>
      </c>
      <c r="H3513" t="b">
        <v>0</v>
      </c>
      <c r="I3513" t="s">
        <v>9102</v>
      </c>
      <c r="J3513" t="s">
        <v>9159</v>
      </c>
      <c r="K3513" t="s">
        <v>7</v>
      </c>
      <c r="L3513" t="b">
        <v>0</v>
      </c>
      <c r="M3513" t="s">
        <v>14846</v>
      </c>
      <c r="N3513" t="b">
        <v>0</v>
      </c>
      <c r="O3513" t="b">
        <v>0</v>
      </c>
      <c r="P3513" t="b">
        <v>0</v>
      </c>
      <c r="Q3513" t="b">
        <v>1</v>
      </c>
      <c r="R3513" t="s">
        <v>14847</v>
      </c>
      <c r="S3513">
        <v>70</v>
      </c>
      <c r="T3513" t="b">
        <v>0</v>
      </c>
      <c r="V3513" t="s">
        <v>892</v>
      </c>
      <c r="W3513">
        <v>4</v>
      </c>
      <c r="X3513" s="11">
        <v>82</v>
      </c>
      <c r="Y3513">
        <v>1</v>
      </c>
      <c r="Z3513" s="46" cm="1">
        <f t="array" ref="Z3513">IF(V3513="NA",$AD$2,(INDEX($BL$4:$BL$73,MATCH(V3513&amp;W3513,$BK$4:$BK$73&amp;$BJ$4:$BJ$73,0))))</f>
        <v>1.0498615788681274E-2</v>
      </c>
      <c r="AA3513" s="46">
        <f t="shared" si="62"/>
        <v>1.0104986157886813</v>
      </c>
      <c r="AB3513" s="46"/>
    </row>
    <row r="3514" spans="1:28" x14ac:dyDescent="0.25">
      <c r="A3514">
        <v>11170</v>
      </c>
      <c r="B3514" s="1">
        <v>45523.5393920602</v>
      </c>
      <c r="C3514" s="1">
        <v>45523</v>
      </c>
      <c r="D3514" t="s">
        <v>9100</v>
      </c>
      <c r="E3514" t="s">
        <v>9101</v>
      </c>
      <c r="F3514" t="s">
        <v>664</v>
      </c>
      <c r="G3514">
        <v>87</v>
      </c>
      <c r="H3514" t="b">
        <v>0</v>
      </c>
      <c r="I3514" t="s">
        <v>9102</v>
      </c>
      <c r="J3514" t="s">
        <v>9159</v>
      </c>
      <c r="K3514" t="s">
        <v>7</v>
      </c>
      <c r="L3514" t="b">
        <v>0</v>
      </c>
      <c r="M3514" t="s">
        <v>14848</v>
      </c>
      <c r="N3514" t="b">
        <v>0</v>
      </c>
      <c r="O3514" t="b">
        <v>0</v>
      </c>
      <c r="P3514" t="b">
        <v>0</v>
      </c>
      <c r="Q3514" t="b">
        <v>1</v>
      </c>
      <c r="R3514" t="s">
        <v>14849</v>
      </c>
      <c r="S3514">
        <v>70</v>
      </c>
      <c r="T3514" t="b">
        <v>0</v>
      </c>
      <c r="V3514" t="s">
        <v>8</v>
      </c>
      <c r="W3514" t="s">
        <v>8</v>
      </c>
      <c r="X3514" s="11">
        <v>87</v>
      </c>
      <c r="Y3514">
        <v>1</v>
      </c>
      <c r="Z3514" s="46" cm="1">
        <f t="array" ref="Z3514">IF(V3514="NA",$AD$2,(INDEX($BL$4:$BL$73,MATCH(V3514&amp;W3514,$BK$4:$BK$73&amp;$BJ$4:$BJ$73,0))))</f>
        <v>-4.0430703315750931E-2</v>
      </c>
      <c r="AA3514" s="46">
        <f t="shared" si="62"/>
        <v>0.95956929668424906</v>
      </c>
      <c r="AB3514" s="46"/>
    </row>
    <row r="3515" spans="1:28" x14ac:dyDescent="0.25">
      <c r="A3515">
        <v>11171</v>
      </c>
      <c r="B3515" s="1">
        <v>45523.538864108799</v>
      </c>
      <c r="C3515" s="1">
        <v>45523</v>
      </c>
      <c r="D3515" t="s">
        <v>9100</v>
      </c>
      <c r="E3515" t="s">
        <v>9101</v>
      </c>
      <c r="F3515" t="s">
        <v>790</v>
      </c>
      <c r="G3515">
        <v>84</v>
      </c>
      <c r="H3515" t="b">
        <v>0</v>
      </c>
      <c r="I3515" t="s">
        <v>9102</v>
      </c>
      <c r="J3515" t="s">
        <v>9159</v>
      </c>
      <c r="K3515" t="s">
        <v>9</v>
      </c>
      <c r="L3515" t="b">
        <v>0</v>
      </c>
      <c r="M3515" t="s">
        <v>14850</v>
      </c>
      <c r="N3515" t="b">
        <v>0</v>
      </c>
      <c r="O3515" t="b">
        <v>0</v>
      </c>
      <c r="P3515" t="b">
        <v>0</v>
      </c>
      <c r="Q3515" t="b">
        <v>1</v>
      </c>
      <c r="R3515" t="s">
        <v>14851</v>
      </c>
      <c r="S3515">
        <v>70</v>
      </c>
      <c r="T3515" t="b">
        <v>0</v>
      </c>
      <c r="V3515" t="s">
        <v>945</v>
      </c>
      <c r="W3515">
        <v>4</v>
      </c>
      <c r="X3515" s="11">
        <v>87</v>
      </c>
      <c r="Y3515">
        <v>1</v>
      </c>
      <c r="Z3515" s="46" cm="1">
        <f t="array" ref="Z3515">IF(V3515="NA",$AD$2,(INDEX($BL$4:$BL$73,MATCH(V3515&amp;W3515,$BK$4:$BK$73&amp;$BJ$4:$BJ$73,0))))</f>
        <v>1.0498615788681285E-2</v>
      </c>
      <c r="AA3515" s="46">
        <f t="shared" si="62"/>
        <v>1.0104986157886813</v>
      </c>
      <c r="AB3515" s="46"/>
    </row>
    <row r="3516" spans="1:28" x14ac:dyDescent="0.25">
      <c r="A3516">
        <v>11173</v>
      </c>
      <c r="B3516" s="1">
        <v>45523.534846689799</v>
      </c>
      <c r="C3516" s="1">
        <v>45523</v>
      </c>
      <c r="D3516" t="s">
        <v>9100</v>
      </c>
      <c r="E3516" t="s">
        <v>9101</v>
      </c>
      <c r="F3516" t="s">
        <v>664</v>
      </c>
      <c r="G3516">
        <v>78</v>
      </c>
      <c r="H3516" t="b">
        <v>0</v>
      </c>
      <c r="I3516" t="s">
        <v>9102</v>
      </c>
      <c r="J3516" t="s">
        <v>9159</v>
      </c>
      <c r="K3516" t="s">
        <v>7</v>
      </c>
      <c r="L3516" t="b">
        <v>0</v>
      </c>
      <c r="M3516" t="s">
        <v>14852</v>
      </c>
      <c r="N3516" t="b">
        <v>0</v>
      </c>
      <c r="O3516" t="b">
        <v>0</v>
      </c>
      <c r="P3516" t="b">
        <v>0</v>
      </c>
      <c r="Q3516" t="b">
        <v>1</v>
      </c>
      <c r="R3516" t="s">
        <v>14853</v>
      </c>
      <c r="S3516">
        <v>70</v>
      </c>
      <c r="T3516" t="b">
        <v>0</v>
      </c>
      <c r="V3516" t="s">
        <v>8</v>
      </c>
      <c r="W3516" t="s">
        <v>8</v>
      </c>
      <c r="X3516" s="11">
        <v>82</v>
      </c>
      <c r="Y3516">
        <v>1</v>
      </c>
      <c r="Z3516" s="46" cm="1">
        <f t="array" ref="Z3516">IF(V3516="NA",$AD$2,(INDEX($BL$4:$BL$73,MATCH(V3516&amp;W3516,$BK$4:$BK$73&amp;$BJ$4:$BJ$73,0))))</f>
        <v>-4.0430703315750931E-2</v>
      </c>
      <c r="AA3516" s="46">
        <f t="shared" si="62"/>
        <v>0.95956929668424906</v>
      </c>
      <c r="AB3516" s="46"/>
    </row>
    <row r="3517" spans="1:28" x14ac:dyDescent="0.25">
      <c r="A3517">
        <v>11174</v>
      </c>
      <c r="B3517" s="1">
        <v>45523.534178205999</v>
      </c>
      <c r="C3517" s="1">
        <v>45523</v>
      </c>
      <c r="D3517" t="s">
        <v>9100</v>
      </c>
      <c r="E3517" t="s">
        <v>9101</v>
      </c>
      <c r="F3517" t="s">
        <v>790</v>
      </c>
      <c r="G3517">
        <v>70</v>
      </c>
      <c r="H3517" t="b">
        <v>0</v>
      </c>
      <c r="I3517" t="s">
        <v>9102</v>
      </c>
      <c r="J3517" t="s">
        <v>9159</v>
      </c>
      <c r="K3517" t="s">
        <v>9</v>
      </c>
      <c r="L3517" t="b">
        <v>0</v>
      </c>
      <c r="M3517" t="s">
        <v>14854</v>
      </c>
      <c r="N3517" t="b">
        <v>0</v>
      </c>
      <c r="O3517" t="b">
        <v>1</v>
      </c>
      <c r="P3517" t="b">
        <v>0</v>
      </c>
      <c r="Q3517" t="b">
        <v>1</v>
      </c>
      <c r="R3517" t="s">
        <v>14855</v>
      </c>
      <c r="S3517">
        <v>70</v>
      </c>
      <c r="T3517" t="b">
        <v>0</v>
      </c>
      <c r="V3517" t="s">
        <v>742</v>
      </c>
      <c r="W3517">
        <v>4</v>
      </c>
      <c r="X3517" s="11">
        <v>72</v>
      </c>
      <c r="Y3517">
        <v>1</v>
      </c>
      <c r="Z3517" s="46" cm="1">
        <f t="array" ref="Z3517">IF(V3517="NA",$AD$2,(INDEX($BL$4:$BL$73,MATCH(V3517&amp;W3517,$BK$4:$BK$73&amp;$BJ$4:$BJ$73,0))))</f>
        <v>1.1678733304575913E-2</v>
      </c>
      <c r="AA3517" s="46">
        <f t="shared" si="62"/>
        <v>1.0116787333045758</v>
      </c>
      <c r="AB3517" s="46"/>
    </row>
    <row r="3518" spans="1:28" x14ac:dyDescent="0.25">
      <c r="A3518">
        <v>11175</v>
      </c>
      <c r="B3518" s="1">
        <v>45523.533594722197</v>
      </c>
      <c r="C3518" s="1">
        <v>45523</v>
      </c>
      <c r="D3518" t="s">
        <v>9100</v>
      </c>
      <c r="E3518" t="s">
        <v>9101</v>
      </c>
      <c r="F3518" t="s">
        <v>664</v>
      </c>
      <c r="G3518">
        <v>79</v>
      </c>
      <c r="H3518" t="b">
        <v>0</v>
      </c>
      <c r="I3518" t="s">
        <v>9102</v>
      </c>
      <c r="J3518" t="s">
        <v>9159</v>
      </c>
      <c r="K3518" t="s">
        <v>7</v>
      </c>
      <c r="L3518" t="b">
        <v>0</v>
      </c>
      <c r="M3518" t="s">
        <v>14856</v>
      </c>
      <c r="N3518" t="b">
        <v>0</v>
      </c>
      <c r="O3518" t="b">
        <v>0</v>
      </c>
      <c r="P3518" t="b">
        <v>0</v>
      </c>
      <c r="Q3518" t="b">
        <v>1</v>
      </c>
      <c r="R3518" t="s">
        <v>14857</v>
      </c>
      <c r="S3518">
        <v>70</v>
      </c>
      <c r="T3518" t="b">
        <v>0</v>
      </c>
      <c r="V3518" t="s">
        <v>893</v>
      </c>
      <c r="W3518">
        <v>4</v>
      </c>
      <c r="X3518" s="11">
        <v>82</v>
      </c>
      <c r="Y3518">
        <v>1</v>
      </c>
      <c r="Z3518" s="46" cm="1">
        <f t="array" ref="Z3518">IF(V3518="NA",$AD$2,(INDEX($BL$4:$BL$73,MATCH(V3518&amp;W3518,$BK$4:$BK$73&amp;$BJ$4:$BJ$73,0))))</f>
        <v>1.0498615788681286E-2</v>
      </c>
      <c r="AA3518" s="46">
        <f t="shared" si="62"/>
        <v>1.0104986157886813</v>
      </c>
      <c r="AB3518" s="46"/>
    </row>
    <row r="3519" spans="1:28" x14ac:dyDescent="0.25">
      <c r="A3519">
        <v>11176</v>
      </c>
      <c r="B3519" s="1">
        <v>45523.533119270804</v>
      </c>
      <c r="C3519" s="1">
        <v>45523</v>
      </c>
      <c r="D3519" t="s">
        <v>9100</v>
      </c>
      <c r="E3519" t="s">
        <v>9101</v>
      </c>
      <c r="F3519" t="s">
        <v>664</v>
      </c>
      <c r="G3519">
        <v>80</v>
      </c>
      <c r="H3519" t="b">
        <v>0</v>
      </c>
      <c r="I3519" t="s">
        <v>9102</v>
      </c>
      <c r="J3519" t="s">
        <v>9159</v>
      </c>
      <c r="K3519" t="s">
        <v>9</v>
      </c>
      <c r="L3519" t="b">
        <v>0</v>
      </c>
      <c r="M3519" t="s">
        <v>6503</v>
      </c>
      <c r="N3519" t="b">
        <v>0</v>
      </c>
      <c r="O3519" t="b">
        <v>1</v>
      </c>
      <c r="P3519" t="b">
        <v>0</v>
      </c>
      <c r="Q3519" t="b">
        <v>1</v>
      </c>
      <c r="R3519" t="s">
        <v>2118</v>
      </c>
      <c r="S3519">
        <v>70</v>
      </c>
      <c r="T3519" t="b">
        <v>0</v>
      </c>
      <c r="V3519" t="s">
        <v>893</v>
      </c>
      <c r="W3519">
        <v>4</v>
      </c>
      <c r="X3519" s="11">
        <v>82</v>
      </c>
      <c r="Y3519">
        <v>1</v>
      </c>
      <c r="Z3519" s="46" cm="1">
        <f t="array" ref="Z3519">IF(V3519="NA",$AD$2,(INDEX($BL$4:$BL$73,MATCH(V3519&amp;W3519,$BK$4:$BK$73&amp;$BJ$4:$BJ$73,0))))</f>
        <v>1.0498615788681286E-2</v>
      </c>
      <c r="AA3519" s="46">
        <f t="shared" si="62"/>
        <v>1.0104986157886813</v>
      </c>
      <c r="AB3519" s="46"/>
    </row>
    <row r="3520" spans="1:28" x14ac:dyDescent="0.25">
      <c r="A3520">
        <v>11177</v>
      </c>
      <c r="B3520" s="1">
        <v>45523.532586713001</v>
      </c>
      <c r="C3520" s="1">
        <v>45523</v>
      </c>
      <c r="D3520" t="s">
        <v>9100</v>
      </c>
      <c r="E3520" t="s">
        <v>9101</v>
      </c>
      <c r="F3520" t="s">
        <v>664</v>
      </c>
      <c r="G3520">
        <v>73</v>
      </c>
      <c r="H3520" t="b">
        <v>0</v>
      </c>
      <c r="I3520" t="s">
        <v>9102</v>
      </c>
      <c r="J3520" t="s">
        <v>9159</v>
      </c>
      <c r="K3520" t="s">
        <v>9</v>
      </c>
      <c r="L3520" t="b">
        <v>0</v>
      </c>
      <c r="M3520" t="s">
        <v>14858</v>
      </c>
      <c r="N3520" t="b">
        <v>0</v>
      </c>
      <c r="O3520" t="b">
        <v>1</v>
      </c>
      <c r="P3520" t="b">
        <v>0</v>
      </c>
      <c r="Q3520" t="b">
        <v>1</v>
      </c>
      <c r="R3520" t="s">
        <v>14859</v>
      </c>
      <c r="S3520">
        <v>70</v>
      </c>
      <c r="T3520" t="b">
        <v>0</v>
      </c>
      <c r="V3520" t="s">
        <v>886</v>
      </c>
      <c r="W3520">
        <v>4</v>
      </c>
      <c r="X3520" s="11">
        <v>77</v>
      </c>
      <c r="Y3520">
        <v>1</v>
      </c>
      <c r="Z3520" s="46" cm="1">
        <f t="array" ref="Z3520">IF(V3520="NA",$AD$2,(INDEX($BL$4:$BL$73,MATCH(V3520&amp;W3520,$BK$4:$BK$73&amp;$BJ$4:$BJ$73,0))))</f>
        <v>1.0498615788681297E-2</v>
      </c>
      <c r="AA3520" s="46">
        <f t="shared" si="62"/>
        <v>1.0104986157886813</v>
      </c>
      <c r="AB3520" s="46"/>
    </row>
    <row r="3521" spans="1:28" x14ac:dyDescent="0.25">
      <c r="A3521">
        <v>11178</v>
      </c>
      <c r="B3521" s="1">
        <v>45523.532198437497</v>
      </c>
      <c r="C3521" s="1">
        <v>45523</v>
      </c>
      <c r="D3521" t="s">
        <v>9100</v>
      </c>
      <c r="E3521" t="s">
        <v>9101</v>
      </c>
      <c r="F3521" t="s">
        <v>790</v>
      </c>
      <c r="G3521">
        <v>74</v>
      </c>
      <c r="H3521" t="b">
        <v>0</v>
      </c>
      <c r="I3521" t="s">
        <v>9102</v>
      </c>
      <c r="J3521" t="s">
        <v>9159</v>
      </c>
      <c r="K3521" t="s">
        <v>7</v>
      </c>
      <c r="L3521" t="b">
        <v>0</v>
      </c>
      <c r="M3521" t="s">
        <v>14860</v>
      </c>
      <c r="N3521" t="b">
        <v>0</v>
      </c>
      <c r="O3521" t="b">
        <v>0</v>
      </c>
      <c r="P3521" t="b">
        <v>0</v>
      </c>
      <c r="Q3521" t="b">
        <v>1</v>
      </c>
      <c r="R3521" t="s">
        <v>14861</v>
      </c>
      <c r="S3521">
        <v>70</v>
      </c>
      <c r="T3521" t="b">
        <v>0</v>
      </c>
      <c r="V3521" t="s">
        <v>892</v>
      </c>
      <c r="W3521">
        <v>4</v>
      </c>
      <c r="X3521" s="11">
        <v>77</v>
      </c>
      <c r="Y3521">
        <v>1</v>
      </c>
      <c r="Z3521" s="46" cm="1">
        <f t="array" ref="Z3521">IF(V3521="NA",$AD$2,(INDEX($BL$4:$BL$73,MATCH(V3521&amp;W3521,$BK$4:$BK$73&amp;$BJ$4:$BJ$73,0))))</f>
        <v>1.0498615788681274E-2</v>
      </c>
      <c r="AA3521" s="46">
        <f t="shared" si="62"/>
        <v>1.0104986157886813</v>
      </c>
      <c r="AB3521" s="46"/>
    </row>
    <row r="3522" spans="1:28" x14ac:dyDescent="0.25">
      <c r="A3522">
        <v>11179</v>
      </c>
      <c r="B3522" s="1">
        <v>45523.531317395798</v>
      </c>
      <c r="C3522" s="1">
        <v>45523</v>
      </c>
      <c r="D3522" t="s">
        <v>9100</v>
      </c>
      <c r="E3522" t="s">
        <v>9101</v>
      </c>
      <c r="F3522" t="s">
        <v>790</v>
      </c>
      <c r="G3522">
        <v>81</v>
      </c>
      <c r="H3522" t="b">
        <v>0</v>
      </c>
      <c r="I3522" t="s">
        <v>9102</v>
      </c>
      <c r="J3522" t="s">
        <v>9159</v>
      </c>
      <c r="K3522" t="s">
        <v>7</v>
      </c>
      <c r="L3522" t="b">
        <v>0</v>
      </c>
      <c r="M3522" t="s">
        <v>14862</v>
      </c>
      <c r="N3522" t="b">
        <v>0</v>
      </c>
      <c r="O3522" t="b">
        <v>0</v>
      </c>
      <c r="P3522" t="b">
        <v>0</v>
      </c>
      <c r="Q3522" t="b">
        <v>1</v>
      </c>
      <c r="R3522" t="s">
        <v>14863</v>
      </c>
      <c r="S3522">
        <v>70</v>
      </c>
      <c r="T3522" t="b">
        <v>0</v>
      </c>
      <c r="V3522" t="s">
        <v>8</v>
      </c>
      <c r="W3522" t="s">
        <v>8</v>
      </c>
      <c r="X3522" s="11">
        <v>82</v>
      </c>
      <c r="Y3522">
        <v>1</v>
      </c>
      <c r="Z3522" s="46" cm="1">
        <f t="array" ref="Z3522">IF(V3522="NA",$AD$2,(INDEX($BL$4:$BL$73,MATCH(V3522&amp;W3522,$BK$4:$BK$73&amp;$BJ$4:$BJ$73,0))))</f>
        <v>-4.0430703315750931E-2</v>
      </c>
      <c r="AA3522" s="46">
        <f t="shared" si="62"/>
        <v>0.95956929668424906</v>
      </c>
      <c r="AB3522" s="46"/>
    </row>
    <row r="3523" spans="1:28" x14ac:dyDescent="0.25">
      <c r="A3523">
        <v>11180</v>
      </c>
      <c r="B3523" s="1">
        <v>45523.529128148097</v>
      </c>
      <c r="C3523" s="1">
        <v>45523</v>
      </c>
      <c r="D3523" t="s">
        <v>9100</v>
      </c>
      <c r="E3523" t="s">
        <v>9101</v>
      </c>
      <c r="F3523" t="s">
        <v>790</v>
      </c>
      <c r="G3523">
        <v>82</v>
      </c>
      <c r="H3523" t="b">
        <v>0</v>
      </c>
      <c r="I3523" t="s">
        <v>9102</v>
      </c>
      <c r="J3523" t="s">
        <v>9159</v>
      </c>
      <c r="K3523" t="s">
        <v>7</v>
      </c>
      <c r="L3523" t="b">
        <v>0</v>
      </c>
      <c r="M3523" t="s">
        <v>14864</v>
      </c>
      <c r="N3523" t="b">
        <v>0</v>
      </c>
      <c r="O3523" t="b">
        <v>0</v>
      </c>
      <c r="P3523" t="b">
        <v>0</v>
      </c>
      <c r="Q3523" t="b">
        <v>1</v>
      </c>
      <c r="R3523" t="s">
        <v>14865</v>
      </c>
      <c r="S3523">
        <v>70</v>
      </c>
      <c r="T3523" t="b">
        <v>0</v>
      </c>
      <c r="V3523" t="s">
        <v>8</v>
      </c>
      <c r="W3523" t="s">
        <v>8</v>
      </c>
      <c r="X3523" s="11">
        <v>82</v>
      </c>
      <c r="Y3523">
        <v>1</v>
      </c>
      <c r="Z3523" s="46" cm="1">
        <f t="array" ref="Z3523">IF(V3523="NA",$AD$2,(INDEX($BL$4:$BL$73,MATCH(V3523&amp;W3523,$BK$4:$BK$73&amp;$BJ$4:$BJ$73,0))))</f>
        <v>-4.0430703315750931E-2</v>
      </c>
      <c r="AA3523" s="46">
        <f t="shared" si="62"/>
        <v>0.95956929668424906</v>
      </c>
      <c r="AB3523" s="46"/>
    </row>
    <row r="3524" spans="1:28" x14ac:dyDescent="0.25">
      <c r="A3524">
        <v>11181</v>
      </c>
      <c r="B3524" s="1">
        <v>45523.528328171298</v>
      </c>
      <c r="C3524" s="1">
        <v>45523</v>
      </c>
      <c r="D3524" t="s">
        <v>9100</v>
      </c>
      <c r="E3524" t="s">
        <v>9101</v>
      </c>
      <c r="F3524" t="s">
        <v>790</v>
      </c>
      <c r="G3524">
        <v>74</v>
      </c>
      <c r="H3524" t="b">
        <v>0</v>
      </c>
      <c r="I3524" t="s">
        <v>9102</v>
      </c>
      <c r="J3524" t="s">
        <v>9159</v>
      </c>
      <c r="K3524" t="s">
        <v>7</v>
      </c>
      <c r="L3524" t="b">
        <v>0</v>
      </c>
      <c r="M3524" t="s">
        <v>14866</v>
      </c>
      <c r="N3524" t="b">
        <v>0</v>
      </c>
      <c r="O3524" t="b">
        <v>0</v>
      </c>
      <c r="P3524" t="b">
        <v>0</v>
      </c>
      <c r="Q3524" t="b">
        <v>1</v>
      </c>
      <c r="R3524" t="s">
        <v>14867</v>
      </c>
      <c r="S3524">
        <v>70</v>
      </c>
      <c r="T3524" t="b">
        <v>0</v>
      </c>
      <c r="V3524" t="s">
        <v>741</v>
      </c>
      <c r="W3524">
        <v>5</v>
      </c>
      <c r="X3524" s="11">
        <v>77</v>
      </c>
      <c r="Y3524">
        <v>1</v>
      </c>
      <c r="Z3524" s="46" cm="1">
        <f t="array" ref="Z3524">IF(V3524="NA",$AD$2,(INDEX($BL$4:$BL$73,MATCH(V3524&amp;W3524,$BK$4:$BK$73&amp;$BJ$4:$BJ$73,0))))</f>
        <v>2.9563914871896368E-3</v>
      </c>
      <c r="AA3524" s="46">
        <f t="shared" ref="AA3524:AA3587" si="63">Y3524+Z3524</f>
        <v>1.0029563914871897</v>
      </c>
      <c r="AB3524" s="46"/>
    </row>
    <row r="3525" spans="1:28" x14ac:dyDescent="0.25">
      <c r="A3525">
        <v>11183</v>
      </c>
      <c r="B3525" s="1">
        <v>45523.377972881899</v>
      </c>
      <c r="C3525" s="1">
        <v>45523</v>
      </c>
      <c r="D3525" t="s">
        <v>9100</v>
      </c>
      <c r="E3525" t="s">
        <v>9101</v>
      </c>
      <c r="F3525" t="s">
        <v>664</v>
      </c>
      <c r="G3525">
        <v>82</v>
      </c>
      <c r="H3525" t="b">
        <v>0</v>
      </c>
      <c r="I3525" t="s">
        <v>9102</v>
      </c>
      <c r="J3525" t="s">
        <v>9159</v>
      </c>
      <c r="K3525" t="s">
        <v>9</v>
      </c>
      <c r="L3525" t="b">
        <v>0</v>
      </c>
      <c r="M3525" t="s">
        <v>14868</v>
      </c>
      <c r="N3525" t="b">
        <v>0</v>
      </c>
      <c r="O3525" t="b">
        <v>1</v>
      </c>
      <c r="P3525" t="b">
        <v>0</v>
      </c>
      <c r="Q3525" t="b">
        <v>1</v>
      </c>
      <c r="R3525" t="s">
        <v>14869</v>
      </c>
      <c r="S3525">
        <v>70</v>
      </c>
      <c r="T3525" t="b">
        <v>0</v>
      </c>
      <c r="V3525" t="s">
        <v>889</v>
      </c>
      <c r="W3525">
        <v>5</v>
      </c>
      <c r="X3525" s="11">
        <v>82</v>
      </c>
      <c r="Y3525">
        <v>1</v>
      </c>
      <c r="Z3525" s="46" cm="1">
        <f t="array" ref="Z3525">IF(V3525="NA",$AD$2,(INDEX($BL$4:$BL$73,MATCH(V3525&amp;W3525,$BK$4:$BK$73&amp;$BJ$4:$BJ$73,0))))</f>
        <v>4.1970782120221983E-2</v>
      </c>
      <c r="AA3525" s="46">
        <f t="shared" si="63"/>
        <v>1.041970782120222</v>
      </c>
      <c r="AB3525" s="46"/>
    </row>
    <row r="3526" spans="1:28" x14ac:dyDescent="0.25">
      <c r="A3526">
        <v>11184</v>
      </c>
      <c r="B3526" s="1">
        <v>45523.368501481498</v>
      </c>
      <c r="C3526" s="1">
        <v>45523</v>
      </c>
      <c r="D3526" t="s">
        <v>9100</v>
      </c>
      <c r="E3526" t="s">
        <v>9101</v>
      </c>
      <c r="F3526" t="s">
        <v>664</v>
      </c>
      <c r="G3526">
        <v>82</v>
      </c>
      <c r="H3526" t="b">
        <v>0</v>
      </c>
      <c r="I3526" t="s">
        <v>9102</v>
      </c>
      <c r="J3526" t="s">
        <v>9159</v>
      </c>
      <c r="K3526" t="s">
        <v>7</v>
      </c>
      <c r="L3526" t="b">
        <v>0</v>
      </c>
      <c r="M3526" t="s">
        <v>14870</v>
      </c>
      <c r="N3526" t="b">
        <v>0</v>
      </c>
      <c r="O3526" t="b">
        <v>0</v>
      </c>
      <c r="P3526" t="b">
        <v>0</v>
      </c>
      <c r="Q3526" t="b">
        <v>1</v>
      </c>
      <c r="R3526" t="s">
        <v>14871</v>
      </c>
      <c r="S3526">
        <v>70</v>
      </c>
      <c r="T3526" t="b">
        <v>0</v>
      </c>
      <c r="V3526" t="s">
        <v>8</v>
      </c>
      <c r="W3526" t="s">
        <v>8</v>
      </c>
      <c r="X3526" s="11">
        <v>82</v>
      </c>
      <c r="Y3526">
        <v>1</v>
      </c>
      <c r="Z3526" s="46" cm="1">
        <f t="array" ref="Z3526">IF(V3526="NA",$AD$2,(INDEX($BL$4:$BL$73,MATCH(V3526&amp;W3526,$BK$4:$BK$73&amp;$BJ$4:$BJ$73,0))))</f>
        <v>-4.0430703315750931E-2</v>
      </c>
      <c r="AA3526" s="46">
        <f t="shared" si="63"/>
        <v>0.95956929668424906</v>
      </c>
      <c r="AB3526" s="46"/>
    </row>
    <row r="3527" spans="1:28" x14ac:dyDescent="0.25">
      <c r="A3527">
        <v>11185</v>
      </c>
      <c r="B3527" s="1">
        <v>45523.368219606498</v>
      </c>
      <c r="C3527" s="1">
        <v>45523</v>
      </c>
      <c r="D3527" t="s">
        <v>9100</v>
      </c>
      <c r="E3527" t="s">
        <v>9101</v>
      </c>
      <c r="F3527" t="s">
        <v>790</v>
      </c>
      <c r="G3527">
        <v>70</v>
      </c>
      <c r="H3527" t="b">
        <v>0</v>
      </c>
      <c r="I3527" t="s">
        <v>9102</v>
      </c>
      <c r="J3527" t="s">
        <v>9159</v>
      </c>
      <c r="K3527" t="s">
        <v>7</v>
      </c>
      <c r="L3527" t="b">
        <v>0</v>
      </c>
      <c r="M3527" t="s">
        <v>14872</v>
      </c>
      <c r="N3527" t="b">
        <v>0</v>
      </c>
      <c r="O3527" t="b">
        <v>0</v>
      </c>
      <c r="P3527" t="b">
        <v>0</v>
      </c>
      <c r="Q3527" t="b">
        <v>1</v>
      </c>
      <c r="R3527" t="s">
        <v>14873</v>
      </c>
      <c r="S3527">
        <v>70</v>
      </c>
      <c r="T3527" t="b">
        <v>0</v>
      </c>
      <c r="V3527" t="s">
        <v>892</v>
      </c>
      <c r="W3527">
        <v>4</v>
      </c>
      <c r="X3527" s="11">
        <v>72</v>
      </c>
      <c r="Y3527">
        <v>1</v>
      </c>
      <c r="Z3527" s="46" cm="1">
        <f t="array" ref="Z3527">IF(V3527="NA",$AD$2,(INDEX($BL$4:$BL$73,MATCH(V3527&amp;W3527,$BK$4:$BK$73&amp;$BJ$4:$BJ$73,0))))</f>
        <v>1.0498615788681274E-2</v>
      </c>
      <c r="AA3527" s="46">
        <f t="shared" si="63"/>
        <v>1.0104986157886813</v>
      </c>
      <c r="AB3527" s="46"/>
    </row>
    <row r="3528" spans="1:28" x14ac:dyDescent="0.25">
      <c r="A3528">
        <v>11186</v>
      </c>
      <c r="B3528" s="1">
        <v>45523.367920393503</v>
      </c>
      <c r="C3528" s="1">
        <v>45523</v>
      </c>
      <c r="D3528" t="s">
        <v>9100</v>
      </c>
      <c r="E3528" t="s">
        <v>9101</v>
      </c>
      <c r="F3528" t="s">
        <v>790</v>
      </c>
      <c r="G3528">
        <v>72</v>
      </c>
      <c r="H3528" t="b">
        <v>0</v>
      </c>
      <c r="I3528" t="s">
        <v>9102</v>
      </c>
      <c r="J3528" t="s">
        <v>9159</v>
      </c>
      <c r="K3528" t="s">
        <v>7</v>
      </c>
      <c r="L3528" t="b">
        <v>0</v>
      </c>
      <c r="M3528" t="s">
        <v>6502</v>
      </c>
      <c r="N3528" t="b">
        <v>0</v>
      </c>
      <c r="O3528" t="b">
        <v>0</v>
      </c>
      <c r="P3528" t="b">
        <v>0</v>
      </c>
      <c r="Q3528" t="b">
        <v>1</v>
      </c>
      <c r="R3528" t="s">
        <v>947</v>
      </c>
      <c r="S3528">
        <v>70</v>
      </c>
      <c r="T3528" t="b">
        <v>0</v>
      </c>
      <c r="V3528" t="s">
        <v>8</v>
      </c>
      <c r="W3528" t="s">
        <v>8</v>
      </c>
      <c r="X3528" s="11">
        <v>72</v>
      </c>
      <c r="Y3528">
        <v>1</v>
      </c>
      <c r="Z3528" s="46" cm="1">
        <f t="array" ref="Z3528">IF(V3528="NA",$AD$2,(INDEX($BL$4:$BL$73,MATCH(V3528&amp;W3528,$BK$4:$BK$73&amp;$BJ$4:$BJ$73,0))))</f>
        <v>-4.0430703315750931E-2</v>
      </c>
      <c r="AA3528" s="46">
        <f t="shared" si="63"/>
        <v>0.95956929668424906</v>
      </c>
      <c r="AB3528" s="46"/>
    </row>
    <row r="3529" spans="1:28" x14ac:dyDescent="0.25">
      <c r="A3529">
        <v>11187</v>
      </c>
      <c r="B3529" s="1">
        <v>45523.367644664402</v>
      </c>
      <c r="C3529" s="1">
        <v>45523</v>
      </c>
      <c r="D3529" t="s">
        <v>9100</v>
      </c>
      <c r="E3529" t="s">
        <v>9101</v>
      </c>
      <c r="F3529" t="s">
        <v>664</v>
      </c>
      <c r="G3529">
        <v>79</v>
      </c>
      <c r="H3529" t="b">
        <v>0</v>
      </c>
      <c r="I3529" t="s">
        <v>9102</v>
      </c>
      <c r="J3529" t="s">
        <v>9159</v>
      </c>
      <c r="K3529" t="s">
        <v>7</v>
      </c>
      <c r="L3529" t="b">
        <v>0</v>
      </c>
      <c r="M3529" t="s">
        <v>14874</v>
      </c>
      <c r="N3529" t="b">
        <v>0</v>
      </c>
      <c r="O3529" t="b">
        <v>0</v>
      </c>
      <c r="P3529" t="b">
        <v>0</v>
      </c>
      <c r="Q3529" t="b">
        <v>1</v>
      </c>
      <c r="R3529" t="s">
        <v>14875</v>
      </c>
      <c r="S3529">
        <v>70</v>
      </c>
      <c r="T3529" t="b">
        <v>0</v>
      </c>
      <c r="V3529" t="s">
        <v>8</v>
      </c>
      <c r="W3529" t="s">
        <v>8</v>
      </c>
      <c r="X3529" s="11">
        <v>82</v>
      </c>
      <c r="Y3529">
        <v>1</v>
      </c>
      <c r="Z3529" s="46" cm="1">
        <f t="array" ref="Z3529">IF(V3529="NA",$AD$2,(INDEX($BL$4:$BL$73,MATCH(V3529&amp;W3529,$BK$4:$BK$73&amp;$BJ$4:$BJ$73,0))))</f>
        <v>-4.0430703315750931E-2</v>
      </c>
      <c r="AA3529" s="46">
        <f t="shared" si="63"/>
        <v>0.95956929668424906</v>
      </c>
      <c r="AB3529" s="46"/>
    </row>
    <row r="3530" spans="1:28" x14ac:dyDescent="0.25">
      <c r="A3530">
        <v>11188</v>
      </c>
      <c r="B3530" s="1">
        <v>45523.3649703704</v>
      </c>
      <c r="C3530" s="1">
        <v>45523</v>
      </c>
      <c r="D3530" t="s">
        <v>9100</v>
      </c>
      <c r="E3530" t="s">
        <v>9101</v>
      </c>
      <c r="F3530" t="s">
        <v>664</v>
      </c>
      <c r="G3530">
        <v>73</v>
      </c>
      <c r="H3530" t="b">
        <v>0</v>
      </c>
      <c r="I3530" t="s">
        <v>9102</v>
      </c>
      <c r="J3530" t="s">
        <v>9159</v>
      </c>
      <c r="K3530" t="s">
        <v>7</v>
      </c>
      <c r="L3530" t="b">
        <v>0</v>
      </c>
      <c r="M3530" t="s">
        <v>14876</v>
      </c>
      <c r="N3530" t="b">
        <v>0</v>
      </c>
      <c r="O3530" t="b">
        <v>0</v>
      </c>
      <c r="P3530" t="b">
        <v>0</v>
      </c>
      <c r="Q3530" t="b">
        <v>1</v>
      </c>
      <c r="R3530" t="s">
        <v>14877</v>
      </c>
      <c r="S3530">
        <v>70</v>
      </c>
      <c r="T3530" t="b">
        <v>0</v>
      </c>
      <c r="V3530" t="s">
        <v>892</v>
      </c>
      <c r="W3530">
        <v>4</v>
      </c>
      <c r="X3530" s="11">
        <v>77</v>
      </c>
      <c r="Y3530">
        <v>1</v>
      </c>
      <c r="Z3530" s="46" cm="1">
        <f t="array" ref="Z3530">IF(V3530="NA",$AD$2,(INDEX($BL$4:$BL$73,MATCH(V3530&amp;W3530,$BK$4:$BK$73&amp;$BJ$4:$BJ$73,0))))</f>
        <v>1.0498615788681274E-2</v>
      </c>
      <c r="AA3530" s="46">
        <f t="shared" si="63"/>
        <v>1.0104986157886813</v>
      </c>
      <c r="AB3530" s="46"/>
    </row>
    <row r="3531" spans="1:28" x14ac:dyDescent="0.25">
      <c r="A3531">
        <v>11193</v>
      </c>
      <c r="B3531" s="1">
        <v>45523.363808055597</v>
      </c>
      <c r="C3531" s="1">
        <v>45523</v>
      </c>
      <c r="D3531" t="s">
        <v>9100</v>
      </c>
      <c r="E3531" t="s">
        <v>9101</v>
      </c>
      <c r="F3531" t="s">
        <v>664</v>
      </c>
      <c r="G3531">
        <v>78</v>
      </c>
      <c r="H3531" t="b">
        <v>0</v>
      </c>
      <c r="I3531" t="s">
        <v>9102</v>
      </c>
      <c r="J3531" t="s">
        <v>9159</v>
      </c>
      <c r="K3531" t="s">
        <v>9</v>
      </c>
      <c r="L3531" t="b">
        <v>0</v>
      </c>
      <c r="M3531" t="s">
        <v>14878</v>
      </c>
      <c r="N3531" t="b">
        <v>0</v>
      </c>
      <c r="O3531" t="b">
        <v>1</v>
      </c>
      <c r="P3531" t="b">
        <v>0</v>
      </c>
      <c r="Q3531" t="b">
        <v>1</v>
      </c>
      <c r="R3531" t="s">
        <v>14879</v>
      </c>
      <c r="S3531">
        <v>70</v>
      </c>
      <c r="T3531" t="b">
        <v>0</v>
      </c>
      <c r="V3531" t="s">
        <v>941</v>
      </c>
      <c r="W3531">
        <v>4</v>
      </c>
      <c r="X3531" s="11">
        <v>82</v>
      </c>
      <c r="Y3531">
        <v>1</v>
      </c>
      <c r="Z3531" s="46" cm="1">
        <f t="array" ref="Z3531">IF(V3531="NA",$AD$2,(INDEX($BL$4:$BL$73,MATCH(V3531&amp;W3531,$BK$4:$BK$73&amp;$BJ$4:$BJ$73,0))))</f>
        <v>1.0498615788681286E-2</v>
      </c>
      <c r="AA3531" s="46">
        <f t="shared" si="63"/>
        <v>1.0104986157886813</v>
      </c>
      <c r="AB3531" s="46"/>
    </row>
    <row r="3532" spans="1:28" x14ac:dyDescent="0.25">
      <c r="A3532">
        <v>11194</v>
      </c>
      <c r="B3532" s="1">
        <v>45523.363500104198</v>
      </c>
      <c r="C3532" s="1">
        <v>45523</v>
      </c>
      <c r="D3532" t="s">
        <v>9100</v>
      </c>
      <c r="E3532" t="s">
        <v>9101</v>
      </c>
      <c r="F3532" t="s">
        <v>664</v>
      </c>
      <c r="G3532">
        <v>82</v>
      </c>
      <c r="H3532" t="b">
        <v>0</v>
      </c>
      <c r="I3532" t="s">
        <v>9102</v>
      </c>
      <c r="J3532" t="s">
        <v>9159</v>
      </c>
      <c r="K3532" t="s">
        <v>7</v>
      </c>
      <c r="L3532" t="b">
        <v>0</v>
      </c>
      <c r="M3532" t="s">
        <v>14880</v>
      </c>
      <c r="N3532" t="b">
        <v>0</v>
      </c>
      <c r="O3532" t="b">
        <v>0</v>
      </c>
      <c r="P3532" t="b">
        <v>0</v>
      </c>
      <c r="Q3532" t="b">
        <v>1</v>
      </c>
      <c r="R3532" t="s">
        <v>14881</v>
      </c>
      <c r="S3532">
        <v>70</v>
      </c>
      <c r="T3532" t="b">
        <v>0</v>
      </c>
      <c r="V3532" t="s">
        <v>888</v>
      </c>
      <c r="W3532">
        <v>5</v>
      </c>
      <c r="X3532" s="11">
        <v>82</v>
      </c>
      <c r="Y3532">
        <v>1</v>
      </c>
      <c r="Z3532" s="46" cm="1">
        <f t="array" ref="Z3532">IF(V3532="NA",$AD$2,(INDEX($BL$4:$BL$73,MATCH(V3532&amp;W3532,$BK$4:$BK$73&amp;$BJ$4:$BJ$73,0))))</f>
        <v>4.1970782120221983E-2</v>
      </c>
      <c r="AA3532" s="46">
        <f t="shared" si="63"/>
        <v>1.041970782120222</v>
      </c>
      <c r="AB3532" s="46"/>
    </row>
    <row r="3533" spans="1:28" x14ac:dyDescent="0.25">
      <c r="A3533">
        <v>11196</v>
      </c>
      <c r="B3533" s="1">
        <v>45523.361724340299</v>
      </c>
      <c r="C3533" s="1">
        <v>45523</v>
      </c>
      <c r="D3533" t="s">
        <v>9100</v>
      </c>
      <c r="E3533" t="s">
        <v>9101</v>
      </c>
      <c r="F3533" t="s">
        <v>664</v>
      </c>
      <c r="G3533">
        <v>77</v>
      </c>
      <c r="H3533" t="b">
        <v>0</v>
      </c>
      <c r="I3533" t="s">
        <v>9102</v>
      </c>
      <c r="J3533" t="s">
        <v>9159</v>
      </c>
      <c r="K3533" t="s">
        <v>9</v>
      </c>
      <c r="L3533" t="b">
        <v>0</v>
      </c>
      <c r="M3533" t="s">
        <v>6501</v>
      </c>
      <c r="N3533" t="b">
        <v>0</v>
      </c>
      <c r="O3533" t="b">
        <v>1</v>
      </c>
      <c r="P3533" t="b">
        <v>0</v>
      </c>
      <c r="Q3533" t="b">
        <v>1</v>
      </c>
      <c r="R3533" t="s">
        <v>946</v>
      </c>
      <c r="S3533">
        <v>70</v>
      </c>
      <c r="T3533" t="b">
        <v>0</v>
      </c>
      <c r="V3533" t="s">
        <v>889</v>
      </c>
      <c r="W3533">
        <v>4</v>
      </c>
      <c r="X3533" s="11">
        <v>77</v>
      </c>
      <c r="Y3533">
        <v>1</v>
      </c>
      <c r="Z3533" s="46" cm="1">
        <f t="array" ref="Z3533">IF(V3533="NA",$AD$2,(INDEX($BL$4:$BL$73,MATCH(V3533&amp;W3533,$BK$4:$BK$73&amp;$BJ$4:$BJ$73,0))))</f>
        <v>1.0498615788681227E-2</v>
      </c>
      <c r="AA3533" s="46">
        <f t="shared" si="63"/>
        <v>1.0104986157886813</v>
      </c>
      <c r="AB3533" s="46"/>
    </row>
    <row r="3534" spans="1:28" x14ac:dyDescent="0.25">
      <c r="A3534">
        <v>11198</v>
      </c>
      <c r="B3534" s="1">
        <v>45523.361198807899</v>
      </c>
      <c r="C3534" s="1">
        <v>45523</v>
      </c>
      <c r="D3534" t="s">
        <v>9100</v>
      </c>
      <c r="E3534" t="s">
        <v>9101</v>
      </c>
      <c r="F3534" t="s">
        <v>664</v>
      </c>
      <c r="G3534">
        <v>77</v>
      </c>
      <c r="H3534" t="b">
        <v>0</v>
      </c>
      <c r="I3534" t="s">
        <v>9102</v>
      </c>
      <c r="J3534" t="s">
        <v>9159</v>
      </c>
      <c r="K3534" t="s">
        <v>9</v>
      </c>
      <c r="L3534" t="b">
        <v>0</v>
      </c>
      <c r="M3534" t="s">
        <v>14882</v>
      </c>
      <c r="N3534" t="b">
        <v>0</v>
      </c>
      <c r="O3534" t="b">
        <v>1</v>
      </c>
      <c r="P3534" t="b">
        <v>0</v>
      </c>
      <c r="Q3534" t="b">
        <v>1</v>
      </c>
      <c r="R3534" t="s">
        <v>14883</v>
      </c>
      <c r="S3534">
        <v>70</v>
      </c>
      <c r="T3534" t="b">
        <v>0</v>
      </c>
      <c r="V3534" t="s">
        <v>919</v>
      </c>
      <c r="W3534">
        <v>4</v>
      </c>
      <c r="X3534" s="11">
        <v>77</v>
      </c>
      <c r="Y3534">
        <v>1</v>
      </c>
      <c r="Z3534" s="46" cm="1">
        <f t="array" ref="Z3534">IF(V3534="NA",$AD$2,(INDEX($BL$4:$BL$73,MATCH(V3534&amp;W3534,$BK$4:$BK$73&amp;$BJ$4:$BJ$73,0))))</f>
        <v>1.0498615788681311E-2</v>
      </c>
      <c r="AA3534" s="46">
        <f t="shared" si="63"/>
        <v>1.0104986157886813</v>
      </c>
      <c r="AB3534" s="46"/>
    </row>
    <row r="3535" spans="1:28" x14ac:dyDescent="0.25">
      <c r="A3535">
        <v>11199</v>
      </c>
      <c r="B3535" s="1">
        <v>45523.360909490701</v>
      </c>
      <c r="C3535" s="1">
        <v>45523</v>
      </c>
      <c r="D3535" t="s">
        <v>9100</v>
      </c>
      <c r="E3535" t="s">
        <v>9101</v>
      </c>
      <c r="F3535" t="s">
        <v>790</v>
      </c>
      <c r="G3535">
        <v>71</v>
      </c>
      <c r="H3535" t="b">
        <v>0</v>
      </c>
      <c r="I3535" t="s">
        <v>9102</v>
      </c>
      <c r="J3535" t="s">
        <v>9159</v>
      </c>
      <c r="K3535" t="s">
        <v>7</v>
      </c>
      <c r="L3535" t="b">
        <v>0</v>
      </c>
      <c r="M3535" t="s">
        <v>14884</v>
      </c>
      <c r="N3535" t="b">
        <v>0</v>
      </c>
      <c r="O3535" t="b">
        <v>0</v>
      </c>
      <c r="P3535" t="b">
        <v>0</v>
      </c>
      <c r="Q3535" t="b">
        <v>1</v>
      </c>
      <c r="R3535" t="s">
        <v>14885</v>
      </c>
      <c r="S3535">
        <v>70</v>
      </c>
      <c r="T3535" t="b">
        <v>0</v>
      </c>
      <c r="V3535" t="s">
        <v>888</v>
      </c>
      <c r="W3535">
        <v>4</v>
      </c>
      <c r="X3535" s="11">
        <v>72</v>
      </c>
      <c r="Y3535">
        <v>1</v>
      </c>
      <c r="Z3535" s="46" cm="1">
        <f t="array" ref="Z3535">IF(V3535="NA",$AD$2,(INDEX($BL$4:$BL$73,MATCH(V3535&amp;W3535,$BK$4:$BK$73&amp;$BJ$4:$BJ$73,0))))</f>
        <v>1.0498615788681257E-2</v>
      </c>
      <c r="AA3535" s="46">
        <f t="shared" si="63"/>
        <v>1.0104986157886813</v>
      </c>
      <c r="AB3535" s="46"/>
    </row>
    <row r="3536" spans="1:28" x14ac:dyDescent="0.25">
      <c r="A3536">
        <v>11200</v>
      </c>
      <c r="B3536" s="1">
        <v>45523.360616817103</v>
      </c>
      <c r="C3536" s="1">
        <v>45523</v>
      </c>
      <c r="D3536" t="s">
        <v>9100</v>
      </c>
      <c r="E3536" t="s">
        <v>9101</v>
      </c>
      <c r="F3536" t="s">
        <v>790</v>
      </c>
      <c r="G3536">
        <v>73</v>
      </c>
      <c r="H3536" t="b">
        <v>0</v>
      </c>
      <c r="I3536" t="s">
        <v>9102</v>
      </c>
      <c r="J3536" t="s">
        <v>9159</v>
      </c>
      <c r="K3536" t="s">
        <v>9</v>
      </c>
      <c r="L3536" t="b">
        <v>0</v>
      </c>
      <c r="M3536" t="s">
        <v>14886</v>
      </c>
      <c r="N3536" t="b">
        <v>0</v>
      </c>
      <c r="O3536" t="b">
        <v>1</v>
      </c>
      <c r="P3536" t="b">
        <v>0</v>
      </c>
      <c r="Q3536" t="b">
        <v>1</v>
      </c>
      <c r="R3536" t="s">
        <v>14887</v>
      </c>
      <c r="S3536">
        <v>70</v>
      </c>
      <c r="T3536" t="b">
        <v>0</v>
      </c>
      <c r="V3536" t="s">
        <v>892</v>
      </c>
      <c r="W3536">
        <v>4</v>
      </c>
      <c r="X3536" s="11">
        <v>77</v>
      </c>
      <c r="Y3536">
        <v>1</v>
      </c>
      <c r="Z3536" s="46" cm="1">
        <f t="array" ref="Z3536">IF(V3536="NA",$AD$2,(INDEX($BL$4:$BL$73,MATCH(V3536&amp;W3536,$BK$4:$BK$73&amp;$BJ$4:$BJ$73,0))))</f>
        <v>1.0498615788681274E-2</v>
      </c>
      <c r="AA3536" s="46">
        <f t="shared" si="63"/>
        <v>1.0104986157886813</v>
      </c>
      <c r="AB3536" s="46"/>
    </row>
    <row r="3537" spans="1:28" x14ac:dyDescent="0.25">
      <c r="A3537">
        <v>11201</v>
      </c>
      <c r="B3537" s="1">
        <v>45523.360320474501</v>
      </c>
      <c r="C3537" s="1">
        <v>45523</v>
      </c>
      <c r="D3537" t="s">
        <v>9100</v>
      </c>
      <c r="E3537" t="s">
        <v>9101</v>
      </c>
      <c r="F3537" t="s">
        <v>664</v>
      </c>
      <c r="G3537">
        <v>75</v>
      </c>
      <c r="H3537" t="b">
        <v>0</v>
      </c>
      <c r="I3537" t="s">
        <v>9102</v>
      </c>
      <c r="J3537" t="s">
        <v>9159</v>
      </c>
      <c r="K3537" t="s">
        <v>7</v>
      </c>
      <c r="L3537" t="b">
        <v>0</v>
      </c>
      <c r="M3537" t="s">
        <v>14888</v>
      </c>
      <c r="N3537" t="b">
        <v>0</v>
      </c>
      <c r="O3537" t="b">
        <v>0</v>
      </c>
      <c r="P3537" t="b">
        <v>0</v>
      </c>
      <c r="Q3537" t="b">
        <v>1</v>
      </c>
      <c r="R3537" t="s">
        <v>14889</v>
      </c>
      <c r="S3537">
        <v>70</v>
      </c>
      <c r="T3537" t="b">
        <v>0</v>
      </c>
      <c r="V3537" t="s">
        <v>889</v>
      </c>
      <c r="W3537">
        <v>4</v>
      </c>
      <c r="X3537" s="11">
        <v>77</v>
      </c>
      <c r="Y3537">
        <v>1</v>
      </c>
      <c r="Z3537" s="46" cm="1">
        <f t="array" ref="Z3537">IF(V3537="NA",$AD$2,(INDEX($BL$4:$BL$73,MATCH(V3537&amp;W3537,$BK$4:$BK$73&amp;$BJ$4:$BJ$73,0))))</f>
        <v>1.0498615788681227E-2</v>
      </c>
      <c r="AA3537" s="46">
        <f t="shared" si="63"/>
        <v>1.0104986157886813</v>
      </c>
      <c r="AB3537" s="46"/>
    </row>
    <row r="3538" spans="1:28" x14ac:dyDescent="0.25">
      <c r="A3538">
        <v>11202</v>
      </c>
      <c r="B3538" s="1">
        <v>45523.359992407401</v>
      </c>
      <c r="C3538" s="1">
        <v>45523</v>
      </c>
      <c r="D3538" t="s">
        <v>9100</v>
      </c>
      <c r="E3538" t="s">
        <v>9101</v>
      </c>
      <c r="F3538" t="s">
        <v>664</v>
      </c>
      <c r="G3538">
        <v>88</v>
      </c>
      <c r="H3538" t="b">
        <v>0</v>
      </c>
      <c r="I3538" t="s">
        <v>9102</v>
      </c>
      <c r="J3538" t="s">
        <v>9159</v>
      </c>
      <c r="K3538" t="s">
        <v>9</v>
      </c>
      <c r="L3538" t="b">
        <v>0</v>
      </c>
      <c r="M3538" t="s">
        <v>14890</v>
      </c>
      <c r="N3538" t="b">
        <v>0</v>
      </c>
      <c r="O3538" t="b">
        <v>1</v>
      </c>
      <c r="P3538" t="b">
        <v>0</v>
      </c>
      <c r="Q3538" t="b">
        <v>1</v>
      </c>
      <c r="R3538" t="s">
        <v>14891</v>
      </c>
      <c r="S3538">
        <v>70</v>
      </c>
      <c r="T3538" t="b">
        <v>0</v>
      </c>
      <c r="V3538" t="s">
        <v>949</v>
      </c>
      <c r="W3538">
        <v>5</v>
      </c>
      <c r="X3538" s="11">
        <v>92</v>
      </c>
      <c r="Y3538">
        <v>1</v>
      </c>
      <c r="Z3538" s="46" cm="1">
        <f t="array" ref="Z3538">IF(V3538="NA",$AD$2,(INDEX($BL$4:$BL$73,MATCH(V3538&amp;W3538,$BK$4:$BK$73&amp;$BJ$4:$BJ$73,0))))</f>
        <v>4.1970782120221983E-2</v>
      </c>
      <c r="AA3538" s="46">
        <f t="shared" si="63"/>
        <v>1.041970782120222</v>
      </c>
      <c r="AB3538" s="46"/>
    </row>
    <row r="3539" spans="1:28" x14ac:dyDescent="0.25">
      <c r="A3539">
        <v>11203</v>
      </c>
      <c r="B3539" s="1">
        <v>45523.359710543999</v>
      </c>
      <c r="C3539" s="1">
        <v>45523</v>
      </c>
      <c r="D3539" t="s">
        <v>9100</v>
      </c>
      <c r="E3539" t="s">
        <v>9101</v>
      </c>
      <c r="F3539" t="s">
        <v>664</v>
      </c>
      <c r="G3539">
        <v>83</v>
      </c>
      <c r="H3539" t="b">
        <v>0</v>
      </c>
      <c r="I3539" t="s">
        <v>9102</v>
      </c>
      <c r="J3539" t="s">
        <v>9159</v>
      </c>
      <c r="K3539" t="s">
        <v>9</v>
      </c>
      <c r="L3539" t="b">
        <v>0</v>
      </c>
      <c r="M3539" t="s">
        <v>14892</v>
      </c>
      <c r="N3539" t="b">
        <v>0</v>
      </c>
      <c r="O3539" t="b">
        <v>1</v>
      </c>
      <c r="P3539" t="b">
        <v>0</v>
      </c>
      <c r="Q3539" t="b">
        <v>1</v>
      </c>
      <c r="R3539" t="s">
        <v>14893</v>
      </c>
      <c r="S3539">
        <v>70</v>
      </c>
      <c r="T3539" t="b">
        <v>0</v>
      </c>
      <c r="V3539" t="s">
        <v>8</v>
      </c>
      <c r="W3539" t="s">
        <v>8</v>
      </c>
      <c r="X3539" s="11">
        <v>87</v>
      </c>
      <c r="Y3539">
        <v>1</v>
      </c>
      <c r="Z3539" s="46" cm="1">
        <f t="array" ref="Z3539">IF(V3539="NA",$AD$2,(INDEX($BL$4:$BL$73,MATCH(V3539&amp;W3539,$BK$4:$BK$73&amp;$BJ$4:$BJ$73,0))))</f>
        <v>-4.0430703315750931E-2</v>
      </c>
      <c r="AA3539" s="46">
        <f t="shared" si="63"/>
        <v>0.95956929668424906</v>
      </c>
      <c r="AB3539" s="46"/>
    </row>
    <row r="3540" spans="1:28" x14ac:dyDescent="0.25">
      <c r="A3540">
        <v>11204</v>
      </c>
      <c r="B3540" s="1">
        <v>45523.359385358803</v>
      </c>
      <c r="C3540" s="1">
        <v>45523</v>
      </c>
      <c r="D3540" t="s">
        <v>9100</v>
      </c>
      <c r="E3540" t="s">
        <v>9101</v>
      </c>
      <c r="F3540" t="s">
        <v>790</v>
      </c>
      <c r="G3540">
        <v>88</v>
      </c>
      <c r="H3540" t="b">
        <v>0</v>
      </c>
      <c r="I3540" t="s">
        <v>9102</v>
      </c>
      <c r="J3540" t="s">
        <v>9159</v>
      </c>
      <c r="K3540" t="s">
        <v>9</v>
      </c>
      <c r="L3540" t="b">
        <v>0</v>
      </c>
      <c r="M3540" t="s">
        <v>14894</v>
      </c>
      <c r="N3540" t="b">
        <v>0</v>
      </c>
      <c r="O3540" t="b">
        <v>1</v>
      </c>
      <c r="P3540" t="b">
        <v>0</v>
      </c>
      <c r="Q3540" t="b">
        <v>1</v>
      </c>
      <c r="R3540" t="s">
        <v>14895</v>
      </c>
      <c r="S3540">
        <v>70</v>
      </c>
      <c r="T3540" t="b">
        <v>0</v>
      </c>
      <c r="V3540" t="s">
        <v>888</v>
      </c>
      <c r="W3540">
        <v>4</v>
      </c>
      <c r="X3540" s="11">
        <v>92</v>
      </c>
      <c r="Y3540">
        <v>1</v>
      </c>
      <c r="Z3540" s="46" cm="1">
        <f t="array" ref="Z3540">IF(V3540="NA",$AD$2,(INDEX($BL$4:$BL$73,MATCH(V3540&amp;W3540,$BK$4:$BK$73&amp;$BJ$4:$BJ$73,0))))</f>
        <v>1.0498615788681257E-2</v>
      </c>
      <c r="AA3540" s="46">
        <f t="shared" si="63"/>
        <v>1.0104986157886813</v>
      </c>
      <c r="AB3540" s="46"/>
    </row>
    <row r="3541" spans="1:28" x14ac:dyDescent="0.25">
      <c r="A3541">
        <v>11205</v>
      </c>
      <c r="B3541" s="1">
        <v>45523.359137511601</v>
      </c>
      <c r="C3541" s="1">
        <v>45523</v>
      </c>
      <c r="D3541" t="s">
        <v>9100</v>
      </c>
      <c r="E3541" t="s">
        <v>9101</v>
      </c>
      <c r="F3541" t="s">
        <v>664</v>
      </c>
      <c r="G3541">
        <v>76</v>
      </c>
      <c r="H3541" t="b">
        <v>0</v>
      </c>
      <c r="I3541" t="s">
        <v>9102</v>
      </c>
      <c r="J3541" t="s">
        <v>9159</v>
      </c>
      <c r="K3541" t="s">
        <v>9</v>
      </c>
      <c r="L3541" t="b">
        <v>0</v>
      </c>
      <c r="M3541" t="s">
        <v>14896</v>
      </c>
      <c r="N3541" t="b">
        <v>0</v>
      </c>
      <c r="O3541" t="b">
        <v>1</v>
      </c>
      <c r="P3541" t="b">
        <v>0</v>
      </c>
      <c r="Q3541" t="b">
        <v>1</v>
      </c>
      <c r="R3541" t="s">
        <v>14897</v>
      </c>
      <c r="S3541">
        <v>70</v>
      </c>
      <c r="T3541" t="b">
        <v>0</v>
      </c>
      <c r="V3541" t="s">
        <v>892</v>
      </c>
      <c r="W3541">
        <v>4</v>
      </c>
      <c r="X3541" s="11">
        <v>77</v>
      </c>
      <c r="Y3541">
        <v>1</v>
      </c>
      <c r="Z3541" s="46" cm="1">
        <f t="array" ref="Z3541">IF(V3541="NA",$AD$2,(INDEX($BL$4:$BL$73,MATCH(V3541&amp;W3541,$BK$4:$BK$73&amp;$BJ$4:$BJ$73,0))))</f>
        <v>1.0498615788681274E-2</v>
      </c>
      <c r="AA3541" s="46">
        <f t="shared" si="63"/>
        <v>1.0104986157886813</v>
      </c>
      <c r="AB3541" s="46"/>
    </row>
    <row r="3542" spans="1:28" x14ac:dyDescent="0.25">
      <c r="A3542">
        <v>11206</v>
      </c>
      <c r="B3542" s="1">
        <v>45523.358965300897</v>
      </c>
      <c r="C3542" s="1">
        <v>45523</v>
      </c>
      <c r="D3542" t="s">
        <v>9100</v>
      </c>
      <c r="E3542" t="s">
        <v>9101</v>
      </c>
      <c r="F3542" t="s">
        <v>790</v>
      </c>
      <c r="G3542">
        <v>76</v>
      </c>
      <c r="H3542" t="b">
        <v>0</v>
      </c>
      <c r="I3542" t="s">
        <v>9102</v>
      </c>
      <c r="J3542" t="s">
        <v>9159</v>
      </c>
      <c r="K3542" t="s">
        <v>9</v>
      </c>
      <c r="L3542" t="b">
        <v>0</v>
      </c>
      <c r="M3542" t="s">
        <v>14898</v>
      </c>
      <c r="N3542" t="b">
        <v>1</v>
      </c>
      <c r="O3542" t="b">
        <v>1</v>
      </c>
      <c r="P3542" t="b">
        <v>0</v>
      </c>
      <c r="Q3542" t="b">
        <v>1</v>
      </c>
      <c r="R3542" t="s">
        <v>14899</v>
      </c>
      <c r="S3542">
        <v>70</v>
      </c>
      <c r="T3542" t="b">
        <v>0</v>
      </c>
      <c r="V3542" t="s">
        <v>892</v>
      </c>
      <c r="W3542">
        <v>4</v>
      </c>
      <c r="X3542" s="11">
        <v>77</v>
      </c>
      <c r="Y3542">
        <v>1</v>
      </c>
      <c r="Z3542" s="46" cm="1">
        <f t="array" ref="Z3542">IF(V3542="NA",$AD$2,(INDEX($BL$4:$BL$73,MATCH(V3542&amp;W3542,$BK$4:$BK$73&amp;$BJ$4:$BJ$73,0))))</f>
        <v>1.0498615788681274E-2</v>
      </c>
      <c r="AA3542" s="46">
        <f t="shared" si="63"/>
        <v>1.0104986157886813</v>
      </c>
      <c r="AB3542" s="46"/>
    </row>
    <row r="3543" spans="1:28" x14ac:dyDescent="0.25">
      <c r="A3543">
        <v>11210</v>
      </c>
      <c r="B3543" s="1">
        <v>45523.356965231498</v>
      </c>
      <c r="C3543" s="1">
        <v>45523</v>
      </c>
      <c r="D3543" t="s">
        <v>9100</v>
      </c>
      <c r="E3543" t="s">
        <v>9101</v>
      </c>
      <c r="F3543" t="s">
        <v>664</v>
      </c>
      <c r="G3543">
        <v>76</v>
      </c>
      <c r="H3543" t="b">
        <v>0</v>
      </c>
      <c r="I3543" t="s">
        <v>9102</v>
      </c>
      <c r="J3543" t="s">
        <v>9159</v>
      </c>
      <c r="K3543" t="s">
        <v>7</v>
      </c>
      <c r="L3543" t="b">
        <v>0</v>
      </c>
      <c r="M3543" t="s">
        <v>14900</v>
      </c>
      <c r="N3543" t="b">
        <v>0</v>
      </c>
      <c r="O3543" t="b">
        <v>0</v>
      </c>
      <c r="P3543" t="b">
        <v>0</v>
      </c>
      <c r="Q3543" t="b">
        <v>1</v>
      </c>
      <c r="R3543" t="s">
        <v>14901</v>
      </c>
      <c r="S3543">
        <v>70</v>
      </c>
      <c r="T3543" t="b">
        <v>0</v>
      </c>
      <c r="V3543" t="s">
        <v>889</v>
      </c>
      <c r="W3543">
        <v>4</v>
      </c>
      <c r="X3543" s="11">
        <v>77</v>
      </c>
      <c r="Y3543">
        <v>1</v>
      </c>
      <c r="Z3543" s="46" cm="1">
        <f t="array" ref="Z3543">IF(V3543="NA",$AD$2,(INDEX($BL$4:$BL$73,MATCH(V3543&amp;W3543,$BK$4:$BK$73&amp;$BJ$4:$BJ$73,0))))</f>
        <v>1.0498615788681227E-2</v>
      </c>
      <c r="AA3543" s="46">
        <f t="shared" si="63"/>
        <v>1.0104986157886813</v>
      </c>
      <c r="AB3543" s="46"/>
    </row>
    <row r="3544" spans="1:28" x14ac:dyDescent="0.25">
      <c r="A3544">
        <v>11211</v>
      </c>
      <c r="B3544" s="1">
        <v>45523.3567069329</v>
      </c>
      <c r="C3544" s="1">
        <v>45523</v>
      </c>
      <c r="D3544" t="s">
        <v>9100</v>
      </c>
      <c r="E3544" t="s">
        <v>9101</v>
      </c>
      <c r="F3544" t="s">
        <v>664</v>
      </c>
      <c r="G3544">
        <v>75</v>
      </c>
      <c r="H3544" t="b">
        <v>0</v>
      </c>
      <c r="I3544" t="s">
        <v>9102</v>
      </c>
      <c r="J3544" t="s">
        <v>9159</v>
      </c>
      <c r="K3544" t="s">
        <v>9</v>
      </c>
      <c r="L3544" t="b">
        <v>0</v>
      </c>
      <c r="M3544" t="s">
        <v>14902</v>
      </c>
      <c r="N3544" t="b">
        <v>0</v>
      </c>
      <c r="O3544" t="b">
        <v>1</v>
      </c>
      <c r="P3544" t="b">
        <v>0</v>
      </c>
      <c r="Q3544" t="b">
        <v>1</v>
      </c>
      <c r="R3544" t="s">
        <v>14903</v>
      </c>
      <c r="S3544">
        <v>70</v>
      </c>
      <c r="T3544" t="b">
        <v>0</v>
      </c>
      <c r="V3544" t="s">
        <v>888</v>
      </c>
      <c r="W3544">
        <v>4</v>
      </c>
      <c r="X3544" s="11">
        <v>77</v>
      </c>
      <c r="Y3544">
        <v>1</v>
      </c>
      <c r="Z3544" s="46" cm="1">
        <f t="array" ref="Z3544">IF(V3544="NA",$AD$2,(INDEX($BL$4:$BL$73,MATCH(V3544&amp;W3544,$BK$4:$BK$73&amp;$BJ$4:$BJ$73,0))))</f>
        <v>1.0498615788681257E-2</v>
      </c>
      <c r="AA3544" s="46">
        <f t="shared" si="63"/>
        <v>1.0104986157886813</v>
      </c>
      <c r="AB3544" s="46"/>
    </row>
    <row r="3545" spans="1:28" x14ac:dyDescent="0.25">
      <c r="A3545">
        <v>11212</v>
      </c>
      <c r="B3545" s="1">
        <v>45523.356432048597</v>
      </c>
      <c r="C3545" s="1">
        <v>45523</v>
      </c>
      <c r="D3545" t="s">
        <v>9100</v>
      </c>
      <c r="E3545" t="s">
        <v>9101</v>
      </c>
      <c r="F3545" t="s">
        <v>664</v>
      </c>
      <c r="G3545">
        <v>79</v>
      </c>
      <c r="H3545" t="b">
        <v>0</v>
      </c>
      <c r="I3545" t="s">
        <v>9102</v>
      </c>
      <c r="J3545" t="s">
        <v>9159</v>
      </c>
      <c r="K3545" t="s">
        <v>7</v>
      </c>
      <c r="L3545" t="b">
        <v>0</v>
      </c>
      <c r="M3545" t="s">
        <v>14904</v>
      </c>
      <c r="N3545" t="b">
        <v>0</v>
      </c>
      <c r="O3545" t="b">
        <v>0</v>
      </c>
      <c r="P3545" t="b">
        <v>0</v>
      </c>
      <c r="Q3545" t="b">
        <v>1</v>
      </c>
      <c r="R3545" t="s">
        <v>14905</v>
      </c>
      <c r="S3545">
        <v>70</v>
      </c>
      <c r="T3545" t="b">
        <v>0</v>
      </c>
      <c r="V3545" t="s">
        <v>8</v>
      </c>
      <c r="W3545" t="s">
        <v>8</v>
      </c>
      <c r="X3545" s="11">
        <v>82</v>
      </c>
      <c r="Y3545">
        <v>1</v>
      </c>
      <c r="Z3545" s="46" cm="1">
        <f t="array" ref="Z3545">IF(V3545="NA",$AD$2,(INDEX($BL$4:$BL$73,MATCH(V3545&amp;W3545,$BK$4:$BK$73&amp;$BJ$4:$BJ$73,0))))</f>
        <v>-4.0430703315750931E-2</v>
      </c>
      <c r="AA3545" s="46">
        <f t="shared" si="63"/>
        <v>0.95956929668424906</v>
      </c>
      <c r="AB3545" s="46"/>
    </row>
    <row r="3546" spans="1:28" x14ac:dyDescent="0.25">
      <c r="A3546">
        <v>11213</v>
      </c>
      <c r="B3546" s="1">
        <v>45523.356160879601</v>
      </c>
      <c r="C3546" s="1">
        <v>45523</v>
      </c>
      <c r="D3546" t="s">
        <v>9100</v>
      </c>
      <c r="E3546" t="s">
        <v>9101</v>
      </c>
      <c r="F3546" t="s">
        <v>790</v>
      </c>
      <c r="G3546">
        <v>78</v>
      </c>
      <c r="H3546" t="b">
        <v>0</v>
      </c>
      <c r="I3546" t="s">
        <v>9102</v>
      </c>
      <c r="J3546" t="s">
        <v>9159</v>
      </c>
      <c r="K3546" t="s">
        <v>7</v>
      </c>
      <c r="L3546" t="b">
        <v>0</v>
      </c>
      <c r="M3546" t="s">
        <v>14906</v>
      </c>
      <c r="N3546" t="b">
        <v>0</v>
      </c>
      <c r="O3546" t="b">
        <v>0</v>
      </c>
      <c r="P3546" t="b">
        <v>0</v>
      </c>
      <c r="Q3546" t="b">
        <v>1</v>
      </c>
      <c r="R3546" t="s">
        <v>14907</v>
      </c>
      <c r="S3546">
        <v>70</v>
      </c>
      <c r="T3546" t="b">
        <v>0</v>
      </c>
      <c r="V3546" t="s">
        <v>886</v>
      </c>
      <c r="W3546">
        <v>4</v>
      </c>
      <c r="X3546" s="11">
        <v>82</v>
      </c>
      <c r="Y3546">
        <v>1</v>
      </c>
      <c r="Z3546" s="46" cm="1">
        <f t="array" ref="Z3546">IF(V3546="NA",$AD$2,(INDEX($BL$4:$BL$73,MATCH(V3546&amp;W3546,$BK$4:$BK$73&amp;$BJ$4:$BJ$73,0))))</f>
        <v>1.0498615788681297E-2</v>
      </c>
      <c r="AA3546" s="46">
        <f t="shared" si="63"/>
        <v>1.0104986157886813</v>
      </c>
      <c r="AB3546" s="46"/>
    </row>
    <row r="3547" spans="1:28" x14ac:dyDescent="0.25">
      <c r="A3547">
        <v>11214</v>
      </c>
      <c r="B3547" s="1">
        <v>45523.355780219899</v>
      </c>
      <c r="C3547" s="1">
        <v>45523</v>
      </c>
      <c r="D3547" t="s">
        <v>9100</v>
      </c>
      <c r="E3547" t="s">
        <v>9101</v>
      </c>
      <c r="F3547" t="s">
        <v>790</v>
      </c>
      <c r="G3547">
        <v>81</v>
      </c>
      <c r="H3547" t="b">
        <v>0</v>
      </c>
      <c r="I3547" t="s">
        <v>9102</v>
      </c>
      <c r="J3547" t="s">
        <v>9159</v>
      </c>
      <c r="K3547" t="s">
        <v>7</v>
      </c>
      <c r="L3547" t="b">
        <v>0</v>
      </c>
      <c r="M3547" t="s">
        <v>14908</v>
      </c>
      <c r="N3547" t="b">
        <v>0</v>
      </c>
      <c r="O3547" t="b">
        <v>0</v>
      </c>
      <c r="P3547" t="b">
        <v>0</v>
      </c>
      <c r="Q3547" t="b">
        <v>1</v>
      </c>
      <c r="R3547" t="s">
        <v>14909</v>
      </c>
      <c r="S3547">
        <v>70</v>
      </c>
      <c r="T3547" t="b">
        <v>0</v>
      </c>
      <c r="V3547" t="s">
        <v>888</v>
      </c>
      <c r="W3547">
        <v>5</v>
      </c>
      <c r="X3547" s="11">
        <v>82</v>
      </c>
      <c r="Y3547">
        <v>1</v>
      </c>
      <c r="Z3547" s="46" cm="1">
        <f t="array" ref="Z3547">IF(V3547="NA",$AD$2,(INDEX($BL$4:$BL$73,MATCH(V3547&amp;W3547,$BK$4:$BK$73&amp;$BJ$4:$BJ$73,0))))</f>
        <v>4.1970782120221983E-2</v>
      </c>
      <c r="AA3547" s="46">
        <f t="shared" si="63"/>
        <v>1.041970782120222</v>
      </c>
      <c r="AB3547" s="46"/>
    </row>
    <row r="3548" spans="1:28" x14ac:dyDescent="0.25">
      <c r="A3548">
        <v>11215</v>
      </c>
      <c r="B3548" s="1">
        <v>45523.355480544</v>
      </c>
      <c r="C3548" s="1">
        <v>45523</v>
      </c>
      <c r="D3548" t="s">
        <v>9100</v>
      </c>
      <c r="E3548" t="s">
        <v>9101</v>
      </c>
      <c r="F3548" t="s">
        <v>664</v>
      </c>
      <c r="G3548">
        <v>83</v>
      </c>
      <c r="H3548" t="b">
        <v>0</v>
      </c>
      <c r="I3548" t="s">
        <v>9102</v>
      </c>
      <c r="J3548" t="s">
        <v>9159</v>
      </c>
      <c r="K3548" t="s">
        <v>7</v>
      </c>
      <c r="L3548" t="b">
        <v>0</v>
      </c>
      <c r="M3548" t="s">
        <v>14910</v>
      </c>
      <c r="N3548" t="b">
        <v>0</v>
      </c>
      <c r="O3548" t="b">
        <v>0</v>
      </c>
      <c r="P3548" t="b">
        <v>0</v>
      </c>
      <c r="Q3548" t="b">
        <v>1</v>
      </c>
      <c r="R3548" t="s">
        <v>14911</v>
      </c>
      <c r="S3548">
        <v>70</v>
      </c>
      <c r="T3548" t="b">
        <v>0</v>
      </c>
      <c r="V3548" t="s">
        <v>893</v>
      </c>
      <c r="W3548">
        <v>5</v>
      </c>
      <c r="X3548" s="11">
        <v>87</v>
      </c>
      <c r="Y3548">
        <v>1</v>
      </c>
      <c r="Z3548" s="46" cm="1">
        <f t="array" ref="Z3548">IF(V3548="NA",$AD$2,(INDEX($BL$4:$BL$73,MATCH(V3548&amp;W3548,$BK$4:$BK$73&amp;$BJ$4:$BJ$73,0))))</f>
        <v>4.1970782120221983E-2</v>
      </c>
      <c r="AA3548" s="46">
        <f t="shared" si="63"/>
        <v>1.041970782120222</v>
      </c>
      <c r="AB3548" s="46"/>
    </row>
    <row r="3549" spans="1:28" x14ac:dyDescent="0.25">
      <c r="A3549">
        <v>11216</v>
      </c>
      <c r="B3549" s="1">
        <v>45523.3551288542</v>
      </c>
      <c r="C3549" s="1">
        <v>45523</v>
      </c>
      <c r="D3549" t="s">
        <v>9100</v>
      </c>
      <c r="E3549" t="s">
        <v>9101</v>
      </c>
      <c r="F3549" t="s">
        <v>664</v>
      </c>
      <c r="G3549">
        <v>72</v>
      </c>
      <c r="H3549" t="b">
        <v>0</v>
      </c>
      <c r="I3549" t="s">
        <v>9102</v>
      </c>
      <c r="J3549" t="s">
        <v>9159</v>
      </c>
      <c r="K3549" t="s">
        <v>7</v>
      </c>
      <c r="L3549" t="b">
        <v>0</v>
      </c>
      <c r="M3549" t="s">
        <v>14912</v>
      </c>
      <c r="N3549" t="b">
        <v>0</v>
      </c>
      <c r="O3549" t="b">
        <v>0</v>
      </c>
      <c r="P3549" t="b">
        <v>0</v>
      </c>
      <c r="Q3549" t="b">
        <v>1</v>
      </c>
      <c r="R3549" t="s">
        <v>14913</v>
      </c>
      <c r="S3549">
        <v>70</v>
      </c>
      <c r="T3549" t="b">
        <v>0</v>
      </c>
      <c r="V3549" t="s">
        <v>886</v>
      </c>
      <c r="W3549">
        <v>4</v>
      </c>
      <c r="X3549" s="11">
        <v>72</v>
      </c>
      <c r="Y3549">
        <v>1</v>
      </c>
      <c r="Z3549" s="46" cm="1">
        <f t="array" ref="Z3549">IF(V3549="NA",$AD$2,(INDEX($BL$4:$BL$73,MATCH(V3549&amp;W3549,$BK$4:$BK$73&amp;$BJ$4:$BJ$73,0))))</f>
        <v>1.0498615788681297E-2</v>
      </c>
      <c r="AA3549" s="46">
        <f t="shared" si="63"/>
        <v>1.0104986157886813</v>
      </c>
      <c r="AB3549" s="46"/>
    </row>
    <row r="3550" spans="1:28" x14ac:dyDescent="0.25">
      <c r="A3550">
        <v>11217</v>
      </c>
      <c r="B3550" s="1">
        <v>45523.354851527802</v>
      </c>
      <c r="C3550" s="1">
        <v>45523</v>
      </c>
      <c r="D3550" t="s">
        <v>9100</v>
      </c>
      <c r="E3550" t="s">
        <v>9101</v>
      </c>
      <c r="F3550" t="s">
        <v>664</v>
      </c>
      <c r="G3550">
        <v>74</v>
      </c>
      <c r="H3550" t="b">
        <v>0</v>
      </c>
      <c r="I3550" t="s">
        <v>9102</v>
      </c>
      <c r="J3550" t="s">
        <v>11010</v>
      </c>
      <c r="K3550" t="s">
        <v>7</v>
      </c>
      <c r="L3550" t="b">
        <v>0</v>
      </c>
      <c r="M3550" t="s">
        <v>6500</v>
      </c>
      <c r="N3550" t="b">
        <v>0</v>
      </c>
      <c r="O3550" t="b">
        <v>0</v>
      </c>
      <c r="P3550" t="b">
        <v>0</v>
      </c>
      <c r="Q3550" t="b">
        <v>1</v>
      </c>
      <c r="R3550" t="s">
        <v>943</v>
      </c>
      <c r="S3550">
        <v>70</v>
      </c>
      <c r="T3550" t="b">
        <v>0</v>
      </c>
      <c r="V3550" t="s">
        <v>8</v>
      </c>
      <c r="W3550" t="s">
        <v>8</v>
      </c>
      <c r="X3550" s="11">
        <v>77</v>
      </c>
      <c r="Y3550">
        <v>1</v>
      </c>
      <c r="Z3550" s="46" cm="1">
        <f t="array" ref="Z3550">IF(V3550="NA",$AD$2,(INDEX($BL$4:$BL$73,MATCH(V3550&amp;W3550,$BK$4:$BK$73&amp;$BJ$4:$BJ$73,0))))</f>
        <v>-4.0430703315750931E-2</v>
      </c>
      <c r="AA3550" s="46">
        <f t="shared" si="63"/>
        <v>0.95956929668424906</v>
      </c>
      <c r="AB3550" s="46"/>
    </row>
    <row r="3551" spans="1:28" x14ac:dyDescent="0.25">
      <c r="A3551">
        <v>11218</v>
      </c>
      <c r="B3551" s="1">
        <v>45523.354593020798</v>
      </c>
      <c r="C3551" s="1">
        <v>45523</v>
      </c>
      <c r="D3551" t="s">
        <v>9100</v>
      </c>
      <c r="E3551" t="s">
        <v>9101</v>
      </c>
      <c r="F3551" t="s">
        <v>790</v>
      </c>
      <c r="G3551">
        <v>81</v>
      </c>
      <c r="H3551" t="b">
        <v>0</v>
      </c>
      <c r="I3551" t="s">
        <v>9102</v>
      </c>
      <c r="J3551" t="s">
        <v>11010</v>
      </c>
      <c r="K3551" t="s">
        <v>9</v>
      </c>
      <c r="L3551" t="b">
        <v>0</v>
      </c>
      <c r="M3551" t="s">
        <v>14914</v>
      </c>
      <c r="N3551" t="b">
        <v>0</v>
      </c>
      <c r="O3551" t="b">
        <v>1</v>
      </c>
      <c r="P3551" t="b">
        <v>0</v>
      </c>
      <c r="Q3551" t="b">
        <v>1</v>
      </c>
      <c r="R3551" t="s">
        <v>14915</v>
      </c>
      <c r="S3551">
        <v>70</v>
      </c>
      <c r="T3551" t="b">
        <v>0</v>
      </c>
      <c r="V3551" t="s">
        <v>740</v>
      </c>
      <c r="W3551">
        <v>4</v>
      </c>
      <c r="X3551" s="11">
        <v>82</v>
      </c>
      <c r="Y3551">
        <v>1</v>
      </c>
      <c r="Z3551" s="46" cm="1">
        <f t="array" ref="Z3551">IF(V3551="NA",$AD$2,(INDEX($BL$4:$BL$73,MATCH(V3551&amp;W3551,$BK$4:$BK$73&amp;$BJ$4:$BJ$73,0))))</f>
        <v>1.0498615788681253E-2</v>
      </c>
      <c r="AA3551" s="46">
        <f t="shared" si="63"/>
        <v>1.0104986157886813</v>
      </c>
      <c r="AB3551" s="46"/>
    </row>
    <row r="3552" spans="1:28" x14ac:dyDescent="0.25">
      <c r="A3552">
        <v>11219</v>
      </c>
      <c r="B3552" s="1">
        <v>45523.354313946802</v>
      </c>
      <c r="C3552" s="1">
        <v>45523</v>
      </c>
      <c r="D3552" t="s">
        <v>9100</v>
      </c>
      <c r="E3552" t="s">
        <v>9101</v>
      </c>
      <c r="F3552" t="s">
        <v>664</v>
      </c>
      <c r="G3552">
        <v>77</v>
      </c>
      <c r="H3552" t="b">
        <v>0</v>
      </c>
      <c r="I3552" t="s">
        <v>9102</v>
      </c>
      <c r="J3552" t="s">
        <v>11010</v>
      </c>
      <c r="K3552" t="s">
        <v>7</v>
      </c>
      <c r="L3552" t="b">
        <v>0</v>
      </c>
      <c r="M3552" t="s">
        <v>14916</v>
      </c>
      <c r="N3552" t="b">
        <v>0</v>
      </c>
      <c r="O3552" t="b">
        <v>0</v>
      </c>
      <c r="P3552" t="b">
        <v>0</v>
      </c>
      <c r="Q3552" t="b">
        <v>1</v>
      </c>
      <c r="R3552" t="s">
        <v>14917</v>
      </c>
      <c r="S3552">
        <v>70</v>
      </c>
      <c r="T3552" t="b">
        <v>0</v>
      </c>
      <c r="V3552" t="s">
        <v>8</v>
      </c>
      <c r="W3552" t="s">
        <v>8</v>
      </c>
      <c r="X3552" s="11">
        <v>77</v>
      </c>
      <c r="Y3552">
        <v>1</v>
      </c>
      <c r="Z3552" s="46" cm="1">
        <f t="array" ref="Z3552">IF(V3552="NA",$AD$2,(INDEX($BL$4:$BL$73,MATCH(V3552&amp;W3552,$BK$4:$BK$73&amp;$BJ$4:$BJ$73,0))))</f>
        <v>-4.0430703315750931E-2</v>
      </c>
      <c r="AA3552" s="46">
        <f t="shared" si="63"/>
        <v>0.95956929668424906</v>
      </c>
      <c r="AB3552" s="46"/>
    </row>
    <row r="3553" spans="1:28" x14ac:dyDescent="0.25">
      <c r="A3553">
        <v>11220</v>
      </c>
      <c r="B3553" s="1">
        <v>45523.350938680604</v>
      </c>
      <c r="C3553" s="1">
        <v>45523</v>
      </c>
      <c r="D3553" t="s">
        <v>9100</v>
      </c>
      <c r="E3553" t="s">
        <v>9101</v>
      </c>
      <c r="F3553" t="s">
        <v>790</v>
      </c>
      <c r="G3553">
        <v>80</v>
      </c>
      <c r="H3553" t="b">
        <v>0</v>
      </c>
      <c r="I3553" t="s">
        <v>9102</v>
      </c>
      <c r="J3553" t="s">
        <v>11010</v>
      </c>
      <c r="K3553" t="s">
        <v>9</v>
      </c>
      <c r="L3553" t="b">
        <v>0</v>
      </c>
      <c r="M3553" t="s">
        <v>14918</v>
      </c>
      <c r="N3553" t="b">
        <v>0</v>
      </c>
      <c r="O3553" t="b">
        <v>1</v>
      </c>
      <c r="P3553" t="b">
        <v>0</v>
      </c>
      <c r="Q3553" t="b">
        <v>1</v>
      </c>
      <c r="R3553" t="s">
        <v>14919</v>
      </c>
      <c r="S3553">
        <v>70</v>
      </c>
      <c r="T3553" t="b">
        <v>0</v>
      </c>
      <c r="V3553" t="s">
        <v>888</v>
      </c>
      <c r="W3553">
        <v>4</v>
      </c>
      <c r="X3553" s="11">
        <v>82</v>
      </c>
      <c r="Y3553">
        <v>1</v>
      </c>
      <c r="Z3553" s="46" cm="1">
        <f t="array" ref="Z3553">IF(V3553="NA",$AD$2,(INDEX($BL$4:$BL$73,MATCH(V3553&amp;W3553,$BK$4:$BK$73&amp;$BJ$4:$BJ$73,0))))</f>
        <v>1.0498615788681257E-2</v>
      </c>
      <c r="AA3553" s="46">
        <f t="shared" si="63"/>
        <v>1.0104986157886813</v>
      </c>
      <c r="AB3553" s="46"/>
    </row>
    <row r="3554" spans="1:28" x14ac:dyDescent="0.25">
      <c r="A3554">
        <v>11222</v>
      </c>
      <c r="B3554" s="1">
        <v>45523.350404027799</v>
      </c>
      <c r="C3554" s="1">
        <v>45523</v>
      </c>
      <c r="D3554" t="s">
        <v>9100</v>
      </c>
      <c r="E3554" t="s">
        <v>9101</v>
      </c>
      <c r="F3554" t="s">
        <v>664</v>
      </c>
      <c r="G3554">
        <v>78</v>
      </c>
      <c r="H3554" t="b">
        <v>0</v>
      </c>
      <c r="I3554" t="s">
        <v>9102</v>
      </c>
      <c r="J3554" t="s">
        <v>11010</v>
      </c>
      <c r="K3554" t="s">
        <v>7</v>
      </c>
      <c r="L3554" t="b">
        <v>0</v>
      </c>
      <c r="M3554" t="s">
        <v>14920</v>
      </c>
      <c r="N3554" t="b">
        <v>0</v>
      </c>
      <c r="O3554" t="b">
        <v>0</v>
      </c>
      <c r="P3554" t="b">
        <v>0</v>
      </c>
      <c r="Q3554" t="b">
        <v>1</v>
      </c>
      <c r="R3554" t="s">
        <v>14921</v>
      </c>
      <c r="S3554">
        <v>70</v>
      </c>
      <c r="T3554" t="b">
        <v>0</v>
      </c>
      <c r="V3554" t="s">
        <v>742</v>
      </c>
      <c r="W3554">
        <v>4</v>
      </c>
      <c r="X3554" s="11">
        <v>82</v>
      </c>
      <c r="Y3554">
        <v>1</v>
      </c>
      <c r="Z3554" s="46" cm="1">
        <f t="array" ref="Z3554">IF(V3554="NA",$AD$2,(INDEX($BL$4:$BL$73,MATCH(V3554&amp;W3554,$BK$4:$BK$73&amp;$BJ$4:$BJ$73,0))))</f>
        <v>1.1678733304575913E-2</v>
      </c>
      <c r="AA3554" s="46">
        <f t="shared" si="63"/>
        <v>1.0116787333045758</v>
      </c>
      <c r="AB3554" s="46"/>
    </row>
    <row r="3555" spans="1:28" x14ac:dyDescent="0.25">
      <c r="A3555">
        <v>11223</v>
      </c>
      <c r="B3555" s="1">
        <v>45523.350118113398</v>
      </c>
      <c r="C3555" s="1">
        <v>45523</v>
      </c>
      <c r="D3555" t="s">
        <v>9100</v>
      </c>
      <c r="E3555" t="s">
        <v>9101</v>
      </c>
      <c r="F3555" t="s">
        <v>664</v>
      </c>
      <c r="G3555">
        <v>74</v>
      </c>
      <c r="H3555" t="b">
        <v>0</v>
      </c>
      <c r="I3555" t="s">
        <v>9102</v>
      </c>
      <c r="J3555" t="s">
        <v>11010</v>
      </c>
      <c r="K3555" t="s">
        <v>7</v>
      </c>
      <c r="L3555" t="b">
        <v>0</v>
      </c>
      <c r="M3555" t="s">
        <v>14922</v>
      </c>
      <c r="N3555" t="b">
        <v>0</v>
      </c>
      <c r="O3555" t="b">
        <v>0</v>
      </c>
      <c r="P3555" t="b">
        <v>0</v>
      </c>
      <c r="Q3555" t="b">
        <v>1</v>
      </c>
      <c r="R3555" t="s">
        <v>14923</v>
      </c>
      <c r="S3555">
        <v>70</v>
      </c>
      <c r="T3555" t="b">
        <v>0</v>
      </c>
      <c r="V3555" t="s">
        <v>8</v>
      </c>
      <c r="W3555" t="s">
        <v>8</v>
      </c>
      <c r="X3555" s="11">
        <v>77</v>
      </c>
      <c r="Y3555">
        <v>1</v>
      </c>
      <c r="Z3555" s="46" cm="1">
        <f t="array" ref="Z3555">IF(V3555="NA",$AD$2,(INDEX($BL$4:$BL$73,MATCH(V3555&amp;W3555,$BK$4:$BK$73&amp;$BJ$4:$BJ$73,0))))</f>
        <v>-4.0430703315750931E-2</v>
      </c>
      <c r="AA3555" s="46">
        <f t="shared" si="63"/>
        <v>0.95956929668424906</v>
      </c>
      <c r="AB3555" s="46"/>
    </row>
    <row r="3556" spans="1:28" x14ac:dyDescent="0.25">
      <c r="A3556">
        <v>11224</v>
      </c>
      <c r="B3556" s="1">
        <v>45523.349799363401</v>
      </c>
      <c r="C3556" s="1">
        <v>45523</v>
      </c>
      <c r="D3556" t="s">
        <v>9100</v>
      </c>
      <c r="E3556" t="s">
        <v>9101</v>
      </c>
      <c r="F3556" t="s">
        <v>790</v>
      </c>
      <c r="G3556">
        <v>74</v>
      </c>
      <c r="H3556" t="b">
        <v>0</v>
      </c>
      <c r="I3556" t="s">
        <v>9102</v>
      </c>
      <c r="J3556" t="s">
        <v>11010</v>
      </c>
      <c r="K3556" t="s">
        <v>9</v>
      </c>
      <c r="L3556" t="b">
        <v>0</v>
      </c>
      <c r="M3556" t="s">
        <v>14924</v>
      </c>
      <c r="N3556" t="b">
        <v>0</v>
      </c>
      <c r="O3556" t="b">
        <v>1</v>
      </c>
      <c r="P3556" t="b">
        <v>0</v>
      </c>
      <c r="Q3556" t="b">
        <v>1</v>
      </c>
      <c r="R3556" t="s">
        <v>14925</v>
      </c>
      <c r="S3556">
        <v>70</v>
      </c>
      <c r="T3556" t="b">
        <v>0</v>
      </c>
      <c r="V3556" t="s">
        <v>741</v>
      </c>
      <c r="W3556">
        <v>4</v>
      </c>
      <c r="X3556" s="11">
        <v>77</v>
      </c>
      <c r="Y3556">
        <v>1</v>
      </c>
      <c r="Z3556" s="46" cm="1">
        <f t="array" ref="Z3556">IF(V3556="NA",$AD$2,(INDEX($BL$4:$BL$73,MATCH(V3556&amp;W3556,$BK$4:$BK$73&amp;$BJ$4:$BJ$73,0))))</f>
        <v>1.1678733304575806E-2</v>
      </c>
      <c r="AA3556" s="46">
        <f t="shared" si="63"/>
        <v>1.0116787333045758</v>
      </c>
      <c r="AB3556" s="46"/>
    </row>
    <row r="3557" spans="1:28" x14ac:dyDescent="0.25">
      <c r="A3557">
        <v>11225</v>
      </c>
      <c r="B3557" s="1">
        <v>45523.349519004601</v>
      </c>
      <c r="C3557" s="1">
        <v>45523</v>
      </c>
      <c r="D3557" t="s">
        <v>9100</v>
      </c>
      <c r="E3557" t="s">
        <v>9101</v>
      </c>
      <c r="F3557" t="s">
        <v>790</v>
      </c>
      <c r="G3557">
        <v>73</v>
      </c>
      <c r="H3557" t="b">
        <v>0</v>
      </c>
      <c r="I3557" t="s">
        <v>9102</v>
      </c>
      <c r="J3557" t="s">
        <v>11010</v>
      </c>
      <c r="K3557" t="s">
        <v>7</v>
      </c>
      <c r="L3557" t="b">
        <v>0</v>
      </c>
      <c r="M3557" t="s">
        <v>14926</v>
      </c>
      <c r="N3557" t="b">
        <v>0</v>
      </c>
      <c r="O3557" t="b">
        <v>0</v>
      </c>
      <c r="P3557" t="b">
        <v>0</v>
      </c>
      <c r="Q3557" t="b">
        <v>1</v>
      </c>
      <c r="R3557" t="s">
        <v>14927</v>
      </c>
      <c r="S3557">
        <v>70</v>
      </c>
      <c r="T3557" t="b">
        <v>0</v>
      </c>
      <c r="V3557" t="s">
        <v>888</v>
      </c>
      <c r="W3557">
        <v>4</v>
      </c>
      <c r="X3557" s="11">
        <v>77</v>
      </c>
      <c r="Y3557">
        <v>1</v>
      </c>
      <c r="Z3557" s="46" cm="1">
        <f t="array" ref="Z3557">IF(V3557="NA",$AD$2,(INDEX($BL$4:$BL$73,MATCH(V3557&amp;W3557,$BK$4:$BK$73&amp;$BJ$4:$BJ$73,0))))</f>
        <v>1.0498615788681257E-2</v>
      </c>
      <c r="AA3557" s="46">
        <f t="shared" si="63"/>
        <v>1.0104986157886813</v>
      </c>
      <c r="AB3557" s="46"/>
    </row>
    <row r="3558" spans="1:28" x14ac:dyDescent="0.25">
      <c r="A3558">
        <v>11226</v>
      </c>
      <c r="B3558" s="1">
        <v>45523.349224594902</v>
      </c>
      <c r="C3558" s="1">
        <v>45523</v>
      </c>
      <c r="D3558" t="s">
        <v>9100</v>
      </c>
      <c r="E3558" t="s">
        <v>9101</v>
      </c>
      <c r="F3558" t="s">
        <v>664</v>
      </c>
      <c r="G3558">
        <v>73</v>
      </c>
      <c r="H3558" t="b">
        <v>0</v>
      </c>
      <c r="I3558" t="s">
        <v>9102</v>
      </c>
      <c r="J3558" t="s">
        <v>11010</v>
      </c>
      <c r="K3558" t="s">
        <v>7</v>
      </c>
      <c r="L3558" t="b">
        <v>0</v>
      </c>
      <c r="M3558" t="s">
        <v>14928</v>
      </c>
      <c r="N3558" t="b">
        <v>0</v>
      </c>
      <c r="O3558" t="b">
        <v>0</v>
      </c>
      <c r="P3558" t="b">
        <v>0</v>
      </c>
      <c r="Q3558" t="b">
        <v>1</v>
      </c>
      <c r="R3558" t="s">
        <v>14929</v>
      </c>
      <c r="S3558">
        <v>70</v>
      </c>
      <c r="T3558" t="b">
        <v>0</v>
      </c>
      <c r="V3558" t="s">
        <v>888</v>
      </c>
      <c r="W3558">
        <v>4</v>
      </c>
      <c r="X3558" s="11">
        <v>77</v>
      </c>
      <c r="Y3558">
        <v>1</v>
      </c>
      <c r="Z3558" s="46" cm="1">
        <f t="array" ref="Z3558">IF(V3558="NA",$AD$2,(INDEX($BL$4:$BL$73,MATCH(V3558&amp;W3558,$BK$4:$BK$73&amp;$BJ$4:$BJ$73,0))))</f>
        <v>1.0498615788681257E-2</v>
      </c>
      <c r="AA3558" s="46">
        <f t="shared" si="63"/>
        <v>1.0104986157886813</v>
      </c>
      <c r="AB3558" s="46"/>
    </row>
    <row r="3559" spans="1:28" x14ac:dyDescent="0.25">
      <c r="A3559">
        <v>11227</v>
      </c>
      <c r="B3559" s="1">
        <v>45523.3489530324</v>
      </c>
      <c r="C3559" s="1">
        <v>45523</v>
      </c>
      <c r="D3559" t="s">
        <v>9100</v>
      </c>
      <c r="E3559" t="s">
        <v>9101</v>
      </c>
      <c r="F3559" t="s">
        <v>664</v>
      </c>
      <c r="G3559">
        <v>73</v>
      </c>
      <c r="H3559" t="b">
        <v>0</v>
      </c>
      <c r="I3559" t="s">
        <v>9102</v>
      </c>
      <c r="J3559" t="s">
        <v>11010</v>
      </c>
      <c r="K3559" t="s">
        <v>9</v>
      </c>
      <c r="L3559" t="b">
        <v>0</v>
      </c>
      <c r="M3559" t="s">
        <v>6499</v>
      </c>
      <c r="N3559" t="b">
        <v>0</v>
      </c>
      <c r="O3559" t="b">
        <v>1</v>
      </c>
      <c r="P3559" t="b">
        <v>0</v>
      </c>
      <c r="Q3559" t="b">
        <v>1</v>
      </c>
      <c r="R3559" t="s">
        <v>942</v>
      </c>
      <c r="S3559">
        <v>70</v>
      </c>
      <c r="T3559" t="b">
        <v>0</v>
      </c>
      <c r="V3559" t="s">
        <v>743</v>
      </c>
      <c r="W3559">
        <v>4</v>
      </c>
      <c r="X3559" s="11">
        <v>77</v>
      </c>
      <c r="Y3559">
        <v>1</v>
      </c>
      <c r="Z3559" s="46" cm="1">
        <f t="array" ref="Z3559">IF(V3559="NA",$AD$2,(INDEX($BL$4:$BL$73,MATCH(V3559&amp;W3559,$BK$4:$BK$73&amp;$BJ$4:$BJ$73,0))))</f>
        <v>1.1678733304575811E-2</v>
      </c>
      <c r="AA3559" s="46">
        <f t="shared" si="63"/>
        <v>1.0116787333045758</v>
      </c>
      <c r="AB3559" s="46"/>
    </row>
    <row r="3560" spans="1:28" x14ac:dyDescent="0.25">
      <c r="A3560">
        <v>11228</v>
      </c>
      <c r="B3560" s="1">
        <v>45523.348657534698</v>
      </c>
      <c r="C3560" s="1">
        <v>45523</v>
      </c>
      <c r="D3560" t="s">
        <v>9100</v>
      </c>
      <c r="E3560" t="s">
        <v>9101</v>
      </c>
      <c r="F3560" t="s">
        <v>664</v>
      </c>
      <c r="G3560">
        <v>72</v>
      </c>
      <c r="H3560" t="b">
        <v>0</v>
      </c>
      <c r="I3560" t="s">
        <v>9102</v>
      </c>
      <c r="J3560" t="s">
        <v>11010</v>
      </c>
      <c r="K3560" t="s">
        <v>7</v>
      </c>
      <c r="L3560" t="b">
        <v>0</v>
      </c>
      <c r="M3560" t="s">
        <v>14930</v>
      </c>
      <c r="N3560" t="b">
        <v>0</v>
      </c>
      <c r="O3560" t="b">
        <v>0</v>
      </c>
      <c r="P3560" t="b">
        <v>0</v>
      </c>
      <c r="Q3560" t="b">
        <v>1</v>
      </c>
      <c r="R3560" t="s">
        <v>14931</v>
      </c>
      <c r="S3560">
        <v>70</v>
      </c>
      <c r="T3560" t="b">
        <v>0</v>
      </c>
      <c r="V3560" t="s">
        <v>893</v>
      </c>
      <c r="W3560">
        <v>4</v>
      </c>
      <c r="X3560" s="11">
        <v>72</v>
      </c>
      <c r="Y3560">
        <v>1</v>
      </c>
      <c r="Z3560" s="46" cm="1">
        <f t="array" ref="Z3560">IF(V3560="NA",$AD$2,(INDEX($BL$4:$BL$73,MATCH(V3560&amp;W3560,$BK$4:$BK$73&amp;$BJ$4:$BJ$73,0))))</f>
        <v>1.0498615788681286E-2</v>
      </c>
      <c r="AA3560" s="46">
        <f t="shared" si="63"/>
        <v>1.0104986157886813</v>
      </c>
      <c r="AB3560" s="46"/>
    </row>
    <row r="3561" spans="1:28" x14ac:dyDescent="0.25">
      <c r="A3561">
        <v>11229</v>
      </c>
      <c r="B3561" s="1">
        <v>45523.348389247702</v>
      </c>
      <c r="C3561" s="1">
        <v>45523</v>
      </c>
      <c r="D3561" t="s">
        <v>9100</v>
      </c>
      <c r="E3561" t="s">
        <v>9101</v>
      </c>
      <c r="F3561" t="s">
        <v>664</v>
      </c>
      <c r="G3561">
        <v>74</v>
      </c>
      <c r="H3561" t="b">
        <v>0</v>
      </c>
      <c r="I3561" t="s">
        <v>9102</v>
      </c>
      <c r="J3561" t="s">
        <v>11010</v>
      </c>
      <c r="K3561" t="s">
        <v>9</v>
      </c>
      <c r="L3561" t="b">
        <v>0</v>
      </c>
      <c r="M3561" t="s">
        <v>14932</v>
      </c>
      <c r="N3561" t="b">
        <v>0</v>
      </c>
      <c r="O3561" t="b">
        <v>1</v>
      </c>
      <c r="P3561" t="b">
        <v>0</v>
      </c>
      <c r="Q3561" t="b">
        <v>1</v>
      </c>
      <c r="R3561" t="s">
        <v>14933</v>
      </c>
      <c r="S3561">
        <v>70</v>
      </c>
      <c r="T3561" t="b">
        <v>0</v>
      </c>
      <c r="V3561" t="s">
        <v>945</v>
      </c>
      <c r="W3561">
        <v>4</v>
      </c>
      <c r="X3561" s="11">
        <v>77</v>
      </c>
      <c r="Y3561">
        <v>1</v>
      </c>
      <c r="Z3561" s="46" cm="1">
        <f t="array" ref="Z3561">IF(V3561="NA",$AD$2,(INDEX($BL$4:$BL$73,MATCH(V3561&amp;W3561,$BK$4:$BK$73&amp;$BJ$4:$BJ$73,0))))</f>
        <v>1.0498615788681285E-2</v>
      </c>
      <c r="AA3561" s="46">
        <f t="shared" si="63"/>
        <v>1.0104986157886813</v>
      </c>
      <c r="AB3561" s="46"/>
    </row>
    <row r="3562" spans="1:28" x14ac:dyDescent="0.25">
      <c r="A3562">
        <v>11230</v>
      </c>
      <c r="B3562" s="1">
        <v>45523.348153854196</v>
      </c>
      <c r="C3562" s="1">
        <v>45523</v>
      </c>
      <c r="D3562" t="s">
        <v>9100</v>
      </c>
      <c r="E3562" t="s">
        <v>9101</v>
      </c>
      <c r="F3562" t="s">
        <v>790</v>
      </c>
      <c r="G3562">
        <v>72</v>
      </c>
      <c r="H3562" t="b">
        <v>0</v>
      </c>
      <c r="I3562" t="s">
        <v>9102</v>
      </c>
      <c r="J3562" t="s">
        <v>11010</v>
      </c>
      <c r="K3562" t="s">
        <v>9</v>
      </c>
      <c r="L3562" t="b">
        <v>0</v>
      </c>
      <c r="M3562" t="s">
        <v>14934</v>
      </c>
      <c r="N3562" t="b">
        <v>0</v>
      </c>
      <c r="O3562" t="b">
        <v>1</v>
      </c>
      <c r="P3562" t="b">
        <v>0</v>
      </c>
      <c r="Q3562" t="b">
        <v>1</v>
      </c>
      <c r="R3562" t="s">
        <v>14935</v>
      </c>
      <c r="S3562">
        <v>70</v>
      </c>
      <c r="T3562" t="b">
        <v>0</v>
      </c>
      <c r="V3562" t="s">
        <v>945</v>
      </c>
      <c r="W3562">
        <v>4</v>
      </c>
      <c r="X3562" s="11">
        <v>72</v>
      </c>
      <c r="Y3562">
        <v>1</v>
      </c>
      <c r="Z3562" s="46" cm="1">
        <f t="array" ref="Z3562">IF(V3562="NA",$AD$2,(INDEX($BL$4:$BL$73,MATCH(V3562&amp;W3562,$BK$4:$BK$73&amp;$BJ$4:$BJ$73,0))))</f>
        <v>1.0498615788681285E-2</v>
      </c>
      <c r="AA3562" s="46">
        <f t="shared" si="63"/>
        <v>1.0104986157886813</v>
      </c>
      <c r="AB3562" s="46"/>
    </row>
    <row r="3563" spans="1:28" x14ac:dyDescent="0.25">
      <c r="A3563">
        <v>11232</v>
      </c>
      <c r="B3563" s="1">
        <v>45523.347660659703</v>
      </c>
      <c r="C3563" s="1">
        <v>45523</v>
      </c>
      <c r="D3563" t="s">
        <v>9100</v>
      </c>
      <c r="E3563" t="s">
        <v>9101</v>
      </c>
      <c r="F3563" t="s">
        <v>790</v>
      </c>
      <c r="G3563">
        <v>78</v>
      </c>
      <c r="H3563" t="b">
        <v>0</v>
      </c>
      <c r="I3563" t="s">
        <v>9102</v>
      </c>
      <c r="J3563" t="s">
        <v>11010</v>
      </c>
      <c r="K3563" t="s">
        <v>9</v>
      </c>
      <c r="L3563" t="b">
        <v>0</v>
      </c>
      <c r="M3563" t="s">
        <v>14936</v>
      </c>
      <c r="N3563" t="b">
        <v>0</v>
      </c>
      <c r="O3563" t="b">
        <v>1</v>
      </c>
      <c r="P3563" t="b">
        <v>0</v>
      </c>
      <c r="Q3563" t="b">
        <v>1</v>
      </c>
      <c r="R3563" t="s">
        <v>14937</v>
      </c>
      <c r="S3563">
        <v>70</v>
      </c>
      <c r="T3563" t="b">
        <v>0</v>
      </c>
      <c r="V3563" t="s">
        <v>893</v>
      </c>
      <c r="W3563">
        <v>4</v>
      </c>
      <c r="X3563" s="11">
        <v>82</v>
      </c>
      <c r="Y3563">
        <v>1</v>
      </c>
      <c r="Z3563" s="46" cm="1">
        <f t="array" ref="Z3563">IF(V3563="NA",$AD$2,(INDEX($BL$4:$BL$73,MATCH(V3563&amp;W3563,$BK$4:$BK$73&amp;$BJ$4:$BJ$73,0))))</f>
        <v>1.0498615788681286E-2</v>
      </c>
      <c r="AA3563" s="46">
        <f t="shared" si="63"/>
        <v>1.0104986157886813</v>
      </c>
      <c r="AB3563" s="46"/>
    </row>
    <row r="3564" spans="1:28" x14ac:dyDescent="0.25">
      <c r="A3564">
        <v>11234</v>
      </c>
      <c r="B3564" s="1">
        <v>45523.345800706004</v>
      </c>
      <c r="C3564" s="1">
        <v>45523</v>
      </c>
      <c r="D3564" t="s">
        <v>9100</v>
      </c>
      <c r="E3564" t="s">
        <v>9101</v>
      </c>
      <c r="F3564" t="s">
        <v>790</v>
      </c>
      <c r="G3564">
        <v>75</v>
      </c>
      <c r="H3564" t="b">
        <v>0</v>
      </c>
      <c r="I3564" t="s">
        <v>9102</v>
      </c>
      <c r="J3564" t="s">
        <v>11010</v>
      </c>
      <c r="K3564" t="s">
        <v>7</v>
      </c>
      <c r="L3564" t="b">
        <v>0</v>
      </c>
      <c r="M3564" t="s">
        <v>14938</v>
      </c>
      <c r="N3564" t="b">
        <v>0</v>
      </c>
      <c r="O3564" t="b">
        <v>0</v>
      </c>
      <c r="P3564" t="b">
        <v>0</v>
      </c>
      <c r="Q3564" t="b">
        <v>1</v>
      </c>
      <c r="R3564" t="s">
        <v>14939</v>
      </c>
      <c r="S3564">
        <v>70</v>
      </c>
      <c r="T3564" t="b">
        <v>0</v>
      </c>
      <c r="V3564" t="s">
        <v>892</v>
      </c>
      <c r="W3564">
        <v>4</v>
      </c>
      <c r="X3564" s="11">
        <v>77</v>
      </c>
      <c r="Y3564">
        <v>1</v>
      </c>
      <c r="Z3564" s="46" cm="1">
        <f t="array" ref="Z3564">IF(V3564="NA",$AD$2,(INDEX($BL$4:$BL$73,MATCH(V3564&amp;W3564,$BK$4:$BK$73&amp;$BJ$4:$BJ$73,0))))</f>
        <v>1.0498615788681274E-2</v>
      </c>
      <c r="AA3564" s="46">
        <f t="shared" si="63"/>
        <v>1.0104986157886813</v>
      </c>
      <c r="AB3564" s="46"/>
    </row>
    <row r="3565" spans="1:28" x14ac:dyDescent="0.25">
      <c r="A3565">
        <v>11235</v>
      </c>
      <c r="B3565" s="1">
        <v>45523.3455312847</v>
      </c>
      <c r="C3565" s="1">
        <v>45523</v>
      </c>
      <c r="D3565" t="s">
        <v>9100</v>
      </c>
      <c r="E3565" t="s">
        <v>9101</v>
      </c>
      <c r="F3565" t="s">
        <v>790</v>
      </c>
      <c r="G3565">
        <v>70</v>
      </c>
      <c r="H3565" t="b">
        <v>0</v>
      </c>
      <c r="I3565" t="s">
        <v>9102</v>
      </c>
      <c r="J3565" t="s">
        <v>11010</v>
      </c>
      <c r="K3565" t="s">
        <v>9</v>
      </c>
      <c r="L3565" t="b">
        <v>0</v>
      </c>
      <c r="M3565" t="s">
        <v>14940</v>
      </c>
      <c r="N3565" t="b">
        <v>0</v>
      </c>
      <c r="O3565" t="b">
        <v>1</v>
      </c>
      <c r="P3565" t="b">
        <v>0</v>
      </c>
      <c r="Q3565" t="b">
        <v>1</v>
      </c>
      <c r="R3565" t="s">
        <v>14941</v>
      </c>
      <c r="S3565">
        <v>70</v>
      </c>
      <c r="T3565" t="b">
        <v>0</v>
      </c>
      <c r="V3565" t="s">
        <v>941</v>
      </c>
      <c r="W3565">
        <v>4</v>
      </c>
      <c r="X3565" s="11">
        <v>72</v>
      </c>
      <c r="Y3565">
        <v>1</v>
      </c>
      <c r="Z3565" s="46" cm="1">
        <f t="array" ref="Z3565">IF(V3565="NA",$AD$2,(INDEX($BL$4:$BL$73,MATCH(V3565&amp;W3565,$BK$4:$BK$73&amp;$BJ$4:$BJ$73,0))))</f>
        <v>1.0498615788681286E-2</v>
      </c>
      <c r="AA3565" s="46">
        <f t="shared" si="63"/>
        <v>1.0104986157886813</v>
      </c>
      <c r="AB3565" s="46"/>
    </row>
    <row r="3566" spans="1:28" x14ac:dyDescent="0.25">
      <c r="A3566">
        <v>11236</v>
      </c>
      <c r="B3566" s="1">
        <v>45523.345240266201</v>
      </c>
      <c r="C3566" s="1">
        <v>45523</v>
      </c>
      <c r="D3566" t="s">
        <v>9100</v>
      </c>
      <c r="E3566" t="s">
        <v>9101</v>
      </c>
      <c r="F3566" t="s">
        <v>790</v>
      </c>
      <c r="G3566">
        <v>77</v>
      </c>
      <c r="H3566" t="b">
        <v>0</v>
      </c>
      <c r="I3566" t="s">
        <v>9102</v>
      </c>
      <c r="J3566" t="s">
        <v>11010</v>
      </c>
      <c r="K3566" t="s">
        <v>7</v>
      </c>
      <c r="L3566" t="b">
        <v>0</v>
      </c>
      <c r="M3566" t="s">
        <v>14942</v>
      </c>
      <c r="N3566" t="b">
        <v>0</v>
      </c>
      <c r="O3566" t="b">
        <v>0</v>
      </c>
      <c r="P3566" t="b">
        <v>0</v>
      </c>
      <c r="Q3566" t="b">
        <v>1</v>
      </c>
      <c r="R3566" t="s">
        <v>14943</v>
      </c>
      <c r="S3566">
        <v>70</v>
      </c>
      <c r="T3566" t="b">
        <v>0</v>
      </c>
      <c r="V3566" t="s">
        <v>8</v>
      </c>
      <c r="W3566" t="s">
        <v>8</v>
      </c>
      <c r="X3566" s="11">
        <v>77</v>
      </c>
      <c r="Y3566">
        <v>1</v>
      </c>
      <c r="Z3566" s="46" cm="1">
        <f t="array" ref="Z3566">IF(V3566="NA",$AD$2,(INDEX($BL$4:$BL$73,MATCH(V3566&amp;W3566,$BK$4:$BK$73&amp;$BJ$4:$BJ$73,0))))</f>
        <v>-4.0430703315750931E-2</v>
      </c>
      <c r="AA3566" s="46">
        <f t="shared" si="63"/>
        <v>0.95956929668424906</v>
      </c>
      <c r="AB3566" s="46"/>
    </row>
    <row r="3567" spans="1:28" x14ac:dyDescent="0.25">
      <c r="A3567">
        <v>11237</v>
      </c>
      <c r="B3567" s="1">
        <v>45523.344902465302</v>
      </c>
      <c r="C3567" s="1">
        <v>45523</v>
      </c>
      <c r="D3567" t="s">
        <v>9100</v>
      </c>
      <c r="E3567" t="s">
        <v>9101</v>
      </c>
      <c r="F3567" t="s">
        <v>664</v>
      </c>
      <c r="G3567">
        <v>78</v>
      </c>
      <c r="H3567" t="b">
        <v>0</v>
      </c>
      <c r="I3567" t="s">
        <v>9102</v>
      </c>
      <c r="J3567" t="s">
        <v>11010</v>
      </c>
      <c r="K3567" t="s">
        <v>7</v>
      </c>
      <c r="L3567" t="b">
        <v>0</v>
      </c>
      <c r="M3567" t="s">
        <v>14944</v>
      </c>
      <c r="N3567" t="b">
        <v>0</v>
      </c>
      <c r="O3567" t="b">
        <v>0</v>
      </c>
      <c r="P3567" t="b">
        <v>0</v>
      </c>
      <c r="Q3567" t="b">
        <v>1</v>
      </c>
      <c r="R3567" t="s">
        <v>14945</v>
      </c>
      <c r="S3567">
        <v>70</v>
      </c>
      <c r="T3567" t="b">
        <v>0</v>
      </c>
      <c r="V3567" t="s">
        <v>743</v>
      </c>
      <c r="W3567">
        <v>4</v>
      </c>
      <c r="X3567" s="11">
        <v>82</v>
      </c>
      <c r="Y3567">
        <v>1</v>
      </c>
      <c r="Z3567" s="46" cm="1">
        <f t="array" ref="Z3567">IF(V3567="NA",$AD$2,(INDEX($BL$4:$BL$73,MATCH(V3567&amp;W3567,$BK$4:$BK$73&amp;$BJ$4:$BJ$73,0))))</f>
        <v>1.1678733304575811E-2</v>
      </c>
      <c r="AA3567" s="46">
        <f t="shared" si="63"/>
        <v>1.0116787333045758</v>
      </c>
      <c r="AB3567" s="46"/>
    </row>
    <row r="3568" spans="1:28" x14ac:dyDescent="0.25">
      <c r="A3568">
        <v>11238</v>
      </c>
      <c r="B3568" s="1">
        <v>45523.344554618103</v>
      </c>
      <c r="C3568" s="1">
        <v>45523</v>
      </c>
      <c r="D3568" t="s">
        <v>9100</v>
      </c>
      <c r="E3568" t="s">
        <v>9101</v>
      </c>
      <c r="F3568" t="s">
        <v>664</v>
      </c>
      <c r="G3568">
        <v>86</v>
      </c>
      <c r="H3568" t="b">
        <v>0</v>
      </c>
      <c r="I3568" t="s">
        <v>9102</v>
      </c>
      <c r="J3568" t="s">
        <v>11010</v>
      </c>
      <c r="K3568" t="s">
        <v>7</v>
      </c>
      <c r="L3568" t="b">
        <v>0</v>
      </c>
      <c r="M3568" t="s">
        <v>6498</v>
      </c>
      <c r="N3568" t="b">
        <v>0</v>
      </c>
      <c r="O3568" t="b">
        <v>0</v>
      </c>
      <c r="P3568" t="b">
        <v>0</v>
      </c>
      <c r="Q3568" t="b">
        <v>1</v>
      </c>
      <c r="R3568" t="s">
        <v>2111</v>
      </c>
      <c r="S3568">
        <v>70</v>
      </c>
      <c r="T3568" t="b">
        <v>0</v>
      </c>
      <c r="V3568" t="s">
        <v>8</v>
      </c>
      <c r="W3568" t="s">
        <v>8</v>
      </c>
      <c r="X3568" s="11">
        <v>87</v>
      </c>
      <c r="Y3568">
        <v>1</v>
      </c>
      <c r="Z3568" s="46" cm="1">
        <f t="array" ref="Z3568">IF(V3568="NA",$AD$2,(INDEX($BL$4:$BL$73,MATCH(V3568&amp;W3568,$BK$4:$BK$73&amp;$BJ$4:$BJ$73,0))))</f>
        <v>-4.0430703315750931E-2</v>
      </c>
      <c r="AA3568" s="46">
        <f t="shared" si="63"/>
        <v>0.95956929668424906</v>
      </c>
      <c r="AB3568" s="46"/>
    </row>
    <row r="3569" spans="1:28" x14ac:dyDescent="0.25">
      <c r="A3569">
        <v>11239</v>
      </c>
      <c r="B3569" s="1">
        <v>45523.3442867708</v>
      </c>
      <c r="C3569" s="1">
        <v>45523</v>
      </c>
      <c r="D3569" t="s">
        <v>9100</v>
      </c>
      <c r="E3569" t="s">
        <v>9101</v>
      </c>
      <c r="F3569" t="s">
        <v>790</v>
      </c>
      <c r="G3569">
        <v>83</v>
      </c>
      <c r="H3569" t="b">
        <v>0</v>
      </c>
      <c r="I3569" t="s">
        <v>9102</v>
      </c>
      <c r="J3569" t="s">
        <v>11010</v>
      </c>
      <c r="K3569" t="s">
        <v>7</v>
      </c>
      <c r="L3569" t="b">
        <v>0</v>
      </c>
      <c r="M3569" t="s">
        <v>14946</v>
      </c>
      <c r="N3569" t="b">
        <v>0</v>
      </c>
      <c r="O3569" t="b">
        <v>0</v>
      </c>
      <c r="P3569" t="b">
        <v>0</v>
      </c>
      <c r="Q3569" t="b">
        <v>1</v>
      </c>
      <c r="R3569" t="s">
        <v>14947</v>
      </c>
      <c r="S3569">
        <v>70</v>
      </c>
      <c r="T3569" t="b">
        <v>0</v>
      </c>
      <c r="V3569" t="s">
        <v>741</v>
      </c>
      <c r="W3569">
        <v>4</v>
      </c>
      <c r="X3569" s="11">
        <v>87</v>
      </c>
      <c r="Y3569">
        <v>1</v>
      </c>
      <c r="Z3569" s="46" cm="1">
        <f t="array" ref="Z3569">IF(V3569="NA",$AD$2,(INDEX($BL$4:$BL$73,MATCH(V3569&amp;W3569,$BK$4:$BK$73&amp;$BJ$4:$BJ$73,0))))</f>
        <v>1.1678733304575806E-2</v>
      </c>
      <c r="AA3569" s="46">
        <f t="shared" si="63"/>
        <v>1.0116787333045758</v>
      </c>
      <c r="AB3569" s="46"/>
    </row>
    <row r="3570" spans="1:28" x14ac:dyDescent="0.25">
      <c r="A3570">
        <v>11241</v>
      </c>
      <c r="B3570" s="1">
        <v>45523.343777407397</v>
      </c>
      <c r="C3570" s="1">
        <v>45523</v>
      </c>
      <c r="D3570" t="s">
        <v>9100</v>
      </c>
      <c r="E3570" t="s">
        <v>9101</v>
      </c>
      <c r="F3570" t="s">
        <v>790</v>
      </c>
      <c r="G3570">
        <v>78</v>
      </c>
      <c r="H3570" t="b">
        <v>0</v>
      </c>
      <c r="I3570" t="s">
        <v>9102</v>
      </c>
      <c r="J3570" t="s">
        <v>11010</v>
      </c>
      <c r="K3570" t="s">
        <v>7</v>
      </c>
      <c r="L3570" t="b">
        <v>0</v>
      </c>
      <c r="M3570" t="s">
        <v>14948</v>
      </c>
      <c r="N3570" t="b">
        <v>0</v>
      </c>
      <c r="O3570" t="b">
        <v>0</v>
      </c>
      <c r="P3570" t="b">
        <v>0</v>
      </c>
      <c r="Q3570" t="b">
        <v>1</v>
      </c>
      <c r="R3570" t="s">
        <v>14949</v>
      </c>
      <c r="S3570">
        <v>70</v>
      </c>
      <c r="T3570" t="b">
        <v>0</v>
      </c>
      <c r="V3570" t="s">
        <v>8</v>
      </c>
      <c r="W3570" t="s">
        <v>8</v>
      </c>
      <c r="X3570" s="11">
        <v>82</v>
      </c>
      <c r="Y3570">
        <v>1</v>
      </c>
      <c r="Z3570" s="46" cm="1">
        <f t="array" ref="Z3570">IF(V3570="NA",$AD$2,(INDEX($BL$4:$BL$73,MATCH(V3570&amp;W3570,$BK$4:$BK$73&amp;$BJ$4:$BJ$73,0))))</f>
        <v>-4.0430703315750931E-2</v>
      </c>
      <c r="AA3570" s="46">
        <f t="shared" si="63"/>
        <v>0.95956929668424906</v>
      </c>
      <c r="AB3570" s="46"/>
    </row>
    <row r="3571" spans="1:28" x14ac:dyDescent="0.25">
      <c r="A3571">
        <v>11242</v>
      </c>
      <c r="B3571" s="1">
        <v>45523.343481898097</v>
      </c>
      <c r="C3571" s="1">
        <v>45523</v>
      </c>
      <c r="D3571" t="s">
        <v>9100</v>
      </c>
      <c r="E3571" t="s">
        <v>9101</v>
      </c>
      <c r="F3571" t="s">
        <v>790</v>
      </c>
      <c r="G3571">
        <v>83</v>
      </c>
      <c r="H3571" t="b">
        <v>0</v>
      </c>
      <c r="I3571" t="s">
        <v>9102</v>
      </c>
      <c r="J3571" t="s">
        <v>11010</v>
      </c>
      <c r="K3571" t="s">
        <v>7</v>
      </c>
      <c r="L3571" t="b">
        <v>0</v>
      </c>
      <c r="M3571" t="s">
        <v>14950</v>
      </c>
      <c r="N3571" t="b">
        <v>0</v>
      </c>
      <c r="O3571" t="b">
        <v>0</v>
      </c>
      <c r="P3571" t="b">
        <v>0</v>
      </c>
      <c r="Q3571" t="b">
        <v>1</v>
      </c>
      <c r="R3571" t="s">
        <v>14951</v>
      </c>
      <c r="S3571">
        <v>70</v>
      </c>
      <c r="T3571" t="b">
        <v>0</v>
      </c>
      <c r="V3571" t="s">
        <v>893</v>
      </c>
      <c r="W3571">
        <v>4</v>
      </c>
      <c r="X3571" s="11">
        <v>87</v>
      </c>
      <c r="Y3571">
        <v>1</v>
      </c>
      <c r="Z3571" s="46" cm="1">
        <f t="array" ref="Z3571">IF(V3571="NA",$AD$2,(INDEX($BL$4:$BL$73,MATCH(V3571&amp;W3571,$BK$4:$BK$73&amp;$BJ$4:$BJ$73,0))))</f>
        <v>1.0498615788681286E-2</v>
      </c>
      <c r="AA3571" s="46">
        <f t="shared" si="63"/>
        <v>1.0104986157886813</v>
      </c>
      <c r="AB3571" s="46"/>
    </row>
    <row r="3572" spans="1:28" x14ac:dyDescent="0.25">
      <c r="A3572">
        <v>11243</v>
      </c>
      <c r="B3572" s="1">
        <v>45523.341529513898</v>
      </c>
      <c r="C3572" s="1">
        <v>45523</v>
      </c>
      <c r="D3572" t="s">
        <v>9100</v>
      </c>
      <c r="E3572" t="s">
        <v>9101</v>
      </c>
      <c r="F3572" t="s">
        <v>790</v>
      </c>
      <c r="G3572">
        <v>73</v>
      </c>
      <c r="H3572" t="b">
        <v>0</v>
      </c>
      <c r="I3572" t="s">
        <v>9102</v>
      </c>
      <c r="J3572" t="s">
        <v>11010</v>
      </c>
      <c r="K3572" t="s">
        <v>7</v>
      </c>
      <c r="L3572" t="b">
        <v>0</v>
      </c>
      <c r="M3572" t="s">
        <v>14952</v>
      </c>
      <c r="N3572" t="b">
        <v>0</v>
      </c>
      <c r="O3572" t="b">
        <v>0</v>
      </c>
      <c r="P3572" t="b">
        <v>0</v>
      </c>
      <c r="Q3572" t="b">
        <v>1</v>
      </c>
      <c r="R3572" t="s">
        <v>14953</v>
      </c>
      <c r="S3572">
        <v>70</v>
      </c>
      <c r="T3572" t="b">
        <v>0</v>
      </c>
      <c r="V3572" t="s">
        <v>658</v>
      </c>
      <c r="W3572">
        <v>4</v>
      </c>
      <c r="X3572" s="11">
        <v>77</v>
      </c>
      <c r="Y3572">
        <v>1</v>
      </c>
      <c r="Z3572" s="46" cm="1">
        <f t="array" ref="Z3572">IF(V3572="NA",$AD$2,(INDEX($BL$4:$BL$73,MATCH(V3572&amp;W3572,$BK$4:$BK$73&amp;$BJ$4:$BJ$73,0))))</f>
        <v>1.1678733304575896E-2</v>
      </c>
      <c r="AA3572" s="46">
        <f t="shared" si="63"/>
        <v>1.0116787333045758</v>
      </c>
      <c r="AB3572" s="46"/>
    </row>
    <row r="3573" spans="1:28" x14ac:dyDescent="0.25">
      <c r="A3573">
        <v>11246</v>
      </c>
      <c r="B3573" s="1">
        <v>45523.340874108799</v>
      </c>
      <c r="C3573" s="1">
        <v>45523</v>
      </c>
      <c r="D3573" t="s">
        <v>9100</v>
      </c>
      <c r="E3573" t="s">
        <v>9101</v>
      </c>
      <c r="F3573" t="s">
        <v>664</v>
      </c>
      <c r="G3573">
        <v>79</v>
      </c>
      <c r="H3573" t="b">
        <v>0</v>
      </c>
      <c r="I3573" t="s">
        <v>9102</v>
      </c>
      <c r="J3573" t="s">
        <v>11010</v>
      </c>
      <c r="K3573" t="s">
        <v>7</v>
      </c>
      <c r="L3573" t="b">
        <v>0</v>
      </c>
      <c r="M3573" t="s">
        <v>14954</v>
      </c>
      <c r="N3573" t="b">
        <v>0</v>
      </c>
      <c r="O3573" t="b">
        <v>0</v>
      </c>
      <c r="P3573" t="b">
        <v>0</v>
      </c>
      <c r="Q3573" t="b">
        <v>1</v>
      </c>
      <c r="R3573" t="s">
        <v>14955</v>
      </c>
      <c r="S3573">
        <v>70</v>
      </c>
      <c r="T3573" t="b">
        <v>0</v>
      </c>
      <c r="V3573" t="s">
        <v>888</v>
      </c>
      <c r="W3573">
        <v>4</v>
      </c>
      <c r="X3573" s="11">
        <v>82</v>
      </c>
      <c r="Y3573">
        <v>1</v>
      </c>
      <c r="Z3573" s="46" cm="1">
        <f t="array" ref="Z3573">IF(V3573="NA",$AD$2,(INDEX($BL$4:$BL$73,MATCH(V3573&amp;W3573,$BK$4:$BK$73&amp;$BJ$4:$BJ$73,0))))</f>
        <v>1.0498615788681257E-2</v>
      </c>
      <c r="AA3573" s="46">
        <f t="shared" si="63"/>
        <v>1.0104986157886813</v>
      </c>
      <c r="AB3573" s="46"/>
    </row>
    <row r="3574" spans="1:28" x14ac:dyDescent="0.25">
      <c r="A3574">
        <v>11247</v>
      </c>
      <c r="B3574" s="1">
        <v>45523.340589027801</v>
      </c>
      <c r="C3574" s="1">
        <v>45523</v>
      </c>
      <c r="D3574" t="s">
        <v>9100</v>
      </c>
      <c r="E3574" t="s">
        <v>9101</v>
      </c>
      <c r="F3574" t="s">
        <v>664</v>
      </c>
      <c r="G3574">
        <v>75</v>
      </c>
      <c r="H3574" t="b">
        <v>0</v>
      </c>
      <c r="I3574" t="s">
        <v>9102</v>
      </c>
      <c r="J3574" t="s">
        <v>11010</v>
      </c>
      <c r="K3574" t="s">
        <v>9</v>
      </c>
      <c r="L3574" t="b">
        <v>0</v>
      </c>
      <c r="M3574" t="s">
        <v>14956</v>
      </c>
      <c r="N3574" t="b">
        <v>0</v>
      </c>
      <c r="O3574" t="b">
        <v>1</v>
      </c>
      <c r="P3574" t="b">
        <v>0</v>
      </c>
      <c r="Q3574" t="b">
        <v>1</v>
      </c>
      <c r="R3574" t="s">
        <v>14957</v>
      </c>
      <c r="S3574">
        <v>70</v>
      </c>
      <c r="T3574" t="b">
        <v>0</v>
      </c>
      <c r="V3574" t="s">
        <v>889</v>
      </c>
      <c r="W3574">
        <v>4</v>
      </c>
      <c r="X3574" s="11">
        <v>77</v>
      </c>
      <c r="Y3574">
        <v>1</v>
      </c>
      <c r="Z3574" s="46" cm="1">
        <f t="array" ref="Z3574">IF(V3574="NA",$AD$2,(INDEX($BL$4:$BL$73,MATCH(V3574&amp;W3574,$BK$4:$BK$73&amp;$BJ$4:$BJ$73,0))))</f>
        <v>1.0498615788681227E-2</v>
      </c>
      <c r="AA3574" s="46">
        <f t="shared" si="63"/>
        <v>1.0104986157886813</v>
      </c>
      <c r="AB3574" s="46"/>
    </row>
    <row r="3575" spans="1:28" x14ac:dyDescent="0.25">
      <c r="A3575">
        <v>11248</v>
      </c>
      <c r="B3575" s="1">
        <v>45523.340308402803</v>
      </c>
      <c r="C3575" s="1">
        <v>45523</v>
      </c>
      <c r="D3575" t="s">
        <v>9100</v>
      </c>
      <c r="E3575" t="s">
        <v>9101</v>
      </c>
      <c r="F3575" t="s">
        <v>664</v>
      </c>
      <c r="G3575">
        <v>76</v>
      </c>
      <c r="H3575" t="b">
        <v>0</v>
      </c>
      <c r="I3575" t="s">
        <v>9102</v>
      </c>
      <c r="J3575" t="s">
        <v>11010</v>
      </c>
      <c r="K3575" t="s">
        <v>7</v>
      </c>
      <c r="L3575" t="b">
        <v>0</v>
      </c>
      <c r="M3575" t="s">
        <v>14958</v>
      </c>
      <c r="N3575" t="b">
        <v>0</v>
      </c>
      <c r="O3575" t="b">
        <v>0</v>
      </c>
      <c r="P3575" t="b">
        <v>0</v>
      </c>
      <c r="Q3575" t="b">
        <v>1</v>
      </c>
      <c r="R3575" t="s">
        <v>14959</v>
      </c>
      <c r="S3575">
        <v>70</v>
      </c>
      <c r="T3575" t="b">
        <v>0</v>
      </c>
      <c r="V3575" t="s">
        <v>892</v>
      </c>
      <c r="W3575">
        <v>4</v>
      </c>
      <c r="X3575" s="11">
        <v>77</v>
      </c>
      <c r="Y3575">
        <v>1</v>
      </c>
      <c r="Z3575" s="46" cm="1">
        <f t="array" ref="Z3575">IF(V3575="NA",$AD$2,(INDEX($BL$4:$BL$73,MATCH(V3575&amp;W3575,$BK$4:$BK$73&amp;$BJ$4:$BJ$73,0))))</f>
        <v>1.0498615788681274E-2</v>
      </c>
      <c r="AA3575" s="46">
        <f t="shared" si="63"/>
        <v>1.0104986157886813</v>
      </c>
      <c r="AB3575" s="46"/>
    </row>
    <row r="3576" spans="1:28" x14ac:dyDescent="0.25">
      <c r="A3576">
        <v>11249</v>
      </c>
      <c r="B3576" s="1">
        <v>45523.340016921298</v>
      </c>
      <c r="C3576" s="1">
        <v>45523</v>
      </c>
      <c r="D3576" t="s">
        <v>9100</v>
      </c>
      <c r="E3576" t="s">
        <v>9101</v>
      </c>
      <c r="F3576" t="s">
        <v>664</v>
      </c>
      <c r="G3576">
        <v>81</v>
      </c>
      <c r="H3576" t="b">
        <v>0</v>
      </c>
      <c r="I3576" t="s">
        <v>9102</v>
      </c>
      <c r="J3576" t="s">
        <v>11010</v>
      </c>
      <c r="K3576" t="s">
        <v>7</v>
      </c>
      <c r="L3576" t="b">
        <v>0</v>
      </c>
      <c r="M3576" t="s">
        <v>6497</v>
      </c>
      <c r="N3576" t="b">
        <v>0</v>
      </c>
      <c r="O3576" t="b">
        <v>0</v>
      </c>
      <c r="P3576" t="b">
        <v>0</v>
      </c>
      <c r="Q3576" t="b">
        <v>1</v>
      </c>
      <c r="R3576" t="s">
        <v>272</v>
      </c>
      <c r="S3576">
        <v>70</v>
      </c>
      <c r="T3576" t="b">
        <v>0</v>
      </c>
      <c r="V3576" t="s">
        <v>658</v>
      </c>
      <c r="W3576">
        <v>5</v>
      </c>
      <c r="X3576" s="11">
        <v>82</v>
      </c>
      <c r="Y3576">
        <v>1</v>
      </c>
      <c r="Z3576" s="46" cm="1">
        <f t="array" ref="Z3576">IF(V3576="NA",$AD$2,(INDEX($BL$4:$BL$73,MATCH(V3576&amp;W3576,$BK$4:$BK$73&amp;$BJ$4:$BJ$73,0))))</f>
        <v>2.9563914871896181E-3</v>
      </c>
      <c r="AA3576" s="46">
        <f t="shared" si="63"/>
        <v>1.0029563914871895</v>
      </c>
      <c r="AB3576" s="46"/>
    </row>
    <row r="3577" spans="1:28" x14ac:dyDescent="0.25">
      <c r="A3577">
        <v>11250</v>
      </c>
      <c r="B3577" s="1">
        <v>45523.339740844902</v>
      </c>
      <c r="C3577" s="1">
        <v>45523</v>
      </c>
      <c r="D3577" t="s">
        <v>9100</v>
      </c>
      <c r="E3577" t="s">
        <v>9101</v>
      </c>
      <c r="F3577" t="s">
        <v>664</v>
      </c>
      <c r="G3577">
        <v>77</v>
      </c>
      <c r="H3577" t="b">
        <v>0</v>
      </c>
      <c r="I3577" t="s">
        <v>9102</v>
      </c>
      <c r="J3577" t="s">
        <v>11010</v>
      </c>
      <c r="K3577" t="s">
        <v>7</v>
      </c>
      <c r="L3577" t="b">
        <v>0</v>
      </c>
      <c r="M3577" t="s">
        <v>14960</v>
      </c>
      <c r="N3577" t="b">
        <v>0</v>
      </c>
      <c r="O3577" t="b">
        <v>0</v>
      </c>
      <c r="P3577" t="b">
        <v>0</v>
      </c>
      <c r="Q3577" t="b">
        <v>1</v>
      </c>
      <c r="R3577" t="s">
        <v>14961</v>
      </c>
      <c r="S3577">
        <v>70</v>
      </c>
      <c r="T3577" t="b">
        <v>0</v>
      </c>
      <c r="V3577" t="s">
        <v>892</v>
      </c>
      <c r="W3577">
        <v>4</v>
      </c>
      <c r="X3577" s="11">
        <v>77</v>
      </c>
      <c r="Y3577">
        <v>1</v>
      </c>
      <c r="Z3577" s="46" cm="1">
        <f t="array" ref="Z3577">IF(V3577="NA",$AD$2,(INDEX($BL$4:$BL$73,MATCH(V3577&amp;W3577,$BK$4:$BK$73&amp;$BJ$4:$BJ$73,0))))</f>
        <v>1.0498615788681274E-2</v>
      </c>
      <c r="AA3577" s="46">
        <f t="shared" si="63"/>
        <v>1.0104986157886813</v>
      </c>
      <c r="AB3577" s="46"/>
    </row>
    <row r="3578" spans="1:28" x14ac:dyDescent="0.25">
      <c r="A3578">
        <v>11252</v>
      </c>
      <c r="B3578" s="1">
        <v>45523.339188738399</v>
      </c>
      <c r="C3578" s="1">
        <v>45523</v>
      </c>
      <c r="D3578" t="s">
        <v>9100</v>
      </c>
      <c r="E3578" t="s">
        <v>9101</v>
      </c>
      <c r="F3578" t="s">
        <v>664</v>
      </c>
      <c r="G3578">
        <v>79</v>
      </c>
      <c r="H3578" t="b">
        <v>0</v>
      </c>
      <c r="I3578" t="s">
        <v>9102</v>
      </c>
      <c r="J3578" t="s">
        <v>11010</v>
      </c>
      <c r="K3578" t="s">
        <v>7</v>
      </c>
      <c r="L3578" t="b">
        <v>0</v>
      </c>
      <c r="M3578" t="s">
        <v>14962</v>
      </c>
      <c r="N3578" t="b">
        <v>0</v>
      </c>
      <c r="O3578" t="b">
        <v>0</v>
      </c>
      <c r="P3578" t="b">
        <v>0</v>
      </c>
      <c r="Q3578" t="b">
        <v>1</v>
      </c>
      <c r="R3578" t="s">
        <v>14963</v>
      </c>
      <c r="S3578">
        <v>70</v>
      </c>
      <c r="T3578" t="b">
        <v>0</v>
      </c>
      <c r="V3578" t="s">
        <v>892</v>
      </c>
      <c r="W3578">
        <v>5</v>
      </c>
      <c r="X3578" s="11">
        <v>82</v>
      </c>
      <c r="Y3578">
        <v>1</v>
      </c>
      <c r="Z3578" s="46" cm="1">
        <f t="array" ref="Z3578">IF(V3578="NA",$AD$2,(INDEX($BL$4:$BL$73,MATCH(V3578&amp;W3578,$BK$4:$BK$73&amp;$BJ$4:$BJ$73,0))))</f>
        <v>4.1970782120221983E-2</v>
      </c>
      <c r="AA3578" s="46">
        <f t="shared" si="63"/>
        <v>1.041970782120222</v>
      </c>
      <c r="AB3578" s="46"/>
    </row>
    <row r="3579" spans="1:28" x14ac:dyDescent="0.25">
      <c r="A3579">
        <v>11253</v>
      </c>
      <c r="B3579" s="1">
        <v>45523.338868333303</v>
      </c>
      <c r="C3579" s="1">
        <v>45523</v>
      </c>
      <c r="D3579" t="s">
        <v>9100</v>
      </c>
      <c r="E3579" t="s">
        <v>9101</v>
      </c>
      <c r="F3579" t="s">
        <v>664</v>
      </c>
      <c r="G3579">
        <v>84</v>
      </c>
      <c r="H3579" t="b">
        <v>0</v>
      </c>
      <c r="I3579" t="s">
        <v>9102</v>
      </c>
      <c r="J3579" t="s">
        <v>11010</v>
      </c>
      <c r="K3579" t="s">
        <v>7</v>
      </c>
      <c r="L3579" t="b">
        <v>0</v>
      </c>
      <c r="M3579" t="s">
        <v>14964</v>
      </c>
      <c r="N3579" t="b">
        <v>0</v>
      </c>
      <c r="O3579" t="b">
        <v>0</v>
      </c>
      <c r="P3579" t="b">
        <v>0</v>
      </c>
      <c r="Q3579" t="b">
        <v>1</v>
      </c>
      <c r="R3579" t="s">
        <v>14965</v>
      </c>
      <c r="S3579">
        <v>70</v>
      </c>
      <c r="T3579" t="b">
        <v>0</v>
      </c>
      <c r="V3579" t="s">
        <v>888</v>
      </c>
      <c r="W3579">
        <v>4</v>
      </c>
      <c r="X3579" s="11">
        <v>87</v>
      </c>
      <c r="Y3579">
        <v>1</v>
      </c>
      <c r="Z3579" s="46" cm="1">
        <f t="array" ref="Z3579">IF(V3579="NA",$AD$2,(INDEX($BL$4:$BL$73,MATCH(V3579&amp;W3579,$BK$4:$BK$73&amp;$BJ$4:$BJ$73,0))))</f>
        <v>1.0498615788681257E-2</v>
      </c>
      <c r="AA3579" s="46">
        <f t="shared" si="63"/>
        <v>1.0104986157886813</v>
      </c>
      <c r="AB3579" s="46"/>
    </row>
    <row r="3580" spans="1:28" x14ac:dyDescent="0.25">
      <c r="A3580">
        <v>11254</v>
      </c>
      <c r="B3580" s="1">
        <v>45523.3386252778</v>
      </c>
      <c r="C3580" s="1">
        <v>45523</v>
      </c>
      <c r="D3580" t="s">
        <v>9100</v>
      </c>
      <c r="E3580" t="s">
        <v>9101</v>
      </c>
      <c r="F3580" t="s">
        <v>664</v>
      </c>
      <c r="G3580">
        <v>72</v>
      </c>
      <c r="H3580" t="b">
        <v>0</v>
      </c>
      <c r="I3580" t="s">
        <v>9102</v>
      </c>
      <c r="J3580" t="s">
        <v>11010</v>
      </c>
      <c r="K3580" t="s">
        <v>7</v>
      </c>
      <c r="L3580" t="b">
        <v>0</v>
      </c>
      <c r="M3580" t="s">
        <v>14966</v>
      </c>
      <c r="N3580" t="b">
        <v>0</v>
      </c>
      <c r="O3580" t="b">
        <v>0</v>
      </c>
      <c r="P3580" t="b">
        <v>0</v>
      </c>
      <c r="Q3580" t="b">
        <v>1</v>
      </c>
      <c r="R3580" t="s">
        <v>14967</v>
      </c>
      <c r="S3580">
        <v>70</v>
      </c>
      <c r="T3580" t="b">
        <v>0</v>
      </c>
      <c r="V3580" t="s">
        <v>888</v>
      </c>
      <c r="W3580">
        <v>4</v>
      </c>
      <c r="X3580" s="11">
        <v>72</v>
      </c>
      <c r="Y3580">
        <v>1</v>
      </c>
      <c r="Z3580" s="46" cm="1">
        <f t="array" ref="Z3580">IF(V3580="NA",$AD$2,(INDEX($BL$4:$BL$73,MATCH(V3580&amp;W3580,$BK$4:$BK$73&amp;$BJ$4:$BJ$73,0))))</f>
        <v>1.0498615788681257E-2</v>
      </c>
      <c r="AA3580" s="46">
        <f t="shared" si="63"/>
        <v>1.0104986157886813</v>
      </c>
      <c r="AB3580" s="46"/>
    </row>
    <row r="3581" spans="1:28" x14ac:dyDescent="0.25">
      <c r="A3581">
        <v>11256</v>
      </c>
      <c r="B3581" s="1">
        <v>45523.3380713773</v>
      </c>
      <c r="C3581" s="1">
        <v>45523</v>
      </c>
      <c r="D3581" t="s">
        <v>9100</v>
      </c>
      <c r="E3581" t="s">
        <v>9101</v>
      </c>
      <c r="F3581" t="s">
        <v>790</v>
      </c>
      <c r="G3581">
        <v>81</v>
      </c>
      <c r="H3581" t="b">
        <v>0</v>
      </c>
      <c r="I3581" t="s">
        <v>9102</v>
      </c>
      <c r="J3581" t="s">
        <v>11010</v>
      </c>
      <c r="K3581" t="s">
        <v>7</v>
      </c>
      <c r="L3581" t="b">
        <v>0</v>
      </c>
      <c r="M3581" t="s">
        <v>14968</v>
      </c>
      <c r="N3581" t="b">
        <v>0</v>
      </c>
      <c r="O3581" t="b">
        <v>0</v>
      </c>
      <c r="P3581" t="b">
        <v>0</v>
      </c>
      <c r="Q3581" t="b">
        <v>1</v>
      </c>
      <c r="R3581" t="s">
        <v>14969</v>
      </c>
      <c r="S3581">
        <v>70</v>
      </c>
      <c r="T3581" t="b">
        <v>0</v>
      </c>
      <c r="V3581" t="s">
        <v>886</v>
      </c>
      <c r="W3581">
        <v>4</v>
      </c>
      <c r="X3581" s="11">
        <v>82</v>
      </c>
      <c r="Y3581">
        <v>1</v>
      </c>
      <c r="Z3581" s="46" cm="1">
        <f t="array" ref="Z3581">IF(V3581="NA",$AD$2,(INDEX($BL$4:$BL$73,MATCH(V3581&amp;W3581,$BK$4:$BK$73&amp;$BJ$4:$BJ$73,0))))</f>
        <v>1.0498615788681297E-2</v>
      </c>
      <c r="AA3581" s="46">
        <f t="shared" si="63"/>
        <v>1.0104986157886813</v>
      </c>
      <c r="AB3581" s="46"/>
    </row>
    <row r="3582" spans="1:28" x14ac:dyDescent="0.25">
      <c r="A3582">
        <v>11258</v>
      </c>
      <c r="B3582" s="1">
        <v>45523.335655740702</v>
      </c>
      <c r="C3582" s="1">
        <v>45523</v>
      </c>
      <c r="D3582" t="s">
        <v>9100</v>
      </c>
      <c r="E3582" t="s">
        <v>9101</v>
      </c>
      <c r="F3582" t="s">
        <v>664</v>
      </c>
      <c r="G3582">
        <v>84</v>
      </c>
      <c r="H3582" t="b">
        <v>0</v>
      </c>
      <c r="I3582" t="s">
        <v>9102</v>
      </c>
      <c r="J3582" t="s">
        <v>11010</v>
      </c>
      <c r="K3582" t="s">
        <v>7</v>
      </c>
      <c r="L3582" t="b">
        <v>0</v>
      </c>
      <c r="M3582" t="s">
        <v>14970</v>
      </c>
      <c r="N3582" t="b">
        <v>0</v>
      </c>
      <c r="O3582" t="b">
        <v>0</v>
      </c>
      <c r="P3582" t="b">
        <v>0</v>
      </c>
      <c r="Q3582" t="b">
        <v>1</v>
      </c>
      <c r="R3582" t="s">
        <v>14971</v>
      </c>
      <c r="S3582">
        <v>70</v>
      </c>
      <c r="T3582" t="b">
        <v>0</v>
      </c>
      <c r="V3582" t="s">
        <v>888</v>
      </c>
      <c r="W3582">
        <v>4</v>
      </c>
      <c r="X3582" s="11">
        <v>87</v>
      </c>
      <c r="Y3582">
        <v>1</v>
      </c>
      <c r="Z3582" s="46" cm="1">
        <f t="array" ref="Z3582">IF(V3582="NA",$AD$2,(INDEX($BL$4:$BL$73,MATCH(V3582&amp;W3582,$BK$4:$BK$73&amp;$BJ$4:$BJ$73,0))))</f>
        <v>1.0498615788681257E-2</v>
      </c>
      <c r="AA3582" s="46">
        <f t="shared" si="63"/>
        <v>1.0104986157886813</v>
      </c>
      <c r="AB3582" s="46"/>
    </row>
    <row r="3583" spans="1:28" x14ac:dyDescent="0.25">
      <c r="A3583">
        <v>11259</v>
      </c>
      <c r="B3583" s="1">
        <v>45523.335355543997</v>
      </c>
      <c r="C3583" s="1">
        <v>45523</v>
      </c>
      <c r="D3583" t="s">
        <v>9100</v>
      </c>
      <c r="E3583" t="s">
        <v>9101</v>
      </c>
      <c r="F3583" t="s">
        <v>664</v>
      </c>
      <c r="G3583">
        <v>77</v>
      </c>
      <c r="H3583" t="b">
        <v>0</v>
      </c>
      <c r="I3583" t="s">
        <v>9102</v>
      </c>
      <c r="J3583" t="s">
        <v>11010</v>
      </c>
      <c r="K3583" t="s">
        <v>7</v>
      </c>
      <c r="L3583" t="b">
        <v>0</v>
      </c>
      <c r="M3583" t="s">
        <v>14972</v>
      </c>
      <c r="N3583" t="b">
        <v>0</v>
      </c>
      <c r="O3583" t="b">
        <v>0</v>
      </c>
      <c r="P3583" t="b">
        <v>0</v>
      </c>
      <c r="Q3583" t="b">
        <v>1</v>
      </c>
      <c r="R3583" t="s">
        <v>271</v>
      </c>
      <c r="S3583">
        <v>70</v>
      </c>
      <c r="T3583" t="b">
        <v>0</v>
      </c>
      <c r="V3583" t="s">
        <v>886</v>
      </c>
      <c r="W3583">
        <v>5</v>
      </c>
      <c r="X3583" s="11">
        <v>77</v>
      </c>
      <c r="Y3583">
        <v>1</v>
      </c>
      <c r="Z3583" s="46" cm="1">
        <f t="array" ref="Z3583">IF(V3583="NA",$AD$2,(INDEX($BL$4:$BL$73,MATCH(V3583&amp;W3583,$BK$4:$BK$73&amp;$BJ$4:$BJ$73,0))))</f>
        <v>4.1970782120221983E-2</v>
      </c>
      <c r="AA3583" s="46">
        <f t="shared" si="63"/>
        <v>1.041970782120222</v>
      </c>
      <c r="AB3583" s="46"/>
    </row>
    <row r="3584" spans="1:28" x14ac:dyDescent="0.25">
      <c r="A3584">
        <v>11260</v>
      </c>
      <c r="B3584" s="1">
        <v>45523.335063518498</v>
      </c>
      <c r="C3584" s="1">
        <v>45523</v>
      </c>
      <c r="D3584" t="s">
        <v>9100</v>
      </c>
      <c r="E3584" t="s">
        <v>9101</v>
      </c>
      <c r="F3584" t="s">
        <v>790</v>
      </c>
      <c r="G3584">
        <v>70</v>
      </c>
      <c r="H3584" t="b">
        <v>0</v>
      </c>
      <c r="I3584" t="s">
        <v>9102</v>
      </c>
      <c r="J3584" t="s">
        <v>11010</v>
      </c>
      <c r="K3584" t="s">
        <v>9</v>
      </c>
      <c r="L3584" t="b">
        <v>0</v>
      </c>
      <c r="M3584" t="s">
        <v>6496</v>
      </c>
      <c r="N3584" t="b">
        <v>0</v>
      </c>
      <c r="O3584" t="b">
        <v>1</v>
      </c>
      <c r="P3584" t="b">
        <v>0</v>
      </c>
      <c r="Q3584" t="b">
        <v>1</v>
      </c>
      <c r="R3584" t="s">
        <v>936</v>
      </c>
      <c r="S3584">
        <v>70</v>
      </c>
      <c r="T3584" t="b">
        <v>0</v>
      </c>
      <c r="V3584" t="s">
        <v>8</v>
      </c>
      <c r="W3584" t="s">
        <v>8</v>
      </c>
      <c r="X3584" s="11">
        <v>72</v>
      </c>
      <c r="Y3584">
        <v>1</v>
      </c>
      <c r="Z3584" s="46" cm="1">
        <f t="array" ref="Z3584">IF(V3584="NA",$AD$2,(INDEX($BL$4:$BL$73,MATCH(V3584&amp;W3584,$BK$4:$BK$73&amp;$BJ$4:$BJ$73,0))))</f>
        <v>-4.0430703315750931E-2</v>
      </c>
      <c r="AA3584" s="46">
        <f t="shared" si="63"/>
        <v>0.95956929668424906</v>
      </c>
      <c r="AB3584" s="46"/>
    </row>
    <row r="3585" spans="1:28" x14ac:dyDescent="0.25">
      <c r="A3585">
        <v>11261</v>
      </c>
      <c r="B3585" s="1">
        <v>45523.3347976968</v>
      </c>
      <c r="C3585" s="1">
        <v>45523</v>
      </c>
      <c r="D3585" t="s">
        <v>9100</v>
      </c>
      <c r="E3585" t="s">
        <v>9101</v>
      </c>
      <c r="F3585" t="s">
        <v>664</v>
      </c>
      <c r="G3585">
        <v>74</v>
      </c>
      <c r="H3585" t="b">
        <v>0</v>
      </c>
      <c r="I3585" t="s">
        <v>9102</v>
      </c>
      <c r="J3585" t="s">
        <v>11010</v>
      </c>
      <c r="K3585" t="s">
        <v>9</v>
      </c>
      <c r="L3585" t="b">
        <v>0</v>
      </c>
      <c r="M3585" t="s">
        <v>14973</v>
      </c>
      <c r="N3585" t="b">
        <v>0</v>
      </c>
      <c r="O3585" t="b">
        <v>1</v>
      </c>
      <c r="P3585" t="b">
        <v>0</v>
      </c>
      <c r="Q3585" t="b">
        <v>1</v>
      </c>
      <c r="R3585" t="s">
        <v>14974</v>
      </c>
      <c r="S3585">
        <v>70</v>
      </c>
      <c r="T3585" t="b">
        <v>0</v>
      </c>
      <c r="V3585" t="s">
        <v>949</v>
      </c>
      <c r="W3585">
        <v>5</v>
      </c>
      <c r="X3585" s="11">
        <v>77</v>
      </c>
      <c r="Y3585">
        <v>1</v>
      </c>
      <c r="Z3585" s="46" cm="1">
        <f t="array" ref="Z3585">IF(V3585="NA",$AD$2,(INDEX($BL$4:$BL$73,MATCH(V3585&amp;W3585,$BK$4:$BK$73&amp;$BJ$4:$BJ$73,0))))</f>
        <v>4.1970782120221983E-2</v>
      </c>
      <c r="AA3585" s="46">
        <f t="shared" si="63"/>
        <v>1.041970782120222</v>
      </c>
      <c r="AB3585" s="46"/>
    </row>
    <row r="3586" spans="1:28" x14ac:dyDescent="0.25">
      <c r="A3586">
        <v>11264</v>
      </c>
      <c r="B3586" s="1">
        <v>45523.333957187497</v>
      </c>
      <c r="C3586" s="1">
        <v>45523</v>
      </c>
      <c r="D3586" t="s">
        <v>9100</v>
      </c>
      <c r="E3586" t="s">
        <v>9101</v>
      </c>
      <c r="F3586" t="s">
        <v>664</v>
      </c>
      <c r="G3586">
        <v>83</v>
      </c>
      <c r="H3586" t="b">
        <v>0</v>
      </c>
      <c r="I3586" t="s">
        <v>9102</v>
      </c>
      <c r="J3586" t="s">
        <v>11010</v>
      </c>
      <c r="K3586" t="s">
        <v>9</v>
      </c>
      <c r="L3586" t="b">
        <v>0</v>
      </c>
      <c r="M3586" t="s">
        <v>14975</v>
      </c>
      <c r="N3586" t="b">
        <v>0</v>
      </c>
      <c r="O3586" t="b">
        <v>1</v>
      </c>
      <c r="P3586" t="b">
        <v>0</v>
      </c>
      <c r="Q3586" t="b">
        <v>1</v>
      </c>
      <c r="R3586" t="s">
        <v>14976</v>
      </c>
      <c r="S3586">
        <v>70</v>
      </c>
      <c r="T3586" t="b">
        <v>0</v>
      </c>
      <c r="V3586" t="s">
        <v>889</v>
      </c>
      <c r="W3586">
        <v>5</v>
      </c>
      <c r="X3586" s="11">
        <v>87</v>
      </c>
      <c r="Y3586">
        <v>1</v>
      </c>
      <c r="Z3586" s="46" cm="1">
        <f t="array" ref="Z3586">IF(V3586="NA",$AD$2,(INDEX($BL$4:$BL$73,MATCH(V3586&amp;W3586,$BK$4:$BK$73&amp;$BJ$4:$BJ$73,0))))</f>
        <v>4.1970782120221983E-2</v>
      </c>
      <c r="AA3586" s="46">
        <f t="shared" si="63"/>
        <v>1.041970782120222</v>
      </c>
      <c r="AB3586" s="46"/>
    </row>
    <row r="3587" spans="1:28" x14ac:dyDescent="0.25">
      <c r="A3587">
        <v>11265</v>
      </c>
      <c r="B3587" s="1">
        <v>45523.333685879603</v>
      </c>
      <c r="C3587" s="1">
        <v>45523</v>
      </c>
      <c r="D3587" t="s">
        <v>9100</v>
      </c>
      <c r="E3587" t="s">
        <v>9101</v>
      </c>
      <c r="F3587" t="s">
        <v>664</v>
      </c>
      <c r="G3587">
        <v>84</v>
      </c>
      <c r="H3587" t="b">
        <v>0</v>
      </c>
      <c r="I3587" t="s">
        <v>9102</v>
      </c>
      <c r="J3587" t="s">
        <v>11010</v>
      </c>
      <c r="K3587" t="s">
        <v>9</v>
      </c>
      <c r="L3587" t="b">
        <v>0</v>
      </c>
      <c r="M3587" t="s">
        <v>14977</v>
      </c>
      <c r="N3587" t="b">
        <v>0</v>
      </c>
      <c r="O3587" t="b">
        <v>1</v>
      </c>
      <c r="P3587" t="b">
        <v>0</v>
      </c>
      <c r="Q3587" t="b">
        <v>1</v>
      </c>
      <c r="R3587" t="s">
        <v>14978</v>
      </c>
      <c r="S3587">
        <v>70</v>
      </c>
      <c r="T3587" t="b">
        <v>0</v>
      </c>
      <c r="V3587" t="s">
        <v>893</v>
      </c>
      <c r="W3587">
        <v>4</v>
      </c>
      <c r="X3587" s="11">
        <v>87</v>
      </c>
      <c r="Y3587">
        <v>1</v>
      </c>
      <c r="Z3587" s="46" cm="1">
        <f t="array" ref="Z3587">IF(V3587="NA",$AD$2,(INDEX($BL$4:$BL$73,MATCH(V3587&amp;W3587,$BK$4:$BK$73&amp;$BJ$4:$BJ$73,0))))</f>
        <v>1.0498615788681286E-2</v>
      </c>
      <c r="AA3587" s="46">
        <f t="shared" si="63"/>
        <v>1.0104986157886813</v>
      </c>
      <c r="AB3587" s="46"/>
    </row>
    <row r="3588" spans="1:28" x14ac:dyDescent="0.25">
      <c r="A3588">
        <v>11267</v>
      </c>
      <c r="B3588" s="1">
        <v>45523.333124016201</v>
      </c>
      <c r="C3588" s="1">
        <v>45523</v>
      </c>
      <c r="D3588" t="s">
        <v>9100</v>
      </c>
      <c r="E3588" t="s">
        <v>9101</v>
      </c>
      <c r="F3588" t="s">
        <v>664</v>
      </c>
      <c r="G3588">
        <v>81</v>
      </c>
      <c r="H3588" t="b">
        <v>0</v>
      </c>
      <c r="I3588" t="s">
        <v>9102</v>
      </c>
      <c r="J3588" t="s">
        <v>11010</v>
      </c>
      <c r="K3588" t="s">
        <v>7</v>
      </c>
      <c r="L3588" t="b">
        <v>0</v>
      </c>
      <c r="M3588" t="s">
        <v>14979</v>
      </c>
      <c r="N3588" t="b">
        <v>0</v>
      </c>
      <c r="O3588" t="b">
        <v>0</v>
      </c>
      <c r="P3588" t="b">
        <v>0</v>
      </c>
      <c r="Q3588" t="b">
        <v>1</v>
      </c>
      <c r="R3588" t="s">
        <v>14980</v>
      </c>
      <c r="S3588">
        <v>70</v>
      </c>
      <c r="T3588" t="b">
        <v>0</v>
      </c>
      <c r="V3588" t="s">
        <v>8</v>
      </c>
      <c r="W3588" t="s">
        <v>8</v>
      </c>
      <c r="X3588" s="11">
        <v>82</v>
      </c>
      <c r="Y3588">
        <v>1</v>
      </c>
      <c r="Z3588" s="46" cm="1">
        <f t="array" ref="Z3588">IF(V3588="NA",$AD$2,(INDEX($BL$4:$BL$73,MATCH(V3588&amp;W3588,$BK$4:$BK$73&amp;$BJ$4:$BJ$73,0))))</f>
        <v>-4.0430703315750931E-2</v>
      </c>
      <c r="AA3588" s="46">
        <f t="shared" ref="AA3588:AA3651" si="64">Y3588+Z3588</f>
        <v>0.95956929668424906</v>
      </c>
      <c r="AB3588" s="46"/>
    </row>
    <row r="3589" spans="1:28" x14ac:dyDescent="0.25">
      <c r="A3589">
        <v>11268</v>
      </c>
      <c r="B3589" s="1">
        <v>45523.3312694329</v>
      </c>
      <c r="C3589" s="1">
        <v>45523</v>
      </c>
      <c r="D3589" t="s">
        <v>9100</v>
      </c>
      <c r="E3589" t="s">
        <v>9101</v>
      </c>
      <c r="F3589" t="s">
        <v>664</v>
      </c>
      <c r="G3589">
        <v>82</v>
      </c>
      <c r="H3589" t="b">
        <v>0</v>
      </c>
      <c r="I3589" t="s">
        <v>9102</v>
      </c>
      <c r="J3589" t="s">
        <v>11010</v>
      </c>
      <c r="K3589" t="s">
        <v>9</v>
      </c>
      <c r="L3589" t="b">
        <v>0</v>
      </c>
      <c r="M3589" t="s">
        <v>14981</v>
      </c>
      <c r="N3589" t="b">
        <v>0</v>
      </c>
      <c r="O3589" t="b">
        <v>1</v>
      </c>
      <c r="P3589" t="b">
        <v>0</v>
      </c>
      <c r="Q3589" t="b">
        <v>1</v>
      </c>
      <c r="R3589" t="s">
        <v>14982</v>
      </c>
      <c r="S3589">
        <v>70</v>
      </c>
      <c r="T3589" t="b">
        <v>0</v>
      </c>
      <c r="V3589" t="s">
        <v>889</v>
      </c>
      <c r="W3589">
        <v>4</v>
      </c>
      <c r="X3589" s="11">
        <v>82</v>
      </c>
      <c r="Y3589">
        <v>1</v>
      </c>
      <c r="Z3589" s="46" cm="1">
        <f t="array" ref="Z3589">IF(V3589="NA",$AD$2,(INDEX($BL$4:$BL$73,MATCH(V3589&amp;W3589,$BK$4:$BK$73&amp;$BJ$4:$BJ$73,0))))</f>
        <v>1.0498615788681227E-2</v>
      </c>
      <c r="AA3589" s="46">
        <f t="shared" si="64"/>
        <v>1.0104986157886813</v>
      </c>
      <c r="AB3589" s="46"/>
    </row>
    <row r="3590" spans="1:28" x14ac:dyDescent="0.25">
      <c r="A3590">
        <v>11274</v>
      </c>
      <c r="B3590" s="1">
        <v>45523.329702661998</v>
      </c>
      <c r="C3590" s="1">
        <v>45523</v>
      </c>
      <c r="D3590" t="s">
        <v>9100</v>
      </c>
      <c r="E3590" t="s">
        <v>9101</v>
      </c>
      <c r="F3590" t="s">
        <v>790</v>
      </c>
      <c r="G3590">
        <v>74</v>
      </c>
      <c r="H3590" t="b">
        <v>0</v>
      </c>
      <c r="I3590" t="s">
        <v>9102</v>
      </c>
      <c r="J3590" t="s">
        <v>11010</v>
      </c>
      <c r="K3590" t="s">
        <v>9</v>
      </c>
      <c r="L3590" t="b">
        <v>0</v>
      </c>
      <c r="M3590" t="s">
        <v>14983</v>
      </c>
      <c r="N3590" t="b">
        <v>0</v>
      </c>
      <c r="O3590" t="b">
        <v>1</v>
      </c>
      <c r="P3590" t="b">
        <v>0</v>
      </c>
      <c r="Q3590" t="b">
        <v>1</v>
      </c>
      <c r="R3590" t="s">
        <v>14984</v>
      </c>
      <c r="S3590">
        <v>70</v>
      </c>
      <c r="T3590" t="b">
        <v>0</v>
      </c>
      <c r="V3590" t="s">
        <v>886</v>
      </c>
      <c r="W3590">
        <v>4</v>
      </c>
      <c r="X3590" s="11">
        <v>77</v>
      </c>
      <c r="Y3590">
        <v>1</v>
      </c>
      <c r="Z3590" s="46" cm="1">
        <f t="array" ref="Z3590">IF(V3590="NA",$AD$2,(INDEX($BL$4:$BL$73,MATCH(V3590&amp;W3590,$BK$4:$BK$73&amp;$BJ$4:$BJ$73,0))))</f>
        <v>1.0498615788681297E-2</v>
      </c>
      <c r="AA3590" s="46">
        <f t="shared" si="64"/>
        <v>1.0104986157886813</v>
      </c>
      <c r="AB3590" s="46"/>
    </row>
    <row r="3591" spans="1:28" x14ac:dyDescent="0.25">
      <c r="A3591">
        <v>11275</v>
      </c>
      <c r="B3591" s="1">
        <v>45523.329433981497</v>
      </c>
      <c r="C3591" s="1">
        <v>45523</v>
      </c>
      <c r="D3591" t="s">
        <v>9100</v>
      </c>
      <c r="E3591" t="s">
        <v>9101</v>
      </c>
      <c r="F3591" t="s">
        <v>790</v>
      </c>
      <c r="G3591">
        <v>81</v>
      </c>
      <c r="H3591" t="b">
        <v>0</v>
      </c>
      <c r="I3591" t="s">
        <v>9102</v>
      </c>
      <c r="J3591" t="s">
        <v>11010</v>
      </c>
      <c r="K3591" t="s">
        <v>9</v>
      </c>
      <c r="L3591" t="b">
        <v>0</v>
      </c>
      <c r="M3591" t="s">
        <v>14985</v>
      </c>
      <c r="N3591" t="b">
        <v>0</v>
      </c>
      <c r="O3591" t="b">
        <v>1</v>
      </c>
      <c r="P3591" t="b">
        <v>0</v>
      </c>
      <c r="Q3591" t="b">
        <v>1</v>
      </c>
      <c r="R3591" t="s">
        <v>14986</v>
      </c>
      <c r="S3591">
        <v>70</v>
      </c>
      <c r="T3591" t="b">
        <v>0</v>
      </c>
      <c r="V3591" t="s">
        <v>889</v>
      </c>
      <c r="W3591">
        <v>4</v>
      </c>
      <c r="X3591" s="11">
        <v>82</v>
      </c>
      <c r="Y3591">
        <v>1</v>
      </c>
      <c r="Z3591" s="46" cm="1">
        <f t="array" ref="Z3591">IF(V3591="NA",$AD$2,(INDEX($BL$4:$BL$73,MATCH(V3591&amp;W3591,$BK$4:$BK$73&amp;$BJ$4:$BJ$73,0))))</f>
        <v>1.0498615788681227E-2</v>
      </c>
      <c r="AA3591" s="46">
        <f t="shared" si="64"/>
        <v>1.0104986157886813</v>
      </c>
      <c r="AB3591" s="46"/>
    </row>
    <row r="3592" spans="1:28" x14ac:dyDescent="0.25">
      <c r="A3592">
        <v>11277</v>
      </c>
      <c r="B3592" s="1">
        <v>45523.324412777802</v>
      </c>
      <c r="C3592" s="1">
        <v>45523</v>
      </c>
      <c r="D3592" t="s">
        <v>9100</v>
      </c>
      <c r="E3592" t="s">
        <v>9101</v>
      </c>
      <c r="F3592" t="s">
        <v>790</v>
      </c>
      <c r="G3592">
        <v>75</v>
      </c>
      <c r="H3592" t="b">
        <v>0</v>
      </c>
      <c r="I3592" t="s">
        <v>9102</v>
      </c>
      <c r="J3592" t="s">
        <v>11010</v>
      </c>
      <c r="K3592" t="s">
        <v>7</v>
      </c>
      <c r="L3592" t="b">
        <v>0</v>
      </c>
      <c r="M3592" t="s">
        <v>14987</v>
      </c>
      <c r="N3592" t="b">
        <v>0</v>
      </c>
      <c r="O3592" t="b">
        <v>0</v>
      </c>
      <c r="P3592" t="b">
        <v>0</v>
      </c>
      <c r="Q3592" t="b">
        <v>1</v>
      </c>
      <c r="R3592" t="s">
        <v>14988</v>
      </c>
      <c r="S3592">
        <v>70</v>
      </c>
      <c r="T3592" t="b">
        <v>0</v>
      </c>
      <c r="V3592" t="s">
        <v>8</v>
      </c>
      <c r="W3592" t="s">
        <v>8</v>
      </c>
      <c r="X3592" s="11">
        <v>77</v>
      </c>
      <c r="Y3592">
        <v>1</v>
      </c>
      <c r="Z3592" s="46" cm="1">
        <f t="array" ref="Z3592">IF(V3592="NA",$AD$2,(INDEX($BL$4:$BL$73,MATCH(V3592&amp;W3592,$BK$4:$BK$73&amp;$BJ$4:$BJ$73,0))))</f>
        <v>-4.0430703315750931E-2</v>
      </c>
      <c r="AA3592" s="46">
        <f t="shared" si="64"/>
        <v>0.95956929668424906</v>
      </c>
      <c r="AB3592" s="46"/>
    </row>
    <row r="3593" spans="1:28" x14ac:dyDescent="0.25">
      <c r="A3593">
        <v>11279</v>
      </c>
      <c r="B3593" s="1">
        <v>45522.587456597197</v>
      </c>
      <c r="C3593" s="1">
        <v>45522</v>
      </c>
      <c r="D3593" t="s">
        <v>9100</v>
      </c>
      <c r="E3593" t="s">
        <v>9101</v>
      </c>
      <c r="F3593" t="s">
        <v>664</v>
      </c>
      <c r="G3593">
        <v>74</v>
      </c>
      <c r="H3593" t="b">
        <v>0</v>
      </c>
      <c r="I3593" t="s">
        <v>9102</v>
      </c>
      <c r="J3593" t="s">
        <v>11010</v>
      </c>
      <c r="K3593" t="s">
        <v>9</v>
      </c>
      <c r="L3593" t="b">
        <v>0</v>
      </c>
      <c r="M3593" t="s">
        <v>14989</v>
      </c>
      <c r="N3593" t="b">
        <v>0</v>
      </c>
      <c r="O3593" t="b">
        <v>1</v>
      </c>
      <c r="P3593" t="b">
        <v>0</v>
      </c>
      <c r="Q3593" t="b">
        <v>1</v>
      </c>
      <c r="R3593" t="s">
        <v>14990</v>
      </c>
      <c r="S3593">
        <v>70</v>
      </c>
      <c r="T3593" t="b">
        <v>0</v>
      </c>
      <c r="V3593" t="s">
        <v>8</v>
      </c>
      <c r="W3593" t="s">
        <v>8</v>
      </c>
      <c r="X3593" s="11">
        <v>77</v>
      </c>
      <c r="Y3593">
        <v>1</v>
      </c>
      <c r="Z3593" s="46" cm="1">
        <f t="array" ref="Z3593">IF(V3593="NA",$AD$2,(INDEX($BL$4:$BL$73,MATCH(V3593&amp;W3593,$BK$4:$BK$73&amp;$BJ$4:$BJ$73,0))))</f>
        <v>-4.0430703315750931E-2</v>
      </c>
      <c r="AA3593" s="46">
        <f t="shared" si="64"/>
        <v>0.95956929668424906</v>
      </c>
      <c r="AB3593" s="46"/>
    </row>
    <row r="3594" spans="1:28" x14ac:dyDescent="0.25">
      <c r="A3594">
        <v>11280</v>
      </c>
      <c r="B3594" s="1">
        <v>45522.586933854203</v>
      </c>
      <c r="C3594" s="1">
        <v>45522</v>
      </c>
      <c r="D3594" t="s">
        <v>9100</v>
      </c>
      <c r="E3594" t="s">
        <v>9101</v>
      </c>
      <c r="F3594" t="s">
        <v>664</v>
      </c>
      <c r="G3594">
        <v>77</v>
      </c>
      <c r="H3594" t="b">
        <v>0</v>
      </c>
      <c r="I3594" t="s">
        <v>9102</v>
      </c>
      <c r="J3594" t="s">
        <v>11010</v>
      </c>
      <c r="K3594" t="s">
        <v>7</v>
      </c>
      <c r="L3594" t="b">
        <v>0</v>
      </c>
      <c r="M3594" t="s">
        <v>6495</v>
      </c>
      <c r="N3594" t="b">
        <v>0</v>
      </c>
      <c r="O3594" t="b">
        <v>0</v>
      </c>
      <c r="P3594" t="b">
        <v>0</v>
      </c>
      <c r="Q3594" t="b">
        <v>1</v>
      </c>
      <c r="R3594" t="s">
        <v>2106</v>
      </c>
      <c r="S3594">
        <v>70</v>
      </c>
      <c r="T3594" t="b">
        <v>0</v>
      </c>
      <c r="V3594" t="s">
        <v>889</v>
      </c>
      <c r="W3594">
        <v>4</v>
      </c>
      <c r="X3594" s="11">
        <v>77</v>
      </c>
      <c r="Y3594">
        <v>1</v>
      </c>
      <c r="Z3594" s="46" cm="1">
        <f t="array" ref="Z3594">IF(V3594="NA",$AD$2,(INDEX($BL$4:$BL$73,MATCH(V3594&amp;W3594,$BK$4:$BK$73&amp;$BJ$4:$BJ$73,0))))</f>
        <v>1.0498615788681227E-2</v>
      </c>
      <c r="AA3594" s="46">
        <f t="shared" si="64"/>
        <v>1.0104986157886813</v>
      </c>
      <c r="AB3594" s="46"/>
    </row>
    <row r="3595" spans="1:28" x14ac:dyDescent="0.25">
      <c r="A3595">
        <v>11281</v>
      </c>
      <c r="B3595" s="1">
        <v>45522.586382546302</v>
      </c>
      <c r="C3595" s="1">
        <v>45522</v>
      </c>
      <c r="D3595" t="s">
        <v>9100</v>
      </c>
      <c r="E3595" t="s">
        <v>9101</v>
      </c>
      <c r="F3595" t="s">
        <v>664</v>
      </c>
      <c r="G3595">
        <v>77</v>
      </c>
      <c r="H3595" t="b">
        <v>0</v>
      </c>
      <c r="I3595" t="s">
        <v>9102</v>
      </c>
      <c r="J3595" t="s">
        <v>11010</v>
      </c>
      <c r="K3595" t="s">
        <v>7</v>
      </c>
      <c r="L3595" t="b">
        <v>0</v>
      </c>
      <c r="M3595" t="s">
        <v>14991</v>
      </c>
      <c r="N3595" t="b">
        <v>0</v>
      </c>
      <c r="O3595" t="b">
        <v>0</v>
      </c>
      <c r="P3595" t="b">
        <v>0</v>
      </c>
      <c r="Q3595" t="b">
        <v>1</v>
      </c>
      <c r="R3595" t="s">
        <v>14992</v>
      </c>
      <c r="S3595">
        <v>70</v>
      </c>
      <c r="T3595" t="b">
        <v>0</v>
      </c>
      <c r="V3595" t="s">
        <v>8</v>
      </c>
      <c r="W3595" t="s">
        <v>8</v>
      </c>
      <c r="X3595" s="11">
        <v>77</v>
      </c>
      <c r="Y3595">
        <v>1</v>
      </c>
      <c r="Z3595" s="46" cm="1">
        <f t="array" ref="Z3595">IF(V3595="NA",$AD$2,(INDEX($BL$4:$BL$73,MATCH(V3595&amp;W3595,$BK$4:$BK$73&amp;$BJ$4:$BJ$73,0))))</f>
        <v>-4.0430703315750931E-2</v>
      </c>
      <c r="AA3595" s="46">
        <f t="shared" si="64"/>
        <v>0.95956929668424906</v>
      </c>
      <c r="AB3595" s="46"/>
    </row>
    <row r="3596" spans="1:28" x14ac:dyDescent="0.25">
      <c r="A3596">
        <v>11282</v>
      </c>
      <c r="B3596" s="1">
        <v>45522.580643726898</v>
      </c>
      <c r="C3596" s="1">
        <v>45522</v>
      </c>
      <c r="D3596" t="s">
        <v>9100</v>
      </c>
      <c r="E3596" t="s">
        <v>9101</v>
      </c>
      <c r="F3596" t="s">
        <v>790</v>
      </c>
      <c r="G3596">
        <v>73</v>
      </c>
      <c r="H3596" t="b">
        <v>0</v>
      </c>
      <c r="I3596" t="s">
        <v>9102</v>
      </c>
      <c r="J3596" t="s">
        <v>11010</v>
      </c>
      <c r="K3596" t="s">
        <v>7</v>
      </c>
      <c r="L3596" t="b">
        <v>0</v>
      </c>
      <c r="M3596" t="s">
        <v>14993</v>
      </c>
      <c r="N3596" t="b">
        <v>0</v>
      </c>
      <c r="O3596" t="b">
        <v>0</v>
      </c>
      <c r="P3596" t="b">
        <v>0</v>
      </c>
      <c r="Q3596" t="b">
        <v>1</v>
      </c>
      <c r="R3596" t="s">
        <v>14994</v>
      </c>
      <c r="S3596">
        <v>70</v>
      </c>
      <c r="T3596" t="b">
        <v>0</v>
      </c>
      <c r="V3596" t="s">
        <v>892</v>
      </c>
      <c r="W3596">
        <v>4</v>
      </c>
      <c r="X3596" s="11">
        <v>77</v>
      </c>
      <c r="Y3596">
        <v>1</v>
      </c>
      <c r="Z3596" s="46" cm="1">
        <f t="array" ref="Z3596">IF(V3596="NA",$AD$2,(INDEX($BL$4:$BL$73,MATCH(V3596&amp;W3596,$BK$4:$BK$73&amp;$BJ$4:$BJ$73,0))))</f>
        <v>1.0498615788681274E-2</v>
      </c>
      <c r="AA3596" s="46">
        <f t="shared" si="64"/>
        <v>1.0104986157886813</v>
      </c>
      <c r="AB3596" s="46"/>
    </row>
    <row r="3597" spans="1:28" x14ac:dyDescent="0.25">
      <c r="A3597">
        <v>11283</v>
      </c>
      <c r="B3597" s="1">
        <v>45522.579997291701</v>
      </c>
      <c r="C3597" s="1">
        <v>45522</v>
      </c>
      <c r="D3597" t="s">
        <v>9100</v>
      </c>
      <c r="E3597" t="s">
        <v>9101</v>
      </c>
      <c r="F3597" t="s">
        <v>790</v>
      </c>
      <c r="G3597">
        <v>77</v>
      </c>
      <c r="H3597" t="b">
        <v>0</v>
      </c>
      <c r="I3597" t="s">
        <v>9102</v>
      </c>
      <c r="J3597" t="s">
        <v>11010</v>
      </c>
      <c r="K3597" t="s">
        <v>7</v>
      </c>
      <c r="L3597" t="b">
        <v>0</v>
      </c>
      <c r="M3597" t="s">
        <v>14995</v>
      </c>
      <c r="N3597" t="b">
        <v>0</v>
      </c>
      <c r="O3597" t="b">
        <v>0</v>
      </c>
      <c r="P3597" t="b">
        <v>0</v>
      </c>
      <c r="Q3597" t="b">
        <v>1</v>
      </c>
      <c r="R3597" t="s">
        <v>14996</v>
      </c>
      <c r="S3597">
        <v>70</v>
      </c>
      <c r="T3597" t="b">
        <v>0</v>
      </c>
      <c r="V3597" t="s">
        <v>892</v>
      </c>
      <c r="W3597">
        <v>4</v>
      </c>
      <c r="X3597" s="11">
        <v>77</v>
      </c>
      <c r="Y3597">
        <v>1</v>
      </c>
      <c r="Z3597" s="46" cm="1">
        <f t="array" ref="Z3597">IF(V3597="NA",$AD$2,(INDEX($BL$4:$BL$73,MATCH(V3597&amp;W3597,$BK$4:$BK$73&amp;$BJ$4:$BJ$73,0))))</f>
        <v>1.0498615788681274E-2</v>
      </c>
      <c r="AA3597" s="46">
        <f t="shared" si="64"/>
        <v>1.0104986157886813</v>
      </c>
      <c r="AB3597" s="46"/>
    </row>
    <row r="3598" spans="1:28" x14ac:dyDescent="0.25">
      <c r="A3598">
        <v>11285</v>
      </c>
      <c r="B3598" s="1">
        <v>45522.577123634299</v>
      </c>
      <c r="C3598" s="1">
        <v>45522</v>
      </c>
      <c r="D3598" t="s">
        <v>9100</v>
      </c>
      <c r="E3598" t="s">
        <v>9101</v>
      </c>
      <c r="F3598" t="s">
        <v>664</v>
      </c>
      <c r="G3598">
        <v>80</v>
      </c>
      <c r="H3598" t="b">
        <v>0</v>
      </c>
      <c r="I3598" t="s">
        <v>9102</v>
      </c>
      <c r="J3598" t="s">
        <v>11010</v>
      </c>
      <c r="K3598" t="s">
        <v>7</v>
      </c>
      <c r="L3598" t="b">
        <v>0</v>
      </c>
      <c r="M3598" t="s">
        <v>14997</v>
      </c>
      <c r="N3598" t="b">
        <v>0</v>
      </c>
      <c r="O3598" t="b">
        <v>0</v>
      </c>
      <c r="P3598" t="b">
        <v>0</v>
      </c>
      <c r="Q3598" t="b">
        <v>1</v>
      </c>
      <c r="R3598" t="s">
        <v>14998</v>
      </c>
      <c r="S3598">
        <v>70</v>
      </c>
      <c r="T3598" t="b">
        <v>0</v>
      </c>
      <c r="V3598" t="s">
        <v>893</v>
      </c>
      <c r="W3598">
        <v>4</v>
      </c>
      <c r="X3598" s="11">
        <v>82</v>
      </c>
      <c r="Y3598">
        <v>1</v>
      </c>
      <c r="Z3598" s="46" cm="1">
        <f t="array" ref="Z3598">IF(V3598="NA",$AD$2,(INDEX($BL$4:$BL$73,MATCH(V3598&amp;W3598,$BK$4:$BK$73&amp;$BJ$4:$BJ$73,0))))</f>
        <v>1.0498615788681286E-2</v>
      </c>
      <c r="AA3598" s="46">
        <f t="shared" si="64"/>
        <v>1.0104986157886813</v>
      </c>
      <c r="AB3598" s="46"/>
    </row>
    <row r="3599" spans="1:28" x14ac:dyDescent="0.25">
      <c r="A3599">
        <v>11287</v>
      </c>
      <c r="B3599" s="1">
        <v>45522.576109513902</v>
      </c>
      <c r="C3599" s="1">
        <v>45522</v>
      </c>
      <c r="D3599" t="s">
        <v>9100</v>
      </c>
      <c r="E3599" t="s">
        <v>9101</v>
      </c>
      <c r="F3599" t="s">
        <v>664</v>
      </c>
      <c r="G3599">
        <v>77</v>
      </c>
      <c r="H3599" t="b">
        <v>0</v>
      </c>
      <c r="I3599" t="s">
        <v>9102</v>
      </c>
      <c r="J3599" t="s">
        <v>11010</v>
      </c>
      <c r="K3599" t="s">
        <v>7</v>
      </c>
      <c r="L3599" t="b">
        <v>0</v>
      </c>
      <c r="M3599" t="s">
        <v>14999</v>
      </c>
      <c r="N3599" t="b">
        <v>0</v>
      </c>
      <c r="O3599" t="b">
        <v>0</v>
      </c>
      <c r="P3599" t="b">
        <v>0</v>
      </c>
      <c r="Q3599" t="b">
        <v>1</v>
      </c>
      <c r="R3599" t="s">
        <v>15000</v>
      </c>
      <c r="S3599">
        <v>70</v>
      </c>
      <c r="T3599" t="b">
        <v>0</v>
      </c>
      <c r="V3599" t="s">
        <v>888</v>
      </c>
      <c r="W3599">
        <v>4</v>
      </c>
      <c r="X3599" s="11">
        <v>77</v>
      </c>
      <c r="Y3599">
        <v>1</v>
      </c>
      <c r="Z3599" s="46" cm="1">
        <f t="array" ref="Z3599">IF(V3599="NA",$AD$2,(INDEX($BL$4:$BL$73,MATCH(V3599&amp;W3599,$BK$4:$BK$73&amp;$BJ$4:$BJ$73,0))))</f>
        <v>1.0498615788681257E-2</v>
      </c>
      <c r="AA3599" s="46">
        <f t="shared" si="64"/>
        <v>1.0104986157886813</v>
      </c>
      <c r="AB3599" s="46"/>
    </row>
    <row r="3600" spans="1:28" x14ac:dyDescent="0.25">
      <c r="A3600">
        <v>11288</v>
      </c>
      <c r="B3600" s="1">
        <v>45522.575189664298</v>
      </c>
      <c r="C3600" s="1">
        <v>45522</v>
      </c>
      <c r="D3600" t="s">
        <v>9100</v>
      </c>
      <c r="E3600" t="s">
        <v>9101</v>
      </c>
      <c r="F3600" t="s">
        <v>664</v>
      </c>
      <c r="G3600">
        <v>74</v>
      </c>
      <c r="H3600" t="b">
        <v>0</v>
      </c>
      <c r="I3600" t="s">
        <v>9102</v>
      </c>
      <c r="J3600" t="s">
        <v>9711</v>
      </c>
      <c r="K3600" t="s">
        <v>9</v>
      </c>
      <c r="L3600" t="b">
        <v>0</v>
      </c>
      <c r="M3600" t="s">
        <v>15001</v>
      </c>
      <c r="N3600" t="b">
        <v>0</v>
      </c>
      <c r="O3600" t="b">
        <v>1</v>
      </c>
      <c r="P3600" t="b">
        <v>0</v>
      </c>
      <c r="Q3600" t="b">
        <v>1</v>
      </c>
      <c r="R3600" t="s">
        <v>15002</v>
      </c>
      <c r="S3600">
        <v>70</v>
      </c>
      <c r="T3600" t="b">
        <v>0</v>
      </c>
      <c r="V3600" t="s">
        <v>949</v>
      </c>
      <c r="W3600">
        <v>5</v>
      </c>
      <c r="X3600" s="11">
        <v>77</v>
      </c>
      <c r="Y3600">
        <v>1</v>
      </c>
      <c r="Z3600" s="46" cm="1">
        <f t="array" ref="Z3600">IF(V3600="NA",$AD$2,(INDEX($BL$4:$BL$73,MATCH(V3600&amp;W3600,$BK$4:$BK$73&amp;$BJ$4:$BJ$73,0))))</f>
        <v>4.1970782120221983E-2</v>
      </c>
      <c r="AA3600" s="46">
        <f t="shared" si="64"/>
        <v>1.041970782120222</v>
      </c>
      <c r="AB3600" s="46"/>
    </row>
    <row r="3601" spans="1:28" x14ac:dyDescent="0.25">
      <c r="A3601">
        <v>11289</v>
      </c>
      <c r="B3601" s="1">
        <v>45522.5747670255</v>
      </c>
      <c r="C3601" s="1">
        <v>45522</v>
      </c>
      <c r="D3601" t="s">
        <v>9100</v>
      </c>
      <c r="E3601" t="s">
        <v>9101</v>
      </c>
      <c r="F3601" t="s">
        <v>790</v>
      </c>
      <c r="G3601">
        <v>75</v>
      </c>
      <c r="H3601" t="b">
        <v>0</v>
      </c>
      <c r="I3601" t="s">
        <v>9102</v>
      </c>
      <c r="J3601" t="s">
        <v>9711</v>
      </c>
      <c r="K3601" t="s">
        <v>7</v>
      </c>
      <c r="L3601" t="b">
        <v>0</v>
      </c>
      <c r="M3601" t="s">
        <v>15003</v>
      </c>
      <c r="N3601" t="b">
        <v>0</v>
      </c>
      <c r="O3601" t="b">
        <v>0</v>
      </c>
      <c r="P3601" t="b">
        <v>0</v>
      </c>
      <c r="Q3601" t="b">
        <v>1</v>
      </c>
      <c r="R3601" t="s">
        <v>933</v>
      </c>
      <c r="S3601">
        <v>70</v>
      </c>
      <c r="T3601" t="b">
        <v>0</v>
      </c>
      <c r="V3601" t="s">
        <v>889</v>
      </c>
      <c r="W3601">
        <v>4</v>
      </c>
      <c r="X3601" s="11">
        <v>77</v>
      </c>
      <c r="Y3601">
        <v>1</v>
      </c>
      <c r="Z3601" s="46" cm="1">
        <f t="array" ref="Z3601">IF(V3601="NA",$AD$2,(INDEX($BL$4:$BL$73,MATCH(V3601&amp;W3601,$BK$4:$BK$73&amp;$BJ$4:$BJ$73,0))))</f>
        <v>1.0498615788681227E-2</v>
      </c>
      <c r="AA3601" s="46">
        <f t="shared" si="64"/>
        <v>1.0104986157886813</v>
      </c>
      <c r="AB3601" s="46"/>
    </row>
    <row r="3602" spans="1:28" x14ac:dyDescent="0.25">
      <c r="A3602">
        <v>11290</v>
      </c>
      <c r="B3602" s="1">
        <v>45522.5742669213</v>
      </c>
      <c r="C3602" s="1">
        <v>45522</v>
      </c>
      <c r="D3602" t="s">
        <v>9100</v>
      </c>
      <c r="E3602" t="s">
        <v>9101</v>
      </c>
      <c r="F3602" t="s">
        <v>790</v>
      </c>
      <c r="G3602">
        <v>73</v>
      </c>
      <c r="H3602" t="b">
        <v>0</v>
      </c>
      <c r="I3602" t="s">
        <v>9102</v>
      </c>
      <c r="J3602" t="s">
        <v>9711</v>
      </c>
      <c r="K3602" t="s">
        <v>7</v>
      </c>
      <c r="L3602" t="b">
        <v>0</v>
      </c>
      <c r="M3602" t="s">
        <v>6494</v>
      </c>
      <c r="N3602" t="b">
        <v>0</v>
      </c>
      <c r="O3602" t="b">
        <v>0</v>
      </c>
      <c r="P3602" t="b">
        <v>0</v>
      </c>
      <c r="Q3602" t="b">
        <v>1</v>
      </c>
      <c r="R3602" t="s">
        <v>932</v>
      </c>
      <c r="S3602">
        <v>70</v>
      </c>
      <c r="T3602" t="b">
        <v>0</v>
      </c>
      <c r="V3602" t="s">
        <v>889</v>
      </c>
      <c r="W3602">
        <v>4</v>
      </c>
      <c r="X3602" s="11">
        <v>77</v>
      </c>
      <c r="Y3602">
        <v>1</v>
      </c>
      <c r="Z3602" s="46" cm="1">
        <f t="array" ref="Z3602">IF(V3602="NA",$AD$2,(INDEX($BL$4:$BL$73,MATCH(V3602&amp;W3602,$BK$4:$BK$73&amp;$BJ$4:$BJ$73,0))))</f>
        <v>1.0498615788681227E-2</v>
      </c>
      <c r="AA3602" s="46">
        <f t="shared" si="64"/>
        <v>1.0104986157886813</v>
      </c>
      <c r="AB3602" s="46"/>
    </row>
    <row r="3603" spans="1:28" x14ac:dyDescent="0.25">
      <c r="A3603">
        <v>11291</v>
      </c>
      <c r="B3603" s="1">
        <v>45522.5717059491</v>
      </c>
      <c r="C3603" s="1">
        <v>45522</v>
      </c>
      <c r="D3603" t="s">
        <v>9100</v>
      </c>
      <c r="E3603" t="s">
        <v>9101</v>
      </c>
      <c r="F3603" t="s">
        <v>790</v>
      </c>
      <c r="G3603">
        <v>74</v>
      </c>
      <c r="H3603" t="b">
        <v>0</v>
      </c>
      <c r="I3603" t="s">
        <v>9102</v>
      </c>
      <c r="J3603" t="s">
        <v>9711</v>
      </c>
      <c r="K3603" t="s">
        <v>9</v>
      </c>
      <c r="L3603" t="b">
        <v>0</v>
      </c>
      <c r="M3603" t="s">
        <v>15004</v>
      </c>
      <c r="N3603" t="b">
        <v>0</v>
      </c>
      <c r="O3603" t="b">
        <v>1</v>
      </c>
      <c r="P3603" t="b">
        <v>0</v>
      </c>
      <c r="Q3603" t="b">
        <v>1</v>
      </c>
      <c r="R3603" t="s">
        <v>15005</v>
      </c>
      <c r="S3603">
        <v>70</v>
      </c>
      <c r="T3603" t="b">
        <v>0</v>
      </c>
      <c r="V3603" t="s">
        <v>892</v>
      </c>
      <c r="W3603">
        <v>4</v>
      </c>
      <c r="X3603" s="11">
        <v>77</v>
      </c>
      <c r="Y3603">
        <v>1</v>
      </c>
      <c r="Z3603" s="46" cm="1">
        <f t="array" ref="Z3603">IF(V3603="NA",$AD$2,(INDEX($BL$4:$BL$73,MATCH(V3603&amp;W3603,$BK$4:$BK$73&amp;$BJ$4:$BJ$73,0))))</f>
        <v>1.0498615788681274E-2</v>
      </c>
      <c r="AA3603" s="46">
        <f t="shared" si="64"/>
        <v>1.0104986157886813</v>
      </c>
      <c r="AB3603" s="46"/>
    </row>
    <row r="3604" spans="1:28" x14ac:dyDescent="0.25">
      <c r="A3604">
        <v>11292</v>
      </c>
      <c r="B3604" s="1">
        <v>45522.571046261597</v>
      </c>
      <c r="C3604" s="1">
        <v>45522</v>
      </c>
      <c r="D3604" t="s">
        <v>9100</v>
      </c>
      <c r="E3604" t="s">
        <v>9101</v>
      </c>
      <c r="F3604" t="s">
        <v>790</v>
      </c>
      <c r="G3604">
        <v>70</v>
      </c>
      <c r="H3604" t="b">
        <v>0</v>
      </c>
      <c r="I3604" t="s">
        <v>9102</v>
      </c>
      <c r="J3604" t="s">
        <v>9711</v>
      </c>
      <c r="K3604" t="s">
        <v>9</v>
      </c>
      <c r="L3604" t="b">
        <v>0</v>
      </c>
      <c r="M3604" t="s">
        <v>15006</v>
      </c>
      <c r="N3604" t="b">
        <v>1</v>
      </c>
      <c r="O3604" t="b">
        <v>1</v>
      </c>
      <c r="P3604" t="b">
        <v>0</v>
      </c>
      <c r="Q3604" t="b">
        <v>1</v>
      </c>
      <c r="R3604" t="s">
        <v>15007</v>
      </c>
      <c r="S3604">
        <v>70</v>
      </c>
      <c r="T3604" t="b">
        <v>0</v>
      </c>
      <c r="V3604" t="s">
        <v>8</v>
      </c>
      <c r="W3604" t="s">
        <v>8</v>
      </c>
      <c r="X3604" s="11">
        <v>72</v>
      </c>
      <c r="Y3604">
        <v>1</v>
      </c>
      <c r="Z3604" s="46" cm="1">
        <f t="array" ref="Z3604">IF(V3604="NA",$AD$2,(INDEX($BL$4:$BL$73,MATCH(V3604&amp;W3604,$BK$4:$BK$73&amp;$BJ$4:$BJ$73,0))))</f>
        <v>-4.0430703315750931E-2</v>
      </c>
      <c r="AA3604" s="46">
        <f t="shared" si="64"/>
        <v>0.95956929668424906</v>
      </c>
      <c r="AB3604" s="46"/>
    </row>
    <row r="3605" spans="1:28" x14ac:dyDescent="0.25">
      <c r="A3605">
        <v>11293</v>
      </c>
      <c r="B3605" s="1">
        <v>45522.570606921297</v>
      </c>
      <c r="C3605" s="1">
        <v>45522</v>
      </c>
      <c r="D3605" t="s">
        <v>9100</v>
      </c>
      <c r="E3605" t="s">
        <v>9101</v>
      </c>
      <c r="F3605" t="s">
        <v>790</v>
      </c>
      <c r="G3605">
        <v>73</v>
      </c>
      <c r="H3605" t="b">
        <v>0</v>
      </c>
      <c r="I3605" t="s">
        <v>9102</v>
      </c>
      <c r="J3605" t="s">
        <v>9711</v>
      </c>
      <c r="K3605" t="s">
        <v>9</v>
      </c>
      <c r="L3605" t="b">
        <v>0</v>
      </c>
      <c r="M3605" t="s">
        <v>15008</v>
      </c>
      <c r="N3605" t="b">
        <v>0</v>
      </c>
      <c r="O3605" t="b">
        <v>1</v>
      </c>
      <c r="P3605" t="b">
        <v>0</v>
      </c>
      <c r="Q3605" t="b">
        <v>1</v>
      </c>
      <c r="R3605" t="s">
        <v>15009</v>
      </c>
      <c r="S3605">
        <v>70</v>
      </c>
      <c r="T3605" t="b">
        <v>0</v>
      </c>
      <c r="V3605" t="s">
        <v>949</v>
      </c>
      <c r="W3605">
        <v>5</v>
      </c>
      <c r="X3605" s="11">
        <v>77</v>
      </c>
      <c r="Y3605">
        <v>1</v>
      </c>
      <c r="Z3605" s="46" cm="1">
        <f t="array" ref="Z3605">IF(V3605="NA",$AD$2,(INDEX($BL$4:$BL$73,MATCH(V3605&amp;W3605,$BK$4:$BK$73&amp;$BJ$4:$BJ$73,0))))</f>
        <v>4.1970782120221983E-2</v>
      </c>
      <c r="AA3605" s="46">
        <f t="shared" si="64"/>
        <v>1.041970782120222</v>
      </c>
      <c r="AB3605" s="46"/>
    </row>
    <row r="3606" spans="1:28" x14ac:dyDescent="0.25">
      <c r="A3606">
        <v>11294</v>
      </c>
      <c r="B3606" s="1">
        <v>45522.570114513903</v>
      </c>
      <c r="C3606" s="1">
        <v>45522</v>
      </c>
      <c r="D3606" t="s">
        <v>9100</v>
      </c>
      <c r="E3606" t="s">
        <v>9101</v>
      </c>
      <c r="F3606" t="s">
        <v>664</v>
      </c>
      <c r="G3606">
        <v>79</v>
      </c>
      <c r="H3606" t="b">
        <v>0</v>
      </c>
      <c r="I3606" t="s">
        <v>9102</v>
      </c>
      <c r="J3606" t="s">
        <v>9711</v>
      </c>
      <c r="K3606" t="s">
        <v>7</v>
      </c>
      <c r="L3606" t="b">
        <v>0</v>
      </c>
      <c r="M3606" t="s">
        <v>15010</v>
      </c>
      <c r="N3606" t="b">
        <v>0</v>
      </c>
      <c r="O3606" t="b">
        <v>0</v>
      </c>
      <c r="P3606" t="b">
        <v>0</v>
      </c>
      <c r="Q3606" t="b">
        <v>1</v>
      </c>
      <c r="R3606" t="s">
        <v>15011</v>
      </c>
      <c r="S3606">
        <v>70</v>
      </c>
      <c r="T3606" t="b">
        <v>0</v>
      </c>
      <c r="V3606" t="s">
        <v>8</v>
      </c>
      <c r="W3606" t="s">
        <v>8</v>
      </c>
      <c r="X3606" s="11">
        <v>82</v>
      </c>
      <c r="Y3606">
        <v>1</v>
      </c>
      <c r="Z3606" s="46" cm="1">
        <f t="array" ref="Z3606">IF(V3606="NA",$AD$2,(INDEX($BL$4:$BL$73,MATCH(V3606&amp;W3606,$BK$4:$BK$73&amp;$BJ$4:$BJ$73,0))))</f>
        <v>-4.0430703315750931E-2</v>
      </c>
      <c r="AA3606" s="46">
        <f t="shared" si="64"/>
        <v>0.95956929668424906</v>
      </c>
      <c r="AB3606" s="46"/>
    </row>
    <row r="3607" spans="1:28" x14ac:dyDescent="0.25">
      <c r="A3607">
        <v>11295</v>
      </c>
      <c r="B3607" s="1">
        <v>45522.569689213</v>
      </c>
      <c r="C3607" s="1">
        <v>45522</v>
      </c>
      <c r="D3607" t="s">
        <v>9100</v>
      </c>
      <c r="E3607" t="s">
        <v>9101</v>
      </c>
      <c r="F3607" t="s">
        <v>664</v>
      </c>
      <c r="G3607">
        <v>73</v>
      </c>
      <c r="H3607" t="b">
        <v>0</v>
      </c>
      <c r="I3607" t="s">
        <v>9102</v>
      </c>
      <c r="J3607" t="s">
        <v>9711</v>
      </c>
      <c r="K3607" t="s">
        <v>7</v>
      </c>
      <c r="L3607" t="b">
        <v>0</v>
      </c>
      <c r="M3607" t="s">
        <v>15012</v>
      </c>
      <c r="N3607" t="b">
        <v>0</v>
      </c>
      <c r="O3607" t="b">
        <v>0</v>
      </c>
      <c r="P3607" t="b">
        <v>0</v>
      </c>
      <c r="Q3607" t="b">
        <v>1</v>
      </c>
      <c r="R3607" t="s">
        <v>15013</v>
      </c>
      <c r="S3607">
        <v>70</v>
      </c>
      <c r="T3607" t="b">
        <v>0</v>
      </c>
      <c r="V3607" t="s">
        <v>8</v>
      </c>
      <c r="W3607" t="s">
        <v>8</v>
      </c>
      <c r="X3607" s="11">
        <v>77</v>
      </c>
      <c r="Y3607">
        <v>1</v>
      </c>
      <c r="Z3607" s="46" cm="1">
        <f t="array" ref="Z3607">IF(V3607="NA",$AD$2,(INDEX($BL$4:$BL$73,MATCH(V3607&amp;W3607,$BK$4:$BK$73&amp;$BJ$4:$BJ$73,0))))</f>
        <v>-4.0430703315750931E-2</v>
      </c>
      <c r="AA3607" s="46">
        <f t="shared" si="64"/>
        <v>0.95956929668424906</v>
      </c>
      <c r="AB3607" s="46"/>
    </row>
    <row r="3608" spans="1:28" x14ac:dyDescent="0.25">
      <c r="A3608">
        <v>11296</v>
      </c>
      <c r="B3608" s="1">
        <v>45522.568939594901</v>
      </c>
      <c r="C3608" s="1">
        <v>45522</v>
      </c>
      <c r="D3608" t="s">
        <v>9100</v>
      </c>
      <c r="E3608" t="s">
        <v>9101</v>
      </c>
      <c r="F3608" t="s">
        <v>790</v>
      </c>
      <c r="G3608">
        <v>72</v>
      </c>
      <c r="H3608" t="b">
        <v>0</v>
      </c>
      <c r="I3608" t="s">
        <v>9102</v>
      </c>
      <c r="J3608" t="s">
        <v>9711</v>
      </c>
      <c r="K3608" t="s">
        <v>7</v>
      </c>
      <c r="L3608" t="b">
        <v>0</v>
      </c>
      <c r="M3608" t="s">
        <v>15014</v>
      </c>
      <c r="N3608" t="b">
        <v>0</v>
      </c>
      <c r="O3608" t="b">
        <v>0</v>
      </c>
      <c r="P3608" t="b">
        <v>0</v>
      </c>
      <c r="Q3608" t="b">
        <v>1</v>
      </c>
      <c r="R3608" t="s">
        <v>15015</v>
      </c>
      <c r="S3608">
        <v>70</v>
      </c>
      <c r="T3608" t="b">
        <v>0</v>
      </c>
      <c r="V3608" t="s">
        <v>8</v>
      </c>
      <c r="W3608" t="s">
        <v>8</v>
      </c>
      <c r="X3608" s="11">
        <v>72</v>
      </c>
      <c r="Y3608">
        <v>1</v>
      </c>
      <c r="Z3608" s="46" cm="1">
        <f t="array" ref="Z3608">IF(V3608="NA",$AD$2,(INDEX($BL$4:$BL$73,MATCH(V3608&amp;W3608,$BK$4:$BK$73&amp;$BJ$4:$BJ$73,0))))</f>
        <v>-4.0430703315750931E-2</v>
      </c>
      <c r="AA3608" s="46">
        <f t="shared" si="64"/>
        <v>0.95956929668424906</v>
      </c>
      <c r="AB3608" s="46"/>
    </row>
    <row r="3609" spans="1:28" x14ac:dyDescent="0.25">
      <c r="A3609">
        <v>11297</v>
      </c>
      <c r="B3609" s="1">
        <v>45522.568387476902</v>
      </c>
      <c r="C3609" s="1">
        <v>45522</v>
      </c>
      <c r="D3609" t="s">
        <v>9100</v>
      </c>
      <c r="E3609" t="s">
        <v>9101</v>
      </c>
      <c r="F3609" t="s">
        <v>790</v>
      </c>
      <c r="G3609">
        <v>93</v>
      </c>
      <c r="H3609" t="b">
        <v>0</v>
      </c>
      <c r="I3609" t="s">
        <v>9102</v>
      </c>
      <c r="J3609" t="s">
        <v>9711</v>
      </c>
      <c r="K3609" t="s">
        <v>9</v>
      </c>
      <c r="L3609" t="b">
        <v>0</v>
      </c>
      <c r="M3609" t="s">
        <v>15016</v>
      </c>
      <c r="N3609" t="b">
        <v>0</v>
      </c>
      <c r="O3609" t="b">
        <v>0</v>
      </c>
      <c r="P3609" t="b">
        <v>0</v>
      </c>
      <c r="Q3609" t="b">
        <v>1</v>
      </c>
      <c r="R3609" t="s">
        <v>15017</v>
      </c>
      <c r="S3609">
        <v>70</v>
      </c>
      <c r="T3609" t="b">
        <v>0</v>
      </c>
      <c r="V3609" t="s">
        <v>742</v>
      </c>
      <c r="W3609">
        <v>5</v>
      </c>
      <c r="X3609" s="11">
        <v>99</v>
      </c>
      <c r="Y3609">
        <v>1</v>
      </c>
      <c r="Z3609" s="46" cm="1">
        <f t="array" ref="Z3609">IF(V3609="NA",$AD$2,(INDEX($BL$4:$BL$73,MATCH(V3609&amp;W3609,$BK$4:$BK$73&amp;$BJ$4:$BJ$73,0))))</f>
        <v>2.9563914871897357E-3</v>
      </c>
      <c r="AA3609" s="46">
        <f t="shared" si="64"/>
        <v>1.0029563914871897</v>
      </c>
      <c r="AB3609" s="46"/>
    </row>
    <row r="3610" spans="1:28" x14ac:dyDescent="0.25">
      <c r="A3610">
        <v>11298</v>
      </c>
      <c r="B3610" s="1">
        <v>45522.5678741667</v>
      </c>
      <c r="C3610" s="1">
        <v>45522</v>
      </c>
      <c r="D3610" t="s">
        <v>9100</v>
      </c>
      <c r="E3610" t="s">
        <v>9101</v>
      </c>
      <c r="F3610" t="s">
        <v>790</v>
      </c>
      <c r="G3610">
        <v>74</v>
      </c>
      <c r="H3610" t="b">
        <v>0</v>
      </c>
      <c r="I3610" t="s">
        <v>9102</v>
      </c>
      <c r="J3610" t="s">
        <v>9711</v>
      </c>
      <c r="K3610" t="s">
        <v>9</v>
      </c>
      <c r="L3610" t="b">
        <v>0</v>
      </c>
      <c r="M3610" t="s">
        <v>15018</v>
      </c>
      <c r="N3610" t="b">
        <v>0</v>
      </c>
      <c r="O3610" t="b">
        <v>1</v>
      </c>
      <c r="P3610" t="b">
        <v>0</v>
      </c>
      <c r="Q3610" t="b">
        <v>1</v>
      </c>
      <c r="R3610" t="s">
        <v>15019</v>
      </c>
      <c r="S3610">
        <v>70</v>
      </c>
      <c r="T3610" t="b">
        <v>0</v>
      </c>
      <c r="V3610" t="s">
        <v>8</v>
      </c>
      <c r="W3610" t="s">
        <v>8</v>
      </c>
      <c r="X3610" s="11">
        <v>77</v>
      </c>
      <c r="Y3610">
        <v>1</v>
      </c>
      <c r="Z3610" s="46" cm="1">
        <f t="array" ref="Z3610">IF(V3610="NA",$AD$2,(INDEX($BL$4:$BL$73,MATCH(V3610&amp;W3610,$BK$4:$BK$73&amp;$BJ$4:$BJ$73,0))))</f>
        <v>-4.0430703315750931E-2</v>
      </c>
      <c r="AA3610" s="46">
        <f t="shared" si="64"/>
        <v>0.95956929668424906</v>
      </c>
      <c r="AB3610" s="46"/>
    </row>
    <row r="3611" spans="1:28" x14ac:dyDescent="0.25">
      <c r="A3611">
        <v>11299</v>
      </c>
      <c r="B3611" s="1">
        <v>45522.567244247701</v>
      </c>
      <c r="C3611" s="1">
        <v>45522</v>
      </c>
      <c r="D3611" t="s">
        <v>9100</v>
      </c>
      <c r="E3611" t="s">
        <v>9101</v>
      </c>
      <c r="F3611" t="s">
        <v>790</v>
      </c>
      <c r="G3611">
        <v>82</v>
      </c>
      <c r="H3611" t="b">
        <v>0</v>
      </c>
      <c r="I3611" t="s">
        <v>9102</v>
      </c>
      <c r="J3611" t="s">
        <v>9711</v>
      </c>
      <c r="K3611" t="s">
        <v>7</v>
      </c>
      <c r="L3611" t="b">
        <v>0</v>
      </c>
      <c r="M3611" t="s">
        <v>15020</v>
      </c>
      <c r="N3611" t="b">
        <v>0</v>
      </c>
      <c r="O3611" t="b">
        <v>0</v>
      </c>
      <c r="P3611" t="b">
        <v>0</v>
      </c>
      <c r="Q3611" t="b">
        <v>1</v>
      </c>
      <c r="R3611" t="s">
        <v>15021</v>
      </c>
      <c r="S3611">
        <v>70</v>
      </c>
      <c r="T3611" t="b">
        <v>0</v>
      </c>
      <c r="V3611" t="s">
        <v>741</v>
      </c>
      <c r="W3611">
        <v>4</v>
      </c>
      <c r="X3611" s="11">
        <v>82</v>
      </c>
      <c r="Y3611">
        <v>1</v>
      </c>
      <c r="Z3611" s="46" cm="1">
        <f t="array" ref="Z3611">IF(V3611="NA",$AD$2,(INDEX($BL$4:$BL$73,MATCH(V3611&amp;W3611,$BK$4:$BK$73&amp;$BJ$4:$BJ$73,0))))</f>
        <v>1.1678733304575806E-2</v>
      </c>
      <c r="AA3611" s="46">
        <f t="shared" si="64"/>
        <v>1.0116787333045758</v>
      </c>
      <c r="AB3611" s="46"/>
    </row>
    <row r="3612" spans="1:28" x14ac:dyDescent="0.25">
      <c r="A3612">
        <v>11300</v>
      </c>
      <c r="B3612" s="1">
        <v>45522.5652349421</v>
      </c>
      <c r="C3612" s="1">
        <v>45522</v>
      </c>
      <c r="D3612" t="s">
        <v>9100</v>
      </c>
      <c r="E3612" t="s">
        <v>9101</v>
      </c>
      <c r="F3612" t="s">
        <v>664</v>
      </c>
      <c r="G3612">
        <v>73</v>
      </c>
      <c r="H3612" t="b">
        <v>0</v>
      </c>
      <c r="I3612" t="s">
        <v>9102</v>
      </c>
      <c r="J3612" t="s">
        <v>9711</v>
      </c>
      <c r="K3612" t="s">
        <v>7</v>
      </c>
      <c r="L3612" t="b">
        <v>0</v>
      </c>
      <c r="M3612" t="s">
        <v>6493</v>
      </c>
      <c r="N3612" t="b">
        <v>0</v>
      </c>
      <c r="O3612" t="b">
        <v>0</v>
      </c>
      <c r="P3612" t="b">
        <v>0</v>
      </c>
      <c r="Q3612" t="b">
        <v>1</v>
      </c>
      <c r="R3612" t="s">
        <v>2103</v>
      </c>
      <c r="S3612">
        <v>70</v>
      </c>
      <c r="T3612" t="b">
        <v>0</v>
      </c>
      <c r="V3612" t="s">
        <v>888</v>
      </c>
      <c r="W3612">
        <v>5</v>
      </c>
      <c r="X3612" s="11">
        <v>77</v>
      </c>
      <c r="Y3612">
        <v>1</v>
      </c>
      <c r="Z3612" s="46" cm="1">
        <f t="array" ref="Z3612">IF(V3612="NA",$AD$2,(INDEX($BL$4:$BL$73,MATCH(V3612&amp;W3612,$BK$4:$BK$73&amp;$BJ$4:$BJ$73,0))))</f>
        <v>4.1970782120221983E-2</v>
      </c>
      <c r="AA3612" s="46">
        <f t="shared" si="64"/>
        <v>1.041970782120222</v>
      </c>
      <c r="AB3612" s="46"/>
    </row>
    <row r="3613" spans="1:28" x14ac:dyDescent="0.25">
      <c r="A3613">
        <v>11301</v>
      </c>
      <c r="B3613" s="1">
        <v>45522.564538472201</v>
      </c>
      <c r="C3613" s="1">
        <v>45522</v>
      </c>
      <c r="D3613" t="s">
        <v>9100</v>
      </c>
      <c r="E3613" t="s">
        <v>9101</v>
      </c>
      <c r="F3613" t="s">
        <v>664</v>
      </c>
      <c r="G3613">
        <v>77</v>
      </c>
      <c r="H3613" t="b">
        <v>0</v>
      </c>
      <c r="I3613" t="s">
        <v>9102</v>
      </c>
      <c r="J3613" t="s">
        <v>9711</v>
      </c>
      <c r="K3613" t="s">
        <v>7</v>
      </c>
      <c r="L3613" t="b">
        <v>0</v>
      </c>
      <c r="M3613" t="s">
        <v>15022</v>
      </c>
      <c r="N3613" t="b">
        <v>0</v>
      </c>
      <c r="O3613" t="b">
        <v>0</v>
      </c>
      <c r="P3613" t="b">
        <v>0</v>
      </c>
      <c r="Q3613" t="b">
        <v>1</v>
      </c>
      <c r="R3613" t="s">
        <v>15023</v>
      </c>
      <c r="S3613">
        <v>70</v>
      </c>
      <c r="T3613" t="b">
        <v>0</v>
      </c>
      <c r="V3613" t="s">
        <v>893</v>
      </c>
      <c r="W3613">
        <v>4</v>
      </c>
      <c r="X3613" s="11">
        <v>77</v>
      </c>
      <c r="Y3613">
        <v>1</v>
      </c>
      <c r="Z3613" s="46" cm="1">
        <f t="array" ref="Z3613">IF(V3613="NA",$AD$2,(INDEX($BL$4:$BL$73,MATCH(V3613&amp;W3613,$BK$4:$BK$73&amp;$BJ$4:$BJ$73,0))))</f>
        <v>1.0498615788681286E-2</v>
      </c>
      <c r="AA3613" s="46">
        <f t="shared" si="64"/>
        <v>1.0104986157886813</v>
      </c>
      <c r="AB3613" s="46"/>
    </row>
    <row r="3614" spans="1:28" x14ac:dyDescent="0.25">
      <c r="A3614">
        <v>11302</v>
      </c>
      <c r="B3614" s="1">
        <v>45522.563873391198</v>
      </c>
      <c r="C3614" s="1">
        <v>45522</v>
      </c>
      <c r="D3614" t="s">
        <v>9100</v>
      </c>
      <c r="E3614" t="s">
        <v>9101</v>
      </c>
      <c r="F3614" t="s">
        <v>664</v>
      </c>
      <c r="G3614">
        <v>83</v>
      </c>
      <c r="H3614" t="b">
        <v>0</v>
      </c>
      <c r="I3614" t="s">
        <v>9102</v>
      </c>
      <c r="J3614" t="s">
        <v>9711</v>
      </c>
      <c r="K3614" t="s">
        <v>9</v>
      </c>
      <c r="L3614" t="b">
        <v>0</v>
      </c>
      <c r="M3614" t="s">
        <v>15024</v>
      </c>
      <c r="N3614" t="b">
        <v>0</v>
      </c>
      <c r="O3614" t="b">
        <v>1</v>
      </c>
      <c r="P3614" t="b">
        <v>0</v>
      </c>
      <c r="Q3614" t="b">
        <v>1</v>
      </c>
      <c r="R3614" t="s">
        <v>15025</v>
      </c>
      <c r="S3614">
        <v>70</v>
      </c>
      <c r="T3614" t="b">
        <v>0</v>
      </c>
      <c r="V3614" t="s">
        <v>889</v>
      </c>
      <c r="W3614">
        <v>5</v>
      </c>
      <c r="X3614" s="11">
        <v>87</v>
      </c>
      <c r="Y3614">
        <v>1</v>
      </c>
      <c r="Z3614" s="46" cm="1">
        <f t="array" ref="Z3614">IF(V3614="NA",$AD$2,(INDEX($BL$4:$BL$73,MATCH(V3614&amp;W3614,$BK$4:$BK$73&amp;$BJ$4:$BJ$73,0))))</f>
        <v>4.1970782120221983E-2</v>
      </c>
      <c r="AA3614" s="46">
        <f t="shared" si="64"/>
        <v>1.041970782120222</v>
      </c>
      <c r="AB3614" s="46"/>
    </row>
    <row r="3615" spans="1:28" x14ac:dyDescent="0.25">
      <c r="A3615">
        <v>11303</v>
      </c>
      <c r="B3615" s="1">
        <v>45522.563411828698</v>
      </c>
      <c r="C3615" s="1">
        <v>45522</v>
      </c>
      <c r="D3615" t="s">
        <v>9100</v>
      </c>
      <c r="E3615" t="s">
        <v>9101</v>
      </c>
      <c r="F3615" t="s">
        <v>664</v>
      </c>
      <c r="G3615">
        <v>82</v>
      </c>
      <c r="H3615" t="b">
        <v>0</v>
      </c>
      <c r="I3615" t="s">
        <v>9102</v>
      </c>
      <c r="J3615" t="s">
        <v>9711</v>
      </c>
      <c r="K3615" t="s">
        <v>7</v>
      </c>
      <c r="L3615" t="b">
        <v>0</v>
      </c>
      <c r="M3615" t="s">
        <v>15026</v>
      </c>
      <c r="N3615" t="b">
        <v>0</v>
      </c>
      <c r="O3615" t="b">
        <v>0</v>
      </c>
      <c r="P3615" t="b">
        <v>0</v>
      </c>
      <c r="Q3615" t="b">
        <v>1</v>
      </c>
      <c r="R3615" t="s">
        <v>931</v>
      </c>
      <c r="S3615">
        <v>70</v>
      </c>
      <c r="T3615" t="b">
        <v>0</v>
      </c>
      <c r="V3615" t="s">
        <v>892</v>
      </c>
      <c r="W3615">
        <v>4</v>
      </c>
      <c r="X3615" s="11">
        <v>82</v>
      </c>
      <c r="Y3615">
        <v>1</v>
      </c>
      <c r="Z3615" s="46" cm="1">
        <f t="array" ref="Z3615">IF(V3615="NA",$AD$2,(INDEX($BL$4:$BL$73,MATCH(V3615&amp;W3615,$BK$4:$BK$73&amp;$BJ$4:$BJ$73,0))))</f>
        <v>1.0498615788681274E-2</v>
      </c>
      <c r="AA3615" s="46">
        <f t="shared" si="64"/>
        <v>1.0104986157886813</v>
      </c>
      <c r="AB3615" s="46"/>
    </row>
    <row r="3616" spans="1:28" x14ac:dyDescent="0.25">
      <c r="A3616">
        <v>11304</v>
      </c>
      <c r="B3616" s="1">
        <v>45522.562787997696</v>
      </c>
      <c r="C3616" s="1">
        <v>45522</v>
      </c>
      <c r="D3616" t="s">
        <v>9100</v>
      </c>
      <c r="E3616" t="s">
        <v>9101</v>
      </c>
      <c r="F3616" t="s">
        <v>664</v>
      </c>
      <c r="G3616">
        <v>79</v>
      </c>
      <c r="H3616" t="b">
        <v>0</v>
      </c>
      <c r="I3616" t="s">
        <v>9102</v>
      </c>
      <c r="J3616" t="s">
        <v>9711</v>
      </c>
      <c r="K3616" t="s">
        <v>7</v>
      </c>
      <c r="L3616" t="b">
        <v>0</v>
      </c>
      <c r="M3616" t="s">
        <v>15027</v>
      </c>
      <c r="N3616" t="b">
        <v>0</v>
      </c>
      <c r="O3616" t="b">
        <v>0</v>
      </c>
      <c r="P3616" t="b">
        <v>0</v>
      </c>
      <c r="Q3616" t="b">
        <v>1</v>
      </c>
      <c r="R3616" t="s">
        <v>15028</v>
      </c>
      <c r="S3616">
        <v>70</v>
      </c>
      <c r="T3616" t="b">
        <v>0</v>
      </c>
      <c r="V3616" t="s">
        <v>8</v>
      </c>
      <c r="W3616" t="s">
        <v>8</v>
      </c>
      <c r="X3616" s="11">
        <v>82</v>
      </c>
      <c r="Y3616">
        <v>1</v>
      </c>
      <c r="Z3616" s="46" cm="1">
        <f t="array" ref="Z3616">IF(V3616="NA",$AD$2,(INDEX($BL$4:$BL$73,MATCH(V3616&amp;W3616,$BK$4:$BK$73&amp;$BJ$4:$BJ$73,0))))</f>
        <v>-4.0430703315750931E-2</v>
      </c>
      <c r="AA3616" s="46">
        <f t="shared" si="64"/>
        <v>0.95956929668424906</v>
      </c>
      <c r="AB3616" s="46"/>
    </row>
    <row r="3617" spans="1:28" x14ac:dyDescent="0.25">
      <c r="A3617">
        <v>11305</v>
      </c>
      <c r="B3617" s="1">
        <v>45522.562191666701</v>
      </c>
      <c r="C3617" s="1">
        <v>45522</v>
      </c>
      <c r="D3617" t="s">
        <v>9100</v>
      </c>
      <c r="E3617" t="s">
        <v>9101</v>
      </c>
      <c r="F3617" t="s">
        <v>664</v>
      </c>
      <c r="G3617">
        <v>75</v>
      </c>
      <c r="H3617" t="b">
        <v>0</v>
      </c>
      <c r="I3617" t="s">
        <v>9102</v>
      </c>
      <c r="J3617" t="s">
        <v>9711</v>
      </c>
      <c r="K3617" t="s">
        <v>9</v>
      </c>
      <c r="L3617" t="b">
        <v>0</v>
      </c>
      <c r="M3617" t="s">
        <v>15029</v>
      </c>
      <c r="N3617" t="b">
        <v>0</v>
      </c>
      <c r="O3617" t="b">
        <v>1</v>
      </c>
      <c r="P3617" t="b">
        <v>0</v>
      </c>
      <c r="Q3617" t="b">
        <v>1</v>
      </c>
      <c r="R3617" t="s">
        <v>930</v>
      </c>
      <c r="S3617">
        <v>70</v>
      </c>
      <c r="T3617" t="b">
        <v>0</v>
      </c>
      <c r="V3617" t="s">
        <v>889</v>
      </c>
      <c r="W3617">
        <v>4</v>
      </c>
      <c r="X3617" s="11">
        <v>77</v>
      </c>
      <c r="Y3617">
        <v>1</v>
      </c>
      <c r="Z3617" s="46" cm="1">
        <f t="array" ref="Z3617">IF(V3617="NA",$AD$2,(INDEX($BL$4:$BL$73,MATCH(V3617&amp;W3617,$BK$4:$BK$73&amp;$BJ$4:$BJ$73,0))))</f>
        <v>1.0498615788681227E-2</v>
      </c>
      <c r="AA3617" s="46">
        <f t="shared" si="64"/>
        <v>1.0104986157886813</v>
      </c>
      <c r="AB3617" s="46"/>
    </row>
    <row r="3618" spans="1:28" x14ac:dyDescent="0.25">
      <c r="A3618">
        <v>11306</v>
      </c>
      <c r="B3618" s="1">
        <v>45522.560489560201</v>
      </c>
      <c r="C3618" s="1">
        <v>45522</v>
      </c>
      <c r="D3618" t="s">
        <v>9100</v>
      </c>
      <c r="E3618" t="s">
        <v>9101</v>
      </c>
      <c r="F3618" t="s">
        <v>664</v>
      </c>
      <c r="G3618">
        <v>81</v>
      </c>
      <c r="H3618" t="b">
        <v>0</v>
      </c>
      <c r="I3618" t="s">
        <v>9102</v>
      </c>
      <c r="J3618" t="s">
        <v>9711</v>
      </c>
      <c r="K3618" t="s">
        <v>7</v>
      </c>
      <c r="L3618" t="b">
        <v>0</v>
      </c>
      <c r="M3618" t="s">
        <v>15030</v>
      </c>
      <c r="N3618" t="b">
        <v>0</v>
      </c>
      <c r="O3618" t="b">
        <v>0</v>
      </c>
      <c r="P3618" t="b">
        <v>0</v>
      </c>
      <c r="Q3618" t="b">
        <v>1</v>
      </c>
      <c r="R3618" t="s">
        <v>15031</v>
      </c>
      <c r="S3618">
        <v>70</v>
      </c>
      <c r="T3618" t="b">
        <v>0</v>
      </c>
      <c r="V3618" t="s">
        <v>886</v>
      </c>
      <c r="W3618">
        <v>4</v>
      </c>
      <c r="X3618" s="11">
        <v>82</v>
      </c>
      <c r="Y3618">
        <v>1</v>
      </c>
      <c r="Z3618" s="46" cm="1">
        <f t="array" ref="Z3618">IF(V3618="NA",$AD$2,(INDEX($BL$4:$BL$73,MATCH(V3618&amp;W3618,$BK$4:$BK$73&amp;$BJ$4:$BJ$73,0))))</f>
        <v>1.0498615788681297E-2</v>
      </c>
      <c r="AA3618" s="46">
        <f t="shared" si="64"/>
        <v>1.0104986157886813</v>
      </c>
      <c r="AB3618" s="46"/>
    </row>
    <row r="3619" spans="1:28" x14ac:dyDescent="0.25">
      <c r="A3619">
        <v>11309</v>
      </c>
      <c r="B3619" s="1">
        <v>45522.558831064802</v>
      </c>
      <c r="C3619" s="1">
        <v>45522</v>
      </c>
      <c r="D3619" t="s">
        <v>9100</v>
      </c>
      <c r="E3619" t="s">
        <v>9101</v>
      </c>
      <c r="F3619" t="s">
        <v>664</v>
      </c>
      <c r="G3619">
        <v>73</v>
      </c>
      <c r="H3619" t="b">
        <v>0</v>
      </c>
      <c r="I3619" t="s">
        <v>9102</v>
      </c>
      <c r="J3619" t="s">
        <v>9711</v>
      </c>
      <c r="K3619" t="s">
        <v>9</v>
      </c>
      <c r="L3619" t="b">
        <v>0</v>
      </c>
      <c r="M3619" t="s">
        <v>15032</v>
      </c>
      <c r="N3619" t="b">
        <v>0</v>
      </c>
      <c r="O3619" t="b">
        <v>1</v>
      </c>
      <c r="P3619" t="b">
        <v>0</v>
      </c>
      <c r="Q3619" t="b">
        <v>1</v>
      </c>
      <c r="R3619" t="s">
        <v>15033</v>
      </c>
      <c r="S3619">
        <v>70</v>
      </c>
      <c r="T3619" t="b">
        <v>0</v>
      </c>
      <c r="V3619" t="s">
        <v>8</v>
      </c>
      <c r="W3619" t="s">
        <v>8</v>
      </c>
      <c r="X3619" s="11">
        <v>77</v>
      </c>
      <c r="Y3619">
        <v>1</v>
      </c>
      <c r="Z3619" s="46" cm="1">
        <f t="array" ref="Z3619">IF(V3619="NA",$AD$2,(INDEX($BL$4:$BL$73,MATCH(V3619&amp;W3619,$BK$4:$BK$73&amp;$BJ$4:$BJ$73,0))))</f>
        <v>-4.0430703315750931E-2</v>
      </c>
      <c r="AA3619" s="46">
        <f t="shared" si="64"/>
        <v>0.95956929668424906</v>
      </c>
      <c r="AB3619" s="46"/>
    </row>
    <row r="3620" spans="1:28" x14ac:dyDescent="0.25">
      <c r="A3620">
        <v>11311</v>
      </c>
      <c r="B3620" s="1">
        <v>45522.557616400503</v>
      </c>
      <c r="C3620" s="1">
        <v>45522</v>
      </c>
      <c r="D3620" t="s">
        <v>9100</v>
      </c>
      <c r="E3620" t="s">
        <v>9101</v>
      </c>
      <c r="F3620" t="s">
        <v>664</v>
      </c>
      <c r="G3620">
        <v>75</v>
      </c>
      <c r="H3620" t="b">
        <v>0</v>
      </c>
      <c r="I3620" t="s">
        <v>9102</v>
      </c>
      <c r="J3620" t="s">
        <v>9711</v>
      </c>
      <c r="K3620" t="s">
        <v>7</v>
      </c>
      <c r="L3620" t="b">
        <v>0</v>
      </c>
      <c r="M3620" t="s">
        <v>15034</v>
      </c>
      <c r="N3620" t="b">
        <v>0</v>
      </c>
      <c r="O3620" t="b">
        <v>0</v>
      </c>
      <c r="P3620" t="b">
        <v>0</v>
      </c>
      <c r="Q3620" t="b">
        <v>1</v>
      </c>
      <c r="R3620" t="s">
        <v>15035</v>
      </c>
      <c r="S3620">
        <v>70</v>
      </c>
      <c r="T3620" t="b">
        <v>0</v>
      </c>
      <c r="V3620" t="s">
        <v>740</v>
      </c>
      <c r="W3620">
        <v>4</v>
      </c>
      <c r="X3620" s="11">
        <v>77</v>
      </c>
      <c r="Y3620">
        <v>1</v>
      </c>
      <c r="Z3620" s="46" cm="1">
        <f t="array" ref="Z3620">IF(V3620="NA",$AD$2,(INDEX($BL$4:$BL$73,MATCH(V3620&amp;W3620,$BK$4:$BK$73&amp;$BJ$4:$BJ$73,0))))</f>
        <v>1.0498615788681253E-2</v>
      </c>
      <c r="AA3620" s="46">
        <f t="shared" si="64"/>
        <v>1.0104986157886813</v>
      </c>
      <c r="AB3620" s="46"/>
    </row>
    <row r="3621" spans="1:28" x14ac:dyDescent="0.25">
      <c r="A3621">
        <v>11313</v>
      </c>
      <c r="B3621" s="1">
        <v>45522.554277106501</v>
      </c>
      <c r="C3621" s="1">
        <v>45522</v>
      </c>
      <c r="D3621" t="s">
        <v>9100</v>
      </c>
      <c r="E3621" t="s">
        <v>9101</v>
      </c>
      <c r="F3621" t="s">
        <v>790</v>
      </c>
      <c r="G3621">
        <v>73</v>
      </c>
      <c r="H3621" t="b">
        <v>0</v>
      </c>
      <c r="I3621" t="s">
        <v>9102</v>
      </c>
      <c r="J3621" t="s">
        <v>9711</v>
      </c>
      <c r="K3621" t="s">
        <v>9</v>
      </c>
      <c r="L3621" t="b">
        <v>0</v>
      </c>
      <c r="M3621" t="s">
        <v>15036</v>
      </c>
      <c r="N3621" t="b">
        <v>0</v>
      </c>
      <c r="O3621" t="b">
        <v>1</v>
      </c>
      <c r="P3621" t="b">
        <v>0</v>
      </c>
      <c r="Q3621" t="b">
        <v>1</v>
      </c>
      <c r="R3621" t="s">
        <v>15037</v>
      </c>
      <c r="S3621">
        <v>70</v>
      </c>
      <c r="T3621" t="b">
        <v>0</v>
      </c>
      <c r="V3621" t="s">
        <v>893</v>
      </c>
      <c r="W3621">
        <v>3</v>
      </c>
      <c r="X3621" s="11">
        <v>77</v>
      </c>
      <c r="Y3621">
        <v>1</v>
      </c>
      <c r="Z3621" s="46" cm="1">
        <f t="array" ref="Z3621">IF(V3621="NA",$AD$2,(INDEX($BL$4:$BL$73,MATCH(V3621&amp;W3621,$BK$4:$BK$73&amp;$BJ$4:$BJ$73,0))))</f>
        <v>1.8952516812716508E-2</v>
      </c>
      <c r="AA3621" s="46">
        <f t="shared" si="64"/>
        <v>1.0189525168127165</v>
      </c>
      <c r="AB3621" s="46"/>
    </row>
    <row r="3622" spans="1:28" x14ac:dyDescent="0.25">
      <c r="A3622">
        <v>11314</v>
      </c>
      <c r="B3622" s="1">
        <v>45522.553623842599</v>
      </c>
      <c r="C3622" s="1">
        <v>45522</v>
      </c>
      <c r="D3622" t="s">
        <v>9100</v>
      </c>
      <c r="E3622" t="s">
        <v>9101</v>
      </c>
      <c r="F3622" t="s">
        <v>664</v>
      </c>
      <c r="G3622">
        <v>89</v>
      </c>
      <c r="H3622" t="b">
        <v>0</v>
      </c>
      <c r="I3622" t="s">
        <v>9102</v>
      </c>
      <c r="J3622" t="s">
        <v>9711</v>
      </c>
      <c r="K3622" t="s">
        <v>9</v>
      </c>
      <c r="L3622" t="b">
        <v>0</v>
      </c>
      <c r="M3622" t="s">
        <v>15038</v>
      </c>
      <c r="N3622" t="b">
        <v>0</v>
      </c>
      <c r="O3622" t="b">
        <v>0</v>
      </c>
      <c r="P3622" t="b">
        <v>0</v>
      </c>
      <c r="Q3622" t="b">
        <v>1</v>
      </c>
      <c r="R3622" t="s">
        <v>15039</v>
      </c>
      <c r="S3622">
        <v>70</v>
      </c>
      <c r="T3622" t="b">
        <v>0</v>
      </c>
      <c r="V3622" t="s">
        <v>741</v>
      </c>
      <c r="W3622">
        <v>5</v>
      </c>
      <c r="X3622" s="11">
        <v>92</v>
      </c>
      <c r="Y3622">
        <v>1</v>
      </c>
      <c r="Z3622" s="46" cm="1">
        <f t="array" ref="Z3622">IF(V3622="NA",$AD$2,(INDEX($BL$4:$BL$73,MATCH(V3622&amp;W3622,$BK$4:$BK$73&amp;$BJ$4:$BJ$73,0))))</f>
        <v>2.9563914871896368E-3</v>
      </c>
      <c r="AA3622" s="46">
        <f t="shared" si="64"/>
        <v>1.0029563914871897</v>
      </c>
      <c r="AB3622" s="46"/>
    </row>
    <row r="3623" spans="1:28" x14ac:dyDescent="0.25">
      <c r="A3623">
        <v>11315</v>
      </c>
      <c r="B3623" s="1">
        <v>45522.552942152797</v>
      </c>
      <c r="C3623" s="1">
        <v>45522</v>
      </c>
      <c r="D3623" t="s">
        <v>9100</v>
      </c>
      <c r="E3623" t="s">
        <v>9101</v>
      </c>
      <c r="F3623" t="s">
        <v>664</v>
      </c>
      <c r="G3623">
        <v>85</v>
      </c>
      <c r="H3623" t="b">
        <v>0</v>
      </c>
      <c r="I3623" t="s">
        <v>9102</v>
      </c>
      <c r="J3623" t="s">
        <v>9711</v>
      </c>
      <c r="K3623" t="s">
        <v>7</v>
      </c>
      <c r="L3623" t="b">
        <v>0</v>
      </c>
      <c r="M3623" t="s">
        <v>15040</v>
      </c>
      <c r="N3623" t="b">
        <v>0</v>
      </c>
      <c r="O3623" t="b">
        <v>0</v>
      </c>
      <c r="P3623" t="b">
        <v>0</v>
      </c>
      <c r="Q3623" t="b">
        <v>1</v>
      </c>
      <c r="R3623" t="s">
        <v>15041</v>
      </c>
      <c r="S3623">
        <v>70</v>
      </c>
      <c r="T3623" t="b">
        <v>0</v>
      </c>
      <c r="V3623" t="s">
        <v>886</v>
      </c>
      <c r="W3623">
        <v>5</v>
      </c>
      <c r="X3623" s="11">
        <v>87</v>
      </c>
      <c r="Y3623">
        <v>1</v>
      </c>
      <c r="Z3623" s="46" cm="1">
        <f t="array" ref="Z3623">IF(V3623="NA",$AD$2,(INDEX($BL$4:$BL$73,MATCH(V3623&amp;W3623,$BK$4:$BK$73&amp;$BJ$4:$BJ$73,0))))</f>
        <v>4.1970782120221983E-2</v>
      </c>
      <c r="AA3623" s="46">
        <f t="shared" si="64"/>
        <v>1.041970782120222</v>
      </c>
      <c r="AB3623" s="46"/>
    </row>
    <row r="3624" spans="1:28" x14ac:dyDescent="0.25">
      <c r="A3624">
        <v>11316</v>
      </c>
      <c r="B3624" s="1">
        <v>45522.550866944403</v>
      </c>
      <c r="C3624" s="1">
        <v>45522</v>
      </c>
      <c r="D3624" t="s">
        <v>9100</v>
      </c>
      <c r="E3624" t="s">
        <v>9101</v>
      </c>
      <c r="F3624" t="s">
        <v>664</v>
      </c>
      <c r="G3624">
        <v>70</v>
      </c>
      <c r="H3624" t="b">
        <v>0</v>
      </c>
      <c r="I3624" t="s">
        <v>9102</v>
      </c>
      <c r="J3624" t="s">
        <v>9711</v>
      </c>
      <c r="K3624" t="s">
        <v>7</v>
      </c>
      <c r="L3624" t="b">
        <v>0</v>
      </c>
      <c r="M3624" t="s">
        <v>15042</v>
      </c>
      <c r="N3624" t="b">
        <v>0</v>
      </c>
      <c r="O3624" t="b">
        <v>0</v>
      </c>
      <c r="P3624" t="b">
        <v>0</v>
      </c>
      <c r="Q3624" t="b">
        <v>1</v>
      </c>
      <c r="R3624" t="s">
        <v>15043</v>
      </c>
      <c r="S3624">
        <v>70</v>
      </c>
      <c r="T3624" t="b">
        <v>0</v>
      </c>
      <c r="V3624" t="s">
        <v>889</v>
      </c>
      <c r="W3624">
        <v>4</v>
      </c>
      <c r="X3624" s="11">
        <v>72</v>
      </c>
      <c r="Y3624">
        <v>1</v>
      </c>
      <c r="Z3624" s="46" cm="1">
        <f t="array" ref="Z3624">IF(V3624="NA",$AD$2,(INDEX($BL$4:$BL$73,MATCH(V3624&amp;W3624,$BK$4:$BK$73&amp;$BJ$4:$BJ$73,0))))</f>
        <v>1.0498615788681227E-2</v>
      </c>
      <c r="AA3624" s="46">
        <f t="shared" si="64"/>
        <v>1.0104986157886813</v>
      </c>
      <c r="AB3624" s="46"/>
    </row>
    <row r="3625" spans="1:28" x14ac:dyDescent="0.25">
      <c r="A3625">
        <v>11317</v>
      </c>
      <c r="B3625" s="1">
        <v>45522.550273356501</v>
      </c>
      <c r="C3625" s="1">
        <v>45522</v>
      </c>
      <c r="D3625" t="s">
        <v>9100</v>
      </c>
      <c r="E3625" t="s">
        <v>9101</v>
      </c>
      <c r="F3625" t="s">
        <v>790</v>
      </c>
      <c r="G3625">
        <v>81</v>
      </c>
      <c r="H3625" t="b">
        <v>0</v>
      </c>
      <c r="I3625" t="s">
        <v>9102</v>
      </c>
      <c r="J3625" t="s">
        <v>9711</v>
      </c>
      <c r="K3625" t="s">
        <v>7</v>
      </c>
      <c r="L3625" t="b">
        <v>0</v>
      </c>
      <c r="M3625" t="s">
        <v>15044</v>
      </c>
      <c r="N3625" t="b">
        <v>0</v>
      </c>
      <c r="O3625" t="b">
        <v>0</v>
      </c>
      <c r="P3625" t="b">
        <v>0</v>
      </c>
      <c r="Q3625" t="b">
        <v>1</v>
      </c>
      <c r="R3625" t="s">
        <v>928</v>
      </c>
      <c r="S3625">
        <v>70</v>
      </c>
      <c r="T3625" t="b">
        <v>0</v>
      </c>
      <c r="V3625" t="s">
        <v>741</v>
      </c>
      <c r="W3625">
        <v>4</v>
      </c>
      <c r="X3625" s="11">
        <v>82</v>
      </c>
      <c r="Y3625">
        <v>1</v>
      </c>
      <c r="Z3625" s="46" cm="1">
        <f t="array" ref="Z3625">IF(V3625="NA",$AD$2,(INDEX($BL$4:$BL$73,MATCH(V3625&amp;W3625,$BK$4:$BK$73&amp;$BJ$4:$BJ$73,0))))</f>
        <v>1.1678733304575806E-2</v>
      </c>
      <c r="AA3625" s="46">
        <f t="shared" si="64"/>
        <v>1.0116787333045758</v>
      </c>
      <c r="AB3625" s="46"/>
    </row>
    <row r="3626" spans="1:28" x14ac:dyDescent="0.25">
      <c r="A3626">
        <v>11318</v>
      </c>
      <c r="B3626" s="1">
        <v>45522.549643530103</v>
      </c>
      <c r="C3626" s="1">
        <v>45522</v>
      </c>
      <c r="D3626" t="s">
        <v>9100</v>
      </c>
      <c r="E3626" t="s">
        <v>9101</v>
      </c>
      <c r="F3626" t="s">
        <v>664</v>
      </c>
      <c r="G3626">
        <v>76</v>
      </c>
      <c r="H3626" t="b">
        <v>0</v>
      </c>
      <c r="I3626" t="s">
        <v>9102</v>
      </c>
      <c r="J3626" t="s">
        <v>9711</v>
      </c>
      <c r="K3626" t="s">
        <v>7</v>
      </c>
      <c r="L3626" t="b">
        <v>0</v>
      </c>
      <c r="M3626" t="s">
        <v>15045</v>
      </c>
      <c r="N3626" t="b">
        <v>0</v>
      </c>
      <c r="O3626" t="b">
        <v>0</v>
      </c>
      <c r="P3626" t="b">
        <v>0</v>
      </c>
      <c r="Q3626" t="b">
        <v>1</v>
      </c>
      <c r="R3626" t="s">
        <v>15046</v>
      </c>
      <c r="S3626">
        <v>70</v>
      </c>
      <c r="T3626" t="b">
        <v>0</v>
      </c>
      <c r="V3626" t="s">
        <v>658</v>
      </c>
      <c r="W3626">
        <v>4</v>
      </c>
      <c r="X3626" s="11">
        <v>77</v>
      </c>
      <c r="Y3626">
        <v>1</v>
      </c>
      <c r="Z3626" s="46" cm="1">
        <f t="array" ref="Z3626">IF(V3626="NA",$AD$2,(INDEX($BL$4:$BL$73,MATCH(V3626&amp;W3626,$BK$4:$BK$73&amp;$BJ$4:$BJ$73,0))))</f>
        <v>1.1678733304575896E-2</v>
      </c>
      <c r="AA3626" s="46">
        <f t="shared" si="64"/>
        <v>1.0116787333045758</v>
      </c>
      <c r="AB3626" s="46"/>
    </row>
    <row r="3627" spans="1:28" x14ac:dyDescent="0.25">
      <c r="A3627">
        <v>11319</v>
      </c>
      <c r="B3627" s="1">
        <v>45522.548678229199</v>
      </c>
      <c r="C3627" s="1">
        <v>45522</v>
      </c>
      <c r="D3627" t="s">
        <v>9100</v>
      </c>
      <c r="E3627" t="s">
        <v>9101</v>
      </c>
      <c r="F3627" t="s">
        <v>790</v>
      </c>
      <c r="G3627">
        <v>84</v>
      </c>
      <c r="H3627" t="b">
        <v>0</v>
      </c>
      <c r="I3627" t="s">
        <v>9102</v>
      </c>
      <c r="J3627" t="s">
        <v>9711</v>
      </c>
      <c r="K3627" t="s">
        <v>7</v>
      </c>
      <c r="L3627" t="b">
        <v>0</v>
      </c>
      <c r="M3627" t="s">
        <v>15047</v>
      </c>
      <c r="N3627" t="b">
        <v>0</v>
      </c>
      <c r="O3627" t="b">
        <v>0</v>
      </c>
      <c r="P3627" t="b">
        <v>0</v>
      </c>
      <c r="Q3627" t="b">
        <v>1</v>
      </c>
      <c r="R3627" t="s">
        <v>15048</v>
      </c>
      <c r="S3627">
        <v>70</v>
      </c>
      <c r="T3627" t="b">
        <v>0</v>
      </c>
      <c r="V3627" t="s">
        <v>742</v>
      </c>
      <c r="W3627">
        <v>4</v>
      </c>
      <c r="X3627" s="11">
        <v>87</v>
      </c>
      <c r="Y3627">
        <v>1</v>
      </c>
      <c r="Z3627" s="46" cm="1">
        <f t="array" ref="Z3627">IF(V3627="NA",$AD$2,(INDEX($BL$4:$BL$73,MATCH(V3627&amp;W3627,$BK$4:$BK$73&amp;$BJ$4:$BJ$73,0))))</f>
        <v>1.1678733304575913E-2</v>
      </c>
      <c r="AA3627" s="46">
        <f t="shared" si="64"/>
        <v>1.0116787333045758</v>
      </c>
      <c r="AB3627" s="46"/>
    </row>
    <row r="3628" spans="1:28" x14ac:dyDescent="0.25">
      <c r="A3628">
        <v>11320</v>
      </c>
      <c r="B3628" s="1">
        <v>45522.548092338002</v>
      </c>
      <c r="C3628" s="1">
        <v>45522</v>
      </c>
      <c r="D3628" t="s">
        <v>9100</v>
      </c>
      <c r="E3628" t="s">
        <v>9101</v>
      </c>
      <c r="F3628" t="s">
        <v>790</v>
      </c>
      <c r="G3628">
        <v>84</v>
      </c>
      <c r="H3628" t="b">
        <v>0</v>
      </c>
      <c r="I3628" t="s">
        <v>9102</v>
      </c>
      <c r="J3628" t="s">
        <v>9711</v>
      </c>
      <c r="K3628" t="s">
        <v>9</v>
      </c>
      <c r="L3628" t="b">
        <v>0</v>
      </c>
      <c r="M3628" t="s">
        <v>6492</v>
      </c>
      <c r="N3628" t="b">
        <v>0</v>
      </c>
      <c r="O3628" t="b">
        <v>0</v>
      </c>
      <c r="P3628" t="b">
        <v>0</v>
      </c>
      <c r="Q3628" t="b">
        <v>1</v>
      </c>
      <c r="R3628" t="s">
        <v>925</v>
      </c>
      <c r="S3628">
        <v>70</v>
      </c>
      <c r="T3628" t="b">
        <v>0</v>
      </c>
      <c r="V3628" t="s">
        <v>893</v>
      </c>
      <c r="W3628">
        <v>5</v>
      </c>
      <c r="X3628" s="11">
        <v>87</v>
      </c>
      <c r="Y3628">
        <v>1</v>
      </c>
      <c r="Z3628" s="46" cm="1">
        <f t="array" ref="Z3628">IF(V3628="NA",$AD$2,(INDEX($BL$4:$BL$73,MATCH(V3628&amp;W3628,$BK$4:$BK$73&amp;$BJ$4:$BJ$73,0))))</f>
        <v>4.1970782120221983E-2</v>
      </c>
      <c r="AA3628" s="46">
        <f t="shared" si="64"/>
        <v>1.041970782120222</v>
      </c>
      <c r="AB3628" s="46"/>
    </row>
    <row r="3629" spans="1:28" x14ac:dyDescent="0.25">
      <c r="A3629">
        <v>11323</v>
      </c>
      <c r="B3629" s="1">
        <v>45522.545191331003</v>
      </c>
      <c r="C3629" s="1">
        <v>45522</v>
      </c>
      <c r="D3629" t="s">
        <v>9100</v>
      </c>
      <c r="E3629" t="s">
        <v>9101</v>
      </c>
      <c r="F3629" t="s">
        <v>664</v>
      </c>
      <c r="G3629">
        <v>71</v>
      </c>
      <c r="H3629" t="b">
        <v>0</v>
      </c>
      <c r="I3629" t="s">
        <v>9102</v>
      </c>
      <c r="J3629" t="s">
        <v>9711</v>
      </c>
      <c r="K3629" t="s">
        <v>7</v>
      </c>
      <c r="L3629" t="b">
        <v>0</v>
      </c>
      <c r="M3629" t="s">
        <v>15049</v>
      </c>
      <c r="N3629" t="b">
        <v>0</v>
      </c>
      <c r="O3629" t="b">
        <v>0</v>
      </c>
      <c r="P3629" t="b">
        <v>0</v>
      </c>
      <c r="Q3629" t="b">
        <v>1</v>
      </c>
      <c r="R3629" t="s">
        <v>15050</v>
      </c>
      <c r="S3629">
        <v>70</v>
      </c>
      <c r="T3629" t="b">
        <v>0</v>
      </c>
      <c r="V3629" t="s">
        <v>888</v>
      </c>
      <c r="W3629">
        <v>4</v>
      </c>
      <c r="X3629" s="11">
        <v>72</v>
      </c>
      <c r="Y3629">
        <v>1</v>
      </c>
      <c r="Z3629" s="46" cm="1">
        <f t="array" ref="Z3629">IF(V3629="NA",$AD$2,(INDEX($BL$4:$BL$73,MATCH(V3629&amp;W3629,$BK$4:$BK$73&amp;$BJ$4:$BJ$73,0))))</f>
        <v>1.0498615788681257E-2</v>
      </c>
      <c r="AA3629" s="46">
        <f t="shared" si="64"/>
        <v>1.0104986157886813</v>
      </c>
      <c r="AB3629" s="46"/>
    </row>
    <row r="3630" spans="1:28" x14ac:dyDescent="0.25">
      <c r="A3630">
        <v>11324</v>
      </c>
      <c r="B3630" s="1">
        <v>45522.544684004599</v>
      </c>
      <c r="C3630" s="1">
        <v>45522</v>
      </c>
      <c r="D3630" t="s">
        <v>9100</v>
      </c>
      <c r="E3630" t="s">
        <v>9101</v>
      </c>
      <c r="F3630" t="s">
        <v>664</v>
      </c>
      <c r="G3630">
        <v>76</v>
      </c>
      <c r="H3630" t="b">
        <v>0</v>
      </c>
      <c r="I3630" t="s">
        <v>9102</v>
      </c>
      <c r="J3630" t="s">
        <v>9711</v>
      </c>
      <c r="K3630" t="s">
        <v>7</v>
      </c>
      <c r="L3630" t="b">
        <v>0</v>
      </c>
      <c r="M3630" t="s">
        <v>15051</v>
      </c>
      <c r="N3630" t="b">
        <v>0</v>
      </c>
      <c r="O3630" t="b">
        <v>0</v>
      </c>
      <c r="P3630" t="b">
        <v>0</v>
      </c>
      <c r="Q3630" t="b">
        <v>1</v>
      </c>
      <c r="R3630" t="s">
        <v>923</v>
      </c>
      <c r="S3630">
        <v>70</v>
      </c>
      <c r="T3630" t="b">
        <v>0</v>
      </c>
      <c r="V3630" t="s">
        <v>8</v>
      </c>
      <c r="W3630" t="s">
        <v>8</v>
      </c>
      <c r="X3630" s="11">
        <v>77</v>
      </c>
      <c r="Y3630">
        <v>1</v>
      </c>
      <c r="Z3630" s="46" cm="1">
        <f t="array" ref="Z3630">IF(V3630="NA",$AD$2,(INDEX($BL$4:$BL$73,MATCH(V3630&amp;W3630,$BK$4:$BK$73&amp;$BJ$4:$BJ$73,0))))</f>
        <v>-4.0430703315750931E-2</v>
      </c>
      <c r="AA3630" s="46">
        <f t="shared" si="64"/>
        <v>0.95956929668424906</v>
      </c>
      <c r="AB3630" s="46"/>
    </row>
    <row r="3631" spans="1:28" x14ac:dyDescent="0.25">
      <c r="A3631">
        <v>11328</v>
      </c>
      <c r="B3631" s="1">
        <v>45522.540665092602</v>
      </c>
      <c r="C3631" s="1">
        <v>45522</v>
      </c>
      <c r="D3631" t="s">
        <v>9100</v>
      </c>
      <c r="E3631" t="s">
        <v>9101</v>
      </c>
      <c r="F3631" t="s">
        <v>664</v>
      </c>
      <c r="G3631">
        <v>73</v>
      </c>
      <c r="H3631" t="b">
        <v>0</v>
      </c>
      <c r="I3631" t="s">
        <v>9102</v>
      </c>
      <c r="J3631" t="s">
        <v>9711</v>
      </c>
      <c r="K3631" t="s">
        <v>9</v>
      </c>
      <c r="L3631" t="b">
        <v>0</v>
      </c>
      <c r="M3631" t="s">
        <v>15052</v>
      </c>
      <c r="N3631" t="b">
        <v>0</v>
      </c>
      <c r="O3631" t="b">
        <v>1</v>
      </c>
      <c r="P3631" t="b">
        <v>0</v>
      </c>
      <c r="Q3631" t="b">
        <v>1</v>
      </c>
      <c r="R3631" t="s">
        <v>15053</v>
      </c>
      <c r="S3631">
        <v>70</v>
      </c>
      <c r="T3631" t="b">
        <v>0</v>
      </c>
      <c r="V3631" t="s">
        <v>8</v>
      </c>
      <c r="W3631" t="s">
        <v>8</v>
      </c>
      <c r="X3631" s="11">
        <v>77</v>
      </c>
      <c r="Y3631">
        <v>1</v>
      </c>
      <c r="Z3631" s="46" cm="1">
        <f t="array" ref="Z3631">IF(V3631="NA",$AD$2,(INDEX($BL$4:$BL$73,MATCH(V3631&amp;W3631,$BK$4:$BK$73&amp;$BJ$4:$BJ$73,0))))</f>
        <v>-4.0430703315750931E-2</v>
      </c>
      <c r="AA3631" s="46">
        <f t="shared" si="64"/>
        <v>0.95956929668424906</v>
      </c>
      <c r="AB3631" s="46"/>
    </row>
    <row r="3632" spans="1:28" x14ac:dyDescent="0.25">
      <c r="A3632">
        <v>11329</v>
      </c>
      <c r="B3632" s="1">
        <v>45522.539950694401</v>
      </c>
      <c r="C3632" s="1">
        <v>45522</v>
      </c>
      <c r="D3632" t="s">
        <v>9100</v>
      </c>
      <c r="E3632" t="s">
        <v>9101</v>
      </c>
      <c r="F3632" t="s">
        <v>664</v>
      </c>
      <c r="G3632">
        <v>82</v>
      </c>
      <c r="H3632" t="b">
        <v>0</v>
      </c>
      <c r="I3632" t="s">
        <v>9102</v>
      </c>
      <c r="J3632" t="s">
        <v>9711</v>
      </c>
      <c r="K3632" t="s">
        <v>7</v>
      </c>
      <c r="L3632" t="b">
        <v>0</v>
      </c>
      <c r="M3632" t="s">
        <v>15054</v>
      </c>
      <c r="N3632" t="b">
        <v>0</v>
      </c>
      <c r="O3632" t="b">
        <v>0</v>
      </c>
      <c r="P3632" t="b">
        <v>0</v>
      </c>
      <c r="Q3632" t="b">
        <v>1</v>
      </c>
      <c r="R3632" t="s">
        <v>15055</v>
      </c>
      <c r="S3632">
        <v>70</v>
      </c>
      <c r="T3632" t="b">
        <v>0</v>
      </c>
      <c r="V3632" t="s">
        <v>8</v>
      </c>
      <c r="W3632" t="s">
        <v>8</v>
      </c>
      <c r="X3632" s="11">
        <v>82</v>
      </c>
      <c r="Y3632">
        <v>1</v>
      </c>
      <c r="Z3632" s="46" cm="1">
        <f t="array" ref="Z3632">IF(V3632="NA",$AD$2,(INDEX($BL$4:$BL$73,MATCH(V3632&amp;W3632,$BK$4:$BK$73&amp;$BJ$4:$BJ$73,0))))</f>
        <v>-4.0430703315750931E-2</v>
      </c>
      <c r="AA3632" s="46">
        <f t="shared" si="64"/>
        <v>0.95956929668424906</v>
      </c>
      <c r="AB3632" s="46"/>
    </row>
    <row r="3633" spans="1:28" x14ac:dyDescent="0.25">
      <c r="A3633">
        <v>11330</v>
      </c>
      <c r="B3633" s="1">
        <v>45522.539236782402</v>
      </c>
      <c r="C3633" s="1">
        <v>45522</v>
      </c>
      <c r="D3633" t="s">
        <v>9100</v>
      </c>
      <c r="E3633" t="s">
        <v>9101</v>
      </c>
      <c r="F3633" t="s">
        <v>790</v>
      </c>
      <c r="G3633">
        <v>87</v>
      </c>
      <c r="H3633" t="b">
        <v>0</v>
      </c>
      <c r="I3633" t="s">
        <v>9102</v>
      </c>
      <c r="J3633" t="s">
        <v>9711</v>
      </c>
      <c r="K3633" t="s">
        <v>7</v>
      </c>
      <c r="L3633" t="b">
        <v>0</v>
      </c>
      <c r="M3633" t="s">
        <v>15056</v>
      </c>
      <c r="N3633" t="b">
        <v>0</v>
      </c>
      <c r="O3633" t="b">
        <v>0</v>
      </c>
      <c r="P3633" t="b">
        <v>0</v>
      </c>
      <c r="Q3633" t="b">
        <v>1</v>
      </c>
      <c r="R3633" t="s">
        <v>15057</v>
      </c>
      <c r="S3633">
        <v>70</v>
      </c>
      <c r="T3633" t="b">
        <v>0</v>
      </c>
      <c r="V3633" t="s">
        <v>741</v>
      </c>
      <c r="W3633">
        <v>4</v>
      </c>
      <c r="X3633" s="11">
        <v>87</v>
      </c>
      <c r="Y3633">
        <v>1</v>
      </c>
      <c r="Z3633" s="46" cm="1">
        <f t="array" ref="Z3633">IF(V3633="NA",$AD$2,(INDEX($BL$4:$BL$73,MATCH(V3633&amp;W3633,$BK$4:$BK$73&amp;$BJ$4:$BJ$73,0))))</f>
        <v>1.1678733304575806E-2</v>
      </c>
      <c r="AA3633" s="46">
        <f t="shared" si="64"/>
        <v>1.0116787333045758</v>
      </c>
      <c r="AB3633" s="46"/>
    </row>
    <row r="3634" spans="1:28" x14ac:dyDescent="0.25">
      <c r="A3634">
        <v>11331</v>
      </c>
      <c r="B3634" s="1">
        <v>45522.5362640741</v>
      </c>
      <c r="C3634" s="1">
        <v>45522</v>
      </c>
      <c r="D3634" t="s">
        <v>9100</v>
      </c>
      <c r="E3634" t="s">
        <v>9101</v>
      </c>
      <c r="F3634" t="s">
        <v>664</v>
      </c>
      <c r="G3634">
        <v>83</v>
      </c>
      <c r="H3634" t="b">
        <v>0</v>
      </c>
      <c r="I3634" t="s">
        <v>9102</v>
      </c>
      <c r="J3634" t="s">
        <v>9711</v>
      </c>
      <c r="K3634" t="s">
        <v>7</v>
      </c>
      <c r="L3634" t="b">
        <v>0</v>
      </c>
      <c r="M3634" t="s">
        <v>6491</v>
      </c>
      <c r="N3634" t="b">
        <v>0</v>
      </c>
      <c r="O3634" t="b">
        <v>0</v>
      </c>
      <c r="P3634" t="b">
        <v>0</v>
      </c>
      <c r="Q3634" t="b">
        <v>1</v>
      </c>
      <c r="R3634" t="s">
        <v>922</v>
      </c>
      <c r="S3634">
        <v>70</v>
      </c>
      <c r="T3634" t="b">
        <v>0</v>
      </c>
      <c r="V3634" t="s">
        <v>8</v>
      </c>
      <c r="W3634" t="s">
        <v>8</v>
      </c>
      <c r="X3634" s="11">
        <v>87</v>
      </c>
      <c r="Y3634">
        <v>1</v>
      </c>
      <c r="Z3634" s="46" cm="1">
        <f t="array" ref="Z3634">IF(V3634="NA",$AD$2,(INDEX($BL$4:$BL$73,MATCH(V3634&amp;W3634,$BK$4:$BK$73&amp;$BJ$4:$BJ$73,0))))</f>
        <v>-4.0430703315750931E-2</v>
      </c>
      <c r="AA3634" s="46">
        <f t="shared" si="64"/>
        <v>0.95956929668424906</v>
      </c>
      <c r="AB3634" s="46"/>
    </row>
    <row r="3635" spans="1:28" x14ac:dyDescent="0.25">
      <c r="A3635">
        <v>11332</v>
      </c>
      <c r="B3635" s="1">
        <v>45522.535278680603</v>
      </c>
      <c r="C3635" s="1">
        <v>45522</v>
      </c>
      <c r="D3635" t="s">
        <v>9100</v>
      </c>
      <c r="E3635" t="s">
        <v>9101</v>
      </c>
      <c r="F3635" t="s">
        <v>790</v>
      </c>
      <c r="G3635">
        <v>80</v>
      </c>
      <c r="H3635" t="b">
        <v>0</v>
      </c>
      <c r="I3635" t="s">
        <v>9102</v>
      </c>
      <c r="J3635" t="s">
        <v>9711</v>
      </c>
      <c r="K3635" t="s">
        <v>7</v>
      </c>
      <c r="L3635" t="b">
        <v>0</v>
      </c>
      <c r="M3635" t="s">
        <v>15058</v>
      </c>
      <c r="N3635" t="b">
        <v>0</v>
      </c>
      <c r="O3635" t="b">
        <v>0</v>
      </c>
      <c r="P3635" t="b">
        <v>0</v>
      </c>
      <c r="Q3635" t="b">
        <v>1</v>
      </c>
      <c r="R3635" t="s">
        <v>15059</v>
      </c>
      <c r="S3635">
        <v>70</v>
      </c>
      <c r="T3635" t="b">
        <v>0</v>
      </c>
      <c r="V3635" t="s">
        <v>658</v>
      </c>
      <c r="W3635">
        <v>5</v>
      </c>
      <c r="X3635" s="11">
        <v>82</v>
      </c>
      <c r="Y3635">
        <v>1</v>
      </c>
      <c r="Z3635" s="46" cm="1">
        <f t="array" ref="Z3635">IF(V3635="NA",$AD$2,(INDEX($BL$4:$BL$73,MATCH(V3635&amp;W3635,$BK$4:$BK$73&amp;$BJ$4:$BJ$73,0))))</f>
        <v>2.9563914871896181E-3</v>
      </c>
      <c r="AA3635" s="46">
        <f t="shared" si="64"/>
        <v>1.0029563914871895</v>
      </c>
      <c r="AB3635" s="46"/>
    </row>
    <row r="3636" spans="1:28" x14ac:dyDescent="0.25">
      <c r="A3636">
        <v>11333</v>
      </c>
      <c r="B3636" s="1">
        <v>45522.534420787</v>
      </c>
      <c r="C3636" s="1">
        <v>45522</v>
      </c>
      <c r="D3636" t="s">
        <v>9100</v>
      </c>
      <c r="E3636" t="s">
        <v>9101</v>
      </c>
      <c r="F3636" t="s">
        <v>790</v>
      </c>
      <c r="G3636">
        <v>77</v>
      </c>
      <c r="H3636" t="b">
        <v>0</v>
      </c>
      <c r="I3636" t="s">
        <v>9102</v>
      </c>
      <c r="J3636" t="s">
        <v>9711</v>
      </c>
      <c r="K3636" t="s">
        <v>9</v>
      </c>
      <c r="L3636" t="b">
        <v>0</v>
      </c>
      <c r="M3636" t="s">
        <v>15060</v>
      </c>
      <c r="N3636" t="b">
        <v>0</v>
      </c>
      <c r="O3636" t="b">
        <v>1</v>
      </c>
      <c r="P3636" t="b">
        <v>0</v>
      </c>
      <c r="Q3636" t="b">
        <v>1</v>
      </c>
      <c r="R3636" t="s">
        <v>15061</v>
      </c>
      <c r="S3636">
        <v>70</v>
      </c>
      <c r="T3636" t="b">
        <v>0</v>
      </c>
      <c r="V3636" t="s">
        <v>889</v>
      </c>
      <c r="W3636">
        <v>4</v>
      </c>
      <c r="X3636" s="11">
        <v>77</v>
      </c>
      <c r="Y3636">
        <v>1</v>
      </c>
      <c r="Z3636" s="46" cm="1">
        <f t="array" ref="Z3636">IF(V3636="NA",$AD$2,(INDEX($BL$4:$BL$73,MATCH(V3636&amp;W3636,$BK$4:$BK$73&amp;$BJ$4:$BJ$73,0))))</f>
        <v>1.0498615788681227E-2</v>
      </c>
      <c r="AA3636" s="46">
        <f t="shared" si="64"/>
        <v>1.0104986157886813</v>
      </c>
      <c r="AB3636" s="46"/>
    </row>
    <row r="3637" spans="1:28" x14ac:dyDescent="0.25">
      <c r="A3637">
        <v>11335</v>
      </c>
      <c r="B3637" s="1">
        <v>45522.530261168999</v>
      </c>
      <c r="C3637" s="1">
        <v>45522</v>
      </c>
      <c r="D3637" t="s">
        <v>9100</v>
      </c>
      <c r="E3637" t="s">
        <v>9101</v>
      </c>
      <c r="F3637" t="s">
        <v>664</v>
      </c>
      <c r="G3637">
        <v>73</v>
      </c>
      <c r="H3637" t="b">
        <v>0</v>
      </c>
      <c r="I3637" t="s">
        <v>9102</v>
      </c>
      <c r="J3637" t="s">
        <v>9711</v>
      </c>
      <c r="K3637" t="s">
        <v>9</v>
      </c>
      <c r="L3637" t="b">
        <v>0</v>
      </c>
      <c r="M3637" t="s">
        <v>15062</v>
      </c>
      <c r="N3637" t="b">
        <v>0</v>
      </c>
      <c r="O3637" t="b">
        <v>1</v>
      </c>
      <c r="P3637" t="b">
        <v>0</v>
      </c>
      <c r="Q3637" t="b">
        <v>1</v>
      </c>
      <c r="R3637" t="s">
        <v>15063</v>
      </c>
      <c r="S3637">
        <v>70</v>
      </c>
      <c r="T3637" t="b">
        <v>0</v>
      </c>
      <c r="V3637" t="s">
        <v>8</v>
      </c>
      <c r="W3637" t="s">
        <v>8</v>
      </c>
      <c r="X3637" s="11">
        <v>77</v>
      </c>
      <c r="Y3637">
        <v>1</v>
      </c>
      <c r="Z3637" s="46" cm="1">
        <f t="array" ref="Z3637">IF(V3637="NA",$AD$2,(INDEX($BL$4:$BL$73,MATCH(V3637&amp;W3637,$BK$4:$BK$73&amp;$BJ$4:$BJ$73,0))))</f>
        <v>-4.0430703315750931E-2</v>
      </c>
      <c r="AA3637" s="46">
        <f t="shared" si="64"/>
        <v>0.95956929668424906</v>
      </c>
      <c r="AB3637" s="46"/>
    </row>
    <row r="3638" spans="1:28" x14ac:dyDescent="0.25">
      <c r="A3638">
        <v>11336</v>
      </c>
      <c r="B3638" s="1">
        <v>45522.529358252301</v>
      </c>
      <c r="C3638" s="1">
        <v>45522</v>
      </c>
      <c r="D3638" t="s">
        <v>9100</v>
      </c>
      <c r="E3638" t="s">
        <v>9101</v>
      </c>
      <c r="F3638" t="s">
        <v>664</v>
      </c>
      <c r="G3638">
        <v>83</v>
      </c>
      <c r="H3638" t="b">
        <v>0</v>
      </c>
      <c r="I3638" t="s">
        <v>9102</v>
      </c>
      <c r="J3638" t="s">
        <v>9711</v>
      </c>
      <c r="K3638" t="s">
        <v>9</v>
      </c>
      <c r="L3638" t="b">
        <v>0</v>
      </c>
      <c r="M3638" t="s">
        <v>15064</v>
      </c>
      <c r="N3638" t="b">
        <v>0</v>
      </c>
      <c r="O3638" t="b">
        <v>1</v>
      </c>
      <c r="P3638" t="b">
        <v>0</v>
      </c>
      <c r="Q3638" t="b">
        <v>1</v>
      </c>
      <c r="R3638" t="s">
        <v>921</v>
      </c>
      <c r="S3638">
        <v>70</v>
      </c>
      <c r="T3638" t="b">
        <v>0</v>
      </c>
      <c r="V3638" t="s">
        <v>888</v>
      </c>
      <c r="W3638">
        <v>4</v>
      </c>
      <c r="X3638" s="11">
        <v>87</v>
      </c>
      <c r="Y3638">
        <v>1</v>
      </c>
      <c r="Z3638" s="46" cm="1">
        <f t="array" ref="Z3638">IF(V3638="NA",$AD$2,(INDEX($BL$4:$BL$73,MATCH(V3638&amp;W3638,$BK$4:$BK$73&amp;$BJ$4:$BJ$73,0))))</f>
        <v>1.0498615788681257E-2</v>
      </c>
      <c r="AA3638" s="46">
        <f t="shared" si="64"/>
        <v>1.0104986157886813</v>
      </c>
      <c r="AB3638" s="46"/>
    </row>
    <row r="3639" spans="1:28" x14ac:dyDescent="0.25">
      <c r="A3639">
        <v>11337</v>
      </c>
      <c r="B3639" s="1">
        <v>45522.528218217602</v>
      </c>
      <c r="C3639" s="1">
        <v>45522</v>
      </c>
      <c r="D3639" t="s">
        <v>9100</v>
      </c>
      <c r="E3639" t="s">
        <v>9101</v>
      </c>
      <c r="F3639" t="s">
        <v>664</v>
      </c>
      <c r="G3639">
        <v>79</v>
      </c>
      <c r="H3639" t="b">
        <v>0</v>
      </c>
      <c r="I3639" t="s">
        <v>9102</v>
      </c>
      <c r="J3639" t="s">
        <v>9711</v>
      </c>
      <c r="K3639" t="s">
        <v>9</v>
      </c>
      <c r="L3639" t="b">
        <v>0</v>
      </c>
      <c r="M3639" t="s">
        <v>15065</v>
      </c>
      <c r="N3639" t="b">
        <v>0</v>
      </c>
      <c r="O3639" t="b">
        <v>1</v>
      </c>
      <c r="P3639" t="b">
        <v>0</v>
      </c>
      <c r="Q3639" t="b">
        <v>1</v>
      </c>
      <c r="R3639" t="s">
        <v>15066</v>
      </c>
      <c r="S3639">
        <v>70</v>
      </c>
      <c r="T3639" t="b">
        <v>0</v>
      </c>
      <c r="V3639" t="s">
        <v>888</v>
      </c>
      <c r="W3639">
        <v>4</v>
      </c>
      <c r="X3639" s="11">
        <v>82</v>
      </c>
      <c r="Y3639">
        <v>1</v>
      </c>
      <c r="Z3639" s="46" cm="1">
        <f t="array" ref="Z3639">IF(V3639="NA",$AD$2,(INDEX($BL$4:$BL$73,MATCH(V3639&amp;W3639,$BK$4:$BK$73&amp;$BJ$4:$BJ$73,0))))</f>
        <v>1.0498615788681257E-2</v>
      </c>
      <c r="AA3639" s="46">
        <f t="shared" si="64"/>
        <v>1.0104986157886813</v>
      </c>
      <c r="AB3639" s="46"/>
    </row>
    <row r="3640" spans="1:28" x14ac:dyDescent="0.25">
      <c r="A3640">
        <v>11339</v>
      </c>
      <c r="B3640" s="1">
        <v>45522.452552187497</v>
      </c>
      <c r="C3640" s="1">
        <v>45522</v>
      </c>
      <c r="D3640" t="s">
        <v>9100</v>
      </c>
      <c r="E3640" t="s">
        <v>9101</v>
      </c>
      <c r="F3640" t="s">
        <v>790</v>
      </c>
      <c r="G3640">
        <v>73</v>
      </c>
      <c r="H3640" t="b">
        <v>0</v>
      </c>
      <c r="I3640" t="s">
        <v>9102</v>
      </c>
      <c r="J3640" t="s">
        <v>9711</v>
      </c>
      <c r="K3640" t="s">
        <v>7</v>
      </c>
      <c r="L3640" t="b">
        <v>0</v>
      </c>
      <c r="M3640" t="s">
        <v>15067</v>
      </c>
      <c r="N3640" t="b">
        <v>0</v>
      </c>
      <c r="O3640" t="b">
        <v>0</v>
      </c>
      <c r="P3640" t="b">
        <v>0</v>
      </c>
      <c r="Q3640" t="b">
        <v>1</v>
      </c>
      <c r="R3640" t="s">
        <v>15068</v>
      </c>
      <c r="S3640">
        <v>70</v>
      </c>
      <c r="T3640" t="b">
        <v>0</v>
      </c>
      <c r="V3640" t="s">
        <v>8</v>
      </c>
      <c r="W3640" t="s">
        <v>8</v>
      </c>
      <c r="X3640" s="11">
        <v>77</v>
      </c>
      <c r="Y3640">
        <v>1</v>
      </c>
      <c r="Z3640" s="46" cm="1">
        <f t="array" ref="Z3640">IF(V3640="NA",$AD$2,(INDEX($BL$4:$BL$73,MATCH(V3640&amp;W3640,$BK$4:$BK$73&amp;$BJ$4:$BJ$73,0))))</f>
        <v>-4.0430703315750931E-2</v>
      </c>
      <c r="AA3640" s="46">
        <f t="shared" si="64"/>
        <v>0.95956929668424906</v>
      </c>
      <c r="AB3640" s="46"/>
    </row>
    <row r="3641" spans="1:28" x14ac:dyDescent="0.25">
      <c r="A3641">
        <v>11340</v>
      </c>
      <c r="B3641" s="1">
        <v>45522.451360104198</v>
      </c>
      <c r="C3641" s="1">
        <v>45522</v>
      </c>
      <c r="D3641" t="s">
        <v>9100</v>
      </c>
      <c r="E3641" t="s">
        <v>9101</v>
      </c>
      <c r="F3641" t="s">
        <v>790</v>
      </c>
      <c r="G3641">
        <v>80</v>
      </c>
      <c r="H3641" t="b">
        <v>0</v>
      </c>
      <c r="I3641" t="s">
        <v>9102</v>
      </c>
      <c r="J3641" t="s">
        <v>9711</v>
      </c>
      <c r="K3641" t="s">
        <v>7</v>
      </c>
      <c r="L3641" t="b">
        <v>0</v>
      </c>
      <c r="M3641" t="s">
        <v>15069</v>
      </c>
      <c r="N3641" t="b">
        <v>0</v>
      </c>
      <c r="O3641" t="b">
        <v>0</v>
      </c>
      <c r="P3641" t="b">
        <v>0</v>
      </c>
      <c r="Q3641" t="b">
        <v>1</v>
      </c>
      <c r="R3641" t="s">
        <v>15070</v>
      </c>
      <c r="S3641">
        <v>70</v>
      </c>
      <c r="T3641" t="b">
        <v>0</v>
      </c>
      <c r="V3641" t="s">
        <v>888</v>
      </c>
      <c r="W3641">
        <v>5</v>
      </c>
      <c r="X3641" s="11">
        <v>82</v>
      </c>
      <c r="Y3641">
        <v>1</v>
      </c>
      <c r="Z3641" s="46" cm="1">
        <f t="array" ref="Z3641">IF(V3641="NA",$AD$2,(INDEX($BL$4:$BL$73,MATCH(V3641&amp;W3641,$BK$4:$BK$73&amp;$BJ$4:$BJ$73,0))))</f>
        <v>4.1970782120221983E-2</v>
      </c>
      <c r="AA3641" s="46">
        <f t="shared" si="64"/>
        <v>1.041970782120222</v>
      </c>
      <c r="AB3641" s="46"/>
    </row>
    <row r="3642" spans="1:28" x14ac:dyDescent="0.25">
      <c r="A3642">
        <v>11341</v>
      </c>
      <c r="B3642" s="1">
        <v>45522.450781446802</v>
      </c>
      <c r="C3642" s="1">
        <v>45522</v>
      </c>
      <c r="D3642" t="s">
        <v>9100</v>
      </c>
      <c r="E3642" t="s">
        <v>9101</v>
      </c>
      <c r="F3642" t="s">
        <v>664</v>
      </c>
      <c r="G3642">
        <v>82</v>
      </c>
      <c r="H3642" t="b">
        <v>0</v>
      </c>
      <c r="I3642" t="s">
        <v>9102</v>
      </c>
      <c r="J3642" t="s">
        <v>9711</v>
      </c>
      <c r="K3642" t="s">
        <v>7</v>
      </c>
      <c r="L3642" t="b">
        <v>0</v>
      </c>
      <c r="M3642" t="s">
        <v>6490</v>
      </c>
      <c r="N3642" t="b">
        <v>0</v>
      </c>
      <c r="O3642" t="b">
        <v>0</v>
      </c>
      <c r="P3642" t="b">
        <v>0</v>
      </c>
      <c r="Q3642" t="b">
        <v>1</v>
      </c>
      <c r="R3642" t="s">
        <v>2098</v>
      </c>
      <c r="S3642">
        <v>70</v>
      </c>
      <c r="T3642" t="b">
        <v>0</v>
      </c>
      <c r="V3642" t="s">
        <v>8</v>
      </c>
      <c r="W3642" t="s">
        <v>8</v>
      </c>
      <c r="X3642" s="11">
        <v>82</v>
      </c>
      <c r="Y3642">
        <v>1</v>
      </c>
      <c r="Z3642" s="46" cm="1">
        <f t="array" ref="Z3642">IF(V3642="NA",$AD$2,(INDEX($BL$4:$BL$73,MATCH(V3642&amp;W3642,$BK$4:$BK$73&amp;$BJ$4:$BJ$73,0))))</f>
        <v>-4.0430703315750931E-2</v>
      </c>
      <c r="AA3642" s="46">
        <f t="shared" si="64"/>
        <v>0.95956929668424906</v>
      </c>
      <c r="AB3642" s="46"/>
    </row>
    <row r="3643" spans="1:28" x14ac:dyDescent="0.25">
      <c r="A3643">
        <v>11342</v>
      </c>
      <c r="B3643" s="1">
        <v>45522.4485896759</v>
      </c>
      <c r="C3643" s="1">
        <v>45522</v>
      </c>
      <c r="D3643" t="s">
        <v>9100</v>
      </c>
      <c r="E3643" t="s">
        <v>9101</v>
      </c>
      <c r="F3643" t="s">
        <v>664</v>
      </c>
      <c r="G3643">
        <v>78</v>
      </c>
      <c r="H3643" t="b">
        <v>0</v>
      </c>
      <c r="I3643" t="s">
        <v>9102</v>
      </c>
      <c r="J3643" t="s">
        <v>9711</v>
      </c>
      <c r="K3643" t="s">
        <v>7</v>
      </c>
      <c r="L3643" t="b">
        <v>0</v>
      </c>
      <c r="M3643" t="s">
        <v>15071</v>
      </c>
      <c r="N3643" t="b">
        <v>0</v>
      </c>
      <c r="O3643" t="b">
        <v>0</v>
      </c>
      <c r="P3643" t="b">
        <v>0</v>
      </c>
      <c r="Q3643" t="b">
        <v>1</v>
      </c>
      <c r="R3643" t="s">
        <v>15072</v>
      </c>
      <c r="S3643">
        <v>70</v>
      </c>
      <c r="T3643" t="b">
        <v>0</v>
      </c>
      <c r="V3643" t="s">
        <v>8</v>
      </c>
      <c r="W3643" t="s">
        <v>8</v>
      </c>
      <c r="X3643" s="11">
        <v>82</v>
      </c>
      <c r="Y3643">
        <v>1</v>
      </c>
      <c r="Z3643" s="46" cm="1">
        <f t="array" ref="Z3643">IF(V3643="NA",$AD$2,(INDEX($BL$4:$BL$73,MATCH(V3643&amp;W3643,$BK$4:$BK$73&amp;$BJ$4:$BJ$73,0))))</f>
        <v>-4.0430703315750931E-2</v>
      </c>
      <c r="AA3643" s="46">
        <f t="shared" si="64"/>
        <v>0.95956929668424906</v>
      </c>
      <c r="AB3643" s="46"/>
    </row>
    <row r="3644" spans="1:28" x14ac:dyDescent="0.25">
      <c r="A3644">
        <v>11345</v>
      </c>
      <c r="B3644" s="1">
        <v>45522.446599919</v>
      </c>
      <c r="C3644" s="1">
        <v>45522</v>
      </c>
      <c r="D3644" t="s">
        <v>9100</v>
      </c>
      <c r="E3644" t="s">
        <v>9101</v>
      </c>
      <c r="F3644" t="s">
        <v>790</v>
      </c>
      <c r="G3644">
        <v>72</v>
      </c>
      <c r="H3644" t="b">
        <v>0</v>
      </c>
      <c r="I3644" t="s">
        <v>9102</v>
      </c>
      <c r="J3644" t="s">
        <v>9711</v>
      </c>
      <c r="K3644" t="s">
        <v>9</v>
      </c>
      <c r="L3644" t="b">
        <v>0</v>
      </c>
      <c r="M3644" t="s">
        <v>15073</v>
      </c>
      <c r="N3644" t="b">
        <v>0</v>
      </c>
      <c r="O3644" t="b">
        <v>1</v>
      </c>
      <c r="P3644" t="b">
        <v>0</v>
      </c>
      <c r="Q3644" t="b">
        <v>1</v>
      </c>
      <c r="R3644" t="s">
        <v>920</v>
      </c>
      <c r="S3644">
        <v>70</v>
      </c>
      <c r="T3644" t="b">
        <v>0</v>
      </c>
      <c r="V3644" t="s">
        <v>886</v>
      </c>
      <c r="W3644">
        <v>4</v>
      </c>
      <c r="X3644" s="11">
        <v>72</v>
      </c>
      <c r="Y3644">
        <v>1</v>
      </c>
      <c r="Z3644" s="46" cm="1">
        <f t="array" ref="Z3644">IF(V3644="NA",$AD$2,(INDEX($BL$4:$BL$73,MATCH(V3644&amp;W3644,$BK$4:$BK$73&amp;$BJ$4:$BJ$73,0))))</f>
        <v>1.0498615788681297E-2</v>
      </c>
      <c r="AA3644" s="46">
        <f t="shared" si="64"/>
        <v>1.0104986157886813</v>
      </c>
      <c r="AB3644" s="46"/>
    </row>
    <row r="3645" spans="1:28" x14ac:dyDescent="0.25">
      <c r="A3645">
        <v>11346</v>
      </c>
      <c r="B3645" s="1">
        <v>45522.446006180602</v>
      </c>
      <c r="C3645" s="1">
        <v>45522</v>
      </c>
      <c r="D3645" t="s">
        <v>9100</v>
      </c>
      <c r="E3645" t="s">
        <v>9101</v>
      </c>
      <c r="F3645" t="s">
        <v>664</v>
      </c>
      <c r="G3645">
        <v>77</v>
      </c>
      <c r="H3645" t="b">
        <v>0</v>
      </c>
      <c r="I3645" t="s">
        <v>9102</v>
      </c>
      <c r="J3645" t="s">
        <v>9711</v>
      </c>
      <c r="K3645" t="s">
        <v>7</v>
      </c>
      <c r="L3645" t="b">
        <v>0</v>
      </c>
      <c r="M3645" t="s">
        <v>15074</v>
      </c>
      <c r="N3645" t="b">
        <v>0</v>
      </c>
      <c r="O3645" t="b">
        <v>0</v>
      </c>
      <c r="P3645" t="b">
        <v>0</v>
      </c>
      <c r="Q3645" t="b">
        <v>1</v>
      </c>
      <c r="R3645" t="s">
        <v>15075</v>
      </c>
      <c r="S3645">
        <v>70</v>
      </c>
      <c r="T3645" t="b">
        <v>0</v>
      </c>
      <c r="V3645" t="s">
        <v>888</v>
      </c>
      <c r="W3645">
        <v>4</v>
      </c>
      <c r="X3645" s="11">
        <v>77</v>
      </c>
      <c r="Y3645">
        <v>1</v>
      </c>
      <c r="Z3645" s="46" cm="1">
        <f t="array" ref="Z3645">IF(V3645="NA",$AD$2,(INDEX($BL$4:$BL$73,MATCH(V3645&amp;W3645,$BK$4:$BK$73&amp;$BJ$4:$BJ$73,0))))</f>
        <v>1.0498615788681257E-2</v>
      </c>
      <c r="AA3645" s="46">
        <f t="shared" si="64"/>
        <v>1.0104986157886813</v>
      </c>
      <c r="AB3645" s="46"/>
    </row>
    <row r="3646" spans="1:28" x14ac:dyDescent="0.25">
      <c r="A3646">
        <v>11347</v>
      </c>
      <c r="B3646" s="1">
        <v>45522.443634745403</v>
      </c>
      <c r="C3646" s="1">
        <v>45522</v>
      </c>
      <c r="D3646" t="s">
        <v>9100</v>
      </c>
      <c r="E3646" t="s">
        <v>9101</v>
      </c>
      <c r="F3646" t="s">
        <v>664</v>
      </c>
      <c r="G3646">
        <v>73</v>
      </c>
      <c r="H3646" t="b">
        <v>0</v>
      </c>
      <c r="I3646" t="s">
        <v>9102</v>
      </c>
      <c r="J3646" t="s">
        <v>9711</v>
      </c>
      <c r="K3646" t="s">
        <v>7</v>
      </c>
      <c r="L3646" t="b">
        <v>0</v>
      </c>
      <c r="M3646" t="s">
        <v>15076</v>
      </c>
      <c r="N3646" t="b">
        <v>0</v>
      </c>
      <c r="O3646" t="b">
        <v>0</v>
      </c>
      <c r="P3646" t="b">
        <v>0</v>
      </c>
      <c r="Q3646" t="b">
        <v>1</v>
      </c>
      <c r="R3646" t="s">
        <v>15077</v>
      </c>
      <c r="S3646">
        <v>70</v>
      </c>
      <c r="T3646" t="b">
        <v>0</v>
      </c>
      <c r="V3646" t="s">
        <v>8</v>
      </c>
      <c r="W3646" t="s">
        <v>8</v>
      </c>
      <c r="X3646" s="11">
        <v>77</v>
      </c>
      <c r="Y3646">
        <v>1</v>
      </c>
      <c r="Z3646" s="46" cm="1">
        <f t="array" ref="Z3646">IF(V3646="NA",$AD$2,(INDEX($BL$4:$BL$73,MATCH(V3646&amp;W3646,$BK$4:$BK$73&amp;$BJ$4:$BJ$73,0))))</f>
        <v>-4.0430703315750931E-2</v>
      </c>
      <c r="AA3646" s="46">
        <f t="shared" si="64"/>
        <v>0.95956929668424906</v>
      </c>
      <c r="AB3646" s="46"/>
    </row>
    <row r="3647" spans="1:28" x14ac:dyDescent="0.25">
      <c r="A3647">
        <v>11349</v>
      </c>
      <c r="B3647" s="1">
        <v>45522.442282604199</v>
      </c>
      <c r="C3647" s="1">
        <v>45522</v>
      </c>
      <c r="D3647" t="s">
        <v>9100</v>
      </c>
      <c r="E3647" t="s">
        <v>9101</v>
      </c>
      <c r="F3647" t="s">
        <v>790</v>
      </c>
      <c r="G3647">
        <v>76</v>
      </c>
      <c r="H3647" t="b">
        <v>0</v>
      </c>
      <c r="I3647" t="s">
        <v>9102</v>
      </c>
      <c r="J3647" t="s">
        <v>9711</v>
      </c>
      <c r="K3647" t="s">
        <v>7</v>
      </c>
      <c r="L3647" t="b">
        <v>0</v>
      </c>
      <c r="M3647" t="s">
        <v>15078</v>
      </c>
      <c r="N3647" t="b">
        <v>0</v>
      </c>
      <c r="O3647" t="b">
        <v>0</v>
      </c>
      <c r="P3647" t="b">
        <v>0</v>
      </c>
      <c r="Q3647" t="b">
        <v>1</v>
      </c>
      <c r="R3647" t="s">
        <v>15079</v>
      </c>
      <c r="S3647">
        <v>70</v>
      </c>
      <c r="T3647" t="b">
        <v>0</v>
      </c>
      <c r="V3647" t="s">
        <v>742</v>
      </c>
      <c r="W3647">
        <v>4</v>
      </c>
      <c r="X3647" s="11">
        <v>77</v>
      </c>
      <c r="Y3647">
        <v>1</v>
      </c>
      <c r="Z3647" s="46" cm="1">
        <f t="array" ref="Z3647">IF(V3647="NA",$AD$2,(INDEX($BL$4:$BL$73,MATCH(V3647&amp;W3647,$BK$4:$BK$73&amp;$BJ$4:$BJ$73,0))))</f>
        <v>1.1678733304575913E-2</v>
      </c>
      <c r="AA3647" s="46">
        <f t="shared" si="64"/>
        <v>1.0116787333045758</v>
      </c>
      <c r="AB3647" s="46"/>
    </row>
    <row r="3648" spans="1:28" x14ac:dyDescent="0.25">
      <c r="A3648">
        <v>11350</v>
      </c>
      <c r="B3648" s="1">
        <v>45522.441723830998</v>
      </c>
      <c r="C3648" s="1">
        <v>45522</v>
      </c>
      <c r="D3648" t="s">
        <v>9100</v>
      </c>
      <c r="E3648" t="s">
        <v>9101</v>
      </c>
      <c r="F3648" t="s">
        <v>664</v>
      </c>
      <c r="G3648">
        <v>75</v>
      </c>
      <c r="H3648" t="b">
        <v>0</v>
      </c>
      <c r="I3648" t="s">
        <v>9102</v>
      </c>
      <c r="J3648" t="s">
        <v>9711</v>
      </c>
      <c r="K3648" t="s">
        <v>9</v>
      </c>
      <c r="L3648" t="b">
        <v>0</v>
      </c>
      <c r="M3648" t="s">
        <v>15080</v>
      </c>
      <c r="N3648" t="b">
        <v>0</v>
      </c>
      <c r="O3648" t="b">
        <v>1</v>
      </c>
      <c r="P3648" t="b">
        <v>0</v>
      </c>
      <c r="Q3648" t="b">
        <v>1</v>
      </c>
      <c r="R3648" t="s">
        <v>15081</v>
      </c>
      <c r="S3648">
        <v>70</v>
      </c>
      <c r="T3648" t="b">
        <v>0</v>
      </c>
      <c r="V3648" t="s">
        <v>949</v>
      </c>
      <c r="W3648">
        <v>5</v>
      </c>
      <c r="X3648" s="11">
        <v>77</v>
      </c>
      <c r="Y3648">
        <v>1</v>
      </c>
      <c r="Z3648" s="46" cm="1">
        <f t="array" ref="Z3648">IF(V3648="NA",$AD$2,(INDEX($BL$4:$BL$73,MATCH(V3648&amp;W3648,$BK$4:$BK$73&amp;$BJ$4:$BJ$73,0))))</f>
        <v>4.1970782120221983E-2</v>
      </c>
      <c r="AA3648" s="46">
        <f t="shared" si="64"/>
        <v>1.041970782120222</v>
      </c>
      <c r="AB3648" s="46"/>
    </row>
    <row r="3649" spans="1:28" x14ac:dyDescent="0.25">
      <c r="A3649">
        <v>11351</v>
      </c>
      <c r="B3649" s="1">
        <v>45522.440977951403</v>
      </c>
      <c r="C3649" s="1">
        <v>45522</v>
      </c>
      <c r="D3649" t="s">
        <v>9100</v>
      </c>
      <c r="E3649" t="s">
        <v>9101</v>
      </c>
      <c r="F3649" t="s">
        <v>664</v>
      </c>
      <c r="G3649">
        <v>78</v>
      </c>
      <c r="H3649" t="b">
        <v>0</v>
      </c>
      <c r="I3649" t="s">
        <v>9102</v>
      </c>
      <c r="J3649" t="s">
        <v>9711</v>
      </c>
      <c r="K3649" t="s">
        <v>9</v>
      </c>
      <c r="L3649" t="b">
        <v>0</v>
      </c>
      <c r="M3649" t="s">
        <v>6489</v>
      </c>
      <c r="N3649" t="b">
        <v>0</v>
      </c>
      <c r="O3649" t="b">
        <v>0</v>
      </c>
      <c r="P3649" t="b">
        <v>0</v>
      </c>
      <c r="Q3649" t="b">
        <v>1</v>
      </c>
      <c r="R3649" t="s">
        <v>2096</v>
      </c>
      <c r="S3649">
        <v>70</v>
      </c>
      <c r="T3649" t="b">
        <v>0</v>
      </c>
      <c r="V3649" t="s">
        <v>919</v>
      </c>
      <c r="W3649">
        <v>5</v>
      </c>
      <c r="X3649" s="11">
        <v>82</v>
      </c>
      <c r="Y3649">
        <v>1</v>
      </c>
      <c r="Z3649" s="46" cm="1">
        <f t="array" ref="Z3649">IF(V3649="NA",$AD$2,(INDEX($BL$4:$BL$73,MATCH(V3649&amp;W3649,$BK$4:$BK$73&amp;$BJ$4:$BJ$73,0))))</f>
        <v>4.1970782120221983E-2</v>
      </c>
      <c r="AA3649" s="46">
        <f t="shared" si="64"/>
        <v>1.041970782120222</v>
      </c>
      <c r="AB3649" s="46"/>
    </row>
    <row r="3650" spans="1:28" x14ac:dyDescent="0.25">
      <c r="A3650">
        <v>11352</v>
      </c>
      <c r="B3650" s="1">
        <v>45522.440324536998</v>
      </c>
      <c r="C3650" s="1">
        <v>45522</v>
      </c>
      <c r="D3650" t="s">
        <v>9100</v>
      </c>
      <c r="E3650" t="s">
        <v>9101</v>
      </c>
      <c r="F3650" t="s">
        <v>790</v>
      </c>
      <c r="G3650">
        <v>79</v>
      </c>
      <c r="H3650" t="b">
        <v>0</v>
      </c>
      <c r="I3650" t="s">
        <v>9102</v>
      </c>
      <c r="J3650" t="s">
        <v>9103</v>
      </c>
      <c r="K3650" t="s">
        <v>7</v>
      </c>
      <c r="L3650" t="b">
        <v>0</v>
      </c>
      <c r="M3650" t="s">
        <v>15082</v>
      </c>
      <c r="N3650" t="b">
        <v>0</v>
      </c>
      <c r="O3650" t="b">
        <v>0</v>
      </c>
      <c r="P3650" t="b">
        <v>0</v>
      </c>
      <c r="Q3650" t="b">
        <v>1</v>
      </c>
      <c r="R3650" t="s">
        <v>15083</v>
      </c>
      <c r="S3650">
        <v>70</v>
      </c>
      <c r="T3650" t="b">
        <v>0</v>
      </c>
      <c r="V3650" t="s">
        <v>8</v>
      </c>
      <c r="W3650" t="s">
        <v>8</v>
      </c>
      <c r="X3650" s="11">
        <v>82</v>
      </c>
      <c r="Y3650">
        <v>1</v>
      </c>
      <c r="Z3650" s="46" cm="1">
        <f t="array" ref="Z3650">IF(V3650="NA",$AD$2,(INDEX($BL$4:$BL$73,MATCH(V3650&amp;W3650,$BK$4:$BK$73&amp;$BJ$4:$BJ$73,0))))</f>
        <v>-4.0430703315750931E-2</v>
      </c>
      <c r="AA3650" s="46">
        <f t="shared" si="64"/>
        <v>0.95956929668424906</v>
      </c>
      <c r="AB3650" s="46"/>
    </row>
    <row r="3651" spans="1:28" x14ac:dyDescent="0.25">
      <c r="A3651">
        <v>11353</v>
      </c>
      <c r="B3651" s="1">
        <v>45522.439682256903</v>
      </c>
      <c r="C3651" s="1">
        <v>45522</v>
      </c>
      <c r="D3651" t="s">
        <v>9100</v>
      </c>
      <c r="E3651" t="s">
        <v>9101</v>
      </c>
      <c r="F3651" t="s">
        <v>664</v>
      </c>
      <c r="G3651">
        <v>84</v>
      </c>
      <c r="H3651" t="b">
        <v>0</v>
      </c>
      <c r="I3651" t="s">
        <v>9102</v>
      </c>
      <c r="J3651" t="s">
        <v>9103</v>
      </c>
      <c r="K3651" t="s">
        <v>7</v>
      </c>
      <c r="L3651" t="b">
        <v>0</v>
      </c>
      <c r="M3651" t="s">
        <v>15084</v>
      </c>
      <c r="N3651" t="b">
        <v>0</v>
      </c>
      <c r="O3651" t="b">
        <v>0</v>
      </c>
      <c r="P3651" t="b">
        <v>0</v>
      </c>
      <c r="Q3651" t="b">
        <v>1</v>
      </c>
      <c r="R3651" t="s">
        <v>15085</v>
      </c>
      <c r="S3651">
        <v>70</v>
      </c>
      <c r="T3651" t="b">
        <v>0</v>
      </c>
      <c r="V3651" t="s">
        <v>8</v>
      </c>
      <c r="W3651" t="s">
        <v>8</v>
      </c>
      <c r="X3651" s="11">
        <v>87</v>
      </c>
      <c r="Y3651">
        <v>1</v>
      </c>
      <c r="Z3651" s="46" cm="1">
        <f t="array" ref="Z3651">IF(V3651="NA",$AD$2,(INDEX($BL$4:$BL$73,MATCH(V3651&amp;W3651,$BK$4:$BK$73&amp;$BJ$4:$BJ$73,0))))</f>
        <v>-4.0430703315750931E-2</v>
      </c>
      <c r="AA3651" s="46">
        <f t="shared" si="64"/>
        <v>0.95956929668424906</v>
      </c>
      <c r="AB3651" s="46"/>
    </row>
    <row r="3652" spans="1:28" x14ac:dyDescent="0.25">
      <c r="A3652">
        <v>11354</v>
      </c>
      <c r="B3652" s="1">
        <v>45522.437186504598</v>
      </c>
      <c r="C3652" s="1">
        <v>45522</v>
      </c>
      <c r="D3652" t="s">
        <v>9100</v>
      </c>
      <c r="E3652" t="s">
        <v>9101</v>
      </c>
      <c r="F3652" t="s">
        <v>664</v>
      </c>
      <c r="G3652">
        <v>78</v>
      </c>
      <c r="H3652" t="b">
        <v>0</v>
      </c>
      <c r="I3652" t="s">
        <v>9102</v>
      </c>
      <c r="J3652" t="s">
        <v>9103</v>
      </c>
      <c r="K3652" t="s">
        <v>9</v>
      </c>
      <c r="L3652" t="b">
        <v>0</v>
      </c>
      <c r="M3652" t="s">
        <v>15086</v>
      </c>
      <c r="N3652" t="b">
        <v>0</v>
      </c>
      <c r="O3652" t="b">
        <v>1</v>
      </c>
      <c r="P3652" t="b">
        <v>0</v>
      </c>
      <c r="Q3652" t="b">
        <v>1</v>
      </c>
      <c r="R3652" t="s">
        <v>918</v>
      </c>
      <c r="S3652">
        <v>70</v>
      </c>
      <c r="T3652" t="b">
        <v>0</v>
      </c>
      <c r="V3652" t="s">
        <v>893</v>
      </c>
      <c r="W3652">
        <v>5</v>
      </c>
      <c r="X3652" s="11">
        <v>82</v>
      </c>
      <c r="Y3652">
        <v>1</v>
      </c>
      <c r="Z3652" s="46" cm="1">
        <f t="array" ref="Z3652">IF(V3652="NA",$AD$2,(INDEX($BL$4:$BL$73,MATCH(V3652&amp;W3652,$BK$4:$BK$73&amp;$BJ$4:$BJ$73,0))))</f>
        <v>4.1970782120221983E-2</v>
      </c>
      <c r="AA3652" s="46">
        <f t="shared" ref="AA3652:AA3715" si="65">Y3652+Z3652</f>
        <v>1.041970782120222</v>
      </c>
      <c r="AB3652" s="46"/>
    </row>
    <row r="3653" spans="1:28" x14ac:dyDescent="0.25">
      <c r="A3653">
        <v>11356</v>
      </c>
      <c r="B3653" s="1">
        <v>45522.435447661999</v>
      </c>
      <c r="C3653" s="1">
        <v>45522</v>
      </c>
      <c r="D3653" t="s">
        <v>9100</v>
      </c>
      <c r="E3653" t="s">
        <v>9101</v>
      </c>
      <c r="F3653" t="s">
        <v>790</v>
      </c>
      <c r="G3653">
        <v>75</v>
      </c>
      <c r="H3653" t="b">
        <v>0</v>
      </c>
      <c r="I3653" t="s">
        <v>9102</v>
      </c>
      <c r="J3653" t="s">
        <v>9103</v>
      </c>
      <c r="K3653" t="s">
        <v>9</v>
      </c>
      <c r="L3653" t="b">
        <v>0</v>
      </c>
      <c r="M3653" t="s">
        <v>15087</v>
      </c>
      <c r="N3653" t="b">
        <v>0</v>
      </c>
      <c r="O3653" t="b">
        <v>1</v>
      </c>
      <c r="P3653" t="b">
        <v>0</v>
      </c>
      <c r="Q3653" t="b">
        <v>1</v>
      </c>
      <c r="R3653" t="s">
        <v>15088</v>
      </c>
      <c r="S3653">
        <v>70</v>
      </c>
      <c r="T3653" t="b">
        <v>0</v>
      </c>
      <c r="V3653" t="s">
        <v>919</v>
      </c>
      <c r="W3653">
        <v>4</v>
      </c>
      <c r="X3653" s="11">
        <v>77</v>
      </c>
      <c r="Y3653">
        <v>1</v>
      </c>
      <c r="Z3653" s="46" cm="1">
        <f t="array" ref="Z3653">IF(V3653="NA",$AD$2,(INDEX($BL$4:$BL$73,MATCH(V3653&amp;W3653,$BK$4:$BK$73&amp;$BJ$4:$BJ$73,0))))</f>
        <v>1.0498615788681311E-2</v>
      </c>
      <c r="AA3653" s="46">
        <f t="shared" si="65"/>
        <v>1.0104986157886813</v>
      </c>
      <c r="AB3653" s="46"/>
    </row>
    <row r="3654" spans="1:28" x14ac:dyDescent="0.25">
      <c r="A3654">
        <v>11357</v>
      </c>
      <c r="B3654" s="1">
        <v>45522.434801388903</v>
      </c>
      <c r="C3654" s="1">
        <v>45522</v>
      </c>
      <c r="D3654" t="s">
        <v>9100</v>
      </c>
      <c r="E3654" t="s">
        <v>9101</v>
      </c>
      <c r="F3654" t="s">
        <v>664</v>
      </c>
      <c r="G3654">
        <v>76</v>
      </c>
      <c r="H3654" t="b">
        <v>0</v>
      </c>
      <c r="I3654" t="s">
        <v>9102</v>
      </c>
      <c r="J3654" t="s">
        <v>9103</v>
      </c>
      <c r="K3654" t="s">
        <v>7</v>
      </c>
      <c r="L3654" t="b">
        <v>0</v>
      </c>
      <c r="M3654" t="s">
        <v>15089</v>
      </c>
      <c r="N3654" t="b">
        <v>0</v>
      </c>
      <c r="O3654" t="b">
        <v>0</v>
      </c>
      <c r="P3654" t="b">
        <v>0</v>
      </c>
      <c r="Q3654" t="b">
        <v>1</v>
      </c>
      <c r="R3654" t="s">
        <v>917</v>
      </c>
      <c r="S3654">
        <v>70</v>
      </c>
      <c r="T3654" t="b">
        <v>0</v>
      </c>
      <c r="V3654" t="s">
        <v>888</v>
      </c>
      <c r="W3654">
        <v>5</v>
      </c>
      <c r="X3654" s="11">
        <v>77</v>
      </c>
      <c r="Y3654">
        <v>1</v>
      </c>
      <c r="Z3654" s="46" cm="1">
        <f t="array" ref="Z3654">IF(V3654="NA",$AD$2,(INDEX($BL$4:$BL$73,MATCH(V3654&amp;W3654,$BK$4:$BK$73&amp;$BJ$4:$BJ$73,0))))</f>
        <v>4.1970782120221983E-2</v>
      </c>
      <c r="AA3654" s="46">
        <f t="shared" si="65"/>
        <v>1.041970782120222</v>
      </c>
      <c r="AB3654" s="46"/>
    </row>
    <row r="3655" spans="1:28" x14ac:dyDescent="0.25">
      <c r="A3655">
        <v>11358</v>
      </c>
      <c r="B3655" s="1">
        <v>45522.433944351898</v>
      </c>
      <c r="C3655" s="1">
        <v>45522</v>
      </c>
      <c r="D3655" t="s">
        <v>9100</v>
      </c>
      <c r="E3655" t="s">
        <v>9101</v>
      </c>
      <c r="F3655" t="s">
        <v>790</v>
      </c>
      <c r="G3655">
        <v>77</v>
      </c>
      <c r="H3655" t="b">
        <v>0</v>
      </c>
      <c r="I3655" t="s">
        <v>9102</v>
      </c>
      <c r="J3655" t="s">
        <v>9103</v>
      </c>
      <c r="K3655" t="s">
        <v>7</v>
      </c>
      <c r="L3655" t="b">
        <v>0</v>
      </c>
      <c r="M3655" t="s">
        <v>15090</v>
      </c>
      <c r="N3655" t="b">
        <v>1</v>
      </c>
      <c r="O3655" t="b">
        <v>0</v>
      </c>
      <c r="P3655" t="b">
        <v>0</v>
      </c>
      <c r="Q3655" t="b">
        <v>1</v>
      </c>
      <c r="R3655" t="s">
        <v>15091</v>
      </c>
      <c r="S3655">
        <v>70</v>
      </c>
      <c r="T3655" t="b">
        <v>0</v>
      </c>
      <c r="V3655" t="s">
        <v>893</v>
      </c>
      <c r="W3655">
        <v>4</v>
      </c>
      <c r="X3655" s="11">
        <v>77</v>
      </c>
      <c r="Y3655">
        <v>1</v>
      </c>
      <c r="Z3655" s="46" cm="1">
        <f t="array" ref="Z3655">IF(V3655="NA",$AD$2,(INDEX($BL$4:$BL$73,MATCH(V3655&amp;W3655,$BK$4:$BK$73&amp;$BJ$4:$BJ$73,0))))</f>
        <v>1.0498615788681286E-2</v>
      </c>
      <c r="AA3655" s="46">
        <f t="shared" si="65"/>
        <v>1.0104986157886813</v>
      </c>
      <c r="AB3655" s="46"/>
    </row>
    <row r="3656" spans="1:28" x14ac:dyDescent="0.25">
      <c r="A3656">
        <v>11359</v>
      </c>
      <c r="B3656" s="1">
        <v>45522.4334212963</v>
      </c>
      <c r="C3656" s="1">
        <v>45522</v>
      </c>
      <c r="D3656" t="s">
        <v>9100</v>
      </c>
      <c r="E3656" t="s">
        <v>9101</v>
      </c>
      <c r="F3656" t="s">
        <v>790</v>
      </c>
      <c r="G3656">
        <v>90</v>
      </c>
      <c r="H3656" t="b">
        <v>0</v>
      </c>
      <c r="I3656" t="s">
        <v>9102</v>
      </c>
      <c r="J3656" t="s">
        <v>9103</v>
      </c>
      <c r="K3656" t="s">
        <v>7</v>
      </c>
      <c r="L3656" t="b">
        <v>0</v>
      </c>
      <c r="M3656" t="s">
        <v>15092</v>
      </c>
      <c r="N3656" t="b">
        <v>0</v>
      </c>
      <c r="O3656" t="b">
        <v>0</v>
      </c>
      <c r="P3656" t="b">
        <v>0</v>
      </c>
      <c r="Q3656" t="b">
        <v>1</v>
      </c>
      <c r="R3656" t="s">
        <v>15093</v>
      </c>
      <c r="S3656">
        <v>70</v>
      </c>
      <c r="T3656" t="b">
        <v>0</v>
      </c>
      <c r="V3656" t="s">
        <v>888</v>
      </c>
      <c r="W3656">
        <v>4</v>
      </c>
      <c r="X3656" s="11">
        <v>92</v>
      </c>
      <c r="Y3656">
        <v>1</v>
      </c>
      <c r="Z3656" s="46" cm="1">
        <f t="array" ref="Z3656">IF(V3656="NA",$AD$2,(INDEX($BL$4:$BL$73,MATCH(V3656&amp;W3656,$BK$4:$BK$73&amp;$BJ$4:$BJ$73,0))))</f>
        <v>1.0498615788681257E-2</v>
      </c>
      <c r="AA3656" s="46">
        <f t="shared" si="65"/>
        <v>1.0104986157886813</v>
      </c>
      <c r="AB3656" s="46"/>
    </row>
    <row r="3657" spans="1:28" x14ac:dyDescent="0.25">
      <c r="A3657">
        <v>11360</v>
      </c>
      <c r="B3657" s="1">
        <v>45522.432433599497</v>
      </c>
      <c r="C3657" s="1">
        <v>45522</v>
      </c>
      <c r="D3657" t="s">
        <v>9100</v>
      </c>
      <c r="E3657" t="s">
        <v>9101</v>
      </c>
      <c r="F3657" t="s">
        <v>664</v>
      </c>
      <c r="G3657">
        <v>77</v>
      </c>
      <c r="H3657" t="b">
        <v>0</v>
      </c>
      <c r="I3657" t="s">
        <v>9102</v>
      </c>
      <c r="J3657" t="s">
        <v>9103</v>
      </c>
      <c r="K3657" t="s">
        <v>7</v>
      </c>
      <c r="L3657" t="b">
        <v>0</v>
      </c>
      <c r="M3657" t="s">
        <v>15094</v>
      </c>
      <c r="N3657" t="b">
        <v>0</v>
      </c>
      <c r="O3657" t="b">
        <v>0</v>
      </c>
      <c r="P3657" t="b">
        <v>0</v>
      </c>
      <c r="Q3657" t="b">
        <v>1</v>
      </c>
      <c r="R3657" t="s">
        <v>15095</v>
      </c>
      <c r="S3657">
        <v>70</v>
      </c>
      <c r="T3657" t="b">
        <v>0</v>
      </c>
      <c r="V3657" t="s">
        <v>8</v>
      </c>
      <c r="W3657" t="s">
        <v>8</v>
      </c>
      <c r="X3657" s="11">
        <v>77</v>
      </c>
      <c r="Y3657">
        <v>1</v>
      </c>
      <c r="Z3657" s="46" cm="1">
        <f t="array" ref="Z3657">IF(V3657="NA",$AD$2,(INDEX($BL$4:$BL$73,MATCH(V3657&amp;W3657,$BK$4:$BK$73&amp;$BJ$4:$BJ$73,0))))</f>
        <v>-4.0430703315750931E-2</v>
      </c>
      <c r="AA3657" s="46">
        <f t="shared" si="65"/>
        <v>0.95956929668424906</v>
      </c>
      <c r="AB3657" s="46"/>
    </row>
    <row r="3658" spans="1:28" x14ac:dyDescent="0.25">
      <c r="A3658">
        <v>11361</v>
      </c>
      <c r="B3658" s="1">
        <v>45522.424671284702</v>
      </c>
      <c r="C3658" s="1">
        <v>45522</v>
      </c>
      <c r="D3658" t="s">
        <v>9100</v>
      </c>
      <c r="E3658" t="s">
        <v>9101</v>
      </c>
      <c r="F3658" t="s">
        <v>790</v>
      </c>
      <c r="G3658">
        <v>83</v>
      </c>
      <c r="H3658" t="b">
        <v>0</v>
      </c>
      <c r="I3658" t="s">
        <v>9102</v>
      </c>
      <c r="J3658" t="s">
        <v>9103</v>
      </c>
      <c r="K3658" t="s">
        <v>7</v>
      </c>
      <c r="L3658" t="b">
        <v>0</v>
      </c>
      <c r="M3658" t="s">
        <v>6488</v>
      </c>
      <c r="N3658" t="b">
        <v>0</v>
      </c>
      <c r="O3658" t="b">
        <v>0</v>
      </c>
      <c r="P3658" t="b">
        <v>0</v>
      </c>
      <c r="Q3658" t="b">
        <v>1</v>
      </c>
      <c r="R3658" t="s">
        <v>916</v>
      </c>
      <c r="S3658">
        <v>70</v>
      </c>
      <c r="T3658" t="b">
        <v>0</v>
      </c>
      <c r="V3658" t="s">
        <v>892</v>
      </c>
      <c r="W3658">
        <v>4</v>
      </c>
      <c r="X3658" s="11">
        <v>87</v>
      </c>
      <c r="Y3658">
        <v>1</v>
      </c>
      <c r="Z3658" s="46" cm="1">
        <f t="array" ref="Z3658">IF(V3658="NA",$AD$2,(INDEX($BL$4:$BL$73,MATCH(V3658&amp;W3658,$BK$4:$BK$73&amp;$BJ$4:$BJ$73,0))))</f>
        <v>1.0498615788681274E-2</v>
      </c>
      <c r="AA3658" s="46">
        <f t="shared" si="65"/>
        <v>1.0104986157886813</v>
      </c>
      <c r="AB3658" s="46"/>
    </row>
    <row r="3659" spans="1:28" x14ac:dyDescent="0.25">
      <c r="A3659">
        <v>11363</v>
      </c>
      <c r="B3659" s="1">
        <v>45522.422443830998</v>
      </c>
      <c r="C3659" s="1">
        <v>45522</v>
      </c>
      <c r="D3659" t="s">
        <v>9100</v>
      </c>
      <c r="E3659" t="s">
        <v>9101</v>
      </c>
      <c r="F3659" t="s">
        <v>664</v>
      </c>
      <c r="G3659">
        <v>75</v>
      </c>
      <c r="H3659" t="b">
        <v>0</v>
      </c>
      <c r="I3659" t="s">
        <v>9102</v>
      </c>
      <c r="J3659" t="s">
        <v>9103</v>
      </c>
      <c r="K3659" t="s">
        <v>7</v>
      </c>
      <c r="L3659" t="b">
        <v>0</v>
      </c>
      <c r="M3659" t="s">
        <v>15096</v>
      </c>
      <c r="N3659" t="b">
        <v>0</v>
      </c>
      <c r="O3659" t="b">
        <v>0</v>
      </c>
      <c r="P3659" t="b">
        <v>0</v>
      </c>
      <c r="Q3659" t="b">
        <v>1</v>
      </c>
      <c r="R3659" t="s">
        <v>15097</v>
      </c>
      <c r="S3659">
        <v>70</v>
      </c>
      <c r="T3659" t="b">
        <v>0</v>
      </c>
      <c r="V3659" t="s">
        <v>743</v>
      </c>
      <c r="W3659">
        <v>4</v>
      </c>
      <c r="X3659" s="11">
        <v>77</v>
      </c>
      <c r="Y3659">
        <v>1</v>
      </c>
      <c r="Z3659" s="46" cm="1">
        <f t="array" ref="Z3659">IF(V3659="NA",$AD$2,(INDEX($BL$4:$BL$73,MATCH(V3659&amp;W3659,$BK$4:$BK$73&amp;$BJ$4:$BJ$73,0))))</f>
        <v>1.1678733304575811E-2</v>
      </c>
      <c r="AA3659" s="46">
        <f t="shared" si="65"/>
        <v>1.0116787333045758</v>
      </c>
      <c r="AB3659" s="46"/>
    </row>
    <row r="3660" spans="1:28" x14ac:dyDescent="0.25">
      <c r="A3660">
        <v>11364</v>
      </c>
      <c r="B3660" s="1">
        <v>45522.422109293999</v>
      </c>
      <c r="C3660" s="1">
        <v>45522</v>
      </c>
      <c r="D3660" t="s">
        <v>9100</v>
      </c>
      <c r="E3660" t="s">
        <v>9101</v>
      </c>
      <c r="F3660" t="s">
        <v>664</v>
      </c>
      <c r="G3660">
        <v>75</v>
      </c>
      <c r="H3660" t="b">
        <v>0</v>
      </c>
      <c r="I3660" t="s">
        <v>9102</v>
      </c>
      <c r="J3660" t="s">
        <v>9103</v>
      </c>
      <c r="K3660" t="s">
        <v>9</v>
      </c>
      <c r="L3660" t="b">
        <v>0</v>
      </c>
      <c r="M3660" t="s">
        <v>15098</v>
      </c>
      <c r="N3660" t="b">
        <v>0</v>
      </c>
      <c r="O3660" t="b">
        <v>1</v>
      </c>
      <c r="P3660" t="b">
        <v>0</v>
      </c>
      <c r="Q3660" t="b">
        <v>1</v>
      </c>
      <c r="R3660" t="s">
        <v>15099</v>
      </c>
      <c r="S3660">
        <v>70</v>
      </c>
      <c r="T3660" t="b">
        <v>0</v>
      </c>
      <c r="V3660" t="s">
        <v>889</v>
      </c>
      <c r="W3660">
        <v>5</v>
      </c>
      <c r="X3660" s="11">
        <v>77</v>
      </c>
      <c r="Y3660">
        <v>1</v>
      </c>
      <c r="Z3660" s="46" cm="1">
        <f t="array" ref="Z3660">IF(V3660="NA",$AD$2,(INDEX($BL$4:$BL$73,MATCH(V3660&amp;W3660,$BK$4:$BK$73&amp;$BJ$4:$BJ$73,0))))</f>
        <v>4.1970782120221983E-2</v>
      </c>
      <c r="AA3660" s="46">
        <f t="shared" si="65"/>
        <v>1.041970782120222</v>
      </c>
      <c r="AB3660" s="46"/>
    </row>
    <row r="3661" spans="1:28" x14ac:dyDescent="0.25">
      <c r="A3661">
        <v>11365</v>
      </c>
      <c r="B3661" s="1">
        <v>45522.421807476901</v>
      </c>
      <c r="C3661" s="1">
        <v>45522</v>
      </c>
      <c r="D3661" t="s">
        <v>9100</v>
      </c>
      <c r="E3661" t="s">
        <v>9101</v>
      </c>
      <c r="F3661" t="s">
        <v>664</v>
      </c>
      <c r="G3661">
        <v>71</v>
      </c>
      <c r="H3661" t="b">
        <v>0</v>
      </c>
      <c r="I3661" t="s">
        <v>9102</v>
      </c>
      <c r="J3661" t="s">
        <v>9103</v>
      </c>
      <c r="K3661" t="s">
        <v>7</v>
      </c>
      <c r="L3661" t="b">
        <v>0</v>
      </c>
      <c r="M3661" t="s">
        <v>15100</v>
      </c>
      <c r="N3661" t="b">
        <v>0</v>
      </c>
      <c r="O3661" t="b">
        <v>0</v>
      </c>
      <c r="P3661" t="b">
        <v>0</v>
      </c>
      <c r="Q3661" t="b">
        <v>1</v>
      </c>
      <c r="R3661" t="s">
        <v>15101</v>
      </c>
      <c r="S3661">
        <v>70</v>
      </c>
      <c r="T3661" t="b">
        <v>0</v>
      </c>
      <c r="V3661" t="s">
        <v>8</v>
      </c>
      <c r="W3661" t="s">
        <v>8</v>
      </c>
      <c r="X3661" s="11">
        <v>72</v>
      </c>
      <c r="Y3661">
        <v>1</v>
      </c>
      <c r="Z3661" s="46" cm="1">
        <f t="array" ref="Z3661">IF(V3661="NA",$AD$2,(INDEX($BL$4:$BL$73,MATCH(V3661&amp;W3661,$BK$4:$BK$73&amp;$BJ$4:$BJ$73,0))))</f>
        <v>-4.0430703315750931E-2</v>
      </c>
      <c r="AA3661" s="46">
        <f t="shared" si="65"/>
        <v>0.95956929668424906</v>
      </c>
      <c r="AB3661" s="46"/>
    </row>
    <row r="3662" spans="1:28" x14ac:dyDescent="0.25">
      <c r="A3662">
        <v>11366</v>
      </c>
      <c r="B3662" s="1">
        <v>45522.421475960597</v>
      </c>
      <c r="C3662" s="1">
        <v>45522</v>
      </c>
      <c r="D3662" t="s">
        <v>9100</v>
      </c>
      <c r="E3662" t="s">
        <v>9101</v>
      </c>
      <c r="F3662" t="s">
        <v>664</v>
      </c>
      <c r="G3662">
        <v>77</v>
      </c>
      <c r="H3662" t="b">
        <v>0</v>
      </c>
      <c r="I3662" t="s">
        <v>9102</v>
      </c>
      <c r="J3662" t="s">
        <v>9103</v>
      </c>
      <c r="K3662" t="s">
        <v>7</v>
      </c>
      <c r="L3662" t="b">
        <v>0</v>
      </c>
      <c r="M3662" t="s">
        <v>15102</v>
      </c>
      <c r="N3662" t="b">
        <v>0</v>
      </c>
      <c r="O3662" t="b">
        <v>0</v>
      </c>
      <c r="P3662" t="b">
        <v>0</v>
      </c>
      <c r="Q3662" t="b">
        <v>1</v>
      </c>
      <c r="R3662" t="s">
        <v>15103</v>
      </c>
      <c r="S3662">
        <v>70</v>
      </c>
      <c r="T3662" t="b">
        <v>0</v>
      </c>
      <c r="V3662" t="s">
        <v>8</v>
      </c>
      <c r="W3662" t="s">
        <v>8</v>
      </c>
      <c r="X3662" s="11">
        <v>77</v>
      </c>
      <c r="Y3662">
        <v>1</v>
      </c>
      <c r="Z3662" s="46" cm="1">
        <f t="array" ref="Z3662">IF(V3662="NA",$AD$2,(INDEX($BL$4:$BL$73,MATCH(V3662&amp;W3662,$BK$4:$BK$73&amp;$BJ$4:$BJ$73,0))))</f>
        <v>-4.0430703315750931E-2</v>
      </c>
      <c r="AA3662" s="46">
        <f t="shared" si="65"/>
        <v>0.95956929668424906</v>
      </c>
      <c r="AB3662" s="46"/>
    </row>
    <row r="3663" spans="1:28" x14ac:dyDescent="0.25">
      <c r="A3663">
        <v>11367</v>
      </c>
      <c r="B3663" s="1">
        <v>45522.421180138903</v>
      </c>
      <c r="C3663" s="1">
        <v>45522</v>
      </c>
      <c r="D3663" t="s">
        <v>9100</v>
      </c>
      <c r="E3663" t="s">
        <v>9101</v>
      </c>
      <c r="F3663" t="s">
        <v>664</v>
      </c>
      <c r="G3663">
        <v>80</v>
      </c>
      <c r="H3663" t="b">
        <v>0</v>
      </c>
      <c r="I3663" t="s">
        <v>9102</v>
      </c>
      <c r="J3663" t="s">
        <v>9103</v>
      </c>
      <c r="K3663" t="s">
        <v>7</v>
      </c>
      <c r="L3663" t="b">
        <v>0</v>
      </c>
      <c r="M3663" t="s">
        <v>15104</v>
      </c>
      <c r="N3663" t="b">
        <v>0</v>
      </c>
      <c r="O3663" t="b">
        <v>0</v>
      </c>
      <c r="P3663" t="b">
        <v>0</v>
      </c>
      <c r="Q3663" t="b">
        <v>1</v>
      </c>
      <c r="R3663" t="s">
        <v>915</v>
      </c>
      <c r="S3663">
        <v>70</v>
      </c>
      <c r="T3663" t="b">
        <v>0</v>
      </c>
      <c r="V3663" t="s">
        <v>892</v>
      </c>
      <c r="W3663">
        <v>4</v>
      </c>
      <c r="X3663" s="11">
        <v>82</v>
      </c>
      <c r="Y3663">
        <v>1</v>
      </c>
      <c r="Z3663" s="46" cm="1">
        <f t="array" ref="Z3663">IF(V3663="NA",$AD$2,(INDEX($BL$4:$BL$73,MATCH(V3663&amp;W3663,$BK$4:$BK$73&amp;$BJ$4:$BJ$73,0))))</f>
        <v>1.0498615788681274E-2</v>
      </c>
      <c r="AA3663" s="46">
        <f t="shared" si="65"/>
        <v>1.0104986157886813</v>
      </c>
      <c r="AB3663" s="46"/>
    </row>
    <row r="3664" spans="1:28" x14ac:dyDescent="0.25">
      <c r="A3664">
        <v>11368</v>
      </c>
      <c r="B3664" s="1">
        <v>45522.420857627301</v>
      </c>
      <c r="C3664" s="1">
        <v>45522</v>
      </c>
      <c r="D3664" t="s">
        <v>9100</v>
      </c>
      <c r="E3664" t="s">
        <v>9101</v>
      </c>
      <c r="F3664" t="s">
        <v>790</v>
      </c>
      <c r="G3664">
        <v>79</v>
      </c>
      <c r="H3664" t="b">
        <v>0</v>
      </c>
      <c r="I3664" t="s">
        <v>9102</v>
      </c>
      <c r="J3664" t="s">
        <v>9103</v>
      </c>
      <c r="K3664" t="s">
        <v>7</v>
      </c>
      <c r="L3664" t="b">
        <v>0</v>
      </c>
      <c r="M3664" t="s">
        <v>15105</v>
      </c>
      <c r="N3664" t="b">
        <v>0</v>
      </c>
      <c r="O3664" t="b">
        <v>0</v>
      </c>
      <c r="P3664" t="b">
        <v>0</v>
      </c>
      <c r="Q3664" t="b">
        <v>1</v>
      </c>
      <c r="R3664" t="s">
        <v>15106</v>
      </c>
      <c r="S3664">
        <v>70</v>
      </c>
      <c r="T3664" t="b">
        <v>0</v>
      </c>
      <c r="V3664" t="s">
        <v>889</v>
      </c>
      <c r="W3664">
        <v>4</v>
      </c>
      <c r="X3664" s="11">
        <v>82</v>
      </c>
      <c r="Y3664">
        <v>1</v>
      </c>
      <c r="Z3664" s="46" cm="1">
        <f t="array" ref="Z3664">IF(V3664="NA",$AD$2,(INDEX($BL$4:$BL$73,MATCH(V3664&amp;W3664,$BK$4:$BK$73&amp;$BJ$4:$BJ$73,0))))</f>
        <v>1.0498615788681227E-2</v>
      </c>
      <c r="AA3664" s="46">
        <f t="shared" si="65"/>
        <v>1.0104986157886813</v>
      </c>
      <c r="AB3664" s="46"/>
    </row>
    <row r="3665" spans="1:28" x14ac:dyDescent="0.25">
      <c r="A3665">
        <v>11369</v>
      </c>
      <c r="B3665" s="1">
        <v>45522.420535983802</v>
      </c>
      <c r="C3665" s="1">
        <v>45522</v>
      </c>
      <c r="D3665" t="s">
        <v>9100</v>
      </c>
      <c r="E3665" t="s">
        <v>9101</v>
      </c>
      <c r="F3665" t="s">
        <v>664</v>
      </c>
      <c r="G3665">
        <v>89</v>
      </c>
      <c r="H3665" t="b">
        <v>0</v>
      </c>
      <c r="I3665" t="s">
        <v>9102</v>
      </c>
      <c r="J3665" t="s">
        <v>9103</v>
      </c>
      <c r="K3665" t="s">
        <v>7</v>
      </c>
      <c r="L3665" t="b">
        <v>0</v>
      </c>
      <c r="M3665" t="s">
        <v>15107</v>
      </c>
      <c r="N3665" t="b">
        <v>0</v>
      </c>
      <c r="O3665" t="b">
        <v>0</v>
      </c>
      <c r="P3665" t="b">
        <v>0</v>
      </c>
      <c r="Q3665" t="b">
        <v>1</v>
      </c>
      <c r="R3665" t="s">
        <v>15108</v>
      </c>
      <c r="S3665">
        <v>70</v>
      </c>
      <c r="T3665" t="b">
        <v>0</v>
      </c>
      <c r="V3665" t="s">
        <v>8</v>
      </c>
      <c r="W3665" t="s">
        <v>8</v>
      </c>
      <c r="X3665" s="11">
        <v>92</v>
      </c>
      <c r="Y3665">
        <v>1</v>
      </c>
      <c r="Z3665" s="46" cm="1">
        <f t="array" ref="Z3665">IF(V3665="NA",$AD$2,(INDEX($BL$4:$BL$73,MATCH(V3665&amp;W3665,$BK$4:$BK$73&amp;$BJ$4:$BJ$73,0))))</f>
        <v>-4.0430703315750931E-2</v>
      </c>
      <c r="AA3665" s="46">
        <f t="shared" si="65"/>
        <v>0.95956929668424906</v>
      </c>
      <c r="AB3665" s="46"/>
    </row>
    <row r="3666" spans="1:28" x14ac:dyDescent="0.25">
      <c r="A3666">
        <v>11370</v>
      </c>
      <c r="B3666" s="1">
        <v>45522.420256921301</v>
      </c>
      <c r="C3666" s="1">
        <v>45522</v>
      </c>
      <c r="D3666" t="s">
        <v>9100</v>
      </c>
      <c r="E3666" t="s">
        <v>9101</v>
      </c>
      <c r="F3666" t="s">
        <v>664</v>
      </c>
      <c r="G3666">
        <v>74</v>
      </c>
      <c r="H3666" t="b">
        <v>0</v>
      </c>
      <c r="I3666" t="s">
        <v>9102</v>
      </c>
      <c r="J3666" t="s">
        <v>9103</v>
      </c>
      <c r="K3666" t="s">
        <v>9</v>
      </c>
      <c r="L3666" t="b">
        <v>0</v>
      </c>
      <c r="M3666" t="s">
        <v>15109</v>
      </c>
      <c r="N3666" t="b">
        <v>0</v>
      </c>
      <c r="O3666" t="b">
        <v>1</v>
      </c>
      <c r="P3666" t="b">
        <v>0</v>
      </c>
      <c r="Q3666" t="b">
        <v>1</v>
      </c>
      <c r="R3666" t="s">
        <v>914</v>
      </c>
      <c r="S3666">
        <v>70</v>
      </c>
      <c r="T3666" t="b">
        <v>0</v>
      </c>
      <c r="V3666" t="s">
        <v>742</v>
      </c>
      <c r="W3666">
        <v>4</v>
      </c>
      <c r="X3666" s="11">
        <v>77</v>
      </c>
      <c r="Y3666">
        <v>1</v>
      </c>
      <c r="Z3666" s="46" cm="1">
        <f t="array" ref="Z3666">IF(V3666="NA",$AD$2,(INDEX($BL$4:$BL$73,MATCH(V3666&amp;W3666,$BK$4:$BK$73&amp;$BJ$4:$BJ$73,0))))</f>
        <v>1.1678733304575913E-2</v>
      </c>
      <c r="AA3666" s="46">
        <f t="shared" si="65"/>
        <v>1.0116787333045758</v>
      </c>
      <c r="AB3666" s="46"/>
    </row>
    <row r="3667" spans="1:28" x14ac:dyDescent="0.25">
      <c r="A3667">
        <v>11371</v>
      </c>
      <c r="B3667" s="1">
        <v>45522.418667928199</v>
      </c>
      <c r="C3667" s="1">
        <v>45522</v>
      </c>
      <c r="D3667" t="s">
        <v>9100</v>
      </c>
      <c r="E3667" t="s">
        <v>9101</v>
      </c>
      <c r="F3667" t="s">
        <v>790</v>
      </c>
      <c r="G3667">
        <v>72</v>
      </c>
      <c r="H3667" t="b">
        <v>0</v>
      </c>
      <c r="I3667" t="s">
        <v>9102</v>
      </c>
      <c r="J3667" t="s">
        <v>9103</v>
      </c>
      <c r="K3667" t="s">
        <v>7</v>
      </c>
      <c r="L3667" t="b">
        <v>0</v>
      </c>
      <c r="M3667" t="s">
        <v>6487</v>
      </c>
      <c r="N3667" t="b">
        <v>0</v>
      </c>
      <c r="O3667" t="b">
        <v>0</v>
      </c>
      <c r="P3667" t="b">
        <v>0</v>
      </c>
      <c r="Q3667" t="b">
        <v>1</v>
      </c>
      <c r="R3667" t="s">
        <v>913</v>
      </c>
      <c r="S3667">
        <v>70</v>
      </c>
      <c r="T3667" t="b">
        <v>0</v>
      </c>
      <c r="V3667" t="s">
        <v>8</v>
      </c>
      <c r="W3667" t="s">
        <v>8</v>
      </c>
      <c r="X3667" s="11">
        <v>72</v>
      </c>
      <c r="Y3667">
        <v>1</v>
      </c>
      <c r="Z3667" s="46" cm="1">
        <f t="array" ref="Z3667">IF(V3667="NA",$AD$2,(INDEX($BL$4:$BL$73,MATCH(V3667&amp;W3667,$BK$4:$BK$73&amp;$BJ$4:$BJ$73,0))))</f>
        <v>-4.0430703315750931E-2</v>
      </c>
      <c r="AA3667" s="46">
        <f t="shared" si="65"/>
        <v>0.95956929668424906</v>
      </c>
      <c r="AB3667" s="46"/>
    </row>
    <row r="3668" spans="1:28" x14ac:dyDescent="0.25">
      <c r="A3668">
        <v>11373</v>
      </c>
      <c r="B3668" s="1">
        <v>45522.418097546302</v>
      </c>
      <c r="C3668" s="1">
        <v>45522</v>
      </c>
      <c r="D3668" t="s">
        <v>9100</v>
      </c>
      <c r="E3668" t="s">
        <v>9101</v>
      </c>
      <c r="F3668" t="s">
        <v>664</v>
      </c>
      <c r="G3668">
        <v>74</v>
      </c>
      <c r="H3668" t="b">
        <v>0</v>
      </c>
      <c r="I3668" t="s">
        <v>9102</v>
      </c>
      <c r="J3668" t="s">
        <v>9103</v>
      </c>
      <c r="K3668" t="s">
        <v>7</v>
      </c>
      <c r="L3668" t="b">
        <v>0</v>
      </c>
      <c r="M3668" t="s">
        <v>15110</v>
      </c>
      <c r="N3668" t="b">
        <v>0</v>
      </c>
      <c r="O3668" t="b">
        <v>0</v>
      </c>
      <c r="P3668" t="b">
        <v>0</v>
      </c>
      <c r="Q3668" t="b">
        <v>1</v>
      </c>
      <c r="R3668" t="s">
        <v>15111</v>
      </c>
      <c r="S3668">
        <v>70</v>
      </c>
      <c r="T3668" t="b">
        <v>0</v>
      </c>
      <c r="V3668" t="s">
        <v>8</v>
      </c>
      <c r="W3668" t="s">
        <v>8</v>
      </c>
      <c r="X3668" s="11">
        <v>77</v>
      </c>
      <c r="Y3668">
        <v>1</v>
      </c>
      <c r="Z3668" s="46" cm="1">
        <f t="array" ref="Z3668">IF(V3668="NA",$AD$2,(INDEX($BL$4:$BL$73,MATCH(V3668&amp;W3668,$BK$4:$BK$73&amp;$BJ$4:$BJ$73,0))))</f>
        <v>-4.0430703315750931E-2</v>
      </c>
      <c r="AA3668" s="46">
        <f t="shared" si="65"/>
        <v>0.95956929668424906</v>
      </c>
      <c r="AB3668" s="46"/>
    </row>
    <row r="3669" spans="1:28" x14ac:dyDescent="0.25">
      <c r="A3669">
        <v>11375</v>
      </c>
      <c r="B3669" s="1">
        <v>45522.417171006899</v>
      </c>
      <c r="C3669" s="1">
        <v>45522</v>
      </c>
      <c r="D3669" t="s">
        <v>9100</v>
      </c>
      <c r="E3669" t="s">
        <v>9101</v>
      </c>
      <c r="F3669" t="s">
        <v>790</v>
      </c>
      <c r="G3669">
        <v>91</v>
      </c>
      <c r="H3669" t="b">
        <v>0</v>
      </c>
      <c r="I3669" t="s">
        <v>9102</v>
      </c>
      <c r="J3669" t="s">
        <v>9103</v>
      </c>
      <c r="K3669" t="s">
        <v>9</v>
      </c>
      <c r="L3669" t="b">
        <v>0</v>
      </c>
      <c r="M3669" t="s">
        <v>15112</v>
      </c>
      <c r="N3669" t="b">
        <v>0</v>
      </c>
      <c r="O3669" t="b">
        <v>1</v>
      </c>
      <c r="P3669" t="b">
        <v>0</v>
      </c>
      <c r="Q3669" t="b">
        <v>1</v>
      </c>
      <c r="R3669" t="s">
        <v>15113</v>
      </c>
      <c r="S3669">
        <v>70</v>
      </c>
      <c r="T3669" t="b">
        <v>0</v>
      </c>
      <c r="V3669" t="s">
        <v>741</v>
      </c>
      <c r="W3669">
        <v>5</v>
      </c>
      <c r="X3669" s="11">
        <v>92</v>
      </c>
      <c r="Y3669">
        <v>1</v>
      </c>
      <c r="Z3669" s="46" cm="1">
        <f t="array" ref="Z3669">IF(V3669="NA",$AD$2,(INDEX($BL$4:$BL$73,MATCH(V3669&amp;W3669,$BK$4:$BK$73&amp;$BJ$4:$BJ$73,0))))</f>
        <v>2.9563914871896368E-3</v>
      </c>
      <c r="AA3669" s="46">
        <f t="shared" si="65"/>
        <v>1.0029563914871897</v>
      </c>
      <c r="AB3669" s="46"/>
    </row>
    <row r="3670" spans="1:28" x14ac:dyDescent="0.25">
      <c r="A3670">
        <v>11376</v>
      </c>
      <c r="B3670" s="1">
        <v>45522.416848043998</v>
      </c>
      <c r="C3670" s="1">
        <v>45522</v>
      </c>
      <c r="D3670" t="s">
        <v>9100</v>
      </c>
      <c r="E3670" t="s">
        <v>9101</v>
      </c>
      <c r="F3670" t="s">
        <v>790</v>
      </c>
      <c r="G3670">
        <v>89</v>
      </c>
      <c r="H3670" t="b">
        <v>0</v>
      </c>
      <c r="I3670" t="s">
        <v>9102</v>
      </c>
      <c r="J3670" t="s">
        <v>9103</v>
      </c>
      <c r="K3670" t="s">
        <v>9</v>
      </c>
      <c r="L3670" t="b">
        <v>0</v>
      </c>
      <c r="M3670" t="s">
        <v>15114</v>
      </c>
      <c r="N3670" t="b">
        <v>0</v>
      </c>
      <c r="O3670" t="b">
        <v>1</v>
      </c>
      <c r="P3670" t="b">
        <v>0</v>
      </c>
      <c r="Q3670" t="b">
        <v>1</v>
      </c>
      <c r="R3670" t="s">
        <v>911</v>
      </c>
      <c r="S3670">
        <v>70</v>
      </c>
      <c r="T3670" t="b">
        <v>0</v>
      </c>
      <c r="V3670" t="s">
        <v>740</v>
      </c>
      <c r="W3670">
        <v>4</v>
      </c>
      <c r="X3670" s="11">
        <v>92</v>
      </c>
      <c r="Y3670">
        <v>1</v>
      </c>
      <c r="Z3670" s="46" cm="1">
        <f t="array" ref="Z3670">IF(V3670="NA",$AD$2,(INDEX($BL$4:$BL$73,MATCH(V3670&amp;W3670,$BK$4:$BK$73&amp;$BJ$4:$BJ$73,0))))</f>
        <v>1.0498615788681253E-2</v>
      </c>
      <c r="AA3670" s="46">
        <f t="shared" si="65"/>
        <v>1.0104986157886813</v>
      </c>
      <c r="AB3670" s="46"/>
    </row>
    <row r="3671" spans="1:28" x14ac:dyDescent="0.25">
      <c r="A3671">
        <v>11377</v>
      </c>
      <c r="B3671" s="1">
        <v>45522.4165408681</v>
      </c>
      <c r="C3671" s="1">
        <v>45522</v>
      </c>
      <c r="D3671" t="s">
        <v>9100</v>
      </c>
      <c r="E3671" t="s">
        <v>9101</v>
      </c>
      <c r="F3671" t="s">
        <v>790</v>
      </c>
      <c r="G3671">
        <v>86</v>
      </c>
      <c r="H3671" t="b">
        <v>0</v>
      </c>
      <c r="I3671" t="s">
        <v>9102</v>
      </c>
      <c r="J3671" t="s">
        <v>9103</v>
      </c>
      <c r="K3671" t="s">
        <v>9</v>
      </c>
      <c r="L3671" t="b">
        <v>0</v>
      </c>
      <c r="M3671" t="s">
        <v>15115</v>
      </c>
      <c r="N3671" t="b">
        <v>0</v>
      </c>
      <c r="O3671" t="b">
        <v>1</v>
      </c>
      <c r="P3671" t="b">
        <v>0</v>
      </c>
      <c r="Q3671" t="b">
        <v>1</v>
      </c>
      <c r="R3671" t="s">
        <v>15116</v>
      </c>
      <c r="S3671">
        <v>70</v>
      </c>
      <c r="T3671" t="b">
        <v>0</v>
      </c>
      <c r="V3671" t="s">
        <v>941</v>
      </c>
      <c r="W3671">
        <v>4</v>
      </c>
      <c r="X3671" s="11">
        <v>87</v>
      </c>
      <c r="Y3671">
        <v>1</v>
      </c>
      <c r="Z3671" s="46" cm="1">
        <f t="array" ref="Z3671">IF(V3671="NA",$AD$2,(INDEX($BL$4:$BL$73,MATCH(V3671&amp;W3671,$BK$4:$BK$73&amp;$BJ$4:$BJ$73,0))))</f>
        <v>1.0498615788681286E-2</v>
      </c>
      <c r="AA3671" s="46">
        <f t="shared" si="65"/>
        <v>1.0104986157886813</v>
      </c>
      <c r="AB3671" s="46"/>
    </row>
    <row r="3672" spans="1:28" x14ac:dyDescent="0.25">
      <c r="A3672">
        <v>11378</v>
      </c>
      <c r="B3672" s="1">
        <v>45522.415228761602</v>
      </c>
      <c r="C3672" s="1">
        <v>45522</v>
      </c>
      <c r="D3672" t="s">
        <v>9100</v>
      </c>
      <c r="E3672" t="s">
        <v>9101</v>
      </c>
      <c r="F3672" t="s">
        <v>790</v>
      </c>
      <c r="G3672">
        <v>73</v>
      </c>
      <c r="H3672" t="b">
        <v>0</v>
      </c>
      <c r="I3672" t="s">
        <v>9102</v>
      </c>
      <c r="J3672" t="s">
        <v>9103</v>
      </c>
      <c r="K3672" t="s">
        <v>9</v>
      </c>
      <c r="L3672" t="b">
        <v>0</v>
      </c>
      <c r="M3672" t="s">
        <v>15117</v>
      </c>
      <c r="N3672" t="b">
        <v>0</v>
      </c>
      <c r="O3672" t="b">
        <v>1</v>
      </c>
      <c r="P3672" t="b">
        <v>0</v>
      </c>
      <c r="Q3672" t="b">
        <v>1</v>
      </c>
      <c r="R3672" t="s">
        <v>15118</v>
      </c>
      <c r="S3672">
        <v>70</v>
      </c>
      <c r="T3672" t="b">
        <v>0</v>
      </c>
      <c r="V3672" t="s">
        <v>889</v>
      </c>
      <c r="W3672">
        <v>4</v>
      </c>
      <c r="X3672" s="11">
        <v>77</v>
      </c>
      <c r="Y3672">
        <v>1</v>
      </c>
      <c r="Z3672" s="46" cm="1">
        <f t="array" ref="Z3672">IF(V3672="NA",$AD$2,(INDEX($BL$4:$BL$73,MATCH(V3672&amp;W3672,$BK$4:$BK$73&amp;$BJ$4:$BJ$73,0))))</f>
        <v>1.0498615788681227E-2</v>
      </c>
      <c r="AA3672" s="46">
        <f t="shared" si="65"/>
        <v>1.0104986157886813</v>
      </c>
      <c r="AB3672" s="46"/>
    </row>
    <row r="3673" spans="1:28" x14ac:dyDescent="0.25">
      <c r="A3673">
        <v>11379</v>
      </c>
      <c r="B3673" s="1">
        <v>45522.414796736099</v>
      </c>
      <c r="C3673" s="1">
        <v>45522</v>
      </c>
      <c r="D3673" t="s">
        <v>9100</v>
      </c>
      <c r="E3673" t="s">
        <v>9101</v>
      </c>
      <c r="F3673" t="s">
        <v>664</v>
      </c>
      <c r="G3673">
        <v>81</v>
      </c>
      <c r="H3673" t="b">
        <v>0</v>
      </c>
      <c r="I3673" t="s">
        <v>9102</v>
      </c>
      <c r="J3673" t="s">
        <v>9103</v>
      </c>
      <c r="K3673" t="s">
        <v>9</v>
      </c>
      <c r="L3673" t="b">
        <v>0</v>
      </c>
      <c r="M3673" t="s">
        <v>15119</v>
      </c>
      <c r="N3673" t="b">
        <v>0</v>
      </c>
      <c r="O3673" t="b">
        <v>1</v>
      </c>
      <c r="P3673" t="b">
        <v>0</v>
      </c>
      <c r="Q3673" t="b">
        <v>1</v>
      </c>
      <c r="R3673" t="s">
        <v>15120</v>
      </c>
      <c r="S3673">
        <v>70</v>
      </c>
      <c r="T3673" t="b">
        <v>0</v>
      </c>
      <c r="V3673" t="s">
        <v>892</v>
      </c>
      <c r="W3673">
        <v>5</v>
      </c>
      <c r="X3673" s="11">
        <v>82</v>
      </c>
      <c r="Y3673">
        <v>1</v>
      </c>
      <c r="Z3673" s="46" cm="1">
        <f t="array" ref="Z3673">IF(V3673="NA",$AD$2,(INDEX($BL$4:$BL$73,MATCH(V3673&amp;W3673,$BK$4:$BK$73&amp;$BJ$4:$BJ$73,0))))</f>
        <v>4.1970782120221983E-2</v>
      </c>
      <c r="AA3673" s="46">
        <f t="shared" si="65"/>
        <v>1.041970782120222</v>
      </c>
      <c r="AB3673" s="46"/>
    </row>
    <row r="3674" spans="1:28" x14ac:dyDescent="0.25">
      <c r="A3674">
        <v>11380</v>
      </c>
      <c r="B3674" s="1">
        <v>45522.414459814798</v>
      </c>
      <c r="C3674" s="1">
        <v>45522</v>
      </c>
      <c r="D3674" t="s">
        <v>9100</v>
      </c>
      <c r="E3674" t="s">
        <v>9101</v>
      </c>
      <c r="F3674" t="s">
        <v>790</v>
      </c>
      <c r="G3674">
        <v>70</v>
      </c>
      <c r="H3674" t="b">
        <v>0</v>
      </c>
      <c r="I3674" t="s">
        <v>9102</v>
      </c>
      <c r="J3674" t="s">
        <v>9103</v>
      </c>
      <c r="K3674" t="s">
        <v>7</v>
      </c>
      <c r="L3674" t="b">
        <v>0</v>
      </c>
      <c r="M3674" t="s">
        <v>15121</v>
      </c>
      <c r="N3674" t="b">
        <v>0</v>
      </c>
      <c r="O3674" t="b">
        <v>0</v>
      </c>
      <c r="P3674" t="b">
        <v>0</v>
      </c>
      <c r="Q3674" t="b">
        <v>1</v>
      </c>
      <c r="R3674" t="s">
        <v>910</v>
      </c>
      <c r="S3674">
        <v>70</v>
      </c>
      <c r="T3674" t="b">
        <v>0</v>
      </c>
      <c r="V3674" t="s">
        <v>8</v>
      </c>
      <c r="W3674" t="s">
        <v>8</v>
      </c>
      <c r="X3674" s="11">
        <v>72</v>
      </c>
      <c r="Y3674">
        <v>1</v>
      </c>
      <c r="Z3674" s="46" cm="1">
        <f t="array" ref="Z3674">IF(V3674="NA",$AD$2,(INDEX($BL$4:$BL$73,MATCH(V3674&amp;W3674,$BK$4:$BK$73&amp;$BJ$4:$BJ$73,0))))</f>
        <v>-4.0430703315750931E-2</v>
      </c>
      <c r="AA3674" s="46">
        <f t="shared" si="65"/>
        <v>0.95956929668424906</v>
      </c>
      <c r="AB3674" s="46"/>
    </row>
    <row r="3675" spans="1:28" x14ac:dyDescent="0.25">
      <c r="A3675">
        <v>11381</v>
      </c>
      <c r="B3675" s="1">
        <v>45522.414172824101</v>
      </c>
      <c r="C3675" s="1">
        <v>45522</v>
      </c>
      <c r="D3675" t="s">
        <v>9100</v>
      </c>
      <c r="E3675" t="s">
        <v>9101</v>
      </c>
      <c r="F3675" t="s">
        <v>790</v>
      </c>
      <c r="G3675">
        <v>70</v>
      </c>
      <c r="H3675" t="b">
        <v>0</v>
      </c>
      <c r="I3675" t="s">
        <v>9102</v>
      </c>
      <c r="J3675" t="s">
        <v>9103</v>
      </c>
      <c r="K3675" t="s">
        <v>9</v>
      </c>
      <c r="L3675" t="b">
        <v>0</v>
      </c>
      <c r="M3675" t="s">
        <v>6486</v>
      </c>
      <c r="N3675" t="b">
        <v>0</v>
      </c>
      <c r="O3675" t="b">
        <v>1</v>
      </c>
      <c r="P3675" t="b">
        <v>0</v>
      </c>
      <c r="Q3675" t="b">
        <v>1</v>
      </c>
      <c r="R3675" t="s">
        <v>909</v>
      </c>
      <c r="S3675">
        <v>70</v>
      </c>
      <c r="T3675" t="b">
        <v>0</v>
      </c>
      <c r="V3675" t="s">
        <v>945</v>
      </c>
      <c r="W3675">
        <v>4</v>
      </c>
      <c r="X3675" s="11">
        <v>72</v>
      </c>
      <c r="Y3675">
        <v>1</v>
      </c>
      <c r="Z3675" s="46" cm="1">
        <f t="array" ref="Z3675">IF(V3675="NA",$AD$2,(INDEX($BL$4:$BL$73,MATCH(V3675&amp;W3675,$BK$4:$BK$73&amp;$BJ$4:$BJ$73,0))))</f>
        <v>1.0498615788681285E-2</v>
      </c>
      <c r="AA3675" s="46">
        <f t="shared" si="65"/>
        <v>1.0104986157886813</v>
      </c>
      <c r="AB3675" s="46"/>
    </row>
    <row r="3676" spans="1:28" x14ac:dyDescent="0.25">
      <c r="A3676">
        <v>11382</v>
      </c>
      <c r="B3676" s="1">
        <v>45522.413804976903</v>
      </c>
      <c r="C3676" s="1">
        <v>45522</v>
      </c>
      <c r="D3676" t="s">
        <v>9100</v>
      </c>
      <c r="E3676" t="s">
        <v>9101</v>
      </c>
      <c r="F3676" t="s">
        <v>790</v>
      </c>
      <c r="G3676">
        <v>85</v>
      </c>
      <c r="H3676" t="b">
        <v>0</v>
      </c>
      <c r="I3676" t="s">
        <v>9102</v>
      </c>
      <c r="J3676" t="s">
        <v>9103</v>
      </c>
      <c r="K3676" t="s">
        <v>7</v>
      </c>
      <c r="L3676" t="b">
        <v>0</v>
      </c>
      <c r="M3676" t="s">
        <v>15122</v>
      </c>
      <c r="N3676" t="b">
        <v>0</v>
      </c>
      <c r="O3676" t="b">
        <v>0</v>
      </c>
      <c r="P3676" t="b">
        <v>0</v>
      </c>
      <c r="Q3676" t="b">
        <v>1</v>
      </c>
      <c r="R3676" t="s">
        <v>15123</v>
      </c>
      <c r="S3676">
        <v>70</v>
      </c>
      <c r="T3676" t="b">
        <v>0</v>
      </c>
      <c r="V3676" t="s">
        <v>743</v>
      </c>
      <c r="W3676">
        <v>4</v>
      </c>
      <c r="X3676" s="11">
        <v>87</v>
      </c>
      <c r="Y3676">
        <v>1</v>
      </c>
      <c r="Z3676" s="46" cm="1">
        <f t="array" ref="Z3676">IF(V3676="NA",$AD$2,(INDEX($BL$4:$BL$73,MATCH(V3676&amp;W3676,$BK$4:$BK$73&amp;$BJ$4:$BJ$73,0))))</f>
        <v>1.1678733304575811E-2</v>
      </c>
      <c r="AA3676" s="46">
        <f t="shared" si="65"/>
        <v>1.0116787333045758</v>
      </c>
      <c r="AB3676" s="46"/>
    </row>
    <row r="3677" spans="1:28" x14ac:dyDescent="0.25">
      <c r="A3677">
        <v>11383</v>
      </c>
      <c r="B3677" s="1">
        <v>45522.413345416702</v>
      </c>
      <c r="C3677" s="1">
        <v>45522</v>
      </c>
      <c r="D3677" t="s">
        <v>9100</v>
      </c>
      <c r="E3677" t="s">
        <v>9101</v>
      </c>
      <c r="F3677" t="s">
        <v>790</v>
      </c>
      <c r="G3677">
        <v>95</v>
      </c>
      <c r="H3677" t="b">
        <v>0</v>
      </c>
      <c r="I3677" t="s">
        <v>9102</v>
      </c>
      <c r="J3677" t="s">
        <v>9103</v>
      </c>
      <c r="K3677" t="s">
        <v>7</v>
      </c>
      <c r="L3677" t="b">
        <v>0</v>
      </c>
      <c r="M3677" t="s">
        <v>15124</v>
      </c>
      <c r="N3677" t="b">
        <v>0</v>
      </c>
      <c r="O3677" t="b">
        <v>0</v>
      </c>
      <c r="P3677" t="b">
        <v>0</v>
      </c>
      <c r="Q3677" t="b">
        <v>1</v>
      </c>
      <c r="R3677" t="s">
        <v>15125</v>
      </c>
      <c r="S3677">
        <v>70</v>
      </c>
      <c r="T3677" t="b">
        <v>0</v>
      </c>
      <c r="V3677" t="s">
        <v>8</v>
      </c>
      <c r="W3677" t="s">
        <v>8</v>
      </c>
      <c r="X3677" s="11">
        <v>99</v>
      </c>
      <c r="Y3677">
        <v>1</v>
      </c>
      <c r="Z3677" s="46" cm="1">
        <f t="array" ref="Z3677">IF(V3677="NA",$AD$2,(INDEX($BL$4:$BL$73,MATCH(V3677&amp;W3677,$BK$4:$BK$73&amp;$BJ$4:$BJ$73,0))))</f>
        <v>-4.0430703315750931E-2</v>
      </c>
      <c r="AA3677" s="46">
        <f t="shared" si="65"/>
        <v>0.95956929668424906</v>
      </c>
      <c r="AB3677" s="46"/>
    </row>
    <row r="3678" spans="1:28" x14ac:dyDescent="0.25">
      <c r="A3678">
        <v>11386</v>
      </c>
      <c r="B3678" s="1">
        <v>45522.410393368104</v>
      </c>
      <c r="C3678" s="1">
        <v>45522</v>
      </c>
      <c r="D3678" t="s">
        <v>9100</v>
      </c>
      <c r="E3678" t="s">
        <v>9101</v>
      </c>
      <c r="F3678" t="s">
        <v>664</v>
      </c>
      <c r="G3678">
        <v>73</v>
      </c>
      <c r="H3678" t="b">
        <v>0</v>
      </c>
      <c r="I3678" t="s">
        <v>9102</v>
      </c>
      <c r="J3678" t="s">
        <v>9103</v>
      </c>
      <c r="K3678" t="s">
        <v>7</v>
      </c>
      <c r="L3678" t="b">
        <v>0</v>
      </c>
      <c r="M3678" t="s">
        <v>15126</v>
      </c>
      <c r="N3678" t="b">
        <v>1</v>
      </c>
      <c r="O3678" t="b">
        <v>0</v>
      </c>
      <c r="P3678" t="b">
        <v>0</v>
      </c>
      <c r="Q3678" t="b">
        <v>1</v>
      </c>
      <c r="R3678" t="s">
        <v>15127</v>
      </c>
      <c r="S3678">
        <v>70</v>
      </c>
      <c r="T3678" t="b">
        <v>0</v>
      </c>
      <c r="V3678" t="s">
        <v>889</v>
      </c>
      <c r="W3678">
        <v>4</v>
      </c>
      <c r="X3678" s="11">
        <v>77</v>
      </c>
      <c r="Y3678">
        <v>1</v>
      </c>
      <c r="Z3678" s="46" cm="1">
        <f t="array" ref="Z3678">IF(V3678="NA",$AD$2,(INDEX($BL$4:$BL$73,MATCH(V3678&amp;W3678,$BK$4:$BK$73&amp;$BJ$4:$BJ$73,0))))</f>
        <v>1.0498615788681227E-2</v>
      </c>
      <c r="AA3678" s="46">
        <f t="shared" si="65"/>
        <v>1.0104986157886813</v>
      </c>
      <c r="AB3678" s="46"/>
    </row>
    <row r="3679" spans="1:28" x14ac:dyDescent="0.25">
      <c r="A3679">
        <v>11387</v>
      </c>
      <c r="B3679" s="1">
        <v>45522.410116724503</v>
      </c>
      <c r="C3679" s="1">
        <v>45522</v>
      </c>
      <c r="D3679" t="s">
        <v>9100</v>
      </c>
      <c r="E3679" t="s">
        <v>9101</v>
      </c>
      <c r="F3679" t="s">
        <v>790</v>
      </c>
      <c r="G3679">
        <v>74</v>
      </c>
      <c r="H3679" t="b">
        <v>0</v>
      </c>
      <c r="I3679" t="s">
        <v>9102</v>
      </c>
      <c r="J3679" t="s">
        <v>9103</v>
      </c>
      <c r="K3679" t="s">
        <v>7</v>
      </c>
      <c r="L3679" t="b">
        <v>0</v>
      </c>
      <c r="M3679" t="s">
        <v>15128</v>
      </c>
      <c r="N3679" t="b">
        <v>0</v>
      </c>
      <c r="O3679" t="b">
        <v>0</v>
      </c>
      <c r="P3679" t="b">
        <v>0</v>
      </c>
      <c r="Q3679" t="b">
        <v>1</v>
      </c>
      <c r="R3679" t="s">
        <v>906</v>
      </c>
      <c r="S3679">
        <v>70</v>
      </c>
      <c r="T3679" t="b">
        <v>0</v>
      </c>
      <c r="V3679" t="s">
        <v>889</v>
      </c>
      <c r="W3679">
        <v>5</v>
      </c>
      <c r="X3679" s="11">
        <v>77</v>
      </c>
      <c r="Y3679">
        <v>1</v>
      </c>
      <c r="Z3679" s="46" cm="1">
        <f t="array" ref="Z3679">IF(V3679="NA",$AD$2,(INDEX($BL$4:$BL$73,MATCH(V3679&amp;W3679,$BK$4:$BK$73&amp;$BJ$4:$BJ$73,0))))</f>
        <v>4.1970782120221983E-2</v>
      </c>
      <c r="AA3679" s="46">
        <f t="shared" si="65"/>
        <v>1.041970782120222</v>
      </c>
      <c r="AB3679" s="46"/>
    </row>
    <row r="3680" spans="1:28" x14ac:dyDescent="0.25">
      <c r="A3680">
        <v>11388</v>
      </c>
      <c r="B3680" s="1">
        <v>45522.409807199103</v>
      </c>
      <c r="C3680" s="1">
        <v>45522</v>
      </c>
      <c r="D3680" t="s">
        <v>9100</v>
      </c>
      <c r="E3680" t="s">
        <v>9101</v>
      </c>
      <c r="F3680" t="s">
        <v>790</v>
      </c>
      <c r="G3680">
        <v>71</v>
      </c>
      <c r="H3680" t="b">
        <v>0</v>
      </c>
      <c r="I3680" t="s">
        <v>9102</v>
      </c>
      <c r="J3680" t="s">
        <v>9103</v>
      </c>
      <c r="K3680" t="s">
        <v>9</v>
      </c>
      <c r="L3680" t="b">
        <v>0</v>
      </c>
      <c r="M3680" t="s">
        <v>15129</v>
      </c>
      <c r="N3680" t="b">
        <v>0</v>
      </c>
      <c r="O3680" t="b">
        <v>1</v>
      </c>
      <c r="P3680" t="b">
        <v>0</v>
      </c>
      <c r="Q3680" t="b">
        <v>1</v>
      </c>
      <c r="R3680" t="s">
        <v>15130</v>
      </c>
      <c r="S3680">
        <v>70</v>
      </c>
      <c r="T3680" t="b">
        <v>0</v>
      </c>
      <c r="V3680" t="s">
        <v>949</v>
      </c>
      <c r="W3680">
        <v>4</v>
      </c>
      <c r="X3680" s="11">
        <v>72</v>
      </c>
      <c r="Y3680">
        <v>1</v>
      </c>
      <c r="Z3680" s="46" cm="1">
        <f t="array" ref="Z3680">IF(V3680="NA",$AD$2,(INDEX($BL$4:$BL$73,MATCH(V3680&amp;W3680,$BK$4:$BK$73&amp;$BJ$4:$BJ$73,0))))</f>
        <v>1.0498615788681335E-2</v>
      </c>
      <c r="AA3680" s="46">
        <f t="shared" si="65"/>
        <v>1.0104986157886813</v>
      </c>
      <c r="AB3680" s="46"/>
    </row>
    <row r="3681" spans="1:28" x14ac:dyDescent="0.25">
      <c r="A3681">
        <v>11389</v>
      </c>
      <c r="B3681" s="1">
        <v>45522.4094774306</v>
      </c>
      <c r="C3681" s="1">
        <v>45522</v>
      </c>
      <c r="D3681" t="s">
        <v>9100</v>
      </c>
      <c r="E3681" t="s">
        <v>9101</v>
      </c>
      <c r="F3681" t="s">
        <v>790</v>
      </c>
      <c r="G3681">
        <v>84</v>
      </c>
      <c r="H3681" t="b">
        <v>0</v>
      </c>
      <c r="I3681" t="s">
        <v>9102</v>
      </c>
      <c r="J3681" t="s">
        <v>9103</v>
      </c>
      <c r="K3681" t="s">
        <v>9</v>
      </c>
      <c r="L3681" t="b">
        <v>0</v>
      </c>
      <c r="M3681" t="s">
        <v>15131</v>
      </c>
      <c r="N3681" t="b">
        <v>0</v>
      </c>
      <c r="O3681" t="b">
        <v>0</v>
      </c>
      <c r="P3681" t="b">
        <v>0</v>
      </c>
      <c r="Q3681" t="b">
        <v>1</v>
      </c>
      <c r="R3681" t="s">
        <v>15132</v>
      </c>
      <c r="S3681">
        <v>70</v>
      </c>
      <c r="T3681" t="b">
        <v>0</v>
      </c>
      <c r="V3681" t="s">
        <v>892</v>
      </c>
      <c r="W3681">
        <v>4</v>
      </c>
      <c r="X3681" s="11">
        <v>87</v>
      </c>
      <c r="Y3681">
        <v>1</v>
      </c>
      <c r="Z3681" s="46" cm="1">
        <f t="array" ref="Z3681">IF(V3681="NA",$AD$2,(INDEX($BL$4:$BL$73,MATCH(V3681&amp;W3681,$BK$4:$BK$73&amp;$BJ$4:$BJ$73,0))))</f>
        <v>1.0498615788681274E-2</v>
      </c>
      <c r="AA3681" s="46">
        <f t="shared" si="65"/>
        <v>1.0104986157886813</v>
      </c>
      <c r="AB3681" s="46"/>
    </row>
    <row r="3682" spans="1:28" x14ac:dyDescent="0.25">
      <c r="A3682">
        <v>11390</v>
      </c>
      <c r="B3682" s="1">
        <v>45522.409204803203</v>
      </c>
      <c r="C3682" s="1">
        <v>45522</v>
      </c>
      <c r="D3682" t="s">
        <v>9100</v>
      </c>
      <c r="E3682" t="s">
        <v>9101</v>
      </c>
      <c r="F3682" t="s">
        <v>790</v>
      </c>
      <c r="G3682">
        <v>73</v>
      </c>
      <c r="H3682" t="b">
        <v>0</v>
      </c>
      <c r="I3682" t="s">
        <v>9102</v>
      </c>
      <c r="J3682" t="s">
        <v>9103</v>
      </c>
      <c r="K3682" t="s">
        <v>9</v>
      </c>
      <c r="L3682" t="b">
        <v>0</v>
      </c>
      <c r="M3682" t="s">
        <v>15133</v>
      </c>
      <c r="N3682" t="b">
        <v>0</v>
      </c>
      <c r="O3682" t="b">
        <v>1</v>
      </c>
      <c r="P3682" t="b">
        <v>0</v>
      </c>
      <c r="Q3682" t="b">
        <v>1</v>
      </c>
      <c r="R3682" t="s">
        <v>15134</v>
      </c>
      <c r="S3682">
        <v>70</v>
      </c>
      <c r="T3682" t="b">
        <v>0</v>
      </c>
      <c r="V3682" t="s">
        <v>919</v>
      </c>
      <c r="W3682">
        <v>4</v>
      </c>
      <c r="X3682" s="11">
        <v>77</v>
      </c>
      <c r="Y3682">
        <v>1</v>
      </c>
      <c r="Z3682" s="46" cm="1">
        <f t="array" ref="Z3682">IF(V3682="NA",$AD$2,(INDEX($BL$4:$BL$73,MATCH(V3682&amp;W3682,$BK$4:$BK$73&amp;$BJ$4:$BJ$73,0))))</f>
        <v>1.0498615788681311E-2</v>
      </c>
      <c r="AA3682" s="46">
        <f t="shared" si="65"/>
        <v>1.0104986157886813</v>
      </c>
      <c r="AB3682" s="46"/>
    </row>
    <row r="3683" spans="1:28" x14ac:dyDescent="0.25">
      <c r="A3683">
        <v>11391</v>
      </c>
      <c r="B3683" s="1">
        <v>45522.408924710602</v>
      </c>
      <c r="C3683" s="1">
        <v>45522</v>
      </c>
      <c r="D3683" t="s">
        <v>9100</v>
      </c>
      <c r="E3683" t="s">
        <v>9101</v>
      </c>
      <c r="F3683" t="s">
        <v>790</v>
      </c>
      <c r="G3683">
        <v>77</v>
      </c>
      <c r="H3683" t="b">
        <v>0</v>
      </c>
      <c r="I3683" t="s">
        <v>9102</v>
      </c>
      <c r="J3683" t="s">
        <v>9103</v>
      </c>
      <c r="K3683" t="s">
        <v>7</v>
      </c>
      <c r="L3683" t="b">
        <v>0</v>
      </c>
      <c r="M3683" t="s">
        <v>6485</v>
      </c>
      <c r="N3683" t="b">
        <v>0</v>
      </c>
      <c r="O3683" t="b">
        <v>0</v>
      </c>
      <c r="P3683" t="b">
        <v>0</v>
      </c>
      <c r="Q3683" t="b">
        <v>1</v>
      </c>
      <c r="R3683" t="s">
        <v>905</v>
      </c>
      <c r="S3683">
        <v>70</v>
      </c>
      <c r="T3683" t="b">
        <v>0</v>
      </c>
      <c r="V3683" t="s">
        <v>742</v>
      </c>
      <c r="W3683">
        <v>4</v>
      </c>
      <c r="X3683" s="11">
        <v>77</v>
      </c>
      <c r="Y3683">
        <v>1</v>
      </c>
      <c r="Z3683" s="46" cm="1">
        <f t="array" ref="Z3683">IF(V3683="NA",$AD$2,(INDEX($BL$4:$BL$73,MATCH(V3683&amp;W3683,$BK$4:$BK$73&amp;$BJ$4:$BJ$73,0))))</f>
        <v>1.1678733304575913E-2</v>
      </c>
      <c r="AA3683" s="46">
        <f t="shared" si="65"/>
        <v>1.0116787333045758</v>
      </c>
      <c r="AB3683" s="46"/>
    </row>
    <row r="3684" spans="1:28" x14ac:dyDescent="0.25">
      <c r="A3684">
        <v>11392</v>
      </c>
      <c r="B3684" s="1">
        <v>45522.408612488398</v>
      </c>
      <c r="C3684" s="1">
        <v>45522</v>
      </c>
      <c r="D3684" t="s">
        <v>9100</v>
      </c>
      <c r="E3684" t="s">
        <v>9101</v>
      </c>
      <c r="F3684" t="s">
        <v>790</v>
      </c>
      <c r="G3684">
        <v>72</v>
      </c>
      <c r="H3684" t="b">
        <v>0</v>
      </c>
      <c r="I3684" t="s">
        <v>9102</v>
      </c>
      <c r="J3684" t="s">
        <v>9103</v>
      </c>
      <c r="K3684" t="s">
        <v>7</v>
      </c>
      <c r="L3684" t="b">
        <v>0</v>
      </c>
      <c r="M3684" t="s">
        <v>15135</v>
      </c>
      <c r="N3684" t="b">
        <v>0</v>
      </c>
      <c r="O3684" t="b">
        <v>0</v>
      </c>
      <c r="P3684" t="b">
        <v>0</v>
      </c>
      <c r="Q3684" t="b">
        <v>1</v>
      </c>
      <c r="R3684" t="s">
        <v>15136</v>
      </c>
      <c r="S3684">
        <v>70</v>
      </c>
      <c r="T3684" t="b">
        <v>0</v>
      </c>
      <c r="V3684" t="s">
        <v>886</v>
      </c>
      <c r="W3684">
        <v>4</v>
      </c>
      <c r="X3684" s="11">
        <v>72</v>
      </c>
      <c r="Y3684">
        <v>1</v>
      </c>
      <c r="Z3684" s="46" cm="1">
        <f t="array" ref="Z3684">IF(V3684="NA",$AD$2,(INDEX($BL$4:$BL$73,MATCH(V3684&amp;W3684,$BK$4:$BK$73&amp;$BJ$4:$BJ$73,0))))</f>
        <v>1.0498615788681297E-2</v>
      </c>
      <c r="AA3684" s="46">
        <f t="shared" si="65"/>
        <v>1.0104986157886813</v>
      </c>
      <c r="AB3684" s="46"/>
    </row>
    <row r="3685" spans="1:28" x14ac:dyDescent="0.25">
      <c r="A3685">
        <v>11393</v>
      </c>
      <c r="B3685" s="1">
        <v>45522.408327766199</v>
      </c>
      <c r="C3685" s="1">
        <v>45522</v>
      </c>
      <c r="D3685" t="s">
        <v>9100</v>
      </c>
      <c r="E3685" t="s">
        <v>9101</v>
      </c>
      <c r="F3685" t="s">
        <v>664</v>
      </c>
      <c r="G3685">
        <v>82</v>
      </c>
      <c r="H3685" t="b">
        <v>0</v>
      </c>
      <c r="I3685" t="s">
        <v>9102</v>
      </c>
      <c r="J3685" t="s">
        <v>9103</v>
      </c>
      <c r="K3685" t="s">
        <v>9</v>
      </c>
      <c r="L3685" t="b">
        <v>0</v>
      </c>
      <c r="M3685" t="s">
        <v>15137</v>
      </c>
      <c r="N3685" t="b">
        <v>0</v>
      </c>
      <c r="O3685" t="b">
        <v>1</v>
      </c>
      <c r="P3685" t="b">
        <v>0</v>
      </c>
      <c r="Q3685" t="b">
        <v>1</v>
      </c>
      <c r="R3685" t="s">
        <v>15138</v>
      </c>
      <c r="S3685">
        <v>70</v>
      </c>
      <c r="T3685" t="b">
        <v>0</v>
      </c>
      <c r="V3685" t="s">
        <v>892</v>
      </c>
      <c r="W3685">
        <v>4</v>
      </c>
      <c r="X3685" s="11">
        <v>82</v>
      </c>
      <c r="Y3685">
        <v>1</v>
      </c>
      <c r="Z3685" s="46" cm="1">
        <f t="array" ref="Z3685">IF(V3685="NA",$AD$2,(INDEX($BL$4:$BL$73,MATCH(V3685&amp;W3685,$BK$4:$BK$73&amp;$BJ$4:$BJ$73,0))))</f>
        <v>1.0498615788681274E-2</v>
      </c>
      <c r="AA3685" s="46">
        <f t="shared" si="65"/>
        <v>1.0104986157886813</v>
      </c>
      <c r="AB3685" s="46"/>
    </row>
    <row r="3686" spans="1:28" x14ac:dyDescent="0.25">
      <c r="A3686">
        <v>11394</v>
      </c>
      <c r="B3686" s="1">
        <v>45522.407911261602</v>
      </c>
      <c r="C3686" s="1">
        <v>45522</v>
      </c>
      <c r="D3686" t="s">
        <v>9100</v>
      </c>
      <c r="E3686" t="s">
        <v>9101</v>
      </c>
      <c r="F3686" t="s">
        <v>664</v>
      </c>
      <c r="G3686">
        <v>83</v>
      </c>
      <c r="H3686" t="b">
        <v>0</v>
      </c>
      <c r="I3686" t="s">
        <v>9102</v>
      </c>
      <c r="J3686" t="s">
        <v>9103</v>
      </c>
      <c r="K3686" t="s">
        <v>7</v>
      </c>
      <c r="L3686" t="b">
        <v>0</v>
      </c>
      <c r="M3686" t="s">
        <v>15139</v>
      </c>
      <c r="N3686" t="b">
        <v>0</v>
      </c>
      <c r="O3686" t="b">
        <v>0</v>
      </c>
      <c r="P3686" t="b">
        <v>0</v>
      </c>
      <c r="Q3686" t="b">
        <v>1</v>
      </c>
      <c r="R3686" t="s">
        <v>15140</v>
      </c>
      <c r="S3686">
        <v>70</v>
      </c>
      <c r="T3686" t="b">
        <v>0</v>
      </c>
      <c r="V3686" t="s">
        <v>889</v>
      </c>
      <c r="W3686">
        <v>5</v>
      </c>
      <c r="X3686" s="11">
        <v>87</v>
      </c>
      <c r="Y3686">
        <v>1</v>
      </c>
      <c r="Z3686" s="46" cm="1">
        <f t="array" ref="Z3686">IF(V3686="NA",$AD$2,(INDEX($BL$4:$BL$73,MATCH(V3686&amp;W3686,$BK$4:$BK$73&amp;$BJ$4:$BJ$73,0))))</f>
        <v>4.1970782120221983E-2</v>
      </c>
      <c r="AA3686" s="46">
        <f t="shared" si="65"/>
        <v>1.041970782120222</v>
      </c>
      <c r="AB3686" s="46"/>
    </row>
    <row r="3687" spans="1:28" x14ac:dyDescent="0.25">
      <c r="A3687">
        <v>11395</v>
      </c>
      <c r="B3687" s="1">
        <v>45522.407583194399</v>
      </c>
      <c r="C3687" s="1">
        <v>45522</v>
      </c>
      <c r="D3687" t="s">
        <v>9100</v>
      </c>
      <c r="E3687" t="s">
        <v>9101</v>
      </c>
      <c r="F3687" t="s">
        <v>790</v>
      </c>
      <c r="G3687">
        <v>87</v>
      </c>
      <c r="H3687" t="b">
        <v>0</v>
      </c>
      <c r="I3687" t="s">
        <v>9102</v>
      </c>
      <c r="J3687" t="s">
        <v>9103</v>
      </c>
      <c r="K3687" t="s">
        <v>9</v>
      </c>
      <c r="L3687" t="b">
        <v>0</v>
      </c>
      <c r="M3687" t="s">
        <v>15141</v>
      </c>
      <c r="N3687" t="b">
        <v>0</v>
      </c>
      <c r="O3687" t="b">
        <v>0</v>
      </c>
      <c r="P3687" t="b">
        <v>0</v>
      </c>
      <c r="Q3687" t="b">
        <v>1</v>
      </c>
      <c r="R3687" t="s">
        <v>15142</v>
      </c>
      <c r="S3687">
        <v>70</v>
      </c>
      <c r="T3687" t="b">
        <v>0</v>
      </c>
      <c r="V3687" t="s">
        <v>741</v>
      </c>
      <c r="W3687">
        <v>4</v>
      </c>
      <c r="X3687" s="11">
        <v>87</v>
      </c>
      <c r="Y3687">
        <v>1</v>
      </c>
      <c r="Z3687" s="46" cm="1">
        <f t="array" ref="Z3687">IF(V3687="NA",$AD$2,(INDEX($BL$4:$BL$73,MATCH(V3687&amp;W3687,$BK$4:$BK$73&amp;$BJ$4:$BJ$73,0))))</f>
        <v>1.1678733304575806E-2</v>
      </c>
      <c r="AA3687" s="46">
        <f t="shared" si="65"/>
        <v>1.0116787333045758</v>
      </c>
      <c r="AB3687" s="46"/>
    </row>
    <row r="3688" spans="1:28" x14ac:dyDescent="0.25">
      <c r="A3688">
        <v>11396</v>
      </c>
      <c r="B3688" s="1">
        <v>45522.407306759298</v>
      </c>
      <c r="C3688" s="1">
        <v>45522</v>
      </c>
      <c r="D3688" t="s">
        <v>9100</v>
      </c>
      <c r="E3688" t="s">
        <v>9101</v>
      </c>
      <c r="F3688" t="s">
        <v>790</v>
      </c>
      <c r="G3688">
        <v>79</v>
      </c>
      <c r="H3688" t="b">
        <v>0</v>
      </c>
      <c r="I3688" t="s">
        <v>9102</v>
      </c>
      <c r="J3688" t="s">
        <v>9103</v>
      </c>
      <c r="K3688" t="s">
        <v>7</v>
      </c>
      <c r="L3688" t="b">
        <v>0</v>
      </c>
      <c r="M3688" t="s">
        <v>15143</v>
      </c>
      <c r="N3688" t="b">
        <v>0</v>
      </c>
      <c r="O3688" t="b">
        <v>0</v>
      </c>
      <c r="P3688" t="b">
        <v>0</v>
      </c>
      <c r="Q3688" t="b">
        <v>1</v>
      </c>
      <c r="R3688" t="s">
        <v>15144</v>
      </c>
      <c r="S3688">
        <v>70</v>
      </c>
      <c r="T3688" t="b">
        <v>0</v>
      </c>
      <c r="V3688" t="s">
        <v>893</v>
      </c>
      <c r="W3688">
        <v>4</v>
      </c>
      <c r="X3688" s="11">
        <v>82</v>
      </c>
      <c r="Y3688">
        <v>1</v>
      </c>
      <c r="Z3688" s="46" cm="1">
        <f t="array" ref="Z3688">IF(V3688="NA",$AD$2,(INDEX($BL$4:$BL$73,MATCH(V3688&amp;W3688,$BK$4:$BK$73&amp;$BJ$4:$BJ$73,0))))</f>
        <v>1.0498615788681286E-2</v>
      </c>
      <c r="AA3688" s="46">
        <f t="shared" si="65"/>
        <v>1.0104986157886813</v>
      </c>
      <c r="AB3688" s="46"/>
    </row>
    <row r="3689" spans="1:28" x14ac:dyDescent="0.25">
      <c r="A3689">
        <v>11397</v>
      </c>
      <c r="B3689" s="1">
        <v>45522.406998645798</v>
      </c>
      <c r="C3689" s="1">
        <v>45522</v>
      </c>
      <c r="D3689" t="s">
        <v>9100</v>
      </c>
      <c r="E3689" t="s">
        <v>9101</v>
      </c>
      <c r="F3689" t="s">
        <v>790</v>
      </c>
      <c r="G3689">
        <v>86</v>
      </c>
      <c r="H3689" t="b">
        <v>0</v>
      </c>
      <c r="I3689" t="s">
        <v>9102</v>
      </c>
      <c r="J3689" t="s">
        <v>9103</v>
      </c>
      <c r="K3689" t="s">
        <v>7</v>
      </c>
      <c r="L3689" t="b">
        <v>0</v>
      </c>
      <c r="M3689" t="s">
        <v>15145</v>
      </c>
      <c r="N3689" t="b">
        <v>0</v>
      </c>
      <c r="O3689" t="b">
        <v>0</v>
      </c>
      <c r="P3689" t="b">
        <v>0</v>
      </c>
      <c r="Q3689" t="b">
        <v>1</v>
      </c>
      <c r="R3689" t="s">
        <v>15146</v>
      </c>
      <c r="S3689">
        <v>70</v>
      </c>
      <c r="T3689" t="b">
        <v>0</v>
      </c>
      <c r="V3689" t="s">
        <v>742</v>
      </c>
      <c r="W3689">
        <v>4</v>
      </c>
      <c r="X3689" s="11">
        <v>87</v>
      </c>
      <c r="Y3689">
        <v>1</v>
      </c>
      <c r="Z3689" s="46" cm="1">
        <f t="array" ref="Z3689">IF(V3689="NA",$AD$2,(INDEX($BL$4:$BL$73,MATCH(V3689&amp;W3689,$BK$4:$BK$73&amp;$BJ$4:$BJ$73,0))))</f>
        <v>1.1678733304575913E-2</v>
      </c>
      <c r="AA3689" s="46">
        <f t="shared" si="65"/>
        <v>1.0116787333045758</v>
      </c>
      <c r="AB3689" s="46"/>
    </row>
    <row r="3690" spans="1:28" x14ac:dyDescent="0.25">
      <c r="A3690">
        <v>11398</v>
      </c>
      <c r="B3690" s="1">
        <v>45522.401695949098</v>
      </c>
      <c r="C3690" s="1">
        <v>45522</v>
      </c>
      <c r="D3690" t="s">
        <v>9100</v>
      </c>
      <c r="E3690" t="s">
        <v>9101</v>
      </c>
      <c r="F3690" t="s">
        <v>664</v>
      </c>
      <c r="G3690">
        <v>84</v>
      </c>
      <c r="H3690" t="b">
        <v>0</v>
      </c>
      <c r="I3690" t="s">
        <v>9102</v>
      </c>
      <c r="J3690" t="s">
        <v>9103</v>
      </c>
      <c r="K3690" t="s">
        <v>9</v>
      </c>
      <c r="L3690" t="b">
        <v>0</v>
      </c>
      <c r="M3690" t="s">
        <v>15147</v>
      </c>
      <c r="N3690" t="b">
        <v>0</v>
      </c>
      <c r="O3690" t="b">
        <v>1</v>
      </c>
      <c r="P3690" t="b">
        <v>0</v>
      </c>
      <c r="Q3690" t="b">
        <v>1</v>
      </c>
      <c r="R3690" t="s">
        <v>15148</v>
      </c>
      <c r="S3690">
        <v>70</v>
      </c>
      <c r="T3690" t="b">
        <v>0</v>
      </c>
      <c r="V3690" t="s">
        <v>886</v>
      </c>
      <c r="W3690">
        <v>4</v>
      </c>
      <c r="X3690" s="11">
        <v>87</v>
      </c>
      <c r="Y3690">
        <v>1</v>
      </c>
      <c r="Z3690" s="46" cm="1">
        <f t="array" ref="Z3690">IF(V3690="NA",$AD$2,(INDEX($BL$4:$BL$73,MATCH(V3690&amp;W3690,$BK$4:$BK$73&amp;$BJ$4:$BJ$73,0))))</f>
        <v>1.0498615788681297E-2</v>
      </c>
      <c r="AA3690" s="46">
        <f t="shared" si="65"/>
        <v>1.0104986157886813</v>
      </c>
      <c r="AB3690" s="46"/>
    </row>
    <row r="3691" spans="1:28" x14ac:dyDescent="0.25">
      <c r="A3691">
        <v>11399</v>
      </c>
      <c r="B3691" s="1">
        <v>45522.4008669213</v>
      </c>
      <c r="C3691" s="1">
        <v>45522</v>
      </c>
      <c r="D3691" t="s">
        <v>9100</v>
      </c>
      <c r="E3691" t="s">
        <v>9101</v>
      </c>
      <c r="F3691" t="s">
        <v>790</v>
      </c>
      <c r="G3691">
        <v>94</v>
      </c>
      <c r="H3691" t="b">
        <v>0</v>
      </c>
      <c r="I3691" t="s">
        <v>9102</v>
      </c>
      <c r="J3691" t="s">
        <v>9103</v>
      </c>
      <c r="K3691" t="s">
        <v>7</v>
      </c>
      <c r="L3691" t="b">
        <v>0</v>
      </c>
      <c r="M3691" t="s">
        <v>15149</v>
      </c>
      <c r="N3691" t="b">
        <v>0</v>
      </c>
      <c r="O3691" t="b">
        <v>0</v>
      </c>
      <c r="P3691" t="b">
        <v>0</v>
      </c>
      <c r="Q3691" t="b">
        <v>1</v>
      </c>
      <c r="R3691" t="s">
        <v>15150</v>
      </c>
      <c r="S3691">
        <v>70</v>
      </c>
      <c r="T3691" t="b">
        <v>0</v>
      </c>
      <c r="V3691" t="s">
        <v>888</v>
      </c>
      <c r="W3691">
        <v>5</v>
      </c>
      <c r="X3691" s="11">
        <v>99</v>
      </c>
      <c r="Y3691">
        <v>1</v>
      </c>
      <c r="Z3691" s="46" cm="1">
        <f t="array" ref="Z3691">IF(V3691="NA",$AD$2,(INDEX($BL$4:$BL$73,MATCH(V3691&amp;W3691,$BK$4:$BK$73&amp;$BJ$4:$BJ$73,0))))</f>
        <v>4.1970782120221983E-2</v>
      </c>
      <c r="AA3691" s="46">
        <f t="shared" si="65"/>
        <v>1.041970782120222</v>
      </c>
      <c r="AB3691" s="46"/>
    </row>
    <row r="3692" spans="1:28" x14ac:dyDescent="0.25">
      <c r="A3692">
        <v>11400</v>
      </c>
      <c r="B3692" s="1">
        <v>45522.400537048597</v>
      </c>
      <c r="C3692" s="1">
        <v>45522</v>
      </c>
      <c r="D3692" t="s">
        <v>9100</v>
      </c>
      <c r="E3692" t="s">
        <v>9101</v>
      </c>
      <c r="F3692" t="s">
        <v>664</v>
      </c>
      <c r="G3692">
        <v>76</v>
      </c>
      <c r="H3692" t="b">
        <v>0</v>
      </c>
      <c r="I3692" t="s">
        <v>9102</v>
      </c>
      <c r="J3692" t="s">
        <v>9103</v>
      </c>
      <c r="K3692" t="s">
        <v>7</v>
      </c>
      <c r="L3692" t="b">
        <v>0</v>
      </c>
      <c r="M3692" t="s">
        <v>15151</v>
      </c>
      <c r="N3692" t="b">
        <v>0</v>
      </c>
      <c r="O3692" t="b">
        <v>0</v>
      </c>
      <c r="P3692" t="b">
        <v>0</v>
      </c>
      <c r="Q3692" t="b">
        <v>1</v>
      </c>
      <c r="R3692" t="s">
        <v>904</v>
      </c>
      <c r="S3692">
        <v>70</v>
      </c>
      <c r="T3692" t="b">
        <v>0</v>
      </c>
      <c r="V3692" t="s">
        <v>888</v>
      </c>
      <c r="W3692">
        <v>4</v>
      </c>
      <c r="X3692" s="11">
        <v>77</v>
      </c>
      <c r="Y3692">
        <v>1</v>
      </c>
      <c r="Z3692" s="46" cm="1">
        <f t="array" ref="Z3692">IF(V3692="NA",$AD$2,(INDEX($BL$4:$BL$73,MATCH(V3692&amp;W3692,$BK$4:$BK$73&amp;$BJ$4:$BJ$73,0))))</f>
        <v>1.0498615788681257E-2</v>
      </c>
      <c r="AA3692" s="46">
        <f t="shared" si="65"/>
        <v>1.0104986157886813</v>
      </c>
      <c r="AB3692" s="46"/>
    </row>
    <row r="3693" spans="1:28" x14ac:dyDescent="0.25">
      <c r="A3693">
        <v>11401</v>
      </c>
      <c r="B3693" s="1">
        <v>45522.400257893503</v>
      </c>
      <c r="C3693" s="1">
        <v>45522</v>
      </c>
      <c r="D3693" t="s">
        <v>9100</v>
      </c>
      <c r="E3693" t="s">
        <v>9101</v>
      </c>
      <c r="F3693" t="s">
        <v>664</v>
      </c>
      <c r="G3693">
        <v>79</v>
      </c>
      <c r="H3693" t="b">
        <v>0</v>
      </c>
      <c r="I3693" t="s">
        <v>9102</v>
      </c>
      <c r="J3693" t="s">
        <v>9103</v>
      </c>
      <c r="K3693" t="s">
        <v>9</v>
      </c>
      <c r="L3693" t="b">
        <v>0</v>
      </c>
      <c r="M3693" t="s">
        <v>6484</v>
      </c>
      <c r="N3693" t="b">
        <v>0</v>
      </c>
      <c r="O3693" t="b">
        <v>1</v>
      </c>
      <c r="P3693" t="b">
        <v>0</v>
      </c>
      <c r="Q3693" t="b">
        <v>1</v>
      </c>
      <c r="R3693" t="s">
        <v>2090</v>
      </c>
      <c r="S3693">
        <v>70</v>
      </c>
      <c r="T3693" t="b">
        <v>0</v>
      </c>
      <c r="V3693" t="s">
        <v>741</v>
      </c>
      <c r="W3693">
        <v>5</v>
      </c>
      <c r="X3693" s="11">
        <v>82</v>
      </c>
      <c r="Y3693">
        <v>1</v>
      </c>
      <c r="Z3693" s="46" cm="1">
        <f t="array" ref="Z3693">IF(V3693="NA",$AD$2,(INDEX($BL$4:$BL$73,MATCH(V3693&amp;W3693,$BK$4:$BK$73&amp;$BJ$4:$BJ$73,0))))</f>
        <v>2.9563914871896368E-3</v>
      </c>
      <c r="AA3693" s="46">
        <f t="shared" si="65"/>
        <v>1.0029563914871897</v>
      </c>
      <c r="AB3693" s="46"/>
    </row>
    <row r="3694" spans="1:28" x14ac:dyDescent="0.25">
      <c r="A3694">
        <v>11402</v>
      </c>
      <c r="B3694" s="1">
        <v>45522.397611168999</v>
      </c>
      <c r="C3694" s="1">
        <v>45522</v>
      </c>
      <c r="D3694" t="s">
        <v>9100</v>
      </c>
      <c r="E3694" t="s">
        <v>9101</v>
      </c>
      <c r="F3694" t="s">
        <v>790</v>
      </c>
      <c r="G3694">
        <v>74</v>
      </c>
      <c r="H3694" t="b">
        <v>0</v>
      </c>
      <c r="I3694" t="s">
        <v>9102</v>
      </c>
      <c r="J3694" t="s">
        <v>9103</v>
      </c>
      <c r="K3694" t="s">
        <v>7</v>
      </c>
      <c r="L3694" t="b">
        <v>0</v>
      </c>
      <c r="M3694" t="s">
        <v>15152</v>
      </c>
      <c r="N3694" t="b">
        <v>0</v>
      </c>
      <c r="O3694" t="b">
        <v>0</v>
      </c>
      <c r="P3694" t="b">
        <v>0</v>
      </c>
      <c r="Q3694" t="b">
        <v>1</v>
      </c>
      <c r="R3694" t="s">
        <v>15153</v>
      </c>
      <c r="S3694">
        <v>70</v>
      </c>
      <c r="T3694" t="b">
        <v>0</v>
      </c>
      <c r="V3694" t="s">
        <v>893</v>
      </c>
      <c r="W3694">
        <v>4</v>
      </c>
      <c r="X3694" s="11">
        <v>77</v>
      </c>
      <c r="Y3694">
        <v>1</v>
      </c>
      <c r="Z3694" s="46" cm="1">
        <f t="array" ref="Z3694">IF(V3694="NA",$AD$2,(INDEX($BL$4:$BL$73,MATCH(V3694&amp;W3694,$BK$4:$BK$73&amp;$BJ$4:$BJ$73,0))))</f>
        <v>1.0498615788681286E-2</v>
      </c>
      <c r="AA3694" s="46">
        <f t="shared" si="65"/>
        <v>1.0104986157886813</v>
      </c>
      <c r="AB3694" s="46"/>
    </row>
    <row r="3695" spans="1:28" x14ac:dyDescent="0.25">
      <c r="A3695">
        <v>11403</v>
      </c>
      <c r="B3695" s="1">
        <v>45522.397361411997</v>
      </c>
      <c r="C3695" s="1">
        <v>45522</v>
      </c>
      <c r="D3695" t="s">
        <v>9100</v>
      </c>
      <c r="E3695" t="s">
        <v>9101</v>
      </c>
      <c r="F3695" t="s">
        <v>664</v>
      </c>
      <c r="G3695">
        <v>80</v>
      </c>
      <c r="H3695" t="b">
        <v>0</v>
      </c>
      <c r="I3695" t="s">
        <v>9102</v>
      </c>
      <c r="J3695" t="s">
        <v>9103</v>
      </c>
      <c r="K3695" t="s">
        <v>7</v>
      </c>
      <c r="L3695" t="b">
        <v>0</v>
      </c>
      <c r="M3695" t="s">
        <v>15154</v>
      </c>
      <c r="N3695" t="b">
        <v>0</v>
      </c>
      <c r="O3695" t="b">
        <v>0</v>
      </c>
      <c r="P3695" t="b">
        <v>0</v>
      </c>
      <c r="Q3695" t="b">
        <v>1</v>
      </c>
      <c r="R3695" t="s">
        <v>15155</v>
      </c>
      <c r="S3695">
        <v>70</v>
      </c>
      <c r="T3695" t="b">
        <v>0</v>
      </c>
      <c r="V3695" t="s">
        <v>8</v>
      </c>
      <c r="W3695" t="s">
        <v>8</v>
      </c>
      <c r="X3695" s="11">
        <v>82</v>
      </c>
      <c r="Y3695">
        <v>1</v>
      </c>
      <c r="Z3695" s="46" cm="1">
        <f t="array" ref="Z3695">IF(V3695="NA",$AD$2,(INDEX($BL$4:$BL$73,MATCH(V3695&amp;W3695,$BK$4:$BK$73&amp;$BJ$4:$BJ$73,0))))</f>
        <v>-4.0430703315750931E-2</v>
      </c>
      <c r="AA3695" s="46">
        <f t="shared" si="65"/>
        <v>0.95956929668424906</v>
      </c>
      <c r="AB3695" s="46"/>
    </row>
    <row r="3696" spans="1:28" x14ac:dyDescent="0.25">
      <c r="A3696">
        <v>11404</v>
      </c>
      <c r="B3696" s="1">
        <v>45522.397098171299</v>
      </c>
      <c r="C3696" s="1">
        <v>45522</v>
      </c>
      <c r="D3696" t="s">
        <v>9100</v>
      </c>
      <c r="E3696" t="s">
        <v>9101</v>
      </c>
      <c r="F3696" t="s">
        <v>664</v>
      </c>
      <c r="G3696">
        <v>73</v>
      </c>
      <c r="H3696" t="b">
        <v>0</v>
      </c>
      <c r="I3696" t="s">
        <v>9102</v>
      </c>
      <c r="J3696" t="s">
        <v>9103</v>
      </c>
      <c r="K3696" t="s">
        <v>9</v>
      </c>
      <c r="L3696" t="b">
        <v>0</v>
      </c>
      <c r="M3696" t="s">
        <v>15156</v>
      </c>
      <c r="N3696" t="b">
        <v>0</v>
      </c>
      <c r="O3696" t="b">
        <v>1</v>
      </c>
      <c r="P3696" t="b">
        <v>0</v>
      </c>
      <c r="Q3696" t="b">
        <v>1</v>
      </c>
      <c r="R3696" t="s">
        <v>15157</v>
      </c>
      <c r="S3696">
        <v>70</v>
      </c>
      <c r="T3696" t="b">
        <v>0</v>
      </c>
      <c r="V3696" t="s">
        <v>8</v>
      </c>
      <c r="W3696" t="s">
        <v>8</v>
      </c>
      <c r="X3696" s="11">
        <v>77</v>
      </c>
      <c r="Y3696">
        <v>1</v>
      </c>
      <c r="Z3696" s="46" cm="1">
        <f t="array" ref="Z3696">IF(V3696="NA",$AD$2,(INDEX($BL$4:$BL$73,MATCH(V3696&amp;W3696,$BK$4:$BK$73&amp;$BJ$4:$BJ$73,0))))</f>
        <v>-4.0430703315750931E-2</v>
      </c>
      <c r="AA3696" s="46">
        <f t="shared" si="65"/>
        <v>0.95956929668424906</v>
      </c>
      <c r="AB3696" s="46"/>
    </row>
    <row r="3697" spans="1:28" x14ac:dyDescent="0.25">
      <c r="A3697">
        <v>11405</v>
      </c>
      <c r="B3697" s="1">
        <v>45522.396857534703</v>
      </c>
      <c r="C3697" s="1">
        <v>45522</v>
      </c>
      <c r="D3697" t="s">
        <v>9100</v>
      </c>
      <c r="E3697" t="s">
        <v>9101</v>
      </c>
      <c r="F3697" t="s">
        <v>664</v>
      </c>
      <c r="G3697">
        <v>76</v>
      </c>
      <c r="H3697" t="b">
        <v>0</v>
      </c>
      <c r="I3697" t="s">
        <v>9102</v>
      </c>
      <c r="J3697" t="s">
        <v>9103</v>
      </c>
      <c r="K3697" t="s">
        <v>7</v>
      </c>
      <c r="L3697" t="b">
        <v>0</v>
      </c>
      <c r="M3697" t="s">
        <v>15158</v>
      </c>
      <c r="N3697" t="b">
        <v>1</v>
      </c>
      <c r="O3697" t="b">
        <v>0</v>
      </c>
      <c r="P3697" t="b">
        <v>0</v>
      </c>
      <c r="Q3697" t="b">
        <v>1</v>
      </c>
      <c r="R3697" t="s">
        <v>15159</v>
      </c>
      <c r="S3697">
        <v>70</v>
      </c>
      <c r="T3697" t="b">
        <v>0</v>
      </c>
      <c r="V3697" t="s">
        <v>893</v>
      </c>
      <c r="W3697">
        <v>4</v>
      </c>
      <c r="X3697" s="11">
        <v>77</v>
      </c>
      <c r="Y3697">
        <v>1</v>
      </c>
      <c r="Z3697" s="46" cm="1">
        <f t="array" ref="Z3697">IF(V3697="NA",$AD$2,(INDEX($BL$4:$BL$73,MATCH(V3697&amp;W3697,$BK$4:$BK$73&amp;$BJ$4:$BJ$73,0))))</f>
        <v>1.0498615788681286E-2</v>
      </c>
      <c r="AA3697" s="46">
        <f t="shared" si="65"/>
        <v>1.0104986157886813</v>
      </c>
      <c r="AB3697" s="46"/>
    </row>
    <row r="3698" spans="1:28" x14ac:dyDescent="0.25">
      <c r="A3698">
        <v>11406</v>
      </c>
      <c r="B3698" s="1">
        <v>45522.396570034703</v>
      </c>
      <c r="C3698" s="1">
        <v>45522</v>
      </c>
      <c r="D3698" t="s">
        <v>9100</v>
      </c>
      <c r="E3698" t="s">
        <v>9101</v>
      </c>
      <c r="F3698" t="s">
        <v>664</v>
      </c>
      <c r="G3698">
        <v>75</v>
      </c>
      <c r="H3698" t="b">
        <v>0</v>
      </c>
      <c r="I3698" t="s">
        <v>9102</v>
      </c>
      <c r="J3698" t="s">
        <v>9103</v>
      </c>
      <c r="K3698" t="s">
        <v>9</v>
      </c>
      <c r="L3698" t="b">
        <v>0</v>
      </c>
      <c r="M3698" t="s">
        <v>15160</v>
      </c>
      <c r="N3698" t="b">
        <v>0</v>
      </c>
      <c r="O3698" t="b">
        <v>1</v>
      </c>
      <c r="P3698" t="b">
        <v>0</v>
      </c>
      <c r="Q3698" t="b">
        <v>1</v>
      </c>
      <c r="R3698" t="s">
        <v>15161</v>
      </c>
      <c r="S3698">
        <v>70</v>
      </c>
      <c r="T3698" t="b">
        <v>0</v>
      </c>
      <c r="V3698" t="s">
        <v>941</v>
      </c>
      <c r="W3698">
        <v>4</v>
      </c>
      <c r="X3698" s="11">
        <v>77</v>
      </c>
      <c r="Y3698">
        <v>1</v>
      </c>
      <c r="Z3698" s="46" cm="1">
        <f t="array" ref="Z3698">IF(V3698="NA",$AD$2,(INDEX($BL$4:$BL$73,MATCH(V3698&amp;W3698,$BK$4:$BK$73&amp;$BJ$4:$BJ$73,0))))</f>
        <v>1.0498615788681286E-2</v>
      </c>
      <c r="AA3698" s="46">
        <f t="shared" si="65"/>
        <v>1.0104986157886813</v>
      </c>
      <c r="AB3698" s="46"/>
    </row>
    <row r="3699" spans="1:28" x14ac:dyDescent="0.25">
      <c r="A3699">
        <v>11407</v>
      </c>
      <c r="B3699" s="1">
        <v>45522.396199953699</v>
      </c>
      <c r="C3699" s="1">
        <v>45522</v>
      </c>
      <c r="D3699" t="s">
        <v>9100</v>
      </c>
      <c r="E3699" t="s">
        <v>9101</v>
      </c>
      <c r="F3699" t="s">
        <v>790</v>
      </c>
      <c r="G3699">
        <v>74</v>
      </c>
      <c r="H3699" t="b">
        <v>0</v>
      </c>
      <c r="I3699" t="s">
        <v>9102</v>
      </c>
      <c r="J3699" t="s">
        <v>9103</v>
      </c>
      <c r="K3699" t="s">
        <v>9</v>
      </c>
      <c r="L3699" t="b">
        <v>0</v>
      </c>
      <c r="M3699" t="s">
        <v>15162</v>
      </c>
      <c r="N3699" t="b">
        <v>0</v>
      </c>
      <c r="O3699" t="b">
        <v>1</v>
      </c>
      <c r="P3699" t="b">
        <v>0</v>
      </c>
      <c r="Q3699" t="b">
        <v>1</v>
      </c>
      <c r="R3699" t="s">
        <v>15163</v>
      </c>
      <c r="S3699">
        <v>70</v>
      </c>
      <c r="T3699" t="b">
        <v>0</v>
      </c>
      <c r="V3699" t="s">
        <v>892</v>
      </c>
      <c r="W3699">
        <v>4</v>
      </c>
      <c r="X3699" s="11">
        <v>77</v>
      </c>
      <c r="Y3699">
        <v>1</v>
      </c>
      <c r="Z3699" s="46" cm="1">
        <f t="array" ref="Z3699">IF(V3699="NA",$AD$2,(INDEX($BL$4:$BL$73,MATCH(V3699&amp;W3699,$BK$4:$BK$73&amp;$BJ$4:$BJ$73,0))))</f>
        <v>1.0498615788681274E-2</v>
      </c>
      <c r="AA3699" s="46">
        <f t="shared" si="65"/>
        <v>1.0104986157886813</v>
      </c>
      <c r="AB3699" s="46"/>
    </row>
    <row r="3700" spans="1:28" x14ac:dyDescent="0.25">
      <c r="A3700">
        <v>11408</v>
      </c>
      <c r="B3700" s="1">
        <v>45522.394202731499</v>
      </c>
      <c r="C3700" s="1">
        <v>45522</v>
      </c>
      <c r="D3700" t="s">
        <v>9100</v>
      </c>
      <c r="E3700" t="s">
        <v>9101</v>
      </c>
      <c r="F3700" t="s">
        <v>790</v>
      </c>
      <c r="G3700">
        <v>81</v>
      </c>
      <c r="H3700" t="b">
        <v>0</v>
      </c>
      <c r="I3700" t="s">
        <v>9102</v>
      </c>
      <c r="J3700" t="s">
        <v>9159</v>
      </c>
      <c r="K3700" t="s">
        <v>7</v>
      </c>
      <c r="L3700" t="b">
        <v>0</v>
      </c>
      <c r="M3700" t="s">
        <v>15164</v>
      </c>
      <c r="N3700" t="b">
        <v>1</v>
      </c>
      <c r="O3700" t="b">
        <v>0</v>
      </c>
      <c r="P3700" t="b">
        <v>0</v>
      </c>
      <c r="Q3700" t="b">
        <v>1</v>
      </c>
      <c r="R3700" t="s">
        <v>15165</v>
      </c>
      <c r="S3700">
        <v>70</v>
      </c>
      <c r="T3700" t="b">
        <v>0</v>
      </c>
      <c r="V3700" t="s">
        <v>888</v>
      </c>
      <c r="W3700">
        <v>4</v>
      </c>
      <c r="X3700" s="11">
        <v>82</v>
      </c>
      <c r="Y3700">
        <v>1</v>
      </c>
      <c r="Z3700" s="46" cm="1">
        <f t="array" ref="Z3700">IF(V3700="NA",$AD$2,(INDEX($BL$4:$BL$73,MATCH(V3700&amp;W3700,$BK$4:$BK$73&amp;$BJ$4:$BJ$73,0))))</f>
        <v>1.0498615788681257E-2</v>
      </c>
      <c r="AA3700" s="46">
        <f t="shared" si="65"/>
        <v>1.0104986157886813</v>
      </c>
      <c r="AB3700" s="46"/>
    </row>
    <row r="3701" spans="1:28" x14ac:dyDescent="0.25">
      <c r="A3701">
        <v>11410</v>
      </c>
      <c r="B3701" s="1">
        <v>45522.393328368104</v>
      </c>
      <c r="C3701" s="1">
        <v>45522</v>
      </c>
      <c r="D3701" t="s">
        <v>9100</v>
      </c>
      <c r="E3701" t="s">
        <v>9101</v>
      </c>
      <c r="F3701" t="s">
        <v>790</v>
      </c>
      <c r="G3701">
        <v>75</v>
      </c>
      <c r="H3701" t="b">
        <v>0</v>
      </c>
      <c r="I3701" t="s">
        <v>9102</v>
      </c>
      <c r="J3701" t="s">
        <v>9159</v>
      </c>
      <c r="K3701" t="s">
        <v>7</v>
      </c>
      <c r="L3701" t="b">
        <v>0</v>
      </c>
      <c r="M3701" t="s">
        <v>15166</v>
      </c>
      <c r="N3701" t="b">
        <v>0</v>
      </c>
      <c r="O3701" t="b">
        <v>0</v>
      </c>
      <c r="P3701" t="b">
        <v>0</v>
      </c>
      <c r="Q3701" t="b">
        <v>1</v>
      </c>
      <c r="R3701" t="s">
        <v>15167</v>
      </c>
      <c r="S3701">
        <v>70</v>
      </c>
      <c r="T3701" t="b">
        <v>0</v>
      </c>
      <c r="V3701" t="s">
        <v>8</v>
      </c>
      <c r="W3701" t="s">
        <v>8</v>
      </c>
      <c r="X3701" s="11">
        <v>77</v>
      </c>
      <c r="Y3701">
        <v>1</v>
      </c>
      <c r="Z3701" s="46" cm="1">
        <f t="array" ref="Z3701">IF(V3701="NA",$AD$2,(INDEX($BL$4:$BL$73,MATCH(V3701&amp;W3701,$BK$4:$BK$73&amp;$BJ$4:$BJ$73,0))))</f>
        <v>-4.0430703315750931E-2</v>
      </c>
      <c r="AA3701" s="46">
        <f t="shared" si="65"/>
        <v>0.95956929668424906</v>
      </c>
      <c r="AB3701" s="46"/>
    </row>
    <row r="3702" spans="1:28" x14ac:dyDescent="0.25">
      <c r="A3702">
        <v>11412</v>
      </c>
      <c r="B3702" s="1">
        <v>45522.392500381902</v>
      </c>
      <c r="C3702" s="1">
        <v>45522</v>
      </c>
      <c r="D3702" t="s">
        <v>9100</v>
      </c>
      <c r="E3702" t="s">
        <v>9101</v>
      </c>
      <c r="F3702" t="s">
        <v>790</v>
      </c>
      <c r="G3702">
        <v>82</v>
      </c>
      <c r="H3702" t="b">
        <v>0</v>
      </c>
      <c r="I3702" t="s">
        <v>9102</v>
      </c>
      <c r="J3702" t="s">
        <v>9159</v>
      </c>
      <c r="K3702" t="s">
        <v>7</v>
      </c>
      <c r="L3702" t="b">
        <v>0</v>
      </c>
      <c r="M3702" t="s">
        <v>6483</v>
      </c>
      <c r="N3702" t="b">
        <v>0</v>
      </c>
      <c r="O3702" t="b">
        <v>0</v>
      </c>
      <c r="P3702" t="b">
        <v>0</v>
      </c>
      <c r="Q3702" t="b">
        <v>1</v>
      </c>
      <c r="R3702" t="s">
        <v>902</v>
      </c>
      <c r="S3702">
        <v>70</v>
      </c>
      <c r="T3702" t="b">
        <v>0</v>
      </c>
      <c r="V3702" t="s">
        <v>8</v>
      </c>
      <c r="W3702" t="s">
        <v>8</v>
      </c>
      <c r="X3702" s="11">
        <v>82</v>
      </c>
      <c r="Y3702">
        <v>1</v>
      </c>
      <c r="Z3702" s="46" cm="1">
        <f t="array" ref="Z3702">IF(V3702="NA",$AD$2,(INDEX($BL$4:$BL$73,MATCH(V3702&amp;W3702,$BK$4:$BK$73&amp;$BJ$4:$BJ$73,0))))</f>
        <v>-4.0430703315750931E-2</v>
      </c>
      <c r="AA3702" s="46">
        <f t="shared" si="65"/>
        <v>0.95956929668424906</v>
      </c>
      <c r="AB3702" s="46"/>
    </row>
    <row r="3703" spans="1:28" x14ac:dyDescent="0.25">
      <c r="A3703">
        <v>11414</v>
      </c>
      <c r="B3703" s="1">
        <v>45522.392001412001</v>
      </c>
      <c r="C3703" s="1">
        <v>45522</v>
      </c>
      <c r="D3703" t="s">
        <v>9100</v>
      </c>
      <c r="E3703" t="s">
        <v>9101</v>
      </c>
      <c r="F3703" t="s">
        <v>664</v>
      </c>
      <c r="G3703">
        <v>80</v>
      </c>
      <c r="H3703" t="b">
        <v>0</v>
      </c>
      <c r="I3703" t="s">
        <v>9102</v>
      </c>
      <c r="J3703" t="s">
        <v>9159</v>
      </c>
      <c r="K3703" t="s">
        <v>9</v>
      </c>
      <c r="L3703" t="b">
        <v>0</v>
      </c>
      <c r="M3703" t="s">
        <v>15168</v>
      </c>
      <c r="N3703" t="b">
        <v>0</v>
      </c>
      <c r="O3703" t="b">
        <v>1</v>
      </c>
      <c r="P3703" t="b">
        <v>0</v>
      </c>
      <c r="Q3703" t="b">
        <v>1</v>
      </c>
      <c r="R3703" t="s">
        <v>15169</v>
      </c>
      <c r="S3703">
        <v>70</v>
      </c>
      <c r="T3703" t="b">
        <v>0</v>
      </c>
      <c r="V3703" t="s">
        <v>941</v>
      </c>
      <c r="W3703">
        <v>4</v>
      </c>
      <c r="X3703" s="11">
        <v>82</v>
      </c>
      <c r="Y3703">
        <v>1</v>
      </c>
      <c r="Z3703" s="46" cm="1">
        <f t="array" ref="Z3703">IF(V3703="NA",$AD$2,(INDEX($BL$4:$BL$73,MATCH(V3703&amp;W3703,$BK$4:$BK$73&amp;$BJ$4:$BJ$73,0))))</f>
        <v>1.0498615788681286E-2</v>
      </c>
      <c r="AA3703" s="46">
        <f t="shared" si="65"/>
        <v>1.0104986157886813</v>
      </c>
      <c r="AB3703" s="46"/>
    </row>
    <row r="3704" spans="1:28" x14ac:dyDescent="0.25">
      <c r="A3704">
        <v>11415</v>
      </c>
      <c r="B3704" s="1">
        <v>45522.3917009375</v>
      </c>
      <c r="C3704" s="1">
        <v>45522</v>
      </c>
      <c r="D3704" t="s">
        <v>9100</v>
      </c>
      <c r="E3704" t="s">
        <v>9101</v>
      </c>
      <c r="F3704" t="s">
        <v>790</v>
      </c>
      <c r="G3704">
        <v>91</v>
      </c>
      <c r="H3704" t="b">
        <v>0</v>
      </c>
      <c r="I3704" t="s">
        <v>9102</v>
      </c>
      <c r="J3704" t="s">
        <v>9159</v>
      </c>
      <c r="K3704" t="s">
        <v>7</v>
      </c>
      <c r="L3704" t="b">
        <v>0</v>
      </c>
      <c r="M3704" t="s">
        <v>15170</v>
      </c>
      <c r="N3704" t="b">
        <v>0</v>
      </c>
      <c r="O3704" t="b">
        <v>0</v>
      </c>
      <c r="P3704" t="b">
        <v>0</v>
      </c>
      <c r="Q3704" t="b">
        <v>1</v>
      </c>
      <c r="R3704" t="s">
        <v>15171</v>
      </c>
      <c r="S3704">
        <v>70</v>
      </c>
      <c r="T3704" t="b">
        <v>0</v>
      </c>
      <c r="V3704" t="s">
        <v>8</v>
      </c>
      <c r="W3704" t="s">
        <v>8</v>
      </c>
      <c r="X3704" s="11">
        <v>92</v>
      </c>
      <c r="Y3704">
        <v>1</v>
      </c>
      <c r="Z3704" s="46" cm="1">
        <f t="array" ref="Z3704">IF(V3704="NA",$AD$2,(INDEX($BL$4:$BL$73,MATCH(V3704&amp;W3704,$BK$4:$BK$73&amp;$BJ$4:$BJ$73,0))))</f>
        <v>-4.0430703315750931E-2</v>
      </c>
      <c r="AA3704" s="46">
        <f t="shared" si="65"/>
        <v>0.95956929668424906</v>
      </c>
      <c r="AB3704" s="46"/>
    </row>
    <row r="3705" spans="1:28" x14ac:dyDescent="0.25">
      <c r="A3705">
        <v>11416</v>
      </c>
      <c r="B3705" s="1">
        <v>45522.391429699099</v>
      </c>
      <c r="C3705" s="1">
        <v>45522</v>
      </c>
      <c r="D3705" t="s">
        <v>9100</v>
      </c>
      <c r="E3705" t="s">
        <v>9101</v>
      </c>
      <c r="F3705" t="s">
        <v>664</v>
      </c>
      <c r="G3705">
        <v>80</v>
      </c>
      <c r="H3705" t="b">
        <v>0</v>
      </c>
      <c r="I3705" t="s">
        <v>9102</v>
      </c>
      <c r="J3705" t="s">
        <v>9159</v>
      </c>
      <c r="K3705" t="s">
        <v>7</v>
      </c>
      <c r="L3705" t="b">
        <v>0</v>
      </c>
      <c r="M3705" t="s">
        <v>15172</v>
      </c>
      <c r="N3705" t="b">
        <v>0</v>
      </c>
      <c r="O3705" t="b">
        <v>0</v>
      </c>
      <c r="P3705" t="b">
        <v>0</v>
      </c>
      <c r="Q3705" t="b">
        <v>1</v>
      </c>
      <c r="R3705" t="s">
        <v>15173</v>
      </c>
      <c r="S3705">
        <v>70</v>
      </c>
      <c r="T3705" t="b">
        <v>0</v>
      </c>
      <c r="V3705" t="s">
        <v>888</v>
      </c>
      <c r="W3705">
        <v>5</v>
      </c>
      <c r="X3705" s="11">
        <v>82</v>
      </c>
      <c r="Y3705">
        <v>1</v>
      </c>
      <c r="Z3705" s="46" cm="1">
        <f t="array" ref="Z3705">IF(V3705="NA",$AD$2,(INDEX($BL$4:$BL$73,MATCH(V3705&amp;W3705,$BK$4:$BK$73&amp;$BJ$4:$BJ$73,0))))</f>
        <v>4.1970782120221983E-2</v>
      </c>
      <c r="AA3705" s="46">
        <f t="shared" si="65"/>
        <v>1.041970782120222</v>
      </c>
      <c r="AB3705" s="46"/>
    </row>
    <row r="3706" spans="1:28" x14ac:dyDescent="0.25">
      <c r="A3706">
        <v>11417</v>
      </c>
      <c r="B3706" s="1">
        <v>45522.391178263897</v>
      </c>
      <c r="C3706" s="1">
        <v>45522</v>
      </c>
      <c r="D3706" t="s">
        <v>9100</v>
      </c>
      <c r="E3706" t="s">
        <v>9101</v>
      </c>
      <c r="F3706" t="s">
        <v>664</v>
      </c>
      <c r="G3706">
        <v>80</v>
      </c>
      <c r="H3706" t="b">
        <v>0</v>
      </c>
      <c r="I3706" t="s">
        <v>9102</v>
      </c>
      <c r="J3706" t="s">
        <v>9159</v>
      </c>
      <c r="K3706" t="s">
        <v>7</v>
      </c>
      <c r="L3706" t="b">
        <v>0</v>
      </c>
      <c r="M3706" t="s">
        <v>15174</v>
      </c>
      <c r="N3706" t="b">
        <v>0</v>
      </c>
      <c r="O3706" t="b">
        <v>0</v>
      </c>
      <c r="P3706" t="b">
        <v>0</v>
      </c>
      <c r="Q3706" t="b">
        <v>1</v>
      </c>
      <c r="R3706" t="s">
        <v>15175</v>
      </c>
      <c r="S3706">
        <v>70</v>
      </c>
      <c r="T3706" t="b">
        <v>0</v>
      </c>
      <c r="V3706" t="s">
        <v>658</v>
      </c>
      <c r="W3706">
        <v>4</v>
      </c>
      <c r="X3706" s="11">
        <v>82</v>
      </c>
      <c r="Y3706">
        <v>1</v>
      </c>
      <c r="Z3706" s="46" cm="1">
        <f t="array" ref="Z3706">IF(V3706="NA",$AD$2,(INDEX($BL$4:$BL$73,MATCH(V3706&amp;W3706,$BK$4:$BK$73&amp;$BJ$4:$BJ$73,0))))</f>
        <v>1.1678733304575896E-2</v>
      </c>
      <c r="AA3706" s="46">
        <f t="shared" si="65"/>
        <v>1.0116787333045758</v>
      </c>
      <c r="AB3706" s="46"/>
    </row>
    <row r="3707" spans="1:28" x14ac:dyDescent="0.25">
      <c r="A3707">
        <v>11418</v>
      </c>
      <c r="B3707" s="1">
        <v>45522.390891631898</v>
      </c>
      <c r="C3707" s="1">
        <v>45522</v>
      </c>
      <c r="D3707" t="s">
        <v>9100</v>
      </c>
      <c r="E3707" t="s">
        <v>9101</v>
      </c>
      <c r="F3707" t="s">
        <v>790</v>
      </c>
      <c r="G3707">
        <v>74</v>
      </c>
      <c r="H3707" t="b">
        <v>0</v>
      </c>
      <c r="I3707" t="s">
        <v>9102</v>
      </c>
      <c r="J3707" t="s">
        <v>9159</v>
      </c>
      <c r="K3707" t="s">
        <v>7</v>
      </c>
      <c r="L3707" t="b">
        <v>0</v>
      </c>
      <c r="M3707" t="s">
        <v>15176</v>
      </c>
      <c r="N3707" t="b">
        <v>0</v>
      </c>
      <c r="O3707" t="b">
        <v>0</v>
      </c>
      <c r="P3707" t="b">
        <v>0</v>
      </c>
      <c r="Q3707" t="b">
        <v>1</v>
      </c>
      <c r="R3707" t="s">
        <v>15177</v>
      </c>
      <c r="S3707">
        <v>70</v>
      </c>
      <c r="T3707" t="b">
        <v>0</v>
      </c>
      <c r="V3707" t="s">
        <v>889</v>
      </c>
      <c r="W3707">
        <v>4</v>
      </c>
      <c r="X3707" s="11">
        <v>77</v>
      </c>
      <c r="Y3707">
        <v>1</v>
      </c>
      <c r="Z3707" s="46" cm="1">
        <f t="array" ref="Z3707">IF(V3707="NA",$AD$2,(INDEX($BL$4:$BL$73,MATCH(V3707&amp;W3707,$BK$4:$BK$73&amp;$BJ$4:$BJ$73,0))))</f>
        <v>1.0498615788681227E-2</v>
      </c>
      <c r="AA3707" s="46">
        <f t="shared" si="65"/>
        <v>1.0104986157886813</v>
      </c>
      <c r="AB3707" s="46"/>
    </row>
    <row r="3708" spans="1:28" x14ac:dyDescent="0.25">
      <c r="A3708">
        <v>11419</v>
      </c>
      <c r="B3708" s="1">
        <v>45522.390634201402</v>
      </c>
      <c r="C3708" s="1">
        <v>45522</v>
      </c>
      <c r="D3708" t="s">
        <v>9100</v>
      </c>
      <c r="E3708" t="s">
        <v>9101</v>
      </c>
      <c r="F3708" t="s">
        <v>790</v>
      </c>
      <c r="G3708">
        <v>81</v>
      </c>
      <c r="H3708" t="b">
        <v>0</v>
      </c>
      <c r="I3708" t="s">
        <v>9102</v>
      </c>
      <c r="J3708" t="s">
        <v>9159</v>
      </c>
      <c r="K3708" t="s">
        <v>7</v>
      </c>
      <c r="L3708" t="b">
        <v>0</v>
      </c>
      <c r="M3708" t="s">
        <v>15178</v>
      </c>
      <c r="N3708" t="b">
        <v>0</v>
      </c>
      <c r="O3708" t="b">
        <v>0</v>
      </c>
      <c r="P3708" t="b">
        <v>0</v>
      </c>
      <c r="Q3708" t="b">
        <v>1</v>
      </c>
      <c r="R3708" t="s">
        <v>15179</v>
      </c>
      <c r="S3708">
        <v>70</v>
      </c>
      <c r="T3708" t="b">
        <v>0</v>
      </c>
      <c r="V3708" t="s">
        <v>889</v>
      </c>
      <c r="W3708">
        <v>4</v>
      </c>
      <c r="X3708" s="11">
        <v>82</v>
      </c>
      <c r="Y3708">
        <v>1</v>
      </c>
      <c r="Z3708" s="46" cm="1">
        <f t="array" ref="Z3708">IF(V3708="NA",$AD$2,(INDEX($BL$4:$BL$73,MATCH(V3708&amp;W3708,$BK$4:$BK$73&amp;$BJ$4:$BJ$73,0))))</f>
        <v>1.0498615788681227E-2</v>
      </c>
      <c r="AA3708" s="46">
        <f t="shared" si="65"/>
        <v>1.0104986157886813</v>
      </c>
      <c r="AB3708" s="46"/>
    </row>
    <row r="3709" spans="1:28" x14ac:dyDescent="0.25">
      <c r="A3709">
        <v>11420</v>
      </c>
      <c r="B3709" s="1">
        <v>45522.388511620396</v>
      </c>
      <c r="C3709" s="1">
        <v>45522</v>
      </c>
      <c r="D3709" t="s">
        <v>9100</v>
      </c>
      <c r="E3709" t="s">
        <v>9101</v>
      </c>
      <c r="F3709" t="s">
        <v>664</v>
      </c>
      <c r="G3709">
        <v>71</v>
      </c>
      <c r="H3709" t="b">
        <v>0</v>
      </c>
      <c r="I3709" t="s">
        <v>9102</v>
      </c>
      <c r="J3709" t="s">
        <v>9159</v>
      </c>
      <c r="K3709" t="s">
        <v>7</v>
      </c>
      <c r="L3709" t="b">
        <v>0</v>
      </c>
      <c r="M3709" t="s">
        <v>15180</v>
      </c>
      <c r="N3709" t="b">
        <v>0</v>
      </c>
      <c r="O3709" t="b">
        <v>0</v>
      </c>
      <c r="P3709" t="b">
        <v>0</v>
      </c>
      <c r="Q3709" t="b">
        <v>1</v>
      </c>
      <c r="R3709" t="s">
        <v>15181</v>
      </c>
      <c r="S3709">
        <v>70</v>
      </c>
      <c r="T3709" t="b">
        <v>0</v>
      </c>
      <c r="V3709" t="s">
        <v>889</v>
      </c>
      <c r="W3709">
        <v>4</v>
      </c>
      <c r="X3709" s="11">
        <v>72</v>
      </c>
      <c r="Y3709">
        <v>1</v>
      </c>
      <c r="Z3709" s="46" cm="1">
        <f t="array" ref="Z3709">IF(V3709="NA",$AD$2,(INDEX($BL$4:$BL$73,MATCH(V3709&amp;W3709,$BK$4:$BK$73&amp;$BJ$4:$BJ$73,0))))</f>
        <v>1.0498615788681227E-2</v>
      </c>
      <c r="AA3709" s="46">
        <f t="shared" si="65"/>
        <v>1.0104986157886813</v>
      </c>
      <c r="AB3709" s="46"/>
    </row>
    <row r="3710" spans="1:28" x14ac:dyDescent="0.25">
      <c r="A3710">
        <v>11424</v>
      </c>
      <c r="B3710" s="1">
        <v>45522.387688877301</v>
      </c>
      <c r="C3710" s="1">
        <v>45522</v>
      </c>
      <c r="D3710" t="s">
        <v>9100</v>
      </c>
      <c r="E3710" t="s">
        <v>9101</v>
      </c>
      <c r="F3710" t="s">
        <v>790</v>
      </c>
      <c r="G3710">
        <v>75</v>
      </c>
      <c r="H3710" t="b">
        <v>0</v>
      </c>
      <c r="I3710" t="s">
        <v>9102</v>
      </c>
      <c r="J3710" t="s">
        <v>9159</v>
      </c>
      <c r="K3710" t="s">
        <v>7</v>
      </c>
      <c r="L3710" t="b">
        <v>0</v>
      </c>
      <c r="M3710" t="s">
        <v>15182</v>
      </c>
      <c r="N3710" t="b">
        <v>0</v>
      </c>
      <c r="O3710" t="b">
        <v>0</v>
      </c>
      <c r="P3710" t="b">
        <v>0</v>
      </c>
      <c r="Q3710" t="b">
        <v>1</v>
      </c>
      <c r="R3710" t="s">
        <v>15183</v>
      </c>
      <c r="S3710">
        <v>70</v>
      </c>
      <c r="T3710" t="b">
        <v>0</v>
      </c>
      <c r="V3710" t="s">
        <v>892</v>
      </c>
      <c r="W3710">
        <v>4</v>
      </c>
      <c r="X3710" s="11">
        <v>77</v>
      </c>
      <c r="Y3710">
        <v>1</v>
      </c>
      <c r="Z3710" s="46" cm="1">
        <f t="array" ref="Z3710">IF(V3710="NA",$AD$2,(INDEX($BL$4:$BL$73,MATCH(V3710&amp;W3710,$BK$4:$BK$73&amp;$BJ$4:$BJ$73,0))))</f>
        <v>1.0498615788681274E-2</v>
      </c>
      <c r="AA3710" s="46">
        <f t="shared" si="65"/>
        <v>1.0104986157886813</v>
      </c>
      <c r="AB3710" s="46"/>
    </row>
    <row r="3711" spans="1:28" x14ac:dyDescent="0.25">
      <c r="A3711">
        <v>11425</v>
      </c>
      <c r="B3711" s="1">
        <v>45522.387409629599</v>
      </c>
      <c r="C3711" s="1">
        <v>45522</v>
      </c>
      <c r="D3711" t="s">
        <v>9100</v>
      </c>
      <c r="E3711" t="s">
        <v>9101</v>
      </c>
      <c r="F3711" t="s">
        <v>664</v>
      </c>
      <c r="G3711">
        <v>74</v>
      </c>
      <c r="H3711" t="b">
        <v>0</v>
      </c>
      <c r="I3711" t="s">
        <v>9102</v>
      </c>
      <c r="J3711" t="s">
        <v>9159</v>
      </c>
      <c r="K3711" t="s">
        <v>9</v>
      </c>
      <c r="L3711" t="b">
        <v>0</v>
      </c>
      <c r="M3711" t="s">
        <v>15184</v>
      </c>
      <c r="N3711" t="b">
        <v>0</v>
      </c>
      <c r="O3711" t="b">
        <v>1</v>
      </c>
      <c r="P3711" t="b">
        <v>0</v>
      </c>
      <c r="Q3711" t="b">
        <v>1</v>
      </c>
      <c r="R3711" t="s">
        <v>15185</v>
      </c>
      <c r="S3711">
        <v>70</v>
      </c>
      <c r="T3711" t="b">
        <v>0</v>
      </c>
      <c r="V3711" t="s">
        <v>919</v>
      </c>
      <c r="W3711">
        <v>5</v>
      </c>
      <c r="X3711" s="11">
        <v>77</v>
      </c>
      <c r="Y3711">
        <v>1</v>
      </c>
      <c r="Z3711" s="46" cm="1">
        <f t="array" ref="Z3711">IF(V3711="NA",$AD$2,(INDEX($BL$4:$BL$73,MATCH(V3711&amp;W3711,$BK$4:$BK$73&amp;$BJ$4:$BJ$73,0))))</f>
        <v>4.1970782120221983E-2</v>
      </c>
      <c r="AA3711" s="46">
        <f t="shared" si="65"/>
        <v>1.041970782120222</v>
      </c>
      <c r="AB3711" s="46"/>
    </row>
    <row r="3712" spans="1:28" x14ac:dyDescent="0.25">
      <c r="A3712">
        <v>11426</v>
      </c>
      <c r="B3712" s="1">
        <v>45522.387122036998</v>
      </c>
      <c r="C3712" s="1">
        <v>45522</v>
      </c>
      <c r="D3712" t="s">
        <v>9100</v>
      </c>
      <c r="E3712" t="s">
        <v>9101</v>
      </c>
      <c r="F3712" t="s">
        <v>664</v>
      </c>
      <c r="G3712">
        <v>77</v>
      </c>
      <c r="H3712" t="b">
        <v>0</v>
      </c>
      <c r="I3712" t="s">
        <v>9102</v>
      </c>
      <c r="J3712" t="s">
        <v>9159</v>
      </c>
      <c r="K3712" t="s">
        <v>9</v>
      </c>
      <c r="L3712" t="b">
        <v>0</v>
      </c>
      <c r="M3712" t="s">
        <v>15186</v>
      </c>
      <c r="N3712" t="b">
        <v>0</v>
      </c>
      <c r="O3712" t="b">
        <v>1</v>
      </c>
      <c r="P3712" t="b">
        <v>0</v>
      </c>
      <c r="Q3712" t="b">
        <v>1</v>
      </c>
      <c r="R3712" t="s">
        <v>898</v>
      </c>
      <c r="S3712">
        <v>70</v>
      </c>
      <c r="T3712" t="b">
        <v>0</v>
      </c>
      <c r="V3712" t="s">
        <v>889</v>
      </c>
      <c r="W3712">
        <v>4</v>
      </c>
      <c r="X3712" s="11">
        <v>77</v>
      </c>
      <c r="Y3712">
        <v>1</v>
      </c>
      <c r="Z3712" s="46" cm="1">
        <f t="array" ref="Z3712">IF(V3712="NA",$AD$2,(INDEX($BL$4:$BL$73,MATCH(V3712&amp;W3712,$BK$4:$BK$73&amp;$BJ$4:$BJ$73,0))))</f>
        <v>1.0498615788681227E-2</v>
      </c>
      <c r="AA3712" s="46">
        <f t="shared" si="65"/>
        <v>1.0104986157886813</v>
      </c>
      <c r="AB3712" s="46"/>
    </row>
    <row r="3713" spans="1:28" x14ac:dyDescent="0.25">
      <c r="A3713">
        <v>11427</v>
      </c>
      <c r="B3713" s="1">
        <v>45522.386797453699</v>
      </c>
      <c r="C3713" s="1">
        <v>45522</v>
      </c>
      <c r="D3713" t="s">
        <v>9100</v>
      </c>
      <c r="E3713" t="s">
        <v>9101</v>
      </c>
      <c r="F3713" t="s">
        <v>664</v>
      </c>
      <c r="G3713">
        <v>77</v>
      </c>
      <c r="H3713" t="b">
        <v>0</v>
      </c>
      <c r="I3713" t="s">
        <v>9102</v>
      </c>
      <c r="J3713" t="s">
        <v>9159</v>
      </c>
      <c r="K3713" t="s">
        <v>7</v>
      </c>
      <c r="L3713" t="b">
        <v>0</v>
      </c>
      <c r="M3713" t="s">
        <v>15187</v>
      </c>
      <c r="N3713" t="b">
        <v>0</v>
      </c>
      <c r="O3713" t="b">
        <v>0</v>
      </c>
      <c r="P3713" t="b">
        <v>0</v>
      </c>
      <c r="Q3713" t="b">
        <v>1</v>
      </c>
      <c r="R3713" t="s">
        <v>15188</v>
      </c>
      <c r="S3713">
        <v>70</v>
      </c>
      <c r="T3713" t="b">
        <v>0</v>
      </c>
      <c r="V3713" t="s">
        <v>892</v>
      </c>
      <c r="W3713">
        <v>4</v>
      </c>
      <c r="X3713" s="11">
        <v>77</v>
      </c>
      <c r="Y3713">
        <v>1</v>
      </c>
      <c r="Z3713" s="46" cm="1">
        <f t="array" ref="Z3713">IF(V3713="NA",$AD$2,(INDEX($BL$4:$BL$73,MATCH(V3713&amp;W3713,$BK$4:$BK$73&amp;$BJ$4:$BJ$73,0))))</f>
        <v>1.0498615788681274E-2</v>
      </c>
      <c r="AA3713" s="46">
        <f t="shared" si="65"/>
        <v>1.0104986157886813</v>
      </c>
      <c r="AB3713" s="46"/>
    </row>
    <row r="3714" spans="1:28" x14ac:dyDescent="0.25">
      <c r="A3714">
        <v>11431</v>
      </c>
      <c r="B3714" s="1">
        <v>45522.385923125003</v>
      </c>
      <c r="C3714" s="1">
        <v>45522</v>
      </c>
      <c r="D3714" t="s">
        <v>9100</v>
      </c>
      <c r="E3714" t="s">
        <v>9101</v>
      </c>
      <c r="F3714" t="s">
        <v>790</v>
      </c>
      <c r="G3714">
        <v>76</v>
      </c>
      <c r="H3714" t="b">
        <v>0</v>
      </c>
      <c r="I3714" t="s">
        <v>9102</v>
      </c>
      <c r="J3714" t="s">
        <v>9159</v>
      </c>
      <c r="K3714" t="s">
        <v>7</v>
      </c>
      <c r="L3714" t="b">
        <v>0</v>
      </c>
      <c r="M3714" t="s">
        <v>15189</v>
      </c>
      <c r="N3714" t="b">
        <v>0</v>
      </c>
      <c r="O3714" t="b">
        <v>0</v>
      </c>
      <c r="P3714" t="b">
        <v>0</v>
      </c>
      <c r="Q3714" t="b">
        <v>1</v>
      </c>
      <c r="R3714" t="s">
        <v>15190</v>
      </c>
      <c r="S3714">
        <v>70</v>
      </c>
      <c r="T3714" t="b">
        <v>0</v>
      </c>
      <c r="V3714" t="s">
        <v>8</v>
      </c>
      <c r="W3714" t="s">
        <v>8</v>
      </c>
      <c r="X3714" s="11">
        <v>77</v>
      </c>
      <c r="Y3714">
        <v>1</v>
      </c>
      <c r="Z3714" s="46" cm="1">
        <f t="array" ref="Z3714">IF(V3714="NA",$AD$2,(INDEX($BL$4:$BL$73,MATCH(V3714&amp;W3714,$BK$4:$BK$73&amp;$BJ$4:$BJ$73,0))))</f>
        <v>-4.0430703315750931E-2</v>
      </c>
      <c r="AA3714" s="46">
        <f t="shared" si="65"/>
        <v>0.95956929668424906</v>
      </c>
      <c r="AB3714" s="46"/>
    </row>
    <row r="3715" spans="1:28" x14ac:dyDescent="0.25">
      <c r="A3715">
        <v>11432</v>
      </c>
      <c r="B3715" s="1">
        <v>45522.385649259297</v>
      </c>
      <c r="C3715" s="1">
        <v>45522</v>
      </c>
      <c r="D3715" t="s">
        <v>9100</v>
      </c>
      <c r="E3715" t="s">
        <v>9101</v>
      </c>
      <c r="F3715" t="s">
        <v>664</v>
      </c>
      <c r="G3715">
        <v>85</v>
      </c>
      <c r="H3715" t="b">
        <v>0</v>
      </c>
      <c r="I3715" t="s">
        <v>9102</v>
      </c>
      <c r="J3715" t="s">
        <v>9159</v>
      </c>
      <c r="K3715" t="s">
        <v>7</v>
      </c>
      <c r="L3715" t="b">
        <v>0</v>
      </c>
      <c r="M3715" t="s">
        <v>6482</v>
      </c>
      <c r="N3715" t="b">
        <v>0</v>
      </c>
      <c r="O3715" t="b">
        <v>0</v>
      </c>
      <c r="P3715" t="b">
        <v>0</v>
      </c>
      <c r="Q3715" t="b">
        <v>1</v>
      </c>
      <c r="R3715" t="s">
        <v>2086</v>
      </c>
      <c r="S3715">
        <v>70</v>
      </c>
      <c r="T3715" t="b">
        <v>0</v>
      </c>
      <c r="V3715" t="s">
        <v>8</v>
      </c>
      <c r="W3715" t="s">
        <v>8</v>
      </c>
      <c r="X3715" s="11">
        <v>87</v>
      </c>
      <c r="Y3715">
        <v>1</v>
      </c>
      <c r="Z3715" s="46" cm="1">
        <f t="array" ref="Z3715">IF(V3715="NA",$AD$2,(INDEX($BL$4:$BL$73,MATCH(V3715&amp;W3715,$BK$4:$BK$73&amp;$BJ$4:$BJ$73,0))))</f>
        <v>-4.0430703315750931E-2</v>
      </c>
      <c r="AA3715" s="46">
        <f t="shared" si="65"/>
        <v>0.95956929668424906</v>
      </c>
      <c r="AB3715" s="46"/>
    </row>
    <row r="3716" spans="1:28" x14ac:dyDescent="0.25">
      <c r="A3716">
        <v>11433</v>
      </c>
      <c r="B3716" s="1">
        <v>45522.3853295023</v>
      </c>
      <c r="C3716" s="1">
        <v>45522</v>
      </c>
      <c r="D3716" t="s">
        <v>9100</v>
      </c>
      <c r="E3716" t="s">
        <v>9101</v>
      </c>
      <c r="F3716" t="s">
        <v>790</v>
      </c>
      <c r="G3716">
        <v>74</v>
      </c>
      <c r="H3716" t="b">
        <v>0</v>
      </c>
      <c r="I3716" t="s">
        <v>9102</v>
      </c>
      <c r="J3716" t="s">
        <v>9159</v>
      </c>
      <c r="K3716" t="s">
        <v>7</v>
      </c>
      <c r="L3716" t="b">
        <v>0</v>
      </c>
      <c r="M3716" t="s">
        <v>15191</v>
      </c>
      <c r="N3716" t="b">
        <v>0</v>
      </c>
      <c r="O3716" t="b">
        <v>0</v>
      </c>
      <c r="P3716" t="b">
        <v>0</v>
      </c>
      <c r="Q3716" t="b">
        <v>1</v>
      </c>
      <c r="R3716" t="s">
        <v>897</v>
      </c>
      <c r="S3716">
        <v>70</v>
      </c>
      <c r="T3716" t="b">
        <v>0</v>
      </c>
      <c r="V3716" t="s">
        <v>886</v>
      </c>
      <c r="W3716">
        <v>4</v>
      </c>
      <c r="X3716" s="11">
        <v>77</v>
      </c>
      <c r="Y3716">
        <v>1</v>
      </c>
      <c r="Z3716" s="46" cm="1">
        <f t="array" ref="Z3716">IF(V3716="NA",$AD$2,(INDEX($BL$4:$BL$73,MATCH(V3716&amp;W3716,$BK$4:$BK$73&amp;$BJ$4:$BJ$73,0))))</f>
        <v>1.0498615788681297E-2</v>
      </c>
      <c r="AA3716" s="46">
        <f t="shared" ref="AA3716:AA3749" si="66">Y3716+Z3716</f>
        <v>1.0104986157886813</v>
      </c>
      <c r="AB3716" s="46"/>
    </row>
    <row r="3717" spans="1:28" x14ac:dyDescent="0.25">
      <c r="A3717">
        <v>11438</v>
      </c>
      <c r="B3717" s="1">
        <v>45522.382611817098</v>
      </c>
      <c r="C3717" s="1">
        <v>45522</v>
      </c>
      <c r="D3717" t="s">
        <v>9100</v>
      </c>
      <c r="E3717" t="s">
        <v>9101</v>
      </c>
      <c r="F3717" t="s">
        <v>664</v>
      </c>
      <c r="G3717">
        <v>78</v>
      </c>
      <c r="H3717" t="b">
        <v>0</v>
      </c>
      <c r="I3717" t="s">
        <v>9102</v>
      </c>
      <c r="J3717" t="s">
        <v>9159</v>
      </c>
      <c r="K3717" t="s">
        <v>9</v>
      </c>
      <c r="L3717" t="b">
        <v>0</v>
      </c>
      <c r="M3717" t="s">
        <v>15192</v>
      </c>
      <c r="N3717" t="b">
        <v>0</v>
      </c>
      <c r="O3717" t="b">
        <v>1</v>
      </c>
      <c r="P3717" t="b">
        <v>0</v>
      </c>
      <c r="Q3717" t="b">
        <v>1</v>
      </c>
      <c r="R3717" t="s">
        <v>15193</v>
      </c>
      <c r="S3717">
        <v>70</v>
      </c>
      <c r="T3717" t="b">
        <v>0</v>
      </c>
      <c r="V3717" t="s">
        <v>919</v>
      </c>
      <c r="W3717">
        <v>4</v>
      </c>
      <c r="X3717" s="11">
        <v>82</v>
      </c>
      <c r="Y3717">
        <v>1</v>
      </c>
      <c r="Z3717" s="46" cm="1">
        <f t="array" ref="Z3717">IF(V3717="NA",$AD$2,(INDEX($BL$4:$BL$73,MATCH(V3717&amp;W3717,$BK$4:$BK$73&amp;$BJ$4:$BJ$73,0))))</f>
        <v>1.0498615788681311E-2</v>
      </c>
      <c r="AA3717" s="46">
        <f t="shared" si="66"/>
        <v>1.0104986157886813</v>
      </c>
      <c r="AB3717" s="46"/>
    </row>
    <row r="3718" spans="1:28" x14ac:dyDescent="0.25">
      <c r="A3718">
        <v>11439</v>
      </c>
      <c r="B3718" s="1">
        <v>45522.382296747703</v>
      </c>
      <c r="C3718" s="1">
        <v>45522</v>
      </c>
      <c r="D3718" t="s">
        <v>9100</v>
      </c>
      <c r="E3718" t="s">
        <v>9101</v>
      </c>
      <c r="F3718" t="s">
        <v>664</v>
      </c>
      <c r="G3718">
        <v>86</v>
      </c>
      <c r="H3718" t="b">
        <v>0</v>
      </c>
      <c r="I3718" t="s">
        <v>9102</v>
      </c>
      <c r="J3718" t="s">
        <v>9159</v>
      </c>
      <c r="K3718" t="s">
        <v>7</v>
      </c>
      <c r="L3718" t="b">
        <v>0</v>
      </c>
      <c r="M3718" t="s">
        <v>15194</v>
      </c>
      <c r="N3718" t="b">
        <v>0</v>
      </c>
      <c r="O3718" t="b">
        <v>0</v>
      </c>
      <c r="P3718" t="b">
        <v>0</v>
      </c>
      <c r="Q3718" t="b">
        <v>1</v>
      </c>
      <c r="R3718" t="s">
        <v>15195</v>
      </c>
      <c r="S3718">
        <v>70</v>
      </c>
      <c r="T3718" t="b">
        <v>0</v>
      </c>
      <c r="V3718" t="s">
        <v>889</v>
      </c>
      <c r="W3718">
        <v>5</v>
      </c>
      <c r="X3718" s="11">
        <v>87</v>
      </c>
      <c r="Y3718">
        <v>1</v>
      </c>
      <c r="Z3718" s="46" cm="1">
        <f t="array" ref="Z3718">IF(V3718="NA",$AD$2,(INDEX($BL$4:$BL$73,MATCH(V3718&amp;W3718,$BK$4:$BK$73&amp;$BJ$4:$BJ$73,0))))</f>
        <v>4.1970782120221983E-2</v>
      </c>
      <c r="AA3718" s="46">
        <f t="shared" si="66"/>
        <v>1.041970782120222</v>
      </c>
      <c r="AB3718" s="46"/>
    </row>
    <row r="3719" spans="1:28" x14ac:dyDescent="0.25">
      <c r="A3719">
        <v>11440</v>
      </c>
      <c r="B3719" s="1">
        <v>45522.3820433449</v>
      </c>
      <c r="C3719" s="1">
        <v>45522</v>
      </c>
      <c r="D3719" t="s">
        <v>9100</v>
      </c>
      <c r="E3719" t="s">
        <v>9101</v>
      </c>
      <c r="F3719" t="s">
        <v>664</v>
      </c>
      <c r="G3719">
        <v>82</v>
      </c>
      <c r="H3719" t="b">
        <v>0</v>
      </c>
      <c r="I3719" t="s">
        <v>9102</v>
      </c>
      <c r="J3719" t="s">
        <v>9159</v>
      </c>
      <c r="K3719" t="s">
        <v>7</v>
      </c>
      <c r="L3719" t="b">
        <v>0</v>
      </c>
      <c r="M3719" t="s">
        <v>15196</v>
      </c>
      <c r="N3719" t="b">
        <v>0</v>
      </c>
      <c r="O3719" t="b">
        <v>0</v>
      </c>
      <c r="P3719" t="b">
        <v>0</v>
      </c>
      <c r="Q3719" t="b">
        <v>1</v>
      </c>
      <c r="R3719" t="s">
        <v>15197</v>
      </c>
      <c r="S3719">
        <v>70</v>
      </c>
      <c r="T3719" t="b">
        <v>0</v>
      </c>
      <c r="V3719" t="s">
        <v>893</v>
      </c>
      <c r="W3719">
        <v>4</v>
      </c>
      <c r="X3719" s="11">
        <v>82</v>
      </c>
      <c r="Y3719">
        <v>1</v>
      </c>
      <c r="Z3719" s="46" cm="1">
        <f t="array" ref="Z3719">IF(V3719="NA",$AD$2,(INDEX($BL$4:$BL$73,MATCH(V3719&amp;W3719,$BK$4:$BK$73&amp;$BJ$4:$BJ$73,0))))</f>
        <v>1.0498615788681286E-2</v>
      </c>
      <c r="AA3719" s="46">
        <f t="shared" si="66"/>
        <v>1.0104986157886813</v>
      </c>
      <c r="AB3719" s="46"/>
    </row>
    <row r="3720" spans="1:28" x14ac:dyDescent="0.25">
      <c r="A3720">
        <v>11443</v>
      </c>
      <c r="B3720" s="1">
        <v>45522.379741759301</v>
      </c>
      <c r="C3720" s="1">
        <v>45522</v>
      </c>
      <c r="D3720" t="s">
        <v>9100</v>
      </c>
      <c r="E3720" t="s">
        <v>9101</v>
      </c>
      <c r="F3720" t="s">
        <v>790</v>
      </c>
      <c r="G3720">
        <v>81</v>
      </c>
      <c r="H3720" t="b">
        <v>0</v>
      </c>
      <c r="I3720" t="s">
        <v>9102</v>
      </c>
      <c r="J3720" t="s">
        <v>9159</v>
      </c>
      <c r="K3720" t="s">
        <v>7</v>
      </c>
      <c r="L3720" t="b">
        <v>0</v>
      </c>
      <c r="M3720" t="s">
        <v>15198</v>
      </c>
      <c r="N3720" t="b">
        <v>0</v>
      </c>
      <c r="O3720" t="b">
        <v>0</v>
      </c>
      <c r="P3720" t="b">
        <v>0</v>
      </c>
      <c r="Q3720" t="b">
        <v>1</v>
      </c>
      <c r="R3720" t="s">
        <v>15199</v>
      </c>
      <c r="S3720">
        <v>70</v>
      </c>
      <c r="T3720" t="b">
        <v>0</v>
      </c>
      <c r="V3720" t="s">
        <v>893</v>
      </c>
      <c r="W3720">
        <v>3</v>
      </c>
      <c r="X3720" s="11">
        <v>82</v>
      </c>
      <c r="Y3720">
        <v>1</v>
      </c>
      <c r="Z3720" s="46" cm="1">
        <f t="array" ref="Z3720">IF(V3720="NA",$AD$2,(INDEX($BL$4:$BL$73,MATCH(V3720&amp;W3720,$BK$4:$BK$73&amp;$BJ$4:$BJ$73,0))))</f>
        <v>1.8952516812716508E-2</v>
      </c>
      <c r="AA3720" s="46">
        <f t="shared" si="66"/>
        <v>1.0189525168127165</v>
      </c>
      <c r="AB3720" s="46"/>
    </row>
    <row r="3721" spans="1:28" x14ac:dyDescent="0.25">
      <c r="A3721">
        <v>11444</v>
      </c>
      <c r="B3721" s="1">
        <v>45522.379453541696</v>
      </c>
      <c r="C3721" s="1">
        <v>45522</v>
      </c>
      <c r="D3721" t="s">
        <v>9100</v>
      </c>
      <c r="E3721" t="s">
        <v>9101</v>
      </c>
      <c r="F3721" t="s">
        <v>664</v>
      </c>
      <c r="G3721">
        <v>76</v>
      </c>
      <c r="H3721" t="b">
        <v>0</v>
      </c>
      <c r="I3721" t="s">
        <v>9102</v>
      </c>
      <c r="J3721" t="s">
        <v>9159</v>
      </c>
      <c r="K3721" t="s">
        <v>7</v>
      </c>
      <c r="L3721" t="b">
        <v>0</v>
      </c>
      <c r="M3721" t="s">
        <v>15200</v>
      </c>
      <c r="N3721" t="b">
        <v>0</v>
      </c>
      <c r="O3721" t="b">
        <v>0</v>
      </c>
      <c r="P3721" t="b">
        <v>0</v>
      </c>
      <c r="Q3721" t="b">
        <v>1</v>
      </c>
      <c r="R3721" t="s">
        <v>15201</v>
      </c>
      <c r="S3721">
        <v>70</v>
      </c>
      <c r="T3721" t="b">
        <v>0</v>
      </c>
      <c r="V3721" t="s">
        <v>888</v>
      </c>
      <c r="W3721">
        <v>4</v>
      </c>
      <c r="X3721" s="11">
        <v>77</v>
      </c>
      <c r="Y3721">
        <v>1</v>
      </c>
      <c r="Z3721" s="46" cm="1">
        <f t="array" ref="Z3721">IF(V3721="NA",$AD$2,(INDEX($BL$4:$BL$73,MATCH(V3721&amp;W3721,$BK$4:$BK$73&amp;$BJ$4:$BJ$73,0))))</f>
        <v>1.0498615788681257E-2</v>
      </c>
      <c r="AA3721" s="46">
        <f t="shared" si="66"/>
        <v>1.0104986157886813</v>
      </c>
      <c r="AB3721" s="46"/>
    </row>
    <row r="3722" spans="1:28" x14ac:dyDescent="0.25">
      <c r="A3722">
        <v>11445</v>
      </c>
      <c r="B3722" s="1">
        <v>45522.379168518499</v>
      </c>
      <c r="C3722" s="1">
        <v>45522</v>
      </c>
      <c r="D3722" t="s">
        <v>9100</v>
      </c>
      <c r="E3722" t="s">
        <v>9101</v>
      </c>
      <c r="F3722" t="s">
        <v>664</v>
      </c>
      <c r="G3722">
        <v>81</v>
      </c>
      <c r="H3722" t="b">
        <v>0</v>
      </c>
      <c r="I3722" t="s">
        <v>9102</v>
      </c>
      <c r="J3722" t="s">
        <v>9159</v>
      </c>
      <c r="K3722" t="s">
        <v>7</v>
      </c>
      <c r="L3722" t="b">
        <v>0</v>
      </c>
      <c r="M3722" t="s">
        <v>15202</v>
      </c>
      <c r="N3722" t="b">
        <v>0</v>
      </c>
      <c r="O3722" t="b">
        <v>0</v>
      </c>
      <c r="P3722" t="b">
        <v>0</v>
      </c>
      <c r="Q3722" t="b">
        <v>1</v>
      </c>
      <c r="R3722" t="s">
        <v>15203</v>
      </c>
      <c r="S3722">
        <v>70</v>
      </c>
      <c r="T3722" t="b">
        <v>0</v>
      </c>
      <c r="V3722" t="s">
        <v>741</v>
      </c>
      <c r="W3722">
        <v>4</v>
      </c>
      <c r="X3722" s="11">
        <v>82</v>
      </c>
      <c r="Y3722">
        <v>1</v>
      </c>
      <c r="Z3722" s="46" cm="1">
        <f t="array" ref="Z3722">IF(V3722="NA",$AD$2,(INDEX($BL$4:$BL$73,MATCH(V3722&amp;W3722,$BK$4:$BK$73&amp;$BJ$4:$BJ$73,0))))</f>
        <v>1.1678733304575806E-2</v>
      </c>
      <c r="AA3722" s="46">
        <f t="shared" si="66"/>
        <v>1.0116787333045758</v>
      </c>
      <c r="AB3722" s="46"/>
    </row>
    <row r="3723" spans="1:28" x14ac:dyDescent="0.25">
      <c r="A3723">
        <v>11447</v>
      </c>
      <c r="B3723" s="1">
        <v>45522.378591145804</v>
      </c>
      <c r="C3723" s="1">
        <v>45522</v>
      </c>
      <c r="D3723" t="s">
        <v>9100</v>
      </c>
      <c r="E3723" t="s">
        <v>9101</v>
      </c>
      <c r="F3723" t="s">
        <v>790</v>
      </c>
      <c r="G3723">
        <v>78</v>
      </c>
      <c r="H3723" t="b">
        <v>0</v>
      </c>
      <c r="I3723" t="s">
        <v>9102</v>
      </c>
      <c r="J3723" t="s">
        <v>9159</v>
      </c>
      <c r="K3723" t="s">
        <v>7</v>
      </c>
      <c r="L3723" t="b">
        <v>0</v>
      </c>
      <c r="M3723" t="s">
        <v>15204</v>
      </c>
      <c r="N3723" t="b">
        <v>0</v>
      </c>
      <c r="O3723" t="b">
        <v>0</v>
      </c>
      <c r="P3723" t="b">
        <v>0</v>
      </c>
      <c r="Q3723" t="b">
        <v>1</v>
      </c>
      <c r="R3723" t="s">
        <v>15205</v>
      </c>
      <c r="S3723">
        <v>70</v>
      </c>
      <c r="T3723" t="b">
        <v>0</v>
      </c>
      <c r="V3723" t="s">
        <v>886</v>
      </c>
      <c r="W3723">
        <v>5</v>
      </c>
      <c r="X3723" s="11">
        <v>82</v>
      </c>
      <c r="Y3723">
        <v>1</v>
      </c>
      <c r="Z3723" s="46" cm="1">
        <f t="array" ref="Z3723">IF(V3723="NA",$AD$2,(INDEX($BL$4:$BL$73,MATCH(V3723&amp;W3723,$BK$4:$BK$73&amp;$BJ$4:$BJ$73,0))))</f>
        <v>4.1970782120221983E-2</v>
      </c>
      <c r="AA3723" s="46">
        <f t="shared" si="66"/>
        <v>1.041970782120222</v>
      </c>
      <c r="AB3723" s="46"/>
    </row>
    <row r="3724" spans="1:28" x14ac:dyDescent="0.25">
      <c r="A3724">
        <v>11448</v>
      </c>
      <c r="B3724" s="1">
        <v>45522.378283044003</v>
      </c>
      <c r="C3724" s="1">
        <v>45522</v>
      </c>
      <c r="D3724" t="s">
        <v>9100</v>
      </c>
      <c r="E3724" t="s">
        <v>9101</v>
      </c>
      <c r="F3724" t="s">
        <v>664</v>
      </c>
      <c r="G3724">
        <v>74</v>
      </c>
      <c r="H3724" t="b">
        <v>0</v>
      </c>
      <c r="I3724" t="s">
        <v>9102</v>
      </c>
      <c r="J3724" t="s">
        <v>9159</v>
      </c>
      <c r="K3724" t="s">
        <v>7</v>
      </c>
      <c r="L3724" t="b">
        <v>0</v>
      </c>
      <c r="M3724" t="s">
        <v>15206</v>
      </c>
      <c r="N3724" t="b">
        <v>0</v>
      </c>
      <c r="O3724" t="b">
        <v>0</v>
      </c>
      <c r="P3724" t="b">
        <v>0</v>
      </c>
      <c r="Q3724" t="b">
        <v>1</v>
      </c>
      <c r="R3724" t="s">
        <v>15207</v>
      </c>
      <c r="S3724">
        <v>70</v>
      </c>
      <c r="T3724" t="b">
        <v>0</v>
      </c>
      <c r="V3724" t="s">
        <v>888</v>
      </c>
      <c r="W3724">
        <v>4</v>
      </c>
      <c r="X3724" s="11">
        <v>77</v>
      </c>
      <c r="Y3724">
        <v>1</v>
      </c>
      <c r="Z3724" s="46" cm="1">
        <f t="array" ref="Z3724">IF(V3724="NA",$AD$2,(INDEX($BL$4:$BL$73,MATCH(V3724&amp;W3724,$BK$4:$BK$73&amp;$BJ$4:$BJ$73,0))))</f>
        <v>1.0498615788681257E-2</v>
      </c>
      <c r="AA3724" s="46">
        <f t="shared" si="66"/>
        <v>1.0104986157886813</v>
      </c>
      <c r="AB3724" s="46"/>
    </row>
    <row r="3725" spans="1:28" x14ac:dyDescent="0.25">
      <c r="A3725">
        <v>11449</v>
      </c>
      <c r="B3725" s="1">
        <v>45522.372743449101</v>
      </c>
      <c r="C3725" s="1">
        <v>45522</v>
      </c>
      <c r="D3725" t="s">
        <v>9100</v>
      </c>
      <c r="E3725" t="s">
        <v>9101</v>
      </c>
      <c r="F3725" t="s">
        <v>664</v>
      </c>
      <c r="G3725">
        <v>81</v>
      </c>
      <c r="H3725" t="b">
        <v>0</v>
      </c>
      <c r="I3725" t="s">
        <v>9102</v>
      </c>
      <c r="J3725" t="s">
        <v>9159</v>
      </c>
      <c r="K3725" t="s">
        <v>9</v>
      </c>
      <c r="L3725" t="b">
        <v>0</v>
      </c>
      <c r="M3725" t="s">
        <v>15208</v>
      </c>
      <c r="N3725" t="b">
        <v>0</v>
      </c>
      <c r="O3725" t="b">
        <v>1</v>
      </c>
      <c r="P3725" t="b">
        <v>0</v>
      </c>
      <c r="Q3725" t="b">
        <v>1</v>
      </c>
      <c r="R3725" t="s">
        <v>15209</v>
      </c>
      <c r="S3725">
        <v>70</v>
      </c>
      <c r="T3725" t="b">
        <v>0</v>
      </c>
      <c r="V3725" t="s">
        <v>888</v>
      </c>
      <c r="W3725">
        <v>5</v>
      </c>
      <c r="X3725" s="11">
        <v>82</v>
      </c>
      <c r="Y3725">
        <v>1</v>
      </c>
      <c r="Z3725" s="46" cm="1">
        <f t="array" ref="Z3725">IF(V3725="NA",$AD$2,(INDEX($BL$4:$BL$73,MATCH(V3725&amp;W3725,$BK$4:$BK$73&amp;$BJ$4:$BJ$73,0))))</f>
        <v>4.1970782120221983E-2</v>
      </c>
      <c r="AA3725" s="46">
        <f t="shared" si="66"/>
        <v>1.041970782120222</v>
      </c>
      <c r="AB3725" s="46"/>
    </row>
    <row r="3726" spans="1:28" x14ac:dyDescent="0.25">
      <c r="A3726">
        <v>11450</v>
      </c>
      <c r="B3726" s="1">
        <v>45522.372418749997</v>
      </c>
      <c r="C3726" s="1">
        <v>45522</v>
      </c>
      <c r="D3726" t="s">
        <v>9100</v>
      </c>
      <c r="E3726" t="s">
        <v>9101</v>
      </c>
      <c r="F3726" t="s">
        <v>664</v>
      </c>
      <c r="G3726">
        <v>83</v>
      </c>
      <c r="H3726" t="b">
        <v>0</v>
      </c>
      <c r="I3726" t="s">
        <v>9102</v>
      </c>
      <c r="J3726" t="s">
        <v>9159</v>
      </c>
      <c r="K3726" t="s">
        <v>7</v>
      </c>
      <c r="L3726" t="b">
        <v>0</v>
      </c>
      <c r="M3726" t="s">
        <v>15210</v>
      </c>
      <c r="N3726" t="b">
        <v>0</v>
      </c>
      <c r="O3726" t="b">
        <v>0</v>
      </c>
      <c r="P3726" t="b">
        <v>0</v>
      </c>
      <c r="Q3726" t="b">
        <v>1</v>
      </c>
      <c r="R3726" t="s">
        <v>15211</v>
      </c>
      <c r="S3726">
        <v>70</v>
      </c>
      <c r="T3726" t="b">
        <v>0</v>
      </c>
      <c r="V3726" t="s">
        <v>741</v>
      </c>
      <c r="W3726">
        <v>4</v>
      </c>
      <c r="X3726" s="11">
        <v>87</v>
      </c>
      <c r="Y3726">
        <v>1</v>
      </c>
      <c r="Z3726" s="46" cm="1">
        <f t="array" ref="Z3726">IF(V3726="NA",$AD$2,(INDEX($BL$4:$BL$73,MATCH(V3726&amp;W3726,$BK$4:$BK$73&amp;$BJ$4:$BJ$73,0))))</f>
        <v>1.1678733304575806E-2</v>
      </c>
      <c r="AA3726" s="46">
        <f t="shared" si="66"/>
        <v>1.0116787333045758</v>
      </c>
      <c r="AB3726" s="46"/>
    </row>
    <row r="3727" spans="1:28" x14ac:dyDescent="0.25">
      <c r="A3727">
        <v>11451</v>
      </c>
      <c r="B3727" s="1">
        <v>45522.372104745402</v>
      </c>
      <c r="C3727" s="1">
        <v>45522</v>
      </c>
      <c r="D3727" t="s">
        <v>9100</v>
      </c>
      <c r="E3727" t="s">
        <v>9101</v>
      </c>
      <c r="F3727" t="s">
        <v>790</v>
      </c>
      <c r="G3727">
        <v>81</v>
      </c>
      <c r="H3727" t="b">
        <v>0</v>
      </c>
      <c r="I3727" t="s">
        <v>9102</v>
      </c>
      <c r="J3727" t="s">
        <v>9159</v>
      </c>
      <c r="K3727" t="s">
        <v>7</v>
      </c>
      <c r="L3727" t="b">
        <v>0</v>
      </c>
      <c r="M3727" t="s">
        <v>15212</v>
      </c>
      <c r="N3727" t="b">
        <v>0</v>
      </c>
      <c r="O3727" t="b">
        <v>0</v>
      </c>
      <c r="P3727" t="b">
        <v>0</v>
      </c>
      <c r="Q3727" t="b">
        <v>1</v>
      </c>
      <c r="R3727" t="s">
        <v>15213</v>
      </c>
      <c r="S3727">
        <v>70</v>
      </c>
      <c r="T3727" t="b">
        <v>0</v>
      </c>
      <c r="V3727" t="s">
        <v>889</v>
      </c>
      <c r="W3727">
        <v>4</v>
      </c>
      <c r="X3727" s="11">
        <v>82</v>
      </c>
      <c r="Y3727">
        <v>1</v>
      </c>
      <c r="Z3727" s="46" cm="1">
        <f t="array" ref="Z3727">IF(V3727="NA",$AD$2,(INDEX($BL$4:$BL$73,MATCH(V3727&amp;W3727,$BK$4:$BK$73&amp;$BJ$4:$BJ$73,0))))</f>
        <v>1.0498615788681227E-2</v>
      </c>
      <c r="AA3727" s="46">
        <f t="shared" si="66"/>
        <v>1.0104986157886813</v>
      </c>
      <c r="AB3727" s="46"/>
    </row>
    <row r="3728" spans="1:28" x14ac:dyDescent="0.25">
      <c r="A3728">
        <v>11452</v>
      </c>
      <c r="B3728" s="1">
        <v>45522.371862245403</v>
      </c>
      <c r="C3728" s="1">
        <v>45522</v>
      </c>
      <c r="D3728" t="s">
        <v>9100</v>
      </c>
      <c r="E3728" t="s">
        <v>9101</v>
      </c>
      <c r="F3728" t="s">
        <v>790</v>
      </c>
      <c r="G3728">
        <v>70</v>
      </c>
      <c r="H3728" t="b">
        <v>0</v>
      </c>
      <c r="I3728" t="s">
        <v>9102</v>
      </c>
      <c r="J3728" t="s">
        <v>9159</v>
      </c>
      <c r="K3728" t="s">
        <v>9</v>
      </c>
      <c r="L3728" t="b">
        <v>0</v>
      </c>
      <c r="M3728" t="s">
        <v>6481</v>
      </c>
      <c r="N3728" t="b">
        <v>0</v>
      </c>
      <c r="O3728" t="b">
        <v>1</v>
      </c>
      <c r="P3728" t="b">
        <v>0</v>
      </c>
      <c r="Q3728" t="b">
        <v>1</v>
      </c>
      <c r="R3728" t="s">
        <v>895</v>
      </c>
      <c r="S3728">
        <v>70</v>
      </c>
      <c r="T3728" t="b">
        <v>0</v>
      </c>
      <c r="V3728" t="s">
        <v>949</v>
      </c>
      <c r="W3728">
        <v>4</v>
      </c>
      <c r="X3728" s="11">
        <v>72</v>
      </c>
      <c r="Y3728">
        <v>1</v>
      </c>
      <c r="Z3728" s="46" cm="1">
        <f t="array" ref="Z3728">IF(V3728="NA",$AD$2,(INDEX($BL$4:$BL$73,MATCH(V3728&amp;W3728,$BK$4:$BK$73&amp;$BJ$4:$BJ$73,0))))</f>
        <v>1.0498615788681335E-2</v>
      </c>
      <c r="AA3728" s="46">
        <f t="shared" si="66"/>
        <v>1.0104986157886813</v>
      </c>
      <c r="AB3728" s="46"/>
    </row>
    <row r="3729" spans="1:28" x14ac:dyDescent="0.25">
      <c r="A3729">
        <v>11454</v>
      </c>
      <c r="B3729" s="1">
        <v>45522.371206851902</v>
      </c>
      <c r="C3729" s="1">
        <v>45522</v>
      </c>
      <c r="D3729" t="s">
        <v>9100</v>
      </c>
      <c r="E3729" t="s">
        <v>9101</v>
      </c>
      <c r="F3729" t="s">
        <v>664</v>
      </c>
      <c r="G3729">
        <v>80</v>
      </c>
      <c r="H3729" t="b">
        <v>0</v>
      </c>
      <c r="I3729" t="s">
        <v>9102</v>
      </c>
      <c r="J3729" t="s">
        <v>9159</v>
      </c>
      <c r="K3729" t="s">
        <v>7</v>
      </c>
      <c r="L3729" t="b">
        <v>0</v>
      </c>
      <c r="M3729" t="s">
        <v>15214</v>
      </c>
      <c r="N3729" t="b">
        <v>0</v>
      </c>
      <c r="O3729" t="b">
        <v>0</v>
      </c>
      <c r="P3729" t="b">
        <v>0</v>
      </c>
      <c r="Q3729" t="b">
        <v>1</v>
      </c>
      <c r="R3729" t="s">
        <v>15215</v>
      </c>
      <c r="S3729">
        <v>70</v>
      </c>
      <c r="T3729" t="b">
        <v>0</v>
      </c>
      <c r="V3729" t="s">
        <v>8</v>
      </c>
      <c r="W3729" t="s">
        <v>8</v>
      </c>
      <c r="X3729" s="11">
        <v>82</v>
      </c>
      <c r="Y3729">
        <v>1</v>
      </c>
      <c r="Z3729" s="46" cm="1">
        <f t="array" ref="Z3729">IF(V3729="NA",$AD$2,(INDEX($BL$4:$BL$73,MATCH(V3729&amp;W3729,$BK$4:$BK$73&amp;$BJ$4:$BJ$73,0))))</f>
        <v>-4.0430703315750931E-2</v>
      </c>
      <c r="AA3729" s="46">
        <f t="shared" si="66"/>
        <v>0.95956929668424906</v>
      </c>
      <c r="AB3729" s="46"/>
    </row>
    <row r="3730" spans="1:28" x14ac:dyDescent="0.25">
      <c r="A3730">
        <v>11456</v>
      </c>
      <c r="B3730" s="1">
        <v>45522.356229536999</v>
      </c>
      <c r="C3730" s="1">
        <v>45522</v>
      </c>
      <c r="D3730" t="s">
        <v>9100</v>
      </c>
      <c r="E3730" t="s">
        <v>9101</v>
      </c>
      <c r="F3730" t="s">
        <v>664</v>
      </c>
      <c r="G3730">
        <v>78</v>
      </c>
      <c r="H3730" t="b">
        <v>0</v>
      </c>
      <c r="I3730" t="s">
        <v>9102</v>
      </c>
      <c r="J3730" t="s">
        <v>9159</v>
      </c>
      <c r="K3730" t="s">
        <v>7</v>
      </c>
      <c r="L3730" t="b">
        <v>0</v>
      </c>
      <c r="M3730" t="s">
        <v>15216</v>
      </c>
      <c r="N3730" t="b">
        <v>0</v>
      </c>
      <c r="O3730" t="b">
        <v>0</v>
      </c>
      <c r="P3730" t="b">
        <v>0</v>
      </c>
      <c r="Q3730" t="b">
        <v>1</v>
      </c>
      <c r="R3730" t="s">
        <v>894</v>
      </c>
      <c r="S3730">
        <v>70</v>
      </c>
      <c r="T3730" t="b">
        <v>0</v>
      </c>
      <c r="V3730" t="s">
        <v>8</v>
      </c>
      <c r="W3730" t="s">
        <v>8</v>
      </c>
      <c r="X3730" s="11">
        <v>82</v>
      </c>
      <c r="Y3730">
        <v>1</v>
      </c>
      <c r="Z3730" s="46" cm="1">
        <f t="array" ref="Z3730">IF(V3730="NA",$AD$2,(INDEX($BL$4:$BL$73,MATCH(V3730&amp;W3730,$BK$4:$BK$73&amp;$BJ$4:$BJ$73,0))))</f>
        <v>-4.0430703315750931E-2</v>
      </c>
      <c r="AA3730" s="46">
        <f t="shared" si="66"/>
        <v>0.95956929668424906</v>
      </c>
      <c r="AB3730" s="46"/>
    </row>
    <row r="3731" spans="1:28" x14ac:dyDescent="0.25">
      <c r="A3731">
        <v>11457</v>
      </c>
      <c r="B3731" s="1">
        <v>45522.355913194398</v>
      </c>
      <c r="C3731" s="1">
        <v>45522</v>
      </c>
      <c r="D3731" t="s">
        <v>9100</v>
      </c>
      <c r="E3731" t="s">
        <v>9101</v>
      </c>
      <c r="F3731" t="s">
        <v>790</v>
      </c>
      <c r="G3731">
        <v>76</v>
      </c>
      <c r="H3731" t="b">
        <v>0</v>
      </c>
      <c r="I3731" t="s">
        <v>9102</v>
      </c>
      <c r="J3731" t="s">
        <v>9159</v>
      </c>
      <c r="K3731" t="s">
        <v>7</v>
      </c>
      <c r="L3731" t="b">
        <v>0</v>
      </c>
      <c r="M3731" t="s">
        <v>15217</v>
      </c>
      <c r="N3731" t="b">
        <v>0</v>
      </c>
      <c r="O3731" t="b">
        <v>0</v>
      </c>
      <c r="P3731" t="b">
        <v>0</v>
      </c>
      <c r="Q3731" t="b">
        <v>1</v>
      </c>
      <c r="R3731" t="s">
        <v>15218</v>
      </c>
      <c r="S3731">
        <v>70</v>
      </c>
      <c r="T3731" t="b">
        <v>0</v>
      </c>
      <c r="V3731" t="s">
        <v>889</v>
      </c>
      <c r="W3731">
        <v>4</v>
      </c>
      <c r="X3731" s="11">
        <v>77</v>
      </c>
      <c r="Y3731">
        <v>1</v>
      </c>
      <c r="Z3731" s="46" cm="1">
        <f t="array" ref="Z3731">IF(V3731="NA",$AD$2,(INDEX($BL$4:$BL$73,MATCH(V3731&amp;W3731,$BK$4:$BK$73&amp;$BJ$4:$BJ$73,0))))</f>
        <v>1.0498615788681227E-2</v>
      </c>
      <c r="AA3731" s="46">
        <f t="shared" si="66"/>
        <v>1.0104986157886813</v>
      </c>
      <c r="AB3731" s="46"/>
    </row>
    <row r="3732" spans="1:28" x14ac:dyDescent="0.25">
      <c r="A3732">
        <v>11458</v>
      </c>
      <c r="B3732" s="1">
        <v>45522.355517997697</v>
      </c>
      <c r="C3732" s="1">
        <v>45522</v>
      </c>
      <c r="D3732" t="s">
        <v>9100</v>
      </c>
      <c r="E3732" t="s">
        <v>9101</v>
      </c>
      <c r="F3732" t="s">
        <v>790</v>
      </c>
      <c r="G3732">
        <v>73</v>
      </c>
      <c r="H3732" t="b">
        <v>0</v>
      </c>
      <c r="I3732" t="s">
        <v>9102</v>
      </c>
      <c r="J3732" t="s">
        <v>9159</v>
      </c>
      <c r="K3732" t="s">
        <v>9</v>
      </c>
      <c r="L3732" t="b">
        <v>0</v>
      </c>
      <c r="M3732" t="s">
        <v>15219</v>
      </c>
      <c r="N3732" t="b">
        <v>0</v>
      </c>
      <c r="O3732" t="b">
        <v>1</v>
      </c>
      <c r="P3732" t="b">
        <v>0</v>
      </c>
      <c r="Q3732" t="b">
        <v>1</v>
      </c>
      <c r="R3732" t="s">
        <v>15220</v>
      </c>
      <c r="S3732">
        <v>70</v>
      </c>
      <c r="T3732" t="b">
        <v>0</v>
      </c>
      <c r="V3732" t="s">
        <v>945</v>
      </c>
      <c r="W3732">
        <v>4</v>
      </c>
      <c r="X3732" s="11">
        <v>77</v>
      </c>
      <c r="Y3732">
        <v>1</v>
      </c>
      <c r="Z3732" s="46" cm="1">
        <f t="array" ref="Z3732">IF(V3732="NA",$AD$2,(INDEX($BL$4:$BL$73,MATCH(V3732&amp;W3732,$BK$4:$BK$73&amp;$BJ$4:$BJ$73,0))))</f>
        <v>1.0498615788681285E-2</v>
      </c>
      <c r="AA3732" s="46">
        <f t="shared" si="66"/>
        <v>1.0104986157886813</v>
      </c>
      <c r="AB3732" s="46"/>
    </row>
    <row r="3733" spans="1:28" x14ac:dyDescent="0.25">
      <c r="A3733">
        <v>11459</v>
      </c>
      <c r="B3733" s="1">
        <v>45522.355078275497</v>
      </c>
      <c r="C3733" s="1">
        <v>45522</v>
      </c>
      <c r="D3733" t="s">
        <v>9100</v>
      </c>
      <c r="E3733" t="s">
        <v>9101</v>
      </c>
      <c r="F3733" t="s">
        <v>664</v>
      </c>
      <c r="G3733">
        <v>77</v>
      </c>
      <c r="H3733" t="b">
        <v>0</v>
      </c>
      <c r="I3733" t="s">
        <v>9102</v>
      </c>
      <c r="J3733" t="s">
        <v>9159</v>
      </c>
      <c r="K3733" t="s">
        <v>9</v>
      </c>
      <c r="L3733" t="b">
        <v>0</v>
      </c>
      <c r="M3733" t="s">
        <v>15221</v>
      </c>
      <c r="N3733" t="b">
        <v>0</v>
      </c>
      <c r="O3733" t="b">
        <v>1</v>
      </c>
      <c r="P3733" t="b">
        <v>0</v>
      </c>
      <c r="Q3733" t="b">
        <v>1</v>
      </c>
      <c r="R3733" t="s">
        <v>15222</v>
      </c>
      <c r="S3733">
        <v>70</v>
      </c>
      <c r="T3733" t="b">
        <v>0</v>
      </c>
      <c r="V3733" t="s">
        <v>889</v>
      </c>
      <c r="W3733">
        <v>4</v>
      </c>
      <c r="X3733" s="11">
        <v>77</v>
      </c>
      <c r="Y3733">
        <v>1</v>
      </c>
      <c r="Z3733" s="46" cm="1">
        <f t="array" ref="Z3733">IF(V3733="NA",$AD$2,(INDEX($BL$4:$BL$73,MATCH(V3733&amp;W3733,$BK$4:$BK$73&amp;$BJ$4:$BJ$73,0))))</f>
        <v>1.0498615788681227E-2</v>
      </c>
      <c r="AA3733" s="46">
        <f t="shared" si="66"/>
        <v>1.0104986157886813</v>
      </c>
      <c r="AB3733" s="46"/>
    </row>
    <row r="3734" spans="1:28" x14ac:dyDescent="0.25">
      <c r="A3734">
        <v>11460</v>
      </c>
      <c r="B3734" s="1">
        <v>45522.3507801042</v>
      </c>
      <c r="C3734" s="1">
        <v>45522</v>
      </c>
      <c r="D3734" t="s">
        <v>9100</v>
      </c>
      <c r="E3734" t="s">
        <v>9101</v>
      </c>
      <c r="F3734" t="s">
        <v>664</v>
      </c>
      <c r="G3734">
        <v>82</v>
      </c>
      <c r="H3734" t="b">
        <v>0</v>
      </c>
      <c r="I3734" t="s">
        <v>9102</v>
      </c>
      <c r="J3734" t="s">
        <v>9159</v>
      </c>
      <c r="K3734" t="s">
        <v>9</v>
      </c>
      <c r="L3734" t="b">
        <v>0</v>
      </c>
      <c r="M3734" t="s">
        <v>15223</v>
      </c>
      <c r="N3734" t="b">
        <v>0</v>
      </c>
      <c r="O3734" t="b">
        <v>1</v>
      </c>
      <c r="P3734" t="b">
        <v>0</v>
      </c>
      <c r="Q3734" t="b">
        <v>1</v>
      </c>
      <c r="R3734" t="s">
        <v>15224</v>
      </c>
      <c r="S3734">
        <v>70</v>
      </c>
      <c r="T3734" t="b">
        <v>0</v>
      </c>
      <c r="V3734" t="s">
        <v>886</v>
      </c>
      <c r="W3734">
        <v>5</v>
      </c>
      <c r="X3734" s="11">
        <v>82</v>
      </c>
      <c r="Y3734">
        <v>1</v>
      </c>
      <c r="Z3734" s="46" cm="1">
        <f t="array" ref="Z3734">IF(V3734="NA",$AD$2,(INDEX($BL$4:$BL$73,MATCH(V3734&amp;W3734,$BK$4:$BK$73&amp;$BJ$4:$BJ$73,0))))</f>
        <v>4.1970782120221983E-2</v>
      </c>
      <c r="AA3734" s="46">
        <f t="shared" si="66"/>
        <v>1.041970782120222</v>
      </c>
      <c r="AB3734" s="46"/>
    </row>
    <row r="3735" spans="1:28" x14ac:dyDescent="0.25">
      <c r="A3735">
        <v>11461</v>
      </c>
      <c r="B3735" s="1">
        <v>45522.350403622702</v>
      </c>
      <c r="C3735" s="1">
        <v>45522</v>
      </c>
      <c r="D3735" t="s">
        <v>9100</v>
      </c>
      <c r="E3735" t="s">
        <v>9101</v>
      </c>
      <c r="F3735" t="s">
        <v>664</v>
      </c>
      <c r="G3735">
        <v>85</v>
      </c>
      <c r="H3735" t="b">
        <v>0</v>
      </c>
      <c r="I3735" t="s">
        <v>9102</v>
      </c>
      <c r="J3735" t="s">
        <v>9159</v>
      </c>
      <c r="K3735" t="s">
        <v>9</v>
      </c>
      <c r="L3735" t="b">
        <v>0</v>
      </c>
      <c r="M3735" t="s">
        <v>15225</v>
      </c>
      <c r="N3735" t="b">
        <v>0</v>
      </c>
      <c r="O3735" t="b">
        <v>1</v>
      </c>
      <c r="P3735" t="b">
        <v>0</v>
      </c>
      <c r="Q3735" t="b">
        <v>1</v>
      </c>
      <c r="R3735" t="s">
        <v>15226</v>
      </c>
      <c r="S3735">
        <v>70</v>
      </c>
      <c r="T3735" t="b">
        <v>0</v>
      </c>
      <c r="V3735" t="s">
        <v>8</v>
      </c>
      <c r="W3735" t="s">
        <v>8</v>
      </c>
      <c r="X3735" s="11">
        <v>87</v>
      </c>
      <c r="Y3735">
        <v>1</v>
      </c>
      <c r="Z3735" s="46" cm="1">
        <f t="array" ref="Z3735">IF(V3735="NA",$AD$2,(INDEX($BL$4:$BL$73,MATCH(V3735&amp;W3735,$BK$4:$BK$73&amp;$BJ$4:$BJ$73,0))))</f>
        <v>-4.0430703315750931E-2</v>
      </c>
      <c r="AA3735" s="46">
        <f t="shared" si="66"/>
        <v>0.95956929668424906</v>
      </c>
      <c r="AB3735" s="46"/>
    </row>
    <row r="3736" spans="1:28" x14ac:dyDescent="0.25">
      <c r="A3736">
        <v>11462</v>
      </c>
      <c r="B3736" s="1">
        <v>45522.350084432903</v>
      </c>
      <c r="C3736" s="1">
        <v>45522</v>
      </c>
      <c r="D3736" t="s">
        <v>9100</v>
      </c>
      <c r="E3736" t="s">
        <v>9101</v>
      </c>
      <c r="F3736" t="s">
        <v>790</v>
      </c>
      <c r="G3736">
        <v>74</v>
      </c>
      <c r="H3736" t="b">
        <v>0</v>
      </c>
      <c r="I3736" t="s">
        <v>9102</v>
      </c>
      <c r="J3736" t="s">
        <v>9159</v>
      </c>
      <c r="K3736" t="s">
        <v>7</v>
      </c>
      <c r="L3736" t="b">
        <v>0</v>
      </c>
      <c r="M3736" t="s">
        <v>6480</v>
      </c>
      <c r="N3736" t="b">
        <v>0</v>
      </c>
      <c r="O3736" t="b">
        <v>0</v>
      </c>
      <c r="P3736" t="b">
        <v>0</v>
      </c>
      <c r="Q3736" t="b">
        <v>1</v>
      </c>
      <c r="R3736" t="s">
        <v>2082</v>
      </c>
      <c r="S3736">
        <v>70</v>
      </c>
      <c r="T3736" t="b">
        <v>0</v>
      </c>
      <c r="V3736" t="s">
        <v>888</v>
      </c>
      <c r="W3736">
        <v>4</v>
      </c>
      <c r="X3736" s="11">
        <v>77</v>
      </c>
      <c r="Y3736">
        <v>1</v>
      </c>
      <c r="Z3736" s="46" cm="1">
        <f t="array" ref="Z3736">IF(V3736="NA",$AD$2,(INDEX($BL$4:$BL$73,MATCH(V3736&amp;W3736,$BK$4:$BK$73&amp;$BJ$4:$BJ$73,0))))</f>
        <v>1.0498615788681257E-2</v>
      </c>
      <c r="AA3736" s="46">
        <f t="shared" si="66"/>
        <v>1.0104986157886813</v>
      </c>
      <c r="AB3736" s="46"/>
    </row>
    <row r="3737" spans="1:28" x14ac:dyDescent="0.25">
      <c r="A3737">
        <v>11463</v>
      </c>
      <c r="B3737" s="1">
        <v>45522.349592719896</v>
      </c>
      <c r="C3737" s="1">
        <v>45522</v>
      </c>
      <c r="D3737" t="s">
        <v>9100</v>
      </c>
      <c r="E3737" t="s">
        <v>9101</v>
      </c>
      <c r="F3737" t="s">
        <v>664</v>
      </c>
      <c r="G3737">
        <v>81</v>
      </c>
      <c r="H3737" t="b">
        <v>0</v>
      </c>
      <c r="I3737" t="s">
        <v>9102</v>
      </c>
      <c r="J3737" t="s">
        <v>9159</v>
      </c>
      <c r="K3737" t="s">
        <v>7</v>
      </c>
      <c r="L3737" t="b">
        <v>0</v>
      </c>
      <c r="M3737" t="s">
        <v>15227</v>
      </c>
      <c r="N3737" t="b">
        <v>0</v>
      </c>
      <c r="O3737" t="b">
        <v>0</v>
      </c>
      <c r="P3737" t="b">
        <v>0</v>
      </c>
      <c r="Q3737" t="b">
        <v>1</v>
      </c>
      <c r="R3737" t="s">
        <v>15228</v>
      </c>
      <c r="S3737">
        <v>70</v>
      </c>
      <c r="T3737" t="b">
        <v>0</v>
      </c>
      <c r="V3737" t="s">
        <v>8</v>
      </c>
      <c r="W3737" t="s">
        <v>8</v>
      </c>
      <c r="X3737" s="11">
        <v>82</v>
      </c>
      <c r="Y3737">
        <v>1</v>
      </c>
      <c r="Z3737" s="46" cm="1">
        <f t="array" ref="Z3737">IF(V3737="NA",$AD$2,(INDEX($BL$4:$BL$73,MATCH(V3737&amp;W3737,$BK$4:$BK$73&amp;$BJ$4:$BJ$73,0))))</f>
        <v>-4.0430703315750931E-2</v>
      </c>
      <c r="AA3737" s="46">
        <f t="shared" si="66"/>
        <v>0.95956929668424906</v>
      </c>
      <c r="AB3737" s="46"/>
    </row>
    <row r="3738" spans="1:28" x14ac:dyDescent="0.25">
      <c r="A3738">
        <v>11464</v>
      </c>
      <c r="B3738" s="1">
        <v>45522.349177881901</v>
      </c>
      <c r="C3738" s="1">
        <v>45522</v>
      </c>
      <c r="D3738" t="s">
        <v>9100</v>
      </c>
      <c r="E3738" t="s">
        <v>9101</v>
      </c>
      <c r="F3738" t="s">
        <v>664</v>
      </c>
      <c r="G3738">
        <v>77</v>
      </c>
      <c r="H3738" t="b">
        <v>0</v>
      </c>
      <c r="I3738" t="s">
        <v>9102</v>
      </c>
      <c r="J3738" t="s">
        <v>9159</v>
      </c>
      <c r="K3738" t="s">
        <v>9</v>
      </c>
      <c r="L3738" t="b">
        <v>0</v>
      </c>
      <c r="M3738" t="s">
        <v>15229</v>
      </c>
      <c r="N3738" t="b">
        <v>0</v>
      </c>
      <c r="O3738" t="b">
        <v>1</v>
      </c>
      <c r="P3738" t="b">
        <v>0</v>
      </c>
      <c r="Q3738" t="b">
        <v>1</v>
      </c>
      <c r="R3738" t="s">
        <v>15230</v>
      </c>
      <c r="S3738">
        <v>70</v>
      </c>
      <c r="T3738" t="b">
        <v>0</v>
      </c>
      <c r="V3738" t="s">
        <v>886</v>
      </c>
      <c r="W3738">
        <v>4</v>
      </c>
      <c r="X3738" s="11">
        <v>77</v>
      </c>
      <c r="Y3738">
        <v>1</v>
      </c>
      <c r="Z3738" s="46" cm="1">
        <f t="array" ref="Z3738">IF(V3738="NA",$AD$2,(INDEX($BL$4:$BL$73,MATCH(V3738&amp;W3738,$BK$4:$BK$73&amp;$BJ$4:$BJ$73,0))))</f>
        <v>1.0498615788681297E-2</v>
      </c>
      <c r="AA3738" s="46">
        <f t="shared" si="66"/>
        <v>1.0104986157886813</v>
      </c>
      <c r="AB3738" s="46"/>
    </row>
    <row r="3739" spans="1:28" x14ac:dyDescent="0.25">
      <c r="A3739">
        <v>11471</v>
      </c>
      <c r="B3739" s="1">
        <v>45522.343379363403</v>
      </c>
      <c r="C3739" s="1">
        <v>45522</v>
      </c>
      <c r="D3739" t="s">
        <v>9100</v>
      </c>
      <c r="E3739" t="s">
        <v>9101</v>
      </c>
      <c r="F3739" t="s">
        <v>664</v>
      </c>
      <c r="G3739">
        <v>72</v>
      </c>
      <c r="H3739" t="b">
        <v>0</v>
      </c>
      <c r="I3739" t="s">
        <v>9102</v>
      </c>
      <c r="J3739" t="s">
        <v>9159</v>
      </c>
      <c r="K3739" t="s">
        <v>7</v>
      </c>
      <c r="L3739" t="b">
        <v>0</v>
      </c>
      <c r="M3739" t="s">
        <v>15231</v>
      </c>
      <c r="N3739" t="b">
        <v>0</v>
      </c>
      <c r="O3739" t="b">
        <v>0</v>
      </c>
      <c r="P3739" t="b">
        <v>0</v>
      </c>
      <c r="Q3739" t="b">
        <v>1</v>
      </c>
      <c r="R3739" t="s">
        <v>15232</v>
      </c>
      <c r="S3739">
        <v>70</v>
      </c>
      <c r="T3739" t="b">
        <v>0</v>
      </c>
      <c r="V3739" t="s">
        <v>945</v>
      </c>
      <c r="W3739">
        <v>4</v>
      </c>
      <c r="X3739" s="11">
        <v>72</v>
      </c>
      <c r="Y3739">
        <v>1</v>
      </c>
      <c r="Z3739" s="46" cm="1">
        <f t="array" ref="Z3739">IF(V3739="NA",$AD$2,(INDEX($BL$4:$BL$73,MATCH(V3739&amp;W3739,$BK$4:$BK$73&amp;$BJ$4:$BJ$73,0))))</f>
        <v>1.0498615788681285E-2</v>
      </c>
      <c r="AA3739" s="46">
        <f t="shared" si="66"/>
        <v>1.0104986157886813</v>
      </c>
      <c r="AB3739" s="46"/>
    </row>
    <row r="3740" spans="1:28" x14ac:dyDescent="0.25">
      <c r="A3740">
        <v>11472</v>
      </c>
      <c r="B3740" s="1">
        <v>45522.343036111102</v>
      </c>
      <c r="C3740" s="1">
        <v>45522</v>
      </c>
      <c r="D3740" t="s">
        <v>9100</v>
      </c>
      <c r="E3740" t="s">
        <v>9101</v>
      </c>
      <c r="F3740" t="s">
        <v>790</v>
      </c>
      <c r="G3740">
        <v>74</v>
      </c>
      <c r="H3740" t="b">
        <v>0</v>
      </c>
      <c r="I3740" t="s">
        <v>9102</v>
      </c>
      <c r="J3740" t="s">
        <v>9159</v>
      </c>
      <c r="K3740" t="s">
        <v>7</v>
      </c>
      <c r="L3740" t="b">
        <v>0</v>
      </c>
      <c r="M3740" t="s">
        <v>15233</v>
      </c>
      <c r="N3740" t="b">
        <v>0</v>
      </c>
      <c r="O3740" t="b">
        <v>0</v>
      </c>
      <c r="P3740" t="b">
        <v>0</v>
      </c>
      <c r="Q3740" t="b">
        <v>1</v>
      </c>
      <c r="R3740" t="s">
        <v>15234</v>
      </c>
      <c r="S3740">
        <v>70</v>
      </c>
      <c r="T3740" t="b">
        <v>0</v>
      </c>
      <c r="V3740" t="s">
        <v>8</v>
      </c>
      <c r="W3740" t="s">
        <v>8</v>
      </c>
      <c r="X3740" s="11">
        <v>77</v>
      </c>
      <c r="Y3740">
        <v>1</v>
      </c>
      <c r="Z3740" s="46" cm="1">
        <f t="array" ref="Z3740">IF(V3740="NA",$AD$2,(INDEX($BL$4:$BL$73,MATCH(V3740&amp;W3740,$BK$4:$BK$73&amp;$BJ$4:$BJ$73,0))))</f>
        <v>-4.0430703315750931E-2</v>
      </c>
      <c r="AA3740" s="46">
        <f t="shared" si="66"/>
        <v>0.95956929668424906</v>
      </c>
      <c r="AB3740" s="46"/>
    </row>
    <row r="3741" spans="1:28" x14ac:dyDescent="0.25">
      <c r="A3741">
        <v>11474</v>
      </c>
      <c r="B3741" s="1">
        <v>45522.342491724499</v>
      </c>
      <c r="C3741" s="1">
        <v>45522</v>
      </c>
      <c r="D3741" t="s">
        <v>9100</v>
      </c>
      <c r="E3741" t="s">
        <v>9101</v>
      </c>
      <c r="F3741" t="s">
        <v>790</v>
      </c>
      <c r="G3741">
        <v>75</v>
      </c>
      <c r="H3741" t="b">
        <v>0</v>
      </c>
      <c r="I3741" t="s">
        <v>9102</v>
      </c>
      <c r="J3741" t="s">
        <v>9159</v>
      </c>
      <c r="K3741" t="s">
        <v>9</v>
      </c>
      <c r="L3741" t="b">
        <v>0</v>
      </c>
      <c r="M3741" t="s">
        <v>15235</v>
      </c>
      <c r="N3741" t="b">
        <v>0</v>
      </c>
      <c r="O3741" t="b">
        <v>1</v>
      </c>
      <c r="P3741" t="b">
        <v>0</v>
      </c>
      <c r="Q3741" t="b">
        <v>1</v>
      </c>
      <c r="R3741" t="s">
        <v>15236</v>
      </c>
      <c r="S3741">
        <v>70</v>
      </c>
      <c r="T3741" t="b">
        <v>0</v>
      </c>
      <c r="V3741" t="s">
        <v>8</v>
      </c>
      <c r="W3741" t="s">
        <v>8</v>
      </c>
      <c r="X3741" s="11">
        <v>77</v>
      </c>
      <c r="Y3741">
        <v>1</v>
      </c>
      <c r="Z3741" s="46" cm="1">
        <f t="array" ref="Z3741">IF(V3741="NA",$AD$2,(INDEX($BL$4:$BL$73,MATCH(V3741&amp;W3741,$BK$4:$BK$73&amp;$BJ$4:$BJ$73,0))))</f>
        <v>-4.0430703315750931E-2</v>
      </c>
      <c r="AA3741" s="46">
        <f t="shared" si="66"/>
        <v>0.95956929668424906</v>
      </c>
      <c r="AB3741" s="46"/>
    </row>
    <row r="3742" spans="1:28" x14ac:dyDescent="0.25">
      <c r="A3742">
        <v>11475</v>
      </c>
      <c r="B3742" s="1">
        <v>45522.341999791701</v>
      </c>
      <c r="C3742" s="1">
        <v>45522</v>
      </c>
      <c r="D3742" t="s">
        <v>9100</v>
      </c>
      <c r="E3742" t="s">
        <v>9101</v>
      </c>
      <c r="F3742" t="s">
        <v>664</v>
      </c>
      <c r="G3742">
        <v>74</v>
      </c>
      <c r="H3742" t="b">
        <v>0</v>
      </c>
      <c r="I3742" t="s">
        <v>9102</v>
      </c>
      <c r="J3742" t="s">
        <v>9159</v>
      </c>
      <c r="K3742" t="s">
        <v>9</v>
      </c>
      <c r="L3742" t="b">
        <v>0</v>
      </c>
      <c r="M3742" t="s">
        <v>15237</v>
      </c>
      <c r="N3742" t="b">
        <v>0</v>
      </c>
      <c r="O3742" t="b">
        <v>1</v>
      </c>
      <c r="P3742" t="b">
        <v>0</v>
      </c>
      <c r="Q3742" t="b">
        <v>1</v>
      </c>
      <c r="R3742" t="s">
        <v>15238</v>
      </c>
      <c r="S3742">
        <v>70</v>
      </c>
      <c r="T3742" t="b">
        <v>0</v>
      </c>
      <c r="V3742" t="s">
        <v>892</v>
      </c>
      <c r="W3742">
        <v>4</v>
      </c>
      <c r="X3742" s="11">
        <v>77</v>
      </c>
      <c r="Y3742">
        <v>1</v>
      </c>
      <c r="Z3742" s="46" cm="1">
        <f t="array" ref="Z3742">IF(V3742="NA",$AD$2,(INDEX($BL$4:$BL$73,MATCH(V3742&amp;W3742,$BK$4:$BK$73&amp;$BJ$4:$BJ$73,0))))</f>
        <v>1.0498615788681274E-2</v>
      </c>
      <c r="AA3742" s="46">
        <f t="shared" si="66"/>
        <v>1.0104986157886813</v>
      </c>
      <c r="AB3742" s="46"/>
    </row>
    <row r="3743" spans="1:28" x14ac:dyDescent="0.25">
      <c r="A3743">
        <v>11476</v>
      </c>
      <c r="B3743" s="1">
        <v>45522.341335034696</v>
      </c>
      <c r="C3743" s="1">
        <v>45522</v>
      </c>
      <c r="D3743" t="s">
        <v>9100</v>
      </c>
      <c r="E3743" t="s">
        <v>9101</v>
      </c>
      <c r="F3743" t="s">
        <v>664</v>
      </c>
      <c r="G3743">
        <v>74</v>
      </c>
      <c r="H3743" t="b">
        <v>0</v>
      </c>
      <c r="I3743" t="s">
        <v>9102</v>
      </c>
      <c r="J3743" t="s">
        <v>9159</v>
      </c>
      <c r="K3743" t="s">
        <v>9</v>
      </c>
      <c r="L3743" t="b">
        <v>0</v>
      </c>
      <c r="M3743" t="s">
        <v>15239</v>
      </c>
      <c r="N3743" t="b">
        <v>0</v>
      </c>
      <c r="O3743" t="b">
        <v>1</v>
      </c>
      <c r="P3743" t="b">
        <v>0</v>
      </c>
      <c r="Q3743" t="b">
        <v>1</v>
      </c>
      <c r="R3743" t="s">
        <v>15240</v>
      </c>
      <c r="S3743">
        <v>70</v>
      </c>
      <c r="T3743" t="b">
        <v>0</v>
      </c>
      <c r="V3743" t="s">
        <v>892</v>
      </c>
      <c r="W3743">
        <v>4</v>
      </c>
      <c r="X3743" s="11">
        <v>77</v>
      </c>
      <c r="Y3743">
        <v>1</v>
      </c>
      <c r="Z3743" s="46" cm="1">
        <f t="array" ref="Z3743">IF(V3743="NA",$AD$2,(INDEX($BL$4:$BL$73,MATCH(V3743&amp;W3743,$BK$4:$BK$73&amp;$BJ$4:$BJ$73,0))))</f>
        <v>1.0498615788681274E-2</v>
      </c>
      <c r="AA3743" s="46">
        <f t="shared" si="66"/>
        <v>1.0104986157886813</v>
      </c>
      <c r="AB3743" s="46"/>
    </row>
    <row r="3744" spans="1:28" x14ac:dyDescent="0.25">
      <c r="A3744">
        <v>11480</v>
      </c>
      <c r="B3744" s="1">
        <v>45522.338349444399</v>
      </c>
      <c r="C3744" s="1">
        <v>45522</v>
      </c>
      <c r="D3744" t="s">
        <v>9100</v>
      </c>
      <c r="E3744" t="s">
        <v>9101</v>
      </c>
      <c r="F3744" t="s">
        <v>790</v>
      </c>
      <c r="G3744">
        <v>72</v>
      </c>
      <c r="H3744" t="b">
        <v>0</v>
      </c>
      <c r="I3744" t="s">
        <v>9102</v>
      </c>
      <c r="J3744" t="s">
        <v>9159</v>
      </c>
      <c r="K3744" t="s">
        <v>7</v>
      </c>
      <c r="L3744" t="b">
        <v>0</v>
      </c>
      <c r="M3744" t="s">
        <v>15241</v>
      </c>
      <c r="N3744" t="b">
        <v>0</v>
      </c>
      <c r="O3744" t="b">
        <v>0</v>
      </c>
      <c r="P3744" t="b">
        <v>0</v>
      </c>
      <c r="Q3744" t="b">
        <v>1</v>
      </c>
      <c r="R3744" t="s">
        <v>15242</v>
      </c>
      <c r="S3744">
        <v>70</v>
      </c>
      <c r="T3744" t="b">
        <v>0</v>
      </c>
      <c r="V3744" t="s">
        <v>892</v>
      </c>
      <c r="W3744">
        <v>4</v>
      </c>
      <c r="X3744" s="11">
        <v>72</v>
      </c>
      <c r="Y3744">
        <v>1</v>
      </c>
      <c r="Z3744" s="46" cm="1">
        <f t="array" ref="Z3744">IF(V3744="NA",$AD$2,(INDEX($BL$4:$BL$73,MATCH(V3744&amp;W3744,$BK$4:$BK$73&amp;$BJ$4:$BJ$73,0))))</f>
        <v>1.0498615788681274E-2</v>
      </c>
      <c r="AA3744" s="46">
        <f t="shared" si="66"/>
        <v>1.0104986157886813</v>
      </c>
      <c r="AB3744" s="46"/>
    </row>
    <row r="3745" spans="1:28" x14ac:dyDescent="0.25">
      <c r="A3745">
        <v>11481</v>
      </c>
      <c r="B3745" s="1">
        <v>45522.337987199098</v>
      </c>
      <c r="C3745" s="1">
        <v>45522</v>
      </c>
      <c r="D3745" t="s">
        <v>9100</v>
      </c>
      <c r="E3745" t="s">
        <v>9101</v>
      </c>
      <c r="F3745" t="s">
        <v>790</v>
      </c>
      <c r="G3745">
        <v>76</v>
      </c>
      <c r="H3745" t="b">
        <v>0</v>
      </c>
      <c r="I3745" t="s">
        <v>9102</v>
      </c>
      <c r="J3745" t="s">
        <v>9159</v>
      </c>
      <c r="K3745" t="s">
        <v>7</v>
      </c>
      <c r="L3745" t="b">
        <v>0</v>
      </c>
      <c r="M3745" t="s">
        <v>15243</v>
      </c>
      <c r="N3745" t="b">
        <v>0</v>
      </c>
      <c r="O3745" t="b">
        <v>0</v>
      </c>
      <c r="P3745" t="b">
        <v>0</v>
      </c>
      <c r="Q3745" t="b">
        <v>1</v>
      </c>
      <c r="R3745" t="s">
        <v>15244</v>
      </c>
      <c r="S3745">
        <v>70</v>
      </c>
      <c r="T3745" t="b">
        <v>0</v>
      </c>
      <c r="V3745" t="s">
        <v>886</v>
      </c>
      <c r="W3745">
        <v>4</v>
      </c>
      <c r="X3745" s="11">
        <v>77</v>
      </c>
      <c r="Y3745">
        <v>1</v>
      </c>
      <c r="Z3745" s="46" cm="1">
        <f t="array" ref="Z3745">IF(V3745="NA",$AD$2,(INDEX($BL$4:$BL$73,MATCH(V3745&amp;W3745,$BK$4:$BK$73&amp;$BJ$4:$BJ$73,0))))</f>
        <v>1.0498615788681297E-2</v>
      </c>
      <c r="AA3745" s="46">
        <f t="shared" si="66"/>
        <v>1.0104986157886813</v>
      </c>
      <c r="AB3745" s="46"/>
    </row>
    <row r="3746" spans="1:28" x14ac:dyDescent="0.25">
      <c r="A3746">
        <v>11482</v>
      </c>
      <c r="B3746" s="1">
        <v>45522.337605381901</v>
      </c>
      <c r="C3746" s="1">
        <v>45522</v>
      </c>
      <c r="D3746" t="s">
        <v>9100</v>
      </c>
      <c r="E3746" t="s">
        <v>9101</v>
      </c>
      <c r="F3746" t="s">
        <v>790</v>
      </c>
      <c r="G3746">
        <v>83</v>
      </c>
      <c r="H3746" t="b">
        <v>0</v>
      </c>
      <c r="I3746" t="s">
        <v>9102</v>
      </c>
      <c r="J3746" t="s">
        <v>9159</v>
      </c>
      <c r="K3746" t="s">
        <v>9</v>
      </c>
      <c r="L3746" t="b">
        <v>0</v>
      </c>
      <c r="M3746" t="s">
        <v>15245</v>
      </c>
      <c r="N3746" t="b">
        <v>0</v>
      </c>
      <c r="O3746" t="b">
        <v>1</v>
      </c>
      <c r="P3746" t="b">
        <v>0</v>
      </c>
      <c r="Q3746" t="b">
        <v>1</v>
      </c>
      <c r="R3746" t="s">
        <v>15246</v>
      </c>
      <c r="S3746">
        <v>70</v>
      </c>
      <c r="T3746" t="b">
        <v>0</v>
      </c>
      <c r="V3746" t="s">
        <v>941</v>
      </c>
      <c r="W3746">
        <v>4</v>
      </c>
      <c r="X3746" s="11">
        <v>87</v>
      </c>
      <c r="Y3746">
        <v>1</v>
      </c>
      <c r="Z3746" s="46" cm="1">
        <f t="array" ref="Z3746">IF(V3746="NA",$AD$2,(INDEX($BL$4:$BL$73,MATCH(V3746&amp;W3746,$BK$4:$BK$73&amp;$BJ$4:$BJ$73,0))))</f>
        <v>1.0498615788681286E-2</v>
      </c>
      <c r="AA3746" s="46">
        <f t="shared" si="66"/>
        <v>1.0104986157886813</v>
      </c>
      <c r="AB3746" s="46"/>
    </row>
    <row r="3747" spans="1:28" x14ac:dyDescent="0.25">
      <c r="A3747">
        <v>11483</v>
      </c>
      <c r="B3747" s="1">
        <v>45522.337259571803</v>
      </c>
      <c r="C3747" s="1">
        <v>45522</v>
      </c>
      <c r="D3747" t="s">
        <v>9100</v>
      </c>
      <c r="E3747" t="s">
        <v>9101</v>
      </c>
      <c r="F3747" t="s">
        <v>664</v>
      </c>
      <c r="G3747">
        <v>83</v>
      </c>
      <c r="H3747" t="b">
        <v>0</v>
      </c>
      <c r="I3747" t="s">
        <v>9102</v>
      </c>
      <c r="J3747" t="s">
        <v>9159</v>
      </c>
      <c r="K3747" t="s">
        <v>9</v>
      </c>
      <c r="L3747" t="b">
        <v>0</v>
      </c>
      <c r="M3747" t="s">
        <v>15247</v>
      </c>
      <c r="N3747" t="b">
        <v>0</v>
      </c>
      <c r="O3747" t="b">
        <v>1</v>
      </c>
      <c r="P3747" t="b">
        <v>0</v>
      </c>
      <c r="Q3747" t="b">
        <v>1</v>
      </c>
      <c r="R3747" t="s">
        <v>15248</v>
      </c>
      <c r="S3747">
        <v>70</v>
      </c>
      <c r="T3747" t="b">
        <v>0</v>
      </c>
      <c r="V3747" t="s">
        <v>941</v>
      </c>
      <c r="W3747">
        <v>4</v>
      </c>
      <c r="X3747" s="11">
        <v>87</v>
      </c>
      <c r="Y3747">
        <v>1</v>
      </c>
      <c r="Z3747" s="46" cm="1">
        <f t="array" ref="Z3747">IF(V3747="NA",$AD$2,(INDEX($BL$4:$BL$73,MATCH(V3747&amp;W3747,$BK$4:$BK$73&amp;$BJ$4:$BJ$73,0))))</f>
        <v>1.0498615788681286E-2</v>
      </c>
      <c r="AA3747" s="46">
        <f t="shared" si="66"/>
        <v>1.0104986157886813</v>
      </c>
      <c r="AB3747" s="46"/>
    </row>
    <row r="3748" spans="1:28" x14ac:dyDescent="0.25">
      <c r="A3748">
        <v>11484</v>
      </c>
      <c r="B3748" s="1">
        <v>45522.336849629603</v>
      </c>
      <c r="C3748" s="1">
        <v>45522</v>
      </c>
      <c r="D3748" t="s">
        <v>9100</v>
      </c>
      <c r="E3748" t="s">
        <v>9101</v>
      </c>
      <c r="F3748" t="s">
        <v>790</v>
      </c>
      <c r="G3748">
        <v>70</v>
      </c>
      <c r="H3748" t="b">
        <v>0</v>
      </c>
      <c r="I3748" t="s">
        <v>9102</v>
      </c>
      <c r="J3748" t="s">
        <v>9159</v>
      </c>
      <c r="K3748" t="s">
        <v>7</v>
      </c>
      <c r="L3748" t="b">
        <v>0</v>
      </c>
      <c r="M3748" t="s">
        <v>6479</v>
      </c>
      <c r="N3748" t="b">
        <v>0</v>
      </c>
      <c r="O3748" t="b">
        <v>0</v>
      </c>
      <c r="P3748" t="b">
        <v>0</v>
      </c>
      <c r="Q3748" t="b">
        <v>1</v>
      </c>
      <c r="R3748" t="s">
        <v>887</v>
      </c>
      <c r="S3748">
        <v>70</v>
      </c>
      <c r="T3748" t="b">
        <v>0</v>
      </c>
      <c r="V3748" t="s">
        <v>658</v>
      </c>
      <c r="W3748">
        <v>4</v>
      </c>
      <c r="X3748" s="11">
        <v>72</v>
      </c>
      <c r="Y3748">
        <v>1</v>
      </c>
      <c r="Z3748" s="46" cm="1">
        <f t="array" ref="Z3748">IF(V3748="NA",$AD$2,(INDEX($BL$4:$BL$73,MATCH(V3748&amp;W3748,$BK$4:$BK$73&amp;$BJ$4:$BJ$73,0))))</f>
        <v>1.1678733304575896E-2</v>
      </c>
      <c r="AA3748" s="46">
        <f t="shared" si="66"/>
        <v>1.0116787333045758</v>
      </c>
      <c r="AB3748" s="46"/>
    </row>
    <row r="3749" spans="1:28" x14ac:dyDescent="0.25">
      <c r="A3749">
        <v>11487</v>
      </c>
      <c r="B3749" s="1">
        <v>45522.332842766198</v>
      </c>
      <c r="C3749" s="1">
        <v>45522</v>
      </c>
      <c r="D3749" t="s">
        <v>9100</v>
      </c>
      <c r="E3749" t="s">
        <v>9101</v>
      </c>
      <c r="F3749" t="s">
        <v>790</v>
      </c>
      <c r="G3749">
        <v>73</v>
      </c>
      <c r="H3749" t="b">
        <v>0</v>
      </c>
      <c r="I3749" t="s">
        <v>9102</v>
      </c>
      <c r="J3749" t="s">
        <v>9159</v>
      </c>
      <c r="K3749" t="s">
        <v>7</v>
      </c>
      <c r="L3749" t="b">
        <v>0</v>
      </c>
      <c r="M3749" t="s">
        <v>15249</v>
      </c>
      <c r="N3749" t="b">
        <v>0</v>
      </c>
      <c r="O3749" t="b">
        <v>0</v>
      </c>
      <c r="P3749" t="b">
        <v>0</v>
      </c>
      <c r="Q3749" t="b">
        <v>1</v>
      </c>
      <c r="R3749" t="s">
        <v>15250</v>
      </c>
      <c r="S3749">
        <v>70</v>
      </c>
      <c r="T3749" t="b">
        <v>0</v>
      </c>
      <c r="V3749" t="s">
        <v>892</v>
      </c>
      <c r="W3749">
        <v>4</v>
      </c>
      <c r="X3749" s="11">
        <v>77</v>
      </c>
      <c r="Y3749">
        <v>1</v>
      </c>
      <c r="Z3749" s="46" cm="1">
        <f t="array" ref="Z3749">IF(V3749="NA",$AD$2,(INDEX($BL$4:$BL$73,MATCH(V3749&amp;W3749,$BK$4:$BK$73&amp;$BJ$4:$BJ$73,0))))</f>
        <v>1.0498615788681274E-2</v>
      </c>
      <c r="AA3749" s="46">
        <f t="shared" si="66"/>
        <v>1.0104986157886813</v>
      </c>
      <c r="AB3749" s="46"/>
    </row>
  </sheetData>
  <autoFilter ref="A3:AA3749" xr:uid="{9B44E4C5-3CDF-41FF-B94E-25468A198C12}"/>
  <mergeCells count="12">
    <mergeCell ref="AI27:AR27"/>
    <mergeCell ref="AS27:BB27"/>
    <mergeCell ref="AE6:AF6"/>
    <mergeCell ref="AD7:AF7"/>
    <mergeCell ref="AI7:AR7"/>
    <mergeCell ref="AS7:BB7"/>
    <mergeCell ref="AE26:AF26"/>
    <mergeCell ref="AE4:AF4"/>
    <mergeCell ref="AG4:AH4"/>
    <mergeCell ref="AG6:AH6"/>
    <mergeCell ref="AG26:AH26"/>
    <mergeCell ref="AD27:AF2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41FB7-64FD-4D6E-B61A-BEBF41D0FF86}">
  <sheetPr>
    <tabColor theme="5" tint="0.39997558519241921"/>
  </sheetPr>
  <dimension ref="B2:AK100"/>
  <sheetViews>
    <sheetView topLeftCell="K1" workbookViewId="0">
      <selection activeCell="U3" sqref="U3"/>
    </sheetView>
  </sheetViews>
  <sheetFormatPr defaultRowHeight="15" x14ac:dyDescent="0.25"/>
  <cols>
    <col min="1" max="1" width="4.5703125" customWidth="1"/>
    <col min="4" max="5" width="11.28515625" bestFit="1" customWidth="1"/>
    <col min="9" max="11" width="7.5703125" customWidth="1"/>
    <col min="18" max="18" width="2.85546875" customWidth="1"/>
    <col min="26" max="26" width="3.85546875" customWidth="1"/>
    <col min="33" max="33" width="4.5703125" customWidth="1"/>
  </cols>
  <sheetData>
    <row r="2" spans="2:37" x14ac:dyDescent="0.25">
      <c r="L2" s="11"/>
      <c r="M2" s="11"/>
      <c r="N2" s="11"/>
      <c r="AA2" t="s">
        <v>15293</v>
      </c>
    </row>
    <row r="3" spans="2:37" x14ac:dyDescent="0.25">
      <c r="B3" t="s">
        <v>15295</v>
      </c>
      <c r="AH3" s="125"/>
      <c r="AI3" s="125"/>
    </row>
    <row r="4" spans="2:37" ht="15.75" thickBot="1" x14ac:dyDescent="0.3">
      <c r="L4" s="11"/>
      <c r="M4" s="11"/>
      <c r="N4" s="11"/>
      <c r="S4" t="s">
        <v>15277</v>
      </c>
      <c r="X4" t="s">
        <v>659</v>
      </c>
      <c r="AA4" s="14" t="s">
        <v>15273</v>
      </c>
      <c r="AH4" s="24"/>
      <c r="AI4" s="24"/>
      <c r="AJ4" s="24"/>
      <c r="AK4" s="24"/>
    </row>
    <row r="5" spans="2:37" ht="15.75" thickBot="1" x14ac:dyDescent="0.3">
      <c r="J5" s="11">
        <f>SUM(I8:K95)</f>
        <v>38750.813936976454</v>
      </c>
      <c r="M5" s="11">
        <f>SUM(L8:N95)</f>
        <v>3720.928216384089</v>
      </c>
      <c r="P5" s="11">
        <f>SUM(O8:Q95)</f>
        <v>33365.732111126708</v>
      </c>
      <c r="AA5" s="25"/>
      <c r="AB5" s="261" t="s">
        <v>15270</v>
      </c>
      <c r="AC5" s="261"/>
      <c r="AD5" s="261"/>
      <c r="AE5" s="44"/>
      <c r="AF5" s="120"/>
      <c r="AH5" s="24"/>
      <c r="AI5" s="24"/>
      <c r="AJ5" s="24"/>
      <c r="AK5" s="24"/>
    </row>
    <row r="6" spans="2:37" ht="15.75" thickBot="1" x14ac:dyDescent="0.3">
      <c r="I6" s="253" t="s">
        <v>1985</v>
      </c>
      <c r="J6" s="253"/>
      <c r="K6" s="253"/>
      <c r="L6" s="260" t="s">
        <v>1984</v>
      </c>
      <c r="M6" s="261"/>
      <c r="N6" s="262"/>
      <c r="O6" s="253" t="s">
        <v>1983</v>
      </c>
      <c r="P6" s="253"/>
      <c r="Q6" s="253"/>
      <c r="AA6" s="39"/>
      <c r="AB6" t="s">
        <v>881</v>
      </c>
      <c r="AC6" t="s">
        <v>882</v>
      </c>
      <c r="AD6" t="s">
        <v>883</v>
      </c>
      <c r="AF6" s="40"/>
      <c r="AH6" s="24"/>
      <c r="AI6" s="24"/>
      <c r="AJ6" s="24"/>
      <c r="AK6" s="24"/>
    </row>
    <row r="7" spans="2:37" x14ac:dyDescent="0.25">
      <c r="B7" t="str">
        <f>'final totals'!K6</f>
        <v>agePBT</v>
      </c>
      <c r="C7" t="str">
        <f>'final totals'!L6</f>
        <v>Brd Yr</v>
      </c>
      <c r="D7" t="str">
        <f>'final totals'!M6</f>
        <v>rearing</v>
      </c>
      <c r="E7" t="str">
        <f>'final totals'!N6</f>
        <v>origin</v>
      </c>
      <c r="F7" t="str">
        <f>'final totals'!O6</f>
        <v>grp</v>
      </c>
      <c r="G7" t="s">
        <v>15265</v>
      </c>
      <c r="H7" t="str">
        <f>'final totals'!P6</f>
        <v>CWT code</v>
      </c>
      <c r="I7" t="str">
        <f>'final totals'!Q6</f>
        <v>Female</v>
      </c>
      <c r="J7" t="str">
        <f>'final totals'!R6</f>
        <v>Males</v>
      </c>
      <c r="K7" t="str">
        <f>'final totals'!S6</f>
        <v>jacks</v>
      </c>
      <c r="L7" s="39" t="s">
        <v>664</v>
      </c>
      <c r="M7" t="s">
        <v>790</v>
      </c>
      <c r="N7" s="40" t="s">
        <v>662</v>
      </c>
      <c r="O7" t="s">
        <v>664</v>
      </c>
      <c r="P7" t="s">
        <v>776</v>
      </c>
      <c r="Q7" t="s">
        <v>681</v>
      </c>
      <c r="S7" s="25"/>
      <c r="T7" s="44"/>
      <c r="U7" s="44" t="s">
        <v>14</v>
      </c>
      <c r="V7" s="44" t="s">
        <v>6</v>
      </c>
      <c r="W7" s="44" t="s">
        <v>692</v>
      </c>
      <c r="X7" s="44" t="s">
        <v>680</v>
      </c>
      <c r="Y7" s="120" t="s">
        <v>663</v>
      </c>
      <c r="AA7" s="286" t="s">
        <v>2013</v>
      </c>
      <c r="AB7" s="11">
        <f>'final totals'!AS4</f>
        <v>15533.928025514941</v>
      </c>
      <c r="AC7" s="11">
        <f>'final totals'!AT4</f>
        <v>15991.294983196261</v>
      </c>
      <c r="AD7" s="11">
        <f>'final totals'!AU4</f>
        <v>7225.5909282652292</v>
      </c>
      <c r="AE7" s="11">
        <f>SUM(AB7:AD7)</f>
        <v>38750.813936976432</v>
      </c>
      <c r="AF7" s="40"/>
      <c r="AH7" s="24"/>
      <c r="AI7" s="24"/>
      <c r="AJ7" s="24"/>
      <c r="AK7" s="24"/>
    </row>
    <row r="8" spans="2:37" x14ac:dyDescent="0.25">
      <c r="B8">
        <f>'final totals'!K85</f>
        <v>2</v>
      </c>
      <c r="C8">
        <f>'final totals'!L85</f>
        <v>2022</v>
      </c>
      <c r="D8" t="str">
        <f>'final totals'!M85</f>
        <v>subyearling</v>
      </c>
      <c r="E8" t="str">
        <f>'final totals'!N85</f>
        <v>Wild</v>
      </c>
      <c r="F8" t="str">
        <f>'final totals'!O85</f>
        <v>Wild</v>
      </c>
      <c r="G8" t="s">
        <v>677</v>
      </c>
      <c r="H8">
        <f>'final totals'!P85</f>
        <v>0</v>
      </c>
      <c r="I8" s="11">
        <f>'final totals'!Q85</f>
        <v>0</v>
      </c>
      <c r="J8" s="11">
        <f>'final totals'!R85</f>
        <v>45.920493125243894</v>
      </c>
      <c r="K8" s="11">
        <f>'final totals'!S85</f>
        <v>375.58745740905954</v>
      </c>
      <c r="L8" s="28">
        <f>hauled!BE9</f>
        <v>0</v>
      </c>
      <c r="M8" s="11">
        <f>hauled!BF9</f>
        <v>0.15384615384615385</v>
      </c>
      <c r="N8" s="127">
        <f>hauled!BG9</f>
        <v>0</v>
      </c>
      <c r="O8" s="11">
        <f>IF(L8&gt;I8,0,IF(G8="Abv",(I8-L8),((I8-L8)*(1-'Individual Data'!$AN$5))))</f>
        <v>0</v>
      </c>
      <c r="P8" s="11">
        <f>IF(M8&gt;J8,0,IF(G8="Abv",(J8-M8),(J8-M8)*(1-'Individual Data'!$AN$5)))</f>
        <v>45.766646971397741</v>
      </c>
      <c r="Q8" s="11">
        <f>IF(N8&gt;K8,0,IF(G8="Abv",(K8-N8),(K8-N8)*(1-'Individual Data'!$AM$5)))</f>
        <v>375.58745740905954</v>
      </c>
      <c r="S8" s="257" t="s">
        <v>693</v>
      </c>
      <c r="T8" s="253"/>
      <c r="U8" s="24">
        <f>SUM(U13:U17)</f>
        <v>2669.2910596008451</v>
      </c>
      <c r="V8" s="24">
        <f t="shared" ref="V8:X8" si="0">SUM(V13:V17)</f>
        <v>3037.2395749463767</v>
      </c>
      <c r="W8" s="24">
        <f t="shared" si="0"/>
        <v>482.73379032351068</v>
      </c>
      <c r="X8" s="24">
        <f t="shared" si="0"/>
        <v>5706.5306345472218</v>
      </c>
      <c r="Y8" s="27">
        <f>W8+V8+U8</f>
        <v>6189.2644248707329</v>
      </c>
      <c r="AA8" s="286"/>
      <c r="AB8" s="8">
        <f>AB7/SUM($AB7:$AD7)</f>
        <v>0.40086714180453131</v>
      </c>
      <c r="AC8" s="8">
        <f t="shared" ref="AC8" si="1">AC7/SUM($AB7:$AD7)</f>
        <v>0.4126699121521471</v>
      </c>
      <c r="AD8" s="8">
        <f t="shared" ref="AD8" si="2">AD7/SUM($AB7:$AD7)</f>
        <v>0.18646294604332156</v>
      </c>
      <c r="AF8" s="40"/>
      <c r="AH8" s="24"/>
      <c r="AI8" s="24"/>
      <c r="AJ8" s="24"/>
      <c r="AK8" s="24"/>
    </row>
    <row r="9" spans="2:37" x14ac:dyDescent="0.25">
      <c r="B9">
        <f>'final totals'!K86</f>
        <v>3</v>
      </c>
      <c r="C9">
        <f>'final totals'!L86</f>
        <v>2021</v>
      </c>
      <c r="D9" t="str">
        <f>'final totals'!M86</f>
        <v>subyearling</v>
      </c>
      <c r="E9" t="str">
        <f>'final totals'!N86</f>
        <v>Wild</v>
      </c>
      <c r="F9" t="str">
        <f>'final totals'!O86</f>
        <v>Wild</v>
      </c>
      <c r="G9" t="s">
        <v>677</v>
      </c>
      <c r="H9">
        <f>'final totals'!P86</f>
        <v>0</v>
      </c>
      <c r="I9" s="11">
        <f>'final totals'!Q86</f>
        <v>156.74034341724249</v>
      </c>
      <c r="J9" s="11">
        <f>'final totals'!R86</f>
        <v>1299.776383609742</v>
      </c>
      <c r="K9" s="11">
        <f>'final totals'!S86</f>
        <v>22.731667972494307</v>
      </c>
      <c r="L9" s="28">
        <f>hauled!BE10</f>
        <v>23.755499277031646</v>
      </c>
      <c r="M9" s="11">
        <f>hauled!BF10</f>
        <v>63.740863084284143</v>
      </c>
      <c r="N9" s="127">
        <f>hauled!BG10</f>
        <v>0</v>
      </c>
      <c r="O9" s="11">
        <f>IF(L9&gt;I9,0,IF(G9="Abv",(I9-L9),((I9-L9)*(1-'Individual Data'!$AN$5))))</f>
        <v>132.98484414021084</v>
      </c>
      <c r="P9" s="11">
        <f>IF(M9&gt;J9,0,IF(G9="Abv",(J9-M9),(J9-M9)*(1-'Individual Data'!$AN$5)))</f>
        <v>1236.0355205254577</v>
      </c>
      <c r="Q9" s="11">
        <f>IF(N9&gt;K9,0,IF(G9="Abv",(K9-N9),(K9-N9)*(1-'Individual Data'!$AM$5)))</f>
        <v>22.731667972494307</v>
      </c>
      <c r="S9" s="257" t="s">
        <v>694</v>
      </c>
      <c r="T9" s="253"/>
      <c r="U9" s="24">
        <f>SUM(U18:U27)</f>
        <v>11986.427283062878</v>
      </c>
      <c r="V9" s="24">
        <f t="shared" ref="V9:X9" si="3">SUM(V18:V27)</f>
        <v>11745.699215827921</v>
      </c>
      <c r="W9" s="24">
        <f t="shared" si="3"/>
        <v>3444.3411873651671</v>
      </c>
      <c r="X9" s="24">
        <f t="shared" si="3"/>
        <v>23732.126498890793</v>
      </c>
      <c r="Y9" s="27">
        <f>W9+V9+U9</f>
        <v>27176.467686255965</v>
      </c>
      <c r="AA9" s="286" t="s">
        <v>878</v>
      </c>
      <c r="AB9" s="11">
        <f>'final totals'!AS6</f>
        <v>13437.723390140822</v>
      </c>
      <c r="AC9" s="11">
        <f>'final totals'!AT6</f>
        <v>14278.378782567666</v>
      </c>
      <c r="AD9" s="11">
        <f>'final totals'!AU6</f>
        <v>6742.857137941719</v>
      </c>
      <c r="AE9" s="11">
        <f>SUM(AB9:AD9)</f>
        <v>34458.959310650207</v>
      </c>
      <c r="AF9" s="40"/>
      <c r="AH9" s="24"/>
      <c r="AI9" s="24"/>
      <c r="AJ9" s="24"/>
      <c r="AK9" s="24"/>
    </row>
    <row r="10" spans="2:37" ht="15.75" thickBot="1" x14ac:dyDescent="0.3">
      <c r="B10">
        <f>'final totals'!K87</f>
        <v>4</v>
      </c>
      <c r="C10">
        <f>'final totals'!L87</f>
        <v>2020</v>
      </c>
      <c r="D10" t="str">
        <f>'final totals'!M87</f>
        <v>subyearling</v>
      </c>
      <c r="E10" t="str">
        <f>'final totals'!N87</f>
        <v>Wild</v>
      </c>
      <c r="F10" t="str">
        <f>'final totals'!O87</f>
        <v>Wild</v>
      </c>
      <c r="G10" t="s">
        <v>677</v>
      </c>
      <c r="H10">
        <f>'final totals'!P87</f>
        <v>0</v>
      </c>
      <c r="I10" s="11">
        <f>'final totals'!Q87</f>
        <v>1987.9094489403901</v>
      </c>
      <c r="J10" s="11">
        <f>'final totals'!R87</f>
        <v>1665.814346215041</v>
      </c>
      <c r="K10" s="11">
        <f>'final totals'!S87</f>
        <v>22.731667972494307</v>
      </c>
      <c r="L10" s="28">
        <f>hauled!BE11</f>
        <v>354.17456373251679</v>
      </c>
      <c r="M10" s="11">
        <f>hauled!BF11</f>
        <v>288.09169514695827</v>
      </c>
      <c r="N10" s="127">
        <f>hauled!BG11</f>
        <v>0</v>
      </c>
      <c r="O10" s="11">
        <f>IF(L10&gt;I10,0,IF(G10="Abv",(I10-L10),((I10-L10)*(1-'Individual Data'!$AN$5))))</f>
        <v>1633.7348852078733</v>
      </c>
      <c r="P10" s="11">
        <f>IF(M10&gt;J10,0,IF(G10="Abv",(J10-M10),(J10-M10)*(1-'Individual Data'!$AN$5)))</f>
        <v>1377.7226510680828</v>
      </c>
      <c r="Q10" s="11">
        <f>IF(N10&gt;K10,0,IF(G10="Abv",(K10-N10),(K10-N10)*(1-'Individual Data'!$AM$5)))</f>
        <v>22.731667972494307</v>
      </c>
      <c r="S10" s="258" t="s">
        <v>674</v>
      </c>
      <c r="T10" s="259"/>
      <c r="U10" s="42">
        <f>U8+U9</f>
        <v>14655.718342663724</v>
      </c>
      <c r="V10" s="42">
        <f>V8+V9</f>
        <v>14782.938790774297</v>
      </c>
      <c r="W10" s="42">
        <f t="shared" ref="W10" si="4">W8+W9</f>
        <v>3927.0749776886778</v>
      </c>
      <c r="X10" s="42">
        <f>X8+X9</f>
        <v>29438.657133438013</v>
      </c>
      <c r="Y10" s="41">
        <f>Y8+Y9</f>
        <v>33365.732111126694</v>
      </c>
      <c r="AA10" s="286"/>
      <c r="AB10" s="8">
        <f>AB9/SUM($AB9:$AD9)</f>
        <v>0.38996312305890313</v>
      </c>
      <c r="AC10" s="8">
        <f t="shared" ref="AC10" si="5">AC9/SUM($AB9:$AD9)</f>
        <v>0.41435896696261104</v>
      </c>
      <c r="AD10" s="8">
        <f t="shared" ref="AD10" si="6">AD9/SUM($AB9:$AD9)</f>
        <v>0.19567790997848589</v>
      </c>
      <c r="AF10" s="40"/>
      <c r="AH10" s="24"/>
      <c r="AI10" s="24"/>
      <c r="AJ10" s="24"/>
      <c r="AK10" s="24"/>
    </row>
    <row r="11" spans="2:37" ht="15.75" thickBot="1" x14ac:dyDescent="0.3">
      <c r="B11">
        <f>'final totals'!K88</f>
        <v>5</v>
      </c>
      <c r="C11">
        <f>'final totals'!L88</f>
        <v>2019</v>
      </c>
      <c r="D11" t="str">
        <f>'final totals'!M88</f>
        <v>subyearling</v>
      </c>
      <c r="E11" t="str">
        <f>'final totals'!N88</f>
        <v>Wild</v>
      </c>
      <c r="F11" t="str">
        <f>'final totals'!O88</f>
        <v>Wild</v>
      </c>
      <c r="G11" t="s">
        <v>677</v>
      </c>
      <c r="H11">
        <f>'final totals'!P88</f>
        <v>0</v>
      </c>
      <c r="I11" s="11">
        <f>'final totals'!Q88</f>
        <v>865.73485913231241</v>
      </c>
      <c r="J11" s="11">
        <f>'final totals'!R88</f>
        <v>274.01024207513854</v>
      </c>
      <c r="K11" s="11">
        <f>'final totals'!S88</f>
        <v>0</v>
      </c>
      <c r="L11" s="28">
        <f>hauled!BE12</f>
        <v>181.43819268318586</v>
      </c>
      <c r="M11" s="11">
        <f>hauled!BF12</f>
        <v>67.286397812713602</v>
      </c>
      <c r="N11" s="127">
        <f>hauled!BG12</f>
        <v>0</v>
      </c>
      <c r="O11" s="11">
        <f>IF(L11&gt;I11,0,IF(G11="Abv",(I11-L11),((I11-L11)*(1-'Individual Data'!$AN$5))))</f>
        <v>684.29666644912652</v>
      </c>
      <c r="P11" s="11">
        <f>IF(M11&gt;J11,0,IF(G11="Abv",(J11-M11),(J11-M11)*(1-'Individual Data'!$AN$5)))</f>
        <v>206.72384426242493</v>
      </c>
      <c r="Q11" s="11">
        <f>IF(N11&gt;K11,0,IF(G11="Abv",(K11-N11),(K11-N11)*(1-'Individual Data'!$AM$5)))</f>
        <v>0</v>
      </c>
      <c r="U11" s="125">
        <f>U9/U10</f>
        <v>0.81786692421412255</v>
      </c>
      <c r="V11" s="125">
        <f t="shared" ref="V11:Y11" si="7">V9/V10</f>
        <v>0.79454426363167729</v>
      </c>
      <c r="W11" s="125">
        <f t="shared" si="7"/>
        <v>0.87707548415395198</v>
      </c>
      <c r="X11" s="125">
        <f t="shared" si="7"/>
        <v>0.80615519897252941</v>
      </c>
      <c r="Y11" s="125">
        <f t="shared" si="7"/>
        <v>0.81450236415442678</v>
      </c>
      <c r="AA11" s="39"/>
      <c r="AF11" s="40"/>
      <c r="AH11" s="24"/>
      <c r="AI11" s="24"/>
      <c r="AJ11" s="24"/>
      <c r="AK11" s="24"/>
    </row>
    <row r="12" spans="2:37" x14ac:dyDescent="0.25">
      <c r="B12">
        <f>'final totals'!K89</f>
        <v>6</v>
      </c>
      <c r="C12">
        <f>'final totals'!L89</f>
        <v>2018</v>
      </c>
      <c r="D12" t="str">
        <f>'final totals'!M89</f>
        <v>subyearling</v>
      </c>
      <c r="E12" t="str">
        <f>'final totals'!N89</f>
        <v>Wild</v>
      </c>
      <c r="F12" t="str">
        <f>'final totals'!O89</f>
        <v>Wild</v>
      </c>
      <c r="G12" t="s">
        <v>677</v>
      </c>
      <c r="H12">
        <f>'final totals'!P89</f>
        <v>0</v>
      </c>
      <c r="I12" s="11">
        <f>'final totals'!Q89</f>
        <v>0</v>
      </c>
      <c r="J12" s="11">
        <f>'final totals'!R89</f>
        <v>0</v>
      </c>
      <c r="K12" s="11">
        <f>'final totals'!S89</f>
        <v>0</v>
      </c>
      <c r="L12" s="28">
        <f>hauled!BE13</f>
        <v>0</v>
      </c>
      <c r="M12" s="11">
        <f>hauled!BF13</f>
        <v>0</v>
      </c>
      <c r="N12" s="127">
        <f>hauled!BG13</f>
        <v>0</v>
      </c>
      <c r="O12" s="11">
        <f>IF(L12&gt;I12,0,IF(G12="Abv",(I12-L12),((I12-L12)*(1-'Individual Data'!$AN$5))))</f>
        <v>0</v>
      </c>
      <c r="P12" s="11">
        <f>IF(M12&gt;J12,0,IF(G12="Abv",(J12-M12),(J12-M12)*(1-'Individual Data'!$AN$5)))</f>
        <v>0</v>
      </c>
      <c r="Q12" s="11">
        <f>IF(N12&gt;K12,0,IF(G12="Abv",(K12-N12),(K12-N12)*(1-'Individual Data'!$AM$5)))</f>
        <v>0</v>
      </c>
      <c r="S12" s="25"/>
      <c r="T12" s="44" t="s">
        <v>779</v>
      </c>
      <c r="U12" s="44" t="s">
        <v>14</v>
      </c>
      <c r="V12" s="44" t="s">
        <v>6</v>
      </c>
      <c r="W12" s="44" t="s">
        <v>692</v>
      </c>
      <c r="X12" s="44" t="s">
        <v>680</v>
      </c>
      <c r="Y12" s="121"/>
      <c r="AA12" s="39"/>
      <c r="AB12" s="253" t="s">
        <v>15271</v>
      </c>
      <c r="AC12" s="253"/>
      <c r="AD12" s="253"/>
      <c r="AF12" s="40" t="s">
        <v>15269</v>
      </c>
      <c r="AH12" s="24"/>
      <c r="AI12" s="24"/>
      <c r="AJ12" s="24"/>
      <c r="AK12" s="24"/>
    </row>
    <row r="13" spans="2:37" x14ac:dyDescent="0.25">
      <c r="B13">
        <f>'final totals'!K90</f>
        <v>2</v>
      </c>
      <c r="C13">
        <f>'final totals'!L90</f>
        <v>2022</v>
      </c>
      <c r="D13" t="str">
        <f>'final totals'!M90</f>
        <v>yearling</v>
      </c>
      <c r="E13" t="str">
        <f>'final totals'!N90</f>
        <v>Wild</v>
      </c>
      <c r="F13" t="str">
        <f>'final totals'!O90</f>
        <v>Wild</v>
      </c>
      <c r="G13" t="s">
        <v>677</v>
      </c>
      <c r="H13">
        <f>'final totals'!P90</f>
        <v>0</v>
      </c>
      <c r="I13" s="11">
        <f>'final totals'!Q90</f>
        <v>0</v>
      </c>
      <c r="J13" s="11">
        <f>'final totals'!R90</f>
        <v>0</v>
      </c>
      <c r="K13" s="11">
        <f>'final totals'!S90</f>
        <v>0</v>
      </c>
      <c r="L13" s="28">
        <f>hauled!BE14</f>
        <v>0</v>
      </c>
      <c r="M13" s="11">
        <f>hauled!BF14</f>
        <v>0</v>
      </c>
      <c r="N13" s="127">
        <f>hauled!BG14</f>
        <v>0</v>
      </c>
      <c r="O13" s="11">
        <f>IF(L13&gt;I13,0,IF(G13="Abv",(I13-L13),((I13-L13)*(1-'Individual Data'!$AN$5))))</f>
        <v>0</v>
      </c>
      <c r="P13" s="11">
        <f>IF(M13&gt;J13,0,IF(G13="Abv",(J13-M13),(J13-M13)*(1-'Individual Data'!$AN$5)))</f>
        <v>0</v>
      </c>
      <c r="Q13" s="11">
        <f>IF(N13&gt;K13,0,IF(G13="Abv",(K13-N13),(K13-N13)*(1-'Individual Data'!$AM$5)))</f>
        <v>0</v>
      </c>
      <c r="S13" s="28" t="s">
        <v>660</v>
      </c>
      <c r="T13">
        <v>2</v>
      </c>
      <c r="U13" s="24">
        <f>O8+O13</f>
        <v>0</v>
      </c>
      <c r="V13" s="24">
        <f t="shared" ref="V13:W13" si="8">P8+P13</f>
        <v>45.766646971397741</v>
      </c>
      <c r="W13" s="24">
        <f t="shared" si="8"/>
        <v>375.58745740905954</v>
      </c>
      <c r="X13" s="24">
        <f>U13+V13</f>
        <v>45.766646971397741</v>
      </c>
      <c r="Y13" s="27">
        <f t="shared" ref="Y13:Y27" si="9">W13+V13+U13</f>
        <v>421.35410438045727</v>
      </c>
      <c r="AA13" s="39"/>
      <c r="AB13" t="s">
        <v>881</v>
      </c>
      <c r="AC13" t="s">
        <v>882</v>
      </c>
      <c r="AD13" t="s">
        <v>883</v>
      </c>
      <c r="AE13" t="s">
        <v>798</v>
      </c>
      <c r="AF13" s="40">
        <f>SUM(hauled!AA4:AA3749)</f>
        <v>3745.9999999997999</v>
      </c>
      <c r="AH13" s="24"/>
      <c r="AI13" s="24"/>
      <c r="AJ13" s="24"/>
      <c r="AK13" s="24"/>
    </row>
    <row r="14" spans="2:37" x14ac:dyDescent="0.25">
      <c r="B14">
        <f>'final totals'!K91</f>
        <v>3</v>
      </c>
      <c r="C14">
        <f>'final totals'!L91</f>
        <v>2021</v>
      </c>
      <c r="D14" t="str">
        <f>'final totals'!M91</f>
        <v>yearling</v>
      </c>
      <c r="E14" t="str">
        <f>'final totals'!N91</f>
        <v>Wild</v>
      </c>
      <c r="F14" t="str">
        <f>'final totals'!O91</f>
        <v>Wild</v>
      </c>
      <c r="G14" t="s">
        <v>677</v>
      </c>
      <c r="H14">
        <f>'final totals'!P91</f>
        <v>0</v>
      </c>
      <c r="I14" s="11">
        <f>'final totals'!Q91</f>
        <v>0</v>
      </c>
      <c r="J14" s="11">
        <f>'final totals'!R91</f>
        <v>68.880739687865841</v>
      </c>
      <c r="K14" s="11">
        <f>'final totals'!S91</f>
        <v>61.682996969462522</v>
      </c>
      <c r="L14" s="28">
        <f>hauled!BE15</f>
        <v>0</v>
      </c>
      <c r="M14" s="11">
        <f>hauled!BF15</f>
        <v>0.23076923076923078</v>
      </c>
      <c r="N14" s="127">
        <f>hauled!BG15</f>
        <v>0</v>
      </c>
      <c r="O14" s="11">
        <f>IF(L14&gt;I14,0,IF(G14="Abv",(I14-L14),((I14-L14)*(1-'Individual Data'!$AN$5))))</f>
        <v>0</v>
      </c>
      <c r="P14" s="11">
        <f>IF(M14&gt;J14,0,IF(G14="Abv",(J14-M14),(J14-M14)*(1-'Individual Data'!$AN$5)))</f>
        <v>68.649970457096614</v>
      </c>
      <c r="Q14" s="11">
        <f>IF(N14&gt;K14,0,IF(G14="Abv",(K14-N14),(K14-N14)*(1-'Individual Data'!$AM$5)))</f>
        <v>61.682996969462522</v>
      </c>
      <c r="S14" s="28" t="s">
        <v>660</v>
      </c>
      <c r="T14">
        <v>3</v>
      </c>
      <c r="U14" s="24">
        <f t="shared" ref="U14:U17" si="10">O9+O14</f>
        <v>132.98484414021084</v>
      </c>
      <c r="V14" s="24">
        <f t="shared" ref="V14:V17" si="11">P9+P14</f>
        <v>1304.6854909825543</v>
      </c>
      <c r="W14" s="24">
        <f t="shared" ref="W14:W17" si="12">Q9+Q14</f>
        <v>84.414664941956829</v>
      </c>
      <c r="X14" s="24">
        <f t="shared" ref="X14:X27" si="13">U14+V14</f>
        <v>1437.6703351227652</v>
      </c>
      <c r="Y14" s="27">
        <f t="shared" si="9"/>
        <v>1522.085000064722</v>
      </c>
      <c r="AA14" s="286" t="s">
        <v>878</v>
      </c>
      <c r="AB14" s="11">
        <f>SUMIFS(hauled!$AA$4:$AA$3749,hauled!$K$4:$K$3749,"AD",hauled!$W$4:$W$3749,"&gt;2")</f>
        <v>484.15600519838529</v>
      </c>
      <c r="AC14" s="11">
        <f>AF13-AB14-AD14</f>
        <v>2240.8622631293929</v>
      </c>
      <c r="AD14" s="11">
        <f>SUMIFS(hauled!$AA$4:$AA$3749,hauled!$K$4:$K$3749,"AI",hauled!$V$4:$V$3749,"NA")</f>
        <v>1020.981731672022</v>
      </c>
      <c r="AE14" s="11">
        <f>SUM(AB14:AD14)</f>
        <v>3745.9999999997999</v>
      </c>
      <c r="AF14" s="40"/>
      <c r="AH14" s="24" t="s">
        <v>15296</v>
      </c>
      <c r="AI14" s="24"/>
      <c r="AJ14" s="24"/>
    </row>
    <row r="15" spans="2:37" x14ac:dyDescent="0.25">
      <c r="B15">
        <f>'final totals'!K92</f>
        <v>4</v>
      </c>
      <c r="C15">
        <f>'final totals'!L92</f>
        <v>2020</v>
      </c>
      <c r="D15" t="str">
        <f>'final totals'!M92</f>
        <v>yearling</v>
      </c>
      <c r="E15" t="str">
        <f>'final totals'!N92</f>
        <v>Wild</v>
      </c>
      <c r="F15" t="str">
        <f>'final totals'!O92</f>
        <v>Wild</v>
      </c>
      <c r="G15" t="s">
        <v>677</v>
      </c>
      <c r="H15">
        <f>'final totals'!P92</f>
        <v>0</v>
      </c>
      <c r="I15" s="11">
        <f>'final totals'!Q92</f>
        <v>98.925153574221866</v>
      </c>
      <c r="J15" s="11">
        <f>'final totals'!R92</f>
        <v>109.83737023334577</v>
      </c>
      <c r="K15" s="11">
        <f>'final totals'!S92</f>
        <v>0</v>
      </c>
      <c r="L15" s="28">
        <f>hauled!BE16</f>
        <v>15.491453497424471</v>
      </c>
      <c r="M15" s="11">
        <f>hauled!BF16</f>
        <v>7.496428571428571</v>
      </c>
      <c r="N15" s="127">
        <f>hauled!BG16</f>
        <v>0</v>
      </c>
      <c r="O15" s="11">
        <f>IF(L15&gt;I15,0,IF(G15="Abv",(I15-L15),((I15-L15)*(1-'Individual Data'!$AN$5))))</f>
        <v>83.433700076797393</v>
      </c>
      <c r="P15" s="11">
        <f>IF(M15&gt;J15,0,IF(G15="Abv",(J15-M15),(J15-M15)*(1-'Individual Data'!$AN$5)))</f>
        <v>102.3409416619172</v>
      </c>
      <c r="Q15" s="11">
        <f>IF(N15&gt;K15,0,IF(G15="Abv",(K15-N15),(K15-N15)*(1-'Individual Data'!$AM$5)))</f>
        <v>0</v>
      </c>
      <c r="S15" s="28" t="s">
        <v>660</v>
      </c>
      <c r="T15">
        <v>4</v>
      </c>
      <c r="U15" s="24">
        <f t="shared" si="10"/>
        <v>1717.1685852846706</v>
      </c>
      <c r="V15" s="24">
        <f t="shared" si="11"/>
        <v>1480.06359273</v>
      </c>
      <c r="W15" s="24">
        <f t="shared" si="12"/>
        <v>22.731667972494307</v>
      </c>
      <c r="X15" s="24">
        <f t="shared" si="13"/>
        <v>3197.2321780146704</v>
      </c>
      <c r="Y15" s="27">
        <f t="shared" si="9"/>
        <v>3219.9638459871649</v>
      </c>
      <c r="AA15" s="286"/>
      <c r="AB15" s="8">
        <f>AB14/SUM($AB14:$AD14)</f>
        <v>0.12924613059220799</v>
      </c>
      <c r="AC15" s="8">
        <f>AC14/SUM($AB14:$AD14)</f>
        <v>0.59820135160958687</v>
      </c>
      <c r="AD15" s="8">
        <f>AD14/SUM($AB14:$AD14)</f>
        <v>0.27255251779820516</v>
      </c>
      <c r="AE15" s="14"/>
      <c r="AF15" s="40"/>
      <c r="AH15" s="24"/>
      <c r="AI15" s="24"/>
    </row>
    <row r="16" spans="2:37" x14ac:dyDescent="0.25">
      <c r="B16">
        <f>'final totals'!K93</f>
        <v>5</v>
      </c>
      <c r="C16">
        <f>'final totals'!L93</f>
        <v>2019</v>
      </c>
      <c r="D16" t="str">
        <f>'final totals'!M93</f>
        <v>yearling</v>
      </c>
      <c r="E16" t="str">
        <f>'final totals'!N93</f>
        <v>Wild</v>
      </c>
      <c r="F16" t="str">
        <f>'final totals'!O93</f>
        <v>Wild</v>
      </c>
      <c r="G16" t="s">
        <v>677</v>
      </c>
      <c r="H16">
        <f>'final totals'!P93</f>
        <v>0</v>
      </c>
      <c r="I16" s="11">
        <f>'final totals'!Q93</f>
        <v>169.30775793117527</v>
      </c>
      <c r="J16" s="11">
        <f>'final totals'!R93</f>
        <v>0</v>
      </c>
      <c r="K16" s="11">
        <f>'final totals'!S93</f>
        <v>0</v>
      </c>
      <c r="L16" s="28">
        <f>hauled!BE17</f>
        <v>34.466794204337845</v>
      </c>
      <c r="M16" s="11">
        <f>hauled!BF17</f>
        <v>0</v>
      </c>
      <c r="N16" s="127">
        <f>hauled!BG17</f>
        <v>0</v>
      </c>
      <c r="O16" s="11">
        <f>IF(L16&gt;I16,0,IF(G16="Abv",(I16-L16),((I16-L16)*(1-'Individual Data'!$AN$5))))</f>
        <v>134.84096372683743</v>
      </c>
      <c r="P16" s="11">
        <f>IF(M16&gt;J16,0,IF(G16="Abv",(J16-M16),(J16-M16)*(1-'Individual Data'!$AN$5)))</f>
        <v>0</v>
      </c>
      <c r="Q16" s="11">
        <f>IF(N16&gt;K16,0,IF(G16="Abv",(K16-N16),(K16-N16)*(1-'Individual Data'!$AM$5)))</f>
        <v>0</v>
      </c>
      <c r="S16" s="28" t="s">
        <v>660</v>
      </c>
      <c r="T16">
        <v>5</v>
      </c>
      <c r="U16" s="24">
        <f t="shared" si="10"/>
        <v>819.13763017596398</v>
      </c>
      <c r="V16" s="24">
        <f t="shared" si="11"/>
        <v>206.72384426242493</v>
      </c>
      <c r="W16" s="24">
        <f t="shared" si="12"/>
        <v>0</v>
      </c>
      <c r="X16" s="24">
        <f t="shared" si="13"/>
        <v>1025.861474438389</v>
      </c>
      <c r="Y16" s="27">
        <f t="shared" si="9"/>
        <v>1025.861474438389</v>
      </c>
      <c r="AA16" s="39"/>
      <c r="AF16" s="40"/>
      <c r="AH16" t="s">
        <v>881</v>
      </c>
      <c r="AI16" t="s">
        <v>882</v>
      </c>
      <c r="AJ16" t="s">
        <v>883</v>
      </c>
    </row>
    <row r="17" spans="2:37" x14ac:dyDescent="0.25">
      <c r="B17">
        <f>'final totals'!K94</f>
        <v>6</v>
      </c>
      <c r="C17">
        <f>'final totals'!L94</f>
        <v>2018</v>
      </c>
      <c r="D17" t="str">
        <f>'final totals'!M94</f>
        <v>yearling</v>
      </c>
      <c r="E17" t="str">
        <f>'final totals'!N94</f>
        <v>Wild</v>
      </c>
      <c r="F17" t="str">
        <f>'final totals'!O94</f>
        <v>Wild</v>
      </c>
      <c r="G17" t="s">
        <v>677</v>
      </c>
      <c r="H17">
        <f>'final totals'!P94</f>
        <v>0</v>
      </c>
      <c r="I17" s="11">
        <f>'final totals'!Q94</f>
        <v>0</v>
      </c>
      <c r="J17" s="11">
        <f>'final totals'!R94</f>
        <v>0</v>
      </c>
      <c r="K17" s="11">
        <f>'final totals'!S94</f>
        <v>0</v>
      </c>
      <c r="L17" s="28">
        <f>hauled!BE18</f>
        <v>0</v>
      </c>
      <c r="M17" s="11">
        <f>hauled!BF18</f>
        <v>0</v>
      </c>
      <c r="N17" s="127">
        <f>hauled!BG18</f>
        <v>0</v>
      </c>
      <c r="O17" s="11">
        <f>IF(L17&gt;I17,0,IF(G17="Abv",(I17-L17),((I17-L17)*(1-'Individual Data'!$AN$5))))</f>
        <v>0</v>
      </c>
      <c r="P17" s="11">
        <f>IF(M17&gt;J17,0,IF(G17="Abv",(J17-M17),(J17-M17)*(1-'Individual Data'!$AN$5)))</f>
        <v>0</v>
      </c>
      <c r="Q17" s="11">
        <f>IF(N17&gt;K17,0,IF(G17="Abv",(K17-N17),(K17-N17)*(1-'Individual Data'!$AM$5)))</f>
        <v>0</v>
      </c>
      <c r="S17" s="28" t="s">
        <v>660</v>
      </c>
      <c r="T17">
        <v>6</v>
      </c>
      <c r="U17" s="24">
        <f t="shared" si="10"/>
        <v>0</v>
      </c>
      <c r="V17" s="24">
        <f t="shared" si="11"/>
        <v>0</v>
      </c>
      <c r="W17" s="24">
        <f t="shared" si="12"/>
        <v>0</v>
      </c>
      <c r="X17" s="24">
        <f t="shared" si="13"/>
        <v>0</v>
      </c>
      <c r="Y17" s="27">
        <f t="shared" si="9"/>
        <v>0</v>
      </c>
      <c r="AA17" s="39"/>
      <c r="AB17" s="253" t="s">
        <v>1983</v>
      </c>
      <c r="AC17" s="253"/>
      <c r="AD17" s="253"/>
      <c r="AE17" s="253"/>
      <c r="AF17" s="40"/>
      <c r="AH17" s="11">
        <f>AB7-AB14</f>
        <v>15049.772020316555</v>
      </c>
      <c r="AI17" s="11">
        <f t="shared" ref="AI17:AJ17" si="14">AC7-AC14</f>
        <v>13750.432720066869</v>
      </c>
      <c r="AJ17" s="11">
        <f t="shared" si="14"/>
        <v>6204.6091965932073</v>
      </c>
      <c r="AK17" s="11">
        <f>AH17+AI17+AJ17</f>
        <v>35004.813936976629</v>
      </c>
    </row>
    <row r="18" spans="2:37" x14ac:dyDescent="0.25">
      <c r="B18">
        <f>'final totals'!K7</f>
        <v>5</v>
      </c>
      <c r="C18">
        <f>'final totals'!L7</f>
        <v>2019</v>
      </c>
      <c r="D18" t="str">
        <f>'final totals'!M7</f>
        <v>subyearling</v>
      </c>
      <c r="E18" t="str">
        <f>'final totals'!N7</f>
        <v>SR hatchery</v>
      </c>
      <c r="F18" t="str">
        <f>'final totals'!O7</f>
        <v>BCA1</v>
      </c>
      <c r="G18" t="s">
        <v>677</v>
      </c>
      <c r="H18">
        <f>'final totals'!P7</f>
        <v>220197</v>
      </c>
      <c r="I18" s="11">
        <f>'final totals'!Q7</f>
        <v>285.72366456124888</v>
      </c>
      <c r="J18" s="11">
        <f>'final totals'!R7</f>
        <v>124.56251085992859</v>
      </c>
      <c r="K18" s="11">
        <f>'final totals'!S7</f>
        <v>0</v>
      </c>
      <c r="L18" s="28">
        <f>SUMIFS(hauled!$AA$4:$AA$3750,hauled!$V$4:$V$3750,'est abv LGR'!F18,hauled!$W$4:$W$3750,'est abv LGR'!B18,hauled!$F$4:$F$3750,'est abv LGR'!L$7)</f>
        <v>54.182480670251607</v>
      </c>
      <c r="M18" s="11">
        <f>SUMIFS(hauled!$AA$4:$AA$3750,hauled!$V$4:$V$3750,'est abv LGR'!F18,hauled!$W$4:$W$3750,'est abv LGR'!B18,hauled!$F$4:$F$3750,'est abv LGR'!M$7)</f>
        <v>27.091240335125789</v>
      </c>
      <c r="N18" s="127">
        <f>SUMIFS(hauled!$AA$4:$AA$3750,hauled!$V$4:$V$3750,'est abv LGR'!F18,hauled!$W$4:$W$3750,'est abv LGR'!B18,hauled!$F$4:$F$3750,'est abv LGR'!N$7)</f>
        <v>0</v>
      </c>
      <c r="O18" s="11">
        <f>IF(L18&gt;I18,0,IF(G18="Abv",(I18-L18),((I18-L18)*(1-'Individual Data'!$AN$5))))</f>
        <v>231.54118389099727</v>
      </c>
      <c r="P18" s="11">
        <f>IF(M18&gt;J18,0,IF(G18="Abv",(J18-M18),(J18-M18)*(1-'Individual Data'!$AN$5)))</f>
        <v>97.471270524802804</v>
      </c>
      <c r="Q18" s="11">
        <f>IF(N18&gt;K18,0,IF(G18="Abv",(K18-N18),(K18-N18)*(1-'Individual Data'!$AM$5)))</f>
        <v>0</v>
      </c>
      <c r="S18" s="28" t="s">
        <v>633</v>
      </c>
      <c r="T18">
        <v>2</v>
      </c>
      <c r="U18" s="24">
        <f t="shared" ref="U18:W21" si="15">SUMIFS(O$8:O$95,$E$8:$E$95,"SR hatchery",$B$8:$B$95,$T18)</f>
        <v>0</v>
      </c>
      <c r="V18" s="24">
        <f t="shared" si="15"/>
        <v>588.87884237115816</v>
      </c>
      <c r="W18" s="24">
        <f t="shared" si="15"/>
        <v>3112.7105260424628</v>
      </c>
      <c r="X18" s="24">
        <f t="shared" si="13"/>
        <v>588.87884237115816</v>
      </c>
      <c r="Y18" s="27">
        <f t="shared" si="9"/>
        <v>3701.5893684136208</v>
      </c>
      <c r="AA18" s="39"/>
      <c r="AB18" t="s">
        <v>881</v>
      </c>
      <c r="AC18" t="s">
        <v>882</v>
      </c>
      <c r="AD18" t="s">
        <v>883</v>
      </c>
      <c r="AF18" s="40">
        <v>33479</v>
      </c>
      <c r="AH18" s="9">
        <f>AH17/$AK17</f>
        <v>0.42993435266967761</v>
      </c>
      <c r="AI18" s="9">
        <f t="shared" ref="AI18:AJ18" si="16">AI17/$AK17</f>
        <v>0.39281547803177658</v>
      </c>
      <c r="AJ18" s="9">
        <f t="shared" si="16"/>
        <v>0.17725016929854592</v>
      </c>
      <c r="AK18" t="s">
        <v>15292</v>
      </c>
    </row>
    <row r="19" spans="2:37" x14ac:dyDescent="0.25">
      <c r="B19">
        <f>'final totals'!K8</f>
        <v>5</v>
      </c>
      <c r="C19">
        <f>'final totals'!L8</f>
        <v>2019</v>
      </c>
      <c r="D19" t="str">
        <f>'final totals'!M8</f>
        <v>subyearling</v>
      </c>
      <c r="E19" t="str">
        <f>'final totals'!N8</f>
        <v>SR hatchery</v>
      </c>
      <c r="F19" t="str">
        <f>'final totals'!O8</f>
        <v>BCA2</v>
      </c>
      <c r="G19" t="s">
        <v>677</v>
      </c>
      <c r="H19">
        <f>'final totals'!P8</f>
        <v>220198</v>
      </c>
      <c r="I19" s="11">
        <f>'final totals'!Q8</f>
        <v>114.00572420963137</v>
      </c>
      <c r="J19" s="11">
        <f>'final totals'!R8</f>
        <v>32.837700675312156</v>
      </c>
      <c r="K19" s="11">
        <f>'final totals'!S8</f>
        <v>0</v>
      </c>
      <c r="L19" s="28">
        <f>SUMIFS(hauled!$AA$4:$AA$3750,hauled!$V$4:$V$3750,'est abv LGR'!F19,hauled!$W$4:$W$3750,'est abv LGR'!B19,hauled!$F$4:$F$3750,'est abv LGR'!L$7)</f>
        <v>0</v>
      </c>
      <c r="M19" s="11">
        <f>SUMIFS(hauled!$AA$4:$AA$3750,hauled!$V$4:$V$3750,'est abv LGR'!F19,hauled!$W$4:$W$3750,'est abv LGR'!B19,hauled!$F$4:$F$3750,'est abv LGR'!M$7)</f>
        <v>0</v>
      </c>
      <c r="N19" s="127">
        <f>SUMIFS(hauled!$AA$4:$AA$3750,hauled!$V$4:$V$3750,'est abv LGR'!F19,hauled!$W$4:$W$3750,'est abv LGR'!B19,hauled!$F$4:$F$3750,'est abv LGR'!N$7)</f>
        <v>0</v>
      </c>
      <c r="O19" s="11">
        <f>IF(L19&gt;I19,0,IF(G19="Abv",(I19-L19),((I19-L19)*(1-'Individual Data'!$AN$5))))</f>
        <v>114.00572420963137</v>
      </c>
      <c r="P19" s="11">
        <f>IF(M19&gt;J19,0,IF(G19="Abv",(J19-M19),(J19-M19)*(1-'Individual Data'!$AN$5)))</f>
        <v>32.837700675312156</v>
      </c>
      <c r="Q19" s="11">
        <f>IF(N19&gt;K19,0,IF(G19="Abv",(K19-N19),(K19-N19)*(1-'Individual Data'!$AM$5)))</f>
        <v>0</v>
      </c>
      <c r="S19" s="28" t="s">
        <v>633</v>
      </c>
      <c r="T19">
        <v>3</v>
      </c>
      <c r="U19" s="24">
        <f t="shared" si="15"/>
        <v>2155.3472604649724</v>
      </c>
      <c r="V19" s="24">
        <f t="shared" si="15"/>
        <v>5824.2173320005222</v>
      </c>
      <c r="W19" s="24">
        <f t="shared" si="15"/>
        <v>239.17647198724296</v>
      </c>
      <c r="X19" s="24">
        <f t="shared" si="13"/>
        <v>7979.5645924654946</v>
      </c>
      <c r="Y19" s="27">
        <f t="shared" si="9"/>
        <v>8218.7410644527372</v>
      </c>
      <c r="AA19" s="286" t="s">
        <v>2013</v>
      </c>
      <c r="AB19" s="11">
        <f>AH18*$AF18</f>
        <v>14393.772193028137</v>
      </c>
      <c r="AC19" s="11">
        <f>AI18*$AF18</f>
        <v>13151.069389025848</v>
      </c>
      <c r="AD19" s="11">
        <f>AJ18*$AF18</f>
        <v>5934.1584179460187</v>
      </c>
      <c r="AE19" s="11">
        <f>SUM(AB19:AD19)</f>
        <v>33479</v>
      </c>
      <c r="AF19" s="40"/>
    </row>
    <row r="20" spans="2:37" x14ac:dyDescent="0.25">
      <c r="B20">
        <f>'final totals'!K9</f>
        <v>5</v>
      </c>
      <c r="C20">
        <f>'final totals'!L9</f>
        <v>2019</v>
      </c>
      <c r="D20" t="str">
        <f>'final totals'!M9</f>
        <v>subyearling</v>
      </c>
      <c r="E20" t="str">
        <f>'final totals'!N9</f>
        <v>SR hatchery</v>
      </c>
      <c r="F20" t="str">
        <f>'final totals'!O9</f>
        <v>CJA1</v>
      </c>
      <c r="G20" t="s">
        <v>677</v>
      </c>
      <c r="H20">
        <f>'final totals'!P9</f>
        <v>220195</v>
      </c>
      <c r="I20" s="11">
        <f>'final totals'!Q9</f>
        <v>414.71221572608204</v>
      </c>
      <c r="J20" s="11">
        <f>'final totals'!R9</f>
        <v>80.604810937531468</v>
      </c>
      <c r="K20" s="11">
        <f>'final totals'!S9</f>
        <v>0</v>
      </c>
      <c r="L20" s="28">
        <f>SUMIFS(hauled!$AA$4:$AA$3750,hauled!$V$4:$V$3750,'est abv LGR'!F20,hauled!$W$4:$W$3750,'est abv LGR'!B20,hauled!$F$4:$F$3750,'est abv LGR'!L$7)</f>
        <v>46.888685195410041</v>
      </c>
      <c r="M20" s="11">
        <f>SUMIFS(hauled!$AA$4:$AA$3750,hauled!$V$4:$V$3750,'est abv LGR'!F20,hauled!$W$4:$W$3750,'est abv LGR'!B20,hauled!$F$4:$F$3750,'est abv LGR'!M$7)</f>
        <v>13.545620167562886</v>
      </c>
      <c r="N20" s="127">
        <f>SUMIFS(hauled!$AA$4:$AA$3750,hauled!$V$4:$V$3750,'est abv LGR'!F20,hauled!$W$4:$W$3750,'est abv LGR'!B20,hauled!$F$4:$F$3750,'est abv LGR'!N$7)</f>
        <v>0</v>
      </c>
      <c r="O20" s="11">
        <f>IF(L20&gt;I20,0,IF(G20="Abv",(I20-L20),((I20-L20)*(1-'Individual Data'!$AN$5))))</f>
        <v>367.82353053067197</v>
      </c>
      <c r="P20" s="11">
        <f>IF(M20&gt;J20,0,IF(G20="Abv",(J20-M20),(J20-M20)*(1-'Individual Data'!$AN$5)))</f>
        <v>67.059190769968581</v>
      </c>
      <c r="Q20" s="11">
        <f>IF(N20&gt;K20,0,IF(G20="Abv",(K20-N20),(K20-N20)*(1-'Individual Data'!$AM$5)))</f>
        <v>0</v>
      </c>
      <c r="S20" s="28" t="s">
        <v>633</v>
      </c>
      <c r="T20">
        <v>4</v>
      </c>
      <c r="U20" s="24">
        <f t="shared" si="15"/>
        <v>6852.1285589674517</v>
      </c>
      <c r="V20" s="24">
        <f t="shared" si="15"/>
        <v>3916.6524378266295</v>
      </c>
      <c r="W20" s="24">
        <f t="shared" si="15"/>
        <v>15.94550729652909</v>
      </c>
      <c r="X20" s="24">
        <f t="shared" si="13"/>
        <v>10768.780996794081</v>
      </c>
      <c r="Y20" s="27">
        <f t="shared" si="9"/>
        <v>10784.72650409061</v>
      </c>
      <c r="AA20" s="286"/>
      <c r="AB20" s="9">
        <f>AH17/$AK17</f>
        <v>0.42993435266967761</v>
      </c>
      <c r="AC20" s="9">
        <f>AI17/$AK17</f>
        <v>0.39281547803177658</v>
      </c>
      <c r="AD20" s="9">
        <f>AJ17/$AK17</f>
        <v>0.17725016929854592</v>
      </c>
      <c r="AE20" s="14" t="s">
        <v>15292</v>
      </c>
      <c r="AF20" s="40"/>
      <c r="AH20">
        <f>AD19/(AD19+AC19)</f>
        <v>0.310929399322038</v>
      </c>
    </row>
    <row r="21" spans="2:37" x14ac:dyDescent="0.25">
      <c r="B21">
        <f>'final totals'!K10</f>
        <v>5</v>
      </c>
      <c r="C21">
        <f>'final totals'!L10</f>
        <v>2019</v>
      </c>
      <c r="D21" t="str">
        <f>'final totals'!M10</f>
        <v>subyearling</v>
      </c>
      <c r="E21" t="str">
        <f>'final totals'!N10</f>
        <v>SR hatchery</v>
      </c>
      <c r="F21" t="str">
        <f>'final totals'!O10</f>
        <v>CJA2</v>
      </c>
      <c r="G21" t="s">
        <v>677</v>
      </c>
      <c r="H21">
        <f>'final totals'!P10</f>
        <v>220196</v>
      </c>
      <c r="I21" s="11">
        <f>'final totals'!Q10</f>
        <v>195.12538338923864</v>
      </c>
      <c r="J21" s="11">
        <f>'final totals'!R10</f>
        <v>31.455090974158185</v>
      </c>
      <c r="K21" s="11">
        <f>'final totals'!S10</f>
        <v>0</v>
      </c>
      <c r="L21" s="28">
        <f>SUMIFS(hauled!$AA$4:$AA$3750,hauled!$V$4:$V$3750,'est abv LGR'!F21,hauled!$W$4:$W$3750,'est abv LGR'!B21,hauled!$F$4:$F$3750,'est abv LGR'!L$7)</f>
        <v>11.461678603322442</v>
      </c>
      <c r="M21" s="11">
        <f>SUMIFS(hauled!$AA$4:$AA$3750,hauled!$V$4:$V$3750,'est abv LGR'!F21,hauled!$W$4:$W$3750,'est abv LGR'!B21,hauled!$F$4:$F$3750,'est abv LGR'!M$7)</f>
        <v>3.1259123463606659</v>
      </c>
      <c r="N21" s="127">
        <f>SUMIFS(hauled!$AA$4:$AA$3750,hauled!$V$4:$V$3750,'est abv LGR'!F21,hauled!$W$4:$W$3750,'est abv LGR'!B21,hauled!$F$4:$F$3750,'est abv LGR'!N$7)</f>
        <v>0</v>
      </c>
      <c r="O21" s="11">
        <f>IF(L21&gt;I21,0,IF(G21="Abv",(I21-L21),((I21-L21)*(1-'Individual Data'!$AN$5))))</f>
        <v>183.6637047859162</v>
      </c>
      <c r="P21" s="11">
        <f>IF(M21&gt;J21,0,IF(G21="Abv",(J21-M21),(J21-M21)*(1-'Individual Data'!$AN$5)))</f>
        <v>28.329178627797518</v>
      </c>
      <c r="Q21" s="11">
        <f>IF(N21&gt;K21,0,IF(G21="Abv",(K21-N21),(K21-N21)*(1-'Individual Data'!$AM$5)))</f>
        <v>0</v>
      </c>
      <c r="S21" s="28" t="s">
        <v>633</v>
      </c>
      <c r="T21">
        <v>5</v>
      </c>
      <c r="U21" s="24">
        <f t="shared" si="15"/>
        <v>2714.2211365614048</v>
      </c>
      <c r="V21" s="24">
        <f t="shared" si="15"/>
        <v>899.44910545624293</v>
      </c>
      <c r="W21" s="24">
        <f t="shared" si="15"/>
        <v>0</v>
      </c>
      <c r="X21" s="24">
        <f t="shared" si="13"/>
        <v>3613.670242017648</v>
      </c>
      <c r="Y21" s="27">
        <f t="shared" si="9"/>
        <v>3613.670242017648</v>
      </c>
      <c r="AA21" s="39"/>
      <c r="AF21" s="40"/>
    </row>
    <row r="22" spans="2:37" x14ac:dyDescent="0.25">
      <c r="B22">
        <f>'final totals'!K11</f>
        <v>5</v>
      </c>
      <c r="C22">
        <f>'final totals'!L11</f>
        <v>2019</v>
      </c>
      <c r="D22" t="str">
        <f>'final totals'!M11</f>
        <v>subyearling</v>
      </c>
      <c r="E22" t="str">
        <f>'final totals'!N11</f>
        <v>SR hatchery</v>
      </c>
      <c r="F22" t="str">
        <f>'final totals'!O11</f>
        <v>GRR</v>
      </c>
      <c r="G22" t="s">
        <v>677</v>
      </c>
      <c r="H22">
        <f>'final totals'!P11</f>
        <v>637759</v>
      </c>
      <c r="I22" s="11">
        <f>'final totals'!Q11</f>
        <v>32.837700675312156</v>
      </c>
      <c r="J22" s="11">
        <f>'final totals'!R11</f>
        <v>47.780822796132739</v>
      </c>
      <c r="K22" s="11">
        <f>'final totals'!S11</f>
        <v>0</v>
      </c>
      <c r="L22" s="28">
        <f>SUMIFS(hauled!$AA$4:$AA$3750,hauled!$V$4:$V$3750,'est abv LGR'!F22,hauled!$W$4:$W$3750,'est abv LGR'!B22,hauled!$F$4:$F$3750,'est abv LGR'!L$7)</f>
        <v>5.2098539106011099</v>
      </c>
      <c r="M22" s="11">
        <f>SUMIFS(hauled!$AA$4:$AA$3750,hauled!$V$4:$V$3750,'est abv LGR'!F22,hauled!$W$4:$W$3750,'est abv LGR'!B22,hauled!$F$4:$F$3750,'est abv LGR'!M$7)</f>
        <v>3.1259123463606659</v>
      </c>
      <c r="N22" s="127">
        <f>SUMIFS(hauled!$AA$4:$AA$3750,hauled!$V$4:$V$3750,'est abv LGR'!F22,hauled!$W$4:$W$3750,'est abv LGR'!B22,hauled!$F$4:$F$3750,'est abv LGR'!N$7)</f>
        <v>0</v>
      </c>
      <c r="O22" s="11">
        <f>IF(L22&gt;I22,0,IF(G22="Abv",(I22-L22),((I22-L22)*(1-'Individual Data'!$AN$5))))</f>
        <v>27.627846764711045</v>
      </c>
      <c r="P22" s="11">
        <f>IF(M22&gt;J22,0,IF(G22="Abv",(J22-M22),(J22-M22)*(1-'Individual Data'!$AN$5)))</f>
        <v>44.654910449772075</v>
      </c>
      <c r="Q22" s="11">
        <f>IF(N22&gt;K22,0,IF(G22="Abv",(K22-N22),(K22-N22)*(1-'Individual Data'!$AM$5)))</f>
        <v>0</v>
      </c>
      <c r="S22" s="28" t="s">
        <v>633</v>
      </c>
      <c r="T22">
        <v>6</v>
      </c>
      <c r="U22" s="24">
        <f>SUMIFS(O$8:O$95,$E$8:$E$95,"SR hatchery",$B$8:$B$95,$T22)</f>
        <v>0</v>
      </c>
      <c r="V22" s="24">
        <f t="shared" ref="V22:W27" si="17">SUMIFS(P$8:P$95,$E$8:$E$95,"Stray",$B$8:$B$95,$T22)</f>
        <v>0</v>
      </c>
      <c r="W22" s="24">
        <f t="shared" si="17"/>
        <v>0</v>
      </c>
      <c r="X22" s="24">
        <f t="shared" si="13"/>
        <v>0</v>
      </c>
      <c r="Y22" s="27">
        <f t="shared" si="9"/>
        <v>0</v>
      </c>
      <c r="AA22" s="39"/>
      <c r="AB22" t="s">
        <v>15272</v>
      </c>
      <c r="AF22" s="40"/>
      <c r="AH22" t="s">
        <v>881</v>
      </c>
      <c r="AI22" t="s">
        <v>882</v>
      </c>
      <c r="AJ22" t="s">
        <v>883</v>
      </c>
    </row>
    <row r="23" spans="2:37" x14ac:dyDescent="0.25">
      <c r="B23">
        <f>'final totals'!K12</f>
        <v>5</v>
      </c>
      <c r="C23">
        <f>'final totals'!L12</f>
        <v>2019</v>
      </c>
      <c r="D23" t="str">
        <f>'final totals'!M12</f>
        <v>subyearling</v>
      </c>
      <c r="E23" t="str">
        <f>'final totals'!N12</f>
        <v>SR hatchery</v>
      </c>
      <c r="F23" t="str">
        <f>'final totals'!O12</f>
        <v>IPCSR</v>
      </c>
      <c r="G23" t="s">
        <v>677</v>
      </c>
      <c r="H23">
        <f>'final totals'!P12</f>
        <v>91459</v>
      </c>
      <c r="I23" s="11">
        <f>'final totals'!Q12</f>
        <v>602.18611114733949</v>
      </c>
      <c r="J23" s="11">
        <f>'final totals'!R12</f>
        <v>79.896102670529388</v>
      </c>
      <c r="K23" s="11">
        <f>'final totals'!S12</f>
        <v>0</v>
      </c>
      <c r="L23" s="28">
        <f>SUMIFS(hauled!$AA$4:$AA$3750,hauled!$V$4:$V$3750,'est abv LGR'!F23,hauled!$W$4:$W$3750,'est abv LGR'!B23,hauled!$F$4:$F$3750,'est abv LGR'!L$7)</f>
        <v>111.49087368686359</v>
      </c>
      <c r="M23" s="11">
        <f>SUMIFS(hauled!$AA$4:$AA$3750,hauled!$V$4:$V$3750,'est abv LGR'!F23,hauled!$W$4:$W$3750,'est abv LGR'!B23,hauled!$F$4:$F$3750,'est abv LGR'!M$7)</f>
        <v>21.881386424524671</v>
      </c>
      <c r="N23" s="127">
        <f>SUMIFS(hauled!$AA$4:$AA$3750,hauled!$V$4:$V$3750,'est abv LGR'!F23,hauled!$W$4:$W$3750,'est abv LGR'!B23,hauled!$F$4:$F$3750,'est abv LGR'!N$7)</f>
        <v>0</v>
      </c>
      <c r="O23" s="11">
        <f>IF(L23&gt;I23,0,IF(G23="Abv",(I23-L23),((I23-L23)*(1-'Individual Data'!$AN$5))))</f>
        <v>490.69523746047588</v>
      </c>
      <c r="P23" s="11">
        <f>IF(M23&gt;J23,0,IF(G23="Abv",(J23-M23),(J23-M23)*(1-'Individual Data'!$AN$5)))</f>
        <v>58.014716246004717</v>
      </c>
      <c r="Q23" s="11">
        <f>IF(N23&gt;K23,0,IF(G23="Abv",(K23-N23),(K23-N23)*(1-'Individual Data'!$AM$5)))</f>
        <v>0</v>
      </c>
      <c r="S23" s="28" t="s">
        <v>775</v>
      </c>
      <c r="T23">
        <v>2</v>
      </c>
      <c r="U23" s="24">
        <f>SUMIFS(O$8:O$95,$E$8:$E$95,"stray",$B$8:$B$95,$T23)</f>
        <v>0</v>
      </c>
      <c r="V23" s="24">
        <f t="shared" si="17"/>
        <v>13.533539220779222</v>
      </c>
      <c r="W23" s="24">
        <f t="shared" si="17"/>
        <v>48.514140402982974</v>
      </c>
      <c r="X23" s="24">
        <f t="shared" si="13"/>
        <v>13.533539220779222</v>
      </c>
      <c r="Y23" s="27">
        <f t="shared" si="9"/>
        <v>62.047679623762193</v>
      </c>
      <c r="AA23" s="39"/>
      <c r="AB23" s="253" t="s">
        <v>1983</v>
      </c>
      <c r="AC23" s="253"/>
      <c r="AD23" s="253"/>
      <c r="AE23" s="253"/>
      <c r="AF23" s="40"/>
      <c r="AH23" s="11">
        <f>AB9-AB14</f>
        <v>12953.567384942437</v>
      </c>
      <c r="AI23" s="11">
        <f t="shared" ref="AI23:AJ23" si="18">AC9-AC14</f>
        <v>12037.516519438273</v>
      </c>
      <c r="AJ23" s="11">
        <f t="shared" si="18"/>
        <v>5721.8754062696971</v>
      </c>
      <c r="AK23" s="11">
        <f>AH23+AI23+AJ23</f>
        <v>30712.959310650407</v>
      </c>
    </row>
    <row r="24" spans="2:37" x14ac:dyDescent="0.25">
      <c r="B24">
        <f>'final totals'!K13</f>
        <v>5</v>
      </c>
      <c r="C24">
        <f>'final totals'!L13</f>
        <v>2019</v>
      </c>
      <c r="D24" t="str">
        <f>'final totals'!M13</f>
        <v>subyearling</v>
      </c>
      <c r="E24" t="str">
        <f>'final totals'!N13</f>
        <v>SR hatchery</v>
      </c>
      <c r="F24" t="str">
        <f>'final totals'!O13</f>
        <v>LFSO</v>
      </c>
      <c r="G24" t="s">
        <v>676</v>
      </c>
      <c r="H24">
        <f>'final totals'!P13</f>
        <v>637758</v>
      </c>
      <c r="I24" s="11">
        <f>'final totals'!Q13</f>
        <v>616.37021651813552</v>
      </c>
      <c r="J24" s="11">
        <f>'final totals'!R13</f>
        <v>254.38065668453032</v>
      </c>
      <c r="K24" s="11">
        <f>'final totals'!S13</f>
        <v>0</v>
      </c>
      <c r="L24" s="28">
        <f>SUMIFS(hauled!$AA$4:$AA$3750,hauled!$V$4:$V$3750,'est abv LGR'!F24,hauled!$W$4:$W$3750,'est abv LGR'!B24,hauled!$F$4:$F$3750,'est abv LGR'!L$7)</f>
        <v>57.308393016612278</v>
      </c>
      <c r="M24" s="11">
        <f>SUMIFS(hauled!$AA$4:$AA$3750,hauled!$V$4:$V$3750,'est abv LGR'!F24,hauled!$W$4:$W$3750,'est abv LGR'!B24,hauled!$F$4:$F$3750,'est abv LGR'!M$7)</f>
        <v>23.965327988765118</v>
      </c>
      <c r="N24" s="127">
        <f>SUMIFS(hauled!$AA$4:$AA$3750,hauled!$V$4:$V$3750,'est abv LGR'!F24,hauled!$W$4:$W$3750,'est abv LGR'!B24,hauled!$F$4:$F$3750,'est abv LGR'!N$7)</f>
        <v>0</v>
      </c>
      <c r="O24" s="11">
        <f>IF(L24&gt;I24,0,IF(G24="Abv",(I24-L24),((I24-L24)*(1-'Individual Data'!$AN$5))))</f>
        <v>452.84007703623388</v>
      </c>
      <c r="P24" s="11">
        <f>IF(M24&gt;J24,0,IF(G24="Abv",(J24-M24),(J24-M24)*(1-'Individual Data'!$AN$5)))</f>
        <v>186.63641624356981</v>
      </c>
      <c r="Q24" s="11">
        <f>IF(N24&gt;K24,0,IF(G24="Abv",(K24-N24),(K24-N24)*(1-'Individual Data'!$AM$5)))</f>
        <v>0</v>
      </c>
      <c r="S24" s="28" t="s">
        <v>775</v>
      </c>
      <c r="T24">
        <v>3</v>
      </c>
      <c r="U24" s="24">
        <f>SUMIFS(O$8:O$95,$E$8:$E$95,"stray",$B$8:$B$95,$T24)</f>
        <v>28.509336999866768</v>
      </c>
      <c r="V24" s="24">
        <f t="shared" si="17"/>
        <v>271.08204855325636</v>
      </c>
      <c r="W24" s="24">
        <f t="shared" si="17"/>
        <v>27.994541635949048</v>
      </c>
      <c r="X24" s="24">
        <f t="shared" si="13"/>
        <v>299.59138555312313</v>
      </c>
      <c r="Y24" s="27">
        <f t="shared" si="9"/>
        <v>327.58592718907215</v>
      </c>
      <c r="AA24" s="39"/>
      <c r="AB24" t="s">
        <v>881</v>
      </c>
      <c r="AC24" t="s">
        <v>882</v>
      </c>
      <c r="AD24" t="s">
        <v>883</v>
      </c>
      <c r="AF24" s="40">
        <v>29442</v>
      </c>
      <c r="AH24" s="9">
        <f>AH23/$AK23</f>
        <v>0.42176226829599245</v>
      </c>
      <c r="AI24" s="9">
        <f t="shared" ref="AI24:AJ24" si="19">AI23/$AK23</f>
        <v>0.39193606834441364</v>
      </c>
      <c r="AJ24" s="9">
        <f t="shared" si="19"/>
        <v>0.18630166335959389</v>
      </c>
      <c r="AK24" t="s">
        <v>15292</v>
      </c>
    </row>
    <row r="25" spans="2:37" x14ac:dyDescent="0.25">
      <c r="B25">
        <f>'final totals'!K14</f>
        <v>5</v>
      </c>
      <c r="C25">
        <f>'final totals'!L14</f>
        <v>2019</v>
      </c>
      <c r="D25" t="str">
        <f>'final totals'!M14</f>
        <v>yearling</v>
      </c>
      <c r="E25" t="str">
        <f>'final totals'!N14</f>
        <v>SR hatchery</v>
      </c>
      <c r="F25" t="str">
        <f>'final totals'!O14</f>
        <v>LFYO</v>
      </c>
      <c r="G25" t="s">
        <v>676</v>
      </c>
      <c r="H25">
        <f>'final totals'!P14</f>
        <v>637762</v>
      </c>
      <c r="I25" s="11">
        <f>'final totals'!Q14</f>
        <v>433.41681719798851</v>
      </c>
      <c r="J25" s="11">
        <f>'final totals'!R14</f>
        <v>166.46685379144617</v>
      </c>
      <c r="K25" s="11">
        <f>'final totals'!S14</f>
        <v>0</v>
      </c>
      <c r="L25" s="28">
        <f>SUMIFS(hauled!$AA$4:$AA$3750,hauled!$V$4:$V$3750,'est abv LGR'!F25,hauled!$W$4:$W$3750,'est abv LGR'!B25,hauled!$F$4:$F$3750,'est abv LGR'!L$7)</f>
        <v>17.713503296043775</v>
      </c>
      <c r="M25" s="11">
        <f>SUMIFS(hauled!$AA$4:$AA$3750,hauled!$V$4:$V$3750,'est abv LGR'!F25,hauled!$W$4:$W$3750,'est abv LGR'!B25,hauled!$F$4:$F$3750,'est abv LGR'!M$7)</f>
        <v>15.62956173180333</v>
      </c>
      <c r="N25" s="127">
        <f>SUMIFS(hauled!$AA$4:$AA$3750,hauled!$V$4:$V$3750,'est abv LGR'!F25,hauled!$W$4:$W$3750,'est abv LGR'!B25,hauled!$F$4:$F$3750,'est abv LGR'!N$7)</f>
        <v>0</v>
      </c>
      <c r="O25" s="11">
        <f>IF(L25&gt;I25,0,IF(G25="Abv",(I25-L25),((I25-L25)*(1-'Individual Data'!$AN$5))))</f>
        <v>336.71968426057526</v>
      </c>
      <c r="P25" s="11">
        <f>IF(M25&gt;J25,0,IF(G25="Abv",(J25-M25),(J25-M25)*(1-'Individual Data'!$AN$5)))</f>
        <v>122.1782065683107</v>
      </c>
      <c r="Q25" s="11">
        <f>IF(N25&gt;K25,0,IF(G25="Abv",(K25-N25),(K25-N25)*(1-'Individual Data'!$AM$5)))</f>
        <v>0</v>
      </c>
      <c r="S25" s="28" t="s">
        <v>775</v>
      </c>
      <c r="T25">
        <v>4</v>
      </c>
      <c r="U25" s="24">
        <f>SUMIFS(O$8:O$95,$E$8:$E$95,"stray",$B$8:$B$95,$T25)</f>
        <v>72.889640940995719</v>
      </c>
      <c r="V25" s="24">
        <f t="shared" si="17"/>
        <v>166.1441094722276</v>
      </c>
      <c r="W25" s="24">
        <f t="shared" si="17"/>
        <v>0</v>
      </c>
      <c r="X25" s="24">
        <f t="shared" si="13"/>
        <v>239.03375041322332</v>
      </c>
      <c r="Y25" s="27">
        <f t="shared" si="9"/>
        <v>239.03375041322332</v>
      </c>
      <c r="AA25" s="286" t="s">
        <v>878</v>
      </c>
      <c r="AB25" s="11">
        <f>$AF$24*AB26</f>
        <v>12417.524703170609</v>
      </c>
      <c r="AC25" s="11">
        <f t="shared" ref="AC25:AD25" si="20">$AF$24*AC26</f>
        <v>11539.381724196226</v>
      </c>
      <c r="AD25" s="11">
        <f t="shared" si="20"/>
        <v>5485.0935726331636</v>
      </c>
      <c r="AE25" s="11">
        <f>SUM(AB25:AD25)</f>
        <v>29441.999999999996</v>
      </c>
      <c r="AF25" s="40"/>
      <c r="AH25" s="9"/>
      <c r="AI25" s="9"/>
      <c r="AJ25" s="9"/>
    </row>
    <row r="26" spans="2:37" ht="15.75" thickBot="1" x14ac:dyDescent="0.3">
      <c r="B26">
        <f>'final totals'!K15</f>
        <v>5</v>
      </c>
      <c r="C26">
        <f>'final totals'!L15</f>
        <v>2019</v>
      </c>
      <c r="D26" t="str">
        <f>'final totals'!M15</f>
        <v>subyearling</v>
      </c>
      <c r="E26" t="str">
        <f>'final totals'!N15</f>
        <v>SR hatchery</v>
      </c>
      <c r="F26" t="str">
        <f>'final totals'!O15</f>
        <v>PLA1</v>
      </c>
      <c r="G26" t="s">
        <v>677</v>
      </c>
      <c r="H26">
        <f>'final totals'!P15</f>
        <v>220199</v>
      </c>
      <c r="I26" s="11">
        <f>'final totals'!Q15</f>
        <v>190.96006027726057</v>
      </c>
      <c r="J26" s="11">
        <f>'final totals'!R15</f>
        <v>76.589261883956951</v>
      </c>
      <c r="K26" s="11">
        <f>'final totals'!S15</f>
        <v>0</v>
      </c>
      <c r="L26" s="28">
        <f>SUMIFS(hauled!$AA$4:$AA$3750,hauled!$V$4:$V$3750,'est abv LGR'!F26,hauled!$W$4:$W$3750,'est abv LGR'!B26,hauled!$F$4:$F$3750,'est abv LGR'!L$7)</f>
        <v>46.888685195410041</v>
      </c>
      <c r="M26" s="11">
        <f>SUMIFS(hauled!$AA$4:$AA$3750,hauled!$V$4:$V$3750,'est abv LGR'!F26,hauled!$W$4:$W$3750,'est abv LGR'!B26,hauled!$F$4:$F$3750,'est abv LGR'!M$7)</f>
        <v>15.62956173180333</v>
      </c>
      <c r="N26" s="127">
        <f>SUMIFS(hauled!$AA$4:$AA$3750,hauled!$V$4:$V$3750,'est abv LGR'!F26,hauled!$W$4:$W$3750,'est abv LGR'!B26,hauled!$F$4:$F$3750,'est abv LGR'!N$7)</f>
        <v>0</v>
      </c>
      <c r="O26" s="11">
        <f>IF(L26&gt;I26,0,IF(G26="Abv",(I26-L26),((I26-L26)*(1-'Individual Data'!$AN$5))))</f>
        <v>144.07137508185053</v>
      </c>
      <c r="P26" s="11">
        <f>IF(M26&gt;J26,0,IF(G26="Abv",(J26-M26),(J26-M26)*(1-'Individual Data'!$AN$5)))</f>
        <v>60.959700152153623</v>
      </c>
      <c r="Q26" s="11">
        <f>IF(N26&gt;K26,0,IF(G26="Abv",(K26-N26),(K26-N26)*(1-'Individual Data'!$AM$5)))</f>
        <v>0</v>
      </c>
      <c r="S26" s="28" t="s">
        <v>775</v>
      </c>
      <c r="T26">
        <v>5</v>
      </c>
      <c r="U26" s="24">
        <f>SUMIFS(O$8:O$95,$E$8:$E$95,"stray",$B$8:$B$95,$T26)</f>
        <v>163.33134912818585</v>
      </c>
      <c r="V26" s="24">
        <f t="shared" si="17"/>
        <v>65.741800927105743</v>
      </c>
      <c r="W26" s="24">
        <f t="shared" si="17"/>
        <v>0</v>
      </c>
      <c r="X26" s="24">
        <f t="shared" si="13"/>
        <v>229.07315005529159</v>
      </c>
      <c r="Y26" s="27">
        <f t="shared" si="9"/>
        <v>229.07315005529159</v>
      </c>
      <c r="AA26" s="287"/>
      <c r="AB26" s="238">
        <f>AH24</f>
        <v>0.42176226829599245</v>
      </c>
      <c r="AC26" s="238">
        <f t="shared" ref="AC26:AD26" si="21">AI24</f>
        <v>0.39193606834441364</v>
      </c>
      <c r="AD26" s="238">
        <f t="shared" si="21"/>
        <v>0.18630166335959389</v>
      </c>
      <c r="AE26" s="226" t="s">
        <v>15292</v>
      </c>
      <c r="AF26" s="168"/>
      <c r="AH26" s="11"/>
      <c r="AI26" s="11"/>
      <c r="AJ26" s="11"/>
    </row>
    <row r="27" spans="2:37" ht="15.75" thickBot="1" x14ac:dyDescent="0.3">
      <c r="B27">
        <f>'final totals'!K16</f>
        <v>5</v>
      </c>
      <c r="C27">
        <f>'final totals'!L16</f>
        <v>2019</v>
      </c>
      <c r="D27" t="str">
        <f>'final totals'!M16</f>
        <v>subyearling</v>
      </c>
      <c r="E27" t="str">
        <f>'final totals'!N16</f>
        <v>SR hatchery</v>
      </c>
      <c r="F27" t="str">
        <f>'final totals'!O16</f>
        <v>PLA2</v>
      </c>
      <c r="G27" t="s">
        <v>677</v>
      </c>
      <c r="H27">
        <f>'final totals'!P16</f>
        <v>220282</v>
      </c>
      <c r="I27" s="11">
        <f>'final totals'!Q16</f>
        <v>64.313629359273193</v>
      </c>
      <c r="J27" s="11">
        <f>'final totals'!R16</f>
        <v>46.811409263128347</v>
      </c>
      <c r="K27" s="11">
        <f>'final totals'!S16</f>
        <v>0</v>
      </c>
      <c r="L27" s="28">
        <f>SUMIFS(hauled!$AA$4:$AA$3750,hauled!$V$4:$V$3750,'est abv LGR'!F27,hauled!$W$4:$W$3750,'est abv LGR'!B27,hauled!$F$4:$F$3750,'est abv LGR'!L$7)</f>
        <v>4.1678831284808879</v>
      </c>
      <c r="M27" s="11">
        <f>SUMIFS(hauled!$AA$4:$AA$3750,hauled!$V$4:$V$3750,'est abv LGR'!F27,hauled!$W$4:$W$3750,'est abv LGR'!B27,hauled!$F$4:$F$3750,'est abv LGR'!M$7)</f>
        <v>5.2098539106011099</v>
      </c>
      <c r="N27" s="127">
        <f>SUMIFS(hauled!$AA$4:$AA$3750,hauled!$V$4:$V$3750,'est abv LGR'!F27,hauled!$W$4:$W$3750,'est abv LGR'!B27,hauled!$F$4:$F$3750,'est abv LGR'!N$7)</f>
        <v>0</v>
      </c>
      <c r="O27" s="11">
        <f>IF(L27&gt;I27,0,IF(G27="Abv",(I27-L27),((I27-L27)*(1-'Individual Data'!$AN$5))))</f>
        <v>60.145746230792305</v>
      </c>
      <c r="P27" s="11">
        <f>IF(M27&gt;J27,0,IF(G27="Abv",(J27-M27),(J27-M27)*(1-'Individual Data'!$AN$5)))</f>
        <v>41.601555352527235</v>
      </c>
      <c r="Q27" s="11">
        <f>IF(N27&gt;K27,0,IF(G27="Abv",(K27-N27),(K27-N27)*(1-'Individual Data'!$AM$5)))</f>
        <v>0</v>
      </c>
      <c r="S27" s="29" t="s">
        <v>775</v>
      </c>
      <c r="T27" s="155">
        <v>6</v>
      </c>
      <c r="U27" s="42">
        <f>SUMIFS(O$8:O$95,$E$8:$E$95,"stray",$B$8:$B$95,$T27)</f>
        <v>0</v>
      </c>
      <c r="V27" s="42">
        <f t="shared" si="17"/>
        <v>0</v>
      </c>
      <c r="W27" s="42">
        <f t="shared" si="17"/>
        <v>0</v>
      </c>
      <c r="X27" s="42">
        <f t="shared" si="13"/>
        <v>0</v>
      </c>
      <c r="Y27" s="41">
        <f t="shared" si="9"/>
        <v>0</v>
      </c>
    </row>
    <row r="28" spans="2:37" x14ac:dyDescent="0.25">
      <c r="B28">
        <f>'final totals'!K17</f>
        <v>4</v>
      </c>
      <c r="C28">
        <f>'final totals'!L17</f>
        <v>2020</v>
      </c>
      <c r="D28" t="str">
        <f>'final totals'!M17</f>
        <v>subyearling</v>
      </c>
      <c r="E28" t="str">
        <f>'final totals'!N17</f>
        <v>SR hatchery</v>
      </c>
      <c r="F28" t="str">
        <f>'final totals'!O17</f>
        <v>BCA1</v>
      </c>
      <c r="G28" t="s">
        <v>677</v>
      </c>
      <c r="H28">
        <f>'final totals'!P17</f>
        <v>220291</v>
      </c>
      <c r="I28" s="11">
        <f>'final totals'!Q17</f>
        <v>660.26767932300459</v>
      </c>
      <c r="J28" s="11">
        <f>'final totals'!R17</f>
        <v>466.11260353767966</v>
      </c>
      <c r="K28" s="11">
        <f>'final totals'!S17</f>
        <v>0</v>
      </c>
      <c r="L28" s="28">
        <f>SUMIFS(hauled!$AA$4:$AA$3750,hauled!$V$4:$V$3750,'est abv LGR'!F28,hauled!$W$4:$W$3750,'est abv LGR'!B28,hauled!$F$4:$F$3750,'est abv LGR'!L$7)</f>
        <v>119.23883666306423</v>
      </c>
      <c r="M28" s="11">
        <f>SUMIFS(hauled!$AA$4:$AA$3750,hauled!$V$4:$V$3750,'est abv LGR'!F28,hauled!$W$4:$W$3750,'est abv LGR'!B28,hauled!$F$4:$F$3750,'est abv LGR'!M$7)</f>
        <v>61.640415563109627</v>
      </c>
      <c r="N28" s="127">
        <f>SUMIFS(hauled!$AA$4:$AA$3750,hauled!$V$4:$V$3750,'est abv LGR'!F28,hauled!$W$4:$W$3750,'est abv LGR'!B28,hauled!$F$4:$F$3750,'est abv LGR'!N$7)</f>
        <v>0</v>
      </c>
      <c r="O28" s="11">
        <f>IF(L28&gt;I28,0,IF(G28="Abv",(I28-L28),((I28-L28)*(1-'Individual Data'!$AN$5))))</f>
        <v>541.02884265994032</v>
      </c>
      <c r="P28" s="11">
        <f>IF(M28&gt;J28,0,IF(G28="Abv",(J28-M28),(J28-M28)*(1-'Individual Data'!$AN$5)))</f>
        <v>404.47218797457003</v>
      </c>
      <c r="Q28" s="11">
        <f>IF(N28&gt;K28,0,IF(G28="Abv",(K28-N28),(K28-N28)*(1-'Individual Data'!$AM$5)))</f>
        <v>0</v>
      </c>
      <c r="S28" s="11"/>
      <c r="T28" s="11"/>
      <c r="U28" s="24"/>
      <c r="V28" s="24"/>
      <c r="W28" s="24"/>
      <c r="X28" s="24"/>
      <c r="Y28" s="24"/>
    </row>
    <row r="29" spans="2:37" ht="15.75" thickBot="1" x14ac:dyDescent="0.3">
      <c r="B29">
        <f>'final totals'!K18</f>
        <v>4</v>
      </c>
      <c r="C29">
        <f>'final totals'!L18</f>
        <v>2020</v>
      </c>
      <c r="D29" t="str">
        <f>'final totals'!M18</f>
        <v>subyearling</v>
      </c>
      <c r="E29" t="str">
        <f>'final totals'!N18</f>
        <v>SR hatchery</v>
      </c>
      <c r="F29" t="str">
        <f>'final totals'!O18</f>
        <v>BCA2</v>
      </c>
      <c r="G29" t="s">
        <v>677</v>
      </c>
      <c r="H29">
        <f>'final totals'!P18</f>
        <v>220292</v>
      </c>
      <c r="I29" s="11">
        <f>'final totals'!Q18</f>
        <v>221.77453076708485</v>
      </c>
      <c r="J29" s="11">
        <f>'final totals'!R18</f>
        <v>122.26746623094817</v>
      </c>
      <c r="K29" s="11">
        <f>'final totals'!S18</f>
        <v>0</v>
      </c>
      <c r="L29" s="28">
        <f>SUMIFS(hauled!$AA$4:$AA$3750,hauled!$V$4:$V$3750,'est abv LGR'!F29,hauled!$W$4:$W$3750,'est abv LGR'!B29,hauled!$F$4:$F$3750,'est abv LGR'!L$7)</f>
        <v>10.104986157886811</v>
      </c>
      <c r="M29" s="11">
        <f>SUMIFS(hauled!$AA$4:$AA$3750,hauled!$V$4:$V$3750,'est abv LGR'!F29,hauled!$W$4:$W$3750,'est abv LGR'!B29,hauled!$F$4:$F$3750,'est abv LGR'!M$7)</f>
        <v>8.0839889263094502</v>
      </c>
      <c r="N29" s="127">
        <f>SUMIFS(hauled!$AA$4:$AA$3750,hauled!$V$4:$V$3750,'est abv LGR'!F29,hauled!$W$4:$W$3750,'est abv LGR'!B29,hauled!$F$4:$F$3750,'est abv LGR'!N$7)</f>
        <v>0</v>
      </c>
      <c r="O29" s="11">
        <f>IF(L29&gt;I29,0,IF(G29="Abv",(I29-L29),((I29-L29)*(1-'Individual Data'!$AN$5))))</f>
        <v>211.66954460919806</v>
      </c>
      <c r="P29" s="11">
        <f>IF(M29&gt;J29,0,IF(G29="Abv",(J29-M29),(J29-M29)*(1-'Individual Data'!$AN$5)))</f>
        <v>114.18347730463873</v>
      </c>
      <c r="Q29" s="11">
        <f>IF(N29&gt;K29,0,IF(G29="Abv",(K29-N29),(K29-N29)*(1-'Individual Data'!$AM$5)))</f>
        <v>0</v>
      </c>
      <c r="AA29" s="14" t="s">
        <v>15294</v>
      </c>
      <c r="AB29" s="11"/>
      <c r="AC29" s="11"/>
    </row>
    <row r="30" spans="2:37" x14ac:dyDescent="0.25">
      <c r="B30">
        <f>'final totals'!K19</f>
        <v>4</v>
      </c>
      <c r="C30">
        <f>'final totals'!L19</f>
        <v>2020</v>
      </c>
      <c r="D30" t="str">
        <f>'final totals'!M19</f>
        <v>subyearling</v>
      </c>
      <c r="E30" t="str">
        <f>'final totals'!N19</f>
        <v>SR hatchery</v>
      </c>
      <c r="F30" t="str">
        <f>'final totals'!O19</f>
        <v>CJA1</v>
      </c>
      <c r="G30" t="s">
        <v>677</v>
      </c>
      <c r="H30">
        <f>'final totals'!P19</f>
        <v>220289</v>
      </c>
      <c r="I30" s="11">
        <f>'final totals'!Q19</f>
        <v>1112.6660793675928</v>
      </c>
      <c r="J30" s="11">
        <f>'final totals'!R19</f>
        <v>693.31528016218965</v>
      </c>
      <c r="K30" s="11">
        <f>'final totals'!S19</f>
        <v>0</v>
      </c>
      <c r="L30" s="28">
        <f>SUMIFS(hauled!$AA$4:$AA$3750,hauled!$V$4:$V$3750,'est abv LGR'!F30,hauled!$W$4:$W$3750,'est abv LGR'!B30,hauled!$F$4:$F$3750,'est abv LGR'!L$7)</f>
        <v>211.19421069983503</v>
      </c>
      <c r="M30" s="11">
        <f>SUMIFS(hauled!$AA$4:$AA$3750,hauled!$V$4:$V$3750,'est abv LGR'!F30,hauled!$W$4:$W$3750,'est abv LGR'!B30,hauled!$F$4:$F$3750,'est abv LGR'!M$7)</f>
        <v>116.2073408156982</v>
      </c>
      <c r="N30" s="127">
        <f>SUMIFS(hauled!$AA$4:$AA$3750,hauled!$V$4:$V$3750,'est abv LGR'!F30,hauled!$W$4:$W$3750,'est abv LGR'!B30,hauled!$F$4:$F$3750,'est abv LGR'!N$7)</f>
        <v>0</v>
      </c>
      <c r="O30" s="11">
        <f>IF(L30&gt;I30,0,IF(G30="Abv",(I30-L30),((I30-L30)*(1-'Individual Data'!$AN$5))))</f>
        <v>901.4718686677578</v>
      </c>
      <c r="P30" s="11">
        <f>IF(M30&gt;J30,0,IF(G30="Abv",(J30-M30),(J30-M30)*(1-'Individual Data'!$AN$5)))</f>
        <v>577.10793934649143</v>
      </c>
      <c r="Q30" s="11">
        <f>IF(N30&gt;K30,0,IF(G30="Abv",(K30-N30),(K30-N30)*(1-'Individual Data'!$AM$5)))</f>
        <v>0</v>
      </c>
      <c r="AA30" s="25"/>
      <c r="AB30" s="261" t="s">
        <v>15270</v>
      </c>
      <c r="AC30" s="261"/>
      <c r="AD30" s="261"/>
      <c r="AE30" s="120"/>
    </row>
    <row r="31" spans="2:37" ht="15.75" thickBot="1" x14ac:dyDescent="0.3">
      <c r="B31">
        <f>'final totals'!K20</f>
        <v>4</v>
      </c>
      <c r="C31">
        <f>'final totals'!L20</f>
        <v>2020</v>
      </c>
      <c r="D31" t="str">
        <f>'final totals'!M20</f>
        <v>subyearling</v>
      </c>
      <c r="E31" t="str">
        <f>'final totals'!N20</f>
        <v>SR hatchery</v>
      </c>
      <c r="F31" t="str">
        <f>'final totals'!O20</f>
        <v>CJA2</v>
      </c>
      <c r="G31" t="s">
        <v>677</v>
      </c>
      <c r="H31">
        <f>'final totals'!P20</f>
        <v>220290</v>
      </c>
      <c r="I31" s="11">
        <f>'final totals'!Q20</f>
        <v>160.14055806811936</v>
      </c>
      <c r="J31" s="11">
        <f>'final totals'!R20</f>
        <v>45.995844920413568</v>
      </c>
      <c r="K31" s="11">
        <f>'final totals'!S20</f>
        <v>0</v>
      </c>
      <c r="L31" s="28">
        <f>SUMIFS(hauled!$AA$4:$AA$3750,hauled!$V$4:$V$3750,'est abv LGR'!F31,hauled!$W$4:$W$3750,'est abv LGR'!B31,hauled!$F$4:$F$3750,'est abv LGR'!L$7)</f>
        <v>9.0944875420981308</v>
      </c>
      <c r="M31" s="11">
        <f>SUMIFS(hauled!$AA$4:$AA$3750,hauled!$V$4:$V$3750,'est abv LGR'!F31,hauled!$W$4:$W$3750,'est abv LGR'!B31,hauled!$F$4:$F$3750,'est abv LGR'!M$7)</f>
        <v>9.0944875420981308</v>
      </c>
      <c r="N31" s="127">
        <f>SUMIFS(hauled!$AA$4:$AA$3750,hauled!$V$4:$V$3750,'est abv LGR'!F31,hauled!$W$4:$W$3750,'est abv LGR'!B31,hauled!$F$4:$F$3750,'est abv LGR'!N$7)</f>
        <v>0</v>
      </c>
      <c r="O31" s="11">
        <f>IF(L31&gt;I31,0,IF(G31="Abv",(I31-L31),((I31-L31)*(1-'Individual Data'!$AN$5))))</f>
        <v>151.04607052602123</v>
      </c>
      <c r="P31" s="11">
        <f>IF(M31&gt;J31,0,IF(G31="Abv",(J31-M31),(J31-M31)*(1-'Individual Data'!$AN$5)))</f>
        <v>36.901357378315438</v>
      </c>
      <c r="Q31" s="11">
        <f>IF(N31&gt;K31,0,IF(G31="Abv",(K31-N31),(K31-N31)*(1-'Individual Data'!$AM$5)))</f>
        <v>0</v>
      </c>
      <c r="S31" s="259" t="s">
        <v>2008</v>
      </c>
      <c r="T31" s="259"/>
      <c r="U31" s="259"/>
      <c r="V31" s="259"/>
      <c r="W31" s="259"/>
      <c r="X31" s="259"/>
      <c r="Y31" s="259"/>
      <c r="AA31" s="39"/>
      <c r="AB31" t="s">
        <v>881</v>
      </c>
      <c r="AC31" t="s">
        <v>882</v>
      </c>
      <c r="AD31" t="s">
        <v>883</v>
      </c>
      <c r="AE31" s="40"/>
    </row>
    <row r="32" spans="2:37" x14ac:dyDescent="0.25">
      <c r="B32">
        <f>'final totals'!K21</f>
        <v>4</v>
      </c>
      <c r="C32">
        <f>'final totals'!L21</f>
        <v>2020</v>
      </c>
      <c r="D32" t="str">
        <f>'final totals'!M21</f>
        <v>subyearling</v>
      </c>
      <c r="E32" t="str">
        <f>'final totals'!N21</f>
        <v>SR hatchery</v>
      </c>
      <c r="F32" t="str">
        <f>'final totals'!O21</f>
        <v>GRR</v>
      </c>
      <c r="G32" t="s">
        <v>677</v>
      </c>
      <c r="H32">
        <f>'final totals'!P21</f>
        <v>637941</v>
      </c>
      <c r="I32" s="11">
        <f>'final totals'!Q21</f>
        <v>361.02489539911926</v>
      </c>
      <c r="J32" s="11">
        <f>'final totals'!R21</f>
        <v>243.87905939593443</v>
      </c>
      <c r="K32" s="11">
        <f>'final totals'!S21</f>
        <v>0</v>
      </c>
      <c r="L32" s="28">
        <f>SUMIFS(hauled!$AA$4:$AA$3750,hauled!$V$4:$V$3750,'est abv LGR'!F32,hauled!$W$4:$W$3750,'est abv LGR'!B32,hauled!$F$4:$F$3750,'est abv LGR'!L$7)</f>
        <v>33.346454321026471</v>
      </c>
      <c r="M32" s="11">
        <f>SUMIFS(hauled!$AA$4:$AA$3750,hauled!$V$4:$V$3750,'est abv LGR'!F32,hauled!$W$4:$W$3750,'est abv LGR'!B32,hauled!$F$4:$F$3750,'est abv LGR'!M$7)</f>
        <v>19.199473699984939</v>
      </c>
      <c r="N32" s="127">
        <f>SUMIFS(hauled!$AA$4:$AA$3750,hauled!$V$4:$V$3750,'est abv LGR'!F32,hauled!$W$4:$W$3750,'est abv LGR'!B32,hauled!$F$4:$F$3750,'est abv LGR'!N$7)</f>
        <v>0</v>
      </c>
      <c r="O32" s="11">
        <f>IF(L32&gt;I32,0,IF(G32="Abv",(I32-L32),((I32-L32)*(1-'Individual Data'!$AN$5))))</f>
        <v>327.67844107809276</v>
      </c>
      <c r="P32" s="11">
        <f>IF(M32&gt;J32,0,IF(G32="Abv",(J32-M32),(J32-M32)*(1-'Individual Data'!$AN$5)))</f>
        <v>224.6795856959495</v>
      </c>
      <c r="Q32" s="11">
        <f>IF(N32&gt;K32,0,IF(G32="Abv",(K32-N32),(K32-N32)*(1-'Individual Data'!$AM$5)))</f>
        <v>0</v>
      </c>
      <c r="S32" s="25"/>
      <c r="T32" s="44"/>
      <c r="U32" s="44" t="s">
        <v>14</v>
      </c>
      <c r="V32" s="44" t="s">
        <v>6</v>
      </c>
      <c r="W32" s="44" t="s">
        <v>692</v>
      </c>
      <c r="X32" s="44" t="s">
        <v>680</v>
      </c>
      <c r="Y32" s="120" t="s">
        <v>663</v>
      </c>
      <c r="AA32" s="286" t="s">
        <v>2013</v>
      </c>
      <c r="AB32" s="11">
        <f>'final totals'!AX20</f>
        <v>16237.928025514941</v>
      </c>
      <c r="AC32" s="11">
        <f>'final totals'!AY20</f>
        <v>16771.294983196261</v>
      </c>
      <c r="AD32" s="11">
        <f>'final totals'!AZ20</f>
        <v>8584.5909282652283</v>
      </c>
      <c r="AE32" s="127">
        <f>SUM(AB32:AD32)</f>
        <v>41593.813936976432</v>
      </c>
    </row>
    <row r="33" spans="2:37" x14ac:dyDescent="0.25">
      <c r="B33">
        <f>'final totals'!K22</f>
        <v>4</v>
      </c>
      <c r="C33">
        <f>'final totals'!L22</f>
        <v>2020</v>
      </c>
      <c r="D33" t="str">
        <f>'final totals'!M22</f>
        <v>subyearling</v>
      </c>
      <c r="E33" t="str">
        <f>'final totals'!N22</f>
        <v>SR hatchery</v>
      </c>
      <c r="F33" t="str">
        <f>'final totals'!O22</f>
        <v>IPCSR</v>
      </c>
      <c r="G33" t="s">
        <v>677</v>
      </c>
      <c r="H33">
        <f>'final totals'!P22</f>
        <v>91579</v>
      </c>
      <c r="I33" s="11">
        <f>'final totals'!Q22</f>
        <v>1370.2838253562968</v>
      </c>
      <c r="J33" s="11">
        <f>'final totals'!R22</f>
        <v>686.69606083492465</v>
      </c>
      <c r="K33" s="11">
        <f>'final totals'!S22</f>
        <v>0</v>
      </c>
      <c r="L33" s="28">
        <f>SUMIFS(hauled!$AA$4:$AA$3750,hauled!$V$4:$V$3750,'est abv LGR'!F33,hauled!$W$4:$W$3750,'est abv LGR'!B33,hauled!$F$4:$F$3750,'est abv LGR'!L$7)</f>
        <v>230.39368439982016</v>
      </c>
      <c r="M33" s="11">
        <f>SUMIFS(hauled!$AA$4:$AA$3750,hauled!$V$4:$V$3750,'est abv LGR'!F33,hauled!$W$4:$W$3750,'est abv LGR'!B33,hauled!$F$4:$F$3750,'est abv LGR'!M$7)</f>
        <v>140.45930759462664</v>
      </c>
      <c r="N33" s="127">
        <f>SUMIFS(hauled!$AA$4:$AA$3750,hauled!$V$4:$V$3750,'est abv LGR'!F33,hauled!$W$4:$W$3750,'est abv LGR'!B33,hauled!$F$4:$F$3750,'est abv LGR'!N$7)</f>
        <v>0</v>
      </c>
      <c r="O33" s="11">
        <f>IF(L33&gt;I33,0,IF(G33="Abv",(I33-L33),((I33-L33)*(1-'Individual Data'!$AN$5))))</f>
        <v>1139.8901409564767</v>
      </c>
      <c r="P33" s="11">
        <f>IF(M33&gt;J33,0,IF(G33="Abv",(J33-M33),(J33-M33)*(1-'Individual Data'!$AN$5)))</f>
        <v>546.23675324029796</v>
      </c>
      <c r="Q33" s="11">
        <f>IF(N33&gt;K33,0,IF(G33="Abv",(K33-N33),(K33-N33)*(1-'Individual Data'!$AM$5)))</f>
        <v>0</v>
      </c>
      <c r="S33" s="257" t="s">
        <v>693</v>
      </c>
      <c r="T33" s="253"/>
      <c r="U33" s="24">
        <f>SUM(U38:U42)</f>
        <v>3288.6352972448913</v>
      </c>
      <c r="V33" s="24">
        <f>SUM(V38:V42)</f>
        <v>3683.7801787432722</v>
      </c>
      <c r="W33" s="24">
        <f>SUM(W38:W42)</f>
        <v>575.84894888256986</v>
      </c>
      <c r="X33" s="24">
        <f>U33+V33</f>
        <v>6972.415475988164</v>
      </c>
      <c r="Y33" s="27">
        <f>W33+V33+U33</f>
        <v>7548.2644248707329</v>
      </c>
      <c r="AA33" s="286"/>
      <c r="AB33" s="9">
        <f>AB32/SUM($AB32:$AD32)</f>
        <v>0.39039286106628479</v>
      </c>
      <c r="AC33" s="9">
        <f t="shared" ref="AC33" si="22">AC32/SUM($AB32:$AD32)</f>
        <v>0.40321608902247769</v>
      </c>
      <c r="AD33" s="9">
        <f t="shared" ref="AD33" si="23">AD32/SUM($AB32:$AD32)</f>
        <v>0.2063910499112375</v>
      </c>
      <c r="AE33" s="40"/>
    </row>
    <row r="34" spans="2:37" x14ac:dyDescent="0.25">
      <c r="B34">
        <f>'final totals'!K23</f>
        <v>4</v>
      </c>
      <c r="C34">
        <f>'final totals'!L23</f>
        <v>2020</v>
      </c>
      <c r="D34" t="str">
        <f>'final totals'!M23</f>
        <v>subyearling</v>
      </c>
      <c r="E34" t="str">
        <f>'final totals'!N23</f>
        <v>SR hatchery</v>
      </c>
      <c r="F34" t="str">
        <f>'final totals'!O23</f>
        <v>LFSO</v>
      </c>
      <c r="G34" t="s">
        <v>676</v>
      </c>
      <c r="H34">
        <f>'final totals'!P23</f>
        <v>637940</v>
      </c>
      <c r="I34" s="11">
        <f>'final totals'!Q23</f>
        <v>1295.4698456564754</v>
      </c>
      <c r="J34" s="11">
        <f>'final totals'!R23</f>
        <v>560.6970807178634</v>
      </c>
      <c r="K34" s="11">
        <f>'final totals'!S23</f>
        <v>0</v>
      </c>
      <c r="L34" s="28">
        <f>SUMIFS(hauled!$AA$4:$AA$3750,hauled!$V$4:$V$3750,'est abv LGR'!F34,hauled!$W$4:$W$3750,'est abv LGR'!B34,hauled!$F$4:$F$3750,'est abv LGR'!L$7)</f>
        <v>121.25983389464159</v>
      </c>
      <c r="M34" s="11">
        <f>SUMIFS(hauled!$AA$4:$AA$3750,hauled!$V$4:$V$3750,'est abv LGR'!F34,hauled!$W$4:$W$3750,'est abv LGR'!B34,hauled!$F$4:$F$3750,'est abv LGR'!M$7)</f>
        <v>69.724404489419058</v>
      </c>
      <c r="N34" s="127">
        <f>SUMIFS(hauled!$AA$4:$AA$3750,hauled!$V$4:$V$3750,'est abv LGR'!F34,hauled!$W$4:$W$3750,'est abv LGR'!B34,hauled!$F$4:$F$3750,'est abv LGR'!N$7)</f>
        <v>0</v>
      </c>
      <c r="O34" s="11">
        <f>IF(L34&gt;I34,0,IF(G34="Abv",(I34-L34),((I34-L34)*(1-'Individual Data'!$AN$5))))</f>
        <v>951.11010952708546</v>
      </c>
      <c r="P34" s="11">
        <f>IF(M34&gt;J34,0,IF(G34="Abv",(J34-M34),(J34-M34)*(1-'Individual Data'!$AN$5)))</f>
        <v>397.68786774503997</v>
      </c>
      <c r="Q34" s="11">
        <f>IF(N34&gt;K34,0,IF(G34="Abv",(K34-N34),(K34-N34)*(1-'Individual Data'!$AM$5)))</f>
        <v>0</v>
      </c>
      <c r="S34" s="257" t="s">
        <v>694</v>
      </c>
      <c r="T34" s="253"/>
      <c r="U34" s="24">
        <f>SUM(U43:U53)</f>
        <v>12857.957248405062</v>
      </c>
      <c r="V34" s="24">
        <f t="shared" ref="V34:W34" si="24">SUM(V43:V53)</f>
        <v>12308.6232212989</v>
      </c>
      <c r="W34" s="24">
        <f t="shared" si="24"/>
        <v>3493.8872165520024</v>
      </c>
      <c r="X34" s="24">
        <f>U34+V34</f>
        <v>25166.580469703964</v>
      </c>
      <c r="Y34" s="27">
        <f>W34+V34+U34</f>
        <v>28660.467686255965</v>
      </c>
      <c r="AA34" s="286" t="s">
        <v>878</v>
      </c>
      <c r="AB34" s="11">
        <f>'final totals'!AX22</f>
        <v>14115.723390140822</v>
      </c>
      <c r="AC34" s="11">
        <f>'final totals'!AY22</f>
        <v>15033.378782567666</v>
      </c>
      <c r="AD34" s="11">
        <f>'final totals'!AZ22</f>
        <v>8019.857137941719</v>
      </c>
      <c r="AE34" s="127">
        <f>SUM(AB34:AD34)</f>
        <v>37168.959310650207</v>
      </c>
    </row>
    <row r="35" spans="2:37" ht="15.75" thickBot="1" x14ac:dyDescent="0.3">
      <c r="B35">
        <f>'final totals'!K24</f>
        <v>4</v>
      </c>
      <c r="C35">
        <f>'final totals'!L24</f>
        <v>2020</v>
      </c>
      <c r="D35" t="str">
        <f>'final totals'!M24</f>
        <v>yearling</v>
      </c>
      <c r="E35" t="str">
        <f>'final totals'!N24</f>
        <v>SR hatchery</v>
      </c>
      <c r="F35" t="str">
        <f>'final totals'!O24</f>
        <v>LFYO</v>
      </c>
      <c r="G35" t="s">
        <v>676</v>
      </c>
      <c r="H35">
        <f>'final totals'!P24</f>
        <v>637944</v>
      </c>
      <c r="I35" s="11">
        <f>'final totals'!Q24</f>
        <v>610.75696339330273</v>
      </c>
      <c r="J35" s="11">
        <f>'final totals'!R24</f>
        <v>437.63406066138361</v>
      </c>
      <c r="K35" s="11">
        <f>'final totals'!S24</f>
        <v>0</v>
      </c>
      <c r="L35" s="28">
        <f>SUMIFS(hauled!$AA$4:$AA$3750,hauled!$V$4:$V$3750,'est abv LGR'!F35,hauled!$W$4:$W$3750,'est abv LGR'!B35,hauled!$F$4:$F$3750,'est abv LGR'!L$7)</f>
        <v>13.136482005252853</v>
      </c>
      <c r="M35" s="11">
        <f>SUMIFS(hauled!$AA$4:$AA$3750,hauled!$V$4:$V$3750,'est abv LGR'!F35,hauled!$W$4:$W$3750,'est abv LGR'!B35,hauled!$F$4:$F$3750,'est abv LGR'!M$7)</f>
        <v>12.125983389464173</v>
      </c>
      <c r="N35" s="127">
        <f>SUMIFS(hauled!$AA$4:$AA$3750,hauled!$V$4:$V$3750,'est abv LGR'!F35,hauled!$W$4:$W$3750,'est abv LGR'!B35,hauled!$F$4:$F$3750,'est abv LGR'!N$7)</f>
        <v>0</v>
      </c>
      <c r="O35" s="11">
        <f>IF(L35&gt;I35,0,IF(G35="Abv",(I35-L35),((I35-L35)*(1-'Individual Data'!$AN$5))))</f>
        <v>484.07258992432037</v>
      </c>
      <c r="P35" s="11">
        <f>IF(M35&gt;J35,0,IF(G35="Abv",(J35-M35),(J35-M35)*(1-'Individual Data'!$AN$5)))</f>
        <v>344.66154259025478</v>
      </c>
      <c r="Q35" s="11">
        <f>IF(N35&gt;K35,0,IF(G35="Abv",(K35-N35),(K35-N35)*(1-'Individual Data'!$AM$5)))</f>
        <v>0</v>
      </c>
      <c r="S35" s="258" t="s">
        <v>674</v>
      </c>
      <c r="T35" s="259"/>
      <c r="U35" s="42">
        <f>U33+U34</f>
        <v>16146.592545649954</v>
      </c>
      <c r="V35" s="42">
        <f t="shared" ref="V35:Y35" si="25">V33+V34</f>
        <v>15992.403400042173</v>
      </c>
      <c r="W35" s="42">
        <f t="shared" si="25"/>
        <v>4069.7361654345723</v>
      </c>
      <c r="X35" s="42">
        <f t="shared" si="25"/>
        <v>32138.995945692128</v>
      </c>
      <c r="Y35" s="41">
        <f t="shared" si="25"/>
        <v>36208.732111126694</v>
      </c>
      <c r="AA35" s="286"/>
      <c r="AB35" s="9">
        <f>AB34/SUM($AB34:$AD34)</f>
        <v>0.37977182175493873</v>
      </c>
      <c r="AC35" s="9">
        <f t="shared" ref="AC35" si="26">AC34/SUM($AB34:$AD34)</f>
        <v>0.40446057843379213</v>
      </c>
      <c r="AD35" s="9">
        <f t="shared" ref="AD35" si="27">AD34/SUM($AB34:$AD34)</f>
        <v>0.21576759981126911</v>
      </c>
      <c r="AE35" s="40"/>
    </row>
    <row r="36" spans="2:37" ht="15.75" thickBot="1" x14ac:dyDescent="0.3">
      <c r="B36">
        <f>'final totals'!K25</f>
        <v>4</v>
      </c>
      <c r="C36">
        <f>'final totals'!L25</f>
        <v>2020</v>
      </c>
      <c r="D36" t="str">
        <f>'final totals'!M25</f>
        <v>subyearling</v>
      </c>
      <c r="E36" t="str">
        <f>'final totals'!N25</f>
        <v>SR hatchery</v>
      </c>
      <c r="F36" t="str">
        <f>'final totals'!O25</f>
        <v>PLA1</v>
      </c>
      <c r="G36" t="s">
        <v>677</v>
      </c>
      <c r="H36">
        <f>'final totals'!P25</f>
        <v>220293</v>
      </c>
      <c r="I36" s="11">
        <f>'final totals'!Q25</f>
        <v>586.96084670988398</v>
      </c>
      <c r="J36" s="11">
        <f>'final totals'!R25</f>
        <v>263.20590618562954</v>
      </c>
      <c r="K36" s="11">
        <f>'final totals'!S25</f>
        <v>0</v>
      </c>
      <c r="L36" s="28">
        <f>SUMIFS(hauled!$AA$4:$AA$3750,hauled!$V$4:$V$3750,'est abv LGR'!F36,hauled!$W$4:$W$3750,'est abv LGR'!B36,hauled!$F$4:$F$3750,'est abv LGR'!L$7)</f>
        <v>127.32282558937365</v>
      </c>
      <c r="M36" s="11">
        <f>SUMIFS(hauled!$AA$4:$AA$3750,hauled!$V$4:$V$3750,'est abv LGR'!F36,hauled!$W$4:$W$3750,'est abv LGR'!B36,hauled!$F$4:$F$3750,'est abv LGR'!M$7)</f>
        <v>69.724404489419058</v>
      </c>
      <c r="N36" s="127">
        <f>SUMIFS(hauled!$AA$4:$AA$3750,hauled!$V$4:$V$3750,'est abv LGR'!F36,hauled!$W$4:$W$3750,'est abv LGR'!B36,hauled!$F$4:$F$3750,'est abv LGR'!N$7)</f>
        <v>0</v>
      </c>
      <c r="O36" s="11">
        <f>IF(L36&gt;I36,0,IF(G36="Abv",(I36-L36),((I36-L36)*(1-'Individual Data'!$AN$5))))</f>
        <v>459.6380211205103</v>
      </c>
      <c r="P36" s="11">
        <f>IF(M36&gt;J36,0,IF(G36="Abv",(J36-M36),(J36-M36)*(1-'Individual Data'!$AN$5)))</f>
        <v>193.4815016962105</v>
      </c>
      <c r="Q36" s="11">
        <f>IF(N36&gt;K36,0,IF(G36="Abv",(K36-N36),(K36-N36)*(1-'Individual Data'!$AM$5)))</f>
        <v>0</v>
      </c>
      <c r="U36" s="125">
        <f>U33/U35</f>
        <v>0.20367364123094078</v>
      </c>
      <c r="V36" s="125">
        <f t="shared" ref="V36:X36" si="28">V33/V35</f>
        <v>0.23034562639493936</v>
      </c>
      <c r="W36" s="125">
        <f t="shared" si="28"/>
        <v>0.14149540055530355</v>
      </c>
      <c r="X36" s="125">
        <f t="shared" si="28"/>
        <v>0.21694565342893787</v>
      </c>
      <c r="Y36" s="125">
        <f>Y33/Y35</f>
        <v>0.20846530615059022</v>
      </c>
      <c r="AA36" s="39"/>
      <c r="AE36" s="40"/>
    </row>
    <row r="37" spans="2:37" x14ac:dyDescent="0.25">
      <c r="B37">
        <f>'final totals'!K26</f>
        <v>4</v>
      </c>
      <c r="C37">
        <f>'final totals'!L26</f>
        <v>2020</v>
      </c>
      <c r="D37" t="str">
        <f>'final totals'!M26</f>
        <v>subyearling</v>
      </c>
      <c r="E37" t="str">
        <f>'final totals'!N26</f>
        <v>SR hatchery</v>
      </c>
      <c r="F37" t="str">
        <f>'final totals'!O26</f>
        <v>PLA2</v>
      </c>
      <c r="G37" t="s">
        <v>677</v>
      </c>
      <c r="H37">
        <f>'final totals'!P26</f>
        <v>220294</v>
      </c>
      <c r="I37" s="11">
        <f>'final totals'!Q26</f>
        <v>220.00430565470703</v>
      </c>
      <c r="J37" s="11">
        <f>'final totals'!R26</f>
        <v>185.67389918045052</v>
      </c>
      <c r="K37" s="11">
        <f>'final totals'!S26</f>
        <v>15.490134767686865</v>
      </c>
      <c r="L37" s="28">
        <f>SUMIFS(hauled!$AA$4:$AA$3750,hauled!$V$4:$V$3750,'est abv LGR'!F37,hauled!$W$4:$W$3750,'est abv LGR'!B37,hauled!$F$4:$F$3750,'est abv LGR'!L$7)</f>
        <v>12.125983389464173</v>
      </c>
      <c r="M37" s="11">
        <f>SUMIFS(hauled!$AA$4:$AA$3750,hauled!$V$4:$V$3750,'est abv LGR'!F37,hauled!$W$4:$W$3750,'est abv LGR'!B37,hauled!$F$4:$F$3750,'est abv LGR'!M$7)</f>
        <v>21.2204709315623</v>
      </c>
      <c r="N37" s="127">
        <f>SUMIFS(hauled!$AA$4:$AA$3750,hauled!$V$4:$V$3750,'est abv LGR'!F37,hauled!$W$4:$W$3750,'est abv LGR'!B37,hauled!$F$4:$F$3750,'est abv LGR'!N$7)</f>
        <v>0</v>
      </c>
      <c r="O37" s="11">
        <f>IF(L37&gt;I37,0,IF(G37="Abv",(I37-L37),((I37-L37)*(1-'Individual Data'!$AN$5))))</f>
        <v>207.87832226524284</v>
      </c>
      <c r="P37" s="11">
        <f>IF(M37&gt;J37,0,IF(G37="Abv",(J37-M37),(J37-M37)*(1-'Individual Data'!$AN$5)))</f>
        <v>164.45342824888823</v>
      </c>
      <c r="Q37" s="11">
        <f>IF(N37&gt;K37,0,IF(G37="Abv",(K37-N37),(K37-N37)*(1-'Individual Data'!$AM$5)))</f>
        <v>15.490134767686865</v>
      </c>
      <c r="S37" s="25"/>
      <c r="T37" s="159" t="s">
        <v>779</v>
      </c>
      <c r="U37" s="159" t="s">
        <v>14</v>
      </c>
      <c r="V37" s="159" t="s">
        <v>6</v>
      </c>
      <c r="W37" s="159" t="s">
        <v>692</v>
      </c>
      <c r="X37" s="159" t="s">
        <v>878</v>
      </c>
      <c r="Y37" s="162" t="s">
        <v>674</v>
      </c>
      <c r="AA37" s="39"/>
      <c r="AB37" s="253" t="s">
        <v>15271</v>
      </c>
      <c r="AC37" s="253"/>
      <c r="AD37" s="253"/>
      <c r="AE37" s="40"/>
    </row>
    <row r="38" spans="2:37" x14ac:dyDescent="0.25">
      <c r="B38">
        <f>'final totals'!K27</f>
        <v>3</v>
      </c>
      <c r="C38">
        <f>'final totals'!L27</f>
        <v>2021</v>
      </c>
      <c r="D38" t="str">
        <f>'final totals'!M27</f>
        <v>subyearling</v>
      </c>
      <c r="E38" t="str">
        <f>'final totals'!N27</f>
        <v>SR hatchery</v>
      </c>
      <c r="F38" t="str">
        <f>'final totals'!O27</f>
        <v>BCA1</v>
      </c>
      <c r="G38" t="s">
        <v>677</v>
      </c>
      <c r="H38">
        <f>'final totals'!P27</f>
        <v>220407</v>
      </c>
      <c r="I38" s="11">
        <f>'final totals'!Q27</f>
        <v>177.68139815995505</v>
      </c>
      <c r="J38" s="11">
        <f>'final totals'!R27</f>
        <v>714.49459940835459</v>
      </c>
      <c r="K38" s="11">
        <f>'final totals'!S27</f>
        <v>0</v>
      </c>
      <c r="L38" s="28">
        <f>SUMIFS(hauled!$AA$4:$AA$3750,hauled!$V$4:$V$3750,'est abv LGR'!F38,hauled!$W$4:$W$3750,'est abv LGR'!B38,hauled!$F$4:$F$3750,'est abv LGR'!L$7)</f>
        <v>4.0758100672508668</v>
      </c>
      <c r="M38" s="11">
        <f>SUMIFS(hauled!$AA$4:$AA$3750,hauled!$V$4:$V$3750,'est abv LGR'!F38,hauled!$W$4:$W$3750,'est abv LGR'!B38,hauled!$F$4:$F$3750,'est abv LGR'!M$7)</f>
        <v>12.227430201752604</v>
      </c>
      <c r="N38" s="127">
        <f>SUMIFS(hauled!$AA$4:$AA$3750,hauled!$V$4:$V$3750,'est abv LGR'!F38,hauled!$W$4:$W$3750,'est abv LGR'!B38,hauled!$F$4:$F$3750,'est abv LGR'!N$7)</f>
        <v>0</v>
      </c>
      <c r="O38" s="11">
        <f>IF(L38&gt;I38,0,IF(G38="Abv",(I38-L38),((I38-L38)*(1-'Individual Data'!$AN$5))))</f>
        <v>173.60558809270418</v>
      </c>
      <c r="P38" s="11">
        <f>IF(M38&gt;J38,0,IF(G38="Abv",(J38-M38),(J38-M38)*(1-'Individual Data'!$AN$5)))</f>
        <v>702.26716920660203</v>
      </c>
      <c r="Q38" s="11">
        <f>IF(N38&gt;K38,0,IF(G38="Abv",(K38-N38),(K38-N38)*(1-'Individual Data'!$AM$5)))</f>
        <v>0</v>
      </c>
      <c r="S38" s="284" t="s">
        <v>883</v>
      </c>
      <c r="T38" s="43">
        <v>2</v>
      </c>
      <c r="U38" s="160">
        <f>O8+O13+U61</f>
        <v>0</v>
      </c>
      <c r="V38" s="160">
        <f t="shared" ref="U38:W42" si="29">P8+P13+V61</f>
        <v>54.7000026328909</v>
      </c>
      <c r="W38" s="160">
        <f t="shared" si="29"/>
        <v>448.65410174756641</v>
      </c>
      <c r="X38" s="160">
        <f>U38+V38</f>
        <v>54.7000026328909</v>
      </c>
      <c r="Y38" s="163">
        <f t="shared" ref="Y38:Y52" si="30">W38+V38+U38</f>
        <v>503.35410438045733</v>
      </c>
      <c r="AA38" s="39"/>
      <c r="AB38" t="s">
        <v>881</v>
      </c>
      <c r="AC38" t="s">
        <v>882</v>
      </c>
      <c r="AD38" t="s">
        <v>883</v>
      </c>
      <c r="AE38" s="40"/>
    </row>
    <row r="39" spans="2:37" x14ac:dyDescent="0.25">
      <c r="B39">
        <f>'final totals'!K28</f>
        <v>3</v>
      </c>
      <c r="C39">
        <f>'final totals'!L28</f>
        <v>2021</v>
      </c>
      <c r="D39" t="str">
        <f>'final totals'!M28</f>
        <v>subyearling</v>
      </c>
      <c r="E39" t="str">
        <f>'final totals'!N28</f>
        <v>SR hatchery</v>
      </c>
      <c r="F39" t="str">
        <f>'final totals'!O28</f>
        <v>BCA2</v>
      </c>
      <c r="G39" t="s">
        <v>677</v>
      </c>
      <c r="H39">
        <f>'final totals'!P28</f>
        <v>220408</v>
      </c>
      <c r="I39" s="11">
        <f>'final totals'!Q28</f>
        <v>48.072394788851113</v>
      </c>
      <c r="J39" s="11">
        <f>'final totals'!R28</f>
        <v>382.25554588096435</v>
      </c>
      <c r="K39" s="11">
        <f>'final totals'!S28</f>
        <v>15.513661679596773</v>
      </c>
      <c r="L39" s="28">
        <f>SUMIFS(hauled!$AA$4:$AA$3750,hauled!$V$4:$V$3750,'est abv LGR'!F39,hauled!$W$4:$W$3750,'est abv LGR'!B39,hauled!$F$4:$F$3750,'est abv LGR'!L$7)</f>
        <v>0</v>
      </c>
      <c r="M39" s="11">
        <f>SUMIFS(hauled!$AA$4:$AA$3750,hauled!$V$4:$V$3750,'est abv LGR'!F39,hauled!$W$4:$W$3750,'est abv LGR'!B39,hauled!$F$4:$F$3750,'est abv LGR'!M$7)</f>
        <v>3.0568575504381492</v>
      </c>
      <c r="N39" s="127">
        <f>SUMIFS(hauled!$AA$4:$AA$3750,hauled!$V$4:$V$3750,'est abv LGR'!F39,hauled!$W$4:$W$3750,'est abv LGR'!B39,hauled!$F$4:$F$3750,'est abv LGR'!N$7)</f>
        <v>0</v>
      </c>
      <c r="O39" s="11">
        <f>IF(L39&gt;I39,0,IF(G39="Abv",(I39-L39),((I39-L39)*(1-'Individual Data'!$AN$5))))</f>
        <v>48.072394788851113</v>
      </c>
      <c r="P39" s="11">
        <f>IF(M39&gt;J39,0,IF(G39="Abv",(J39-M39),(J39-M39)*(1-'Individual Data'!$AN$5)))</f>
        <v>379.19868833052618</v>
      </c>
      <c r="Q39" s="11">
        <f>IF(N39&gt;K39,0,IF(G39="Abv",(K39-N39),(K39-N39)*(1-'Individual Data'!$AM$5)))</f>
        <v>15.513661679596773</v>
      </c>
      <c r="S39" s="284"/>
      <c r="T39" s="43">
        <v>3</v>
      </c>
      <c r="U39" s="160">
        <f t="shared" si="29"/>
        <v>162.48662457874295</v>
      </c>
      <c r="V39" s="160">
        <f>P9+P14+V62</f>
        <v>1562.2951214506547</v>
      </c>
      <c r="W39" s="160">
        <f t="shared" si="29"/>
        <v>100.30325403532426</v>
      </c>
      <c r="X39" s="160">
        <f t="shared" ref="X39:X52" si="31">U39+V39</f>
        <v>1724.7817460293977</v>
      </c>
      <c r="Y39" s="163">
        <f t="shared" si="30"/>
        <v>1825.085000064722</v>
      </c>
      <c r="AA39" s="39"/>
      <c r="AB39" s="11">
        <f>AB14</f>
        <v>484.15600519838529</v>
      </c>
      <c r="AC39" s="11">
        <f t="shared" ref="AC39:AD39" si="32">AC14</f>
        <v>2240.8622631293929</v>
      </c>
      <c r="AD39" s="11">
        <f t="shared" si="32"/>
        <v>1020.981731672022</v>
      </c>
      <c r="AE39" s="127">
        <f>SUM(AB39:AD39)</f>
        <v>3745.9999999997999</v>
      </c>
      <c r="AH39" s="24" t="s">
        <v>15296</v>
      </c>
    </row>
    <row r="40" spans="2:37" x14ac:dyDescent="0.25">
      <c r="B40">
        <f>'final totals'!K29</f>
        <v>3</v>
      </c>
      <c r="C40">
        <f>'final totals'!L29</f>
        <v>2021</v>
      </c>
      <c r="D40" t="str">
        <f>'final totals'!M29</f>
        <v>subyearling</v>
      </c>
      <c r="E40" t="str">
        <f>'final totals'!N29</f>
        <v>SR hatchery</v>
      </c>
      <c r="F40" t="str">
        <f>'final totals'!O29</f>
        <v>CJA1</v>
      </c>
      <c r="G40" t="s">
        <v>677</v>
      </c>
      <c r="H40">
        <f>'final totals'!P29</f>
        <v>220405</v>
      </c>
      <c r="I40" s="11">
        <f>'final totals'!Q29</f>
        <v>145.05232816220621</v>
      </c>
      <c r="J40" s="11">
        <f>'final totals'!R29</f>
        <v>792.68307523660917</v>
      </c>
      <c r="K40" s="11">
        <f>'final totals'!S29</f>
        <v>0</v>
      </c>
      <c r="L40" s="28">
        <f>SUMIFS(hauled!$AA$4:$AA$3750,hauled!$V$4:$V$3750,'est abv LGR'!F40,hauled!$W$4:$W$3750,'est abv LGR'!B40,hauled!$F$4:$F$3750,'est abv LGR'!L$7)</f>
        <v>6.1137151008763002</v>
      </c>
      <c r="M40" s="11">
        <f>SUMIFS(hauled!$AA$4:$AA$3750,hauled!$V$4:$V$3750,'est abv LGR'!F40,hauled!$W$4:$W$3750,'est abv LGR'!B40,hauled!$F$4:$F$3750,'est abv LGR'!M$7)</f>
        <v>14.265335235378039</v>
      </c>
      <c r="N40" s="127">
        <f>SUMIFS(hauled!$AA$4:$AA$3750,hauled!$V$4:$V$3750,'est abv LGR'!F40,hauled!$W$4:$W$3750,'est abv LGR'!B40,hauled!$F$4:$F$3750,'est abv LGR'!N$7)</f>
        <v>0</v>
      </c>
      <c r="O40" s="11">
        <f>IF(L40&gt;I40,0,IF(G40="Abv",(I40-L40),((I40-L40)*(1-'Individual Data'!$AN$5))))</f>
        <v>138.9386130613299</v>
      </c>
      <c r="P40" s="11">
        <f>IF(M40&gt;J40,0,IF(G40="Abv",(J40-M40),(J40-M40)*(1-'Individual Data'!$AN$5)))</f>
        <v>778.4177400012311</v>
      </c>
      <c r="Q40" s="11">
        <f>IF(N40&gt;K40,0,IF(G40="Abv",(K40-N40),(K40-N40)*(1-'Individual Data'!$AM$5)))</f>
        <v>0</v>
      </c>
      <c r="S40" s="284"/>
      <c r="T40" s="43">
        <v>4</v>
      </c>
      <c r="U40" s="160">
        <f>O10+O15+U63</f>
        <v>2099.0620613720198</v>
      </c>
      <c r="V40" s="160">
        <f t="shared" si="29"/>
        <v>1805.010191515466</v>
      </c>
      <c r="W40" s="160">
        <f t="shared" si="29"/>
        <v>26.891593099679145</v>
      </c>
      <c r="X40" s="160">
        <f t="shared" si="31"/>
        <v>3904.0722528874858</v>
      </c>
      <c r="Y40" s="163">
        <f t="shared" si="30"/>
        <v>3930.9638459871649</v>
      </c>
      <c r="AA40" s="39"/>
      <c r="AB40" s="9">
        <f>AB39/SUM($AB39:$AD39)</f>
        <v>0.12924613059220799</v>
      </c>
      <c r="AC40" s="9">
        <f>AC39/SUM($AB39:$AD39)</f>
        <v>0.59820135160958687</v>
      </c>
      <c r="AD40" s="9">
        <f>AD39/SUM($AB39:$AD39)</f>
        <v>0.27255251779820516</v>
      </c>
      <c r="AE40" s="227"/>
    </row>
    <row r="41" spans="2:37" x14ac:dyDescent="0.25">
      <c r="B41">
        <f>'final totals'!K30</f>
        <v>3</v>
      </c>
      <c r="C41">
        <f>'final totals'!L30</f>
        <v>2021</v>
      </c>
      <c r="D41" t="str">
        <f>'final totals'!M30</f>
        <v>subyearling</v>
      </c>
      <c r="E41" t="str">
        <f>'final totals'!N30</f>
        <v>SR hatchery</v>
      </c>
      <c r="F41" t="str">
        <f>'final totals'!O30</f>
        <v>CJA2</v>
      </c>
      <c r="G41" t="s">
        <v>677</v>
      </c>
      <c r="H41">
        <f>'final totals'!P30</f>
        <v>220406</v>
      </c>
      <c r="I41" s="11">
        <f>'final totals'!Q30</f>
        <v>98.669916457214285</v>
      </c>
      <c r="J41" s="11">
        <f>'final totals'!R30</f>
        <v>290.01195984528198</v>
      </c>
      <c r="K41" s="11">
        <f>'final totals'!S30</f>
        <v>31.425139539286885</v>
      </c>
      <c r="L41" s="28">
        <f>SUMIFS(hauled!$AA$4:$AA$3750,hauled!$V$4:$V$3750,'est abv LGR'!F41,hauled!$W$4:$W$3750,'est abv LGR'!B41,hauled!$F$4:$F$3750,'est abv LGR'!L$7)</f>
        <v>1.0189525168127167</v>
      </c>
      <c r="M41" s="11">
        <f>SUMIFS(hauled!$AA$4:$AA$3750,hauled!$V$4:$V$3750,'est abv LGR'!F41,hauled!$W$4:$W$3750,'est abv LGR'!B41,hauled!$F$4:$F$3750,'est abv LGR'!M$7)</f>
        <v>2.0379050336254334</v>
      </c>
      <c r="N41" s="127">
        <f>SUMIFS(hauled!$AA$4:$AA$3750,hauled!$V$4:$V$3750,'est abv LGR'!F41,hauled!$W$4:$W$3750,'est abv LGR'!B41,hauled!$F$4:$F$3750,'est abv LGR'!N$7)</f>
        <v>0</v>
      </c>
      <c r="O41" s="11">
        <f>IF(L41&gt;I41,0,IF(G41="Abv",(I41-L41),((I41-L41)*(1-'Individual Data'!$AN$5))))</f>
        <v>97.650963940401567</v>
      </c>
      <c r="P41" s="11">
        <f>IF(M41&gt;J41,0,IF(G41="Abv",(J41-M41),(J41-M41)*(1-'Individual Data'!$AN$5)))</f>
        <v>287.97405481165657</v>
      </c>
      <c r="Q41" s="11">
        <f>IF(N41&gt;K41,0,IF(G41="Abv",(K41-N41),(K41-N41)*(1-'Individual Data'!$AM$5)))</f>
        <v>31.425139539286885</v>
      </c>
      <c r="S41" s="284"/>
      <c r="T41" s="43">
        <v>5</v>
      </c>
      <c r="U41" s="160">
        <f>O11+O16+U64</f>
        <v>1027.0866112941283</v>
      </c>
      <c r="V41" s="160">
        <f t="shared" si="29"/>
        <v>261.77486314426056</v>
      </c>
      <c r="W41" s="160">
        <f t="shared" si="29"/>
        <v>0</v>
      </c>
      <c r="X41" s="160">
        <f t="shared" si="31"/>
        <v>1288.8614744383888</v>
      </c>
      <c r="Y41" s="163">
        <f t="shared" si="30"/>
        <v>1288.8614744383888</v>
      </c>
      <c r="AA41" s="39"/>
      <c r="AE41" s="40"/>
      <c r="AH41" t="s">
        <v>881</v>
      </c>
      <c r="AI41" t="s">
        <v>882</v>
      </c>
      <c r="AJ41" t="s">
        <v>883</v>
      </c>
    </row>
    <row r="42" spans="2:37" x14ac:dyDescent="0.25">
      <c r="B42">
        <f>'final totals'!K31</f>
        <v>3</v>
      </c>
      <c r="C42">
        <f>'final totals'!L31</f>
        <v>2021</v>
      </c>
      <c r="D42" t="str">
        <f>'final totals'!M31</f>
        <v>subyearling</v>
      </c>
      <c r="E42" t="str">
        <f>'final totals'!N31</f>
        <v>SR hatchery</v>
      </c>
      <c r="F42" t="str">
        <f>'final totals'!O31</f>
        <v>IPCSR</v>
      </c>
      <c r="G42" t="s">
        <v>677</v>
      </c>
      <c r="H42">
        <f>'final totals'!P31</f>
        <v>92064</v>
      </c>
      <c r="I42" s="11">
        <f>'final totals'!Q31</f>
        <v>601.04341763372008</v>
      </c>
      <c r="J42" s="11">
        <f>'final totals'!R31</f>
        <v>1265.3258733510602</v>
      </c>
      <c r="K42" s="11">
        <f>'final totals'!S31</f>
        <v>0</v>
      </c>
      <c r="L42" s="28">
        <f>SUMIFS(hauled!$AA$4:$AA$3750,hauled!$V$4:$V$3750,'est abv LGR'!F42,hauled!$W$4:$W$3750,'est abv LGR'!B42,hauled!$F$4:$F$3750,'est abv LGR'!L$7)</f>
        <v>20.379050336254345</v>
      </c>
      <c r="M42" s="11">
        <f>SUMIFS(hauled!$AA$4:$AA$3750,hauled!$V$4:$V$3750,'est abv LGR'!F42,hauled!$W$4:$W$3750,'est abv LGR'!B42,hauled!$F$4:$F$3750,'est abv LGR'!M$7)</f>
        <v>36.682290605257826</v>
      </c>
      <c r="N42" s="127">
        <f>SUMIFS(hauled!$AA$4:$AA$3750,hauled!$V$4:$V$3750,'est abv LGR'!F42,hauled!$W$4:$W$3750,'est abv LGR'!B42,hauled!$F$4:$F$3750,'est abv LGR'!N$7)</f>
        <v>0</v>
      </c>
      <c r="O42" s="11">
        <f>IF(L42&gt;I42,0,IF(G42="Abv",(I42-L42),((I42-L42)*(1-'Individual Data'!$AN$5))))</f>
        <v>580.66436729746579</v>
      </c>
      <c r="P42" s="11">
        <f>IF(M42&gt;J42,0,IF(G42="Abv",(J42-M42),(J42-M42)*(1-'Individual Data'!$AN$5)))</f>
        <v>1228.6435827458024</v>
      </c>
      <c r="Q42" s="11">
        <f>IF(N42&gt;K42,0,IF(G42="Abv",(K42-N42),(K42-N42)*(1-'Individual Data'!$AM$5)))</f>
        <v>0</v>
      </c>
      <c r="S42" s="284"/>
      <c r="T42" s="43">
        <v>6</v>
      </c>
      <c r="U42" s="160">
        <f t="shared" si="29"/>
        <v>0</v>
      </c>
      <c r="V42" s="160">
        <f t="shared" si="29"/>
        <v>0</v>
      </c>
      <c r="W42" s="160">
        <f t="shared" si="29"/>
        <v>0</v>
      </c>
      <c r="X42" s="160">
        <f t="shared" si="31"/>
        <v>0</v>
      </c>
      <c r="Y42" s="163">
        <f t="shared" si="30"/>
        <v>0</v>
      </c>
      <c r="AA42" s="39"/>
      <c r="AB42" s="253" t="s">
        <v>1983</v>
      </c>
      <c r="AC42" s="253"/>
      <c r="AD42" s="253"/>
      <c r="AE42" s="288"/>
      <c r="AH42" s="11">
        <f>AB32-AB39</f>
        <v>15753.772020316555</v>
      </c>
      <c r="AI42" s="11">
        <f t="shared" ref="AI42" si="33">AC32-AC39</f>
        <v>14530.432720066869</v>
      </c>
      <c r="AJ42" s="11">
        <f t="shared" ref="AJ42" si="34">AD32-AD39</f>
        <v>7563.6091965932064</v>
      </c>
      <c r="AK42" s="11">
        <f>AH42+AI42+AJ42</f>
        <v>37847.813936976629</v>
      </c>
    </row>
    <row r="43" spans="2:37" x14ac:dyDescent="0.25">
      <c r="B43">
        <f>'final totals'!K32</f>
        <v>3</v>
      </c>
      <c r="C43">
        <f>'final totals'!L32</f>
        <v>2021</v>
      </c>
      <c r="D43" t="str">
        <f>'final totals'!M32</f>
        <v>subyearling</v>
      </c>
      <c r="E43" t="str">
        <f>'final totals'!N32</f>
        <v>SR hatchery</v>
      </c>
      <c r="F43" t="str">
        <f>'final totals'!O32</f>
        <v>LFSO</v>
      </c>
      <c r="G43" t="s">
        <v>676</v>
      </c>
      <c r="H43">
        <f>'final totals'!P32</f>
        <v>638056</v>
      </c>
      <c r="I43" s="11">
        <f>'final totals'!Q32</f>
        <v>438.49732021002291</v>
      </c>
      <c r="J43" s="11">
        <f>'final totals'!R32</f>
        <v>1127.1559481801414</v>
      </c>
      <c r="K43" s="11">
        <f>'final totals'!S32</f>
        <v>15.513661679596773</v>
      </c>
      <c r="L43" s="28">
        <f>SUMIFS(hauled!$AA$4:$AA$3750,hauled!$V$4:$V$3750,'est abv LGR'!F43,hauled!$W$4:$W$3750,'est abv LGR'!B43,hauled!$F$4:$F$3750,'est abv LGR'!L$7)</f>
        <v>7.132667617689016</v>
      </c>
      <c r="M43" s="11">
        <f>SUMIFS(hauled!$AA$4:$AA$3750,hauled!$V$4:$V$3750,'est abv LGR'!F43,hauled!$W$4:$W$3750,'est abv LGR'!B43,hauled!$F$4:$F$3750,'est abv LGR'!M$7)</f>
        <v>17.322192785816178</v>
      </c>
      <c r="N43" s="127">
        <f>SUMIFS(hauled!$AA$4:$AA$3750,hauled!$V$4:$V$3750,'est abv LGR'!F43,hauled!$W$4:$W$3750,'est abv LGR'!B43,hauled!$F$4:$F$3750,'est abv LGR'!N$7)</f>
        <v>0</v>
      </c>
      <c r="O43" s="11">
        <f>IF(L43&gt;I43,0,IF(G43="Abv",(I43-L43),((I43-L43)*(1-'Individual Data'!$AN$5))))</f>
        <v>349.40536859979045</v>
      </c>
      <c r="P43" s="11">
        <f>IF(M43&gt;J43,0,IF(G43="Abv",(J43-M43),(J43-M43)*(1-'Individual Data'!$AN$5)))</f>
        <v>898.96534186940346</v>
      </c>
      <c r="Q43" s="11">
        <f>IF(N43&gt;K43,0,IF(G43="Abv",(K43-N43),(K43-N43)*(1-'Individual Data'!$AM$5)))</f>
        <v>9.9287434749419354</v>
      </c>
      <c r="S43" s="284" t="s">
        <v>633</v>
      </c>
      <c r="T43" s="43">
        <v>2</v>
      </c>
      <c r="U43" s="160">
        <f t="shared" ref="U43:W47" si="35">SUMIFS(O$8:O$95,$E$8:$E$95,"SR hatchery",$B$8:$B$95,$T43)+U56</f>
        <v>0</v>
      </c>
      <c r="V43" s="160">
        <f t="shared" si="35"/>
        <v>596.62528678035255</v>
      </c>
      <c r="W43" s="160">
        <f t="shared" si="35"/>
        <v>3155.9640816332685</v>
      </c>
      <c r="X43" s="160">
        <f t="shared" si="31"/>
        <v>596.62528678035255</v>
      </c>
      <c r="Y43" s="163">
        <f t="shared" si="30"/>
        <v>3752.5893684136208</v>
      </c>
      <c r="AA43" s="39"/>
      <c r="AB43" t="s">
        <v>881</v>
      </c>
      <c r="AC43" t="s">
        <v>882</v>
      </c>
      <c r="AD43" t="s">
        <v>883</v>
      </c>
      <c r="AE43" s="40"/>
      <c r="AH43" s="9">
        <f>AH42/$AK42</f>
        <v>0.41623994576144874</v>
      </c>
      <c r="AI43" s="9">
        <f t="shared" ref="AI43" si="36">AI42/$AK42</f>
        <v>0.38391735766463647</v>
      </c>
      <c r="AJ43" s="9">
        <f t="shared" ref="AJ43" si="37">AJ42/$AK42</f>
        <v>0.19984269657391487</v>
      </c>
      <c r="AK43" t="s">
        <v>15292</v>
      </c>
    </row>
    <row r="44" spans="2:37" x14ac:dyDescent="0.25">
      <c r="B44">
        <f>'final totals'!K33</f>
        <v>3</v>
      </c>
      <c r="C44">
        <f>'final totals'!L33</f>
        <v>2021</v>
      </c>
      <c r="D44" t="str">
        <f>'final totals'!M33</f>
        <v>yearling</v>
      </c>
      <c r="E44" t="str">
        <f>'final totals'!N33</f>
        <v>SR hatchery</v>
      </c>
      <c r="F44" t="str">
        <f>'final totals'!O33</f>
        <v>LFYO</v>
      </c>
      <c r="G44" t="s">
        <v>676</v>
      </c>
      <c r="H44">
        <f>'final totals'!P33</f>
        <v>638417</v>
      </c>
      <c r="I44" s="11">
        <f>'final totals'!Q33</f>
        <v>68.221259061669286</v>
      </c>
      <c r="J44" s="11">
        <f>'final totals'!R33</f>
        <v>148.95446408767467</v>
      </c>
      <c r="K44" s="11">
        <f>'final totals'!S33</f>
        <v>130.7530145565849</v>
      </c>
      <c r="L44" s="28">
        <f>SUMIFS(hauled!$AA$4:$AA$3750,hauled!$V$4:$V$3750,'est abv LGR'!F44,hauled!$W$4:$W$3750,'est abv LGR'!B44,hauled!$F$4:$F$3750,'est abv LGR'!L$7)</f>
        <v>0</v>
      </c>
      <c r="M44" s="11">
        <f>SUMIFS(hauled!$AA$4:$AA$3750,hauled!$V$4:$V$3750,'est abv LGR'!F44,hauled!$W$4:$W$3750,'est abv LGR'!B44,hauled!$F$4:$F$3750,'est abv LGR'!M$7)</f>
        <v>0</v>
      </c>
      <c r="N44" s="127">
        <f>SUMIFS(hauled!$AA$4:$AA$3750,hauled!$V$4:$V$3750,'est abv LGR'!F44,hauled!$W$4:$W$3750,'est abv LGR'!B44,hauled!$F$4:$F$3750,'est abv LGR'!N$7)</f>
        <v>0</v>
      </c>
      <c r="O44" s="11">
        <f>IF(L44&gt;I44,0,IF(G44="Abv",(I44-L44),((I44-L44)*(1-'Individual Data'!$AN$5))))</f>
        <v>55.259219839952124</v>
      </c>
      <c r="P44" s="11">
        <f>IF(M44&gt;J44,0,IF(G44="Abv",(J44-M44),(J44-M44)*(1-'Individual Data'!$AN$5)))</f>
        <v>120.65311591101649</v>
      </c>
      <c r="Q44" s="11">
        <f>IF(N44&gt;K44,0,IF(G44="Abv",(K44-N44),(K44-N44)*(1-'Individual Data'!$AM$5)))</f>
        <v>83.681929316214337</v>
      </c>
      <c r="S44" s="284"/>
      <c r="T44" s="43">
        <v>3</v>
      </c>
      <c r="U44" s="160">
        <f t="shared" si="35"/>
        <v>2194.4278195938132</v>
      </c>
      <c r="V44" s="160">
        <f t="shared" si="35"/>
        <v>5929.1793493842979</v>
      </c>
      <c r="W44" s="160">
        <f t="shared" si="35"/>
        <v>244.13389547462597</v>
      </c>
      <c r="X44" s="160">
        <f t="shared" si="31"/>
        <v>8123.6071689781111</v>
      </c>
      <c r="Y44" s="163">
        <f t="shared" si="30"/>
        <v>8367.7410644527372</v>
      </c>
      <c r="AA44" s="39"/>
      <c r="AB44" s="11">
        <f>AB45*$AE44</f>
        <v>15118.667309947341</v>
      </c>
      <c r="AC44" s="11">
        <f t="shared" ref="AC44:AD44" si="38">AC45*$AE44</f>
        <v>13944.646265094925</v>
      </c>
      <c r="AD44" s="11">
        <f t="shared" si="38"/>
        <v>7258.6864249577357</v>
      </c>
      <c r="AE44" s="127">
        <v>36322</v>
      </c>
    </row>
    <row r="45" spans="2:37" x14ac:dyDescent="0.25">
      <c r="B45">
        <f>'final totals'!K34</f>
        <v>3</v>
      </c>
      <c r="C45">
        <f>'final totals'!L34</f>
        <v>2021</v>
      </c>
      <c r="D45" t="str">
        <f>'final totals'!M34</f>
        <v>subyearling</v>
      </c>
      <c r="E45" t="str">
        <f>'final totals'!N34</f>
        <v>SR hatchery</v>
      </c>
      <c r="F45" t="str">
        <f>'final totals'!O34</f>
        <v>PLA1</v>
      </c>
      <c r="G45" t="s">
        <v>677</v>
      </c>
      <c r="H45">
        <f>'final totals'!P34</f>
        <v>220403</v>
      </c>
      <c r="I45" s="11">
        <f>'final totals'!Q34</f>
        <v>377.96143112640112</v>
      </c>
      <c r="J45" s="11">
        <f>'final totals'!R34</f>
        <v>801.82436556713412</v>
      </c>
      <c r="K45" s="11">
        <f>'final totals'!S34</f>
        <v>59.125745761327785</v>
      </c>
      <c r="L45" s="28">
        <f>SUMIFS(hauled!$AA$4:$AA$3750,hauled!$V$4:$V$3750,'est abv LGR'!F45,hauled!$W$4:$W$3750,'est abv LGR'!B45,hauled!$F$4:$F$3750,'est abv LGR'!L$7)</f>
        <v>7.132667617689016</v>
      </c>
      <c r="M45" s="11">
        <f>SUMIFS(hauled!$AA$4:$AA$3750,hauled!$V$4:$V$3750,'est abv LGR'!F45,hauled!$W$4:$W$3750,'est abv LGR'!B45,hauled!$F$4:$F$3750,'est abv LGR'!M$7)</f>
        <v>17.322192785816178</v>
      </c>
      <c r="N45" s="127">
        <f>SUMIFS(hauled!$AA$4:$AA$3750,hauled!$V$4:$V$3750,'est abv LGR'!F45,hauled!$W$4:$W$3750,'est abv LGR'!B45,hauled!$F$4:$F$3750,'est abv LGR'!N$7)</f>
        <v>0</v>
      </c>
      <c r="O45" s="11">
        <f>IF(L45&gt;I45,0,IF(G45="Abv",(I45-L45),((I45-L45)*(1-'Individual Data'!$AN$5))))</f>
        <v>370.82876350871209</v>
      </c>
      <c r="P45" s="11">
        <f>IF(M45&gt;J45,0,IF(G45="Abv",(J45-M45),(J45-M45)*(1-'Individual Data'!$AN$5)))</f>
        <v>784.502172781318</v>
      </c>
      <c r="Q45" s="11">
        <f>IF(N45&gt;K45,0,IF(G45="Abv",(K45-N45),(K45-N45)*(1-'Individual Data'!$AM$5)))</f>
        <v>59.125745761327785</v>
      </c>
      <c r="S45" s="284"/>
      <c r="T45" s="43">
        <v>4</v>
      </c>
      <c r="U45" s="160">
        <f t="shared" si="35"/>
        <v>7549.7696853904717</v>
      </c>
      <c r="V45" s="160">
        <f t="shared" si="35"/>
        <v>4320.6762612949624</v>
      </c>
      <c r="W45" s="160">
        <f t="shared" si="35"/>
        <v>17.280557405175955</v>
      </c>
      <c r="X45" s="160">
        <f t="shared" si="31"/>
        <v>11870.445946685435</v>
      </c>
      <c r="Y45" s="163">
        <f t="shared" si="30"/>
        <v>11887.72650409061</v>
      </c>
      <c r="AA45" s="39"/>
      <c r="AB45" s="9">
        <f>AH43</f>
        <v>0.41623994576144874</v>
      </c>
      <c r="AC45" s="9">
        <f t="shared" ref="AC45:AD45" si="39">AI43</f>
        <v>0.38391735766463647</v>
      </c>
      <c r="AD45" s="9">
        <f t="shared" si="39"/>
        <v>0.19984269657391487</v>
      </c>
      <c r="AE45" s="227" t="s">
        <v>15292</v>
      </c>
    </row>
    <row r="46" spans="2:37" x14ac:dyDescent="0.25">
      <c r="B46">
        <f>'final totals'!K35</f>
        <v>3</v>
      </c>
      <c r="C46">
        <f>'final totals'!L35</f>
        <v>2021</v>
      </c>
      <c r="D46" t="str">
        <f>'final totals'!M35</f>
        <v>subyearling</v>
      </c>
      <c r="E46" t="str">
        <f>'final totals'!N35</f>
        <v>SR hatchery</v>
      </c>
      <c r="F46" t="str">
        <f>'final totals'!O35</f>
        <v>PLA2</v>
      </c>
      <c r="G46" t="s">
        <v>677</v>
      </c>
      <c r="H46">
        <f>'final totals'!P35</f>
        <v>220404</v>
      </c>
      <c r="I46" s="11">
        <f>'final totals'!Q35</f>
        <v>193.86572574338282</v>
      </c>
      <c r="J46" s="11">
        <f>'final totals'!R35</f>
        <v>195.62015235114515</v>
      </c>
      <c r="K46" s="11">
        <f>'final totals'!S35</f>
        <v>15.513661679596773</v>
      </c>
      <c r="L46" s="28">
        <f>SUMIFS(hauled!$AA$4:$AA$3750,hauled!$V$4:$V$3750,'est abv LGR'!F46,hauled!$W$4:$W$3750,'est abv LGR'!B46,hauled!$F$4:$F$3750,'est abv LGR'!L$7)</f>
        <v>0</v>
      </c>
      <c r="M46" s="11">
        <f>SUMIFS(hauled!$AA$4:$AA$3750,hauled!$V$4:$V$3750,'est abv LGR'!F46,hauled!$W$4:$W$3750,'est abv LGR'!B46,hauled!$F$4:$F$3750,'est abv LGR'!M$7)</f>
        <v>4.0758100672508668</v>
      </c>
      <c r="N46" s="127">
        <f>SUMIFS(hauled!$AA$4:$AA$3750,hauled!$V$4:$V$3750,'est abv LGR'!F46,hauled!$W$4:$W$3750,'est abv LGR'!B46,hauled!$F$4:$F$3750,'est abv LGR'!N$7)</f>
        <v>0</v>
      </c>
      <c r="O46" s="11">
        <f>IF(L46&gt;I46,0,IF(G46="Abv",(I46-L46),((I46-L46)*(1-'Individual Data'!$AN$5))))</f>
        <v>193.86572574338282</v>
      </c>
      <c r="P46" s="11">
        <f>IF(M46&gt;J46,0,IF(G46="Abv",(J46-M46),(J46-M46)*(1-'Individual Data'!$AN$5)))</f>
        <v>191.54434228389428</v>
      </c>
      <c r="Q46" s="11">
        <f>IF(N46&gt;K46,0,IF(G46="Abv",(K46-N46),(K46-N46)*(1-'Individual Data'!$AM$5)))</f>
        <v>15.513661679596773</v>
      </c>
      <c r="S46" s="284"/>
      <c r="T46" s="43">
        <v>5</v>
      </c>
      <c r="U46" s="160">
        <f t="shared" si="35"/>
        <v>2849.0294163517306</v>
      </c>
      <c r="V46" s="160">
        <f t="shared" si="35"/>
        <v>945.6408256659173</v>
      </c>
      <c r="W46" s="160">
        <f t="shared" si="35"/>
        <v>0</v>
      </c>
      <c r="X46" s="160">
        <f t="shared" si="31"/>
        <v>3794.670242017648</v>
      </c>
      <c r="Y46" s="163">
        <f t="shared" si="30"/>
        <v>3794.670242017648</v>
      </c>
      <c r="AA46" s="39"/>
      <c r="AE46" s="40"/>
    </row>
    <row r="47" spans="2:37" x14ac:dyDescent="0.25">
      <c r="B47">
        <f>'final totals'!K36</f>
        <v>5</v>
      </c>
      <c r="C47">
        <f>'final totals'!L36</f>
        <v>2019</v>
      </c>
      <c r="D47" t="str">
        <f>'final totals'!M36</f>
        <v>subyearling</v>
      </c>
      <c r="E47" t="str">
        <f>'final totals'!N36</f>
        <v>SR hatchery</v>
      </c>
      <c r="F47" t="str">
        <f>'final totals'!O36</f>
        <v>CFA</v>
      </c>
      <c r="G47" t="s">
        <v>677</v>
      </c>
      <c r="H47">
        <f>'final totals'!P36</f>
        <v>220276</v>
      </c>
      <c r="I47" s="11">
        <f>'final totals'!Q36</f>
        <v>29.147987021619656</v>
      </c>
      <c r="J47" s="11">
        <f>'final totals'!R36</f>
        <v>16.304412030058121</v>
      </c>
      <c r="K47" s="11">
        <f>'final totals'!S36</f>
        <v>0</v>
      </c>
      <c r="L47" s="28">
        <f>SUMIFS(hauled!$AA$4:$AA$3750,hauled!$V$4:$V$3750,'est abv LGR'!F47,hauled!$W$4:$W$3750,'est abv LGR'!B47,hauled!$F$4:$F$3750,'est abv LGR'!L$7)</f>
        <v>5.0147819574359485</v>
      </c>
      <c r="M47" s="11">
        <f>SUMIFS(hauled!$AA$4:$AA$3750,hauled!$V$4:$V$3750,'est abv LGR'!F47,hauled!$W$4:$W$3750,'est abv LGR'!B47,hauled!$F$4:$F$3750,'est abv LGR'!M$7)</f>
        <v>2.0059127829743795</v>
      </c>
      <c r="N47" s="127">
        <f>SUMIFS(hauled!$AA$4:$AA$3750,hauled!$V$4:$V$3750,'est abv LGR'!F47,hauled!$W$4:$W$3750,'est abv LGR'!B47,hauled!$F$4:$F$3750,'est abv LGR'!N$7)</f>
        <v>0</v>
      </c>
      <c r="O47" s="11">
        <f>IF(L47&gt;I47,0,IF(G47="Abv",(I47-L47),((I47-L47)*(1-'Individual Data'!$AN$5))))</f>
        <v>24.133205064183706</v>
      </c>
      <c r="P47" s="11">
        <f>IF(M47&gt;J47,0,IF(G47="Abv",(J47-M47),(J47-M47)*(1-'Individual Data'!$AN$5)))</f>
        <v>14.298499247083742</v>
      </c>
      <c r="Q47" s="11">
        <f>IF(N47&gt;K47,0,IF(G47="Abv",(K47-N47),(K47-N47)*(1-'Individual Data'!$AM$5)))</f>
        <v>0</v>
      </c>
      <c r="S47" s="284"/>
      <c r="T47" s="43">
        <v>6</v>
      </c>
      <c r="U47" s="160">
        <f t="shared" si="35"/>
        <v>0</v>
      </c>
      <c r="V47" s="160">
        <f t="shared" si="35"/>
        <v>0</v>
      </c>
      <c r="W47" s="160">
        <f t="shared" si="35"/>
        <v>0</v>
      </c>
      <c r="X47" s="160">
        <f t="shared" si="31"/>
        <v>0</v>
      </c>
      <c r="Y47" s="163">
        <f t="shared" si="30"/>
        <v>0</v>
      </c>
      <c r="AA47" s="39"/>
      <c r="AB47" t="s">
        <v>15272</v>
      </c>
      <c r="AE47" s="40"/>
      <c r="AH47" t="s">
        <v>881</v>
      </c>
      <c r="AI47" t="s">
        <v>882</v>
      </c>
      <c r="AJ47" t="s">
        <v>883</v>
      </c>
    </row>
    <row r="48" spans="2:37" x14ac:dyDescent="0.25">
      <c r="B48">
        <f>'final totals'!K37</f>
        <v>5</v>
      </c>
      <c r="C48">
        <f>'final totals'!L37</f>
        <v>2019</v>
      </c>
      <c r="D48" t="str">
        <f>'final totals'!M37</f>
        <v>subyearling</v>
      </c>
      <c r="E48" t="str">
        <f>'final totals'!N37</f>
        <v>SR hatchery</v>
      </c>
      <c r="F48" t="str">
        <f>'final totals'!O37</f>
        <v>LGA</v>
      </c>
      <c r="G48" t="s">
        <v>677</v>
      </c>
      <c r="H48">
        <f>'final totals'!P37</f>
        <v>220275</v>
      </c>
      <c r="I48" s="11">
        <f>'final totals'!Q37</f>
        <v>14.713773771185922</v>
      </c>
      <c r="J48" s="11">
        <f>'final totals'!R37</f>
        <v>31.018185801244044</v>
      </c>
      <c r="K48" s="11">
        <f>'final totals'!S37</f>
        <v>0</v>
      </c>
      <c r="L48" s="28">
        <f>SUMIFS(hauled!$AA$4:$AA$3750,hauled!$V$4:$V$3750,'est abv LGR'!F48,hauled!$W$4:$W$3750,'est abv LGR'!B48,hauled!$F$4:$F$3750,'est abv LGR'!L$7)</f>
        <v>17.050258655282228</v>
      </c>
      <c r="M48" s="11">
        <f>SUMIFS(hauled!$AA$4:$AA$3750,hauled!$V$4:$V$3750,'est abv LGR'!F48,hauled!$W$4:$W$3750,'est abv LGR'!B48,hauled!$F$4:$F$3750,'est abv LGR'!M$7)</f>
        <v>6.017738348923138</v>
      </c>
      <c r="N48" s="127">
        <f>SUMIFS(hauled!$AA$4:$AA$3750,hauled!$V$4:$V$3750,'est abv LGR'!F48,hauled!$W$4:$W$3750,'est abv LGR'!B48,hauled!$F$4:$F$3750,'est abv LGR'!N$7)</f>
        <v>0</v>
      </c>
      <c r="O48" s="11">
        <f>IF(L48&gt;I48,0,IF(G48="Abv",(I48-L48),((I48-L48)*(1-'Individual Data'!$AN$5))))</f>
        <v>0</v>
      </c>
      <c r="P48" s="11">
        <f>IF(M48&gt;J48,0,IF(G48="Abv",(J48-M48),(J48-M48)*(1-'Individual Data'!$AN$5)))</f>
        <v>25.000447452320905</v>
      </c>
      <c r="Q48" s="11">
        <f>IF(N48&gt;K48,0,IF(G48="Abv",(K48-N48),(K48-N48)*(1-'Individual Data'!$AM$5)))</f>
        <v>0</v>
      </c>
      <c r="S48" s="284" t="s">
        <v>2047</v>
      </c>
      <c r="T48" s="43">
        <v>2</v>
      </c>
      <c r="U48" s="160">
        <f>SUMIFS(O$8:O$95,$E$8:$E$95,"stray",$B$8:$B$95,$T48)</f>
        <v>0</v>
      </c>
      <c r="V48" s="160">
        <f t="shared" ref="V48:W52" si="40">SUMIFS(P$8:P$95,$E$8:$E$95,"Stray",$B$8:$B$95,$T48)</f>
        <v>13.533539220779222</v>
      </c>
      <c r="W48" s="160">
        <f t="shared" si="40"/>
        <v>48.514140402982974</v>
      </c>
      <c r="X48" s="160">
        <f t="shared" si="31"/>
        <v>13.533539220779222</v>
      </c>
      <c r="Y48" s="163">
        <f t="shared" si="30"/>
        <v>62.047679623762193</v>
      </c>
      <c r="AA48" s="39"/>
      <c r="AB48" s="253" t="s">
        <v>1983</v>
      </c>
      <c r="AC48" s="253"/>
      <c r="AD48" s="253"/>
      <c r="AE48" s="288"/>
      <c r="AH48" s="11">
        <f>AB34-AB39</f>
        <v>13631.567384942437</v>
      </c>
      <c r="AI48" s="11">
        <f t="shared" ref="AI48" si="41">AC34-AC39</f>
        <v>12792.516519438273</v>
      </c>
      <c r="AJ48" s="11">
        <f>AD34-AD39</f>
        <v>6998.8754062696971</v>
      </c>
      <c r="AK48" s="11">
        <f>AH48+AI48+AJ48</f>
        <v>33422.959310650403</v>
      </c>
    </row>
    <row r="49" spans="2:37" x14ac:dyDescent="0.25">
      <c r="B49">
        <f>'final totals'!K38</f>
        <v>5</v>
      </c>
      <c r="C49">
        <f>'final totals'!L38</f>
        <v>2019</v>
      </c>
      <c r="D49" t="str">
        <f>'final totals'!M38</f>
        <v>subyearling</v>
      </c>
      <c r="E49" t="str">
        <f>'final totals'!N38</f>
        <v>SR hatchery</v>
      </c>
      <c r="F49" t="str">
        <f>'final totals'!O38</f>
        <v>NLVA</v>
      </c>
      <c r="G49" t="s">
        <v>677</v>
      </c>
      <c r="H49">
        <f>'final totals'!P38</f>
        <v>220277</v>
      </c>
      <c r="I49" s="11">
        <f>'final totals'!Q38</f>
        <v>96.424261869248411</v>
      </c>
      <c r="J49" s="11">
        <f>'final totals'!R38</f>
        <v>47.831323449479079</v>
      </c>
      <c r="K49" s="11">
        <f>'final totals'!S38</f>
        <v>0</v>
      </c>
      <c r="L49" s="28">
        <f>SUMIFS(hauled!$AA$4:$AA$3750,hauled!$V$4:$V$3750,'est abv LGR'!F49,hauled!$W$4:$W$3750,'est abv LGR'!B49,hauled!$F$4:$F$3750,'est abv LGR'!L$7)</f>
        <v>32.094604527590057</v>
      </c>
      <c r="M49" s="11">
        <f>SUMIFS(hauled!$AA$4:$AA$3750,hauled!$V$4:$V$3750,'est abv LGR'!F49,hauled!$W$4:$W$3750,'est abv LGR'!B49,hauled!$F$4:$F$3750,'est abv LGR'!M$7)</f>
        <v>11.032520306359089</v>
      </c>
      <c r="N49" s="127">
        <f>SUMIFS(hauled!$AA$4:$AA$3750,hauled!$V$4:$V$3750,'est abv LGR'!F49,hauled!$W$4:$W$3750,'est abv LGR'!B49,hauled!$F$4:$F$3750,'est abv LGR'!N$7)</f>
        <v>0</v>
      </c>
      <c r="O49" s="11">
        <f>IF(L49&gt;I49,0,IF(G49="Abv",(I49-L49),((I49-L49)*(1-'Individual Data'!$AN$5))))</f>
        <v>64.329657341658361</v>
      </c>
      <c r="P49" s="11">
        <f>IF(M49&gt;J49,0,IF(G49="Abv",(J49-M49),(J49-M49)*(1-'Individual Data'!$AN$5)))</f>
        <v>36.79880314311999</v>
      </c>
      <c r="Q49" s="11">
        <f>IF(N49&gt;K49,0,IF(G49="Abv",(K49-N49),(K49-N49)*(1-'Individual Data'!$AM$5)))</f>
        <v>0</v>
      </c>
      <c r="S49" s="284"/>
      <c r="T49" s="43">
        <v>3</v>
      </c>
      <c r="U49" s="160">
        <f>SUMIFS(O$8:O$95,$E$8:$E$95,"stray",$B$8:$B$95,$T49)</f>
        <v>28.509336999866768</v>
      </c>
      <c r="V49" s="160">
        <f t="shared" si="40"/>
        <v>271.08204855325636</v>
      </c>
      <c r="W49" s="160">
        <f t="shared" si="40"/>
        <v>27.994541635949048</v>
      </c>
      <c r="X49" s="160">
        <f t="shared" si="31"/>
        <v>299.59138555312313</v>
      </c>
      <c r="Y49" s="163">
        <f t="shared" si="30"/>
        <v>327.58592718907215</v>
      </c>
      <c r="AA49" s="39"/>
      <c r="AB49" t="s">
        <v>881</v>
      </c>
      <c r="AC49" t="s">
        <v>882</v>
      </c>
      <c r="AD49" t="s">
        <v>883</v>
      </c>
      <c r="AE49" s="40"/>
      <c r="AH49" s="9">
        <f>AH48/$AK48</f>
        <v>0.40785040182239835</v>
      </c>
      <c r="AI49" s="9">
        <f t="shared" ref="AI49" si="42">AI48/$AK48</f>
        <v>0.38274637504530817</v>
      </c>
      <c r="AJ49" s="9">
        <f t="shared" ref="AJ49" si="43">AJ48/$AK48</f>
        <v>0.20940322313229362</v>
      </c>
      <c r="AK49" t="s">
        <v>15292</v>
      </c>
    </row>
    <row r="50" spans="2:37" x14ac:dyDescent="0.25">
      <c r="B50">
        <f>'final totals'!K39</f>
        <v>5</v>
      </c>
      <c r="C50">
        <f>'final totals'!L39</f>
        <v>2019</v>
      </c>
      <c r="D50" t="str">
        <f>'final totals'!M39</f>
        <v>subyearling</v>
      </c>
      <c r="E50" t="str">
        <f>'final totals'!N39</f>
        <v>SR hatchery</v>
      </c>
      <c r="F50" t="str">
        <f>'final totals'!O39</f>
        <v>NPTH</v>
      </c>
      <c r="G50" t="s">
        <v>677</v>
      </c>
      <c r="H50">
        <f>'final totals'!P39</f>
        <v>220273</v>
      </c>
      <c r="I50" s="11">
        <f>'final totals'!Q39</f>
        <v>194.9578348742472</v>
      </c>
      <c r="J50" s="11">
        <f>'final totals'!R39</f>
        <v>77.100767473973093</v>
      </c>
      <c r="K50" s="11">
        <f>'final totals'!S39</f>
        <v>0</v>
      </c>
      <c r="L50" s="28">
        <f>SUMIFS(hauled!$AA$4:$AA$3750,hauled!$V$4:$V$3750,'est abv LGR'!F50,hauled!$W$4:$W$3750,'est abv LGR'!B50,hauled!$F$4:$F$3750,'est abv LGR'!L$7)</f>
        <v>36.106430093538798</v>
      </c>
      <c r="M50" s="11">
        <f>SUMIFS(hauled!$AA$4:$AA$3750,hauled!$V$4:$V$3750,'est abv LGR'!F50,hauled!$W$4:$W$3750,'est abv LGR'!B50,hauled!$F$4:$F$3750,'est abv LGR'!M$7)</f>
        <v>25.073909787179723</v>
      </c>
      <c r="N50" s="127">
        <f>SUMIFS(hauled!$AA$4:$AA$3750,hauled!$V$4:$V$3750,'est abv LGR'!F50,hauled!$W$4:$W$3750,'est abv LGR'!B50,hauled!$F$4:$F$3750,'est abv LGR'!N$7)</f>
        <v>0</v>
      </c>
      <c r="O50" s="11">
        <f>IF(L50&gt;I50,0,IF(G50="Abv",(I50-L50),((I50-L50)*(1-'Individual Data'!$AN$5))))</f>
        <v>158.85140478070841</v>
      </c>
      <c r="P50" s="11">
        <f>IF(M50&gt;J50,0,IF(G50="Abv",(J50-M50),(J50-M50)*(1-'Individual Data'!$AN$5)))</f>
        <v>52.02685768679337</v>
      </c>
      <c r="Q50" s="11">
        <f>IF(N50&gt;K50,0,IF(G50="Abv",(K50-N50),(K50-N50)*(1-'Individual Data'!$AM$5)))</f>
        <v>0</v>
      </c>
      <c r="S50" s="284"/>
      <c r="T50" s="43">
        <v>4</v>
      </c>
      <c r="U50" s="160">
        <f>SUMIFS(O$8:O$95,$E$8:$E$95,"stray",$B$8:$B$95,$T50)</f>
        <v>72.889640940995719</v>
      </c>
      <c r="V50" s="160">
        <f t="shared" si="40"/>
        <v>166.1441094722276</v>
      </c>
      <c r="W50" s="160">
        <f t="shared" si="40"/>
        <v>0</v>
      </c>
      <c r="X50" s="160">
        <f t="shared" si="31"/>
        <v>239.03375041322332</v>
      </c>
      <c r="Y50" s="163">
        <f t="shared" si="30"/>
        <v>239.03375041322332</v>
      </c>
      <c r="AA50" s="39"/>
      <c r="AB50" s="11">
        <f>$AE$50*AB51</f>
        <v>13109.127615375528</v>
      </c>
      <c r="AC50" s="11">
        <f t="shared" ref="AC50:AD50" si="44">$AE$50*AC51</f>
        <v>12302.233986706295</v>
      </c>
      <c r="AD50" s="11">
        <f t="shared" si="44"/>
        <v>6730.6383979181819</v>
      </c>
      <c r="AE50" s="127">
        <v>32142</v>
      </c>
      <c r="AH50" s="9"/>
      <c r="AI50" s="9"/>
      <c r="AJ50" s="9"/>
    </row>
    <row r="51" spans="2:37" ht="15.75" thickBot="1" x14ac:dyDescent="0.3">
      <c r="B51">
        <f>'final totals'!K40</f>
        <v>4</v>
      </c>
      <c r="C51">
        <f>'final totals'!L40</f>
        <v>2020</v>
      </c>
      <c r="D51" t="str">
        <f>'final totals'!M40</f>
        <v>subyearling</v>
      </c>
      <c r="E51" t="str">
        <f>'final totals'!N40</f>
        <v>SR hatchery</v>
      </c>
      <c r="F51" t="str">
        <f>'final totals'!O40</f>
        <v>CFA</v>
      </c>
      <c r="G51" t="s">
        <v>677</v>
      </c>
      <c r="H51">
        <f>'final totals'!P40</f>
        <v>220278</v>
      </c>
      <c r="I51" s="11">
        <f>'final totals'!Q40</f>
        <v>308.76115436911164</v>
      </c>
      <c r="J51" s="11">
        <f>'final totals'!R40</f>
        <v>155.83018499556312</v>
      </c>
      <c r="K51" s="11">
        <f>'final totals'!S40</f>
        <v>0</v>
      </c>
      <c r="L51" s="28">
        <f>SUMIFS(hauled!$AA$4:$AA$3750,hauled!$V$4:$V$3750,'est abv LGR'!F51,hauled!$W$4:$W$3750,'est abv LGR'!B51,hauled!$F$4:$F$3750,'est abv LGR'!L$7)</f>
        <v>24.280289599309807</v>
      </c>
      <c r="M51" s="11">
        <f>SUMIFS(hauled!$AA$4:$AA$3750,hauled!$V$4:$V$3750,'est abv LGR'!F51,hauled!$W$4:$W$3750,'est abv LGR'!B51,hauled!$F$4:$F$3750,'est abv LGR'!M$7)</f>
        <v>27.31532579922353</v>
      </c>
      <c r="N51" s="127">
        <f>SUMIFS(hauled!$AA$4:$AA$3750,hauled!$V$4:$V$3750,'est abv LGR'!F51,hauled!$W$4:$W$3750,'est abv LGR'!B51,hauled!$F$4:$F$3750,'est abv LGR'!N$7)</f>
        <v>0</v>
      </c>
      <c r="O51" s="11">
        <f>IF(L51&gt;I51,0,IF(G51="Abv",(I51-L51),((I51-L51)*(1-'Individual Data'!$AN$5))))</f>
        <v>284.48086476980183</v>
      </c>
      <c r="P51" s="11">
        <f>IF(M51&gt;J51,0,IF(G51="Abv",(J51-M51),(J51-M51)*(1-'Individual Data'!$AN$5)))</f>
        <v>128.51485919633959</v>
      </c>
      <c r="Q51" s="11">
        <f>IF(N51&gt;K51,0,IF(G51="Abv",(K51-N51),(K51-N51)*(1-'Individual Data'!$AM$5)))</f>
        <v>0</v>
      </c>
      <c r="S51" s="284"/>
      <c r="T51" s="43">
        <v>5</v>
      </c>
      <c r="U51" s="160">
        <f>SUMIFS(O$8:O$95,$E$8:$E$95,"stray",$B$8:$B$95,$T51)</f>
        <v>163.33134912818585</v>
      </c>
      <c r="V51" s="160">
        <f t="shared" si="40"/>
        <v>65.741800927105743</v>
      </c>
      <c r="W51" s="160">
        <f t="shared" si="40"/>
        <v>0</v>
      </c>
      <c r="X51" s="160">
        <f t="shared" si="31"/>
        <v>229.07315005529159</v>
      </c>
      <c r="Y51" s="163">
        <f t="shared" si="30"/>
        <v>229.07315005529159</v>
      </c>
      <c r="AA51" s="123"/>
      <c r="AB51" s="238">
        <f>AH49</f>
        <v>0.40785040182239835</v>
      </c>
      <c r="AC51" s="238">
        <f t="shared" ref="AC51:AD51" si="45">AI49</f>
        <v>0.38274637504530817</v>
      </c>
      <c r="AD51" s="238">
        <f t="shared" si="45"/>
        <v>0.20940322313229362</v>
      </c>
      <c r="AE51" s="237" t="s">
        <v>15292</v>
      </c>
      <c r="AH51" s="11"/>
      <c r="AI51" s="11"/>
      <c r="AJ51" s="11"/>
    </row>
    <row r="52" spans="2:37" ht="15.75" thickBot="1" x14ac:dyDescent="0.3">
      <c r="B52">
        <f>'final totals'!K41</f>
        <v>4</v>
      </c>
      <c r="C52">
        <f>'final totals'!L41</f>
        <v>2020</v>
      </c>
      <c r="D52" t="str">
        <f>'final totals'!M41</f>
        <v>subyearling</v>
      </c>
      <c r="E52" t="str">
        <f>'final totals'!N41</f>
        <v>SR hatchery</v>
      </c>
      <c r="F52" t="str">
        <f>'final totals'!O41</f>
        <v>LGA</v>
      </c>
      <c r="G52" t="s">
        <v>677</v>
      </c>
      <c r="H52">
        <f>'final totals'!P41</f>
        <v>220279</v>
      </c>
      <c r="I52" s="11">
        <f>'final totals'!Q41</f>
        <v>393.21023116196443</v>
      </c>
      <c r="J52" s="11">
        <f>'final totals'!R41</f>
        <v>199.72892696680191</v>
      </c>
      <c r="K52" s="11">
        <f>'final totals'!S41</f>
        <v>0</v>
      </c>
      <c r="L52" s="28">
        <f>SUMIFS(hauled!$AA$4:$AA$3750,hauled!$V$4:$V$3750,'est abv LGR'!F52,hauled!$W$4:$W$3750,'est abv LGR'!B52,hauled!$F$4:$F$3750,'est abv LGR'!L$7)</f>
        <v>47.548900465315072</v>
      </c>
      <c r="M52" s="11">
        <f>SUMIFS(hauled!$AA$4:$AA$3750,hauled!$V$4:$V$3750,'est abv LGR'!F52,hauled!$W$4:$W$3750,'est abv LGR'!B52,hauled!$F$4:$F$3750,'est abv LGR'!M$7)</f>
        <v>34.39707693235556</v>
      </c>
      <c r="N52" s="127">
        <f>SUMIFS(hauled!$AA$4:$AA$3750,hauled!$V$4:$V$3750,'est abv LGR'!F52,hauled!$W$4:$W$3750,'est abv LGR'!B52,hauled!$F$4:$F$3750,'est abv LGR'!N$7)</f>
        <v>0</v>
      </c>
      <c r="O52" s="11">
        <f>IF(L52&gt;I52,0,IF(G52="Abv",(I52-L52),((I52-L52)*(1-'Individual Data'!$AN$5))))</f>
        <v>345.66133069664937</v>
      </c>
      <c r="P52" s="11">
        <f>IF(M52&gt;J52,0,IF(G52="Abv",(J52-M52),(J52-M52)*(1-'Individual Data'!$AN$5)))</f>
        <v>165.33185003444635</v>
      </c>
      <c r="Q52" s="11">
        <f>IF(N52&gt;K52,0,IF(G52="Abv",(K52-N52),(K52-N52)*(1-'Individual Data'!$AM$5)))</f>
        <v>0</v>
      </c>
      <c r="S52" s="285"/>
      <c r="T52" s="161">
        <v>6</v>
      </c>
      <c r="U52" s="164">
        <f>SUMIFS(O$8:O$95,$E$8:$E$95,"stray",$B$8:$B$95,$T52)</f>
        <v>0</v>
      </c>
      <c r="V52" s="164">
        <f t="shared" si="40"/>
        <v>0</v>
      </c>
      <c r="W52" s="164">
        <f t="shared" si="40"/>
        <v>0</v>
      </c>
      <c r="X52" s="164">
        <f t="shared" si="31"/>
        <v>0</v>
      </c>
      <c r="Y52" s="165">
        <f t="shared" si="30"/>
        <v>0</v>
      </c>
    </row>
    <row r="53" spans="2:37" x14ac:dyDescent="0.25">
      <c r="B53">
        <f>'final totals'!K42</f>
        <v>4</v>
      </c>
      <c r="C53">
        <f>'final totals'!L42</f>
        <v>2020</v>
      </c>
      <c r="D53" t="str">
        <f>'final totals'!M42</f>
        <v>subyearling</v>
      </c>
      <c r="E53" t="str">
        <f>'final totals'!N42</f>
        <v>SR hatchery</v>
      </c>
      <c r="F53" t="str">
        <f>'final totals'!O42</f>
        <v>NLVA</v>
      </c>
      <c r="G53" t="s">
        <v>677</v>
      </c>
      <c r="H53">
        <f>'final totals'!P42</f>
        <v>220280</v>
      </c>
      <c r="I53" s="11">
        <f>'final totals'!Q42</f>
        <v>314.82766819732109</v>
      </c>
      <c r="J53" s="11">
        <f>'final totals'!R42</f>
        <v>260.39773843300816</v>
      </c>
      <c r="K53" s="11">
        <f>'final totals'!S42</f>
        <v>0</v>
      </c>
      <c r="L53" s="28">
        <f>SUMIFS(hauled!$AA$4:$AA$3750,hauled!$V$4:$V$3750,'est abv LGR'!F53,hauled!$W$4:$W$3750,'est abv LGR'!B53,hauled!$F$4:$F$3750,'est abv LGR'!L$7)</f>
        <v>72.840868797929517</v>
      </c>
      <c r="M53" s="11">
        <f>SUMIFS(hauled!$AA$4:$AA$3750,hauled!$V$4:$V$3750,'est abv LGR'!F53,hauled!$W$4:$W$3750,'est abv LGR'!B53,hauled!$F$4:$F$3750,'est abv LGR'!M$7)</f>
        <v>51.595615398533383</v>
      </c>
      <c r="N53" s="127">
        <f>SUMIFS(hauled!$AA$4:$AA$3750,hauled!$V$4:$V$3750,'est abv LGR'!F53,hauled!$W$4:$W$3750,'est abv LGR'!B53,hauled!$F$4:$F$3750,'est abv LGR'!N$7)</f>
        <v>0</v>
      </c>
      <c r="O53" s="11">
        <f>IF(L53&gt;I53,0,IF(G53="Abv",(I53-L53),((I53-L53)*(1-'Individual Data'!$AN$5))))</f>
        <v>241.98679939939157</v>
      </c>
      <c r="P53" s="11">
        <f>IF(M53&gt;J53,0,IF(G53="Abv",(J53-M53),(J53-M53)*(1-'Individual Data'!$AN$5)))</f>
        <v>208.80212303447479</v>
      </c>
      <c r="Q53" s="11">
        <f>IF(N53&gt;K53,0,IF(G53="Abv",(K53-N53),(K53-N53)*(1-'Individual Data'!$AM$5)))</f>
        <v>0</v>
      </c>
    </row>
    <row r="54" spans="2:37" x14ac:dyDescent="0.25">
      <c r="B54">
        <f>'final totals'!K43</f>
        <v>4</v>
      </c>
      <c r="C54">
        <f>'final totals'!L43</f>
        <v>2020</v>
      </c>
      <c r="D54" t="str">
        <f>'final totals'!M43</f>
        <v>subyearling</v>
      </c>
      <c r="E54" t="str">
        <f>'final totals'!N43</f>
        <v>SR hatchery</v>
      </c>
      <c r="F54" t="str">
        <f>'final totals'!O43</f>
        <v>NPTH</v>
      </c>
      <c r="G54" t="s">
        <v>677</v>
      </c>
      <c r="H54">
        <f>'final totals'!P43</f>
        <v>220274</v>
      </c>
      <c r="I54" s="11">
        <f>'final totals'!Q43</f>
        <v>588.34322050190212</v>
      </c>
      <c r="J54" s="11">
        <f>'final totals'!R43</f>
        <v>382.67636352935523</v>
      </c>
      <c r="K54" s="11">
        <f>'final totals'!S43</f>
        <v>0</v>
      </c>
      <c r="L54" s="28">
        <f>SUMIFS(hauled!$AA$4:$AA$3750,hauled!$V$4:$V$3750,'est abv LGR'!F54,hauled!$W$4:$W$3750,'est abv LGR'!B54,hauled!$F$4:$F$3750,'est abv LGR'!L$7)</f>
        <v>98.132837130543962</v>
      </c>
      <c r="M54" s="11">
        <f>SUMIFS(hauled!$AA$4:$AA$3750,hauled!$V$4:$V$3750,'est abv LGR'!F54,hauled!$W$4:$W$3750,'est abv LGR'!B54,hauled!$F$4:$F$3750,'est abv LGR'!M$7)</f>
        <v>85.992692330889028</v>
      </c>
      <c r="N54" s="127">
        <f>SUMIFS(hauled!$AA$4:$AA$3750,hauled!$V$4:$V$3750,'est abv LGR'!F54,hauled!$W$4:$W$3750,'est abv LGR'!B54,hauled!$F$4:$F$3750,'est abv LGR'!N$7)</f>
        <v>0</v>
      </c>
      <c r="O54" s="11">
        <f>IF(L54&gt;I54,0,IF(G54="Abv",(I54-L54),((I54-L54)*(1-'Individual Data'!$AN$5))))</f>
        <v>490.21038337135815</v>
      </c>
      <c r="P54" s="11">
        <f>IF(M54&gt;J54,0,IF(G54="Abv",(J54-M54),(J54-M54)*(1-'Individual Data'!$AN$5)))</f>
        <v>296.68367119846619</v>
      </c>
      <c r="Q54" s="11">
        <f>IF(N54&gt;K54,0,IF(G54="Abv",(K54-N54),(K54-N54)*(1-'Individual Data'!$AM$5)))</f>
        <v>0</v>
      </c>
      <c r="T54" s="253" t="s">
        <v>2009</v>
      </c>
      <c r="U54" s="253"/>
      <c r="V54" s="253"/>
      <c r="W54" s="253"/>
    </row>
    <row r="55" spans="2:37" x14ac:dyDescent="0.25">
      <c r="B55">
        <f>'final totals'!K44</f>
        <v>3</v>
      </c>
      <c r="C55">
        <f>'final totals'!L44</f>
        <v>2021</v>
      </c>
      <c r="D55" t="str">
        <f>'final totals'!M44</f>
        <v>subyearling</v>
      </c>
      <c r="E55" t="str">
        <f>'final totals'!N44</f>
        <v>SR hatchery</v>
      </c>
      <c r="F55" t="str">
        <f>'final totals'!O44</f>
        <v>CFA</v>
      </c>
      <c r="G55" t="s">
        <v>677</v>
      </c>
      <c r="H55">
        <f>'final totals'!P44</f>
        <v>220287</v>
      </c>
      <c r="I55" s="11">
        <f>'final totals'!Q44</f>
        <v>16.461638519867172</v>
      </c>
      <c r="J55" s="11">
        <f>'final totals'!R44</f>
        <v>97.237769548370608</v>
      </c>
      <c r="K55" s="11">
        <f>'final totals'!S44</f>
        <v>0</v>
      </c>
      <c r="L55" s="28">
        <f>SUMIFS(hauled!$AA$4:$AA$3750,hauled!$V$4:$V$3750,'est abv LGR'!F55,hauled!$W$4:$W$3750,'est abv LGR'!B55,hauled!$F$4:$F$3750,'est abv LGR'!L$7)</f>
        <v>2.0354162426216167</v>
      </c>
      <c r="M55" s="11">
        <f>SUMIFS(hauled!$AA$4:$AA$3750,hauled!$V$4:$V$3750,'est abv LGR'!F55,hauled!$W$4:$W$3750,'est abv LGR'!B55,hauled!$F$4:$F$3750,'est abv LGR'!M$7)</f>
        <v>3.053124363932425</v>
      </c>
      <c r="N55" s="127">
        <f>SUMIFS(hauled!$AA$4:$AA$3750,hauled!$V$4:$V$3750,'est abv LGR'!F55,hauled!$W$4:$W$3750,'est abv LGR'!B55,hauled!$F$4:$F$3750,'est abv LGR'!N$7)</f>
        <v>0</v>
      </c>
      <c r="O55" s="11">
        <f>IF(L55&gt;I55,0,IF(G55="Abv",(I55-L55),((I55-L55)*(1-'Individual Data'!$AN$5))))</f>
        <v>14.426222277245556</v>
      </c>
      <c r="P55" s="11">
        <f>IF(M55&gt;J55,0,IF(G55="Abv",(J55-M55),(J55-M55)*(1-'Individual Data'!$AN$5)))</f>
        <v>94.184645184438182</v>
      </c>
      <c r="Q55" s="11">
        <f>IF(N55&gt;K55,0,IF(G55="Abv",(K55-N55),(K55-N55)*(1-'Individual Data'!$AM$5)))</f>
        <v>0</v>
      </c>
      <c r="T55" s="125"/>
      <c r="U55" s="125" t="str">
        <f>'final totals'!W35</f>
        <v>Female</v>
      </c>
      <c r="V55" s="125" t="str">
        <f>'final totals'!X35</f>
        <v>Male</v>
      </c>
      <c r="W55" s="125" t="str">
        <f>'final totals'!Y35</f>
        <v>Jack</v>
      </c>
    </row>
    <row r="56" spans="2:37" x14ac:dyDescent="0.25">
      <c r="B56">
        <f>'final totals'!K45</f>
        <v>3</v>
      </c>
      <c r="C56">
        <f>'final totals'!L45</f>
        <v>2021</v>
      </c>
      <c r="D56" t="str">
        <f>'final totals'!M45</f>
        <v>subyearling</v>
      </c>
      <c r="E56" t="str">
        <f>'final totals'!N45</f>
        <v>SR hatchery</v>
      </c>
      <c r="F56" t="str">
        <f>'final totals'!O45</f>
        <v>LGA</v>
      </c>
      <c r="G56" t="s">
        <v>677</v>
      </c>
      <c r="H56">
        <f>'final totals'!P45</f>
        <v>220288</v>
      </c>
      <c r="I56" s="11">
        <f>'final totals'!Q45</f>
        <v>49.15700310863275</v>
      </c>
      <c r="J56" s="11">
        <f>'final totals'!R45</f>
        <v>79.419354435310851</v>
      </c>
      <c r="K56" s="11">
        <f>'final totals'!S45</f>
        <v>0</v>
      </c>
      <c r="L56" s="28">
        <f>SUMIFS(hauled!$AA$4:$AA$3750,hauled!$V$4:$V$3750,'est abv LGR'!F56,hauled!$W$4:$W$3750,'est abv LGR'!B56,hauled!$F$4:$F$3750,'est abv LGR'!L$7)</f>
        <v>0</v>
      </c>
      <c r="M56" s="11">
        <f>SUMIFS(hauled!$AA$4:$AA$3750,hauled!$V$4:$V$3750,'est abv LGR'!F56,hauled!$W$4:$W$3750,'est abv LGR'!B56,hauled!$F$4:$F$3750,'est abv LGR'!M$7)</f>
        <v>1.0177081213108083</v>
      </c>
      <c r="N56" s="127">
        <f>SUMIFS(hauled!$AA$4:$AA$3750,hauled!$V$4:$V$3750,'est abv LGR'!F56,hauled!$W$4:$W$3750,'est abv LGR'!B56,hauled!$F$4:$F$3750,'est abv LGR'!N$7)</f>
        <v>0</v>
      </c>
      <c r="O56" s="11">
        <f>IF(L56&gt;I56,0,IF(G56="Abv",(I56-L56),((I56-L56)*(1-'Individual Data'!$AN$5))))</f>
        <v>49.15700310863275</v>
      </c>
      <c r="P56" s="11">
        <f>IF(M56&gt;J56,0,IF(G56="Abv",(J56-M56),(J56-M56)*(1-'Individual Data'!$AN$5)))</f>
        <v>78.401646314000047</v>
      </c>
      <c r="Q56" s="11">
        <f>IF(N56&gt;K56,0,IF(G56="Abv",(K56-N56),(K56-N56)*(1-'Individual Data'!$AM$5)))</f>
        <v>0</v>
      </c>
      <c r="T56" s="125" t="str">
        <f>'final totals'!V39</f>
        <v>Hat age 2</v>
      </c>
      <c r="U56" s="24">
        <f>'final totals'!W39</f>
        <v>0</v>
      </c>
      <c r="V56" s="24">
        <f>'final totals'!X39</f>
        <v>7.7464444091944262</v>
      </c>
      <c r="W56" s="24">
        <f>'final totals'!Y39</f>
        <v>43.253555590805576</v>
      </c>
    </row>
    <row r="57" spans="2:37" x14ac:dyDescent="0.25">
      <c r="B57">
        <f>'final totals'!K46</f>
        <v>3</v>
      </c>
      <c r="C57">
        <f>'final totals'!L46</f>
        <v>2021</v>
      </c>
      <c r="D57" t="str">
        <f>'final totals'!M46</f>
        <v>subyearling</v>
      </c>
      <c r="E57" t="str">
        <f>'final totals'!N46</f>
        <v>SR hatchery</v>
      </c>
      <c r="F57" t="str">
        <f>'final totals'!O46</f>
        <v>NLVA</v>
      </c>
      <c r="G57" t="s">
        <v>677</v>
      </c>
      <c r="H57">
        <f>'final totals'!P46</f>
        <v>220286</v>
      </c>
      <c r="I57" s="11">
        <f>'final totals'!Q46</f>
        <v>32.695364588765585</v>
      </c>
      <c r="J57" s="11">
        <f>'final totals'!R46</f>
        <v>145.24189913543557</v>
      </c>
      <c r="K57" s="11">
        <f>'final totals'!S46</f>
        <v>17.364276306055611</v>
      </c>
      <c r="L57" s="28">
        <f>SUMIFS(hauled!$AA$4:$AA$3750,hauled!$V$4:$V$3750,'est abv LGR'!F57,hauled!$W$4:$W$3750,'est abv LGR'!B57,hauled!$F$4:$F$3750,'est abv LGR'!L$7)</f>
        <v>1.0177081213108083</v>
      </c>
      <c r="M57" s="11">
        <f>SUMIFS(hauled!$AA$4:$AA$3750,hauled!$V$4:$V$3750,'est abv LGR'!F57,hauled!$W$4:$W$3750,'est abv LGR'!B57,hauled!$F$4:$F$3750,'est abv LGR'!M$7)</f>
        <v>2.0354162426216167</v>
      </c>
      <c r="N57" s="127">
        <f>SUMIFS(hauled!$AA$4:$AA$3750,hauled!$V$4:$V$3750,'est abv LGR'!F57,hauled!$W$4:$W$3750,'est abv LGR'!B57,hauled!$F$4:$F$3750,'est abv LGR'!N$7)</f>
        <v>0</v>
      </c>
      <c r="O57" s="11">
        <f>IF(L57&gt;I57,0,IF(G57="Abv",(I57-L57),((I57-L57)*(1-'Individual Data'!$AN$5))))</f>
        <v>31.677656467454778</v>
      </c>
      <c r="P57" s="11">
        <f>IF(M57&gt;J57,0,IF(G57="Abv",(J57-M57),(J57-M57)*(1-'Individual Data'!$AN$5)))</f>
        <v>143.20648289281397</v>
      </c>
      <c r="Q57" s="11">
        <f>IF(N57&gt;K57,0,IF(G57="Abv",(K57-N57),(K57-N57)*(1-'Individual Data'!$AM$5)))</f>
        <v>17.364276306055611</v>
      </c>
      <c r="T57" s="125" t="str">
        <f>'final totals'!V40</f>
        <v>Hat age 3</v>
      </c>
      <c r="U57" s="24">
        <f>'final totals'!W40</f>
        <v>39.080559128840896</v>
      </c>
      <c r="V57" s="24">
        <f>'final totals'!X40</f>
        <v>104.9620173837761</v>
      </c>
      <c r="W57" s="24">
        <f>'final totals'!Y40</f>
        <v>4.9574234873829974</v>
      </c>
    </row>
    <row r="58" spans="2:37" x14ac:dyDescent="0.25">
      <c r="B58">
        <f>'final totals'!K47</f>
        <v>3</v>
      </c>
      <c r="C58">
        <f>'final totals'!L47</f>
        <v>2021</v>
      </c>
      <c r="D58" t="str">
        <f>'final totals'!M47</f>
        <v>subyearling</v>
      </c>
      <c r="E58" t="str">
        <f>'final totals'!N47</f>
        <v>SR hatchery</v>
      </c>
      <c r="F58" t="str">
        <f>'final totals'!O47</f>
        <v>NPTH</v>
      </c>
      <c r="G58" t="s">
        <v>677</v>
      </c>
      <c r="H58">
        <f>'final totals'!P47</f>
        <v>220285</v>
      </c>
      <c r="I58" s="11">
        <f>'final totals'!Q47</f>
        <v>32.695364588765585</v>
      </c>
      <c r="J58" s="11">
        <f>'final totals'!R47</f>
        <v>61.163143238701167</v>
      </c>
      <c r="K58" s="11">
        <f>'final totals'!S47</f>
        <v>0</v>
      </c>
      <c r="L58" s="28">
        <f>SUMIFS(hauled!$AA$4:$AA$3750,hauled!$V$4:$V$3750,'est abv LGR'!F58,hauled!$W$4:$W$3750,'est abv LGR'!B58,hauled!$F$4:$F$3750,'est abv LGR'!L$7)</f>
        <v>0</v>
      </c>
      <c r="M58" s="11">
        <f>SUMIFS(hauled!$AA$4:$AA$3750,hauled!$V$4:$V$3750,'est abv LGR'!F58,hauled!$W$4:$W$3750,'est abv LGR'!B58,hauled!$F$4:$F$3750,'est abv LGR'!M$7)</f>
        <v>0</v>
      </c>
      <c r="N58" s="127">
        <f>SUMIFS(hauled!$AA$4:$AA$3750,hauled!$V$4:$V$3750,'est abv LGR'!F58,hauled!$W$4:$W$3750,'est abv LGR'!B58,hauled!$F$4:$F$3750,'est abv LGR'!N$7)</f>
        <v>0</v>
      </c>
      <c r="O58" s="11">
        <f>IF(L58&gt;I58,0,IF(G58="Abv",(I58-L58),((I58-L58)*(1-'Individual Data'!$AN$5))))</f>
        <v>32.695364588765585</v>
      </c>
      <c r="P58" s="11">
        <f>IF(M58&gt;J58,0,IF(G58="Abv",(J58-M58),(J58-M58)*(1-'Individual Data'!$AN$5)))</f>
        <v>61.163143238701167</v>
      </c>
      <c r="Q58" s="11">
        <f>IF(N58&gt;K58,0,IF(G58="Abv",(K58-N58),(K58-N58)*(1-'Individual Data'!$AM$5)))</f>
        <v>0</v>
      </c>
      <c r="T58" s="125" t="str">
        <f>'final totals'!V41</f>
        <v>Hat age 4</v>
      </c>
      <c r="U58" s="24">
        <f>'final totals'!W41</f>
        <v>697.64112642302041</v>
      </c>
      <c r="V58" s="24">
        <f>'final totals'!X41</f>
        <v>404.02382346833258</v>
      </c>
      <c r="W58" s="24">
        <f>'final totals'!Y41</f>
        <v>1.3350501086468662</v>
      </c>
    </row>
    <row r="59" spans="2:37" x14ac:dyDescent="0.25">
      <c r="B59">
        <f>'final totals'!K48</f>
        <v>5</v>
      </c>
      <c r="C59">
        <f>'final totals'!L48</f>
        <v>2019</v>
      </c>
      <c r="D59" t="str">
        <f>'final totals'!M48</f>
        <v>subyearling</v>
      </c>
      <c r="E59" t="str">
        <f>'final totals'!N48</f>
        <v>stray</v>
      </c>
      <c r="F59" t="str">
        <f>'final totals'!O48</f>
        <v>LWSH</v>
      </c>
      <c r="G59" t="s">
        <v>676</v>
      </c>
      <c r="H59">
        <f>'final totals'!P48</f>
        <v>0</v>
      </c>
      <c r="I59" s="11">
        <f>'final totals'!Q48</f>
        <v>49.382877791456885</v>
      </c>
      <c r="J59" s="11">
        <f>'final totals'!R48</f>
        <v>16.390482920104468</v>
      </c>
      <c r="K59" s="11">
        <f>'final totals'!S48</f>
        <v>0</v>
      </c>
      <c r="L59" s="28">
        <f>SUMIFS(hauled!$AA$4:$AA$3750,hauled!$V$4:$V$3750,'est abv LGR'!F59,hauled!$W$4:$W$3750,'est abv LGR'!B59,hauled!$F$4:$F$3750,'est abv LGR'!L$7)</f>
        <v>1</v>
      </c>
      <c r="M59" s="11">
        <f>SUMIFS(hauled!$AA$4:$AA$3750,hauled!$V$4:$V$3750,'est abv LGR'!F59,hauled!$W$4:$W$3750,'est abv LGR'!B59,hauled!$F$4:$F$3750,'est abv LGR'!M$7)</f>
        <v>0</v>
      </c>
      <c r="N59" s="127">
        <f>SUMIFS(hauled!$AA$4:$AA$3750,hauled!$V$4:$V$3750,'est abv LGR'!F59,hauled!$W$4:$W$3750,'est abv LGR'!B59,hauled!$F$4:$F$3750,'est abv LGR'!N$7)</f>
        <v>0</v>
      </c>
      <c r="O59" s="11">
        <f>IF(L59&gt;I59,0,IF(G59="Abv",(I59-L59),((I59-L59)*(1-'Individual Data'!$AN$5))))</f>
        <v>39.190131011080076</v>
      </c>
      <c r="P59" s="11">
        <f>IF(M59&gt;J59,0,IF(G59="Abv",(J59-M59),(J59-M59)*(1-'Individual Data'!$AN$5)))</f>
        <v>13.27629116528462</v>
      </c>
      <c r="Q59" s="11">
        <f>IF(N59&gt;K59,0,IF(G59="Abv",(K59-N59),(K59-N59)*(1-'Individual Data'!$AM$5)))</f>
        <v>0</v>
      </c>
      <c r="T59" s="125" t="str">
        <f>'final totals'!V42</f>
        <v>Hat age 5</v>
      </c>
      <c r="U59" s="24">
        <f>'final totals'!W42</f>
        <v>134.80827979032563</v>
      </c>
      <c r="V59" s="24">
        <f>'final totals'!X42</f>
        <v>46.191720209674351</v>
      </c>
      <c r="W59" s="24">
        <f>'final totals'!Y42</f>
        <v>0</v>
      </c>
    </row>
    <row r="60" spans="2:37" x14ac:dyDescent="0.25">
      <c r="B60">
        <f>'final totals'!K49</f>
        <v>5</v>
      </c>
      <c r="C60">
        <f>'final totals'!L49</f>
        <v>2019</v>
      </c>
      <c r="D60" t="str">
        <f>'final totals'!M49</f>
        <v>subyearling</v>
      </c>
      <c r="E60" t="str">
        <f>'final totals'!N49</f>
        <v>stray</v>
      </c>
      <c r="F60" t="str">
        <f>'final totals'!O49</f>
        <v>PRFH</v>
      </c>
      <c r="G60" t="s">
        <v>676</v>
      </c>
      <c r="H60">
        <f>'final totals'!P49</f>
        <v>0</v>
      </c>
      <c r="I60" s="11">
        <f>'final totals'!Q49</f>
        <v>90.516758232095697</v>
      </c>
      <c r="J60" s="11">
        <f>'final totals'!R49</f>
        <v>56.559670903392757</v>
      </c>
      <c r="K60" s="11">
        <f>'final totals'!S49</f>
        <v>0</v>
      </c>
      <c r="L60" s="28">
        <f>SUMIFS(hauled!$AA$4:$AA$3750,hauled!$V$4:$V$3750,'est abv LGR'!F60,hauled!$W$4:$W$3750,'est abv LGR'!B60,hauled!$F$4:$F$3750,'est abv LGR'!L$7)</f>
        <v>2.080033446937827</v>
      </c>
      <c r="M60" s="11">
        <f>SUMIFS(hauled!$AA$4:$AA$3750,hauled!$V$4:$V$3750,'est abv LGR'!F60,hauled!$W$4:$W$3750,'est abv LGR'!B60,hauled!$F$4:$F$3750,'est abv LGR'!M$7)</f>
        <v>2.080033446937827</v>
      </c>
      <c r="N60" s="127">
        <f>SUMIFS(hauled!$AA$4:$AA$3750,hauled!$V$4:$V$3750,'est abv LGR'!F60,hauled!$W$4:$W$3750,'est abv LGR'!B60,hauled!$F$4:$F$3750,'est abv LGR'!N$7)</f>
        <v>0</v>
      </c>
      <c r="O60" s="11">
        <f>IF(L60&gt;I60,0,IF(G60="Abv",(I60-L60),((I60-L60)*(1-'Individual Data'!$AN$5))))</f>
        <v>71.63374707597788</v>
      </c>
      <c r="P60" s="11">
        <f>IF(M60&gt;J60,0,IF(G60="Abv",(J60-M60),(J60-M60)*(1-'Individual Data'!$AN$5)))</f>
        <v>44.128506339728496</v>
      </c>
      <c r="Q60" s="11">
        <f>IF(N60&gt;K60,0,IF(G60="Abv",(K60-N60),(K60-N60)*(1-'Individual Data'!$AM$5)))</f>
        <v>0</v>
      </c>
      <c r="T60" s="125" t="str">
        <f>'final totals'!V43</f>
        <v>Hat age 6</v>
      </c>
      <c r="U60" s="24">
        <f>'final totals'!W43</f>
        <v>0</v>
      </c>
      <c r="V60" s="24">
        <f>'final totals'!X43</f>
        <v>0</v>
      </c>
      <c r="W60" s="24">
        <f>'final totals'!Y43</f>
        <v>0</v>
      </c>
    </row>
    <row r="61" spans="2:37" x14ac:dyDescent="0.25">
      <c r="B61">
        <f>'final totals'!K50</f>
        <v>5</v>
      </c>
      <c r="C61">
        <f>'final totals'!L50</f>
        <v>2019</v>
      </c>
      <c r="D61" t="str">
        <f>'final totals'!M50</f>
        <v>subyearling</v>
      </c>
      <c r="E61" t="str">
        <f>'final totals'!N50</f>
        <v>stray</v>
      </c>
      <c r="F61" t="str">
        <f>'final totals'!O50</f>
        <v>RSFH</v>
      </c>
      <c r="G61" t="s">
        <v>676</v>
      </c>
      <c r="H61">
        <f>'final totals'!P50</f>
        <v>0</v>
      </c>
      <c r="I61" s="11">
        <f>'final totals'!Q50</f>
        <v>44.498017808998434</v>
      </c>
      <c r="J61" s="11">
        <f>'final totals'!R50</f>
        <v>11.334081224293771</v>
      </c>
      <c r="K61" s="11">
        <f>'final totals'!S50</f>
        <v>0</v>
      </c>
      <c r="L61" s="28">
        <f>SUMIFS(hauled!$AA$4:$AA$3750,hauled!$V$4:$V$3750,'est abv LGR'!F61,hauled!$W$4:$W$3750,'est abv LGR'!B61,hauled!$F$4:$F$3750,'est abv LGR'!L$7)</f>
        <v>0</v>
      </c>
      <c r="M61" s="11">
        <f>SUMIFS(hauled!$AA$4:$AA$3750,hauled!$V$4:$V$3750,'est abv LGR'!F61,hauled!$W$4:$W$3750,'est abv LGR'!B61,hauled!$F$4:$F$3750,'est abv LGR'!M$7)</f>
        <v>1.0414844068954601</v>
      </c>
      <c r="N61" s="127">
        <f>SUMIFS(hauled!$AA$4:$AA$3750,hauled!$V$4:$V$3750,'est abv LGR'!F61,hauled!$W$4:$W$3750,'est abv LGR'!B61,hauled!$F$4:$F$3750,'est abv LGR'!N$7)</f>
        <v>0</v>
      </c>
      <c r="O61" s="11">
        <f>IF(L61&gt;I61,0,IF(G61="Abv",(I61-L61),((I61-L61)*(1-'Individual Data'!$AN$5))))</f>
        <v>36.043394425288731</v>
      </c>
      <c r="P61" s="11">
        <f>IF(M61&gt;J61,0,IF(G61="Abv",(J61-M61),(J61-M61)*(1-'Individual Data'!$AN$5)))</f>
        <v>8.3370034220926321</v>
      </c>
      <c r="Q61" s="11">
        <f>IF(N61&gt;K61,0,IF(G61="Abv",(K61-N61),(K61-N61)*(1-'Individual Data'!$AM$5)))</f>
        <v>0</v>
      </c>
      <c r="T61" s="125" t="str">
        <f>'final totals'!V44</f>
        <v>Nat age2</v>
      </c>
      <c r="U61" s="24">
        <f>'final totals'!W44</f>
        <v>0</v>
      </c>
      <c r="V61" s="24">
        <f>'final totals'!X44</f>
        <v>8.9333556614931631</v>
      </c>
      <c r="W61" s="24">
        <f>'final totals'!Y44</f>
        <v>73.066644338506848</v>
      </c>
    </row>
    <row r="62" spans="2:37" x14ac:dyDescent="0.25">
      <c r="B62">
        <f>'final totals'!K51</f>
        <v>5</v>
      </c>
      <c r="C62">
        <f>'final totals'!L51</f>
        <v>2019</v>
      </c>
      <c r="D62" t="str">
        <f>'final totals'!M51</f>
        <v>yearling</v>
      </c>
      <c r="E62" t="str">
        <f>'final totals'!N51</f>
        <v>stray</v>
      </c>
      <c r="F62" t="str">
        <f>'final totals'!O51</f>
        <v>UMFH</v>
      </c>
      <c r="G62" t="s">
        <v>676</v>
      </c>
      <c r="H62">
        <f>'final totals'!P51</f>
        <v>0</v>
      </c>
      <c r="I62" s="11">
        <f>'final totals'!Q51</f>
        <v>11.264853109357132</v>
      </c>
      <c r="J62" s="11">
        <f>'final totals'!R51</f>
        <v>0</v>
      </c>
      <c r="K62" s="11">
        <f>'final totals'!S51</f>
        <v>0</v>
      </c>
      <c r="L62" s="28">
        <f>SUMIFS(hauled!$AA$4:$AA$3750,hauled!$V$4:$V$3750,'est abv LGR'!F62,hauled!$W$4:$W$3750,'est abv LGR'!B62,hauled!$F$4:$F$3750,'est abv LGR'!L$7)</f>
        <v>1</v>
      </c>
      <c r="M62" s="11">
        <f>SUMIFS(hauled!$AA$4:$AA$3750,hauled!$V$4:$V$3750,'est abv LGR'!F62,hauled!$W$4:$W$3750,'est abv LGR'!B62,hauled!$F$4:$F$3750,'est abv LGR'!M$7)</f>
        <v>0</v>
      </c>
      <c r="N62" s="127">
        <f>SUMIFS(hauled!$AA$4:$AA$3750,hauled!$V$4:$V$3750,'est abv LGR'!F62,hauled!$W$4:$W$3750,'est abv LGR'!B62,hauled!$F$4:$F$3750,'est abv LGR'!N$7)</f>
        <v>0</v>
      </c>
      <c r="O62" s="11">
        <f>IF(L62&gt;I62,0,IF(G62="Abv",(I62-L62),((I62-L62)*(1-'Individual Data'!$AN$5))))</f>
        <v>8.3145310185792773</v>
      </c>
      <c r="P62" s="11">
        <f>IF(M62&gt;J62,0,IF(G62="Abv",(J62-M62),(J62-M62)*(1-'Individual Data'!$AN$5)))</f>
        <v>0</v>
      </c>
      <c r="Q62" s="11">
        <f>IF(N62&gt;K62,0,IF(G62="Abv",(K62-N62),(K62-N62)*(1-'Individual Data'!$AM$5)))</f>
        <v>0</v>
      </c>
      <c r="T62" s="125" t="str">
        <f>'final totals'!V45</f>
        <v>Nat age3</v>
      </c>
      <c r="U62" s="24">
        <f>'final totals'!W45</f>
        <v>29.501780438532116</v>
      </c>
      <c r="V62" s="24">
        <f>'final totals'!X45</f>
        <v>257.60963046810048</v>
      </c>
      <c r="W62" s="24">
        <f>'final totals'!Y45</f>
        <v>15.888589093367431</v>
      </c>
    </row>
    <row r="63" spans="2:37" x14ac:dyDescent="0.25">
      <c r="B63">
        <f>'final totals'!K52</f>
        <v>4</v>
      </c>
      <c r="C63">
        <f>'final totals'!L52</f>
        <v>2020</v>
      </c>
      <c r="D63" t="str">
        <f>'final totals'!M52</f>
        <v>subyearling</v>
      </c>
      <c r="E63" t="str">
        <f>'final totals'!N52</f>
        <v>stray</v>
      </c>
      <c r="F63" t="str">
        <f>'final totals'!O52</f>
        <v>LWSH</v>
      </c>
      <c r="G63" t="s">
        <v>676</v>
      </c>
      <c r="H63">
        <f>'final totals'!P52</f>
        <v>0</v>
      </c>
      <c r="I63" s="11">
        <f>'final totals'!Q52</f>
        <v>32.737880721741938</v>
      </c>
      <c r="J63" s="11">
        <f>'final totals'!R52</f>
        <v>163.40060218848961</v>
      </c>
      <c r="K63" s="11">
        <f>'final totals'!S52</f>
        <v>0</v>
      </c>
      <c r="L63" s="28">
        <f>SUMIFS(hauled!$AA$4:$AA$3750,hauled!$V$4:$V$3750,'est abv LGR'!F63,hauled!$W$4:$W$3750,'est abv LGR'!B63,hauled!$F$4:$F$3750,'est abv LGR'!L$7)</f>
        <v>0</v>
      </c>
      <c r="M63" s="11">
        <f>SUMIFS(hauled!$AA$4:$AA$3750,hauled!$V$4:$V$3750,'est abv LGR'!F63,hauled!$W$4:$W$3750,'est abv LGR'!B63,hauled!$F$4:$F$3750,'est abv LGR'!M$7)</f>
        <v>3.0165912518853695</v>
      </c>
      <c r="N63" s="127">
        <f>SUMIFS(hauled!$AA$4:$AA$3750,hauled!$V$4:$V$3750,'est abv LGR'!F63,hauled!$W$4:$W$3750,'est abv LGR'!B63,hauled!$F$4:$F$3750,'est abv LGR'!N$7)</f>
        <v>0</v>
      </c>
      <c r="O63" s="11">
        <f>IF(L63&gt;I63,0,IF(G63="Abv",(I63-L63),((I63-L63)*(1-'Individual Data'!$AN$5))))</f>
        <v>26.517683384610972</v>
      </c>
      <c r="P63" s="11">
        <f>IF(M63&gt;J63,0,IF(G63="Abv",(J63-M63),(J63-M63)*(1-'Individual Data'!$AN$5)))</f>
        <v>129.91104885864945</v>
      </c>
      <c r="Q63" s="11">
        <f>IF(N63&gt;K63,0,IF(G63="Abv",(K63-N63),(K63-N63)*(1-'Individual Data'!$AM$5)))</f>
        <v>0</v>
      </c>
      <c r="T63" s="125" t="str">
        <f>'final totals'!V46</f>
        <v>Nat age4</v>
      </c>
      <c r="U63" s="24">
        <f>'final totals'!W46</f>
        <v>381.89347608734926</v>
      </c>
      <c r="V63" s="24">
        <f>'final totals'!X46</f>
        <v>324.94659878546588</v>
      </c>
      <c r="W63" s="24">
        <f>'final totals'!Y46</f>
        <v>4.1599251271848381</v>
      </c>
    </row>
    <row r="64" spans="2:37" x14ac:dyDescent="0.25">
      <c r="B64">
        <f>'final totals'!K53</f>
        <v>4</v>
      </c>
      <c r="C64">
        <f>'final totals'!L53</f>
        <v>2020</v>
      </c>
      <c r="D64" t="str">
        <f>'final totals'!M53</f>
        <v>subyearling</v>
      </c>
      <c r="E64" t="str">
        <f>'final totals'!N53</f>
        <v>stray</v>
      </c>
      <c r="F64" t="str">
        <f>'final totals'!O53</f>
        <v>UMFH</v>
      </c>
      <c r="G64" t="s">
        <v>676</v>
      </c>
      <c r="H64">
        <f>'final totals'!P53</f>
        <v>0</v>
      </c>
      <c r="I64" s="11">
        <f>'final totals'!Q53</f>
        <v>23.008427761669545</v>
      </c>
      <c r="J64" s="11">
        <f>'final totals'!R53</f>
        <v>34.428239431717401</v>
      </c>
      <c r="K64" s="11">
        <f>'final totals'!S53</f>
        <v>0</v>
      </c>
      <c r="L64" s="28">
        <f>SUMIFS(hauled!$AA$4:$AA$3750,hauled!$V$4:$V$3750,'est abv LGR'!F64,hauled!$W$4:$W$3750,'est abv LGR'!B64,hauled!$F$4:$F$3750,'est abv LGR'!L$7)</f>
        <v>0</v>
      </c>
      <c r="M64" s="11">
        <f>SUMIFS(hauled!$AA$4:$AA$3750,hauled!$V$4:$V$3750,'est abv LGR'!F64,hauled!$W$4:$W$3750,'est abv LGR'!B64,hauled!$F$4:$F$3750,'est abv LGR'!M$7)</f>
        <v>1.1225864391558151</v>
      </c>
      <c r="N64" s="127">
        <f>SUMIFS(hauled!$AA$4:$AA$3750,hauled!$V$4:$V$3750,'est abv LGR'!F64,hauled!$W$4:$W$3750,'est abv LGR'!B64,hauled!$F$4:$F$3750,'est abv LGR'!N$7)</f>
        <v>0</v>
      </c>
      <c r="O64" s="11">
        <f>IF(L64&gt;I64,0,IF(G64="Abv",(I64-L64),((I64-L64)*(1-'Individual Data'!$AN$5))))</f>
        <v>18.636826486952334</v>
      </c>
      <c r="P64" s="11">
        <f>IF(M64&gt;J64,0,IF(G64="Abv",(J64-M64),(J64-M64)*(1-'Individual Data'!$AN$5)))</f>
        <v>26.977578923974885</v>
      </c>
      <c r="Q64" s="11">
        <f>IF(N64&gt;K64,0,IF(G64="Abv",(K64-N64),(K64-N64)*(1-'Individual Data'!$AM$5)))</f>
        <v>0</v>
      </c>
      <c r="T64" s="125" t="str">
        <f>'final totals'!V47</f>
        <v>Nat age5</v>
      </c>
      <c r="U64" s="24">
        <f>'final totals'!W47</f>
        <v>207.94898111816437</v>
      </c>
      <c r="V64" s="24">
        <f>'final totals'!X47</f>
        <v>55.051018881835624</v>
      </c>
      <c r="W64" s="24">
        <f>'final totals'!Y47</f>
        <v>0</v>
      </c>
    </row>
    <row r="65" spans="2:23" x14ac:dyDescent="0.25">
      <c r="B65">
        <f>'final totals'!K54</f>
        <v>3</v>
      </c>
      <c r="C65">
        <f>'final totals'!L54</f>
        <v>2021</v>
      </c>
      <c r="D65" t="str">
        <f>'final totals'!M54</f>
        <v>subyearling</v>
      </c>
      <c r="E65" t="str">
        <f>'final totals'!N54</f>
        <v>stray</v>
      </c>
      <c r="F65" t="str">
        <f>'final totals'!O54</f>
        <v>RSFH</v>
      </c>
      <c r="G65" t="s">
        <v>676</v>
      </c>
      <c r="H65">
        <f>'final totals'!P54</f>
        <v>0</v>
      </c>
      <c r="I65" s="11">
        <f>'final totals'!Q54</f>
        <v>0</v>
      </c>
      <c r="J65" s="11">
        <f>'final totals'!R54</f>
        <v>35.55606102968305</v>
      </c>
      <c r="K65" s="11">
        <f>'final totals'!S54</f>
        <v>0</v>
      </c>
      <c r="L65" s="28">
        <f>SUMIFS(hauled!$AA$4:$AA$3750,hauled!$V$4:$V$3750,'est abv LGR'!F65,hauled!$W$4:$W$3750,'est abv LGR'!B65,hauled!$F$4:$F$3750,'est abv LGR'!L$7)</f>
        <v>0</v>
      </c>
      <c r="M65" s="11">
        <f>SUMIFS(hauled!$AA$4:$AA$3750,hauled!$V$4:$V$3750,'est abv LGR'!F65,hauled!$W$4:$W$3750,'est abv LGR'!B65,hauled!$F$4:$F$3750,'est abv LGR'!M$7)</f>
        <v>0</v>
      </c>
      <c r="N65" s="127">
        <f>SUMIFS(hauled!$AA$4:$AA$3750,hauled!$V$4:$V$3750,'est abv LGR'!F65,hauled!$W$4:$W$3750,'est abv LGR'!B65,hauled!$F$4:$F$3750,'est abv LGR'!N$7)</f>
        <v>0</v>
      </c>
      <c r="O65" s="11">
        <f>IF(L65&gt;I65,0,IF(G65="Abv",(I65-L65),((I65-L65)*(1-'Individual Data'!$AN$5))))</f>
        <v>0</v>
      </c>
      <c r="P65" s="11">
        <f>IF(M65&gt;J65,0,IF(G65="Abv",(J65-M65),(J65-M65)*(1-'Individual Data'!$AN$5)))</f>
        <v>28.800409434043274</v>
      </c>
      <c r="Q65" s="11">
        <f>IF(N65&gt;K65,0,IF(G65="Abv",(K65-N65),(K65-N65)*(1-'Individual Data'!$AM$5)))</f>
        <v>0</v>
      </c>
      <c r="T65" s="125" t="str">
        <f>'final totals'!V48</f>
        <v>Nat age6</v>
      </c>
      <c r="U65" s="24">
        <f>'final totals'!W48</f>
        <v>0</v>
      </c>
      <c r="V65" s="24">
        <f>'final totals'!X48</f>
        <v>0</v>
      </c>
      <c r="W65" s="24">
        <f>'final totals'!Y48</f>
        <v>0</v>
      </c>
    </row>
    <row r="66" spans="2:23" x14ac:dyDescent="0.25">
      <c r="B66">
        <f>'final totals'!K55</f>
        <v>3</v>
      </c>
      <c r="C66">
        <f>'final totals'!L55</f>
        <v>2021</v>
      </c>
      <c r="D66" t="str">
        <f>'final totals'!M55</f>
        <v>subyearling</v>
      </c>
      <c r="E66" t="str">
        <f>'final totals'!N55</f>
        <v>stray</v>
      </c>
      <c r="F66" t="str">
        <f>'final totals'!O55</f>
        <v>UMFH</v>
      </c>
      <c r="G66" t="s">
        <v>676</v>
      </c>
      <c r="H66">
        <f>'final totals'!P55</f>
        <v>0</v>
      </c>
      <c r="I66" s="11">
        <f>'final totals'!Q55</f>
        <v>35.196712345514527</v>
      </c>
      <c r="J66" s="11">
        <f>'final totals'!R55</f>
        <v>82.674614418638384</v>
      </c>
      <c r="K66" s="11">
        <f>'final totals'!S55</f>
        <v>12.409406948270584</v>
      </c>
      <c r="L66" s="28">
        <f>SUMIFS(hauled!$AA$4:$AA$3750,hauled!$V$4:$V$3750,'est abv LGR'!F66,hauled!$W$4:$W$3750,'est abv LGR'!B66,hauled!$F$4:$F$3750,'est abv LGR'!L$7)</f>
        <v>0</v>
      </c>
      <c r="M66" s="11">
        <f>SUMIFS(hauled!$AA$4:$AA$3750,hauled!$V$4:$V$3750,'est abv LGR'!F66,hauled!$W$4:$W$3750,'est abv LGR'!B66,hauled!$F$4:$F$3750,'est abv LGR'!M$7)</f>
        <v>0</v>
      </c>
      <c r="N66" s="127">
        <f>SUMIFS(hauled!$AA$4:$AA$3750,hauled!$V$4:$V$3750,'est abv LGR'!F66,hauled!$W$4:$W$3750,'est abv LGR'!B66,hauled!$F$4:$F$3750,'est abv LGR'!N$7)</f>
        <v>0</v>
      </c>
      <c r="O66" s="11">
        <f>IF(L66&gt;I66,0,IF(G66="Abv",(I66-L66),((I66-L66)*(1-'Individual Data'!$AN$5))))</f>
        <v>28.509336999866768</v>
      </c>
      <c r="P66" s="11">
        <f>IF(M66&gt;J66,0,IF(G66="Abv",(J66-M66),(J66-M66)*(1-'Individual Data'!$AN$5)))</f>
        <v>66.966437679097098</v>
      </c>
      <c r="Q66" s="11">
        <f>IF(N66&gt;K66,0,IF(G66="Abv",(K66-N66),(K66-N66)*(1-'Individual Data'!$AM$5)))</f>
        <v>7.9420204468931743</v>
      </c>
    </row>
    <row r="67" spans="2:23" x14ac:dyDescent="0.25">
      <c r="B67">
        <f>'final totals'!K56</f>
        <v>2</v>
      </c>
      <c r="C67">
        <f>'final totals'!L56</f>
        <v>2022</v>
      </c>
      <c r="D67" t="str">
        <f>'final totals'!M56</f>
        <v>subyearling</v>
      </c>
      <c r="E67" t="str">
        <f>'final totals'!N56</f>
        <v>SR hatchery</v>
      </c>
      <c r="F67" t="str">
        <f>'final totals'!O56</f>
        <v>BCA1</v>
      </c>
      <c r="G67" t="s">
        <v>677</v>
      </c>
      <c r="H67">
        <f>'final totals'!P56</f>
        <v>220039</v>
      </c>
      <c r="I67" s="11">
        <f>'final totals'!Q56</f>
        <v>0</v>
      </c>
      <c r="J67" s="11">
        <f>'final totals'!R56</f>
        <v>127.69139931592943</v>
      </c>
      <c r="K67" s="11">
        <f>'final totals'!S56</f>
        <v>277.22098890534039</v>
      </c>
      <c r="L67" s="28">
        <f>SUMIFS(hauled!$AA$4:$AA$3750,hauled!$V$4:$V$3750,'est abv LGR'!F67,hauled!$W$4:$W$3750,'est abv LGR'!B67,hauled!$F$4:$F$3750,'est abv LGR'!L$7)</f>
        <v>0</v>
      </c>
      <c r="M67" s="11">
        <f>SUMIFS(hauled!$AA$4:$AA$3750,hauled!$V$4:$V$3750,'est abv LGR'!F67,hauled!$W$4:$W$3750,'est abv LGR'!B67,hauled!$F$4:$F$3750,'est abv LGR'!M$7)</f>
        <v>0</v>
      </c>
      <c r="N67" s="127">
        <f>SUMIFS(hauled!$AA$4:$AA$3744,hauled!$V$4:$V$3744,'est abv LGR'!F67,hauled!$W$4:$W$3744,'est abv LGR'!B67,hauled!$F$4:$F$3744,'est abv LGR'!N$7)</f>
        <v>0</v>
      </c>
      <c r="O67" s="11">
        <f>IF(L67&gt;I67,0,IF(G67="Abv",(I67-L67),((I67-L67)*(1-'Individual Data'!$AN$5))))</f>
        <v>0</v>
      </c>
      <c r="P67" s="11">
        <f>IF(M67&gt;J67,0,IF(G67="Abv",(J67-M67),(J67-M67)*(1-'Individual Data'!$AN$5)))</f>
        <v>127.69139931592943</v>
      </c>
      <c r="Q67" s="11">
        <f>IF(N67&gt;K67,0,IF(G67="Abv",(K67-N67),(K67-N67)*(1-'Individual Data'!$AM$5)))</f>
        <v>277.22098890534039</v>
      </c>
    </row>
    <row r="68" spans="2:23" x14ac:dyDescent="0.25">
      <c r="B68">
        <f>'final totals'!K57</f>
        <v>2</v>
      </c>
      <c r="C68">
        <f>'final totals'!L57</f>
        <v>2022</v>
      </c>
      <c r="D68" t="str">
        <f>'final totals'!M57</f>
        <v>subyearling</v>
      </c>
      <c r="E68" t="str">
        <f>'final totals'!N57</f>
        <v>SR hatchery</v>
      </c>
      <c r="F68" t="str">
        <f>'final totals'!O57</f>
        <v>BCA2</v>
      </c>
      <c r="G68" t="s">
        <v>677</v>
      </c>
      <c r="H68">
        <f>'final totals'!P57</f>
        <v>220036</v>
      </c>
      <c r="I68" s="11">
        <f>'final totals'!Q57</f>
        <v>0</v>
      </c>
      <c r="J68" s="11">
        <f>'final totals'!R57</f>
        <v>50.594532089511411</v>
      </c>
      <c r="K68" s="11">
        <f>'final totals'!S57</f>
        <v>45.092755312614543</v>
      </c>
      <c r="L68" s="28">
        <f>SUMIFS(hauled!$AA$4:$AA$3750,hauled!$V$4:$V$3750,'est abv LGR'!F68,hauled!$W$4:$W$3750,'est abv LGR'!B68,hauled!$F$4:$F$3750,'est abv LGR'!L$7)</f>
        <v>0</v>
      </c>
      <c r="M68" s="11">
        <f>SUMIFS(hauled!$AA$4:$AA$3750,hauled!$V$4:$V$3750,'est abv LGR'!F68,hauled!$W$4:$W$3750,'est abv LGR'!B68,hauled!$F$4:$F$3750,'est abv LGR'!M$7)</f>
        <v>0</v>
      </c>
      <c r="N68" s="127">
        <f>SUMIFS(hauled!$AA$4:$AA$3744,hauled!$V$4:$V$3744,'est abv LGR'!F68,hauled!$W$4:$W$3744,'est abv LGR'!B68,hauled!$F$4:$F$3744,'est abv LGR'!N$7)</f>
        <v>0</v>
      </c>
      <c r="O68" s="11">
        <f>IF(L68&gt;I68,0,IF(G68="Abv",(I68-L68),((I68-L68)*(1-'Individual Data'!$AN$5))))</f>
        <v>0</v>
      </c>
      <c r="P68" s="11">
        <f>IF(M68&gt;J68,0,IF(G68="Abv",(J68-M68),(J68-M68)*(1-'Individual Data'!$AN$5)))</f>
        <v>50.594532089511411</v>
      </c>
      <c r="Q68" s="11">
        <f>IF(N68&gt;K68,0,IF(G68="Abv",(K68-N68),(K68-N68)*(1-'Individual Data'!$AM$5)))</f>
        <v>45.092755312614543</v>
      </c>
    </row>
    <row r="69" spans="2:23" x14ac:dyDescent="0.25">
      <c r="B69">
        <f>'final totals'!K58</f>
        <v>2</v>
      </c>
      <c r="C69">
        <f>'final totals'!L58</f>
        <v>2022</v>
      </c>
      <c r="D69" t="str">
        <f>'final totals'!M58</f>
        <v>subyearling</v>
      </c>
      <c r="E69" t="str">
        <f>'final totals'!N58</f>
        <v>SR hatchery</v>
      </c>
      <c r="F69" t="str">
        <f>'final totals'!O58</f>
        <v>CJA1</v>
      </c>
      <c r="G69" t="s">
        <v>677</v>
      </c>
      <c r="H69">
        <f>'final totals'!P58</f>
        <v>220034</v>
      </c>
      <c r="I69" s="11">
        <f>'final totals'!Q58</f>
        <v>0</v>
      </c>
      <c r="J69" s="11">
        <f>'final totals'!R58</f>
        <v>48.029961500519143</v>
      </c>
      <c r="K69" s="11">
        <f>'final totals'!S58</f>
        <v>345.06909139732034</v>
      </c>
      <c r="L69" s="28">
        <f>SUMIFS(hauled!$AA$4:$AA$3750,hauled!$V$4:$V$3750,'est abv LGR'!F69,hauled!$W$4:$W$3750,'est abv LGR'!B69,hauled!$F$4:$F$3750,'est abv LGR'!L$7)</f>
        <v>0</v>
      </c>
      <c r="M69" s="11">
        <f>SUMIFS(hauled!$AA$4:$AA$3750,hauled!$V$4:$V$3750,'est abv LGR'!F69,hauled!$W$4:$W$3750,'est abv LGR'!B69,hauled!$F$4:$F$3750,'est abv LGR'!M$7)</f>
        <v>0</v>
      </c>
      <c r="N69" s="127">
        <f>SUMIFS(hauled!$AA$4:$AA$3744,hauled!$V$4:$V$3744,'est abv LGR'!F69,hauled!$W$4:$W$3744,'est abv LGR'!B69,hauled!$F$4:$F$3744,'est abv LGR'!N$7)</f>
        <v>0</v>
      </c>
      <c r="O69" s="11">
        <f>IF(L69&gt;I69,0,IF(G69="Abv",(I69-L69),((I69-L69)*(1-'Individual Data'!$AN$5))))</f>
        <v>0</v>
      </c>
      <c r="P69" s="11">
        <f>IF(M69&gt;J69,0,IF(G69="Abv",(J69-M69),(J69-M69)*(1-'Individual Data'!$AN$5)))</f>
        <v>48.029961500519143</v>
      </c>
      <c r="Q69" s="11">
        <f>IF(N69&gt;K69,0,IF(G69="Abv",(K69-N69),(K69-N69)*(1-'Individual Data'!$AM$5)))</f>
        <v>345.06909139732034</v>
      </c>
    </row>
    <row r="70" spans="2:23" x14ac:dyDescent="0.25">
      <c r="B70">
        <f>'final totals'!K59</f>
        <v>2</v>
      </c>
      <c r="C70">
        <f>'final totals'!L59</f>
        <v>2022</v>
      </c>
      <c r="D70" t="str">
        <f>'final totals'!M59</f>
        <v>subyearling</v>
      </c>
      <c r="E70" t="str">
        <f>'final totals'!N59</f>
        <v>SR hatchery</v>
      </c>
      <c r="F70" t="str">
        <f>'final totals'!O59</f>
        <v>CJA2</v>
      </c>
      <c r="G70" t="s">
        <v>677</v>
      </c>
      <c r="H70">
        <f>'final totals'!P59</f>
        <v>220035</v>
      </c>
      <c r="I70" s="11">
        <f>'final totals'!Q59</f>
        <v>0</v>
      </c>
      <c r="J70" s="11">
        <f>'final totals'!R59</f>
        <v>16.864844029837137</v>
      </c>
      <c r="K70" s="11">
        <f>'final totals'!S59</f>
        <v>229.68968645104647</v>
      </c>
      <c r="L70" s="28">
        <f>SUMIFS(hauled!$AA$4:$AA$3750,hauled!$V$4:$V$3750,'est abv LGR'!F70,hauled!$W$4:$W$3750,'est abv LGR'!B70,hauled!$F$4:$F$3750,'est abv LGR'!L$7)</f>
        <v>0</v>
      </c>
      <c r="M70" s="11">
        <f>SUMIFS(hauled!$AA$4:$AA$3750,hauled!$V$4:$V$3750,'est abv LGR'!F70,hauled!$W$4:$W$3750,'est abv LGR'!B70,hauled!$F$4:$F$3750,'est abv LGR'!M$7)</f>
        <v>0</v>
      </c>
      <c r="N70" s="127">
        <f>SUMIFS(hauled!$AA$4:$AA$3744,hauled!$V$4:$V$3744,'est abv LGR'!F70,hauled!$W$4:$W$3744,'est abv LGR'!B70,hauled!$F$4:$F$3744,'est abv LGR'!N$7)</f>
        <v>0</v>
      </c>
      <c r="O70" s="11">
        <f>IF(L70&gt;I70,0,IF(G70="Abv",(I70-L70),((I70-L70)*(1-'Individual Data'!$AN$5))))</f>
        <v>0</v>
      </c>
      <c r="P70" s="11">
        <f>IF(M70&gt;J70,0,IF(G70="Abv",(J70-M70),(J70-M70)*(1-'Individual Data'!$AN$5)))</f>
        <v>16.864844029837137</v>
      </c>
      <c r="Q70" s="11">
        <f>IF(N70&gt;K70,0,IF(G70="Abv",(K70-N70),(K70-N70)*(1-'Individual Data'!$AM$5)))</f>
        <v>229.68968645104647</v>
      </c>
    </row>
    <row r="71" spans="2:23" x14ac:dyDescent="0.25">
      <c r="B71">
        <f>'final totals'!K60</f>
        <v>2</v>
      </c>
      <c r="C71">
        <f>'final totals'!L60</f>
        <v>2022</v>
      </c>
      <c r="D71" t="str">
        <f>'final totals'!M60</f>
        <v>subyearling</v>
      </c>
      <c r="E71" t="str">
        <f>'final totals'!N60</f>
        <v>SR hatchery</v>
      </c>
      <c r="F71" t="str">
        <f>'final totals'!O60</f>
        <v>GRR</v>
      </c>
      <c r="G71" t="s">
        <v>677</v>
      </c>
      <c r="H71">
        <f>'final totals'!P60</f>
        <v>638057</v>
      </c>
      <c r="I71" s="11">
        <f>'final totals'!Q60</f>
        <v>0</v>
      </c>
      <c r="J71" s="11">
        <f>'final totals'!R60</f>
        <v>14.816365019967924</v>
      </c>
      <c r="K71" s="11">
        <f>'final totals'!S60</f>
        <v>197.76057969201659</v>
      </c>
      <c r="L71" s="28">
        <f>SUMIFS(hauled!$AA$4:$AA$3750,hauled!$V$4:$V$3750,'est abv LGR'!F71,hauled!$W$4:$W$3750,'est abv LGR'!B71,hauled!$F$4:$F$3750,'est abv LGR'!L$7)</f>
        <v>0</v>
      </c>
      <c r="M71" s="11">
        <f>SUMIFS(hauled!$AA$4:$AA$3750,hauled!$V$4:$V$3750,'est abv LGR'!F71,hauled!$W$4:$W$3750,'est abv LGR'!B71,hauled!$F$4:$F$3750,'est abv LGR'!M$7)</f>
        <v>0</v>
      </c>
      <c r="N71" s="127">
        <f>SUMIFS(hauled!$AA$4:$AA$3744,hauled!$V$4:$V$3744,'est abv LGR'!F71,hauled!$W$4:$W$3744,'est abv LGR'!B71,hauled!$F$4:$F$3744,'est abv LGR'!N$7)</f>
        <v>0</v>
      </c>
      <c r="O71" s="11">
        <f>IF(L71&gt;I71,0,IF(G71="Abv",(I71-L71),((I71-L71)*(1-'Individual Data'!$AN$5))))</f>
        <v>0</v>
      </c>
      <c r="P71" s="11">
        <f>IF(M71&gt;J71,0,IF(G71="Abv",(J71-M71),(J71-M71)*(1-'Individual Data'!$AN$5)))</f>
        <v>14.816365019967924</v>
      </c>
      <c r="Q71" s="11">
        <f>IF(N71&gt;K71,0,IF(G71="Abv",(K71-N71),(K71-N71)*(1-'Individual Data'!$AM$5)))</f>
        <v>197.76057969201659</v>
      </c>
    </row>
    <row r="72" spans="2:23" x14ac:dyDescent="0.25">
      <c r="B72">
        <f>'final totals'!K61</f>
        <v>2</v>
      </c>
      <c r="C72">
        <f>'final totals'!L61</f>
        <v>2022</v>
      </c>
      <c r="D72" t="str">
        <f>'final totals'!M61</f>
        <v>subyearling</v>
      </c>
      <c r="E72" t="str">
        <f>'final totals'!N61</f>
        <v>SR hatchery</v>
      </c>
      <c r="F72" t="str">
        <f>'final totals'!O61</f>
        <v>IPCSR</v>
      </c>
      <c r="G72" t="s">
        <v>677</v>
      </c>
      <c r="H72">
        <f>'final totals'!P61</f>
        <v>90011</v>
      </c>
      <c r="I72" s="11">
        <f>'final totals'!Q61</f>
        <v>0</v>
      </c>
      <c r="J72" s="11">
        <f>'final totals'!R61</f>
        <v>194.77452448838892</v>
      </c>
      <c r="K72" s="11">
        <f>'final totals'!S61</f>
        <v>833.05163606700717</v>
      </c>
      <c r="L72" s="28">
        <f>SUMIFS(hauled!$AA$4:$AA$3750,hauled!$V$4:$V$3750,'est abv LGR'!F72,hauled!$W$4:$W$3750,'est abv LGR'!B72,hauled!$F$4:$F$3750,'est abv LGR'!L$7)</f>
        <v>0</v>
      </c>
      <c r="M72" s="11">
        <f>SUMIFS(hauled!$AA$4:$AA$3750,hauled!$V$4:$V$3750,'est abv LGR'!F72,hauled!$W$4:$W$3750,'est abv LGR'!B72,hauled!$F$4:$F$3750,'est abv LGR'!M$7)</f>
        <v>0</v>
      </c>
      <c r="N72" s="127">
        <f>SUMIFS(hauled!$AA$4:$AA$3744,hauled!$V$4:$V$3744,'est abv LGR'!F72,hauled!$W$4:$W$3744,'est abv LGR'!B72,hauled!$F$4:$F$3744,'est abv LGR'!N$7)</f>
        <v>0</v>
      </c>
      <c r="O72" s="11">
        <f>IF(L72&gt;I72,0,IF(G72="Abv",(I72-L72),((I72-L72)*(1-'Individual Data'!$AN$5))))</f>
        <v>0</v>
      </c>
      <c r="P72" s="11">
        <f>IF(M72&gt;J72,0,IF(G72="Abv",(J72-M72),(J72-M72)*(1-'Individual Data'!$AN$5)))</f>
        <v>194.77452448838892</v>
      </c>
      <c r="Q72" s="11">
        <f>IF(N72&gt;K72,0,IF(G72="Abv",(K72-N72),(K72-N72)*(1-'Individual Data'!$AM$5)))</f>
        <v>833.05163606700717</v>
      </c>
    </row>
    <row r="73" spans="2:23" x14ac:dyDescent="0.25">
      <c r="B73">
        <f>'final totals'!K62</f>
        <v>2</v>
      </c>
      <c r="C73">
        <f>'final totals'!L62</f>
        <v>2022</v>
      </c>
      <c r="D73" t="str">
        <f>'final totals'!M62</f>
        <v>subyearling</v>
      </c>
      <c r="E73" t="str">
        <f>'final totals'!N62</f>
        <v>SR hatchery</v>
      </c>
      <c r="F73" t="str">
        <f>'final totals'!O62</f>
        <v>LFSO</v>
      </c>
      <c r="G73" t="s">
        <v>676</v>
      </c>
      <c r="H73">
        <f>'final totals'!P62</f>
        <v>220038</v>
      </c>
      <c r="I73" s="11">
        <f>'final totals'!Q62</f>
        <v>0</v>
      </c>
      <c r="J73" s="11">
        <f>'final totals'!R62</f>
        <v>83.920738199214085</v>
      </c>
      <c r="K73" s="11">
        <f>'final totals'!S62</f>
        <v>484.42660343029377</v>
      </c>
      <c r="L73" s="28">
        <f>SUMIFS(hauled!$AA$4:$AA$3750,hauled!$V$4:$V$3750,'est abv LGR'!F73,hauled!$W$4:$W$3750,'est abv LGR'!B73,hauled!$F$4:$F$3750,'est abv LGR'!L$7)</f>
        <v>0</v>
      </c>
      <c r="M73" s="11">
        <f>SUMIFS(hauled!$AA$4:$AA$3750,hauled!$V$4:$V$3750,'est abv LGR'!F73,hauled!$W$4:$W$3750,'est abv LGR'!B73,hauled!$F$4:$F$3750,'est abv LGR'!M$7)</f>
        <v>0</v>
      </c>
      <c r="N73" s="127">
        <f>SUMIFS(hauled!$AA$4:$AA$3744,hauled!$V$4:$V$3744,'est abv LGR'!F73,hauled!$W$4:$W$3744,'est abv LGR'!B73,hauled!$F$4:$F$3744,'est abv LGR'!N$7)</f>
        <v>0</v>
      </c>
      <c r="O73" s="11">
        <f>IF(L73&gt;I73,0,IF(G73="Abv",(I73-L73),((I73-L73)*(1-'Individual Data'!$AN$5))))</f>
        <v>0</v>
      </c>
      <c r="P73" s="11">
        <f>IF(M73&gt;J73,0,IF(G73="Abv",(J73-M73),(J73-M73)*(1-'Individual Data'!$AN$5)))</f>
        <v>67.97579794136341</v>
      </c>
      <c r="Q73" s="11">
        <f>IF(N73&gt;K73,0,IF(G73="Abv",(K73-N73),(K73-N73)*(1-'Individual Data'!$AM$5)))</f>
        <v>310.033026195388</v>
      </c>
    </row>
    <row r="74" spans="2:23" x14ac:dyDescent="0.25">
      <c r="B74">
        <f>'final totals'!K63</f>
        <v>2</v>
      </c>
      <c r="C74">
        <f>'final totals'!L63</f>
        <v>2022</v>
      </c>
      <c r="D74" t="str">
        <f>'final totals'!M63</f>
        <v>subyearling</v>
      </c>
      <c r="E74" t="str">
        <f>'final totals'!N63</f>
        <v>SR hatchery</v>
      </c>
      <c r="F74" t="str">
        <f>'final totals'!O63</f>
        <v>LFYO</v>
      </c>
      <c r="G74" t="s">
        <v>676</v>
      </c>
      <c r="H74">
        <f>'final totals'!P63</f>
        <v>638078</v>
      </c>
      <c r="I74" s="11">
        <f>'final totals'!Q63</f>
        <v>0</v>
      </c>
      <c r="J74" s="11">
        <f>'final totals'!R63</f>
        <v>0</v>
      </c>
      <c r="K74" s="11">
        <f>'final totals'!S63</f>
        <v>263.03870641865763</v>
      </c>
      <c r="L74" s="28">
        <f>SUMIFS(hauled!$AA$4:$AA$3750,hauled!$V$4:$V$3750,'est abv LGR'!F74,hauled!$W$4:$W$3750,'est abv LGR'!B74,hauled!$F$4:$F$3750,'est abv LGR'!L$7)</f>
        <v>0</v>
      </c>
      <c r="M74" s="11">
        <f>SUMIFS(hauled!$AA$4:$AA$3750,hauled!$V$4:$V$3750,'est abv LGR'!F74,hauled!$W$4:$W$3750,'est abv LGR'!B74,hauled!$F$4:$F$3750,'est abv LGR'!M$7)</f>
        <v>0</v>
      </c>
      <c r="N74" s="127">
        <f>SUMIFS(hauled!$AA$4:$AA$3744,hauled!$V$4:$V$3744,'est abv LGR'!F74,hauled!$W$4:$W$3744,'est abv LGR'!B74,hauled!$F$4:$F$3744,'est abv LGR'!N$7)</f>
        <v>0</v>
      </c>
      <c r="O74" s="11">
        <f>IF(L74&gt;I74,0,IF(G74="Abv",(I74-L74),((I74-L74)*(1-'Individual Data'!$AN$5))))</f>
        <v>0</v>
      </c>
      <c r="P74" s="11">
        <f>IF(M74&gt;J74,0,IF(G74="Abv",(J74-M74),(J74-M74)*(1-'Individual Data'!$AN$5)))</f>
        <v>0</v>
      </c>
      <c r="Q74" s="11">
        <f>IF(N74&gt;K74,0,IF(G74="Abv",(K74-N74),(K74-N74)*(1-'Individual Data'!$AM$5)))</f>
        <v>168.34477210794088</v>
      </c>
    </row>
    <row r="75" spans="2:23" x14ac:dyDescent="0.25">
      <c r="B75">
        <f>'final totals'!K64</f>
        <v>2</v>
      </c>
      <c r="C75">
        <f>'final totals'!L64</f>
        <v>2022</v>
      </c>
      <c r="D75" t="str">
        <f>'final totals'!M64</f>
        <v>subyearling</v>
      </c>
      <c r="E75" t="str">
        <f>'final totals'!N64</f>
        <v>SR hatchery</v>
      </c>
      <c r="F75" t="str">
        <f>'final totals'!O64</f>
        <v>PLA1</v>
      </c>
      <c r="G75" t="s">
        <v>677</v>
      </c>
      <c r="H75">
        <f>'final totals'!P64</f>
        <v>220037</v>
      </c>
      <c r="I75" s="11">
        <f>'final totals'!Q64</f>
        <v>0</v>
      </c>
      <c r="J75" s="11">
        <f>'final totals'!R64</f>
        <v>50.31161993249291</v>
      </c>
      <c r="K75" s="11">
        <f>'final totals'!S64</f>
        <v>244.31371777084061</v>
      </c>
      <c r="L75" s="28">
        <f>SUMIFS(hauled!$AA$4:$AA$3750,hauled!$V$4:$V$3750,'est abv LGR'!F75,hauled!$W$4:$W$3750,'est abv LGR'!B75,hauled!$F$4:$F$3750,'est abv LGR'!L$7)</f>
        <v>0</v>
      </c>
      <c r="M75" s="11">
        <f>SUMIFS(hauled!$AA$4:$AA$3750,hauled!$V$4:$V$3750,'est abv LGR'!F75,hauled!$W$4:$W$3750,'est abv LGR'!B75,hauled!$F$4:$F$3750,'est abv LGR'!M$7)</f>
        <v>0</v>
      </c>
      <c r="N75" s="127">
        <f>SUMIFS(hauled!$AA$4:$AA$3744,hauled!$V$4:$V$3744,'est abv LGR'!F75,hauled!$W$4:$W$3744,'est abv LGR'!B75,hauled!$F$4:$F$3744,'est abv LGR'!N$7)</f>
        <v>0</v>
      </c>
      <c r="O75" s="11">
        <f>IF(L75&gt;I75,0,IF(G75="Abv",(I75-L75),((I75-L75)*(1-'Individual Data'!$AN$5))))</f>
        <v>0</v>
      </c>
      <c r="P75" s="11">
        <f>IF(M75&gt;J75,0,IF(G75="Abv",(J75-M75),(J75-M75)*(1-'Individual Data'!$AN$5)))</f>
        <v>50.31161993249291</v>
      </c>
      <c r="Q75" s="11">
        <f>IF(N75&gt;K75,0,IF(G75="Abv",(K75-N75),(K75-N75)*(1-'Individual Data'!$AM$5)))</f>
        <v>244.31371777084061</v>
      </c>
    </row>
    <row r="76" spans="2:23" x14ac:dyDescent="0.25">
      <c r="B76">
        <f>'final totals'!K65</f>
        <v>2</v>
      </c>
      <c r="C76">
        <f>'final totals'!L65</f>
        <v>2022</v>
      </c>
      <c r="D76" t="str">
        <f>'final totals'!M65</f>
        <v>subyearling</v>
      </c>
      <c r="E76" t="str">
        <f>'final totals'!N65</f>
        <v>SR hatchery</v>
      </c>
      <c r="F76" t="str">
        <f>'final totals'!O65</f>
        <v>PLA2</v>
      </c>
      <c r="G76" t="s">
        <v>677</v>
      </c>
      <c r="H76">
        <f>'final totals'!P65</f>
        <v>220037</v>
      </c>
      <c r="I76" s="11">
        <f>'final totals'!Q65</f>
        <v>0</v>
      </c>
      <c r="J76" s="11">
        <f>'final totals'!R65</f>
        <v>0</v>
      </c>
      <c r="K76" s="11">
        <f>'final totals'!S65</f>
        <v>197.68353076029439</v>
      </c>
      <c r="L76" s="28">
        <f>SUMIFS(hauled!$AA$4:$AA$3750,hauled!$V$4:$V$3750,'est abv LGR'!F76,hauled!$W$4:$W$3750,'est abv LGR'!B76,hauled!$F$4:$F$3750,'est abv LGR'!L$7)</f>
        <v>0</v>
      </c>
      <c r="M76" s="11">
        <f>SUMIFS(hauled!$AA$4:$AA$3750,hauled!$V$4:$V$3750,'est abv LGR'!F76,hauled!$W$4:$W$3750,'est abv LGR'!B76,hauled!$F$4:$F$3750,'est abv LGR'!M$7)</f>
        <v>0</v>
      </c>
      <c r="N76" s="127">
        <f>SUMIFS(hauled!$AA$4:$AA$3744,hauled!$V$4:$V$3744,'est abv LGR'!F76,hauled!$W$4:$W$3744,'est abv LGR'!B76,hauled!$F$4:$F$3744,'est abv LGR'!N$7)</f>
        <v>0</v>
      </c>
      <c r="O76" s="11">
        <f>IF(L76&gt;I76,0,IF(G76="Abv",(I76-L76),((I76-L76)*(1-'Individual Data'!$AN$5))))</f>
        <v>0</v>
      </c>
      <c r="P76" s="11">
        <f>IF(M76&gt;J76,0,IF(G76="Abv",(J76-M76),(J76-M76)*(1-'Individual Data'!$AN$5)))</f>
        <v>0</v>
      </c>
      <c r="Q76" s="11">
        <f>IF(N76&gt;K76,0,IF(G76="Abv",(K76-N76),(K76-N76)*(1-'Individual Data'!$AM$5)))</f>
        <v>197.68353076029439</v>
      </c>
    </row>
    <row r="77" spans="2:23" x14ac:dyDescent="0.25">
      <c r="B77">
        <f>'final totals'!K66</f>
        <v>5</v>
      </c>
      <c r="C77">
        <f>'final totals'!L66</f>
        <v>2019</v>
      </c>
      <c r="D77" t="str">
        <f>'final totals'!M66</f>
        <v>subyearling</v>
      </c>
      <c r="E77" t="str">
        <f>'final totals'!N66</f>
        <v>stray</v>
      </c>
      <c r="F77" t="str">
        <f>'final totals'!O66</f>
        <v>WFHsu</v>
      </c>
      <c r="G77" t="s">
        <v>676</v>
      </c>
      <c r="H77">
        <f>'final totals'!P66</f>
        <v>0</v>
      </c>
      <c r="I77" s="11">
        <f>'final totals'!Q66</f>
        <v>11.061167404024546</v>
      </c>
      <c r="J77" s="11">
        <f>'final totals'!R66</f>
        <v>0</v>
      </c>
      <c r="K77" s="11">
        <f>'final totals'!S66</f>
        <v>0</v>
      </c>
      <c r="L77" s="28">
        <f>SUMIFS(hauled!$AA$4:$AA$3750,hauled!$V$4:$V$3750,'est abv LGR'!F77,hauled!$W$4:$W$3750,'est abv LGR'!B77,hauled!$F$4:$F$3750,'est abv LGR'!L$7)</f>
        <v>1</v>
      </c>
      <c r="M77" s="11">
        <f>SUMIFS(hauled!$AA$4:$AA$3750,hauled!$V$4:$V$3750,'est abv LGR'!F77,hauled!$W$4:$W$3750,'est abv LGR'!B77,hauled!$F$4:$F$3750,'est abv LGR'!M$7)</f>
        <v>0</v>
      </c>
      <c r="N77" s="127">
        <f>SUMIFS(hauled!$AA$4:$AA$3744,hauled!$V$4:$V$3744,'est abv LGR'!F77,hauled!$W$4:$W$3744,'est abv LGR'!B77,hauled!$F$4:$F$3744,'est abv LGR'!N$7)</f>
        <v>0</v>
      </c>
      <c r="O77" s="11">
        <f>IF(L77&gt;I77,0,IF(G77="Abv",(I77-L77),((I77-L77)*(1-'Individual Data'!$AN$5))))</f>
        <v>8.149545597259884</v>
      </c>
      <c r="P77" s="11">
        <f>IF(M77&gt;J77,0,IF(G77="Abv",(J77-M77),(J77-M77)*(1-'Individual Data'!$AN$5)))</f>
        <v>0</v>
      </c>
      <c r="Q77" s="11">
        <f>IF(N77&gt;K77,0,IF(G77="Abv",(K77-N77),(K77-N77)*(1-'Individual Data'!$AM$5)))</f>
        <v>0</v>
      </c>
    </row>
    <row r="78" spans="2:23" x14ac:dyDescent="0.25">
      <c r="B78">
        <f>'final totals'!K67</f>
        <v>2</v>
      </c>
      <c r="C78">
        <f>'final totals'!L67</f>
        <v>2022</v>
      </c>
      <c r="D78" t="str">
        <f>'final totals'!M67</f>
        <v>subyearling</v>
      </c>
      <c r="E78" t="str">
        <f>'final totals'!N67</f>
        <v>SR hatchery</v>
      </c>
      <c r="F78" t="str">
        <f>'final totals'!O67</f>
        <v>CFA</v>
      </c>
      <c r="G78" t="s">
        <v>677</v>
      </c>
      <c r="H78">
        <f>'final totals'!P67</f>
        <v>220414</v>
      </c>
      <c r="I78" s="11">
        <f>'final totals'!Q67</f>
        <v>0</v>
      </c>
      <c r="J78" s="11">
        <f>'final totals'!R67</f>
        <v>0</v>
      </c>
      <c r="K78" s="11">
        <f>'final totals'!S67</f>
        <v>44.603102851274429</v>
      </c>
      <c r="L78" s="28">
        <f>SUMIFS(hauled!$AA$4:$AA$3750,hauled!$V$4:$V$3750,'est abv LGR'!F78,hauled!$W$4:$W$3750,'est abv LGR'!B78,hauled!$F$4:$F$3750,'est abv LGR'!L$7)</f>
        <v>0</v>
      </c>
      <c r="M78" s="11">
        <f>SUMIFS(hauled!$AA$4:$AA$3750,hauled!$V$4:$V$3750,'est abv LGR'!F78,hauled!$W$4:$W$3750,'est abv LGR'!B78,hauled!$F$4:$F$3750,'est abv LGR'!M$7)</f>
        <v>0</v>
      </c>
      <c r="N78" s="127">
        <f>SUMIFS(hauled!$AA$4:$AA$3744,hauled!$V$4:$V$3744,'est abv LGR'!F78,hauled!$W$4:$W$3744,'est abv LGR'!B78,hauled!$F$4:$F$3744,'est abv LGR'!N$7)</f>
        <v>0</v>
      </c>
      <c r="O78" s="11">
        <f>IF(L78&gt;I78,0,IF(G78="Abv",(I78-L78),((I78-L78)*(1-'Individual Data'!$AN$5))))</f>
        <v>0</v>
      </c>
      <c r="P78" s="11">
        <f>IF(M78&gt;J78,0,IF(G78="Abv",(J78-M78),(J78-M78)*(1-'Individual Data'!$AN$5)))</f>
        <v>0</v>
      </c>
      <c r="Q78" s="11">
        <f>IF(N78&gt;K78,0,IF(G78="Abv",(K78-N78),(K78-N78)*(1-'Individual Data'!$AM$5)))</f>
        <v>44.603102851274429</v>
      </c>
    </row>
    <row r="79" spans="2:23" x14ac:dyDescent="0.25">
      <c r="B79">
        <f>'final totals'!K68</f>
        <v>2</v>
      </c>
      <c r="C79">
        <f>'final totals'!L68</f>
        <v>2022</v>
      </c>
      <c r="D79" t="str">
        <f>'final totals'!M68</f>
        <v>subyearling</v>
      </c>
      <c r="E79" t="str">
        <f>'final totals'!N68</f>
        <v>SR hatchery</v>
      </c>
      <c r="F79" t="str">
        <f>'final totals'!O68</f>
        <v>LGA</v>
      </c>
      <c r="G79" t="s">
        <v>677</v>
      </c>
      <c r="H79">
        <f>'final totals'!P68</f>
        <v>220415</v>
      </c>
      <c r="I79" s="11">
        <f>'final totals'!Q68</f>
        <v>0</v>
      </c>
      <c r="J79" s="11">
        <f>'final totals'!R68</f>
        <v>0</v>
      </c>
      <c r="K79" s="11">
        <f>'final totals'!S68</f>
        <v>59.484499290031806</v>
      </c>
      <c r="L79" s="28">
        <f>SUMIFS(hauled!$AA$4:$AA$3750,hauled!$V$4:$V$3750,'est abv LGR'!F79,hauled!$W$4:$W$3750,'est abv LGR'!B79,hauled!$F$4:$F$3750,'est abv LGR'!L$7)</f>
        <v>0</v>
      </c>
      <c r="M79" s="11">
        <f>SUMIFS(hauled!$AA$4:$AA$3750,hauled!$V$4:$V$3750,'est abv LGR'!F79,hauled!$W$4:$W$3750,'est abv LGR'!B79,hauled!$F$4:$F$3750,'est abv LGR'!M$7)</f>
        <v>0</v>
      </c>
      <c r="N79" s="127">
        <f>SUMIFS(hauled!$AA$4:$AA$3744,hauled!$V$4:$V$3744,'est abv LGR'!F79,hauled!$W$4:$W$3744,'est abv LGR'!B79,hauled!$F$4:$F$3744,'est abv LGR'!N$7)</f>
        <v>0</v>
      </c>
      <c r="O79" s="11">
        <f>IF(L79&gt;I79,0,IF(G79="Abv",(I79-L79),((I79-L79)*(1-'Individual Data'!$AN$5))))</f>
        <v>0</v>
      </c>
      <c r="P79" s="11">
        <f>IF(M79&gt;J79,0,IF(G79="Abv",(J79-M79),(J79-M79)*(1-'Individual Data'!$AN$5)))</f>
        <v>0</v>
      </c>
      <c r="Q79" s="11">
        <f>IF(N79&gt;K79,0,IF(G79="Abv",(K79-N79),(K79-N79)*(1-'Individual Data'!$AM$5)))</f>
        <v>59.484499290031806</v>
      </c>
    </row>
    <row r="80" spans="2:23" x14ac:dyDescent="0.25">
      <c r="B80">
        <f>'final totals'!K69</f>
        <v>2</v>
      </c>
      <c r="C80">
        <f>'final totals'!L69</f>
        <v>2022</v>
      </c>
      <c r="D80" t="str">
        <f>'final totals'!M69</f>
        <v>subyearling</v>
      </c>
      <c r="E80" t="str">
        <f>'final totals'!N69</f>
        <v>SR hatchery</v>
      </c>
      <c r="F80" t="str">
        <f>'final totals'!O69</f>
        <v>NLVA</v>
      </c>
      <c r="G80" t="s">
        <v>677</v>
      </c>
      <c r="H80">
        <f>'final totals'!P69</f>
        <v>220413</v>
      </c>
      <c r="I80" s="11">
        <f>'final totals'!Q69</f>
        <v>0</v>
      </c>
      <c r="J80" s="11">
        <f>'final totals'!R69</f>
        <v>16.864844029837137</v>
      </c>
      <c r="K80" s="11">
        <f>'final totals'!S69</f>
        <v>46.55313807882402</v>
      </c>
      <c r="L80" s="28">
        <f>SUMIFS(hauled!$AA$4:$AA$3750,hauled!$V$4:$V$3750,'est abv LGR'!F80,hauled!$W$4:$W$3750,'est abv LGR'!B80,hauled!$F$4:$F$3750,'est abv LGR'!L$7)</f>
        <v>0</v>
      </c>
      <c r="M80" s="11">
        <f>SUMIFS(hauled!$AA$4:$AA$3750,hauled!$V$4:$V$3750,'est abv LGR'!F80,hauled!$W$4:$W$3750,'est abv LGR'!B80,hauled!$F$4:$F$3750,'est abv LGR'!M$7)</f>
        <v>0</v>
      </c>
      <c r="N80" s="127">
        <f>SUMIFS(hauled!$AA$4:$AA$3744,hauled!$V$4:$V$3744,'est abv LGR'!F80,hauled!$W$4:$W$3744,'est abv LGR'!B80,hauled!$F$4:$F$3744,'est abv LGR'!N$7)</f>
        <v>0</v>
      </c>
      <c r="O80" s="11">
        <f>IF(L80&gt;I80,0,IF(G80="Abv",(I80-L80),((I80-L80)*(1-'Individual Data'!$AN$5))))</f>
        <v>0</v>
      </c>
      <c r="P80" s="11">
        <f>IF(M80&gt;J80,0,IF(G80="Abv",(J80-M80),(J80-M80)*(1-'Individual Data'!$AN$5)))</f>
        <v>16.864844029837137</v>
      </c>
      <c r="Q80" s="11">
        <f>IF(N80&gt;K80,0,IF(G80="Abv",(K80-N80),(K80-N80)*(1-'Individual Data'!$AM$5)))</f>
        <v>46.55313807882402</v>
      </c>
    </row>
    <row r="81" spans="2:17" x14ac:dyDescent="0.25">
      <c r="B81">
        <f>'final totals'!K70</f>
        <v>3</v>
      </c>
      <c r="C81">
        <f>'final totals'!L70</f>
        <v>2021</v>
      </c>
      <c r="D81" t="str">
        <f>'final totals'!M70</f>
        <v>subyearling</v>
      </c>
      <c r="E81" t="str">
        <f>'final totals'!N70</f>
        <v>stray</v>
      </c>
      <c r="F81" t="str">
        <f>'final totals'!O70</f>
        <v>LWSH</v>
      </c>
      <c r="G81" t="s">
        <v>676</v>
      </c>
      <c r="H81">
        <f>'final totals'!P70</f>
        <v>0</v>
      </c>
      <c r="I81" s="11">
        <f>'final totals'!Q70</f>
        <v>0</v>
      </c>
      <c r="J81" s="11">
        <f>'final totals'!R70</f>
        <v>137.32378674838074</v>
      </c>
      <c r="K81" s="11">
        <f>'final totals'!S70</f>
        <v>31.332064357899799</v>
      </c>
      <c r="L81" s="28">
        <f>SUMIFS(hauled!$AA$4:$AA$3750,hauled!$V$4:$V$3750,'est abv LGR'!F81,hauled!$W$4:$W$3750,'est abv LGR'!B81,hauled!$F$4:$F$3750,'est abv LGR'!L$7)</f>
        <v>0</v>
      </c>
      <c r="M81" s="11">
        <f>SUMIFS(hauled!$AA$4:$AA$3750,hauled!$V$4:$V$3750,'est abv LGR'!F81,hauled!$W$4:$W$3750,'est abv LGR'!B81,hauled!$F$4:$F$3750,'est abv LGR'!M$7)</f>
        <v>0</v>
      </c>
      <c r="N81" s="127">
        <f>SUMIFS(hauled!$AA$4:$AA$3744,hauled!$V$4:$V$3744,'est abv LGR'!F81,hauled!$W$4:$W$3744,'est abv LGR'!B81,hauled!$F$4:$F$3744,'est abv LGR'!N$7)</f>
        <v>0</v>
      </c>
      <c r="O81" s="11">
        <f>IF(L81&gt;I81,0,IF(G81="Abv",(I81-L81),((I81-L81)*(1-'Individual Data'!$AN$5))))</f>
        <v>0</v>
      </c>
      <c r="P81" s="11">
        <f>IF(M81&gt;J81,0,IF(G81="Abv",(J81-M81),(J81-M81)*(1-'Individual Data'!$AN$5)))</f>
        <v>111.2322672661884</v>
      </c>
      <c r="Q81" s="11">
        <f>IF(N81&gt;K81,0,IF(G81="Abv",(K81-N81),(K81-N81)*(1-'Individual Data'!$AM$5)))</f>
        <v>20.052521189055874</v>
      </c>
    </row>
    <row r="82" spans="2:17" x14ac:dyDescent="0.25">
      <c r="B82">
        <f>'final totals'!K71</f>
        <v>3</v>
      </c>
      <c r="C82">
        <f>'final totals'!L71</f>
        <v>2021</v>
      </c>
      <c r="D82" t="str">
        <f>'final totals'!M71</f>
        <v>subyearling</v>
      </c>
      <c r="E82" t="str">
        <f>'final totals'!N71</f>
        <v>stray</v>
      </c>
      <c r="F82" t="str">
        <f>'final totals'!O71</f>
        <v>PRFH</v>
      </c>
      <c r="G82" t="s">
        <v>676</v>
      </c>
      <c r="H82">
        <f>'final totals'!P71</f>
        <v>0</v>
      </c>
      <c r="I82" s="11">
        <f>'final totals'!Q71</f>
        <v>0</v>
      </c>
      <c r="J82" s="11">
        <f>'final totals'!R71</f>
        <v>79.114733548058766</v>
      </c>
      <c r="K82" s="11">
        <f>'final totals'!S71</f>
        <v>0</v>
      </c>
      <c r="L82" s="28">
        <f>SUMIFS(hauled!$AA$4:$AA$3750,hauled!$V$4:$V$3750,'est abv LGR'!F82,hauled!$W$4:$W$3750,'est abv LGR'!B82,hauled!$F$4:$F$3750,'est abv LGR'!L$7)</f>
        <v>0</v>
      </c>
      <c r="M82" s="11">
        <f>SUMIFS(hauled!$AA$4:$AA$3750,hauled!$V$4:$V$3750,'est abv LGR'!F82,hauled!$W$4:$W$3750,'est abv LGR'!B82,hauled!$F$4:$F$3750,'est abv LGR'!M$7)</f>
        <v>0</v>
      </c>
      <c r="N82" s="127">
        <f>SUMIFS(hauled!$AA$4:$AA$3744,hauled!$V$4:$V$3744,'est abv LGR'!F82,hauled!$W$4:$W$3744,'est abv LGR'!B82,hauled!$F$4:$F$3744,'est abv LGR'!N$7)</f>
        <v>0</v>
      </c>
      <c r="O82" s="11">
        <f>IF(L82&gt;I82,0,IF(G82="Abv",(I82-L82),((I82-L82)*(1-'Individual Data'!$AN$5))))</f>
        <v>0</v>
      </c>
      <c r="P82" s="11">
        <f>IF(M82&gt;J82,0,IF(G82="Abv",(J82-M82),(J82-M82)*(1-'Individual Data'!$AN$5)))</f>
        <v>64.082934173927597</v>
      </c>
      <c r="Q82" s="11">
        <f>IF(N82&gt;K82,0,IF(G82="Abv",(K82-N82),(K82-N82)*(1-'Individual Data'!$AM$5)))</f>
        <v>0</v>
      </c>
    </row>
    <row r="83" spans="2:17" x14ac:dyDescent="0.25">
      <c r="B83">
        <f>'final totals'!K72</f>
        <v>4</v>
      </c>
      <c r="C83">
        <f>'final totals'!L72</f>
        <v>2020</v>
      </c>
      <c r="D83" t="str">
        <f>'final totals'!M72</f>
        <v>subyearling</v>
      </c>
      <c r="E83" t="str">
        <f>'final totals'!N72</f>
        <v>stray</v>
      </c>
      <c r="F83" t="str">
        <f>'final totals'!O72</f>
        <v>RSFH</v>
      </c>
      <c r="G83" t="s">
        <v>676</v>
      </c>
      <c r="H83">
        <f>'final totals'!P72</f>
        <v>0</v>
      </c>
      <c r="I83" s="11">
        <f>'final totals'!Q72</f>
        <v>34.240902554854827</v>
      </c>
      <c r="J83" s="11">
        <f>'final totals'!R72</f>
        <v>11.426520604448475</v>
      </c>
      <c r="K83" s="11">
        <f>'final totals'!S72</f>
        <v>0</v>
      </c>
      <c r="L83" s="28">
        <f>SUMIFS(hauled!$AA$4:$AA$3750,hauled!$V$4:$V$3750,'est abv LGR'!F83,hauled!$W$4:$W$3750,'est abv LGR'!B83,hauled!$F$4:$F$3750,'est abv LGR'!L$7)</f>
        <v>0</v>
      </c>
      <c r="M83" s="11">
        <f>SUMIFS(hauled!$AA$4:$AA$3750,hauled!$V$4:$V$3750,'est abv LGR'!F83,hauled!$W$4:$W$3750,'est abv LGR'!B83,hauled!$F$4:$F$3750,'est abv LGR'!M$7)</f>
        <v>0</v>
      </c>
      <c r="N83" s="127">
        <f>SUMIFS(hauled!$AA$4:$AA$3744,hauled!$V$4:$V$3744,'est abv LGR'!F83,hauled!$W$4:$W$3744,'est abv LGR'!B83,hauled!$F$4:$F$3744,'est abv LGR'!N$7)</f>
        <v>0</v>
      </c>
      <c r="O83" s="11">
        <f>IF(L83&gt;I83,0,IF(G83="Abv",(I83-L83),((I83-L83)*(1-'Individual Data'!$AN$5))))</f>
        <v>27.735131069432413</v>
      </c>
      <c r="P83" s="11">
        <f>IF(M83&gt;J83,0,IF(G83="Abv",(J83-M83),(J83-M83)*(1-'Individual Data'!$AN$5)))</f>
        <v>9.2554816896032648</v>
      </c>
      <c r="Q83" s="11">
        <f>IF(N83&gt;K83,0,IF(G83="Abv",(K83-N83),(K83-N83)*(1-'Individual Data'!$AM$5)))</f>
        <v>0</v>
      </c>
    </row>
    <row r="84" spans="2:17" x14ac:dyDescent="0.25">
      <c r="B84">
        <f>'final totals'!K73</f>
        <v>2</v>
      </c>
      <c r="C84">
        <f>'final totals'!L73</f>
        <v>2022</v>
      </c>
      <c r="D84" t="str">
        <f>'final totals'!M73</f>
        <v>subyearling</v>
      </c>
      <c r="E84" t="str">
        <f>'final totals'!N73</f>
        <v>stray</v>
      </c>
      <c r="F84" t="str">
        <f>'final totals'!O73</f>
        <v>PRFH</v>
      </c>
      <c r="G84" t="s">
        <v>676</v>
      </c>
      <c r="H84">
        <f>'final totals'!P73</f>
        <v>0</v>
      </c>
      <c r="I84" s="11">
        <f>'final totals'!Q73</f>
        <v>0</v>
      </c>
      <c r="J84" s="11">
        <f>'final totals'!R73</f>
        <v>0</v>
      </c>
      <c r="K84" s="11">
        <f>'final totals'!S73</f>
        <v>59.951217636034151</v>
      </c>
      <c r="L84" s="28">
        <f>SUMIFS(hauled!$AA$4:$AA$3750,hauled!$V$4:$V$3750,'est abv LGR'!F84,hauled!$W$4:$W$3750,'est abv LGR'!B84,hauled!$F$4:$F$3750,'est abv LGR'!L$7)</f>
        <v>0</v>
      </c>
      <c r="M84" s="11">
        <f>SUMIFS(hauled!$AA$4:$AA$3750,hauled!$V$4:$V$3750,'est abv LGR'!F84,hauled!$W$4:$W$3750,'est abv LGR'!B84,hauled!$F$4:$F$3750,'est abv LGR'!M$7)</f>
        <v>0</v>
      </c>
      <c r="N84" s="127">
        <f>SUMIFS(hauled!$AA$4:$AA$3744,hauled!$V$4:$V$3744,'est abv LGR'!F84,hauled!$W$4:$W$3744,'est abv LGR'!B84,hauled!$F$4:$F$3744,'est abv LGR'!N$7)</f>
        <v>0</v>
      </c>
      <c r="O84" s="11">
        <f>IF(L84&gt;I84,0,IF(G84="Abv",(I84-L84),((I84-L84)*(1-'Individual Data'!$AN$5))))</f>
        <v>0</v>
      </c>
      <c r="P84" s="11">
        <f>IF(M84&gt;J84,0,IF(G84="Abv",(J84-M84),(J84-M84)*(1-'Individual Data'!$AN$5)))</f>
        <v>0</v>
      </c>
      <c r="Q84" s="11">
        <f>IF(N84&gt;K84,0,IF(G84="Abv",(K84-N84),(K84-N84)*(1-'Individual Data'!$AM$5)))</f>
        <v>38.368779287061855</v>
      </c>
    </row>
    <row r="85" spans="2:17" x14ac:dyDescent="0.25">
      <c r="B85">
        <f>'final totals'!K74</f>
        <v>2</v>
      </c>
      <c r="C85">
        <f>'final totals'!L74</f>
        <v>2022</v>
      </c>
      <c r="D85" t="str">
        <f>'final totals'!M74</f>
        <v>subyearling</v>
      </c>
      <c r="E85" t="str">
        <f>'final totals'!N74</f>
        <v>stray</v>
      </c>
      <c r="F85" t="str">
        <f>'final totals'!O74</f>
        <v>LWSH</v>
      </c>
      <c r="G85" t="s">
        <v>676</v>
      </c>
      <c r="H85">
        <f>'final totals'!P74</f>
        <v>0</v>
      </c>
      <c r="I85" s="11">
        <f>'final totals'!Q74</f>
        <v>0</v>
      </c>
      <c r="J85" s="11">
        <f>'final totals'!R74</f>
        <v>16.708073112073112</v>
      </c>
      <c r="K85" s="11">
        <f>'final totals'!S74</f>
        <v>15.852126743626744</v>
      </c>
      <c r="L85" s="28">
        <f>SUMIFS(hauled!$AA$4:$AA$3750,hauled!$V$4:$V$3750,'est abv LGR'!F85,hauled!$W$4:$W$3750,'est abv LGR'!B85,hauled!$F$4:$F$3750,'est abv LGR'!L$7)</f>
        <v>0</v>
      </c>
      <c r="M85" s="11">
        <f>SUMIFS(hauled!$AA$4:$AA$3750,hauled!$V$4:$V$3750,'est abv LGR'!F85,hauled!$W$4:$W$3750,'est abv LGR'!B85,hauled!$F$4:$F$3750,'est abv LGR'!M$7)</f>
        <v>0</v>
      </c>
      <c r="N85" s="127">
        <f>SUMIFS(hauled!$AA$4:$AA$3744,hauled!$V$4:$V$3744,'est abv LGR'!F85,hauled!$W$4:$W$3744,'est abv LGR'!B85,hauled!$F$4:$F$3744,'est abv LGR'!N$7)</f>
        <v>0</v>
      </c>
      <c r="O85" s="11">
        <f>IF(L85&gt;I85,0,IF(G85="Abv",(I85-L85),((I85-L85)*(1-'Individual Data'!$AN$5))))</f>
        <v>0</v>
      </c>
      <c r="P85" s="11">
        <f>IF(M85&gt;J85,0,IF(G85="Abv",(J85-M85),(J85-M85)*(1-'Individual Data'!$AN$5)))</f>
        <v>13.533539220779222</v>
      </c>
      <c r="Q85" s="11">
        <f>IF(N85&gt;K85,0,IF(G85="Abv",(K85-N85),(K85-N85)*(1-'Individual Data'!$AM$5)))</f>
        <v>10.145361115921117</v>
      </c>
    </row>
    <row r="86" spans="2:17" x14ac:dyDescent="0.25">
      <c r="B86">
        <f>'final totals'!K75</f>
        <v>2</v>
      </c>
      <c r="C86">
        <f>'final totals'!L75</f>
        <v>2022</v>
      </c>
      <c r="D86" t="str">
        <f>'final totals'!M75</f>
        <v>subyearling</v>
      </c>
      <c r="E86" t="str">
        <f>'final totals'!N75</f>
        <v>SR hatchery</v>
      </c>
      <c r="F86" t="str">
        <f>'final totals'!O75</f>
        <v>Unkn Hat AD</v>
      </c>
      <c r="G86" t="s">
        <v>677</v>
      </c>
      <c r="H86">
        <f>'final totals'!P75</f>
        <v>0</v>
      </c>
      <c r="I86" s="11">
        <f>'final totals'!Q75</f>
        <v>0</v>
      </c>
      <c r="J86" s="11">
        <f>'final totals'!R75</f>
        <v>1.7902933664062308</v>
      </c>
      <c r="K86" s="11">
        <f>'final totals'!S75</f>
        <v>93.214339918824209</v>
      </c>
      <c r="L86" s="28">
        <f>hauled!BE29</f>
        <v>0</v>
      </c>
      <c r="M86" s="11">
        <f>hauled!BF29</f>
        <v>0.83533934309566316</v>
      </c>
      <c r="N86" s="127">
        <f>hauled!BG29</f>
        <v>0</v>
      </c>
      <c r="O86" s="11">
        <f>IF(L86&gt;I86,0,IF(G86="Abv",(I86-L86),((I86-L86)*(1-'Individual Data'!$AN$5))))</f>
        <v>0</v>
      </c>
      <c r="P86" s="11">
        <f>IF(M86&gt;J86,0,IF(G86="Abv",(J86-M86),(J86-M86)*(1-'Individual Data'!$AN$5)))</f>
        <v>0.95495402331056767</v>
      </c>
      <c r="Q86" s="11">
        <f>IF(N86&gt;K86,0,IF(G86="Abv",(K86-N86),(K86-N86)*(1-'Individual Data'!$AM$5)))</f>
        <v>93.214339918824209</v>
      </c>
    </row>
    <row r="87" spans="2:17" x14ac:dyDescent="0.25">
      <c r="B87">
        <f>'final totals'!K76</f>
        <v>3</v>
      </c>
      <c r="C87">
        <f>'final totals'!L76</f>
        <v>2021</v>
      </c>
      <c r="D87" t="str">
        <f>'final totals'!M76</f>
        <v>subyearling</v>
      </c>
      <c r="E87" t="str">
        <f>'final totals'!N76</f>
        <v>SR hatchery</v>
      </c>
      <c r="F87" t="str">
        <f>'final totals'!O76</f>
        <v>Unkn Hat AD</v>
      </c>
      <c r="G87" t="s">
        <v>677</v>
      </c>
      <c r="H87">
        <f>'final totals'!P76</f>
        <v>0</v>
      </c>
      <c r="I87" s="11">
        <f>'final totals'!Q76</f>
        <v>20.510881251390018</v>
      </c>
      <c r="J87" s="11">
        <f>'final totals'!R76</f>
        <v>76.956665040146959</v>
      </c>
      <c r="K87" s="11">
        <f>'final totals'!S76</f>
        <v>3.9273114755148861</v>
      </c>
      <c r="L87" s="28">
        <f>hauled!BE30</f>
        <v>1.4108721011069223</v>
      </c>
      <c r="M87" s="11">
        <f>hauled!BF30</f>
        <v>2.3167844430683173</v>
      </c>
      <c r="N87" s="127">
        <f>hauled!BG30</f>
        <v>0</v>
      </c>
      <c r="O87" s="11">
        <f>IF(L87&gt;I87,0,IF(G87="Abv",(I87-L87),((I87-L87)*(1-'Individual Data'!$AN$5))))</f>
        <v>19.100009150283096</v>
      </c>
      <c r="P87" s="11">
        <f>IF(M87&gt;J87,0,IF(G87="Abv",(J87-M87),(J87-M87)*(1-'Individual Data'!$AN$5)))</f>
        <v>74.639880597078644</v>
      </c>
      <c r="Q87" s="11">
        <f>IF(N87&gt;K87,0,IF(G87="Abv",(K87-N87),(K87-N87)*(1-'Individual Data'!$AM$5)))</f>
        <v>3.9273114755148861</v>
      </c>
    </row>
    <row r="88" spans="2:17" x14ac:dyDescent="0.25">
      <c r="B88">
        <f>'final totals'!K77</f>
        <v>4</v>
      </c>
      <c r="C88">
        <f>'final totals'!L77</f>
        <v>2020</v>
      </c>
      <c r="D88" t="str">
        <f>'final totals'!M77</f>
        <v>subyearling</v>
      </c>
      <c r="E88" t="str">
        <f>'final totals'!N77</f>
        <v>SR hatchery</v>
      </c>
      <c r="F88" t="str">
        <f>'final totals'!O77</f>
        <v>Unkn Hat AD</v>
      </c>
      <c r="G88" t="s">
        <v>677</v>
      </c>
      <c r="H88">
        <f>'final totals'!P77</f>
        <v>0</v>
      </c>
      <c r="I88" s="11">
        <f>'final totals'!Q77</f>
        <v>119.01593534837018</v>
      </c>
      <c r="J88" s="11">
        <f>'final totals'!R77</f>
        <v>113.9573789315203</v>
      </c>
      <c r="K88" s="11">
        <f>'final totals'!S77</f>
        <v>0.45537252884222568</v>
      </c>
      <c r="L88" s="28">
        <f>hauled!BE31</f>
        <v>12.655484198636952</v>
      </c>
      <c r="M88" s="11">
        <f>hauled!BF31</f>
        <v>7.5047972205797375</v>
      </c>
      <c r="N88" s="127">
        <f>hauled!BG31</f>
        <v>0</v>
      </c>
      <c r="O88" s="11">
        <f>IF(L88&gt;I88,0,IF(G88="Abv",(I88-L88),((I88-L88)*(1-'Individual Data'!$AN$5))))</f>
        <v>106.36045114973322</v>
      </c>
      <c r="P88" s="11">
        <f>IF(M88&gt;J88,0,IF(G88="Abv",(J88-M88),(J88-M88)*(1-'Individual Data'!$AN$5)))</f>
        <v>106.45258171094056</v>
      </c>
      <c r="Q88" s="11">
        <f>IF(N88&gt;K88,0,IF(G88="Abv",(K88-N88),(K88-N88)*(1-'Individual Data'!$AM$5)))</f>
        <v>0.45537252884222568</v>
      </c>
    </row>
    <row r="89" spans="2:17" x14ac:dyDescent="0.25">
      <c r="B89">
        <f>'final totals'!K78</f>
        <v>5</v>
      </c>
      <c r="C89">
        <f>'final totals'!L78</f>
        <v>2019</v>
      </c>
      <c r="D89" t="str">
        <f>'final totals'!M78</f>
        <v>subyearling</v>
      </c>
      <c r="E89" t="str">
        <f>'final totals'!N78</f>
        <v>SR hatchery</v>
      </c>
      <c r="F89" t="str">
        <f>'final totals'!O78</f>
        <v>Unkn Hat AD</v>
      </c>
      <c r="G89" t="s">
        <v>677</v>
      </c>
      <c r="H89">
        <f>'final totals'!P78</f>
        <v>0</v>
      </c>
      <c r="I89" s="11">
        <f>'final totals'!Q78</f>
        <v>57.732074215425584</v>
      </c>
      <c r="J89" s="11">
        <f>'final totals'!R78</f>
        <v>29.684188427188943</v>
      </c>
      <c r="K89" s="11">
        <f>'final totals'!S78</f>
        <v>0</v>
      </c>
      <c r="L89" s="28">
        <f>hauled!BE32</f>
        <v>5.1429023297194085</v>
      </c>
      <c r="M89" s="11">
        <f>hauled!BF32</f>
        <v>1.9033723738267967</v>
      </c>
      <c r="N89" s="127">
        <f>hauled!BG32</f>
        <v>0</v>
      </c>
      <c r="O89" s="11">
        <f>IF(L89&gt;I89,0,IF(G89="Abv",(I89-L89),((I89-L89)*(1-'Individual Data'!$AN$5))))</f>
        <v>52.589171885706179</v>
      </c>
      <c r="P89" s="11">
        <f>IF(M89&gt;J89,0,IF(G89="Abv",(J89-M89),(J89-M89)*(1-'Individual Data'!$AN$5)))</f>
        <v>27.780816053362145</v>
      </c>
      <c r="Q89" s="11">
        <f>IF(N89&gt;K89,0,IF(G89="Abv",(K89-N89),(K89-N89)*(1-'Individual Data'!$AM$5)))</f>
        <v>0</v>
      </c>
    </row>
    <row r="90" spans="2:17" x14ac:dyDescent="0.25">
      <c r="B90">
        <f>'final totals'!K79</f>
        <v>6</v>
      </c>
      <c r="C90">
        <f>'final totals'!L79</f>
        <v>2018</v>
      </c>
      <c r="D90" t="str">
        <f>'final totals'!M79</f>
        <v>subyearling</v>
      </c>
      <c r="E90" t="str">
        <f>'final totals'!N79</f>
        <v>SR hatchery</v>
      </c>
      <c r="F90" t="str">
        <f>'final totals'!O79</f>
        <v>Unkn Hat AD</v>
      </c>
      <c r="G90" t="s">
        <v>677</v>
      </c>
      <c r="H90">
        <f>'final totals'!P79</f>
        <v>0</v>
      </c>
      <c r="I90" s="11">
        <f>'final totals'!Q79</f>
        <v>0</v>
      </c>
      <c r="J90" s="11">
        <f>'final totals'!R79</f>
        <v>0</v>
      </c>
      <c r="K90" s="11">
        <f>'final totals'!S79</f>
        <v>0</v>
      </c>
      <c r="L90" s="28">
        <f>hauled!BE33</f>
        <v>0</v>
      </c>
      <c r="M90" s="11">
        <f>hauled!BF33</f>
        <v>0</v>
      </c>
      <c r="N90" s="127">
        <f>hauled!BG33</f>
        <v>0</v>
      </c>
      <c r="O90" s="11">
        <f>IF(L90&gt;I90,0,IF(G90="Abv",(I90-L90),((I90-L90)*(1-'Individual Data'!$AN$5))))</f>
        <v>0</v>
      </c>
      <c r="P90" s="11">
        <f>IF(M90&gt;J90,0,IF(G90="Abv",(J90-M90),(J90-M90)*(1-'Individual Data'!$AN$5)))</f>
        <v>0</v>
      </c>
      <c r="Q90" s="11">
        <f>IF(N90&gt;K90,0,IF(G90="Abv",(K90-N90),(K90-N90)*(1-'Individual Data'!$AM$5)))</f>
        <v>0</v>
      </c>
    </row>
    <row r="91" spans="2:17" x14ac:dyDescent="0.25">
      <c r="B91">
        <f>'final totals'!K80</f>
        <v>2</v>
      </c>
      <c r="C91">
        <f>'final totals'!L80</f>
        <v>2022</v>
      </c>
      <c r="D91" t="str">
        <f>'final totals'!M80</f>
        <v>yearling</v>
      </c>
      <c r="E91" t="str">
        <f>'final totals'!N80</f>
        <v>SR hatchery</v>
      </c>
      <c r="F91" t="str">
        <f>'final totals'!O80</f>
        <v>Unkn Hat AD</v>
      </c>
      <c r="G91" t="s">
        <v>677</v>
      </c>
      <c r="H91">
        <f>'final totals'!P80</f>
        <v>0</v>
      </c>
      <c r="I91" s="11">
        <f>'final totals'!Q80</f>
        <v>0</v>
      </c>
      <c r="J91" s="11">
        <f>'final totals'!R80</f>
        <v>0</v>
      </c>
      <c r="K91" s="11">
        <f>'final totals'!S80</f>
        <v>20.595661243699311</v>
      </c>
      <c r="L91" s="28">
        <f>hauled!BE34</f>
        <v>0</v>
      </c>
      <c r="M91" s="11">
        <f>hauled!BF34</f>
        <v>0</v>
      </c>
      <c r="N91" s="127">
        <f>hauled!BG34</f>
        <v>0</v>
      </c>
      <c r="O91" s="11">
        <f>IF(L91&gt;I91,0,IF(G91="Abv",(I91-L91),((I91-L91)*(1-'Individual Data'!$AN$5))))</f>
        <v>0</v>
      </c>
      <c r="P91" s="11">
        <f>IF(M91&gt;J91,0,IF(G91="Abv",(J91-M91),(J91-M91)*(1-'Individual Data'!$AN$5)))</f>
        <v>0</v>
      </c>
      <c r="Q91" s="11">
        <f>IF(N91&gt;K91,0,IF(G91="Abv",(K91-N91),(K91-N91)*(1-'Individual Data'!$AM$5)))</f>
        <v>20.595661243699311</v>
      </c>
    </row>
    <row r="92" spans="2:17" x14ac:dyDescent="0.25">
      <c r="B92">
        <f>'final totals'!K81</f>
        <v>3</v>
      </c>
      <c r="C92">
        <f>'final totals'!L81</f>
        <v>2021</v>
      </c>
      <c r="D92" t="str">
        <f>'final totals'!M81</f>
        <v>yearling</v>
      </c>
      <c r="E92" t="str">
        <f>'final totals'!N81</f>
        <v>SR hatchery</v>
      </c>
      <c r="F92" t="str">
        <f>'final totals'!O81</f>
        <v>Unkn Hat AD</v>
      </c>
      <c r="G92" t="s">
        <v>677</v>
      </c>
      <c r="H92">
        <f>'final totals'!P81</f>
        <v>0</v>
      </c>
      <c r="I92" s="11">
        <f>'final totals'!Q81</f>
        <v>0</v>
      </c>
      <c r="J92" s="11">
        <f>'final totals'!R81</f>
        <v>0.53528994009623376</v>
      </c>
      <c r="K92" s="11">
        <f>'final totals'!S81</f>
        <v>2.6960027547079646</v>
      </c>
      <c r="L92" s="28">
        <f>hauled!BE35</f>
        <v>0</v>
      </c>
      <c r="M92" s="11">
        <f>hauled!BF35</f>
        <v>7.9964108057020755E-2</v>
      </c>
      <c r="N92" s="127">
        <f>hauled!BG35</f>
        <v>0</v>
      </c>
      <c r="O92" s="11">
        <f>IF(L92&gt;I92,0,IF(G92="Abv",(I92-L92),((I92-L92)*(1-'Individual Data'!$AN$5))))</f>
        <v>0</v>
      </c>
      <c r="P92" s="11">
        <f>IF(M92&gt;J92,0,IF(G92="Abv",(J92-M92),(J92-M92)*(1-'Individual Data'!$AN$5)))</f>
        <v>0.45532583203921301</v>
      </c>
      <c r="Q92" s="11">
        <f>IF(N92&gt;K92,0,IF(G92="Abv",(K92-N92),(K92-N92)*(1-'Individual Data'!$AM$5)))</f>
        <v>2.6960027547079646</v>
      </c>
    </row>
    <row r="93" spans="2:17" x14ac:dyDescent="0.25">
      <c r="B93">
        <f>'final totals'!K82</f>
        <v>4</v>
      </c>
      <c r="C93">
        <f>'final totals'!L82</f>
        <v>2020</v>
      </c>
      <c r="D93" t="str">
        <f>'final totals'!M82</f>
        <v>yearling</v>
      </c>
      <c r="E93" t="str">
        <f>'final totals'!N82</f>
        <v>SR hatchery</v>
      </c>
      <c r="F93" t="str">
        <f>'final totals'!O82</f>
        <v>Unkn Hat AD</v>
      </c>
      <c r="G93" t="s">
        <v>677</v>
      </c>
      <c r="H93">
        <f>'final totals'!P82</f>
        <v>0</v>
      </c>
      <c r="I93" s="11">
        <f>'final totals'!Q82</f>
        <v>8.9448029093237125</v>
      </c>
      <c r="J93" s="11">
        <f>'final totals'!R82</f>
        <v>7.492462011492159</v>
      </c>
      <c r="K93" s="11">
        <f>'final totals'!S82</f>
        <v>0</v>
      </c>
      <c r="L93" s="28">
        <f>hauled!BE36</f>
        <v>1.0000246634517553</v>
      </c>
      <c r="M93" s="11">
        <f>hauled!BF36</f>
        <v>0.49075058018672602</v>
      </c>
      <c r="N93" s="127">
        <f>hauled!BG36</f>
        <v>0</v>
      </c>
      <c r="O93" s="11">
        <f>IF(L93&gt;I93,0,IF(G93="Abv",(I93-L93),((I93-L93)*(1-'Individual Data'!$AN$5))))</f>
        <v>7.9447782458719569</v>
      </c>
      <c r="P93" s="11">
        <f>IF(M93&gt;J93,0,IF(G93="Abv",(J93-M93),(J93-M93)*(1-'Individual Data'!$AN$5)))</f>
        <v>7.0017114313054325</v>
      </c>
      <c r="Q93" s="11">
        <f>IF(N93&gt;K93,0,IF(G93="Abv",(K93-N93),(K93-N93)*(1-'Individual Data'!$AM$5)))</f>
        <v>0</v>
      </c>
    </row>
    <row r="94" spans="2:17" x14ac:dyDescent="0.25">
      <c r="B94">
        <f>'final totals'!K83</f>
        <v>5</v>
      </c>
      <c r="C94">
        <f>'final totals'!L83</f>
        <v>2019</v>
      </c>
      <c r="D94" t="str">
        <f>'final totals'!M83</f>
        <v>yearling</v>
      </c>
      <c r="E94" t="str">
        <f>'final totals'!N83</f>
        <v>SR hatchery</v>
      </c>
      <c r="F94" t="str">
        <f>'final totals'!O83</f>
        <v>Unkn Hat AD</v>
      </c>
      <c r="G94" t="s">
        <v>677</v>
      </c>
      <c r="H94">
        <f>'final totals'!P83</f>
        <v>0</v>
      </c>
      <c r="I94" s="11">
        <f>'final totals'!Q83</f>
        <v>6.0848284714316225</v>
      </c>
      <c r="J94" s="11">
        <f>'final totals'!R83</f>
        <v>4.1037983481087776</v>
      </c>
      <c r="K94" s="11">
        <f>'final totals'!S83</f>
        <v>0</v>
      </c>
      <c r="L94" s="28">
        <f>hauled!BE37</f>
        <v>0.90124123413844259</v>
      </c>
      <c r="M94" s="11">
        <f>hauled!BF37</f>
        <v>0.30296208476522524</v>
      </c>
      <c r="N94" s="127">
        <f>hauled!BG37</f>
        <v>0</v>
      </c>
      <c r="O94" s="11">
        <f>IF(L94&gt;I94,0,IF(G94="Abv",(I94-L94),((I94-L94)*(1-'Individual Data'!$AN$5))))</f>
        <v>5.1835872372931799</v>
      </c>
      <c r="P94" s="11">
        <f>IF(M94&gt;J94,0,IF(G94="Abv",(J94-M94),(J94-M94)*(1-'Individual Data'!$AN$5)))</f>
        <v>3.8008362633435526</v>
      </c>
      <c r="Q94" s="11">
        <f>IF(N94&gt;K94,0,IF(G94="Abv",(K94-N94),(K94-N94)*(1-'Individual Data'!$AM$5)))</f>
        <v>0</v>
      </c>
    </row>
    <row r="95" spans="2:17" ht="15.75" thickBot="1" x14ac:dyDescent="0.3">
      <c r="B95">
        <f>'final totals'!K84</f>
        <v>6</v>
      </c>
      <c r="C95">
        <f>'final totals'!L84</f>
        <v>2018</v>
      </c>
      <c r="D95" t="str">
        <f>'final totals'!M84</f>
        <v>yearling</v>
      </c>
      <c r="E95" t="str">
        <f>'final totals'!N84</f>
        <v>SR hatchery</v>
      </c>
      <c r="F95" t="str">
        <f>'final totals'!O84</f>
        <v>Unkn Hat AD</v>
      </c>
      <c r="G95" t="s">
        <v>677</v>
      </c>
      <c r="H95">
        <f>'final totals'!P84</f>
        <v>0</v>
      </c>
      <c r="I95" s="11">
        <f>'final totals'!Q84</f>
        <v>0</v>
      </c>
      <c r="J95" s="11">
        <f>'final totals'!R84</f>
        <v>0</v>
      </c>
      <c r="K95" s="11">
        <f>'final totals'!S84</f>
        <v>0</v>
      </c>
      <c r="L95" s="29">
        <f>hauled!BE38</f>
        <v>0</v>
      </c>
      <c r="M95" s="116">
        <f>hauled!BF38</f>
        <v>0</v>
      </c>
      <c r="N95" s="128">
        <f>hauled!BG38</f>
        <v>0</v>
      </c>
      <c r="O95" s="11">
        <f>IF(L95&gt;I95,0,IF(G95="Abv",(I95-L95),((I95-L95)*(1-'Individual Data'!$AN$5))))</f>
        <v>0</v>
      </c>
      <c r="P95" s="11">
        <f>IF(M95&gt;J95,0,IF(G95="Abv",(J95-M95),(J95-M95)*(1-'Individual Data'!$AN$5)))</f>
        <v>0</v>
      </c>
      <c r="Q95" s="11">
        <f>IF(N95&gt;K95,0,IF(G95="Abv",(K95-N95),(K95-N95)*(1-'Individual Data'!$AM$5)))</f>
        <v>0</v>
      </c>
    </row>
    <row r="96" spans="2:17" x14ac:dyDescent="0.25">
      <c r="I96" s="11"/>
      <c r="J96" s="11"/>
      <c r="K96" s="11"/>
    </row>
    <row r="97" spans="9:11" x14ac:dyDescent="0.25">
      <c r="I97" s="11"/>
      <c r="J97" s="11"/>
      <c r="K97" s="11"/>
    </row>
    <row r="98" spans="9:11" x14ac:dyDescent="0.25">
      <c r="I98" s="11"/>
      <c r="J98" s="11"/>
      <c r="K98" s="11"/>
    </row>
    <row r="99" spans="9:11" x14ac:dyDescent="0.25">
      <c r="I99" s="11"/>
      <c r="J99" s="11"/>
      <c r="K99" s="11"/>
    </row>
    <row r="100" spans="9:11" x14ac:dyDescent="0.25">
      <c r="I100" s="11"/>
      <c r="J100" s="11"/>
      <c r="K100" s="11"/>
    </row>
  </sheetData>
  <autoFilter ref="B7:Q95" xr:uid="{77541FB7-64FD-4D6E-B61A-BEBF41D0FF86}"/>
  <mergeCells count="29">
    <mergeCell ref="AA34:AA35"/>
    <mergeCell ref="AB48:AE48"/>
    <mergeCell ref="AB42:AE42"/>
    <mergeCell ref="AB37:AD37"/>
    <mergeCell ref="AB30:AD30"/>
    <mergeCell ref="AA32:AA33"/>
    <mergeCell ref="AB5:AD5"/>
    <mergeCell ref="AB12:AD12"/>
    <mergeCell ref="AB17:AE17"/>
    <mergeCell ref="AB23:AE23"/>
    <mergeCell ref="S33:T33"/>
    <mergeCell ref="AA9:AA10"/>
    <mergeCell ref="AA7:AA8"/>
    <mergeCell ref="AA14:AA15"/>
    <mergeCell ref="AA19:AA20"/>
    <mergeCell ref="AA25:AA26"/>
    <mergeCell ref="S34:T34"/>
    <mergeCell ref="S35:T35"/>
    <mergeCell ref="S31:Y31"/>
    <mergeCell ref="T54:W54"/>
    <mergeCell ref="S38:S42"/>
    <mergeCell ref="S43:S47"/>
    <mergeCell ref="S48:S52"/>
    <mergeCell ref="I6:K6"/>
    <mergeCell ref="S8:T8"/>
    <mergeCell ref="S9:T9"/>
    <mergeCell ref="S10:T10"/>
    <mergeCell ref="O6:Q6"/>
    <mergeCell ref="L6:N6"/>
  </mergeCells>
  <phoneticPr fontId="4" type="noConversion"/>
  <pageMargins left="0.7" right="0.7" top="0.75" bottom="0.75" header="0.3" footer="0.3"/>
  <pageSetup orientation="portrait" horizontalDpi="1200" verticalDpi="1200"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6C9E3-4DA1-4795-A175-66B72B5B4AF2}">
  <dimension ref="A1:Q70"/>
  <sheetViews>
    <sheetView topLeftCell="A23" zoomScaleNormal="100" workbookViewId="0">
      <selection activeCell="L45" sqref="L45"/>
    </sheetView>
  </sheetViews>
  <sheetFormatPr defaultColWidth="9.140625" defaultRowHeight="15" x14ac:dyDescent="0.25"/>
  <cols>
    <col min="1" max="1" width="18.85546875" style="4" bestFit="1" customWidth="1"/>
    <col min="2" max="2" width="20.85546875" style="4" bestFit="1" customWidth="1"/>
    <col min="3" max="4" width="11.42578125" style="4" bestFit="1" customWidth="1"/>
    <col min="5" max="8" width="9.140625" style="6"/>
    <col min="9" max="9" width="10.28515625" style="6" customWidth="1"/>
    <col min="10" max="17" width="9.140625" style="6"/>
    <col min="18" max="16384" width="9.140625" style="4"/>
  </cols>
  <sheetData>
    <row r="1" spans="1:17" x14ac:dyDescent="0.25">
      <c r="A1" s="4" t="s">
        <v>631</v>
      </c>
    </row>
    <row r="2" spans="1:17" x14ac:dyDescent="0.25">
      <c r="A2" s="4" t="s">
        <v>630</v>
      </c>
      <c r="D2" s="190">
        <f>E2+F2</f>
        <v>2559.3239248824511</v>
      </c>
      <c r="E2" s="190">
        <f t="shared" ref="E2:J2" si="0">SUM(E6:E54)</f>
        <v>1474.3737246702754</v>
      </c>
      <c r="F2" s="190">
        <f t="shared" si="0"/>
        <v>1084.9502002121758</v>
      </c>
      <c r="G2" s="190">
        <f t="shared" si="0"/>
        <v>1493.1297959997135</v>
      </c>
      <c r="H2" s="190">
        <f t="shared" si="0"/>
        <v>1108.5838639238482</v>
      </c>
      <c r="I2" s="190">
        <f t="shared" si="0"/>
        <v>-37.512142658876073</v>
      </c>
      <c r="J2" s="190">
        <f t="shared" si="0"/>
        <v>-47.267327423344526</v>
      </c>
      <c r="N2" s="190">
        <f t="shared" ref="N2:O2" si="1">SUM(N6:N54)</f>
        <v>1474.3737246702751</v>
      </c>
      <c r="O2" s="190">
        <f t="shared" si="1"/>
        <v>1084.9502002121758</v>
      </c>
      <c r="P2" s="190"/>
    </row>
    <row r="3" spans="1:17" ht="15.75" thickBot="1" x14ac:dyDescent="0.3">
      <c r="D3" s="190">
        <f>'Individual Data'!X3</f>
        <v>2559</v>
      </c>
      <c r="N3" s="290" t="s">
        <v>2074</v>
      </c>
      <c r="O3" s="290"/>
      <c r="P3" s="290"/>
    </row>
    <row r="4" spans="1:17" ht="19.5" customHeight="1" x14ac:dyDescent="0.25">
      <c r="E4" s="291" t="s">
        <v>2069</v>
      </c>
      <c r="F4" s="292"/>
      <c r="G4" s="291" t="s">
        <v>2076</v>
      </c>
      <c r="H4" s="292"/>
      <c r="I4" s="291" t="s">
        <v>2070</v>
      </c>
      <c r="J4" s="293"/>
      <c r="K4" s="294" t="s">
        <v>2068</v>
      </c>
      <c r="L4" s="295"/>
      <c r="N4" s="289" t="s">
        <v>2069</v>
      </c>
      <c r="O4" s="289"/>
    </row>
    <row r="5" spans="1:17" s="188" customFormat="1" ht="28.5" customHeight="1" x14ac:dyDescent="0.25">
      <c r="A5" s="5" t="s">
        <v>632</v>
      </c>
      <c r="B5" s="5" t="s">
        <v>633</v>
      </c>
      <c r="C5" s="5" t="s">
        <v>634</v>
      </c>
      <c r="D5" s="5" t="s">
        <v>635</v>
      </c>
      <c r="E5" s="200" t="s">
        <v>7</v>
      </c>
      <c r="F5" s="204" t="s">
        <v>9</v>
      </c>
      <c r="G5" s="200" t="s">
        <v>7</v>
      </c>
      <c r="H5" s="204" t="s">
        <v>9</v>
      </c>
      <c r="I5" s="200" t="s">
        <v>7</v>
      </c>
      <c r="J5" s="194" t="s">
        <v>9</v>
      </c>
      <c r="K5" s="193" t="s">
        <v>7</v>
      </c>
      <c r="L5" s="194" t="s">
        <v>9</v>
      </c>
      <c r="M5" s="189"/>
      <c r="N5" s="189" t="s">
        <v>7</v>
      </c>
      <c r="O5" s="189" t="s">
        <v>9</v>
      </c>
      <c r="P5" s="189" t="s">
        <v>2075</v>
      </c>
      <c r="Q5" s="189"/>
    </row>
    <row r="6" spans="1:17" x14ac:dyDescent="0.25">
      <c r="A6" s="6" t="s">
        <v>636</v>
      </c>
      <c r="B6" s="6" t="s">
        <v>637</v>
      </c>
      <c r="C6" s="6">
        <v>2012</v>
      </c>
      <c r="D6" s="7">
        <v>0.98519999999999996</v>
      </c>
      <c r="E6" s="201">
        <f>SUMIF('Individual Data'!$Q$7:$Q$5545,'PBT Tag Rates'!A6,'Individual Data'!$Y$7:$Y$5545)*(1-P6)</f>
        <v>0</v>
      </c>
      <c r="F6" s="205">
        <f>SUMIF('Individual Data'!$Q$7:$Q$5545,'PBT Tag Rates'!A6,'Individual Data'!$Y$7:$Y$5545)*(P6)</f>
        <v>0</v>
      </c>
      <c r="G6" s="201">
        <f t="shared" ref="G6:G53" si="2">E6/D6</f>
        <v>0</v>
      </c>
      <c r="H6" s="205">
        <f t="shared" ref="H6:H53" si="3">F6/D6</f>
        <v>0</v>
      </c>
      <c r="I6" s="201">
        <f>E6-G6</f>
        <v>0</v>
      </c>
      <c r="J6" s="202">
        <f>F6-H6</f>
        <v>0</v>
      </c>
      <c r="K6" s="199">
        <f>IFERROR(I6/E6,0)</f>
        <v>0</v>
      </c>
      <c r="L6" s="196">
        <f>IFERROR(J6/F6,0)</f>
        <v>0</v>
      </c>
      <c r="N6" s="191">
        <f>SUMIFS('Individual Data'!$Y$7:$Y$5545,'Individual Data'!$Q$7:$Q$5545,'PBT Tag Rates'!A6,'Individual Data'!$I$7:$I$5545,"AI")</f>
        <v>0</v>
      </c>
      <c r="O6" s="191">
        <f>SUMIFS('Individual Data'!$Y$7:$Y$5545,'Individual Data'!$Q$7:$Q$5545,'PBT Tag Rates'!A6,'Individual Data'!$I$7:$I$5545,"AD")</f>
        <v>0</v>
      </c>
      <c r="P6" s="192">
        <f>IFERROR(O6/(O6+N6),0)</f>
        <v>0</v>
      </c>
    </row>
    <row r="7" spans="1:17" x14ac:dyDescent="0.25">
      <c r="A7" s="6" t="s">
        <v>638</v>
      </c>
      <c r="B7" s="6" t="s">
        <v>637</v>
      </c>
      <c r="C7" s="6">
        <v>2013</v>
      </c>
      <c r="D7" s="7">
        <v>0.92400000000000004</v>
      </c>
      <c r="E7" s="201">
        <f>SUMIF('Individual Data'!$Q$7:$Q$5545,'PBT Tag Rates'!A7,'Individual Data'!$Y$7:$Y$5545)*(1-P7)</f>
        <v>0</v>
      </c>
      <c r="F7" s="205">
        <f>SUMIF('Individual Data'!$Q$7:$Q$5545,'PBT Tag Rates'!A7,'Individual Data'!$Y$7:$Y$5545)*(P7)</f>
        <v>0</v>
      </c>
      <c r="G7" s="201">
        <f t="shared" si="2"/>
        <v>0</v>
      </c>
      <c r="H7" s="205">
        <f t="shared" si="3"/>
        <v>0</v>
      </c>
      <c r="I7" s="201">
        <f t="shared" ref="I7:I51" si="4">E7-G7</f>
        <v>0</v>
      </c>
      <c r="J7" s="202">
        <f t="shared" ref="J7:J51" si="5">F7-H7</f>
        <v>0</v>
      </c>
      <c r="K7" s="199">
        <f t="shared" ref="K7:K50" si="6">IFERROR(I7/E7,0)</f>
        <v>0</v>
      </c>
      <c r="L7" s="196">
        <f t="shared" ref="L7:L51" si="7">IFERROR(J7/F7,0)</f>
        <v>0</v>
      </c>
      <c r="N7" s="191">
        <f>SUMIFS('Individual Data'!$Y$7:$Y$5545,'Individual Data'!$Q$7:$Q$5545,'PBT Tag Rates'!A7,'Individual Data'!$I$7:$I$5545,"AI")</f>
        <v>0</v>
      </c>
      <c r="O7" s="191">
        <f>SUMIFS('Individual Data'!$Y$7:$Y$5545,'Individual Data'!$Q$7:$Q$5545,'PBT Tag Rates'!A7,'Individual Data'!$I$7:$I$5545,"AD")</f>
        <v>0</v>
      </c>
      <c r="P7" s="192">
        <f t="shared" ref="P7:P51" si="8">IFERROR(O7/(O7+N7),0)</f>
        <v>0</v>
      </c>
    </row>
    <row r="8" spans="1:17" x14ac:dyDescent="0.25">
      <c r="A8" s="6" t="s">
        <v>639</v>
      </c>
      <c r="B8" s="6" t="s">
        <v>637</v>
      </c>
      <c r="C8" s="6">
        <v>2014</v>
      </c>
      <c r="D8" s="7">
        <v>0.97</v>
      </c>
      <c r="E8" s="201">
        <f>SUMIF('Individual Data'!$Q$7:$Q$5545,'PBT Tag Rates'!A8,'Individual Data'!$Y$7:$Y$5545)*(1-P8)</f>
        <v>0</v>
      </c>
      <c r="F8" s="205">
        <f>SUMIF('Individual Data'!$Q$7:$Q$5545,'PBT Tag Rates'!A8,'Individual Data'!$Y$7:$Y$5545)*(P8)</f>
        <v>0</v>
      </c>
      <c r="G8" s="201">
        <f t="shared" si="2"/>
        <v>0</v>
      </c>
      <c r="H8" s="205">
        <f t="shared" si="3"/>
        <v>0</v>
      </c>
      <c r="I8" s="201">
        <f t="shared" si="4"/>
        <v>0</v>
      </c>
      <c r="J8" s="202">
        <f t="shared" si="5"/>
        <v>0</v>
      </c>
      <c r="K8" s="199">
        <f t="shared" si="6"/>
        <v>0</v>
      </c>
      <c r="L8" s="196">
        <f t="shared" si="7"/>
        <v>0</v>
      </c>
      <c r="N8" s="191">
        <f>SUMIFS('Individual Data'!$Y$7:$Y$5545,'Individual Data'!$Q$7:$Q$5545,'PBT Tag Rates'!A8,'Individual Data'!$I$7:$I$5545,"AI")</f>
        <v>0</v>
      </c>
      <c r="O8" s="191">
        <f>SUMIFS('Individual Data'!$Y$7:$Y$5545,'Individual Data'!$Q$7:$Q$5545,'PBT Tag Rates'!A8,'Individual Data'!$I$7:$I$5545,"AD")</f>
        <v>0</v>
      </c>
      <c r="P8" s="192">
        <f t="shared" si="8"/>
        <v>0</v>
      </c>
    </row>
    <row r="9" spans="1:17" x14ac:dyDescent="0.25">
      <c r="A9" s="6" t="s">
        <v>640</v>
      </c>
      <c r="B9" s="6" t="s">
        <v>637</v>
      </c>
      <c r="C9" s="6">
        <v>2015</v>
      </c>
      <c r="D9" s="7">
        <v>0.93</v>
      </c>
      <c r="E9" s="201">
        <f>SUMIF('Individual Data'!$Q$7:$Q$5545,'PBT Tag Rates'!A9,'Individual Data'!$Y$7:$Y$5545)*(1-P9)</f>
        <v>0</v>
      </c>
      <c r="F9" s="205">
        <f>SUMIF('Individual Data'!$Q$7:$Q$5545,'PBT Tag Rates'!A9,'Individual Data'!$Y$7:$Y$5545)*(P9)</f>
        <v>0</v>
      </c>
      <c r="G9" s="201">
        <f t="shared" si="2"/>
        <v>0</v>
      </c>
      <c r="H9" s="205">
        <f t="shared" si="3"/>
        <v>0</v>
      </c>
      <c r="I9" s="201">
        <f t="shared" si="4"/>
        <v>0</v>
      </c>
      <c r="J9" s="202">
        <f t="shared" si="5"/>
        <v>0</v>
      </c>
      <c r="K9" s="199">
        <f t="shared" si="6"/>
        <v>0</v>
      </c>
      <c r="L9" s="196">
        <f t="shared" si="7"/>
        <v>0</v>
      </c>
      <c r="N9" s="191">
        <f>SUMIFS('Individual Data'!$Y$7:$Y$5545,'Individual Data'!$Q$7:$Q$5545,'PBT Tag Rates'!A9,'Individual Data'!$I$7:$I$5545,"AI")</f>
        <v>0</v>
      </c>
      <c r="O9" s="191">
        <f>SUMIFS('Individual Data'!$Y$7:$Y$5545,'Individual Data'!$Q$7:$Q$5545,'PBT Tag Rates'!A9,'Individual Data'!$I$7:$I$5545,"AD")</f>
        <v>0</v>
      </c>
      <c r="P9" s="192">
        <f t="shared" si="8"/>
        <v>0</v>
      </c>
    </row>
    <row r="10" spans="1:17" x14ac:dyDescent="0.25">
      <c r="A10" s="6" t="s">
        <v>641</v>
      </c>
      <c r="B10" s="6" t="s">
        <v>637</v>
      </c>
      <c r="C10" s="6">
        <v>2016</v>
      </c>
      <c r="D10" s="7">
        <v>0.94350000000000001</v>
      </c>
      <c r="E10" s="201">
        <f>SUMIF('Individual Data'!$Q$7:$Q$5545,'PBT Tag Rates'!A10,'Individual Data'!$Y$7:$Y$5545)*(1-P10)</f>
        <v>0</v>
      </c>
      <c r="F10" s="205">
        <f>SUMIF('Individual Data'!$Q$7:$Q$5545,'PBT Tag Rates'!A10,'Individual Data'!$Y$7:$Y$5545)*(P10)</f>
        <v>0</v>
      </c>
      <c r="G10" s="201">
        <f t="shared" si="2"/>
        <v>0</v>
      </c>
      <c r="H10" s="205">
        <f t="shared" si="3"/>
        <v>0</v>
      </c>
      <c r="I10" s="201">
        <f t="shared" si="4"/>
        <v>0</v>
      </c>
      <c r="J10" s="202">
        <f t="shared" si="5"/>
        <v>0</v>
      </c>
      <c r="K10" s="199">
        <f t="shared" si="6"/>
        <v>0</v>
      </c>
      <c r="L10" s="196">
        <f t="shared" si="7"/>
        <v>0</v>
      </c>
      <c r="N10" s="191">
        <f>SUMIFS('Individual Data'!$Y$7:$Y$5545,'Individual Data'!$Q$7:$Q$5545,'PBT Tag Rates'!A10,'Individual Data'!$I$7:$I$5545,"AI")</f>
        <v>0</v>
      </c>
      <c r="O10" s="191">
        <f>SUMIFS('Individual Data'!$Y$7:$Y$5545,'Individual Data'!$Q$7:$Q$5545,'PBT Tag Rates'!A10,'Individual Data'!$I$7:$I$5545,"AD")</f>
        <v>0</v>
      </c>
      <c r="P10" s="192">
        <f t="shared" si="8"/>
        <v>0</v>
      </c>
    </row>
    <row r="11" spans="1:17" x14ac:dyDescent="0.25">
      <c r="A11" s="6" t="s">
        <v>10</v>
      </c>
      <c r="B11" s="6" t="s">
        <v>637</v>
      </c>
      <c r="C11" s="6">
        <v>2017</v>
      </c>
      <c r="D11" s="7">
        <v>0.76170174199999996</v>
      </c>
      <c r="E11" s="201">
        <f>SUMIF('Individual Data'!$Q$7:$Q$5545,'PBT Tag Rates'!A11,'Individual Data'!$Y$7:$Y$5545)*(1-P11)</f>
        <v>0</v>
      </c>
      <c r="F11" s="205">
        <f>SUMIF('Individual Data'!$Q$7:$Q$5545,'PBT Tag Rates'!A11,'Individual Data'!$Y$7:$Y$5545)*(P11)</f>
        <v>0</v>
      </c>
      <c r="G11" s="201">
        <f t="shared" si="2"/>
        <v>0</v>
      </c>
      <c r="H11" s="205">
        <f t="shared" si="3"/>
        <v>0</v>
      </c>
      <c r="I11" s="201">
        <f t="shared" si="4"/>
        <v>0</v>
      </c>
      <c r="J11" s="202">
        <f t="shared" si="5"/>
        <v>0</v>
      </c>
      <c r="K11" s="199">
        <f t="shared" si="6"/>
        <v>0</v>
      </c>
      <c r="L11" s="196">
        <f t="shared" si="7"/>
        <v>0</v>
      </c>
      <c r="N11" s="191">
        <f>SUMIFS('Individual Data'!$Y$7:$Y$5545,'Individual Data'!$Q$7:$Q$5545,'PBT Tag Rates'!A11,'Individual Data'!$I$7:$I$5545,"AI")</f>
        <v>0</v>
      </c>
      <c r="O11" s="191">
        <f>SUMIFS('Individual Data'!$Y$7:$Y$5545,'Individual Data'!$Q$7:$Q$5545,'PBT Tag Rates'!A11,'Individual Data'!$I$7:$I$5545,"AD")</f>
        <v>0</v>
      </c>
      <c r="P11" s="192">
        <f t="shared" si="8"/>
        <v>0</v>
      </c>
    </row>
    <row r="12" spans="1:17" x14ac:dyDescent="0.25">
      <c r="A12" s="6" t="s">
        <v>15</v>
      </c>
      <c r="B12" s="6" t="s">
        <v>637</v>
      </c>
      <c r="C12" s="6">
        <v>2018</v>
      </c>
      <c r="D12" s="7">
        <v>0.80551598400000002</v>
      </c>
      <c r="E12" s="201">
        <f>SUMIF('Individual Data'!$Q$7:$Q$5545,'PBT Tag Rates'!A12,'Individual Data'!$Y$7:$Y$5545)*(1-P12)</f>
        <v>0</v>
      </c>
      <c r="F12" s="205">
        <f>SUMIF('Individual Data'!$Q$7:$Q$5545,'PBT Tag Rates'!A12,'Individual Data'!$Y$7:$Y$5545)*(P12)</f>
        <v>0</v>
      </c>
      <c r="G12" s="201">
        <f t="shared" si="2"/>
        <v>0</v>
      </c>
      <c r="H12" s="205">
        <f t="shared" si="3"/>
        <v>0</v>
      </c>
      <c r="I12" s="201">
        <f t="shared" si="4"/>
        <v>0</v>
      </c>
      <c r="J12" s="202">
        <f t="shared" si="5"/>
        <v>0</v>
      </c>
      <c r="K12" s="199">
        <f>IFERROR(I12/E12,0)</f>
        <v>0</v>
      </c>
      <c r="L12" s="196">
        <f t="shared" si="7"/>
        <v>0</v>
      </c>
      <c r="N12" s="191">
        <f>SUMIFS('Individual Data'!$Y$7:$Y$5545,'Individual Data'!$Q$7:$Q$5545,'PBT Tag Rates'!A12,'Individual Data'!$I$7:$I$5545,"AI")</f>
        <v>0</v>
      </c>
      <c r="O12" s="191">
        <f>SUMIFS('Individual Data'!$Y$7:$Y$5545,'Individual Data'!$Q$7:$Q$5545,'PBT Tag Rates'!A12,'Individual Data'!$I$7:$I$5545,"AD")</f>
        <v>0</v>
      </c>
      <c r="P12" s="192">
        <f t="shared" si="8"/>
        <v>0</v>
      </c>
    </row>
    <row r="13" spans="1:17" x14ac:dyDescent="0.25">
      <c r="A13" s="6" t="s">
        <v>171</v>
      </c>
      <c r="B13" s="6" t="s">
        <v>637</v>
      </c>
      <c r="C13" s="6">
        <v>2019</v>
      </c>
      <c r="D13" s="7">
        <v>0.95971980899999998</v>
      </c>
      <c r="E13" s="201">
        <f>SUMIF('Individual Data'!$Q$7:$Q$5545,'PBT Tag Rates'!A13,'Individual Data'!$Y$7:$Y$5545)*(1-P13)</f>
        <v>126.5486335529686</v>
      </c>
      <c r="F13" s="205">
        <f>SUMIF('Individual Data'!$Q$7:$Q$5545,'PBT Tag Rates'!A13,'Individual Data'!$Y$7:$Y$5545)*(P13)</f>
        <v>136.84454680557317</v>
      </c>
      <c r="G13" s="201">
        <f t="shared" si="2"/>
        <v>131.85997867943206</v>
      </c>
      <c r="H13" s="205">
        <f t="shared" si="3"/>
        <v>142.58801946389039</v>
      </c>
      <c r="I13" s="201">
        <f>E13-G13</f>
        <v>-5.3113451264634648</v>
      </c>
      <c r="J13" s="202">
        <f t="shared" si="5"/>
        <v>-5.7434726583172164</v>
      </c>
      <c r="K13" s="199">
        <f>IFERROR(I13/E13,0)</f>
        <v>-4.1970782120222039E-2</v>
      </c>
      <c r="L13" s="196">
        <f>IFERROR(J13/F13,0)</f>
        <v>-4.1970782120221879E-2</v>
      </c>
      <c r="N13" s="191">
        <f>SUMIFS('Individual Data'!$Y$7:$Y$5545,'Individual Data'!$Q$7:$Q$5545,'PBT Tag Rates'!A13,'Individual Data'!$I$7:$I$5545,"AI")</f>
        <v>126.54863355296864</v>
      </c>
      <c r="O13" s="191">
        <f>SUMIFS('Individual Data'!$Y$7:$Y$5545,'Individual Data'!$Q$7:$Q$5545,'PBT Tag Rates'!A13,'Individual Data'!$I$7:$I$5545,"AD")</f>
        <v>136.84454680557323</v>
      </c>
      <c r="P13" s="192">
        <f t="shared" si="8"/>
        <v>0.51954476049567677</v>
      </c>
    </row>
    <row r="14" spans="1:17" x14ac:dyDescent="0.25">
      <c r="A14" s="6" t="s">
        <v>295</v>
      </c>
      <c r="B14" s="6" t="s">
        <v>637</v>
      </c>
      <c r="C14" s="6">
        <v>2020</v>
      </c>
      <c r="D14" s="7">
        <v>0.98961045999999997</v>
      </c>
      <c r="E14" s="201">
        <f>SUMIF('Individual Data'!$Q$7:$Q$5545,'PBT Tag Rates'!A14,'Individual Data'!$Y$7:$Y$5545)*(1-P14)</f>
        <v>321.69547246598489</v>
      </c>
      <c r="F14" s="205">
        <f>SUMIF('Individual Data'!$Q$7:$Q$5545,'PBT Tag Rates'!A14,'Individual Data'!$Y$7:$Y$5545)*(P14)</f>
        <v>374.66366374420369</v>
      </c>
      <c r="G14" s="201">
        <f t="shared" si="2"/>
        <v>325.07282963236355</v>
      </c>
      <c r="H14" s="205">
        <f t="shared" si="3"/>
        <v>378.59711359983373</v>
      </c>
      <c r="I14" s="201">
        <f t="shared" si="4"/>
        <v>-3.3773571663786583</v>
      </c>
      <c r="J14" s="202">
        <f t="shared" si="5"/>
        <v>-3.9334498556300446</v>
      </c>
      <c r="K14" s="199">
        <f t="shared" si="6"/>
        <v>-1.0498615788681234E-2</v>
      </c>
      <c r="L14" s="196">
        <f t="shared" si="7"/>
        <v>-1.049861578868121E-2</v>
      </c>
      <c r="N14" s="191">
        <f>SUMIFS('Individual Data'!$Y$7:$Y$5545,'Individual Data'!$Q$7:$Q$5545,'PBT Tag Rates'!A14,'Individual Data'!$I$7:$I$5545,"AI")</f>
        <v>321.69547246598557</v>
      </c>
      <c r="O14" s="191">
        <f>SUMIFS('Individual Data'!$Y$7:$Y$5545,'Individual Data'!$Q$7:$Q$5545,'PBT Tag Rates'!A14,'Individual Data'!$I$7:$I$5545,"AD")</f>
        <v>374.66366374420448</v>
      </c>
      <c r="P14" s="192">
        <f t="shared" si="8"/>
        <v>0.53803223690471613</v>
      </c>
    </row>
    <row r="15" spans="1:17" x14ac:dyDescent="0.25">
      <c r="A15" s="6" t="s">
        <v>940</v>
      </c>
      <c r="B15" s="6" t="s">
        <v>637</v>
      </c>
      <c r="C15" s="6">
        <v>2021</v>
      </c>
      <c r="D15" s="186">
        <v>0.98140000000000005</v>
      </c>
      <c r="E15" s="201">
        <f>SUMIF('Individual Data'!$Q$7:$Q$5545,'PBT Tag Rates'!A15,'Individual Data'!$Y$7:$Y$5545)*(1-P15)</f>
        <v>250.66974414380934</v>
      </c>
      <c r="F15" s="205">
        <f>SUMIF('Individual Data'!$Q$7:$Q$5545,'PBT Tag Rates'!A15,'Individual Data'!$Y$7:$Y$5545)*(P15)</f>
        <v>272.05991231699659</v>
      </c>
      <c r="G15" s="201">
        <f t="shared" si="2"/>
        <v>255.42056668413423</v>
      </c>
      <c r="H15" s="205">
        <f t="shared" si="3"/>
        <v>277.21613237925061</v>
      </c>
      <c r="I15" s="201">
        <f t="shared" si="4"/>
        <v>-4.75082254032489</v>
      </c>
      <c r="J15" s="202">
        <f t="shared" si="5"/>
        <v>-5.1562200622540217</v>
      </c>
      <c r="K15" s="199">
        <f t="shared" si="6"/>
        <v>-1.8952516812716501E-2</v>
      </c>
      <c r="L15" s="196">
        <f t="shared" si="7"/>
        <v>-1.8952516812716379E-2</v>
      </c>
      <c r="N15" s="191">
        <f>SUMIFS('Individual Data'!$Y$7:$Y$5545,'Individual Data'!$Q$7:$Q$5545,'PBT Tag Rates'!A15,'Individual Data'!$I$7:$I$5545,"AI")</f>
        <v>250.66974414380857</v>
      </c>
      <c r="O15" s="191">
        <f>SUMIFS('Individual Data'!$Y$7:$Y$5545,'Individual Data'!$Q$7:$Q$5545,'PBT Tag Rates'!A15,'Individual Data'!$I$7:$I$5545,"AD")</f>
        <v>272.05991231699579</v>
      </c>
      <c r="P15" s="192">
        <f t="shared" si="8"/>
        <v>0.52046006755959817</v>
      </c>
    </row>
    <row r="16" spans="1:17" x14ac:dyDescent="0.25">
      <c r="A16" s="213" t="s">
        <v>7200</v>
      </c>
      <c r="B16" s="6" t="s">
        <v>637</v>
      </c>
      <c r="C16" s="6">
        <v>2022</v>
      </c>
      <c r="D16" s="210">
        <v>0.98</v>
      </c>
      <c r="E16" s="201">
        <f>SUMIF('Individual Data'!$Q$7:$Q$5545,'PBT Tag Rates'!A16,'Individual Data'!$Y$7:$Y$5545)*(1-P16)</f>
        <v>134.76835317460316</v>
      </c>
      <c r="F16" s="205">
        <f>SUMIF('Individual Data'!$Q$7:$Q$5545,'PBT Tag Rates'!A16,'Individual Data'!$Y$7:$Y$5545)*(P16)</f>
        <v>113.70287698412697</v>
      </c>
      <c r="G16" s="201">
        <f t="shared" si="2"/>
        <v>137.51872772918691</v>
      </c>
      <c r="H16" s="205">
        <f t="shared" si="3"/>
        <v>116.02334386135405</v>
      </c>
      <c r="I16" s="201">
        <f>E16-G16</f>
        <v>-2.7503745545837432</v>
      </c>
      <c r="J16" s="202">
        <f t="shared" ref="J16" si="9">F16-H16</f>
        <v>-2.3204668772270765</v>
      </c>
      <c r="K16" s="199">
        <f t="shared" ref="K16" si="10">IFERROR(I16/E16,0)</f>
        <v>-2.0408163265306162E-2</v>
      </c>
      <c r="L16" s="196">
        <f t="shared" ref="L16" si="11">IFERROR(J16/F16,0)</f>
        <v>-2.0408163265306083E-2</v>
      </c>
      <c r="N16" s="191">
        <f>SUMIFS('Individual Data'!$Y$7:$Y$5545,'Individual Data'!$Q$7:$Q$5545,'PBT Tag Rates'!A16,'Individual Data'!$I$7:$I$5545,"AI")</f>
        <v>134.76835317460316</v>
      </c>
      <c r="O16" s="191">
        <f>SUMIFS('Individual Data'!$Y$7:$Y$5545,'Individual Data'!$Q$7:$Q$5545,'PBT Tag Rates'!A16,'Individual Data'!$I$7:$I$5545,"AD")</f>
        <v>113.70287698412697</v>
      </c>
      <c r="P16" s="192">
        <f t="shared" ref="P16" si="12">IFERROR(O16/(O16+N16),0)</f>
        <v>0.45760982835513997</v>
      </c>
    </row>
    <row r="17" spans="1:16" x14ac:dyDescent="0.25">
      <c r="A17" s="6" t="s">
        <v>642</v>
      </c>
      <c r="B17" s="6" t="s">
        <v>643</v>
      </c>
      <c r="C17" s="6">
        <v>2012</v>
      </c>
      <c r="D17" s="7">
        <v>0.97509999999999997</v>
      </c>
      <c r="E17" s="201">
        <f>SUMIF('Individual Data'!$Q$7:$Q$5545,'PBT Tag Rates'!A17,'Individual Data'!$Y$7:$Y$5545)*(1-P17)</f>
        <v>0</v>
      </c>
      <c r="F17" s="205">
        <f>SUMIF('Individual Data'!$Q$7:$Q$5545,'PBT Tag Rates'!A17,'Individual Data'!$Y$7:$Y$5545)*(P17)</f>
        <v>0</v>
      </c>
      <c r="G17" s="201">
        <f t="shared" si="2"/>
        <v>0</v>
      </c>
      <c r="H17" s="205">
        <f t="shared" si="3"/>
        <v>0</v>
      </c>
      <c r="I17" s="201">
        <f t="shared" si="4"/>
        <v>0</v>
      </c>
      <c r="J17" s="202">
        <f t="shared" si="5"/>
        <v>0</v>
      </c>
      <c r="K17" s="199">
        <f t="shared" si="6"/>
        <v>0</v>
      </c>
      <c r="L17" s="196">
        <f t="shared" si="7"/>
        <v>0</v>
      </c>
      <c r="N17" s="191">
        <f>SUMIFS('Individual Data'!$Y$7:$Y$5545,'Individual Data'!$Q$7:$Q$5545,'PBT Tag Rates'!A17,'Individual Data'!$I$7:$I$5545,"AI")</f>
        <v>0</v>
      </c>
      <c r="O17" s="191">
        <f>SUMIFS('Individual Data'!$Y$7:$Y$5545,'Individual Data'!$Q$7:$Q$5545,'PBT Tag Rates'!A17,'Individual Data'!$I$7:$I$5545,"AD")</f>
        <v>0</v>
      </c>
      <c r="P17" s="192">
        <f t="shared" si="8"/>
        <v>0</v>
      </c>
    </row>
    <row r="18" spans="1:16" x14ac:dyDescent="0.25">
      <c r="A18" s="6" t="s">
        <v>644</v>
      </c>
      <c r="B18" s="6" t="s">
        <v>643</v>
      </c>
      <c r="C18" s="6">
        <v>2013</v>
      </c>
      <c r="D18" s="7">
        <v>0.99099999999999999</v>
      </c>
      <c r="E18" s="201">
        <f>SUMIF('Individual Data'!$Q$7:$Q$5545,'PBT Tag Rates'!A18,'Individual Data'!$Y$7:$Y$5545)*(1-P18)</f>
        <v>0</v>
      </c>
      <c r="F18" s="205">
        <f>SUMIF('Individual Data'!$Q$7:$Q$5545,'PBT Tag Rates'!A18,'Individual Data'!$Y$7:$Y$5545)*(P18)</f>
        <v>0</v>
      </c>
      <c r="G18" s="201">
        <f t="shared" si="2"/>
        <v>0</v>
      </c>
      <c r="H18" s="205">
        <f t="shared" si="3"/>
        <v>0</v>
      </c>
      <c r="I18" s="201">
        <f t="shared" si="4"/>
        <v>0</v>
      </c>
      <c r="J18" s="202">
        <f t="shared" si="5"/>
        <v>0</v>
      </c>
      <c r="K18" s="199">
        <f t="shared" si="6"/>
        <v>0</v>
      </c>
      <c r="L18" s="196">
        <f t="shared" si="7"/>
        <v>0</v>
      </c>
      <c r="N18" s="191">
        <f>SUMIFS('Individual Data'!$Y$7:$Y$5545,'Individual Data'!$Q$7:$Q$5545,'PBT Tag Rates'!A18,'Individual Data'!$I$7:$I$5545,"AI")</f>
        <v>0</v>
      </c>
      <c r="O18" s="191">
        <f>SUMIFS('Individual Data'!$Y$7:$Y$5545,'Individual Data'!$Q$7:$Q$5545,'PBT Tag Rates'!A18,'Individual Data'!$I$7:$I$5545,"AD")</f>
        <v>0</v>
      </c>
      <c r="P18" s="192">
        <f t="shared" si="8"/>
        <v>0</v>
      </c>
    </row>
    <row r="19" spans="1:16" x14ac:dyDescent="0.25">
      <c r="A19" s="6" t="s">
        <v>645</v>
      </c>
      <c r="B19" s="6" t="s">
        <v>643</v>
      </c>
      <c r="C19" s="6">
        <v>2014</v>
      </c>
      <c r="D19" s="7">
        <v>0.98</v>
      </c>
      <c r="E19" s="201">
        <f>SUMIF('Individual Data'!$Q$7:$Q$5545,'PBT Tag Rates'!A19,'Individual Data'!$Y$7:$Y$5545)*(1-P19)</f>
        <v>0</v>
      </c>
      <c r="F19" s="205">
        <f>SUMIF('Individual Data'!$Q$7:$Q$5545,'PBT Tag Rates'!A19,'Individual Data'!$Y$7:$Y$5545)*(P19)</f>
        <v>0</v>
      </c>
      <c r="G19" s="201">
        <f t="shared" si="2"/>
        <v>0</v>
      </c>
      <c r="H19" s="205">
        <f t="shared" si="3"/>
        <v>0</v>
      </c>
      <c r="I19" s="201">
        <f t="shared" si="4"/>
        <v>0</v>
      </c>
      <c r="J19" s="202">
        <f t="shared" si="5"/>
        <v>0</v>
      </c>
      <c r="K19" s="199">
        <f t="shared" si="6"/>
        <v>0</v>
      </c>
      <c r="L19" s="196">
        <f t="shared" si="7"/>
        <v>0</v>
      </c>
      <c r="N19" s="191">
        <f>SUMIFS('Individual Data'!$Y$7:$Y$5545,'Individual Data'!$Q$7:$Q$5545,'PBT Tag Rates'!A19,'Individual Data'!$I$7:$I$5545,"AI")</f>
        <v>0</v>
      </c>
      <c r="O19" s="191">
        <f>SUMIFS('Individual Data'!$Y$7:$Y$5545,'Individual Data'!$Q$7:$Q$5545,'PBT Tag Rates'!A19,'Individual Data'!$I$7:$I$5545,"AD")</f>
        <v>0</v>
      </c>
      <c r="P19" s="192">
        <f t="shared" si="8"/>
        <v>0</v>
      </c>
    </row>
    <row r="20" spans="1:16" x14ac:dyDescent="0.25">
      <c r="A20" s="6" t="s">
        <v>646</v>
      </c>
      <c r="B20" s="6" t="s">
        <v>643</v>
      </c>
      <c r="C20" s="6">
        <v>2015</v>
      </c>
      <c r="D20" s="7">
        <v>0.96599999999999997</v>
      </c>
      <c r="E20" s="201">
        <f>SUMIF('Individual Data'!$Q$7:$Q$5545,'PBT Tag Rates'!A20,'Individual Data'!$Y$7:$Y$5545)*(1-P20)</f>
        <v>0</v>
      </c>
      <c r="F20" s="205">
        <f>SUMIF('Individual Data'!$Q$7:$Q$5545,'PBT Tag Rates'!A20,'Individual Data'!$Y$7:$Y$5545)*(P20)</f>
        <v>0</v>
      </c>
      <c r="G20" s="201">
        <f t="shared" si="2"/>
        <v>0</v>
      </c>
      <c r="H20" s="205">
        <f t="shared" si="3"/>
        <v>0</v>
      </c>
      <c r="I20" s="201">
        <f t="shared" si="4"/>
        <v>0</v>
      </c>
      <c r="J20" s="202">
        <f t="shared" si="5"/>
        <v>0</v>
      </c>
      <c r="K20" s="199">
        <f t="shared" si="6"/>
        <v>0</v>
      </c>
      <c r="L20" s="196">
        <f t="shared" si="7"/>
        <v>0</v>
      </c>
      <c r="N20" s="191">
        <f>SUMIFS('Individual Data'!$Y$7:$Y$5545,'Individual Data'!$Q$7:$Q$5545,'PBT Tag Rates'!A20,'Individual Data'!$I$7:$I$5545,"AI")</f>
        <v>0</v>
      </c>
      <c r="O20" s="191">
        <f>SUMIFS('Individual Data'!$Y$7:$Y$5545,'Individual Data'!$Q$7:$Q$5545,'PBT Tag Rates'!A20,'Individual Data'!$I$7:$I$5545,"AD")</f>
        <v>0</v>
      </c>
      <c r="P20" s="192">
        <f t="shared" si="8"/>
        <v>0</v>
      </c>
    </row>
    <row r="21" spans="1:16" x14ac:dyDescent="0.25">
      <c r="A21" s="6" t="s">
        <v>647</v>
      </c>
      <c r="B21" s="6" t="s">
        <v>643</v>
      </c>
      <c r="C21" s="6">
        <v>2016</v>
      </c>
      <c r="D21" s="7">
        <v>0.97260000000000002</v>
      </c>
      <c r="E21" s="201">
        <f>SUMIF('Individual Data'!$Q$7:$Q$5545,'PBT Tag Rates'!A21,'Individual Data'!$Y$7:$Y$5545)*(1-P21)</f>
        <v>0</v>
      </c>
      <c r="F21" s="205">
        <f>SUMIF('Individual Data'!$Q$7:$Q$5545,'PBT Tag Rates'!A21,'Individual Data'!$Y$7:$Y$5545)*(P21)</f>
        <v>0</v>
      </c>
      <c r="G21" s="201">
        <f t="shared" si="2"/>
        <v>0</v>
      </c>
      <c r="H21" s="205">
        <f t="shared" si="3"/>
        <v>0</v>
      </c>
      <c r="I21" s="201">
        <f t="shared" si="4"/>
        <v>0</v>
      </c>
      <c r="J21" s="202">
        <f t="shared" si="5"/>
        <v>0</v>
      </c>
      <c r="K21" s="199">
        <f t="shared" si="6"/>
        <v>0</v>
      </c>
      <c r="L21" s="196">
        <f t="shared" si="7"/>
        <v>0</v>
      </c>
      <c r="N21" s="191">
        <f>SUMIFS('Individual Data'!$Y$7:$Y$5545,'Individual Data'!$Q$7:$Q$5545,'PBT Tag Rates'!A21,'Individual Data'!$I$7:$I$5545,"AI")</f>
        <v>0</v>
      </c>
      <c r="O21" s="191">
        <f>SUMIFS('Individual Data'!$Y$7:$Y$5545,'Individual Data'!$Q$7:$Q$5545,'PBT Tag Rates'!A21,'Individual Data'!$I$7:$I$5545,"AD")</f>
        <v>0</v>
      </c>
      <c r="P21" s="192">
        <f t="shared" si="8"/>
        <v>0</v>
      </c>
    </row>
    <row r="22" spans="1:16" x14ac:dyDescent="0.25">
      <c r="A22" s="6" t="s">
        <v>16</v>
      </c>
      <c r="B22" s="6" t="s">
        <v>643</v>
      </c>
      <c r="C22" s="6">
        <v>2017</v>
      </c>
      <c r="D22" s="7">
        <v>0.98821806999999995</v>
      </c>
      <c r="E22" s="201">
        <f>SUMIF('Individual Data'!$Q$7:$Q$5545,'PBT Tag Rates'!A22,'Individual Data'!$Y$7:$Y$5545)*(1-P22)</f>
        <v>0</v>
      </c>
      <c r="F22" s="205">
        <f>SUMIF('Individual Data'!$Q$7:$Q$5545,'PBT Tag Rates'!A22,'Individual Data'!$Y$7:$Y$5545)*(P22)</f>
        <v>0</v>
      </c>
      <c r="G22" s="201">
        <f t="shared" si="2"/>
        <v>0</v>
      </c>
      <c r="H22" s="205">
        <f t="shared" si="3"/>
        <v>0</v>
      </c>
      <c r="I22" s="201">
        <f t="shared" si="4"/>
        <v>0</v>
      </c>
      <c r="J22" s="202">
        <f t="shared" si="5"/>
        <v>0</v>
      </c>
      <c r="K22" s="199">
        <f t="shared" si="6"/>
        <v>0</v>
      </c>
      <c r="L22" s="196">
        <f t="shared" si="7"/>
        <v>0</v>
      </c>
      <c r="N22" s="191">
        <f>SUMIFS('Individual Data'!$Y$7:$Y$5545,'Individual Data'!$Q$7:$Q$5545,'PBT Tag Rates'!A22,'Individual Data'!$I$7:$I$5545,"AI")</f>
        <v>0</v>
      </c>
      <c r="O22" s="191">
        <f>SUMIFS('Individual Data'!$Y$7:$Y$5545,'Individual Data'!$Q$7:$Q$5545,'PBT Tag Rates'!A22,'Individual Data'!$I$7:$I$5545,"AD")</f>
        <v>0</v>
      </c>
      <c r="P22" s="192">
        <f t="shared" si="8"/>
        <v>0</v>
      </c>
    </row>
    <row r="23" spans="1:16" x14ac:dyDescent="0.25">
      <c r="A23" s="6" t="s">
        <v>13</v>
      </c>
      <c r="B23" s="6" t="s">
        <v>643</v>
      </c>
      <c r="C23" s="6">
        <v>2018</v>
      </c>
      <c r="D23" s="7">
        <v>0.96828396500000002</v>
      </c>
      <c r="E23" s="201">
        <f>SUMIF('Individual Data'!$Q$7:$Q$5545,'PBT Tag Rates'!A23,'Individual Data'!$Y$7:$Y$5545)*(1-P23)</f>
        <v>0</v>
      </c>
      <c r="F23" s="205">
        <f>SUMIF('Individual Data'!$Q$7:$Q$5545,'PBT Tag Rates'!A23,'Individual Data'!$Y$7:$Y$5545)*(P23)</f>
        <v>0</v>
      </c>
      <c r="G23" s="201">
        <f t="shared" si="2"/>
        <v>0</v>
      </c>
      <c r="H23" s="205">
        <f t="shared" si="3"/>
        <v>0</v>
      </c>
      <c r="I23" s="201">
        <f t="shared" si="4"/>
        <v>0</v>
      </c>
      <c r="J23" s="202">
        <f t="shared" si="5"/>
        <v>0</v>
      </c>
      <c r="K23" s="199">
        <f t="shared" si="6"/>
        <v>0</v>
      </c>
      <c r="L23" s="196">
        <f t="shared" si="7"/>
        <v>0</v>
      </c>
      <c r="N23" s="191">
        <f>SUMIFS('Individual Data'!$Y$7:$Y$5545,'Individual Data'!$Q$7:$Q$5545,'PBT Tag Rates'!A23,'Individual Data'!$I$7:$I$5545,"AI")</f>
        <v>0</v>
      </c>
      <c r="O23" s="191">
        <f>SUMIFS('Individual Data'!$Y$7:$Y$5545,'Individual Data'!$Q$7:$Q$5545,'PBT Tag Rates'!A23,'Individual Data'!$I$7:$I$5545,"AD")</f>
        <v>0</v>
      </c>
      <c r="P23" s="192">
        <f t="shared" si="8"/>
        <v>0</v>
      </c>
    </row>
    <row r="24" spans="1:16" x14ac:dyDescent="0.25">
      <c r="A24" s="6" t="s">
        <v>178</v>
      </c>
      <c r="B24" s="6" t="s">
        <v>643</v>
      </c>
      <c r="C24" s="6">
        <v>2019</v>
      </c>
      <c r="D24" s="7">
        <v>0.99705232300000002</v>
      </c>
      <c r="E24" s="201">
        <f>SUMIF('Individual Data'!$Q$7:$Q$5545,'PBT Tag Rates'!A24,'Individual Data'!$Y$7:$Y$5545)*(1-P24)</f>
        <v>25.534581626576706</v>
      </c>
      <c r="F24" s="205">
        <f>SUMIF('Individual Data'!$Q$7:$Q$5545,'PBT Tag Rates'!A24,'Individual Data'!$Y$7:$Y$5545)*(P24)</f>
        <v>7.1657573748090986</v>
      </c>
      <c r="G24" s="201">
        <f t="shared" si="2"/>
        <v>25.61007184632647</v>
      </c>
      <c r="H24" s="205">
        <f t="shared" si="3"/>
        <v>7.1869421589112514</v>
      </c>
      <c r="I24" s="201">
        <f t="shared" si="4"/>
        <v>-7.5490219749763554E-2</v>
      </c>
      <c r="J24" s="202">
        <f t="shared" si="5"/>
        <v>-2.1184784102152854E-2</v>
      </c>
      <c r="K24" s="199">
        <f t="shared" si="6"/>
        <v>-2.9563914871897647E-3</v>
      </c>
      <c r="L24" s="196">
        <f t="shared" si="7"/>
        <v>-2.9563914871897591E-3</v>
      </c>
      <c r="N24" s="191">
        <f>SUMIFS('Individual Data'!$Y$7:$Y$5545,'Individual Data'!$Q$7:$Q$5545,'PBT Tag Rates'!A24,'Individual Data'!$I$7:$I$5545,"AI")</f>
        <v>25.53458162657671</v>
      </c>
      <c r="O24" s="191">
        <f>SUMIFS('Individual Data'!$Y$7:$Y$5545,'Individual Data'!$Q$7:$Q$5545,'PBT Tag Rates'!A24,'Individual Data'!$I$7:$I$5545,"AD")</f>
        <v>7.1657573748090986</v>
      </c>
      <c r="P24" s="192">
        <f t="shared" si="8"/>
        <v>0.21913403939039963</v>
      </c>
    </row>
    <row r="25" spans="1:16" x14ac:dyDescent="0.25">
      <c r="A25" s="6" t="s">
        <v>476</v>
      </c>
      <c r="B25" s="6" t="s">
        <v>643</v>
      </c>
      <c r="C25" s="6">
        <v>2020</v>
      </c>
      <c r="D25" s="7">
        <v>0.98845608500000004</v>
      </c>
      <c r="E25" s="201">
        <f>SUMIF('Individual Data'!$Q$7:$Q$5545,'PBT Tag Rates'!A25,'Individual Data'!$Y$7:$Y$5545)*(1-P25)</f>
        <v>111.3527830223253</v>
      </c>
      <c r="F25" s="205">
        <f>SUMIF('Individual Data'!$Q$7:$Q$5545,'PBT Tag Rates'!A25,'Individual Data'!$Y$7:$Y$5545)*(P25)</f>
        <v>55.99780704045267</v>
      </c>
      <c r="G25" s="201">
        <f t="shared" si="2"/>
        <v>112.65324247796532</v>
      </c>
      <c r="H25" s="205">
        <f t="shared" si="3"/>
        <v>56.651790494519204</v>
      </c>
      <c r="I25" s="201">
        <f t="shared" si="4"/>
        <v>-1.3004594556400235</v>
      </c>
      <c r="J25" s="202">
        <f t="shared" si="5"/>
        <v>-0.65398345406653391</v>
      </c>
      <c r="K25" s="199">
        <f t="shared" si="6"/>
        <v>-1.1678733304575714E-2</v>
      </c>
      <c r="L25" s="196">
        <f t="shared" si="7"/>
        <v>-1.1678733304575624E-2</v>
      </c>
      <c r="N25" s="191">
        <f>SUMIFS('Individual Data'!$Y$7:$Y$5545,'Individual Data'!$Q$7:$Q$5545,'PBT Tag Rates'!A25,'Individual Data'!$I$7:$I$5545,"AI")</f>
        <v>111.3527830223253</v>
      </c>
      <c r="O25" s="191">
        <f>SUMIFS('Individual Data'!$Y$7:$Y$5545,'Individual Data'!$Q$7:$Q$5545,'PBT Tag Rates'!A25,'Individual Data'!$I$7:$I$5545,"AD")</f>
        <v>55.997807040452678</v>
      </c>
      <c r="P25" s="192">
        <f t="shared" si="8"/>
        <v>0.3346137412449296</v>
      </c>
    </row>
    <row r="26" spans="1:16" x14ac:dyDescent="0.25">
      <c r="A26" s="6" t="s">
        <v>1610</v>
      </c>
      <c r="B26" s="6" t="s">
        <v>643</v>
      </c>
      <c r="C26" s="6">
        <v>2021</v>
      </c>
      <c r="D26" s="186">
        <v>0.98260000000000003</v>
      </c>
      <c r="E26" s="201">
        <f>SUMIF('Individual Data'!$Q$7:$Q$5545,'PBT Tag Rates'!A26,'Individual Data'!$Y$7:$Y$5545)*(1-P26)</f>
        <v>28.481678837594334</v>
      </c>
      <c r="F26" s="205">
        <f>SUMIF('Individual Data'!$Q$7:$Q$5545,'PBT Tag Rates'!A26,'Individual Data'!$Y$7:$Y$5545)*(P26)</f>
        <v>5.05343300110742</v>
      </c>
      <c r="G26" s="201">
        <f t="shared" si="2"/>
        <v>28.986035861585929</v>
      </c>
      <c r="H26" s="205">
        <f t="shared" si="3"/>
        <v>5.1429198057270709</v>
      </c>
      <c r="I26" s="201">
        <f t="shared" si="4"/>
        <v>-0.5043570239915951</v>
      </c>
      <c r="J26" s="202">
        <f t="shared" si="5"/>
        <v>-8.9486804619650862E-2</v>
      </c>
      <c r="K26" s="199">
        <f t="shared" si="6"/>
        <v>-1.7708121310808057E-2</v>
      </c>
      <c r="L26" s="196">
        <f t="shared" si="7"/>
        <v>-1.7708121310808025E-2</v>
      </c>
      <c r="N26" s="191">
        <f>SUMIFS('Individual Data'!$Y$7:$Y$5545,'Individual Data'!$Q$7:$Q$5545,'PBT Tag Rates'!A26,'Individual Data'!$I$7:$I$5545,"AI")</f>
        <v>28.48167883759433</v>
      </c>
      <c r="O26" s="191">
        <f>SUMIFS('Individual Data'!$Y$7:$Y$5545,'Individual Data'!$Q$7:$Q$5545,'PBT Tag Rates'!A26,'Individual Data'!$I$7:$I$5545,"AD")</f>
        <v>5.05343300110742</v>
      </c>
      <c r="P26" s="192">
        <f t="shared" si="8"/>
        <v>0.15069080507062516</v>
      </c>
    </row>
    <row r="27" spans="1:16" x14ac:dyDescent="0.25">
      <c r="A27" s="213" t="s">
        <v>7371</v>
      </c>
      <c r="B27" s="6" t="s">
        <v>643</v>
      </c>
      <c r="C27" s="6">
        <v>2022</v>
      </c>
      <c r="D27" s="210">
        <v>0.98</v>
      </c>
      <c r="E27" s="201">
        <f>SUMIF('Individual Data'!$Q$7:$Q$5545,'PBT Tag Rates'!A27,'Individual Data'!$Y$7:$Y$5545)*(1-P27)</f>
        <v>6.03125</v>
      </c>
      <c r="F27" s="205">
        <f>SUMIF('Individual Data'!$Q$7:$Q$5545,'PBT Tag Rates'!A27,'Individual Data'!$Y$7:$Y$5545)*(P27)</f>
        <v>5</v>
      </c>
      <c r="G27" s="201">
        <f t="shared" si="2"/>
        <v>6.154336734693878</v>
      </c>
      <c r="H27" s="205">
        <f t="shared" si="3"/>
        <v>5.1020408163265305</v>
      </c>
      <c r="I27" s="201">
        <f t="shared" ref="I27" si="13">E27-G27</f>
        <v>-0.12308673469387799</v>
      </c>
      <c r="J27" s="202">
        <f t="shared" ref="J27" si="14">F27-H27</f>
        <v>-0.1020408163265305</v>
      </c>
      <c r="K27" s="199">
        <f t="shared" ref="K27" si="15">IFERROR(I27/E27,0)</f>
        <v>-2.0408163265306194E-2</v>
      </c>
      <c r="L27" s="196">
        <f t="shared" ref="L27" si="16">IFERROR(J27/F27,0)</f>
        <v>-2.04081632653061E-2</v>
      </c>
      <c r="N27" s="191">
        <f>SUMIFS('Individual Data'!$Y$7:$Y$5545,'Individual Data'!$Q$7:$Q$5545,'PBT Tag Rates'!A27,'Individual Data'!$I$7:$I$5545,"AI")</f>
        <v>6.03125</v>
      </c>
      <c r="O27" s="191">
        <f>SUMIFS('Individual Data'!$Y$7:$Y$5545,'Individual Data'!$Q$7:$Q$5545,'PBT Tag Rates'!A27,'Individual Data'!$I$7:$I$5545,"AD")</f>
        <v>5</v>
      </c>
      <c r="P27" s="192">
        <f t="shared" ref="P27" si="17">IFERROR(O27/(O27+N27),0)</f>
        <v>0.45325779036827196</v>
      </c>
    </row>
    <row r="28" spans="1:16" x14ac:dyDescent="0.25">
      <c r="A28" s="187" t="s">
        <v>1264</v>
      </c>
      <c r="B28" s="6" t="s">
        <v>1971</v>
      </c>
      <c r="C28" s="6">
        <v>2019</v>
      </c>
      <c r="D28" s="186">
        <v>0.56498000000000004</v>
      </c>
      <c r="E28" s="201">
        <f>SUMIF('Individual Data'!$Q$7:$Q$5545,'PBT Tag Rates'!A28,'Individual Data'!$Y$7:$Y$5545)*(1-P28)</f>
        <v>0</v>
      </c>
      <c r="F28" s="205">
        <f>SUMIF('Individual Data'!$Q$7:$Q$5545,'PBT Tag Rates'!A28,'Individual Data'!$Y$7:$Y$5545)*(P28)</f>
        <v>0</v>
      </c>
      <c r="G28" s="201">
        <f t="shared" si="2"/>
        <v>0</v>
      </c>
      <c r="H28" s="205">
        <f t="shared" si="3"/>
        <v>0</v>
      </c>
      <c r="I28" s="201">
        <f t="shared" si="4"/>
        <v>0</v>
      </c>
      <c r="J28" s="202">
        <f t="shared" si="5"/>
        <v>0</v>
      </c>
      <c r="K28" s="207">
        <f t="shared" si="6"/>
        <v>0</v>
      </c>
      <c r="L28" s="208">
        <f t="shared" si="7"/>
        <v>0</v>
      </c>
      <c r="N28" s="191">
        <f>SUMIFS('Individual Data'!$Y$7:$Y$5545,'Individual Data'!$Q$7:$Q$5545,'PBT Tag Rates'!A28,'Individual Data'!$I$7:$I$5545,"AI")</f>
        <v>0</v>
      </c>
      <c r="O28" s="191">
        <f>SUMIFS('Individual Data'!$Y$7:$Y$5545,'Individual Data'!$Q$7:$Q$5545,'PBT Tag Rates'!A28,'Individual Data'!$I$7:$I$5545,"AD")</f>
        <v>0</v>
      </c>
      <c r="P28" s="192">
        <f t="shared" si="8"/>
        <v>0</v>
      </c>
    </row>
    <row r="29" spans="1:16" x14ac:dyDescent="0.25">
      <c r="A29" s="6" t="s">
        <v>19</v>
      </c>
      <c r="B29" s="6" t="s">
        <v>648</v>
      </c>
      <c r="C29" s="6">
        <v>2017</v>
      </c>
      <c r="D29" s="7">
        <v>0.95951299999999995</v>
      </c>
      <c r="E29" s="201">
        <f>SUMIF('Individual Data'!$Q$7:$Q$5545,'PBT Tag Rates'!A29,'Individual Data'!$Y$7:$Y$5545)*(1-P29)</f>
        <v>0</v>
      </c>
      <c r="F29" s="205">
        <f>SUMIF('Individual Data'!$Q$7:$Q$5545,'PBT Tag Rates'!A29,'Individual Data'!$Y$7:$Y$5545)*(P29)</f>
        <v>0</v>
      </c>
      <c r="G29" s="201">
        <f t="shared" si="2"/>
        <v>0</v>
      </c>
      <c r="H29" s="205">
        <f t="shared" si="3"/>
        <v>0</v>
      </c>
      <c r="I29" s="201">
        <f t="shared" si="4"/>
        <v>0</v>
      </c>
      <c r="J29" s="202">
        <f t="shared" si="5"/>
        <v>0</v>
      </c>
      <c r="K29" s="207">
        <f t="shared" si="6"/>
        <v>0</v>
      </c>
      <c r="L29" s="208">
        <f t="shared" si="7"/>
        <v>0</v>
      </c>
      <c r="N29" s="191">
        <f>SUMIFS('Individual Data'!$Y$7:$Y$5545,'Individual Data'!$Q$7:$Q$5545,'PBT Tag Rates'!A29,'Individual Data'!$I$7:$I$5545,"AI")</f>
        <v>0</v>
      </c>
      <c r="O29" s="191">
        <f>SUMIFS('Individual Data'!$Y$7:$Y$5545,'Individual Data'!$Q$7:$Q$5545,'PBT Tag Rates'!A29,'Individual Data'!$I$7:$I$5545,"AD")</f>
        <v>0</v>
      </c>
      <c r="P29" s="192">
        <f t="shared" si="8"/>
        <v>0</v>
      </c>
    </row>
    <row r="30" spans="1:16" x14ac:dyDescent="0.25">
      <c r="A30" s="6" t="s">
        <v>406</v>
      </c>
      <c r="B30" s="6" t="s">
        <v>648</v>
      </c>
      <c r="C30" s="6">
        <v>2019</v>
      </c>
      <c r="D30" s="7">
        <v>1</v>
      </c>
      <c r="E30" s="201">
        <f>SUMIF('Individual Data'!$Q$7:$Q$5545,'PBT Tag Rates'!A30,'Individual Data'!$Y$7:$Y$5545)*(1-P30)</f>
        <v>3.0128069604813792</v>
      </c>
      <c r="F30" s="205">
        <f>SUMIF('Individual Data'!$Q$7:$Q$5545,'PBT Tag Rates'!A30,'Individual Data'!$Y$7:$Y$5545)*(P30)</f>
        <v>1</v>
      </c>
      <c r="G30" s="201">
        <f t="shared" si="2"/>
        <v>3.0128069604813792</v>
      </c>
      <c r="H30" s="205">
        <f t="shared" si="3"/>
        <v>1</v>
      </c>
      <c r="I30" s="201">
        <f t="shared" si="4"/>
        <v>0</v>
      </c>
      <c r="J30" s="202">
        <f t="shared" si="5"/>
        <v>0</v>
      </c>
      <c r="K30" s="207">
        <f t="shared" si="6"/>
        <v>0</v>
      </c>
      <c r="L30" s="208">
        <f t="shared" si="7"/>
        <v>0</v>
      </c>
      <c r="N30" s="191">
        <f>SUMIFS('Individual Data'!$Y$7:$Y$5545,'Individual Data'!$Q$7:$Q$5545,'PBT Tag Rates'!A30,'Individual Data'!$I$7:$I$5545,"AI")</f>
        <v>3.0128069604813792</v>
      </c>
      <c r="O30" s="191">
        <f>SUMIFS('Individual Data'!$Y$7:$Y$5545,'Individual Data'!$Q$7:$Q$5545,'PBT Tag Rates'!A30,'Individual Data'!$I$7:$I$5545,"AD")</f>
        <v>1</v>
      </c>
      <c r="P30" s="192">
        <f t="shared" si="8"/>
        <v>0.24920211957567959</v>
      </c>
    </row>
    <row r="31" spans="1:16" x14ac:dyDescent="0.25">
      <c r="A31" s="6" t="s">
        <v>1317</v>
      </c>
      <c r="B31" s="6" t="s">
        <v>648</v>
      </c>
      <c r="C31" s="6">
        <v>2020</v>
      </c>
      <c r="D31" s="186">
        <v>0.99450000000000005</v>
      </c>
      <c r="E31" s="201">
        <f>SUMIF('Individual Data'!$Q$7:$Q$5545,'PBT Tag Rates'!A31,'Individual Data'!$Y$7:$Y$5545)*(1-P31)</f>
        <v>0</v>
      </c>
      <c r="F31" s="205">
        <f>SUMIF('Individual Data'!$Q$7:$Q$5545,'PBT Tag Rates'!A31,'Individual Data'!$Y$7:$Y$5545)*(P31)</f>
        <v>12.02423553190995</v>
      </c>
      <c r="G31" s="201">
        <f t="shared" si="2"/>
        <v>0</v>
      </c>
      <c r="H31" s="205">
        <f t="shared" si="3"/>
        <v>12.09073457205626</v>
      </c>
      <c r="I31" s="201">
        <f t="shared" si="4"/>
        <v>0</v>
      </c>
      <c r="J31" s="202">
        <f t="shared" si="5"/>
        <v>-6.6499040146309696E-2</v>
      </c>
      <c r="K31" s="207">
        <f t="shared" si="6"/>
        <v>0</v>
      </c>
      <c r="L31" s="208">
        <f t="shared" si="7"/>
        <v>-5.5304172951232003E-3</v>
      </c>
      <c r="N31" s="191">
        <f>SUMIFS('Individual Data'!$Y$7:$Y$5545,'Individual Data'!$Q$7:$Q$5545,'PBT Tag Rates'!A31,'Individual Data'!$I$7:$I$5545,"AI")</f>
        <v>0</v>
      </c>
      <c r="O31" s="191">
        <f>SUMIFS('Individual Data'!$Y$7:$Y$5545,'Individual Data'!$Q$7:$Q$5545,'PBT Tag Rates'!A31,'Individual Data'!$I$7:$I$5545,"AD")</f>
        <v>12.02423553190995</v>
      </c>
      <c r="P31" s="192">
        <f t="shared" si="8"/>
        <v>1</v>
      </c>
    </row>
    <row r="32" spans="1:16" x14ac:dyDescent="0.25">
      <c r="A32" s="6" t="s">
        <v>1972</v>
      </c>
      <c r="B32" s="6" t="s">
        <v>648</v>
      </c>
      <c r="C32" s="6">
        <v>2021</v>
      </c>
      <c r="D32" s="186">
        <v>0.98870000000000002</v>
      </c>
      <c r="E32" s="201">
        <f>SUMIF('Individual Data'!$Q$7:$Q$5545,'PBT Tag Rates'!A32,'Individual Data'!$Y$7:$Y$5545)*(1-P32)</f>
        <v>2.0277777777777781</v>
      </c>
      <c r="F32" s="205">
        <f>SUMIF('Individual Data'!$Q$7:$Q$5545,'PBT Tag Rates'!A32,'Individual Data'!$Y$7:$Y$5545)*(P32)</f>
        <v>8.4027777777777768</v>
      </c>
      <c r="G32" s="201">
        <f t="shared" si="2"/>
        <v>2.05095355292584</v>
      </c>
      <c r="H32" s="205">
        <f t="shared" si="3"/>
        <v>8.498814380274883</v>
      </c>
      <c r="I32" s="201">
        <f t="shared" si="4"/>
        <v>-2.3175775148061906E-2</v>
      </c>
      <c r="J32" s="202">
        <f t="shared" si="5"/>
        <v>-9.6036602497106216E-2</v>
      </c>
      <c r="K32" s="207">
        <f t="shared" si="6"/>
        <v>-1.1429149388085322E-2</v>
      </c>
      <c r="L32" s="208">
        <f t="shared" si="7"/>
        <v>-1.1429149388085369E-2</v>
      </c>
      <c r="N32" s="191">
        <f>SUMIFS('Individual Data'!$Y$7:$Y$5545,'Individual Data'!$Q$7:$Q$5545,'PBT Tag Rates'!A32,'Individual Data'!$I$7:$I$5545,"AI")</f>
        <v>2.0277777777777777</v>
      </c>
      <c r="O32" s="191">
        <f>SUMIFS('Individual Data'!$Y$7:$Y$5545,'Individual Data'!$Q$7:$Q$5545,'PBT Tag Rates'!A32,'Individual Data'!$I$7:$I$5545,"AD")</f>
        <v>8.4027777777777786</v>
      </c>
      <c r="P32" s="192">
        <f t="shared" si="8"/>
        <v>0.80559254327563246</v>
      </c>
    </row>
    <row r="33" spans="1:16" x14ac:dyDescent="0.25">
      <c r="A33" s="211" t="s">
        <v>8911</v>
      </c>
      <c r="B33" s="6" t="s">
        <v>648</v>
      </c>
      <c r="C33" s="6">
        <v>2022</v>
      </c>
      <c r="D33" s="210">
        <v>0.98</v>
      </c>
      <c r="E33" s="201">
        <f>SUMIF('Individual Data'!$Q$7:$Q$5545,'PBT Tag Rates'!A33,'Individual Data'!$Y$7:$Y$5545)*(1-P33)</f>
        <v>2</v>
      </c>
      <c r="F33" s="205">
        <f>SUMIF('Individual Data'!$Q$7:$Q$5545,'PBT Tag Rates'!A33,'Individual Data'!$Y$7:$Y$5545)*(P33)</f>
        <v>0</v>
      </c>
      <c r="G33" s="201">
        <f t="shared" si="2"/>
        <v>2.0408163265306123</v>
      </c>
      <c r="H33" s="205">
        <f t="shared" si="3"/>
        <v>0</v>
      </c>
      <c r="I33" s="201">
        <f t="shared" ref="I33" si="18">E33-G33</f>
        <v>-4.081632653061229E-2</v>
      </c>
      <c r="J33" s="202">
        <f t="shared" ref="J33" si="19">F33-H33</f>
        <v>0</v>
      </c>
      <c r="K33" s="207">
        <f t="shared" ref="K33" si="20">IFERROR(I33/E33,0)</f>
        <v>-2.0408163265306145E-2</v>
      </c>
      <c r="L33" s="208">
        <f t="shared" ref="L33" si="21">IFERROR(J33/F33,0)</f>
        <v>0</v>
      </c>
      <c r="N33" s="191">
        <f>SUMIFS('Individual Data'!$Y$7:$Y$5545,'Individual Data'!$Q$7:$Q$5545,'PBT Tag Rates'!A33,'Individual Data'!$I$7:$I$5545,"AI")</f>
        <v>2</v>
      </c>
      <c r="O33" s="191">
        <f>SUMIFS('Individual Data'!$Y$7:$Y$5545,'Individual Data'!$Q$7:$Q$5545,'PBT Tag Rates'!A33,'Individual Data'!$I$7:$I$5545,"AD")</f>
        <v>0</v>
      </c>
      <c r="P33" s="192">
        <f t="shared" ref="P33" si="22">IFERROR(O33/(O33+N33),0)</f>
        <v>0</v>
      </c>
    </row>
    <row r="34" spans="1:16" x14ac:dyDescent="0.25">
      <c r="A34" s="6" t="s">
        <v>17</v>
      </c>
      <c r="B34" s="6" t="s">
        <v>649</v>
      </c>
      <c r="C34" s="6">
        <v>2017</v>
      </c>
      <c r="D34" s="7">
        <v>0.90946199999999999</v>
      </c>
      <c r="E34" s="201">
        <f>SUMIF('Individual Data'!$Q$7:$Q$5545,'PBT Tag Rates'!A34,'Individual Data'!$Y$7:$Y$5545)*(1-P34)</f>
        <v>0</v>
      </c>
      <c r="F34" s="205">
        <f>SUMIF('Individual Data'!$Q$7:$Q$5545,'PBT Tag Rates'!A34,'Individual Data'!$Y$7:$Y$5545)*(P34)</f>
        <v>0</v>
      </c>
      <c r="G34" s="201">
        <f t="shared" si="2"/>
        <v>0</v>
      </c>
      <c r="H34" s="205">
        <f t="shared" si="3"/>
        <v>0</v>
      </c>
      <c r="I34" s="201">
        <f t="shared" si="4"/>
        <v>0</v>
      </c>
      <c r="J34" s="202">
        <f t="shared" si="5"/>
        <v>0</v>
      </c>
      <c r="K34" s="207">
        <f t="shared" si="6"/>
        <v>0</v>
      </c>
      <c r="L34" s="208">
        <f t="shared" si="7"/>
        <v>0</v>
      </c>
      <c r="N34" s="191">
        <f>SUMIFS('Individual Data'!$Y$7:$Y$5545,'Individual Data'!$Q$7:$Q$5545,'PBT Tag Rates'!A34,'Individual Data'!$I$7:$I$5545,"AI")</f>
        <v>0</v>
      </c>
      <c r="O34" s="191">
        <f>SUMIFS('Individual Data'!$Y$7:$Y$5545,'Individual Data'!$Q$7:$Q$5545,'PBT Tag Rates'!A34,'Individual Data'!$I$7:$I$5545,"AD")</f>
        <v>0</v>
      </c>
      <c r="P34" s="192">
        <f t="shared" si="8"/>
        <v>0</v>
      </c>
    </row>
    <row r="35" spans="1:16" x14ac:dyDescent="0.25">
      <c r="A35" s="6" t="s">
        <v>208</v>
      </c>
      <c r="B35" s="6" t="s">
        <v>649</v>
      </c>
      <c r="C35" s="6">
        <v>2018</v>
      </c>
      <c r="D35" s="7">
        <v>0.86166900000000002</v>
      </c>
      <c r="E35" s="201">
        <f>SUMIF('Individual Data'!$Q$7:$Q$5545,'PBT Tag Rates'!A35,'Individual Data'!$Y$7:$Y$5545)*(1-P35)</f>
        <v>0</v>
      </c>
      <c r="F35" s="205">
        <f>SUMIF('Individual Data'!$Q$7:$Q$5545,'PBT Tag Rates'!A35,'Individual Data'!$Y$7:$Y$5545)*(P35)</f>
        <v>0</v>
      </c>
      <c r="G35" s="201">
        <f t="shared" si="2"/>
        <v>0</v>
      </c>
      <c r="H35" s="205">
        <f t="shared" si="3"/>
        <v>0</v>
      </c>
      <c r="I35" s="201">
        <f t="shared" si="4"/>
        <v>0</v>
      </c>
      <c r="J35" s="202">
        <f t="shared" si="5"/>
        <v>0</v>
      </c>
      <c r="K35" s="207">
        <f t="shared" si="6"/>
        <v>0</v>
      </c>
      <c r="L35" s="208">
        <f t="shared" si="7"/>
        <v>0</v>
      </c>
      <c r="N35" s="191">
        <f>SUMIFS('Individual Data'!$Y$7:$Y$5545,'Individual Data'!$Q$7:$Q$5545,'PBT Tag Rates'!A35,'Individual Data'!$I$7:$I$5545,"AI")</f>
        <v>0</v>
      </c>
      <c r="O35" s="191">
        <f>SUMIFS('Individual Data'!$Y$7:$Y$5545,'Individual Data'!$Q$7:$Q$5545,'PBT Tag Rates'!A35,'Individual Data'!$I$7:$I$5545,"AD")</f>
        <v>0</v>
      </c>
      <c r="P35" s="192">
        <f t="shared" si="8"/>
        <v>0</v>
      </c>
    </row>
    <row r="36" spans="1:16" x14ac:dyDescent="0.25">
      <c r="A36" s="6" t="s">
        <v>479</v>
      </c>
      <c r="B36" s="6" t="s">
        <v>649</v>
      </c>
      <c r="C36" s="6">
        <v>2019</v>
      </c>
      <c r="D36" s="7">
        <v>0.96152300000000002</v>
      </c>
      <c r="E36" s="201">
        <f>SUMIF('Individual Data'!$Q$7:$Q$5545,'PBT Tag Rates'!A36,'Individual Data'!$Y$7:$Y$5545)*(1-P36)</f>
        <v>2.9999999999999996</v>
      </c>
      <c r="F36" s="205">
        <f>SUMIF('Individual Data'!$Q$7:$Q$5545,'PBT Tag Rates'!A36,'Individual Data'!$Y$7:$Y$5545)*(P36)</f>
        <v>10.103033633033633</v>
      </c>
      <c r="G36" s="201">
        <f t="shared" si="2"/>
        <v>3.1200501704067398</v>
      </c>
      <c r="H36" s="205">
        <f t="shared" si="3"/>
        <v>10.507323936123871</v>
      </c>
      <c r="I36" s="201">
        <f t="shared" si="4"/>
        <v>-0.12005017040674026</v>
      </c>
      <c r="J36" s="202">
        <f t="shared" si="5"/>
        <v>-0.40429030309023872</v>
      </c>
      <c r="K36" s="207">
        <f t="shared" si="6"/>
        <v>-4.0016723468913426E-2</v>
      </c>
      <c r="L36" s="208">
        <f t="shared" si="7"/>
        <v>-4.0016723468913433E-2</v>
      </c>
      <c r="N36" s="191">
        <f>SUMIFS('Individual Data'!$Y$7:$Y$5545,'Individual Data'!$Q$7:$Q$5545,'PBT Tag Rates'!A36,'Individual Data'!$I$7:$I$5545,"AI")</f>
        <v>3</v>
      </c>
      <c r="O36" s="191">
        <f>SUMIFS('Individual Data'!$Y$7:$Y$5545,'Individual Data'!$Q$7:$Q$5545,'PBT Tag Rates'!A36,'Individual Data'!$I$7:$I$5545,"AD")</f>
        <v>10.103033633033633</v>
      </c>
      <c r="P36" s="192">
        <f t="shared" si="8"/>
        <v>0.77104538658614163</v>
      </c>
    </row>
    <row r="37" spans="1:16" x14ac:dyDescent="0.25">
      <c r="A37" s="211" t="s">
        <v>7906</v>
      </c>
      <c r="B37" s="6" t="s">
        <v>649</v>
      </c>
      <c r="C37" s="6">
        <v>2021</v>
      </c>
      <c r="D37" s="212">
        <v>0.96</v>
      </c>
      <c r="E37" s="201">
        <f>SUMIF('Individual Data'!$Q$7:$Q$5545,'PBT Tag Rates'!A37,'Individual Data'!$Y$7:$Y$5545)*(1-P37)</f>
        <v>1.0000000000000004</v>
      </c>
      <c r="F37" s="205">
        <f>SUMIF('Individual Data'!$Q$7:$Q$5545,'PBT Tag Rates'!A37,'Individual Data'!$Y$7:$Y$5545)*(P37)</f>
        <v>6</v>
      </c>
      <c r="G37" s="201">
        <f t="shared" si="2"/>
        <v>1.0416666666666672</v>
      </c>
      <c r="H37" s="205">
        <f t="shared" si="3"/>
        <v>6.25</v>
      </c>
      <c r="I37" s="201">
        <f t="shared" ref="I37:I38" si="23">E37-G37</f>
        <v>-4.1666666666666741E-2</v>
      </c>
      <c r="J37" s="202">
        <f t="shared" ref="J37:J38" si="24">F37-H37</f>
        <v>-0.25</v>
      </c>
      <c r="K37" s="207">
        <f t="shared" ref="K37:K38" si="25">IFERROR(I37/E37,0)</f>
        <v>-4.166666666666672E-2</v>
      </c>
      <c r="L37" s="208">
        <f t="shared" ref="L37:L38" si="26">IFERROR(J37/F37,0)</f>
        <v>-4.1666666666666664E-2</v>
      </c>
      <c r="N37" s="191">
        <f>SUMIFS('Individual Data'!$Y$7:$Y$5545,'Individual Data'!$Q$7:$Q$5545,'PBT Tag Rates'!A37,'Individual Data'!$I$7:$I$5545,"AI")</f>
        <v>1</v>
      </c>
      <c r="O37" s="191">
        <f>SUMIFS('Individual Data'!$Y$7:$Y$5545,'Individual Data'!$Q$7:$Q$5545,'PBT Tag Rates'!A37,'Individual Data'!$I$7:$I$5545,"AD")</f>
        <v>6</v>
      </c>
      <c r="P37" s="192">
        <f t="shared" ref="P37:P38" si="27">IFERROR(O37/(O37+N37),0)</f>
        <v>0.8571428571428571</v>
      </c>
    </row>
    <row r="38" spans="1:16" x14ac:dyDescent="0.25">
      <c r="A38" s="211" t="s">
        <v>8753</v>
      </c>
      <c r="B38" s="6" t="s">
        <v>649</v>
      </c>
      <c r="C38" s="6">
        <v>2022</v>
      </c>
      <c r="D38" s="212">
        <v>0.96</v>
      </c>
      <c r="E38" s="201">
        <f>SUMIF('Individual Data'!$Q$7:$Q$5545,'PBT Tag Rates'!A38,'Individual Data'!$Y$7:$Y$5545)*(1-P38)</f>
        <v>0.99999999999999978</v>
      </c>
      <c r="F38" s="205">
        <f>SUMIF('Individual Data'!$Q$7:$Q$5545,'PBT Tag Rates'!A38,'Individual Data'!$Y$7:$Y$5545)*(P38)</f>
        <v>4</v>
      </c>
      <c r="G38" s="201">
        <f t="shared" si="2"/>
        <v>1.0416666666666665</v>
      </c>
      <c r="H38" s="205">
        <f t="shared" si="3"/>
        <v>4.166666666666667</v>
      </c>
      <c r="I38" s="201">
        <f t="shared" si="23"/>
        <v>-4.1666666666666741E-2</v>
      </c>
      <c r="J38" s="202">
        <f t="shared" si="24"/>
        <v>-0.16666666666666696</v>
      </c>
      <c r="K38" s="207">
        <f t="shared" si="25"/>
        <v>-4.1666666666666748E-2</v>
      </c>
      <c r="L38" s="208">
        <f t="shared" si="26"/>
        <v>-4.1666666666666741E-2</v>
      </c>
      <c r="N38" s="191">
        <f>SUMIFS('Individual Data'!$Y$7:$Y$5545,'Individual Data'!$Q$7:$Q$5545,'PBT Tag Rates'!A38,'Individual Data'!$I$7:$I$5545,"AI")</f>
        <v>1</v>
      </c>
      <c r="O38" s="191">
        <f>SUMIFS('Individual Data'!$Y$7:$Y$5545,'Individual Data'!$Q$7:$Q$5545,'PBT Tag Rates'!A38,'Individual Data'!$I$7:$I$5545,"AD")</f>
        <v>4</v>
      </c>
      <c r="P38" s="192">
        <f t="shared" si="27"/>
        <v>0.8</v>
      </c>
    </row>
    <row r="39" spans="1:16" x14ac:dyDescent="0.25">
      <c r="A39" s="6" t="s">
        <v>588</v>
      </c>
      <c r="B39" s="6" t="s">
        <v>650</v>
      </c>
      <c r="C39" s="6">
        <v>2018</v>
      </c>
      <c r="D39" s="7">
        <v>0.86682499999999996</v>
      </c>
      <c r="E39" s="201">
        <f>SUMIF('Individual Data'!$Q$7:$Q$5545,'PBT Tag Rates'!A39,'Individual Data'!$Y$7:$Y$5545)*(1-P39)</f>
        <v>0</v>
      </c>
      <c r="F39" s="205">
        <f>SUMIF('Individual Data'!$Q$7:$Q$5545,'PBT Tag Rates'!A39,'Individual Data'!$Y$7:$Y$5545)*(P39)</f>
        <v>0</v>
      </c>
      <c r="G39" s="201">
        <f t="shared" si="2"/>
        <v>0</v>
      </c>
      <c r="H39" s="205">
        <f t="shared" si="3"/>
        <v>0</v>
      </c>
      <c r="I39" s="201">
        <f t="shared" si="4"/>
        <v>0</v>
      </c>
      <c r="J39" s="202">
        <f t="shared" si="5"/>
        <v>0</v>
      </c>
      <c r="K39" s="207">
        <f t="shared" si="6"/>
        <v>0</v>
      </c>
      <c r="L39" s="208">
        <f t="shared" si="7"/>
        <v>0</v>
      </c>
      <c r="N39" s="191">
        <f>SUMIFS('Individual Data'!$Y$7:$Y$5545,'Individual Data'!$Q$7:$Q$5545,'PBT Tag Rates'!A39,'Individual Data'!$I$7:$I$5545,"AI")</f>
        <v>0</v>
      </c>
      <c r="O39" s="191">
        <f>SUMIFS('Individual Data'!$Y$7:$Y$5545,'Individual Data'!$Q$7:$Q$5545,'PBT Tag Rates'!A39,'Individual Data'!$I$7:$I$5545,"AD")</f>
        <v>0</v>
      </c>
      <c r="P39" s="192">
        <f t="shared" si="8"/>
        <v>0</v>
      </c>
    </row>
    <row r="40" spans="1:16" x14ac:dyDescent="0.25">
      <c r="A40" s="6" t="s">
        <v>1613</v>
      </c>
      <c r="B40" s="6" t="s">
        <v>650</v>
      </c>
      <c r="C40" s="6">
        <v>2019</v>
      </c>
      <c r="D40" s="186">
        <v>0.41465999999999997</v>
      </c>
      <c r="E40" s="201">
        <f>SUMIF('Individual Data'!$Q$7:$Q$5545,'PBT Tag Rates'!A40,'Individual Data'!$Y$7:$Y$5545)*(1-P40)</f>
        <v>0</v>
      </c>
      <c r="F40" s="205">
        <f>SUMIF('Individual Data'!$Q$7:$Q$5545,'PBT Tag Rates'!A40,'Individual Data'!$Y$7:$Y$5545)*(P40)</f>
        <v>0</v>
      </c>
      <c r="G40" s="201">
        <f t="shared" si="2"/>
        <v>0</v>
      </c>
      <c r="H40" s="205">
        <f t="shared" si="3"/>
        <v>0</v>
      </c>
      <c r="I40" s="201">
        <f t="shared" si="4"/>
        <v>0</v>
      </c>
      <c r="J40" s="202">
        <f t="shared" si="5"/>
        <v>0</v>
      </c>
      <c r="K40" s="207">
        <f t="shared" si="6"/>
        <v>0</v>
      </c>
      <c r="L40" s="208">
        <f t="shared" si="7"/>
        <v>0</v>
      </c>
      <c r="N40" s="191">
        <f>SUMIFS('Individual Data'!$Y$7:$Y$5545,'Individual Data'!$Q$7:$Q$5545,'PBT Tag Rates'!A40,'Individual Data'!$I$7:$I$5545,"AI")</f>
        <v>0</v>
      </c>
      <c r="O40" s="191">
        <f>SUMIFS('Individual Data'!$Y$7:$Y$5545,'Individual Data'!$Q$7:$Q$5545,'PBT Tag Rates'!A40,'Individual Data'!$I$7:$I$5545,"AD")</f>
        <v>0</v>
      </c>
      <c r="P40" s="192">
        <f t="shared" si="8"/>
        <v>0</v>
      </c>
    </row>
    <row r="41" spans="1:16" x14ac:dyDescent="0.25">
      <c r="A41" s="6" t="s">
        <v>185</v>
      </c>
      <c r="B41" s="6" t="s">
        <v>651</v>
      </c>
      <c r="C41" s="6">
        <v>2017</v>
      </c>
      <c r="D41" s="7">
        <v>0.93397200000000002</v>
      </c>
      <c r="E41" s="201">
        <f>SUMIF('Individual Data'!$Q$7:$Q$5545,'PBT Tag Rates'!A41,'Individual Data'!$Y$7:$Y$5545)*(1-P41)</f>
        <v>0</v>
      </c>
      <c r="F41" s="205">
        <f>SUMIF('Individual Data'!$Q$7:$Q$5545,'PBT Tag Rates'!A41,'Individual Data'!$Y$7:$Y$5545)*(P41)</f>
        <v>0</v>
      </c>
      <c r="G41" s="201">
        <f t="shared" si="2"/>
        <v>0</v>
      </c>
      <c r="H41" s="205">
        <f t="shared" si="3"/>
        <v>0</v>
      </c>
      <c r="I41" s="201">
        <f t="shared" si="4"/>
        <v>0</v>
      </c>
      <c r="J41" s="202">
        <f t="shared" si="5"/>
        <v>0</v>
      </c>
      <c r="K41" s="207">
        <f t="shared" si="6"/>
        <v>0</v>
      </c>
      <c r="L41" s="208">
        <f t="shared" si="7"/>
        <v>0</v>
      </c>
      <c r="N41" s="191">
        <f>SUMIFS('Individual Data'!$Y$7:$Y$5545,'Individual Data'!$Q$7:$Q$5545,'PBT Tag Rates'!A41,'Individual Data'!$I$7:$I$5545,"AI")</f>
        <v>0</v>
      </c>
      <c r="O41" s="191">
        <f>SUMIFS('Individual Data'!$Y$7:$Y$5545,'Individual Data'!$Q$7:$Q$5545,'PBT Tag Rates'!A41,'Individual Data'!$I$7:$I$5545,"AD")</f>
        <v>0</v>
      </c>
      <c r="P41" s="192">
        <f t="shared" si="8"/>
        <v>0</v>
      </c>
    </row>
    <row r="42" spans="1:16" x14ac:dyDescent="0.25">
      <c r="A42" s="6" t="s">
        <v>555</v>
      </c>
      <c r="B42" s="6" t="s">
        <v>651</v>
      </c>
      <c r="C42" s="6">
        <v>2018</v>
      </c>
      <c r="D42" s="7">
        <v>0.83198799999999995</v>
      </c>
      <c r="E42" s="201">
        <f>SUMIF('Individual Data'!$Q$7:$Q$5545,'PBT Tag Rates'!A42,'Individual Data'!$Y$7:$Y$5545)*(1-P42)</f>
        <v>0</v>
      </c>
      <c r="F42" s="205">
        <f>SUMIF('Individual Data'!$Q$7:$Q$5545,'PBT Tag Rates'!A42,'Individual Data'!$Y$7:$Y$5545)*(P42)</f>
        <v>0</v>
      </c>
      <c r="G42" s="201">
        <f t="shared" si="2"/>
        <v>0</v>
      </c>
      <c r="H42" s="205">
        <f t="shared" si="3"/>
        <v>0</v>
      </c>
      <c r="I42" s="201">
        <f t="shared" si="4"/>
        <v>0</v>
      </c>
      <c r="J42" s="202">
        <f t="shared" si="5"/>
        <v>0</v>
      </c>
      <c r="K42" s="207">
        <f t="shared" si="6"/>
        <v>0</v>
      </c>
      <c r="L42" s="208">
        <f t="shared" si="7"/>
        <v>0</v>
      </c>
      <c r="N42" s="191">
        <f>SUMIFS('Individual Data'!$Y$7:$Y$5545,'Individual Data'!$Q$7:$Q$5545,'PBT Tag Rates'!A42,'Individual Data'!$I$7:$I$5545,"AI")</f>
        <v>0</v>
      </c>
      <c r="O42" s="191">
        <f>SUMIFS('Individual Data'!$Y$7:$Y$5545,'Individual Data'!$Q$7:$Q$5545,'PBT Tag Rates'!A42,'Individual Data'!$I$7:$I$5545,"AD")</f>
        <v>0</v>
      </c>
      <c r="P42" s="192">
        <f t="shared" si="8"/>
        <v>0</v>
      </c>
    </row>
    <row r="43" spans="1:16" x14ac:dyDescent="0.25">
      <c r="A43" s="6" t="s">
        <v>367</v>
      </c>
      <c r="B43" s="6" t="s">
        <v>651</v>
      </c>
      <c r="C43" s="6">
        <v>2019</v>
      </c>
      <c r="D43" s="7">
        <v>0.96016800000000002</v>
      </c>
      <c r="E43" s="201">
        <f>SUMIF('Individual Data'!$Q$7:$Q$5545,'PBT Tag Rates'!A43,'Individual Data'!$Y$7:$Y$5545)*(1-P43)</f>
        <v>0.99999999999999978</v>
      </c>
      <c r="F43" s="205">
        <f>SUMIF('Individual Data'!$Q$7:$Q$5545,'PBT Tag Rates'!A43,'Individual Data'!$Y$7:$Y$5545)*(P43)</f>
        <v>4.0265476190476193</v>
      </c>
      <c r="G43" s="201">
        <f t="shared" si="2"/>
        <v>1.0414844068954596</v>
      </c>
      <c r="H43" s="205">
        <f t="shared" si="3"/>
        <v>4.1935865588601358</v>
      </c>
      <c r="I43" s="201">
        <f t="shared" si="4"/>
        <v>-4.1484406895459847E-2</v>
      </c>
      <c r="J43" s="202">
        <f t="shared" si="5"/>
        <v>-0.1670389398125165</v>
      </c>
      <c r="K43" s="207">
        <f t="shared" si="6"/>
        <v>-4.1484406895459854E-2</v>
      </c>
      <c r="L43" s="208">
        <f t="shared" si="7"/>
        <v>-4.1484406895459847E-2</v>
      </c>
      <c r="N43" s="191">
        <f>SUMIFS('Individual Data'!$Y$7:$Y$5545,'Individual Data'!$Q$7:$Q$5545,'PBT Tag Rates'!A43,'Individual Data'!$I$7:$I$5545,"AI")</f>
        <v>1</v>
      </c>
      <c r="O43" s="191">
        <f>SUMIFS('Individual Data'!$Y$7:$Y$5545,'Individual Data'!$Q$7:$Q$5545,'PBT Tag Rates'!A43,'Individual Data'!$I$7:$I$5545,"AD")</f>
        <v>4.0265476190476193</v>
      </c>
      <c r="P43" s="192">
        <f t="shared" si="8"/>
        <v>0.80105629633138342</v>
      </c>
    </row>
    <row r="44" spans="1:16" x14ac:dyDescent="0.25">
      <c r="A44" s="6" t="s">
        <v>1973</v>
      </c>
      <c r="B44" s="6" t="s">
        <v>651</v>
      </c>
      <c r="C44" s="6">
        <v>2020</v>
      </c>
      <c r="D44" s="186">
        <v>0.92010000000000003</v>
      </c>
      <c r="E44" s="201">
        <f>SUMIF('Individual Data'!$Q$7:$Q$5545,'PBT Tag Rates'!A44,'Individual Data'!$Y$7:$Y$5545)*(1-P44)</f>
        <v>0</v>
      </c>
      <c r="F44" s="205">
        <f>SUMIF('Individual Data'!$Q$7:$Q$5545,'PBT Tag Rates'!A44,'Individual Data'!$Y$7:$Y$5545)*(P44)</f>
        <v>4.0197999674743858</v>
      </c>
      <c r="G44" s="201">
        <f t="shared" si="2"/>
        <v>0</v>
      </c>
      <c r="H44" s="205">
        <f t="shared" si="3"/>
        <v>4.3688729132424582</v>
      </c>
      <c r="I44" s="201">
        <f t="shared" si="4"/>
        <v>0</v>
      </c>
      <c r="J44" s="202">
        <f t="shared" si="5"/>
        <v>-0.34907294576807235</v>
      </c>
      <c r="K44" s="207">
        <f t="shared" si="6"/>
        <v>0</v>
      </c>
      <c r="L44" s="208">
        <f t="shared" si="7"/>
        <v>-8.6838387131833478E-2</v>
      </c>
      <c r="N44" s="191">
        <f>SUMIFS('Individual Data'!$Y$7:$Y$5545,'Individual Data'!$Q$7:$Q$5545,'PBT Tag Rates'!A44,'Individual Data'!$I$7:$I$5545,"AI")</f>
        <v>0</v>
      </c>
      <c r="O44" s="191">
        <f>SUMIFS('Individual Data'!$Y$7:$Y$5545,'Individual Data'!$Q$7:$Q$5545,'PBT Tag Rates'!A44,'Individual Data'!$I$7:$I$5545,"AD")</f>
        <v>4.0197999674743858</v>
      </c>
      <c r="P44" s="192">
        <f t="shared" si="8"/>
        <v>1</v>
      </c>
    </row>
    <row r="45" spans="1:16" x14ac:dyDescent="0.25">
      <c r="A45" s="6" t="s">
        <v>1729</v>
      </c>
      <c r="B45" s="6" t="s">
        <v>651</v>
      </c>
      <c r="C45" s="6">
        <v>2021</v>
      </c>
      <c r="D45" s="186">
        <v>0.7621</v>
      </c>
      <c r="E45" s="201">
        <f>SUMIF('Individual Data'!$Q$7:$Q$5545,'PBT Tag Rates'!A45,'Individual Data'!$Y$7:$Y$5545)*(1-P45)</f>
        <v>0</v>
      </c>
      <c r="F45" s="205">
        <f>SUMIF('Individual Data'!$Q$7:$Q$5545,'PBT Tag Rates'!A45,'Individual Data'!$Y$7:$Y$5545)*(P45)</f>
        <v>3.0138888888888888</v>
      </c>
      <c r="G45" s="201">
        <f t="shared" si="2"/>
        <v>0</v>
      </c>
      <c r="H45" s="205">
        <f t="shared" si="3"/>
        <v>3.9547157707504117</v>
      </c>
      <c r="I45" s="201">
        <f t="shared" si="4"/>
        <v>0</v>
      </c>
      <c r="J45" s="202">
        <f t="shared" si="5"/>
        <v>-0.94082688186152286</v>
      </c>
      <c r="K45" s="207">
        <f t="shared" si="6"/>
        <v>0</v>
      </c>
      <c r="L45" s="208">
        <f t="shared" si="7"/>
        <v>-0.31216375803700297</v>
      </c>
      <c r="N45" s="191">
        <f>SUMIFS('Individual Data'!$Y$7:$Y$5545,'Individual Data'!$Q$7:$Q$5545,'PBT Tag Rates'!A45,'Individual Data'!$I$7:$I$5545,"AI")</f>
        <v>0</v>
      </c>
      <c r="O45" s="191">
        <f>SUMIFS('Individual Data'!$Y$7:$Y$5545,'Individual Data'!$Q$7:$Q$5545,'PBT Tag Rates'!A45,'Individual Data'!$I$7:$I$5545,"AD")</f>
        <v>3.0138888888888888</v>
      </c>
      <c r="P45" s="192">
        <f t="shared" si="8"/>
        <v>1</v>
      </c>
    </row>
    <row r="46" spans="1:16" x14ac:dyDescent="0.25">
      <c r="A46" s="187" t="s">
        <v>1004</v>
      </c>
      <c r="B46" s="6" t="s">
        <v>1974</v>
      </c>
      <c r="C46" s="6">
        <v>2019</v>
      </c>
      <c r="D46" s="186">
        <v>1</v>
      </c>
      <c r="E46" s="201">
        <f>SUMIF('Individual Data'!$Q$7:$Q$5545,'PBT Tag Rates'!A46,'Individual Data'!$Y$7:$Y$5545)*(1-P46)</f>
        <v>0</v>
      </c>
      <c r="F46" s="205">
        <f>SUMIF('Individual Data'!$Q$7:$Q$5545,'PBT Tag Rates'!A46,'Individual Data'!$Y$7:$Y$5545)*(P46)</f>
        <v>0</v>
      </c>
      <c r="G46" s="201">
        <f t="shared" si="2"/>
        <v>0</v>
      </c>
      <c r="H46" s="205">
        <f t="shared" si="3"/>
        <v>0</v>
      </c>
      <c r="I46" s="201">
        <f t="shared" si="4"/>
        <v>0</v>
      </c>
      <c r="J46" s="202">
        <f t="shared" si="5"/>
        <v>0</v>
      </c>
      <c r="K46" s="207">
        <f t="shared" si="6"/>
        <v>0</v>
      </c>
      <c r="L46" s="208">
        <f t="shared" si="7"/>
        <v>0</v>
      </c>
      <c r="N46" s="191">
        <f>SUMIFS('Individual Data'!$Y$7:$Y$5545,'Individual Data'!$Q$7:$Q$5545,'PBT Tag Rates'!A46,'Individual Data'!$I$7:$I$5545,"AI")</f>
        <v>0</v>
      </c>
      <c r="O46" s="191">
        <f>SUMIFS('Individual Data'!$Y$7:$Y$5545,'Individual Data'!$Q$7:$Q$5545,'PBT Tag Rates'!A46,'Individual Data'!$I$7:$I$5545,"AD")</f>
        <v>0</v>
      </c>
      <c r="P46" s="192">
        <f t="shared" si="8"/>
        <v>0</v>
      </c>
    </row>
    <row r="47" spans="1:16" x14ac:dyDescent="0.25">
      <c r="A47" s="211" t="s">
        <v>7225</v>
      </c>
      <c r="B47" s="6" t="s">
        <v>1974</v>
      </c>
      <c r="C47" s="6">
        <v>2019</v>
      </c>
      <c r="D47" s="210">
        <v>1</v>
      </c>
      <c r="E47" s="201">
        <f>SUMIF('Individual Data'!$Q$7:$Q$5545,'PBT Tag Rates'!A47,'Individual Data'!$Y$7:$Y$5545)*(1-P47)</f>
        <v>1.1428571428571428</v>
      </c>
      <c r="F47" s="205">
        <f>SUMIF('Individual Data'!$Q$7:$Q$5545,'PBT Tag Rates'!A47,'Individual Data'!$Y$7:$Y$5545)*(P47)</f>
        <v>0</v>
      </c>
      <c r="G47" s="201">
        <f t="shared" si="2"/>
        <v>1.1428571428571428</v>
      </c>
      <c r="H47" s="205">
        <f t="shared" si="3"/>
        <v>0</v>
      </c>
      <c r="I47" s="201">
        <f t="shared" ref="I47" si="28">E47-G47</f>
        <v>0</v>
      </c>
      <c r="J47" s="202">
        <f t="shared" ref="J47" si="29">F47-H47</f>
        <v>0</v>
      </c>
      <c r="K47" s="207">
        <f t="shared" ref="K47" si="30">IFERROR(I47/E47,0)</f>
        <v>0</v>
      </c>
      <c r="L47" s="208">
        <f t="shared" ref="L47" si="31">IFERROR(J47/F47,0)</f>
        <v>0</v>
      </c>
      <c r="N47" s="191">
        <f>SUMIFS('Individual Data'!$Y$7:$Y$5545,'Individual Data'!$Q$7:$Q$5545,'PBT Tag Rates'!A47,'Individual Data'!$I$7:$I$5545,"AI")</f>
        <v>1.1428571428571428</v>
      </c>
      <c r="O47" s="191">
        <f>SUMIFS('Individual Data'!$Y$7:$Y$5545,'Individual Data'!$Q$7:$Q$5545,'PBT Tag Rates'!A47,'Individual Data'!$I$7:$I$5545,"AD")</f>
        <v>0</v>
      </c>
      <c r="P47" s="192">
        <f t="shared" ref="P47" si="32">IFERROR(O47/(O47+N47),0)</f>
        <v>0</v>
      </c>
    </row>
    <row r="48" spans="1:16" x14ac:dyDescent="0.25">
      <c r="A48" s="6" t="s">
        <v>141</v>
      </c>
      <c r="B48" s="6" t="s">
        <v>652</v>
      </c>
      <c r="C48" s="6">
        <v>2018</v>
      </c>
      <c r="D48" s="7">
        <v>0.95730000000000004</v>
      </c>
      <c r="E48" s="201">
        <f>SUMIF('Individual Data'!$Q$7:$Q$5545,'PBT Tag Rates'!A48,'Individual Data'!$Y$7:$Y$5545)*(1-P48)</f>
        <v>0</v>
      </c>
      <c r="F48" s="205">
        <f>SUMIF('Individual Data'!$Q$7:$Q$5545,'PBT Tag Rates'!A48,'Individual Data'!$Y$7:$Y$5545)*(P48)</f>
        <v>0</v>
      </c>
      <c r="G48" s="201">
        <f t="shared" si="2"/>
        <v>0</v>
      </c>
      <c r="H48" s="205">
        <f t="shared" si="3"/>
        <v>0</v>
      </c>
      <c r="I48" s="201">
        <f t="shared" si="4"/>
        <v>0</v>
      </c>
      <c r="J48" s="202">
        <f t="shared" si="5"/>
        <v>0</v>
      </c>
      <c r="K48" s="207">
        <f t="shared" si="6"/>
        <v>0</v>
      </c>
      <c r="L48" s="208">
        <f t="shared" si="7"/>
        <v>0</v>
      </c>
      <c r="N48" s="191">
        <f>SUMIFS('Individual Data'!$Y$7:$Y$5545,'Individual Data'!$Q$7:$Q$5545,'PBT Tag Rates'!A48,'Individual Data'!$I$7:$I$5545,"AI")</f>
        <v>0</v>
      </c>
      <c r="O48" s="191">
        <f>SUMIFS('Individual Data'!$Y$7:$Y$5545,'Individual Data'!$Q$7:$Q$5545,'PBT Tag Rates'!A48,'Individual Data'!$I$7:$I$5545,"AD")</f>
        <v>0</v>
      </c>
      <c r="P48" s="192">
        <f t="shared" si="8"/>
        <v>0</v>
      </c>
    </row>
    <row r="49" spans="1:16" x14ac:dyDescent="0.25">
      <c r="A49" s="6" t="s">
        <v>1371</v>
      </c>
      <c r="B49" s="6" t="s">
        <v>652</v>
      </c>
      <c r="C49" s="6">
        <v>2019</v>
      </c>
      <c r="D49" s="186">
        <v>1</v>
      </c>
      <c r="E49" s="201">
        <f>SUMIF('Individual Data'!$Q$7:$Q$5545,'PBT Tag Rates'!A49,'Individual Data'!$Y$7:$Y$5545)*(1-P49)</f>
        <v>0</v>
      </c>
      <c r="F49" s="205">
        <f>SUMIF('Individual Data'!$Q$7:$Q$5545,'PBT Tag Rates'!A49,'Individual Data'!$Y$7:$Y$5545)*(P49)</f>
        <v>1.0069930069930071</v>
      </c>
      <c r="G49" s="201">
        <f t="shared" si="2"/>
        <v>0</v>
      </c>
      <c r="H49" s="205">
        <f t="shared" si="3"/>
        <v>1.0069930069930071</v>
      </c>
      <c r="I49" s="201">
        <f t="shared" si="4"/>
        <v>0</v>
      </c>
      <c r="J49" s="202">
        <f t="shared" si="5"/>
        <v>0</v>
      </c>
      <c r="K49" s="207">
        <f t="shared" si="6"/>
        <v>0</v>
      </c>
      <c r="L49" s="208">
        <f t="shared" si="7"/>
        <v>0</v>
      </c>
      <c r="N49" s="191">
        <f>SUMIFS('Individual Data'!$Y$7:$Y$5545,'Individual Data'!$Q$7:$Q$5545,'PBT Tag Rates'!A49,'Individual Data'!$I$7:$I$5545,"AI")</f>
        <v>0</v>
      </c>
      <c r="O49" s="191">
        <f>SUMIFS('Individual Data'!$Y$7:$Y$5545,'Individual Data'!$Q$7:$Q$5545,'PBT Tag Rates'!A49,'Individual Data'!$I$7:$I$5545,"AD")</f>
        <v>1.0069930069930071</v>
      </c>
      <c r="P49" s="192">
        <f t="shared" si="8"/>
        <v>1</v>
      </c>
    </row>
    <row r="50" spans="1:16" x14ac:dyDescent="0.25">
      <c r="A50" s="6" t="s">
        <v>1512</v>
      </c>
      <c r="B50" s="6" t="s">
        <v>652</v>
      </c>
      <c r="C50" s="6">
        <v>2020</v>
      </c>
      <c r="D50" s="186">
        <v>0.89080000000000004</v>
      </c>
      <c r="E50" s="201">
        <f>SUMIF('Individual Data'!$Q$7:$Q$5545,'PBT Tag Rates'!A50,'Individual Data'!$Y$7:$Y$5545)*(1-P50)</f>
        <v>0</v>
      </c>
      <c r="F50" s="205">
        <f>SUMIF('Individual Data'!$Q$7:$Q$5545,'PBT Tag Rates'!A50,'Individual Data'!$Y$7:$Y$5545)*(P50)</f>
        <v>5.0114285714285716</v>
      </c>
      <c r="G50" s="201">
        <f t="shared" si="2"/>
        <v>0</v>
      </c>
      <c r="H50" s="205">
        <f t="shared" si="3"/>
        <v>5.6257617550837127</v>
      </c>
      <c r="I50" s="201">
        <f t="shared" si="4"/>
        <v>0</v>
      </c>
      <c r="J50" s="202">
        <f t="shared" si="5"/>
        <v>-0.61433318365514111</v>
      </c>
      <c r="K50" s="207">
        <f t="shared" si="6"/>
        <v>0</v>
      </c>
      <c r="L50" s="208">
        <f t="shared" si="7"/>
        <v>-0.12258643915581492</v>
      </c>
      <c r="N50" s="191">
        <f>SUMIFS('Individual Data'!$Y$7:$Y$5545,'Individual Data'!$Q$7:$Q$5545,'PBT Tag Rates'!A50,'Individual Data'!$I$7:$I$5545,"AI")</f>
        <v>0</v>
      </c>
      <c r="O50" s="191">
        <f>SUMIFS('Individual Data'!$Y$7:$Y$5545,'Individual Data'!$Q$7:$Q$5545,'PBT Tag Rates'!A50,'Individual Data'!$I$7:$I$5545,"AD")</f>
        <v>5.0114285714285716</v>
      </c>
      <c r="P50" s="192">
        <f t="shared" si="8"/>
        <v>1</v>
      </c>
    </row>
    <row r="51" spans="1:16" x14ac:dyDescent="0.25">
      <c r="A51" s="6" t="s">
        <v>1799</v>
      </c>
      <c r="B51" s="6" t="s">
        <v>652</v>
      </c>
      <c r="C51" s="6">
        <v>2021</v>
      </c>
      <c r="D51" s="186">
        <v>0.79749999999999999</v>
      </c>
      <c r="E51" s="201">
        <f>SUMIF('Individual Data'!$Q$7:$Q$5545,'PBT Tag Rates'!A51,'Individual Data'!$Y$7:$Y$5545)*(1-P51)</f>
        <v>0.99999999999999956</v>
      </c>
      <c r="F51" s="205">
        <f>SUMIF('Individual Data'!$Q$7:$Q$5545,'PBT Tag Rates'!A51,'Individual Data'!$Y$7:$Y$5545)*(P51)</f>
        <v>10.076437451437451</v>
      </c>
      <c r="G51" s="201">
        <f t="shared" si="2"/>
        <v>1.2539184952978051</v>
      </c>
      <c r="H51" s="205">
        <f t="shared" si="3"/>
        <v>12.635031287068905</v>
      </c>
      <c r="I51" s="201">
        <f t="shared" si="4"/>
        <v>-0.25391849529780552</v>
      </c>
      <c r="J51" s="202">
        <f t="shared" si="5"/>
        <v>-2.5585938356314539</v>
      </c>
      <c r="K51" s="207">
        <f>IFERROR(I51/E51,0)</f>
        <v>-0.25391849529780564</v>
      </c>
      <c r="L51" s="208">
        <f t="shared" si="7"/>
        <v>-0.25391849529780575</v>
      </c>
      <c r="N51" s="191">
        <f>SUMIFS('Individual Data'!$Y$7:$Y$5545,'Individual Data'!$Q$7:$Q$5545,'PBT Tag Rates'!A51,'Individual Data'!$I$7:$I$5545,"AI")</f>
        <v>1</v>
      </c>
      <c r="O51" s="191">
        <f>SUMIFS('Individual Data'!$Y$7:$Y$5545,'Individual Data'!$Q$7:$Q$5545,'PBT Tag Rates'!A51,'Individual Data'!$I$7:$I$5545,"AD")</f>
        <v>10.076437451437451</v>
      </c>
      <c r="P51" s="192">
        <f t="shared" si="8"/>
        <v>0.90971826416351731</v>
      </c>
    </row>
    <row r="52" spans="1:16" ht="15.75" thickBot="1" x14ac:dyDescent="0.3">
      <c r="A52" s="4" t="s">
        <v>11</v>
      </c>
      <c r="B52" s="4" t="s">
        <v>660</v>
      </c>
      <c r="C52" s="4" t="s">
        <v>15256</v>
      </c>
      <c r="D52" s="4">
        <v>1</v>
      </c>
      <c r="E52" s="201">
        <f>SUMIF('Individual Data'!$Q$7:$Q$5545,'PBT Tag Rates'!A52,'Individual Data'!$Y$7:$Y$5545)*(1-P52)</f>
        <v>454.10778596529673</v>
      </c>
      <c r="F52" s="206">
        <v>0</v>
      </c>
      <c r="G52" s="201">
        <f t="shared" si="2"/>
        <v>454.10778596529673</v>
      </c>
      <c r="H52" s="205">
        <f t="shared" si="3"/>
        <v>0</v>
      </c>
      <c r="I52" s="201">
        <f>SUM(I6:I51)</f>
        <v>-18.756071329438036</v>
      </c>
      <c r="J52" s="203">
        <v>0</v>
      </c>
      <c r="K52" s="195">
        <f>-IFERROR(I52/E52,0)</f>
        <v>4.1303126502374901E-2</v>
      </c>
      <c r="L52" s="198">
        <f>-IFERROR(J53/F53,0)</f>
        <v>0.5162774423505222</v>
      </c>
      <c r="N52" s="191">
        <f>SUMIFS('Individual Data'!$Y$7:$Y$5545,'Individual Data'!$Q$7:$Q$5545,'PBT Tag Rates'!A52,'Individual Data'!$I$7:$I$5545,"AI")</f>
        <v>454.10778596529661</v>
      </c>
      <c r="O52" s="191">
        <f>SUMIFS('Individual Data'!$Y$7:$Y$5545,'Individual Data'!$Q$7:$Q$5545,'PBT Tag Rates'!A52,'Individual Data'!$I$7:$I$5545,"AD")</f>
        <v>45.777060496914736</v>
      </c>
      <c r="P52" s="192">
        <f>IFERROR(O52/(O52+N52),0)</f>
        <v>9.1575211412965374E-2</v>
      </c>
    </row>
    <row r="53" spans="1:16" ht="15.75" thickBot="1" x14ac:dyDescent="0.3">
      <c r="A53" s="4" t="s">
        <v>2077</v>
      </c>
      <c r="D53" s="4">
        <v>1</v>
      </c>
      <c r="E53" s="201">
        <f>SUMIF('Individual Data'!$Q$7:$Q$5545,'PBT Tag Rates'!A53,'Individual Data'!$Y$7:$Y$5545)*(1-P53)</f>
        <v>0</v>
      </c>
      <c r="F53" s="205">
        <f>O52</f>
        <v>45.777060496914736</v>
      </c>
      <c r="G53" s="201">
        <f t="shared" si="2"/>
        <v>0</v>
      </c>
      <c r="H53" s="205">
        <f t="shared" si="3"/>
        <v>45.777060496914736</v>
      </c>
      <c r="I53" s="201">
        <v>0</v>
      </c>
      <c r="J53" s="202">
        <f>SUM(J6:J51)</f>
        <v>-23.633663711672263</v>
      </c>
      <c r="K53" s="197"/>
      <c r="L53" s="4"/>
      <c r="N53" s="191">
        <f>SUMIFS('Individual Data'!$Y$7:$Y$5545,'Individual Data'!$Q$7:$Q$5545,'PBT Tag Rates'!A53,'Individual Data'!$I$7:$I$5545,"AI")</f>
        <v>0</v>
      </c>
      <c r="O53" s="191">
        <f>SUMIFS('Individual Data'!$Y$7:$Y$5545,'Individual Data'!$Q$7:$Q$5545,'PBT Tag Rates'!A53,'Individual Data'!$I$7:$I$5545,"AD")</f>
        <v>0</v>
      </c>
      <c r="P53" s="192">
        <f>IFERROR(O53/(O53+N53),0)</f>
        <v>0</v>
      </c>
    </row>
    <row r="54" spans="1:16" x14ac:dyDescent="0.25">
      <c r="A54" s="4" t="s">
        <v>394</v>
      </c>
      <c r="D54" s="4">
        <v>1</v>
      </c>
    </row>
    <row r="56" spans="1:16" x14ac:dyDescent="0.25">
      <c r="K56" s="6" t="s">
        <v>2071</v>
      </c>
    </row>
    <row r="57" spans="1:16" x14ac:dyDescent="0.25">
      <c r="K57" s="6" t="s">
        <v>2072</v>
      </c>
    </row>
    <row r="59" spans="1:16" x14ac:dyDescent="0.25">
      <c r="A59"/>
    </row>
    <row r="60" spans="1:16" x14ac:dyDescent="0.25">
      <c r="A60"/>
    </row>
    <row r="62" spans="1:16" x14ac:dyDescent="0.25">
      <c r="A62"/>
    </row>
    <row r="63" spans="1:16" x14ac:dyDescent="0.25">
      <c r="A63"/>
    </row>
    <row r="64" spans="1:16" x14ac:dyDescent="0.25">
      <c r="A64"/>
    </row>
    <row r="66" spans="1:1" x14ac:dyDescent="0.25">
      <c r="A66"/>
    </row>
    <row r="68" spans="1:1" x14ac:dyDescent="0.25">
      <c r="A68"/>
    </row>
    <row r="69" spans="1:1" x14ac:dyDescent="0.25">
      <c r="A69"/>
    </row>
    <row r="70" spans="1:1" x14ac:dyDescent="0.25">
      <c r="A70"/>
    </row>
  </sheetData>
  <mergeCells count="6">
    <mergeCell ref="N4:O4"/>
    <mergeCell ref="N3:P3"/>
    <mergeCell ref="E4:F4"/>
    <mergeCell ref="G4:H4"/>
    <mergeCell ref="I4:J4"/>
    <mergeCell ref="K4:L4"/>
  </mergeCells>
  <phoneticPr fontId="4" type="noConversion"/>
  <pageMargins left="0.7" right="0.7" top="0.75" bottom="0.75" header="0.3" footer="0.3"/>
  <pageSetup orientation="portrait"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301FA-73E1-4C17-98D2-0B1366F538CE}">
  <dimension ref="A1:AN245"/>
  <sheetViews>
    <sheetView zoomScale="80" zoomScaleNormal="80" workbookViewId="0">
      <pane ySplit="5" topLeftCell="A164" activePane="bottomLeft" state="frozen"/>
      <selection activeCell="S1" sqref="S1"/>
      <selection pane="bottomLeft" activeCell="C225" sqref="C225"/>
    </sheetView>
  </sheetViews>
  <sheetFormatPr defaultColWidth="9.140625" defaultRowHeight="15" x14ac:dyDescent="0.25"/>
  <cols>
    <col min="1" max="1" width="12.5703125" style="45" customWidth="1"/>
    <col min="2" max="2" width="7.7109375" customWidth="1"/>
    <col min="3" max="3" width="10.7109375" customWidth="1"/>
    <col min="4" max="4" width="8.28515625" customWidth="1"/>
    <col min="5" max="5" width="15" customWidth="1"/>
    <col min="6" max="6" width="9.85546875" customWidth="1"/>
    <col min="7" max="7" width="4.140625" customWidth="1"/>
    <col min="8" max="8" width="5.7109375" customWidth="1"/>
    <col min="9" max="9" width="18.140625" style="1" bestFit="1" customWidth="1"/>
    <col min="10" max="10" width="14.85546875" style="1" customWidth="1"/>
    <col min="11" max="11" width="7.5703125" customWidth="1"/>
    <col min="12" max="12" width="9.28515625" customWidth="1"/>
    <col min="13" max="13" width="6.28515625" customWidth="1"/>
    <col min="14" max="14" width="9.5703125" customWidth="1"/>
    <col min="15" max="15" width="6.5703125" customWidth="1"/>
    <col min="16" max="16" width="10" customWidth="1"/>
    <col min="17" max="17" width="4.28515625" hidden="1" customWidth="1"/>
    <col min="18" max="18" width="4.7109375" hidden="1" customWidth="1"/>
    <col min="19" max="19" width="4.5703125" hidden="1" customWidth="1"/>
    <col min="20" max="20" width="6.7109375" hidden="1" customWidth="1"/>
    <col min="21" max="21" width="11.140625" customWidth="1"/>
    <col min="22" max="22" width="12.7109375" customWidth="1"/>
    <col min="23" max="23" width="9.140625" customWidth="1"/>
    <col min="24" max="24" width="9.42578125" customWidth="1"/>
    <col min="25" max="25" width="11.5703125" customWidth="1"/>
    <col min="26" max="26" width="6.28515625" customWidth="1"/>
    <col min="27" max="27" width="10.28515625" customWidth="1"/>
    <col min="28" max="28" width="9.28515625" customWidth="1"/>
    <col min="29" max="30" width="11.7109375" customWidth="1"/>
    <col min="31" max="31" width="8.7109375" customWidth="1"/>
    <col min="32" max="32" width="9.7109375" customWidth="1"/>
    <col min="33" max="33" width="10.5703125" bestFit="1" customWidth="1"/>
    <col min="35" max="35" width="10.28515625" customWidth="1"/>
    <col min="36" max="36" width="8.85546875" customWidth="1"/>
    <col min="37" max="37" width="12" bestFit="1" customWidth="1"/>
  </cols>
  <sheetData>
    <row r="1" spans="1:40" x14ac:dyDescent="0.25">
      <c r="U1" t="s">
        <v>698</v>
      </c>
      <c r="AB1" s="11"/>
      <c r="AC1" s="11"/>
      <c r="AD1" s="11"/>
      <c r="AF1" s="46"/>
    </row>
    <row r="2" spans="1:40" x14ac:dyDescent="0.25">
      <c r="A2" s="45" t="s">
        <v>2050</v>
      </c>
      <c r="B2">
        <v>2023</v>
      </c>
      <c r="I2" s="1" t="s">
        <v>659</v>
      </c>
      <c r="U2" t="s">
        <v>699</v>
      </c>
      <c r="AB2" s="11"/>
      <c r="AC2" s="11"/>
      <c r="AD2" s="11"/>
    </row>
    <row r="3" spans="1:40" x14ac:dyDescent="0.25">
      <c r="U3" t="s">
        <v>700</v>
      </c>
      <c r="AB3" s="9"/>
      <c r="AC3" s="9"/>
      <c r="AD3" s="9"/>
    </row>
    <row r="4" spans="1:40" x14ac:dyDescent="0.25">
      <c r="AB4" s="9"/>
      <c r="AC4" s="9"/>
      <c r="AD4" s="9"/>
      <c r="AF4" s="43"/>
      <c r="AG4" s="253"/>
      <c r="AH4" s="253"/>
      <c r="AI4" s="253"/>
      <c r="AJ4" s="253"/>
      <c r="AK4" s="253"/>
      <c r="AL4" s="253"/>
    </row>
    <row r="5" spans="1:40" ht="81.599999999999994" customHeight="1" thickBot="1" x14ac:dyDescent="0.3">
      <c r="A5" s="47" t="s">
        <v>701</v>
      </c>
      <c r="B5" s="48" t="s">
        <v>702</v>
      </c>
      <c r="C5" s="49" t="s">
        <v>703</v>
      </c>
      <c r="D5" s="48" t="s">
        <v>704</v>
      </c>
      <c r="E5" s="48" t="s">
        <v>705</v>
      </c>
      <c r="F5" s="48" t="s">
        <v>2051</v>
      </c>
      <c r="G5" s="48" t="s">
        <v>831</v>
      </c>
      <c r="H5" s="48" t="s">
        <v>832</v>
      </c>
      <c r="I5" s="230" t="s">
        <v>706</v>
      </c>
      <c r="J5" s="50" t="s">
        <v>707</v>
      </c>
      <c r="K5" s="48" t="s">
        <v>708</v>
      </c>
      <c r="L5" s="48" t="s">
        <v>709</v>
      </c>
      <c r="M5" s="48" t="s">
        <v>710</v>
      </c>
      <c r="N5" s="48" t="s">
        <v>711</v>
      </c>
      <c r="O5" s="48" t="s">
        <v>712</v>
      </c>
      <c r="P5" s="48" t="s">
        <v>713</v>
      </c>
      <c r="Q5" s="48" t="s">
        <v>714</v>
      </c>
      <c r="R5" s="48" t="s">
        <v>715</v>
      </c>
      <c r="S5" s="48" t="s">
        <v>716</v>
      </c>
      <c r="T5" s="48" t="s">
        <v>717</v>
      </c>
      <c r="U5" s="51" t="s">
        <v>718</v>
      </c>
      <c r="V5" s="51" t="s">
        <v>719</v>
      </c>
      <c r="W5" s="51" t="s">
        <v>720</v>
      </c>
      <c r="X5" s="51" t="s">
        <v>721</v>
      </c>
      <c r="Y5" s="51" t="s">
        <v>722</v>
      </c>
      <c r="Z5" s="51" t="s">
        <v>723</v>
      </c>
      <c r="AA5" s="52" t="s">
        <v>724</v>
      </c>
      <c r="AB5" s="53" t="s">
        <v>725</v>
      </c>
      <c r="AC5" s="53" t="s">
        <v>726</v>
      </c>
      <c r="AD5" s="54" t="s">
        <v>727</v>
      </c>
      <c r="AE5" s="55" t="s">
        <v>728</v>
      </c>
      <c r="AF5" s="3"/>
      <c r="AG5" s="3"/>
      <c r="AH5" s="3"/>
      <c r="AI5" s="3"/>
      <c r="AJ5" s="3"/>
      <c r="AK5" s="3"/>
      <c r="AL5" s="3"/>
    </row>
    <row r="6" spans="1:40" ht="12.6" customHeight="1" x14ac:dyDescent="0.25">
      <c r="A6" s="56" t="s">
        <v>729</v>
      </c>
      <c r="B6" s="57"/>
      <c r="C6" s="43"/>
      <c r="D6" s="43">
        <v>1900</v>
      </c>
      <c r="E6" s="57" t="s">
        <v>730</v>
      </c>
      <c r="F6" s="57">
        <f>$B$2-D6</f>
        <v>123</v>
      </c>
      <c r="G6" s="58"/>
      <c r="H6" s="43" t="s">
        <v>676</v>
      </c>
      <c r="J6" s="59" t="s">
        <v>695</v>
      </c>
      <c r="U6" s="24"/>
      <c r="V6" s="60">
        <v>1</v>
      </c>
      <c r="W6" s="24">
        <v>1</v>
      </c>
      <c r="X6" s="61">
        <f t="shared" ref="X6:X69" si="0">SUM(K6:L6)</f>
        <v>0</v>
      </c>
      <c r="Y6" s="61">
        <f t="shared" ref="Y6:Y37" si="1">SUM(K6:N6)</f>
        <v>0</v>
      </c>
      <c r="AA6" s="62">
        <f t="shared" ref="AA6:AA69" si="2">W6/V6</f>
        <v>1</v>
      </c>
      <c r="AB6" s="62">
        <v>0</v>
      </c>
      <c r="AC6" s="9">
        <v>0</v>
      </c>
      <c r="AD6" s="63">
        <v>0</v>
      </c>
      <c r="AE6" s="64">
        <f t="shared" ref="AE6:AE69" si="3">(K6+L6+M6+N6)/V6</f>
        <v>0</v>
      </c>
      <c r="AF6" s="11"/>
      <c r="AG6" s="11"/>
      <c r="AH6" s="11"/>
      <c r="AI6" s="11"/>
      <c r="AJ6" s="65"/>
      <c r="AK6" s="65"/>
      <c r="AL6" s="65"/>
    </row>
    <row r="7" spans="1:40" x14ac:dyDescent="0.25">
      <c r="A7" s="66" t="s">
        <v>731</v>
      </c>
      <c r="D7" s="43">
        <v>1900</v>
      </c>
      <c r="E7" t="s">
        <v>732</v>
      </c>
      <c r="F7" s="57">
        <f t="shared" ref="F7:F70" si="4">$B$2-D7</f>
        <v>123</v>
      </c>
      <c r="H7" s="43" t="s">
        <v>676</v>
      </c>
      <c r="J7" s="59" t="s">
        <v>695</v>
      </c>
      <c r="V7" s="60">
        <v>2</v>
      </c>
      <c r="W7" s="24">
        <v>2</v>
      </c>
      <c r="X7" s="61">
        <f t="shared" si="0"/>
        <v>0</v>
      </c>
      <c r="Y7" s="61">
        <f t="shared" si="1"/>
        <v>0</v>
      </c>
      <c r="AA7" s="62">
        <f t="shared" si="2"/>
        <v>1</v>
      </c>
      <c r="AB7" s="62">
        <v>0</v>
      </c>
      <c r="AC7" s="9">
        <v>0</v>
      </c>
      <c r="AD7" s="63">
        <v>0</v>
      </c>
      <c r="AE7" s="64">
        <f t="shared" si="3"/>
        <v>0</v>
      </c>
      <c r="AF7" s="11"/>
      <c r="AG7" s="11"/>
      <c r="AH7" s="11"/>
      <c r="AI7" s="11"/>
      <c r="AJ7" s="65"/>
      <c r="AK7" s="65"/>
      <c r="AL7" s="65"/>
    </row>
    <row r="8" spans="1:40" x14ac:dyDescent="0.25">
      <c r="A8" s="67" t="s">
        <v>733</v>
      </c>
      <c r="D8" s="43">
        <v>1900</v>
      </c>
      <c r="E8" s="68" t="s">
        <v>732</v>
      </c>
      <c r="F8" s="57">
        <f t="shared" si="4"/>
        <v>123</v>
      </c>
      <c r="H8" s="43" t="s">
        <v>676</v>
      </c>
      <c r="J8" s="59" t="s">
        <v>695</v>
      </c>
      <c r="V8" s="60">
        <v>3</v>
      </c>
      <c r="W8" s="24">
        <v>3</v>
      </c>
      <c r="X8" s="61">
        <f t="shared" si="0"/>
        <v>0</v>
      </c>
      <c r="Y8" s="61">
        <f t="shared" si="1"/>
        <v>0</v>
      </c>
      <c r="AA8" s="62">
        <f t="shared" si="2"/>
        <v>1</v>
      </c>
      <c r="AB8" s="62"/>
      <c r="AC8" s="9"/>
      <c r="AD8" s="63"/>
      <c r="AE8" s="64">
        <f t="shared" si="3"/>
        <v>0</v>
      </c>
      <c r="AF8" s="11"/>
      <c r="AG8" s="11"/>
      <c r="AH8" s="11"/>
      <c r="AI8" s="11"/>
      <c r="AJ8" s="65"/>
      <c r="AK8" s="65"/>
      <c r="AL8" s="65"/>
      <c r="AN8" s="14"/>
    </row>
    <row r="9" spans="1:40" x14ac:dyDescent="0.25">
      <c r="A9" s="103">
        <v>636737</v>
      </c>
      <c r="B9">
        <v>2014</v>
      </c>
      <c r="C9" t="s">
        <v>734</v>
      </c>
      <c r="D9">
        <v>2013</v>
      </c>
      <c r="E9" s="43" t="s">
        <v>735</v>
      </c>
      <c r="F9" s="57">
        <f t="shared" si="4"/>
        <v>10</v>
      </c>
      <c r="G9" t="s">
        <v>736</v>
      </c>
      <c r="H9" s="43" t="s">
        <v>676</v>
      </c>
      <c r="I9" s="231">
        <v>41793</v>
      </c>
      <c r="J9" t="s">
        <v>737</v>
      </c>
      <c r="L9" s="24">
        <v>203004</v>
      </c>
      <c r="N9" s="24">
        <v>5896</v>
      </c>
      <c r="P9" s="24">
        <v>402</v>
      </c>
      <c r="U9" s="24">
        <v>670</v>
      </c>
      <c r="V9" s="60">
        <f t="shared" ref="V9:V72" si="5">SUM(K9:U9)</f>
        <v>209972</v>
      </c>
      <c r="W9" s="24">
        <f t="shared" ref="W9:W72" si="6">K9+L9+O9+P9+Q9+S9</f>
        <v>203406</v>
      </c>
      <c r="X9" s="61">
        <f t="shared" si="0"/>
        <v>203004</v>
      </c>
      <c r="Y9" s="61">
        <f t="shared" si="1"/>
        <v>208900</v>
      </c>
      <c r="AA9" s="62">
        <f>W9/V9</f>
        <v>0.96872916388851849</v>
      </c>
      <c r="AB9" s="62">
        <f t="shared" ref="AB9:AB72" si="7">IF(M9+N9=0,0,((M9+N9)/(M9+N9+T9+U9)))</f>
        <v>0.89795918367346939</v>
      </c>
      <c r="AC9" s="9">
        <f t="shared" ref="AC9:AC72" si="8">1-AB9</f>
        <v>0.10204081632653061</v>
      </c>
      <c r="AD9" s="63">
        <f t="shared" ref="AD9:AD72" si="9">U9/V9</f>
        <v>3.1909016440287278E-3</v>
      </c>
      <c r="AE9" s="64">
        <f t="shared" si="3"/>
        <v>0.99489455736955401</v>
      </c>
    </row>
    <row r="10" spans="1:40" x14ac:dyDescent="0.25">
      <c r="A10" s="103">
        <v>220342</v>
      </c>
      <c r="B10">
        <v>2014</v>
      </c>
      <c r="C10" t="s">
        <v>734</v>
      </c>
      <c r="D10">
        <v>2013</v>
      </c>
      <c r="E10" s="57" t="s">
        <v>738</v>
      </c>
      <c r="F10" s="57">
        <f t="shared" si="4"/>
        <v>10</v>
      </c>
      <c r="G10" t="s">
        <v>736</v>
      </c>
      <c r="H10" t="s">
        <v>677</v>
      </c>
      <c r="I10" s="231">
        <v>41781</v>
      </c>
      <c r="J10" t="s">
        <v>737</v>
      </c>
      <c r="L10" s="24"/>
      <c r="N10" s="24"/>
      <c r="P10" s="24">
        <v>98628</v>
      </c>
      <c r="U10" s="24">
        <v>324660</v>
      </c>
      <c r="V10" s="60">
        <f t="shared" si="5"/>
        <v>423288</v>
      </c>
      <c r="W10" s="24">
        <f t="shared" si="6"/>
        <v>98628</v>
      </c>
      <c r="X10" s="61">
        <f t="shared" si="0"/>
        <v>0</v>
      </c>
      <c r="Y10" s="61">
        <f t="shared" si="1"/>
        <v>0</v>
      </c>
      <c r="AA10" s="62">
        <f t="shared" si="2"/>
        <v>0.23300447921982195</v>
      </c>
      <c r="AB10" s="62">
        <f t="shared" si="7"/>
        <v>0</v>
      </c>
      <c r="AC10" s="9">
        <f t="shared" si="8"/>
        <v>1</v>
      </c>
      <c r="AD10" s="63">
        <f t="shared" si="9"/>
        <v>0.76699552078017807</v>
      </c>
      <c r="AE10" s="64">
        <f t="shared" si="3"/>
        <v>0</v>
      </c>
    </row>
    <row r="11" spans="1:40" x14ac:dyDescent="0.25">
      <c r="A11" s="103">
        <v>220345</v>
      </c>
      <c r="B11">
        <v>2014</v>
      </c>
      <c r="C11" t="s">
        <v>734</v>
      </c>
      <c r="D11">
        <v>2013</v>
      </c>
      <c r="E11" s="57" t="s">
        <v>738</v>
      </c>
      <c r="F11" s="57">
        <f t="shared" si="4"/>
        <v>10</v>
      </c>
      <c r="G11" t="s">
        <v>736</v>
      </c>
      <c r="H11" t="s">
        <v>677</v>
      </c>
      <c r="I11" s="231">
        <v>41781</v>
      </c>
      <c r="J11" t="s">
        <v>737</v>
      </c>
      <c r="L11" s="24">
        <v>94950</v>
      </c>
      <c r="N11" s="24">
        <v>7588</v>
      </c>
      <c r="P11" s="24"/>
      <c r="U11" s="24"/>
      <c r="V11" s="60">
        <f t="shared" si="5"/>
        <v>102538</v>
      </c>
      <c r="W11" s="24">
        <f t="shared" si="6"/>
        <v>94950</v>
      </c>
      <c r="X11" s="61">
        <f t="shared" si="0"/>
        <v>94950</v>
      </c>
      <c r="Y11" s="61">
        <f t="shared" si="1"/>
        <v>102538</v>
      </c>
      <c r="AA11" s="62">
        <f t="shared" si="2"/>
        <v>0.92599816653338274</v>
      </c>
      <c r="AB11" s="62">
        <f t="shared" si="7"/>
        <v>1</v>
      </c>
      <c r="AC11" s="9">
        <f t="shared" si="8"/>
        <v>0</v>
      </c>
      <c r="AD11" s="63">
        <f t="shared" si="9"/>
        <v>0</v>
      </c>
      <c r="AE11" s="64">
        <f t="shared" si="3"/>
        <v>1</v>
      </c>
    </row>
    <row r="12" spans="1:40" x14ac:dyDescent="0.25">
      <c r="A12" s="103">
        <v>220343</v>
      </c>
      <c r="B12">
        <v>2014</v>
      </c>
      <c r="C12" t="s">
        <v>734</v>
      </c>
      <c r="D12">
        <v>2013</v>
      </c>
      <c r="E12" s="57" t="s">
        <v>739</v>
      </c>
      <c r="F12" s="57">
        <f t="shared" si="4"/>
        <v>10</v>
      </c>
      <c r="G12" t="s">
        <v>736</v>
      </c>
      <c r="H12" t="s">
        <v>677</v>
      </c>
      <c r="I12" s="231">
        <v>41780</v>
      </c>
      <c r="J12" t="s">
        <v>737</v>
      </c>
      <c r="L12" s="24"/>
      <c r="N12" s="24"/>
      <c r="P12" s="24">
        <v>99142</v>
      </c>
      <c r="U12" s="24">
        <v>308643</v>
      </c>
      <c r="V12" s="60">
        <f t="shared" si="5"/>
        <v>407785</v>
      </c>
      <c r="W12" s="24">
        <f t="shared" si="6"/>
        <v>99142</v>
      </c>
      <c r="X12" s="61">
        <f t="shared" si="0"/>
        <v>0</v>
      </c>
      <c r="Y12" s="61">
        <f t="shared" si="1"/>
        <v>0</v>
      </c>
      <c r="AA12" s="62">
        <f t="shared" si="2"/>
        <v>0.24312321443898133</v>
      </c>
      <c r="AB12" s="62">
        <f t="shared" si="7"/>
        <v>0</v>
      </c>
      <c r="AC12" s="9">
        <f t="shared" si="8"/>
        <v>1</v>
      </c>
      <c r="AD12" s="63">
        <f t="shared" si="9"/>
        <v>0.75687678556101867</v>
      </c>
      <c r="AE12" s="64">
        <f t="shared" si="3"/>
        <v>0</v>
      </c>
    </row>
    <row r="13" spans="1:40" x14ac:dyDescent="0.25">
      <c r="A13" s="103">
        <v>220346</v>
      </c>
      <c r="B13">
        <v>2014</v>
      </c>
      <c r="C13" t="s">
        <v>734</v>
      </c>
      <c r="D13">
        <v>2013</v>
      </c>
      <c r="E13" s="57" t="s">
        <v>739</v>
      </c>
      <c r="F13" s="57">
        <f t="shared" si="4"/>
        <v>10</v>
      </c>
      <c r="G13" t="s">
        <v>736</v>
      </c>
      <c r="H13" t="s">
        <v>677</v>
      </c>
      <c r="I13" s="231">
        <v>41780</v>
      </c>
      <c r="J13" t="s">
        <v>737</v>
      </c>
      <c r="L13" s="24">
        <v>101241</v>
      </c>
      <c r="N13" s="24">
        <v>2801</v>
      </c>
      <c r="P13" s="24"/>
      <c r="U13" s="24"/>
      <c r="V13" s="60">
        <f t="shared" si="5"/>
        <v>104042</v>
      </c>
      <c r="W13" s="24">
        <f t="shared" si="6"/>
        <v>101241</v>
      </c>
      <c r="X13" s="61">
        <f t="shared" si="0"/>
        <v>101241</v>
      </c>
      <c r="Y13" s="61">
        <f t="shared" si="1"/>
        <v>104042</v>
      </c>
      <c r="AA13" s="62">
        <f t="shared" si="2"/>
        <v>0.97307817996578305</v>
      </c>
      <c r="AB13" s="62">
        <f t="shared" si="7"/>
        <v>1</v>
      </c>
      <c r="AC13" s="9">
        <f t="shared" si="8"/>
        <v>0</v>
      </c>
      <c r="AD13" s="63">
        <f t="shared" si="9"/>
        <v>0</v>
      </c>
      <c r="AE13" s="64">
        <f t="shared" si="3"/>
        <v>1</v>
      </c>
    </row>
    <row r="14" spans="1:40" x14ac:dyDescent="0.25">
      <c r="A14" s="103">
        <v>636738</v>
      </c>
      <c r="B14">
        <v>2014</v>
      </c>
      <c r="C14" t="s">
        <v>734</v>
      </c>
      <c r="D14">
        <v>2013</v>
      </c>
      <c r="E14" s="57" t="s">
        <v>739</v>
      </c>
      <c r="F14" s="57">
        <f t="shared" si="4"/>
        <v>10</v>
      </c>
      <c r="G14" t="s">
        <v>736</v>
      </c>
      <c r="H14" t="s">
        <v>677</v>
      </c>
      <c r="I14" s="231">
        <v>41796</v>
      </c>
      <c r="J14" t="s">
        <v>737</v>
      </c>
      <c r="L14" s="24">
        <v>185799</v>
      </c>
      <c r="N14" s="24">
        <v>5352</v>
      </c>
      <c r="P14" s="24"/>
      <c r="U14" s="24"/>
      <c r="V14" s="60">
        <f t="shared" si="5"/>
        <v>191151</v>
      </c>
      <c r="W14" s="24">
        <f t="shared" si="6"/>
        <v>185799</v>
      </c>
      <c r="X14" s="61">
        <f t="shared" si="0"/>
        <v>185799</v>
      </c>
      <c r="Y14" s="61">
        <f t="shared" si="1"/>
        <v>191151</v>
      </c>
      <c r="AA14" s="62">
        <f t="shared" si="2"/>
        <v>0.97200119277429886</v>
      </c>
      <c r="AB14" s="62">
        <f t="shared" si="7"/>
        <v>1</v>
      </c>
      <c r="AC14" s="9">
        <f t="shared" si="8"/>
        <v>0</v>
      </c>
      <c r="AD14" s="63">
        <f t="shared" si="9"/>
        <v>0</v>
      </c>
      <c r="AE14" s="64">
        <f t="shared" si="3"/>
        <v>1</v>
      </c>
    </row>
    <row r="15" spans="1:40" x14ac:dyDescent="0.25">
      <c r="A15" s="103">
        <v>636739</v>
      </c>
      <c r="B15">
        <v>2014</v>
      </c>
      <c r="C15" t="s">
        <v>734</v>
      </c>
      <c r="D15">
        <v>2013</v>
      </c>
      <c r="E15" s="17" t="s">
        <v>740</v>
      </c>
      <c r="F15" s="57">
        <f t="shared" si="4"/>
        <v>10</v>
      </c>
      <c r="G15" t="s">
        <v>736</v>
      </c>
      <c r="H15" t="s">
        <v>677</v>
      </c>
      <c r="I15" s="231">
        <v>41780</v>
      </c>
      <c r="J15" t="s">
        <v>737</v>
      </c>
      <c r="L15" s="24">
        <v>191711</v>
      </c>
      <c r="N15" s="24">
        <v>9983</v>
      </c>
      <c r="P15" s="24">
        <v>434</v>
      </c>
      <c r="U15" s="24">
        <v>201798</v>
      </c>
      <c r="V15" s="60">
        <f t="shared" si="5"/>
        <v>403926</v>
      </c>
      <c r="W15" s="24">
        <f t="shared" si="6"/>
        <v>192145</v>
      </c>
      <c r="X15" s="61">
        <f t="shared" si="0"/>
        <v>191711</v>
      </c>
      <c r="Y15" s="61">
        <f t="shared" si="1"/>
        <v>201694</v>
      </c>
      <c r="AA15" s="62">
        <f t="shared" si="2"/>
        <v>0.47569356763367548</v>
      </c>
      <c r="AB15" s="62">
        <f t="shared" si="7"/>
        <v>4.7138317412799072E-2</v>
      </c>
      <c r="AC15" s="9">
        <f t="shared" si="8"/>
        <v>0.95286168258720094</v>
      </c>
      <c r="AD15" s="63">
        <f t="shared" si="9"/>
        <v>0.49959150933586843</v>
      </c>
      <c r="AE15" s="64">
        <f t="shared" si="3"/>
        <v>0.49933403643241586</v>
      </c>
    </row>
    <row r="16" spans="1:40" x14ac:dyDescent="0.25">
      <c r="A16" s="103">
        <v>220240</v>
      </c>
      <c r="B16">
        <v>2014</v>
      </c>
      <c r="C16" t="s">
        <v>734</v>
      </c>
      <c r="D16">
        <v>2013</v>
      </c>
      <c r="E16" s="43" t="s">
        <v>741</v>
      </c>
      <c r="F16" s="57">
        <f t="shared" si="4"/>
        <v>10</v>
      </c>
      <c r="G16" t="s">
        <v>736</v>
      </c>
      <c r="H16" t="s">
        <v>677</v>
      </c>
      <c r="I16" s="231">
        <v>41781</v>
      </c>
      <c r="J16" t="s">
        <v>737</v>
      </c>
      <c r="L16" s="24"/>
      <c r="N16" s="24"/>
      <c r="P16" s="24">
        <v>202383</v>
      </c>
      <c r="U16" s="24">
        <v>110492</v>
      </c>
      <c r="V16" s="60">
        <f t="shared" si="5"/>
        <v>312875</v>
      </c>
      <c r="W16" s="24">
        <f t="shared" si="6"/>
        <v>202383</v>
      </c>
      <c r="X16" s="61">
        <f t="shared" si="0"/>
        <v>0</v>
      </c>
      <c r="Y16" s="61">
        <f t="shared" si="1"/>
        <v>0</v>
      </c>
      <c r="AA16" s="62">
        <f t="shared" si="2"/>
        <v>0.64684938074310827</v>
      </c>
      <c r="AB16" s="62">
        <f t="shared" si="7"/>
        <v>0</v>
      </c>
      <c r="AC16" s="9">
        <f t="shared" si="8"/>
        <v>1</v>
      </c>
      <c r="AD16" s="63">
        <f t="shared" si="9"/>
        <v>0.35315061925689173</v>
      </c>
      <c r="AE16" s="64">
        <f t="shared" si="3"/>
        <v>0</v>
      </c>
    </row>
    <row r="17" spans="1:31" x14ac:dyDescent="0.25">
      <c r="A17" s="103">
        <v>220238</v>
      </c>
      <c r="B17">
        <v>2014</v>
      </c>
      <c r="C17" t="s">
        <v>734</v>
      </c>
      <c r="D17">
        <v>2013</v>
      </c>
      <c r="E17" s="43" t="s">
        <v>741</v>
      </c>
      <c r="F17" s="57">
        <f t="shared" si="4"/>
        <v>10</v>
      </c>
      <c r="G17" t="s">
        <v>736</v>
      </c>
      <c r="H17" t="s">
        <v>677</v>
      </c>
      <c r="I17" s="231">
        <v>41781</v>
      </c>
      <c r="J17" t="s">
        <v>737</v>
      </c>
      <c r="L17" s="24">
        <v>100911</v>
      </c>
      <c r="N17" s="24">
        <v>1770</v>
      </c>
      <c r="P17" s="24"/>
      <c r="U17" s="24"/>
      <c r="V17" s="60">
        <f t="shared" si="5"/>
        <v>102681</v>
      </c>
      <c r="W17" s="24">
        <f t="shared" si="6"/>
        <v>100911</v>
      </c>
      <c r="X17" s="61">
        <f t="shared" si="0"/>
        <v>100911</v>
      </c>
      <c r="Y17" s="61">
        <f t="shared" si="1"/>
        <v>102681</v>
      </c>
      <c r="AA17" s="62">
        <f t="shared" si="2"/>
        <v>0.98276214684313556</v>
      </c>
      <c r="AB17" s="62">
        <f t="shared" si="7"/>
        <v>1</v>
      </c>
      <c r="AC17" s="9">
        <f t="shared" si="8"/>
        <v>0</v>
      </c>
      <c r="AD17" s="63">
        <f t="shared" si="9"/>
        <v>0</v>
      </c>
      <c r="AE17" s="64">
        <f t="shared" si="3"/>
        <v>1</v>
      </c>
    </row>
    <row r="18" spans="1:31" x14ac:dyDescent="0.25">
      <c r="A18" s="103">
        <v>220239</v>
      </c>
      <c r="B18">
        <v>2014</v>
      </c>
      <c r="C18" t="s">
        <v>734</v>
      </c>
      <c r="D18">
        <v>2013</v>
      </c>
      <c r="E18" t="s">
        <v>658</v>
      </c>
      <c r="F18" s="57">
        <f t="shared" si="4"/>
        <v>10</v>
      </c>
      <c r="G18" t="s">
        <v>736</v>
      </c>
      <c r="H18" t="s">
        <v>677</v>
      </c>
      <c r="I18" s="231">
        <v>41801</v>
      </c>
      <c r="J18" t="s">
        <v>737</v>
      </c>
      <c r="L18" s="24"/>
      <c r="N18" s="24"/>
      <c r="P18" s="24">
        <v>207537</v>
      </c>
      <c r="U18" s="24">
        <v>215099</v>
      </c>
      <c r="V18" s="60">
        <f t="shared" si="5"/>
        <v>422636</v>
      </c>
      <c r="W18" s="24">
        <f t="shared" si="6"/>
        <v>207537</v>
      </c>
      <c r="X18" s="61">
        <f t="shared" si="0"/>
        <v>0</v>
      </c>
      <c r="Y18" s="61">
        <f t="shared" si="1"/>
        <v>0</v>
      </c>
      <c r="AA18" s="62">
        <f t="shared" si="2"/>
        <v>0.49105376730803812</v>
      </c>
      <c r="AB18" s="62">
        <f t="shared" si="7"/>
        <v>0</v>
      </c>
      <c r="AC18" s="9">
        <f t="shared" si="8"/>
        <v>1</v>
      </c>
      <c r="AD18" s="63">
        <f t="shared" si="9"/>
        <v>0.50894623269196193</v>
      </c>
      <c r="AE18" s="64">
        <f t="shared" si="3"/>
        <v>0</v>
      </c>
    </row>
    <row r="19" spans="1:31" x14ac:dyDescent="0.25">
      <c r="A19" s="103">
        <v>220237</v>
      </c>
      <c r="B19">
        <v>2014</v>
      </c>
      <c r="C19" t="s">
        <v>734</v>
      </c>
      <c r="D19">
        <v>2013</v>
      </c>
      <c r="E19" t="s">
        <v>658</v>
      </c>
      <c r="F19" s="57">
        <f t="shared" si="4"/>
        <v>10</v>
      </c>
      <c r="G19" t="s">
        <v>736</v>
      </c>
      <c r="H19" t="s">
        <v>677</v>
      </c>
      <c r="I19" s="231">
        <v>41801</v>
      </c>
      <c r="J19" t="s">
        <v>737</v>
      </c>
      <c r="L19" s="24">
        <v>102898</v>
      </c>
      <c r="N19" s="24">
        <v>744</v>
      </c>
      <c r="P19" s="24"/>
      <c r="U19" s="24"/>
      <c r="V19" s="60">
        <f t="shared" si="5"/>
        <v>103642</v>
      </c>
      <c r="W19" s="24">
        <f t="shared" si="6"/>
        <v>102898</v>
      </c>
      <c r="X19" s="61">
        <f t="shared" si="0"/>
        <v>102898</v>
      </c>
      <c r="Y19" s="61">
        <f t="shared" si="1"/>
        <v>103642</v>
      </c>
      <c r="AA19" s="62">
        <f t="shared" si="2"/>
        <v>0.99282144304432562</v>
      </c>
      <c r="AB19" s="62">
        <f t="shared" si="7"/>
        <v>1</v>
      </c>
      <c r="AC19" s="9">
        <f t="shared" si="8"/>
        <v>0</v>
      </c>
      <c r="AD19" s="63">
        <f t="shared" si="9"/>
        <v>0</v>
      </c>
      <c r="AE19" s="64">
        <f t="shared" si="3"/>
        <v>1</v>
      </c>
    </row>
    <row r="20" spans="1:31" x14ac:dyDescent="0.25">
      <c r="A20" s="103">
        <v>220235</v>
      </c>
      <c r="B20">
        <v>2014</v>
      </c>
      <c r="C20" t="s">
        <v>734</v>
      </c>
      <c r="D20">
        <v>2013</v>
      </c>
      <c r="E20" t="s">
        <v>742</v>
      </c>
      <c r="F20" s="57">
        <f t="shared" si="4"/>
        <v>10</v>
      </c>
      <c r="G20" t="s">
        <v>736</v>
      </c>
      <c r="H20" t="s">
        <v>677</v>
      </c>
      <c r="I20" s="231">
        <v>41800</v>
      </c>
      <c r="J20" t="s">
        <v>737</v>
      </c>
      <c r="L20" s="24"/>
      <c r="N20" s="24"/>
      <c r="P20" s="24">
        <v>99344</v>
      </c>
      <c r="U20" s="24">
        <v>50375</v>
      </c>
      <c r="V20" s="60">
        <f t="shared" si="5"/>
        <v>149719</v>
      </c>
      <c r="W20" s="24">
        <f t="shared" si="6"/>
        <v>99344</v>
      </c>
      <c r="X20" s="61">
        <f t="shared" si="0"/>
        <v>0</v>
      </c>
      <c r="Y20" s="61">
        <f t="shared" si="1"/>
        <v>0</v>
      </c>
      <c r="AA20" s="62">
        <f t="shared" si="2"/>
        <v>0.66353635811086098</v>
      </c>
      <c r="AB20" s="62">
        <f t="shared" si="7"/>
        <v>0</v>
      </c>
      <c r="AC20" s="9">
        <f t="shared" si="8"/>
        <v>1</v>
      </c>
      <c r="AD20" s="63">
        <f t="shared" si="9"/>
        <v>0.33646364188913896</v>
      </c>
      <c r="AE20" s="64">
        <f t="shared" si="3"/>
        <v>0</v>
      </c>
    </row>
    <row r="21" spans="1:31" x14ac:dyDescent="0.25">
      <c r="A21" s="103">
        <v>220233</v>
      </c>
      <c r="B21">
        <v>2014</v>
      </c>
      <c r="C21" t="s">
        <v>734</v>
      </c>
      <c r="D21">
        <v>2013</v>
      </c>
      <c r="E21" t="s">
        <v>742</v>
      </c>
      <c r="F21" s="57">
        <f t="shared" si="4"/>
        <v>10</v>
      </c>
      <c r="G21" t="s">
        <v>736</v>
      </c>
      <c r="H21" t="s">
        <v>677</v>
      </c>
      <c r="I21" s="231">
        <v>41800</v>
      </c>
      <c r="J21" t="s">
        <v>737</v>
      </c>
      <c r="L21" s="24">
        <v>102430</v>
      </c>
      <c r="N21" s="24">
        <v>740</v>
      </c>
      <c r="P21" s="24"/>
      <c r="U21" s="24"/>
      <c r="V21" s="60">
        <f t="shared" si="5"/>
        <v>103170</v>
      </c>
      <c r="W21" s="24">
        <f t="shared" si="6"/>
        <v>102430</v>
      </c>
      <c r="X21" s="61">
        <f t="shared" si="0"/>
        <v>102430</v>
      </c>
      <c r="Y21" s="61">
        <f t="shared" si="1"/>
        <v>103170</v>
      </c>
      <c r="AA21" s="62">
        <f t="shared" si="2"/>
        <v>0.99282737229814866</v>
      </c>
      <c r="AB21" s="62">
        <f t="shared" si="7"/>
        <v>1</v>
      </c>
      <c r="AC21" s="9">
        <f t="shared" si="8"/>
        <v>0</v>
      </c>
      <c r="AD21" s="63">
        <f t="shared" si="9"/>
        <v>0</v>
      </c>
      <c r="AE21" s="64">
        <f t="shared" si="3"/>
        <v>1</v>
      </c>
    </row>
    <row r="22" spans="1:31" x14ac:dyDescent="0.25">
      <c r="A22" s="103">
        <v>220236</v>
      </c>
      <c r="B22">
        <v>2014</v>
      </c>
      <c r="C22" t="s">
        <v>734</v>
      </c>
      <c r="D22">
        <v>2013</v>
      </c>
      <c r="E22" t="s">
        <v>743</v>
      </c>
      <c r="F22" s="57">
        <f t="shared" si="4"/>
        <v>10</v>
      </c>
      <c r="G22" t="s">
        <v>736</v>
      </c>
      <c r="H22" t="s">
        <v>677</v>
      </c>
      <c r="I22" s="231">
        <v>41800</v>
      </c>
      <c r="J22" t="s">
        <v>737</v>
      </c>
      <c r="L22" s="24"/>
      <c r="N22" s="24"/>
      <c r="P22" s="24">
        <v>103285</v>
      </c>
      <c r="U22" s="24">
        <v>50399</v>
      </c>
      <c r="V22" s="60">
        <f t="shared" si="5"/>
        <v>153684</v>
      </c>
      <c r="W22" s="24">
        <f t="shared" si="6"/>
        <v>103285</v>
      </c>
      <c r="X22" s="61">
        <f t="shared" si="0"/>
        <v>0</v>
      </c>
      <c r="Y22" s="61">
        <f t="shared" si="1"/>
        <v>0</v>
      </c>
      <c r="AA22" s="62">
        <f t="shared" si="2"/>
        <v>0.67206085213815359</v>
      </c>
      <c r="AB22" s="62">
        <f t="shared" si="7"/>
        <v>0</v>
      </c>
      <c r="AC22" s="9">
        <f t="shared" si="8"/>
        <v>1</v>
      </c>
      <c r="AD22" s="63">
        <f t="shared" si="9"/>
        <v>0.32793914786184636</v>
      </c>
      <c r="AE22" s="64">
        <f t="shared" si="3"/>
        <v>0</v>
      </c>
    </row>
    <row r="23" spans="1:31" x14ac:dyDescent="0.25">
      <c r="A23" s="103">
        <v>220234</v>
      </c>
      <c r="B23">
        <v>2014</v>
      </c>
      <c r="C23" t="s">
        <v>734</v>
      </c>
      <c r="D23">
        <v>2013</v>
      </c>
      <c r="E23" t="s">
        <v>743</v>
      </c>
      <c r="F23" s="57">
        <f t="shared" si="4"/>
        <v>10</v>
      </c>
      <c r="G23" t="s">
        <v>736</v>
      </c>
      <c r="H23" t="s">
        <v>677</v>
      </c>
      <c r="I23" s="231">
        <v>41800</v>
      </c>
      <c r="J23" t="s">
        <v>737</v>
      </c>
      <c r="L23" s="24">
        <v>100870</v>
      </c>
      <c r="N23" s="24">
        <v>729</v>
      </c>
      <c r="P23" s="24"/>
      <c r="U23" s="24"/>
      <c r="V23" s="60">
        <f t="shared" si="5"/>
        <v>101599</v>
      </c>
      <c r="W23" s="24">
        <f t="shared" si="6"/>
        <v>100870</v>
      </c>
      <c r="X23" s="61">
        <f t="shared" si="0"/>
        <v>100870</v>
      </c>
      <c r="Y23" s="61">
        <f t="shared" si="1"/>
        <v>101599</v>
      </c>
      <c r="AA23" s="62">
        <f t="shared" si="2"/>
        <v>0.99282473252689496</v>
      </c>
      <c r="AB23" s="62">
        <f t="shared" si="7"/>
        <v>1</v>
      </c>
      <c r="AC23" s="9">
        <f t="shared" si="8"/>
        <v>0</v>
      </c>
      <c r="AD23" s="63">
        <f t="shared" si="9"/>
        <v>0</v>
      </c>
      <c r="AE23" s="64">
        <f t="shared" si="3"/>
        <v>1</v>
      </c>
    </row>
    <row r="24" spans="1:31" x14ac:dyDescent="0.25">
      <c r="A24" s="103">
        <v>90818</v>
      </c>
      <c r="B24">
        <v>2014</v>
      </c>
      <c r="C24" t="s">
        <v>734</v>
      </c>
      <c r="D24">
        <v>2013</v>
      </c>
      <c r="E24" s="57" t="s">
        <v>744</v>
      </c>
      <c r="F24" s="57">
        <f t="shared" si="4"/>
        <v>10</v>
      </c>
      <c r="G24" t="s">
        <v>736</v>
      </c>
      <c r="H24" t="s">
        <v>677</v>
      </c>
      <c r="I24" s="231" t="s">
        <v>745</v>
      </c>
      <c r="J24" t="s">
        <v>737</v>
      </c>
      <c r="L24" s="24">
        <v>191092</v>
      </c>
      <c r="N24" s="24">
        <v>717974</v>
      </c>
      <c r="P24" s="24">
        <v>525</v>
      </c>
      <c r="U24" s="24">
        <v>2023</v>
      </c>
      <c r="V24" s="60">
        <f t="shared" si="5"/>
        <v>911614</v>
      </c>
      <c r="W24" s="24">
        <f t="shared" si="6"/>
        <v>191617</v>
      </c>
      <c r="X24" s="61">
        <f t="shared" si="0"/>
        <v>191092</v>
      </c>
      <c r="Y24" s="61">
        <f t="shared" si="1"/>
        <v>909066</v>
      </c>
      <c r="AA24" s="62">
        <f t="shared" si="2"/>
        <v>0.21019532389805334</v>
      </c>
      <c r="AB24" s="62">
        <f t="shared" si="7"/>
        <v>0.99719026607055306</v>
      </c>
      <c r="AC24" s="9">
        <f t="shared" si="8"/>
        <v>2.8097339294469448E-3</v>
      </c>
      <c r="AD24" s="63">
        <f t="shared" si="9"/>
        <v>2.2191409960794811E-3</v>
      </c>
      <c r="AE24" s="64">
        <f t="shared" si="3"/>
        <v>0.99720495736133929</v>
      </c>
    </row>
    <row r="25" spans="1:31" x14ac:dyDescent="0.25">
      <c r="A25" s="104">
        <v>220344</v>
      </c>
      <c r="B25">
        <v>2014</v>
      </c>
      <c r="C25" t="s">
        <v>734</v>
      </c>
      <c r="D25">
        <v>2013</v>
      </c>
      <c r="E25" t="s">
        <v>746</v>
      </c>
      <c r="F25" s="57">
        <f t="shared" si="4"/>
        <v>10</v>
      </c>
      <c r="G25" t="s">
        <v>736</v>
      </c>
      <c r="H25" t="s">
        <v>677</v>
      </c>
      <c r="J25" s="1" t="s">
        <v>737</v>
      </c>
      <c r="P25" s="24">
        <v>99455</v>
      </c>
      <c r="U25">
        <v>1892</v>
      </c>
      <c r="V25" s="60">
        <f t="shared" si="5"/>
        <v>101347</v>
      </c>
      <c r="W25" s="24">
        <f t="shared" si="6"/>
        <v>99455</v>
      </c>
      <c r="X25" s="61">
        <f t="shared" si="0"/>
        <v>0</v>
      </c>
      <c r="Y25" s="61">
        <f t="shared" si="1"/>
        <v>0</v>
      </c>
      <c r="AA25" s="62">
        <f t="shared" si="2"/>
        <v>0.98133146516423775</v>
      </c>
      <c r="AB25" s="62">
        <f t="shared" si="7"/>
        <v>0</v>
      </c>
      <c r="AC25" s="9">
        <f t="shared" si="8"/>
        <v>1</v>
      </c>
      <c r="AD25" s="63">
        <f t="shared" si="9"/>
        <v>1.8668534835762283E-2</v>
      </c>
      <c r="AE25" s="64">
        <f t="shared" si="3"/>
        <v>0</v>
      </c>
    </row>
    <row r="26" spans="1:31" x14ac:dyDescent="0.25">
      <c r="A26" s="104">
        <v>220348</v>
      </c>
      <c r="B26">
        <v>2015</v>
      </c>
      <c r="C26" t="s">
        <v>747</v>
      </c>
      <c r="D26">
        <v>2013</v>
      </c>
      <c r="E26" s="57" t="s">
        <v>738</v>
      </c>
      <c r="F26" s="57">
        <f t="shared" si="4"/>
        <v>10</v>
      </c>
      <c r="G26" t="s">
        <v>736</v>
      </c>
      <c r="H26" t="s">
        <v>677</v>
      </c>
      <c r="J26" s="1" t="s">
        <v>737</v>
      </c>
      <c r="P26" s="24">
        <v>81558</v>
      </c>
      <c r="U26">
        <v>808</v>
      </c>
      <c r="V26" s="60">
        <f t="shared" si="5"/>
        <v>82366</v>
      </c>
      <c r="W26" s="24">
        <f t="shared" si="6"/>
        <v>81558</v>
      </c>
      <c r="X26" s="61">
        <f t="shared" si="0"/>
        <v>0</v>
      </c>
      <c r="Y26" s="61">
        <f t="shared" si="1"/>
        <v>0</v>
      </c>
      <c r="AA26" s="62">
        <f t="shared" si="2"/>
        <v>0.9901901269941481</v>
      </c>
      <c r="AB26" s="62">
        <f t="shared" si="7"/>
        <v>0</v>
      </c>
      <c r="AC26" s="9">
        <f t="shared" si="8"/>
        <v>1</v>
      </c>
      <c r="AD26" s="63">
        <f t="shared" si="9"/>
        <v>9.8098730058519285E-3</v>
      </c>
      <c r="AE26" s="64">
        <f t="shared" si="3"/>
        <v>0</v>
      </c>
    </row>
    <row r="27" spans="1:31" x14ac:dyDescent="0.25">
      <c r="A27" s="104">
        <v>220351</v>
      </c>
      <c r="B27">
        <v>2015</v>
      </c>
      <c r="C27" t="s">
        <v>747</v>
      </c>
      <c r="D27">
        <v>2013</v>
      </c>
      <c r="E27" s="57" t="s">
        <v>738</v>
      </c>
      <c r="F27" s="57">
        <f t="shared" si="4"/>
        <v>10</v>
      </c>
      <c r="G27" t="s">
        <v>736</v>
      </c>
      <c r="H27" t="s">
        <v>677</v>
      </c>
      <c r="J27" s="1" t="s">
        <v>737</v>
      </c>
      <c r="L27">
        <v>72369</v>
      </c>
      <c r="N27">
        <v>145</v>
      </c>
      <c r="V27" s="60">
        <f t="shared" si="5"/>
        <v>72514</v>
      </c>
      <c r="W27" s="24">
        <f t="shared" si="6"/>
        <v>72369</v>
      </c>
      <c r="X27" s="61">
        <f t="shared" si="0"/>
        <v>72369</v>
      </c>
      <c r="Y27" s="61">
        <f t="shared" si="1"/>
        <v>72514</v>
      </c>
      <c r="AA27" s="62">
        <f t="shared" si="2"/>
        <v>0.99800038613233311</v>
      </c>
      <c r="AB27" s="62">
        <f t="shared" si="7"/>
        <v>1</v>
      </c>
      <c r="AC27" s="9">
        <f t="shared" si="8"/>
        <v>0</v>
      </c>
      <c r="AD27" s="63">
        <f t="shared" si="9"/>
        <v>0</v>
      </c>
      <c r="AE27" s="64">
        <f t="shared" si="3"/>
        <v>1</v>
      </c>
    </row>
    <row r="28" spans="1:31" x14ac:dyDescent="0.25">
      <c r="A28" s="104">
        <v>220350</v>
      </c>
      <c r="B28">
        <v>2015</v>
      </c>
      <c r="C28" t="s">
        <v>747</v>
      </c>
      <c r="D28">
        <v>2013</v>
      </c>
      <c r="E28" s="57" t="s">
        <v>739</v>
      </c>
      <c r="F28" s="57">
        <f t="shared" si="4"/>
        <v>10</v>
      </c>
      <c r="G28" t="s">
        <v>736</v>
      </c>
      <c r="H28" t="s">
        <v>677</v>
      </c>
      <c r="J28" s="1" t="s">
        <v>737</v>
      </c>
      <c r="P28" s="24">
        <v>80656</v>
      </c>
      <c r="U28">
        <v>324</v>
      </c>
      <c r="V28" s="60">
        <f t="shared" si="5"/>
        <v>80980</v>
      </c>
      <c r="W28" s="24">
        <f t="shared" si="6"/>
        <v>80656</v>
      </c>
      <c r="X28" s="61">
        <f t="shared" si="0"/>
        <v>0</v>
      </c>
      <c r="Y28" s="61">
        <f t="shared" si="1"/>
        <v>0</v>
      </c>
      <c r="AA28" s="62">
        <f t="shared" si="2"/>
        <v>0.99599901210175357</v>
      </c>
      <c r="AB28" s="62">
        <f t="shared" si="7"/>
        <v>0</v>
      </c>
      <c r="AC28" s="9">
        <f t="shared" si="8"/>
        <v>1</v>
      </c>
      <c r="AD28" s="63">
        <f t="shared" si="9"/>
        <v>4.0009878982464808E-3</v>
      </c>
      <c r="AE28" s="64">
        <f t="shared" si="3"/>
        <v>0</v>
      </c>
    </row>
    <row r="29" spans="1:31" x14ac:dyDescent="0.25">
      <c r="A29" s="104">
        <v>220353</v>
      </c>
      <c r="B29">
        <v>2015</v>
      </c>
      <c r="C29" t="s">
        <v>747</v>
      </c>
      <c r="D29">
        <v>2013</v>
      </c>
      <c r="E29" s="57" t="s">
        <v>739</v>
      </c>
      <c r="F29" s="57">
        <f t="shared" si="4"/>
        <v>10</v>
      </c>
      <c r="G29" t="s">
        <v>736</v>
      </c>
      <c r="H29" t="s">
        <v>677</v>
      </c>
      <c r="J29" s="1" t="s">
        <v>737</v>
      </c>
      <c r="L29">
        <v>72145</v>
      </c>
      <c r="V29" s="60">
        <f t="shared" si="5"/>
        <v>72145</v>
      </c>
      <c r="W29" s="24">
        <f t="shared" si="6"/>
        <v>72145</v>
      </c>
      <c r="X29" s="61">
        <f t="shared" si="0"/>
        <v>72145</v>
      </c>
      <c r="Y29" s="61">
        <f t="shared" si="1"/>
        <v>72145</v>
      </c>
      <c r="AA29" s="62">
        <f t="shared" si="2"/>
        <v>1</v>
      </c>
      <c r="AB29" s="62">
        <f t="shared" si="7"/>
        <v>0</v>
      </c>
      <c r="AC29" s="9">
        <f t="shared" si="8"/>
        <v>1</v>
      </c>
      <c r="AD29" s="63">
        <f t="shared" si="9"/>
        <v>0</v>
      </c>
      <c r="AE29" s="64">
        <f t="shared" si="3"/>
        <v>1</v>
      </c>
    </row>
    <row r="30" spans="1:31" x14ac:dyDescent="0.25">
      <c r="A30" s="104">
        <v>636740</v>
      </c>
      <c r="B30">
        <v>2015</v>
      </c>
      <c r="C30" t="s">
        <v>747</v>
      </c>
      <c r="D30">
        <v>2013</v>
      </c>
      <c r="E30" s="43" t="s">
        <v>735</v>
      </c>
      <c r="F30" s="57">
        <f t="shared" si="4"/>
        <v>10</v>
      </c>
      <c r="G30" t="s">
        <v>736</v>
      </c>
      <c r="H30" s="43" t="s">
        <v>676</v>
      </c>
      <c r="J30" s="1" t="s">
        <v>737</v>
      </c>
      <c r="P30" s="24">
        <v>221507</v>
      </c>
      <c r="U30">
        <v>3419</v>
      </c>
      <c r="V30" s="60">
        <f t="shared" si="5"/>
        <v>224926</v>
      </c>
      <c r="W30" s="24">
        <f t="shared" si="6"/>
        <v>221507</v>
      </c>
      <c r="X30" s="61">
        <f t="shared" si="0"/>
        <v>0</v>
      </c>
      <c r="Y30" s="61">
        <f t="shared" si="1"/>
        <v>0</v>
      </c>
      <c r="AA30" s="62">
        <f t="shared" si="2"/>
        <v>0.98479944515084961</v>
      </c>
      <c r="AB30" s="62">
        <f t="shared" si="7"/>
        <v>0</v>
      </c>
      <c r="AC30" s="9">
        <f t="shared" si="8"/>
        <v>1</v>
      </c>
      <c r="AD30" s="63">
        <f t="shared" si="9"/>
        <v>1.5200554849150387E-2</v>
      </c>
      <c r="AE30" s="64">
        <f t="shared" si="3"/>
        <v>0</v>
      </c>
    </row>
    <row r="31" spans="1:31" x14ac:dyDescent="0.25">
      <c r="A31" s="104">
        <v>636741</v>
      </c>
      <c r="B31">
        <v>2015</v>
      </c>
      <c r="C31" t="s">
        <v>747</v>
      </c>
      <c r="D31">
        <v>2013</v>
      </c>
      <c r="E31" s="43" t="s">
        <v>735</v>
      </c>
      <c r="F31" s="57">
        <f t="shared" si="4"/>
        <v>10</v>
      </c>
      <c r="G31" t="s">
        <v>736</v>
      </c>
      <c r="H31" s="43" t="s">
        <v>676</v>
      </c>
      <c r="J31" s="1" t="s">
        <v>737</v>
      </c>
      <c r="L31">
        <v>218428</v>
      </c>
      <c r="N31">
        <v>7267</v>
      </c>
      <c r="P31">
        <v>1695</v>
      </c>
      <c r="U31">
        <v>56</v>
      </c>
      <c r="V31" s="60">
        <f t="shared" si="5"/>
        <v>227446</v>
      </c>
      <c r="W31" s="24">
        <f t="shared" si="6"/>
        <v>220123</v>
      </c>
      <c r="X31" s="61">
        <f t="shared" si="0"/>
        <v>218428</v>
      </c>
      <c r="Y31" s="61">
        <f t="shared" si="1"/>
        <v>225695</v>
      </c>
      <c r="AA31" s="62">
        <f t="shared" si="2"/>
        <v>0.96780334672845425</v>
      </c>
      <c r="AB31" s="62">
        <f t="shared" si="7"/>
        <v>0.99235286084937868</v>
      </c>
      <c r="AC31" s="9">
        <f t="shared" si="8"/>
        <v>7.6471391506213182E-3</v>
      </c>
      <c r="AD31" s="63">
        <f t="shared" si="9"/>
        <v>2.4621228775181803E-4</v>
      </c>
      <c r="AE31" s="64">
        <f t="shared" si="3"/>
        <v>0.99230146935976016</v>
      </c>
    </row>
    <row r="32" spans="1:31" x14ac:dyDescent="0.25">
      <c r="A32" s="104">
        <v>220349</v>
      </c>
      <c r="B32">
        <v>2015</v>
      </c>
      <c r="C32" t="s">
        <v>747</v>
      </c>
      <c r="D32">
        <v>2013</v>
      </c>
      <c r="E32" t="s">
        <v>746</v>
      </c>
      <c r="F32" s="57">
        <f t="shared" si="4"/>
        <v>10</v>
      </c>
      <c r="G32" t="s">
        <v>736</v>
      </c>
      <c r="H32" t="s">
        <v>677</v>
      </c>
      <c r="J32" s="1" t="s">
        <v>737</v>
      </c>
      <c r="P32" s="24">
        <v>82413</v>
      </c>
      <c r="U32">
        <v>324</v>
      </c>
      <c r="V32" s="60">
        <f t="shared" si="5"/>
        <v>82737</v>
      </c>
      <c r="W32" s="24">
        <f t="shared" si="6"/>
        <v>82413</v>
      </c>
      <c r="X32" s="61">
        <f t="shared" si="0"/>
        <v>0</v>
      </c>
      <c r="Y32" s="61">
        <f t="shared" si="1"/>
        <v>0</v>
      </c>
      <c r="AA32" s="62">
        <f t="shared" si="2"/>
        <v>0.99608397693897532</v>
      </c>
      <c r="AB32" s="62">
        <f t="shared" si="7"/>
        <v>0</v>
      </c>
      <c r="AC32" s="9">
        <f t="shared" si="8"/>
        <v>1</v>
      </c>
      <c r="AD32" s="63">
        <f t="shared" si="9"/>
        <v>3.9160230610246925E-3</v>
      </c>
      <c r="AE32" s="64">
        <f t="shared" si="3"/>
        <v>0</v>
      </c>
    </row>
    <row r="33" spans="1:31" x14ac:dyDescent="0.25">
      <c r="A33" s="104">
        <v>220352</v>
      </c>
      <c r="B33">
        <v>2015</v>
      </c>
      <c r="C33" t="s">
        <v>747</v>
      </c>
      <c r="D33">
        <v>2013</v>
      </c>
      <c r="E33" t="s">
        <v>746</v>
      </c>
      <c r="F33" s="57">
        <f t="shared" si="4"/>
        <v>10</v>
      </c>
      <c r="G33" t="s">
        <v>736</v>
      </c>
      <c r="H33" t="s">
        <v>677</v>
      </c>
      <c r="J33" s="1" t="s">
        <v>737</v>
      </c>
      <c r="L33">
        <v>72595</v>
      </c>
      <c r="N33">
        <v>144</v>
      </c>
      <c r="V33" s="60">
        <f t="shared" si="5"/>
        <v>72739</v>
      </c>
      <c r="W33" s="24">
        <f t="shared" si="6"/>
        <v>72595</v>
      </c>
      <c r="X33" s="61">
        <f t="shared" si="0"/>
        <v>72595</v>
      </c>
      <c r="Y33" s="61">
        <f t="shared" si="1"/>
        <v>72739</v>
      </c>
      <c r="AA33" s="62">
        <f t="shared" si="2"/>
        <v>0.99802031922352519</v>
      </c>
      <c r="AB33" s="62">
        <f t="shared" si="7"/>
        <v>1</v>
      </c>
      <c r="AC33" s="9">
        <f t="shared" si="8"/>
        <v>0</v>
      </c>
      <c r="AD33" s="63">
        <f t="shared" si="9"/>
        <v>0</v>
      </c>
      <c r="AE33" s="64">
        <f t="shared" si="3"/>
        <v>1</v>
      </c>
    </row>
    <row r="34" spans="1:31" x14ac:dyDescent="0.25">
      <c r="A34" s="104">
        <v>90585</v>
      </c>
      <c r="B34">
        <v>2012</v>
      </c>
      <c r="C34" t="s">
        <v>734</v>
      </c>
      <c r="D34">
        <v>2011</v>
      </c>
      <c r="E34" t="s">
        <v>1345</v>
      </c>
      <c r="F34" s="57">
        <f t="shared" si="4"/>
        <v>12</v>
      </c>
      <c r="H34" s="43" t="s">
        <v>676</v>
      </c>
      <c r="J34" s="1" t="s">
        <v>748</v>
      </c>
      <c r="L34">
        <v>154611</v>
      </c>
      <c r="N34">
        <v>3640</v>
      </c>
      <c r="U34">
        <v>4169</v>
      </c>
      <c r="V34" s="60">
        <f t="shared" si="5"/>
        <v>162420</v>
      </c>
      <c r="W34" s="24">
        <f t="shared" si="6"/>
        <v>154611</v>
      </c>
      <c r="X34" s="61">
        <f t="shared" si="0"/>
        <v>154611</v>
      </c>
      <c r="Y34" s="61">
        <f t="shared" si="1"/>
        <v>158251</v>
      </c>
      <c r="AA34" s="62">
        <f t="shared" si="2"/>
        <v>0.95192094569634278</v>
      </c>
      <c r="AB34" s="62">
        <f t="shared" si="7"/>
        <v>0.46612882571391984</v>
      </c>
      <c r="AC34" s="9">
        <f t="shared" si="8"/>
        <v>0.53387117428608022</v>
      </c>
      <c r="AD34" s="63">
        <f t="shared" si="9"/>
        <v>2.5668021179657677E-2</v>
      </c>
      <c r="AE34" s="64">
        <f t="shared" si="3"/>
        <v>0.97433197882034228</v>
      </c>
    </row>
    <row r="35" spans="1:31" x14ac:dyDescent="0.25">
      <c r="A35" s="11">
        <v>90817</v>
      </c>
      <c r="B35">
        <v>2014</v>
      </c>
      <c r="C35" t="s">
        <v>747</v>
      </c>
      <c r="D35">
        <v>2013</v>
      </c>
      <c r="E35" t="s">
        <v>1345</v>
      </c>
      <c r="F35" s="57">
        <f t="shared" si="4"/>
        <v>10</v>
      </c>
      <c r="H35" s="43" t="s">
        <v>676</v>
      </c>
      <c r="J35" s="1" t="s">
        <v>748</v>
      </c>
      <c r="L35">
        <v>163114</v>
      </c>
      <c r="N35">
        <v>1561</v>
      </c>
      <c r="P35">
        <v>0</v>
      </c>
      <c r="U35">
        <v>154</v>
      </c>
      <c r="V35" s="60">
        <f t="shared" si="5"/>
        <v>164829</v>
      </c>
      <c r="W35" s="24">
        <f t="shared" si="6"/>
        <v>163114</v>
      </c>
      <c r="X35" s="61">
        <f t="shared" si="0"/>
        <v>163114</v>
      </c>
      <c r="Y35" s="61">
        <f t="shared" si="1"/>
        <v>164675</v>
      </c>
      <c r="AA35" s="62">
        <f t="shared" si="2"/>
        <v>0.98959527753004628</v>
      </c>
      <c r="AB35" s="62">
        <f t="shared" si="7"/>
        <v>0.91020408163265309</v>
      </c>
      <c r="AC35" s="9">
        <f t="shared" si="8"/>
        <v>8.9795918367346905E-2</v>
      </c>
      <c r="AD35" s="63">
        <f t="shared" si="9"/>
        <v>9.3430160954686373E-4</v>
      </c>
      <c r="AE35" s="64">
        <f t="shared" si="3"/>
        <v>0.99906569839045312</v>
      </c>
    </row>
    <row r="36" spans="1:31" x14ac:dyDescent="0.25">
      <c r="A36" s="11">
        <v>220347</v>
      </c>
      <c r="B36">
        <v>2014</v>
      </c>
      <c r="C36" t="s">
        <v>734</v>
      </c>
      <c r="D36">
        <v>2013</v>
      </c>
      <c r="E36" t="s">
        <v>746</v>
      </c>
      <c r="F36" s="57">
        <f t="shared" si="4"/>
        <v>10</v>
      </c>
      <c r="H36" t="s">
        <v>677</v>
      </c>
      <c r="J36" s="1" t="s">
        <v>737</v>
      </c>
      <c r="L36">
        <v>100063</v>
      </c>
      <c r="N36">
        <v>1404</v>
      </c>
      <c r="P36">
        <v>0</v>
      </c>
      <c r="U36">
        <v>198055</v>
      </c>
      <c r="V36" s="60">
        <f t="shared" si="5"/>
        <v>299522</v>
      </c>
      <c r="W36" s="24">
        <f t="shared" si="6"/>
        <v>100063</v>
      </c>
      <c r="X36" s="61">
        <f t="shared" si="0"/>
        <v>100063</v>
      </c>
      <c r="Y36" s="61">
        <f t="shared" si="1"/>
        <v>101467</v>
      </c>
      <c r="AA36" s="62">
        <f t="shared" si="2"/>
        <v>0.33407562716595107</v>
      </c>
      <c r="AB36" s="62">
        <f t="shared" si="7"/>
        <v>7.0390406048360813E-3</v>
      </c>
      <c r="AC36" s="9">
        <f t="shared" si="8"/>
        <v>0.99296095939516393</v>
      </c>
      <c r="AD36" s="63">
        <f t="shared" si="9"/>
        <v>0.66123690413392</v>
      </c>
      <c r="AE36" s="64">
        <f t="shared" si="3"/>
        <v>0.33876309586607994</v>
      </c>
    </row>
    <row r="37" spans="1:31" x14ac:dyDescent="0.25">
      <c r="A37" s="11">
        <v>90871</v>
      </c>
      <c r="B37">
        <v>2015</v>
      </c>
      <c r="C37" s="43" t="s">
        <v>747</v>
      </c>
      <c r="D37">
        <v>2013</v>
      </c>
      <c r="E37" t="s">
        <v>1345</v>
      </c>
      <c r="F37" s="57">
        <f t="shared" si="4"/>
        <v>10</v>
      </c>
      <c r="H37" s="43" t="s">
        <v>676</v>
      </c>
      <c r="I37">
        <v>20150227</v>
      </c>
      <c r="J37" t="s">
        <v>748</v>
      </c>
      <c r="L37">
        <v>114305</v>
      </c>
      <c r="N37">
        <v>693</v>
      </c>
      <c r="P37">
        <v>462</v>
      </c>
      <c r="V37" s="60">
        <f t="shared" si="5"/>
        <v>115460</v>
      </c>
      <c r="W37" s="24">
        <f t="shared" si="6"/>
        <v>114767</v>
      </c>
      <c r="X37" s="61">
        <f t="shared" si="0"/>
        <v>114305</v>
      </c>
      <c r="Y37" s="61">
        <f t="shared" si="1"/>
        <v>114998</v>
      </c>
      <c r="AA37" s="62">
        <f t="shared" si="2"/>
        <v>0.9939979213580461</v>
      </c>
      <c r="AB37" s="62">
        <f t="shared" si="7"/>
        <v>1</v>
      </c>
      <c r="AC37" s="9">
        <f t="shared" si="8"/>
        <v>0</v>
      </c>
      <c r="AD37" s="63">
        <f t="shared" si="9"/>
        <v>0</v>
      </c>
      <c r="AE37" s="64">
        <f t="shared" si="3"/>
        <v>0.9959986142386974</v>
      </c>
    </row>
    <row r="38" spans="1:31" x14ac:dyDescent="0.25">
      <c r="A38" s="11">
        <v>90867</v>
      </c>
      <c r="B38">
        <v>2015</v>
      </c>
      <c r="C38" s="43" t="s">
        <v>747</v>
      </c>
      <c r="D38">
        <v>2013</v>
      </c>
      <c r="E38" t="s">
        <v>1345</v>
      </c>
      <c r="F38" s="57">
        <f t="shared" si="4"/>
        <v>10</v>
      </c>
      <c r="H38" s="43" t="s">
        <v>676</v>
      </c>
      <c r="I38">
        <v>20150227</v>
      </c>
      <c r="J38" t="s">
        <v>748</v>
      </c>
      <c r="L38">
        <v>35491</v>
      </c>
      <c r="P38">
        <v>280</v>
      </c>
      <c r="V38" s="60">
        <f t="shared" si="5"/>
        <v>35771</v>
      </c>
      <c r="W38" s="24">
        <f t="shared" si="6"/>
        <v>35771</v>
      </c>
      <c r="X38" s="61">
        <f t="shared" si="0"/>
        <v>35491</v>
      </c>
      <c r="Y38" s="61">
        <f t="shared" ref="Y38:Y69" si="10">SUM(K38:N38)</f>
        <v>35491</v>
      </c>
      <c r="AA38" s="62">
        <f t="shared" si="2"/>
        <v>1</v>
      </c>
      <c r="AB38" s="62">
        <f t="shared" si="7"/>
        <v>0</v>
      </c>
      <c r="AC38" s="9">
        <f t="shared" si="8"/>
        <v>1</v>
      </c>
      <c r="AD38" s="63">
        <f t="shared" si="9"/>
        <v>0</v>
      </c>
      <c r="AE38" s="64">
        <f t="shared" si="3"/>
        <v>0.99217243018087276</v>
      </c>
    </row>
    <row r="39" spans="1:31" x14ac:dyDescent="0.25">
      <c r="A39" s="11">
        <v>636676</v>
      </c>
      <c r="B39">
        <v>2014</v>
      </c>
      <c r="C39" s="43" t="s">
        <v>734</v>
      </c>
      <c r="D39">
        <v>2013</v>
      </c>
      <c r="E39" s="57" t="s">
        <v>1265</v>
      </c>
      <c r="F39" s="57">
        <f t="shared" si="4"/>
        <v>10</v>
      </c>
      <c r="H39" s="43" t="s">
        <v>676</v>
      </c>
      <c r="I39">
        <v>20140623</v>
      </c>
      <c r="J39" t="s">
        <v>748</v>
      </c>
      <c r="L39">
        <v>242914</v>
      </c>
      <c r="V39" s="60">
        <f t="shared" si="5"/>
        <v>242914</v>
      </c>
      <c r="W39" s="24">
        <f t="shared" si="6"/>
        <v>242914</v>
      </c>
      <c r="X39" s="61">
        <f t="shared" si="0"/>
        <v>242914</v>
      </c>
      <c r="Y39" s="61">
        <f t="shared" si="10"/>
        <v>242914</v>
      </c>
      <c r="AA39" s="62">
        <f t="shared" si="2"/>
        <v>1</v>
      </c>
      <c r="AB39" s="62">
        <f t="shared" si="7"/>
        <v>0</v>
      </c>
      <c r="AC39" s="9">
        <f t="shared" si="8"/>
        <v>1</v>
      </c>
      <c r="AD39" s="63">
        <f t="shared" si="9"/>
        <v>0</v>
      </c>
      <c r="AE39" s="64">
        <f t="shared" si="3"/>
        <v>1</v>
      </c>
    </row>
    <row r="40" spans="1:31" x14ac:dyDescent="0.25">
      <c r="A40" s="11">
        <v>90866</v>
      </c>
      <c r="B40">
        <v>2015</v>
      </c>
      <c r="C40" s="43" t="s">
        <v>747</v>
      </c>
      <c r="D40">
        <v>2013</v>
      </c>
      <c r="E40" t="s">
        <v>1345</v>
      </c>
      <c r="F40" s="57">
        <f t="shared" si="4"/>
        <v>10</v>
      </c>
      <c r="H40" s="43" t="s">
        <v>676</v>
      </c>
      <c r="I40">
        <v>20150227</v>
      </c>
      <c r="J40" t="s">
        <v>748</v>
      </c>
      <c r="L40">
        <v>50191</v>
      </c>
      <c r="N40">
        <v>101</v>
      </c>
      <c r="P40">
        <v>202</v>
      </c>
      <c r="V40" s="60">
        <f t="shared" si="5"/>
        <v>50494</v>
      </c>
      <c r="W40" s="24">
        <f t="shared" si="6"/>
        <v>50393</v>
      </c>
      <c r="X40" s="61">
        <f t="shared" si="0"/>
        <v>50191</v>
      </c>
      <c r="Y40" s="61">
        <f t="shared" si="10"/>
        <v>50292</v>
      </c>
      <c r="AA40" s="62">
        <f t="shared" si="2"/>
        <v>0.9979997623480017</v>
      </c>
      <c r="AB40" s="62">
        <f t="shared" si="7"/>
        <v>1</v>
      </c>
      <c r="AC40" s="9">
        <f t="shared" si="8"/>
        <v>0</v>
      </c>
      <c r="AD40" s="63">
        <f t="shared" si="9"/>
        <v>0</v>
      </c>
      <c r="AE40" s="64">
        <f t="shared" si="3"/>
        <v>0.9959995246960035</v>
      </c>
    </row>
    <row r="41" spans="1:31" x14ac:dyDescent="0.25">
      <c r="A41" s="18">
        <v>220361</v>
      </c>
      <c r="B41">
        <v>2016</v>
      </c>
      <c r="C41" t="s">
        <v>747</v>
      </c>
      <c r="D41">
        <v>2014</v>
      </c>
      <c r="E41" s="57" t="s">
        <v>738</v>
      </c>
      <c r="F41" s="57">
        <f t="shared" si="4"/>
        <v>9</v>
      </c>
      <c r="G41" t="s">
        <v>736</v>
      </c>
      <c r="H41" t="s">
        <v>677</v>
      </c>
      <c r="J41" s="1" t="s">
        <v>737</v>
      </c>
      <c r="L41">
        <v>0</v>
      </c>
      <c r="N41">
        <v>0</v>
      </c>
      <c r="P41">
        <v>80995</v>
      </c>
      <c r="U41">
        <v>640</v>
      </c>
      <c r="V41" s="60">
        <f t="shared" si="5"/>
        <v>81635</v>
      </c>
      <c r="W41" s="24">
        <f t="shared" si="6"/>
        <v>80995</v>
      </c>
      <c r="X41" s="61">
        <f t="shared" si="0"/>
        <v>0</v>
      </c>
      <c r="Y41" s="61">
        <f t="shared" si="10"/>
        <v>0</v>
      </c>
      <c r="AA41" s="62">
        <f t="shared" si="2"/>
        <v>0.99216022539351989</v>
      </c>
      <c r="AB41" s="62">
        <f t="shared" si="7"/>
        <v>0</v>
      </c>
      <c r="AC41" s="9">
        <f t="shared" si="8"/>
        <v>1</v>
      </c>
      <c r="AD41" s="63">
        <f t="shared" si="9"/>
        <v>7.8397746064800631E-3</v>
      </c>
      <c r="AE41" s="64">
        <f t="shared" si="3"/>
        <v>0</v>
      </c>
    </row>
    <row r="42" spans="1:31" x14ac:dyDescent="0.25">
      <c r="A42" s="18">
        <v>220362</v>
      </c>
      <c r="B42">
        <v>2016</v>
      </c>
      <c r="C42" t="s">
        <v>747</v>
      </c>
      <c r="D42">
        <v>2014</v>
      </c>
      <c r="E42" t="s">
        <v>746</v>
      </c>
      <c r="F42" s="57">
        <f t="shared" si="4"/>
        <v>9</v>
      </c>
      <c r="H42" t="s">
        <v>677</v>
      </c>
      <c r="J42" s="1" t="s">
        <v>737</v>
      </c>
      <c r="L42">
        <v>0</v>
      </c>
      <c r="N42">
        <v>0</v>
      </c>
      <c r="P42">
        <v>81524</v>
      </c>
      <c r="U42">
        <v>160</v>
      </c>
      <c r="V42" s="60">
        <f t="shared" si="5"/>
        <v>81684</v>
      </c>
      <c r="W42" s="24">
        <f t="shared" si="6"/>
        <v>81524</v>
      </c>
      <c r="X42" s="61">
        <f t="shared" si="0"/>
        <v>0</v>
      </c>
      <c r="Y42" s="61">
        <f t="shared" si="10"/>
        <v>0</v>
      </c>
      <c r="AA42" s="62">
        <f t="shared" si="2"/>
        <v>0.99804123206503115</v>
      </c>
      <c r="AB42" s="62">
        <f t="shared" si="7"/>
        <v>0</v>
      </c>
      <c r="AC42" s="9">
        <f t="shared" si="8"/>
        <v>1</v>
      </c>
      <c r="AD42" s="63">
        <f t="shared" si="9"/>
        <v>1.9587679349689045E-3</v>
      </c>
      <c r="AE42" s="64">
        <f t="shared" si="3"/>
        <v>0</v>
      </c>
    </row>
    <row r="43" spans="1:31" x14ac:dyDescent="0.25">
      <c r="A43" s="18">
        <v>220363</v>
      </c>
      <c r="B43">
        <v>2016</v>
      </c>
      <c r="C43" t="s">
        <v>747</v>
      </c>
      <c r="D43">
        <v>2014</v>
      </c>
      <c r="E43" s="57" t="s">
        <v>739</v>
      </c>
      <c r="F43" s="57">
        <f t="shared" si="4"/>
        <v>9</v>
      </c>
      <c r="H43" t="s">
        <v>677</v>
      </c>
      <c r="J43" s="1" t="s">
        <v>737</v>
      </c>
      <c r="L43">
        <v>0</v>
      </c>
      <c r="N43">
        <v>0</v>
      </c>
      <c r="P43">
        <v>91267</v>
      </c>
      <c r="U43">
        <v>1394</v>
      </c>
      <c r="V43" s="60">
        <f t="shared" si="5"/>
        <v>92661</v>
      </c>
      <c r="W43" s="24">
        <f t="shared" si="6"/>
        <v>91267</v>
      </c>
      <c r="X43" s="61">
        <f t="shared" si="0"/>
        <v>0</v>
      </c>
      <c r="Y43" s="61">
        <f t="shared" si="10"/>
        <v>0</v>
      </c>
      <c r="AA43" s="62">
        <f t="shared" si="2"/>
        <v>0.9849559145703155</v>
      </c>
      <c r="AB43" s="62">
        <f t="shared" si="7"/>
        <v>0</v>
      </c>
      <c r="AC43" s="9">
        <f t="shared" si="8"/>
        <v>1</v>
      </c>
      <c r="AD43" s="63">
        <f t="shared" si="9"/>
        <v>1.5044085429684549E-2</v>
      </c>
      <c r="AE43" s="64">
        <f t="shared" si="3"/>
        <v>0</v>
      </c>
    </row>
    <row r="44" spans="1:31" x14ac:dyDescent="0.25">
      <c r="A44" s="18">
        <v>220364</v>
      </c>
      <c r="B44">
        <v>2016</v>
      </c>
      <c r="C44" t="s">
        <v>747</v>
      </c>
      <c r="D44">
        <v>2014</v>
      </c>
      <c r="E44" s="57" t="s">
        <v>739</v>
      </c>
      <c r="F44" s="57">
        <f t="shared" si="4"/>
        <v>9</v>
      </c>
      <c r="H44" t="s">
        <v>677</v>
      </c>
      <c r="J44" s="1" t="s">
        <v>737</v>
      </c>
      <c r="L44">
        <v>70821</v>
      </c>
      <c r="N44">
        <v>135</v>
      </c>
      <c r="P44">
        <v>0</v>
      </c>
      <c r="U44">
        <v>1083</v>
      </c>
      <c r="V44" s="60">
        <f t="shared" si="5"/>
        <v>72039</v>
      </c>
      <c r="W44" s="24">
        <f t="shared" si="6"/>
        <v>70821</v>
      </c>
      <c r="X44" s="61">
        <f t="shared" si="0"/>
        <v>70821</v>
      </c>
      <c r="Y44" s="61">
        <f t="shared" si="10"/>
        <v>70956</v>
      </c>
      <c r="AA44" s="62">
        <f t="shared" si="2"/>
        <v>0.98309249156706779</v>
      </c>
      <c r="AB44" s="62">
        <f t="shared" si="7"/>
        <v>0.11083743842364532</v>
      </c>
      <c r="AC44" s="9">
        <f t="shared" si="8"/>
        <v>0.88916256157635465</v>
      </c>
      <c r="AD44" s="63">
        <f t="shared" si="9"/>
        <v>1.5033523508099779E-2</v>
      </c>
      <c r="AE44" s="64">
        <f t="shared" si="3"/>
        <v>0.98496647649190017</v>
      </c>
    </row>
    <row r="45" spans="1:31" x14ac:dyDescent="0.25">
      <c r="A45" s="18">
        <v>220365</v>
      </c>
      <c r="B45">
        <v>2016</v>
      </c>
      <c r="C45" t="s">
        <v>747</v>
      </c>
      <c r="D45">
        <v>2014</v>
      </c>
      <c r="E45" t="s">
        <v>746</v>
      </c>
      <c r="F45" s="57">
        <f t="shared" si="4"/>
        <v>9</v>
      </c>
      <c r="H45" t="s">
        <v>677</v>
      </c>
      <c r="J45" s="1" t="s">
        <v>737</v>
      </c>
      <c r="L45">
        <v>70212</v>
      </c>
      <c r="N45">
        <v>1267</v>
      </c>
      <c r="P45">
        <v>0</v>
      </c>
      <c r="U45">
        <v>421</v>
      </c>
      <c r="V45" s="60">
        <f t="shared" si="5"/>
        <v>71900</v>
      </c>
      <c r="W45" s="24">
        <f t="shared" si="6"/>
        <v>70212</v>
      </c>
      <c r="X45" s="61">
        <f t="shared" si="0"/>
        <v>70212</v>
      </c>
      <c r="Y45" s="61">
        <f t="shared" si="10"/>
        <v>71479</v>
      </c>
      <c r="AA45" s="62">
        <f t="shared" si="2"/>
        <v>0.97652294853963839</v>
      </c>
      <c r="AB45" s="62">
        <f t="shared" si="7"/>
        <v>0.75059241706161139</v>
      </c>
      <c r="AC45" s="9">
        <f t="shared" si="8"/>
        <v>0.24940758293838861</v>
      </c>
      <c r="AD45" s="63">
        <f t="shared" si="9"/>
        <v>5.8553546592489568E-3</v>
      </c>
      <c r="AE45" s="64">
        <f t="shared" si="3"/>
        <v>0.99414464534075109</v>
      </c>
    </row>
    <row r="46" spans="1:31" x14ac:dyDescent="0.25">
      <c r="A46" s="18">
        <v>220366</v>
      </c>
      <c r="B46">
        <v>2016</v>
      </c>
      <c r="C46" t="s">
        <v>747</v>
      </c>
      <c r="D46">
        <v>2014</v>
      </c>
      <c r="E46" s="57" t="s">
        <v>738</v>
      </c>
      <c r="F46" s="57">
        <f t="shared" si="4"/>
        <v>9</v>
      </c>
      <c r="G46" t="s">
        <v>736</v>
      </c>
      <c r="H46" t="s">
        <v>677</v>
      </c>
      <c r="J46" s="1" t="s">
        <v>737</v>
      </c>
      <c r="L46">
        <v>71112</v>
      </c>
      <c r="N46">
        <v>141</v>
      </c>
      <c r="P46">
        <v>0</v>
      </c>
      <c r="U46">
        <v>563</v>
      </c>
      <c r="V46" s="60">
        <f t="shared" si="5"/>
        <v>71816</v>
      </c>
      <c r="W46" s="24">
        <f t="shared" si="6"/>
        <v>71112</v>
      </c>
      <c r="X46" s="61">
        <f t="shared" si="0"/>
        <v>71112</v>
      </c>
      <c r="Y46" s="61">
        <f t="shared" si="10"/>
        <v>71253</v>
      </c>
      <c r="AA46" s="62">
        <f t="shared" si="2"/>
        <v>0.99019717054695333</v>
      </c>
      <c r="AB46" s="62">
        <f t="shared" si="7"/>
        <v>0.20028409090909091</v>
      </c>
      <c r="AC46" s="9">
        <f t="shared" si="8"/>
        <v>0.79971590909090906</v>
      </c>
      <c r="AD46" s="63">
        <f t="shared" si="9"/>
        <v>7.8394786677063611E-3</v>
      </c>
      <c r="AE46" s="64">
        <f t="shared" si="3"/>
        <v>0.9921605213322936</v>
      </c>
    </row>
    <row r="47" spans="1:31" x14ac:dyDescent="0.25">
      <c r="A47" s="18">
        <v>636885</v>
      </c>
      <c r="B47">
        <v>2016</v>
      </c>
      <c r="C47" t="s">
        <v>747</v>
      </c>
      <c r="D47">
        <v>2014</v>
      </c>
      <c r="E47" s="43" t="s">
        <v>735</v>
      </c>
      <c r="F47" s="57">
        <f t="shared" si="4"/>
        <v>9</v>
      </c>
      <c r="H47" s="43" t="s">
        <v>676</v>
      </c>
      <c r="J47" s="1" t="s">
        <v>737</v>
      </c>
      <c r="L47">
        <v>0</v>
      </c>
      <c r="N47">
        <v>0</v>
      </c>
      <c r="P47">
        <v>231744</v>
      </c>
      <c r="U47">
        <v>8559</v>
      </c>
      <c r="V47" s="60">
        <f t="shared" si="5"/>
        <v>240303</v>
      </c>
      <c r="W47" s="24">
        <f t="shared" si="6"/>
        <v>231744</v>
      </c>
      <c r="X47" s="61">
        <f t="shared" si="0"/>
        <v>0</v>
      </c>
      <c r="Y47" s="61">
        <f t="shared" si="10"/>
        <v>0</v>
      </c>
      <c r="AA47" s="62">
        <f t="shared" si="2"/>
        <v>0.96438246713524178</v>
      </c>
      <c r="AB47" s="62">
        <f t="shared" si="7"/>
        <v>0</v>
      </c>
      <c r="AC47" s="9">
        <f t="shared" si="8"/>
        <v>1</v>
      </c>
      <c r="AD47" s="63">
        <f t="shared" si="9"/>
        <v>3.5617532864758245E-2</v>
      </c>
      <c r="AE47" s="64">
        <f t="shared" si="3"/>
        <v>0</v>
      </c>
    </row>
    <row r="48" spans="1:31" x14ac:dyDescent="0.25">
      <c r="A48" s="18">
        <v>636886</v>
      </c>
      <c r="B48">
        <v>2016</v>
      </c>
      <c r="C48" t="s">
        <v>747</v>
      </c>
      <c r="D48">
        <v>2014</v>
      </c>
      <c r="E48" s="43" t="s">
        <v>735</v>
      </c>
      <c r="F48" s="57">
        <f t="shared" si="4"/>
        <v>9</v>
      </c>
      <c r="H48" s="43" t="s">
        <v>676</v>
      </c>
      <c r="J48" s="1" t="s">
        <v>737</v>
      </c>
      <c r="L48">
        <v>238940</v>
      </c>
      <c r="N48">
        <v>6744</v>
      </c>
      <c r="P48">
        <v>661</v>
      </c>
      <c r="U48">
        <v>529</v>
      </c>
      <c r="V48" s="60">
        <f t="shared" si="5"/>
        <v>246874</v>
      </c>
      <c r="W48" s="24">
        <f t="shared" si="6"/>
        <v>239601</v>
      </c>
      <c r="X48" s="61">
        <f t="shared" si="0"/>
        <v>238940</v>
      </c>
      <c r="Y48" s="61">
        <f t="shared" si="10"/>
        <v>245684</v>
      </c>
      <c r="AA48" s="62">
        <f t="shared" si="2"/>
        <v>0.97053962750228862</v>
      </c>
      <c r="AB48" s="62">
        <f t="shared" si="7"/>
        <v>0.92726522755396668</v>
      </c>
      <c r="AC48" s="9">
        <f t="shared" si="8"/>
        <v>7.2734772446033324E-2</v>
      </c>
      <c r="AD48" s="63">
        <f t="shared" si="9"/>
        <v>2.1427934897964144E-3</v>
      </c>
      <c r="AE48" s="64">
        <f t="shared" si="3"/>
        <v>0.99517972731028781</v>
      </c>
    </row>
    <row r="49" spans="1:31" x14ac:dyDescent="0.25">
      <c r="A49" s="11">
        <v>90888</v>
      </c>
      <c r="B49">
        <v>2015</v>
      </c>
      <c r="C49" t="s">
        <v>734</v>
      </c>
      <c r="D49">
        <v>2014</v>
      </c>
      <c r="E49" t="s">
        <v>749</v>
      </c>
      <c r="F49" s="57">
        <f t="shared" si="4"/>
        <v>9</v>
      </c>
      <c r="H49" t="s">
        <v>677</v>
      </c>
      <c r="J49" s="1" t="s">
        <v>737</v>
      </c>
      <c r="L49">
        <v>244342</v>
      </c>
      <c r="N49">
        <v>801047</v>
      </c>
      <c r="P49">
        <v>268</v>
      </c>
      <c r="U49">
        <v>1111</v>
      </c>
      <c r="V49" s="60">
        <f t="shared" si="5"/>
        <v>1046768</v>
      </c>
      <c r="W49" s="24">
        <f t="shared" si="6"/>
        <v>244610</v>
      </c>
      <c r="X49" s="61">
        <f t="shared" si="0"/>
        <v>244342</v>
      </c>
      <c r="Y49" s="61">
        <f t="shared" si="10"/>
        <v>1045389</v>
      </c>
      <c r="AA49" s="62">
        <f t="shared" si="2"/>
        <v>0.23368119774391269</v>
      </c>
      <c r="AB49" s="62">
        <f t="shared" si="7"/>
        <v>0.99861498607506249</v>
      </c>
      <c r="AC49" s="9">
        <f t="shared" si="8"/>
        <v>1.385013924937506E-3</v>
      </c>
      <c r="AD49" s="63">
        <f t="shared" si="9"/>
        <v>1.0613622120660929E-3</v>
      </c>
      <c r="AE49" s="64">
        <f t="shared" si="3"/>
        <v>0.99868261161976679</v>
      </c>
    </row>
    <row r="50" spans="1:31" x14ac:dyDescent="0.25">
      <c r="A50" s="11">
        <v>220227</v>
      </c>
      <c r="B50">
        <v>2015</v>
      </c>
      <c r="C50" t="s">
        <v>734</v>
      </c>
      <c r="D50">
        <v>2014</v>
      </c>
      <c r="E50" t="s">
        <v>742</v>
      </c>
      <c r="F50" s="57">
        <f t="shared" si="4"/>
        <v>9</v>
      </c>
      <c r="H50" t="s">
        <v>677</v>
      </c>
      <c r="J50" s="1" t="s">
        <v>737</v>
      </c>
      <c r="L50">
        <v>0</v>
      </c>
      <c r="N50">
        <v>0</v>
      </c>
      <c r="P50">
        <v>103380</v>
      </c>
      <c r="U50">
        <v>58302</v>
      </c>
      <c r="V50" s="60">
        <f t="shared" si="5"/>
        <v>161682</v>
      </c>
      <c r="W50" s="24">
        <f t="shared" si="6"/>
        <v>103380</v>
      </c>
      <c r="X50" s="61">
        <f t="shared" si="0"/>
        <v>0</v>
      </c>
      <c r="Y50" s="61">
        <f t="shared" si="10"/>
        <v>0</v>
      </c>
      <c r="AA50" s="62">
        <f t="shared" si="2"/>
        <v>0.63940327309162426</v>
      </c>
      <c r="AB50" s="62">
        <f t="shared" si="7"/>
        <v>0</v>
      </c>
      <c r="AC50" s="9">
        <f t="shared" si="8"/>
        <v>1</v>
      </c>
      <c r="AD50" s="63">
        <f t="shared" si="9"/>
        <v>0.36059672690837569</v>
      </c>
      <c r="AE50" s="64">
        <f t="shared" si="3"/>
        <v>0</v>
      </c>
    </row>
    <row r="51" spans="1:31" x14ac:dyDescent="0.25">
      <c r="A51" s="11">
        <v>220228</v>
      </c>
      <c r="B51">
        <v>2015</v>
      </c>
      <c r="C51" t="s">
        <v>734</v>
      </c>
      <c r="D51">
        <v>2014</v>
      </c>
      <c r="E51" t="s">
        <v>742</v>
      </c>
      <c r="F51" s="57">
        <f t="shared" si="4"/>
        <v>9</v>
      </c>
      <c r="H51" t="s">
        <v>677</v>
      </c>
      <c r="J51" s="1" t="s">
        <v>737</v>
      </c>
      <c r="L51">
        <v>101234</v>
      </c>
      <c r="N51">
        <v>1499</v>
      </c>
      <c r="P51">
        <v>0</v>
      </c>
      <c r="U51">
        <v>58100</v>
      </c>
      <c r="V51" s="60">
        <f t="shared" si="5"/>
        <v>160833</v>
      </c>
      <c r="W51" s="24">
        <f t="shared" si="6"/>
        <v>101234</v>
      </c>
      <c r="X51" s="61">
        <f t="shared" si="0"/>
        <v>101234</v>
      </c>
      <c r="Y51" s="61">
        <f t="shared" si="10"/>
        <v>102733</v>
      </c>
      <c r="AA51" s="62">
        <f t="shared" si="2"/>
        <v>0.62943550142072835</v>
      </c>
      <c r="AB51" s="62">
        <f t="shared" si="7"/>
        <v>2.51514287152469E-2</v>
      </c>
      <c r="AC51" s="9">
        <f t="shared" si="8"/>
        <v>0.97484857128475311</v>
      </c>
      <c r="AD51" s="63">
        <f t="shared" si="9"/>
        <v>0.36124427200885389</v>
      </c>
      <c r="AE51" s="64">
        <f t="shared" si="3"/>
        <v>0.63875572799114611</v>
      </c>
    </row>
    <row r="52" spans="1:31" x14ac:dyDescent="0.25">
      <c r="A52" s="11">
        <v>220229</v>
      </c>
      <c r="B52">
        <v>2015</v>
      </c>
      <c r="C52" t="s">
        <v>734</v>
      </c>
      <c r="D52">
        <v>2014</v>
      </c>
      <c r="E52" t="s">
        <v>743</v>
      </c>
      <c r="F52" s="57">
        <f t="shared" si="4"/>
        <v>9</v>
      </c>
      <c r="H52" t="s">
        <v>677</v>
      </c>
      <c r="J52" s="1" t="s">
        <v>737</v>
      </c>
      <c r="L52">
        <v>101549</v>
      </c>
      <c r="N52">
        <v>890</v>
      </c>
      <c r="P52">
        <v>0</v>
      </c>
      <c r="U52">
        <v>59167</v>
      </c>
      <c r="V52" s="60">
        <f t="shared" si="5"/>
        <v>161606</v>
      </c>
      <c r="W52" s="24">
        <f t="shared" si="6"/>
        <v>101549</v>
      </c>
      <c r="X52" s="61">
        <f t="shared" si="0"/>
        <v>101549</v>
      </c>
      <c r="Y52" s="61">
        <f t="shared" si="10"/>
        <v>102439</v>
      </c>
      <c r="AA52" s="62">
        <f t="shared" si="2"/>
        <v>0.62837394651188694</v>
      </c>
      <c r="AB52" s="62">
        <f t="shared" si="7"/>
        <v>1.4819255041044341E-2</v>
      </c>
      <c r="AC52" s="9">
        <f t="shared" si="8"/>
        <v>0.98518074495895569</v>
      </c>
      <c r="AD52" s="63">
        <f t="shared" si="9"/>
        <v>0.36611883222157593</v>
      </c>
      <c r="AE52" s="64">
        <f t="shared" si="3"/>
        <v>0.63388116777842407</v>
      </c>
    </row>
    <row r="53" spans="1:31" x14ac:dyDescent="0.25">
      <c r="A53" s="11">
        <v>220230</v>
      </c>
      <c r="B53">
        <v>2015</v>
      </c>
      <c r="C53" t="s">
        <v>734</v>
      </c>
      <c r="D53">
        <v>2014</v>
      </c>
      <c r="E53" t="s">
        <v>743</v>
      </c>
      <c r="F53" s="57">
        <f t="shared" si="4"/>
        <v>9</v>
      </c>
      <c r="H53" t="s">
        <v>677</v>
      </c>
      <c r="J53" s="1" t="s">
        <v>737</v>
      </c>
      <c r="L53">
        <v>0</v>
      </c>
      <c r="N53">
        <v>0</v>
      </c>
      <c r="P53">
        <v>102539</v>
      </c>
      <c r="U53">
        <v>59367</v>
      </c>
      <c r="V53" s="60">
        <f t="shared" si="5"/>
        <v>161906</v>
      </c>
      <c r="W53" s="24">
        <f t="shared" si="6"/>
        <v>102539</v>
      </c>
      <c r="X53" s="61">
        <f t="shared" si="0"/>
        <v>0</v>
      </c>
      <c r="Y53" s="61">
        <f t="shared" si="10"/>
        <v>0</v>
      </c>
      <c r="AA53" s="62">
        <f t="shared" si="2"/>
        <v>0.6333242745790767</v>
      </c>
      <c r="AB53" s="62">
        <f t="shared" si="7"/>
        <v>0</v>
      </c>
      <c r="AC53" s="9">
        <f t="shared" si="8"/>
        <v>1</v>
      </c>
      <c r="AD53" s="63">
        <f t="shared" si="9"/>
        <v>0.36667572542092325</v>
      </c>
      <c r="AE53" s="64">
        <f t="shared" si="3"/>
        <v>0</v>
      </c>
    </row>
    <row r="54" spans="1:31" x14ac:dyDescent="0.25">
      <c r="A54" s="11">
        <v>220245</v>
      </c>
      <c r="B54">
        <v>2015</v>
      </c>
      <c r="C54" t="s">
        <v>734</v>
      </c>
      <c r="D54">
        <v>2014</v>
      </c>
      <c r="E54" t="s">
        <v>658</v>
      </c>
      <c r="F54" s="57">
        <f t="shared" si="4"/>
        <v>9</v>
      </c>
      <c r="H54" t="s">
        <v>677</v>
      </c>
      <c r="J54" s="1" t="s">
        <v>737</v>
      </c>
      <c r="L54">
        <v>102279</v>
      </c>
      <c r="N54">
        <v>503</v>
      </c>
      <c r="P54">
        <v>1810</v>
      </c>
      <c r="U54">
        <v>77123</v>
      </c>
      <c r="V54" s="60">
        <f t="shared" si="5"/>
        <v>181715</v>
      </c>
      <c r="W54" s="24">
        <f t="shared" si="6"/>
        <v>104089</v>
      </c>
      <c r="X54" s="61">
        <f t="shared" si="0"/>
        <v>102279</v>
      </c>
      <c r="Y54" s="61">
        <f t="shared" si="10"/>
        <v>102782</v>
      </c>
      <c r="AA54" s="62">
        <f t="shared" si="2"/>
        <v>0.57281457226976307</v>
      </c>
      <c r="AB54" s="62">
        <f t="shared" si="7"/>
        <v>6.4797876999974236E-3</v>
      </c>
      <c r="AC54" s="9">
        <f t="shared" si="8"/>
        <v>0.99352021230000254</v>
      </c>
      <c r="AD54" s="63">
        <f t="shared" si="9"/>
        <v>0.42441735685001236</v>
      </c>
      <c r="AE54" s="64">
        <f t="shared" si="3"/>
        <v>0.56562199047959716</v>
      </c>
    </row>
    <row r="55" spans="1:31" x14ac:dyDescent="0.25">
      <c r="A55" s="11">
        <v>220246</v>
      </c>
      <c r="B55">
        <v>2015</v>
      </c>
      <c r="C55" t="s">
        <v>734</v>
      </c>
      <c r="D55">
        <v>2014</v>
      </c>
      <c r="E55" t="s">
        <v>658</v>
      </c>
      <c r="F55" s="57">
        <f t="shared" si="4"/>
        <v>9</v>
      </c>
      <c r="H55" t="s">
        <v>677</v>
      </c>
      <c r="J55" s="1" t="s">
        <v>737</v>
      </c>
      <c r="L55">
        <v>101866</v>
      </c>
      <c r="N55">
        <v>479</v>
      </c>
      <c r="P55">
        <v>2045</v>
      </c>
      <c r="U55">
        <v>24953</v>
      </c>
      <c r="V55" s="60">
        <f t="shared" si="5"/>
        <v>129343</v>
      </c>
      <c r="W55" s="24">
        <f t="shared" si="6"/>
        <v>103911</v>
      </c>
      <c r="X55" s="61">
        <f t="shared" si="0"/>
        <v>101866</v>
      </c>
      <c r="Y55" s="61">
        <f t="shared" si="10"/>
        <v>102345</v>
      </c>
      <c r="AA55" s="62">
        <f t="shared" si="2"/>
        <v>0.80337552090178832</v>
      </c>
      <c r="AB55" s="62">
        <f t="shared" si="7"/>
        <v>1.8834539163258886E-2</v>
      </c>
      <c r="AC55" s="9">
        <f t="shared" si="8"/>
        <v>0.98116546083674117</v>
      </c>
      <c r="AD55" s="63">
        <f t="shared" si="9"/>
        <v>0.1929211476461811</v>
      </c>
      <c r="AE55" s="64">
        <f t="shared" si="3"/>
        <v>0.79126817840934571</v>
      </c>
    </row>
    <row r="56" spans="1:31" x14ac:dyDescent="0.25">
      <c r="A56" s="11">
        <v>220248</v>
      </c>
      <c r="B56">
        <v>2015</v>
      </c>
      <c r="C56" t="s">
        <v>734</v>
      </c>
      <c r="D56">
        <v>2014</v>
      </c>
      <c r="E56" t="s">
        <v>658</v>
      </c>
      <c r="F56" s="57">
        <f t="shared" si="4"/>
        <v>9</v>
      </c>
      <c r="H56" t="s">
        <v>677</v>
      </c>
      <c r="J56" s="1" t="s">
        <v>737</v>
      </c>
      <c r="L56">
        <v>0</v>
      </c>
      <c r="N56">
        <v>0</v>
      </c>
      <c r="P56">
        <v>200997</v>
      </c>
      <c r="U56">
        <v>156619</v>
      </c>
      <c r="V56" s="60">
        <f t="shared" si="5"/>
        <v>357616</v>
      </c>
      <c r="W56" s="24">
        <f t="shared" si="6"/>
        <v>200997</v>
      </c>
      <c r="X56" s="61">
        <f t="shared" si="0"/>
        <v>0</v>
      </c>
      <c r="Y56" s="61">
        <f t="shared" si="10"/>
        <v>0</v>
      </c>
      <c r="AA56" s="62">
        <f t="shared" si="2"/>
        <v>0.56204700013422215</v>
      </c>
      <c r="AB56" s="62">
        <f t="shared" si="7"/>
        <v>0</v>
      </c>
      <c r="AC56" s="9">
        <f t="shared" si="8"/>
        <v>1</v>
      </c>
      <c r="AD56" s="63">
        <f t="shared" si="9"/>
        <v>0.43795299986577779</v>
      </c>
      <c r="AE56" s="64">
        <f t="shared" si="3"/>
        <v>0</v>
      </c>
    </row>
    <row r="57" spans="1:31" x14ac:dyDescent="0.25">
      <c r="A57" s="11">
        <v>220354</v>
      </c>
      <c r="B57">
        <v>2015</v>
      </c>
      <c r="C57" t="s">
        <v>734</v>
      </c>
      <c r="D57">
        <v>2014</v>
      </c>
      <c r="E57" s="57" t="s">
        <v>739</v>
      </c>
      <c r="F57" s="57">
        <f t="shared" si="4"/>
        <v>9</v>
      </c>
      <c r="H57" t="s">
        <v>677</v>
      </c>
      <c r="J57" s="1" t="s">
        <v>737</v>
      </c>
      <c r="L57">
        <v>0</v>
      </c>
      <c r="N57">
        <v>17161</v>
      </c>
      <c r="P57">
        <v>96612</v>
      </c>
      <c r="U57">
        <v>220490</v>
      </c>
      <c r="V57" s="60">
        <f t="shared" si="5"/>
        <v>334263</v>
      </c>
      <c r="W57" s="24">
        <f t="shared" si="6"/>
        <v>96612</v>
      </c>
      <c r="X57" s="61">
        <f t="shared" si="0"/>
        <v>0</v>
      </c>
      <c r="Y57" s="61">
        <f t="shared" si="10"/>
        <v>17161</v>
      </c>
      <c r="AA57" s="62">
        <f t="shared" si="2"/>
        <v>0.2890298956211127</v>
      </c>
      <c r="AB57" s="62">
        <f t="shared" si="7"/>
        <v>7.2210931155349656E-2</v>
      </c>
      <c r="AC57" s="9">
        <f t="shared" si="8"/>
        <v>0.9277890688446504</v>
      </c>
      <c r="AD57" s="63">
        <f t="shared" si="9"/>
        <v>0.6596302911180717</v>
      </c>
      <c r="AE57" s="64">
        <f t="shared" si="3"/>
        <v>5.1339813260815582E-2</v>
      </c>
    </row>
    <row r="58" spans="1:31" x14ac:dyDescent="0.25">
      <c r="A58" s="11">
        <v>220355</v>
      </c>
      <c r="B58">
        <v>2015</v>
      </c>
      <c r="C58" t="s">
        <v>734</v>
      </c>
      <c r="D58">
        <v>2014</v>
      </c>
      <c r="E58" s="57" t="s">
        <v>739</v>
      </c>
      <c r="F58" s="57">
        <f t="shared" si="4"/>
        <v>9</v>
      </c>
      <c r="H58" t="s">
        <v>677</v>
      </c>
      <c r="J58" s="1" t="s">
        <v>737</v>
      </c>
      <c r="L58">
        <v>95493</v>
      </c>
      <c r="N58">
        <v>6312</v>
      </c>
      <c r="P58">
        <v>0</v>
      </c>
      <c r="U58">
        <v>102311</v>
      </c>
      <c r="V58" s="60">
        <f t="shared" si="5"/>
        <v>204116</v>
      </c>
      <c r="W58" s="24">
        <f t="shared" si="6"/>
        <v>95493</v>
      </c>
      <c r="X58" s="61">
        <f t="shared" si="0"/>
        <v>95493</v>
      </c>
      <c r="Y58" s="61">
        <f t="shared" si="10"/>
        <v>101805</v>
      </c>
      <c r="AA58" s="62">
        <f t="shared" si="2"/>
        <v>0.46783691626330126</v>
      </c>
      <c r="AB58" s="62">
        <f t="shared" si="7"/>
        <v>5.8109240216160485E-2</v>
      </c>
      <c r="AC58" s="9">
        <f t="shared" si="8"/>
        <v>0.94189075978383952</v>
      </c>
      <c r="AD58" s="63">
        <f t="shared" si="9"/>
        <v>0.50123949126967016</v>
      </c>
      <c r="AE58" s="64">
        <f t="shared" si="3"/>
        <v>0.49876050873032979</v>
      </c>
    </row>
    <row r="59" spans="1:31" x14ac:dyDescent="0.25">
      <c r="A59" s="11">
        <v>220356</v>
      </c>
      <c r="B59">
        <v>2015</v>
      </c>
      <c r="C59" t="s">
        <v>734</v>
      </c>
      <c r="D59">
        <v>2014</v>
      </c>
      <c r="E59" s="57" t="s">
        <v>738</v>
      </c>
      <c r="F59" s="57">
        <f t="shared" si="4"/>
        <v>9</v>
      </c>
      <c r="G59" t="s">
        <v>736</v>
      </c>
      <c r="H59" t="s">
        <v>677</v>
      </c>
      <c r="J59" s="1" t="s">
        <v>737</v>
      </c>
      <c r="L59">
        <v>0</v>
      </c>
      <c r="N59">
        <v>28759</v>
      </c>
      <c r="P59">
        <v>94575</v>
      </c>
      <c r="U59">
        <v>219163</v>
      </c>
      <c r="V59" s="60">
        <f t="shared" si="5"/>
        <v>342497</v>
      </c>
      <c r="W59" s="24">
        <f t="shared" si="6"/>
        <v>94575</v>
      </c>
      <c r="X59" s="61">
        <f t="shared" si="0"/>
        <v>0</v>
      </c>
      <c r="Y59" s="61">
        <f t="shared" si="10"/>
        <v>28759</v>
      </c>
      <c r="AA59" s="62">
        <f t="shared" si="2"/>
        <v>0.27613380555158146</v>
      </c>
      <c r="AB59" s="62">
        <f t="shared" si="7"/>
        <v>0.11600019360928034</v>
      </c>
      <c r="AC59" s="9">
        <f t="shared" si="8"/>
        <v>0.88399980639071962</v>
      </c>
      <c r="AD59" s="63">
        <f t="shared" si="9"/>
        <v>0.63989757574518902</v>
      </c>
      <c r="AE59" s="64">
        <f t="shared" si="3"/>
        <v>8.3968618703229511E-2</v>
      </c>
    </row>
    <row r="60" spans="1:31" x14ac:dyDescent="0.25">
      <c r="A60" s="11">
        <v>220357</v>
      </c>
      <c r="B60">
        <v>2015</v>
      </c>
      <c r="C60" t="s">
        <v>734</v>
      </c>
      <c r="D60">
        <v>2014</v>
      </c>
      <c r="E60" s="57" t="s">
        <v>738</v>
      </c>
      <c r="F60" s="57">
        <f t="shared" si="4"/>
        <v>9</v>
      </c>
      <c r="G60" t="s">
        <v>736</v>
      </c>
      <c r="H60" t="s">
        <v>677</v>
      </c>
      <c r="J60" s="1" t="s">
        <v>737</v>
      </c>
      <c r="L60">
        <v>95796</v>
      </c>
      <c r="N60">
        <v>6332</v>
      </c>
      <c r="P60">
        <v>0</v>
      </c>
      <c r="U60">
        <v>102866</v>
      </c>
      <c r="V60" s="60">
        <f t="shared" si="5"/>
        <v>204994</v>
      </c>
      <c r="W60" s="24">
        <f t="shared" si="6"/>
        <v>95796</v>
      </c>
      <c r="X60" s="61">
        <f t="shared" si="0"/>
        <v>95796</v>
      </c>
      <c r="Y60" s="61">
        <f t="shared" si="10"/>
        <v>102128</v>
      </c>
      <c r="AA60" s="62">
        <f t="shared" si="2"/>
        <v>0.4673112383777086</v>
      </c>
      <c r="AB60" s="62">
        <f t="shared" si="7"/>
        <v>5.7986410007509294E-2</v>
      </c>
      <c r="AC60" s="9">
        <f t="shared" si="8"/>
        <v>0.94201358999249074</v>
      </c>
      <c r="AD60" s="63">
        <f t="shared" si="9"/>
        <v>0.50180005268446881</v>
      </c>
      <c r="AE60" s="64">
        <f t="shared" si="3"/>
        <v>0.49819994731553119</v>
      </c>
    </row>
    <row r="61" spans="1:31" x14ac:dyDescent="0.25">
      <c r="A61" s="11">
        <v>220358</v>
      </c>
      <c r="B61">
        <v>2015</v>
      </c>
      <c r="C61" t="s">
        <v>734</v>
      </c>
      <c r="D61">
        <v>2014</v>
      </c>
      <c r="E61" t="s">
        <v>746</v>
      </c>
      <c r="F61" s="57">
        <f t="shared" si="4"/>
        <v>9</v>
      </c>
      <c r="H61" t="s">
        <v>677</v>
      </c>
      <c r="J61" s="1" t="s">
        <v>737</v>
      </c>
      <c r="L61">
        <v>0</v>
      </c>
      <c r="N61">
        <v>1084</v>
      </c>
      <c r="P61">
        <v>96274</v>
      </c>
      <c r="U61">
        <v>111340</v>
      </c>
      <c r="V61" s="60">
        <f t="shared" si="5"/>
        <v>208698</v>
      </c>
      <c r="W61" s="24">
        <f t="shared" si="6"/>
        <v>96274</v>
      </c>
      <c r="X61" s="61">
        <f t="shared" si="0"/>
        <v>0</v>
      </c>
      <c r="Y61" s="61">
        <f t="shared" si="10"/>
        <v>1084</v>
      </c>
      <c r="AA61" s="62">
        <f t="shared" si="2"/>
        <v>0.46130772695473843</v>
      </c>
      <c r="AB61" s="62">
        <f t="shared" si="7"/>
        <v>9.6420693090443314E-3</v>
      </c>
      <c r="AC61" s="9">
        <f t="shared" si="8"/>
        <v>0.99035793069095568</v>
      </c>
      <c r="AD61" s="63">
        <f t="shared" si="9"/>
        <v>0.53349816481231249</v>
      </c>
      <c r="AE61" s="64">
        <f t="shared" si="3"/>
        <v>5.1941082329490457E-3</v>
      </c>
    </row>
    <row r="62" spans="1:31" x14ac:dyDescent="0.25">
      <c r="A62" s="11">
        <v>220359</v>
      </c>
      <c r="B62">
        <v>2015</v>
      </c>
      <c r="C62" t="s">
        <v>734</v>
      </c>
      <c r="D62">
        <v>2014</v>
      </c>
      <c r="E62" t="s">
        <v>746</v>
      </c>
      <c r="F62" s="57">
        <f t="shared" si="4"/>
        <v>9</v>
      </c>
      <c r="H62" t="s">
        <v>677</v>
      </c>
      <c r="J62" s="1" t="s">
        <v>737</v>
      </c>
      <c r="L62">
        <v>97130</v>
      </c>
      <c r="N62">
        <v>4897</v>
      </c>
      <c r="P62">
        <v>0</v>
      </c>
      <c r="U62">
        <v>87285</v>
      </c>
      <c r="V62" s="60">
        <f t="shared" si="5"/>
        <v>189312</v>
      </c>
      <c r="W62" s="24">
        <f t="shared" si="6"/>
        <v>97130</v>
      </c>
      <c r="X62" s="61">
        <f t="shared" si="0"/>
        <v>97130</v>
      </c>
      <c r="Y62" s="61">
        <f t="shared" si="10"/>
        <v>102027</v>
      </c>
      <c r="AA62" s="62">
        <f t="shared" si="2"/>
        <v>0.51306837390128468</v>
      </c>
      <c r="AB62" s="62">
        <f t="shared" si="7"/>
        <v>5.3123169382308912E-2</v>
      </c>
      <c r="AC62" s="9">
        <f t="shared" si="8"/>
        <v>0.94687683061769112</v>
      </c>
      <c r="AD62" s="63">
        <f t="shared" si="9"/>
        <v>0.46106427484787016</v>
      </c>
      <c r="AE62" s="64">
        <f t="shared" si="3"/>
        <v>0.53893572515212984</v>
      </c>
    </row>
    <row r="63" spans="1:31" x14ac:dyDescent="0.25">
      <c r="A63" s="11">
        <v>220360</v>
      </c>
      <c r="B63">
        <v>2015</v>
      </c>
      <c r="C63" t="s">
        <v>734</v>
      </c>
      <c r="D63">
        <v>2014</v>
      </c>
      <c r="E63" s="57" t="s">
        <v>739</v>
      </c>
      <c r="F63" s="57">
        <f t="shared" si="4"/>
        <v>9</v>
      </c>
      <c r="H63" t="s">
        <v>677</v>
      </c>
      <c r="J63" s="1" t="s">
        <v>737</v>
      </c>
      <c r="L63">
        <v>208078</v>
      </c>
      <c r="N63">
        <v>7238</v>
      </c>
      <c r="P63">
        <v>0</v>
      </c>
      <c r="U63">
        <v>3274</v>
      </c>
      <c r="V63" s="60">
        <f t="shared" si="5"/>
        <v>218590</v>
      </c>
      <c r="W63" s="24">
        <f t="shared" si="6"/>
        <v>208078</v>
      </c>
      <c r="X63" s="61">
        <f t="shared" si="0"/>
        <v>208078</v>
      </c>
      <c r="Y63" s="61">
        <f t="shared" si="10"/>
        <v>215316</v>
      </c>
      <c r="AA63" s="62">
        <f t="shared" si="2"/>
        <v>0.95190996843405462</v>
      </c>
      <c r="AB63" s="62">
        <f t="shared" si="7"/>
        <v>0.68854642313546421</v>
      </c>
      <c r="AC63" s="9">
        <f t="shared" si="8"/>
        <v>0.31145357686453579</v>
      </c>
      <c r="AD63" s="63">
        <f t="shared" si="9"/>
        <v>1.4977812342742119E-2</v>
      </c>
      <c r="AE63" s="64">
        <f t="shared" si="3"/>
        <v>0.98502218765725791</v>
      </c>
    </row>
    <row r="64" spans="1:31" x14ac:dyDescent="0.25">
      <c r="A64" s="11">
        <v>636882</v>
      </c>
      <c r="B64">
        <v>2015</v>
      </c>
      <c r="C64" t="s">
        <v>734</v>
      </c>
      <c r="D64">
        <v>2014</v>
      </c>
      <c r="E64" s="43" t="s">
        <v>735</v>
      </c>
      <c r="F64" s="57">
        <f t="shared" si="4"/>
        <v>9</v>
      </c>
      <c r="H64" s="43" t="s">
        <v>676</v>
      </c>
      <c r="J64" s="1" t="s">
        <v>737</v>
      </c>
      <c r="L64">
        <v>188831</v>
      </c>
      <c r="N64">
        <v>14039</v>
      </c>
      <c r="P64">
        <v>1389</v>
      </c>
      <c r="U64">
        <v>103</v>
      </c>
      <c r="V64" s="60">
        <f t="shared" si="5"/>
        <v>204362</v>
      </c>
      <c r="W64" s="24">
        <f t="shared" si="6"/>
        <v>190220</v>
      </c>
      <c r="X64" s="61">
        <f t="shared" si="0"/>
        <v>188831</v>
      </c>
      <c r="Y64" s="61">
        <f t="shared" si="10"/>
        <v>202870</v>
      </c>
      <c r="AA64" s="62">
        <f t="shared" si="2"/>
        <v>0.93079926796566881</v>
      </c>
      <c r="AB64" s="62">
        <f t="shared" si="7"/>
        <v>0.99271673030688734</v>
      </c>
      <c r="AC64" s="9">
        <f t="shared" si="8"/>
        <v>7.2832696931126595E-3</v>
      </c>
      <c r="AD64" s="63">
        <f t="shared" si="9"/>
        <v>5.0400759436685879E-4</v>
      </c>
      <c r="AE64" s="64">
        <f t="shared" si="3"/>
        <v>0.99269922979810332</v>
      </c>
    </row>
    <row r="65" spans="1:31" x14ac:dyDescent="0.25">
      <c r="A65" s="11">
        <v>636883</v>
      </c>
      <c r="B65">
        <v>2015</v>
      </c>
      <c r="C65" t="s">
        <v>734</v>
      </c>
      <c r="D65">
        <v>2014</v>
      </c>
      <c r="E65" s="17" t="s">
        <v>740</v>
      </c>
      <c r="F65" s="57">
        <f t="shared" si="4"/>
        <v>9</v>
      </c>
      <c r="H65" t="s">
        <v>677</v>
      </c>
      <c r="J65" s="1" t="s">
        <v>737</v>
      </c>
      <c r="L65">
        <v>199938</v>
      </c>
      <c r="N65">
        <v>7541</v>
      </c>
      <c r="P65">
        <v>222</v>
      </c>
      <c r="U65">
        <v>248400</v>
      </c>
      <c r="V65" s="60">
        <f t="shared" si="5"/>
        <v>456101</v>
      </c>
      <c r="W65" s="24">
        <f t="shared" si="6"/>
        <v>200160</v>
      </c>
      <c r="X65" s="61">
        <f t="shared" si="0"/>
        <v>199938</v>
      </c>
      <c r="Y65" s="61">
        <f t="shared" si="10"/>
        <v>207479</v>
      </c>
      <c r="AA65" s="62">
        <f t="shared" si="2"/>
        <v>0.43885016695863416</v>
      </c>
      <c r="AB65" s="62">
        <f t="shared" si="7"/>
        <v>2.9463821740166679E-2</v>
      </c>
      <c r="AC65" s="9">
        <f t="shared" si="8"/>
        <v>0.97053617825983329</v>
      </c>
      <c r="AD65" s="63">
        <f t="shared" si="9"/>
        <v>0.54461621439111074</v>
      </c>
      <c r="AE65" s="64">
        <f t="shared" si="3"/>
        <v>0.4548970513110035</v>
      </c>
    </row>
    <row r="66" spans="1:31" x14ac:dyDescent="0.25">
      <c r="A66" s="105">
        <v>220247</v>
      </c>
      <c r="B66" s="57">
        <v>2015</v>
      </c>
      <c r="C66" s="43" t="s">
        <v>734</v>
      </c>
      <c r="D66" s="43">
        <v>2014</v>
      </c>
      <c r="E66" s="43" t="s">
        <v>658</v>
      </c>
      <c r="F66" s="57">
        <f t="shared" si="4"/>
        <v>9</v>
      </c>
      <c r="G66" s="43" t="s">
        <v>736</v>
      </c>
      <c r="H66" t="s">
        <v>677</v>
      </c>
      <c r="I66" s="1">
        <v>42153</v>
      </c>
      <c r="J66" s="69" t="s">
        <v>737</v>
      </c>
      <c r="P66">
        <v>203450</v>
      </c>
      <c r="U66">
        <v>50290</v>
      </c>
      <c r="V66" s="60">
        <f t="shared" si="5"/>
        <v>253740</v>
      </c>
      <c r="W66" s="24">
        <f t="shared" si="6"/>
        <v>203450</v>
      </c>
      <c r="X66" s="61">
        <f t="shared" si="0"/>
        <v>0</v>
      </c>
      <c r="Y66" s="61">
        <f t="shared" si="10"/>
        <v>0</v>
      </c>
      <c r="AA66" s="62">
        <f t="shared" si="2"/>
        <v>0.80180499724127063</v>
      </c>
      <c r="AB66" s="62">
        <f t="shared" si="7"/>
        <v>0</v>
      </c>
      <c r="AC66" s="9">
        <f t="shared" si="8"/>
        <v>1</v>
      </c>
      <c r="AD66" s="63">
        <f t="shared" si="9"/>
        <v>0.19819500275872942</v>
      </c>
      <c r="AE66" s="64">
        <f t="shared" si="3"/>
        <v>0</v>
      </c>
    </row>
    <row r="67" spans="1:31" x14ac:dyDescent="0.25">
      <c r="A67" s="11">
        <v>190432</v>
      </c>
      <c r="B67">
        <v>2016</v>
      </c>
      <c r="C67" s="43" t="s">
        <v>747</v>
      </c>
      <c r="D67">
        <v>2014</v>
      </c>
      <c r="E67" t="s">
        <v>750</v>
      </c>
      <c r="F67" s="57">
        <f t="shared" si="4"/>
        <v>9</v>
      </c>
      <c r="H67" s="43" t="s">
        <v>676</v>
      </c>
      <c r="I67">
        <v>20160315</v>
      </c>
      <c r="J67" t="s">
        <v>748</v>
      </c>
      <c r="K67">
        <v>33176</v>
      </c>
      <c r="N67">
        <v>1921</v>
      </c>
      <c r="V67" s="60">
        <f t="shared" si="5"/>
        <v>35097</v>
      </c>
      <c r="W67" s="24">
        <f t="shared" si="6"/>
        <v>33176</v>
      </c>
      <c r="X67" s="61">
        <f t="shared" si="0"/>
        <v>33176</v>
      </c>
      <c r="Y67" s="61">
        <f t="shared" si="10"/>
        <v>35097</v>
      </c>
      <c r="AA67" s="62">
        <f t="shared" si="2"/>
        <v>0.94526597714904403</v>
      </c>
      <c r="AB67" s="62">
        <f t="shared" si="7"/>
        <v>1</v>
      </c>
      <c r="AC67" s="9">
        <f t="shared" si="8"/>
        <v>0</v>
      </c>
      <c r="AD67" s="63">
        <f t="shared" si="9"/>
        <v>0</v>
      </c>
      <c r="AE67" s="64">
        <f t="shared" si="3"/>
        <v>1</v>
      </c>
    </row>
    <row r="68" spans="1:31" x14ac:dyDescent="0.25">
      <c r="A68" s="11">
        <v>90944</v>
      </c>
      <c r="B68">
        <v>2016</v>
      </c>
      <c r="C68" s="43" t="s">
        <v>747</v>
      </c>
      <c r="D68">
        <v>2014</v>
      </c>
      <c r="E68" t="s">
        <v>1345</v>
      </c>
      <c r="F68" s="57">
        <f t="shared" si="4"/>
        <v>9</v>
      </c>
      <c r="H68" s="43" t="s">
        <v>676</v>
      </c>
      <c r="I68">
        <v>20160301</v>
      </c>
      <c r="J68" t="s">
        <v>748</v>
      </c>
      <c r="L68">
        <v>479481</v>
      </c>
      <c r="N68">
        <v>3545</v>
      </c>
      <c r="P68">
        <v>4431</v>
      </c>
      <c r="V68" s="60">
        <f t="shared" si="5"/>
        <v>487457</v>
      </c>
      <c r="W68" s="24">
        <f t="shared" si="6"/>
        <v>483912</v>
      </c>
      <c r="X68" s="61">
        <f t="shared" si="0"/>
        <v>479481</v>
      </c>
      <c r="Y68" s="61">
        <f t="shared" si="10"/>
        <v>483026</v>
      </c>
      <c r="AA68" s="62">
        <f t="shared" si="2"/>
        <v>0.99272756366202553</v>
      </c>
      <c r="AB68" s="62">
        <f t="shared" si="7"/>
        <v>1</v>
      </c>
      <c r="AC68" s="9">
        <f t="shared" si="8"/>
        <v>0</v>
      </c>
      <c r="AD68" s="63">
        <f t="shared" si="9"/>
        <v>0</v>
      </c>
      <c r="AE68" s="64">
        <f t="shared" si="3"/>
        <v>0.99090996744328219</v>
      </c>
    </row>
    <row r="69" spans="1:31" x14ac:dyDescent="0.25">
      <c r="A69" s="11">
        <v>90945</v>
      </c>
      <c r="B69">
        <v>2016</v>
      </c>
      <c r="C69" s="43" t="s">
        <v>747</v>
      </c>
      <c r="D69">
        <v>2014</v>
      </c>
      <c r="E69" t="s">
        <v>1345</v>
      </c>
      <c r="F69" s="57">
        <f t="shared" si="4"/>
        <v>9</v>
      </c>
      <c r="H69" s="43" t="s">
        <v>676</v>
      </c>
      <c r="I69">
        <v>20160321</v>
      </c>
      <c r="J69" t="s">
        <v>748</v>
      </c>
      <c r="L69">
        <v>227783</v>
      </c>
      <c r="N69">
        <v>1256</v>
      </c>
      <c r="P69">
        <v>1256</v>
      </c>
      <c r="U69">
        <v>419</v>
      </c>
      <c r="V69" s="60">
        <f t="shared" si="5"/>
        <v>230714</v>
      </c>
      <c r="W69" s="24">
        <f t="shared" si="6"/>
        <v>229039</v>
      </c>
      <c r="X69" s="61">
        <f t="shared" si="0"/>
        <v>227783</v>
      </c>
      <c r="Y69" s="61">
        <f t="shared" si="10"/>
        <v>229039</v>
      </c>
      <c r="AA69" s="62">
        <f t="shared" si="2"/>
        <v>0.99273992908969544</v>
      </c>
      <c r="AB69" s="62">
        <f t="shared" si="7"/>
        <v>0.74985074626865666</v>
      </c>
      <c r="AC69" s="9">
        <f t="shared" si="8"/>
        <v>0.25014925373134334</v>
      </c>
      <c r="AD69" s="63">
        <f t="shared" si="9"/>
        <v>1.816101320249313E-3</v>
      </c>
      <c r="AE69" s="64">
        <f t="shared" si="3"/>
        <v>0.99273992908969544</v>
      </c>
    </row>
    <row r="70" spans="1:31" x14ac:dyDescent="0.25">
      <c r="A70" s="104">
        <v>90946</v>
      </c>
      <c r="B70">
        <v>2016</v>
      </c>
      <c r="C70" s="43" t="s">
        <v>747</v>
      </c>
      <c r="D70" s="43">
        <v>2014</v>
      </c>
      <c r="E70" t="s">
        <v>1345</v>
      </c>
      <c r="F70" s="57">
        <f t="shared" si="4"/>
        <v>9</v>
      </c>
      <c r="H70" s="43" t="s">
        <v>676</v>
      </c>
      <c r="J70" s="1" t="s">
        <v>748</v>
      </c>
      <c r="P70" s="43">
        <v>106112</v>
      </c>
      <c r="U70" s="43">
        <v>193</v>
      </c>
      <c r="V70" s="60">
        <f t="shared" si="5"/>
        <v>106305</v>
      </c>
      <c r="W70" s="24">
        <f t="shared" si="6"/>
        <v>106112</v>
      </c>
      <c r="X70" s="61">
        <f t="shared" ref="X70:X133" si="11">SUM(K70:L70)</f>
        <v>0</v>
      </c>
      <c r="Y70" s="61">
        <f t="shared" ref="Y70:Y98" si="12">SUM(K70:N70)</f>
        <v>0</v>
      </c>
      <c r="AA70" s="62">
        <f t="shared" ref="AA70:AA133" si="13">W70/V70</f>
        <v>0.99818446921593529</v>
      </c>
      <c r="AB70" s="62">
        <f t="shared" si="7"/>
        <v>0</v>
      </c>
      <c r="AC70" s="9">
        <f t="shared" si="8"/>
        <v>1</v>
      </c>
      <c r="AD70" s="63">
        <f t="shared" si="9"/>
        <v>1.8155307840647195E-3</v>
      </c>
      <c r="AE70" s="64">
        <f t="shared" ref="AE70:AE133" si="14">(K70+L70+M70+N70)/V70</f>
        <v>0</v>
      </c>
    </row>
    <row r="71" spans="1:31" x14ac:dyDescent="0.25">
      <c r="A71" s="11">
        <v>637038</v>
      </c>
      <c r="B71">
        <v>2016</v>
      </c>
      <c r="C71" t="s">
        <v>734</v>
      </c>
      <c r="D71">
        <v>2015</v>
      </c>
      <c r="E71" s="43" t="s">
        <v>735</v>
      </c>
      <c r="F71" s="57">
        <f t="shared" ref="F71:F134" si="15">$B$2-D71</f>
        <v>8</v>
      </c>
      <c r="H71" s="43" t="s">
        <v>676</v>
      </c>
      <c r="J71" s="1" t="s">
        <v>737</v>
      </c>
      <c r="L71">
        <v>187799</v>
      </c>
      <c r="N71">
        <v>12250</v>
      </c>
      <c r="P71">
        <v>964</v>
      </c>
      <c r="U71">
        <v>1447</v>
      </c>
      <c r="V71" s="60">
        <f t="shared" si="5"/>
        <v>202460</v>
      </c>
      <c r="W71" s="24">
        <f t="shared" si="6"/>
        <v>188763</v>
      </c>
      <c r="X71" s="61">
        <f t="shared" si="11"/>
        <v>187799</v>
      </c>
      <c r="Y71" s="61">
        <f t="shared" si="12"/>
        <v>200049</v>
      </c>
      <c r="AA71" s="62">
        <f t="shared" si="13"/>
        <v>0.93234713029734273</v>
      </c>
      <c r="AB71" s="62">
        <f t="shared" si="7"/>
        <v>0.89435642841498142</v>
      </c>
      <c r="AC71" s="9">
        <f t="shared" si="8"/>
        <v>0.10564357158501858</v>
      </c>
      <c r="AD71" s="63">
        <f t="shared" si="9"/>
        <v>7.1470907833646154E-3</v>
      </c>
      <c r="AE71" s="64">
        <f t="shared" si="14"/>
        <v>0.98809147485923143</v>
      </c>
    </row>
    <row r="72" spans="1:31" x14ac:dyDescent="0.25">
      <c r="A72" s="11">
        <v>220371</v>
      </c>
      <c r="B72">
        <v>2016</v>
      </c>
      <c r="C72" t="s">
        <v>734</v>
      </c>
      <c r="D72">
        <v>2015</v>
      </c>
      <c r="E72" t="s">
        <v>746</v>
      </c>
      <c r="F72" s="57">
        <f t="shared" si="15"/>
        <v>8</v>
      </c>
      <c r="H72" t="s">
        <v>677</v>
      </c>
      <c r="J72" s="1" t="s">
        <v>737</v>
      </c>
      <c r="L72">
        <v>0</v>
      </c>
      <c r="N72">
        <v>0</v>
      </c>
      <c r="P72">
        <v>99175</v>
      </c>
      <c r="U72">
        <v>98928</v>
      </c>
      <c r="V72" s="60">
        <f t="shared" si="5"/>
        <v>198103</v>
      </c>
      <c r="W72" s="24">
        <f t="shared" si="6"/>
        <v>99175</v>
      </c>
      <c r="X72" s="61">
        <f t="shared" si="11"/>
        <v>0</v>
      </c>
      <c r="Y72" s="61">
        <f t="shared" si="12"/>
        <v>0</v>
      </c>
      <c r="AA72" s="62">
        <f t="shared" si="13"/>
        <v>0.5006234130729974</v>
      </c>
      <c r="AB72" s="62">
        <f t="shared" si="7"/>
        <v>0</v>
      </c>
      <c r="AC72" s="9">
        <f t="shared" si="8"/>
        <v>1</v>
      </c>
      <c r="AD72" s="63">
        <f t="shared" si="9"/>
        <v>0.4993765869270026</v>
      </c>
      <c r="AE72" s="64">
        <f t="shared" si="14"/>
        <v>0</v>
      </c>
    </row>
    <row r="73" spans="1:31" x14ac:dyDescent="0.25">
      <c r="A73" s="11">
        <v>220372</v>
      </c>
      <c r="B73">
        <v>2016</v>
      </c>
      <c r="C73" t="s">
        <v>734</v>
      </c>
      <c r="D73">
        <v>2015</v>
      </c>
      <c r="E73" t="s">
        <v>746</v>
      </c>
      <c r="F73" s="57">
        <f t="shared" si="15"/>
        <v>8</v>
      </c>
      <c r="H73" t="s">
        <v>677</v>
      </c>
      <c r="J73" s="1" t="s">
        <v>737</v>
      </c>
      <c r="L73">
        <v>98913</v>
      </c>
      <c r="N73">
        <v>1798</v>
      </c>
      <c r="P73">
        <v>1199</v>
      </c>
      <c r="U73">
        <v>98073</v>
      </c>
      <c r="V73" s="60">
        <f t="shared" ref="V73:V136" si="16">SUM(K73:U73)</f>
        <v>199983</v>
      </c>
      <c r="W73" s="24">
        <f t="shared" ref="W73:W136" si="17">K73+L73+O73+P73+Q73+S73</f>
        <v>100112</v>
      </c>
      <c r="X73" s="61">
        <f t="shared" si="11"/>
        <v>98913</v>
      </c>
      <c r="Y73" s="61">
        <f t="shared" si="12"/>
        <v>100711</v>
      </c>
      <c r="AA73" s="62">
        <f t="shared" si="13"/>
        <v>0.50060255121685349</v>
      </c>
      <c r="AB73" s="62">
        <f t="shared" ref="AB73:AB136" si="18">IF(M73+N73=0,0,((M73+N73)/(M73+N73+T73+U73)))</f>
        <v>1.8003224159165325E-2</v>
      </c>
      <c r="AC73" s="9">
        <f t="shared" ref="AC73:AC136" si="19">1-AB73</f>
        <v>0.98199677584083467</v>
      </c>
      <c r="AD73" s="63">
        <f t="shared" ref="AD73:AD136" si="20">U73/V73</f>
        <v>0.49040668456818831</v>
      </c>
      <c r="AE73" s="64">
        <f t="shared" si="14"/>
        <v>0.50359780581349411</v>
      </c>
    </row>
    <row r="74" spans="1:31" x14ac:dyDescent="0.25">
      <c r="A74" s="11">
        <v>220369</v>
      </c>
      <c r="B74">
        <v>2016</v>
      </c>
      <c r="C74" t="s">
        <v>734</v>
      </c>
      <c r="D74">
        <v>2015</v>
      </c>
      <c r="E74" s="57" t="s">
        <v>738</v>
      </c>
      <c r="F74" s="57">
        <f t="shared" si="15"/>
        <v>8</v>
      </c>
      <c r="G74" t="s">
        <v>736</v>
      </c>
      <c r="H74" t="s">
        <v>677</v>
      </c>
      <c r="J74" s="1" t="s">
        <v>737</v>
      </c>
      <c r="L74">
        <v>0</v>
      </c>
      <c r="N74">
        <v>0</v>
      </c>
      <c r="P74">
        <v>100349</v>
      </c>
      <c r="U74">
        <v>199392</v>
      </c>
      <c r="V74" s="60">
        <f t="shared" si="16"/>
        <v>299741</v>
      </c>
      <c r="W74" s="24">
        <f t="shared" si="17"/>
        <v>100349</v>
      </c>
      <c r="X74" s="61">
        <f t="shared" si="11"/>
        <v>0</v>
      </c>
      <c r="Y74" s="61">
        <f t="shared" si="12"/>
        <v>0</v>
      </c>
      <c r="AA74" s="62">
        <f t="shared" si="13"/>
        <v>0.33478569831954919</v>
      </c>
      <c r="AB74" s="62">
        <f t="shared" si="18"/>
        <v>0</v>
      </c>
      <c r="AC74" s="9">
        <f t="shared" si="19"/>
        <v>1</v>
      </c>
      <c r="AD74" s="63">
        <f t="shared" si="20"/>
        <v>0.66521430168045081</v>
      </c>
      <c r="AE74" s="64">
        <f t="shared" si="14"/>
        <v>0</v>
      </c>
    </row>
    <row r="75" spans="1:31" x14ac:dyDescent="0.25">
      <c r="A75" s="11">
        <v>220370</v>
      </c>
      <c r="B75">
        <v>2016</v>
      </c>
      <c r="C75" t="s">
        <v>734</v>
      </c>
      <c r="D75">
        <v>2015</v>
      </c>
      <c r="E75" s="57" t="s">
        <v>738</v>
      </c>
      <c r="F75" s="57">
        <f t="shared" si="15"/>
        <v>8</v>
      </c>
      <c r="G75" t="s">
        <v>736</v>
      </c>
      <c r="H75" t="s">
        <v>677</v>
      </c>
      <c r="J75" s="1" t="s">
        <v>737</v>
      </c>
      <c r="L75">
        <v>98974</v>
      </c>
      <c r="N75">
        <v>1420</v>
      </c>
      <c r="P75">
        <v>1011</v>
      </c>
      <c r="U75">
        <v>99593</v>
      </c>
      <c r="V75" s="60">
        <f t="shared" si="16"/>
        <v>200998</v>
      </c>
      <c r="W75" s="24">
        <f t="shared" si="17"/>
        <v>99985</v>
      </c>
      <c r="X75" s="61">
        <f t="shared" si="11"/>
        <v>98974</v>
      </c>
      <c r="Y75" s="61">
        <f t="shared" si="12"/>
        <v>100394</v>
      </c>
      <c r="AA75" s="62">
        <f t="shared" si="13"/>
        <v>0.49744276062448384</v>
      </c>
      <c r="AB75" s="62">
        <f t="shared" si="18"/>
        <v>1.4057596546979101E-2</v>
      </c>
      <c r="AC75" s="9">
        <f t="shared" si="19"/>
        <v>0.98594240345302087</v>
      </c>
      <c r="AD75" s="63">
        <f t="shared" si="20"/>
        <v>0.49549249246261157</v>
      </c>
      <c r="AE75" s="64">
        <f t="shared" si="14"/>
        <v>0.49947760674235564</v>
      </c>
    </row>
    <row r="76" spans="1:31" x14ac:dyDescent="0.25">
      <c r="A76" s="11">
        <v>220367</v>
      </c>
      <c r="B76">
        <v>2016</v>
      </c>
      <c r="C76" t="s">
        <v>734</v>
      </c>
      <c r="D76">
        <v>2015</v>
      </c>
      <c r="E76" s="57" t="s">
        <v>739</v>
      </c>
      <c r="F76" s="57">
        <f t="shared" si="15"/>
        <v>8</v>
      </c>
      <c r="H76" t="s">
        <v>677</v>
      </c>
      <c r="J76" s="1" t="s">
        <v>737</v>
      </c>
      <c r="L76">
        <v>0</v>
      </c>
      <c r="N76">
        <v>0</v>
      </c>
      <c r="P76">
        <v>100540</v>
      </c>
      <c r="U76">
        <v>202711</v>
      </c>
      <c r="V76" s="60">
        <f t="shared" si="16"/>
        <v>303251</v>
      </c>
      <c r="W76" s="24">
        <f t="shared" si="17"/>
        <v>100540</v>
      </c>
      <c r="X76" s="61">
        <f t="shared" si="11"/>
        <v>0</v>
      </c>
      <c r="Y76" s="61">
        <f t="shared" si="12"/>
        <v>0</v>
      </c>
      <c r="AA76" s="62">
        <f t="shared" si="13"/>
        <v>0.33154053902542779</v>
      </c>
      <c r="AB76" s="62">
        <f t="shared" si="18"/>
        <v>0</v>
      </c>
      <c r="AC76" s="9">
        <f t="shared" si="19"/>
        <v>1</v>
      </c>
      <c r="AD76" s="63">
        <f t="shared" si="20"/>
        <v>0.66845946097457221</v>
      </c>
      <c r="AE76" s="64">
        <f t="shared" si="14"/>
        <v>0</v>
      </c>
    </row>
    <row r="77" spans="1:31" x14ac:dyDescent="0.25">
      <c r="A77" s="11">
        <v>220368</v>
      </c>
      <c r="B77">
        <v>2016</v>
      </c>
      <c r="C77" t="s">
        <v>734</v>
      </c>
      <c r="D77">
        <v>2015</v>
      </c>
      <c r="E77" s="57" t="s">
        <v>739</v>
      </c>
      <c r="F77" s="57">
        <f t="shared" si="15"/>
        <v>8</v>
      </c>
      <c r="H77" t="s">
        <v>677</v>
      </c>
      <c r="J77" s="1" t="s">
        <v>737</v>
      </c>
      <c r="L77">
        <v>99210</v>
      </c>
      <c r="N77">
        <v>1793</v>
      </c>
      <c r="P77">
        <v>598</v>
      </c>
      <c r="U77">
        <v>104383</v>
      </c>
      <c r="V77" s="60">
        <f t="shared" si="16"/>
        <v>205984</v>
      </c>
      <c r="W77" s="24">
        <f t="shared" si="17"/>
        <v>99808</v>
      </c>
      <c r="X77" s="61">
        <f t="shared" si="11"/>
        <v>99210</v>
      </c>
      <c r="Y77" s="61">
        <f t="shared" si="12"/>
        <v>101003</v>
      </c>
      <c r="AA77" s="62">
        <f t="shared" si="13"/>
        <v>0.4845424887369893</v>
      </c>
      <c r="AB77" s="62">
        <f t="shared" si="18"/>
        <v>1.688705545509343E-2</v>
      </c>
      <c r="AC77" s="9">
        <f t="shared" si="19"/>
        <v>0.98311294454490661</v>
      </c>
      <c r="AD77" s="63">
        <f t="shared" si="20"/>
        <v>0.50675295168556778</v>
      </c>
      <c r="AE77" s="64">
        <f t="shared" si="14"/>
        <v>0.49034391020661799</v>
      </c>
    </row>
    <row r="78" spans="1:31" x14ac:dyDescent="0.25">
      <c r="A78" s="11">
        <v>220373</v>
      </c>
      <c r="B78">
        <v>2016</v>
      </c>
      <c r="C78" t="s">
        <v>734</v>
      </c>
      <c r="D78">
        <v>2015</v>
      </c>
      <c r="E78" s="57" t="s">
        <v>739</v>
      </c>
      <c r="F78" s="57">
        <f t="shared" si="15"/>
        <v>8</v>
      </c>
      <c r="H78" t="s">
        <v>677</v>
      </c>
      <c r="J78" s="1" t="s">
        <v>737</v>
      </c>
      <c r="L78">
        <v>193377</v>
      </c>
      <c r="N78">
        <v>1100</v>
      </c>
      <c r="P78">
        <v>4480</v>
      </c>
      <c r="U78">
        <v>26</v>
      </c>
      <c r="V78" s="60">
        <f t="shared" si="16"/>
        <v>198983</v>
      </c>
      <c r="W78" s="24">
        <f t="shared" si="17"/>
        <v>197857</v>
      </c>
      <c r="X78" s="61">
        <f t="shared" si="11"/>
        <v>193377</v>
      </c>
      <c r="Y78" s="61">
        <f t="shared" si="12"/>
        <v>194477</v>
      </c>
      <c r="AA78" s="62">
        <f t="shared" si="13"/>
        <v>0.99434122512978496</v>
      </c>
      <c r="AB78" s="62">
        <f t="shared" si="18"/>
        <v>0.9769094138543517</v>
      </c>
      <c r="AC78" s="9">
        <f t="shared" si="19"/>
        <v>2.3090586145648295E-2</v>
      </c>
      <c r="AD78" s="63">
        <f t="shared" si="20"/>
        <v>1.3066442861953031E-4</v>
      </c>
      <c r="AE78" s="64">
        <f t="shared" si="14"/>
        <v>0.977354849409246</v>
      </c>
    </row>
    <row r="79" spans="1:31" x14ac:dyDescent="0.25">
      <c r="A79" s="11">
        <v>637037</v>
      </c>
      <c r="B79">
        <v>2016</v>
      </c>
      <c r="C79" t="s">
        <v>734</v>
      </c>
      <c r="D79">
        <v>2015</v>
      </c>
      <c r="E79" s="17" t="s">
        <v>740</v>
      </c>
      <c r="F79" s="57">
        <f t="shared" si="15"/>
        <v>8</v>
      </c>
      <c r="H79" t="s">
        <v>677</v>
      </c>
      <c r="J79" s="1" t="s">
        <v>737</v>
      </c>
      <c r="L79">
        <v>199619</v>
      </c>
      <c r="N79">
        <v>7993</v>
      </c>
      <c r="P79">
        <v>426</v>
      </c>
      <c r="U79">
        <v>221850</v>
      </c>
      <c r="V79" s="60">
        <f t="shared" si="16"/>
        <v>429888</v>
      </c>
      <c r="W79" s="24">
        <f t="shared" si="17"/>
        <v>200045</v>
      </c>
      <c r="X79" s="61">
        <f t="shared" si="11"/>
        <v>199619</v>
      </c>
      <c r="Y79" s="61">
        <f t="shared" si="12"/>
        <v>207612</v>
      </c>
      <c r="AA79" s="62">
        <f t="shared" si="13"/>
        <v>0.4653421356260235</v>
      </c>
      <c r="AB79" s="62">
        <f t="shared" si="18"/>
        <v>3.4775912253146711E-2</v>
      </c>
      <c r="AC79" s="9">
        <f t="shared" si="19"/>
        <v>0.96522408774685331</v>
      </c>
      <c r="AD79" s="63">
        <f t="shared" si="20"/>
        <v>0.51606464939705221</v>
      </c>
      <c r="AE79" s="64">
        <f t="shared" si="14"/>
        <v>0.48294439481911566</v>
      </c>
    </row>
    <row r="80" spans="1:31" x14ac:dyDescent="0.25">
      <c r="A80" s="11">
        <v>220255</v>
      </c>
      <c r="B80">
        <v>2016</v>
      </c>
      <c r="C80" t="s">
        <v>734</v>
      </c>
      <c r="D80">
        <v>2015</v>
      </c>
      <c r="E80" t="s">
        <v>658</v>
      </c>
      <c r="F80" s="57">
        <f t="shared" si="15"/>
        <v>8</v>
      </c>
      <c r="H80" t="s">
        <v>677</v>
      </c>
      <c r="J80" s="1" t="s">
        <v>737</v>
      </c>
      <c r="L80">
        <v>0</v>
      </c>
      <c r="N80">
        <v>0</v>
      </c>
      <c r="P80">
        <v>201269</v>
      </c>
      <c r="U80">
        <v>165851</v>
      </c>
      <c r="V80" s="60">
        <f t="shared" si="16"/>
        <v>367120</v>
      </c>
      <c r="W80" s="24">
        <f t="shared" si="17"/>
        <v>201269</v>
      </c>
      <c r="X80" s="61">
        <f t="shared" si="11"/>
        <v>0</v>
      </c>
      <c r="Y80" s="61">
        <f t="shared" si="12"/>
        <v>0</v>
      </c>
      <c r="AA80" s="62">
        <f t="shared" si="13"/>
        <v>0.54823763347134447</v>
      </c>
      <c r="AB80" s="62">
        <f t="shared" si="18"/>
        <v>0</v>
      </c>
      <c r="AC80" s="9">
        <f t="shared" si="19"/>
        <v>1</v>
      </c>
      <c r="AD80" s="63">
        <f t="shared" si="20"/>
        <v>0.45176236652865548</v>
      </c>
      <c r="AE80" s="64">
        <f t="shared" si="14"/>
        <v>0</v>
      </c>
    </row>
    <row r="81" spans="1:31" x14ac:dyDescent="0.25">
      <c r="A81" s="11">
        <v>220254</v>
      </c>
      <c r="B81">
        <v>2016</v>
      </c>
      <c r="C81" t="s">
        <v>734</v>
      </c>
      <c r="D81">
        <v>2015</v>
      </c>
      <c r="E81" t="s">
        <v>658</v>
      </c>
      <c r="F81" s="57">
        <f t="shared" si="15"/>
        <v>8</v>
      </c>
      <c r="H81" t="s">
        <v>677</v>
      </c>
      <c r="J81" s="1" t="s">
        <v>737</v>
      </c>
      <c r="L81">
        <v>101505</v>
      </c>
      <c r="N81">
        <v>1034</v>
      </c>
      <c r="P81">
        <v>2946</v>
      </c>
      <c r="U81">
        <v>164819</v>
      </c>
      <c r="V81" s="60">
        <f t="shared" si="16"/>
        <v>270304</v>
      </c>
      <c r="W81" s="24">
        <f t="shared" si="17"/>
        <v>104451</v>
      </c>
      <c r="X81" s="61">
        <f t="shared" si="11"/>
        <v>101505</v>
      </c>
      <c r="Y81" s="61">
        <f t="shared" si="12"/>
        <v>102539</v>
      </c>
      <c r="AA81" s="62">
        <f t="shared" si="13"/>
        <v>0.38642047472475433</v>
      </c>
      <c r="AB81" s="62">
        <f t="shared" si="18"/>
        <v>6.2344365190861789E-3</v>
      </c>
      <c r="AC81" s="9">
        <f t="shared" si="19"/>
        <v>0.99376556348091383</v>
      </c>
      <c r="AD81" s="63">
        <f t="shared" si="20"/>
        <v>0.60975420267550606</v>
      </c>
      <c r="AE81" s="64">
        <f t="shared" si="14"/>
        <v>0.37934695749970404</v>
      </c>
    </row>
    <row r="82" spans="1:31" x14ac:dyDescent="0.25">
      <c r="A82" s="11">
        <v>220251</v>
      </c>
      <c r="B82">
        <v>2016</v>
      </c>
      <c r="C82" t="s">
        <v>734</v>
      </c>
      <c r="D82">
        <v>2015</v>
      </c>
      <c r="E82" t="s">
        <v>658</v>
      </c>
      <c r="F82" s="57">
        <f t="shared" si="15"/>
        <v>8</v>
      </c>
      <c r="H82" t="s">
        <v>677</v>
      </c>
      <c r="J82" s="1" t="s">
        <v>737</v>
      </c>
      <c r="L82">
        <v>0</v>
      </c>
      <c r="N82">
        <v>0</v>
      </c>
      <c r="P82">
        <v>106506</v>
      </c>
      <c r="U82">
        <v>4960</v>
      </c>
      <c r="V82" s="60">
        <f t="shared" si="16"/>
        <v>111466</v>
      </c>
      <c r="W82" s="24">
        <f t="shared" si="17"/>
        <v>106506</v>
      </c>
      <c r="X82" s="61">
        <f t="shared" si="11"/>
        <v>0</v>
      </c>
      <c r="Y82" s="61">
        <f t="shared" si="12"/>
        <v>0</v>
      </c>
      <c r="AA82" s="62">
        <f t="shared" si="13"/>
        <v>0.95550212620888886</v>
      </c>
      <c r="AB82" s="62">
        <f t="shared" si="18"/>
        <v>0</v>
      </c>
      <c r="AC82" s="9">
        <f t="shared" si="19"/>
        <v>1</v>
      </c>
      <c r="AD82" s="63">
        <f t="shared" si="20"/>
        <v>4.4497873791111191E-2</v>
      </c>
      <c r="AE82" s="64">
        <f t="shared" si="14"/>
        <v>0</v>
      </c>
    </row>
    <row r="83" spans="1:31" x14ac:dyDescent="0.25">
      <c r="A83" s="11">
        <v>220250</v>
      </c>
      <c r="B83">
        <v>2016</v>
      </c>
      <c r="C83" t="s">
        <v>734</v>
      </c>
      <c r="D83">
        <v>2015</v>
      </c>
      <c r="E83" t="s">
        <v>658</v>
      </c>
      <c r="F83" s="57">
        <f t="shared" si="15"/>
        <v>8</v>
      </c>
      <c r="H83" t="s">
        <v>677</v>
      </c>
      <c r="J83" s="1" t="s">
        <v>737</v>
      </c>
      <c r="L83">
        <v>0</v>
      </c>
      <c r="N83">
        <v>0</v>
      </c>
      <c r="P83">
        <v>95713</v>
      </c>
      <c r="U83">
        <v>4940</v>
      </c>
      <c r="V83" s="60">
        <f t="shared" si="16"/>
        <v>100653</v>
      </c>
      <c r="W83" s="24">
        <f t="shared" si="17"/>
        <v>95713</v>
      </c>
      <c r="X83" s="61">
        <f t="shared" si="11"/>
        <v>0</v>
      </c>
      <c r="Y83" s="61">
        <f t="shared" si="12"/>
        <v>0</v>
      </c>
      <c r="AA83" s="62">
        <f t="shared" si="13"/>
        <v>0.95092048920548822</v>
      </c>
      <c r="AB83" s="62">
        <f t="shared" si="18"/>
        <v>0</v>
      </c>
      <c r="AC83" s="9">
        <f t="shared" si="19"/>
        <v>1</v>
      </c>
      <c r="AD83" s="63">
        <f t="shared" si="20"/>
        <v>4.9079510794511838E-2</v>
      </c>
      <c r="AE83" s="64">
        <f t="shared" si="14"/>
        <v>0</v>
      </c>
    </row>
    <row r="84" spans="1:31" x14ac:dyDescent="0.25">
      <c r="A84" s="11">
        <v>220249</v>
      </c>
      <c r="B84">
        <v>2016</v>
      </c>
      <c r="C84" t="s">
        <v>734</v>
      </c>
      <c r="D84">
        <v>2015</v>
      </c>
      <c r="E84" t="s">
        <v>658</v>
      </c>
      <c r="F84" s="57">
        <f t="shared" si="15"/>
        <v>8</v>
      </c>
      <c r="H84" t="s">
        <v>677</v>
      </c>
      <c r="J84" s="1" t="s">
        <v>737</v>
      </c>
      <c r="L84">
        <v>101709</v>
      </c>
      <c r="N84">
        <v>295</v>
      </c>
      <c r="P84">
        <v>1128</v>
      </c>
      <c r="U84">
        <v>6397</v>
      </c>
      <c r="V84" s="60">
        <f t="shared" si="16"/>
        <v>109529</v>
      </c>
      <c r="W84" s="24">
        <f t="shared" si="17"/>
        <v>102837</v>
      </c>
      <c r="X84" s="61">
        <f t="shared" si="11"/>
        <v>101709</v>
      </c>
      <c r="Y84" s="61">
        <f t="shared" si="12"/>
        <v>102004</v>
      </c>
      <c r="AA84" s="62">
        <f t="shared" si="13"/>
        <v>0.93890202594746597</v>
      </c>
      <c r="AB84" s="62">
        <f t="shared" si="18"/>
        <v>4.4082486551105797E-2</v>
      </c>
      <c r="AC84" s="9">
        <f t="shared" si="19"/>
        <v>0.9559175134488942</v>
      </c>
      <c r="AD84" s="63">
        <f t="shared" si="20"/>
        <v>5.8404623433063386E-2</v>
      </c>
      <c r="AE84" s="64">
        <f t="shared" si="14"/>
        <v>0.93129673419824888</v>
      </c>
    </row>
    <row r="85" spans="1:31" x14ac:dyDescent="0.25">
      <c r="A85" s="11">
        <v>220243</v>
      </c>
      <c r="B85">
        <v>2016</v>
      </c>
      <c r="C85" t="s">
        <v>734</v>
      </c>
      <c r="D85">
        <v>2015</v>
      </c>
      <c r="E85" t="s">
        <v>742</v>
      </c>
      <c r="F85" s="57">
        <f t="shared" si="15"/>
        <v>8</v>
      </c>
      <c r="H85" t="s">
        <v>677</v>
      </c>
      <c r="J85" s="1" t="s">
        <v>737</v>
      </c>
      <c r="L85">
        <v>0</v>
      </c>
      <c r="N85">
        <v>0</v>
      </c>
      <c r="P85">
        <v>102279</v>
      </c>
      <c r="U85">
        <v>11776</v>
      </c>
      <c r="V85" s="60">
        <f t="shared" si="16"/>
        <v>114055</v>
      </c>
      <c r="W85" s="24">
        <f t="shared" si="17"/>
        <v>102279</v>
      </c>
      <c r="X85" s="61">
        <f t="shared" si="11"/>
        <v>0</v>
      </c>
      <c r="Y85" s="61">
        <f t="shared" si="12"/>
        <v>0</v>
      </c>
      <c r="AA85" s="62">
        <f t="shared" si="13"/>
        <v>0.8967515672263382</v>
      </c>
      <c r="AB85" s="62">
        <f t="shared" si="18"/>
        <v>0</v>
      </c>
      <c r="AC85" s="9">
        <f t="shared" si="19"/>
        <v>1</v>
      </c>
      <c r="AD85" s="63">
        <f t="shared" si="20"/>
        <v>0.10324843277366183</v>
      </c>
      <c r="AE85" s="64">
        <f t="shared" si="14"/>
        <v>0</v>
      </c>
    </row>
    <row r="86" spans="1:31" x14ac:dyDescent="0.25">
      <c r="A86" s="11">
        <v>220244</v>
      </c>
      <c r="B86">
        <v>2016</v>
      </c>
      <c r="C86" t="s">
        <v>734</v>
      </c>
      <c r="D86">
        <v>2015</v>
      </c>
      <c r="E86" t="s">
        <v>742</v>
      </c>
      <c r="F86" s="57">
        <f t="shared" si="15"/>
        <v>8</v>
      </c>
      <c r="H86" t="s">
        <v>677</v>
      </c>
      <c r="J86" s="1" t="s">
        <v>737</v>
      </c>
      <c r="L86">
        <v>101775</v>
      </c>
      <c r="N86">
        <v>287</v>
      </c>
      <c r="P86">
        <v>1334</v>
      </c>
      <c r="U86">
        <v>11579</v>
      </c>
      <c r="V86" s="60">
        <f t="shared" si="16"/>
        <v>114975</v>
      </c>
      <c r="W86" s="24">
        <f t="shared" si="17"/>
        <v>103109</v>
      </c>
      <c r="X86" s="61">
        <f t="shared" si="11"/>
        <v>101775</v>
      </c>
      <c r="Y86" s="61">
        <f t="shared" si="12"/>
        <v>102062</v>
      </c>
      <c r="AA86" s="62">
        <f t="shared" si="13"/>
        <v>0.89679495542509247</v>
      </c>
      <c r="AB86" s="62">
        <f t="shared" si="18"/>
        <v>2.4186752064722736E-2</v>
      </c>
      <c r="AC86" s="9">
        <f t="shared" si="19"/>
        <v>0.97581324793527724</v>
      </c>
      <c r="AD86" s="63">
        <f t="shared" si="20"/>
        <v>0.10070884974994564</v>
      </c>
      <c r="AE86" s="64">
        <f t="shared" si="14"/>
        <v>0.88768862796260062</v>
      </c>
    </row>
    <row r="87" spans="1:31" x14ac:dyDescent="0.25">
      <c r="A87" s="11">
        <v>220241</v>
      </c>
      <c r="B87">
        <v>2016</v>
      </c>
      <c r="C87" t="s">
        <v>734</v>
      </c>
      <c r="D87">
        <v>2015</v>
      </c>
      <c r="E87" t="s">
        <v>743</v>
      </c>
      <c r="F87" s="57">
        <f t="shared" si="15"/>
        <v>8</v>
      </c>
      <c r="H87" t="s">
        <v>677</v>
      </c>
      <c r="J87" s="1" t="s">
        <v>737</v>
      </c>
      <c r="L87">
        <v>0</v>
      </c>
      <c r="N87">
        <v>0</v>
      </c>
      <c r="P87">
        <v>101622</v>
      </c>
      <c r="U87">
        <v>9781</v>
      </c>
      <c r="V87" s="60">
        <f t="shared" si="16"/>
        <v>111403</v>
      </c>
      <c r="W87" s="24">
        <f t="shared" si="17"/>
        <v>101622</v>
      </c>
      <c r="X87" s="61">
        <f t="shared" si="11"/>
        <v>0</v>
      </c>
      <c r="Y87" s="61">
        <f t="shared" si="12"/>
        <v>0</v>
      </c>
      <c r="AA87" s="62">
        <f t="shared" si="13"/>
        <v>0.91220164627523492</v>
      </c>
      <c r="AB87" s="62">
        <f t="shared" si="18"/>
        <v>0</v>
      </c>
      <c r="AC87" s="9">
        <f t="shared" si="19"/>
        <v>1</v>
      </c>
      <c r="AD87" s="63">
        <f t="shared" si="20"/>
        <v>8.7798353724765035E-2</v>
      </c>
      <c r="AE87" s="64">
        <f t="shared" si="14"/>
        <v>0</v>
      </c>
    </row>
    <row r="88" spans="1:31" x14ac:dyDescent="0.25">
      <c r="A88" s="11">
        <v>220242</v>
      </c>
      <c r="B88">
        <v>2016</v>
      </c>
      <c r="C88" t="s">
        <v>734</v>
      </c>
      <c r="D88">
        <v>2015</v>
      </c>
      <c r="E88" t="s">
        <v>743</v>
      </c>
      <c r="F88" s="57">
        <f t="shared" si="15"/>
        <v>8</v>
      </c>
      <c r="H88" t="s">
        <v>677</v>
      </c>
      <c r="J88" s="1" t="s">
        <v>737</v>
      </c>
      <c r="L88">
        <v>101522</v>
      </c>
      <c r="N88">
        <v>293</v>
      </c>
      <c r="P88">
        <v>1386</v>
      </c>
      <c r="U88">
        <v>9587</v>
      </c>
      <c r="V88" s="60">
        <f t="shared" si="16"/>
        <v>112788</v>
      </c>
      <c r="W88" s="24">
        <f t="shared" si="17"/>
        <v>102908</v>
      </c>
      <c r="X88" s="61">
        <f t="shared" si="11"/>
        <v>101522</v>
      </c>
      <c r="Y88" s="61">
        <f t="shared" si="12"/>
        <v>101815</v>
      </c>
      <c r="AA88" s="62">
        <f t="shared" si="13"/>
        <v>0.91240202858460118</v>
      </c>
      <c r="AB88" s="62">
        <f t="shared" si="18"/>
        <v>2.965587044534413E-2</v>
      </c>
      <c r="AC88" s="9">
        <f t="shared" si="19"/>
        <v>0.97034412955465588</v>
      </c>
      <c r="AD88" s="63">
        <f t="shared" si="20"/>
        <v>8.5000177323828779E-2</v>
      </c>
      <c r="AE88" s="64">
        <f t="shared" si="14"/>
        <v>0.90271128134198675</v>
      </c>
    </row>
    <row r="89" spans="1:31" x14ac:dyDescent="0.25">
      <c r="A89" s="104">
        <v>637040</v>
      </c>
      <c r="B89" s="57">
        <v>2017</v>
      </c>
      <c r="C89" s="43" t="s">
        <v>747</v>
      </c>
      <c r="D89" s="43">
        <v>2015</v>
      </c>
      <c r="E89" s="70" t="s">
        <v>735</v>
      </c>
      <c r="F89" s="57">
        <f t="shared" si="15"/>
        <v>8</v>
      </c>
      <c r="G89" s="43" t="s">
        <v>751</v>
      </c>
      <c r="H89" s="43" t="s">
        <v>676</v>
      </c>
      <c r="I89" s="1">
        <v>42828</v>
      </c>
      <c r="J89" s="69" t="s">
        <v>737</v>
      </c>
      <c r="L89">
        <v>231541</v>
      </c>
      <c r="N89">
        <v>1641</v>
      </c>
      <c r="P89">
        <v>505</v>
      </c>
      <c r="U89">
        <v>0</v>
      </c>
      <c r="V89" s="60">
        <f t="shared" si="16"/>
        <v>233687</v>
      </c>
      <c r="W89" s="24">
        <f t="shared" si="17"/>
        <v>232046</v>
      </c>
      <c r="X89" s="61">
        <f t="shared" si="11"/>
        <v>231541</v>
      </c>
      <c r="Y89" s="61">
        <f t="shared" si="12"/>
        <v>233182</v>
      </c>
      <c r="AA89" s="62">
        <f t="shared" si="13"/>
        <v>0.9929777865264221</v>
      </c>
      <c r="AB89" s="62">
        <f t="shared" si="18"/>
        <v>1</v>
      </c>
      <c r="AC89" s="9">
        <f t="shared" si="19"/>
        <v>0</v>
      </c>
      <c r="AD89" s="63">
        <f t="shared" si="20"/>
        <v>0</v>
      </c>
      <c r="AE89" s="64">
        <f t="shared" si="14"/>
        <v>0.99783898975980689</v>
      </c>
    </row>
    <row r="90" spans="1:31" x14ac:dyDescent="0.25">
      <c r="A90" s="104">
        <v>220376</v>
      </c>
      <c r="B90" s="57">
        <v>2017</v>
      </c>
      <c r="C90" s="43" t="s">
        <v>747</v>
      </c>
      <c r="D90" s="43">
        <v>2015</v>
      </c>
      <c r="E90" s="57" t="s">
        <v>739</v>
      </c>
      <c r="F90" s="57">
        <f t="shared" si="15"/>
        <v>8</v>
      </c>
      <c r="G90" s="57" t="s">
        <v>736</v>
      </c>
      <c r="H90" t="s">
        <v>677</v>
      </c>
      <c r="I90" s="1">
        <v>42825</v>
      </c>
      <c r="J90" s="69" t="s">
        <v>737</v>
      </c>
      <c r="P90">
        <v>84661</v>
      </c>
      <c r="U90">
        <v>3656</v>
      </c>
      <c r="V90" s="60">
        <f t="shared" si="16"/>
        <v>88317</v>
      </c>
      <c r="W90" s="24">
        <f t="shared" si="17"/>
        <v>84661</v>
      </c>
      <c r="X90" s="61">
        <f t="shared" si="11"/>
        <v>0</v>
      </c>
      <c r="Y90" s="61">
        <f t="shared" si="12"/>
        <v>0</v>
      </c>
      <c r="AA90" s="62">
        <f t="shared" si="13"/>
        <v>0.95860366633830407</v>
      </c>
      <c r="AB90" s="62">
        <f t="shared" si="18"/>
        <v>0</v>
      </c>
      <c r="AC90" s="9">
        <f t="shared" si="19"/>
        <v>1</v>
      </c>
      <c r="AD90" s="63">
        <f t="shared" si="20"/>
        <v>4.1396333661695935E-2</v>
      </c>
      <c r="AE90" s="64">
        <f t="shared" si="14"/>
        <v>0</v>
      </c>
    </row>
    <row r="91" spans="1:31" x14ac:dyDescent="0.25">
      <c r="A91" s="104">
        <v>220377</v>
      </c>
      <c r="B91" s="57">
        <v>2017</v>
      </c>
      <c r="C91" s="43" t="s">
        <v>747</v>
      </c>
      <c r="D91" s="43">
        <v>2015</v>
      </c>
      <c r="E91" s="57" t="s">
        <v>739</v>
      </c>
      <c r="F91" s="57">
        <f t="shared" si="15"/>
        <v>8</v>
      </c>
      <c r="G91" s="57" t="s">
        <v>736</v>
      </c>
      <c r="H91" t="s">
        <v>677</v>
      </c>
      <c r="I91" s="1">
        <v>42825</v>
      </c>
      <c r="J91" s="69" t="s">
        <v>737</v>
      </c>
      <c r="L91">
        <v>68105</v>
      </c>
      <c r="N91">
        <v>652</v>
      </c>
      <c r="P91">
        <v>1957</v>
      </c>
      <c r="U91">
        <v>0</v>
      </c>
      <c r="V91" s="60">
        <f t="shared" si="16"/>
        <v>70714</v>
      </c>
      <c r="W91" s="24">
        <f t="shared" si="17"/>
        <v>70062</v>
      </c>
      <c r="X91" s="61">
        <f t="shared" si="11"/>
        <v>68105</v>
      </c>
      <c r="Y91" s="61">
        <f t="shared" si="12"/>
        <v>68757</v>
      </c>
      <c r="AA91" s="62">
        <f t="shared" si="13"/>
        <v>0.99077976072630591</v>
      </c>
      <c r="AB91" s="62">
        <f t="shared" si="18"/>
        <v>1</v>
      </c>
      <c r="AC91" s="9">
        <f t="shared" si="19"/>
        <v>0</v>
      </c>
      <c r="AD91" s="63">
        <f t="shared" si="20"/>
        <v>0</v>
      </c>
      <c r="AE91" s="64">
        <f t="shared" si="14"/>
        <v>0.9723251407076392</v>
      </c>
    </row>
    <row r="92" spans="1:31" x14ac:dyDescent="0.25">
      <c r="A92" s="106">
        <v>220378</v>
      </c>
      <c r="B92" s="71">
        <v>2017</v>
      </c>
      <c r="C92" s="72" t="s">
        <v>747</v>
      </c>
      <c r="D92" s="72">
        <v>2015</v>
      </c>
      <c r="E92" s="71" t="s">
        <v>746</v>
      </c>
      <c r="F92" s="57">
        <f t="shared" si="15"/>
        <v>8</v>
      </c>
      <c r="G92" s="71" t="s">
        <v>736</v>
      </c>
      <c r="H92" t="s">
        <v>677</v>
      </c>
      <c r="I92" s="73">
        <v>42832</v>
      </c>
      <c r="J92" s="73" t="s">
        <v>737</v>
      </c>
      <c r="K92" s="74"/>
      <c r="L92" s="74">
        <v>68151</v>
      </c>
      <c r="M92" s="74"/>
      <c r="N92" s="74">
        <v>469</v>
      </c>
      <c r="O92" s="74"/>
      <c r="P92" s="74">
        <v>1876</v>
      </c>
      <c r="Q92" s="74"/>
      <c r="R92" s="74"/>
      <c r="S92" s="74"/>
      <c r="T92" s="74"/>
      <c r="U92" s="74">
        <v>0</v>
      </c>
      <c r="V92" s="60">
        <f t="shared" si="16"/>
        <v>70496</v>
      </c>
      <c r="W92" s="24">
        <f t="shared" si="17"/>
        <v>70027</v>
      </c>
      <c r="X92" s="61">
        <f t="shared" si="11"/>
        <v>68151</v>
      </c>
      <c r="Y92" s="61">
        <f t="shared" si="12"/>
        <v>68620</v>
      </c>
      <c r="AA92" s="62">
        <f t="shared" si="13"/>
        <v>0.99334714026327731</v>
      </c>
      <c r="AB92" s="62">
        <f t="shared" si="18"/>
        <v>1</v>
      </c>
      <c r="AC92" s="9">
        <f t="shared" si="19"/>
        <v>0</v>
      </c>
      <c r="AD92" s="63">
        <f t="shared" si="20"/>
        <v>0</v>
      </c>
      <c r="AE92" s="64">
        <f t="shared" si="14"/>
        <v>0.97338856105310945</v>
      </c>
    </row>
    <row r="93" spans="1:31" x14ac:dyDescent="0.25">
      <c r="A93" s="104">
        <v>220374</v>
      </c>
      <c r="B93">
        <v>2017</v>
      </c>
      <c r="C93" s="43" t="s">
        <v>747</v>
      </c>
      <c r="D93" s="43">
        <v>2015</v>
      </c>
      <c r="E93" s="57" t="s">
        <v>738</v>
      </c>
      <c r="F93" s="57">
        <f t="shared" si="15"/>
        <v>8</v>
      </c>
      <c r="G93" t="s">
        <v>736</v>
      </c>
      <c r="H93" t="s">
        <v>677</v>
      </c>
      <c r="J93" s="1" t="s">
        <v>737</v>
      </c>
      <c r="L93" s="43"/>
      <c r="M93" s="43"/>
      <c r="N93" s="43"/>
      <c r="O93" s="43"/>
      <c r="P93">
        <v>78532</v>
      </c>
      <c r="U93">
        <v>776</v>
      </c>
      <c r="V93" s="60">
        <f t="shared" si="16"/>
        <v>79308</v>
      </c>
      <c r="W93" s="24">
        <f t="shared" si="17"/>
        <v>78532</v>
      </c>
      <c r="X93" s="61">
        <f t="shared" si="11"/>
        <v>0</v>
      </c>
      <c r="Y93" s="61">
        <f t="shared" si="12"/>
        <v>0</v>
      </c>
      <c r="AA93" s="62">
        <f t="shared" si="13"/>
        <v>0.99021536288898981</v>
      </c>
      <c r="AB93" s="62">
        <f t="shared" si="18"/>
        <v>0</v>
      </c>
      <c r="AC93" s="9">
        <f t="shared" si="19"/>
        <v>1</v>
      </c>
      <c r="AD93" s="63">
        <f t="shared" si="20"/>
        <v>9.784637111010238E-3</v>
      </c>
      <c r="AE93" s="64">
        <f t="shared" si="14"/>
        <v>0</v>
      </c>
    </row>
    <row r="94" spans="1:31" x14ac:dyDescent="0.25">
      <c r="A94" s="104">
        <v>637041</v>
      </c>
      <c r="B94">
        <v>2017</v>
      </c>
      <c r="C94" s="43" t="s">
        <v>747</v>
      </c>
      <c r="D94" s="43">
        <v>2015</v>
      </c>
      <c r="E94" s="57" t="s">
        <v>735</v>
      </c>
      <c r="F94" s="57">
        <f t="shared" si="15"/>
        <v>8</v>
      </c>
      <c r="H94" s="43" t="s">
        <v>676</v>
      </c>
      <c r="J94" s="1" t="s">
        <v>737</v>
      </c>
      <c r="P94">
        <v>224056</v>
      </c>
      <c r="U94">
        <v>815</v>
      </c>
      <c r="V94" s="60">
        <f t="shared" si="16"/>
        <v>224871</v>
      </c>
      <c r="W94" s="24">
        <f t="shared" si="17"/>
        <v>224056</v>
      </c>
      <c r="X94" s="61">
        <f t="shared" si="11"/>
        <v>0</v>
      </c>
      <c r="Y94" s="61">
        <f t="shared" si="12"/>
        <v>0</v>
      </c>
      <c r="AA94" s="62">
        <f t="shared" si="13"/>
        <v>0.9963756998456893</v>
      </c>
      <c r="AB94" s="62">
        <f t="shared" si="18"/>
        <v>0</v>
      </c>
      <c r="AC94" s="9">
        <f t="shared" si="19"/>
        <v>1</v>
      </c>
      <c r="AD94" s="63">
        <f t="shared" si="20"/>
        <v>3.6243001543106936E-3</v>
      </c>
      <c r="AE94" s="64">
        <f t="shared" si="14"/>
        <v>0</v>
      </c>
    </row>
    <row r="95" spans="1:31" x14ac:dyDescent="0.25">
      <c r="A95" s="104">
        <v>91013</v>
      </c>
      <c r="B95">
        <v>2016</v>
      </c>
      <c r="C95" s="43" t="s">
        <v>734</v>
      </c>
      <c r="D95" s="43">
        <v>2015</v>
      </c>
      <c r="E95" s="57" t="s">
        <v>749</v>
      </c>
      <c r="F95" s="57">
        <f t="shared" si="15"/>
        <v>8</v>
      </c>
      <c r="H95" t="s">
        <v>677</v>
      </c>
      <c r="J95" s="1" t="s">
        <v>737</v>
      </c>
      <c r="L95">
        <v>247014</v>
      </c>
      <c r="N95">
        <v>792552</v>
      </c>
      <c r="P95" s="43">
        <v>393</v>
      </c>
      <c r="U95" s="43">
        <v>1226</v>
      </c>
      <c r="V95" s="60">
        <f t="shared" si="16"/>
        <v>1041185</v>
      </c>
      <c r="W95" s="24">
        <f t="shared" si="17"/>
        <v>247407</v>
      </c>
      <c r="X95" s="61">
        <f t="shared" si="11"/>
        <v>247014</v>
      </c>
      <c r="Y95" s="61">
        <f t="shared" si="12"/>
        <v>1039566</v>
      </c>
      <c r="AA95" s="62">
        <f t="shared" si="13"/>
        <v>0.23762059576348105</v>
      </c>
      <c r="AB95" s="62">
        <f t="shared" si="18"/>
        <v>0.99845548755445479</v>
      </c>
      <c r="AC95" s="9">
        <f t="shared" si="19"/>
        <v>1.5445124455452097E-3</v>
      </c>
      <c r="AD95" s="63">
        <f t="shared" si="20"/>
        <v>1.1775044780706599E-3</v>
      </c>
      <c r="AE95" s="64">
        <f t="shared" si="14"/>
        <v>0.99844504098695241</v>
      </c>
    </row>
    <row r="96" spans="1:31" x14ac:dyDescent="0.25">
      <c r="A96" s="107">
        <v>91177</v>
      </c>
      <c r="B96">
        <v>2019</v>
      </c>
      <c r="C96" s="43" t="s">
        <v>734</v>
      </c>
      <c r="D96" s="43">
        <v>2018</v>
      </c>
      <c r="E96" t="s">
        <v>1345</v>
      </c>
      <c r="F96" s="57">
        <f t="shared" si="15"/>
        <v>5</v>
      </c>
      <c r="H96" s="43" t="s">
        <v>676</v>
      </c>
      <c r="J96" s="1" t="s">
        <v>748</v>
      </c>
      <c r="L96">
        <v>163716</v>
      </c>
      <c r="N96">
        <v>407353</v>
      </c>
      <c r="V96" s="60">
        <f t="shared" si="16"/>
        <v>571069</v>
      </c>
      <c r="W96" s="24">
        <f t="shared" si="17"/>
        <v>163716</v>
      </c>
      <c r="X96" s="61">
        <f t="shared" si="11"/>
        <v>163716</v>
      </c>
      <c r="Y96" s="61">
        <f t="shared" si="12"/>
        <v>571069</v>
      </c>
      <c r="AA96" s="62">
        <f t="shared" si="13"/>
        <v>0.28668339552663513</v>
      </c>
      <c r="AB96" s="62">
        <f t="shared" si="18"/>
        <v>1</v>
      </c>
      <c r="AC96" s="9">
        <f t="shared" si="19"/>
        <v>0</v>
      </c>
      <c r="AD96" s="63">
        <f t="shared" si="20"/>
        <v>0</v>
      </c>
      <c r="AE96" s="64">
        <f t="shared" si="14"/>
        <v>1</v>
      </c>
    </row>
    <row r="97" spans="1:31" x14ac:dyDescent="0.25">
      <c r="A97" s="107">
        <v>220375</v>
      </c>
      <c r="B97">
        <v>2017</v>
      </c>
      <c r="C97" s="43" t="s">
        <v>747</v>
      </c>
      <c r="D97" s="43">
        <v>2015</v>
      </c>
      <c r="E97" s="57" t="s">
        <v>746</v>
      </c>
      <c r="F97" s="57">
        <f t="shared" si="15"/>
        <v>8</v>
      </c>
      <c r="H97" t="s">
        <v>677</v>
      </c>
      <c r="J97" s="1" t="s">
        <v>737</v>
      </c>
      <c r="L97">
        <v>0</v>
      </c>
      <c r="P97">
        <v>78402</v>
      </c>
      <c r="U97">
        <v>1981</v>
      </c>
      <c r="V97" s="60">
        <f t="shared" si="16"/>
        <v>80383</v>
      </c>
      <c r="W97" s="24">
        <f t="shared" si="17"/>
        <v>78402</v>
      </c>
      <c r="X97" s="61">
        <f t="shared" si="11"/>
        <v>0</v>
      </c>
      <c r="Y97" s="61">
        <f t="shared" si="12"/>
        <v>0</v>
      </c>
      <c r="AA97" s="62">
        <f t="shared" si="13"/>
        <v>0.97535548561262952</v>
      </c>
      <c r="AB97" s="62">
        <f t="shared" si="18"/>
        <v>0</v>
      </c>
      <c r="AC97" s="9">
        <f t="shared" si="19"/>
        <v>1</v>
      </c>
      <c r="AD97" s="63">
        <f t="shared" si="20"/>
        <v>2.4644514387370465E-2</v>
      </c>
      <c r="AE97" s="64">
        <f t="shared" si="14"/>
        <v>0</v>
      </c>
    </row>
    <row r="98" spans="1:31" x14ac:dyDescent="0.25">
      <c r="A98" s="107">
        <v>220379</v>
      </c>
      <c r="B98">
        <v>2017</v>
      </c>
      <c r="C98" s="43" t="s">
        <v>747</v>
      </c>
      <c r="D98" s="43">
        <v>2015</v>
      </c>
      <c r="E98" s="57" t="s">
        <v>738</v>
      </c>
      <c r="F98" s="57">
        <f t="shared" si="15"/>
        <v>8</v>
      </c>
      <c r="G98" t="s">
        <v>736</v>
      </c>
      <c r="H98" t="s">
        <v>677</v>
      </c>
      <c r="J98" s="1" t="s">
        <v>737</v>
      </c>
      <c r="L98">
        <v>65641</v>
      </c>
      <c r="N98">
        <v>1771</v>
      </c>
      <c r="P98">
        <v>2451</v>
      </c>
      <c r="U98">
        <v>0</v>
      </c>
      <c r="V98" s="60">
        <f t="shared" si="16"/>
        <v>69863</v>
      </c>
      <c r="W98" s="24">
        <f t="shared" si="17"/>
        <v>68092</v>
      </c>
      <c r="X98" s="61">
        <f t="shared" si="11"/>
        <v>65641</v>
      </c>
      <c r="Y98" s="61">
        <f t="shared" si="12"/>
        <v>67412</v>
      </c>
      <c r="AA98" s="62">
        <f t="shared" si="13"/>
        <v>0.97465038718635044</v>
      </c>
      <c r="AB98" s="62">
        <f t="shared" si="18"/>
        <v>1</v>
      </c>
      <c r="AC98" s="9">
        <f t="shared" si="19"/>
        <v>0</v>
      </c>
      <c r="AD98" s="63">
        <f t="shared" si="20"/>
        <v>0</v>
      </c>
      <c r="AE98" s="64">
        <f t="shared" si="14"/>
        <v>0.96491705194452004</v>
      </c>
    </row>
    <row r="99" spans="1:31" x14ac:dyDescent="0.25">
      <c r="A99" s="107">
        <v>636965</v>
      </c>
      <c r="B99">
        <v>2016</v>
      </c>
      <c r="C99" s="43" t="s">
        <v>734</v>
      </c>
      <c r="D99" s="43">
        <v>2015</v>
      </c>
      <c r="E99" s="57" t="s">
        <v>1265</v>
      </c>
      <c r="F99" s="57">
        <f t="shared" si="15"/>
        <v>8</v>
      </c>
      <c r="H99" s="43" t="s">
        <v>676</v>
      </c>
      <c r="J99" s="1" t="s">
        <v>748</v>
      </c>
      <c r="L99">
        <v>444678</v>
      </c>
      <c r="U99">
        <v>0</v>
      </c>
      <c r="V99" s="60">
        <f t="shared" si="16"/>
        <v>444678</v>
      </c>
      <c r="W99" s="24">
        <f t="shared" si="17"/>
        <v>444678</v>
      </c>
      <c r="X99" s="61">
        <f t="shared" si="11"/>
        <v>444678</v>
      </c>
      <c r="AA99" s="62">
        <f t="shared" si="13"/>
        <v>1</v>
      </c>
      <c r="AB99" s="62">
        <f t="shared" si="18"/>
        <v>0</v>
      </c>
      <c r="AC99" s="9">
        <f t="shared" si="19"/>
        <v>1</v>
      </c>
      <c r="AD99" s="63">
        <f t="shared" si="20"/>
        <v>0</v>
      </c>
      <c r="AE99" s="64">
        <f t="shared" si="14"/>
        <v>1</v>
      </c>
    </row>
    <row r="100" spans="1:31" x14ac:dyDescent="0.25">
      <c r="A100" s="104">
        <v>637198</v>
      </c>
      <c r="B100" s="57">
        <v>2017</v>
      </c>
      <c r="C100" s="70" t="s">
        <v>734</v>
      </c>
      <c r="D100" s="43">
        <v>2016</v>
      </c>
      <c r="E100" s="70" t="s">
        <v>735</v>
      </c>
      <c r="F100" s="57">
        <f t="shared" si="15"/>
        <v>7</v>
      </c>
      <c r="G100" s="43" t="s">
        <v>751</v>
      </c>
      <c r="H100" s="43" t="s">
        <v>676</v>
      </c>
      <c r="I100" s="1">
        <v>42886</v>
      </c>
      <c r="J100" s="69" t="s">
        <v>737</v>
      </c>
      <c r="L100">
        <v>196441</v>
      </c>
      <c r="N100">
        <v>7211</v>
      </c>
      <c r="P100">
        <v>721</v>
      </c>
      <c r="U100">
        <v>206</v>
      </c>
      <c r="V100" s="60">
        <f t="shared" si="16"/>
        <v>204579</v>
      </c>
      <c r="W100" s="24">
        <f t="shared" si="17"/>
        <v>197162</v>
      </c>
      <c r="X100" s="61">
        <f t="shared" si="11"/>
        <v>196441</v>
      </c>
      <c r="Y100" s="61">
        <f t="shared" ref="Y100:Y125" si="21">SUM(K100:N100)</f>
        <v>203652</v>
      </c>
      <c r="AA100" s="62">
        <f t="shared" si="13"/>
        <v>0.96374505692177592</v>
      </c>
      <c r="AB100" s="62">
        <f t="shared" si="18"/>
        <v>0.97222596737225297</v>
      </c>
      <c r="AC100" s="9">
        <f t="shared" si="19"/>
        <v>2.7774032627747025E-2</v>
      </c>
      <c r="AD100" s="63">
        <f t="shared" si="20"/>
        <v>1.0069459719717077E-3</v>
      </c>
      <c r="AE100" s="64">
        <f t="shared" si="14"/>
        <v>0.99546874312612732</v>
      </c>
    </row>
    <row r="101" spans="1:31" x14ac:dyDescent="0.25">
      <c r="A101" s="104">
        <v>220382</v>
      </c>
      <c r="B101" s="57">
        <v>2017</v>
      </c>
      <c r="C101" s="70" t="s">
        <v>734</v>
      </c>
      <c r="D101" s="43">
        <v>2016</v>
      </c>
      <c r="E101" s="70" t="s">
        <v>752</v>
      </c>
      <c r="F101" s="57">
        <f t="shared" si="15"/>
        <v>7</v>
      </c>
      <c r="G101" s="43" t="s">
        <v>751</v>
      </c>
      <c r="H101" s="43" t="s">
        <v>676</v>
      </c>
      <c r="I101" s="1">
        <v>42814</v>
      </c>
      <c r="J101" s="69" t="s">
        <v>737</v>
      </c>
      <c r="K101">
        <v>0</v>
      </c>
      <c r="L101">
        <v>0</v>
      </c>
      <c r="M101">
        <v>0</v>
      </c>
      <c r="N101">
        <v>0</v>
      </c>
      <c r="O101">
        <v>0</v>
      </c>
      <c r="P101">
        <v>107862</v>
      </c>
      <c r="Q101">
        <v>0</v>
      </c>
      <c r="R101">
        <v>0</v>
      </c>
      <c r="S101">
        <v>0</v>
      </c>
      <c r="T101">
        <v>0</v>
      </c>
      <c r="U101">
        <v>200890</v>
      </c>
      <c r="V101" s="60">
        <f t="shared" si="16"/>
        <v>308752</v>
      </c>
      <c r="W101" s="24">
        <f t="shared" si="17"/>
        <v>107862</v>
      </c>
      <c r="X101" s="61">
        <f t="shared" si="11"/>
        <v>0</v>
      </c>
      <c r="Y101" s="61">
        <f t="shared" si="21"/>
        <v>0</v>
      </c>
      <c r="AA101" s="62">
        <f t="shared" si="13"/>
        <v>0.34934834430222317</v>
      </c>
      <c r="AB101" s="62">
        <f t="shared" si="18"/>
        <v>0</v>
      </c>
      <c r="AC101" s="9">
        <f t="shared" si="19"/>
        <v>1</v>
      </c>
      <c r="AD101" s="63">
        <f t="shared" si="20"/>
        <v>0.65065165569777683</v>
      </c>
      <c r="AE101" s="64">
        <f t="shared" si="14"/>
        <v>0</v>
      </c>
    </row>
    <row r="102" spans="1:31" x14ac:dyDescent="0.25">
      <c r="A102" s="104">
        <v>220386</v>
      </c>
      <c r="B102" s="57">
        <v>2017</v>
      </c>
      <c r="C102" s="70" t="s">
        <v>734</v>
      </c>
      <c r="D102" s="43">
        <v>2016</v>
      </c>
      <c r="E102" s="57" t="s">
        <v>738</v>
      </c>
      <c r="F102" s="57">
        <f t="shared" si="15"/>
        <v>7</v>
      </c>
      <c r="G102" t="s">
        <v>736</v>
      </c>
      <c r="H102" t="s">
        <v>677</v>
      </c>
      <c r="I102" s="1">
        <v>42879</v>
      </c>
      <c r="J102" s="69" t="s">
        <v>737</v>
      </c>
      <c r="P102">
        <v>108669</v>
      </c>
      <c r="U102">
        <v>158289</v>
      </c>
      <c r="V102" s="60">
        <f t="shared" si="16"/>
        <v>266958</v>
      </c>
      <c r="W102" s="24">
        <f t="shared" si="17"/>
        <v>108669</v>
      </c>
      <c r="X102" s="61">
        <f t="shared" si="11"/>
        <v>0</v>
      </c>
      <c r="Y102" s="61">
        <f t="shared" si="21"/>
        <v>0</v>
      </c>
      <c r="AA102" s="62">
        <f t="shared" si="13"/>
        <v>0.40706403254444518</v>
      </c>
      <c r="AB102" s="62">
        <f t="shared" si="18"/>
        <v>0</v>
      </c>
      <c r="AC102" s="9">
        <f t="shared" si="19"/>
        <v>1</v>
      </c>
      <c r="AD102" s="63">
        <f t="shared" si="20"/>
        <v>0.59293596745555477</v>
      </c>
      <c r="AE102" s="64">
        <f t="shared" si="14"/>
        <v>0</v>
      </c>
    </row>
    <row r="103" spans="1:31" x14ac:dyDescent="0.25">
      <c r="A103" s="104">
        <v>220383</v>
      </c>
      <c r="B103" s="57">
        <v>2017</v>
      </c>
      <c r="C103" s="70" t="s">
        <v>734</v>
      </c>
      <c r="D103" s="43">
        <v>2016</v>
      </c>
      <c r="E103" s="57" t="s">
        <v>738</v>
      </c>
      <c r="F103" s="57">
        <f t="shared" si="15"/>
        <v>7</v>
      </c>
      <c r="G103" t="s">
        <v>736</v>
      </c>
      <c r="H103" t="s">
        <v>677</v>
      </c>
      <c r="I103" s="1">
        <v>42879</v>
      </c>
      <c r="J103" s="69" t="s">
        <v>737</v>
      </c>
      <c r="L103">
        <v>103301</v>
      </c>
      <c r="N103">
        <v>2786</v>
      </c>
      <c r="P103">
        <v>3858</v>
      </c>
      <c r="U103">
        <v>157215</v>
      </c>
      <c r="V103" s="60">
        <f t="shared" si="16"/>
        <v>267160</v>
      </c>
      <c r="W103" s="24">
        <f t="shared" si="17"/>
        <v>107159</v>
      </c>
      <c r="X103" s="61">
        <f t="shared" si="11"/>
        <v>103301</v>
      </c>
      <c r="Y103" s="61">
        <f t="shared" si="21"/>
        <v>106087</v>
      </c>
      <c r="AA103" s="62">
        <f t="shared" si="13"/>
        <v>0.40110420721664919</v>
      </c>
      <c r="AB103" s="62">
        <f t="shared" si="18"/>
        <v>1.7412391172555171E-2</v>
      </c>
      <c r="AC103" s="9">
        <f t="shared" si="19"/>
        <v>0.98258760882744478</v>
      </c>
      <c r="AD103" s="63">
        <f t="shared" si="20"/>
        <v>0.5884675849678096</v>
      </c>
      <c r="AE103" s="64">
        <f t="shared" si="14"/>
        <v>0.39709163048360535</v>
      </c>
    </row>
    <row r="104" spans="1:31" x14ac:dyDescent="0.25">
      <c r="A104" s="104">
        <v>220380</v>
      </c>
      <c r="B104" s="57">
        <v>2017</v>
      </c>
      <c r="C104" s="70" t="s">
        <v>734</v>
      </c>
      <c r="D104" s="43">
        <v>2016</v>
      </c>
      <c r="E104" s="57" t="s">
        <v>739</v>
      </c>
      <c r="F104" s="57">
        <f t="shared" si="15"/>
        <v>7</v>
      </c>
      <c r="G104" s="57" t="s">
        <v>736</v>
      </c>
      <c r="H104" t="s">
        <v>677</v>
      </c>
      <c r="I104" s="1">
        <v>42878</v>
      </c>
      <c r="J104" s="69" t="s">
        <v>737</v>
      </c>
      <c r="P104">
        <v>105379</v>
      </c>
      <c r="U104">
        <v>161572</v>
      </c>
      <c r="V104" s="60">
        <f t="shared" si="16"/>
        <v>266951</v>
      </c>
      <c r="W104" s="24">
        <f t="shared" si="17"/>
        <v>105379</v>
      </c>
      <c r="X104" s="61">
        <f t="shared" si="11"/>
        <v>0</v>
      </c>
      <c r="Y104" s="61">
        <f t="shared" si="21"/>
        <v>0</v>
      </c>
      <c r="AA104" s="62">
        <f t="shared" si="13"/>
        <v>0.39475034744203991</v>
      </c>
      <c r="AB104" s="62">
        <f t="shared" si="18"/>
        <v>0</v>
      </c>
      <c r="AC104" s="9">
        <f t="shared" si="19"/>
        <v>1</v>
      </c>
      <c r="AD104" s="63">
        <f t="shared" si="20"/>
        <v>0.60524965255796004</v>
      </c>
      <c r="AE104" s="64">
        <f t="shared" si="14"/>
        <v>0</v>
      </c>
    </row>
    <row r="105" spans="1:31" x14ac:dyDescent="0.25">
      <c r="A105" s="104">
        <v>220381</v>
      </c>
      <c r="B105" s="57">
        <v>2017</v>
      </c>
      <c r="C105" s="70" t="s">
        <v>734</v>
      </c>
      <c r="D105" s="43">
        <v>2016</v>
      </c>
      <c r="E105" s="57" t="s">
        <v>739</v>
      </c>
      <c r="F105" s="57">
        <f t="shared" si="15"/>
        <v>7</v>
      </c>
      <c r="G105" s="57" t="s">
        <v>736</v>
      </c>
      <c r="H105" t="s">
        <v>677</v>
      </c>
      <c r="I105" s="1">
        <v>42878</v>
      </c>
      <c r="J105" s="69" t="s">
        <v>737</v>
      </c>
      <c r="L105">
        <v>106180</v>
      </c>
      <c r="N105">
        <v>1017</v>
      </c>
      <c r="P105">
        <v>3051</v>
      </c>
      <c r="U105">
        <v>157022</v>
      </c>
      <c r="V105" s="60">
        <f t="shared" si="16"/>
        <v>267270</v>
      </c>
      <c r="W105" s="24">
        <f t="shared" si="17"/>
        <v>109231</v>
      </c>
      <c r="X105" s="61">
        <f t="shared" si="11"/>
        <v>106180</v>
      </c>
      <c r="Y105" s="61">
        <f t="shared" si="21"/>
        <v>107197</v>
      </c>
      <c r="AA105" s="62">
        <f t="shared" si="13"/>
        <v>0.40869158528828525</v>
      </c>
      <c r="AB105" s="62">
        <f t="shared" si="18"/>
        <v>6.4351204449534611E-3</v>
      </c>
      <c r="AC105" s="9">
        <f t="shared" si="19"/>
        <v>0.99356487955504658</v>
      </c>
      <c r="AD105" s="63">
        <f t="shared" si="20"/>
        <v>0.58750327384293033</v>
      </c>
      <c r="AE105" s="64">
        <f t="shared" si="14"/>
        <v>0.40108130355071653</v>
      </c>
    </row>
    <row r="106" spans="1:31" x14ac:dyDescent="0.25">
      <c r="A106" s="104">
        <v>220384</v>
      </c>
      <c r="B106" s="57">
        <v>2017</v>
      </c>
      <c r="C106" s="70" t="s">
        <v>734</v>
      </c>
      <c r="D106" s="43">
        <v>2016</v>
      </c>
      <c r="E106" s="57" t="s">
        <v>746</v>
      </c>
      <c r="F106" s="57">
        <f t="shared" si="15"/>
        <v>7</v>
      </c>
      <c r="G106" s="57" t="s">
        <v>736</v>
      </c>
      <c r="H106" t="s">
        <v>677</v>
      </c>
      <c r="I106" s="1">
        <v>42877</v>
      </c>
      <c r="J106" s="69" t="s">
        <v>737</v>
      </c>
      <c r="P106">
        <v>107414</v>
      </c>
      <c r="U106">
        <v>94838</v>
      </c>
      <c r="V106" s="60">
        <f t="shared" si="16"/>
        <v>202252</v>
      </c>
      <c r="W106" s="24">
        <f t="shared" si="17"/>
        <v>107414</v>
      </c>
      <c r="X106" s="61">
        <f t="shared" si="11"/>
        <v>0</v>
      </c>
      <c r="Y106" s="61">
        <f t="shared" si="21"/>
        <v>0</v>
      </c>
      <c r="AA106" s="62">
        <f t="shared" si="13"/>
        <v>0.53108992741728145</v>
      </c>
      <c r="AB106" s="62">
        <f t="shared" si="18"/>
        <v>0</v>
      </c>
      <c r="AC106" s="9">
        <f t="shared" si="19"/>
        <v>1</v>
      </c>
      <c r="AD106" s="63">
        <f t="shared" si="20"/>
        <v>0.46891007258271861</v>
      </c>
      <c r="AE106" s="64">
        <f t="shared" si="14"/>
        <v>0</v>
      </c>
    </row>
    <row r="107" spans="1:31" x14ac:dyDescent="0.25">
      <c r="A107" s="104">
        <v>220385</v>
      </c>
      <c r="B107" s="57">
        <v>2017</v>
      </c>
      <c r="C107" s="70" t="s">
        <v>734</v>
      </c>
      <c r="D107" s="43">
        <v>2016</v>
      </c>
      <c r="E107" s="57" t="s">
        <v>746</v>
      </c>
      <c r="F107" s="57">
        <f t="shared" si="15"/>
        <v>7</v>
      </c>
      <c r="G107" s="57" t="s">
        <v>736</v>
      </c>
      <c r="H107" t="s">
        <v>677</v>
      </c>
      <c r="I107" s="1">
        <v>42877</v>
      </c>
      <c r="J107" s="69" t="s">
        <v>737</v>
      </c>
      <c r="L107">
        <v>106698</v>
      </c>
      <c r="N107">
        <v>734</v>
      </c>
      <c r="P107">
        <v>2937</v>
      </c>
      <c r="U107">
        <v>92124</v>
      </c>
      <c r="V107" s="60">
        <f t="shared" si="16"/>
        <v>202493</v>
      </c>
      <c r="W107" s="24">
        <f t="shared" si="17"/>
        <v>109635</v>
      </c>
      <c r="X107" s="61">
        <f t="shared" si="11"/>
        <v>106698</v>
      </c>
      <c r="Y107" s="61">
        <f t="shared" si="21"/>
        <v>107432</v>
      </c>
      <c r="AA107" s="62">
        <f t="shared" si="13"/>
        <v>0.541426123372166</v>
      </c>
      <c r="AB107" s="62">
        <f t="shared" si="18"/>
        <v>7.9045424196084336E-3</v>
      </c>
      <c r="AC107" s="9">
        <f t="shared" si="19"/>
        <v>0.99209545758039153</v>
      </c>
      <c r="AD107" s="63">
        <f t="shared" si="20"/>
        <v>0.45494905996750507</v>
      </c>
      <c r="AE107" s="64">
        <f t="shared" si="14"/>
        <v>0.5305467349488624</v>
      </c>
    </row>
    <row r="108" spans="1:31" x14ac:dyDescent="0.25">
      <c r="A108" s="104">
        <v>637199</v>
      </c>
      <c r="B108" s="57">
        <v>2017</v>
      </c>
      <c r="C108" s="43" t="s">
        <v>734</v>
      </c>
      <c r="D108" s="43">
        <v>2016</v>
      </c>
      <c r="E108" s="57" t="s">
        <v>740</v>
      </c>
      <c r="F108" s="57">
        <f t="shared" si="15"/>
        <v>7</v>
      </c>
      <c r="G108" s="43" t="s">
        <v>751</v>
      </c>
      <c r="H108" t="s">
        <v>677</v>
      </c>
      <c r="I108" s="1">
        <v>42885</v>
      </c>
      <c r="J108" s="69" t="s">
        <v>737</v>
      </c>
      <c r="L108">
        <v>195781</v>
      </c>
      <c r="N108">
        <v>7997</v>
      </c>
      <c r="P108">
        <v>312</v>
      </c>
      <c r="U108">
        <v>220303</v>
      </c>
      <c r="V108" s="60">
        <f t="shared" si="16"/>
        <v>424393</v>
      </c>
      <c r="W108" s="24">
        <f t="shared" si="17"/>
        <v>196093</v>
      </c>
      <c r="X108" s="61">
        <f t="shared" si="11"/>
        <v>195781</v>
      </c>
      <c r="Y108" s="61">
        <f t="shared" si="21"/>
        <v>203778</v>
      </c>
      <c r="AA108" s="62">
        <f t="shared" si="13"/>
        <v>0.46205521768737939</v>
      </c>
      <c r="AB108" s="62">
        <f t="shared" si="18"/>
        <v>3.5028471309680245E-2</v>
      </c>
      <c r="AC108" s="9">
        <f t="shared" si="19"/>
        <v>0.96497152869031977</v>
      </c>
      <c r="AD108" s="63">
        <f t="shared" si="20"/>
        <v>0.51910139893919083</v>
      </c>
      <c r="AE108" s="64">
        <f t="shared" si="14"/>
        <v>0.48016343342138068</v>
      </c>
    </row>
    <row r="109" spans="1:31" x14ac:dyDescent="0.25">
      <c r="A109" s="104">
        <v>91138</v>
      </c>
      <c r="B109" s="57">
        <v>2017</v>
      </c>
      <c r="C109" s="43" t="s">
        <v>734</v>
      </c>
      <c r="D109" s="43">
        <v>2016</v>
      </c>
      <c r="E109" s="70" t="s">
        <v>753</v>
      </c>
      <c r="F109" s="57">
        <f t="shared" si="15"/>
        <v>7</v>
      </c>
      <c r="G109" s="43" t="s">
        <v>751</v>
      </c>
      <c r="H109" t="s">
        <v>677</v>
      </c>
      <c r="I109" s="1">
        <v>42871</v>
      </c>
      <c r="J109" s="69" t="s">
        <v>737</v>
      </c>
      <c r="L109">
        <v>206301</v>
      </c>
      <c r="N109">
        <v>830917</v>
      </c>
      <c r="P109">
        <v>109</v>
      </c>
      <c r="U109">
        <v>109</v>
      </c>
      <c r="V109" s="60">
        <f t="shared" si="16"/>
        <v>1037436</v>
      </c>
      <c r="W109" s="24">
        <f t="shared" si="17"/>
        <v>206410</v>
      </c>
      <c r="X109" s="61">
        <f t="shared" si="11"/>
        <v>206301</v>
      </c>
      <c r="Y109" s="61">
        <f t="shared" si="21"/>
        <v>1037218</v>
      </c>
      <c r="AA109" s="62">
        <f t="shared" si="13"/>
        <v>0.19896167088861386</v>
      </c>
      <c r="AB109" s="62">
        <f t="shared" si="18"/>
        <v>0.99986883683542993</v>
      </c>
      <c r="AC109" s="9">
        <f t="shared" si="19"/>
        <v>1.3116316457006949E-4</v>
      </c>
      <c r="AD109" s="63">
        <f t="shared" si="20"/>
        <v>1.050667221881639E-4</v>
      </c>
      <c r="AE109" s="64">
        <f t="shared" si="14"/>
        <v>0.99978986655562363</v>
      </c>
    </row>
    <row r="110" spans="1:31" x14ac:dyDescent="0.25">
      <c r="A110" s="104">
        <v>220253</v>
      </c>
      <c r="B110" s="57">
        <v>2017</v>
      </c>
      <c r="C110" s="43" t="s">
        <v>734</v>
      </c>
      <c r="D110" s="43">
        <v>2016</v>
      </c>
      <c r="E110" s="43" t="s">
        <v>742</v>
      </c>
      <c r="F110" s="57">
        <f t="shared" si="15"/>
        <v>7</v>
      </c>
      <c r="G110" s="43" t="s">
        <v>736</v>
      </c>
      <c r="H110" t="s">
        <v>677</v>
      </c>
      <c r="I110" s="1">
        <v>42875</v>
      </c>
      <c r="J110" s="69" t="s">
        <v>737</v>
      </c>
      <c r="P110">
        <v>103975</v>
      </c>
      <c r="U110">
        <v>12288</v>
      </c>
      <c r="V110" s="60">
        <f t="shared" si="16"/>
        <v>116263</v>
      </c>
      <c r="W110" s="24">
        <f t="shared" si="17"/>
        <v>103975</v>
      </c>
      <c r="X110" s="61">
        <f t="shared" si="11"/>
        <v>0</v>
      </c>
      <c r="Y110" s="61">
        <f t="shared" si="21"/>
        <v>0</v>
      </c>
      <c r="AA110" s="62">
        <f t="shared" si="13"/>
        <v>0.89430859344761449</v>
      </c>
      <c r="AB110" s="62">
        <f t="shared" si="18"/>
        <v>0</v>
      </c>
      <c r="AC110" s="9">
        <f t="shared" si="19"/>
        <v>1</v>
      </c>
      <c r="AD110" s="63">
        <f t="shared" si="20"/>
        <v>0.10569140655238554</v>
      </c>
      <c r="AE110" s="64">
        <f t="shared" si="14"/>
        <v>0</v>
      </c>
    </row>
    <row r="111" spans="1:31" x14ac:dyDescent="0.25">
      <c r="A111" s="104">
        <v>220252</v>
      </c>
      <c r="B111" s="57">
        <v>2017</v>
      </c>
      <c r="C111" s="43" t="s">
        <v>734</v>
      </c>
      <c r="D111" s="43">
        <v>2016</v>
      </c>
      <c r="E111" s="43" t="s">
        <v>742</v>
      </c>
      <c r="F111" s="57">
        <f t="shared" si="15"/>
        <v>7</v>
      </c>
      <c r="G111" s="43" t="s">
        <v>736</v>
      </c>
      <c r="H111" t="s">
        <v>677</v>
      </c>
      <c r="I111" s="1">
        <v>42875</v>
      </c>
      <c r="J111" s="69" t="s">
        <v>737</v>
      </c>
      <c r="L111">
        <v>103567</v>
      </c>
      <c r="N111">
        <v>668</v>
      </c>
      <c r="P111">
        <v>1589</v>
      </c>
      <c r="U111">
        <v>12115</v>
      </c>
      <c r="V111" s="60">
        <f t="shared" si="16"/>
        <v>117939</v>
      </c>
      <c r="W111" s="24">
        <f t="shared" si="17"/>
        <v>105156</v>
      </c>
      <c r="X111" s="61">
        <f t="shared" si="11"/>
        <v>103567</v>
      </c>
      <c r="Y111" s="61">
        <f t="shared" si="21"/>
        <v>104235</v>
      </c>
      <c r="AA111" s="62">
        <f t="shared" si="13"/>
        <v>0.89161346119604201</v>
      </c>
      <c r="AB111" s="62">
        <f t="shared" si="18"/>
        <v>5.2256903700226863E-2</v>
      </c>
      <c r="AC111" s="9">
        <f t="shared" si="19"/>
        <v>0.94774309629977316</v>
      </c>
      <c r="AD111" s="63">
        <f t="shared" si="20"/>
        <v>0.10272259388327865</v>
      </c>
      <c r="AE111" s="64">
        <f t="shared" si="14"/>
        <v>0.88380433953145265</v>
      </c>
    </row>
    <row r="112" spans="1:31" x14ac:dyDescent="0.25">
      <c r="A112" s="104">
        <v>220262</v>
      </c>
      <c r="B112" s="57">
        <v>2017</v>
      </c>
      <c r="C112" s="43" t="s">
        <v>734</v>
      </c>
      <c r="D112" s="43">
        <v>2016</v>
      </c>
      <c r="E112" s="43" t="s">
        <v>743</v>
      </c>
      <c r="F112" s="57">
        <f t="shared" si="15"/>
        <v>7</v>
      </c>
      <c r="G112" s="43" t="s">
        <v>736</v>
      </c>
      <c r="H112" t="s">
        <v>677</v>
      </c>
      <c r="I112" s="1">
        <v>42893</v>
      </c>
      <c r="J112" s="69" t="s">
        <v>737</v>
      </c>
      <c r="P112">
        <v>104357</v>
      </c>
      <c r="U112">
        <v>14030</v>
      </c>
      <c r="V112" s="60">
        <f t="shared" si="16"/>
        <v>118387</v>
      </c>
      <c r="W112" s="24">
        <f t="shared" si="17"/>
        <v>104357</v>
      </c>
      <c r="X112" s="61">
        <f t="shared" si="11"/>
        <v>0</v>
      </c>
      <c r="Y112" s="61">
        <f t="shared" si="21"/>
        <v>0</v>
      </c>
      <c r="AA112" s="62">
        <f t="shared" si="13"/>
        <v>0.88149036634089895</v>
      </c>
      <c r="AB112" s="62">
        <f t="shared" si="18"/>
        <v>0</v>
      </c>
      <c r="AC112" s="9">
        <f t="shared" si="19"/>
        <v>1</v>
      </c>
      <c r="AD112" s="63">
        <f t="shared" si="20"/>
        <v>0.11850963365910108</v>
      </c>
      <c r="AE112" s="64">
        <f t="shared" si="14"/>
        <v>0</v>
      </c>
    </row>
    <row r="113" spans="1:31" x14ac:dyDescent="0.25">
      <c r="A113" s="104">
        <v>220261</v>
      </c>
      <c r="B113" s="57">
        <v>2017</v>
      </c>
      <c r="C113" s="43" t="s">
        <v>734</v>
      </c>
      <c r="D113" s="43">
        <v>2016</v>
      </c>
      <c r="E113" s="43" t="s">
        <v>743</v>
      </c>
      <c r="F113" s="57">
        <f t="shared" si="15"/>
        <v>7</v>
      </c>
      <c r="G113" s="43" t="s">
        <v>736</v>
      </c>
      <c r="H113" t="s">
        <v>677</v>
      </c>
      <c r="I113" s="1">
        <v>42893</v>
      </c>
      <c r="J113" s="69" t="s">
        <v>737</v>
      </c>
      <c r="L113">
        <v>103854</v>
      </c>
      <c r="N113">
        <v>538</v>
      </c>
      <c r="P113">
        <v>2135</v>
      </c>
      <c r="U113">
        <v>13858</v>
      </c>
      <c r="V113" s="60">
        <f t="shared" si="16"/>
        <v>120385</v>
      </c>
      <c r="W113" s="24">
        <f t="shared" si="17"/>
        <v>105989</v>
      </c>
      <c r="X113" s="61">
        <f t="shared" si="11"/>
        <v>103854</v>
      </c>
      <c r="Y113" s="61">
        <f t="shared" si="21"/>
        <v>104392</v>
      </c>
      <c r="AA113" s="62">
        <f t="shared" si="13"/>
        <v>0.8804169954728579</v>
      </c>
      <c r="AB113" s="62">
        <f t="shared" si="18"/>
        <v>3.7371492081133648E-2</v>
      </c>
      <c r="AC113" s="9">
        <f t="shared" si="19"/>
        <v>0.96262850791886634</v>
      </c>
      <c r="AD113" s="63">
        <f t="shared" si="20"/>
        <v>0.11511400922041783</v>
      </c>
      <c r="AE113" s="64">
        <f t="shared" si="14"/>
        <v>0.86715122315903148</v>
      </c>
    </row>
    <row r="114" spans="1:31" x14ac:dyDescent="0.25">
      <c r="A114" s="104">
        <v>220257</v>
      </c>
      <c r="B114" s="57">
        <v>2017</v>
      </c>
      <c r="C114" s="43" t="s">
        <v>734</v>
      </c>
      <c r="D114" s="43">
        <v>2016</v>
      </c>
      <c r="E114" s="43" t="s">
        <v>658</v>
      </c>
      <c r="F114" s="57">
        <f t="shared" si="15"/>
        <v>7</v>
      </c>
      <c r="G114" s="43" t="s">
        <v>736</v>
      </c>
      <c r="H114" t="s">
        <v>677</v>
      </c>
      <c r="I114" s="1">
        <v>42885</v>
      </c>
      <c r="J114" s="69" t="s">
        <v>737</v>
      </c>
      <c r="P114">
        <v>201037</v>
      </c>
      <c r="U114">
        <v>85415</v>
      </c>
      <c r="V114" s="60">
        <f t="shared" si="16"/>
        <v>286452</v>
      </c>
      <c r="W114" s="24">
        <f t="shared" si="17"/>
        <v>201037</v>
      </c>
      <c r="X114" s="61">
        <f t="shared" si="11"/>
        <v>0</v>
      </c>
      <c r="Y114" s="61">
        <f t="shared" si="21"/>
        <v>0</v>
      </c>
      <c r="AA114" s="62">
        <f t="shared" si="13"/>
        <v>0.70181740745395393</v>
      </c>
      <c r="AB114" s="62">
        <f t="shared" si="18"/>
        <v>0</v>
      </c>
      <c r="AC114" s="9">
        <f t="shared" si="19"/>
        <v>1</v>
      </c>
      <c r="AD114" s="63">
        <f t="shared" si="20"/>
        <v>0.29818259254604612</v>
      </c>
      <c r="AE114" s="64">
        <f t="shared" si="14"/>
        <v>0</v>
      </c>
    </row>
    <row r="115" spans="1:31" x14ac:dyDescent="0.25">
      <c r="A115" s="104">
        <v>220259</v>
      </c>
      <c r="B115" s="57">
        <v>2017</v>
      </c>
      <c r="C115" s="43" t="s">
        <v>734</v>
      </c>
      <c r="D115" s="43">
        <v>2016</v>
      </c>
      <c r="E115" s="43" t="s">
        <v>658</v>
      </c>
      <c r="F115" s="57">
        <f t="shared" si="15"/>
        <v>7</v>
      </c>
      <c r="G115" s="43" t="s">
        <v>736</v>
      </c>
      <c r="H115" t="s">
        <v>677</v>
      </c>
      <c r="I115" s="1">
        <v>42885</v>
      </c>
      <c r="J115" s="69" t="s">
        <v>737</v>
      </c>
      <c r="L115">
        <v>100994</v>
      </c>
      <c r="N115">
        <v>441</v>
      </c>
      <c r="P115">
        <v>1067</v>
      </c>
      <c r="U115">
        <v>85076</v>
      </c>
      <c r="V115" s="60">
        <f t="shared" si="16"/>
        <v>187578</v>
      </c>
      <c r="W115" s="24">
        <f t="shared" si="17"/>
        <v>102061</v>
      </c>
      <c r="X115" s="61">
        <f t="shared" si="11"/>
        <v>100994</v>
      </c>
      <c r="Y115" s="61">
        <f t="shared" si="21"/>
        <v>101435</v>
      </c>
      <c r="AA115" s="62">
        <f t="shared" si="13"/>
        <v>0.54409898815426117</v>
      </c>
      <c r="AB115" s="62">
        <f t="shared" si="18"/>
        <v>5.1568693943894192E-3</v>
      </c>
      <c r="AC115" s="9">
        <f t="shared" si="19"/>
        <v>0.99484313060561058</v>
      </c>
      <c r="AD115" s="63">
        <f t="shared" si="20"/>
        <v>0.45354998987088035</v>
      </c>
      <c r="AE115" s="64">
        <f t="shared" si="14"/>
        <v>0.54076170979539173</v>
      </c>
    </row>
    <row r="116" spans="1:31" x14ac:dyDescent="0.25">
      <c r="A116" s="104">
        <v>220256</v>
      </c>
      <c r="B116" s="57">
        <v>2017</v>
      </c>
      <c r="C116" s="43" t="s">
        <v>734</v>
      </c>
      <c r="D116" s="43">
        <v>2016</v>
      </c>
      <c r="E116" s="43" t="s">
        <v>658</v>
      </c>
      <c r="F116" s="57">
        <f t="shared" si="15"/>
        <v>7</v>
      </c>
      <c r="G116" s="43" t="s">
        <v>736</v>
      </c>
      <c r="H116" t="s">
        <v>677</v>
      </c>
      <c r="I116" s="1">
        <v>42899</v>
      </c>
      <c r="J116" s="69" t="s">
        <v>737</v>
      </c>
      <c r="P116">
        <v>201745</v>
      </c>
      <c r="U116">
        <v>126155</v>
      </c>
      <c r="V116" s="60">
        <f t="shared" si="16"/>
        <v>327900</v>
      </c>
      <c r="W116" s="24">
        <f t="shared" si="17"/>
        <v>201745</v>
      </c>
      <c r="X116" s="61">
        <f t="shared" si="11"/>
        <v>0</v>
      </c>
      <c r="Y116" s="61">
        <f t="shared" si="21"/>
        <v>0</v>
      </c>
      <c r="AA116" s="62">
        <f t="shared" si="13"/>
        <v>0.61526379993900582</v>
      </c>
      <c r="AB116" s="62">
        <f t="shared" si="18"/>
        <v>0</v>
      </c>
      <c r="AC116" s="9">
        <f t="shared" si="19"/>
        <v>1</v>
      </c>
      <c r="AD116" s="63">
        <f t="shared" si="20"/>
        <v>0.38473620006099418</v>
      </c>
      <c r="AE116" s="64">
        <f t="shared" si="14"/>
        <v>0</v>
      </c>
    </row>
    <row r="117" spans="1:31" x14ac:dyDescent="0.25">
      <c r="A117" s="104">
        <v>220260</v>
      </c>
      <c r="B117" s="57">
        <v>2017</v>
      </c>
      <c r="C117" s="43" t="s">
        <v>734</v>
      </c>
      <c r="D117" s="43">
        <v>2016</v>
      </c>
      <c r="E117" s="43" t="s">
        <v>658</v>
      </c>
      <c r="F117" s="57">
        <f t="shared" si="15"/>
        <v>7</v>
      </c>
      <c r="G117" s="43" t="s">
        <v>736</v>
      </c>
      <c r="H117" t="s">
        <v>677</v>
      </c>
      <c r="I117" s="1">
        <v>42899</v>
      </c>
      <c r="J117" s="69" t="s">
        <v>737</v>
      </c>
      <c r="L117">
        <v>100202</v>
      </c>
      <c r="N117">
        <v>516</v>
      </c>
      <c r="P117">
        <v>1567</v>
      </c>
      <c r="U117">
        <v>125816</v>
      </c>
      <c r="V117" s="60">
        <f t="shared" si="16"/>
        <v>228101</v>
      </c>
      <c r="W117" s="24">
        <f t="shared" si="17"/>
        <v>101769</v>
      </c>
      <c r="X117" s="61">
        <f t="shared" si="11"/>
        <v>100202</v>
      </c>
      <c r="Y117" s="61">
        <f t="shared" si="21"/>
        <v>100718</v>
      </c>
      <c r="AA117" s="62">
        <f t="shared" si="13"/>
        <v>0.44615762315816238</v>
      </c>
      <c r="AB117" s="62">
        <f t="shared" si="18"/>
        <v>4.0844758256023813E-3</v>
      </c>
      <c r="AC117" s="9">
        <f t="shared" si="19"/>
        <v>0.99591552417439766</v>
      </c>
      <c r="AD117" s="63">
        <f t="shared" si="20"/>
        <v>0.55158022104243298</v>
      </c>
      <c r="AE117" s="64">
        <f t="shared" si="14"/>
        <v>0.4415500151248789</v>
      </c>
    </row>
    <row r="118" spans="1:31" x14ac:dyDescent="0.25">
      <c r="A118" s="104">
        <v>637202</v>
      </c>
      <c r="B118">
        <v>2018</v>
      </c>
      <c r="C118" s="43" t="s">
        <v>747</v>
      </c>
      <c r="D118" s="43">
        <v>2016</v>
      </c>
      <c r="E118" s="43" t="s">
        <v>949</v>
      </c>
      <c r="F118" s="57">
        <f t="shared" si="15"/>
        <v>7</v>
      </c>
      <c r="H118" s="43" t="s">
        <v>676</v>
      </c>
      <c r="J118" s="1" t="s">
        <v>737</v>
      </c>
      <c r="L118" s="43">
        <v>0</v>
      </c>
      <c r="M118" s="43"/>
      <c r="N118" s="43">
        <v>0</v>
      </c>
      <c r="O118" s="43"/>
      <c r="P118" s="43">
        <v>229467</v>
      </c>
      <c r="U118" s="43">
        <v>5328</v>
      </c>
      <c r="V118" s="60">
        <f t="shared" si="16"/>
        <v>234795</v>
      </c>
      <c r="W118" s="24">
        <f t="shared" si="17"/>
        <v>229467</v>
      </c>
      <c r="X118" s="61">
        <f t="shared" si="11"/>
        <v>0</v>
      </c>
      <c r="Y118" s="61">
        <f t="shared" si="21"/>
        <v>0</v>
      </c>
      <c r="AA118" s="62">
        <f t="shared" si="13"/>
        <v>0.97730786430716154</v>
      </c>
      <c r="AB118" s="62">
        <f t="shared" si="18"/>
        <v>0</v>
      </c>
      <c r="AC118" s="9">
        <f t="shared" si="19"/>
        <v>1</v>
      </c>
      <c r="AD118" s="63">
        <f t="shared" si="20"/>
        <v>2.2692135692838435E-2</v>
      </c>
      <c r="AE118" s="64">
        <f t="shared" si="14"/>
        <v>0</v>
      </c>
    </row>
    <row r="119" spans="1:31" x14ac:dyDescent="0.25">
      <c r="A119" s="104">
        <v>637203</v>
      </c>
      <c r="B119">
        <v>2018</v>
      </c>
      <c r="C119" s="43" t="s">
        <v>747</v>
      </c>
      <c r="D119" s="43">
        <v>2016</v>
      </c>
      <c r="E119" s="43" t="s">
        <v>949</v>
      </c>
      <c r="F119" s="57">
        <f t="shared" si="15"/>
        <v>7</v>
      </c>
      <c r="H119" s="43" t="s">
        <v>676</v>
      </c>
      <c r="J119" s="1" t="s">
        <v>737</v>
      </c>
      <c r="L119" s="43">
        <v>235725</v>
      </c>
      <c r="M119" s="43"/>
      <c r="N119" s="43">
        <v>1867</v>
      </c>
      <c r="O119" s="43"/>
      <c r="P119" s="43">
        <v>124</v>
      </c>
      <c r="U119" s="43">
        <v>0</v>
      </c>
      <c r="V119" s="60">
        <f t="shared" si="16"/>
        <v>237716</v>
      </c>
      <c r="W119" s="24">
        <f t="shared" si="17"/>
        <v>235849</v>
      </c>
      <c r="X119" s="61">
        <f t="shared" si="11"/>
        <v>235725</v>
      </c>
      <c r="Y119" s="61">
        <f t="shared" si="21"/>
        <v>237592</v>
      </c>
      <c r="AA119" s="62">
        <f t="shared" si="13"/>
        <v>0.99214609029261813</v>
      </c>
      <c r="AB119" s="62">
        <f t="shared" si="18"/>
        <v>1</v>
      </c>
      <c r="AC119" s="9">
        <f t="shared" si="19"/>
        <v>0</v>
      </c>
      <c r="AD119" s="63">
        <f t="shared" si="20"/>
        <v>0</v>
      </c>
      <c r="AE119" s="64">
        <f t="shared" si="14"/>
        <v>0.99947836914637633</v>
      </c>
    </row>
    <row r="120" spans="1:31" x14ac:dyDescent="0.25">
      <c r="A120" s="104">
        <v>220388</v>
      </c>
      <c r="B120">
        <v>2018</v>
      </c>
      <c r="C120" s="43" t="s">
        <v>747</v>
      </c>
      <c r="D120" s="43">
        <v>2016</v>
      </c>
      <c r="E120" s="57" t="s">
        <v>738</v>
      </c>
      <c r="F120" s="57">
        <f t="shared" si="15"/>
        <v>7</v>
      </c>
      <c r="G120" t="s">
        <v>736</v>
      </c>
      <c r="H120" t="s">
        <v>677</v>
      </c>
      <c r="J120" s="1" t="s">
        <v>737</v>
      </c>
      <c r="L120" s="43">
        <v>0</v>
      </c>
      <c r="M120" s="43"/>
      <c r="N120" s="43">
        <v>0</v>
      </c>
      <c r="O120" s="43"/>
      <c r="P120" s="43">
        <v>79688</v>
      </c>
      <c r="U120" s="43">
        <v>787</v>
      </c>
      <c r="V120" s="60">
        <f t="shared" si="16"/>
        <v>80475</v>
      </c>
      <c r="W120" s="24">
        <f t="shared" si="17"/>
        <v>79688</v>
      </c>
      <c r="X120" s="61">
        <f t="shared" si="11"/>
        <v>0</v>
      </c>
      <c r="Y120" s="61">
        <f t="shared" si="21"/>
        <v>0</v>
      </c>
      <c r="AA120" s="62">
        <f t="shared" si="13"/>
        <v>0.9902205653929792</v>
      </c>
      <c r="AB120" s="62">
        <f t="shared" si="18"/>
        <v>0</v>
      </c>
      <c r="AC120" s="9">
        <f t="shared" si="19"/>
        <v>1</v>
      </c>
      <c r="AD120" s="63">
        <f t="shared" si="20"/>
        <v>9.7794346070208139E-3</v>
      </c>
      <c r="AE120" s="64">
        <f t="shared" si="14"/>
        <v>0</v>
      </c>
    </row>
    <row r="121" spans="1:31" x14ac:dyDescent="0.25">
      <c r="A121" s="104">
        <v>220391</v>
      </c>
      <c r="B121">
        <v>2018</v>
      </c>
      <c r="C121" s="43" t="s">
        <v>747</v>
      </c>
      <c r="D121" s="43">
        <v>2016</v>
      </c>
      <c r="E121" s="57" t="s">
        <v>738</v>
      </c>
      <c r="F121" s="57">
        <f t="shared" si="15"/>
        <v>7</v>
      </c>
      <c r="G121" t="s">
        <v>736</v>
      </c>
      <c r="H121" t="s">
        <v>677</v>
      </c>
      <c r="J121" s="1" t="s">
        <v>737</v>
      </c>
      <c r="L121" s="43">
        <v>74106</v>
      </c>
      <c r="M121" s="43"/>
      <c r="N121" s="43">
        <v>1999</v>
      </c>
      <c r="O121" s="43"/>
      <c r="P121" s="43">
        <v>2767</v>
      </c>
      <c r="U121" s="43">
        <v>0</v>
      </c>
      <c r="V121" s="60">
        <f t="shared" si="16"/>
        <v>78872</v>
      </c>
      <c r="W121" s="24">
        <f t="shared" si="17"/>
        <v>76873</v>
      </c>
      <c r="X121" s="61">
        <f t="shared" si="11"/>
        <v>74106</v>
      </c>
      <c r="Y121" s="61">
        <f t="shared" si="21"/>
        <v>76105</v>
      </c>
      <c r="AA121" s="62">
        <f t="shared" si="13"/>
        <v>0.97465513743787402</v>
      </c>
      <c r="AB121" s="62">
        <f t="shared" si="18"/>
        <v>1</v>
      </c>
      <c r="AC121" s="9">
        <f t="shared" si="19"/>
        <v>0</v>
      </c>
      <c r="AD121" s="63">
        <f t="shared" si="20"/>
        <v>0</v>
      </c>
      <c r="AE121" s="64">
        <f t="shared" si="14"/>
        <v>0.96491784156608174</v>
      </c>
    </row>
    <row r="122" spans="1:31" x14ac:dyDescent="0.25">
      <c r="A122" s="104">
        <v>220389</v>
      </c>
      <c r="B122">
        <v>2018</v>
      </c>
      <c r="C122" s="43" t="s">
        <v>747</v>
      </c>
      <c r="D122" s="43">
        <v>2016</v>
      </c>
      <c r="E122" s="57" t="s">
        <v>739</v>
      </c>
      <c r="F122" s="57">
        <f t="shared" si="15"/>
        <v>7</v>
      </c>
      <c r="H122" t="s">
        <v>677</v>
      </c>
      <c r="J122" s="1" t="s">
        <v>737</v>
      </c>
      <c r="L122" s="43">
        <v>0</v>
      </c>
      <c r="M122" s="43"/>
      <c r="N122" s="43">
        <v>0</v>
      </c>
      <c r="O122" s="43"/>
      <c r="P122" s="43">
        <v>77407</v>
      </c>
      <c r="U122" s="43">
        <v>3343</v>
      </c>
      <c r="V122" s="60">
        <f t="shared" si="16"/>
        <v>80750</v>
      </c>
      <c r="W122" s="24">
        <f t="shared" si="17"/>
        <v>77407</v>
      </c>
      <c r="X122" s="61">
        <f t="shared" si="11"/>
        <v>0</v>
      </c>
      <c r="Y122" s="61">
        <f t="shared" si="21"/>
        <v>0</v>
      </c>
      <c r="AA122" s="62">
        <f t="shared" si="13"/>
        <v>0.95860061919504647</v>
      </c>
      <c r="AB122" s="62">
        <f t="shared" si="18"/>
        <v>0</v>
      </c>
      <c r="AC122" s="9">
        <f t="shared" si="19"/>
        <v>1</v>
      </c>
      <c r="AD122" s="63">
        <f t="shared" si="20"/>
        <v>4.1399380804953562E-2</v>
      </c>
      <c r="AE122" s="64">
        <f t="shared" si="14"/>
        <v>0</v>
      </c>
    </row>
    <row r="123" spans="1:31" x14ac:dyDescent="0.25">
      <c r="A123" s="108">
        <v>220392</v>
      </c>
      <c r="B123">
        <v>2018</v>
      </c>
      <c r="C123" s="43" t="s">
        <v>747</v>
      </c>
      <c r="D123" s="43">
        <v>2016</v>
      </c>
      <c r="E123" s="57" t="s">
        <v>739</v>
      </c>
      <c r="F123" s="57">
        <f t="shared" si="15"/>
        <v>7</v>
      </c>
      <c r="H123" t="s">
        <v>677</v>
      </c>
      <c r="J123" s="1" t="s">
        <v>737</v>
      </c>
      <c r="L123" s="43">
        <v>76267</v>
      </c>
      <c r="M123" s="43"/>
      <c r="N123" s="43">
        <v>731</v>
      </c>
      <c r="O123" s="43"/>
      <c r="P123" s="43">
        <v>2192</v>
      </c>
      <c r="U123" s="43">
        <v>0</v>
      </c>
      <c r="V123" s="60">
        <f t="shared" si="16"/>
        <v>79190</v>
      </c>
      <c r="W123" s="24">
        <f t="shared" si="17"/>
        <v>78459</v>
      </c>
      <c r="X123" s="61">
        <f t="shared" si="11"/>
        <v>76267</v>
      </c>
      <c r="Y123" s="61">
        <f t="shared" si="21"/>
        <v>76998</v>
      </c>
      <c r="AA123" s="62">
        <f t="shared" si="13"/>
        <v>0.99076903649450687</v>
      </c>
      <c r="AB123" s="62">
        <f t="shared" si="18"/>
        <v>1</v>
      </c>
      <c r="AC123" s="9">
        <f t="shared" si="19"/>
        <v>0</v>
      </c>
      <c r="AD123" s="63">
        <f t="shared" si="20"/>
        <v>0</v>
      </c>
      <c r="AE123" s="64">
        <f t="shared" si="14"/>
        <v>0.97231973734057331</v>
      </c>
    </row>
    <row r="124" spans="1:31" x14ac:dyDescent="0.25">
      <c r="A124" s="108">
        <v>220387</v>
      </c>
      <c r="B124">
        <v>2018</v>
      </c>
      <c r="C124" s="43" t="s">
        <v>747</v>
      </c>
      <c r="D124" s="43">
        <v>2016</v>
      </c>
      <c r="E124" s="57" t="s">
        <v>746</v>
      </c>
      <c r="F124" s="57">
        <f t="shared" si="15"/>
        <v>7</v>
      </c>
      <c r="H124" t="s">
        <v>677</v>
      </c>
      <c r="J124" s="1" t="s">
        <v>737</v>
      </c>
      <c r="L124" s="43">
        <v>0</v>
      </c>
      <c r="M124" s="43"/>
      <c r="N124" s="43">
        <v>0</v>
      </c>
      <c r="O124" s="43"/>
      <c r="P124" s="43">
        <v>78532</v>
      </c>
      <c r="U124" s="43">
        <v>1985</v>
      </c>
      <c r="V124" s="60">
        <f t="shared" si="16"/>
        <v>80517</v>
      </c>
      <c r="W124" s="24">
        <f t="shared" si="17"/>
        <v>78532</v>
      </c>
      <c r="X124" s="61">
        <f t="shared" si="11"/>
        <v>0</v>
      </c>
      <c r="Y124" s="61">
        <f t="shared" si="21"/>
        <v>0</v>
      </c>
      <c r="AA124" s="62">
        <f t="shared" si="13"/>
        <v>0.97534682116820048</v>
      </c>
      <c r="AB124" s="62">
        <f t="shared" si="18"/>
        <v>0</v>
      </c>
      <c r="AC124" s="9">
        <f t="shared" si="19"/>
        <v>1</v>
      </c>
      <c r="AD124" s="63">
        <f t="shared" si="20"/>
        <v>2.4653178831799495E-2</v>
      </c>
      <c r="AE124" s="64">
        <f t="shared" si="14"/>
        <v>0</v>
      </c>
    </row>
    <row r="125" spans="1:31" x14ac:dyDescent="0.25">
      <c r="A125" s="108">
        <v>220390</v>
      </c>
      <c r="B125">
        <v>2018</v>
      </c>
      <c r="C125" s="43" t="s">
        <v>747</v>
      </c>
      <c r="D125" s="43">
        <v>2016</v>
      </c>
      <c r="E125" s="57" t="s">
        <v>746</v>
      </c>
      <c r="F125" s="57">
        <f t="shared" si="15"/>
        <v>7</v>
      </c>
      <c r="H125" t="s">
        <v>677</v>
      </c>
      <c r="J125" s="1" t="s">
        <v>737</v>
      </c>
      <c r="L125" s="43">
        <v>76377</v>
      </c>
      <c r="M125" s="43"/>
      <c r="N125" s="43">
        <v>525</v>
      </c>
      <c r="O125" s="43"/>
      <c r="P125" s="43">
        <v>2102</v>
      </c>
      <c r="U125" s="43">
        <v>0</v>
      </c>
      <c r="V125" s="60">
        <f t="shared" si="16"/>
        <v>79004</v>
      </c>
      <c r="W125" s="24">
        <f t="shared" si="17"/>
        <v>78479</v>
      </c>
      <c r="X125" s="61">
        <f t="shared" si="11"/>
        <v>76377</v>
      </c>
      <c r="Y125" s="61">
        <f t="shared" si="21"/>
        <v>76902</v>
      </c>
      <c r="AA125" s="62">
        <f t="shared" si="13"/>
        <v>0.99335476684724822</v>
      </c>
      <c r="AB125" s="62">
        <f t="shared" si="18"/>
        <v>1</v>
      </c>
      <c r="AC125" s="9">
        <f t="shared" si="19"/>
        <v>0</v>
      </c>
      <c r="AD125" s="63">
        <f t="shared" si="20"/>
        <v>0</v>
      </c>
      <c r="AE125" s="64">
        <f t="shared" si="14"/>
        <v>0.97339375221507773</v>
      </c>
    </row>
    <row r="126" spans="1:31" x14ac:dyDescent="0.25">
      <c r="A126" s="109">
        <v>637181</v>
      </c>
      <c r="B126">
        <v>2017</v>
      </c>
      <c r="C126" s="43" t="s">
        <v>734</v>
      </c>
      <c r="D126" s="43">
        <v>2016</v>
      </c>
      <c r="E126" s="101" t="s">
        <v>1150</v>
      </c>
      <c r="F126" s="57">
        <f t="shared" si="15"/>
        <v>7</v>
      </c>
      <c r="H126" s="43" t="s">
        <v>676</v>
      </c>
      <c r="J126" s="1" t="s">
        <v>748</v>
      </c>
      <c r="L126">
        <v>121000</v>
      </c>
      <c r="U126">
        <v>0</v>
      </c>
      <c r="V126" s="60">
        <f t="shared" si="16"/>
        <v>121000</v>
      </c>
      <c r="W126" s="24">
        <f t="shared" si="17"/>
        <v>121000</v>
      </c>
      <c r="X126" s="61">
        <f t="shared" si="11"/>
        <v>121000</v>
      </c>
      <c r="AA126" s="62">
        <f t="shared" si="13"/>
        <v>1</v>
      </c>
      <c r="AB126" s="62">
        <f t="shared" si="18"/>
        <v>0</v>
      </c>
      <c r="AC126" s="9">
        <f t="shared" si="19"/>
        <v>1</v>
      </c>
      <c r="AD126" s="63">
        <f t="shared" si="20"/>
        <v>0</v>
      </c>
      <c r="AE126" s="64">
        <f t="shared" si="14"/>
        <v>1</v>
      </c>
    </row>
    <row r="127" spans="1:31" x14ac:dyDescent="0.25">
      <c r="A127" s="109">
        <v>637194</v>
      </c>
      <c r="B127">
        <v>2017</v>
      </c>
      <c r="C127" s="43" t="s">
        <v>734</v>
      </c>
      <c r="D127" s="43">
        <v>2016</v>
      </c>
      <c r="E127" s="57" t="s">
        <v>1265</v>
      </c>
      <c r="F127" s="57">
        <f t="shared" si="15"/>
        <v>7</v>
      </c>
      <c r="H127" s="43" t="s">
        <v>676</v>
      </c>
      <c r="J127" s="1" t="s">
        <v>748</v>
      </c>
      <c r="L127">
        <v>452305</v>
      </c>
      <c r="U127">
        <v>0</v>
      </c>
      <c r="V127" s="60">
        <f t="shared" si="16"/>
        <v>452305</v>
      </c>
      <c r="W127" s="24">
        <f t="shared" si="17"/>
        <v>452305</v>
      </c>
      <c r="X127" s="61">
        <f t="shared" si="11"/>
        <v>452305</v>
      </c>
      <c r="AA127" s="62">
        <f t="shared" si="13"/>
        <v>1</v>
      </c>
      <c r="AB127" s="62">
        <f t="shared" si="18"/>
        <v>0</v>
      </c>
      <c r="AC127" s="9">
        <f t="shared" si="19"/>
        <v>1</v>
      </c>
      <c r="AD127" s="63">
        <f t="shared" si="20"/>
        <v>0</v>
      </c>
      <c r="AE127" s="64">
        <f t="shared" si="14"/>
        <v>1</v>
      </c>
    </row>
    <row r="128" spans="1:31" s="13" customFormat="1" x14ac:dyDescent="0.25">
      <c r="A128" s="109">
        <v>91185</v>
      </c>
      <c r="B128" s="13">
        <v>2018</v>
      </c>
      <c r="C128" s="75" t="s">
        <v>734</v>
      </c>
      <c r="D128" s="75">
        <v>2017</v>
      </c>
      <c r="E128" s="76" t="s">
        <v>886</v>
      </c>
      <c r="F128" s="57">
        <f t="shared" si="15"/>
        <v>6</v>
      </c>
      <c r="G128" s="13" t="s">
        <v>768</v>
      </c>
      <c r="H128" t="s">
        <v>677</v>
      </c>
      <c r="I128" s="77"/>
      <c r="J128" s="77" t="s">
        <v>737</v>
      </c>
      <c r="L128" s="13">
        <v>201376</v>
      </c>
      <c r="N128" s="13">
        <v>841583</v>
      </c>
      <c r="P128" s="13">
        <v>103</v>
      </c>
      <c r="U128" s="13">
        <v>2722</v>
      </c>
      <c r="V128" s="78">
        <f t="shared" si="16"/>
        <v>1045784</v>
      </c>
      <c r="W128" s="79">
        <f t="shared" si="17"/>
        <v>201479</v>
      </c>
      <c r="X128" s="80">
        <f t="shared" si="11"/>
        <v>201376</v>
      </c>
      <c r="Y128" s="80">
        <f t="shared" ref="Y128:Y138" si="22">SUM(K128:N128)</f>
        <v>1042959</v>
      </c>
      <c r="AA128" s="81">
        <f t="shared" si="13"/>
        <v>0.19265833097465634</v>
      </c>
      <c r="AB128" s="81">
        <f t="shared" si="18"/>
        <v>0.99677604657084817</v>
      </c>
      <c r="AC128" s="82">
        <f t="shared" si="19"/>
        <v>3.2239534291518268E-3</v>
      </c>
      <c r="AD128" s="83">
        <f t="shared" si="20"/>
        <v>2.6028319423513843E-3</v>
      </c>
      <c r="AE128" s="64">
        <f t="shared" si="14"/>
        <v>0.9972986773559358</v>
      </c>
    </row>
    <row r="129" spans="1:31" x14ac:dyDescent="0.25">
      <c r="A129" s="109">
        <v>220258</v>
      </c>
      <c r="B129">
        <v>2018</v>
      </c>
      <c r="C129" s="43" t="s">
        <v>734</v>
      </c>
      <c r="D129" s="43">
        <v>2017</v>
      </c>
      <c r="E129" s="57" t="s">
        <v>741</v>
      </c>
      <c r="F129" s="57">
        <f t="shared" si="15"/>
        <v>6</v>
      </c>
      <c r="G129" t="s">
        <v>768</v>
      </c>
      <c r="H129" t="s">
        <v>677</v>
      </c>
      <c r="J129" s="1" t="s">
        <v>737</v>
      </c>
      <c r="L129">
        <v>102250</v>
      </c>
      <c r="N129">
        <v>584</v>
      </c>
      <c r="P129">
        <v>1080</v>
      </c>
      <c r="U129">
        <v>127142</v>
      </c>
      <c r="V129" s="60">
        <f t="shared" si="16"/>
        <v>231056</v>
      </c>
      <c r="W129" s="24">
        <f t="shared" si="17"/>
        <v>103330</v>
      </c>
      <c r="X129" s="61">
        <f t="shared" si="11"/>
        <v>102250</v>
      </c>
      <c r="Y129" s="61">
        <f t="shared" si="22"/>
        <v>102834</v>
      </c>
      <c r="AA129" s="62">
        <f t="shared" si="13"/>
        <v>0.44720760335156845</v>
      </c>
      <c r="AB129" s="62">
        <f t="shared" si="18"/>
        <v>4.5722875530432331E-3</v>
      </c>
      <c r="AC129" s="9">
        <f t="shared" si="19"/>
        <v>0.99542771244695671</v>
      </c>
      <c r="AD129" s="63">
        <f t="shared" si="20"/>
        <v>0.55026487085381903</v>
      </c>
      <c r="AE129" s="64">
        <f t="shared" si="14"/>
        <v>0.44506093760819887</v>
      </c>
    </row>
    <row r="130" spans="1:31" x14ac:dyDescent="0.25">
      <c r="A130" s="109">
        <v>220266</v>
      </c>
      <c r="B130">
        <v>2018</v>
      </c>
      <c r="C130" s="43" t="s">
        <v>734</v>
      </c>
      <c r="D130" s="43">
        <v>2017</v>
      </c>
      <c r="E130" s="57" t="s">
        <v>658</v>
      </c>
      <c r="F130" s="57">
        <f t="shared" si="15"/>
        <v>6</v>
      </c>
      <c r="G130" t="s">
        <v>768</v>
      </c>
      <c r="H130" t="s">
        <v>677</v>
      </c>
      <c r="J130" s="1" t="s">
        <v>737</v>
      </c>
      <c r="L130">
        <v>103453</v>
      </c>
      <c r="N130">
        <v>926</v>
      </c>
      <c r="P130">
        <v>1162</v>
      </c>
      <c r="U130">
        <v>538846</v>
      </c>
      <c r="V130" s="60">
        <f t="shared" si="16"/>
        <v>644387</v>
      </c>
      <c r="W130" s="24">
        <f t="shared" si="17"/>
        <v>104615</v>
      </c>
      <c r="X130" s="61">
        <f t="shared" si="11"/>
        <v>103453</v>
      </c>
      <c r="Y130" s="61">
        <f t="shared" si="22"/>
        <v>104379</v>
      </c>
      <c r="AA130" s="62">
        <f t="shared" si="13"/>
        <v>0.16234809206268905</v>
      </c>
      <c r="AB130" s="62">
        <f t="shared" si="18"/>
        <v>1.7155391535685438E-3</v>
      </c>
      <c r="AC130" s="9">
        <f t="shared" si="19"/>
        <v>0.99828446084643141</v>
      </c>
      <c r="AD130" s="63">
        <f t="shared" si="20"/>
        <v>0.83621488329218308</v>
      </c>
      <c r="AE130" s="64">
        <f t="shared" si="14"/>
        <v>0.16198185252030223</v>
      </c>
    </row>
    <row r="131" spans="1:31" x14ac:dyDescent="0.25">
      <c r="A131" s="109">
        <v>220271</v>
      </c>
      <c r="B131">
        <v>2018</v>
      </c>
      <c r="C131" s="43" t="s">
        <v>734</v>
      </c>
      <c r="D131" s="43">
        <v>2017</v>
      </c>
      <c r="E131" s="57" t="s">
        <v>743</v>
      </c>
      <c r="F131" s="57">
        <f t="shared" si="15"/>
        <v>6</v>
      </c>
      <c r="G131" t="s">
        <v>768</v>
      </c>
      <c r="H131" t="s">
        <v>677</v>
      </c>
      <c r="J131" s="1" t="s">
        <v>737</v>
      </c>
      <c r="L131">
        <v>105359</v>
      </c>
      <c r="N131">
        <v>581</v>
      </c>
      <c r="P131">
        <v>373</v>
      </c>
      <c r="U131">
        <v>206082</v>
      </c>
      <c r="V131" s="60">
        <f t="shared" si="16"/>
        <v>312395</v>
      </c>
      <c r="W131" s="24">
        <f t="shared" si="17"/>
        <v>105732</v>
      </c>
      <c r="X131" s="61">
        <f t="shared" si="11"/>
        <v>105359</v>
      </c>
      <c r="Y131" s="61">
        <f t="shared" si="22"/>
        <v>105940</v>
      </c>
      <c r="AA131" s="62">
        <f t="shared" si="13"/>
        <v>0.33845612125674229</v>
      </c>
      <c r="AB131" s="62">
        <f t="shared" si="18"/>
        <v>2.8113402011971178E-3</v>
      </c>
      <c r="AC131" s="9">
        <f t="shared" si="19"/>
        <v>0.99718865979880289</v>
      </c>
      <c r="AD131" s="63">
        <f t="shared" si="20"/>
        <v>0.65968405384209094</v>
      </c>
      <c r="AE131" s="64">
        <f t="shared" si="14"/>
        <v>0.33912194497351111</v>
      </c>
    </row>
    <row r="132" spans="1:31" x14ac:dyDescent="0.25">
      <c r="A132" s="110">
        <v>220393</v>
      </c>
      <c r="B132" s="22">
        <v>2019</v>
      </c>
      <c r="C132" s="84" t="s">
        <v>747</v>
      </c>
      <c r="D132" s="84">
        <v>2017</v>
      </c>
      <c r="E132" s="85" t="s">
        <v>754</v>
      </c>
      <c r="F132" s="57">
        <f t="shared" si="15"/>
        <v>6</v>
      </c>
      <c r="G132" s="22" t="s">
        <v>768</v>
      </c>
      <c r="H132" t="s">
        <v>677</v>
      </c>
      <c r="I132" s="86" t="s">
        <v>755</v>
      </c>
      <c r="J132" s="86" t="s">
        <v>737</v>
      </c>
      <c r="K132" s="22"/>
      <c r="L132" s="22"/>
      <c r="M132" s="22"/>
      <c r="N132" s="22"/>
      <c r="O132" s="22"/>
      <c r="P132" s="22">
        <v>79952</v>
      </c>
      <c r="Q132" s="22"/>
      <c r="R132" s="22"/>
      <c r="S132" s="22"/>
      <c r="T132" s="22"/>
      <c r="U132" s="22">
        <v>0</v>
      </c>
      <c r="V132" s="87">
        <f t="shared" si="16"/>
        <v>79952</v>
      </c>
      <c r="W132" s="88">
        <f t="shared" si="17"/>
        <v>79952</v>
      </c>
      <c r="X132" s="89">
        <f t="shared" si="11"/>
        <v>0</v>
      </c>
      <c r="Y132" s="89">
        <f t="shared" si="22"/>
        <v>0</v>
      </c>
      <c r="AA132" s="62">
        <f t="shared" si="13"/>
        <v>1</v>
      </c>
      <c r="AB132" s="62">
        <f t="shared" si="18"/>
        <v>0</v>
      </c>
      <c r="AC132" s="9">
        <f t="shared" si="19"/>
        <v>1</v>
      </c>
      <c r="AD132" s="63">
        <f t="shared" si="20"/>
        <v>0</v>
      </c>
      <c r="AE132" s="64">
        <f t="shared" si="14"/>
        <v>0</v>
      </c>
    </row>
    <row r="133" spans="1:31" x14ac:dyDescent="0.25">
      <c r="A133" s="110">
        <v>220395</v>
      </c>
      <c r="B133" s="22">
        <v>2019</v>
      </c>
      <c r="C133" s="84" t="s">
        <v>747</v>
      </c>
      <c r="D133" s="84">
        <v>2017</v>
      </c>
      <c r="E133" s="85" t="s">
        <v>754</v>
      </c>
      <c r="F133" s="57">
        <f t="shared" si="15"/>
        <v>6</v>
      </c>
      <c r="G133" s="22" t="s">
        <v>768</v>
      </c>
      <c r="H133" t="s">
        <v>677</v>
      </c>
      <c r="I133" s="86" t="s">
        <v>755</v>
      </c>
      <c r="J133" s="86" t="s">
        <v>737</v>
      </c>
      <c r="K133" s="22"/>
      <c r="L133" s="22"/>
      <c r="M133" s="22"/>
      <c r="N133" s="22"/>
      <c r="O133" s="22"/>
      <c r="P133" s="22">
        <v>80019</v>
      </c>
      <c r="Q133" s="22"/>
      <c r="R133" s="22"/>
      <c r="S133" s="22"/>
      <c r="T133" s="22"/>
      <c r="U133" s="22">
        <v>0</v>
      </c>
      <c r="V133" s="87">
        <f t="shared" si="16"/>
        <v>80019</v>
      </c>
      <c r="W133" s="88">
        <f t="shared" si="17"/>
        <v>80019</v>
      </c>
      <c r="X133" s="89">
        <f t="shared" si="11"/>
        <v>0</v>
      </c>
      <c r="Y133" s="89">
        <f t="shared" si="22"/>
        <v>0</v>
      </c>
      <c r="AA133" s="62">
        <f t="shared" si="13"/>
        <v>1</v>
      </c>
      <c r="AB133" s="62">
        <f t="shared" si="18"/>
        <v>0</v>
      </c>
      <c r="AC133" s="9">
        <f t="shared" si="19"/>
        <v>1</v>
      </c>
      <c r="AD133" s="63">
        <f t="shared" si="20"/>
        <v>0</v>
      </c>
      <c r="AE133" s="64">
        <f t="shared" si="14"/>
        <v>0</v>
      </c>
    </row>
    <row r="134" spans="1:31" x14ac:dyDescent="0.25">
      <c r="A134" s="110">
        <v>220396</v>
      </c>
      <c r="B134" s="22">
        <v>2019</v>
      </c>
      <c r="C134" s="84" t="s">
        <v>747</v>
      </c>
      <c r="D134" s="84">
        <v>2017</v>
      </c>
      <c r="E134" s="85" t="s">
        <v>754</v>
      </c>
      <c r="F134" s="57">
        <f t="shared" si="15"/>
        <v>6</v>
      </c>
      <c r="G134" s="22" t="s">
        <v>768</v>
      </c>
      <c r="H134" t="s">
        <v>677</v>
      </c>
      <c r="I134" s="86" t="s">
        <v>755</v>
      </c>
      <c r="J134" s="86" t="s">
        <v>737</v>
      </c>
      <c r="K134" s="22"/>
      <c r="L134" s="22">
        <v>70104</v>
      </c>
      <c r="M134" s="22"/>
      <c r="N134" s="22"/>
      <c r="O134" s="22"/>
      <c r="P134" s="22"/>
      <c r="Q134" s="22"/>
      <c r="R134" s="22"/>
      <c r="S134" s="22"/>
      <c r="T134" s="22"/>
      <c r="U134" s="22">
        <v>0</v>
      </c>
      <c r="V134" s="87">
        <f t="shared" si="16"/>
        <v>70104</v>
      </c>
      <c r="W134" s="88">
        <f t="shared" si="17"/>
        <v>70104</v>
      </c>
      <c r="X134" s="89">
        <f t="shared" ref="X134:X197" si="23">SUM(K134:L134)</f>
        <v>70104</v>
      </c>
      <c r="Y134" s="89">
        <f t="shared" si="22"/>
        <v>70104</v>
      </c>
      <c r="AA134" s="62">
        <f t="shared" ref="AA134:AA147" si="24">W134/V134</f>
        <v>1</v>
      </c>
      <c r="AB134" s="62">
        <f t="shared" si="18"/>
        <v>0</v>
      </c>
      <c r="AC134" s="9">
        <f t="shared" si="19"/>
        <v>1</v>
      </c>
      <c r="AD134" s="63">
        <f t="shared" si="20"/>
        <v>0</v>
      </c>
      <c r="AE134" s="64">
        <f t="shared" ref="AE134:AE197" si="25">(K134+L134+M134+N134)/V134</f>
        <v>1</v>
      </c>
    </row>
    <row r="135" spans="1:31" x14ac:dyDescent="0.25">
      <c r="A135" s="110">
        <v>220398</v>
      </c>
      <c r="B135" s="22">
        <v>2019</v>
      </c>
      <c r="C135" s="84" t="s">
        <v>747</v>
      </c>
      <c r="D135" s="84">
        <v>2017</v>
      </c>
      <c r="E135" s="85" t="s">
        <v>754</v>
      </c>
      <c r="F135" s="57">
        <f t="shared" ref="F135:F198" si="26">$B$2-D135</f>
        <v>6</v>
      </c>
      <c r="G135" s="22" t="s">
        <v>768</v>
      </c>
      <c r="H135" t="s">
        <v>677</v>
      </c>
      <c r="I135" s="86" t="s">
        <v>755</v>
      </c>
      <c r="J135" s="86" t="s">
        <v>737</v>
      </c>
      <c r="K135" s="22"/>
      <c r="L135" s="22">
        <v>70156</v>
      </c>
      <c r="M135" s="22"/>
      <c r="N135" s="22"/>
      <c r="O135" s="22"/>
      <c r="P135" s="22"/>
      <c r="Q135" s="22"/>
      <c r="R135" s="22"/>
      <c r="S135" s="22"/>
      <c r="T135" s="22"/>
      <c r="U135" s="22">
        <v>0</v>
      </c>
      <c r="V135" s="87">
        <f t="shared" si="16"/>
        <v>70156</v>
      </c>
      <c r="W135" s="88">
        <f t="shared" si="17"/>
        <v>70156</v>
      </c>
      <c r="X135" s="89">
        <f t="shared" si="23"/>
        <v>70156</v>
      </c>
      <c r="Y135" s="89">
        <f t="shared" si="22"/>
        <v>70156</v>
      </c>
      <c r="AA135" s="62">
        <f t="shared" si="24"/>
        <v>1</v>
      </c>
      <c r="AB135" s="62">
        <f t="shared" si="18"/>
        <v>0</v>
      </c>
      <c r="AC135" s="9">
        <f t="shared" si="19"/>
        <v>1</v>
      </c>
      <c r="AD135" s="63">
        <f t="shared" si="20"/>
        <v>0</v>
      </c>
      <c r="AE135" s="64">
        <f t="shared" si="25"/>
        <v>1</v>
      </c>
    </row>
    <row r="136" spans="1:31" x14ac:dyDescent="0.25">
      <c r="A136" s="109">
        <v>220502</v>
      </c>
      <c r="B136">
        <v>2018</v>
      </c>
      <c r="C136" s="43" t="s">
        <v>734</v>
      </c>
      <c r="D136" s="43">
        <v>2017</v>
      </c>
      <c r="E136" s="57" t="s">
        <v>892</v>
      </c>
      <c r="F136" s="57">
        <f t="shared" si="26"/>
        <v>6</v>
      </c>
      <c r="G136" t="s">
        <v>768</v>
      </c>
      <c r="H136" t="s">
        <v>677</v>
      </c>
      <c r="J136" s="1" t="s">
        <v>737</v>
      </c>
      <c r="L136">
        <v>100367</v>
      </c>
      <c r="P136">
        <v>606</v>
      </c>
      <c r="U136">
        <v>159639</v>
      </c>
      <c r="V136" s="60">
        <f t="shared" si="16"/>
        <v>260612</v>
      </c>
      <c r="W136" s="24">
        <f t="shared" si="17"/>
        <v>100973</v>
      </c>
      <c r="X136" s="61">
        <f t="shared" si="23"/>
        <v>100367</v>
      </c>
      <c r="Y136" s="61">
        <f t="shared" si="22"/>
        <v>100367</v>
      </c>
      <c r="AA136" s="62">
        <f t="shared" si="24"/>
        <v>0.38744570472579926</v>
      </c>
      <c r="AB136" s="62">
        <f t="shared" si="18"/>
        <v>0</v>
      </c>
      <c r="AC136" s="9">
        <f t="shared" si="19"/>
        <v>1</v>
      </c>
      <c r="AD136" s="63">
        <f t="shared" si="20"/>
        <v>0.61255429527420069</v>
      </c>
      <c r="AE136" s="64">
        <f t="shared" si="25"/>
        <v>0.38512040888370452</v>
      </c>
    </row>
    <row r="137" spans="1:31" x14ac:dyDescent="0.25">
      <c r="A137" s="109">
        <v>220503</v>
      </c>
      <c r="B137">
        <v>2018</v>
      </c>
      <c r="C137" s="43" t="s">
        <v>734</v>
      </c>
      <c r="D137" s="43">
        <v>2017</v>
      </c>
      <c r="E137" s="57" t="s">
        <v>919</v>
      </c>
      <c r="F137" s="57">
        <f t="shared" si="26"/>
        <v>6</v>
      </c>
      <c r="G137" t="s">
        <v>768</v>
      </c>
      <c r="H137" t="s">
        <v>677</v>
      </c>
      <c r="J137" s="1" t="s">
        <v>737</v>
      </c>
      <c r="L137">
        <v>0</v>
      </c>
      <c r="P137">
        <v>100176</v>
      </c>
      <c r="U137">
        <v>160837</v>
      </c>
      <c r="V137" s="60">
        <f t="shared" ref="V137:V200" si="27">SUM(K137:U137)</f>
        <v>261013</v>
      </c>
      <c r="W137" s="24">
        <f t="shared" ref="W137:W200" si="28">K137+L137+O137+P137+Q137+S137</f>
        <v>100176</v>
      </c>
      <c r="X137" s="61">
        <f t="shared" si="23"/>
        <v>0</v>
      </c>
      <c r="Y137" s="61">
        <f t="shared" si="22"/>
        <v>0</v>
      </c>
      <c r="AA137" s="62">
        <f t="shared" si="24"/>
        <v>0.38379697562956633</v>
      </c>
      <c r="AB137" s="62">
        <f t="shared" ref="AB137:AB200" si="29">IF(M137+N137=0,0,((M137+N137)/(M137+N137+T137+U137)))</f>
        <v>0</v>
      </c>
      <c r="AC137" s="9">
        <f t="shared" ref="AC137:AC161" si="30">1-AB137</f>
        <v>1</v>
      </c>
      <c r="AD137" s="63">
        <f t="shared" ref="AD137:AD200" si="31">U137/V137</f>
        <v>0.61620302437043362</v>
      </c>
      <c r="AE137" s="64">
        <f t="shared" si="25"/>
        <v>0</v>
      </c>
    </row>
    <row r="138" spans="1:31" x14ac:dyDescent="0.25">
      <c r="A138" s="109">
        <v>220504</v>
      </c>
      <c r="B138">
        <v>2018</v>
      </c>
      <c r="C138" s="43" t="s">
        <v>734</v>
      </c>
      <c r="D138" s="43">
        <v>2017</v>
      </c>
      <c r="E138" s="57" t="s">
        <v>888</v>
      </c>
      <c r="F138" s="57">
        <f t="shared" si="26"/>
        <v>6</v>
      </c>
      <c r="G138" t="s">
        <v>768</v>
      </c>
      <c r="H138" t="s">
        <v>677</v>
      </c>
      <c r="J138" s="1" t="s">
        <v>737</v>
      </c>
      <c r="L138">
        <v>100022</v>
      </c>
      <c r="P138">
        <v>604</v>
      </c>
      <c r="U138">
        <v>159107</v>
      </c>
      <c r="V138" s="60">
        <f t="shared" si="27"/>
        <v>259733</v>
      </c>
      <c r="W138" s="24">
        <f t="shared" si="28"/>
        <v>100626</v>
      </c>
      <c r="X138" s="61">
        <f t="shared" si="23"/>
        <v>100022</v>
      </c>
      <c r="Y138" s="61">
        <f t="shared" si="22"/>
        <v>100022</v>
      </c>
      <c r="AA138" s="62">
        <f t="shared" si="24"/>
        <v>0.38742092841494918</v>
      </c>
      <c r="AB138" s="62">
        <f t="shared" si="29"/>
        <v>0</v>
      </c>
      <c r="AC138" s="9">
        <f t="shared" si="30"/>
        <v>1</v>
      </c>
      <c r="AD138" s="63">
        <f t="shared" si="31"/>
        <v>0.61257907158505076</v>
      </c>
      <c r="AE138" s="64">
        <f t="shared" si="25"/>
        <v>0.38509546341820255</v>
      </c>
    </row>
    <row r="139" spans="1:31" x14ac:dyDescent="0.25">
      <c r="A139" s="109">
        <v>220505</v>
      </c>
      <c r="B139">
        <v>2018</v>
      </c>
      <c r="C139" s="43" t="s">
        <v>734</v>
      </c>
      <c r="D139" s="43">
        <v>2017</v>
      </c>
      <c r="E139" s="57" t="s">
        <v>941</v>
      </c>
      <c r="F139" s="57">
        <f t="shared" si="26"/>
        <v>6</v>
      </c>
      <c r="G139" t="s">
        <v>768</v>
      </c>
      <c r="H139" t="s">
        <v>677</v>
      </c>
      <c r="J139" s="1" t="s">
        <v>737</v>
      </c>
      <c r="L139">
        <v>0</v>
      </c>
      <c r="P139">
        <v>99272</v>
      </c>
      <c r="U139">
        <v>160293</v>
      </c>
      <c r="V139" s="60">
        <f t="shared" si="27"/>
        <v>259565</v>
      </c>
      <c r="W139" s="24">
        <f t="shared" si="28"/>
        <v>99272</v>
      </c>
      <c r="X139" s="61">
        <f t="shared" si="23"/>
        <v>0</v>
      </c>
      <c r="Y139" s="61" t="s">
        <v>659</v>
      </c>
      <c r="AA139" s="62">
        <f t="shared" si="24"/>
        <v>0.38245526168782384</v>
      </c>
      <c r="AB139" s="62">
        <f t="shared" si="29"/>
        <v>0</v>
      </c>
      <c r="AC139" s="9">
        <f t="shared" si="30"/>
        <v>1</v>
      </c>
      <c r="AD139" s="63">
        <f t="shared" si="31"/>
        <v>0.61754473831217616</v>
      </c>
      <c r="AE139" s="64">
        <f t="shared" si="25"/>
        <v>0</v>
      </c>
    </row>
    <row r="140" spans="1:31" x14ac:dyDescent="0.25">
      <c r="A140" s="109">
        <v>220506</v>
      </c>
      <c r="B140">
        <v>2018</v>
      </c>
      <c r="C140" s="43" t="s">
        <v>734</v>
      </c>
      <c r="D140" s="43">
        <v>2017</v>
      </c>
      <c r="E140" s="57" t="s">
        <v>889</v>
      </c>
      <c r="F140" s="57">
        <f t="shared" si="26"/>
        <v>6</v>
      </c>
      <c r="G140" t="s">
        <v>768</v>
      </c>
      <c r="H140" t="s">
        <v>677</v>
      </c>
      <c r="J140" s="1" t="s">
        <v>737</v>
      </c>
      <c r="L140">
        <v>96631</v>
      </c>
      <c r="N140">
        <v>1746</v>
      </c>
      <c r="P140">
        <v>2523</v>
      </c>
      <c r="U140">
        <v>105390</v>
      </c>
      <c r="V140" s="60">
        <f t="shared" si="27"/>
        <v>206290</v>
      </c>
      <c r="W140" s="24">
        <f t="shared" si="28"/>
        <v>99154</v>
      </c>
      <c r="X140" s="61">
        <f t="shared" si="23"/>
        <v>96631</v>
      </c>
      <c r="Y140" s="61">
        <f t="shared" ref="Y140:Y171" si="32">SUM(K140:N140)</f>
        <v>98377</v>
      </c>
      <c r="AA140" s="62">
        <f t="shared" si="24"/>
        <v>0.48065344902806728</v>
      </c>
      <c r="AB140" s="62">
        <f t="shared" si="29"/>
        <v>1.6297043010752688E-2</v>
      </c>
      <c r="AC140" s="9">
        <f t="shared" si="30"/>
        <v>0.98370295698924726</v>
      </c>
      <c r="AD140" s="63">
        <f t="shared" si="31"/>
        <v>0.51088273789325711</v>
      </c>
      <c r="AE140" s="64">
        <f t="shared" si="25"/>
        <v>0.47688690678171508</v>
      </c>
    </row>
    <row r="141" spans="1:31" x14ac:dyDescent="0.25">
      <c r="A141" s="109">
        <v>220507</v>
      </c>
      <c r="B141">
        <v>2018</v>
      </c>
      <c r="C141" s="43" t="s">
        <v>734</v>
      </c>
      <c r="D141" s="43">
        <v>2017</v>
      </c>
      <c r="E141" s="57" t="s">
        <v>945</v>
      </c>
      <c r="F141" s="57">
        <f t="shared" si="26"/>
        <v>6</v>
      </c>
      <c r="G141" t="s">
        <v>768</v>
      </c>
      <c r="H141" t="s">
        <v>677</v>
      </c>
      <c r="J141" s="1" t="s">
        <v>737</v>
      </c>
      <c r="L141">
        <v>0</v>
      </c>
      <c r="N141">
        <v>0</v>
      </c>
      <c r="P141">
        <v>99691</v>
      </c>
      <c r="U141">
        <v>106583</v>
      </c>
      <c r="V141" s="60">
        <f t="shared" si="27"/>
        <v>206274</v>
      </c>
      <c r="W141" s="24">
        <f t="shared" si="28"/>
        <v>99691</v>
      </c>
      <c r="X141" s="61">
        <f t="shared" si="23"/>
        <v>0</v>
      </c>
      <c r="Y141" s="61">
        <f t="shared" si="32"/>
        <v>0</v>
      </c>
      <c r="AA141" s="62">
        <f t="shared" si="24"/>
        <v>0.48329406517544626</v>
      </c>
      <c r="AB141" s="62">
        <f t="shared" si="29"/>
        <v>0</v>
      </c>
      <c r="AC141" s="9">
        <f t="shared" si="30"/>
        <v>1</v>
      </c>
      <c r="AD141" s="63">
        <f t="shared" si="31"/>
        <v>0.51670593482455374</v>
      </c>
      <c r="AE141" s="64">
        <f t="shared" si="25"/>
        <v>0</v>
      </c>
    </row>
    <row r="142" spans="1:31" x14ac:dyDescent="0.25">
      <c r="A142" s="109">
        <v>220508</v>
      </c>
      <c r="B142">
        <v>2018</v>
      </c>
      <c r="C142" s="43" t="s">
        <v>734</v>
      </c>
      <c r="D142" s="43">
        <v>2017</v>
      </c>
      <c r="E142" s="57" t="s">
        <v>792</v>
      </c>
      <c r="F142" s="57">
        <f t="shared" si="26"/>
        <v>6</v>
      </c>
      <c r="G142" t="s">
        <v>767</v>
      </c>
      <c r="H142" t="s">
        <v>677</v>
      </c>
      <c r="J142" s="1" t="s">
        <v>737</v>
      </c>
      <c r="L142">
        <v>194125</v>
      </c>
      <c r="N142">
        <v>1860</v>
      </c>
      <c r="P142">
        <v>5578</v>
      </c>
      <c r="U142">
        <v>0</v>
      </c>
      <c r="V142" s="60">
        <f t="shared" si="27"/>
        <v>201563</v>
      </c>
      <c r="W142" s="24">
        <f t="shared" si="28"/>
        <v>199703</v>
      </c>
      <c r="X142" s="61">
        <f t="shared" si="23"/>
        <v>194125</v>
      </c>
      <c r="Y142" s="61">
        <f t="shared" si="32"/>
        <v>195985</v>
      </c>
      <c r="AA142" s="62">
        <f t="shared" si="24"/>
        <v>0.99077211591413106</v>
      </c>
      <c r="AB142" s="62">
        <f t="shared" si="29"/>
        <v>1</v>
      </c>
      <c r="AC142" s="9">
        <f t="shared" si="30"/>
        <v>0</v>
      </c>
      <c r="AD142" s="63">
        <f t="shared" si="31"/>
        <v>0</v>
      </c>
      <c r="AE142" s="64">
        <f t="shared" si="25"/>
        <v>0.97232627019839946</v>
      </c>
    </row>
    <row r="143" spans="1:31" x14ac:dyDescent="0.25">
      <c r="A143" s="109">
        <v>637394</v>
      </c>
      <c r="B143">
        <v>2018</v>
      </c>
      <c r="C143" t="s">
        <v>734</v>
      </c>
      <c r="D143">
        <v>2017</v>
      </c>
      <c r="E143" s="57" t="s">
        <v>893</v>
      </c>
      <c r="F143" s="57">
        <f t="shared" si="26"/>
        <v>6</v>
      </c>
      <c r="G143" t="s">
        <v>768</v>
      </c>
      <c r="H143" s="43" t="s">
        <v>676</v>
      </c>
      <c r="J143" s="1" t="s">
        <v>737</v>
      </c>
      <c r="L143">
        <v>197311</v>
      </c>
      <c r="N143">
        <v>1400</v>
      </c>
      <c r="P143">
        <v>862</v>
      </c>
      <c r="U143">
        <v>215</v>
      </c>
      <c r="V143" s="60">
        <f t="shared" si="27"/>
        <v>199788</v>
      </c>
      <c r="W143" s="24">
        <f t="shared" si="28"/>
        <v>198173</v>
      </c>
      <c r="X143" s="61">
        <f t="shared" si="23"/>
        <v>197311</v>
      </c>
      <c r="Y143" s="61">
        <f t="shared" si="32"/>
        <v>198711</v>
      </c>
      <c r="AA143" s="62">
        <f t="shared" si="24"/>
        <v>0.99191643141730235</v>
      </c>
      <c r="AB143" s="62">
        <f t="shared" si="29"/>
        <v>0.86687306501547989</v>
      </c>
      <c r="AC143" s="9">
        <f t="shared" si="30"/>
        <v>0.13312693498452011</v>
      </c>
      <c r="AD143" s="63">
        <f t="shared" si="31"/>
        <v>1.0761407091517009E-3</v>
      </c>
      <c r="AE143" s="64">
        <f t="shared" si="25"/>
        <v>0.99460928584299357</v>
      </c>
    </row>
    <row r="144" spans="1:31" x14ac:dyDescent="0.25">
      <c r="A144" s="109">
        <v>637395</v>
      </c>
      <c r="B144">
        <v>2018</v>
      </c>
      <c r="C144" t="s">
        <v>734</v>
      </c>
      <c r="D144">
        <v>2017</v>
      </c>
      <c r="E144" s="57" t="s">
        <v>740</v>
      </c>
      <c r="F144" s="57">
        <f t="shared" si="26"/>
        <v>6</v>
      </c>
      <c r="G144" t="s">
        <v>768</v>
      </c>
      <c r="H144" t="s">
        <v>677</v>
      </c>
      <c r="J144" s="1" t="s">
        <v>737</v>
      </c>
      <c r="L144">
        <v>203686</v>
      </c>
      <c r="N144">
        <v>4329</v>
      </c>
      <c r="P144">
        <v>950</v>
      </c>
      <c r="U144">
        <v>208856</v>
      </c>
      <c r="V144" s="60">
        <f t="shared" si="27"/>
        <v>417821</v>
      </c>
      <c r="W144" s="24">
        <f t="shared" si="28"/>
        <v>204636</v>
      </c>
      <c r="X144" s="61">
        <f t="shared" si="23"/>
        <v>203686</v>
      </c>
      <c r="Y144" s="61">
        <f t="shared" si="32"/>
        <v>208015</v>
      </c>
      <c r="AA144" s="62">
        <f t="shared" si="24"/>
        <v>0.48976954245957</v>
      </c>
      <c r="AB144" s="62">
        <f t="shared" si="29"/>
        <v>2.0306306728897435E-2</v>
      </c>
      <c r="AC144" s="9">
        <f t="shared" si="30"/>
        <v>0.97969369327110256</v>
      </c>
      <c r="AD144" s="63">
        <f t="shared" si="31"/>
        <v>0.49986956136718835</v>
      </c>
      <c r="AE144" s="64">
        <f t="shared" si="25"/>
        <v>0.49785673769389283</v>
      </c>
    </row>
    <row r="145" spans="1:31" x14ac:dyDescent="0.25">
      <c r="A145" s="111">
        <v>637397</v>
      </c>
      <c r="B145" s="16">
        <v>2019</v>
      </c>
      <c r="C145" s="16" t="s">
        <v>747</v>
      </c>
      <c r="D145" s="16">
        <v>2017</v>
      </c>
      <c r="E145" s="43" t="s">
        <v>949</v>
      </c>
      <c r="F145" s="57">
        <f t="shared" si="26"/>
        <v>6</v>
      </c>
      <c r="G145" s="16" t="s">
        <v>768</v>
      </c>
      <c r="H145" s="43" t="s">
        <v>676</v>
      </c>
      <c r="I145" s="90"/>
      <c r="J145" s="90" t="s">
        <v>737</v>
      </c>
      <c r="K145" s="16"/>
      <c r="L145" s="16"/>
      <c r="M145" s="16"/>
      <c r="N145" s="16"/>
      <c r="O145" s="16"/>
      <c r="P145" s="16">
        <v>218140</v>
      </c>
      <c r="Q145" s="16"/>
      <c r="R145" s="16"/>
      <c r="S145" s="16"/>
      <c r="T145" s="16"/>
      <c r="U145" s="16">
        <v>1355</v>
      </c>
      <c r="V145" s="91">
        <f t="shared" si="27"/>
        <v>219495</v>
      </c>
      <c r="W145" s="92">
        <f t="shared" si="28"/>
        <v>218140</v>
      </c>
      <c r="X145" s="93">
        <f t="shared" si="23"/>
        <v>0</v>
      </c>
      <c r="Y145" s="93">
        <f t="shared" si="32"/>
        <v>0</v>
      </c>
      <c r="AA145" s="62">
        <f t="shared" si="24"/>
        <v>0.9938267386500832</v>
      </c>
      <c r="AB145" s="62">
        <f t="shared" si="29"/>
        <v>0</v>
      </c>
      <c r="AC145" s="9">
        <f t="shared" si="30"/>
        <v>1</v>
      </c>
      <c r="AD145" s="63">
        <f t="shared" si="31"/>
        <v>6.1732613499168544E-3</v>
      </c>
      <c r="AE145" s="64">
        <f t="shared" si="25"/>
        <v>0</v>
      </c>
    </row>
    <row r="146" spans="1:31" x14ac:dyDescent="0.25">
      <c r="A146" s="111">
        <v>637398</v>
      </c>
      <c r="B146" s="16">
        <v>2019</v>
      </c>
      <c r="C146" s="16" t="s">
        <v>747</v>
      </c>
      <c r="D146" s="16">
        <v>2017</v>
      </c>
      <c r="E146" s="43" t="s">
        <v>949</v>
      </c>
      <c r="F146" s="57">
        <f t="shared" si="26"/>
        <v>6</v>
      </c>
      <c r="G146" s="16" t="s">
        <v>768</v>
      </c>
      <c r="H146" s="43" t="s">
        <v>676</v>
      </c>
      <c r="I146" s="90"/>
      <c r="J146" s="90" t="s">
        <v>737</v>
      </c>
      <c r="K146" s="16"/>
      <c r="L146" s="16">
        <v>225552</v>
      </c>
      <c r="M146" s="16"/>
      <c r="N146" s="16">
        <v>1151</v>
      </c>
      <c r="O146" s="16"/>
      <c r="P146" s="16">
        <v>115</v>
      </c>
      <c r="Q146" s="16"/>
      <c r="R146" s="16"/>
      <c r="S146" s="16"/>
      <c r="T146" s="16"/>
      <c r="U146" s="16">
        <v>690</v>
      </c>
      <c r="V146" s="91">
        <f t="shared" si="27"/>
        <v>227508</v>
      </c>
      <c r="W146" s="92">
        <f t="shared" si="28"/>
        <v>225667</v>
      </c>
      <c r="X146" s="93">
        <f t="shared" si="23"/>
        <v>225552</v>
      </c>
      <c r="Y146" s="93">
        <f t="shared" si="32"/>
        <v>226703</v>
      </c>
      <c r="AA146" s="62">
        <f t="shared" si="24"/>
        <v>0.9919079768623521</v>
      </c>
      <c r="AB146" s="62">
        <f t="shared" si="29"/>
        <v>0.62520369364475825</v>
      </c>
      <c r="AC146" s="9">
        <f t="shared" si="30"/>
        <v>0.37479630635524175</v>
      </c>
      <c r="AD146" s="63">
        <f t="shared" si="31"/>
        <v>3.0328603829315893E-3</v>
      </c>
      <c r="AE146" s="64">
        <f t="shared" si="25"/>
        <v>0.99646166288657978</v>
      </c>
    </row>
    <row r="147" spans="1:31" x14ac:dyDescent="0.25">
      <c r="A147" s="104">
        <v>637603</v>
      </c>
      <c r="B147">
        <v>2020</v>
      </c>
      <c r="C147" t="s">
        <v>747</v>
      </c>
      <c r="D147">
        <v>2018</v>
      </c>
      <c r="E147" s="43" t="s">
        <v>949</v>
      </c>
      <c r="F147" s="57">
        <f t="shared" si="26"/>
        <v>5</v>
      </c>
      <c r="G147" t="s">
        <v>768</v>
      </c>
      <c r="H147" s="43" t="s">
        <v>676</v>
      </c>
      <c r="J147" s="1" t="s">
        <v>737</v>
      </c>
      <c r="L147">
        <v>430997</v>
      </c>
      <c r="N147">
        <v>7317</v>
      </c>
      <c r="V147" s="60">
        <f t="shared" si="27"/>
        <v>438314</v>
      </c>
      <c r="W147" s="24">
        <f t="shared" si="28"/>
        <v>430997</v>
      </c>
      <c r="X147" s="61">
        <f t="shared" si="23"/>
        <v>430997</v>
      </c>
      <c r="Y147" s="61">
        <f t="shared" si="32"/>
        <v>438314</v>
      </c>
      <c r="AA147" s="62">
        <f t="shared" si="24"/>
        <v>0.98330648804281862</v>
      </c>
      <c r="AB147" s="62">
        <f t="shared" si="29"/>
        <v>1</v>
      </c>
      <c r="AC147" s="9">
        <f t="shared" si="30"/>
        <v>0</v>
      </c>
      <c r="AD147" s="63">
        <f t="shared" si="31"/>
        <v>0</v>
      </c>
      <c r="AE147" s="64">
        <f t="shared" si="25"/>
        <v>1</v>
      </c>
    </row>
    <row r="148" spans="1:31" x14ac:dyDescent="0.25">
      <c r="A148" s="104">
        <v>220509</v>
      </c>
      <c r="B148">
        <v>2019</v>
      </c>
      <c r="C148" t="s">
        <v>734</v>
      </c>
      <c r="D148">
        <v>2018</v>
      </c>
      <c r="E148" s="57" t="s">
        <v>892</v>
      </c>
      <c r="F148" s="57">
        <f t="shared" si="26"/>
        <v>5</v>
      </c>
      <c r="G148" t="s">
        <v>769</v>
      </c>
      <c r="H148" t="s">
        <v>677</v>
      </c>
      <c r="J148" s="1" t="s">
        <v>737</v>
      </c>
      <c r="L148">
        <v>199024</v>
      </c>
      <c r="N148">
        <v>1990</v>
      </c>
      <c r="P148">
        <v>0</v>
      </c>
      <c r="U148">
        <v>262804</v>
      </c>
      <c r="V148" s="60">
        <f t="shared" si="27"/>
        <v>463818</v>
      </c>
      <c r="W148" s="24">
        <f t="shared" si="28"/>
        <v>199024</v>
      </c>
      <c r="X148" s="61">
        <f t="shared" si="23"/>
        <v>199024</v>
      </c>
      <c r="Y148" s="61">
        <f t="shared" si="32"/>
        <v>201014</v>
      </c>
      <c r="AA148" s="62">
        <f>W148/V148</f>
        <v>0.42909934500170327</v>
      </c>
      <c r="AB148" s="62">
        <f t="shared" si="29"/>
        <v>7.5152760258918256E-3</v>
      </c>
      <c r="AC148" s="9">
        <f t="shared" si="30"/>
        <v>0.99248472397410814</v>
      </c>
      <c r="AD148" s="63">
        <f t="shared" si="31"/>
        <v>0.56661017899262212</v>
      </c>
      <c r="AE148" s="64">
        <f t="shared" si="25"/>
        <v>0.43338982100737788</v>
      </c>
    </row>
    <row r="149" spans="1:31" x14ac:dyDescent="0.25">
      <c r="A149" s="104">
        <v>220511</v>
      </c>
      <c r="B149">
        <v>2019</v>
      </c>
      <c r="C149" t="s">
        <v>734</v>
      </c>
      <c r="D149">
        <v>2018</v>
      </c>
      <c r="E149" s="57" t="s">
        <v>888</v>
      </c>
      <c r="F149" s="57">
        <f t="shared" si="26"/>
        <v>5</v>
      </c>
      <c r="G149" t="s">
        <v>769</v>
      </c>
      <c r="H149" t="s">
        <v>677</v>
      </c>
      <c r="J149" s="1" t="s">
        <v>737</v>
      </c>
      <c r="L149">
        <v>197200</v>
      </c>
      <c r="N149">
        <v>5127</v>
      </c>
      <c r="P149">
        <v>0</v>
      </c>
      <c r="U149">
        <v>265551</v>
      </c>
      <c r="V149" s="60">
        <f t="shared" si="27"/>
        <v>467878</v>
      </c>
      <c r="W149" s="24">
        <f t="shared" si="28"/>
        <v>197200</v>
      </c>
      <c r="X149" s="61">
        <f t="shared" si="23"/>
        <v>197200</v>
      </c>
      <c r="Y149" s="61">
        <f t="shared" si="32"/>
        <v>202327</v>
      </c>
      <c r="AA149" s="62">
        <f t="shared" ref="AA149:AA212" si="33">W149/V149</f>
        <v>0.42147739367954895</v>
      </c>
      <c r="AB149" s="62">
        <f t="shared" si="29"/>
        <v>1.8941325116928601E-2</v>
      </c>
      <c r="AC149" s="9">
        <f t="shared" si="30"/>
        <v>0.98105867488307141</v>
      </c>
      <c r="AD149" s="63">
        <f t="shared" si="31"/>
        <v>0.56756462154664256</v>
      </c>
      <c r="AE149" s="64">
        <f t="shared" si="25"/>
        <v>0.4324353784533575</v>
      </c>
    </row>
    <row r="150" spans="1:31" x14ac:dyDescent="0.25">
      <c r="A150" s="104">
        <v>637422</v>
      </c>
      <c r="B150">
        <v>2019</v>
      </c>
      <c r="C150" t="s">
        <v>734</v>
      </c>
      <c r="D150">
        <v>2018</v>
      </c>
      <c r="E150" s="57" t="s">
        <v>893</v>
      </c>
      <c r="F150" s="57">
        <f t="shared" si="26"/>
        <v>5</v>
      </c>
      <c r="G150" t="s">
        <v>768</v>
      </c>
      <c r="H150" s="43" t="s">
        <v>676</v>
      </c>
      <c r="J150" s="1" t="s">
        <v>737</v>
      </c>
      <c r="L150">
        <v>201013</v>
      </c>
      <c r="N150">
        <v>1264</v>
      </c>
      <c r="P150">
        <v>1686</v>
      </c>
      <c r="U150">
        <v>539931</v>
      </c>
      <c r="V150" s="60">
        <f t="shared" si="27"/>
        <v>743894</v>
      </c>
      <c r="W150" s="24">
        <f t="shared" si="28"/>
        <v>202699</v>
      </c>
      <c r="X150" s="61">
        <f t="shared" si="23"/>
        <v>201013</v>
      </c>
      <c r="Y150" s="61">
        <f t="shared" si="32"/>
        <v>202277</v>
      </c>
      <c r="AA150" s="62">
        <f t="shared" si="33"/>
        <v>0.27248371407754329</v>
      </c>
      <c r="AB150" s="62">
        <f t="shared" si="29"/>
        <v>2.3355722059516439E-3</v>
      </c>
      <c r="AC150" s="9">
        <f t="shared" si="30"/>
        <v>0.9976644277940484</v>
      </c>
      <c r="AD150" s="63">
        <f t="shared" si="31"/>
        <v>0.72581711910567903</v>
      </c>
      <c r="AE150" s="64">
        <f t="shared" si="25"/>
        <v>0.27191642895358747</v>
      </c>
    </row>
    <row r="151" spans="1:31" x14ac:dyDescent="0.25">
      <c r="A151" s="104">
        <v>220513</v>
      </c>
      <c r="B151">
        <v>2019</v>
      </c>
      <c r="C151" t="s">
        <v>734</v>
      </c>
      <c r="D151">
        <v>2018</v>
      </c>
      <c r="E151" s="57" t="s">
        <v>889</v>
      </c>
      <c r="F151" s="57">
        <f t="shared" si="26"/>
        <v>5</v>
      </c>
      <c r="G151" t="s">
        <v>769</v>
      </c>
      <c r="H151" t="s">
        <v>677</v>
      </c>
      <c r="J151" s="1" t="s">
        <v>737</v>
      </c>
      <c r="L151">
        <v>196832</v>
      </c>
      <c r="N151">
        <v>1968</v>
      </c>
      <c r="P151">
        <v>394</v>
      </c>
      <c r="U151">
        <v>203752</v>
      </c>
      <c r="V151" s="60">
        <f t="shared" si="27"/>
        <v>402946</v>
      </c>
      <c r="W151" s="24">
        <f t="shared" si="28"/>
        <v>197226</v>
      </c>
      <c r="X151" s="61">
        <f t="shared" si="23"/>
        <v>196832</v>
      </c>
      <c r="Y151" s="61">
        <f t="shared" si="32"/>
        <v>198800</v>
      </c>
      <c r="AA151" s="62">
        <f t="shared" si="33"/>
        <v>0.48946012617075241</v>
      </c>
      <c r="AB151" s="62">
        <f t="shared" si="29"/>
        <v>9.566400933307408E-3</v>
      </c>
      <c r="AC151" s="9">
        <f t="shared" si="30"/>
        <v>0.99043359906669259</v>
      </c>
      <c r="AD151" s="63">
        <f t="shared" si="31"/>
        <v>0.5056558447037568</v>
      </c>
      <c r="AE151" s="64">
        <f t="shared" si="25"/>
        <v>0.4933663567822984</v>
      </c>
    </row>
    <row r="152" spans="1:31" x14ac:dyDescent="0.25">
      <c r="A152" s="104">
        <v>220510</v>
      </c>
      <c r="B152">
        <v>2019</v>
      </c>
      <c r="C152" t="s">
        <v>734</v>
      </c>
      <c r="D152">
        <v>2018</v>
      </c>
      <c r="E152" s="57" t="s">
        <v>919</v>
      </c>
      <c r="F152" s="57">
        <f t="shared" si="26"/>
        <v>5</v>
      </c>
      <c r="G152" t="s">
        <v>767</v>
      </c>
      <c r="H152" t="s">
        <v>677</v>
      </c>
      <c r="J152" s="1" t="s">
        <v>737</v>
      </c>
      <c r="L152">
        <v>205483</v>
      </c>
      <c r="N152">
        <v>2055</v>
      </c>
      <c r="P152">
        <v>0</v>
      </c>
      <c r="U152">
        <v>785</v>
      </c>
      <c r="V152" s="60">
        <f t="shared" si="27"/>
        <v>208323</v>
      </c>
      <c r="W152" s="24">
        <f t="shared" si="28"/>
        <v>205483</v>
      </c>
      <c r="X152" s="61">
        <f t="shared" si="23"/>
        <v>205483</v>
      </c>
      <c r="Y152" s="61">
        <f t="shared" si="32"/>
        <v>207538</v>
      </c>
      <c r="AA152" s="62">
        <f t="shared" si="33"/>
        <v>0.9863673238192614</v>
      </c>
      <c r="AB152" s="62">
        <f t="shared" si="29"/>
        <v>0.72359154929577463</v>
      </c>
      <c r="AC152" s="9">
        <f t="shared" si="30"/>
        <v>0.27640845070422537</v>
      </c>
      <c r="AD152" s="63">
        <f t="shared" si="31"/>
        <v>3.7681869020703427E-3</v>
      </c>
      <c r="AE152" s="64">
        <f t="shared" si="25"/>
        <v>0.99623181309792963</v>
      </c>
    </row>
    <row r="153" spans="1:31" x14ac:dyDescent="0.25">
      <c r="A153" s="104">
        <v>220512</v>
      </c>
      <c r="B153">
        <v>2019</v>
      </c>
      <c r="C153" t="s">
        <v>734</v>
      </c>
      <c r="D153">
        <v>2018</v>
      </c>
      <c r="E153" s="57" t="s">
        <v>941</v>
      </c>
      <c r="F153" s="57">
        <f t="shared" si="26"/>
        <v>5</v>
      </c>
      <c r="G153" t="s">
        <v>767</v>
      </c>
      <c r="H153" t="s">
        <v>677</v>
      </c>
      <c r="J153" s="1" t="s">
        <v>737</v>
      </c>
      <c r="L153">
        <v>203647</v>
      </c>
      <c r="N153">
        <v>3666</v>
      </c>
      <c r="P153">
        <v>815</v>
      </c>
      <c r="U153">
        <v>1000</v>
      </c>
      <c r="V153" s="60">
        <f t="shared" si="27"/>
        <v>209128</v>
      </c>
      <c r="W153" s="24">
        <f t="shared" si="28"/>
        <v>204462</v>
      </c>
      <c r="X153" s="61">
        <f t="shared" si="23"/>
        <v>203647</v>
      </c>
      <c r="Y153" s="61">
        <f t="shared" si="32"/>
        <v>207313</v>
      </c>
      <c r="AA153" s="62">
        <f t="shared" si="33"/>
        <v>0.97768830572663634</v>
      </c>
      <c r="AB153" s="62">
        <f t="shared" si="29"/>
        <v>0.78568366909558507</v>
      </c>
      <c r="AC153" s="9">
        <f t="shared" si="30"/>
        <v>0.21431633090441493</v>
      </c>
      <c r="AD153" s="63">
        <f t="shared" si="31"/>
        <v>4.7817604529283497E-3</v>
      </c>
      <c r="AE153" s="64">
        <f t="shared" si="25"/>
        <v>0.991321104777935</v>
      </c>
    </row>
    <row r="154" spans="1:31" x14ac:dyDescent="0.25">
      <c r="A154" s="104">
        <v>220514</v>
      </c>
      <c r="B154">
        <v>2019</v>
      </c>
      <c r="C154" t="s">
        <v>734</v>
      </c>
      <c r="D154">
        <v>2018</v>
      </c>
      <c r="E154" s="57" t="s">
        <v>945</v>
      </c>
      <c r="F154" s="57">
        <f t="shared" si="26"/>
        <v>5</v>
      </c>
      <c r="G154" t="s">
        <v>767</v>
      </c>
      <c r="H154" t="s">
        <v>677</v>
      </c>
      <c r="J154" s="1" t="s">
        <v>737</v>
      </c>
      <c r="L154">
        <v>204182</v>
      </c>
      <c r="N154">
        <v>409</v>
      </c>
      <c r="P154">
        <v>409</v>
      </c>
      <c r="U154">
        <v>3540</v>
      </c>
      <c r="V154" s="60">
        <f t="shared" si="27"/>
        <v>208540</v>
      </c>
      <c r="W154" s="24">
        <f t="shared" si="28"/>
        <v>204591</v>
      </c>
      <c r="X154" s="61">
        <f t="shared" si="23"/>
        <v>204182</v>
      </c>
      <c r="Y154" s="61">
        <f t="shared" si="32"/>
        <v>204591</v>
      </c>
      <c r="AA154" s="62">
        <f t="shared" si="33"/>
        <v>0.98106358492375567</v>
      </c>
      <c r="AB154" s="62">
        <f t="shared" si="29"/>
        <v>0.10357052418333755</v>
      </c>
      <c r="AC154" s="9">
        <f t="shared" si="30"/>
        <v>0.89642947581666244</v>
      </c>
      <c r="AD154" s="63">
        <f t="shared" si="31"/>
        <v>1.6975160640644481E-2</v>
      </c>
      <c r="AE154" s="64">
        <f t="shared" si="25"/>
        <v>0.98106358492375567</v>
      </c>
    </row>
    <row r="155" spans="1:31" x14ac:dyDescent="0.25">
      <c r="A155" s="104">
        <v>637420</v>
      </c>
      <c r="B155">
        <v>2019</v>
      </c>
      <c r="C155" t="s">
        <v>734</v>
      </c>
      <c r="D155">
        <v>2018</v>
      </c>
      <c r="E155" s="57" t="s">
        <v>740</v>
      </c>
      <c r="F155" s="57">
        <f t="shared" si="26"/>
        <v>5</v>
      </c>
      <c r="G155" t="s">
        <v>768</v>
      </c>
      <c r="H155" t="s">
        <v>677</v>
      </c>
      <c r="J155" s="1" t="s">
        <v>737</v>
      </c>
      <c r="L155">
        <v>191602</v>
      </c>
      <c r="N155">
        <v>17553</v>
      </c>
      <c r="P155">
        <v>2115</v>
      </c>
      <c r="U155">
        <v>634</v>
      </c>
      <c r="V155" s="60">
        <f t="shared" si="27"/>
        <v>211904</v>
      </c>
      <c r="W155" s="24">
        <f t="shared" si="28"/>
        <v>193717</v>
      </c>
      <c r="X155" s="61">
        <f t="shared" si="23"/>
        <v>191602</v>
      </c>
      <c r="Y155" s="61">
        <f t="shared" si="32"/>
        <v>209155</v>
      </c>
      <c r="AA155" s="62">
        <f t="shared" si="33"/>
        <v>0.91417339927514352</v>
      </c>
      <c r="AB155" s="62">
        <f t="shared" si="29"/>
        <v>0.96513993511849128</v>
      </c>
      <c r="AC155" s="9">
        <f t="shared" si="30"/>
        <v>3.4860064881508723E-2</v>
      </c>
      <c r="AD155" s="63">
        <f t="shared" si="31"/>
        <v>2.9919208698278464E-3</v>
      </c>
      <c r="AE155" s="64">
        <f t="shared" si="25"/>
        <v>0.98702714436726069</v>
      </c>
    </row>
    <row r="156" spans="1:31" x14ac:dyDescent="0.25">
      <c r="A156" s="104">
        <v>220272</v>
      </c>
      <c r="B156">
        <v>2019</v>
      </c>
      <c r="C156" t="s">
        <v>734</v>
      </c>
      <c r="D156">
        <v>2018</v>
      </c>
      <c r="E156" s="57" t="s">
        <v>658</v>
      </c>
      <c r="F156" s="57">
        <f t="shared" si="26"/>
        <v>5</v>
      </c>
      <c r="G156" t="s">
        <v>768</v>
      </c>
      <c r="H156" t="s">
        <v>677</v>
      </c>
      <c r="J156" s="1" t="s">
        <v>737</v>
      </c>
      <c r="L156">
        <v>102870</v>
      </c>
      <c r="N156">
        <v>778</v>
      </c>
      <c r="P156">
        <v>2031</v>
      </c>
      <c r="U156">
        <v>317378</v>
      </c>
      <c r="V156" s="60">
        <f t="shared" si="27"/>
        <v>423057</v>
      </c>
      <c r="W156" s="24">
        <f t="shared" si="28"/>
        <v>104901</v>
      </c>
      <c r="X156" s="61">
        <f t="shared" si="23"/>
        <v>102870</v>
      </c>
      <c r="Y156" s="61">
        <f t="shared" si="32"/>
        <v>103648</v>
      </c>
      <c r="AA156" s="62">
        <f t="shared" si="33"/>
        <v>0.24795949481984697</v>
      </c>
      <c r="AB156" s="62">
        <f t="shared" si="29"/>
        <v>2.4453412791209344E-3</v>
      </c>
      <c r="AC156" s="9">
        <f t="shared" si="30"/>
        <v>0.99755465872087912</v>
      </c>
      <c r="AD156" s="63">
        <f t="shared" si="31"/>
        <v>0.75020150948926501</v>
      </c>
      <c r="AE156" s="64">
        <f t="shared" si="25"/>
        <v>0.24499771898349396</v>
      </c>
    </row>
    <row r="157" spans="1:31" x14ac:dyDescent="0.25">
      <c r="A157" s="104">
        <v>220269</v>
      </c>
      <c r="B157">
        <v>2019</v>
      </c>
      <c r="C157" t="s">
        <v>734</v>
      </c>
      <c r="D157">
        <v>2018</v>
      </c>
      <c r="E157" s="57" t="s">
        <v>743</v>
      </c>
      <c r="F157" s="57">
        <f t="shared" si="26"/>
        <v>5</v>
      </c>
      <c r="G157" t="s">
        <v>768</v>
      </c>
      <c r="H157" t="s">
        <v>677</v>
      </c>
      <c r="J157" s="1" t="s">
        <v>737</v>
      </c>
      <c r="L157">
        <v>101920</v>
      </c>
      <c r="N157">
        <v>1059</v>
      </c>
      <c r="P157">
        <v>2195</v>
      </c>
      <c r="U157">
        <v>172064</v>
      </c>
      <c r="V157" s="60">
        <f t="shared" si="27"/>
        <v>277238</v>
      </c>
      <c r="W157" s="24">
        <f t="shared" si="28"/>
        <v>104115</v>
      </c>
      <c r="X157" s="61">
        <f t="shared" si="23"/>
        <v>101920</v>
      </c>
      <c r="Y157" s="61">
        <f t="shared" si="32"/>
        <v>102979</v>
      </c>
      <c r="AA157" s="62">
        <f t="shared" si="33"/>
        <v>0.37554375662787931</v>
      </c>
      <c r="AB157" s="62">
        <f t="shared" si="29"/>
        <v>6.117038175170255E-3</v>
      </c>
      <c r="AC157" s="9">
        <f t="shared" si="30"/>
        <v>0.99388296182482971</v>
      </c>
      <c r="AD157" s="63">
        <f t="shared" si="31"/>
        <v>0.62063642069268998</v>
      </c>
      <c r="AE157" s="64">
        <f t="shared" si="25"/>
        <v>0.37144619424465619</v>
      </c>
    </row>
    <row r="158" spans="1:31" x14ac:dyDescent="0.25">
      <c r="A158" s="104">
        <v>220268</v>
      </c>
      <c r="B158">
        <v>2018</v>
      </c>
      <c r="C158" t="s">
        <v>734</v>
      </c>
      <c r="D158">
        <v>2017</v>
      </c>
      <c r="E158" s="57" t="s">
        <v>742</v>
      </c>
      <c r="F158" s="57">
        <f t="shared" si="26"/>
        <v>6</v>
      </c>
      <c r="G158" t="s">
        <v>768</v>
      </c>
      <c r="H158" t="s">
        <v>677</v>
      </c>
      <c r="J158" s="1" t="s">
        <v>737</v>
      </c>
      <c r="L158">
        <v>100387</v>
      </c>
      <c r="N158">
        <v>857</v>
      </c>
      <c r="P158">
        <v>962</v>
      </c>
      <c r="U158">
        <v>174938</v>
      </c>
      <c r="V158" s="60">
        <f t="shared" si="27"/>
        <v>277144</v>
      </c>
      <c r="W158" s="24">
        <f t="shared" si="28"/>
        <v>101349</v>
      </c>
      <c r="X158" s="61">
        <f t="shared" si="23"/>
        <v>100387</v>
      </c>
      <c r="Y158" s="61">
        <f t="shared" si="32"/>
        <v>101244</v>
      </c>
      <c r="AA158" s="62">
        <f t="shared" si="33"/>
        <v>0.36569076003810291</v>
      </c>
      <c r="AB158" s="62">
        <f t="shared" si="29"/>
        <v>4.8749964447225465E-3</v>
      </c>
      <c r="AC158" s="9">
        <f t="shared" si="30"/>
        <v>0.99512500355527744</v>
      </c>
      <c r="AD158" s="63">
        <f t="shared" si="31"/>
        <v>0.6312169846722282</v>
      </c>
      <c r="AE158" s="64">
        <f t="shared" si="25"/>
        <v>0.36531189562104899</v>
      </c>
    </row>
    <row r="159" spans="1:31" x14ac:dyDescent="0.25">
      <c r="A159" s="104">
        <v>220267</v>
      </c>
      <c r="B159">
        <v>2019</v>
      </c>
      <c r="C159" t="s">
        <v>734</v>
      </c>
      <c r="D159">
        <v>2018</v>
      </c>
      <c r="E159" s="57" t="s">
        <v>742</v>
      </c>
      <c r="F159" s="57">
        <f t="shared" si="26"/>
        <v>5</v>
      </c>
      <c r="G159" t="s">
        <v>768</v>
      </c>
      <c r="H159" t="s">
        <v>677</v>
      </c>
      <c r="J159" s="1" t="s">
        <v>737</v>
      </c>
      <c r="L159">
        <v>103476</v>
      </c>
      <c r="N159">
        <v>1078</v>
      </c>
      <c r="P159">
        <v>3402</v>
      </c>
      <c r="U159">
        <v>151796</v>
      </c>
      <c r="V159" s="60">
        <f t="shared" si="27"/>
        <v>259752</v>
      </c>
      <c r="W159" s="24">
        <f t="shared" si="28"/>
        <v>106878</v>
      </c>
      <c r="X159" s="61">
        <f t="shared" si="23"/>
        <v>103476</v>
      </c>
      <c r="Y159" s="61">
        <f t="shared" si="32"/>
        <v>104554</v>
      </c>
      <c r="AA159" s="62">
        <f t="shared" si="33"/>
        <v>0.41146170193107273</v>
      </c>
      <c r="AB159" s="62">
        <f t="shared" si="29"/>
        <v>7.0515588000575639E-3</v>
      </c>
      <c r="AC159" s="9">
        <f t="shared" si="30"/>
        <v>0.99294844119994241</v>
      </c>
      <c r="AD159" s="63">
        <f t="shared" si="31"/>
        <v>0.58438818565400841</v>
      </c>
      <c r="AE159" s="64">
        <f t="shared" si="25"/>
        <v>0.40251470633527364</v>
      </c>
    </row>
    <row r="160" spans="1:31" x14ac:dyDescent="0.25">
      <c r="A160" s="104">
        <v>220270</v>
      </c>
      <c r="B160">
        <v>2019</v>
      </c>
      <c r="C160" t="s">
        <v>734</v>
      </c>
      <c r="D160">
        <v>2018</v>
      </c>
      <c r="E160" s="57" t="s">
        <v>741</v>
      </c>
      <c r="F160" s="57">
        <f t="shared" si="26"/>
        <v>5</v>
      </c>
      <c r="G160" t="s">
        <v>768</v>
      </c>
      <c r="H160" t="s">
        <v>677</v>
      </c>
      <c r="J160" s="1" t="s">
        <v>737</v>
      </c>
      <c r="L160">
        <v>100673</v>
      </c>
      <c r="N160">
        <v>5357</v>
      </c>
      <c r="P160">
        <v>2280</v>
      </c>
      <c r="U160">
        <v>123322</v>
      </c>
      <c r="V160" s="60">
        <f t="shared" si="27"/>
        <v>231632</v>
      </c>
      <c r="W160" s="24">
        <f t="shared" si="28"/>
        <v>102953</v>
      </c>
      <c r="X160" s="61">
        <f t="shared" si="23"/>
        <v>100673</v>
      </c>
      <c r="Y160" s="61">
        <f t="shared" si="32"/>
        <v>106030</v>
      </c>
      <c r="AA160" s="62">
        <f t="shared" si="33"/>
        <v>0.44446794916073773</v>
      </c>
      <c r="AB160" s="62">
        <f t="shared" si="29"/>
        <v>4.1630724516043799E-2</v>
      </c>
      <c r="AC160" s="9">
        <f t="shared" si="30"/>
        <v>0.95836927548395623</v>
      </c>
      <c r="AD160" s="63">
        <f t="shared" si="31"/>
        <v>0.5324048490709401</v>
      </c>
      <c r="AE160" s="64">
        <f t="shared" si="25"/>
        <v>0.45775195137114044</v>
      </c>
    </row>
    <row r="161" spans="1:31" x14ac:dyDescent="0.25">
      <c r="A161" s="104" t="s">
        <v>756</v>
      </c>
      <c r="B161">
        <v>2019</v>
      </c>
      <c r="C161" t="s">
        <v>757</v>
      </c>
      <c r="D161">
        <v>2018</v>
      </c>
      <c r="E161" s="57" t="s">
        <v>658</v>
      </c>
      <c r="F161" s="57">
        <f t="shared" si="26"/>
        <v>5</v>
      </c>
      <c r="G161" t="s">
        <v>768</v>
      </c>
      <c r="H161" t="s">
        <v>677</v>
      </c>
      <c r="J161" s="1" t="s">
        <v>737</v>
      </c>
      <c r="U161">
        <v>70125</v>
      </c>
      <c r="V161" s="60">
        <f t="shared" si="27"/>
        <v>70125</v>
      </c>
      <c r="W161" s="24">
        <f t="shared" si="28"/>
        <v>0</v>
      </c>
      <c r="X161" s="61">
        <f t="shared" si="23"/>
        <v>0</v>
      </c>
      <c r="Y161" s="61">
        <f t="shared" si="32"/>
        <v>0</v>
      </c>
      <c r="AA161" s="62">
        <f t="shared" si="33"/>
        <v>0</v>
      </c>
      <c r="AB161" s="62">
        <f t="shared" si="29"/>
        <v>0</v>
      </c>
      <c r="AC161" s="9">
        <f t="shared" si="30"/>
        <v>1</v>
      </c>
      <c r="AD161" s="63">
        <f t="shared" si="31"/>
        <v>1</v>
      </c>
      <c r="AE161" s="64">
        <f t="shared" si="25"/>
        <v>0</v>
      </c>
    </row>
    <row r="162" spans="1:31" s="13" customFormat="1" x14ac:dyDescent="0.25">
      <c r="A162" s="112">
        <v>91286</v>
      </c>
      <c r="B162" s="94">
        <v>2019</v>
      </c>
      <c r="C162" s="95" t="s">
        <v>734</v>
      </c>
      <c r="D162" s="95">
        <v>2018</v>
      </c>
      <c r="E162" s="43" t="s">
        <v>886</v>
      </c>
      <c r="F162" s="57">
        <f t="shared" si="26"/>
        <v>5</v>
      </c>
      <c r="G162" t="s">
        <v>768</v>
      </c>
      <c r="H162" t="s">
        <v>677</v>
      </c>
      <c r="I162" s="77"/>
      <c r="J162" s="77" t="s">
        <v>737</v>
      </c>
      <c r="L162" s="95">
        <v>209044</v>
      </c>
      <c r="N162" s="13">
        <v>20337</v>
      </c>
      <c r="P162" s="13">
        <v>2128</v>
      </c>
      <c r="U162" s="13">
        <v>824984</v>
      </c>
      <c r="V162" s="78">
        <f t="shared" si="27"/>
        <v>1056493</v>
      </c>
      <c r="W162" s="79">
        <f t="shared" si="28"/>
        <v>211172</v>
      </c>
      <c r="X162" s="80">
        <f t="shared" si="23"/>
        <v>209044</v>
      </c>
      <c r="Y162" s="80">
        <f t="shared" si="32"/>
        <v>229381</v>
      </c>
      <c r="AA162" s="81">
        <f t="shared" si="33"/>
        <v>0.1998801695799215</v>
      </c>
      <c r="AB162" s="81">
        <f t="shared" si="29"/>
        <v>2.4058316308242667E-2</v>
      </c>
      <c r="AC162" s="82">
        <f>1-AB162</f>
        <v>0.97594168369175738</v>
      </c>
      <c r="AD162" s="83">
        <f t="shared" si="31"/>
        <v>0.78087029445533473</v>
      </c>
      <c r="AE162" s="64">
        <f t="shared" si="25"/>
        <v>0.21711549437620506</v>
      </c>
    </row>
    <row r="163" spans="1:31" x14ac:dyDescent="0.25">
      <c r="A163" s="100">
        <v>200126</v>
      </c>
      <c r="B163" s="96">
        <v>2017</v>
      </c>
      <c r="C163" s="43" t="s">
        <v>747</v>
      </c>
      <c r="D163" s="43">
        <v>2015</v>
      </c>
      <c r="E163" s="97" t="s">
        <v>758</v>
      </c>
      <c r="F163" s="57">
        <f t="shared" si="26"/>
        <v>8</v>
      </c>
      <c r="G163" t="s">
        <v>768</v>
      </c>
      <c r="H163" s="43" t="s">
        <v>676</v>
      </c>
      <c r="J163" s="1" t="s">
        <v>748</v>
      </c>
      <c r="L163" s="96">
        <v>191661</v>
      </c>
      <c r="M163" s="97"/>
      <c r="N163" s="96">
        <v>4144</v>
      </c>
      <c r="O163" s="43"/>
      <c r="P163" s="96">
        <v>16231</v>
      </c>
      <c r="Q163" s="43"/>
      <c r="R163" s="43"/>
      <c r="S163" s="43"/>
      <c r="T163" s="43"/>
      <c r="U163" s="96">
        <v>690</v>
      </c>
      <c r="V163" s="60">
        <f t="shared" si="27"/>
        <v>212726</v>
      </c>
      <c r="W163" s="24">
        <f t="shared" si="28"/>
        <v>207892</v>
      </c>
      <c r="X163" s="61">
        <f t="shared" si="23"/>
        <v>191661</v>
      </c>
      <c r="Y163" s="61">
        <f t="shared" si="32"/>
        <v>195805</v>
      </c>
      <c r="AA163" s="62">
        <f t="shared" si="33"/>
        <v>0.97727593242010846</v>
      </c>
      <c r="AB163" s="62">
        <f t="shared" si="29"/>
        <v>0.8572610674389739</v>
      </c>
      <c r="AC163" s="9">
        <f>1-AB163</f>
        <v>0.1427389325610261</v>
      </c>
      <c r="AD163" s="63">
        <f t="shared" si="31"/>
        <v>3.2436091497983323E-3</v>
      </c>
      <c r="AE163" s="64">
        <f t="shared" si="25"/>
        <v>0.92045636170472811</v>
      </c>
    </row>
    <row r="164" spans="1:31" x14ac:dyDescent="0.25">
      <c r="A164" s="100">
        <v>91255</v>
      </c>
      <c r="B164" s="96">
        <v>2018</v>
      </c>
      <c r="C164" s="43" t="s">
        <v>734</v>
      </c>
      <c r="D164" s="43">
        <v>2017</v>
      </c>
      <c r="E164" s="97" t="s">
        <v>1292</v>
      </c>
      <c r="F164" s="57">
        <f t="shared" si="26"/>
        <v>6</v>
      </c>
      <c r="G164" t="s">
        <v>768</v>
      </c>
      <c r="H164" s="43" t="s">
        <v>676</v>
      </c>
      <c r="J164" s="1" t="s">
        <v>748</v>
      </c>
      <c r="L164" s="96">
        <v>131492</v>
      </c>
      <c r="M164" s="97"/>
      <c r="N164" s="96"/>
      <c r="O164" s="43"/>
      <c r="P164" s="96">
        <v>316</v>
      </c>
      <c r="Q164" s="43"/>
      <c r="R164" s="43"/>
      <c r="S164" s="43"/>
      <c r="T164" s="43"/>
      <c r="U164" s="96"/>
      <c r="V164" s="60">
        <f t="shared" si="27"/>
        <v>131808</v>
      </c>
      <c r="W164" s="24">
        <f t="shared" si="28"/>
        <v>131808</v>
      </c>
      <c r="X164" s="61">
        <f t="shared" si="23"/>
        <v>131492</v>
      </c>
      <c r="Y164" s="61">
        <f t="shared" si="32"/>
        <v>131492</v>
      </c>
      <c r="AA164" s="62">
        <f t="shared" si="33"/>
        <v>1</v>
      </c>
      <c r="AB164" s="62">
        <f t="shared" si="29"/>
        <v>0</v>
      </c>
      <c r="AC164" s="9">
        <f>1-AB164</f>
        <v>1</v>
      </c>
      <c r="AD164" s="63">
        <f t="shared" si="31"/>
        <v>0</v>
      </c>
      <c r="AE164" s="64">
        <f t="shared" si="25"/>
        <v>0.99760257344015535</v>
      </c>
    </row>
    <row r="165" spans="1:31" x14ac:dyDescent="0.25">
      <c r="A165" s="100">
        <v>91184</v>
      </c>
      <c r="B165" s="96">
        <v>2018</v>
      </c>
      <c r="C165" s="43" t="s">
        <v>734</v>
      </c>
      <c r="D165" s="43">
        <v>2017</v>
      </c>
      <c r="E165" t="s">
        <v>1345</v>
      </c>
      <c r="F165" s="57">
        <f t="shared" si="26"/>
        <v>6</v>
      </c>
      <c r="G165" t="s">
        <v>768</v>
      </c>
      <c r="H165" s="43" t="s">
        <v>676</v>
      </c>
      <c r="J165" s="1" t="s">
        <v>748</v>
      </c>
      <c r="L165" s="96">
        <v>169160</v>
      </c>
      <c r="M165" s="97"/>
      <c r="N165" s="96">
        <v>997</v>
      </c>
      <c r="O165" s="43"/>
      <c r="P165" s="96"/>
      <c r="Q165" s="43"/>
      <c r="R165" s="43"/>
      <c r="S165" s="43"/>
      <c r="T165" s="43"/>
      <c r="U165" s="96">
        <v>332</v>
      </c>
      <c r="V165" s="60">
        <f t="shared" si="27"/>
        <v>170489</v>
      </c>
      <c r="W165" s="24">
        <f t="shared" si="28"/>
        <v>169160</v>
      </c>
      <c r="X165" s="61">
        <f t="shared" si="23"/>
        <v>169160</v>
      </c>
      <c r="Y165" s="61">
        <f t="shared" si="32"/>
        <v>170157</v>
      </c>
      <c r="AA165" s="62">
        <f t="shared" si="33"/>
        <v>0.99220477567467691</v>
      </c>
      <c r="AB165" s="62">
        <f t="shared" si="29"/>
        <v>0.75018811136192631</v>
      </c>
      <c r="AC165" s="9">
        <f>1-AB165</f>
        <v>0.24981188863807369</v>
      </c>
      <c r="AD165" s="63">
        <f t="shared" si="31"/>
        <v>1.9473397110664032E-3</v>
      </c>
      <c r="AE165" s="64">
        <f t="shared" si="25"/>
        <v>0.99805266028893358</v>
      </c>
    </row>
    <row r="166" spans="1:31" x14ac:dyDescent="0.25">
      <c r="A166" s="100">
        <v>91277</v>
      </c>
      <c r="B166" s="96">
        <v>2019</v>
      </c>
      <c r="C166" s="43" t="s">
        <v>747</v>
      </c>
      <c r="D166" s="43">
        <v>2017</v>
      </c>
      <c r="E166" t="s">
        <v>1345</v>
      </c>
      <c r="F166" s="57">
        <f t="shared" si="26"/>
        <v>6</v>
      </c>
      <c r="G166" t="s">
        <v>768</v>
      </c>
      <c r="H166" s="43" t="s">
        <v>676</v>
      </c>
      <c r="J166" s="1" t="s">
        <v>748</v>
      </c>
      <c r="L166" s="96">
        <v>201399</v>
      </c>
      <c r="M166" s="97"/>
      <c r="N166" s="96">
        <v>1033</v>
      </c>
      <c r="O166" s="43"/>
      <c r="P166" s="96">
        <v>3098</v>
      </c>
      <c r="Q166" s="43"/>
      <c r="R166" s="43"/>
      <c r="S166" s="43"/>
      <c r="T166" s="43"/>
      <c r="U166" s="96">
        <v>1033</v>
      </c>
      <c r="V166" s="60">
        <f t="shared" si="27"/>
        <v>206563</v>
      </c>
      <c r="W166" s="24">
        <f t="shared" si="28"/>
        <v>204497</v>
      </c>
      <c r="X166" s="61">
        <f t="shared" si="23"/>
        <v>201399</v>
      </c>
      <c r="Y166" s="61">
        <f t="shared" si="32"/>
        <v>202432</v>
      </c>
      <c r="AA166" s="62">
        <f t="shared" si="33"/>
        <v>0.98999820877891975</v>
      </c>
      <c r="AB166" s="62">
        <f t="shared" si="29"/>
        <v>0.5</v>
      </c>
      <c r="AC166" s="9">
        <f>1-AB166</f>
        <v>0.5</v>
      </c>
      <c r="AD166" s="63">
        <f t="shared" si="31"/>
        <v>5.0008956105401254E-3</v>
      </c>
      <c r="AE166" s="64">
        <f t="shared" si="25"/>
        <v>0.98000125869589427</v>
      </c>
    </row>
    <row r="167" spans="1:31" x14ac:dyDescent="0.25">
      <c r="A167" s="100">
        <v>190538</v>
      </c>
      <c r="B167" s="96">
        <v>2019</v>
      </c>
      <c r="C167" s="43" t="s">
        <v>747</v>
      </c>
      <c r="D167" s="43">
        <v>2017</v>
      </c>
      <c r="E167" s="97" t="s">
        <v>772</v>
      </c>
      <c r="F167" s="57">
        <f t="shared" si="26"/>
        <v>6</v>
      </c>
      <c r="G167" t="s">
        <v>768</v>
      </c>
      <c r="H167" t="s">
        <v>677</v>
      </c>
      <c r="J167" s="1" t="s">
        <v>748</v>
      </c>
      <c r="L167" s="96">
        <v>37494</v>
      </c>
      <c r="M167" s="97"/>
      <c r="N167" s="96"/>
      <c r="O167" s="43"/>
      <c r="P167" s="96"/>
      <c r="Q167" s="43"/>
      <c r="R167" s="43"/>
      <c r="S167" s="43"/>
      <c r="T167" s="43"/>
      <c r="U167" s="96"/>
      <c r="V167" s="60">
        <f t="shared" si="27"/>
        <v>37494</v>
      </c>
      <c r="W167" s="24">
        <f t="shared" si="28"/>
        <v>37494</v>
      </c>
      <c r="X167" s="61">
        <f t="shared" si="23"/>
        <v>37494</v>
      </c>
      <c r="Y167" s="61">
        <f t="shared" si="32"/>
        <v>37494</v>
      </c>
      <c r="AA167" s="62">
        <f t="shared" si="33"/>
        <v>1</v>
      </c>
      <c r="AB167" s="62">
        <f t="shared" si="29"/>
        <v>0</v>
      </c>
      <c r="AC167" s="9">
        <f t="shared" ref="AC167:AC218" si="34">1-AB167</f>
        <v>1</v>
      </c>
      <c r="AD167" s="63">
        <f t="shared" si="31"/>
        <v>0</v>
      </c>
      <c r="AE167" s="64">
        <f t="shared" si="25"/>
        <v>1</v>
      </c>
    </row>
    <row r="168" spans="1:31" x14ac:dyDescent="0.25">
      <c r="A168" s="113">
        <v>220397</v>
      </c>
      <c r="B168" s="98">
        <v>2019</v>
      </c>
      <c r="C168" s="84" t="s">
        <v>747</v>
      </c>
      <c r="D168" s="84">
        <v>2017</v>
      </c>
      <c r="E168" s="99" t="s">
        <v>754</v>
      </c>
      <c r="F168" s="57">
        <f t="shared" si="26"/>
        <v>6</v>
      </c>
      <c r="G168" s="22" t="s">
        <v>269</v>
      </c>
      <c r="H168" t="s">
        <v>677</v>
      </c>
      <c r="I168" s="86" t="s">
        <v>755</v>
      </c>
      <c r="J168" s="86" t="s">
        <v>737</v>
      </c>
      <c r="K168" s="22"/>
      <c r="L168" s="96">
        <v>70075</v>
      </c>
      <c r="V168" s="60">
        <f t="shared" si="27"/>
        <v>70075</v>
      </c>
      <c r="W168" s="24">
        <f t="shared" si="28"/>
        <v>70075</v>
      </c>
      <c r="X168" s="61">
        <f t="shared" si="23"/>
        <v>70075</v>
      </c>
      <c r="Y168" s="61">
        <f t="shared" si="32"/>
        <v>70075</v>
      </c>
      <c r="AA168" s="62">
        <f t="shared" si="33"/>
        <v>1</v>
      </c>
      <c r="AB168" s="62">
        <f t="shared" si="29"/>
        <v>0</v>
      </c>
      <c r="AC168" s="9">
        <f t="shared" si="34"/>
        <v>1</v>
      </c>
      <c r="AD168" s="63">
        <f t="shared" si="31"/>
        <v>0</v>
      </c>
      <c r="AE168" s="64">
        <f t="shared" si="25"/>
        <v>1</v>
      </c>
    </row>
    <row r="169" spans="1:31" x14ac:dyDescent="0.25">
      <c r="A169" s="113">
        <v>220394</v>
      </c>
      <c r="B169" s="98">
        <v>2019</v>
      </c>
      <c r="C169" s="84" t="s">
        <v>747</v>
      </c>
      <c r="D169" s="84">
        <v>2017</v>
      </c>
      <c r="E169" s="99" t="s">
        <v>754</v>
      </c>
      <c r="F169" s="57">
        <f t="shared" si="26"/>
        <v>6</v>
      </c>
      <c r="G169" s="22" t="s">
        <v>269</v>
      </c>
      <c r="H169" t="s">
        <v>677</v>
      </c>
      <c r="I169" s="86" t="s">
        <v>755</v>
      </c>
      <c r="J169" s="86" t="s">
        <v>737</v>
      </c>
      <c r="K169" s="22"/>
      <c r="L169" s="96"/>
      <c r="P169">
        <v>77015</v>
      </c>
      <c r="V169" s="60">
        <f t="shared" si="27"/>
        <v>77015</v>
      </c>
      <c r="W169" s="24">
        <f t="shared" si="28"/>
        <v>77015</v>
      </c>
      <c r="X169" s="61">
        <f t="shared" si="23"/>
        <v>0</v>
      </c>
      <c r="Y169" s="61">
        <f t="shared" si="32"/>
        <v>0</v>
      </c>
      <c r="AA169" s="62">
        <f t="shared" si="33"/>
        <v>1</v>
      </c>
      <c r="AB169" s="62">
        <f t="shared" si="29"/>
        <v>0</v>
      </c>
      <c r="AC169" s="9">
        <f t="shared" si="34"/>
        <v>1</v>
      </c>
      <c r="AD169" s="63">
        <f t="shared" si="31"/>
        <v>0</v>
      </c>
      <c r="AE169" s="64">
        <f t="shared" si="25"/>
        <v>0</v>
      </c>
    </row>
    <row r="170" spans="1:31" x14ac:dyDescent="0.25">
      <c r="A170" s="100">
        <v>220195</v>
      </c>
      <c r="B170" s="96">
        <v>2020</v>
      </c>
      <c r="C170" s="43" t="s">
        <v>734</v>
      </c>
      <c r="D170" s="43">
        <v>2019</v>
      </c>
      <c r="E170" s="57" t="s">
        <v>892</v>
      </c>
      <c r="F170" s="57">
        <f t="shared" si="26"/>
        <v>4</v>
      </c>
      <c r="G170" t="s">
        <v>769</v>
      </c>
      <c r="H170" t="s">
        <v>677</v>
      </c>
      <c r="J170" s="1" t="s">
        <v>737</v>
      </c>
      <c r="L170" s="96">
        <v>250626.32556416534</v>
      </c>
      <c r="M170" s="96"/>
      <c r="N170" s="100">
        <v>158.24613232852528</v>
      </c>
      <c r="O170" s="100"/>
      <c r="P170" s="100">
        <v>948.33008286732183</v>
      </c>
      <c r="Q170" s="100"/>
      <c r="R170" s="100"/>
      <c r="S170" s="100"/>
      <c r="T170" s="100"/>
      <c r="U170" s="100">
        <v>217234.09822063881</v>
      </c>
      <c r="V170" s="60">
        <f t="shared" si="27"/>
        <v>468967</v>
      </c>
      <c r="W170" s="24">
        <f t="shared" si="28"/>
        <v>251574.65564703266</v>
      </c>
      <c r="X170" s="61">
        <f t="shared" si="23"/>
        <v>250626.32556416534</v>
      </c>
      <c r="Y170" s="61">
        <f t="shared" si="32"/>
        <v>250784.57169649386</v>
      </c>
      <c r="AA170" s="62">
        <f t="shared" si="33"/>
        <v>0.53644426078387741</v>
      </c>
      <c r="AB170" s="62">
        <f t="shared" si="29"/>
        <v>7.2792872628297438E-4</v>
      </c>
      <c r="AC170" s="9">
        <f t="shared" si="34"/>
        <v>0.99927207127371698</v>
      </c>
      <c r="AD170" s="63">
        <f t="shared" si="31"/>
        <v>0.46321830367731376</v>
      </c>
      <c r="AE170" s="64">
        <f t="shared" si="25"/>
        <v>0.53475952827489748</v>
      </c>
    </row>
    <row r="171" spans="1:31" x14ac:dyDescent="0.25">
      <c r="A171" s="100">
        <v>220197</v>
      </c>
      <c r="B171" s="96">
        <v>2020</v>
      </c>
      <c r="C171" s="43" t="s">
        <v>734</v>
      </c>
      <c r="D171" s="43">
        <v>2019</v>
      </c>
      <c r="E171" s="57" t="s">
        <v>888</v>
      </c>
      <c r="F171" s="57">
        <f t="shared" si="26"/>
        <v>4</v>
      </c>
      <c r="G171" t="s">
        <v>769</v>
      </c>
      <c r="H171" t="s">
        <v>677</v>
      </c>
      <c r="J171" s="1" t="s">
        <v>737</v>
      </c>
      <c r="L171" s="96">
        <v>200098</v>
      </c>
      <c r="M171" s="96"/>
      <c r="N171" s="96">
        <v>126</v>
      </c>
      <c r="O171" s="96"/>
      <c r="P171" s="96">
        <v>757</v>
      </c>
      <c r="Q171" s="96"/>
      <c r="R171" s="96"/>
      <c r="S171" s="96"/>
      <c r="T171" s="96"/>
      <c r="U171" s="96">
        <v>259833</v>
      </c>
      <c r="V171" s="60">
        <f t="shared" si="27"/>
        <v>460814</v>
      </c>
      <c r="W171" s="24">
        <f t="shared" si="28"/>
        <v>200855</v>
      </c>
      <c r="X171" s="61">
        <f t="shared" si="23"/>
        <v>200098</v>
      </c>
      <c r="Y171" s="61">
        <f t="shared" si="32"/>
        <v>200224</v>
      </c>
      <c r="AA171" s="62">
        <f t="shared" si="33"/>
        <v>0.43587000394953279</v>
      </c>
      <c r="AB171" s="62">
        <f t="shared" si="29"/>
        <v>4.8469181678649324E-4</v>
      </c>
      <c r="AC171" s="9">
        <f t="shared" si="34"/>
        <v>0.99951530818321355</v>
      </c>
      <c r="AD171" s="63">
        <f t="shared" si="31"/>
        <v>0.56385656685777774</v>
      </c>
      <c r="AE171" s="64">
        <f t="shared" si="25"/>
        <v>0.43450068791312763</v>
      </c>
    </row>
    <row r="172" spans="1:31" x14ac:dyDescent="0.25">
      <c r="A172" s="100">
        <v>637758</v>
      </c>
      <c r="B172" s="96">
        <v>2020</v>
      </c>
      <c r="C172" s="43" t="s">
        <v>734</v>
      </c>
      <c r="D172" s="43">
        <v>2019</v>
      </c>
      <c r="E172" s="57" t="s">
        <v>893</v>
      </c>
      <c r="F172" s="57">
        <f t="shared" si="26"/>
        <v>4</v>
      </c>
      <c r="G172" t="s">
        <v>768</v>
      </c>
      <c r="H172" s="43" t="s">
        <v>676</v>
      </c>
      <c r="J172" s="1" t="s">
        <v>737</v>
      </c>
      <c r="L172" s="96">
        <v>200017</v>
      </c>
      <c r="M172" s="96"/>
      <c r="N172" s="96">
        <v>384</v>
      </c>
      <c r="O172" s="96"/>
      <c r="P172" s="96">
        <v>384</v>
      </c>
      <c r="Q172" s="96"/>
      <c r="R172" s="96"/>
      <c r="S172" s="96"/>
      <c r="T172" s="96"/>
      <c r="U172" s="96">
        <v>494253</v>
      </c>
      <c r="V172" s="60">
        <f t="shared" si="27"/>
        <v>695038</v>
      </c>
      <c r="W172" s="24">
        <f t="shared" si="28"/>
        <v>200401</v>
      </c>
      <c r="X172" s="61">
        <f t="shared" si="23"/>
        <v>200017</v>
      </c>
      <c r="Y172" s="61">
        <f t="shared" ref="Y172:Y203" si="35">SUM(K172:N172)</f>
        <v>200401</v>
      </c>
      <c r="AA172" s="62">
        <f t="shared" si="33"/>
        <v>0.28833099772962056</v>
      </c>
      <c r="AB172" s="62">
        <f t="shared" si="29"/>
        <v>7.763268821378101E-4</v>
      </c>
      <c r="AC172" s="9">
        <f t="shared" si="34"/>
        <v>0.9992236731178622</v>
      </c>
      <c r="AD172" s="63">
        <f t="shared" si="31"/>
        <v>0.71111651449273272</v>
      </c>
      <c r="AE172" s="64">
        <f t="shared" si="25"/>
        <v>0.28833099772962056</v>
      </c>
    </row>
    <row r="173" spans="1:31" x14ac:dyDescent="0.25">
      <c r="A173" s="100">
        <v>220199</v>
      </c>
      <c r="B173" s="96">
        <v>2020</v>
      </c>
      <c r="C173" s="43" t="s">
        <v>734</v>
      </c>
      <c r="D173" s="43">
        <v>2019</v>
      </c>
      <c r="E173" s="57" t="s">
        <v>889</v>
      </c>
      <c r="F173" s="57">
        <f t="shared" si="26"/>
        <v>4</v>
      </c>
      <c r="G173" t="s">
        <v>769</v>
      </c>
      <c r="H173" t="s">
        <v>677</v>
      </c>
      <c r="J173" s="1" t="s">
        <v>737</v>
      </c>
      <c r="L173" s="96">
        <v>200082</v>
      </c>
      <c r="M173" s="96"/>
      <c r="N173" s="96">
        <v>126</v>
      </c>
      <c r="O173" s="96"/>
      <c r="P173" s="96">
        <v>757</v>
      </c>
      <c r="Q173" s="96"/>
      <c r="R173" s="96"/>
      <c r="S173" s="96"/>
      <c r="T173" s="96"/>
      <c r="U173" s="96">
        <v>202220</v>
      </c>
      <c r="V173" s="60">
        <f t="shared" si="27"/>
        <v>403185</v>
      </c>
      <c r="W173" s="24">
        <f t="shared" si="28"/>
        <v>200839</v>
      </c>
      <c r="X173" s="61">
        <f t="shared" si="23"/>
        <v>200082</v>
      </c>
      <c r="Y173" s="61">
        <f t="shared" si="35"/>
        <v>200208</v>
      </c>
      <c r="AA173" s="62">
        <f t="shared" si="33"/>
        <v>0.49813113087044408</v>
      </c>
      <c r="AB173" s="62">
        <f t="shared" si="29"/>
        <v>6.2269577851798406E-4</v>
      </c>
      <c r="AC173" s="9">
        <f t="shared" si="34"/>
        <v>0.99937730422148197</v>
      </c>
      <c r="AD173" s="63">
        <f t="shared" si="31"/>
        <v>0.50155635750337935</v>
      </c>
      <c r="AE173" s="64">
        <f t="shared" si="25"/>
        <v>0.49656609248855982</v>
      </c>
    </row>
    <row r="174" spans="1:31" x14ac:dyDescent="0.25">
      <c r="A174" s="100">
        <v>220196</v>
      </c>
      <c r="B174" s="96">
        <v>2020</v>
      </c>
      <c r="C174" s="43" t="s">
        <v>734</v>
      </c>
      <c r="D174" s="43">
        <v>2019</v>
      </c>
      <c r="E174" s="57" t="s">
        <v>919</v>
      </c>
      <c r="F174" s="57">
        <f t="shared" si="26"/>
        <v>4</v>
      </c>
      <c r="G174" t="s">
        <v>767</v>
      </c>
      <c r="H174" t="s">
        <v>677</v>
      </c>
      <c r="J174" s="1" t="s">
        <v>737</v>
      </c>
      <c r="L174" s="96">
        <v>202286</v>
      </c>
      <c r="M174" s="96"/>
      <c r="N174" s="96">
        <v>128</v>
      </c>
      <c r="O174" s="96"/>
      <c r="P174" s="96">
        <v>766</v>
      </c>
      <c r="Q174" s="96"/>
      <c r="R174" s="96"/>
      <c r="S174" s="96"/>
      <c r="T174" s="96"/>
      <c r="U174" s="96">
        <v>255</v>
      </c>
      <c r="V174" s="60">
        <f t="shared" si="27"/>
        <v>203435</v>
      </c>
      <c r="W174" s="24">
        <f t="shared" si="28"/>
        <v>203052</v>
      </c>
      <c r="X174" s="61">
        <f t="shared" si="23"/>
        <v>202286</v>
      </c>
      <c r="Y174" s="61">
        <f t="shared" si="35"/>
        <v>202414</v>
      </c>
      <c r="AA174" s="62">
        <f t="shared" si="33"/>
        <v>0.99811733477523534</v>
      </c>
      <c r="AB174" s="62">
        <f t="shared" si="29"/>
        <v>0.33420365535248042</v>
      </c>
      <c r="AC174" s="9">
        <f t="shared" si="34"/>
        <v>0.66579634464751958</v>
      </c>
      <c r="AD174" s="63">
        <f t="shared" si="31"/>
        <v>1.2534716248433161E-3</v>
      </c>
      <c r="AE174" s="64">
        <f t="shared" si="25"/>
        <v>0.99498119792562734</v>
      </c>
    </row>
    <row r="175" spans="1:31" x14ac:dyDescent="0.25">
      <c r="A175" s="100">
        <v>220198</v>
      </c>
      <c r="B175" s="96">
        <v>2020</v>
      </c>
      <c r="C175" s="43" t="s">
        <v>734</v>
      </c>
      <c r="D175" s="43">
        <v>2019</v>
      </c>
      <c r="E175" s="57" t="s">
        <v>941</v>
      </c>
      <c r="F175" s="57">
        <f t="shared" si="26"/>
        <v>4</v>
      </c>
      <c r="G175" t="s">
        <v>767</v>
      </c>
      <c r="H175" t="s">
        <v>677</v>
      </c>
      <c r="J175" s="1" t="s">
        <v>737</v>
      </c>
      <c r="L175" s="96">
        <v>200089</v>
      </c>
      <c r="M175" s="96"/>
      <c r="N175" s="96">
        <v>126</v>
      </c>
      <c r="O175" s="96"/>
      <c r="P175" s="96">
        <v>757</v>
      </c>
      <c r="Q175" s="96"/>
      <c r="R175" s="96"/>
      <c r="S175" s="96"/>
      <c r="T175" s="96"/>
      <c r="U175" s="96">
        <v>253</v>
      </c>
      <c r="V175" s="60">
        <f t="shared" si="27"/>
        <v>201225</v>
      </c>
      <c r="W175" s="24">
        <f t="shared" si="28"/>
        <v>200846</v>
      </c>
      <c r="X175" s="61">
        <f t="shared" si="23"/>
        <v>200089</v>
      </c>
      <c r="Y175" s="61">
        <f t="shared" si="35"/>
        <v>200215</v>
      </c>
      <c r="AA175" s="62">
        <f t="shared" si="33"/>
        <v>0.99811653621567897</v>
      </c>
      <c r="AB175" s="62">
        <f t="shared" si="29"/>
        <v>0.33245382585751981</v>
      </c>
      <c r="AC175" s="9">
        <f t="shared" si="34"/>
        <v>0.66754617414248019</v>
      </c>
      <c r="AD175" s="63">
        <f t="shared" si="31"/>
        <v>1.2572990433594236E-3</v>
      </c>
      <c r="AE175" s="64">
        <f t="shared" si="25"/>
        <v>0.99498074294943473</v>
      </c>
    </row>
    <row r="176" spans="1:31" x14ac:dyDescent="0.25">
      <c r="A176" s="100">
        <v>220282</v>
      </c>
      <c r="B176" s="96">
        <v>2020</v>
      </c>
      <c r="C176" s="43" t="s">
        <v>734</v>
      </c>
      <c r="D176" s="43">
        <v>2019</v>
      </c>
      <c r="E176" s="57" t="s">
        <v>945</v>
      </c>
      <c r="F176" s="57">
        <f t="shared" si="26"/>
        <v>4</v>
      </c>
      <c r="G176" t="s">
        <v>767</v>
      </c>
      <c r="H176" t="s">
        <v>677</v>
      </c>
      <c r="J176" s="1" t="s">
        <v>737</v>
      </c>
      <c r="L176" s="96">
        <v>204975</v>
      </c>
      <c r="M176" s="96"/>
      <c r="N176" s="96">
        <v>129</v>
      </c>
      <c r="O176" s="96"/>
      <c r="P176" s="96">
        <v>776</v>
      </c>
      <c r="Q176" s="96"/>
      <c r="R176" s="96"/>
      <c r="S176" s="96"/>
      <c r="T176" s="96"/>
      <c r="U176" s="96">
        <v>259</v>
      </c>
      <c r="V176" s="60">
        <f t="shared" si="27"/>
        <v>206139</v>
      </c>
      <c r="W176" s="24">
        <f t="shared" si="28"/>
        <v>205751</v>
      </c>
      <c r="X176" s="61">
        <f t="shared" si="23"/>
        <v>204975</v>
      </c>
      <c r="Y176" s="61">
        <f t="shared" si="35"/>
        <v>205104</v>
      </c>
      <c r="AA176" s="62">
        <f t="shared" si="33"/>
        <v>0.99811777489946107</v>
      </c>
      <c r="AB176" s="62">
        <f t="shared" si="29"/>
        <v>0.3324742268041237</v>
      </c>
      <c r="AC176" s="9">
        <f t="shared" si="34"/>
        <v>0.66752577319587636</v>
      </c>
      <c r="AD176" s="63">
        <f t="shared" si="31"/>
        <v>1.256433765565953E-3</v>
      </c>
      <c r="AE176" s="64">
        <f t="shared" si="25"/>
        <v>0.99497911603335609</v>
      </c>
    </row>
    <row r="177" spans="1:31" x14ac:dyDescent="0.25">
      <c r="A177" s="100">
        <v>637759</v>
      </c>
      <c r="B177" s="96">
        <v>2020</v>
      </c>
      <c r="C177" s="43" t="s">
        <v>734</v>
      </c>
      <c r="D177" s="43">
        <v>2019</v>
      </c>
      <c r="E177" s="43" t="s">
        <v>740</v>
      </c>
      <c r="F177" s="57">
        <f t="shared" si="26"/>
        <v>4</v>
      </c>
      <c r="G177" t="s">
        <v>768</v>
      </c>
      <c r="H177" t="s">
        <v>677</v>
      </c>
      <c r="J177" s="1" t="s">
        <v>737</v>
      </c>
      <c r="L177" s="96">
        <v>222357</v>
      </c>
      <c r="M177" s="96"/>
      <c r="N177" s="96">
        <v>3228</v>
      </c>
      <c r="O177" s="96"/>
      <c r="P177" s="96">
        <v>0</v>
      </c>
      <c r="Q177" s="96"/>
      <c r="R177" s="96"/>
      <c r="S177" s="96"/>
      <c r="T177" s="96"/>
      <c r="U177" s="96">
        <v>0</v>
      </c>
      <c r="V177" s="60">
        <f t="shared" si="27"/>
        <v>225585</v>
      </c>
      <c r="W177" s="24">
        <f t="shared" si="28"/>
        <v>222357</v>
      </c>
      <c r="X177" s="61">
        <f t="shared" si="23"/>
        <v>222357</v>
      </c>
      <c r="Y177" s="61">
        <f t="shared" si="35"/>
        <v>225585</v>
      </c>
      <c r="AA177" s="62">
        <f t="shared" si="33"/>
        <v>0.98569053793470307</v>
      </c>
      <c r="AB177" s="62">
        <f t="shared" si="29"/>
        <v>1</v>
      </c>
      <c r="AC177" s="9">
        <f t="shared" si="34"/>
        <v>0</v>
      </c>
      <c r="AD177" s="63">
        <f t="shared" si="31"/>
        <v>0</v>
      </c>
      <c r="AE177" s="64">
        <f t="shared" si="25"/>
        <v>1</v>
      </c>
    </row>
    <row r="178" spans="1:31" x14ac:dyDescent="0.25">
      <c r="A178" s="100">
        <v>220273</v>
      </c>
      <c r="B178" s="96">
        <v>2020</v>
      </c>
      <c r="C178" s="43" t="s">
        <v>734</v>
      </c>
      <c r="D178" s="43">
        <v>2019</v>
      </c>
      <c r="E178" s="43" t="s">
        <v>658</v>
      </c>
      <c r="F178" s="57">
        <f t="shared" si="26"/>
        <v>4</v>
      </c>
      <c r="G178" t="s">
        <v>768</v>
      </c>
      <c r="H178" t="s">
        <v>677</v>
      </c>
      <c r="J178" s="1" t="s">
        <v>737</v>
      </c>
      <c r="L178" s="96">
        <v>101077</v>
      </c>
      <c r="M178" s="96"/>
      <c r="N178" s="96">
        <v>368</v>
      </c>
      <c r="O178" s="96"/>
      <c r="P178" s="96">
        <v>3358</v>
      </c>
      <c r="Q178" s="96"/>
      <c r="R178" s="96"/>
      <c r="S178" s="96"/>
      <c r="T178" s="96"/>
      <c r="U178" s="96">
        <v>694279</v>
      </c>
      <c r="V178" s="60">
        <f t="shared" si="27"/>
        <v>799082</v>
      </c>
      <c r="W178" s="24">
        <f t="shared" si="28"/>
        <v>104435</v>
      </c>
      <c r="X178" s="61">
        <f t="shared" si="23"/>
        <v>101077</v>
      </c>
      <c r="Y178" s="61">
        <f t="shared" si="35"/>
        <v>101445</v>
      </c>
      <c r="AA178" s="62">
        <f t="shared" si="33"/>
        <v>0.13069372104489901</v>
      </c>
      <c r="AB178" s="62">
        <f t="shared" si="29"/>
        <v>5.2976547800537537E-4</v>
      </c>
      <c r="AC178" s="9">
        <f t="shared" si="34"/>
        <v>0.99947023452199457</v>
      </c>
      <c r="AD178" s="63">
        <f t="shared" si="31"/>
        <v>0.86884575049869728</v>
      </c>
      <c r="AE178" s="64">
        <f t="shared" si="25"/>
        <v>0.12695192733661878</v>
      </c>
    </row>
    <row r="179" spans="1:31" x14ac:dyDescent="0.25">
      <c r="A179" s="100">
        <v>220275</v>
      </c>
      <c r="B179" s="96">
        <v>2020</v>
      </c>
      <c r="C179" s="43" t="s">
        <v>734</v>
      </c>
      <c r="D179" s="43">
        <v>2019</v>
      </c>
      <c r="E179" s="43" t="s">
        <v>743</v>
      </c>
      <c r="F179" s="57">
        <f t="shared" si="26"/>
        <v>4</v>
      </c>
      <c r="G179" t="s">
        <v>768</v>
      </c>
      <c r="H179" t="s">
        <v>677</v>
      </c>
      <c r="I179" s="1" t="s">
        <v>759</v>
      </c>
      <c r="J179" s="1" t="s">
        <v>737</v>
      </c>
      <c r="L179" s="96">
        <v>103758</v>
      </c>
      <c r="M179" s="96"/>
      <c r="N179" s="96">
        <v>486</v>
      </c>
      <c r="O179" s="96"/>
      <c r="P179" s="96">
        <v>1893</v>
      </c>
      <c r="Q179" s="96"/>
      <c r="R179" s="96"/>
      <c r="S179" s="96"/>
      <c r="T179" s="96"/>
      <c r="U179" s="96">
        <v>49241</v>
      </c>
      <c r="V179" s="60">
        <f t="shared" si="27"/>
        <v>155378</v>
      </c>
      <c r="W179" s="24">
        <f t="shared" si="28"/>
        <v>105651</v>
      </c>
      <c r="X179" s="61">
        <f t="shared" si="23"/>
        <v>103758</v>
      </c>
      <c r="Y179" s="61">
        <f t="shared" si="35"/>
        <v>104244</v>
      </c>
      <c r="AA179" s="62">
        <f t="shared" si="33"/>
        <v>0.6799611270578847</v>
      </c>
      <c r="AB179" s="62">
        <f t="shared" si="29"/>
        <v>9.7733625595752809E-3</v>
      </c>
      <c r="AC179" s="9">
        <f t="shared" si="34"/>
        <v>0.99022663744042472</v>
      </c>
      <c r="AD179" s="63">
        <f t="shared" si="31"/>
        <v>0.31691101700369423</v>
      </c>
      <c r="AE179" s="64">
        <f t="shared" si="25"/>
        <v>0.67090579103862835</v>
      </c>
    </row>
    <row r="180" spans="1:31" x14ac:dyDescent="0.25">
      <c r="A180" s="100">
        <v>220276</v>
      </c>
      <c r="B180" s="96">
        <v>2020</v>
      </c>
      <c r="C180" s="43" t="s">
        <v>734</v>
      </c>
      <c r="D180" s="43">
        <v>2019</v>
      </c>
      <c r="E180" s="43" t="s">
        <v>742</v>
      </c>
      <c r="F180" s="57">
        <f t="shared" si="26"/>
        <v>4</v>
      </c>
      <c r="G180" t="s">
        <v>768</v>
      </c>
      <c r="H180" t="s">
        <v>677</v>
      </c>
      <c r="J180" s="1" t="s">
        <v>737</v>
      </c>
      <c r="L180" s="96">
        <v>102338</v>
      </c>
      <c r="M180" s="96"/>
      <c r="N180" s="96">
        <v>485</v>
      </c>
      <c r="O180" s="96"/>
      <c r="P180" s="96">
        <v>1127</v>
      </c>
      <c r="Q180" s="96"/>
      <c r="R180" s="96"/>
      <c r="S180" s="96"/>
      <c r="T180" s="96"/>
      <c r="U180" s="96">
        <v>110351</v>
      </c>
      <c r="V180" s="60">
        <f t="shared" si="27"/>
        <v>214301</v>
      </c>
      <c r="W180" s="24">
        <f t="shared" si="28"/>
        <v>103465</v>
      </c>
      <c r="X180" s="61">
        <f t="shared" si="23"/>
        <v>102338</v>
      </c>
      <c r="Y180" s="61">
        <f t="shared" si="35"/>
        <v>102823</v>
      </c>
      <c r="AA180" s="62">
        <f t="shared" si="33"/>
        <v>0.48280222677449008</v>
      </c>
      <c r="AB180" s="62">
        <f t="shared" si="29"/>
        <v>4.375834566386373E-3</v>
      </c>
      <c r="AC180" s="9">
        <f t="shared" si="34"/>
        <v>0.99562416543361365</v>
      </c>
      <c r="AD180" s="63">
        <f t="shared" si="31"/>
        <v>0.51493460133177171</v>
      </c>
      <c r="AE180" s="64">
        <f t="shared" si="25"/>
        <v>0.47980644047391285</v>
      </c>
    </row>
    <row r="181" spans="1:31" x14ac:dyDescent="0.25">
      <c r="A181" s="100">
        <v>220277</v>
      </c>
      <c r="B181" s="96">
        <v>2020</v>
      </c>
      <c r="C181" s="43" t="s">
        <v>734</v>
      </c>
      <c r="D181" s="43">
        <v>2019</v>
      </c>
      <c r="E181" s="43" t="s">
        <v>741</v>
      </c>
      <c r="F181" s="57">
        <f t="shared" si="26"/>
        <v>4</v>
      </c>
      <c r="G181" t="s">
        <v>768</v>
      </c>
      <c r="H181" t="s">
        <v>677</v>
      </c>
      <c r="J181" s="1" t="s">
        <v>737</v>
      </c>
      <c r="L181" s="96">
        <v>104278</v>
      </c>
      <c r="M181" s="96"/>
      <c r="N181" s="96">
        <v>680</v>
      </c>
      <c r="O181" s="96"/>
      <c r="P181" s="96">
        <v>2426</v>
      </c>
      <c r="Q181" s="96"/>
      <c r="R181" s="96"/>
      <c r="S181" s="96"/>
      <c r="T181" s="96"/>
      <c r="U181" s="96">
        <v>135211</v>
      </c>
      <c r="V181" s="60">
        <f t="shared" si="27"/>
        <v>242595</v>
      </c>
      <c r="W181" s="24">
        <f t="shared" si="28"/>
        <v>106704</v>
      </c>
      <c r="X181" s="61">
        <f t="shared" si="23"/>
        <v>104278</v>
      </c>
      <c r="Y181" s="61">
        <f t="shared" si="35"/>
        <v>104958</v>
      </c>
      <c r="AA181" s="62">
        <f t="shared" si="33"/>
        <v>0.43984418475236503</v>
      </c>
      <c r="AB181" s="62">
        <f t="shared" si="29"/>
        <v>5.0040105672929042E-3</v>
      </c>
      <c r="AC181" s="9">
        <f t="shared" si="34"/>
        <v>0.99499598943270706</v>
      </c>
      <c r="AD181" s="63">
        <f t="shared" si="31"/>
        <v>0.55735278962880519</v>
      </c>
      <c r="AE181" s="64">
        <f t="shared" si="25"/>
        <v>0.43264700426636987</v>
      </c>
    </row>
    <row r="182" spans="1:31" x14ac:dyDescent="0.25">
      <c r="A182" s="100">
        <v>91459</v>
      </c>
      <c r="B182" s="96">
        <v>2020</v>
      </c>
      <c r="C182" s="43" t="s">
        <v>734</v>
      </c>
      <c r="D182" s="43">
        <v>2019</v>
      </c>
      <c r="E182" s="43" t="s">
        <v>886</v>
      </c>
      <c r="F182" s="57">
        <f t="shared" si="26"/>
        <v>4</v>
      </c>
      <c r="G182" t="s">
        <v>768</v>
      </c>
      <c r="H182" t="s">
        <v>677</v>
      </c>
      <c r="J182" s="1" t="s">
        <v>737</v>
      </c>
      <c r="L182" s="96">
        <v>214539</v>
      </c>
      <c r="M182" s="96"/>
      <c r="N182" s="96">
        <v>2733</v>
      </c>
      <c r="O182" s="96"/>
      <c r="P182" s="96">
        <v>547</v>
      </c>
      <c r="Q182" s="96"/>
      <c r="R182" s="96"/>
      <c r="S182" s="96"/>
      <c r="T182" s="96"/>
      <c r="U182" s="96">
        <v>826274</v>
      </c>
      <c r="V182" s="60">
        <f t="shared" si="27"/>
        <v>1044093</v>
      </c>
      <c r="W182" s="24">
        <f t="shared" si="28"/>
        <v>215086</v>
      </c>
      <c r="X182" s="61">
        <f t="shared" si="23"/>
        <v>214539</v>
      </c>
      <c r="Y182" s="61">
        <f t="shared" si="35"/>
        <v>217272</v>
      </c>
      <c r="AA182" s="62">
        <f t="shared" si="33"/>
        <v>0.20600272197974701</v>
      </c>
      <c r="AB182" s="62">
        <f t="shared" si="29"/>
        <v>3.2967152267713057E-3</v>
      </c>
      <c r="AC182" s="9">
        <f t="shared" si="34"/>
        <v>0.99670328477322867</v>
      </c>
      <c r="AD182" s="63">
        <f t="shared" si="31"/>
        <v>0.79137969510378869</v>
      </c>
      <c r="AE182" s="64">
        <f t="shared" si="25"/>
        <v>0.20809640520528344</v>
      </c>
    </row>
    <row r="183" spans="1:31" x14ac:dyDescent="0.25">
      <c r="A183" s="100">
        <v>637356</v>
      </c>
      <c r="B183" s="43">
        <v>2018</v>
      </c>
      <c r="C183" s="43" t="s">
        <v>734</v>
      </c>
      <c r="D183" s="43">
        <v>2017</v>
      </c>
      <c r="E183" s="101" t="s">
        <v>1150</v>
      </c>
      <c r="F183" s="57">
        <f t="shared" si="26"/>
        <v>6</v>
      </c>
      <c r="G183" t="s">
        <v>768</v>
      </c>
      <c r="H183" s="43" t="s">
        <v>676</v>
      </c>
      <c r="I183" s="59"/>
      <c r="J183" s="59" t="s">
        <v>748</v>
      </c>
      <c r="L183" s="43">
        <v>115269</v>
      </c>
      <c r="N183" s="43">
        <v>683720</v>
      </c>
      <c r="P183" s="43">
        <v>1708</v>
      </c>
      <c r="U183" s="43">
        <v>11</v>
      </c>
      <c r="V183" s="60">
        <f t="shared" si="27"/>
        <v>800708</v>
      </c>
      <c r="W183" s="24">
        <f t="shared" si="28"/>
        <v>116977</v>
      </c>
      <c r="X183" s="61">
        <f t="shared" si="23"/>
        <v>115269</v>
      </c>
      <c r="Y183" s="61">
        <f t="shared" si="35"/>
        <v>798989</v>
      </c>
      <c r="AA183" s="62">
        <f t="shared" si="33"/>
        <v>0.1460919586166243</v>
      </c>
      <c r="AB183" s="62">
        <f t="shared" si="29"/>
        <v>0.99998391180157109</v>
      </c>
      <c r="AC183" s="9">
        <f t="shared" si="34"/>
        <v>1.6088198428909628E-5</v>
      </c>
      <c r="AD183" s="63">
        <f t="shared" si="31"/>
        <v>1.3737842009821309E-5</v>
      </c>
      <c r="AE183" s="64">
        <f t="shared" si="25"/>
        <v>0.99785314996228336</v>
      </c>
    </row>
    <row r="184" spans="1:31" x14ac:dyDescent="0.25">
      <c r="A184" s="100">
        <v>91279</v>
      </c>
      <c r="B184" s="43">
        <v>2019</v>
      </c>
      <c r="C184" s="43" t="s">
        <v>747</v>
      </c>
      <c r="D184" s="43">
        <v>2017</v>
      </c>
      <c r="E184" t="s">
        <v>1345</v>
      </c>
      <c r="F184" s="57">
        <f t="shared" si="26"/>
        <v>6</v>
      </c>
      <c r="G184" t="s">
        <v>768</v>
      </c>
      <c r="H184" s="43" t="s">
        <v>676</v>
      </c>
      <c r="I184" s="59"/>
      <c r="J184" s="59" t="s">
        <v>748</v>
      </c>
      <c r="L184" s="43">
        <v>204899</v>
      </c>
      <c r="N184" s="43">
        <v>3200</v>
      </c>
      <c r="P184" s="43">
        <v>3120</v>
      </c>
      <c r="U184" s="43">
        <v>49</v>
      </c>
      <c r="V184" s="60">
        <f t="shared" si="27"/>
        <v>211268</v>
      </c>
      <c r="W184" s="24">
        <f t="shared" si="28"/>
        <v>208019</v>
      </c>
      <c r="X184" s="61">
        <f t="shared" si="23"/>
        <v>204899</v>
      </c>
      <c r="Y184" s="61">
        <f t="shared" si="35"/>
        <v>208099</v>
      </c>
      <c r="AA184" s="62">
        <f t="shared" si="33"/>
        <v>0.98462142870666647</v>
      </c>
      <c r="AB184" s="62">
        <f t="shared" si="29"/>
        <v>0.98491843644198218</v>
      </c>
      <c r="AC184" s="9">
        <f t="shared" si="34"/>
        <v>1.5081563558017819E-2</v>
      </c>
      <c r="AD184" s="63">
        <f t="shared" si="31"/>
        <v>2.3193290039191927E-4</v>
      </c>
      <c r="AE184" s="64">
        <f t="shared" si="25"/>
        <v>0.98500009466648997</v>
      </c>
    </row>
    <row r="185" spans="1:31" x14ac:dyDescent="0.25">
      <c r="A185" s="100">
        <v>91276</v>
      </c>
      <c r="B185" s="43">
        <v>2019</v>
      </c>
      <c r="C185" s="43" t="s">
        <v>747</v>
      </c>
      <c r="D185" s="43">
        <v>2017</v>
      </c>
      <c r="E185" t="s">
        <v>1345</v>
      </c>
      <c r="F185" s="57">
        <f t="shared" si="26"/>
        <v>6</v>
      </c>
      <c r="G185" t="s">
        <v>768</v>
      </c>
      <c r="H185" s="43" t="s">
        <v>676</v>
      </c>
      <c r="I185" s="59"/>
      <c r="J185" s="59" t="s">
        <v>748</v>
      </c>
      <c r="L185" s="43">
        <v>212493</v>
      </c>
      <c r="N185" s="43">
        <v>4404</v>
      </c>
      <c r="P185" s="43">
        <v>2202</v>
      </c>
      <c r="U185" s="43">
        <v>1101</v>
      </c>
      <c r="V185" s="60">
        <f t="shared" si="27"/>
        <v>220200</v>
      </c>
      <c r="W185" s="24">
        <f t="shared" si="28"/>
        <v>214695</v>
      </c>
      <c r="X185" s="61">
        <f t="shared" si="23"/>
        <v>212493</v>
      </c>
      <c r="Y185" s="61">
        <f t="shared" si="35"/>
        <v>216897</v>
      </c>
      <c r="AA185" s="62">
        <f t="shared" si="33"/>
        <v>0.97499999999999998</v>
      </c>
      <c r="AB185" s="62">
        <f t="shared" si="29"/>
        <v>0.8</v>
      </c>
      <c r="AC185" s="9">
        <f t="shared" si="34"/>
        <v>0.19999999999999996</v>
      </c>
      <c r="AD185" s="63">
        <f t="shared" si="31"/>
        <v>5.0000000000000001E-3</v>
      </c>
      <c r="AE185" s="64">
        <f t="shared" si="25"/>
        <v>0.98499999999999999</v>
      </c>
    </row>
    <row r="186" spans="1:31" x14ac:dyDescent="0.25">
      <c r="A186" s="100">
        <v>91403</v>
      </c>
      <c r="B186" s="43">
        <v>2020</v>
      </c>
      <c r="C186" s="43" t="s">
        <v>747</v>
      </c>
      <c r="D186" s="43">
        <v>2018</v>
      </c>
      <c r="E186" t="s">
        <v>1345</v>
      </c>
      <c r="F186" s="57">
        <f t="shared" si="26"/>
        <v>5</v>
      </c>
      <c r="G186" t="s">
        <v>768</v>
      </c>
      <c r="H186" s="43" t="s">
        <v>676</v>
      </c>
      <c r="I186" s="59"/>
      <c r="J186" s="59" t="s">
        <v>748</v>
      </c>
      <c r="L186" s="43">
        <v>120810</v>
      </c>
      <c r="N186" s="43">
        <v>662</v>
      </c>
      <c r="P186" s="43">
        <v>0</v>
      </c>
      <c r="U186" s="43">
        <v>0</v>
      </c>
      <c r="V186" s="60">
        <f t="shared" si="27"/>
        <v>121472</v>
      </c>
      <c r="W186" s="24">
        <f t="shared" si="28"/>
        <v>120810</v>
      </c>
      <c r="X186" s="61">
        <f t="shared" si="23"/>
        <v>120810</v>
      </c>
      <c r="Y186" s="61">
        <f t="shared" si="35"/>
        <v>121472</v>
      </c>
      <c r="AA186" s="62">
        <f t="shared" si="33"/>
        <v>0.99455018440463649</v>
      </c>
      <c r="AB186" s="62">
        <f t="shared" si="29"/>
        <v>1</v>
      </c>
      <c r="AC186" s="9">
        <f t="shared" si="34"/>
        <v>0</v>
      </c>
      <c r="AD186" s="63">
        <f t="shared" si="31"/>
        <v>0</v>
      </c>
      <c r="AE186" s="64">
        <f t="shared" si="25"/>
        <v>1</v>
      </c>
    </row>
    <row r="187" spans="1:31" x14ac:dyDescent="0.25">
      <c r="A187" s="100">
        <v>637521</v>
      </c>
      <c r="B187" s="43">
        <v>2019</v>
      </c>
      <c r="C187" s="43" t="s">
        <v>734</v>
      </c>
      <c r="D187" s="43">
        <v>2018</v>
      </c>
      <c r="E187" s="101" t="s">
        <v>1150</v>
      </c>
      <c r="F187" s="57">
        <f t="shared" si="26"/>
        <v>5</v>
      </c>
      <c r="G187" t="s">
        <v>768</v>
      </c>
      <c r="H187" s="43" t="s">
        <v>676</v>
      </c>
      <c r="I187" s="59"/>
      <c r="J187" s="59" t="s">
        <v>748</v>
      </c>
      <c r="L187" s="43">
        <v>118932</v>
      </c>
      <c r="N187" s="43">
        <v>612969</v>
      </c>
      <c r="P187" s="43">
        <v>346</v>
      </c>
      <c r="U187" s="43">
        <v>1</v>
      </c>
      <c r="V187" s="60">
        <f t="shared" si="27"/>
        <v>732248</v>
      </c>
      <c r="W187" s="24">
        <f t="shared" si="28"/>
        <v>119278</v>
      </c>
      <c r="X187" s="61">
        <f t="shared" si="23"/>
        <v>118932</v>
      </c>
      <c r="Y187" s="61">
        <f t="shared" si="35"/>
        <v>731901</v>
      </c>
      <c r="AA187" s="62">
        <f t="shared" si="33"/>
        <v>0.16289289967333473</v>
      </c>
      <c r="AB187" s="62">
        <f t="shared" si="29"/>
        <v>0.99999836859878954</v>
      </c>
      <c r="AC187" s="9">
        <f t="shared" si="34"/>
        <v>1.6314012104556852E-6</v>
      </c>
      <c r="AD187" s="63">
        <f t="shared" si="31"/>
        <v>1.3656575367908141E-6</v>
      </c>
      <c r="AE187" s="64">
        <f t="shared" si="25"/>
        <v>0.99952611683473358</v>
      </c>
    </row>
    <row r="188" spans="1:31" x14ac:dyDescent="0.25">
      <c r="A188" s="100">
        <v>637357</v>
      </c>
      <c r="B188" s="43">
        <v>2018</v>
      </c>
      <c r="C188" s="43" t="s">
        <v>734</v>
      </c>
      <c r="D188" s="43">
        <v>2017</v>
      </c>
      <c r="E188" s="101" t="s">
        <v>1150</v>
      </c>
      <c r="F188" s="57">
        <f t="shared" si="26"/>
        <v>6</v>
      </c>
      <c r="G188" t="s">
        <v>768</v>
      </c>
      <c r="H188" s="43" t="s">
        <v>676</v>
      </c>
      <c r="J188" s="59" t="s">
        <v>748</v>
      </c>
      <c r="L188" s="43">
        <v>0</v>
      </c>
      <c r="N188" s="43">
        <v>0</v>
      </c>
      <c r="P188" s="43">
        <v>119071</v>
      </c>
      <c r="U188" s="43">
        <v>660606</v>
      </c>
      <c r="V188" s="60">
        <f t="shared" si="27"/>
        <v>779677</v>
      </c>
      <c r="W188" s="24">
        <f t="shared" si="28"/>
        <v>119071</v>
      </c>
      <c r="X188" s="61">
        <f t="shared" si="23"/>
        <v>0</v>
      </c>
      <c r="Y188" s="61">
        <f t="shared" si="35"/>
        <v>0</v>
      </c>
      <c r="AA188" s="62">
        <f t="shared" si="33"/>
        <v>0.15271836927342988</v>
      </c>
      <c r="AB188" s="62">
        <f t="shared" si="29"/>
        <v>0</v>
      </c>
      <c r="AC188" s="9">
        <f t="shared" si="34"/>
        <v>1</v>
      </c>
      <c r="AD188" s="63">
        <f t="shared" si="31"/>
        <v>0.84728163072657015</v>
      </c>
      <c r="AE188" s="64">
        <f t="shared" si="25"/>
        <v>0</v>
      </c>
    </row>
    <row r="189" spans="1:31" x14ac:dyDescent="0.25">
      <c r="A189" s="100">
        <v>637762</v>
      </c>
      <c r="B189" s="43">
        <v>2021</v>
      </c>
      <c r="C189" s="43" t="s">
        <v>747</v>
      </c>
      <c r="D189" s="43">
        <v>2019</v>
      </c>
      <c r="E189" s="43" t="s">
        <v>949</v>
      </c>
      <c r="F189" s="57">
        <f t="shared" si="26"/>
        <v>4</v>
      </c>
      <c r="G189" t="s">
        <v>768</v>
      </c>
      <c r="H189" s="43" t="s">
        <v>676</v>
      </c>
      <c r="I189" s="1" t="s">
        <v>760</v>
      </c>
      <c r="J189" s="59" t="s">
        <v>737</v>
      </c>
      <c r="L189" s="43">
        <v>389604</v>
      </c>
      <c r="N189" s="43">
        <v>8182</v>
      </c>
      <c r="P189" s="43">
        <v>2338</v>
      </c>
      <c r="U189" s="43">
        <v>0</v>
      </c>
      <c r="V189" s="60">
        <f t="shared" si="27"/>
        <v>400124</v>
      </c>
      <c r="W189" s="24">
        <f t="shared" si="28"/>
        <v>391942</v>
      </c>
      <c r="X189" s="61">
        <f t="shared" si="23"/>
        <v>389604</v>
      </c>
      <c r="Y189" s="61">
        <f t="shared" si="35"/>
        <v>397786</v>
      </c>
      <c r="AA189" s="62">
        <f t="shared" si="33"/>
        <v>0.97955133908488368</v>
      </c>
      <c r="AB189" s="62">
        <f t="shared" si="29"/>
        <v>1</v>
      </c>
      <c r="AC189" s="9">
        <f t="shared" si="34"/>
        <v>0</v>
      </c>
      <c r="AD189" s="63">
        <f t="shared" si="31"/>
        <v>0</v>
      </c>
      <c r="AE189" s="64">
        <f t="shared" si="25"/>
        <v>0.99415681138846956</v>
      </c>
    </row>
    <row r="190" spans="1:31" x14ac:dyDescent="0.25">
      <c r="A190" s="100">
        <v>220289</v>
      </c>
      <c r="B190" s="43">
        <v>2021</v>
      </c>
      <c r="C190" s="43" t="s">
        <v>734</v>
      </c>
      <c r="D190" s="43">
        <v>2020</v>
      </c>
      <c r="E190" s="57" t="s">
        <v>892</v>
      </c>
      <c r="F190" s="57">
        <f t="shared" si="26"/>
        <v>3</v>
      </c>
      <c r="G190" t="s">
        <v>769</v>
      </c>
      <c r="H190" t="s">
        <v>677</v>
      </c>
      <c r="I190" s="1">
        <v>44329</v>
      </c>
      <c r="J190" s="59" t="s">
        <v>737</v>
      </c>
      <c r="L190" s="43">
        <v>201013</v>
      </c>
      <c r="N190" s="43">
        <v>0</v>
      </c>
      <c r="P190" s="43">
        <v>1505</v>
      </c>
      <c r="U190" s="43">
        <v>264814</v>
      </c>
      <c r="V190" s="60">
        <f t="shared" si="27"/>
        <v>467332</v>
      </c>
      <c r="W190" s="24">
        <f t="shared" si="28"/>
        <v>202518</v>
      </c>
      <c r="X190" s="61">
        <f t="shared" si="23"/>
        <v>201013</v>
      </c>
      <c r="Y190" s="61">
        <f t="shared" si="35"/>
        <v>201013</v>
      </c>
      <c r="AA190" s="62">
        <f t="shared" si="33"/>
        <v>0.43334931055438103</v>
      </c>
      <c r="AB190" s="62">
        <f t="shared" si="29"/>
        <v>0</v>
      </c>
      <c r="AC190" s="9">
        <f t="shared" si="34"/>
        <v>1</v>
      </c>
      <c r="AD190" s="63">
        <f t="shared" si="31"/>
        <v>0.56665068944561892</v>
      </c>
      <c r="AE190" s="64">
        <f t="shared" si="25"/>
        <v>0.43012890193695275</v>
      </c>
    </row>
    <row r="191" spans="1:31" x14ac:dyDescent="0.25">
      <c r="A191" s="100">
        <v>220291</v>
      </c>
      <c r="B191" s="43">
        <v>2021</v>
      </c>
      <c r="C191" s="43" t="s">
        <v>734</v>
      </c>
      <c r="D191" s="43">
        <v>2020</v>
      </c>
      <c r="E191" s="57" t="s">
        <v>888</v>
      </c>
      <c r="F191" s="57">
        <f t="shared" si="26"/>
        <v>3</v>
      </c>
      <c r="G191" t="s">
        <v>769</v>
      </c>
      <c r="H191" t="s">
        <v>677</v>
      </c>
      <c r="I191" s="1">
        <v>44328</v>
      </c>
      <c r="J191" s="59" t="s">
        <v>737</v>
      </c>
      <c r="L191" s="43">
        <v>200563</v>
      </c>
      <c r="N191" s="43">
        <v>250</v>
      </c>
      <c r="P191" s="43">
        <v>1629</v>
      </c>
      <c r="U191" s="43">
        <v>255592</v>
      </c>
      <c r="V191" s="60">
        <f t="shared" si="27"/>
        <v>458034</v>
      </c>
      <c r="W191" s="24">
        <f t="shared" si="28"/>
        <v>202192</v>
      </c>
      <c r="X191" s="61">
        <f t="shared" si="23"/>
        <v>200563</v>
      </c>
      <c r="Y191" s="61">
        <f t="shared" si="35"/>
        <v>200813</v>
      </c>
      <c r="AA191" s="62">
        <f t="shared" si="33"/>
        <v>0.44143447866315599</v>
      </c>
      <c r="AB191" s="62">
        <f t="shared" si="29"/>
        <v>9.7716559439028775E-4</v>
      </c>
      <c r="AC191" s="9">
        <f t="shared" si="34"/>
        <v>0.99902283440560968</v>
      </c>
      <c r="AD191" s="63">
        <f t="shared" si="31"/>
        <v>0.55801971032718101</v>
      </c>
      <c r="AE191" s="64">
        <f t="shared" si="25"/>
        <v>0.43842378513385472</v>
      </c>
    </row>
    <row r="192" spans="1:31" x14ac:dyDescent="0.25">
      <c r="A192" s="100">
        <v>637940</v>
      </c>
      <c r="B192" s="43">
        <v>2021</v>
      </c>
      <c r="C192" s="43" t="s">
        <v>734</v>
      </c>
      <c r="D192" s="43">
        <v>2020</v>
      </c>
      <c r="E192" s="57" t="s">
        <v>893</v>
      </c>
      <c r="F192" s="57">
        <f t="shared" si="26"/>
        <v>3</v>
      </c>
      <c r="G192" t="s">
        <v>768</v>
      </c>
      <c r="H192" s="43" t="s">
        <v>676</v>
      </c>
      <c r="I192" s="1" t="s">
        <v>761</v>
      </c>
      <c r="J192" s="59" t="s">
        <v>737</v>
      </c>
      <c r="L192" s="43">
        <v>197419</v>
      </c>
      <c r="N192" s="43">
        <v>4565</v>
      </c>
      <c r="P192" s="43">
        <v>913</v>
      </c>
      <c r="U192" s="43">
        <v>356757</v>
      </c>
      <c r="V192" s="60">
        <f t="shared" si="27"/>
        <v>559654</v>
      </c>
      <c r="W192" s="24">
        <f t="shared" si="28"/>
        <v>198332</v>
      </c>
      <c r="X192" s="61">
        <f t="shared" si="23"/>
        <v>197419</v>
      </c>
      <c r="Y192" s="61">
        <f t="shared" si="35"/>
        <v>201984</v>
      </c>
      <c r="AA192" s="62">
        <f t="shared" si="33"/>
        <v>0.35438324393285853</v>
      </c>
      <c r="AB192" s="62">
        <f t="shared" si="29"/>
        <v>1.2634160112033034E-2</v>
      </c>
      <c r="AC192" s="9">
        <f t="shared" si="34"/>
        <v>0.987365839887967</v>
      </c>
      <c r="AD192" s="63">
        <f t="shared" si="31"/>
        <v>0.63745993059997785</v>
      </c>
      <c r="AE192" s="64">
        <f t="shared" si="25"/>
        <v>0.36090870430658945</v>
      </c>
    </row>
    <row r="193" spans="1:31" x14ac:dyDescent="0.25">
      <c r="A193" s="100">
        <v>220293</v>
      </c>
      <c r="B193" s="43">
        <v>2021</v>
      </c>
      <c r="C193" s="43" t="s">
        <v>734</v>
      </c>
      <c r="D193" s="43">
        <v>2020</v>
      </c>
      <c r="E193" s="57" t="s">
        <v>889</v>
      </c>
      <c r="F193" s="57">
        <f t="shared" si="26"/>
        <v>3</v>
      </c>
      <c r="G193" t="s">
        <v>769</v>
      </c>
      <c r="H193" t="s">
        <v>677</v>
      </c>
      <c r="I193" s="1">
        <v>44321</v>
      </c>
      <c r="J193" s="59" t="s">
        <v>737</v>
      </c>
      <c r="L193" s="43">
        <v>198992</v>
      </c>
      <c r="N193" s="43">
        <v>1622</v>
      </c>
      <c r="P193" s="43">
        <v>2230</v>
      </c>
      <c r="U193" s="43">
        <v>203772</v>
      </c>
      <c r="V193" s="60">
        <f t="shared" si="27"/>
        <v>406616</v>
      </c>
      <c r="W193" s="24">
        <f t="shared" si="28"/>
        <v>201222</v>
      </c>
      <c r="X193" s="61">
        <f t="shared" si="23"/>
        <v>198992</v>
      </c>
      <c r="Y193" s="61">
        <f t="shared" si="35"/>
        <v>200614</v>
      </c>
      <c r="AA193" s="62">
        <f t="shared" si="33"/>
        <v>0.49486985263737776</v>
      </c>
      <c r="AB193" s="62">
        <f t="shared" si="29"/>
        <v>7.8970174396525705E-3</v>
      </c>
      <c r="AC193" s="9">
        <f t="shared" si="34"/>
        <v>0.99210298256034746</v>
      </c>
      <c r="AD193" s="63">
        <f t="shared" si="31"/>
        <v>0.50114112577960535</v>
      </c>
      <c r="AE193" s="64">
        <f t="shared" si="25"/>
        <v>0.49337458437444665</v>
      </c>
    </row>
    <row r="194" spans="1:31" x14ac:dyDescent="0.25">
      <c r="A194" s="100">
        <v>220290</v>
      </c>
      <c r="B194" s="43">
        <v>2021</v>
      </c>
      <c r="C194" s="43" t="s">
        <v>734</v>
      </c>
      <c r="D194" s="43">
        <v>2020</v>
      </c>
      <c r="E194" s="57" t="s">
        <v>919</v>
      </c>
      <c r="F194" s="57">
        <f t="shared" si="26"/>
        <v>3</v>
      </c>
      <c r="G194" t="s">
        <v>767</v>
      </c>
      <c r="H194" t="s">
        <v>677</v>
      </c>
      <c r="I194" s="1">
        <v>44350</v>
      </c>
      <c r="J194" s="59" t="s">
        <v>737</v>
      </c>
      <c r="L194" s="43">
        <v>198942</v>
      </c>
      <c r="N194" s="43">
        <v>343</v>
      </c>
      <c r="P194" s="43">
        <v>1144</v>
      </c>
      <c r="U194" s="43">
        <v>0</v>
      </c>
      <c r="V194" s="60">
        <f t="shared" si="27"/>
        <v>200429</v>
      </c>
      <c r="W194" s="24">
        <f t="shared" si="28"/>
        <v>200086</v>
      </c>
      <c r="X194" s="61">
        <f t="shared" si="23"/>
        <v>198942</v>
      </c>
      <c r="Y194" s="61">
        <f t="shared" si="35"/>
        <v>199285</v>
      </c>
      <c r="AA194" s="62">
        <f t="shared" si="33"/>
        <v>0.99828867080113159</v>
      </c>
      <c r="AB194" s="62">
        <f t="shared" si="29"/>
        <v>1</v>
      </c>
      <c r="AC194" s="9">
        <f t="shared" si="34"/>
        <v>0</v>
      </c>
      <c r="AD194" s="63">
        <f t="shared" si="31"/>
        <v>0</v>
      </c>
      <c r="AE194" s="64">
        <f t="shared" si="25"/>
        <v>0.99429224313846798</v>
      </c>
    </row>
    <row r="195" spans="1:31" x14ac:dyDescent="0.25">
      <c r="A195" s="100">
        <v>220292</v>
      </c>
      <c r="B195" s="43">
        <v>2021</v>
      </c>
      <c r="C195" s="43" t="s">
        <v>734</v>
      </c>
      <c r="D195" s="43">
        <v>2020</v>
      </c>
      <c r="E195" s="57" t="s">
        <v>941</v>
      </c>
      <c r="F195" s="57">
        <f t="shared" si="26"/>
        <v>3</v>
      </c>
      <c r="G195" t="s">
        <v>767</v>
      </c>
      <c r="H195" t="s">
        <v>677</v>
      </c>
      <c r="I195" s="1">
        <v>44349</v>
      </c>
      <c r="J195" s="59" t="s">
        <v>737</v>
      </c>
      <c r="L195" s="43">
        <v>198728</v>
      </c>
      <c r="N195" s="43">
        <v>268</v>
      </c>
      <c r="P195" s="43">
        <v>940</v>
      </c>
      <c r="U195" s="43">
        <v>0</v>
      </c>
      <c r="V195" s="60">
        <f t="shared" si="27"/>
        <v>199936</v>
      </c>
      <c r="W195" s="24">
        <f t="shared" si="28"/>
        <v>199668</v>
      </c>
      <c r="X195" s="61">
        <f t="shared" si="23"/>
        <v>198728</v>
      </c>
      <c r="Y195" s="61">
        <f t="shared" si="35"/>
        <v>198996</v>
      </c>
      <c r="AA195" s="62">
        <f t="shared" si="33"/>
        <v>0.99865957106274006</v>
      </c>
      <c r="AB195" s="62">
        <f t="shared" si="29"/>
        <v>1</v>
      </c>
      <c r="AC195" s="9">
        <f t="shared" si="34"/>
        <v>0</v>
      </c>
      <c r="AD195" s="63">
        <f t="shared" si="31"/>
        <v>0</v>
      </c>
      <c r="AE195" s="64">
        <f t="shared" si="25"/>
        <v>0.99529849551856597</v>
      </c>
    </row>
    <row r="196" spans="1:31" x14ac:dyDescent="0.25">
      <c r="A196" s="100">
        <v>220294</v>
      </c>
      <c r="B196" s="43">
        <v>2021</v>
      </c>
      <c r="C196" s="43" t="s">
        <v>734</v>
      </c>
      <c r="D196" s="43">
        <v>2020</v>
      </c>
      <c r="E196" s="57" t="s">
        <v>945</v>
      </c>
      <c r="F196" s="57">
        <f t="shared" si="26"/>
        <v>3</v>
      </c>
      <c r="G196" t="s">
        <v>767</v>
      </c>
      <c r="H196" t="s">
        <v>677</v>
      </c>
      <c r="I196" s="1">
        <v>44342</v>
      </c>
      <c r="J196" s="59" t="s">
        <v>737</v>
      </c>
      <c r="L196" s="43">
        <v>198336</v>
      </c>
      <c r="N196" s="43">
        <v>488</v>
      </c>
      <c r="P196" s="43">
        <v>976</v>
      </c>
      <c r="U196" s="43">
        <v>0</v>
      </c>
      <c r="V196" s="60">
        <f t="shared" si="27"/>
        <v>199800</v>
      </c>
      <c r="W196" s="24">
        <f t="shared" si="28"/>
        <v>199312</v>
      </c>
      <c r="X196" s="61">
        <f t="shared" si="23"/>
        <v>198336</v>
      </c>
      <c r="Y196" s="61">
        <f t="shared" si="35"/>
        <v>198824</v>
      </c>
      <c r="AA196" s="62">
        <f>W196/V196</f>
        <v>0.99755755755755759</v>
      </c>
      <c r="AB196" s="62">
        <f t="shared" si="29"/>
        <v>1</v>
      </c>
      <c r="AC196" s="9">
        <f t="shared" si="34"/>
        <v>0</v>
      </c>
      <c r="AD196" s="63">
        <f t="shared" si="31"/>
        <v>0</v>
      </c>
      <c r="AE196" s="64">
        <f t="shared" si="25"/>
        <v>0.99511511511511508</v>
      </c>
    </row>
    <row r="197" spans="1:31" x14ac:dyDescent="0.25">
      <c r="A197" s="100">
        <v>637941</v>
      </c>
      <c r="B197" s="43">
        <v>2021</v>
      </c>
      <c r="C197" s="43" t="s">
        <v>734</v>
      </c>
      <c r="D197" s="43">
        <v>2020</v>
      </c>
      <c r="E197" s="102" t="s">
        <v>740</v>
      </c>
      <c r="F197" s="57">
        <f t="shared" si="26"/>
        <v>3</v>
      </c>
      <c r="G197" t="s">
        <v>768</v>
      </c>
      <c r="H197" t="s">
        <v>677</v>
      </c>
      <c r="I197" s="1">
        <v>44341</v>
      </c>
      <c r="J197" s="59" t="s">
        <v>737</v>
      </c>
      <c r="L197" s="43">
        <v>168990</v>
      </c>
      <c r="N197" s="43">
        <v>3834</v>
      </c>
      <c r="P197" s="43">
        <v>142</v>
      </c>
      <c r="U197" s="43">
        <v>142</v>
      </c>
      <c r="V197" s="60">
        <f t="shared" si="27"/>
        <v>173108</v>
      </c>
      <c r="W197" s="24">
        <f t="shared" si="28"/>
        <v>169132</v>
      </c>
      <c r="X197" s="61">
        <f t="shared" si="23"/>
        <v>168990</v>
      </c>
      <c r="Y197" s="61">
        <f t="shared" si="35"/>
        <v>172824</v>
      </c>
      <c r="AA197" s="62">
        <f t="shared" si="33"/>
        <v>0.97703167964507709</v>
      </c>
      <c r="AB197" s="62">
        <f t="shared" si="29"/>
        <v>0.9642857142857143</v>
      </c>
      <c r="AC197" s="9">
        <f t="shared" si="34"/>
        <v>3.5714285714285698E-2</v>
      </c>
      <c r="AD197" s="63">
        <f t="shared" si="31"/>
        <v>8.2029715553296205E-4</v>
      </c>
      <c r="AE197" s="64">
        <f t="shared" si="25"/>
        <v>0.99835940568893411</v>
      </c>
    </row>
    <row r="198" spans="1:31" x14ac:dyDescent="0.25">
      <c r="A198" s="100">
        <v>220274</v>
      </c>
      <c r="B198" s="43">
        <v>2021</v>
      </c>
      <c r="C198" s="43" t="s">
        <v>734</v>
      </c>
      <c r="D198" s="43">
        <v>2020</v>
      </c>
      <c r="E198" s="102" t="s">
        <v>658</v>
      </c>
      <c r="F198" s="57">
        <f t="shared" si="26"/>
        <v>3</v>
      </c>
      <c r="G198" t="s">
        <v>768</v>
      </c>
      <c r="H198" t="s">
        <v>677</v>
      </c>
      <c r="I198" s="1">
        <v>44357</v>
      </c>
      <c r="J198" s="59" t="s">
        <v>737</v>
      </c>
      <c r="L198" s="43">
        <v>102307</v>
      </c>
      <c r="N198" s="43">
        <v>840</v>
      </c>
      <c r="P198" s="43">
        <v>1161</v>
      </c>
      <c r="U198" s="43">
        <v>672668</v>
      </c>
      <c r="V198" s="60">
        <f t="shared" si="27"/>
        <v>776976</v>
      </c>
      <c r="W198" s="24">
        <f t="shared" si="28"/>
        <v>103468</v>
      </c>
      <c r="X198" s="61">
        <f t="shared" ref="X198:X218" si="36">SUM(K198:L198)</f>
        <v>102307</v>
      </c>
      <c r="Y198" s="61">
        <f t="shared" si="35"/>
        <v>103147</v>
      </c>
      <c r="AA198" s="62">
        <f>W198/V198</f>
        <v>0.13316756244723132</v>
      </c>
      <c r="AB198" s="62">
        <f t="shared" si="29"/>
        <v>1.247201221069386E-3</v>
      </c>
      <c r="AC198" s="9">
        <f>1-AB198</f>
        <v>0.99875279877893064</v>
      </c>
      <c r="AD198" s="63">
        <f t="shared" si="31"/>
        <v>0.86575132307819036</v>
      </c>
      <c r="AE198" s="64">
        <f t="shared" ref="AE198:AE218" si="37">(K198+L198+M198+N198)/V198</f>
        <v>0.13275442227301745</v>
      </c>
    </row>
    <row r="199" spans="1:31" x14ac:dyDescent="0.25">
      <c r="A199" s="100">
        <v>220279</v>
      </c>
      <c r="B199" s="43">
        <v>2021</v>
      </c>
      <c r="C199" s="43" t="s">
        <v>734</v>
      </c>
      <c r="D199" s="43">
        <v>2020</v>
      </c>
      <c r="E199" s="102" t="s">
        <v>743</v>
      </c>
      <c r="F199" s="57">
        <f t="shared" ref="F199:F245" si="38">$B$2-D199</f>
        <v>3</v>
      </c>
      <c r="G199" t="s">
        <v>768</v>
      </c>
      <c r="H199" t="s">
        <v>677</v>
      </c>
      <c r="I199" s="1">
        <v>44355</v>
      </c>
      <c r="J199" s="59" t="s">
        <v>737</v>
      </c>
      <c r="L199" s="43">
        <v>102693</v>
      </c>
      <c r="N199" s="43">
        <v>1069</v>
      </c>
      <c r="P199" s="43">
        <v>1138</v>
      </c>
      <c r="U199" s="43">
        <v>174345</v>
      </c>
      <c r="V199" s="60">
        <f t="shared" si="27"/>
        <v>279245</v>
      </c>
      <c r="W199" s="24">
        <f t="shared" si="28"/>
        <v>103831</v>
      </c>
      <c r="X199" s="61">
        <f t="shared" si="36"/>
        <v>102693</v>
      </c>
      <c r="Y199" s="61">
        <f t="shared" si="35"/>
        <v>103762</v>
      </c>
      <c r="AA199" s="62">
        <f t="shared" si="33"/>
        <v>0.37182760658203368</v>
      </c>
      <c r="AB199" s="62">
        <f t="shared" si="29"/>
        <v>6.094154400446943E-3</v>
      </c>
      <c r="AC199" s="9">
        <f t="shared" si="34"/>
        <v>0.99390584559955308</v>
      </c>
      <c r="AD199" s="63">
        <f t="shared" si="31"/>
        <v>0.62434421386237893</v>
      </c>
      <c r="AE199" s="64">
        <f t="shared" si="37"/>
        <v>0.37158051173700513</v>
      </c>
    </row>
    <row r="200" spans="1:31" x14ac:dyDescent="0.25">
      <c r="A200" s="100">
        <v>220278</v>
      </c>
      <c r="B200" s="43">
        <v>2021</v>
      </c>
      <c r="C200" s="43" t="s">
        <v>734</v>
      </c>
      <c r="D200" s="43">
        <v>2020</v>
      </c>
      <c r="E200" s="102" t="s">
        <v>742</v>
      </c>
      <c r="F200" s="57">
        <f t="shared" si="38"/>
        <v>3</v>
      </c>
      <c r="G200" t="s">
        <v>768</v>
      </c>
      <c r="H200" t="s">
        <v>677</v>
      </c>
      <c r="I200" s="1">
        <v>44354</v>
      </c>
      <c r="J200" s="59" t="s">
        <v>737</v>
      </c>
      <c r="L200" s="43">
        <v>101221</v>
      </c>
      <c r="N200" s="43">
        <v>1148</v>
      </c>
      <c r="P200" s="43">
        <v>615</v>
      </c>
      <c r="U200" s="43">
        <v>143579</v>
      </c>
      <c r="V200" s="60">
        <f t="shared" si="27"/>
        <v>246563</v>
      </c>
      <c r="W200" s="24">
        <f t="shared" si="28"/>
        <v>101836</v>
      </c>
      <c r="X200" s="61">
        <f t="shared" si="36"/>
        <v>101221</v>
      </c>
      <c r="Y200" s="61">
        <f t="shared" si="35"/>
        <v>102369</v>
      </c>
      <c r="AA200" s="62">
        <f t="shared" si="33"/>
        <v>0.41302222961271562</v>
      </c>
      <c r="AB200" s="62">
        <f t="shared" si="29"/>
        <v>7.9321757515874707E-3</v>
      </c>
      <c r="AC200" s="9">
        <f t="shared" si="34"/>
        <v>0.99206782424841256</v>
      </c>
      <c r="AD200" s="63">
        <f t="shared" si="31"/>
        <v>0.58232175955029752</v>
      </c>
      <c r="AE200" s="64">
        <f t="shared" si="37"/>
        <v>0.41518394892988808</v>
      </c>
    </row>
    <row r="201" spans="1:31" x14ac:dyDescent="0.25">
      <c r="A201" s="100">
        <v>220280</v>
      </c>
      <c r="B201" s="43">
        <v>2021</v>
      </c>
      <c r="C201" s="43" t="s">
        <v>734</v>
      </c>
      <c r="D201" s="43">
        <v>2020</v>
      </c>
      <c r="E201" s="102" t="s">
        <v>741</v>
      </c>
      <c r="F201" s="57">
        <f t="shared" si="38"/>
        <v>3</v>
      </c>
      <c r="G201" t="s">
        <v>768</v>
      </c>
      <c r="H201" t="s">
        <v>677</v>
      </c>
      <c r="I201" s="1">
        <v>44320</v>
      </c>
      <c r="J201" s="59" t="s">
        <v>737</v>
      </c>
      <c r="L201" s="43">
        <v>103917</v>
      </c>
      <c r="N201" s="43">
        <v>957</v>
      </c>
      <c r="P201" s="43">
        <v>1274</v>
      </c>
      <c r="U201" s="43">
        <v>142000</v>
      </c>
      <c r="V201" s="60">
        <f t="shared" ref="V201:V231" si="39">SUM(K201:U201)</f>
        <v>248148</v>
      </c>
      <c r="W201" s="24">
        <f t="shared" ref="W201:W231" si="40">K201+L201+O201+P201+Q201+S201</f>
        <v>105191</v>
      </c>
      <c r="X201" s="61">
        <f t="shared" si="36"/>
        <v>103917</v>
      </c>
      <c r="Y201" s="61">
        <f t="shared" si="35"/>
        <v>104874</v>
      </c>
      <c r="AA201" s="62">
        <f t="shared" si="33"/>
        <v>0.42390428292793009</v>
      </c>
      <c r="AB201" s="62">
        <f t="shared" ref="AB201:AB218" si="41">IF(M201+N201=0,0,((M201+N201)/(M201+N201+T201+U201)))</f>
        <v>6.694320669851774E-3</v>
      </c>
      <c r="AC201" s="9">
        <f t="shared" si="34"/>
        <v>0.99330567933014824</v>
      </c>
      <c r="AD201" s="63">
        <f t="shared" ref="AD201:AD218" si="42">U201/V201</f>
        <v>0.57223914760546124</v>
      </c>
      <c r="AE201" s="64">
        <f t="shared" si="37"/>
        <v>0.42262681947869818</v>
      </c>
    </row>
    <row r="202" spans="1:31" x14ac:dyDescent="0.25">
      <c r="A202" s="100" t="s">
        <v>8</v>
      </c>
      <c r="B202" s="43">
        <v>2021</v>
      </c>
      <c r="C202" s="43" t="s">
        <v>734</v>
      </c>
      <c r="D202" s="43">
        <v>2020</v>
      </c>
      <c r="E202" s="43" t="s">
        <v>886</v>
      </c>
      <c r="F202" s="57">
        <f t="shared" si="38"/>
        <v>3</v>
      </c>
      <c r="G202" t="s">
        <v>768</v>
      </c>
      <c r="H202" t="s">
        <v>677</v>
      </c>
      <c r="I202" s="1">
        <v>44344</v>
      </c>
      <c r="J202" s="59" t="s">
        <v>737</v>
      </c>
      <c r="L202" s="43">
        <v>0</v>
      </c>
      <c r="N202" s="43">
        <v>0</v>
      </c>
      <c r="P202" s="43">
        <v>0</v>
      </c>
      <c r="U202" s="43">
        <v>87</v>
      </c>
      <c r="V202" s="60">
        <f t="shared" si="39"/>
        <v>87</v>
      </c>
      <c r="W202" s="24">
        <f t="shared" si="40"/>
        <v>0</v>
      </c>
      <c r="X202" s="61">
        <f t="shared" si="36"/>
        <v>0</v>
      </c>
      <c r="Y202" s="61">
        <f t="shared" si="35"/>
        <v>0</v>
      </c>
      <c r="AA202" s="62">
        <f t="shared" si="33"/>
        <v>0</v>
      </c>
      <c r="AB202" s="62">
        <f t="shared" si="41"/>
        <v>0</v>
      </c>
      <c r="AC202" s="9">
        <f t="shared" si="34"/>
        <v>1</v>
      </c>
      <c r="AD202" s="63">
        <f t="shared" si="42"/>
        <v>1</v>
      </c>
      <c r="AE202" s="64">
        <f t="shared" si="37"/>
        <v>0</v>
      </c>
    </row>
    <row r="203" spans="1:31" x14ac:dyDescent="0.25">
      <c r="A203" s="100">
        <v>91579</v>
      </c>
      <c r="B203" s="43">
        <v>2021</v>
      </c>
      <c r="C203" s="43" t="s">
        <v>734</v>
      </c>
      <c r="D203" s="43">
        <v>2020</v>
      </c>
      <c r="E203" s="43" t="s">
        <v>886</v>
      </c>
      <c r="F203" s="57">
        <f t="shared" si="38"/>
        <v>3</v>
      </c>
      <c r="G203" t="s">
        <v>768</v>
      </c>
      <c r="H203" t="s">
        <v>677</v>
      </c>
      <c r="I203" s="1" t="s">
        <v>762</v>
      </c>
      <c r="J203" s="59" t="s">
        <v>737</v>
      </c>
      <c r="L203" s="43">
        <v>222316</v>
      </c>
      <c r="N203" s="43">
        <v>1667</v>
      </c>
      <c r="P203" s="43">
        <v>1042</v>
      </c>
      <c r="U203" s="43">
        <v>795608</v>
      </c>
      <c r="V203" s="60">
        <f t="shared" si="39"/>
        <v>1020633</v>
      </c>
      <c r="W203" s="24">
        <f t="shared" si="40"/>
        <v>223358</v>
      </c>
      <c r="X203" s="61">
        <f t="shared" si="36"/>
        <v>222316</v>
      </c>
      <c r="Y203" s="61">
        <f t="shared" si="35"/>
        <v>223983</v>
      </c>
      <c r="AA203" s="62">
        <f t="shared" si="33"/>
        <v>0.21884262021706138</v>
      </c>
      <c r="AB203" s="62">
        <f t="shared" si="41"/>
        <v>2.090872032861936E-3</v>
      </c>
      <c r="AC203" s="9">
        <f t="shared" si="34"/>
        <v>0.99790912796713804</v>
      </c>
      <c r="AD203" s="63">
        <f t="shared" si="42"/>
        <v>0.77952407966428672</v>
      </c>
      <c r="AE203" s="64">
        <f t="shared" si="37"/>
        <v>0.21945498528854152</v>
      </c>
    </row>
    <row r="204" spans="1:31" x14ac:dyDescent="0.25">
      <c r="A204" s="100">
        <v>637944</v>
      </c>
      <c r="B204" s="43">
        <v>2022</v>
      </c>
      <c r="C204" s="43" t="s">
        <v>763</v>
      </c>
      <c r="D204" s="43">
        <v>2020</v>
      </c>
      <c r="E204" s="43" t="s">
        <v>949</v>
      </c>
      <c r="F204" s="57">
        <f t="shared" si="38"/>
        <v>3</v>
      </c>
      <c r="G204" t="s">
        <v>768</v>
      </c>
      <c r="H204" s="43" t="s">
        <v>676</v>
      </c>
      <c r="I204" s="59" t="s">
        <v>764</v>
      </c>
      <c r="J204" s="59" t="s">
        <v>737</v>
      </c>
      <c r="L204">
        <v>429870.62387499999</v>
      </c>
      <c r="N204">
        <v>237</v>
      </c>
      <c r="P204">
        <v>473</v>
      </c>
      <c r="U204">
        <v>3314.0900099999999</v>
      </c>
      <c r="V204" s="60">
        <f t="shared" si="39"/>
        <v>433894.71388499998</v>
      </c>
      <c r="W204" s="24">
        <f t="shared" si="40"/>
        <v>430343.62387499999</v>
      </c>
      <c r="X204" s="61">
        <f t="shared" si="36"/>
        <v>429870.62387499999</v>
      </c>
      <c r="Y204" s="61">
        <f t="shared" ref="Y204:Y218" si="43">SUM(K204:N204)</f>
        <v>430107.62387499999</v>
      </c>
      <c r="AA204" s="62">
        <f t="shared" si="33"/>
        <v>0.99181577950511479</v>
      </c>
      <c r="AB204" s="62">
        <f t="shared" si="41"/>
        <v>6.6740071170429169E-2</v>
      </c>
      <c r="AC204" s="9">
        <f t="shared" si="34"/>
        <v>0.93325992882957087</v>
      </c>
      <c r="AD204" s="63">
        <f t="shared" si="42"/>
        <v>7.6380050365821477E-3</v>
      </c>
      <c r="AE204" s="64">
        <f t="shared" si="37"/>
        <v>0.9912718687533868</v>
      </c>
    </row>
    <row r="205" spans="1:31" x14ac:dyDescent="0.25">
      <c r="A205" s="104">
        <v>220405</v>
      </c>
      <c r="B205" s="43">
        <v>2022</v>
      </c>
      <c r="C205" s="43" t="s">
        <v>734</v>
      </c>
      <c r="D205" s="43">
        <v>2021</v>
      </c>
      <c r="E205" s="57" t="s">
        <v>892</v>
      </c>
      <c r="F205" s="57">
        <f t="shared" si="38"/>
        <v>2</v>
      </c>
      <c r="G205" t="s">
        <v>769</v>
      </c>
      <c r="H205" t="s">
        <v>677</v>
      </c>
      <c r="I205" s="59">
        <v>44693</v>
      </c>
      <c r="J205" s="59" t="s">
        <v>737</v>
      </c>
      <c r="L205">
        <v>202452</v>
      </c>
      <c r="N205">
        <v>774</v>
      </c>
      <c r="P205">
        <v>905</v>
      </c>
      <c r="U205">
        <v>252643</v>
      </c>
      <c r="V205" s="60">
        <f t="shared" si="39"/>
        <v>456774</v>
      </c>
      <c r="W205" s="24">
        <f t="shared" si="40"/>
        <v>203357</v>
      </c>
      <c r="X205" s="61">
        <f t="shared" si="36"/>
        <v>202452</v>
      </c>
      <c r="Y205" s="61">
        <f t="shared" si="43"/>
        <v>203226</v>
      </c>
      <c r="AA205" s="62">
        <f t="shared" si="33"/>
        <v>0.4452026603966075</v>
      </c>
      <c r="AB205" s="62">
        <f t="shared" si="41"/>
        <v>3.0542544501750081E-3</v>
      </c>
      <c r="AC205" s="9">
        <f t="shared" si="34"/>
        <v>0.99694574554982496</v>
      </c>
      <c r="AD205" s="63">
        <f t="shared" si="42"/>
        <v>0.55310284735996362</v>
      </c>
      <c r="AE205" s="64">
        <f t="shared" si="37"/>
        <v>0.44491586648977394</v>
      </c>
    </row>
    <row r="206" spans="1:31" x14ac:dyDescent="0.25">
      <c r="A206" s="104">
        <v>220407</v>
      </c>
      <c r="B206" s="43">
        <v>2022</v>
      </c>
      <c r="C206" s="43" t="s">
        <v>734</v>
      </c>
      <c r="D206" s="43">
        <v>2021</v>
      </c>
      <c r="E206" s="57" t="s">
        <v>888</v>
      </c>
      <c r="F206" s="57">
        <f t="shared" si="38"/>
        <v>2</v>
      </c>
      <c r="G206" t="s">
        <v>769</v>
      </c>
      <c r="H206" t="s">
        <v>677</v>
      </c>
      <c r="I206" s="59">
        <v>44692</v>
      </c>
      <c r="J206" s="59" t="s">
        <v>737</v>
      </c>
      <c r="L206">
        <v>202886</v>
      </c>
      <c r="N206">
        <v>775</v>
      </c>
      <c r="P206">
        <v>907</v>
      </c>
      <c r="U206">
        <v>253647</v>
      </c>
      <c r="V206" s="60">
        <f t="shared" si="39"/>
        <v>458215</v>
      </c>
      <c r="W206" s="24">
        <f t="shared" si="40"/>
        <v>203793</v>
      </c>
      <c r="X206" s="61">
        <f t="shared" si="36"/>
        <v>202886</v>
      </c>
      <c r="Y206" s="61">
        <f t="shared" si="43"/>
        <v>203661</v>
      </c>
      <c r="AA206" s="62">
        <f t="shared" si="33"/>
        <v>0.44475410014949313</v>
      </c>
      <c r="AB206" s="62">
        <f t="shared" si="41"/>
        <v>3.0461202254522014E-3</v>
      </c>
      <c r="AC206" s="9">
        <f t="shared" si="34"/>
        <v>0.99695387977454775</v>
      </c>
      <c r="AD206" s="63">
        <f t="shared" si="42"/>
        <v>0.55355455408487286</v>
      </c>
      <c r="AE206" s="64">
        <f t="shared" si="37"/>
        <v>0.44446602577392708</v>
      </c>
    </row>
    <row r="207" spans="1:31" x14ac:dyDescent="0.25">
      <c r="A207" s="114">
        <v>638056</v>
      </c>
      <c r="B207" s="75">
        <v>2022</v>
      </c>
      <c r="C207" s="75" t="s">
        <v>734</v>
      </c>
      <c r="D207" s="75">
        <v>2021</v>
      </c>
      <c r="E207" s="57" t="s">
        <v>893</v>
      </c>
      <c r="F207" s="57">
        <f t="shared" si="38"/>
        <v>2</v>
      </c>
      <c r="G207" t="s">
        <v>768</v>
      </c>
      <c r="H207" s="43" t="s">
        <v>676</v>
      </c>
      <c r="I207" s="115" t="s">
        <v>765</v>
      </c>
      <c r="J207" s="115" t="s">
        <v>737</v>
      </c>
      <c r="K207" s="13"/>
      <c r="L207" s="13">
        <v>203311</v>
      </c>
      <c r="M207" s="13"/>
      <c r="N207" s="13">
        <v>356</v>
      </c>
      <c r="O207" s="13"/>
      <c r="P207" s="13">
        <v>1067</v>
      </c>
      <c r="Q207" s="13"/>
      <c r="R207" s="13"/>
      <c r="S207" s="13"/>
      <c r="T207" s="13"/>
      <c r="U207" s="13">
        <v>312427</v>
      </c>
      <c r="V207" s="78">
        <f t="shared" si="39"/>
        <v>517161</v>
      </c>
      <c r="W207" s="24">
        <f t="shared" si="40"/>
        <v>204378</v>
      </c>
      <c r="X207" s="61">
        <f t="shared" si="36"/>
        <v>203311</v>
      </c>
      <c r="Y207" s="61">
        <f t="shared" si="43"/>
        <v>203667</v>
      </c>
      <c r="AA207" s="62">
        <f t="shared" si="33"/>
        <v>0.39519221286987999</v>
      </c>
      <c r="AB207" s="62">
        <f t="shared" si="41"/>
        <v>1.1381692739055511E-3</v>
      </c>
      <c r="AC207" s="9">
        <f t="shared" si="34"/>
        <v>0.99886183072609447</v>
      </c>
      <c r="AD207" s="63">
        <f t="shared" si="42"/>
        <v>0.60411941349018972</v>
      </c>
      <c r="AE207" s="64">
        <f t="shared" si="37"/>
        <v>0.3938173992238394</v>
      </c>
    </row>
    <row r="208" spans="1:31" x14ac:dyDescent="0.25">
      <c r="A208" s="104">
        <v>220403</v>
      </c>
      <c r="B208" s="43">
        <v>2022</v>
      </c>
      <c r="C208" s="43" t="s">
        <v>734</v>
      </c>
      <c r="D208" s="43">
        <v>2021</v>
      </c>
      <c r="E208" s="57" t="s">
        <v>889</v>
      </c>
      <c r="F208" s="57">
        <f t="shared" si="38"/>
        <v>2</v>
      </c>
      <c r="G208" t="s">
        <v>769</v>
      </c>
      <c r="H208" t="s">
        <v>677</v>
      </c>
      <c r="I208" s="59">
        <v>44685</v>
      </c>
      <c r="J208" s="59" t="s">
        <v>737</v>
      </c>
      <c r="L208">
        <v>202322</v>
      </c>
      <c r="N208">
        <v>774</v>
      </c>
      <c r="P208">
        <v>904</v>
      </c>
      <c r="U208">
        <v>206393</v>
      </c>
      <c r="V208" s="60">
        <f t="shared" si="39"/>
        <v>410393</v>
      </c>
      <c r="W208" s="24">
        <f t="shared" si="40"/>
        <v>203226</v>
      </c>
      <c r="X208" s="61">
        <f t="shared" si="36"/>
        <v>202322</v>
      </c>
      <c r="Y208" s="61">
        <f t="shared" si="43"/>
        <v>203096</v>
      </c>
      <c r="AA208" s="62">
        <f t="shared" si="33"/>
        <v>0.49519850484779226</v>
      </c>
      <c r="AB208" s="62">
        <f t="shared" si="41"/>
        <v>3.7361162733446931E-3</v>
      </c>
      <c r="AC208" s="9">
        <f t="shared" si="34"/>
        <v>0.99626388372665531</v>
      </c>
      <c r="AD208" s="63">
        <f t="shared" si="42"/>
        <v>0.50291549807136082</v>
      </c>
      <c r="AE208" s="64">
        <f t="shared" si="37"/>
        <v>0.49488173531224949</v>
      </c>
    </row>
    <row r="209" spans="1:31" x14ac:dyDescent="0.25">
      <c r="A209" s="104">
        <v>220406</v>
      </c>
      <c r="B209" s="43">
        <v>2022</v>
      </c>
      <c r="C209" s="43" t="s">
        <v>734</v>
      </c>
      <c r="D209" s="43">
        <v>2021</v>
      </c>
      <c r="E209" s="57" t="s">
        <v>919</v>
      </c>
      <c r="F209" s="57">
        <f t="shared" si="38"/>
        <v>2</v>
      </c>
      <c r="G209" t="s">
        <v>767</v>
      </c>
      <c r="H209" t="s">
        <v>677</v>
      </c>
      <c r="I209" s="59">
        <v>44714</v>
      </c>
      <c r="J209" s="59" t="s">
        <v>737</v>
      </c>
      <c r="L209">
        <v>196812</v>
      </c>
      <c r="N209">
        <v>753</v>
      </c>
      <c r="P209">
        <v>880</v>
      </c>
      <c r="U209">
        <v>42</v>
      </c>
      <c r="V209" s="60">
        <f t="shared" si="39"/>
        <v>198487</v>
      </c>
      <c r="W209" s="24">
        <f t="shared" si="40"/>
        <v>197692</v>
      </c>
      <c r="X209" s="61">
        <f t="shared" si="36"/>
        <v>196812</v>
      </c>
      <c r="Y209" s="61">
        <f t="shared" si="43"/>
        <v>197565</v>
      </c>
      <c r="AA209" s="62">
        <f t="shared" si="33"/>
        <v>0.99599469990477962</v>
      </c>
      <c r="AB209" s="62">
        <f t="shared" si="41"/>
        <v>0.94716981132075473</v>
      </c>
      <c r="AC209" s="9">
        <f t="shared" si="34"/>
        <v>5.2830188679245271E-2</v>
      </c>
      <c r="AD209" s="63">
        <f t="shared" si="42"/>
        <v>2.1160075974748977E-4</v>
      </c>
      <c r="AE209" s="64">
        <f t="shared" si="37"/>
        <v>0.99535485951220992</v>
      </c>
    </row>
    <row r="210" spans="1:31" x14ac:dyDescent="0.25">
      <c r="A210" s="104">
        <v>220408</v>
      </c>
      <c r="B210" s="43">
        <v>2022</v>
      </c>
      <c r="C210" s="43" t="s">
        <v>734</v>
      </c>
      <c r="D210" s="43">
        <v>2021</v>
      </c>
      <c r="E210" s="57" t="s">
        <v>941</v>
      </c>
      <c r="F210" s="57">
        <f t="shared" si="38"/>
        <v>2</v>
      </c>
      <c r="G210" t="s">
        <v>767</v>
      </c>
      <c r="H210" t="s">
        <v>677</v>
      </c>
      <c r="I210" s="59">
        <v>44713</v>
      </c>
      <c r="J210" s="59" t="s">
        <v>737</v>
      </c>
      <c r="L210">
        <v>198670</v>
      </c>
      <c r="N210">
        <v>759</v>
      </c>
      <c r="P210">
        <v>888</v>
      </c>
      <c r="U210">
        <v>44</v>
      </c>
      <c r="V210" s="60">
        <f t="shared" si="39"/>
        <v>200361</v>
      </c>
      <c r="W210" s="24">
        <f t="shared" si="40"/>
        <v>199558</v>
      </c>
      <c r="X210" s="61">
        <f t="shared" si="36"/>
        <v>198670</v>
      </c>
      <c r="Y210" s="61">
        <f t="shared" si="43"/>
        <v>199429</v>
      </c>
      <c r="AA210" s="62">
        <f t="shared" si="33"/>
        <v>0.99599223401759829</v>
      </c>
      <c r="AB210" s="62">
        <f t="shared" si="41"/>
        <v>0.9452054794520548</v>
      </c>
      <c r="AC210" s="9">
        <f t="shared" si="34"/>
        <v>5.4794520547945202E-2</v>
      </c>
      <c r="AD210" s="63">
        <f t="shared" si="42"/>
        <v>2.196036154740693E-4</v>
      </c>
      <c r="AE210" s="64">
        <f t="shared" si="37"/>
        <v>0.9953483961449584</v>
      </c>
    </row>
    <row r="211" spans="1:31" x14ac:dyDescent="0.25">
      <c r="A211" s="104">
        <v>220404</v>
      </c>
      <c r="B211" s="43">
        <v>2022</v>
      </c>
      <c r="C211" s="43" t="s">
        <v>734</v>
      </c>
      <c r="D211" s="43">
        <v>2021</v>
      </c>
      <c r="E211" s="57" t="s">
        <v>945</v>
      </c>
      <c r="F211" s="57">
        <f t="shared" si="38"/>
        <v>2</v>
      </c>
      <c r="G211" t="s">
        <v>767</v>
      </c>
      <c r="H211" t="s">
        <v>677</v>
      </c>
      <c r="I211" s="59">
        <v>44706</v>
      </c>
      <c r="J211" s="59" t="s">
        <v>737</v>
      </c>
      <c r="L211">
        <v>199434</v>
      </c>
      <c r="N211">
        <v>762</v>
      </c>
      <c r="P211">
        <v>891</v>
      </c>
      <c r="U211">
        <v>44</v>
      </c>
      <c r="V211" s="60">
        <f t="shared" si="39"/>
        <v>201131</v>
      </c>
      <c r="W211" s="24">
        <f t="shared" si="40"/>
        <v>200325</v>
      </c>
      <c r="X211" s="61">
        <f t="shared" si="36"/>
        <v>199434</v>
      </c>
      <c r="Y211" s="61">
        <f t="shared" si="43"/>
        <v>200196</v>
      </c>
      <c r="AA211" s="62">
        <f t="shared" si="33"/>
        <v>0.99599266149922194</v>
      </c>
      <c r="AB211" s="62">
        <f t="shared" si="41"/>
        <v>0.94540942928039706</v>
      </c>
      <c r="AC211" s="9">
        <f t="shared" si="34"/>
        <v>5.4590570719602938E-2</v>
      </c>
      <c r="AD211" s="63">
        <f t="shared" si="42"/>
        <v>2.1876289582411463E-4</v>
      </c>
      <c r="AE211" s="64">
        <f t="shared" si="37"/>
        <v>0.99535128846373755</v>
      </c>
    </row>
    <row r="212" spans="1:31" x14ac:dyDescent="0.25">
      <c r="A212" s="104">
        <v>220285</v>
      </c>
      <c r="B212" s="43">
        <v>2022</v>
      </c>
      <c r="C212" s="43" t="s">
        <v>734</v>
      </c>
      <c r="D212" s="43">
        <v>2021</v>
      </c>
      <c r="E212" s="43" t="s">
        <v>658</v>
      </c>
      <c r="F212" s="57">
        <f t="shared" si="38"/>
        <v>2</v>
      </c>
      <c r="G212" t="s">
        <v>768</v>
      </c>
      <c r="H212" t="s">
        <v>677</v>
      </c>
      <c r="I212" s="59">
        <v>44726</v>
      </c>
      <c r="J212" s="59" t="s">
        <v>737</v>
      </c>
      <c r="L212">
        <v>103454</v>
      </c>
      <c r="N212">
        <v>746</v>
      </c>
      <c r="P212">
        <v>1221</v>
      </c>
      <c r="U212">
        <v>563365</v>
      </c>
      <c r="V212" s="60">
        <f t="shared" si="39"/>
        <v>668786</v>
      </c>
      <c r="W212" s="24">
        <f t="shared" si="40"/>
        <v>104675</v>
      </c>
      <c r="X212" s="61">
        <f t="shared" si="36"/>
        <v>103454</v>
      </c>
      <c r="Y212" s="61">
        <f t="shared" si="43"/>
        <v>104200</v>
      </c>
      <c r="AA212" s="62">
        <f t="shared" si="33"/>
        <v>0.15651493900889074</v>
      </c>
      <c r="AB212" s="62">
        <f t="shared" si="41"/>
        <v>1.3224347690436811E-3</v>
      </c>
      <c r="AC212" s="9">
        <f t="shared" si="34"/>
        <v>0.9986775652309563</v>
      </c>
      <c r="AD212" s="63">
        <f t="shared" si="42"/>
        <v>0.84236960701928565</v>
      </c>
      <c r="AE212" s="64">
        <f t="shared" si="37"/>
        <v>0.15580469686865456</v>
      </c>
    </row>
    <row r="213" spans="1:31" x14ac:dyDescent="0.25">
      <c r="A213" s="104">
        <v>220288</v>
      </c>
      <c r="B213" s="43">
        <v>2022</v>
      </c>
      <c r="C213" s="43" t="s">
        <v>734</v>
      </c>
      <c r="D213" s="43">
        <v>2021</v>
      </c>
      <c r="E213" s="43" t="s">
        <v>743</v>
      </c>
      <c r="F213" s="57">
        <f t="shared" si="38"/>
        <v>2</v>
      </c>
      <c r="G213" t="s">
        <v>768</v>
      </c>
      <c r="H213" t="s">
        <v>677</v>
      </c>
      <c r="I213" s="59">
        <v>44720</v>
      </c>
      <c r="J213" s="59" t="s">
        <v>737</v>
      </c>
      <c r="L213">
        <v>102956</v>
      </c>
      <c r="N213">
        <v>243</v>
      </c>
      <c r="P213">
        <v>580</v>
      </c>
      <c r="U213">
        <v>178173</v>
      </c>
      <c r="V213" s="60">
        <f t="shared" si="39"/>
        <v>281952</v>
      </c>
      <c r="W213" s="24">
        <f t="shared" si="40"/>
        <v>103536</v>
      </c>
      <c r="X213" s="61">
        <f t="shared" si="36"/>
        <v>102956</v>
      </c>
      <c r="Y213" s="61">
        <f t="shared" si="43"/>
        <v>103199</v>
      </c>
      <c r="AA213" s="62">
        <f t="shared" ref="AA213:AA218" si="44">W213/V213</f>
        <v>0.36721144024514812</v>
      </c>
      <c r="AB213" s="62">
        <f t="shared" si="41"/>
        <v>1.3619854721549636E-3</v>
      </c>
      <c r="AC213" s="9">
        <f t="shared" si="34"/>
        <v>0.99863801452784506</v>
      </c>
      <c r="AD213" s="63">
        <f t="shared" si="42"/>
        <v>0.63192671092951991</v>
      </c>
      <c r="AE213" s="64">
        <f t="shared" si="37"/>
        <v>0.36601620133923507</v>
      </c>
    </row>
    <row r="214" spans="1:31" x14ac:dyDescent="0.25">
      <c r="A214" s="104">
        <v>220287</v>
      </c>
      <c r="B214" s="43">
        <v>2022</v>
      </c>
      <c r="C214" s="43" t="s">
        <v>734</v>
      </c>
      <c r="D214" s="43">
        <v>2021</v>
      </c>
      <c r="E214" s="43" t="s">
        <v>742</v>
      </c>
      <c r="F214" s="57">
        <f t="shared" si="38"/>
        <v>2</v>
      </c>
      <c r="G214" t="s">
        <v>768</v>
      </c>
      <c r="H214" t="s">
        <v>677</v>
      </c>
      <c r="I214" s="59">
        <v>44719</v>
      </c>
      <c r="J214" s="59" t="s">
        <v>737</v>
      </c>
      <c r="L214">
        <v>101653</v>
      </c>
      <c r="N214">
        <v>179</v>
      </c>
      <c r="P214">
        <v>937</v>
      </c>
      <c r="U214">
        <v>145025</v>
      </c>
      <c r="V214" s="60">
        <f t="shared" si="39"/>
        <v>247794</v>
      </c>
      <c r="W214" s="24">
        <f t="shared" si="40"/>
        <v>102590</v>
      </c>
      <c r="X214" s="61">
        <f t="shared" si="36"/>
        <v>101653</v>
      </c>
      <c r="Y214" s="61">
        <f t="shared" si="43"/>
        <v>101832</v>
      </c>
      <c r="AA214" s="62">
        <f t="shared" si="44"/>
        <v>0.41401325294397767</v>
      </c>
      <c r="AB214" s="62">
        <f t="shared" si="41"/>
        <v>1.2327484091347346E-3</v>
      </c>
      <c r="AC214" s="9">
        <f t="shared" si="34"/>
        <v>0.99876725159086521</v>
      </c>
      <c r="AD214" s="63">
        <f t="shared" si="42"/>
        <v>0.585264372825815</v>
      </c>
      <c r="AE214" s="64">
        <f t="shared" si="37"/>
        <v>0.41095426039371413</v>
      </c>
    </row>
    <row r="215" spans="1:31" x14ac:dyDescent="0.25">
      <c r="A215" s="104">
        <v>220286</v>
      </c>
      <c r="B215" s="43">
        <v>2022</v>
      </c>
      <c r="C215" s="43" t="s">
        <v>734</v>
      </c>
      <c r="D215" s="43">
        <v>2021</v>
      </c>
      <c r="E215" s="43" t="s">
        <v>741</v>
      </c>
      <c r="F215" s="57">
        <f t="shared" si="38"/>
        <v>2</v>
      </c>
      <c r="G215" t="s">
        <v>768</v>
      </c>
      <c r="H215" t="s">
        <v>677</v>
      </c>
      <c r="I215" s="59">
        <v>44688</v>
      </c>
      <c r="J215" s="59" t="s">
        <v>737</v>
      </c>
      <c r="L215">
        <v>104081</v>
      </c>
      <c r="N215">
        <v>293</v>
      </c>
      <c r="P215">
        <v>673</v>
      </c>
      <c r="U215">
        <v>178976</v>
      </c>
      <c r="V215" s="60">
        <f t="shared" si="39"/>
        <v>284023</v>
      </c>
      <c r="W215" s="24">
        <f t="shared" si="40"/>
        <v>104754</v>
      </c>
      <c r="X215" s="61">
        <f t="shared" si="36"/>
        <v>104081</v>
      </c>
      <c r="Y215" s="61">
        <f t="shared" si="43"/>
        <v>104374</v>
      </c>
      <c r="AA215" s="62">
        <f t="shared" si="44"/>
        <v>0.36882224326903101</v>
      </c>
      <c r="AB215" s="62">
        <f t="shared" si="41"/>
        <v>1.6344153199939755E-3</v>
      </c>
      <c r="AC215" s="9">
        <f t="shared" si="34"/>
        <v>0.99836558468000602</v>
      </c>
      <c r="AD215" s="63">
        <f t="shared" si="42"/>
        <v>0.6301461501357285</v>
      </c>
      <c r="AE215" s="64">
        <f t="shared" si="37"/>
        <v>0.36748432345267812</v>
      </c>
    </row>
    <row r="216" spans="1:31" x14ac:dyDescent="0.25">
      <c r="A216" s="104" t="s">
        <v>8</v>
      </c>
      <c r="B216" s="43">
        <v>2022</v>
      </c>
      <c r="C216" s="43" t="s">
        <v>734</v>
      </c>
      <c r="D216" s="43">
        <v>2021</v>
      </c>
      <c r="E216" s="43" t="s">
        <v>886</v>
      </c>
      <c r="F216" s="57">
        <f t="shared" si="38"/>
        <v>2</v>
      </c>
      <c r="G216" t="s">
        <v>768</v>
      </c>
      <c r="H216" t="s">
        <v>677</v>
      </c>
      <c r="I216" s="59">
        <v>44715</v>
      </c>
      <c r="J216" s="59" t="s">
        <v>737</v>
      </c>
      <c r="L216">
        <v>0</v>
      </c>
      <c r="N216">
        <v>0</v>
      </c>
      <c r="P216">
        <v>0</v>
      </c>
      <c r="U216">
        <v>96</v>
      </c>
      <c r="V216" s="60">
        <f t="shared" si="39"/>
        <v>96</v>
      </c>
      <c r="W216" s="24">
        <f t="shared" si="40"/>
        <v>0</v>
      </c>
      <c r="X216" s="61">
        <f t="shared" si="36"/>
        <v>0</v>
      </c>
      <c r="Y216" s="61">
        <f t="shared" si="43"/>
        <v>0</v>
      </c>
      <c r="AA216" s="62">
        <f t="shared" si="44"/>
        <v>0</v>
      </c>
      <c r="AB216" s="62">
        <f t="shared" si="41"/>
        <v>0</v>
      </c>
      <c r="AC216" s="9">
        <f t="shared" si="34"/>
        <v>1</v>
      </c>
      <c r="AD216" s="63">
        <f t="shared" si="42"/>
        <v>1</v>
      </c>
      <c r="AE216" s="64">
        <f t="shared" si="37"/>
        <v>0</v>
      </c>
    </row>
    <row r="217" spans="1:31" x14ac:dyDescent="0.25">
      <c r="A217" s="104">
        <v>92064</v>
      </c>
      <c r="B217" s="43">
        <v>2022</v>
      </c>
      <c r="C217" s="43" t="s">
        <v>734</v>
      </c>
      <c r="D217" s="43">
        <v>2021</v>
      </c>
      <c r="E217" s="43" t="s">
        <v>886</v>
      </c>
      <c r="F217" s="57">
        <f t="shared" si="38"/>
        <v>2</v>
      </c>
      <c r="G217" t="s">
        <v>768</v>
      </c>
      <c r="H217" t="s">
        <v>677</v>
      </c>
      <c r="I217" s="59" t="s">
        <v>766</v>
      </c>
      <c r="J217" s="59" t="s">
        <v>737</v>
      </c>
      <c r="L217">
        <v>201848</v>
      </c>
      <c r="N217">
        <v>6169</v>
      </c>
      <c r="P217">
        <v>1371</v>
      </c>
      <c r="U217">
        <v>607596</v>
      </c>
      <c r="V217" s="60">
        <f t="shared" si="39"/>
        <v>816984</v>
      </c>
      <c r="W217" s="24">
        <f t="shared" si="40"/>
        <v>203219</v>
      </c>
      <c r="X217" s="61">
        <f t="shared" si="36"/>
        <v>201848</v>
      </c>
      <c r="Y217" s="61">
        <f t="shared" si="43"/>
        <v>208017</v>
      </c>
      <c r="AA217" s="62">
        <f t="shared" si="44"/>
        <v>0.24874293743818729</v>
      </c>
      <c r="AB217" s="62">
        <f t="shared" si="41"/>
        <v>1.0051078181388642E-2</v>
      </c>
      <c r="AC217" s="9">
        <f t="shared" si="34"/>
        <v>0.98994892181861138</v>
      </c>
      <c r="AD217" s="63">
        <f t="shared" si="42"/>
        <v>0.7437061190916836</v>
      </c>
      <c r="AE217" s="64">
        <f t="shared" si="37"/>
        <v>0.2546157574689345</v>
      </c>
    </row>
    <row r="218" spans="1:31" x14ac:dyDescent="0.25">
      <c r="A218" s="45">
        <v>638417</v>
      </c>
      <c r="B218" s="43">
        <v>2023</v>
      </c>
      <c r="C218" s="43" t="s">
        <v>747</v>
      </c>
      <c r="D218" s="43">
        <v>2021</v>
      </c>
      <c r="E218" s="43" t="s">
        <v>949</v>
      </c>
      <c r="F218" s="57">
        <f t="shared" si="38"/>
        <v>2</v>
      </c>
      <c r="H218" t="s">
        <v>676</v>
      </c>
      <c r="I218" s="1">
        <v>45017</v>
      </c>
      <c r="J218" s="59" t="s">
        <v>737</v>
      </c>
      <c r="L218">
        <v>428159</v>
      </c>
      <c r="N218">
        <v>4198</v>
      </c>
      <c r="P218">
        <v>763</v>
      </c>
      <c r="U218">
        <v>890</v>
      </c>
      <c r="V218" s="60">
        <f t="shared" si="39"/>
        <v>434010</v>
      </c>
      <c r="W218" s="24">
        <f t="shared" si="40"/>
        <v>428922</v>
      </c>
      <c r="X218" s="61">
        <f t="shared" si="36"/>
        <v>428159</v>
      </c>
      <c r="Y218" s="61">
        <f t="shared" si="43"/>
        <v>432357</v>
      </c>
      <c r="AA218" s="62">
        <f t="shared" si="44"/>
        <v>0.98827676781640972</v>
      </c>
      <c r="AB218" s="62">
        <f t="shared" si="41"/>
        <v>0.82507861635220126</v>
      </c>
      <c r="AC218" s="9">
        <f t="shared" si="34"/>
        <v>0.17492138364779874</v>
      </c>
      <c r="AD218" s="63">
        <f t="shared" si="42"/>
        <v>2.0506439943780096E-3</v>
      </c>
      <c r="AE218" s="64">
        <f t="shared" si="37"/>
        <v>0.99619133199695864</v>
      </c>
    </row>
    <row r="219" spans="1:31" x14ac:dyDescent="0.25">
      <c r="A219" s="45">
        <v>220034</v>
      </c>
      <c r="B219" s="43">
        <v>2023</v>
      </c>
      <c r="C219" s="43" t="s">
        <v>734</v>
      </c>
      <c r="D219" s="43">
        <v>2022</v>
      </c>
      <c r="E219" s="57" t="s">
        <v>892</v>
      </c>
      <c r="F219" s="57">
        <f t="shared" si="38"/>
        <v>1</v>
      </c>
      <c r="H219" t="s">
        <v>677</v>
      </c>
      <c r="I219" s="1">
        <v>45057</v>
      </c>
      <c r="J219" s="59" t="s">
        <v>737</v>
      </c>
      <c r="L219" s="24">
        <v>201755</v>
      </c>
      <c r="N219" s="24">
        <v>274</v>
      </c>
      <c r="P219" s="24">
        <v>1536</v>
      </c>
      <c r="U219" s="24">
        <v>258034</v>
      </c>
      <c r="V219" s="60">
        <f t="shared" si="39"/>
        <v>461599</v>
      </c>
      <c r="W219" s="24">
        <f t="shared" si="40"/>
        <v>203291</v>
      </c>
      <c r="X219" s="61">
        <f t="shared" ref="X219:X231" si="45">SUM(K219:L219)</f>
        <v>201755</v>
      </c>
      <c r="Y219" s="61">
        <f t="shared" ref="Y219:Y245" si="46">SUM(K219:N219)</f>
        <v>202029</v>
      </c>
      <c r="AA219" s="62">
        <f t="shared" ref="AA219:AA231" si="47">W219/V219</f>
        <v>0.44040606673757959</v>
      </c>
      <c r="AB219" s="62">
        <f t="shared" ref="AB219:AB231" si="48">IF(M219+N219=0,0,((M219+N219)/(M219+N219+T219+U219)))</f>
        <v>1.0607491831457021E-3</v>
      </c>
      <c r="AC219" s="9">
        <f t="shared" ref="AC219:AC231" si="49">1-AB219</f>
        <v>0.99893925081685431</v>
      </c>
      <c r="AD219" s="63">
        <f t="shared" ref="AD219:AD231" si="50">U219/V219</f>
        <v>0.55900034445481905</v>
      </c>
      <c r="AE219" s="64">
        <f t="shared" ref="AE219:AE231" si="51">(K219+L219+M219+N219)/V219</f>
        <v>0.43767209201059792</v>
      </c>
    </row>
    <row r="220" spans="1:31" x14ac:dyDescent="0.25">
      <c r="A220" s="45">
        <v>220039</v>
      </c>
      <c r="B220" s="43">
        <v>2023</v>
      </c>
      <c r="C220" s="43" t="s">
        <v>734</v>
      </c>
      <c r="D220" s="43">
        <v>2022</v>
      </c>
      <c r="E220" s="57" t="s">
        <v>888</v>
      </c>
      <c r="F220" s="57">
        <f t="shared" si="38"/>
        <v>1</v>
      </c>
      <c r="H220" t="s">
        <v>677</v>
      </c>
      <c r="I220" s="1">
        <v>45056</v>
      </c>
      <c r="J220" s="59" t="s">
        <v>737</v>
      </c>
      <c r="L220" s="24">
        <v>201872</v>
      </c>
      <c r="N220" s="24">
        <v>274</v>
      </c>
      <c r="P220" s="24">
        <v>1536</v>
      </c>
      <c r="U220" s="24">
        <v>248571</v>
      </c>
      <c r="V220" s="60">
        <f t="shared" si="39"/>
        <v>452253</v>
      </c>
      <c r="W220" s="24">
        <f t="shared" si="40"/>
        <v>203408</v>
      </c>
      <c r="X220" s="61">
        <f t="shared" si="45"/>
        <v>201872</v>
      </c>
      <c r="Y220" s="61">
        <f t="shared" si="46"/>
        <v>202146</v>
      </c>
      <c r="AA220" s="62">
        <f t="shared" si="47"/>
        <v>0.44976594959016303</v>
      </c>
      <c r="AB220" s="62">
        <f t="shared" si="48"/>
        <v>1.1010870220418334E-3</v>
      </c>
      <c r="AC220" s="9">
        <f t="shared" si="49"/>
        <v>0.99889891297795819</v>
      </c>
      <c r="AD220" s="63">
        <f t="shared" si="50"/>
        <v>0.5496281948378452</v>
      </c>
      <c r="AE220" s="64">
        <f t="shared" si="51"/>
        <v>0.44697547611624466</v>
      </c>
    </row>
    <row r="221" spans="1:31" x14ac:dyDescent="0.25">
      <c r="A221" s="45">
        <v>220038</v>
      </c>
      <c r="B221" s="43">
        <v>2023</v>
      </c>
      <c r="C221" s="43" t="s">
        <v>734</v>
      </c>
      <c r="D221" s="43">
        <v>2022</v>
      </c>
      <c r="E221" s="57" t="s">
        <v>893</v>
      </c>
      <c r="F221" s="57">
        <f t="shared" si="38"/>
        <v>1</v>
      </c>
      <c r="H221" t="s">
        <v>676</v>
      </c>
      <c r="I221" s="1" t="s">
        <v>15278</v>
      </c>
      <c r="J221" s="59" t="s">
        <v>737</v>
      </c>
      <c r="L221" s="24">
        <v>201851.89502258497</v>
      </c>
      <c r="N221" s="24">
        <v>276.40183385193325</v>
      </c>
      <c r="P221" s="24">
        <v>1536.2122976191656</v>
      </c>
      <c r="U221" s="24">
        <v>561667.49084594392</v>
      </c>
      <c r="V221" s="60">
        <f t="shared" si="39"/>
        <v>765332</v>
      </c>
      <c r="W221" s="24">
        <f t="shared" si="40"/>
        <v>203388.10732020414</v>
      </c>
      <c r="X221" s="61">
        <f t="shared" si="45"/>
        <v>201851.89502258497</v>
      </c>
      <c r="Y221" s="61">
        <f t="shared" si="46"/>
        <v>202128.29685643691</v>
      </c>
      <c r="AA221" s="62">
        <f t="shared" si="47"/>
        <v>0.26575147428854945</v>
      </c>
      <c r="AB221" s="62">
        <f t="shared" si="48"/>
        <v>4.918673153183128E-4</v>
      </c>
      <c r="AC221" s="9">
        <f t="shared" si="49"/>
        <v>0.99950813268468164</v>
      </c>
      <c r="AD221" s="63">
        <f t="shared" si="50"/>
        <v>0.73388737286033245</v>
      </c>
      <c r="AE221" s="64">
        <f t="shared" si="51"/>
        <v>0.26410537760924269</v>
      </c>
    </row>
    <row r="222" spans="1:31" x14ac:dyDescent="0.25">
      <c r="A222" s="45">
        <v>220037</v>
      </c>
      <c r="B222" s="43">
        <v>2023</v>
      </c>
      <c r="C222" s="43" t="s">
        <v>734</v>
      </c>
      <c r="D222" s="43">
        <v>2022</v>
      </c>
      <c r="E222" s="57" t="s">
        <v>889</v>
      </c>
      <c r="F222" s="57">
        <f t="shared" si="38"/>
        <v>1</v>
      </c>
      <c r="H222" t="s">
        <v>677</v>
      </c>
      <c r="I222" s="1">
        <v>45049</v>
      </c>
      <c r="J222" s="59" t="s">
        <v>737</v>
      </c>
      <c r="L222" s="24">
        <v>202380</v>
      </c>
      <c r="N222" s="24">
        <v>275</v>
      </c>
      <c r="P222" s="24">
        <v>1540</v>
      </c>
      <c r="U222" s="24">
        <v>206148</v>
      </c>
      <c r="V222" s="60">
        <f t="shared" si="39"/>
        <v>410343</v>
      </c>
      <c r="W222" s="24">
        <f t="shared" si="40"/>
        <v>203920</v>
      </c>
      <c r="X222" s="61">
        <f t="shared" si="45"/>
        <v>202380</v>
      </c>
      <c r="Y222" s="61">
        <f t="shared" si="46"/>
        <v>202655</v>
      </c>
      <c r="AA222" s="62">
        <f t="shared" si="47"/>
        <v>0.49695011246688747</v>
      </c>
      <c r="AB222" s="62">
        <f t="shared" si="48"/>
        <v>1.3322158867955605E-3</v>
      </c>
      <c r="AC222" s="9">
        <f t="shared" si="49"/>
        <v>0.99866778411320445</v>
      </c>
      <c r="AD222" s="63">
        <f t="shared" si="50"/>
        <v>0.50237971648109025</v>
      </c>
      <c r="AE222" s="64">
        <f t="shared" si="51"/>
        <v>0.49386732562758473</v>
      </c>
    </row>
    <row r="223" spans="1:31" x14ac:dyDescent="0.25">
      <c r="A223" s="45">
        <v>220035</v>
      </c>
      <c r="B223" s="43">
        <v>2023</v>
      </c>
      <c r="C223" s="43" t="s">
        <v>734</v>
      </c>
      <c r="D223" s="43">
        <v>2022</v>
      </c>
      <c r="E223" s="57" t="s">
        <v>919</v>
      </c>
      <c r="F223" s="57">
        <f t="shared" si="38"/>
        <v>1</v>
      </c>
      <c r="H223" t="s">
        <v>677</v>
      </c>
      <c r="I223" s="1">
        <v>45078</v>
      </c>
      <c r="J223" s="59" t="s">
        <v>737</v>
      </c>
      <c r="L223" s="24">
        <v>201061</v>
      </c>
      <c r="N223" s="24">
        <v>273</v>
      </c>
      <c r="P223" s="24">
        <v>1530</v>
      </c>
      <c r="U223" s="24">
        <v>8821</v>
      </c>
      <c r="V223" s="60">
        <f t="shared" si="39"/>
        <v>211685</v>
      </c>
      <c r="W223" s="24">
        <f t="shared" si="40"/>
        <v>202591</v>
      </c>
      <c r="X223" s="61">
        <f t="shared" si="45"/>
        <v>201061</v>
      </c>
      <c r="Y223" s="61">
        <f t="shared" si="46"/>
        <v>201334</v>
      </c>
      <c r="AA223" s="62">
        <f t="shared" si="47"/>
        <v>0.95703994142239646</v>
      </c>
      <c r="AB223" s="62">
        <f t="shared" si="48"/>
        <v>3.00197932702881E-2</v>
      </c>
      <c r="AC223" s="9">
        <f t="shared" si="49"/>
        <v>0.96998020672971186</v>
      </c>
      <c r="AD223" s="63">
        <f t="shared" si="50"/>
        <v>4.167040650022439E-2</v>
      </c>
      <c r="AE223" s="64">
        <f t="shared" si="51"/>
        <v>0.95110187306611238</v>
      </c>
    </row>
    <row r="224" spans="1:31" x14ac:dyDescent="0.25">
      <c r="A224" s="45">
        <v>220036</v>
      </c>
      <c r="B224" s="43">
        <v>2023</v>
      </c>
      <c r="C224" s="43" t="s">
        <v>734</v>
      </c>
      <c r="D224" s="43">
        <v>2022</v>
      </c>
      <c r="E224" s="57" t="s">
        <v>941</v>
      </c>
      <c r="F224" s="57">
        <f t="shared" si="38"/>
        <v>1</v>
      </c>
      <c r="H224" t="s">
        <v>677</v>
      </c>
      <c r="I224" s="1">
        <v>45077</v>
      </c>
      <c r="J224" s="59" t="s">
        <v>737</v>
      </c>
      <c r="L224" s="24">
        <v>200172</v>
      </c>
      <c r="N224" s="24">
        <v>272</v>
      </c>
      <c r="P224" s="24">
        <v>1523</v>
      </c>
      <c r="U224" s="24">
        <v>10803</v>
      </c>
      <c r="V224" s="60">
        <f t="shared" si="39"/>
        <v>212770</v>
      </c>
      <c r="W224" s="24">
        <f t="shared" si="40"/>
        <v>201695</v>
      </c>
      <c r="X224" s="61">
        <f t="shared" si="45"/>
        <v>200172</v>
      </c>
      <c r="Y224" s="61">
        <f t="shared" si="46"/>
        <v>200444</v>
      </c>
      <c r="AA224" s="62">
        <f t="shared" si="47"/>
        <v>0.94794848897870942</v>
      </c>
      <c r="AB224" s="62">
        <f t="shared" si="48"/>
        <v>2.455981941309255E-2</v>
      </c>
      <c r="AC224" s="9">
        <f t="shared" si="49"/>
        <v>0.9754401805869074</v>
      </c>
      <c r="AD224" s="63">
        <f t="shared" si="50"/>
        <v>5.0773135310429103E-2</v>
      </c>
      <c r="AE224" s="64">
        <f t="shared" si="51"/>
        <v>0.94206890069088689</v>
      </c>
    </row>
    <row r="225" spans="1:31" x14ac:dyDescent="0.25">
      <c r="A225" s="45">
        <v>220037</v>
      </c>
      <c r="B225" s="43">
        <v>2023</v>
      </c>
      <c r="C225" s="43" t="s">
        <v>734</v>
      </c>
      <c r="D225" s="43">
        <v>2022</v>
      </c>
      <c r="E225" s="57" t="s">
        <v>945</v>
      </c>
      <c r="F225" s="57">
        <f t="shared" si="38"/>
        <v>1</v>
      </c>
      <c r="H225" t="s">
        <v>677</v>
      </c>
      <c r="I225" s="1">
        <v>45070</v>
      </c>
      <c r="J225" s="59" t="s">
        <v>737</v>
      </c>
      <c r="L225" s="24">
        <v>201247</v>
      </c>
      <c r="N225" s="24">
        <v>274</v>
      </c>
      <c r="P225" s="24">
        <v>1531</v>
      </c>
      <c r="U225" s="24">
        <v>17768</v>
      </c>
      <c r="V225" s="60">
        <f t="shared" si="39"/>
        <v>220820</v>
      </c>
      <c r="W225" s="24">
        <f t="shared" si="40"/>
        <v>202778</v>
      </c>
      <c r="X225" s="61">
        <f t="shared" si="45"/>
        <v>201247</v>
      </c>
      <c r="Y225" s="61">
        <f t="shared" si="46"/>
        <v>201521</v>
      </c>
      <c r="AA225" s="62">
        <f t="shared" si="47"/>
        <v>0.91829544425323795</v>
      </c>
      <c r="AB225" s="62">
        <f t="shared" si="48"/>
        <v>1.5186786387318478E-2</v>
      </c>
      <c r="AC225" s="9">
        <f t="shared" si="49"/>
        <v>0.98481321361268148</v>
      </c>
      <c r="AD225" s="63">
        <f t="shared" si="50"/>
        <v>8.0463726111765235E-2</v>
      </c>
      <c r="AE225" s="64">
        <f t="shared" si="51"/>
        <v>0.91260302508830726</v>
      </c>
    </row>
    <row r="226" spans="1:31" x14ac:dyDescent="0.25">
      <c r="A226" s="45">
        <v>638057</v>
      </c>
      <c r="B226" s="43">
        <v>2023</v>
      </c>
      <c r="C226" s="43" t="s">
        <v>734</v>
      </c>
      <c r="D226" s="43">
        <v>2022</v>
      </c>
      <c r="E226" s="57" t="s">
        <v>740</v>
      </c>
      <c r="F226" s="57">
        <f t="shared" si="38"/>
        <v>1</v>
      </c>
      <c r="H226" t="s">
        <v>677</v>
      </c>
      <c r="I226" s="1" t="s">
        <v>15279</v>
      </c>
      <c r="J226" s="59" t="s">
        <v>737</v>
      </c>
      <c r="L226" s="24">
        <v>214180.93806921676</v>
      </c>
      <c r="N226" s="24">
        <v>31194.296903460836</v>
      </c>
      <c r="P226" s="24">
        <v>447.76502732240436</v>
      </c>
      <c r="U226" s="24">
        <v>0</v>
      </c>
      <c r="V226" s="60">
        <f t="shared" si="39"/>
        <v>245823</v>
      </c>
      <c r="W226" s="24">
        <f t="shared" si="40"/>
        <v>214628.70309653916</v>
      </c>
      <c r="X226" s="61">
        <f t="shared" si="45"/>
        <v>214180.93806921676</v>
      </c>
      <c r="Y226" s="61">
        <f t="shared" si="46"/>
        <v>245375.2349726776</v>
      </c>
      <c r="AA226" s="62">
        <f t="shared" si="47"/>
        <v>0.87310261080752882</v>
      </c>
      <c r="AB226" s="62">
        <f t="shared" si="48"/>
        <v>1</v>
      </c>
      <c r="AC226" s="9">
        <f t="shared" si="49"/>
        <v>0</v>
      </c>
      <c r="AD226" s="63">
        <f t="shared" si="50"/>
        <v>0</v>
      </c>
      <c r="AE226" s="64">
        <f t="shared" si="51"/>
        <v>0.99817850637522776</v>
      </c>
    </row>
    <row r="227" spans="1:31" x14ac:dyDescent="0.25">
      <c r="A227" s="45">
        <v>220412</v>
      </c>
      <c r="B227" s="43">
        <v>2023</v>
      </c>
      <c r="C227" s="43" t="s">
        <v>734</v>
      </c>
      <c r="D227" s="43">
        <v>2022</v>
      </c>
      <c r="E227" s="43" t="s">
        <v>658</v>
      </c>
      <c r="F227" s="57">
        <f t="shared" si="38"/>
        <v>1</v>
      </c>
      <c r="H227" t="s">
        <v>677</v>
      </c>
      <c r="I227" s="1">
        <v>45091</v>
      </c>
      <c r="J227" s="59" t="s">
        <v>737</v>
      </c>
      <c r="L227" s="24">
        <v>100229</v>
      </c>
      <c r="N227" s="24">
        <v>980</v>
      </c>
      <c r="P227" s="24">
        <v>2796</v>
      </c>
      <c r="U227" s="24">
        <v>559728</v>
      </c>
      <c r="V227" s="60">
        <f t="shared" si="39"/>
        <v>663733</v>
      </c>
      <c r="W227" s="24">
        <f t="shared" si="40"/>
        <v>103025</v>
      </c>
      <c r="X227" s="61">
        <f t="shared" si="45"/>
        <v>100229</v>
      </c>
      <c r="Y227" s="61">
        <f t="shared" si="46"/>
        <v>101209</v>
      </c>
      <c r="AA227" s="62">
        <f t="shared" si="47"/>
        <v>0.15522054802156893</v>
      </c>
      <c r="AB227" s="62">
        <f t="shared" si="48"/>
        <v>1.7477902937001078E-3</v>
      </c>
      <c r="AC227" s="9">
        <f t="shared" si="49"/>
        <v>0.99825220970629991</v>
      </c>
      <c r="AD227" s="63">
        <f t="shared" si="50"/>
        <v>0.84330295465194594</v>
      </c>
      <c r="AE227" s="64">
        <f t="shared" si="51"/>
        <v>0.15248450807779634</v>
      </c>
    </row>
    <row r="228" spans="1:31" x14ac:dyDescent="0.25">
      <c r="A228" s="45">
        <v>220415</v>
      </c>
      <c r="B228" s="43">
        <v>2023</v>
      </c>
      <c r="C228" s="43" t="s">
        <v>734</v>
      </c>
      <c r="D228" s="43">
        <v>2022</v>
      </c>
      <c r="E228" s="43" t="s">
        <v>743</v>
      </c>
      <c r="F228" s="57">
        <f t="shared" si="38"/>
        <v>1</v>
      </c>
      <c r="H228" t="s">
        <v>677</v>
      </c>
      <c r="I228" s="1">
        <v>45083</v>
      </c>
      <c r="J228" s="59" t="s">
        <v>737</v>
      </c>
      <c r="L228" s="24">
        <v>102053</v>
      </c>
      <c r="N228" s="24">
        <v>852</v>
      </c>
      <c r="P228" s="24">
        <v>3083</v>
      </c>
      <c r="U228" s="24">
        <v>180185</v>
      </c>
      <c r="V228" s="60">
        <f t="shared" si="39"/>
        <v>286173</v>
      </c>
      <c r="W228" s="24">
        <f t="shared" si="40"/>
        <v>105136</v>
      </c>
      <c r="X228" s="61">
        <f t="shared" si="45"/>
        <v>102053</v>
      </c>
      <c r="Y228" s="61">
        <f t="shared" si="46"/>
        <v>102905</v>
      </c>
      <c r="AA228" s="62">
        <f t="shared" si="47"/>
        <v>0.36738616151768339</v>
      </c>
      <c r="AB228" s="62">
        <f t="shared" si="48"/>
        <v>4.7062202754133134E-3</v>
      </c>
      <c r="AC228" s="9">
        <f t="shared" si="49"/>
        <v>0.99529377972458666</v>
      </c>
      <c r="AD228" s="63">
        <f t="shared" si="50"/>
        <v>0.62963661840914409</v>
      </c>
      <c r="AE228" s="64">
        <f t="shared" si="51"/>
        <v>0.35959017796927034</v>
      </c>
    </row>
    <row r="229" spans="1:31" x14ac:dyDescent="0.25">
      <c r="A229" s="45">
        <v>220414</v>
      </c>
      <c r="B229" s="43">
        <v>2023</v>
      </c>
      <c r="C229" s="43" t="s">
        <v>734</v>
      </c>
      <c r="D229" s="43">
        <v>2022</v>
      </c>
      <c r="E229" s="43" t="s">
        <v>742</v>
      </c>
      <c r="F229" s="57">
        <f t="shared" si="38"/>
        <v>1</v>
      </c>
      <c r="H229" t="s">
        <v>677</v>
      </c>
      <c r="I229" s="1">
        <v>45090</v>
      </c>
      <c r="J229" s="59" t="s">
        <v>737</v>
      </c>
      <c r="L229" s="24">
        <v>98855</v>
      </c>
      <c r="N229" s="24">
        <v>559</v>
      </c>
      <c r="P229" s="24">
        <v>4084</v>
      </c>
      <c r="U229" s="24">
        <v>121100</v>
      </c>
      <c r="V229" s="60">
        <f t="shared" si="39"/>
        <v>224598</v>
      </c>
      <c r="W229" s="24">
        <f t="shared" si="40"/>
        <v>102939</v>
      </c>
      <c r="X229" s="61">
        <f t="shared" si="45"/>
        <v>98855</v>
      </c>
      <c r="Y229" s="61">
        <f t="shared" si="46"/>
        <v>99414</v>
      </c>
      <c r="AA229" s="62">
        <f t="shared" si="47"/>
        <v>0.45832554163438677</v>
      </c>
      <c r="AB229" s="62">
        <f t="shared" si="48"/>
        <v>4.5948100839230963E-3</v>
      </c>
      <c r="AC229" s="9">
        <f t="shared" si="49"/>
        <v>0.99540518991607685</v>
      </c>
      <c r="AD229" s="63">
        <f t="shared" si="50"/>
        <v>0.5391855671021113</v>
      </c>
      <c r="AE229" s="64">
        <f t="shared" si="51"/>
        <v>0.44263083375631129</v>
      </c>
    </row>
    <row r="230" spans="1:31" x14ac:dyDescent="0.25">
      <c r="A230" s="45">
        <v>220413</v>
      </c>
      <c r="B230" s="43">
        <v>2023</v>
      </c>
      <c r="C230" s="43" t="s">
        <v>734</v>
      </c>
      <c r="D230" s="43">
        <v>2022</v>
      </c>
      <c r="E230" s="43" t="s">
        <v>741</v>
      </c>
      <c r="F230" s="57">
        <f t="shared" si="38"/>
        <v>1</v>
      </c>
      <c r="H230" t="s">
        <v>677</v>
      </c>
      <c r="I230" s="1">
        <v>45056</v>
      </c>
      <c r="J230" s="59" t="s">
        <v>737</v>
      </c>
      <c r="L230" s="24">
        <v>98082</v>
      </c>
      <c r="N230" s="24">
        <v>768</v>
      </c>
      <c r="P230" s="24">
        <v>2609</v>
      </c>
      <c r="U230" s="24">
        <v>154588</v>
      </c>
      <c r="V230" s="60">
        <f t="shared" si="39"/>
        <v>256047</v>
      </c>
      <c r="W230" s="24">
        <f t="shared" si="40"/>
        <v>100691</v>
      </c>
      <c r="X230" s="61">
        <f t="shared" si="45"/>
        <v>98082</v>
      </c>
      <c r="Y230" s="61">
        <f t="shared" si="46"/>
        <v>98850</v>
      </c>
      <c r="AA230" s="62">
        <f t="shared" si="47"/>
        <v>0.393252020136928</v>
      </c>
      <c r="AB230" s="62">
        <f t="shared" si="48"/>
        <v>4.9434846417260999E-3</v>
      </c>
      <c r="AC230" s="9">
        <f t="shared" si="49"/>
        <v>0.99505651535827389</v>
      </c>
      <c r="AD230" s="63">
        <f t="shared" si="50"/>
        <v>0.60374853054322053</v>
      </c>
      <c r="AE230" s="64">
        <f t="shared" si="51"/>
        <v>0.38606193394181537</v>
      </c>
    </row>
    <row r="231" spans="1:31" x14ac:dyDescent="0.25">
      <c r="A231" s="43">
        <v>90011</v>
      </c>
      <c r="B231" s="43">
        <v>2023</v>
      </c>
      <c r="C231" s="43" t="s">
        <v>734</v>
      </c>
      <c r="D231" s="43">
        <v>2022</v>
      </c>
      <c r="E231" s="43" t="s">
        <v>886</v>
      </c>
      <c r="F231" s="57">
        <f t="shared" si="38"/>
        <v>1</v>
      </c>
      <c r="H231" t="s">
        <v>677</v>
      </c>
      <c r="I231" s="1">
        <v>45062</v>
      </c>
      <c r="J231" s="59" t="s">
        <v>737</v>
      </c>
      <c r="L231" s="24">
        <v>206290</v>
      </c>
      <c r="N231" s="24">
        <v>1184</v>
      </c>
      <c r="P231" s="24">
        <v>676</v>
      </c>
      <c r="U231" s="24">
        <v>900040</v>
      </c>
      <c r="V231" s="60">
        <f t="shared" si="39"/>
        <v>1108190</v>
      </c>
      <c r="W231" s="24">
        <f t="shared" si="40"/>
        <v>206966</v>
      </c>
      <c r="X231" s="61">
        <f t="shared" si="45"/>
        <v>206290</v>
      </c>
      <c r="Y231" s="61">
        <f t="shared" si="46"/>
        <v>207474</v>
      </c>
      <c r="AA231" s="62">
        <f t="shared" si="47"/>
        <v>0.18676039307338993</v>
      </c>
      <c r="AB231" s="62">
        <f t="shared" si="48"/>
        <v>1.3137688299468279E-3</v>
      </c>
      <c r="AC231" s="9">
        <f t="shared" si="49"/>
        <v>0.99868623117005317</v>
      </c>
      <c r="AD231" s="63">
        <f t="shared" si="50"/>
        <v>0.81217119807975169</v>
      </c>
      <c r="AE231" s="64">
        <f t="shared" si="51"/>
        <v>0.18721879822052176</v>
      </c>
    </row>
    <row r="232" spans="1:31" x14ac:dyDescent="0.25">
      <c r="A232" s="45">
        <v>638078</v>
      </c>
      <c r="B232" s="43">
        <v>2024</v>
      </c>
      <c r="C232" s="43" t="s">
        <v>747</v>
      </c>
      <c r="D232">
        <v>2022</v>
      </c>
      <c r="E232" s="43" t="s">
        <v>949</v>
      </c>
      <c r="F232" s="57">
        <f t="shared" si="38"/>
        <v>1</v>
      </c>
      <c r="H232" t="s">
        <v>676</v>
      </c>
      <c r="I232" s="232">
        <v>45376</v>
      </c>
      <c r="J232" s="59" t="s">
        <v>737</v>
      </c>
      <c r="L232" s="24">
        <v>461441</v>
      </c>
      <c r="N232" s="24">
        <v>4181</v>
      </c>
      <c r="P232" s="24">
        <v>3420</v>
      </c>
      <c r="U232" s="24">
        <v>0</v>
      </c>
      <c r="V232" s="60">
        <f t="shared" ref="V232:V245" si="52">SUM(K232:U232)</f>
        <v>469042</v>
      </c>
      <c r="W232" s="24">
        <f t="shared" ref="W232:W245" si="53">K232+L232+O232+P232+Q232+S232</f>
        <v>464861</v>
      </c>
      <c r="X232" s="61">
        <f t="shared" ref="X232:X245" si="54">SUM(K232:L232)</f>
        <v>461441</v>
      </c>
      <c r="Y232" s="61">
        <f t="shared" si="46"/>
        <v>465622</v>
      </c>
      <c r="AA232" s="62">
        <f t="shared" ref="AA232:AA245" si="55">W232/V232</f>
        <v>0.99108608610742743</v>
      </c>
      <c r="AB232" s="62">
        <f t="shared" ref="AB232:AB245" si="56">IF(M232+N232=0,0,((M232+N232)/(M232+N232+T232+U232)))</f>
        <v>1</v>
      </c>
      <c r="AC232" s="9">
        <f t="shared" ref="AC232:AC245" si="57">1-AB232</f>
        <v>0</v>
      </c>
      <c r="AD232" s="63">
        <f t="shared" ref="AD232:AD245" si="58">U232/V232</f>
        <v>0</v>
      </c>
      <c r="AE232" s="64">
        <f t="shared" ref="AE232:AE245" si="59">(K232+L232+M232+N232)/V232</f>
        <v>0.9927085420921794</v>
      </c>
    </row>
    <row r="233" spans="1:31" x14ac:dyDescent="0.25">
      <c r="A233" s="45">
        <v>220051</v>
      </c>
      <c r="B233" s="43">
        <v>2024</v>
      </c>
      <c r="C233" s="43" t="s">
        <v>734</v>
      </c>
      <c r="D233">
        <v>2023</v>
      </c>
      <c r="E233" s="57" t="s">
        <v>892</v>
      </c>
      <c r="F233" s="57">
        <f t="shared" si="38"/>
        <v>0</v>
      </c>
      <c r="H233" t="s">
        <v>677</v>
      </c>
      <c r="I233" s="233">
        <v>45421</v>
      </c>
      <c r="J233" s="59" t="s">
        <v>737</v>
      </c>
      <c r="L233" s="24">
        <v>200610</v>
      </c>
      <c r="N233" s="24">
        <v>1293</v>
      </c>
      <c r="P233" s="24">
        <v>500</v>
      </c>
      <c r="U233" s="24">
        <v>287826</v>
      </c>
      <c r="V233" s="60">
        <f t="shared" si="52"/>
        <v>490229</v>
      </c>
      <c r="W233" s="24">
        <f t="shared" si="53"/>
        <v>201110</v>
      </c>
      <c r="X233" s="61">
        <f t="shared" si="54"/>
        <v>200610</v>
      </c>
      <c r="Y233" s="61">
        <f t="shared" si="46"/>
        <v>201903</v>
      </c>
      <c r="AA233" s="62">
        <f t="shared" si="55"/>
        <v>0.4102368484932552</v>
      </c>
      <c r="AB233" s="62">
        <f t="shared" si="56"/>
        <v>4.472206945928839E-3</v>
      </c>
      <c r="AC233" s="9">
        <f t="shared" si="57"/>
        <v>0.99552779305407113</v>
      </c>
      <c r="AD233" s="63">
        <f t="shared" si="58"/>
        <v>0.58712560864412344</v>
      </c>
      <c r="AE233" s="64">
        <f t="shared" si="59"/>
        <v>0.41185445985447616</v>
      </c>
    </row>
    <row r="234" spans="1:31" x14ac:dyDescent="0.25">
      <c r="A234" s="45">
        <v>220049</v>
      </c>
      <c r="B234" s="43">
        <v>2024</v>
      </c>
      <c r="C234" s="43" t="s">
        <v>734</v>
      </c>
      <c r="D234">
        <v>2023</v>
      </c>
      <c r="E234" s="57" t="s">
        <v>888</v>
      </c>
      <c r="F234" s="57">
        <f t="shared" si="38"/>
        <v>0</v>
      </c>
      <c r="H234" t="s">
        <v>677</v>
      </c>
      <c r="I234" s="233">
        <v>45420</v>
      </c>
      <c r="J234" s="59" t="s">
        <v>737</v>
      </c>
      <c r="L234" s="24">
        <v>200628</v>
      </c>
      <c r="N234" s="24">
        <v>1294</v>
      </c>
      <c r="P234" s="24">
        <v>500</v>
      </c>
      <c r="U234" s="24">
        <v>258567</v>
      </c>
      <c r="V234" s="60">
        <f t="shared" si="52"/>
        <v>460989</v>
      </c>
      <c r="W234" s="24">
        <f t="shared" si="53"/>
        <v>201128</v>
      </c>
      <c r="X234" s="61">
        <f t="shared" si="54"/>
        <v>200628</v>
      </c>
      <c r="Y234" s="61">
        <f t="shared" si="46"/>
        <v>201922</v>
      </c>
      <c r="AA234" s="62">
        <f t="shared" si="55"/>
        <v>0.43629674460778889</v>
      </c>
      <c r="AB234" s="62">
        <f t="shared" si="56"/>
        <v>4.9795852398012786E-3</v>
      </c>
      <c r="AC234" s="9">
        <f t="shared" si="57"/>
        <v>0.99502041476019876</v>
      </c>
      <c r="AD234" s="63">
        <f t="shared" si="58"/>
        <v>0.56089624698203211</v>
      </c>
      <c r="AE234" s="64">
        <f t="shared" si="59"/>
        <v>0.43801912843907337</v>
      </c>
    </row>
    <row r="235" spans="1:31" x14ac:dyDescent="0.25">
      <c r="A235" s="45">
        <v>638509</v>
      </c>
      <c r="B235" s="43">
        <v>2024</v>
      </c>
      <c r="C235" s="43" t="s">
        <v>734</v>
      </c>
      <c r="D235">
        <v>2023</v>
      </c>
      <c r="E235" s="57" t="s">
        <v>893</v>
      </c>
      <c r="F235" s="57">
        <f t="shared" si="38"/>
        <v>0</v>
      </c>
      <c r="H235" t="s">
        <v>676</v>
      </c>
      <c r="I235" s="232">
        <v>45433</v>
      </c>
      <c r="J235" s="59" t="s">
        <v>737</v>
      </c>
      <c r="L235" s="24">
        <v>196903</v>
      </c>
      <c r="N235" s="24">
        <v>5059</v>
      </c>
      <c r="P235" s="24">
        <v>384</v>
      </c>
      <c r="U235" s="24">
        <v>363948</v>
      </c>
      <c r="V235" s="60">
        <f t="shared" si="52"/>
        <v>566294</v>
      </c>
      <c r="W235" s="24">
        <f t="shared" si="53"/>
        <v>197287</v>
      </c>
      <c r="X235" s="61">
        <f t="shared" si="54"/>
        <v>196903</v>
      </c>
      <c r="Y235" s="61">
        <f t="shared" si="46"/>
        <v>201962</v>
      </c>
      <c r="AA235" s="62">
        <f t="shared" si="55"/>
        <v>0.34838264223177362</v>
      </c>
      <c r="AB235" s="62">
        <f t="shared" si="56"/>
        <v>1.37097670233898E-2</v>
      </c>
      <c r="AC235" s="9">
        <f t="shared" si="57"/>
        <v>0.98629023297661023</v>
      </c>
      <c r="AD235" s="63">
        <f t="shared" si="58"/>
        <v>0.64268383560482722</v>
      </c>
      <c r="AE235" s="64">
        <f t="shared" si="59"/>
        <v>0.35663807139047915</v>
      </c>
    </row>
    <row r="236" spans="1:31" x14ac:dyDescent="0.25">
      <c r="A236" s="45">
        <v>220047</v>
      </c>
      <c r="B236" s="43">
        <v>2024</v>
      </c>
      <c r="C236" s="43" t="s">
        <v>734</v>
      </c>
      <c r="D236">
        <v>2023</v>
      </c>
      <c r="E236" s="57" t="s">
        <v>889</v>
      </c>
      <c r="F236" s="57">
        <f t="shared" si="38"/>
        <v>0</v>
      </c>
      <c r="H236" t="s">
        <v>677</v>
      </c>
      <c r="I236" s="233">
        <v>45413</v>
      </c>
      <c r="J236" s="59" t="s">
        <v>737</v>
      </c>
      <c r="L236" s="24">
        <v>202735</v>
      </c>
      <c r="N236" s="24">
        <v>1307</v>
      </c>
      <c r="P236" s="24">
        <v>506</v>
      </c>
      <c r="U236" s="24">
        <v>205433</v>
      </c>
      <c r="V236" s="60">
        <f t="shared" si="52"/>
        <v>409981</v>
      </c>
      <c r="W236" s="24">
        <f t="shared" si="53"/>
        <v>203241</v>
      </c>
      <c r="X236" s="61">
        <f t="shared" si="54"/>
        <v>202735</v>
      </c>
      <c r="Y236" s="61">
        <f t="shared" si="46"/>
        <v>204042</v>
      </c>
      <c r="AA236" s="62">
        <f t="shared" si="55"/>
        <v>0.49573272907768895</v>
      </c>
      <c r="AB236" s="62">
        <f t="shared" si="56"/>
        <v>6.3219502757086198E-3</v>
      </c>
      <c r="AC236" s="9">
        <f t="shared" si="57"/>
        <v>0.99367804972429141</v>
      </c>
      <c r="AD236" s="63">
        <f t="shared" si="58"/>
        <v>0.50107931830987285</v>
      </c>
      <c r="AE236" s="64">
        <f t="shared" si="59"/>
        <v>0.49768647815386569</v>
      </c>
    </row>
    <row r="237" spans="1:31" x14ac:dyDescent="0.25">
      <c r="A237" s="45">
        <v>220052</v>
      </c>
      <c r="B237" s="43">
        <v>2024</v>
      </c>
      <c r="C237" s="43" t="s">
        <v>734</v>
      </c>
      <c r="D237">
        <v>2023</v>
      </c>
      <c r="E237" s="57" t="s">
        <v>919</v>
      </c>
      <c r="F237" s="57">
        <f t="shared" si="38"/>
        <v>0</v>
      </c>
      <c r="H237" t="s">
        <v>677</v>
      </c>
      <c r="I237" s="233">
        <v>45440</v>
      </c>
      <c r="J237" s="59" t="s">
        <v>737</v>
      </c>
      <c r="L237" s="24">
        <v>205306</v>
      </c>
      <c r="N237" s="24">
        <v>1324</v>
      </c>
      <c r="P237" s="24">
        <v>512</v>
      </c>
      <c r="U237" s="24">
        <v>8507</v>
      </c>
      <c r="V237" s="60">
        <f t="shared" si="52"/>
        <v>215649</v>
      </c>
      <c r="W237" s="24">
        <f t="shared" si="53"/>
        <v>205818</v>
      </c>
      <c r="X237" s="61">
        <f t="shared" si="54"/>
        <v>205306</v>
      </c>
      <c r="Y237" s="61">
        <f t="shared" si="46"/>
        <v>206630</v>
      </c>
      <c r="AA237" s="62">
        <f t="shared" si="55"/>
        <v>0.95441203066093516</v>
      </c>
      <c r="AB237" s="62">
        <f t="shared" si="56"/>
        <v>0.13467602481944868</v>
      </c>
      <c r="AC237" s="9">
        <f t="shared" si="57"/>
        <v>0.86532397518055126</v>
      </c>
      <c r="AD237" s="63">
        <f t="shared" si="58"/>
        <v>3.9448362848888703E-2</v>
      </c>
      <c r="AE237" s="64">
        <f t="shared" si="59"/>
        <v>0.95817740865944201</v>
      </c>
    </row>
    <row r="238" spans="1:31" x14ac:dyDescent="0.25">
      <c r="A238" s="45">
        <v>220050</v>
      </c>
      <c r="B238" s="43">
        <v>2024</v>
      </c>
      <c r="C238" s="43" t="s">
        <v>734</v>
      </c>
      <c r="D238">
        <v>2023</v>
      </c>
      <c r="E238" s="57" t="s">
        <v>941</v>
      </c>
      <c r="F238" s="57">
        <f t="shared" si="38"/>
        <v>0</v>
      </c>
      <c r="H238" t="s">
        <v>677</v>
      </c>
      <c r="I238" s="233">
        <v>45441</v>
      </c>
      <c r="J238" s="59" t="s">
        <v>737</v>
      </c>
      <c r="L238" s="24">
        <v>203627</v>
      </c>
      <c r="N238" s="24">
        <v>1313</v>
      </c>
      <c r="P238" s="24">
        <v>508</v>
      </c>
      <c r="U238" s="24">
        <v>10596</v>
      </c>
      <c r="V238" s="60">
        <f t="shared" si="52"/>
        <v>216044</v>
      </c>
      <c r="W238" s="24">
        <f t="shared" si="53"/>
        <v>204135</v>
      </c>
      <c r="X238" s="61">
        <f t="shared" si="54"/>
        <v>203627</v>
      </c>
      <c r="Y238" s="61">
        <f t="shared" si="46"/>
        <v>204940</v>
      </c>
      <c r="AA238" s="62">
        <f t="shared" si="55"/>
        <v>0.94487696950621169</v>
      </c>
      <c r="AB238" s="62">
        <f t="shared" si="56"/>
        <v>0.11025275002099252</v>
      </c>
      <c r="AC238" s="9">
        <f t="shared" si="57"/>
        <v>0.88974724997900745</v>
      </c>
      <c r="AD238" s="63">
        <f t="shared" si="58"/>
        <v>4.904556479235711E-2</v>
      </c>
      <c r="AE238" s="64">
        <f t="shared" si="59"/>
        <v>0.94860306233915315</v>
      </c>
    </row>
    <row r="239" spans="1:31" x14ac:dyDescent="0.25">
      <c r="A239" s="45">
        <v>220048</v>
      </c>
      <c r="B239" s="43">
        <v>2024</v>
      </c>
      <c r="C239" s="43" t="s">
        <v>734</v>
      </c>
      <c r="D239">
        <v>2023</v>
      </c>
      <c r="E239" s="57" t="s">
        <v>945</v>
      </c>
      <c r="F239" s="57">
        <f t="shared" si="38"/>
        <v>0</v>
      </c>
      <c r="H239" t="s">
        <v>677</v>
      </c>
      <c r="I239" s="233">
        <v>45434</v>
      </c>
      <c r="J239" s="59" t="s">
        <v>737</v>
      </c>
      <c r="L239" s="24">
        <v>203639</v>
      </c>
      <c r="N239" s="24">
        <v>1313</v>
      </c>
      <c r="P239" s="24">
        <v>508</v>
      </c>
      <c r="U239" s="24">
        <v>9616</v>
      </c>
      <c r="V239" s="60">
        <f t="shared" si="52"/>
        <v>215076</v>
      </c>
      <c r="W239" s="24">
        <f t="shared" si="53"/>
        <v>204147</v>
      </c>
      <c r="X239" s="61">
        <f t="shared" si="54"/>
        <v>203639</v>
      </c>
      <c r="Y239" s="61">
        <f t="shared" si="46"/>
        <v>204952</v>
      </c>
      <c r="AA239" s="62">
        <f t="shared" si="55"/>
        <v>0.94918540422920272</v>
      </c>
      <c r="AB239" s="62">
        <f t="shared" si="56"/>
        <v>0.1201390795132217</v>
      </c>
      <c r="AC239" s="9">
        <f t="shared" si="57"/>
        <v>0.87986092048677833</v>
      </c>
      <c r="AD239" s="63">
        <f t="shared" si="58"/>
        <v>4.4709777009057261E-2</v>
      </c>
      <c r="AE239" s="64">
        <f t="shared" si="59"/>
        <v>0.95292826721716972</v>
      </c>
    </row>
    <row r="240" spans="1:31" x14ac:dyDescent="0.25">
      <c r="A240" s="45">
        <v>638511</v>
      </c>
      <c r="B240" s="43">
        <v>2024</v>
      </c>
      <c r="C240" s="43" t="s">
        <v>734</v>
      </c>
      <c r="D240">
        <v>2023</v>
      </c>
      <c r="E240" s="57" t="s">
        <v>740</v>
      </c>
      <c r="F240" s="57">
        <f t="shared" si="38"/>
        <v>0</v>
      </c>
      <c r="H240" t="s">
        <v>677</v>
      </c>
      <c r="I240" s="232">
        <v>45397</v>
      </c>
      <c r="J240" s="59" t="s">
        <v>737</v>
      </c>
      <c r="L240" s="24">
        <v>207649</v>
      </c>
      <c r="N240" s="24">
        <v>5481</v>
      </c>
      <c r="P240" s="24">
        <v>1054</v>
      </c>
      <c r="U240" s="24">
        <v>211</v>
      </c>
      <c r="V240" s="60">
        <f t="shared" si="52"/>
        <v>214395</v>
      </c>
      <c r="W240" s="24">
        <f t="shared" si="53"/>
        <v>208703</v>
      </c>
      <c r="X240" s="61">
        <f t="shared" si="54"/>
        <v>207649</v>
      </c>
      <c r="Y240" s="61">
        <f t="shared" si="46"/>
        <v>213130</v>
      </c>
      <c r="AA240" s="62">
        <f t="shared" si="55"/>
        <v>0.97345087338790548</v>
      </c>
      <c r="AB240" s="62">
        <f t="shared" si="56"/>
        <v>0.9629304286718201</v>
      </c>
      <c r="AC240" s="9">
        <f t="shared" si="57"/>
        <v>3.7069571328179896E-2</v>
      </c>
      <c r="AD240" s="63">
        <f t="shared" si="58"/>
        <v>9.841647426479163E-4</v>
      </c>
      <c r="AE240" s="64">
        <f t="shared" si="59"/>
        <v>0.99409967583199232</v>
      </c>
    </row>
    <row r="241" spans="1:31" x14ac:dyDescent="0.25">
      <c r="A241" s="45" t="s">
        <v>15280</v>
      </c>
      <c r="B241" s="43">
        <v>2024</v>
      </c>
      <c r="C241" s="43" t="s">
        <v>734</v>
      </c>
      <c r="D241">
        <v>2023</v>
      </c>
      <c r="E241" s="43" t="s">
        <v>658</v>
      </c>
      <c r="F241" s="57">
        <f t="shared" si="38"/>
        <v>0</v>
      </c>
      <c r="H241" t="s">
        <v>677</v>
      </c>
      <c r="I241" s="233">
        <v>45456</v>
      </c>
      <c r="J241" s="59" t="s">
        <v>737</v>
      </c>
      <c r="L241" s="24">
        <v>107688</v>
      </c>
      <c r="N241" s="24">
        <v>705</v>
      </c>
      <c r="P241" s="24">
        <v>4150</v>
      </c>
      <c r="U241" s="24">
        <v>529763</v>
      </c>
      <c r="V241" s="60">
        <f t="shared" si="52"/>
        <v>642306</v>
      </c>
      <c r="W241" s="24">
        <f t="shared" si="53"/>
        <v>111838</v>
      </c>
      <c r="X241" s="61">
        <f t="shared" si="54"/>
        <v>107688</v>
      </c>
      <c r="Y241" s="61">
        <f t="shared" si="46"/>
        <v>108393</v>
      </c>
      <c r="AA241" s="62">
        <f t="shared" si="55"/>
        <v>0.17411950067413351</v>
      </c>
      <c r="AB241" s="62">
        <f t="shared" si="56"/>
        <v>1.3290151338063748E-3</v>
      </c>
      <c r="AC241" s="9">
        <f t="shared" si="57"/>
        <v>0.99867098486619366</v>
      </c>
      <c r="AD241" s="63">
        <f t="shared" si="58"/>
        <v>0.8247828916435469</v>
      </c>
      <c r="AE241" s="64">
        <f t="shared" si="59"/>
        <v>0.16875601348889782</v>
      </c>
    </row>
    <row r="242" spans="1:31" x14ac:dyDescent="0.25">
      <c r="A242" s="45" t="s">
        <v>15281</v>
      </c>
      <c r="B242" s="43">
        <v>2024</v>
      </c>
      <c r="C242" s="43" t="s">
        <v>734</v>
      </c>
      <c r="D242">
        <v>2023</v>
      </c>
      <c r="E242" s="43" t="s">
        <v>743</v>
      </c>
      <c r="F242" s="57">
        <f t="shared" si="38"/>
        <v>0</v>
      </c>
      <c r="H242" t="s">
        <v>677</v>
      </c>
      <c r="I242" s="233">
        <v>45455</v>
      </c>
      <c r="J242" s="59" t="s">
        <v>737</v>
      </c>
      <c r="L242" s="24">
        <v>105449</v>
      </c>
      <c r="N242" s="24">
        <v>239</v>
      </c>
      <c r="P242" s="24">
        <v>3796</v>
      </c>
      <c r="U242" s="24">
        <v>147754</v>
      </c>
      <c r="V242" s="60">
        <f t="shared" si="52"/>
        <v>257238</v>
      </c>
      <c r="W242" s="24">
        <f t="shared" si="53"/>
        <v>109245</v>
      </c>
      <c r="X242" s="61">
        <f t="shared" si="54"/>
        <v>105449</v>
      </c>
      <c r="Y242" s="61">
        <f t="shared" si="46"/>
        <v>105688</v>
      </c>
      <c r="AA242" s="62">
        <f t="shared" si="55"/>
        <v>0.42468453338931261</v>
      </c>
      <c r="AB242" s="62">
        <f t="shared" si="56"/>
        <v>1.6149412472211523E-3</v>
      </c>
      <c r="AC242" s="9">
        <f t="shared" si="57"/>
        <v>0.99838505875277883</v>
      </c>
      <c r="AD242" s="63">
        <f t="shared" si="58"/>
        <v>0.57438636593349346</v>
      </c>
      <c r="AE242" s="64">
        <f t="shared" si="59"/>
        <v>0.41085687184630576</v>
      </c>
    </row>
    <row r="243" spans="1:31" x14ac:dyDescent="0.25">
      <c r="A243" s="45" t="s">
        <v>15282</v>
      </c>
      <c r="B243" s="43">
        <v>2024</v>
      </c>
      <c r="C243" s="43" t="s">
        <v>734</v>
      </c>
      <c r="D243">
        <v>2023</v>
      </c>
      <c r="E243" s="43" t="s">
        <v>742</v>
      </c>
      <c r="F243" s="57">
        <f t="shared" si="38"/>
        <v>0</v>
      </c>
      <c r="H243" t="s">
        <v>677</v>
      </c>
      <c r="I243" s="233">
        <v>45454</v>
      </c>
      <c r="J243" s="59" t="s">
        <v>737</v>
      </c>
      <c r="L243" s="24">
        <v>95707</v>
      </c>
      <c r="N243" s="24">
        <v>369</v>
      </c>
      <c r="P243" s="24">
        <v>2662</v>
      </c>
      <c r="U243" s="24">
        <v>134610</v>
      </c>
      <c r="V243" s="60">
        <f t="shared" si="52"/>
        <v>233348</v>
      </c>
      <c r="W243" s="24">
        <f t="shared" si="53"/>
        <v>98369</v>
      </c>
      <c r="X243" s="61">
        <f t="shared" si="54"/>
        <v>95707</v>
      </c>
      <c r="Y243" s="61">
        <f t="shared" si="46"/>
        <v>96076</v>
      </c>
      <c r="AA243" s="62">
        <f t="shared" si="55"/>
        <v>0.42155493083291906</v>
      </c>
      <c r="AB243" s="62">
        <f t="shared" si="56"/>
        <v>2.7337585846687264E-3</v>
      </c>
      <c r="AC243" s="9">
        <f t="shared" si="57"/>
        <v>0.99726624141533127</v>
      </c>
      <c r="AD243" s="63">
        <f t="shared" si="58"/>
        <v>0.57686373999348617</v>
      </c>
      <c r="AE243" s="64">
        <f t="shared" si="59"/>
        <v>0.41172840564307389</v>
      </c>
    </row>
    <row r="244" spans="1:31" x14ac:dyDescent="0.25">
      <c r="A244" s="45" t="s">
        <v>15283</v>
      </c>
      <c r="B244" s="43">
        <v>2024</v>
      </c>
      <c r="C244" s="43" t="s">
        <v>734</v>
      </c>
      <c r="D244">
        <v>2023</v>
      </c>
      <c r="E244" s="43" t="s">
        <v>741</v>
      </c>
      <c r="F244" s="57">
        <f t="shared" si="38"/>
        <v>0</v>
      </c>
      <c r="H244" t="s">
        <v>677</v>
      </c>
      <c r="I244" s="233">
        <v>45415</v>
      </c>
      <c r="J244" s="59" t="s">
        <v>737</v>
      </c>
      <c r="L244" s="24">
        <v>107962</v>
      </c>
      <c r="N244" s="24">
        <v>384</v>
      </c>
      <c r="P244" s="24">
        <v>2869</v>
      </c>
      <c r="U244" s="24">
        <v>103302</v>
      </c>
      <c r="V244" s="60">
        <f t="shared" si="52"/>
        <v>214517</v>
      </c>
      <c r="W244" s="24">
        <f t="shared" si="53"/>
        <v>110831</v>
      </c>
      <c r="X244" s="61">
        <f t="shared" si="54"/>
        <v>107962</v>
      </c>
      <c r="Y244" s="61">
        <f t="shared" si="46"/>
        <v>108346</v>
      </c>
      <c r="AA244" s="62">
        <f t="shared" si="55"/>
        <v>0.51665369178200327</v>
      </c>
      <c r="AB244" s="62">
        <f t="shared" si="56"/>
        <v>3.7034893814015392E-3</v>
      </c>
      <c r="AC244" s="9">
        <f t="shared" si="57"/>
        <v>0.99629651061859847</v>
      </c>
      <c r="AD244" s="63">
        <f t="shared" si="58"/>
        <v>0.48155624029797173</v>
      </c>
      <c r="AE244" s="64">
        <f t="shared" si="59"/>
        <v>0.50506952828913321</v>
      </c>
    </row>
    <row r="245" spans="1:31" x14ac:dyDescent="0.25">
      <c r="A245" s="45" t="s">
        <v>15284</v>
      </c>
      <c r="B245" s="43">
        <v>2024</v>
      </c>
      <c r="C245" s="43" t="s">
        <v>734</v>
      </c>
      <c r="D245">
        <v>2023</v>
      </c>
      <c r="E245" s="43" t="s">
        <v>886</v>
      </c>
      <c r="F245" s="57">
        <f t="shared" si="38"/>
        <v>0</v>
      </c>
      <c r="H245" t="s">
        <v>677</v>
      </c>
      <c r="I245" s="233">
        <v>45396</v>
      </c>
      <c r="J245" s="59" t="s">
        <v>737</v>
      </c>
      <c r="L245" s="24">
        <v>263145</v>
      </c>
      <c r="N245" s="24">
        <v>2166</v>
      </c>
      <c r="P245" s="24">
        <v>0</v>
      </c>
      <c r="U245" s="24">
        <v>851596</v>
      </c>
      <c r="V245" s="60">
        <f t="shared" si="52"/>
        <v>1116907</v>
      </c>
      <c r="W245" s="24">
        <f t="shared" si="53"/>
        <v>263145</v>
      </c>
      <c r="X245" s="61">
        <f t="shared" si="54"/>
        <v>263145</v>
      </c>
      <c r="Y245" s="61">
        <f t="shared" si="46"/>
        <v>265311</v>
      </c>
      <c r="AA245" s="62">
        <f t="shared" si="55"/>
        <v>0.23560153173003662</v>
      </c>
      <c r="AB245" s="62">
        <f t="shared" si="56"/>
        <v>2.5370068004900662E-3</v>
      </c>
      <c r="AC245" s="9">
        <f t="shared" si="57"/>
        <v>0.99746299319950993</v>
      </c>
      <c r="AD245" s="63">
        <f t="shared" si="58"/>
        <v>0.76245918415767833</v>
      </c>
      <c r="AE245" s="64">
        <f t="shared" si="59"/>
        <v>0.2375408158423217</v>
      </c>
    </row>
  </sheetData>
  <autoFilter ref="A5:AE245" xr:uid="{B49301FA-73E1-4C17-98D2-0B1366F538CE}"/>
  <mergeCells count="2">
    <mergeCell ref="AG4:AI4"/>
    <mergeCell ref="AJ4:AL4"/>
  </mergeCells>
  <phoneticPr fontId="4" type="noConversion"/>
  <pageMargins left="0.7" right="0.7" top="0.75" bottom="0.75" header="0.3" footer="0.3"/>
  <pageSetup orientation="portrait" horizontalDpi="300" verticalDpi="300"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FD832-5BA2-4279-8C32-1ED3FB2ECBF2}">
  <dimension ref="A2:AB77"/>
  <sheetViews>
    <sheetView topLeftCell="A8" zoomScale="80" zoomScaleNormal="80" workbookViewId="0">
      <selection activeCell="I35" sqref="I35"/>
    </sheetView>
  </sheetViews>
  <sheetFormatPr defaultRowHeight="15" x14ac:dyDescent="0.25"/>
  <cols>
    <col min="1" max="1" width="10.85546875" customWidth="1"/>
    <col min="2" max="2" width="10.5703125" customWidth="1"/>
    <col min="3" max="3" width="11" customWidth="1"/>
    <col min="4" max="4" width="11.5703125" customWidth="1"/>
    <col min="5" max="5" width="10.140625" customWidth="1"/>
    <col min="7" max="7" width="11.28515625" customWidth="1"/>
    <col min="11" max="11" width="12.85546875" customWidth="1"/>
    <col min="12" max="12" width="9.42578125" customWidth="1"/>
    <col min="16" max="16" width="12.5703125" customWidth="1"/>
    <col min="19" max="19" width="12" customWidth="1"/>
    <col min="23" max="23" width="11.7109375" customWidth="1"/>
    <col min="25" max="26" width="17.7109375" customWidth="1"/>
    <col min="27" max="28" width="16.42578125" customWidth="1"/>
  </cols>
  <sheetData>
    <row r="2" spans="1:21" x14ac:dyDescent="0.25">
      <c r="A2" s="14" t="s">
        <v>833</v>
      </c>
      <c r="L2" s="14" t="s">
        <v>834</v>
      </c>
    </row>
    <row r="3" spans="1:21" s="3" customFormat="1" ht="44.25" customHeight="1" x14ac:dyDescent="0.25">
      <c r="A3" s="3" t="s">
        <v>835</v>
      </c>
      <c r="B3" s="3" t="s">
        <v>836</v>
      </c>
      <c r="C3" s="3" t="s">
        <v>837</v>
      </c>
      <c r="D3" s="3" t="s">
        <v>838</v>
      </c>
      <c r="E3" s="3" t="s">
        <v>839</v>
      </c>
      <c r="F3" s="3" t="s">
        <v>840</v>
      </c>
      <c r="G3" s="3" t="s">
        <v>841</v>
      </c>
      <c r="L3" s="3" t="s">
        <v>835</v>
      </c>
      <c r="M3" s="3" t="s">
        <v>842</v>
      </c>
      <c r="N3" s="3" t="s">
        <v>843</v>
      </c>
      <c r="O3" s="3" t="s">
        <v>844</v>
      </c>
      <c r="P3" s="3" t="s">
        <v>845</v>
      </c>
      <c r="Q3" s="3" t="s">
        <v>846</v>
      </c>
      <c r="R3" s="3" t="s">
        <v>847</v>
      </c>
      <c r="S3" s="3" t="s">
        <v>848</v>
      </c>
      <c r="T3" s="3" t="s">
        <v>849</v>
      </c>
      <c r="U3" s="3" t="s">
        <v>850</v>
      </c>
    </row>
    <row r="4" spans="1:21" x14ac:dyDescent="0.25">
      <c r="A4">
        <v>2000</v>
      </c>
      <c r="B4">
        <v>10824</v>
      </c>
      <c r="C4" s="8">
        <v>0.02</v>
      </c>
      <c r="F4" t="str">
        <f>IFERROR(E4/D4," ")</f>
        <v xml:space="preserve"> </v>
      </c>
      <c r="G4" s="11" t="str">
        <f>IFERROR(((B4*(1+C4))*(1-F4))," ")</f>
        <v xml:space="preserve"> </v>
      </c>
      <c r="L4">
        <v>2000</v>
      </c>
    </row>
    <row r="5" spans="1:21" x14ac:dyDescent="0.25">
      <c r="A5">
        <v>2001</v>
      </c>
      <c r="B5">
        <v>17749</v>
      </c>
      <c r="C5" s="8">
        <v>0.02</v>
      </c>
      <c r="F5" t="str">
        <f t="shared" ref="F5:F20" si="0">IFERROR(E5/D5," ")</f>
        <v xml:space="preserve"> </v>
      </c>
      <c r="G5" s="11" t="str">
        <f t="shared" ref="G5:G26" si="1">IFERROR(((B5*(1+C5))*(1-F5))," ")</f>
        <v xml:space="preserve"> </v>
      </c>
      <c r="L5">
        <v>2001</v>
      </c>
    </row>
    <row r="6" spans="1:21" x14ac:dyDescent="0.25">
      <c r="A6">
        <v>2002</v>
      </c>
      <c r="B6">
        <v>18076</v>
      </c>
      <c r="C6" s="8">
        <v>0.02</v>
      </c>
      <c r="F6" t="str">
        <f t="shared" si="0"/>
        <v xml:space="preserve"> </v>
      </c>
      <c r="G6" s="11" t="str">
        <f t="shared" si="1"/>
        <v xml:space="preserve"> </v>
      </c>
      <c r="L6">
        <v>2002</v>
      </c>
    </row>
    <row r="7" spans="1:21" x14ac:dyDescent="0.25">
      <c r="A7">
        <v>2003</v>
      </c>
      <c r="B7">
        <v>20213</v>
      </c>
      <c r="C7" s="8">
        <v>0.02</v>
      </c>
      <c r="F7" t="str">
        <f t="shared" si="0"/>
        <v xml:space="preserve"> </v>
      </c>
      <c r="G7" s="11" t="str">
        <f t="shared" si="1"/>
        <v xml:space="preserve"> </v>
      </c>
      <c r="L7">
        <v>2003</v>
      </c>
    </row>
    <row r="8" spans="1:21" x14ac:dyDescent="0.25">
      <c r="A8">
        <v>2004</v>
      </c>
      <c r="B8">
        <v>22560</v>
      </c>
      <c r="C8" s="8">
        <v>0.02</v>
      </c>
      <c r="F8" t="str">
        <f t="shared" si="0"/>
        <v xml:space="preserve"> </v>
      </c>
      <c r="G8" s="11" t="str">
        <f t="shared" si="1"/>
        <v xml:space="preserve"> </v>
      </c>
      <c r="L8">
        <v>2004</v>
      </c>
    </row>
    <row r="9" spans="1:21" x14ac:dyDescent="0.25">
      <c r="A9">
        <v>2005</v>
      </c>
      <c r="B9">
        <v>14430</v>
      </c>
      <c r="C9" s="8">
        <v>0.02</v>
      </c>
      <c r="D9">
        <v>1776</v>
      </c>
      <c r="E9">
        <v>18</v>
      </c>
      <c r="F9">
        <f t="shared" si="0"/>
        <v>1.0135135135135136E-2</v>
      </c>
      <c r="G9" s="11">
        <f t="shared" si="1"/>
        <v>14569.425000000001</v>
      </c>
      <c r="H9" s="11"/>
      <c r="I9" s="11"/>
      <c r="L9">
        <v>2005</v>
      </c>
      <c r="M9">
        <v>13</v>
      </c>
      <c r="P9">
        <v>13</v>
      </c>
      <c r="S9" s="138">
        <v>1</v>
      </c>
      <c r="T9" s="138"/>
      <c r="U9" s="138"/>
    </row>
    <row r="10" spans="1:21" x14ac:dyDescent="0.25">
      <c r="A10">
        <v>2006</v>
      </c>
      <c r="B10">
        <v>14769</v>
      </c>
      <c r="C10">
        <v>2.4E-2</v>
      </c>
      <c r="D10">
        <v>1938</v>
      </c>
      <c r="E10">
        <v>16</v>
      </c>
      <c r="F10">
        <f t="shared" si="0"/>
        <v>8.2559339525283791E-3</v>
      </c>
      <c r="G10" s="11">
        <f t="shared" si="1"/>
        <v>14998.597746130032</v>
      </c>
      <c r="H10" s="11"/>
      <c r="I10" s="11"/>
      <c r="L10">
        <v>2006</v>
      </c>
      <c r="M10">
        <v>13</v>
      </c>
      <c r="P10">
        <v>13</v>
      </c>
      <c r="S10" s="138">
        <v>1</v>
      </c>
      <c r="T10" s="138"/>
      <c r="U10" s="138"/>
    </row>
    <row r="11" spans="1:21" x14ac:dyDescent="0.25">
      <c r="A11">
        <v>2007</v>
      </c>
      <c r="B11">
        <v>19979</v>
      </c>
      <c r="C11">
        <v>3.2000000000000001E-2</v>
      </c>
      <c r="D11">
        <v>3828</v>
      </c>
      <c r="E11">
        <v>26</v>
      </c>
      <c r="F11">
        <f t="shared" si="0"/>
        <v>6.7920585161964468E-3</v>
      </c>
      <c r="G11" s="11">
        <f t="shared" si="1"/>
        <v>20478.287109717869</v>
      </c>
      <c r="H11" s="11"/>
      <c r="I11" s="11"/>
      <c r="L11">
        <v>2007</v>
      </c>
      <c r="M11">
        <v>20</v>
      </c>
      <c r="P11">
        <v>20</v>
      </c>
      <c r="S11" s="138">
        <v>1</v>
      </c>
      <c r="T11" s="138"/>
      <c r="U11" s="138"/>
    </row>
    <row r="12" spans="1:21" x14ac:dyDescent="0.25">
      <c r="A12">
        <v>2008</v>
      </c>
      <c r="B12">
        <v>26856</v>
      </c>
      <c r="C12">
        <v>2.3E-2</v>
      </c>
      <c r="D12">
        <v>4818</v>
      </c>
      <c r="E12">
        <v>34</v>
      </c>
      <c r="F12">
        <f t="shared" si="0"/>
        <v>7.0568700705687009E-3</v>
      </c>
      <c r="G12" s="11">
        <f t="shared" si="1"/>
        <v>27279.809753424655</v>
      </c>
      <c r="H12" s="11"/>
      <c r="I12" s="11"/>
      <c r="L12">
        <v>2008</v>
      </c>
      <c r="M12">
        <v>20</v>
      </c>
      <c r="N12">
        <v>12</v>
      </c>
      <c r="O12">
        <v>10</v>
      </c>
      <c r="P12">
        <v>20</v>
      </c>
      <c r="Q12">
        <v>16</v>
      </c>
      <c r="R12">
        <v>20</v>
      </c>
      <c r="S12" s="138">
        <v>1</v>
      </c>
      <c r="T12" s="138">
        <v>1.25</v>
      </c>
      <c r="U12" s="138">
        <v>1</v>
      </c>
    </row>
    <row r="13" spans="1:21" x14ac:dyDescent="0.25">
      <c r="A13">
        <v>2009</v>
      </c>
      <c r="B13">
        <v>56452</v>
      </c>
      <c r="C13">
        <v>1.6E-2</v>
      </c>
      <c r="D13">
        <v>6186</v>
      </c>
      <c r="E13">
        <v>20</v>
      </c>
      <c r="F13">
        <f t="shared" si="0"/>
        <v>3.2331070158422245E-3</v>
      </c>
      <c r="G13" s="11">
        <f t="shared" si="1"/>
        <v>57169.796397025544</v>
      </c>
      <c r="H13" s="11"/>
      <c r="I13" s="11"/>
      <c r="L13">
        <v>2009</v>
      </c>
      <c r="M13">
        <v>12</v>
      </c>
      <c r="N13">
        <v>9</v>
      </c>
      <c r="P13">
        <v>12</v>
      </c>
      <c r="Q13">
        <v>12</v>
      </c>
      <c r="S13" s="138">
        <v>1</v>
      </c>
      <c r="T13" s="138">
        <v>1</v>
      </c>
      <c r="U13" s="138"/>
    </row>
    <row r="14" spans="1:21" x14ac:dyDescent="0.25">
      <c r="A14">
        <v>2010</v>
      </c>
      <c r="B14">
        <v>54710</v>
      </c>
      <c r="C14">
        <v>1.4999999999999999E-2</v>
      </c>
      <c r="D14">
        <v>7223</v>
      </c>
      <c r="E14">
        <v>25</v>
      </c>
      <c r="F14">
        <f t="shared" si="0"/>
        <v>3.4611657206147029E-3</v>
      </c>
      <c r="G14" s="11">
        <f t="shared" si="1"/>
        <v>55338.449217776542</v>
      </c>
      <c r="H14" s="11"/>
      <c r="I14" s="11"/>
      <c r="L14">
        <v>2010</v>
      </c>
      <c r="M14">
        <v>12</v>
      </c>
      <c r="N14">
        <v>10</v>
      </c>
      <c r="P14">
        <v>13</v>
      </c>
      <c r="Q14">
        <v>13</v>
      </c>
      <c r="S14" s="138">
        <v>1</v>
      </c>
      <c r="T14" s="138">
        <v>1</v>
      </c>
      <c r="U14" s="138"/>
    </row>
    <row r="15" spans="1:21" x14ac:dyDescent="0.25">
      <c r="A15">
        <v>2011</v>
      </c>
      <c r="B15">
        <v>44904</v>
      </c>
      <c r="C15">
        <v>3.2000000000000001E-2</v>
      </c>
      <c r="D15">
        <v>5536</v>
      </c>
      <c r="E15">
        <v>29</v>
      </c>
      <c r="F15">
        <f t="shared" si="0"/>
        <v>5.2384393063583815E-3</v>
      </c>
      <c r="G15" s="11">
        <f t="shared" si="1"/>
        <v>46098.17386127168</v>
      </c>
      <c r="H15" s="11"/>
      <c r="I15" s="11"/>
      <c r="L15">
        <v>2011</v>
      </c>
      <c r="M15">
        <v>10</v>
      </c>
      <c r="P15">
        <v>10</v>
      </c>
      <c r="S15" s="138">
        <v>1</v>
      </c>
      <c r="T15" s="138"/>
      <c r="U15" s="138"/>
    </row>
    <row r="16" spans="1:21" x14ac:dyDescent="0.25">
      <c r="A16">
        <v>2012</v>
      </c>
      <c r="B16">
        <v>56678</v>
      </c>
      <c r="C16">
        <v>1.7999999999999999E-2</v>
      </c>
      <c r="D16">
        <v>9870</v>
      </c>
      <c r="E16">
        <v>1</v>
      </c>
      <c r="F16">
        <f t="shared" si="0"/>
        <v>1.0131712259371833E-4</v>
      </c>
      <c r="G16" s="11">
        <f t="shared" si="1"/>
        <v>57692.358183991892</v>
      </c>
      <c r="L16">
        <v>2012</v>
      </c>
      <c r="M16">
        <v>15</v>
      </c>
      <c r="P16">
        <v>15</v>
      </c>
      <c r="S16" s="138">
        <v>1</v>
      </c>
      <c r="T16" s="138"/>
      <c r="U16" s="138"/>
    </row>
    <row r="17" spans="1:23" x14ac:dyDescent="0.25">
      <c r="A17">
        <v>2013</v>
      </c>
      <c r="B17">
        <v>78960</v>
      </c>
      <c r="C17">
        <v>0.02</v>
      </c>
      <c r="F17">
        <v>6.0000000000000001E-3</v>
      </c>
      <c r="G17" s="11">
        <f t="shared" si="1"/>
        <v>80055.964800000002</v>
      </c>
      <c r="L17">
        <v>2013</v>
      </c>
      <c r="M17">
        <v>12</v>
      </c>
      <c r="N17">
        <v>15</v>
      </c>
      <c r="O17">
        <v>20</v>
      </c>
      <c r="P17">
        <v>13</v>
      </c>
      <c r="Q17">
        <v>18</v>
      </c>
      <c r="R17">
        <v>25</v>
      </c>
      <c r="S17" s="139">
        <f>R17/P17</f>
        <v>1.9230769230769231</v>
      </c>
      <c r="T17" s="139">
        <f>R17/Q17</f>
        <v>1.3888888888888888</v>
      </c>
      <c r="U17" s="138">
        <v>1</v>
      </c>
      <c r="W17">
        <f>M22/N22</f>
        <v>3.5</v>
      </c>
    </row>
    <row r="18" spans="1:23" x14ac:dyDescent="0.25">
      <c r="A18">
        <v>2014</v>
      </c>
      <c r="B18">
        <v>80175</v>
      </c>
      <c r="C18">
        <v>5.0000000000000001E-3</v>
      </c>
      <c r="D18">
        <v>7917</v>
      </c>
      <c r="E18">
        <v>80</v>
      </c>
      <c r="F18">
        <f t="shared" si="0"/>
        <v>1.0104837691044588E-2</v>
      </c>
      <c r="G18" s="11">
        <f t="shared" si="1"/>
        <v>79761.668861311089</v>
      </c>
      <c r="L18">
        <v>2014</v>
      </c>
      <c r="M18">
        <v>100</v>
      </c>
      <c r="N18">
        <v>10</v>
      </c>
      <c r="O18">
        <v>8</v>
      </c>
      <c r="P18">
        <v>11.2</v>
      </c>
      <c r="Q18">
        <v>9.6</v>
      </c>
      <c r="R18">
        <v>8.9</v>
      </c>
      <c r="S18" s="139">
        <f>R18/P18</f>
        <v>0.79464285714285721</v>
      </c>
      <c r="T18" s="139">
        <f>R18/Q18</f>
        <v>0.92708333333333337</v>
      </c>
      <c r="U18" s="138">
        <v>1</v>
      </c>
    </row>
    <row r="19" spans="1:23" x14ac:dyDescent="0.25">
      <c r="A19">
        <v>2015</v>
      </c>
      <c r="B19">
        <v>70826</v>
      </c>
      <c r="C19">
        <v>6.7000000000000002E-3</v>
      </c>
      <c r="D19">
        <v>8988</v>
      </c>
      <c r="E19">
        <v>115</v>
      </c>
      <c r="F19">
        <f t="shared" si="0"/>
        <v>1.2794837561192702E-2</v>
      </c>
      <c r="G19" s="11">
        <f t="shared" si="1"/>
        <v>70388.255446884723</v>
      </c>
      <c r="L19">
        <v>2015</v>
      </c>
      <c r="M19">
        <v>100</v>
      </c>
      <c r="N19">
        <v>12</v>
      </c>
      <c r="P19">
        <v>8.9</v>
      </c>
      <c r="Q19">
        <v>13.1</v>
      </c>
      <c r="S19" s="140">
        <v>1</v>
      </c>
      <c r="T19">
        <v>1</v>
      </c>
    </row>
    <row r="20" spans="1:23" x14ac:dyDescent="0.25">
      <c r="A20">
        <v>2016</v>
      </c>
      <c r="B20">
        <v>47080</v>
      </c>
      <c r="C20">
        <v>1.7399999999999999E-2</v>
      </c>
      <c r="D20">
        <v>9316</v>
      </c>
      <c r="E20">
        <v>21</v>
      </c>
      <c r="F20">
        <f t="shared" si="0"/>
        <v>2.2541863460712754E-3</v>
      </c>
      <c r="G20" s="11">
        <f t="shared" si="1"/>
        <v>47791.218295405757</v>
      </c>
      <c r="L20">
        <v>2016</v>
      </c>
      <c r="M20">
        <v>19</v>
      </c>
      <c r="P20" s="12">
        <v>19.7</v>
      </c>
      <c r="S20">
        <v>1</v>
      </c>
    </row>
    <row r="21" spans="1:23" x14ac:dyDescent="0.25">
      <c r="A21">
        <v>2017</v>
      </c>
      <c r="B21">
        <v>33126</v>
      </c>
      <c r="C21">
        <v>6.8199999999999997E-3</v>
      </c>
      <c r="D21">
        <v>7771</v>
      </c>
      <c r="E21">
        <v>17</v>
      </c>
      <c r="F21">
        <f>IFERROR(E21/D21," ")</f>
        <v>2.1876206408441641E-3</v>
      </c>
      <c r="G21" s="11">
        <f t="shared" si="1"/>
        <v>33278.9579728838</v>
      </c>
      <c r="I21">
        <v>46172</v>
      </c>
      <c r="L21">
        <v>2017</v>
      </c>
      <c r="M21">
        <v>20</v>
      </c>
      <c r="N21">
        <v>33</v>
      </c>
      <c r="O21">
        <v>20</v>
      </c>
      <c r="P21" s="12"/>
      <c r="S21">
        <f>N21/M21</f>
        <v>1.65</v>
      </c>
      <c r="T21">
        <v>1</v>
      </c>
      <c r="U21">
        <f>N21/O21</f>
        <v>1.65</v>
      </c>
      <c r="V21" t="s">
        <v>851</v>
      </c>
    </row>
    <row r="22" spans="1:23" x14ac:dyDescent="0.25">
      <c r="A22">
        <v>2018</v>
      </c>
      <c r="B22">
        <v>21898</v>
      </c>
      <c r="C22">
        <v>0.02</v>
      </c>
      <c r="D22">
        <v>6535</v>
      </c>
      <c r="E22">
        <v>0</v>
      </c>
      <c r="G22" s="11">
        <f t="shared" si="1"/>
        <v>22335.96</v>
      </c>
      <c r="I22" s="9">
        <f>(B27-I21)/B27</f>
        <v>0.11915754130260597</v>
      </c>
      <c r="L22">
        <v>2018</v>
      </c>
      <c r="M22">
        <v>70</v>
      </c>
      <c r="N22">
        <v>20</v>
      </c>
      <c r="S22" s="9">
        <f>N22/M22</f>
        <v>0.2857142857142857</v>
      </c>
      <c r="T22">
        <v>1</v>
      </c>
    </row>
    <row r="23" spans="1:23" x14ac:dyDescent="0.25">
      <c r="A23">
        <v>2019</v>
      </c>
      <c r="B23">
        <v>21790</v>
      </c>
      <c r="C23">
        <v>1.4999999999999999E-2</v>
      </c>
      <c r="D23">
        <v>6735</v>
      </c>
      <c r="E23">
        <v>4</v>
      </c>
      <c r="F23">
        <f>IFERROR(E23/D23," ")</f>
        <v>5.9391239792130662E-4</v>
      </c>
      <c r="G23" s="11">
        <f t="shared" si="1"/>
        <v>22103.714528582033</v>
      </c>
      <c r="L23">
        <v>2019</v>
      </c>
      <c r="M23">
        <v>70</v>
      </c>
      <c r="N23">
        <v>20</v>
      </c>
      <c r="P23">
        <v>53.2</v>
      </c>
      <c r="Q23">
        <v>21.5</v>
      </c>
      <c r="S23" s="139">
        <f>Q23/P23</f>
        <v>0.40413533834586463</v>
      </c>
      <c r="T23" s="139">
        <v>1</v>
      </c>
      <c r="U23" s="138"/>
      <c r="V23" t="s">
        <v>852</v>
      </c>
    </row>
    <row r="24" spans="1:23" x14ac:dyDescent="0.25">
      <c r="A24">
        <v>2020</v>
      </c>
      <c r="B24">
        <v>36001</v>
      </c>
      <c r="C24">
        <v>0.01</v>
      </c>
      <c r="D24">
        <v>9885</v>
      </c>
      <c r="E24">
        <v>21</v>
      </c>
      <c r="F24">
        <f>IFERROR(E24/D24," ")</f>
        <v>2.1244309559939304E-3</v>
      </c>
      <c r="G24" s="11">
        <f t="shared" si="1"/>
        <v>36283.763544764799</v>
      </c>
      <c r="J24" s="8"/>
      <c r="L24">
        <v>2020</v>
      </c>
      <c r="M24">
        <v>80</v>
      </c>
      <c r="N24">
        <v>18</v>
      </c>
      <c r="P24">
        <v>90.6</v>
      </c>
      <c r="Q24">
        <v>20.6</v>
      </c>
      <c r="S24" s="139">
        <f>Q24/P24</f>
        <v>0.2273730684326711</v>
      </c>
      <c r="T24" s="139">
        <v>1</v>
      </c>
      <c r="U24" s="138"/>
      <c r="V24" t="s">
        <v>852</v>
      </c>
    </row>
    <row r="25" spans="1:23" x14ac:dyDescent="0.25">
      <c r="A25">
        <v>2021</v>
      </c>
      <c r="B25">
        <v>41415</v>
      </c>
      <c r="C25" s="4">
        <v>5.0600000000000003E-3</v>
      </c>
      <c r="D25">
        <v>9248</v>
      </c>
      <c r="E25">
        <v>54</v>
      </c>
      <c r="F25">
        <f>IFERROR(E25/D25," ")</f>
        <v>5.8391003460207614E-3</v>
      </c>
      <c r="G25" s="11">
        <f t="shared" si="1"/>
        <v>41381.509917884949</v>
      </c>
      <c r="L25">
        <v>2021</v>
      </c>
      <c r="M25">
        <v>70</v>
      </c>
      <c r="N25">
        <v>18</v>
      </c>
      <c r="P25">
        <v>66.8</v>
      </c>
      <c r="Q25">
        <v>17.7</v>
      </c>
      <c r="S25" s="139">
        <f>Q25/P25</f>
        <v>0.26497005988023953</v>
      </c>
      <c r="T25" s="139">
        <v>1</v>
      </c>
    </row>
    <row r="26" spans="1:23" x14ac:dyDescent="0.25">
      <c r="A26">
        <v>2022</v>
      </c>
      <c r="B26">
        <v>54950</v>
      </c>
      <c r="C26" s="4">
        <v>8.2000000000000007E-3</v>
      </c>
      <c r="D26">
        <v>11195</v>
      </c>
      <c r="E26" t="s">
        <v>269</v>
      </c>
      <c r="F26">
        <v>2.5999999999999999E-3</v>
      </c>
      <c r="G26" s="11">
        <f t="shared" si="1"/>
        <v>55256.548465999993</v>
      </c>
      <c r="I26">
        <v>42875</v>
      </c>
      <c r="J26" s="8">
        <f>1-I26/B26</f>
        <v>0.21974522292993626</v>
      </c>
      <c r="L26">
        <v>2022</v>
      </c>
      <c r="M26">
        <v>60</v>
      </c>
      <c r="N26">
        <v>18</v>
      </c>
      <c r="P26">
        <v>57.6</v>
      </c>
      <c r="Q26">
        <v>17.600000000000001</v>
      </c>
      <c r="S26" s="139">
        <f>Q26/P26</f>
        <v>0.30555555555555558</v>
      </c>
      <c r="T26" s="139">
        <v>1</v>
      </c>
      <c r="V26" t="s">
        <v>853</v>
      </c>
    </row>
    <row r="27" spans="1:23" x14ac:dyDescent="0.25">
      <c r="A27">
        <v>2023</v>
      </c>
      <c r="B27">
        <v>52418</v>
      </c>
      <c r="C27" s="4">
        <v>6.1599999999999997E-3</v>
      </c>
      <c r="G27" s="11"/>
      <c r="J27" s="8"/>
      <c r="L27">
        <v>2023</v>
      </c>
      <c r="M27">
        <v>70</v>
      </c>
      <c r="N27">
        <v>18</v>
      </c>
      <c r="P27">
        <v>0.66500000000000004</v>
      </c>
      <c r="Q27">
        <v>0.17</v>
      </c>
      <c r="S27" s="145"/>
      <c r="V27" t="s">
        <v>853</v>
      </c>
    </row>
    <row r="28" spans="1:23" x14ac:dyDescent="0.25">
      <c r="A28">
        <v>2024</v>
      </c>
      <c r="B28">
        <v>41309</v>
      </c>
      <c r="C28" s="4"/>
      <c r="D28">
        <v>35113</v>
      </c>
      <c r="E28">
        <v>6196</v>
      </c>
      <c r="G28" s="11">
        <v>38932</v>
      </c>
      <c r="H28" s="8">
        <f>(G28-B28)/B28</f>
        <v>-5.754194001307221E-2</v>
      </c>
      <c r="J28" s="8"/>
      <c r="L28">
        <v>2024</v>
      </c>
      <c r="M28">
        <v>70</v>
      </c>
      <c r="N28">
        <v>40</v>
      </c>
      <c r="O28">
        <v>18</v>
      </c>
      <c r="P28">
        <v>9</v>
      </c>
      <c r="S28" s="145"/>
    </row>
    <row r="29" spans="1:23" x14ac:dyDescent="0.25">
      <c r="A29" s="14" t="s">
        <v>854</v>
      </c>
      <c r="C29" s="4"/>
      <c r="S29" s="145"/>
    </row>
    <row r="30" spans="1:23" x14ac:dyDescent="0.25">
      <c r="A30" s="3" t="s">
        <v>835</v>
      </c>
      <c r="B30" t="s">
        <v>855</v>
      </c>
      <c r="C30" t="s">
        <v>856</v>
      </c>
      <c r="D30" t="s">
        <v>857</v>
      </c>
      <c r="E30" t="s">
        <v>858</v>
      </c>
      <c r="F30" t="s">
        <v>859</v>
      </c>
      <c r="M30" s="14"/>
    </row>
    <row r="31" spans="1:23" x14ac:dyDescent="0.25">
      <c r="A31">
        <v>2000</v>
      </c>
      <c r="B31">
        <v>2.4E-2</v>
      </c>
      <c r="C31">
        <v>6.7000000000000004E-2</v>
      </c>
      <c r="D31">
        <v>5.8000000000000003E-2</v>
      </c>
      <c r="E31" s="8">
        <v>0.14180000000000001</v>
      </c>
      <c r="L31" s="8"/>
      <c r="M31" t="s">
        <v>860</v>
      </c>
    </row>
    <row r="32" spans="1:23" x14ac:dyDescent="0.25">
      <c r="A32">
        <v>2001</v>
      </c>
      <c r="B32">
        <v>2.4E-2</v>
      </c>
      <c r="C32">
        <v>6.7000000000000004E-2</v>
      </c>
      <c r="D32">
        <v>5.8000000000000003E-2</v>
      </c>
      <c r="E32" s="8">
        <v>0.14180000000000001</v>
      </c>
      <c r="M32" t="s">
        <v>861</v>
      </c>
    </row>
    <row r="33" spans="1:21" x14ac:dyDescent="0.25">
      <c r="A33">
        <v>2002</v>
      </c>
      <c r="B33">
        <v>2.4E-2</v>
      </c>
      <c r="C33">
        <v>6.7000000000000004E-2</v>
      </c>
      <c r="D33">
        <v>5.8000000000000003E-2</v>
      </c>
      <c r="E33" s="8">
        <v>0.14180000000000001</v>
      </c>
      <c r="K33">
        <v>35113</v>
      </c>
      <c r="M33" s="144" t="s">
        <v>1976</v>
      </c>
    </row>
    <row r="34" spans="1:21" x14ac:dyDescent="0.25">
      <c r="A34">
        <v>2003</v>
      </c>
      <c r="B34">
        <v>2.4E-2</v>
      </c>
      <c r="C34">
        <v>6.7000000000000004E-2</v>
      </c>
      <c r="D34">
        <v>5.8000000000000003E-2</v>
      </c>
      <c r="E34" s="8">
        <v>0.14180000000000001</v>
      </c>
      <c r="K34">
        <v>6196</v>
      </c>
      <c r="M34" s="144"/>
    </row>
    <row r="35" spans="1:21" x14ac:dyDescent="0.25">
      <c r="A35">
        <v>2004</v>
      </c>
      <c r="B35">
        <v>2.4E-2</v>
      </c>
      <c r="C35">
        <v>6.7000000000000004E-2</v>
      </c>
      <c r="D35">
        <v>5.8000000000000003E-2</v>
      </c>
      <c r="E35" s="8">
        <v>0.14180000000000001</v>
      </c>
      <c r="K35">
        <f>K33+K34</f>
        <v>41309</v>
      </c>
      <c r="M35" s="144"/>
    </row>
    <row r="36" spans="1:21" x14ac:dyDescent="0.25">
      <c r="A36">
        <v>2005</v>
      </c>
      <c r="B36">
        <v>2.4E-2</v>
      </c>
      <c r="C36">
        <v>6.7000000000000004E-2</v>
      </c>
      <c r="D36">
        <v>5.8000000000000003E-2</v>
      </c>
      <c r="E36" s="8">
        <v>0.14180000000000001</v>
      </c>
      <c r="F36">
        <v>1.5</v>
      </c>
      <c r="M36" s="144"/>
    </row>
    <row r="37" spans="1:21" ht="15.75" thickBot="1" x14ac:dyDescent="0.3">
      <c r="A37">
        <v>2006</v>
      </c>
      <c r="B37">
        <v>2.4E-2</v>
      </c>
      <c r="C37">
        <v>6.7000000000000004E-2</v>
      </c>
      <c r="D37">
        <v>5.8000000000000003E-2</v>
      </c>
      <c r="E37" s="8">
        <v>0.14180000000000001</v>
      </c>
      <c r="F37">
        <v>3.7</v>
      </c>
      <c r="M37" s="14" t="s">
        <v>1977</v>
      </c>
    </row>
    <row r="38" spans="1:21" ht="45" x14ac:dyDescent="0.25">
      <c r="A38">
        <v>2007</v>
      </c>
      <c r="B38">
        <v>2.4E-2</v>
      </c>
      <c r="C38">
        <v>6.7000000000000004E-2</v>
      </c>
      <c r="D38">
        <v>5.8000000000000003E-2</v>
      </c>
      <c r="E38" s="8">
        <v>0.14180000000000001</v>
      </c>
      <c r="F38">
        <v>2.2000000000000002</v>
      </c>
      <c r="M38" s="178" t="s">
        <v>2055</v>
      </c>
      <c r="N38" s="170" t="s">
        <v>2056</v>
      </c>
      <c r="O38" s="170" t="s">
        <v>2057</v>
      </c>
      <c r="P38" s="170" t="s">
        <v>9060</v>
      </c>
      <c r="Q38" s="170" t="s">
        <v>9058</v>
      </c>
      <c r="R38" s="170" t="s">
        <v>9059</v>
      </c>
      <c r="S38" s="170" t="s">
        <v>9061</v>
      </c>
      <c r="T38" s="170" t="s">
        <v>2058</v>
      </c>
      <c r="U38" s="169" t="s">
        <v>2059</v>
      </c>
    </row>
    <row r="39" spans="1:21" x14ac:dyDescent="0.25">
      <c r="A39">
        <v>2008</v>
      </c>
      <c r="B39">
        <v>2.4E-2</v>
      </c>
      <c r="C39">
        <v>6.7000000000000004E-2</v>
      </c>
      <c r="D39">
        <v>5.8000000000000003E-2</v>
      </c>
      <c r="E39" s="8">
        <v>0.14180000000000001</v>
      </c>
      <c r="F39">
        <v>1.9</v>
      </c>
      <c r="M39" s="184">
        <v>70</v>
      </c>
      <c r="N39" s="43">
        <v>0.7</v>
      </c>
      <c r="O39" s="171">
        <v>0.65333638025594154</v>
      </c>
      <c r="P39" s="182">
        <v>45522</v>
      </c>
      <c r="Q39" s="43">
        <v>286</v>
      </c>
      <c r="R39" s="43">
        <v>2892</v>
      </c>
      <c r="S39" s="171">
        <v>9.8893499308437063E-2</v>
      </c>
      <c r="T39" s="171">
        <f>Q39/SUM($Q$39:$Q$42)</f>
        <v>0.11176240719030872</v>
      </c>
      <c r="U39" s="172" t="s">
        <v>2060</v>
      </c>
    </row>
    <row r="40" spans="1:21" x14ac:dyDescent="0.25">
      <c r="A40">
        <v>2009</v>
      </c>
      <c r="B40">
        <v>2.4E-2</v>
      </c>
      <c r="C40">
        <v>6.7000000000000004E-2</v>
      </c>
      <c r="D40">
        <v>5.8000000000000003E-2</v>
      </c>
      <c r="E40" s="8">
        <v>0.14180000000000001</v>
      </c>
      <c r="F40">
        <v>8</v>
      </c>
      <c r="M40" s="184">
        <v>40</v>
      </c>
      <c r="N40" s="43">
        <v>0.4</v>
      </c>
      <c r="O40" s="171">
        <v>0.39762975071516143</v>
      </c>
      <c r="P40" s="182">
        <v>45531</v>
      </c>
      <c r="Q40" s="43">
        <v>649</v>
      </c>
      <c r="R40" s="43">
        <v>3909</v>
      </c>
      <c r="S40" s="171">
        <v>0.16602711690969557</v>
      </c>
      <c r="T40" s="171">
        <f t="shared" ref="T40:T42" si="2">Q40/SUM($Q$39:$Q$42)</f>
        <v>0.25361469323954672</v>
      </c>
      <c r="U40" s="172" t="s">
        <v>2061</v>
      </c>
    </row>
    <row r="41" spans="1:21" x14ac:dyDescent="0.25">
      <c r="A41">
        <v>2010</v>
      </c>
      <c r="B41">
        <v>1.2E-2</v>
      </c>
      <c r="C41">
        <v>0.112</v>
      </c>
      <c r="D41" s="8">
        <v>0.05</v>
      </c>
      <c r="E41" s="8">
        <v>0.128</v>
      </c>
      <c r="F41">
        <v>3.6</v>
      </c>
      <c r="M41" s="184">
        <v>18</v>
      </c>
      <c r="N41" s="43">
        <v>0.18</v>
      </c>
      <c r="O41" s="171">
        <v>0.1787524444267071</v>
      </c>
      <c r="P41" s="182">
        <v>45542</v>
      </c>
      <c r="Q41" s="43">
        <v>1492</v>
      </c>
      <c r="R41" s="43">
        <v>4484</v>
      </c>
      <c r="S41" s="171">
        <v>0.3327386262265834</v>
      </c>
      <c r="T41" s="171">
        <f t="shared" si="2"/>
        <v>0.58304025009769445</v>
      </c>
      <c r="U41" s="172" t="s">
        <v>2062</v>
      </c>
    </row>
    <row r="42" spans="1:21" ht="15.75" thickBot="1" x14ac:dyDescent="0.3">
      <c r="A42">
        <v>2011</v>
      </c>
      <c r="B42">
        <v>3.4000000000000002E-2</v>
      </c>
      <c r="C42">
        <v>7.2999999999999995E-2</v>
      </c>
      <c r="D42">
        <v>8.1000000000000003E-2</v>
      </c>
      <c r="E42" s="8">
        <v>0.09</v>
      </c>
      <c r="F42">
        <v>3.5</v>
      </c>
      <c r="M42" s="240">
        <v>9</v>
      </c>
      <c r="N42" s="161">
        <v>0.09</v>
      </c>
      <c r="O42" s="177">
        <v>8.4124830393487116E-2</v>
      </c>
      <c r="P42" s="173">
        <v>45577</v>
      </c>
      <c r="Q42" s="174">
        <v>132</v>
      </c>
      <c r="R42" s="174">
        <v>203</v>
      </c>
      <c r="S42" s="175">
        <v>0.65024630541871919</v>
      </c>
      <c r="T42" s="171">
        <f t="shared" si="2"/>
        <v>5.1582649472450177E-2</v>
      </c>
      <c r="U42" s="176" t="s">
        <v>2063</v>
      </c>
    </row>
    <row r="43" spans="1:21" x14ac:dyDescent="0.25">
      <c r="A43">
        <v>2012</v>
      </c>
      <c r="B43">
        <v>8.9999999999999993E-3</v>
      </c>
      <c r="C43">
        <v>4.9000000000000002E-2</v>
      </c>
      <c r="D43">
        <v>4.5999999999999999E-2</v>
      </c>
      <c r="E43" s="8">
        <v>8.5999999999999993E-2</v>
      </c>
      <c r="F43">
        <v>2</v>
      </c>
      <c r="M43" s="141"/>
      <c r="S43" s="9"/>
      <c r="T43" s="11"/>
      <c r="U43" s="11"/>
    </row>
    <row r="44" spans="1:21" ht="38.25" customHeight="1" x14ac:dyDescent="0.25">
      <c r="A44">
        <v>2013</v>
      </c>
      <c r="B44">
        <v>0.02</v>
      </c>
      <c r="C44">
        <v>7.4999999999999997E-2</v>
      </c>
      <c r="D44">
        <v>5.8999999999999997E-2</v>
      </c>
      <c r="E44" s="8">
        <v>0.111</v>
      </c>
      <c r="F44">
        <v>5.4</v>
      </c>
      <c r="G44" t="s">
        <v>865</v>
      </c>
      <c r="Q44" s="11"/>
      <c r="R44" s="11"/>
    </row>
    <row r="45" spans="1:21" x14ac:dyDescent="0.25">
      <c r="A45">
        <v>2014</v>
      </c>
      <c r="B45">
        <v>2.8000000000000001E-2</v>
      </c>
      <c r="C45">
        <v>6.7000000000000004E-2</v>
      </c>
      <c r="D45">
        <v>0.113</v>
      </c>
      <c r="E45" s="8">
        <v>0.111</v>
      </c>
      <c r="G45" t="s">
        <v>865</v>
      </c>
      <c r="Q45" s="12"/>
      <c r="R45" s="12"/>
      <c r="S45" s="11"/>
    </row>
    <row r="46" spans="1:21" x14ac:dyDescent="0.25">
      <c r="A46">
        <v>2015</v>
      </c>
      <c r="B46">
        <v>4.0000000000000001E-3</v>
      </c>
      <c r="C46">
        <v>6.7000000000000004E-2</v>
      </c>
      <c r="D46">
        <v>9.6600000000000005E-2</v>
      </c>
      <c r="E46" s="8">
        <v>0.111</v>
      </c>
      <c r="G46" t="s">
        <v>865</v>
      </c>
      <c r="Q46" s="12"/>
      <c r="R46" s="12"/>
      <c r="S46" s="11"/>
    </row>
    <row r="47" spans="1:21" x14ac:dyDescent="0.25">
      <c r="A47">
        <v>2016</v>
      </c>
      <c r="B47">
        <v>2.06E-2</v>
      </c>
      <c r="C47">
        <v>6.7000000000000004E-2</v>
      </c>
      <c r="D47">
        <v>7.0000000000000007E-2</v>
      </c>
      <c r="E47" s="8">
        <v>0.111</v>
      </c>
      <c r="Q47" s="12"/>
      <c r="R47" s="12"/>
      <c r="S47" s="11"/>
    </row>
    <row r="48" spans="1:21" x14ac:dyDescent="0.25">
      <c r="A48">
        <v>2017</v>
      </c>
      <c r="B48">
        <v>0</v>
      </c>
      <c r="C48">
        <v>0</v>
      </c>
      <c r="D48">
        <v>0</v>
      </c>
      <c r="E48" s="8">
        <v>0</v>
      </c>
      <c r="F48" t="s">
        <v>870</v>
      </c>
      <c r="L48" t="s">
        <v>862</v>
      </c>
      <c r="Q48" s="12"/>
      <c r="R48" s="12"/>
    </row>
    <row r="49" spans="1:28" x14ac:dyDescent="0.25">
      <c r="A49">
        <v>2018</v>
      </c>
      <c r="B49" s="8"/>
      <c r="C49" s="8"/>
      <c r="D49" s="8"/>
      <c r="E49" s="8"/>
      <c r="F49" t="s">
        <v>870</v>
      </c>
    </row>
    <row r="50" spans="1:28" x14ac:dyDescent="0.25">
      <c r="A50">
        <v>2019</v>
      </c>
      <c r="B50" s="8"/>
      <c r="C50" s="8"/>
      <c r="D50" s="8"/>
      <c r="E50" s="8"/>
      <c r="L50" s="14" t="s">
        <v>863</v>
      </c>
      <c r="O50" s="14" t="s">
        <v>864</v>
      </c>
    </row>
    <row r="51" spans="1:28" x14ac:dyDescent="0.25">
      <c r="A51">
        <v>2020</v>
      </c>
      <c r="B51" s="8"/>
      <c r="C51" s="8"/>
      <c r="D51" s="8"/>
      <c r="E51" s="8"/>
      <c r="L51" s="253" t="s">
        <v>866</v>
      </c>
      <c r="M51" s="253"/>
      <c r="N51" s="253" t="s">
        <v>867</v>
      </c>
      <c r="O51" s="253"/>
      <c r="P51" s="253"/>
      <c r="Q51" s="253"/>
      <c r="U51" t="s">
        <v>2065</v>
      </c>
    </row>
    <row r="52" spans="1:28" ht="15" customHeight="1" x14ac:dyDescent="0.25">
      <c r="A52" s="14" t="s">
        <v>871</v>
      </c>
      <c r="L52" t="s">
        <v>868</v>
      </c>
      <c r="M52" t="s">
        <v>869</v>
      </c>
      <c r="N52" t="s">
        <v>857</v>
      </c>
      <c r="O52" t="s">
        <v>858</v>
      </c>
      <c r="P52" t="s">
        <v>855</v>
      </c>
      <c r="Q52" t="s">
        <v>856</v>
      </c>
      <c r="U52" s="296" t="s">
        <v>2064</v>
      </c>
      <c r="V52" s="296"/>
      <c r="W52" s="296"/>
      <c r="X52" s="296"/>
      <c r="Y52" s="296"/>
      <c r="Z52" s="296"/>
      <c r="AA52" s="296"/>
      <c r="AB52" s="296"/>
    </row>
    <row r="53" spans="1:28" x14ac:dyDescent="0.25">
      <c r="A53" s="3" t="s">
        <v>835</v>
      </c>
      <c r="B53" t="s">
        <v>855</v>
      </c>
      <c r="C53" t="s">
        <v>856</v>
      </c>
      <c r="D53" t="s">
        <v>857</v>
      </c>
      <c r="E53" t="s">
        <v>858</v>
      </c>
      <c r="L53" s="8">
        <v>0.28999999999999998</v>
      </c>
      <c r="M53">
        <v>0.59</v>
      </c>
      <c r="U53" s="296"/>
      <c r="V53" s="296"/>
      <c r="W53" s="296"/>
      <c r="X53" s="296"/>
      <c r="Y53" s="296"/>
      <c r="Z53" s="296"/>
      <c r="AA53" s="296"/>
      <c r="AB53" s="296"/>
    </row>
    <row r="54" spans="1:28" x14ac:dyDescent="0.25">
      <c r="A54">
        <v>2000</v>
      </c>
      <c r="B54">
        <v>0</v>
      </c>
      <c r="C54">
        <v>8.9999999999999993E-3</v>
      </c>
      <c r="D54" s="8">
        <v>7.0000000000000007E-2</v>
      </c>
      <c r="E54" s="8">
        <v>0.09</v>
      </c>
      <c r="K54">
        <v>2018</v>
      </c>
      <c r="U54" s="296"/>
      <c r="V54" s="296"/>
      <c r="W54" s="296"/>
      <c r="X54" s="296"/>
      <c r="Y54" s="296"/>
      <c r="Z54" s="296"/>
      <c r="AA54" s="296"/>
      <c r="AB54" s="296"/>
    </row>
    <row r="55" spans="1:28" x14ac:dyDescent="0.25">
      <c r="A55">
        <v>2001</v>
      </c>
      <c r="B55">
        <v>0</v>
      </c>
      <c r="C55">
        <v>8.9999999999999993E-3</v>
      </c>
      <c r="D55" s="8">
        <v>7.0000000000000007E-2</v>
      </c>
      <c r="E55" s="8">
        <v>0.09</v>
      </c>
      <c r="K55">
        <v>2019</v>
      </c>
      <c r="L55">
        <v>0.5</v>
      </c>
      <c r="M55">
        <v>0.55000000000000004</v>
      </c>
      <c r="N55">
        <v>5.8999999999999997E-2</v>
      </c>
      <c r="O55">
        <v>0.10100000000000001</v>
      </c>
      <c r="P55">
        <v>1.7999999999999999E-2</v>
      </c>
      <c r="Q55">
        <v>7.8E-2</v>
      </c>
      <c r="U55" s="296"/>
      <c r="V55" s="296"/>
      <c r="W55" s="296"/>
      <c r="X55" s="296"/>
      <c r="Y55" s="296"/>
      <c r="Z55" s="296"/>
      <c r="AA55" s="296"/>
      <c r="AB55" s="296"/>
    </row>
    <row r="56" spans="1:28" x14ac:dyDescent="0.25">
      <c r="A56">
        <v>2002</v>
      </c>
      <c r="B56">
        <v>0</v>
      </c>
      <c r="C56">
        <v>8.9999999999999993E-3</v>
      </c>
      <c r="D56" s="8">
        <v>7.0000000000000007E-2</v>
      </c>
      <c r="E56" s="8">
        <v>0.09</v>
      </c>
      <c r="K56">
        <v>2020</v>
      </c>
      <c r="L56">
        <v>0.5</v>
      </c>
      <c r="M56">
        <v>0.55000000000000004</v>
      </c>
      <c r="N56">
        <v>5.8999999999999997E-2</v>
      </c>
      <c r="O56">
        <v>0.10100000000000001</v>
      </c>
      <c r="P56">
        <v>1.7999999999999999E-2</v>
      </c>
      <c r="Q56">
        <v>7.8E-2</v>
      </c>
      <c r="U56" s="296"/>
      <c r="V56" s="296"/>
      <c r="W56" s="296"/>
      <c r="X56" s="296"/>
      <c r="Y56" s="296"/>
      <c r="Z56" s="296"/>
      <c r="AA56" s="296"/>
      <c r="AB56" s="296"/>
    </row>
    <row r="57" spans="1:28" x14ac:dyDescent="0.25">
      <c r="A57">
        <v>2003</v>
      </c>
      <c r="B57">
        <v>0</v>
      </c>
      <c r="C57">
        <v>8.9999999999999993E-3</v>
      </c>
      <c r="D57" s="8">
        <v>7.0000000000000007E-2</v>
      </c>
      <c r="E57" s="8">
        <v>0.09</v>
      </c>
      <c r="K57">
        <v>2021</v>
      </c>
      <c r="U57" s="296"/>
      <c r="V57" s="296"/>
      <c r="W57" s="296"/>
      <c r="X57" s="296"/>
      <c r="Y57" s="296"/>
      <c r="Z57" s="296"/>
      <c r="AA57" s="296"/>
      <c r="AB57" s="296"/>
    </row>
    <row r="58" spans="1:28" x14ac:dyDescent="0.25">
      <c r="A58">
        <v>2004</v>
      </c>
      <c r="B58">
        <v>0</v>
      </c>
      <c r="C58">
        <v>8.9999999999999993E-3</v>
      </c>
      <c r="D58" s="8">
        <v>7.0000000000000007E-2</v>
      </c>
      <c r="E58" s="8">
        <v>0.09</v>
      </c>
      <c r="K58">
        <v>2022</v>
      </c>
      <c r="L58">
        <v>0.45</v>
      </c>
      <c r="M58">
        <v>0.75</v>
      </c>
      <c r="N58">
        <v>0.04</v>
      </c>
      <c r="O58">
        <v>0.06</v>
      </c>
      <c r="P58">
        <v>0</v>
      </c>
      <c r="Q58">
        <v>0</v>
      </c>
      <c r="U58" s="296"/>
      <c r="V58" s="296"/>
      <c r="W58" s="296"/>
      <c r="X58" s="296"/>
      <c r="Y58" s="296"/>
      <c r="Z58" s="296"/>
      <c r="AA58" s="296"/>
      <c r="AB58" s="296"/>
    </row>
    <row r="59" spans="1:28" x14ac:dyDescent="0.25">
      <c r="A59">
        <v>2005</v>
      </c>
      <c r="B59">
        <v>0</v>
      </c>
      <c r="C59">
        <v>8.9999999999999993E-3</v>
      </c>
      <c r="D59" s="8">
        <v>7.0000000000000007E-2</v>
      </c>
      <c r="E59" s="8">
        <v>0.09</v>
      </c>
      <c r="U59" s="296"/>
      <c r="V59" s="296"/>
      <c r="W59" s="296"/>
      <c r="X59" s="296"/>
      <c r="Y59" s="296"/>
      <c r="Z59" s="296"/>
      <c r="AA59" s="296"/>
      <c r="AB59" s="296"/>
    </row>
    <row r="60" spans="1:28" x14ac:dyDescent="0.25">
      <c r="A60">
        <v>2006</v>
      </c>
      <c r="B60">
        <v>0</v>
      </c>
      <c r="C60">
        <v>8.9999999999999993E-3</v>
      </c>
      <c r="D60" s="8">
        <v>7.0000000000000007E-2</v>
      </c>
      <c r="E60" s="8">
        <v>0.09</v>
      </c>
      <c r="U60" s="296"/>
      <c r="V60" s="296"/>
      <c r="W60" s="296"/>
      <c r="X60" s="296"/>
      <c r="Y60" s="296"/>
      <c r="Z60" s="296"/>
      <c r="AA60" s="296"/>
      <c r="AB60" s="296"/>
    </row>
    <row r="61" spans="1:28" x14ac:dyDescent="0.25">
      <c r="A61">
        <v>2007</v>
      </c>
      <c r="B61">
        <v>0</v>
      </c>
      <c r="C61">
        <v>8.9999999999999993E-3</v>
      </c>
      <c r="D61" s="8">
        <v>7.0000000000000007E-2</v>
      </c>
      <c r="E61" s="8">
        <v>0.09</v>
      </c>
      <c r="U61" s="296"/>
      <c r="V61" s="296"/>
      <c r="W61" s="296"/>
      <c r="X61" s="296"/>
      <c r="Y61" s="296"/>
      <c r="Z61" s="296"/>
      <c r="AA61" s="296"/>
      <c r="AB61" s="296"/>
    </row>
    <row r="62" spans="1:28" x14ac:dyDescent="0.25">
      <c r="A62">
        <v>2008</v>
      </c>
      <c r="B62">
        <v>0</v>
      </c>
      <c r="C62">
        <v>8.9999999999999993E-3</v>
      </c>
      <c r="D62" s="8">
        <v>7.0000000000000007E-2</v>
      </c>
      <c r="E62" s="8">
        <v>0.09</v>
      </c>
      <c r="N62" s="253"/>
      <c r="O62" s="253"/>
      <c r="U62" s="296"/>
      <c r="V62" s="296"/>
      <c r="W62" s="296"/>
      <c r="X62" s="296"/>
      <c r="Y62" s="296"/>
      <c r="Z62" s="296"/>
      <c r="AA62" s="296"/>
      <c r="AB62" s="296"/>
    </row>
    <row r="63" spans="1:28" x14ac:dyDescent="0.25">
      <c r="A63">
        <v>2009</v>
      </c>
      <c r="B63">
        <v>0</v>
      </c>
      <c r="C63">
        <v>8.9999999999999993E-3</v>
      </c>
      <c r="D63" s="8">
        <v>7.0000000000000007E-2</v>
      </c>
      <c r="E63" s="8">
        <v>0.09</v>
      </c>
      <c r="M63" s="137"/>
      <c r="N63" s="137"/>
      <c r="O63" s="137"/>
      <c r="U63" s="296"/>
      <c r="V63" s="296"/>
      <c r="W63" s="296"/>
      <c r="X63" s="296"/>
      <c r="Y63" s="296"/>
      <c r="Z63" s="296"/>
      <c r="AA63" s="296"/>
      <c r="AB63" s="296"/>
    </row>
    <row r="64" spans="1:28" x14ac:dyDescent="0.25">
      <c r="A64">
        <v>2010</v>
      </c>
      <c r="B64">
        <v>0</v>
      </c>
      <c r="C64">
        <v>0</v>
      </c>
      <c r="D64" s="8">
        <v>5.2900000000000003E-2</v>
      </c>
      <c r="E64" s="8">
        <v>8.6999999999999994E-2</v>
      </c>
      <c r="L64" s="142"/>
      <c r="M64" s="137"/>
      <c r="N64" s="137"/>
      <c r="O64" s="137"/>
      <c r="U64" s="296"/>
      <c r="V64" s="296"/>
      <c r="W64" s="296"/>
      <c r="X64" s="296"/>
      <c r="Y64" s="296"/>
      <c r="Z64" s="296"/>
      <c r="AA64" s="296"/>
      <c r="AB64" s="296"/>
    </row>
    <row r="65" spans="1:28" x14ac:dyDescent="0.25">
      <c r="A65">
        <v>2011</v>
      </c>
      <c r="B65">
        <v>0</v>
      </c>
      <c r="C65">
        <v>0</v>
      </c>
      <c r="D65" s="8">
        <v>0.1056</v>
      </c>
      <c r="E65">
        <v>6.5000000000000002E-2</v>
      </c>
      <c r="K65" s="254"/>
      <c r="L65" s="142"/>
      <c r="M65" s="137"/>
      <c r="N65" s="254"/>
      <c r="O65" s="254"/>
      <c r="U65" s="296"/>
      <c r="V65" s="296"/>
      <c r="W65" s="296"/>
      <c r="X65" s="296"/>
      <c r="Y65" s="296"/>
      <c r="Z65" s="296"/>
      <c r="AA65" s="296"/>
      <c r="AB65" s="296"/>
    </row>
    <row r="66" spans="1:28" x14ac:dyDescent="0.25">
      <c r="A66">
        <v>2012</v>
      </c>
      <c r="B66">
        <v>0</v>
      </c>
      <c r="C66">
        <v>0</v>
      </c>
      <c r="D66" s="8">
        <v>5.4199999999999998E-2</v>
      </c>
      <c r="E66">
        <v>7.0999999999999994E-2</v>
      </c>
      <c r="K66" s="254"/>
      <c r="L66" s="142"/>
      <c r="M66" s="137"/>
      <c r="N66" s="137"/>
      <c r="O66" s="137"/>
      <c r="U66" s="296"/>
      <c r="V66" s="296"/>
      <c r="W66" s="296"/>
      <c r="X66" s="296"/>
      <c r="Y66" s="296"/>
      <c r="Z66" s="296"/>
      <c r="AA66" s="296"/>
      <c r="AB66" s="296"/>
    </row>
    <row r="67" spans="1:28" x14ac:dyDescent="0.25">
      <c r="A67">
        <v>2013</v>
      </c>
      <c r="B67">
        <v>0</v>
      </c>
      <c r="C67">
        <v>0</v>
      </c>
      <c r="D67" s="8">
        <v>7.0000000000000007E-2</v>
      </c>
      <c r="E67" s="8">
        <v>7.3999999999999996E-2</v>
      </c>
      <c r="L67" s="142"/>
      <c r="M67" s="137"/>
      <c r="N67" s="137"/>
      <c r="O67" s="137"/>
    </row>
    <row r="68" spans="1:28" x14ac:dyDescent="0.25">
      <c r="A68">
        <v>2014</v>
      </c>
      <c r="B68">
        <v>1.4999999999999999E-2</v>
      </c>
      <c r="C68">
        <v>0</v>
      </c>
      <c r="D68" s="8">
        <v>0.123</v>
      </c>
      <c r="E68" s="8">
        <v>7.3999999999999996E-2</v>
      </c>
      <c r="K68" s="272"/>
      <c r="L68" s="142"/>
      <c r="M68" s="137"/>
      <c r="N68" s="254"/>
      <c r="O68" s="254"/>
    </row>
    <row r="69" spans="1:28" x14ac:dyDescent="0.25">
      <c r="A69">
        <v>2015</v>
      </c>
      <c r="B69">
        <v>1.4999999999999999E-2</v>
      </c>
      <c r="C69">
        <v>0</v>
      </c>
      <c r="D69" s="8">
        <v>7.0999999999999994E-2</v>
      </c>
      <c r="E69" s="8">
        <v>7.3999999999999996E-2</v>
      </c>
      <c r="F69" t="s">
        <v>865</v>
      </c>
      <c r="K69" s="272"/>
    </row>
    <row r="70" spans="1:28" x14ac:dyDescent="0.25">
      <c r="A70">
        <v>2016</v>
      </c>
      <c r="B70">
        <v>1.4999999999999999E-2</v>
      </c>
      <c r="C70">
        <v>0</v>
      </c>
      <c r="D70" s="8">
        <v>7.0999999999999994E-2</v>
      </c>
      <c r="E70" s="8">
        <v>7.3999999999999996E-2</v>
      </c>
    </row>
    <row r="71" spans="1:28" x14ac:dyDescent="0.25">
      <c r="D71" t="s">
        <v>872</v>
      </c>
    </row>
    <row r="72" spans="1:28" x14ac:dyDescent="0.25">
      <c r="A72">
        <v>2017</v>
      </c>
      <c r="D72">
        <v>0.28000000000000003</v>
      </c>
      <c r="E72">
        <v>0.32900000000000001</v>
      </c>
      <c r="F72" t="s">
        <v>873</v>
      </c>
    </row>
    <row r="73" spans="1:28" x14ac:dyDescent="0.25">
      <c r="A73">
        <v>2018</v>
      </c>
      <c r="B73">
        <v>0</v>
      </c>
      <c r="C73">
        <v>0</v>
      </c>
      <c r="D73" s="8"/>
      <c r="E73" s="8"/>
    </row>
    <row r="74" spans="1:28" x14ac:dyDescent="0.25">
      <c r="B74" t="s">
        <v>874</v>
      </c>
    </row>
    <row r="75" spans="1:28" x14ac:dyDescent="0.25">
      <c r="B75" s="119"/>
      <c r="C75" s="119" t="s">
        <v>871</v>
      </c>
    </row>
    <row r="76" spans="1:28" x14ac:dyDescent="0.25">
      <c r="B76" s="119" t="s">
        <v>875</v>
      </c>
      <c r="C76" s="143">
        <v>0.44095177462995383</v>
      </c>
    </row>
    <row r="77" spans="1:28" x14ac:dyDescent="0.25">
      <c r="B77" s="119" t="s">
        <v>876</v>
      </c>
      <c r="C77" s="143">
        <v>3.3852707837624264E-2</v>
      </c>
    </row>
  </sheetData>
  <mergeCells count="8">
    <mergeCell ref="U52:AB66"/>
    <mergeCell ref="K68:K69"/>
    <mergeCell ref="N68:O68"/>
    <mergeCell ref="L51:M51"/>
    <mergeCell ref="N51:Q51"/>
    <mergeCell ref="N62:O62"/>
    <mergeCell ref="K65:K66"/>
    <mergeCell ref="N65:O65"/>
  </mergeCells>
  <pageMargins left="0.7" right="0.7" top="0.75" bottom="0.75" header="0.3" footer="0.3"/>
  <pageSetup orientation="portrait" horizontalDpi="300" verticalDpi="300" r:id="rId1"/>
  <drawing r:id="rId2"/>
  <legacy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25EC5-967C-41D7-BCD3-7D2C72E4F78F}">
  <dimension ref="A1:C2560"/>
  <sheetViews>
    <sheetView workbookViewId="0">
      <selection activeCell="K34" sqref="K34"/>
    </sheetView>
  </sheetViews>
  <sheetFormatPr defaultRowHeight="15" x14ac:dyDescent="0.25"/>
  <cols>
    <col min="1" max="1" width="36.28515625" bestFit="1" customWidth="1"/>
    <col min="2" max="2" width="11.140625" bestFit="1" customWidth="1"/>
  </cols>
  <sheetData>
    <row r="1" spans="1:3" x14ac:dyDescent="0.25">
      <c r="A1" t="s">
        <v>9011</v>
      </c>
      <c r="B1" t="s">
        <v>9012</v>
      </c>
    </row>
    <row r="2" spans="1:3" x14ac:dyDescent="0.25">
      <c r="A2" t="s">
        <v>9013</v>
      </c>
      <c r="B2" t="s">
        <v>658</v>
      </c>
      <c r="C2" t="s">
        <v>888</v>
      </c>
    </row>
    <row r="3" spans="1:3" x14ac:dyDescent="0.25">
      <c r="A3" t="s">
        <v>9014</v>
      </c>
      <c r="B3" t="s">
        <v>892</v>
      </c>
      <c r="C3" t="s">
        <v>941</v>
      </c>
    </row>
    <row r="4" spans="1:3" x14ac:dyDescent="0.25">
      <c r="A4" t="s">
        <v>9015</v>
      </c>
      <c r="B4" t="s">
        <v>888</v>
      </c>
      <c r="C4" t="s">
        <v>892</v>
      </c>
    </row>
    <row r="5" spans="1:3" x14ac:dyDescent="0.25">
      <c r="A5" t="s">
        <v>9016</v>
      </c>
      <c r="B5" t="s">
        <v>949</v>
      </c>
      <c r="C5" t="s">
        <v>919</v>
      </c>
    </row>
    <row r="6" spans="1:3" x14ac:dyDescent="0.25">
      <c r="A6" t="s">
        <v>9017</v>
      </c>
      <c r="B6" t="s">
        <v>886</v>
      </c>
      <c r="C6" t="s">
        <v>912</v>
      </c>
    </row>
    <row r="7" spans="1:3" x14ac:dyDescent="0.25">
      <c r="A7" t="s">
        <v>8</v>
      </c>
      <c r="B7" t="s">
        <v>8</v>
      </c>
      <c r="C7" t="s">
        <v>924</v>
      </c>
    </row>
    <row r="8" spans="1:3" x14ac:dyDescent="0.25">
      <c r="A8" t="s">
        <v>9018</v>
      </c>
      <c r="B8" t="s">
        <v>919</v>
      </c>
      <c r="C8" t="s">
        <v>893</v>
      </c>
    </row>
    <row r="9" spans="1:3" x14ac:dyDescent="0.25">
      <c r="A9" t="s">
        <v>8</v>
      </c>
      <c r="B9" t="s">
        <v>8</v>
      </c>
      <c r="C9" t="s">
        <v>949</v>
      </c>
    </row>
    <row r="10" spans="1:3" x14ac:dyDescent="0.25">
      <c r="A10" t="s">
        <v>9019</v>
      </c>
      <c r="B10" t="s">
        <v>741</v>
      </c>
      <c r="C10" t="s">
        <v>889</v>
      </c>
    </row>
    <row r="11" spans="1:3" x14ac:dyDescent="0.25">
      <c r="A11" t="s">
        <v>9020</v>
      </c>
      <c r="B11" t="s">
        <v>742</v>
      </c>
      <c r="C11" t="s">
        <v>945</v>
      </c>
    </row>
    <row r="12" spans="1:3" x14ac:dyDescent="0.25">
      <c r="A12" t="s">
        <v>9021</v>
      </c>
      <c r="B12" t="s">
        <v>945</v>
      </c>
      <c r="C12" t="s">
        <v>742</v>
      </c>
    </row>
    <row r="13" spans="1:3" x14ac:dyDescent="0.25">
      <c r="A13" t="s">
        <v>8</v>
      </c>
      <c r="B13" t="s">
        <v>8</v>
      </c>
      <c r="C13" t="s">
        <v>740</v>
      </c>
    </row>
    <row r="14" spans="1:3" x14ac:dyDescent="0.25">
      <c r="A14" t="s">
        <v>9014</v>
      </c>
      <c r="B14" t="s">
        <v>892</v>
      </c>
      <c r="C14" t="s">
        <v>886</v>
      </c>
    </row>
    <row r="15" spans="1:3" x14ac:dyDescent="0.25">
      <c r="A15" t="s">
        <v>9022</v>
      </c>
      <c r="B15" t="s">
        <v>919</v>
      </c>
      <c r="C15" t="s">
        <v>743</v>
      </c>
    </row>
    <row r="16" spans="1:3" x14ac:dyDescent="0.25">
      <c r="A16" t="s">
        <v>8</v>
      </c>
      <c r="B16" t="s">
        <v>8</v>
      </c>
      <c r="C16" t="s">
        <v>741</v>
      </c>
    </row>
    <row r="17" spans="1:3" x14ac:dyDescent="0.25">
      <c r="A17" t="s">
        <v>8</v>
      </c>
      <c r="B17" t="s">
        <v>8</v>
      </c>
      <c r="C17" t="s">
        <v>658</v>
      </c>
    </row>
    <row r="18" spans="1:3" x14ac:dyDescent="0.25">
      <c r="A18" t="s">
        <v>9023</v>
      </c>
      <c r="B18" t="s">
        <v>893</v>
      </c>
    </row>
    <row r="19" spans="1:3" x14ac:dyDescent="0.25">
      <c r="A19" t="s">
        <v>893</v>
      </c>
      <c r="B19" t="s">
        <v>893</v>
      </c>
    </row>
    <row r="20" spans="1:3" x14ac:dyDescent="0.25">
      <c r="A20" t="s">
        <v>9024</v>
      </c>
      <c r="B20" t="s">
        <v>888</v>
      </c>
    </row>
    <row r="21" spans="1:3" x14ac:dyDescent="0.25">
      <c r="A21" t="s">
        <v>9025</v>
      </c>
      <c r="B21" t="s">
        <v>889</v>
      </c>
    </row>
    <row r="22" spans="1:3" x14ac:dyDescent="0.25">
      <c r="A22" t="s">
        <v>9025</v>
      </c>
      <c r="B22" t="s">
        <v>889</v>
      </c>
    </row>
    <row r="23" spans="1:3" x14ac:dyDescent="0.25">
      <c r="A23" t="s">
        <v>9026</v>
      </c>
      <c r="B23" t="s">
        <v>886</v>
      </c>
    </row>
    <row r="24" spans="1:3" x14ac:dyDescent="0.25">
      <c r="A24" t="s">
        <v>8</v>
      </c>
      <c r="B24" t="s">
        <v>8</v>
      </c>
    </row>
    <row r="25" spans="1:3" x14ac:dyDescent="0.25">
      <c r="A25" t="s">
        <v>658</v>
      </c>
      <c r="B25" t="s">
        <v>658</v>
      </c>
    </row>
    <row r="26" spans="1:3" x14ac:dyDescent="0.25">
      <c r="A26" t="s">
        <v>8</v>
      </c>
      <c r="B26" t="s">
        <v>8</v>
      </c>
    </row>
    <row r="27" spans="1:3" x14ac:dyDescent="0.25">
      <c r="A27" t="s">
        <v>9027</v>
      </c>
      <c r="B27" t="s">
        <v>743</v>
      </c>
    </row>
    <row r="28" spans="1:3" x14ac:dyDescent="0.25">
      <c r="A28" t="s">
        <v>8</v>
      </c>
      <c r="B28" t="s">
        <v>8</v>
      </c>
    </row>
    <row r="29" spans="1:3" x14ac:dyDescent="0.25">
      <c r="A29" t="s">
        <v>9017</v>
      </c>
      <c r="B29" t="s">
        <v>886</v>
      </c>
    </row>
    <row r="30" spans="1:3" x14ac:dyDescent="0.25">
      <c r="A30" t="s">
        <v>9025</v>
      </c>
      <c r="B30" t="s">
        <v>889</v>
      </c>
    </row>
    <row r="31" spans="1:3" x14ac:dyDescent="0.25">
      <c r="A31" t="s">
        <v>8</v>
      </c>
      <c r="B31" t="s">
        <v>8</v>
      </c>
    </row>
    <row r="32" spans="1:3" x14ac:dyDescent="0.25">
      <c r="A32" t="s">
        <v>9028</v>
      </c>
      <c r="B32" t="s">
        <v>893</v>
      </c>
    </row>
    <row r="33" spans="1:2" x14ac:dyDescent="0.25">
      <c r="A33" t="s">
        <v>9029</v>
      </c>
      <c r="B33" t="s">
        <v>892</v>
      </c>
    </row>
    <row r="34" spans="1:2" x14ac:dyDescent="0.25">
      <c r="A34" t="s">
        <v>9023</v>
      </c>
      <c r="B34" t="s">
        <v>893</v>
      </c>
    </row>
    <row r="35" spans="1:2" x14ac:dyDescent="0.25">
      <c r="A35" t="s">
        <v>9020</v>
      </c>
      <c r="B35" t="s">
        <v>742</v>
      </c>
    </row>
    <row r="36" spans="1:2" x14ac:dyDescent="0.25">
      <c r="A36" t="s">
        <v>8</v>
      </c>
      <c r="B36" t="s">
        <v>8</v>
      </c>
    </row>
    <row r="37" spans="1:2" x14ac:dyDescent="0.25">
      <c r="A37" t="s">
        <v>9015</v>
      </c>
      <c r="B37" t="s">
        <v>888</v>
      </c>
    </row>
    <row r="38" spans="1:2" x14ac:dyDescent="0.25">
      <c r="A38" t="s">
        <v>8</v>
      </c>
      <c r="B38" t="s">
        <v>8</v>
      </c>
    </row>
    <row r="39" spans="1:2" x14ac:dyDescent="0.25">
      <c r="A39" t="s">
        <v>8</v>
      </c>
      <c r="B39" t="s">
        <v>8</v>
      </c>
    </row>
    <row r="40" spans="1:2" x14ac:dyDescent="0.25">
      <c r="A40" t="s">
        <v>8</v>
      </c>
      <c r="B40" t="s">
        <v>8</v>
      </c>
    </row>
    <row r="41" spans="1:2" x14ac:dyDescent="0.25">
      <c r="A41" t="s">
        <v>9023</v>
      </c>
      <c r="B41" t="s">
        <v>893</v>
      </c>
    </row>
    <row r="42" spans="1:2" x14ac:dyDescent="0.25">
      <c r="A42" t="s">
        <v>9017</v>
      </c>
      <c r="B42" t="s">
        <v>886</v>
      </c>
    </row>
    <row r="43" spans="1:2" x14ac:dyDescent="0.25">
      <c r="A43" t="s">
        <v>9025</v>
      </c>
      <c r="B43" t="s">
        <v>889</v>
      </c>
    </row>
    <row r="44" spans="1:2" x14ac:dyDescent="0.25">
      <c r="A44" t="s">
        <v>9021</v>
      </c>
      <c r="B44" t="s">
        <v>945</v>
      </c>
    </row>
    <row r="45" spans="1:2" x14ac:dyDescent="0.25">
      <c r="A45" t="s">
        <v>9030</v>
      </c>
      <c r="B45" t="s">
        <v>740</v>
      </c>
    </row>
    <row r="46" spans="1:2" x14ac:dyDescent="0.25">
      <c r="A46" t="s">
        <v>9013</v>
      </c>
      <c r="B46" t="s">
        <v>658</v>
      </c>
    </row>
    <row r="47" spans="1:2" x14ac:dyDescent="0.25">
      <c r="A47" t="s">
        <v>9031</v>
      </c>
      <c r="B47" t="s">
        <v>919</v>
      </c>
    </row>
    <row r="48" spans="1:2" x14ac:dyDescent="0.25">
      <c r="A48" t="s">
        <v>9015</v>
      </c>
      <c r="B48" t="s">
        <v>888</v>
      </c>
    </row>
    <row r="49" spans="1:2" x14ac:dyDescent="0.25">
      <c r="A49" t="s">
        <v>9017</v>
      </c>
      <c r="B49" t="s">
        <v>886</v>
      </c>
    </row>
    <row r="50" spans="1:2" x14ac:dyDescent="0.25">
      <c r="A50" t="s">
        <v>9032</v>
      </c>
      <c r="B50" t="s">
        <v>741</v>
      </c>
    </row>
    <row r="51" spans="1:2" x14ac:dyDescent="0.25">
      <c r="A51" t="s">
        <v>9027</v>
      </c>
      <c r="B51" t="s">
        <v>743</v>
      </c>
    </row>
    <row r="52" spans="1:2" x14ac:dyDescent="0.25">
      <c r="A52" t="s">
        <v>9024</v>
      </c>
      <c r="B52" t="s">
        <v>888</v>
      </c>
    </row>
    <row r="53" spans="1:2" x14ac:dyDescent="0.25">
      <c r="A53" t="s">
        <v>9033</v>
      </c>
      <c r="B53" t="s">
        <v>886</v>
      </c>
    </row>
    <row r="54" spans="1:2" x14ac:dyDescent="0.25">
      <c r="A54" t="s">
        <v>8</v>
      </c>
      <c r="B54" t="s">
        <v>8</v>
      </c>
    </row>
    <row r="55" spans="1:2" x14ac:dyDescent="0.25">
      <c r="A55" t="s">
        <v>9021</v>
      </c>
      <c r="B55" t="s">
        <v>945</v>
      </c>
    </row>
    <row r="56" spans="1:2" x14ac:dyDescent="0.25">
      <c r="A56" t="s">
        <v>9014</v>
      </c>
      <c r="B56" t="s">
        <v>892</v>
      </c>
    </row>
    <row r="57" spans="1:2" x14ac:dyDescent="0.25">
      <c r="A57" t="s">
        <v>9034</v>
      </c>
      <c r="B57" t="s">
        <v>892</v>
      </c>
    </row>
    <row r="58" spans="1:2" x14ac:dyDescent="0.25">
      <c r="A58" t="s">
        <v>893</v>
      </c>
      <c r="B58" t="s">
        <v>893</v>
      </c>
    </row>
    <row r="59" spans="1:2" x14ac:dyDescent="0.25">
      <c r="A59" t="s">
        <v>9025</v>
      </c>
      <c r="B59" t="s">
        <v>889</v>
      </c>
    </row>
    <row r="60" spans="1:2" x14ac:dyDescent="0.25">
      <c r="A60" t="s">
        <v>893</v>
      </c>
      <c r="B60" t="s">
        <v>893</v>
      </c>
    </row>
    <row r="61" spans="1:2" x14ac:dyDescent="0.25">
      <c r="A61" t="s">
        <v>9025</v>
      </c>
      <c r="B61" t="s">
        <v>889</v>
      </c>
    </row>
    <row r="62" spans="1:2" x14ac:dyDescent="0.25">
      <c r="A62" t="s">
        <v>9020</v>
      </c>
      <c r="B62" t="s">
        <v>742</v>
      </c>
    </row>
    <row r="63" spans="1:2" x14ac:dyDescent="0.25">
      <c r="A63" t="s">
        <v>9014</v>
      </c>
      <c r="B63" t="s">
        <v>892</v>
      </c>
    </row>
    <row r="64" spans="1:2" x14ac:dyDescent="0.25">
      <c r="A64" t="s">
        <v>9035</v>
      </c>
      <c r="B64" t="s">
        <v>941</v>
      </c>
    </row>
    <row r="65" spans="1:2" x14ac:dyDescent="0.25">
      <c r="A65" t="s">
        <v>8</v>
      </c>
      <c r="B65" t="s">
        <v>8</v>
      </c>
    </row>
    <row r="66" spans="1:2" x14ac:dyDescent="0.25">
      <c r="A66" t="s">
        <v>9028</v>
      </c>
      <c r="B66" t="s">
        <v>893</v>
      </c>
    </row>
    <row r="67" spans="1:2" x14ac:dyDescent="0.25">
      <c r="A67" t="s">
        <v>9014</v>
      </c>
      <c r="B67" t="s">
        <v>892</v>
      </c>
    </row>
    <row r="68" spans="1:2" x14ac:dyDescent="0.25">
      <c r="A68" t="s">
        <v>658</v>
      </c>
      <c r="B68" t="s">
        <v>658</v>
      </c>
    </row>
    <row r="69" spans="1:2" x14ac:dyDescent="0.25">
      <c r="A69" t="s">
        <v>9022</v>
      </c>
      <c r="B69" t="s">
        <v>919</v>
      </c>
    </row>
    <row r="70" spans="1:2" x14ac:dyDescent="0.25">
      <c r="A70" t="s">
        <v>8</v>
      </c>
      <c r="B70" t="s">
        <v>8</v>
      </c>
    </row>
    <row r="71" spans="1:2" x14ac:dyDescent="0.25">
      <c r="A71" t="s">
        <v>9034</v>
      </c>
      <c r="B71" t="s">
        <v>892</v>
      </c>
    </row>
    <row r="72" spans="1:2" x14ac:dyDescent="0.25">
      <c r="A72" t="s">
        <v>9029</v>
      </c>
      <c r="B72" t="s">
        <v>892</v>
      </c>
    </row>
    <row r="73" spans="1:2" x14ac:dyDescent="0.25">
      <c r="A73" t="s">
        <v>9014</v>
      </c>
      <c r="B73" t="s">
        <v>892</v>
      </c>
    </row>
    <row r="74" spans="1:2" x14ac:dyDescent="0.25">
      <c r="A74" t="s">
        <v>9014</v>
      </c>
      <c r="B74" t="s">
        <v>892</v>
      </c>
    </row>
    <row r="75" spans="1:2" x14ac:dyDescent="0.25">
      <c r="A75" t="s">
        <v>9027</v>
      </c>
      <c r="B75" t="s">
        <v>743</v>
      </c>
    </row>
    <row r="76" spans="1:2" x14ac:dyDescent="0.25">
      <c r="A76" t="s">
        <v>9036</v>
      </c>
      <c r="B76" t="s">
        <v>888</v>
      </c>
    </row>
    <row r="77" spans="1:2" x14ac:dyDescent="0.25">
      <c r="A77" t="s">
        <v>9028</v>
      </c>
      <c r="B77" t="s">
        <v>893</v>
      </c>
    </row>
    <row r="78" spans="1:2" x14ac:dyDescent="0.25">
      <c r="A78" t="s">
        <v>9017</v>
      </c>
      <c r="B78" t="s">
        <v>886</v>
      </c>
    </row>
    <row r="79" spans="1:2" x14ac:dyDescent="0.25">
      <c r="A79" t="s">
        <v>9033</v>
      </c>
      <c r="B79" t="s">
        <v>886</v>
      </c>
    </row>
    <row r="80" spans="1:2" x14ac:dyDescent="0.25">
      <c r="A80" t="s">
        <v>9015</v>
      </c>
      <c r="B80" t="s">
        <v>888</v>
      </c>
    </row>
    <row r="81" spans="1:2" x14ac:dyDescent="0.25">
      <c r="A81" t="s">
        <v>8</v>
      </c>
      <c r="B81" t="s">
        <v>8</v>
      </c>
    </row>
    <row r="82" spans="1:2" x14ac:dyDescent="0.25">
      <c r="A82" t="s">
        <v>8</v>
      </c>
      <c r="B82" t="s">
        <v>8</v>
      </c>
    </row>
    <row r="83" spans="1:2" x14ac:dyDescent="0.25">
      <c r="A83" t="s">
        <v>9014</v>
      </c>
      <c r="B83" t="s">
        <v>892</v>
      </c>
    </row>
    <row r="84" spans="1:2" x14ac:dyDescent="0.25">
      <c r="A84" t="s">
        <v>9034</v>
      </c>
      <c r="B84" t="s">
        <v>892</v>
      </c>
    </row>
    <row r="85" spans="1:2" x14ac:dyDescent="0.25">
      <c r="A85" t="s">
        <v>8</v>
      </c>
      <c r="B85" t="s">
        <v>8</v>
      </c>
    </row>
    <row r="86" spans="1:2" x14ac:dyDescent="0.25">
      <c r="A86" t="s">
        <v>9015</v>
      </c>
      <c r="B86" t="s">
        <v>888</v>
      </c>
    </row>
    <row r="87" spans="1:2" x14ac:dyDescent="0.25">
      <c r="A87" t="s">
        <v>9032</v>
      </c>
      <c r="B87" t="s">
        <v>741</v>
      </c>
    </row>
    <row r="88" spans="1:2" x14ac:dyDescent="0.25">
      <c r="A88" t="s">
        <v>8</v>
      </c>
      <c r="B88" t="s">
        <v>8</v>
      </c>
    </row>
    <row r="89" spans="1:2" x14ac:dyDescent="0.25">
      <c r="A89" t="s">
        <v>9029</v>
      </c>
      <c r="B89" t="s">
        <v>892</v>
      </c>
    </row>
    <row r="90" spans="1:2" x14ac:dyDescent="0.25">
      <c r="A90" t="s">
        <v>9037</v>
      </c>
      <c r="B90" t="s">
        <v>949</v>
      </c>
    </row>
    <row r="91" spans="1:2" x14ac:dyDescent="0.25">
      <c r="A91" t="s">
        <v>9014</v>
      </c>
      <c r="B91" t="s">
        <v>892</v>
      </c>
    </row>
    <row r="92" spans="1:2" x14ac:dyDescent="0.25">
      <c r="A92" t="s">
        <v>9036</v>
      </c>
      <c r="B92" t="s">
        <v>888</v>
      </c>
    </row>
    <row r="93" spans="1:2" x14ac:dyDescent="0.25">
      <c r="A93" t="s">
        <v>9026</v>
      </c>
      <c r="B93" t="s">
        <v>886</v>
      </c>
    </row>
    <row r="94" spans="1:2" x14ac:dyDescent="0.25">
      <c r="A94" t="s">
        <v>9031</v>
      </c>
      <c r="B94" t="s">
        <v>919</v>
      </c>
    </row>
    <row r="95" spans="1:2" x14ac:dyDescent="0.25">
      <c r="A95" t="s">
        <v>8</v>
      </c>
      <c r="B95" t="s">
        <v>8</v>
      </c>
    </row>
    <row r="96" spans="1:2" x14ac:dyDescent="0.25">
      <c r="A96" t="s">
        <v>658</v>
      </c>
      <c r="B96" t="s">
        <v>658</v>
      </c>
    </row>
    <row r="97" spans="1:2" x14ac:dyDescent="0.25">
      <c r="A97" t="s">
        <v>9038</v>
      </c>
      <c r="B97" t="s">
        <v>919</v>
      </c>
    </row>
    <row r="98" spans="1:2" x14ac:dyDescent="0.25">
      <c r="A98" t="s">
        <v>8</v>
      </c>
      <c r="B98" t="s">
        <v>8</v>
      </c>
    </row>
    <row r="99" spans="1:2" x14ac:dyDescent="0.25">
      <c r="A99" t="s">
        <v>9031</v>
      </c>
      <c r="B99" t="s">
        <v>919</v>
      </c>
    </row>
    <row r="100" spans="1:2" x14ac:dyDescent="0.25">
      <c r="A100" t="s">
        <v>9026</v>
      </c>
      <c r="B100" t="s">
        <v>886</v>
      </c>
    </row>
    <row r="101" spans="1:2" x14ac:dyDescent="0.25">
      <c r="A101" t="s">
        <v>9032</v>
      </c>
      <c r="B101" t="s">
        <v>741</v>
      </c>
    </row>
    <row r="102" spans="1:2" x14ac:dyDescent="0.25">
      <c r="A102" t="s">
        <v>8</v>
      </c>
      <c r="B102" t="s">
        <v>8</v>
      </c>
    </row>
    <row r="103" spans="1:2" x14ac:dyDescent="0.25">
      <c r="A103" t="s">
        <v>893</v>
      </c>
      <c r="B103" t="s">
        <v>893</v>
      </c>
    </row>
    <row r="104" spans="1:2" x14ac:dyDescent="0.25">
      <c r="A104" t="s">
        <v>9014</v>
      </c>
      <c r="B104" t="s">
        <v>892</v>
      </c>
    </row>
    <row r="105" spans="1:2" x14ac:dyDescent="0.25">
      <c r="A105" t="s">
        <v>889</v>
      </c>
      <c r="B105" t="s">
        <v>889</v>
      </c>
    </row>
    <row r="106" spans="1:2" x14ac:dyDescent="0.25">
      <c r="A106" t="s">
        <v>9015</v>
      </c>
      <c r="B106" t="s">
        <v>888</v>
      </c>
    </row>
    <row r="107" spans="1:2" x14ac:dyDescent="0.25">
      <c r="A107" t="s">
        <v>9015</v>
      </c>
      <c r="B107" t="s">
        <v>888</v>
      </c>
    </row>
    <row r="108" spans="1:2" x14ac:dyDescent="0.25">
      <c r="A108" t="s">
        <v>8</v>
      </c>
      <c r="B108" t="s">
        <v>8</v>
      </c>
    </row>
    <row r="109" spans="1:2" x14ac:dyDescent="0.25">
      <c r="A109" t="s">
        <v>8</v>
      </c>
      <c r="B109" t="s">
        <v>8</v>
      </c>
    </row>
    <row r="110" spans="1:2" x14ac:dyDescent="0.25">
      <c r="A110" t="s">
        <v>9039</v>
      </c>
      <c r="B110" t="s">
        <v>889</v>
      </c>
    </row>
    <row r="111" spans="1:2" x14ac:dyDescent="0.25">
      <c r="A111" t="s">
        <v>9040</v>
      </c>
      <c r="B111" t="s">
        <v>945</v>
      </c>
    </row>
    <row r="112" spans="1:2" x14ac:dyDescent="0.25">
      <c r="A112" t="s">
        <v>9027</v>
      </c>
      <c r="B112" t="s">
        <v>743</v>
      </c>
    </row>
    <row r="113" spans="1:2" x14ac:dyDescent="0.25">
      <c r="A113" t="s">
        <v>8</v>
      </c>
      <c r="B113" t="s">
        <v>8</v>
      </c>
    </row>
    <row r="114" spans="1:2" x14ac:dyDescent="0.25">
      <c r="A114" t="s">
        <v>8</v>
      </c>
      <c r="B114" t="s">
        <v>8</v>
      </c>
    </row>
    <row r="115" spans="1:2" x14ac:dyDescent="0.25">
      <c r="A115" t="s">
        <v>9028</v>
      </c>
      <c r="B115" t="s">
        <v>893</v>
      </c>
    </row>
    <row r="116" spans="1:2" x14ac:dyDescent="0.25">
      <c r="A116" t="s">
        <v>9025</v>
      </c>
      <c r="B116" t="s">
        <v>889</v>
      </c>
    </row>
    <row r="117" spans="1:2" x14ac:dyDescent="0.25">
      <c r="A117" t="s">
        <v>9032</v>
      </c>
      <c r="B117" t="s">
        <v>741</v>
      </c>
    </row>
    <row r="118" spans="1:2" x14ac:dyDescent="0.25">
      <c r="A118" t="s">
        <v>9034</v>
      </c>
      <c r="B118" t="s">
        <v>892</v>
      </c>
    </row>
    <row r="119" spans="1:2" x14ac:dyDescent="0.25">
      <c r="A119" t="s">
        <v>8</v>
      </c>
      <c r="B119" t="s">
        <v>8</v>
      </c>
    </row>
    <row r="120" spans="1:2" x14ac:dyDescent="0.25">
      <c r="A120" t="s">
        <v>9039</v>
      </c>
      <c r="B120" t="s">
        <v>889</v>
      </c>
    </row>
    <row r="121" spans="1:2" x14ac:dyDescent="0.25">
      <c r="A121" t="s">
        <v>9026</v>
      </c>
      <c r="B121" t="s">
        <v>886</v>
      </c>
    </row>
    <row r="122" spans="1:2" x14ac:dyDescent="0.25">
      <c r="A122" t="s">
        <v>9023</v>
      </c>
      <c r="B122" t="s">
        <v>893</v>
      </c>
    </row>
    <row r="123" spans="1:2" x14ac:dyDescent="0.25">
      <c r="A123" t="s">
        <v>8</v>
      </c>
      <c r="B123" t="s">
        <v>8</v>
      </c>
    </row>
    <row r="124" spans="1:2" x14ac:dyDescent="0.25">
      <c r="A124" t="s">
        <v>8</v>
      </c>
      <c r="B124" t="s">
        <v>8</v>
      </c>
    </row>
    <row r="125" spans="1:2" x14ac:dyDescent="0.25">
      <c r="A125" t="s">
        <v>8</v>
      </c>
      <c r="B125" t="s">
        <v>8</v>
      </c>
    </row>
    <row r="126" spans="1:2" x14ac:dyDescent="0.25">
      <c r="A126" t="s">
        <v>9041</v>
      </c>
      <c r="B126" t="s">
        <v>892</v>
      </c>
    </row>
    <row r="127" spans="1:2" x14ac:dyDescent="0.25">
      <c r="A127" t="s">
        <v>9014</v>
      </c>
      <c r="B127" t="s">
        <v>892</v>
      </c>
    </row>
    <row r="128" spans="1:2" x14ac:dyDescent="0.25">
      <c r="A128" t="s">
        <v>9037</v>
      </c>
      <c r="B128" t="s">
        <v>949</v>
      </c>
    </row>
    <row r="129" spans="1:2" x14ac:dyDescent="0.25">
      <c r="A129" t="s">
        <v>8</v>
      </c>
      <c r="B129" t="s">
        <v>8</v>
      </c>
    </row>
    <row r="130" spans="1:2" x14ac:dyDescent="0.25">
      <c r="A130" t="s">
        <v>9026</v>
      </c>
      <c r="B130" t="s">
        <v>886</v>
      </c>
    </row>
    <row r="131" spans="1:2" x14ac:dyDescent="0.25">
      <c r="A131" t="s">
        <v>9042</v>
      </c>
      <c r="B131" t="s">
        <v>740</v>
      </c>
    </row>
    <row r="132" spans="1:2" x14ac:dyDescent="0.25">
      <c r="A132" t="s">
        <v>9026</v>
      </c>
      <c r="B132" t="s">
        <v>886</v>
      </c>
    </row>
    <row r="133" spans="1:2" x14ac:dyDescent="0.25">
      <c r="A133" t="s">
        <v>9029</v>
      </c>
      <c r="B133" t="s">
        <v>892</v>
      </c>
    </row>
    <row r="134" spans="1:2" x14ac:dyDescent="0.25">
      <c r="A134" t="s">
        <v>9025</v>
      </c>
      <c r="B134" t="s">
        <v>889</v>
      </c>
    </row>
    <row r="135" spans="1:2" x14ac:dyDescent="0.25">
      <c r="A135" t="s">
        <v>8</v>
      </c>
      <c r="B135" t="s">
        <v>8</v>
      </c>
    </row>
    <row r="136" spans="1:2" x14ac:dyDescent="0.25">
      <c r="A136" t="s">
        <v>9014</v>
      </c>
      <c r="B136" t="s">
        <v>892</v>
      </c>
    </row>
    <row r="137" spans="1:2" x14ac:dyDescent="0.25">
      <c r="A137" t="s">
        <v>889</v>
      </c>
      <c r="B137" t="s">
        <v>889</v>
      </c>
    </row>
    <row r="138" spans="1:2" x14ac:dyDescent="0.25">
      <c r="A138" t="s">
        <v>9042</v>
      </c>
      <c r="B138" t="s">
        <v>740</v>
      </c>
    </row>
    <row r="139" spans="1:2" x14ac:dyDescent="0.25">
      <c r="A139" t="s">
        <v>8</v>
      </c>
      <c r="B139" t="s">
        <v>8</v>
      </c>
    </row>
    <row r="140" spans="1:2" x14ac:dyDescent="0.25">
      <c r="A140" t="s">
        <v>8</v>
      </c>
      <c r="B140" t="s">
        <v>8</v>
      </c>
    </row>
    <row r="141" spans="1:2" x14ac:dyDescent="0.25">
      <c r="A141" t="s">
        <v>8</v>
      </c>
      <c r="B141" t="s">
        <v>8</v>
      </c>
    </row>
    <row r="142" spans="1:2" x14ac:dyDescent="0.25">
      <c r="A142" t="s">
        <v>9043</v>
      </c>
      <c r="B142" t="s">
        <v>941</v>
      </c>
    </row>
    <row r="143" spans="1:2" x14ac:dyDescent="0.25">
      <c r="A143" t="s">
        <v>889</v>
      </c>
      <c r="B143" t="s">
        <v>889</v>
      </c>
    </row>
    <row r="144" spans="1:2" x14ac:dyDescent="0.25">
      <c r="A144" t="s">
        <v>9044</v>
      </c>
      <c r="B144" t="s">
        <v>888</v>
      </c>
    </row>
    <row r="145" spans="1:2" x14ac:dyDescent="0.25">
      <c r="A145" t="s">
        <v>9014</v>
      </c>
      <c r="B145" t="s">
        <v>892</v>
      </c>
    </row>
    <row r="146" spans="1:2" x14ac:dyDescent="0.25">
      <c r="A146" t="s">
        <v>8</v>
      </c>
      <c r="B146" t="s">
        <v>8</v>
      </c>
    </row>
    <row r="147" spans="1:2" x14ac:dyDescent="0.25">
      <c r="A147" t="s">
        <v>9015</v>
      </c>
      <c r="B147" t="s">
        <v>888</v>
      </c>
    </row>
    <row r="148" spans="1:2" x14ac:dyDescent="0.25">
      <c r="A148" t="s">
        <v>9013</v>
      </c>
      <c r="B148" t="s">
        <v>658</v>
      </c>
    </row>
    <row r="149" spans="1:2" x14ac:dyDescent="0.25">
      <c r="A149" t="s">
        <v>9034</v>
      </c>
      <c r="B149" t="s">
        <v>892</v>
      </c>
    </row>
    <row r="150" spans="1:2" x14ac:dyDescent="0.25">
      <c r="A150" t="s">
        <v>9028</v>
      </c>
      <c r="B150" t="s">
        <v>893</v>
      </c>
    </row>
    <row r="151" spans="1:2" x14ac:dyDescent="0.25">
      <c r="A151" t="s">
        <v>9025</v>
      </c>
      <c r="B151" t="s">
        <v>889</v>
      </c>
    </row>
    <row r="152" spans="1:2" x14ac:dyDescent="0.25">
      <c r="A152" t="s">
        <v>9024</v>
      </c>
      <c r="B152" t="s">
        <v>888</v>
      </c>
    </row>
    <row r="153" spans="1:2" x14ac:dyDescent="0.25">
      <c r="A153" t="s">
        <v>8</v>
      </c>
      <c r="B153" t="s">
        <v>8</v>
      </c>
    </row>
    <row r="154" spans="1:2" x14ac:dyDescent="0.25">
      <c r="A154" t="s">
        <v>8</v>
      </c>
      <c r="B154" t="s">
        <v>8</v>
      </c>
    </row>
    <row r="155" spans="1:2" x14ac:dyDescent="0.25">
      <c r="A155" t="s">
        <v>9039</v>
      </c>
      <c r="B155" t="s">
        <v>889</v>
      </c>
    </row>
    <row r="156" spans="1:2" x14ac:dyDescent="0.25">
      <c r="A156" t="s">
        <v>893</v>
      </c>
      <c r="B156" t="s">
        <v>893</v>
      </c>
    </row>
    <row r="157" spans="1:2" x14ac:dyDescent="0.25">
      <c r="A157" t="s">
        <v>9038</v>
      </c>
      <c r="B157" t="s">
        <v>919</v>
      </c>
    </row>
    <row r="158" spans="1:2" x14ac:dyDescent="0.25">
      <c r="A158" t="s">
        <v>9036</v>
      </c>
      <c r="B158" t="s">
        <v>888</v>
      </c>
    </row>
    <row r="159" spans="1:2" x14ac:dyDescent="0.25">
      <c r="A159" t="s">
        <v>9016</v>
      </c>
      <c r="B159" t="s">
        <v>949</v>
      </c>
    </row>
    <row r="160" spans="1:2" x14ac:dyDescent="0.25">
      <c r="A160" t="s">
        <v>9026</v>
      </c>
      <c r="B160" t="s">
        <v>886</v>
      </c>
    </row>
    <row r="161" spans="1:2" x14ac:dyDescent="0.25">
      <c r="A161" t="s">
        <v>8</v>
      </c>
      <c r="B161" t="s">
        <v>8</v>
      </c>
    </row>
    <row r="162" spans="1:2" x14ac:dyDescent="0.25">
      <c r="A162" t="s">
        <v>9045</v>
      </c>
      <c r="B162" t="s">
        <v>889</v>
      </c>
    </row>
    <row r="163" spans="1:2" x14ac:dyDescent="0.25">
      <c r="A163" t="s">
        <v>8</v>
      </c>
      <c r="B163" t="s">
        <v>8</v>
      </c>
    </row>
    <row r="164" spans="1:2" x14ac:dyDescent="0.25">
      <c r="A164" t="s">
        <v>9034</v>
      </c>
      <c r="B164" t="s">
        <v>892</v>
      </c>
    </row>
    <row r="165" spans="1:2" x14ac:dyDescent="0.25">
      <c r="A165" t="s">
        <v>9038</v>
      </c>
      <c r="B165" t="s">
        <v>919</v>
      </c>
    </row>
    <row r="166" spans="1:2" x14ac:dyDescent="0.25">
      <c r="A166" t="s">
        <v>9015</v>
      </c>
      <c r="B166" t="s">
        <v>888</v>
      </c>
    </row>
    <row r="167" spans="1:2" x14ac:dyDescent="0.25">
      <c r="A167" t="s">
        <v>9032</v>
      </c>
      <c r="B167" t="s">
        <v>741</v>
      </c>
    </row>
    <row r="168" spans="1:2" x14ac:dyDescent="0.25">
      <c r="A168" t="s">
        <v>8</v>
      </c>
      <c r="B168" t="s">
        <v>8</v>
      </c>
    </row>
    <row r="169" spans="1:2" x14ac:dyDescent="0.25">
      <c r="A169" t="s">
        <v>9014</v>
      </c>
      <c r="B169" t="s">
        <v>892</v>
      </c>
    </row>
    <row r="170" spans="1:2" x14ac:dyDescent="0.25">
      <c r="A170" t="s">
        <v>9015</v>
      </c>
      <c r="B170" t="s">
        <v>888</v>
      </c>
    </row>
    <row r="171" spans="1:2" x14ac:dyDescent="0.25">
      <c r="A171" t="s">
        <v>8</v>
      </c>
      <c r="B171" t="s">
        <v>8</v>
      </c>
    </row>
    <row r="172" spans="1:2" x14ac:dyDescent="0.25">
      <c r="A172" t="s">
        <v>9027</v>
      </c>
      <c r="B172" t="s">
        <v>743</v>
      </c>
    </row>
    <row r="173" spans="1:2" x14ac:dyDescent="0.25">
      <c r="A173" t="s">
        <v>9028</v>
      </c>
      <c r="B173" t="s">
        <v>893</v>
      </c>
    </row>
    <row r="174" spans="1:2" x14ac:dyDescent="0.25">
      <c r="A174" t="s">
        <v>9025</v>
      </c>
      <c r="B174" t="s">
        <v>889</v>
      </c>
    </row>
    <row r="175" spans="1:2" x14ac:dyDescent="0.25">
      <c r="A175" t="s">
        <v>9021</v>
      </c>
      <c r="B175" t="s">
        <v>945</v>
      </c>
    </row>
    <row r="176" spans="1:2" x14ac:dyDescent="0.25">
      <c r="A176" t="s">
        <v>8</v>
      </c>
      <c r="B176" t="s">
        <v>8</v>
      </c>
    </row>
    <row r="177" spans="1:2" x14ac:dyDescent="0.25">
      <c r="A177" t="s">
        <v>8</v>
      </c>
      <c r="B177" t="s">
        <v>8</v>
      </c>
    </row>
    <row r="178" spans="1:2" x14ac:dyDescent="0.25">
      <c r="A178" t="s">
        <v>9022</v>
      </c>
      <c r="B178" t="s">
        <v>919</v>
      </c>
    </row>
    <row r="179" spans="1:2" x14ac:dyDescent="0.25">
      <c r="A179" t="s">
        <v>9035</v>
      </c>
      <c r="B179" t="s">
        <v>941</v>
      </c>
    </row>
    <row r="180" spans="1:2" x14ac:dyDescent="0.25">
      <c r="A180" t="s">
        <v>9026</v>
      </c>
      <c r="B180" t="s">
        <v>886</v>
      </c>
    </row>
    <row r="181" spans="1:2" x14ac:dyDescent="0.25">
      <c r="A181" t="s">
        <v>9025</v>
      </c>
      <c r="B181" t="s">
        <v>889</v>
      </c>
    </row>
    <row r="182" spans="1:2" x14ac:dyDescent="0.25">
      <c r="A182" t="s">
        <v>9016</v>
      </c>
      <c r="B182" t="s">
        <v>949</v>
      </c>
    </row>
    <row r="183" spans="1:2" x14ac:dyDescent="0.25">
      <c r="A183" t="s">
        <v>9028</v>
      </c>
      <c r="B183" t="s">
        <v>893</v>
      </c>
    </row>
    <row r="184" spans="1:2" x14ac:dyDescent="0.25">
      <c r="A184" t="s">
        <v>9026</v>
      </c>
      <c r="B184" t="s">
        <v>886</v>
      </c>
    </row>
    <row r="185" spans="1:2" x14ac:dyDescent="0.25">
      <c r="A185" t="s">
        <v>9041</v>
      </c>
      <c r="B185" t="s">
        <v>892</v>
      </c>
    </row>
    <row r="186" spans="1:2" x14ac:dyDescent="0.25">
      <c r="A186" t="s">
        <v>9028</v>
      </c>
      <c r="B186" t="s">
        <v>893</v>
      </c>
    </row>
    <row r="187" spans="1:2" x14ac:dyDescent="0.25">
      <c r="A187" t="s">
        <v>9026</v>
      </c>
      <c r="B187" t="s">
        <v>886</v>
      </c>
    </row>
    <row r="188" spans="1:2" x14ac:dyDescent="0.25">
      <c r="A188" t="s">
        <v>9023</v>
      </c>
      <c r="B188" t="s">
        <v>893</v>
      </c>
    </row>
    <row r="189" spans="1:2" x14ac:dyDescent="0.25">
      <c r="A189" t="s">
        <v>8</v>
      </c>
      <c r="B189" t="s">
        <v>8</v>
      </c>
    </row>
    <row r="190" spans="1:2" x14ac:dyDescent="0.25">
      <c r="A190" t="s">
        <v>9020</v>
      </c>
      <c r="B190" t="s">
        <v>742</v>
      </c>
    </row>
    <row r="191" spans="1:2" x14ac:dyDescent="0.25">
      <c r="A191" t="s">
        <v>8</v>
      </c>
      <c r="B191" t="s">
        <v>8</v>
      </c>
    </row>
    <row r="192" spans="1:2" x14ac:dyDescent="0.25">
      <c r="A192" t="s">
        <v>8</v>
      </c>
      <c r="B192" t="s">
        <v>8</v>
      </c>
    </row>
    <row r="193" spans="1:2" x14ac:dyDescent="0.25">
      <c r="A193" t="s">
        <v>889</v>
      </c>
      <c r="B193" t="s">
        <v>889</v>
      </c>
    </row>
    <row r="194" spans="1:2" x14ac:dyDescent="0.25">
      <c r="A194" t="s">
        <v>9025</v>
      </c>
      <c r="B194" t="s">
        <v>889</v>
      </c>
    </row>
    <row r="195" spans="1:2" x14ac:dyDescent="0.25">
      <c r="A195" t="s">
        <v>9032</v>
      </c>
      <c r="B195" t="s">
        <v>741</v>
      </c>
    </row>
    <row r="196" spans="1:2" x14ac:dyDescent="0.25">
      <c r="A196" t="s">
        <v>8</v>
      </c>
      <c r="B196" t="s">
        <v>8</v>
      </c>
    </row>
    <row r="197" spans="1:2" x14ac:dyDescent="0.25">
      <c r="A197" t="s">
        <v>9046</v>
      </c>
      <c r="B197" t="s">
        <v>886</v>
      </c>
    </row>
    <row r="198" spans="1:2" x14ac:dyDescent="0.25">
      <c r="A198" t="s">
        <v>658</v>
      </c>
      <c r="B198" t="s">
        <v>658</v>
      </c>
    </row>
    <row r="199" spans="1:2" x14ac:dyDescent="0.25">
      <c r="A199" t="s">
        <v>9021</v>
      </c>
      <c r="B199" t="s">
        <v>945</v>
      </c>
    </row>
    <row r="200" spans="1:2" x14ac:dyDescent="0.25">
      <c r="A200" t="s">
        <v>8</v>
      </c>
      <c r="B200" t="s">
        <v>8</v>
      </c>
    </row>
    <row r="201" spans="1:2" x14ac:dyDescent="0.25">
      <c r="A201" t="s">
        <v>9025</v>
      </c>
      <c r="B201" t="s">
        <v>889</v>
      </c>
    </row>
    <row r="202" spans="1:2" x14ac:dyDescent="0.25">
      <c r="A202" t="s">
        <v>8</v>
      </c>
      <c r="B202" t="s">
        <v>8</v>
      </c>
    </row>
    <row r="203" spans="1:2" x14ac:dyDescent="0.25">
      <c r="A203" t="s">
        <v>9014</v>
      </c>
      <c r="B203" t="s">
        <v>892</v>
      </c>
    </row>
    <row r="204" spans="1:2" x14ac:dyDescent="0.25">
      <c r="A204" t="s">
        <v>9015</v>
      </c>
      <c r="B204" t="s">
        <v>888</v>
      </c>
    </row>
    <row r="205" spans="1:2" x14ac:dyDescent="0.25">
      <c r="A205" t="s">
        <v>9014</v>
      </c>
      <c r="B205" t="s">
        <v>892</v>
      </c>
    </row>
    <row r="206" spans="1:2" x14ac:dyDescent="0.25">
      <c r="A206" t="s">
        <v>889</v>
      </c>
      <c r="B206" t="s">
        <v>889</v>
      </c>
    </row>
    <row r="207" spans="1:2" x14ac:dyDescent="0.25">
      <c r="A207" t="s">
        <v>9023</v>
      </c>
      <c r="B207" t="s">
        <v>893</v>
      </c>
    </row>
    <row r="208" spans="1:2" x14ac:dyDescent="0.25">
      <c r="A208" t="s">
        <v>9014</v>
      </c>
      <c r="B208" t="s">
        <v>892</v>
      </c>
    </row>
    <row r="209" spans="1:2" x14ac:dyDescent="0.25">
      <c r="A209" t="s">
        <v>8</v>
      </c>
      <c r="B209" t="s">
        <v>8</v>
      </c>
    </row>
    <row r="210" spans="1:2" x14ac:dyDescent="0.25">
      <c r="A210" t="s">
        <v>9043</v>
      </c>
      <c r="B210" t="s">
        <v>941</v>
      </c>
    </row>
    <row r="211" spans="1:2" x14ac:dyDescent="0.25">
      <c r="A211" t="s">
        <v>8</v>
      </c>
      <c r="B211" t="s">
        <v>8</v>
      </c>
    </row>
    <row r="212" spans="1:2" x14ac:dyDescent="0.25">
      <c r="A212" t="s">
        <v>893</v>
      </c>
      <c r="B212" t="s">
        <v>893</v>
      </c>
    </row>
    <row r="213" spans="1:2" x14ac:dyDescent="0.25">
      <c r="A213" t="s">
        <v>8</v>
      </c>
      <c r="B213" t="s">
        <v>8</v>
      </c>
    </row>
    <row r="214" spans="1:2" x14ac:dyDescent="0.25">
      <c r="A214" t="s">
        <v>9026</v>
      </c>
      <c r="B214" t="s">
        <v>886</v>
      </c>
    </row>
    <row r="215" spans="1:2" x14ac:dyDescent="0.25">
      <c r="A215" t="s">
        <v>9015</v>
      </c>
      <c r="B215" t="s">
        <v>888</v>
      </c>
    </row>
    <row r="216" spans="1:2" x14ac:dyDescent="0.25">
      <c r="A216" t="s">
        <v>893</v>
      </c>
      <c r="B216" t="s">
        <v>893</v>
      </c>
    </row>
    <row r="217" spans="1:2" x14ac:dyDescent="0.25">
      <c r="A217" t="s">
        <v>9025</v>
      </c>
      <c r="B217" t="s">
        <v>889</v>
      </c>
    </row>
    <row r="218" spans="1:2" x14ac:dyDescent="0.25">
      <c r="A218" t="s">
        <v>9015</v>
      </c>
      <c r="B218" t="s">
        <v>888</v>
      </c>
    </row>
    <row r="219" spans="1:2" x14ac:dyDescent="0.25">
      <c r="A219" t="s">
        <v>889</v>
      </c>
      <c r="B219" t="s">
        <v>889</v>
      </c>
    </row>
    <row r="220" spans="1:2" x14ac:dyDescent="0.25">
      <c r="A220" t="s">
        <v>9014</v>
      </c>
      <c r="B220" t="s">
        <v>892</v>
      </c>
    </row>
    <row r="221" spans="1:2" x14ac:dyDescent="0.25">
      <c r="A221" t="s">
        <v>9024</v>
      </c>
      <c r="B221" t="s">
        <v>888</v>
      </c>
    </row>
    <row r="222" spans="1:2" x14ac:dyDescent="0.25">
      <c r="A222" t="s">
        <v>9026</v>
      </c>
      <c r="B222" t="s">
        <v>886</v>
      </c>
    </row>
    <row r="223" spans="1:2" x14ac:dyDescent="0.25">
      <c r="A223" t="s">
        <v>9028</v>
      </c>
      <c r="B223" t="s">
        <v>893</v>
      </c>
    </row>
    <row r="224" spans="1:2" x14ac:dyDescent="0.25">
      <c r="A224" t="s">
        <v>9047</v>
      </c>
      <c r="B224" t="s">
        <v>742</v>
      </c>
    </row>
    <row r="225" spans="1:2" x14ac:dyDescent="0.25">
      <c r="A225" t="s">
        <v>9024</v>
      </c>
      <c r="B225" t="s">
        <v>888</v>
      </c>
    </row>
    <row r="226" spans="1:2" x14ac:dyDescent="0.25">
      <c r="A226" t="s">
        <v>9038</v>
      </c>
      <c r="B226" t="s">
        <v>919</v>
      </c>
    </row>
    <row r="227" spans="1:2" x14ac:dyDescent="0.25">
      <c r="A227" t="s">
        <v>9029</v>
      </c>
      <c r="B227" t="s">
        <v>892</v>
      </c>
    </row>
    <row r="228" spans="1:2" x14ac:dyDescent="0.25">
      <c r="A228" t="s">
        <v>9025</v>
      </c>
      <c r="B228" t="s">
        <v>889</v>
      </c>
    </row>
    <row r="229" spans="1:2" x14ac:dyDescent="0.25">
      <c r="A229" t="s">
        <v>8</v>
      </c>
      <c r="B229" t="s">
        <v>8</v>
      </c>
    </row>
    <row r="230" spans="1:2" x14ac:dyDescent="0.25">
      <c r="A230" t="s">
        <v>9014</v>
      </c>
      <c r="B230" t="s">
        <v>892</v>
      </c>
    </row>
    <row r="231" spans="1:2" x14ac:dyDescent="0.25">
      <c r="A231" t="s">
        <v>9027</v>
      </c>
      <c r="B231" t="s">
        <v>743</v>
      </c>
    </row>
    <row r="232" spans="1:2" x14ac:dyDescent="0.25">
      <c r="A232" t="s">
        <v>8</v>
      </c>
      <c r="B232" t="s">
        <v>8</v>
      </c>
    </row>
    <row r="233" spans="1:2" x14ac:dyDescent="0.25">
      <c r="A233" t="s">
        <v>8</v>
      </c>
      <c r="B233" t="s">
        <v>8</v>
      </c>
    </row>
    <row r="234" spans="1:2" x14ac:dyDescent="0.25">
      <c r="A234" t="s">
        <v>9014</v>
      </c>
      <c r="B234" t="s">
        <v>892</v>
      </c>
    </row>
    <row r="235" spans="1:2" x14ac:dyDescent="0.25">
      <c r="A235" t="s">
        <v>8</v>
      </c>
      <c r="B235" t="s">
        <v>8</v>
      </c>
    </row>
    <row r="236" spans="1:2" x14ac:dyDescent="0.25">
      <c r="A236" t="s">
        <v>9020</v>
      </c>
      <c r="B236" t="s">
        <v>742</v>
      </c>
    </row>
    <row r="237" spans="1:2" x14ac:dyDescent="0.25">
      <c r="A237" t="s">
        <v>8</v>
      </c>
      <c r="B237" t="s">
        <v>8</v>
      </c>
    </row>
    <row r="238" spans="1:2" x14ac:dyDescent="0.25">
      <c r="A238" t="s">
        <v>9030</v>
      </c>
      <c r="B238" t="s">
        <v>740</v>
      </c>
    </row>
    <row r="239" spans="1:2" x14ac:dyDescent="0.25">
      <c r="A239" t="s">
        <v>9026</v>
      </c>
      <c r="B239" t="s">
        <v>886</v>
      </c>
    </row>
    <row r="240" spans="1:2" x14ac:dyDescent="0.25">
      <c r="A240" t="s">
        <v>9013</v>
      </c>
      <c r="B240" t="s">
        <v>658</v>
      </c>
    </row>
    <row r="241" spans="1:2" x14ac:dyDescent="0.25">
      <c r="A241" t="s">
        <v>9037</v>
      </c>
      <c r="B241" t="s">
        <v>949</v>
      </c>
    </row>
    <row r="242" spans="1:2" x14ac:dyDescent="0.25">
      <c r="A242" t="s">
        <v>9028</v>
      </c>
      <c r="B242" t="s">
        <v>893</v>
      </c>
    </row>
    <row r="243" spans="1:2" x14ac:dyDescent="0.25">
      <c r="A243" t="s">
        <v>9025</v>
      </c>
      <c r="B243" t="s">
        <v>889</v>
      </c>
    </row>
    <row r="244" spans="1:2" x14ac:dyDescent="0.25">
      <c r="A244" t="s">
        <v>889</v>
      </c>
      <c r="B244" t="s">
        <v>889</v>
      </c>
    </row>
    <row r="245" spans="1:2" x14ac:dyDescent="0.25">
      <c r="A245" t="s">
        <v>9029</v>
      </c>
      <c r="B245" t="s">
        <v>892</v>
      </c>
    </row>
    <row r="246" spans="1:2" x14ac:dyDescent="0.25">
      <c r="A246" t="s">
        <v>9026</v>
      </c>
      <c r="B246" t="s">
        <v>886</v>
      </c>
    </row>
    <row r="247" spans="1:2" x14ac:dyDescent="0.25">
      <c r="A247" t="s">
        <v>9027</v>
      </c>
      <c r="B247" t="s">
        <v>743</v>
      </c>
    </row>
    <row r="248" spans="1:2" x14ac:dyDescent="0.25">
      <c r="A248" t="s">
        <v>8</v>
      </c>
      <c r="B248" t="s">
        <v>8</v>
      </c>
    </row>
    <row r="249" spans="1:2" x14ac:dyDescent="0.25">
      <c r="A249" t="s">
        <v>9036</v>
      </c>
      <c r="B249" t="s">
        <v>888</v>
      </c>
    </row>
    <row r="250" spans="1:2" x14ac:dyDescent="0.25">
      <c r="A250" t="s">
        <v>9027</v>
      </c>
      <c r="B250" t="s">
        <v>743</v>
      </c>
    </row>
    <row r="251" spans="1:2" x14ac:dyDescent="0.25">
      <c r="A251" t="s">
        <v>8</v>
      </c>
      <c r="B251" t="s">
        <v>8</v>
      </c>
    </row>
    <row r="252" spans="1:2" x14ac:dyDescent="0.25">
      <c r="A252" t="s">
        <v>9043</v>
      </c>
      <c r="B252" t="s">
        <v>941</v>
      </c>
    </row>
    <row r="253" spans="1:2" x14ac:dyDescent="0.25">
      <c r="A253" t="s">
        <v>9046</v>
      </c>
      <c r="B253" t="s">
        <v>886</v>
      </c>
    </row>
    <row r="254" spans="1:2" x14ac:dyDescent="0.25">
      <c r="A254" t="s">
        <v>9032</v>
      </c>
      <c r="B254" t="s">
        <v>741</v>
      </c>
    </row>
    <row r="255" spans="1:2" x14ac:dyDescent="0.25">
      <c r="A255" t="s">
        <v>8</v>
      </c>
      <c r="B255" t="s">
        <v>8</v>
      </c>
    </row>
    <row r="256" spans="1:2" x14ac:dyDescent="0.25">
      <c r="A256" t="s">
        <v>9014</v>
      </c>
      <c r="B256" t="s">
        <v>892</v>
      </c>
    </row>
    <row r="257" spans="1:2" x14ac:dyDescent="0.25">
      <c r="A257" t="s">
        <v>9020</v>
      </c>
      <c r="B257" t="s">
        <v>742</v>
      </c>
    </row>
    <row r="258" spans="1:2" x14ac:dyDescent="0.25">
      <c r="A258" t="s">
        <v>9046</v>
      </c>
      <c r="B258" t="s">
        <v>886</v>
      </c>
    </row>
    <row r="259" spans="1:2" x14ac:dyDescent="0.25">
      <c r="A259" t="s">
        <v>9046</v>
      </c>
      <c r="B259" t="s">
        <v>886</v>
      </c>
    </row>
    <row r="260" spans="1:2" x14ac:dyDescent="0.25">
      <c r="A260" t="s">
        <v>9026</v>
      </c>
      <c r="B260" t="s">
        <v>886</v>
      </c>
    </row>
    <row r="261" spans="1:2" x14ac:dyDescent="0.25">
      <c r="A261" t="s">
        <v>9029</v>
      </c>
      <c r="B261" t="s">
        <v>892</v>
      </c>
    </row>
    <row r="262" spans="1:2" x14ac:dyDescent="0.25">
      <c r="A262" t="s">
        <v>9024</v>
      </c>
      <c r="B262" t="s">
        <v>888</v>
      </c>
    </row>
    <row r="263" spans="1:2" x14ac:dyDescent="0.25">
      <c r="A263" t="s">
        <v>9025</v>
      </c>
      <c r="B263" t="s">
        <v>889</v>
      </c>
    </row>
    <row r="264" spans="1:2" x14ac:dyDescent="0.25">
      <c r="A264" t="s">
        <v>8</v>
      </c>
      <c r="B264" t="s">
        <v>8</v>
      </c>
    </row>
    <row r="265" spans="1:2" x14ac:dyDescent="0.25">
      <c r="A265" t="s">
        <v>9021</v>
      </c>
      <c r="B265" t="s">
        <v>945</v>
      </c>
    </row>
    <row r="266" spans="1:2" x14ac:dyDescent="0.25">
      <c r="A266" t="s">
        <v>9044</v>
      </c>
      <c r="B266" t="s">
        <v>888</v>
      </c>
    </row>
    <row r="267" spans="1:2" x14ac:dyDescent="0.25">
      <c r="A267" t="s">
        <v>9037</v>
      </c>
      <c r="B267" t="s">
        <v>949</v>
      </c>
    </row>
    <row r="268" spans="1:2" x14ac:dyDescent="0.25">
      <c r="A268" t="s">
        <v>8</v>
      </c>
      <c r="B268" t="s">
        <v>8</v>
      </c>
    </row>
    <row r="269" spans="1:2" x14ac:dyDescent="0.25">
      <c r="A269" t="s">
        <v>9048</v>
      </c>
      <c r="B269" t="s">
        <v>740</v>
      </c>
    </row>
    <row r="270" spans="1:2" x14ac:dyDescent="0.25">
      <c r="A270" t="s">
        <v>9046</v>
      </c>
      <c r="B270" t="s">
        <v>886</v>
      </c>
    </row>
    <row r="271" spans="1:2" x14ac:dyDescent="0.25">
      <c r="A271" t="s">
        <v>9013</v>
      </c>
      <c r="B271" t="s">
        <v>658</v>
      </c>
    </row>
    <row r="272" spans="1:2" x14ac:dyDescent="0.25">
      <c r="A272" t="s">
        <v>8</v>
      </c>
      <c r="B272" t="s">
        <v>8</v>
      </c>
    </row>
    <row r="273" spans="1:2" x14ac:dyDescent="0.25">
      <c r="A273" t="s">
        <v>9023</v>
      </c>
      <c r="B273" t="s">
        <v>893</v>
      </c>
    </row>
    <row r="274" spans="1:2" x14ac:dyDescent="0.25">
      <c r="A274" t="s">
        <v>9044</v>
      </c>
      <c r="B274" t="s">
        <v>888</v>
      </c>
    </row>
    <row r="275" spans="1:2" x14ac:dyDescent="0.25">
      <c r="A275" t="s">
        <v>9036</v>
      </c>
      <c r="B275" t="s">
        <v>888</v>
      </c>
    </row>
    <row r="276" spans="1:2" x14ac:dyDescent="0.25">
      <c r="A276" t="s">
        <v>9013</v>
      </c>
      <c r="B276" t="s">
        <v>658</v>
      </c>
    </row>
    <row r="277" spans="1:2" x14ac:dyDescent="0.25">
      <c r="A277" t="s">
        <v>9015</v>
      </c>
      <c r="B277" t="s">
        <v>888</v>
      </c>
    </row>
    <row r="278" spans="1:2" x14ac:dyDescent="0.25">
      <c r="A278" t="s">
        <v>8</v>
      </c>
      <c r="B278" t="s">
        <v>8</v>
      </c>
    </row>
    <row r="279" spans="1:2" x14ac:dyDescent="0.25">
      <c r="A279" t="s">
        <v>8</v>
      </c>
      <c r="B279" t="s">
        <v>8</v>
      </c>
    </row>
    <row r="280" spans="1:2" x14ac:dyDescent="0.25">
      <c r="A280" t="s">
        <v>9027</v>
      </c>
      <c r="B280" t="s">
        <v>743</v>
      </c>
    </row>
    <row r="281" spans="1:2" x14ac:dyDescent="0.25">
      <c r="A281" t="s">
        <v>8</v>
      </c>
      <c r="B281" t="s">
        <v>8</v>
      </c>
    </row>
    <row r="282" spans="1:2" x14ac:dyDescent="0.25">
      <c r="A282" t="s">
        <v>9046</v>
      </c>
      <c r="B282" t="s">
        <v>886</v>
      </c>
    </row>
    <row r="283" spans="1:2" x14ac:dyDescent="0.25">
      <c r="A283" t="s">
        <v>8</v>
      </c>
      <c r="B283" t="s">
        <v>8</v>
      </c>
    </row>
    <row r="284" spans="1:2" x14ac:dyDescent="0.25">
      <c r="A284" t="s">
        <v>9028</v>
      </c>
      <c r="B284" t="s">
        <v>893</v>
      </c>
    </row>
    <row r="285" spans="1:2" x14ac:dyDescent="0.25">
      <c r="A285" t="s">
        <v>8</v>
      </c>
      <c r="B285" t="s">
        <v>8</v>
      </c>
    </row>
    <row r="286" spans="1:2" x14ac:dyDescent="0.25">
      <c r="A286" t="s">
        <v>9030</v>
      </c>
      <c r="B286" t="s">
        <v>740</v>
      </c>
    </row>
    <row r="287" spans="1:2" x14ac:dyDescent="0.25">
      <c r="A287" t="s">
        <v>8</v>
      </c>
      <c r="B287" t="s">
        <v>8</v>
      </c>
    </row>
    <row r="288" spans="1:2" x14ac:dyDescent="0.25">
      <c r="A288" t="s">
        <v>889</v>
      </c>
      <c r="B288" t="s">
        <v>889</v>
      </c>
    </row>
    <row r="289" spans="1:2" x14ac:dyDescent="0.25">
      <c r="A289" t="s">
        <v>9049</v>
      </c>
      <c r="B289" t="s">
        <v>945</v>
      </c>
    </row>
    <row r="290" spans="1:2" x14ac:dyDescent="0.25">
      <c r="A290" t="s">
        <v>889</v>
      </c>
      <c r="B290" t="s">
        <v>889</v>
      </c>
    </row>
    <row r="291" spans="1:2" x14ac:dyDescent="0.25">
      <c r="A291" t="s">
        <v>9046</v>
      </c>
      <c r="B291" t="s">
        <v>886</v>
      </c>
    </row>
    <row r="292" spans="1:2" x14ac:dyDescent="0.25">
      <c r="A292" t="s">
        <v>9050</v>
      </c>
      <c r="B292" t="s">
        <v>924</v>
      </c>
    </row>
    <row r="293" spans="1:2" x14ac:dyDescent="0.25">
      <c r="A293" t="s">
        <v>9014</v>
      </c>
      <c r="B293" t="s">
        <v>892</v>
      </c>
    </row>
    <row r="294" spans="1:2" x14ac:dyDescent="0.25">
      <c r="A294" t="s">
        <v>9013</v>
      </c>
      <c r="B294" t="s">
        <v>658</v>
      </c>
    </row>
    <row r="295" spans="1:2" x14ac:dyDescent="0.25">
      <c r="A295" t="s">
        <v>9026</v>
      </c>
      <c r="B295" t="s">
        <v>886</v>
      </c>
    </row>
    <row r="296" spans="1:2" x14ac:dyDescent="0.25">
      <c r="A296" t="s">
        <v>9026</v>
      </c>
      <c r="B296" t="s">
        <v>886</v>
      </c>
    </row>
    <row r="297" spans="1:2" x14ac:dyDescent="0.25">
      <c r="A297" t="s">
        <v>889</v>
      </c>
      <c r="B297" t="s">
        <v>889</v>
      </c>
    </row>
    <row r="298" spans="1:2" x14ac:dyDescent="0.25">
      <c r="A298" t="s">
        <v>9014</v>
      </c>
      <c r="B298" t="s">
        <v>892</v>
      </c>
    </row>
    <row r="299" spans="1:2" x14ac:dyDescent="0.25">
      <c r="A299" t="s">
        <v>9023</v>
      </c>
      <c r="B299" t="s">
        <v>893</v>
      </c>
    </row>
    <row r="300" spans="1:2" x14ac:dyDescent="0.25">
      <c r="A300" t="s">
        <v>9035</v>
      </c>
      <c r="B300" t="s">
        <v>941</v>
      </c>
    </row>
    <row r="301" spans="1:2" x14ac:dyDescent="0.25">
      <c r="A301" t="s">
        <v>9013</v>
      </c>
      <c r="B301" t="s">
        <v>658</v>
      </c>
    </row>
    <row r="302" spans="1:2" x14ac:dyDescent="0.25">
      <c r="A302" t="s">
        <v>9013</v>
      </c>
      <c r="B302" t="s">
        <v>658</v>
      </c>
    </row>
    <row r="303" spans="1:2" x14ac:dyDescent="0.25">
      <c r="A303" t="s">
        <v>9028</v>
      </c>
      <c r="B303" t="s">
        <v>893</v>
      </c>
    </row>
    <row r="304" spans="1:2" x14ac:dyDescent="0.25">
      <c r="A304" t="s">
        <v>8</v>
      </c>
      <c r="B304" t="s">
        <v>8</v>
      </c>
    </row>
    <row r="305" spans="1:2" x14ac:dyDescent="0.25">
      <c r="A305" t="s">
        <v>8</v>
      </c>
      <c r="B305" t="s">
        <v>8</v>
      </c>
    </row>
    <row r="306" spans="1:2" x14ac:dyDescent="0.25">
      <c r="A306" t="s">
        <v>9029</v>
      </c>
      <c r="B306" t="s">
        <v>892</v>
      </c>
    </row>
    <row r="307" spans="1:2" x14ac:dyDescent="0.25">
      <c r="A307" t="s">
        <v>9025</v>
      </c>
      <c r="B307" t="s">
        <v>889</v>
      </c>
    </row>
    <row r="308" spans="1:2" x14ac:dyDescent="0.25">
      <c r="A308" t="s">
        <v>8</v>
      </c>
      <c r="B308" t="s">
        <v>8</v>
      </c>
    </row>
    <row r="309" spans="1:2" x14ac:dyDescent="0.25">
      <c r="A309" t="s">
        <v>9027</v>
      </c>
      <c r="B309" t="s">
        <v>743</v>
      </c>
    </row>
    <row r="310" spans="1:2" x14ac:dyDescent="0.25">
      <c r="A310" t="s">
        <v>9023</v>
      </c>
      <c r="B310" t="s">
        <v>893</v>
      </c>
    </row>
    <row r="311" spans="1:2" x14ac:dyDescent="0.25">
      <c r="A311" t="s">
        <v>8</v>
      </c>
      <c r="B311" t="s">
        <v>8</v>
      </c>
    </row>
    <row r="312" spans="1:2" x14ac:dyDescent="0.25">
      <c r="A312" t="s">
        <v>9029</v>
      </c>
      <c r="B312" t="s">
        <v>892</v>
      </c>
    </row>
    <row r="313" spans="1:2" x14ac:dyDescent="0.25">
      <c r="A313" t="s">
        <v>9025</v>
      </c>
      <c r="B313" t="s">
        <v>889</v>
      </c>
    </row>
    <row r="314" spans="1:2" x14ac:dyDescent="0.25">
      <c r="A314" t="s">
        <v>9026</v>
      </c>
      <c r="B314" t="s">
        <v>886</v>
      </c>
    </row>
    <row r="315" spans="1:2" x14ac:dyDescent="0.25">
      <c r="A315" t="s">
        <v>9016</v>
      </c>
      <c r="B315" t="s">
        <v>949</v>
      </c>
    </row>
    <row r="316" spans="1:2" x14ac:dyDescent="0.25">
      <c r="A316" t="s">
        <v>9025</v>
      </c>
      <c r="B316" t="s">
        <v>889</v>
      </c>
    </row>
    <row r="317" spans="1:2" x14ac:dyDescent="0.25">
      <c r="A317" t="s">
        <v>889</v>
      </c>
      <c r="B317" t="s">
        <v>889</v>
      </c>
    </row>
    <row r="318" spans="1:2" x14ac:dyDescent="0.25">
      <c r="A318" t="s">
        <v>9013</v>
      </c>
      <c r="B318" t="s">
        <v>658</v>
      </c>
    </row>
    <row r="319" spans="1:2" x14ac:dyDescent="0.25">
      <c r="A319" t="s">
        <v>9032</v>
      </c>
      <c r="B319" t="s">
        <v>741</v>
      </c>
    </row>
    <row r="320" spans="1:2" x14ac:dyDescent="0.25">
      <c r="A320" t="s">
        <v>8</v>
      </c>
      <c r="B320" t="s">
        <v>8</v>
      </c>
    </row>
    <row r="321" spans="1:2" x14ac:dyDescent="0.25">
      <c r="A321" t="s">
        <v>9020</v>
      </c>
      <c r="B321" t="s">
        <v>742</v>
      </c>
    </row>
    <row r="322" spans="1:2" x14ac:dyDescent="0.25">
      <c r="A322" t="s">
        <v>9017</v>
      </c>
      <c r="B322" t="s">
        <v>886</v>
      </c>
    </row>
    <row r="323" spans="1:2" x14ac:dyDescent="0.25">
      <c r="A323" t="s">
        <v>9013</v>
      </c>
      <c r="B323" t="s">
        <v>658</v>
      </c>
    </row>
    <row r="324" spans="1:2" x14ac:dyDescent="0.25">
      <c r="A324" t="s">
        <v>8</v>
      </c>
      <c r="B324" t="s">
        <v>8</v>
      </c>
    </row>
    <row r="325" spans="1:2" x14ac:dyDescent="0.25">
      <c r="A325" t="s">
        <v>9051</v>
      </c>
      <c r="B325" t="s">
        <v>893</v>
      </c>
    </row>
    <row r="326" spans="1:2" x14ac:dyDescent="0.25">
      <c r="A326" t="s">
        <v>8</v>
      </c>
      <c r="B326" t="s">
        <v>8</v>
      </c>
    </row>
    <row r="327" spans="1:2" x14ac:dyDescent="0.25">
      <c r="A327" t="s">
        <v>9016</v>
      </c>
      <c r="B327" t="s">
        <v>949</v>
      </c>
    </row>
    <row r="328" spans="1:2" x14ac:dyDescent="0.25">
      <c r="A328" t="s">
        <v>8</v>
      </c>
      <c r="B328" t="s">
        <v>8</v>
      </c>
    </row>
    <row r="329" spans="1:2" x14ac:dyDescent="0.25">
      <c r="A329" t="s">
        <v>9033</v>
      </c>
      <c r="B329" t="s">
        <v>886</v>
      </c>
    </row>
    <row r="330" spans="1:2" x14ac:dyDescent="0.25">
      <c r="A330" t="s">
        <v>9033</v>
      </c>
      <c r="B330" t="s">
        <v>886</v>
      </c>
    </row>
    <row r="331" spans="1:2" x14ac:dyDescent="0.25">
      <c r="A331" t="s">
        <v>8</v>
      </c>
      <c r="B331" t="s">
        <v>8</v>
      </c>
    </row>
    <row r="332" spans="1:2" x14ac:dyDescent="0.25">
      <c r="A332" t="s">
        <v>9035</v>
      </c>
      <c r="B332" t="s">
        <v>941</v>
      </c>
    </row>
    <row r="333" spans="1:2" x14ac:dyDescent="0.25">
      <c r="A333" t="s">
        <v>9051</v>
      </c>
      <c r="B333" t="s">
        <v>893</v>
      </c>
    </row>
    <row r="334" spans="1:2" x14ac:dyDescent="0.25">
      <c r="A334" t="s">
        <v>9050</v>
      </c>
      <c r="B334" t="s">
        <v>924</v>
      </c>
    </row>
    <row r="335" spans="1:2" x14ac:dyDescent="0.25">
      <c r="A335" t="s">
        <v>9037</v>
      </c>
      <c r="B335" t="s">
        <v>949</v>
      </c>
    </row>
    <row r="336" spans="1:2" x14ac:dyDescent="0.25">
      <c r="A336" t="s">
        <v>9026</v>
      </c>
      <c r="B336" t="s">
        <v>886</v>
      </c>
    </row>
    <row r="337" spans="1:2" x14ac:dyDescent="0.25">
      <c r="A337" t="s">
        <v>9026</v>
      </c>
      <c r="B337" t="s">
        <v>886</v>
      </c>
    </row>
    <row r="338" spans="1:2" x14ac:dyDescent="0.25">
      <c r="A338" t="s">
        <v>9020</v>
      </c>
      <c r="B338" t="s">
        <v>742</v>
      </c>
    </row>
    <row r="339" spans="1:2" x14ac:dyDescent="0.25">
      <c r="A339" t="s">
        <v>9029</v>
      </c>
      <c r="B339" t="s">
        <v>892</v>
      </c>
    </row>
    <row r="340" spans="1:2" x14ac:dyDescent="0.25">
      <c r="A340" t="s">
        <v>9030</v>
      </c>
      <c r="B340" t="s">
        <v>740</v>
      </c>
    </row>
    <row r="341" spans="1:2" x14ac:dyDescent="0.25">
      <c r="A341" t="s">
        <v>9016</v>
      </c>
      <c r="B341" t="s">
        <v>949</v>
      </c>
    </row>
    <row r="342" spans="1:2" x14ac:dyDescent="0.25">
      <c r="A342" t="s">
        <v>9042</v>
      </c>
      <c r="B342" t="s">
        <v>740</v>
      </c>
    </row>
    <row r="343" spans="1:2" x14ac:dyDescent="0.25">
      <c r="A343" t="s">
        <v>9032</v>
      </c>
      <c r="B343" t="s">
        <v>741</v>
      </c>
    </row>
    <row r="344" spans="1:2" x14ac:dyDescent="0.25">
      <c r="A344" t="s">
        <v>889</v>
      </c>
      <c r="B344" t="s">
        <v>889</v>
      </c>
    </row>
    <row r="345" spans="1:2" x14ac:dyDescent="0.25">
      <c r="A345" t="s">
        <v>8</v>
      </c>
      <c r="B345" t="s">
        <v>8</v>
      </c>
    </row>
    <row r="346" spans="1:2" x14ac:dyDescent="0.25">
      <c r="A346" t="s">
        <v>9051</v>
      </c>
      <c r="B346" t="s">
        <v>893</v>
      </c>
    </row>
    <row r="347" spans="1:2" x14ac:dyDescent="0.25">
      <c r="A347" t="s">
        <v>9038</v>
      </c>
      <c r="B347" t="s">
        <v>919</v>
      </c>
    </row>
    <row r="348" spans="1:2" x14ac:dyDescent="0.25">
      <c r="A348" t="s">
        <v>9014</v>
      </c>
      <c r="B348" t="s">
        <v>892</v>
      </c>
    </row>
    <row r="349" spans="1:2" x14ac:dyDescent="0.25">
      <c r="A349" t="s">
        <v>9026</v>
      </c>
      <c r="B349" t="s">
        <v>886</v>
      </c>
    </row>
    <row r="350" spans="1:2" x14ac:dyDescent="0.25">
      <c r="A350" t="s">
        <v>9026</v>
      </c>
      <c r="B350" t="s">
        <v>886</v>
      </c>
    </row>
    <row r="351" spans="1:2" x14ac:dyDescent="0.25">
      <c r="A351" t="s">
        <v>9030</v>
      </c>
      <c r="B351" t="s">
        <v>740</v>
      </c>
    </row>
    <row r="352" spans="1:2" x14ac:dyDescent="0.25">
      <c r="A352" t="s">
        <v>9046</v>
      </c>
      <c r="B352" t="s">
        <v>886</v>
      </c>
    </row>
    <row r="353" spans="1:2" x14ac:dyDescent="0.25">
      <c r="A353" t="s">
        <v>9025</v>
      </c>
      <c r="B353" t="s">
        <v>889</v>
      </c>
    </row>
    <row r="354" spans="1:2" x14ac:dyDescent="0.25">
      <c r="A354" t="s">
        <v>9014</v>
      </c>
      <c r="B354" t="s">
        <v>892</v>
      </c>
    </row>
    <row r="355" spans="1:2" x14ac:dyDescent="0.25">
      <c r="A355" t="s">
        <v>8</v>
      </c>
      <c r="B355" t="s">
        <v>8</v>
      </c>
    </row>
    <row r="356" spans="1:2" x14ac:dyDescent="0.25">
      <c r="A356" t="s">
        <v>9049</v>
      </c>
      <c r="B356" t="s">
        <v>945</v>
      </c>
    </row>
    <row r="357" spans="1:2" x14ac:dyDescent="0.25">
      <c r="A357" t="s">
        <v>9028</v>
      </c>
      <c r="B357" t="s">
        <v>893</v>
      </c>
    </row>
    <row r="358" spans="1:2" x14ac:dyDescent="0.25">
      <c r="A358" t="s">
        <v>9014</v>
      </c>
      <c r="B358" t="s">
        <v>892</v>
      </c>
    </row>
    <row r="359" spans="1:2" x14ac:dyDescent="0.25">
      <c r="A359" t="s">
        <v>9026</v>
      </c>
      <c r="B359" t="s">
        <v>886</v>
      </c>
    </row>
    <row r="360" spans="1:2" x14ac:dyDescent="0.25">
      <c r="A360" t="s">
        <v>9026</v>
      </c>
      <c r="B360" t="s">
        <v>886</v>
      </c>
    </row>
    <row r="361" spans="1:2" x14ac:dyDescent="0.25">
      <c r="A361" t="s">
        <v>9026</v>
      </c>
      <c r="B361" t="s">
        <v>886</v>
      </c>
    </row>
    <row r="362" spans="1:2" x14ac:dyDescent="0.25">
      <c r="A362" t="s">
        <v>8</v>
      </c>
      <c r="B362" t="s">
        <v>8</v>
      </c>
    </row>
    <row r="363" spans="1:2" x14ac:dyDescent="0.25">
      <c r="A363" t="s">
        <v>9052</v>
      </c>
      <c r="B363" t="s">
        <v>743</v>
      </c>
    </row>
    <row r="364" spans="1:2" x14ac:dyDescent="0.25">
      <c r="A364" t="s">
        <v>9048</v>
      </c>
      <c r="B364" t="s">
        <v>740</v>
      </c>
    </row>
    <row r="365" spans="1:2" x14ac:dyDescent="0.25">
      <c r="A365" t="s">
        <v>8</v>
      </c>
      <c r="B365" t="s">
        <v>8</v>
      </c>
    </row>
    <row r="366" spans="1:2" x14ac:dyDescent="0.25">
      <c r="A366" t="s">
        <v>9014</v>
      </c>
      <c r="B366" t="s">
        <v>892</v>
      </c>
    </row>
    <row r="367" spans="1:2" x14ac:dyDescent="0.25">
      <c r="A367" t="s">
        <v>9041</v>
      </c>
      <c r="B367" t="s">
        <v>892</v>
      </c>
    </row>
    <row r="368" spans="1:2" x14ac:dyDescent="0.25">
      <c r="A368" t="s">
        <v>8</v>
      </c>
      <c r="B368" t="s">
        <v>8</v>
      </c>
    </row>
    <row r="369" spans="1:2" x14ac:dyDescent="0.25">
      <c r="A369" t="s">
        <v>889</v>
      </c>
      <c r="B369" t="s">
        <v>889</v>
      </c>
    </row>
    <row r="370" spans="1:2" x14ac:dyDescent="0.25">
      <c r="A370" t="s">
        <v>9052</v>
      </c>
      <c r="B370" t="s">
        <v>743</v>
      </c>
    </row>
    <row r="371" spans="1:2" x14ac:dyDescent="0.25">
      <c r="A371" t="s">
        <v>9045</v>
      </c>
      <c r="B371" t="s">
        <v>889</v>
      </c>
    </row>
    <row r="372" spans="1:2" x14ac:dyDescent="0.25">
      <c r="A372" t="s">
        <v>8</v>
      </c>
      <c r="B372" t="s">
        <v>8</v>
      </c>
    </row>
    <row r="373" spans="1:2" x14ac:dyDescent="0.25">
      <c r="A373" t="s">
        <v>9033</v>
      </c>
      <c r="B373" t="s">
        <v>886</v>
      </c>
    </row>
    <row r="374" spans="1:2" x14ac:dyDescent="0.25">
      <c r="A374" t="s">
        <v>9013</v>
      </c>
      <c r="B374" t="s">
        <v>658</v>
      </c>
    </row>
    <row r="375" spans="1:2" x14ac:dyDescent="0.25">
      <c r="A375" t="s">
        <v>9032</v>
      </c>
      <c r="B375" t="s">
        <v>741</v>
      </c>
    </row>
    <row r="376" spans="1:2" x14ac:dyDescent="0.25">
      <c r="A376" t="s">
        <v>9025</v>
      </c>
      <c r="B376" t="s">
        <v>889</v>
      </c>
    </row>
    <row r="377" spans="1:2" x14ac:dyDescent="0.25">
      <c r="A377" t="s">
        <v>9028</v>
      </c>
      <c r="B377" t="s">
        <v>893</v>
      </c>
    </row>
    <row r="378" spans="1:2" x14ac:dyDescent="0.25">
      <c r="A378" t="s">
        <v>9026</v>
      </c>
      <c r="B378" t="s">
        <v>886</v>
      </c>
    </row>
    <row r="379" spans="1:2" x14ac:dyDescent="0.25">
      <c r="A379" t="s">
        <v>9025</v>
      </c>
      <c r="B379" t="s">
        <v>889</v>
      </c>
    </row>
    <row r="380" spans="1:2" x14ac:dyDescent="0.25">
      <c r="A380" t="s">
        <v>9046</v>
      </c>
      <c r="B380" t="s">
        <v>886</v>
      </c>
    </row>
    <row r="381" spans="1:2" x14ac:dyDescent="0.25">
      <c r="A381" t="s">
        <v>9014</v>
      </c>
      <c r="B381" t="s">
        <v>892</v>
      </c>
    </row>
    <row r="382" spans="1:2" x14ac:dyDescent="0.25">
      <c r="A382" t="s">
        <v>9048</v>
      </c>
      <c r="B382" t="s">
        <v>740</v>
      </c>
    </row>
    <row r="383" spans="1:2" x14ac:dyDescent="0.25">
      <c r="A383" t="s">
        <v>9016</v>
      </c>
      <c r="B383" t="s">
        <v>949</v>
      </c>
    </row>
    <row r="384" spans="1:2" x14ac:dyDescent="0.25">
      <c r="A384" t="s">
        <v>9043</v>
      </c>
      <c r="B384" t="s">
        <v>941</v>
      </c>
    </row>
    <row r="385" spans="1:2" x14ac:dyDescent="0.25">
      <c r="A385" t="s">
        <v>9014</v>
      </c>
      <c r="B385" t="s">
        <v>892</v>
      </c>
    </row>
    <row r="386" spans="1:2" x14ac:dyDescent="0.25">
      <c r="A386" t="s">
        <v>9015</v>
      </c>
      <c r="B386" t="s">
        <v>888</v>
      </c>
    </row>
    <row r="387" spans="1:2" x14ac:dyDescent="0.25">
      <c r="A387" t="s">
        <v>9021</v>
      </c>
      <c r="B387" t="s">
        <v>945</v>
      </c>
    </row>
    <row r="388" spans="1:2" x14ac:dyDescent="0.25">
      <c r="A388" t="s">
        <v>9014</v>
      </c>
      <c r="B388" t="s">
        <v>892</v>
      </c>
    </row>
    <row r="389" spans="1:2" x14ac:dyDescent="0.25">
      <c r="A389" t="s">
        <v>889</v>
      </c>
      <c r="B389" t="s">
        <v>889</v>
      </c>
    </row>
    <row r="390" spans="1:2" x14ac:dyDescent="0.25">
      <c r="A390" t="s">
        <v>8</v>
      </c>
      <c r="B390" t="s">
        <v>8</v>
      </c>
    </row>
    <row r="391" spans="1:2" x14ac:dyDescent="0.25">
      <c r="A391" t="s">
        <v>8</v>
      </c>
      <c r="B391" t="s">
        <v>8</v>
      </c>
    </row>
    <row r="392" spans="1:2" x14ac:dyDescent="0.25">
      <c r="A392" t="s">
        <v>8</v>
      </c>
      <c r="B392" t="s">
        <v>8</v>
      </c>
    </row>
    <row r="393" spans="1:2" x14ac:dyDescent="0.25">
      <c r="A393" t="s">
        <v>9014</v>
      </c>
      <c r="B393" t="s">
        <v>892</v>
      </c>
    </row>
    <row r="394" spans="1:2" x14ac:dyDescent="0.25">
      <c r="A394" t="s">
        <v>9039</v>
      </c>
      <c r="B394" t="s">
        <v>889</v>
      </c>
    </row>
    <row r="395" spans="1:2" x14ac:dyDescent="0.25">
      <c r="A395" t="s">
        <v>9024</v>
      </c>
      <c r="B395" t="s">
        <v>888</v>
      </c>
    </row>
    <row r="396" spans="1:2" x14ac:dyDescent="0.25">
      <c r="A396" t="s">
        <v>8</v>
      </c>
      <c r="B396" t="s">
        <v>8</v>
      </c>
    </row>
    <row r="397" spans="1:2" x14ac:dyDescent="0.25">
      <c r="A397" t="s">
        <v>8</v>
      </c>
      <c r="B397" t="s">
        <v>8</v>
      </c>
    </row>
    <row r="398" spans="1:2" x14ac:dyDescent="0.25">
      <c r="A398" t="s">
        <v>9035</v>
      </c>
      <c r="B398" t="s">
        <v>941</v>
      </c>
    </row>
    <row r="399" spans="1:2" x14ac:dyDescent="0.25">
      <c r="A399" t="s">
        <v>8</v>
      </c>
      <c r="B399" t="s">
        <v>8</v>
      </c>
    </row>
    <row r="400" spans="1:2" x14ac:dyDescent="0.25">
      <c r="A400" t="s">
        <v>9015</v>
      </c>
      <c r="B400" t="s">
        <v>888</v>
      </c>
    </row>
    <row r="401" spans="1:2" x14ac:dyDescent="0.25">
      <c r="A401" t="s">
        <v>9015</v>
      </c>
      <c r="B401" t="s">
        <v>888</v>
      </c>
    </row>
    <row r="402" spans="1:2" x14ac:dyDescent="0.25">
      <c r="A402" t="s">
        <v>8</v>
      </c>
      <c r="B402" t="s">
        <v>8</v>
      </c>
    </row>
    <row r="403" spans="1:2" x14ac:dyDescent="0.25">
      <c r="A403" t="s">
        <v>8</v>
      </c>
      <c r="B403" t="s">
        <v>8</v>
      </c>
    </row>
    <row r="404" spans="1:2" x14ac:dyDescent="0.25">
      <c r="A404" t="s">
        <v>9053</v>
      </c>
      <c r="B404" t="s">
        <v>941</v>
      </c>
    </row>
    <row r="405" spans="1:2" x14ac:dyDescent="0.25">
      <c r="A405" t="s">
        <v>8</v>
      </c>
      <c r="B405" t="s">
        <v>8</v>
      </c>
    </row>
    <row r="406" spans="1:2" x14ac:dyDescent="0.25">
      <c r="A406" t="s">
        <v>9020</v>
      </c>
      <c r="B406" t="s">
        <v>742</v>
      </c>
    </row>
    <row r="407" spans="1:2" x14ac:dyDescent="0.25">
      <c r="A407" t="s">
        <v>8</v>
      </c>
      <c r="B407" t="s">
        <v>8</v>
      </c>
    </row>
    <row r="408" spans="1:2" x14ac:dyDescent="0.25">
      <c r="A408" t="s">
        <v>8</v>
      </c>
      <c r="B408" t="s">
        <v>8</v>
      </c>
    </row>
    <row r="409" spans="1:2" x14ac:dyDescent="0.25">
      <c r="A409" t="s">
        <v>8</v>
      </c>
      <c r="B409" t="s">
        <v>8</v>
      </c>
    </row>
    <row r="410" spans="1:2" x14ac:dyDescent="0.25">
      <c r="A410" t="s">
        <v>9024</v>
      </c>
      <c r="B410" t="s">
        <v>888</v>
      </c>
    </row>
    <row r="411" spans="1:2" x14ac:dyDescent="0.25">
      <c r="A411" t="s">
        <v>8</v>
      </c>
      <c r="B411" t="s">
        <v>8</v>
      </c>
    </row>
    <row r="412" spans="1:2" x14ac:dyDescent="0.25">
      <c r="A412" t="s">
        <v>8</v>
      </c>
      <c r="B412" t="s">
        <v>8</v>
      </c>
    </row>
    <row r="413" spans="1:2" x14ac:dyDescent="0.25">
      <c r="A413" t="s">
        <v>9028</v>
      </c>
      <c r="B413" t="s">
        <v>893</v>
      </c>
    </row>
    <row r="414" spans="1:2" x14ac:dyDescent="0.25">
      <c r="A414" t="s">
        <v>9036</v>
      </c>
      <c r="B414" t="s">
        <v>888</v>
      </c>
    </row>
    <row r="415" spans="1:2" x14ac:dyDescent="0.25">
      <c r="A415" t="s">
        <v>9037</v>
      </c>
      <c r="B415" t="s">
        <v>949</v>
      </c>
    </row>
    <row r="416" spans="1:2" x14ac:dyDescent="0.25">
      <c r="A416" t="s">
        <v>9045</v>
      </c>
      <c r="B416" t="s">
        <v>889</v>
      </c>
    </row>
    <row r="417" spans="1:2" x14ac:dyDescent="0.25">
      <c r="A417" t="s">
        <v>9014</v>
      </c>
      <c r="B417" t="s">
        <v>892</v>
      </c>
    </row>
    <row r="418" spans="1:2" x14ac:dyDescent="0.25">
      <c r="A418" t="s">
        <v>9041</v>
      </c>
      <c r="B418" t="s">
        <v>892</v>
      </c>
    </row>
    <row r="419" spans="1:2" x14ac:dyDescent="0.25">
      <c r="A419" t="s">
        <v>9013</v>
      </c>
      <c r="B419" t="s">
        <v>658</v>
      </c>
    </row>
    <row r="420" spans="1:2" x14ac:dyDescent="0.25">
      <c r="A420" t="s">
        <v>9042</v>
      </c>
      <c r="B420" t="s">
        <v>740</v>
      </c>
    </row>
    <row r="421" spans="1:2" x14ac:dyDescent="0.25">
      <c r="A421" t="s">
        <v>9029</v>
      </c>
      <c r="B421" t="s">
        <v>892</v>
      </c>
    </row>
    <row r="422" spans="1:2" x14ac:dyDescent="0.25">
      <c r="A422" t="s">
        <v>889</v>
      </c>
      <c r="B422" t="s">
        <v>889</v>
      </c>
    </row>
    <row r="423" spans="1:2" x14ac:dyDescent="0.25">
      <c r="A423" t="s">
        <v>9015</v>
      </c>
      <c r="B423" t="s">
        <v>888</v>
      </c>
    </row>
    <row r="424" spans="1:2" x14ac:dyDescent="0.25">
      <c r="A424" t="s">
        <v>658</v>
      </c>
      <c r="B424" t="s">
        <v>658</v>
      </c>
    </row>
    <row r="425" spans="1:2" x14ac:dyDescent="0.25">
      <c r="A425" t="s">
        <v>9032</v>
      </c>
      <c r="B425" t="s">
        <v>741</v>
      </c>
    </row>
    <row r="426" spans="1:2" x14ac:dyDescent="0.25">
      <c r="A426" t="s">
        <v>9026</v>
      </c>
      <c r="B426" t="s">
        <v>886</v>
      </c>
    </row>
    <row r="427" spans="1:2" x14ac:dyDescent="0.25">
      <c r="A427" t="s">
        <v>9043</v>
      </c>
      <c r="B427" t="s">
        <v>941</v>
      </c>
    </row>
    <row r="428" spans="1:2" x14ac:dyDescent="0.25">
      <c r="A428" t="s">
        <v>9015</v>
      </c>
      <c r="B428" t="s">
        <v>888</v>
      </c>
    </row>
    <row r="429" spans="1:2" x14ac:dyDescent="0.25">
      <c r="A429" t="s">
        <v>8</v>
      </c>
      <c r="B429" t="s">
        <v>8</v>
      </c>
    </row>
    <row r="430" spans="1:2" x14ac:dyDescent="0.25">
      <c r="A430" t="s">
        <v>9026</v>
      </c>
      <c r="B430" t="s">
        <v>886</v>
      </c>
    </row>
    <row r="431" spans="1:2" x14ac:dyDescent="0.25">
      <c r="A431" t="s">
        <v>9025</v>
      </c>
      <c r="B431" t="s">
        <v>889</v>
      </c>
    </row>
    <row r="432" spans="1:2" x14ac:dyDescent="0.25">
      <c r="A432" t="s">
        <v>9046</v>
      </c>
      <c r="B432" t="s">
        <v>886</v>
      </c>
    </row>
    <row r="433" spans="1:2" x14ac:dyDescent="0.25">
      <c r="A433" t="s">
        <v>8</v>
      </c>
      <c r="B433" t="s">
        <v>8</v>
      </c>
    </row>
    <row r="434" spans="1:2" x14ac:dyDescent="0.25">
      <c r="A434" t="s">
        <v>9025</v>
      </c>
      <c r="B434" t="s">
        <v>889</v>
      </c>
    </row>
    <row r="435" spans="1:2" x14ac:dyDescent="0.25">
      <c r="A435" t="s">
        <v>9036</v>
      </c>
      <c r="B435" t="s">
        <v>888</v>
      </c>
    </row>
    <row r="436" spans="1:2" x14ac:dyDescent="0.25">
      <c r="A436" t="s">
        <v>9035</v>
      </c>
      <c r="B436" t="s">
        <v>941</v>
      </c>
    </row>
    <row r="437" spans="1:2" x14ac:dyDescent="0.25">
      <c r="A437" t="s">
        <v>9036</v>
      </c>
      <c r="B437" t="s">
        <v>888</v>
      </c>
    </row>
    <row r="438" spans="1:2" x14ac:dyDescent="0.25">
      <c r="A438" t="s">
        <v>9024</v>
      </c>
      <c r="B438" t="s">
        <v>888</v>
      </c>
    </row>
    <row r="439" spans="1:2" x14ac:dyDescent="0.25">
      <c r="A439" t="s">
        <v>9037</v>
      </c>
      <c r="B439" t="s">
        <v>949</v>
      </c>
    </row>
    <row r="440" spans="1:2" x14ac:dyDescent="0.25">
      <c r="A440" t="s">
        <v>9025</v>
      </c>
      <c r="B440" t="s">
        <v>889</v>
      </c>
    </row>
    <row r="441" spans="1:2" x14ac:dyDescent="0.25">
      <c r="A441" t="s">
        <v>889</v>
      </c>
      <c r="B441" t="s">
        <v>889</v>
      </c>
    </row>
    <row r="442" spans="1:2" x14ac:dyDescent="0.25">
      <c r="A442" t="s">
        <v>9027</v>
      </c>
      <c r="B442" t="s">
        <v>743</v>
      </c>
    </row>
    <row r="443" spans="1:2" x14ac:dyDescent="0.25">
      <c r="A443" t="s">
        <v>9026</v>
      </c>
      <c r="B443" t="s">
        <v>886</v>
      </c>
    </row>
    <row r="444" spans="1:2" x14ac:dyDescent="0.25">
      <c r="A444" t="s">
        <v>8</v>
      </c>
      <c r="B444" t="s">
        <v>8</v>
      </c>
    </row>
    <row r="445" spans="1:2" x14ac:dyDescent="0.25">
      <c r="A445" t="s">
        <v>9033</v>
      </c>
      <c r="B445" t="s">
        <v>886</v>
      </c>
    </row>
    <row r="446" spans="1:2" x14ac:dyDescent="0.25">
      <c r="A446" t="s">
        <v>8</v>
      </c>
      <c r="B446" t="s">
        <v>8</v>
      </c>
    </row>
    <row r="447" spans="1:2" x14ac:dyDescent="0.25">
      <c r="A447" t="s">
        <v>9030</v>
      </c>
      <c r="B447" t="s">
        <v>740</v>
      </c>
    </row>
    <row r="448" spans="1:2" x14ac:dyDescent="0.25">
      <c r="A448" t="s">
        <v>9034</v>
      </c>
      <c r="B448" t="s">
        <v>892</v>
      </c>
    </row>
    <row r="449" spans="1:2" x14ac:dyDescent="0.25">
      <c r="A449" t="s">
        <v>9038</v>
      </c>
      <c r="B449" t="s">
        <v>919</v>
      </c>
    </row>
    <row r="450" spans="1:2" x14ac:dyDescent="0.25">
      <c r="A450" t="s">
        <v>8</v>
      </c>
      <c r="B450" t="s">
        <v>8</v>
      </c>
    </row>
    <row r="451" spans="1:2" x14ac:dyDescent="0.25">
      <c r="A451" t="s">
        <v>8</v>
      </c>
      <c r="B451" t="s">
        <v>8</v>
      </c>
    </row>
    <row r="452" spans="1:2" x14ac:dyDescent="0.25">
      <c r="A452" t="s">
        <v>9025</v>
      </c>
      <c r="B452" t="s">
        <v>889</v>
      </c>
    </row>
    <row r="453" spans="1:2" x14ac:dyDescent="0.25">
      <c r="A453" t="s">
        <v>8</v>
      </c>
      <c r="B453" t="s">
        <v>8</v>
      </c>
    </row>
    <row r="454" spans="1:2" x14ac:dyDescent="0.25">
      <c r="A454" t="s">
        <v>9032</v>
      </c>
      <c r="B454" t="s">
        <v>741</v>
      </c>
    </row>
    <row r="455" spans="1:2" x14ac:dyDescent="0.25">
      <c r="A455" t="s">
        <v>9021</v>
      </c>
      <c r="B455" t="s">
        <v>945</v>
      </c>
    </row>
    <row r="456" spans="1:2" x14ac:dyDescent="0.25">
      <c r="A456" t="s">
        <v>893</v>
      </c>
      <c r="B456" t="s">
        <v>893</v>
      </c>
    </row>
    <row r="457" spans="1:2" x14ac:dyDescent="0.25">
      <c r="A457" t="s">
        <v>8</v>
      </c>
      <c r="B457" t="s">
        <v>8</v>
      </c>
    </row>
    <row r="458" spans="1:2" x14ac:dyDescent="0.25">
      <c r="A458" t="s">
        <v>9014</v>
      </c>
      <c r="B458" t="s">
        <v>892</v>
      </c>
    </row>
    <row r="459" spans="1:2" x14ac:dyDescent="0.25">
      <c r="A459" t="s">
        <v>9025</v>
      </c>
      <c r="B459" t="s">
        <v>889</v>
      </c>
    </row>
    <row r="460" spans="1:2" x14ac:dyDescent="0.25">
      <c r="A460" t="s">
        <v>9036</v>
      </c>
      <c r="B460" t="s">
        <v>888</v>
      </c>
    </row>
    <row r="461" spans="1:2" x14ac:dyDescent="0.25">
      <c r="A461" t="s">
        <v>9050</v>
      </c>
      <c r="B461" t="s">
        <v>924</v>
      </c>
    </row>
    <row r="462" spans="1:2" x14ac:dyDescent="0.25">
      <c r="A462" t="s">
        <v>889</v>
      </c>
      <c r="B462" t="s">
        <v>889</v>
      </c>
    </row>
    <row r="463" spans="1:2" x14ac:dyDescent="0.25">
      <c r="A463" t="s">
        <v>9027</v>
      </c>
      <c r="B463" t="s">
        <v>743</v>
      </c>
    </row>
    <row r="464" spans="1:2" x14ac:dyDescent="0.25">
      <c r="A464" t="s">
        <v>9019</v>
      </c>
      <c r="B464" t="s">
        <v>741</v>
      </c>
    </row>
    <row r="465" spans="1:2" x14ac:dyDescent="0.25">
      <c r="A465" t="s">
        <v>9041</v>
      </c>
      <c r="B465" t="s">
        <v>892</v>
      </c>
    </row>
    <row r="466" spans="1:2" x14ac:dyDescent="0.25">
      <c r="A466" t="s">
        <v>9028</v>
      </c>
      <c r="B466" t="s">
        <v>893</v>
      </c>
    </row>
    <row r="467" spans="1:2" x14ac:dyDescent="0.25">
      <c r="A467" t="s">
        <v>9015</v>
      </c>
      <c r="B467" t="s">
        <v>888</v>
      </c>
    </row>
    <row r="468" spans="1:2" x14ac:dyDescent="0.25">
      <c r="A468" t="s">
        <v>9038</v>
      </c>
      <c r="B468" t="s">
        <v>919</v>
      </c>
    </row>
    <row r="469" spans="1:2" x14ac:dyDescent="0.25">
      <c r="A469" t="s">
        <v>9029</v>
      </c>
      <c r="B469" t="s">
        <v>892</v>
      </c>
    </row>
    <row r="470" spans="1:2" x14ac:dyDescent="0.25">
      <c r="A470" t="s">
        <v>9039</v>
      </c>
      <c r="B470" t="s">
        <v>889</v>
      </c>
    </row>
    <row r="471" spans="1:2" x14ac:dyDescent="0.25">
      <c r="A471" t="s">
        <v>9021</v>
      </c>
      <c r="B471" t="s">
        <v>945</v>
      </c>
    </row>
    <row r="472" spans="1:2" x14ac:dyDescent="0.25">
      <c r="A472" t="s">
        <v>9027</v>
      </c>
      <c r="B472" t="s">
        <v>743</v>
      </c>
    </row>
    <row r="473" spans="1:2" x14ac:dyDescent="0.25">
      <c r="A473" t="s">
        <v>8</v>
      </c>
      <c r="B473" t="s">
        <v>8</v>
      </c>
    </row>
    <row r="474" spans="1:2" x14ac:dyDescent="0.25">
      <c r="A474" t="s">
        <v>9044</v>
      </c>
      <c r="B474" t="s">
        <v>888</v>
      </c>
    </row>
    <row r="475" spans="1:2" x14ac:dyDescent="0.25">
      <c r="A475" t="s">
        <v>9032</v>
      </c>
      <c r="B475" t="s">
        <v>741</v>
      </c>
    </row>
    <row r="476" spans="1:2" x14ac:dyDescent="0.25">
      <c r="A476" t="s">
        <v>9048</v>
      </c>
      <c r="B476" t="s">
        <v>740</v>
      </c>
    </row>
    <row r="477" spans="1:2" x14ac:dyDescent="0.25">
      <c r="A477" t="s">
        <v>9027</v>
      </c>
      <c r="B477" t="s">
        <v>743</v>
      </c>
    </row>
    <row r="478" spans="1:2" x14ac:dyDescent="0.25">
      <c r="A478" t="s">
        <v>9029</v>
      </c>
      <c r="B478" t="s">
        <v>892</v>
      </c>
    </row>
    <row r="479" spans="1:2" x14ac:dyDescent="0.25">
      <c r="A479" t="s">
        <v>9041</v>
      </c>
      <c r="B479" t="s">
        <v>892</v>
      </c>
    </row>
    <row r="480" spans="1:2" x14ac:dyDescent="0.25">
      <c r="A480" t="s">
        <v>658</v>
      </c>
      <c r="B480" t="s">
        <v>658</v>
      </c>
    </row>
    <row r="481" spans="1:2" x14ac:dyDescent="0.25">
      <c r="A481" t="s">
        <v>9029</v>
      </c>
      <c r="B481" t="s">
        <v>892</v>
      </c>
    </row>
    <row r="482" spans="1:2" x14ac:dyDescent="0.25">
      <c r="A482" t="s">
        <v>9036</v>
      </c>
      <c r="B482" t="s">
        <v>888</v>
      </c>
    </row>
    <row r="483" spans="1:2" x14ac:dyDescent="0.25">
      <c r="A483" t="s">
        <v>9037</v>
      </c>
      <c r="B483" t="s">
        <v>949</v>
      </c>
    </row>
    <row r="484" spans="1:2" x14ac:dyDescent="0.25">
      <c r="A484" t="s">
        <v>9014</v>
      </c>
      <c r="B484" t="s">
        <v>892</v>
      </c>
    </row>
    <row r="485" spans="1:2" x14ac:dyDescent="0.25">
      <c r="A485" t="s">
        <v>9016</v>
      </c>
      <c r="B485" t="s">
        <v>949</v>
      </c>
    </row>
    <row r="486" spans="1:2" x14ac:dyDescent="0.25">
      <c r="A486" t="s">
        <v>8</v>
      </c>
      <c r="B486" t="s">
        <v>8</v>
      </c>
    </row>
    <row r="487" spans="1:2" x14ac:dyDescent="0.25">
      <c r="A487" t="s">
        <v>9017</v>
      </c>
      <c r="B487" t="s">
        <v>886</v>
      </c>
    </row>
    <row r="488" spans="1:2" x14ac:dyDescent="0.25">
      <c r="A488" t="s">
        <v>9032</v>
      </c>
      <c r="B488" t="s">
        <v>741</v>
      </c>
    </row>
    <row r="489" spans="1:2" x14ac:dyDescent="0.25">
      <c r="A489" t="s">
        <v>9013</v>
      </c>
      <c r="B489" t="s">
        <v>658</v>
      </c>
    </row>
    <row r="490" spans="1:2" x14ac:dyDescent="0.25">
      <c r="A490" t="s">
        <v>9044</v>
      </c>
      <c r="B490" t="s">
        <v>888</v>
      </c>
    </row>
    <row r="491" spans="1:2" x14ac:dyDescent="0.25">
      <c r="A491" t="s">
        <v>9032</v>
      </c>
      <c r="B491" t="s">
        <v>741</v>
      </c>
    </row>
    <row r="492" spans="1:2" x14ac:dyDescent="0.25">
      <c r="A492" t="s">
        <v>9013</v>
      </c>
      <c r="B492" t="s">
        <v>658</v>
      </c>
    </row>
    <row r="493" spans="1:2" x14ac:dyDescent="0.25">
      <c r="A493" t="s">
        <v>9024</v>
      </c>
      <c r="B493" t="s">
        <v>888</v>
      </c>
    </row>
    <row r="494" spans="1:2" x14ac:dyDescent="0.25">
      <c r="A494" t="s">
        <v>9015</v>
      </c>
      <c r="B494" t="s">
        <v>888</v>
      </c>
    </row>
    <row r="495" spans="1:2" x14ac:dyDescent="0.25">
      <c r="A495" t="s">
        <v>9026</v>
      </c>
      <c r="B495" t="s">
        <v>886</v>
      </c>
    </row>
    <row r="496" spans="1:2" x14ac:dyDescent="0.25">
      <c r="A496" t="s">
        <v>9029</v>
      </c>
      <c r="B496" t="s">
        <v>892</v>
      </c>
    </row>
    <row r="497" spans="1:2" x14ac:dyDescent="0.25">
      <c r="A497" t="s">
        <v>9026</v>
      </c>
      <c r="B497" t="s">
        <v>886</v>
      </c>
    </row>
    <row r="498" spans="1:2" x14ac:dyDescent="0.25">
      <c r="A498" t="s">
        <v>9025</v>
      </c>
      <c r="B498" t="s">
        <v>889</v>
      </c>
    </row>
    <row r="499" spans="1:2" x14ac:dyDescent="0.25">
      <c r="A499" t="s">
        <v>9014</v>
      </c>
      <c r="B499" t="s">
        <v>892</v>
      </c>
    </row>
    <row r="500" spans="1:2" x14ac:dyDescent="0.25">
      <c r="A500" t="s">
        <v>893</v>
      </c>
      <c r="B500" t="s">
        <v>893</v>
      </c>
    </row>
    <row r="501" spans="1:2" x14ac:dyDescent="0.25">
      <c r="A501" t="s">
        <v>9025</v>
      </c>
      <c r="B501" t="s">
        <v>889</v>
      </c>
    </row>
    <row r="502" spans="1:2" x14ac:dyDescent="0.25">
      <c r="A502" t="s">
        <v>8</v>
      </c>
      <c r="B502" t="s">
        <v>8</v>
      </c>
    </row>
    <row r="503" spans="1:2" x14ac:dyDescent="0.25">
      <c r="A503" t="s">
        <v>889</v>
      </c>
      <c r="B503" t="s">
        <v>889</v>
      </c>
    </row>
    <row r="504" spans="1:2" x14ac:dyDescent="0.25">
      <c r="A504" t="s">
        <v>9023</v>
      </c>
      <c r="B504" t="s">
        <v>893</v>
      </c>
    </row>
    <row r="505" spans="1:2" x14ac:dyDescent="0.25">
      <c r="A505" t="s">
        <v>8</v>
      </c>
      <c r="B505" t="s">
        <v>8</v>
      </c>
    </row>
    <row r="506" spans="1:2" x14ac:dyDescent="0.25">
      <c r="A506" t="s">
        <v>9042</v>
      </c>
      <c r="B506" t="s">
        <v>740</v>
      </c>
    </row>
    <row r="507" spans="1:2" x14ac:dyDescent="0.25">
      <c r="A507" t="s">
        <v>9026</v>
      </c>
      <c r="B507" t="s">
        <v>886</v>
      </c>
    </row>
    <row r="508" spans="1:2" x14ac:dyDescent="0.25">
      <c r="A508" t="s">
        <v>9016</v>
      </c>
      <c r="B508" t="s">
        <v>949</v>
      </c>
    </row>
    <row r="509" spans="1:2" x14ac:dyDescent="0.25">
      <c r="A509" t="s">
        <v>8</v>
      </c>
      <c r="B509" t="s">
        <v>8</v>
      </c>
    </row>
    <row r="510" spans="1:2" x14ac:dyDescent="0.25">
      <c r="A510" t="s">
        <v>889</v>
      </c>
      <c r="B510" t="s">
        <v>889</v>
      </c>
    </row>
    <row r="511" spans="1:2" x14ac:dyDescent="0.25">
      <c r="A511" t="s">
        <v>9014</v>
      </c>
      <c r="B511" t="s">
        <v>892</v>
      </c>
    </row>
    <row r="512" spans="1:2" x14ac:dyDescent="0.25">
      <c r="A512" t="s">
        <v>8</v>
      </c>
      <c r="B512" t="s">
        <v>8</v>
      </c>
    </row>
    <row r="513" spans="1:2" x14ac:dyDescent="0.25">
      <c r="A513" t="s">
        <v>9015</v>
      </c>
      <c r="B513" t="s">
        <v>888</v>
      </c>
    </row>
    <row r="514" spans="1:2" x14ac:dyDescent="0.25">
      <c r="A514" t="s">
        <v>9033</v>
      </c>
      <c r="B514" t="s">
        <v>886</v>
      </c>
    </row>
    <row r="515" spans="1:2" x14ac:dyDescent="0.25">
      <c r="A515" t="s">
        <v>9026</v>
      </c>
      <c r="B515" t="s">
        <v>886</v>
      </c>
    </row>
    <row r="516" spans="1:2" x14ac:dyDescent="0.25">
      <c r="A516" t="s">
        <v>9043</v>
      </c>
      <c r="B516" t="s">
        <v>941</v>
      </c>
    </row>
    <row r="517" spans="1:2" x14ac:dyDescent="0.25">
      <c r="A517" t="s">
        <v>8</v>
      </c>
      <c r="B517" t="s">
        <v>8</v>
      </c>
    </row>
    <row r="518" spans="1:2" x14ac:dyDescent="0.25">
      <c r="A518" t="s">
        <v>8</v>
      </c>
      <c r="B518" t="s">
        <v>8</v>
      </c>
    </row>
    <row r="519" spans="1:2" x14ac:dyDescent="0.25">
      <c r="A519" t="s">
        <v>9014</v>
      </c>
      <c r="B519" t="s">
        <v>892</v>
      </c>
    </row>
    <row r="520" spans="1:2" x14ac:dyDescent="0.25">
      <c r="A520" t="s">
        <v>9036</v>
      </c>
      <c r="B520" t="s">
        <v>888</v>
      </c>
    </row>
    <row r="521" spans="1:2" x14ac:dyDescent="0.25">
      <c r="A521" t="s">
        <v>9017</v>
      </c>
      <c r="B521" t="s">
        <v>886</v>
      </c>
    </row>
    <row r="522" spans="1:2" x14ac:dyDescent="0.25">
      <c r="A522" t="s">
        <v>9014</v>
      </c>
      <c r="B522" t="s">
        <v>892</v>
      </c>
    </row>
    <row r="523" spans="1:2" x14ac:dyDescent="0.25">
      <c r="A523" t="s">
        <v>9037</v>
      </c>
      <c r="B523" t="s">
        <v>949</v>
      </c>
    </row>
    <row r="524" spans="1:2" x14ac:dyDescent="0.25">
      <c r="A524" t="s">
        <v>9026</v>
      </c>
      <c r="B524" t="s">
        <v>886</v>
      </c>
    </row>
    <row r="525" spans="1:2" x14ac:dyDescent="0.25">
      <c r="A525" t="s">
        <v>9025</v>
      </c>
      <c r="B525" t="s">
        <v>889</v>
      </c>
    </row>
    <row r="526" spans="1:2" x14ac:dyDescent="0.25">
      <c r="A526" t="s">
        <v>9014</v>
      </c>
      <c r="B526" t="s">
        <v>892</v>
      </c>
    </row>
    <row r="527" spans="1:2" x14ac:dyDescent="0.25">
      <c r="A527" t="s">
        <v>9022</v>
      </c>
      <c r="B527" t="s">
        <v>919</v>
      </c>
    </row>
    <row r="528" spans="1:2" x14ac:dyDescent="0.25">
      <c r="A528" t="s">
        <v>9026</v>
      </c>
      <c r="B528" t="s">
        <v>886</v>
      </c>
    </row>
    <row r="529" spans="1:2" x14ac:dyDescent="0.25">
      <c r="A529" t="s">
        <v>9028</v>
      </c>
      <c r="B529" t="s">
        <v>893</v>
      </c>
    </row>
    <row r="530" spans="1:2" x14ac:dyDescent="0.25">
      <c r="A530" t="s">
        <v>9026</v>
      </c>
      <c r="B530" t="s">
        <v>886</v>
      </c>
    </row>
    <row r="531" spans="1:2" x14ac:dyDescent="0.25">
      <c r="A531" t="s">
        <v>9014</v>
      </c>
      <c r="B531" t="s">
        <v>892</v>
      </c>
    </row>
    <row r="532" spans="1:2" x14ac:dyDescent="0.25">
      <c r="A532" t="s">
        <v>9026</v>
      </c>
      <c r="B532" t="s">
        <v>886</v>
      </c>
    </row>
    <row r="533" spans="1:2" x14ac:dyDescent="0.25">
      <c r="A533" t="s">
        <v>8</v>
      </c>
      <c r="B533" t="s">
        <v>8</v>
      </c>
    </row>
    <row r="534" spans="1:2" x14ac:dyDescent="0.25">
      <c r="A534" t="s">
        <v>8</v>
      </c>
      <c r="B534" t="s">
        <v>8</v>
      </c>
    </row>
    <row r="535" spans="1:2" x14ac:dyDescent="0.25">
      <c r="A535" t="s">
        <v>9044</v>
      </c>
      <c r="B535" t="s">
        <v>888</v>
      </c>
    </row>
    <row r="536" spans="1:2" x14ac:dyDescent="0.25">
      <c r="A536" t="s">
        <v>9016</v>
      </c>
      <c r="B536" t="s">
        <v>949</v>
      </c>
    </row>
    <row r="537" spans="1:2" x14ac:dyDescent="0.25">
      <c r="A537" t="s">
        <v>9033</v>
      </c>
      <c r="B537" t="s">
        <v>886</v>
      </c>
    </row>
    <row r="538" spans="1:2" x14ac:dyDescent="0.25">
      <c r="A538" t="s">
        <v>8</v>
      </c>
      <c r="B538" t="s">
        <v>8</v>
      </c>
    </row>
    <row r="539" spans="1:2" x14ac:dyDescent="0.25">
      <c r="A539" t="s">
        <v>889</v>
      </c>
      <c r="B539" t="s">
        <v>889</v>
      </c>
    </row>
    <row r="540" spans="1:2" x14ac:dyDescent="0.25">
      <c r="A540" t="s">
        <v>9013</v>
      </c>
      <c r="B540" t="s">
        <v>658</v>
      </c>
    </row>
    <row r="541" spans="1:2" x14ac:dyDescent="0.25">
      <c r="A541" t="s">
        <v>9029</v>
      </c>
      <c r="B541" t="s">
        <v>892</v>
      </c>
    </row>
    <row r="542" spans="1:2" x14ac:dyDescent="0.25">
      <c r="A542" t="s">
        <v>9032</v>
      </c>
      <c r="B542" t="s">
        <v>741</v>
      </c>
    </row>
    <row r="543" spans="1:2" x14ac:dyDescent="0.25">
      <c r="A543" t="s">
        <v>9021</v>
      </c>
      <c r="B543" t="s">
        <v>945</v>
      </c>
    </row>
    <row r="544" spans="1:2" x14ac:dyDescent="0.25">
      <c r="A544" t="s">
        <v>9027</v>
      </c>
      <c r="B544" t="s">
        <v>743</v>
      </c>
    </row>
    <row r="545" spans="1:2" x14ac:dyDescent="0.25">
      <c r="A545" t="s">
        <v>8</v>
      </c>
      <c r="B545" t="s">
        <v>8</v>
      </c>
    </row>
    <row r="546" spans="1:2" x14ac:dyDescent="0.25">
      <c r="A546" t="s">
        <v>8</v>
      </c>
      <c r="B546" t="s">
        <v>8</v>
      </c>
    </row>
    <row r="547" spans="1:2" x14ac:dyDescent="0.25">
      <c r="A547" t="s">
        <v>889</v>
      </c>
      <c r="B547" t="s">
        <v>889</v>
      </c>
    </row>
    <row r="548" spans="1:2" x14ac:dyDescent="0.25">
      <c r="A548" t="s">
        <v>9013</v>
      </c>
      <c r="B548" t="s">
        <v>658</v>
      </c>
    </row>
    <row r="549" spans="1:2" x14ac:dyDescent="0.25">
      <c r="A549" t="s">
        <v>8</v>
      </c>
      <c r="B549" t="s">
        <v>8</v>
      </c>
    </row>
    <row r="550" spans="1:2" x14ac:dyDescent="0.25">
      <c r="A550" t="s">
        <v>9036</v>
      </c>
      <c r="B550" t="s">
        <v>888</v>
      </c>
    </row>
    <row r="551" spans="1:2" x14ac:dyDescent="0.25">
      <c r="A551" t="s">
        <v>8</v>
      </c>
      <c r="B551" t="s">
        <v>8</v>
      </c>
    </row>
    <row r="552" spans="1:2" x14ac:dyDescent="0.25">
      <c r="A552" t="s">
        <v>945</v>
      </c>
      <c r="B552" t="s">
        <v>945</v>
      </c>
    </row>
    <row r="553" spans="1:2" x14ac:dyDescent="0.25">
      <c r="A553" t="s">
        <v>8</v>
      </c>
      <c r="B553" t="s">
        <v>8</v>
      </c>
    </row>
    <row r="554" spans="1:2" x14ac:dyDescent="0.25">
      <c r="A554" t="s">
        <v>8</v>
      </c>
      <c r="B554" t="s">
        <v>8</v>
      </c>
    </row>
    <row r="555" spans="1:2" x14ac:dyDescent="0.25">
      <c r="A555" t="s">
        <v>8</v>
      </c>
      <c r="B555" t="s">
        <v>8</v>
      </c>
    </row>
    <row r="556" spans="1:2" x14ac:dyDescent="0.25">
      <c r="A556" t="s">
        <v>9027</v>
      </c>
      <c r="B556" t="s">
        <v>743</v>
      </c>
    </row>
    <row r="557" spans="1:2" x14ac:dyDescent="0.25">
      <c r="A557" t="s">
        <v>9033</v>
      </c>
      <c r="B557" t="s">
        <v>886</v>
      </c>
    </row>
    <row r="558" spans="1:2" x14ac:dyDescent="0.25">
      <c r="A558" t="s">
        <v>9022</v>
      </c>
      <c r="B558" t="s">
        <v>919</v>
      </c>
    </row>
    <row r="559" spans="1:2" x14ac:dyDescent="0.25">
      <c r="A559" t="s">
        <v>9024</v>
      </c>
      <c r="B559" t="s">
        <v>888</v>
      </c>
    </row>
    <row r="560" spans="1:2" x14ac:dyDescent="0.25">
      <c r="A560" t="s">
        <v>9025</v>
      </c>
      <c r="B560" t="s">
        <v>889</v>
      </c>
    </row>
    <row r="561" spans="1:2" x14ac:dyDescent="0.25">
      <c r="A561" t="s">
        <v>9037</v>
      </c>
      <c r="B561" t="s">
        <v>949</v>
      </c>
    </row>
    <row r="562" spans="1:2" x14ac:dyDescent="0.25">
      <c r="A562" t="s">
        <v>9033</v>
      </c>
      <c r="B562" t="s">
        <v>886</v>
      </c>
    </row>
    <row r="563" spans="1:2" x14ac:dyDescent="0.25">
      <c r="A563" t="s">
        <v>9014</v>
      </c>
      <c r="B563" t="s">
        <v>892</v>
      </c>
    </row>
    <row r="564" spans="1:2" x14ac:dyDescent="0.25">
      <c r="A564" t="s">
        <v>9013</v>
      </c>
      <c r="B564" t="s">
        <v>658</v>
      </c>
    </row>
    <row r="565" spans="1:2" x14ac:dyDescent="0.25">
      <c r="A565" t="s">
        <v>9028</v>
      </c>
      <c r="B565" t="s">
        <v>893</v>
      </c>
    </row>
    <row r="566" spans="1:2" x14ac:dyDescent="0.25">
      <c r="A566" t="s">
        <v>889</v>
      </c>
      <c r="B566" t="s">
        <v>889</v>
      </c>
    </row>
    <row r="567" spans="1:2" x14ac:dyDescent="0.25">
      <c r="A567" t="s">
        <v>9014</v>
      </c>
      <c r="B567" t="s">
        <v>892</v>
      </c>
    </row>
    <row r="568" spans="1:2" x14ac:dyDescent="0.25">
      <c r="A568" t="s">
        <v>9046</v>
      </c>
      <c r="B568" t="s">
        <v>886</v>
      </c>
    </row>
    <row r="569" spans="1:2" x14ac:dyDescent="0.25">
      <c r="A569" t="s">
        <v>9029</v>
      </c>
      <c r="B569" t="s">
        <v>892</v>
      </c>
    </row>
    <row r="570" spans="1:2" x14ac:dyDescent="0.25">
      <c r="A570" t="s">
        <v>8</v>
      </c>
      <c r="B570" t="s">
        <v>8</v>
      </c>
    </row>
    <row r="571" spans="1:2" x14ac:dyDescent="0.25">
      <c r="A571" t="s">
        <v>9048</v>
      </c>
      <c r="B571" t="s">
        <v>740</v>
      </c>
    </row>
    <row r="572" spans="1:2" x14ac:dyDescent="0.25">
      <c r="A572" t="s">
        <v>9016</v>
      </c>
      <c r="B572" t="s">
        <v>949</v>
      </c>
    </row>
    <row r="573" spans="1:2" x14ac:dyDescent="0.25">
      <c r="A573" t="s">
        <v>9030</v>
      </c>
      <c r="B573" t="s">
        <v>740</v>
      </c>
    </row>
    <row r="574" spans="1:2" x14ac:dyDescent="0.25">
      <c r="A574" t="s">
        <v>9015</v>
      </c>
      <c r="B574" t="s">
        <v>888</v>
      </c>
    </row>
    <row r="575" spans="1:2" x14ac:dyDescent="0.25">
      <c r="A575" t="s">
        <v>9026</v>
      </c>
      <c r="B575" t="s">
        <v>886</v>
      </c>
    </row>
    <row r="576" spans="1:2" x14ac:dyDescent="0.25">
      <c r="A576" t="s">
        <v>8</v>
      </c>
      <c r="B576" t="s">
        <v>8</v>
      </c>
    </row>
    <row r="577" spans="1:2" x14ac:dyDescent="0.25">
      <c r="A577" t="s">
        <v>9015</v>
      </c>
      <c r="B577" t="s">
        <v>888</v>
      </c>
    </row>
    <row r="578" spans="1:2" x14ac:dyDescent="0.25">
      <c r="A578" t="s">
        <v>9030</v>
      </c>
      <c r="B578" t="s">
        <v>740</v>
      </c>
    </row>
    <row r="579" spans="1:2" x14ac:dyDescent="0.25">
      <c r="A579" t="s">
        <v>8</v>
      </c>
      <c r="B579" t="s">
        <v>8</v>
      </c>
    </row>
    <row r="580" spans="1:2" x14ac:dyDescent="0.25">
      <c r="A580" t="s">
        <v>8</v>
      </c>
      <c r="B580" t="s">
        <v>8</v>
      </c>
    </row>
    <row r="581" spans="1:2" x14ac:dyDescent="0.25">
      <c r="A581" t="s">
        <v>9034</v>
      </c>
      <c r="B581" t="s">
        <v>892</v>
      </c>
    </row>
    <row r="582" spans="1:2" x14ac:dyDescent="0.25">
      <c r="A582" t="s">
        <v>9036</v>
      </c>
      <c r="B582" t="s">
        <v>888</v>
      </c>
    </row>
    <row r="583" spans="1:2" x14ac:dyDescent="0.25">
      <c r="A583" t="s">
        <v>8</v>
      </c>
      <c r="B583" t="s">
        <v>8</v>
      </c>
    </row>
    <row r="584" spans="1:2" x14ac:dyDescent="0.25">
      <c r="A584" t="s">
        <v>889</v>
      </c>
      <c r="B584" t="s">
        <v>889</v>
      </c>
    </row>
    <row r="585" spans="1:2" x14ac:dyDescent="0.25">
      <c r="A585" t="s">
        <v>889</v>
      </c>
      <c r="B585" t="s">
        <v>889</v>
      </c>
    </row>
    <row r="586" spans="1:2" x14ac:dyDescent="0.25">
      <c r="A586" t="s">
        <v>9024</v>
      </c>
      <c r="B586" t="s">
        <v>888</v>
      </c>
    </row>
    <row r="587" spans="1:2" x14ac:dyDescent="0.25">
      <c r="A587" t="s">
        <v>9013</v>
      </c>
      <c r="B587" t="s">
        <v>658</v>
      </c>
    </row>
    <row r="588" spans="1:2" x14ac:dyDescent="0.25">
      <c r="A588" t="s">
        <v>9024</v>
      </c>
      <c r="B588" t="s">
        <v>888</v>
      </c>
    </row>
    <row r="589" spans="1:2" x14ac:dyDescent="0.25">
      <c r="A589" t="s">
        <v>889</v>
      </c>
      <c r="B589" t="s">
        <v>889</v>
      </c>
    </row>
    <row r="590" spans="1:2" x14ac:dyDescent="0.25">
      <c r="A590" t="s">
        <v>9015</v>
      </c>
      <c r="B590" t="s">
        <v>888</v>
      </c>
    </row>
    <row r="591" spans="1:2" x14ac:dyDescent="0.25">
      <c r="A591" t="s">
        <v>9014</v>
      </c>
      <c r="B591" t="s">
        <v>892</v>
      </c>
    </row>
    <row r="592" spans="1:2" x14ac:dyDescent="0.25">
      <c r="A592" t="s">
        <v>9025</v>
      </c>
      <c r="B592" t="s">
        <v>889</v>
      </c>
    </row>
    <row r="593" spans="1:2" x14ac:dyDescent="0.25">
      <c r="A593" t="s">
        <v>9051</v>
      </c>
      <c r="B593" t="s">
        <v>893</v>
      </c>
    </row>
    <row r="594" spans="1:2" x14ac:dyDescent="0.25">
      <c r="A594" t="s">
        <v>9028</v>
      </c>
      <c r="B594" t="s">
        <v>893</v>
      </c>
    </row>
    <row r="595" spans="1:2" x14ac:dyDescent="0.25">
      <c r="A595" t="s">
        <v>9031</v>
      </c>
      <c r="B595" t="s">
        <v>919</v>
      </c>
    </row>
    <row r="596" spans="1:2" x14ac:dyDescent="0.25">
      <c r="A596" t="s">
        <v>9042</v>
      </c>
      <c r="B596" t="s">
        <v>740</v>
      </c>
    </row>
    <row r="597" spans="1:2" x14ac:dyDescent="0.25">
      <c r="A597" t="s">
        <v>8</v>
      </c>
      <c r="B597" t="s">
        <v>8</v>
      </c>
    </row>
    <row r="598" spans="1:2" x14ac:dyDescent="0.25">
      <c r="A598" t="s">
        <v>9015</v>
      </c>
      <c r="B598" t="s">
        <v>888</v>
      </c>
    </row>
    <row r="599" spans="1:2" x14ac:dyDescent="0.25">
      <c r="A599" t="s">
        <v>8</v>
      </c>
      <c r="B599" t="s">
        <v>8</v>
      </c>
    </row>
    <row r="600" spans="1:2" x14ac:dyDescent="0.25">
      <c r="A600" t="s">
        <v>9014</v>
      </c>
      <c r="B600" t="s">
        <v>892</v>
      </c>
    </row>
    <row r="601" spans="1:2" x14ac:dyDescent="0.25">
      <c r="A601" t="s">
        <v>9014</v>
      </c>
      <c r="B601" t="s">
        <v>892</v>
      </c>
    </row>
    <row r="602" spans="1:2" x14ac:dyDescent="0.25">
      <c r="A602" t="s">
        <v>9014</v>
      </c>
      <c r="B602" t="s">
        <v>892</v>
      </c>
    </row>
    <row r="603" spans="1:2" x14ac:dyDescent="0.25">
      <c r="A603" t="s">
        <v>8</v>
      </c>
      <c r="B603" t="s">
        <v>8</v>
      </c>
    </row>
    <row r="604" spans="1:2" x14ac:dyDescent="0.25">
      <c r="A604" t="s">
        <v>8</v>
      </c>
      <c r="B604" t="s">
        <v>8</v>
      </c>
    </row>
    <row r="605" spans="1:2" x14ac:dyDescent="0.25">
      <c r="A605" t="s">
        <v>9043</v>
      </c>
      <c r="B605" t="s">
        <v>941</v>
      </c>
    </row>
    <row r="606" spans="1:2" x14ac:dyDescent="0.25">
      <c r="A606" t="s">
        <v>9040</v>
      </c>
      <c r="B606" t="s">
        <v>945</v>
      </c>
    </row>
    <row r="607" spans="1:2" x14ac:dyDescent="0.25">
      <c r="A607" t="s">
        <v>889</v>
      </c>
      <c r="B607" t="s">
        <v>889</v>
      </c>
    </row>
    <row r="608" spans="1:2" x14ac:dyDescent="0.25">
      <c r="A608" t="s">
        <v>9042</v>
      </c>
      <c r="B608" t="s">
        <v>740</v>
      </c>
    </row>
    <row r="609" spans="1:2" x14ac:dyDescent="0.25">
      <c r="A609" t="s">
        <v>8</v>
      </c>
      <c r="B609" t="s">
        <v>8</v>
      </c>
    </row>
    <row r="610" spans="1:2" x14ac:dyDescent="0.25">
      <c r="A610" t="s">
        <v>9046</v>
      </c>
      <c r="B610" t="s">
        <v>886</v>
      </c>
    </row>
    <row r="611" spans="1:2" x14ac:dyDescent="0.25">
      <c r="A611" t="s">
        <v>9043</v>
      </c>
      <c r="B611" t="s">
        <v>941</v>
      </c>
    </row>
    <row r="612" spans="1:2" x14ac:dyDescent="0.25">
      <c r="A612" t="s">
        <v>9015</v>
      </c>
      <c r="B612" t="s">
        <v>888</v>
      </c>
    </row>
    <row r="613" spans="1:2" x14ac:dyDescent="0.25">
      <c r="A613" t="s">
        <v>9051</v>
      </c>
      <c r="B613" t="s">
        <v>893</v>
      </c>
    </row>
    <row r="614" spans="1:2" x14ac:dyDescent="0.25">
      <c r="A614" t="s">
        <v>9028</v>
      </c>
      <c r="B614" t="s">
        <v>893</v>
      </c>
    </row>
    <row r="615" spans="1:2" x14ac:dyDescent="0.25">
      <c r="A615" t="s">
        <v>9046</v>
      </c>
      <c r="B615" t="s">
        <v>886</v>
      </c>
    </row>
    <row r="616" spans="1:2" x14ac:dyDescent="0.25">
      <c r="A616" t="s">
        <v>9020</v>
      </c>
      <c r="B616" t="s">
        <v>742</v>
      </c>
    </row>
    <row r="617" spans="1:2" x14ac:dyDescent="0.25">
      <c r="A617" t="s">
        <v>9014</v>
      </c>
      <c r="B617" t="s">
        <v>892</v>
      </c>
    </row>
    <row r="618" spans="1:2" x14ac:dyDescent="0.25">
      <c r="A618" t="s">
        <v>9027</v>
      </c>
      <c r="B618" t="s">
        <v>743</v>
      </c>
    </row>
    <row r="619" spans="1:2" x14ac:dyDescent="0.25">
      <c r="A619" t="s">
        <v>8</v>
      </c>
      <c r="B619" t="s">
        <v>8</v>
      </c>
    </row>
    <row r="620" spans="1:2" x14ac:dyDescent="0.25">
      <c r="A620" t="s">
        <v>9034</v>
      </c>
      <c r="B620" t="s">
        <v>892</v>
      </c>
    </row>
    <row r="621" spans="1:2" x14ac:dyDescent="0.25">
      <c r="A621" t="s">
        <v>8</v>
      </c>
      <c r="B621" t="s">
        <v>8</v>
      </c>
    </row>
    <row r="622" spans="1:2" x14ac:dyDescent="0.25">
      <c r="A622" t="s">
        <v>9017</v>
      </c>
      <c r="B622" t="s">
        <v>886</v>
      </c>
    </row>
    <row r="623" spans="1:2" x14ac:dyDescent="0.25">
      <c r="A623" t="s">
        <v>893</v>
      </c>
      <c r="B623" t="s">
        <v>893</v>
      </c>
    </row>
    <row r="624" spans="1:2" x14ac:dyDescent="0.25">
      <c r="A624" t="s">
        <v>9039</v>
      </c>
      <c r="B624" t="s">
        <v>889</v>
      </c>
    </row>
    <row r="625" spans="1:2" x14ac:dyDescent="0.25">
      <c r="A625" t="s">
        <v>9054</v>
      </c>
      <c r="B625" t="s">
        <v>924</v>
      </c>
    </row>
    <row r="626" spans="1:2" x14ac:dyDescent="0.25">
      <c r="A626" t="s">
        <v>9026</v>
      </c>
      <c r="B626" t="s">
        <v>886</v>
      </c>
    </row>
    <row r="627" spans="1:2" x14ac:dyDescent="0.25">
      <c r="A627" t="s">
        <v>9048</v>
      </c>
      <c r="B627" t="s">
        <v>740</v>
      </c>
    </row>
    <row r="628" spans="1:2" x14ac:dyDescent="0.25">
      <c r="A628" t="s">
        <v>9042</v>
      </c>
      <c r="B628" t="s">
        <v>740</v>
      </c>
    </row>
    <row r="629" spans="1:2" x14ac:dyDescent="0.25">
      <c r="A629" t="s">
        <v>9040</v>
      </c>
      <c r="B629" t="s">
        <v>945</v>
      </c>
    </row>
    <row r="630" spans="1:2" x14ac:dyDescent="0.25">
      <c r="A630" t="s">
        <v>9014</v>
      </c>
      <c r="B630" t="s">
        <v>892</v>
      </c>
    </row>
    <row r="631" spans="1:2" x14ac:dyDescent="0.25">
      <c r="A631" t="s">
        <v>9024</v>
      </c>
      <c r="B631" t="s">
        <v>888</v>
      </c>
    </row>
    <row r="632" spans="1:2" x14ac:dyDescent="0.25">
      <c r="A632" t="s">
        <v>9026</v>
      </c>
      <c r="B632" t="s">
        <v>886</v>
      </c>
    </row>
    <row r="633" spans="1:2" x14ac:dyDescent="0.25">
      <c r="A633" t="s">
        <v>9045</v>
      </c>
      <c r="B633" t="s">
        <v>889</v>
      </c>
    </row>
    <row r="634" spans="1:2" x14ac:dyDescent="0.25">
      <c r="A634" t="s">
        <v>9015</v>
      </c>
      <c r="B634" t="s">
        <v>888</v>
      </c>
    </row>
    <row r="635" spans="1:2" x14ac:dyDescent="0.25">
      <c r="A635" t="s">
        <v>8</v>
      </c>
      <c r="B635" t="s">
        <v>8</v>
      </c>
    </row>
    <row r="636" spans="1:2" x14ac:dyDescent="0.25">
      <c r="A636" t="s">
        <v>8</v>
      </c>
      <c r="B636" t="s">
        <v>8</v>
      </c>
    </row>
    <row r="637" spans="1:2" x14ac:dyDescent="0.25">
      <c r="A637" t="s">
        <v>9034</v>
      </c>
      <c r="B637" t="s">
        <v>892</v>
      </c>
    </row>
    <row r="638" spans="1:2" x14ac:dyDescent="0.25">
      <c r="A638" t="s">
        <v>9014</v>
      </c>
      <c r="B638" t="s">
        <v>892</v>
      </c>
    </row>
    <row r="639" spans="1:2" x14ac:dyDescent="0.25">
      <c r="A639" t="s">
        <v>9023</v>
      </c>
      <c r="B639" t="s">
        <v>893</v>
      </c>
    </row>
    <row r="640" spans="1:2" x14ac:dyDescent="0.25">
      <c r="A640" t="s">
        <v>9017</v>
      </c>
      <c r="B640" t="s">
        <v>886</v>
      </c>
    </row>
    <row r="641" spans="1:2" x14ac:dyDescent="0.25">
      <c r="A641" t="s">
        <v>9026</v>
      </c>
      <c r="B641" t="s">
        <v>886</v>
      </c>
    </row>
    <row r="642" spans="1:2" x14ac:dyDescent="0.25">
      <c r="A642" t="s">
        <v>9030</v>
      </c>
      <c r="B642" t="s">
        <v>740</v>
      </c>
    </row>
    <row r="643" spans="1:2" x14ac:dyDescent="0.25">
      <c r="A643" t="s">
        <v>9051</v>
      </c>
      <c r="B643" t="s">
        <v>893</v>
      </c>
    </row>
    <row r="644" spans="1:2" x14ac:dyDescent="0.25">
      <c r="A644" t="s">
        <v>8</v>
      </c>
      <c r="B644" t="s">
        <v>8</v>
      </c>
    </row>
    <row r="645" spans="1:2" x14ac:dyDescent="0.25">
      <c r="A645" t="s">
        <v>8</v>
      </c>
      <c r="B645" t="s">
        <v>8</v>
      </c>
    </row>
    <row r="646" spans="1:2" x14ac:dyDescent="0.25">
      <c r="A646" t="s">
        <v>9018</v>
      </c>
      <c r="B646" t="s">
        <v>919</v>
      </c>
    </row>
    <row r="647" spans="1:2" x14ac:dyDescent="0.25">
      <c r="A647" t="s">
        <v>893</v>
      </c>
      <c r="B647" t="s">
        <v>893</v>
      </c>
    </row>
    <row r="648" spans="1:2" x14ac:dyDescent="0.25">
      <c r="A648" t="s">
        <v>9036</v>
      </c>
      <c r="B648" t="s">
        <v>888</v>
      </c>
    </row>
    <row r="649" spans="1:2" x14ac:dyDescent="0.25">
      <c r="A649" t="s">
        <v>9050</v>
      </c>
      <c r="B649" t="s">
        <v>924</v>
      </c>
    </row>
    <row r="650" spans="1:2" x14ac:dyDescent="0.25">
      <c r="A650" t="s">
        <v>9039</v>
      </c>
      <c r="B650" t="s">
        <v>889</v>
      </c>
    </row>
    <row r="651" spans="1:2" x14ac:dyDescent="0.25">
      <c r="A651" t="s">
        <v>9036</v>
      </c>
      <c r="B651" t="s">
        <v>888</v>
      </c>
    </row>
    <row r="652" spans="1:2" x14ac:dyDescent="0.25">
      <c r="A652" t="s">
        <v>9033</v>
      </c>
      <c r="B652" t="s">
        <v>886</v>
      </c>
    </row>
    <row r="653" spans="1:2" x14ac:dyDescent="0.25">
      <c r="A653" t="s">
        <v>8</v>
      </c>
      <c r="B653" t="s">
        <v>8</v>
      </c>
    </row>
    <row r="654" spans="1:2" x14ac:dyDescent="0.25">
      <c r="A654" t="s">
        <v>8</v>
      </c>
      <c r="B654" t="s">
        <v>8</v>
      </c>
    </row>
    <row r="655" spans="1:2" x14ac:dyDescent="0.25">
      <c r="A655" t="s">
        <v>8</v>
      </c>
      <c r="B655" t="s">
        <v>8</v>
      </c>
    </row>
    <row r="656" spans="1:2" x14ac:dyDescent="0.25">
      <c r="A656" t="s">
        <v>9036</v>
      </c>
      <c r="B656" t="s">
        <v>888</v>
      </c>
    </row>
    <row r="657" spans="1:2" x14ac:dyDescent="0.25">
      <c r="A657" t="s">
        <v>9032</v>
      </c>
      <c r="B657" t="s">
        <v>741</v>
      </c>
    </row>
    <row r="658" spans="1:2" x14ac:dyDescent="0.25">
      <c r="A658" t="s">
        <v>9014</v>
      </c>
      <c r="B658" t="s">
        <v>892</v>
      </c>
    </row>
    <row r="659" spans="1:2" x14ac:dyDescent="0.25">
      <c r="A659" t="s">
        <v>9045</v>
      </c>
      <c r="B659" t="s">
        <v>889</v>
      </c>
    </row>
    <row r="660" spans="1:2" x14ac:dyDescent="0.25">
      <c r="A660" t="s">
        <v>9046</v>
      </c>
      <c r="B660" t="s">
        <v>886</v>
      </c>
    </row>
    <row r="661" spans="1:2" x14ac:dyDescent="0.25">
      <c r="A661" t="s">
        <v>9028</v>
      </c>
      <c r="B661" t="s">
        <v>893</v>
      </c>
    </row>
    <row r="662" spans="1:2" x14ac:dyDescent="0.25">
      <c r="A662" t="s">
        <v>9015</v>
      </c>
      <c r="B662" t="s">
        <v>888</v>
      </c>
    </row>
    <row r="663" spans="1:2" x14ac:dyDescent="0.25">
      <c r="A663" t="s">
        <v>8</v>
      </c>
      <c r="B663" t="s">
        <v>8</v>
      </c>
    </row>
    <row r="664" spans="1:2" x14ac:dyDescent="0.25">
      <c r="A664" t="s">
        <v>8</v>
      </c>
      <c r="B664" t="s">
        <v>8</v>
      </c>
    </row>
    <row r="665" spans="1:2" x14ac:dyDescent="0.25">
      <c r="A665" t="s">
        <v>8</v>
      </c>
      <c r="B665" t="s">
        <v>8</v>
      </c>
    </row>
    <row r="666" spans="1:2" x14ac:dyDescent="0.25">
      <c r="A666" t="s">
        <v>9026</v>
      </c>
      <c r="B666" t="s">
        <v>886</v>
      </c>
    </row>
    <row r="667" spans="1:2" x14ac:dyDescent="0.25">
      <c r="A667" t="s">
        <v>9017</v>
      </c>
      <c r="B667" t="s">
        <v>886</v>
      </c>
    </row>
    <row r="668" spans="1:2" x14ac:dyDescent="0.25">
      <c r="A668" t="s">
        <v>9014</v>
      </c>
      <c r="B668" t="s">
        <v>892</v>
      </c>
    </row>
    <row r="669" spans="1:2" x14ac:dyDescent="0.25">
      <c r="A669" t="s">
        <v>9028</v>
      </c>
      <c r="B669" t="s">
        <v>893</v>
      </c>
    </row>
    <row r="670" spans="1:2" x14ac:dyDescent="0.25">
      <c r="A670" t="s">
        <v>8</v>
      </c>
      <c r="B670" t="s">
        <v>8</v>
      </c>
    </row>
    <row r="671" spans="1:2" x14ac:dyDescent="0.25">
      <c r="A671" t="s">
        <v>9026</v>
      </c>
      <c r="B671" t="s">
        <v>886</v>
      </c>
    </row>
    <row r="672" spans="1:2" x14ac:dyDescent="0.25">
      <c r="A672" t="s">
        <v>9027</v>
      </c>
      <c r="B672" t="s">
        <v>743</v>
      </c>
    </row>
    <row r="673" spans="1:2" x14ac:dyDescent="0.25">
      <c r="A673" t="s">
        <v>9048</v>
      </c>
      <c r="B673" t="s">
        <v>740</v>
      </c>
    </row>
    <row r="674" spans="1:2" x14ac:dyDescent="0.25">
      <c r="A674" t="s">
        <v>9043</v>
      </c>
      <c r="B674" t="s">
        <v>941</v>
      </c>
    </row>
    <row r="675" spans="1:2" x14ac:dyDescent="0.25">
      <c r="A675" t="s">
        <v>9032</v>
      </c>
      <c r="B675" t="s">
        <v>741</v>
      </c>
    </row>
    <row r="676" spans="1:2" x14ac:dyDescent="0.25">
      <c r="A676" t="s">
        <v>9014</v>
      </c>
      <c r="B676" t="s">
        <v>892</v>
      </c>
    </row>
    <row r="677" spans="1:2" x14ac:dyDescent="0.25">
      <c r="A677" t="s">
        <v>8</v>
      </c>
      <c r="B677" t="s">
        <v>8</v>
      </c>
    </row>
    <row r="678" spans="1:2" x14ac:dyDescent="0.25">
      <c r="A678" t="s">
        <v>8</v>
      </c>
      <c r="B678" t="s">
        <v>8</v>
      </c>
    </row>
    <row r="679" spans="1:2" x14ac:dyDescent="0.25">
      <c r="A679" t="s">
        <v>8</v>
      </c>
      <c r="B679" t="s">
        <v>8</v>
      </c>
    </row>
    <row r="680" spans="1:2" x14ac:dyDescent="0.25">
      <c r="A680" t="s">
        <v>9042</v>
      </c>
      <c r="B680" t="s">
        <v>740</v>
      </c>
    </row>
    <row r="681" spans="1:2" x14ac:dyDescent="0.25">
      <c r="A681" t="s">
        <v>9029</v>
      </c>
      <c r="B681" t="s">
        <v>892</v>
      </c>
    </row>
    <row r="682" spans="1:2" x14ac:dyDescent="0.25">
      <c r="A682" t="s">
        <v>9027</v>
      </c>
      <c r="B682" t="s">
        <v>743</v>
      </c>
    </row>
    <row r="683" spans="1:2" x14ac:dyDescent="0.25">
      <c r="A683" t="s">
        <v>9015</v>
      </c>
      <c r="B683" t="s">
        <v>888</v>
      </c>
    </row>
    <row r="684" spans="1:2" x14ac:dyDescent="0.25">
      <c r="A684" t="s">
        <v>9017</v>
      </c>
      <c r="B684" t="s">
        <v>886</v>
      </c>
    </row>
    <row r="685" spans="1:2" x14ac:dyDescent="0.25">
      <c r="A685" t="s">
        <v>9026</v>
      </c>
      <c r="B685" t="s">
        <v>886</v>
      </c>
    </row>
    <row r="686" spans="1:2" x14ac:dyDescent="0.25">
      <c r="A686" t="s">
        <v>9039</v>
      </c>
      <c r="B686" t="s">
        <v>889</v>
      </c>
    </row>
    <row r="687" spans="1:2" x14ac:dyDescent="0.25">
      <c r="A687" t="s">
        <v>9032</v>
      </c>
      <c r="B687" t="s">
        <v>741</v>
      </c>
    </row>
    <row r="688" spans="1:2" x14ac:dyDescent="0.25">
      <c r="A688" t="s">
        <v>9028</v>
      </c>
      <c r="B688" t="s">
        <v>893</v>
      </c>
    </row>
    <row r="689" spans="1:2" x14ac:dyDescent="0.25">
      <c r="A689" t="s">
        <v>9017</v>
      </c>
      <c r="B689" t="s">
        <v>886</v>
      </c>
    </row>
    <row r="690" spans="1:2" x14ac:dyDescent="0.25">
      <c r="A690" t="s">
        <v>9014</v>
      </c>
      <c r="B690" t="s">
        <v>892</v>
      </c>
    </row>
    <row r="691" spans="1:2" x14ac:dyDescent="0.25">
      <c r="A691" t="s">
        <v>893</v>
      </c>
      <c r="B691" t="s">
        <v>893</v>
      </c>
    </row>
    <row r="692" spans="1:2" x14ac:dyDescent="0.25">
      <c r="A692" t="s">
        <v>9034</v>
      </c>
      <c r="B692" t="s">
        <v>892</v>
      </c>
    </row>
    <row r="693" spans="1:2" x14ac:dyDescent="0.25">
      <c r="A693" t="s">
        <v>9024</v>
      </c>
      <c r="B693" t="s">
        <v>888</v>
      </c>
    </row>
    <row r="694" spans="1:2" x14ac:dyDescent="0.25">
      <c r="A694" t="s">
        <v>9041</v>
      </c>
      <c r="B694" t="s">
        <v>892</v>
      </c>
    </row>
    <row r="695" spans="1:2" x14ac:dyDescent="0.25">
      <c r="A695" t="s">
        <v>9042</v>
      </c>
      <c r="B695" t="s">
        <v>740</v>
      </c>
    </row>
    <row r="696" spans="1:2" x14ac:dyDescent="0.25">
      <c r="A696" t="s">
        <v>9026</v>
      </c>
      <c r="B696" t="s">
        <v>886</v>
      </c>
    </row>
    <row r="697" spans="1:2" x14ac:dyDescent="0.25">
      <c r="A697" t="s">
        <v>9047</v>
      </c>
      <c r="B697" t="s">
        <v>742</v>
      </c>
    </row>
    <row r="698" spans="1:2" x14ac:dyDescent="0.25">
      <c r="A698" t="s">
        <v>9025</v>
      </c>
      <c r="B698" t="s">
        <v>889</v>
      </c>
    </row>
    <row r="699" spans="1:2" x14ac:dyDescent="0.25">
      <c r="A699" t="s">
        <v>8</v>
      </c>
      <c r="B699" t="s">
        <v>8</v>
      </c>
    </row>
    <row r="700" spans="1:2" x14ac:dyDescent="0.25">
      <c r="A700" t="s">
        <v>893</v>
      </c>
      <c r="B700" t="s">
        <v>893</v>
      </c>
    </row>
    <row r="701" spans="1:2" x14ac:dyDescent="0.25">
      <c r="A701" t="s">
        <v>889</v>
      </c>
      <c r="B701" t="s">
        <v>889</v>
      </c>
    </row>
    <row r="702" spans="1:2" x14ac:dyDescent="0.25">
      <c r="A702" t="s">
        <v>889</v>
      </c>
      <c r="B702" t="s">
        <v>889</v>
      </c>
    </row>
    <row r="703" spans="1:2" x14ac:dyDescent="0.25">
      <c r="A703" t="s">
        <v>8</v>
      </c>
      <c r="B703" t="s">
        <v>8</v>
      </c>
    </row>
    <row r="704" spans="1:2" x14ac:dyDescent="0.25">
      <c r="A704" t="s">
        <v>9035</v>
      </c>
      <c r="B704" t="s">
        <v>941</v>
      </c>
    </row>
    <row r="705" spans="1:2" x14ac:dyDescent="0.25">
      <c r="A705" t="s">
        <v>9051</v>
      </c>
      <c r="B705" t="s">
        <v>893</v>
      </c>
    </row>
    <row r="706" spans="1:2" x14ac:dyDescent="0.25">
      <c r="A706" t="s">
        <v>9028</v>
      </c>
      <c r="B706" t="s">
        <v>893</v>
      </c>
    </row>
    <row r="707" spans="1:2" x14ac:dyDescent="0.25">
      <c r="A707" t="s">
        <v>8</v>
      </c>
      <c r="B707" t="s">
        <v>8</v>
      </c>
    </row>
    <row r="708" spans="1:2" x14ac:dyDescent="0.25">
      <c r="A708" t="s">
        <v>9023</v>
      </c>
      <c r="B708" t="s">
        <v>893</v>
      </c>
    </row>
    <row r="709" spans="1:2" x14ac:dyDescent="0.25">
      <c r="A709" t="s">
        <v>9026</v>
      </c>
      <c r="B709" t="s">
        <v>886</v>
      </c>
    </row>
    <row r="710" spans="1:2" x14ac:dyDescent="0.25">
      <c r="A710" t="s">
        <v>8</v>
      </c>
      <c r="B710" t="s">
        <v>8</v>
      </c>
    </row>
    <row r="711" spans="1:2" x14ac:dyDescent="0.25">
      <c r="A711" t="s">
        <v>9030</v>
      </c>
      <c r="B711" t="s">
        <v>740</v>
      </c>
    </row>
    <row r="712" spans="1:2" x14ac:dyDescent="0.25">
      <c r="A712" t="s">
        <v>9013</v>
      </c>
      <c r="B712" t="s">
        <v>658</v>
      </c>
    </row>
    <row r="713" spans="1:2" x14ac:dyDescent="0.25">
      <c r="A713" t="s">
        <v>9035</v>
      </c>
      <c r="B713" t="s">
        <v>941</v>
      </c>
    </row>
    <row r="714" spans="1:2" x14ac:dyDescent="0.25">
      <c r="A714" t="s">
        <v>8</v>
      </c>
      <c r="B714" t="s">
        <v>8</v>
      </c>
    </row>
    <row r="715" spans="1:2" x14ac:dyDescent="0.25">
      <c r="A715" t="s">
        <v>9026</v>
      </c>
      <c r="B715" t="s">
        <v>886</v>
      </c>
    </row>
    <row r="716" spans="1:2" x14ac:dyDescent="0.25">
      <c r="A716" t="s">
        <v>9014</v>
      </c>
      <c r="B716" t="s">
        <v>892</v>
      </c>
    </row>
    <row r="717" spans="1:2" x14ac:dyDescent="0.25">
      <c r="A717" t="s">
        <v>9027</v>
      </c>
      <c r="B717" t="s">
        <v>743</v>
      </c>
    </row>
    <row r="718" spans="1:2" x14ac:dyDescent="0.25">
      <c r="A718" t="s">
        <v>8</v>
      </c>
      <c r="B718" t="s">
        <v>8</v>
      </c>
    </row>
    <row r="719" spans="1:2" x14ac:dyDescent="0.25">
      <c r="A719" t="s">
        <v>9014</v>
      </c>
      <c r="B719" t="s">
        <v>892</v>
      </c>
    </row>
    <row r="720" spans="1:2" x14ac:dyDescent="0.25">
      <c r="A720" t="s">
        <v>9033</v>
      </c>
      <c r="B720" t="s">
        <v>886</v>
      </c>
    </row>
    <row r="721" spans="1:2" x14ac:dyDescent="0.25">
      <c r="A721" t="s">
        <v>8</v>
      </c>
      <c r="B721" t="s">
        <v>8</v>
      </c>
    </row>
    <row r="722" spans="1:2" x14ac:dyDescent="0.25">
      <c r="A722" t="s">
        <v>8</v>
      </c>
      <c r="B722" t="s">
        <v>8</v>
      </c>
    </row>
    <row r="723" spans="1:2" x14ac:dyDescent="0.25">
      <c r="A723" t="s">
        <v>9030</v>
      </c>
      <c r="B723" t="s">
        <v>740</v>
      </c>
    </row>
    <row r="724" spans="1:2" x14ac:dyDescent="0.25">
      <c r="A724" t="s">
        <v>9025</v>
      </c>
      <c r="B724" t="s">
        <v>889</v>
      </c>
    </row>
    <row r="725" spans="1:2" x14ac:dyDescent="0.25">
      <c r="A725" t="s">
        <v>889</v>
      </c>
      <c r="B725" t="s">
        <v>889</v>
      </c>
    </row>
    <row r="726" spans="1:2" x14ac:dyDescent="0.25">
      <c r="A726" t="s">
        <v>9014</v>
      </c>
      <c r="B726" t="s">
        <v>892</v>
      </c>
    </row>
    <row r="727" spans="1:2" x14ac:dyDescent="0.25">
      <c r="A727" t="s">
        <v>9032</v>
      </c>
      <c r="B727" t="s">
        <v>741</v>
      </c>
    </row>
    <row r="728" spans="1:2" x14ac:dyDescent="0.25">
      <c r="A728" t="s">
        <v>9033</v>
      </c>
      <c r="B728" t="s">
        <v>886</v>
      </c>
    </row>
    <row r="729" spans="1:2" x14ac:dyDescent="0.25">
      <c r="A729" t="s">
        <v>893</v>
      </c>
      <c r="B729" t="s">
        <v>893</v>
      </c>
    </row>
    <row r="730" spans="1:2" x14ac:dyDescent="0.25">
      <c r="A730" t="s">
        <v>893</v>
      </c>
      <c r="B730" t="s">
        <v>893</v>
      </c>
    </row>
    <row r="731" spans="1:2" x14ac:dyDescent="0.25">
      <c r="A731" t="s">
        <v>8</v>
      </c>
      <c r="B731" t="s">
        <v>8</v>
      </c>
    </row>
    <row r="732" spans="1:2" x14ac:dyDescent="0.25">
      <c r="A732" t="s">
        <v>9015</v>
      </c>
      <c r="B732" t="s">
        <v>888</v>
      </c>
    </row>
    <row r="733" spans="1:2" x14ac:dyDescent="0.25">
      <c r="A733" t="s">
        <v>9026</v>
      </c>
      <c r="B733" t="s">
        <v>886</v>
      </c>
    </row>
    <row r="734" spans="1:2" x14ac:dyDescent="0.25">
      <c r="A734" t="s">
        <v>9015</v>
      </c>
      <c r="B734" t="s">
        <v>888</v>
      </c>
    </row>
    <row r="735" spans="1:2" x14ac:dyDescent="0.25">
      <c r="A735" t="s">
        <v>8</v>
      </c>
      <c r="B735" t="s">
        <v>8</v>
      </c>
    </row>
    <row r="736" spans="1:2" x14ac:dyDescent="0.25">
      <c r="A736" t="s">
        <v>8</v>
      </c>
      <c r="B736" t="s">
        <v>8</v>
      </c>
    </row>
    <row r="737" spans="1:2" x14ac:dyDescent="0.25">
      <c r="A737" t="s">
        <v>9016</v>
      </c>
      <c r="B737" t="s">
        <v>949</v>
      </c>
    </row>
    <row r="738" spans="1:2" x14ac:dyDescent="0.25">
      <c r="A738" t="s">
        <v>9033</v>
      </c>
      <c r="B738" t="s">
        <v>886</v>
      </c>
    </row>
    <row r="739" spans="1:2" x14ac:dyDescent="0.25">
      <c r="A739" t="s">
        <v>9043</v>
      </c>
      <c r="B739" t="s">
        <v>941</v>
      </c>
    </row>
    <row r="740" spans="1:2" x14ac:dyDescent="0.25">
      <c r="A740" t="s">
        <v>8</v>
      </c>
      <c r="B740" t="s">
        <v>8</v>
      </c>
    </row>
    <row r="741" spans="1:2" x14ac:dyDescent="0.25">
      <c r="A741" t="s">
        <v>9026</v>
      </c>
      <c r="B741" t="s">
        <v>886</v>
      </c>
    </row>
    <row r="742" spans="1:2" x14ac:dyDescent="0.25">
      <c r="A742" t="s">
        <v>9021</v>
      </c>
      <c r="B742" t="s">
        <v>945</v>
      </c>
    </row>
    <row r="743" spans="1:2" x14ac:dyDescent="0.25">
      <c r="A743" t="s">
        <v>8</v>
      </c>
      <c r="B743" t="s">
        <v>8</v>
      </c>
    </row>
    <row r="744" spans="1:2" x14ac:dyDescent="0.25">
      <c r="A744" t="s">
        <v>8</v>
      </c>
      <c r="B744" t="s">
        <v>8</v>
      </c>
    </row>
    <row r="745" spans="1:2" x14ac:dyDescent="0.25">
      <c r="A745" t="s">
        <v>9026</v>
      </c>
      <c r="B745" t="s">
        <v>886</v>
      </c>
    </row>
    <row r="746" spans="1:2" x14ac:dyDescent="0.25">
      <c r="A746" t="s">
        <v>9015</v>
      </c>
      <c r="B746" t="s">
        <v>888</v>
      </c>
    </row>
    <row r="747" spans="1:2" x14ac:dyDescent="0.25">
      <c r="A747" t="s">
        <v>8</v>
      </c>
      <c r="B747" t="s">
        <v>8</v>
      </c>
    </row>
    <row r="748" spans="1:2" x14ac:dyDescent="0.25">
      <c r="A748" t="s">
        <v>9039</v>
      </c>
      <c r="B748" t="s">
        <v>889</v>
      </c>
    </row>
    <row r="749" spans="1:2" x14ac:dyDescent="0.25">
      <c r="A749" t="s">
        <v>9017</v>
      </c>
      <c r="B749" t="s">
        <v>886</v>
      </c>
    </row>
    <row r="750" spans="1:2" x14ac:dyDescent="0.25">
      <c r="A750" t="s">
        <v>9028</v>
      </c>
      <c r="B750" t="s">
        <v>893</v>
      </c>
    </row>
    <row r="751" spans="1:2" x14ac:dyDescent="0.25">
      <c r="A751" t="s">
        <v>9033</v>
      </c>
      <c r="B751" t="s">
        <v>886</v>
      </c>
    </row>
    <row r="752" spans="1:2" x14ac:dyDescent="0.25">
      <c r="A752" t="s">
        <v>9030</v>
      </c>
      <c r="B752" t="s">
        <v>740</v>
      </c>
    </row>
    <row r="753" spans="1:2" x14ac:dyDescent="0.25">
      <c r="A753" t="s">
        <v>9014</v>
      </c>
      <c r="B753" t="s">
        <v>892</v>
      </c>
    </row>
    <row r="754" spans="1:2" x14ac:dyDescent="0.25">
      <c r="A754" t="s">
        <v>9037</v>
      </c>
      <c r="B754" t="s">
        <v>949</v>
      </c>
    </row>
    <row r="755" spans="1:2" x14ac:dyDescent="0.25">
      <c r="A755" t="s">
        <v>9017</v>
      </c>
      <c r="B755" t="s">
        <v>886</v>
      </c>
    </row>
    <row r="756" spans="1:2" x14ac:dyDescent="0.25">
      <c r="A756" t="s">
        <v>8</v>
      </c>
      <c r="B756" t="s">
        <v>8</v>
      </c>
    </row>
    <row r="757" spans="1:2" x14ac:dyDescent="0.25">
      <c r="A757" t="s">
        <v>9036</v>
      </c>
      <c r="B757" t="s">
        <v>888</v>
      </c>
    </row>
    <row r="758" spans="1:2" x14ac:dyDescent="0.25">
      <c r="A758" t="s">
        <v>8</v>
      </c>
      <c r="B758" t="s">
        <v>8</v>
      </c>
    </row>
    <row r="759" spans="1:2" x14ac:dyDescent="0.25">
      <c r="A759" t="s">
        <v>9032</v>
      </c>
      <c r="B759" t="s">
        <v>741</v>
      </c>
    </row>
    <row r="760" spans="1:2" x14ac:dyDescent="0.25">
      <c r="A760" t="s">
        <v>889</v>
      </c>
      <c r="B760" t="s">
        <v>889</v>
      </c>
    </row>
    <row r="761" spans="1:2" x14ac:dyDescent="0.25">
      <c r="A761" t="s">
        <v>9033</v>
      </c>
      <c r="B761" t="s">
        <v>886</v>
      </c>
    </row>
    <row r="762" spans="1:2" x14ac:dyDescent="0.25">
      <c r="A762" t="s">
        <v>9019</v>
      </c>
      <c r="B762" t="s">
        <v>741</v>
      </c>
    </row>
    <row r="763" spans="1:2" x14ac:dyDescent="0.25">
      <c r="A763" t="s">
        <v>9025</v>
      </c>
      <c r="B763" t="s">
        <v>889</v>
      </c>
    </row>
    <row r="764" spans="1:2" x14ac:dyDescent="0.25">
      <c r="A764" t="s">
        <v>9022</v>
      </c>
      <c r="B764" t="s">
        <v>919</v>
      </c>
    </row>
    <row r="765" spans="1:2" x14ac:dyDescent="0.25">
      <c r="A765" t="s">
        <v>9032</v>
      </c>
      <c r="B765" t="s">
        <v>741</v>
      </c>
    </row>
    <row r="766" spans="1:2" x14ac:dyDescent="0.25">
      <c r="A766" t="s">
        <v>8</v>
      </c>
      <c r="B766" t="s">
        <v>8</v>
      </c>
    </row>
    <row r="767" spans="1:2" x14ac:dyDescent="0.25">
      <c r="A767" t="s">
        <v>9017</v>
      </c>
      <c r="B767" t="s">
        <v>886</v>
      </c>
    </row>
    <row r="768" spans="1:2" x14ac:dyDescent="0.25">
      <c r="A768" t="s">
        <v>9026</v>
      </c>
      <c r="B768" t="s">
        <v>886</v>
      </c>
    </row>
    <row r="769" spans="1:2" x14ac:dyDescent="0.25">
      <c r="A769" t="s">
        <v>9017</v>
      </c>
      <c r="B769" t="s">
        <v>886</v>
      </c>
    </row>
    <row r="770" spans="1:2" x14ac:dyDescent="0.25">
      <c r="A770" t="s">
        <v>8</v>
      </c>
      <c r="B770" t="s">
        <v>8</v>
      </c>
    </row>
    <row r="771" spans="1:2" x14ac:dyDescent="0.25">
      <c r="A771" t="s">
        <v>893</v>
      </c>
      <c r="B771" t="s">
        <v>893</v>
      </c>
    </row>
    <row r="772" spans="1:2" x14ac:dyDescent="0.25">
      <c r="A772" t="s">
        <v>8</v>
      </c>
      <c r="B772" t="s">
        <v>8</v>
      </c>
    </row>
    <row r="773" spans="1:2" x14ac:dyDescent="0.25">
      <c r="A773" t="s">
        <v>8</v>
      </c>
      <c r="B773" t="s">
        <v>8</v>
      </c>
    </row>
    <row r="774" spans="1:2" x14ac:dyDescent="0.25">
      <c r="A774" t="s">
        <v>8</v>
      </c>
      <c r="B774" t="s">
        <v>8</v>
      </c>
    </row>
    <row r="775" spans="1:2" x14ac:dyDescent="0.25">
      <c r="A775" t="s">
        <v>9013</v>
      </c>
      <c r="B775" t="s">
        <v>658</v>
      </c>
    </row>
    <row r="776" spans="1:2" x14ac:dyDescent="0.25">
      <c r="A776" t="s">
        <v>9017</v>
      </c>
      <c r="B776" t="s">
        <v>886</v>
      </c>
    </row>
    <row r="777" spans="1:2" x14ac:dyDescent="0.25">
      <c r="A777" t="s">
        <v>9027</v>
      </c>
      <c r="B777" t="s">
        <v>743</v>
      </c>
    </row>
    <row r="778" spans="1:2" x14ac:dyDescent="0.25">
      <c r="A778" t="s">
        <v>945</v>
      </c>
      <c r="B778" t="s">
        <v>945</v>
      </c>
    </row>
    <row r="779" spans="1:2" x14ac:dyDescent="0.25">
      <c r="A779" t="s">
        <v>9046</v>
      </c>
      <c r="B779" t="s">
        <v>886</v>
      </c>
    </row>
    <row r="780" spans="1:2" x14ac:dyDescent="0.25">
      <c r="A780" t="s">
        <v>893</v>
      </c>
      <c r="B780" t="s">
        <v>893</v>
      </c>
    </row>
    <row r="781" spans="1:2" x14ac:dyDescent="0.25">
      <c r="A781" t="s">
        <v>9026</v>
      </c>
      <c r="B781" t="s">
        <v>886</v>
      </c>
    </row>
    <row r="782" spans="1:2" x14ac:dyDescent="0.25">
      <c r="A782" t="s">
        <v>8</v>
      </c>
      <c r="B782" t="s">
        <v>8</v>
      </c>
    </row>
    <row r="783" spans="1:2" x14ac:dyDescent="0.25">
      <c r="A783" t="s">
        <v>9014</v>
      </c>
      <c r="B783" t="s">
        <v>892</v>
      </c>
    </row>
    <row r="784" spans="1:2" x14ac:dyDescent="0.25">
      <c r="A784" t="s">
        <v>949</v>
      </c>
      <c r="B784" t="s">
        <v>949</v>
      </c>
    </row>
    <row r="785" spans="1:2" x14ac:dyDescent="0.25">
      <c r="A785" t="s">
        <v>8</v>
      </c>
      <c r="B785" t="s">
        <v>8</v>
      </c>
    </row>
    <row r="786" spans="1:2" x14ac:dyDescent="0.25">
      <c r="A786" t="s">
        <v>8</v>
      </c>
      <c r="B786" t="s">
        <v>8</v>
      </c>
    </row>
    <row r="787" spans="1:2" x14ac:dyDescent="0.25">
      <c r="A787" t="s">
        <v>9028</v>
      </c>
      <c r="B787" t="s">
        <v>893</v>
      </c>
    </row>
    <row r="788" spans="1:2" x14ac:dyDescent="0.25">
      <c r="A788" t="s">
        <v>9046</v>
      </c>
      <c r="B788" t="s">
        <v>886</v>
      </c>
    </row>
    <row r="789" spans="1:2" x14ac:dyDescent="0.25">
      <c r="A789" t="s">
        <v>8</v>
      </c>
      <c r="B789" t="s">
        <v>8</v>
      </c>
    </row>
    <row r="790" spans="1:2" x14ac:dyDescent="0.25">
      <c r="A790" t="s">
        <v>9035</v>
      </c>
      <c r="B790" t="s">
        <v>941</v>
      </c>
    </row>
    <row r="791" spans="1:2" x14ac:dyDescent="0.25">
      <c r="A791" t="s">
        <v>9014</v>
      </c>
      <c r="B791" t="s">
        <v>892</v>
      </c>
    </row>
    <row r="792" spans="1:2" x14ac:dyDescent="0.25">
      <c r="A792" t="s">
        <v>9026</v>
      </c>
      <c r="B792" t="s">
        <v>886</v>
      </c>
    </row>
    <row r="793" spans="1:2" x14ac:dyDescent="0.25">
      <c r="A793" t="s">
        <v>9036</v>
      </c>
      <c r="B793" t="s">
        <v>888</v>
      </c>
    </row>
    <row r="794" spans="1:2" x14ac:dyDescent="0.25">
      <c r="A794" t="s">
        <v>9037</v>
      </c>
      <c r="B794" t="s">
        <v>949</v>
      </c>
    </row>
    <row r="795" spans="1:2" x14ac:dyDescent="0.25">
      <c r="A795" t="s">
        <v>8</v>
      </c>
      <c r="B795" t="s">
        <v>8</v>
      </c>
    </row>
    <row r="796" spans="1:2" x14ac:dyDescent="0.25">
      <c r="A796" t="s">
        <v>9033</v>
      </c>
      <c r="B796" t="s">
        <v>886</v>
      </c>
    </row>
    <row r="797" spans="1:2" x14ac:dyDescent="0.25">
      <c r="A797" t="s">
        <v>9041</v>
      </c>
      <c r="B797" t="s">
        <v>892</v>
      </c>
    </row>
    <row r="798" spans="1:2" x14ac:dyDescent="0.25">
      <c r="A798" t="s">
        <v>9025</v>
      </c>
      <c r="B798" t="s">
        <v>889</v>
      </c>
    </row>
    <row r="799" spans="1:2" x14ac:dyDescent="0.25">
      <c r="A799" t="s">
        <v>9046</v>
      </c>
      <c r="B799" t="s">
        <v>886</v>
      </c>
    </row>
    <row r="800" spans="1:2" x14ac:dyDescent="0.25">
      <c r="A800" t="s">
        <v>9033</v>
      </c>
      <c r="B800" t="s">
        <v>886</v>
      </c>
    </row>
    <row r="801" spans="1:2" x14ac:dyDescent="0.25">
      <c r="A801" t="s">
        <v>9046</v>
      </c>
      <c r="B801" t="s">
        <v>886</v>
      </c>
    </row>
    <row r="802" spans="1:2" x14ac:dyDescent="0.25">
      <c r="A802" t="s">
        <v>9020</v>
      </c>
      <c r="B802" t="s">
        <v>742</v>
      </c>
    </row>
    <row r="803" spans="1:2" x14ac:dyDescent="0.25">
      <c r="A803" t="s">
        <v>8</v>
      </c>
      <c r="B803" t="s">
        <v>8</v>
      </c>
    </row>
    <row r="804" spans="1:2" x14ac:dyDescent="0.25">
      <c r="A804" t="s">
        <v>9026</v>
      </c>
      <c r="B804" t="s">
        <v>886</v>
      </c>
    </row>
    <row r="805" spans="1:2" x14ac:dyDescent="0.25">
      <c r="A805" t="s">
        <v>9015</v>
      </c>
      <c r="B805" t="s">
        <v>888</v>
      </c>
    </row>
    <row r="806" spans="1:2" x14ac:dyDescent="0.25">
      <c r="A806" t="s">
        <v>9046</v>
      </c>
      <c r="B806" t="s">
        <v>886</v>
      </c>
    </row>
    <row r="807" spans="1:2" x14ac:dyDescent="0.25">
      <c r="A807" t="s">
        <v>9046</v>
      </c>
      <c r="B807" t="s">
        <v>886</v>
      </c>
    </row>
    <row r="808" spans="1:2" x14ac:dyDescent="0.25">
      <c r="A808" t="s">
        <v>9030</v>
      </c>
      <c r="B808" t="s">
        <v>740</v>
      </c>
    </row>
    <row r="809" spans="1:2" x14ac:dyDescent="0.25">
      <c r="A809" t="s">
        <v>9015</v>
      </c>
      <c r="B809" t="s">
        <v>888</v>
      </c>
    </row>
    <row r="810" spans="1:2" x14ac:dyDescent="0.25">
      <c r="A810" t="s">
        <v>8</v>
      </c>
      <c r="B810" t="s">
        <v>8</v>
      </c>
    </row>
    <row r="811" spans="1:2" x14ac:dyDescent="0.25">
      <c r="A811" t="s">
        <v>893</v>
      </c>
      <c r="B811" t="s">
        <v>893</v>
      </c>
    </row>
    <row r="812" spans="1:2" x14ac:dyDescent="0.25">
      <c r="A812" t="s">
        <v>9051</v>
      </c>
      <c r="B812" t="s">
        <v>893</v>
      </c>
    </row>
    <row r="813" spans="1:2" x14ac:dyDescent="0.25">
      <c r="A813" t="s">
        <v>9026</v>
      </c>
      <c r="B813" t="s">
        <v>886</v>
      </c>
    </row>
    <row r="814" spans="1:2" x14ac:dyDescent="0.25">
      <c r="A814" t="s">
        <v>9027</v>
      </c>
      <c r="B814" t="s">
        <v>743</v>
      </c>
    </row>
    <row r="815" spans="1:2" x14ac:dyDescent="0.25">
      <c r="A815" t="s">
        <v>9051</v>
      </c>
      <c r="B815" t="s">
        <v>893</v>
      </c>
    </row>
    <row r="816" spans="1:2" x14ac:dyDescent="0.25">
      <c r="A816" t="s">
        <v>9031</v>
      </c>
      <c r="B816" t="s">
        <v>919</v>
      </c>
    </row>
    <row r="817" spans="1:2" x14ac:dyDescent="0.25">
      <c r="A817" t="s">
        <v>9028</v>
      </c>
      <c r="B817" t="s">
        <v>893</v>
      </c>
    </row>
    <row r="818" spans="1:2" x14ac:dyDescent="0.25">
      <c r="A818" t="s">
        <v>9046</v>
      </c>
      <c r="B818" t="s">
        <v>886</v>
      </c>
    </row>
    <row r="819" spans="1:2" x14ac:dyDescent="0.25">
      <c r="A819" t="s">
        <v>9014</v>
      </c>
      <c r="B819" t="s">
        <v>892</v>
      </c>
    </row>
    <row r="820" spans="1:2" x14ac:dyDescent="0.25">
      <c r="A820" t="s">
        <v>9044</v>
      </c>
      <c r="B820" t="s">
        <v>888</v>
      </c>
    </row>
    <row r="821" spans="1:2" x14ac:dyDescent="0.25">
      <c r="A821" t="s">
        <v>9025</v>
      </c>
      <c r="B821" t="s">
        <v>889</v>
      </c>
    </row>
    <row r="822" spans="1:2" x14ac:dyDescent="0.25">
      <c r="A822" t="s">
        <v>8</v>
      </c>
      <c r="B822" t="s">
        <v>8</v>
      </c>
    </row>
    <row r="823" spans="1:2" x14ac:dyDescent="0.25">
      <c r="A823" t="s">
        <v>9026</v>
      </c>
      <c r="B823" t="s">
        <v>886</v>
      </c>
    </row>
    <row r="824" spans="1:2" x14ac:dyDescent="0.25">
      <c r="A824" t="s">
        <v>8</v>
      </c>
      <c r="B824" t="s">
        <v>8</v>
      </c>
    </row>
    <row r="825" spans="1:2" x14ac:dyDescent="0.25">
      <c r="A825" t="s">
        <v>9028</v>
      </c>
      <c r="B825" t="s">
        <v>893</v>
      </c>
    </row>
    <row r="826" spans="1:2" x14ac:dyDescent="0.25">
      <c r="A826" t="s">
        <v>9014</v>
      </c>
      <c r="B826" t="s">
        <v>892</v>
      </c>
    </row>
    <row r="827" spans="1:2" x14ac:dyDescent="0.25">
      <c r="A827" t="s">
        <v>9027</v>
      </c>
      <c r="B827" t="s">
        <v>743</v>
      </c>
    </row>
    <row r="828" spans="1:2" x14ac:dyDescent="0.25">
      <c r="A828" t="s">
        <v>8</v>
      </c>
      <c r="B828" t="s">
        <v>8</v>
      </c>
    </row>
    <row r="829" spans="1:2" x14ac:dyDescent="0.25">
      <c r="A829" t="s">
        <v>9037</v>
      </c>
      <c r="B829" t="s">
        <v>949</v>
      </c>
    </row>
    <row r="830" spans="1:2" x14ac:dyDescent="0.25">
      <c r="A830" t="s">
        <v>9013</v>
      </c>
      <c r="B830" t="s">
        <v>658</v>
      </c>
    </row>
    <row r="831" spans="1:2" x14ac:dyDescent="0.25">
      <c r="A831" t="s">
        <v>9026</v>
      </c>
      <c r="B831" t="s">
        <v>886</v>
      </c>
    </row>
    <row r="832" spans="1:2" x14ac:dyDescent="0.25">
      <c r="A832" t="s">
        <v>9049</v>
      </c>
      <c r="B832" t="s">
        <v>945</v>
      </c>
    </row>
    <row r="833" spans="1:2" x14ac:dyDescent="0.25">
      <c r="A833" t="s">
        <v>9029</v>
      </c>
      <c r="B833" t="s">
        <v>892</v>
      </c>
    </row>
    <row r="834" spans="1:2" x14ac:dyDescent="0.25">
      <c r="A834" t="s">
        <v>8</v>
      </c>
      <c r="B834" t="s">
        <v>8</v>
      </c>
    </row>
    <row r="835" spans="1:2" x14ac:dyDescent="0.25">
      <c r="A835" t="s">
        <v>9015</v>
      </c>
      <c r="B835" t="s">
        <v>888</v>
      </c>
    </row>
    <row r="836" spans="1:2" x14ac:dyDescent="0.25">
      <c r="A836" t="s">
        <v>9014</v>
      </c>
      <c r="B836" t="s">
        <v>892</v>
      </c>
    </row>
    <row r="837" spans="1:2" x14ac:dyDescent="0.25">
      <c r="A837" t="s">
        <v>9021</v>
      </c>
      <c r="B837" t="s">
        <v>945</v>
      </c>
    </row>
    <row r="838" spans="1:2" x14ac:dyDescent="0.25">
      <c r="A838" t="s">
        <v>9046</v>
      </c>
      <c r="B838" t="s">
        <v>886</v>
      </c>
    </row>
    <row r="839" spans="1:2" x14ac:dyDescent="0.25">
      <c r="A839" t="s">
        <v>9025</v>
      </c>
      <c r="B839" t="s">
        <v>889</v>
      </c>
    </row>
    <row r="840" spans="1:2" x14ac:dyDescent="0.25">
      <c r="A840" t="s">
        <v>9044</v>
      </c>
      <c r="B840" t="s">
        <v>888</v>
      </c>
    </row>
    <row r="841" spans="1:2" x14ac:dyDescent="0.25">
      <c r="A841" t="s">
        <v>893</v>
      </c>
      <c r="B841" t="s">
        <v>893</v>
      </c>
    </row>
    <row r="842" spans="1:2" x14ac:dyDescent="0.25">
      <c r="A842" t="s">
        <v>9014</v>
      </c>
      <c r="B842" t="s">
        <v>892</v>
      </c>
    </row>
    <row r="843" spans="1:2" x14ac:dyDescent="0.25">
      <c r="A843" t="s">
        <v>9036</v>
      </c>
      <c r="B843" t="s">
        <v>888</v>
      </c>
    </row>
    <row r="844" spans="1:2" x14ac:dyDescent="0.25">
      <c r="A844" t="s">
        <v>889</v>
      </c>
      <c r="B844" t="s">
        <v>889</v>
      </c>
    </row>
    <row r="845" spans="1:2" x14ac:dyDescent="0.25">
      <c r="A845" t="s">
        <v>9027</v>
      </c>
      <c r="B845" t="s">
        <v>743</v>
      </c>
    </row>
    <row r="846" spans="1:2" x14ac:dyDescent="0.25">
      <c r="A846" t="s">
        <v>9037</v>
      </c>
      <c r="B846" t="s">
        <v>949</v>
      </c>
    </row>
    <row r="847" spans="1:2" x14ac:dyDescent="0.25">
      <c r="A847" t="s">
        <v>9042</v>
      </c>
      <c r="B847" t="s">
        <v>740</v>
      </c>
    </row>
    <row r="848" spans="1:2" x14ac:dyDescent="0.25">
      <c r="A848" t="s">
        <v>9026</v>
      </c>
      <c r="B848" t="s">
        <v>886</v>
      </c>
    </row>
    <row r="849" spans="1:2" x14ac:dyDescent="0.25">
      <c r="A849" t="s">
        <v>889</v>
      </c>
      <c r="B849" t="s">
        <v>889</v>
      </c>
    </row>
    <row r="850" spans="1:2" x14ac:dyDescent="0.25">
      <c r="A850" t="s">
        <v>889</v>
      </c>
      <c r="B850" t="s">
        <v>889</v>
      </c>
    </row>
    <row r="851" spans="1:2" x14ac:dyDescent="0.25">
      <c r="A851" t="s">
        <v>9036</v>
      </c>
      <c r="B851" t="s">
        <v>888</v>
      </c>
    </row>
    <row r="852" spans="1:2" x14ac:dyDescent="0.25">
      <c r="A852" t="s">
        <v>8</v>
      </c>
      <c r="B852" t="s">
        <v>8</v>
      </c>
    </row>
    <row r="853" spans="1:2" x14ac:dyDescent="0.25">
      <c r="A853" t="s">
        <v>889</v>
      </c>
      <c r="B853" t="s">
        <v>889</v>
      </c>
    </row>
    <row r="854" spans="1:2" x14ac:dyDescent="0.25">
      <c r="A854" t="s">
        <v>9033</v>
      </c>
      <c r="B854" t="s">
        <v>886</v>
      </c>
    </row>
    <row r="855" spans="1:2" x14ac:dyDescent="0.25">
      <c r="A855" t="s">
        <v>9025</v>
      </c>
      <c r="B855" t="s">
        <v>889</v>
      </c>
    </row>
    <row r="856" spans="1:2" x14ac:dyDescent="0.25">
      <c r="A856" t="s">
        <v>9044</v>
      </c>
      <c r="B856" t="s">
        <v>888</v>
      </c>
    </row>
    <row r="857" spans="1:2" x14ac:dyDescent="0.25">
      <c r="A857" t="s">
        <v>9024</v>
      </c>
      <c r="B857" t="s">
        <v>888</v>
      </c>
    </row>
    <row r="858" spans="1:2" x14ac:dyDescent="0.25">
      <c r="A858" t="s">
        <v>9046</v>
      </c>
      <c r="B858" t="s">
        <v>886</v>
      </c>
    </row>
    <row r="859" spans="1:2" x14ac:dyDescent="0.25">
      <c r="A859" t="s">
        <v>9031</v>
      </c>
      <c r="B859" t="s">
        <v>919</v>
      </c>
    </row>
    <row r="860" spans="1:2" x14ac:dyDescent="0.25">
      <c r="A860" t="s">
        <v>9015</v>
      </c>
      <c r="B860" t="s">
        <v>888</v>
      </c>
    </row>
    <row r="861" spans="1:2" x14ac:dyDescent="0.25">
      <c r="A861" t="s">
        <v>8</v>
      </c>
      <c r="B861" t="s">
        <v>8</v>
      </c>
    </row>
    <row r="862" spans="1:2" x14ac:dyDescent="0.25">
      <c r="A862" t="s">
        <v>9026</v>
      </c>
      <c r="B862" t="s">
        <v>886</v>
      </c>
    </row>
    <row r="863" spans="1:2" x14ac:dyDescent="0.25">
      <c r="A863" t="s">
        <v>9043</v>
      </c>
      <c r="B863" t="s">
        <v>941</v>
      </c>
    </row>
    <row r="864" spans="1:2" x14ac:dyDescent="0.25">
      <c r="A864" t="s">
        <v>889</v>
      </c>
      <c r="B864" t="s">
        <v>889</v>
      </c>
    </row>
    <row r="865" spans="1:2" x14ac:dyDescent="0.25">
      <c r="A865" t="s">
        <v>9041</v>
      </c>
      <c r="B865" t="s">
        <v>892</v>
      </c>
    </row>
    <row r="866" spans="1:2" x14ac:dyDescent="0.25">
      <c r="A866" t="s">
        <v>8</v>
      </c>
      <c r="B866" t="s">
        <v>8</v>
      </c>
    </row>
    <row r="867" spans="1:2" x14ac:dyDescent="0.25">
      <c r="A867" t="s">
        <v>9026</v>
      </c>
      <c r="B867" t="s">
        <v>886</v>
      </c>
    </row>
    <row r="868" spans="1:2" x14ac:dyDescent="0.25">
      <c r="A868" t="s">
        <v>9055</v>
      </c>
      <c r="B868" t="s">
        <v>941</v>
      </c>
    </row>
    <row r="869" spans="1:2" x14ac:dyDescent="0.25">
      <c r="A869" t="s">
        <v>8</v>
      </c>
      <c r="B869" t="s">
        <v>8</v>
      </c>
    </row>
    <row r="870" spans="1:2" x14ac:dyDescent="0.25">
      <c r="A870" t="s">
        <v>8</v>
      </c>
      <c r="B870" t="s">
        <v>8</v>
      </c>
    </row>
    <row r="871" spans="1:2" x14ac:dyDescent="0.25">
      <c r="A871" t="s">
        <v>9028</v>
      </c>
      <c r="B871" t="s">
        <v>893</v>
      </c>
    </row>
    <row r="872" spans="1:2" x14ac:dyDescent="0.25">
      <c r="A872" t="s">
        <v>8</v>
      </c>
      <c r="B872" t="s">
        <v>8</v>
      </c>
    </row>
    <row r="873" spans="1:2" x14ac:dyDescent="0.25">
      <c r="A873" t="s">
        <v>9031</v>
      </c>
      <c r="B873" t="s">
        <v>919</v>
      </c>
    </row>
    <row r="874" spans="1:2" x14ac:dyDescent="0.25">
      <c r="A874" t="s">
        <v>9015</v>
      </c>
      <c r="B874" t="s">
        <v>888</v>
      </c>
    </row>
    <row r="875" spans="1:2" x14ac:dyDescent="0.25">
      <c r="A875" t="s">
        <v>9017</v>
      </c>
      <c r="B875" t="s">
        <v>886</v>
      </c>
    </row>
    <row r="876" spans="1:2" x14ac:dyDescent="0.25">
      <c r="A876" t="s">
        <v>9029</v>
      </c>
      <c r="B876" t="s">
        <v>892</v>
      </c>
    </row>
    <row r="877" spans="1:2" x14ac:dyDescent="0.25">
      <c r="A877" t="s">
        <v>893</v>
      </c>
      <c r="B877" t="s">
        <v>893</v>
      </c>
    </row>
    <row r="878" spans="1:2" x14ac:dyDescent="0.25">
      <c r="A878" t="s">
        <v>9017</v>
      </c>
      <c r="B878" t="s">
        <v>886</v>
      </c>
    </row>
    <row r="879" spans="1:2" x14ac:dyDescent="0.25">
      <c r="A879" t="s">
        <v>9026</v>
      </c>
      <c r="B879" t="s">
        <v>886</v>
      </c>
    </row>
    <row r="880" spans="1:2" x14ac:dyDescent="0.25">
      <c r="A880" t="s">
        <v>9015</v>
      </c>
      <c r="B880" t="s">
        <v>888</v>
      </c>
    </row>
    <row r="881" spans="1:2" x14ac:dyDescent="0.25">
      <c r="A881" t="s">
        <v>9036</v>
      </c>
      <c r="B881" t="s">
        <v>888</v>
      </c>
    </row>
    <row r="882" spans="1:2" x14ac:dyDescent="0.25">
      <c r="A882" t="s">
        <v>9026</v>
      </c>
      <c r="B882" t="s">
        <v>886</v>
      </c>
    </row>
    <row r="883" spans="1:2" x14ac:dyDescent="0.25">
      <c r="A883" t="s">
        <v>9016</v>
      </c>
      <c r="B883" t="s">
        <v>949</v>
      </c>
    </row>
    <row r="884" spans="1:2" x14ac:dyDescent="0.25">
      <c r="A884" t="s">
        <v>9015</v>
      </c>
      <c r="B884" t="s">
        <v>888</v>
      </c>
    </row>
    <row r="885" spans="1:2" x14ac:dyDescent="0.25">
      <c r="A885" t="s">
        <v>9046</v>
      </c>
      <c r="B885" t="s">
        <v>886</v>
      </c>
    </row>
    <row r="886" spans="1:2" x14ac:dyDescent="0.25">
      <c r="A886" t="s">
        <v>9013</v>
      </c>
      <c r="B886" t="s">
        <v>658</v>
      </c>
    </row>
    <row r="887" spans="1:2" x14ac:dyDescent="0.25">
      <c r="A887" t="s">
        <v>9029</v>
      </c>
      <c r="B887" t="s">
        <v>892</v>
      </c>
    </row>
    <row r="888" spans="1:2" x14ac:dyDescent="0.25">
      <c r="A888" t="s">
        <v>9029</v>
      </c>
      <c r="B888" t="s">
        <v>892</v>
      </c>
    </row>
    <row r="889" spans="1:2" x14ac:dyDescent="0.25">
      <c r="A889" t="s">
        <v>8</v>
      </c>
      <c r="B889" t="s">
        <v>8</v>
      </c>
    </row>
    <row r="890" spans="1:2" x14ac:dyDescent="0.25">
      <c r="A890" t="s">
        <v>9032</v>
      </c>
      <c r="B890" t="s">
        <v>741</v>
      </c>
    </row>
    <row r="891" spans="1:2" x14ac:dyDescent="0.25">
      <c r="A891" t="s">
        <v>889</v>
      </c>
      <c r="B891" t="s">
        <v>889</v>
      </c>
    </row>
    <row r="892" spans="1:2" x14ac:dyDescent="0.25">
      <c r="A892" t="s">
        <v>9046</v>
      </c>
      <c r="B892" t="s">
        <v>886</v>
      </c>
    </row>
    <row r="893" spans="1:2" x14ac:dyDescent="0.25">
      <c r="A893" t="s">
        <v>9026</v>
      </c>
      <c r="B893" t="s">
        <v>886</v>
      </c>
    </row>
    <row r="894" spans="1:2" x14ac:dyDescent="0.25">
      <c r="A894" t="s">
        <v>9015</v>
      </c>
      <c r="B894" t="s">
        <v>888</v>
      </c>
    </row>
    <row r="895" spans="1:2" x14ac:dyDescent="0.25">
      <c r="A895" t="s">
        <v>9026</v>
      </c>
      <c r="B895" t="s">
        <v>886</v>
      </c>
    </row>
    <row r="896" spans="1:2" x14ac:dyDescent="0.25">
      <c r="A896" t="s">
        <v>8</v>
      </c>
      <c r="B896" t="s">
        <v>8</v>
      </c>
    </row>
    <row r="897" spans="1:2" x14ac:dyDescent="0.25">
      <c r="A897" t="s">
        <v>9026</v>
      </c>
      <c r="B897" t="s">
        <v>886</v>
      </c>
    </row>
    <row r="898" spans="1:2" x14ac:dyDescent="0.25">
      <c r="A898" t="s">
        <v>9014</v>
      </c>
      <c r="B898" t="s">
        <v>892</v>
      </c>
    </row>
    <row r="899" spans="1:2" x14ac:dyDescent="0.25">
      <c r="A899" t="s">
        <v>8</v>
      </c>
      <c r="B899" t="s">
        <v>8</v>
      </c>
    </row>
    <row r="900" spans="1:2" x14ac:dyDescent="0.25">
      <c r="A900" t="s">
        <v>9016</v>
      </c>
      <c r="B900" t="s">
        <v>949</v>
      </c>
    </row>
    <row r="901" spans="1:2" x14ac:dyDescent="0.25">
      <c r="A901" t="s">
        <v>9036</v>
      </c>
      <c r="B901" t="s">
        <v>888</v>
      </c>
    </row>
    <row r="902" spans="1:2" x14ac:dyDescent="0.25">
      <c r="A902" t="s">
        <v>9028</v>
      </c>
      <c r="B902" t="s">
        <v>893</v>
      </c>
    </row>
    <row r="903" spans="1:2" x14ac:dyDescent="0.25">
      <c r="A903" t="s">
        <v>8</v>
      </c>
      <c r="B903" t="s">
        <v>8</v>
      </c>
    </row>
    <row r="904" spans="1:2" x14ac:dyDescent="0.25">
      <c r="A904" t="s">
        <v>8</v>
      </c>
      <c r="B904" t="s">
        <v>8</v>
      </c>
    </row>
    <row r="905" spans="1:2" x14ac:dyDescent="0.25">
      <c r="A905" t="s">
        <v>9013</v>
      </c>
      <c r="B905" t="s">
        <v>658</v>
      </c>
    </row>
    <row r="906" spans="1:2" x14ac:dyDescent="0.25">
      <c r="A906" t="s">
        <v>9051</v>
      </c>
      <c r="B906" t="s">
        <v>893</v>
      </c>
    </row>
    <row r="907" spans="1:2" x14ac:dyDescent="0.25">
      <c r="A907" t="s">
        <v>9014</v>
      </c>
      <c r="B907" t="s">
        <v>892</v>
      </c>
    </row>
    <row r="908" spans="1:2" x14ac:dyDescent="0.25">
      <c r="A908" t="s">
        <v>9036</v>
      </c>
      <c r="B908" t="s">
        <v>888</v>
      </c>
    </row>
    <row r="909" spans="1:2" x14ac:dyDescent="0.25">
      <c r="A909" t="s">
        <v>9046</v>
      </c>
      <c r="B909" t="s">
        <v>886</v>
      </c>
    </row>
    <row r="910" spans="1:2" x14ac:dyDescent="0.25">
      <c r="A910" t="s">
        <v>9021</v>
      </c>
      <c r="B910" t="s">
        <v>945</v>
      </c>
    </row>
    <row r="911" spans="1:2" x14ac:dyDescent="0.25">
      <c r="A911" t="s">
        <v>9015</v>
      </c>
      <c r="B911" t="s">
        <v>888</v>
      </c>
    </row>
    <row r="912" spans="1:2" x14ac:dyDescent="0.25">
      <c r="A912" t="s">
        <v>9014</v>
      </c>
      <c r="B912" t="s">
        <v>892</v>
      </c>
    </row>
    <row r="913" spans="1:2" x14ac:dyDescent="0.25">
      <c r="A913" t="s">
        <v>8</v>
      </c>
      <c r="B913" t="s">
        <v>8</v>
      </c>
    </row>
    <row r="914" spans="1:2" x14ac:dyDescent="0.25">
      <c r="A914" t="s">
        <v>9027</v>
      </c>
      <c r="B914" t="s">
        <v>743</v>
      </c>
    </row>
    <row r="915" spans="1:2" x14ac:dyDescent="0.25">
      <c r="A915" t="s">
        <v>9016</v>
      </c>
      <c r="B915" t="s">
        <v>949</v>
      </c>
    </row>
    <row r="916" spans="1:2" x14ac:dyDescent="0.25">
      <c r="A916" t="s">
        <v>9046</v>
      </c>
      <c r="B916" t="s">
        <v>886</v>
      </c>
    </row>
    <row r="917" spans="1:2" x14ac:dyDescent="0.25">
      <c r="A917" t="s">
        <v>9026</v>
      </c>
      <c r="B917" t="s">
        <v>886</v>
      </c>
    </row>
    <row r="918" spans="1:2" x14ac:dyDescent="0.25">
      <c r="A918" t="s">
        <v>9037</v>
      </c>
      <c r="B918" t="s">
        <v>949</v>
      </c>
    </row>
    <row r="919" spans="1:2" x14ac:dyDescent="0.25">
      <c r="A919" t="s">
        <v>889</v>
      </c>
      <c r="B919" t="s">
        <v>889</v>
      </c>
    </row>
    <row r="920" spans="1:2" x14ac:dyDescent="0.25">
      <c r="A920" t="s">
        <v>9024</v>
      </c>
      <c r="B920" t="s">
        <v>888</v>
      </c>
    </row>
    <row r="921" spans="1:2" x14ac:dyDescent="0.25">
      <c r="A921" t="s">
        <v>9017</v>
      </c>
      <c r="B921" t="s">
        <v>886</v>
      </c>
    </row>
    <row r="922" spans="1:2" x14ac:dyDescent="0.25">
      <c r="A922" t="s">
        <v>9046</v>
      </c>
      <c r="B922" t="s">
        <v>886</v>
      </c>
    </row>
    <row r="923" spans="1:2" x14ac:dyDescent="0.25">
      <c r="A923" t="s">
        <v>9021</v>
      </c>
      <c r="B923" t="s">
        <v>945</v>
      </c>
    </row>
    <row r="924" spans="1:2" x14ac:dyDescent="0.25">
      <c r="A924" t="s">
        <v>9014</v>
      </c>
      <c r="B924" t="s">
        <v>892</v>
      </c>
    </row>
    <row r="925" spans="1:2" x14ac:dyDescent="0.25">
      <c r="A925" t="s">
        <v>9035</v>
      </c>
      <c r="B925" t="s">
        <v>941</v>
      </c>
    </row>
    <row r="926" spans="1:2" x14ac:dyDescent="0.25">
      <c r="A926" t="s">
        <v>8</v>
      </c>
      <c r="B926" t="s">
        <v>8</v>
      </c>
    </row>
    <row r="927" spans="1:2" x14ac:dyDescent="0.25">
      <c r="A927" t="s">
        <v>9046</v>
      </c>
      <c r="B927" t="s">
        <v>886</v>
      </c>
    </row>
    <row r="928" spans="1:2" x14ac:dyDescent="0.25">
      <c r="A928" t="s">
        <v>9026</v>
      </c>
      <c r="B928" t="s">
        <v>886</v>
      </c>
    </row>
    <row r="929" spans="1:2" x14ac:dyDescent="0.25">
      <c r="A929" t="s">
        <v>9016</v>
      </c>
      <c r="B929" t="s">
        <v>949</v>
      </c>
    </row>
    <row r="930" spans="1:2" x14ac:dyDescent="0.25">
      <c r="A930" t="s">
        <v>889</v>
      </c>
      <c r="B930" t="s">
        <v>889</v>
      </c>
    </row>
    <row r="931" spans="1:2" x14ac:dyDescent="0.25">
      <c r="A931" t="s">
        <v>8</v>
      </c>
      <c r="B931" t="s">
        <v>8</v>
      </c>
    </row>
    <row r="932" spans="1:2" x14ac:dyDescent="0.25">
      <c r="A932" t="s">
        <v>9036</v>
      </c>
      <c r="B932" t="s">
        <v>888</v>
      </c>
    </row>
    <row r="933" spans="1:2" x14ac:dyDescent="0.25">
      <c r="A933" t="s">
        <v>9043</v>
      </c>
      <c r="B933" t="s">
        <v>941</v>
      </c>
    </row>
    <row r="934" spans="1:2" x14ac:dyDescent="0.25">
      <c r="A934" t="s">
        <v>945</v>
      </c>
      <c r="B934" t="s">
        <v>945</v>
      </c>
    </row>
    <row r="935" spans="1:2" x14ac:dyDescent="0.25">
      <c r="A935" t="s">
        <v>8</v>
      </c>
      <c r="B935" t="s">
        <v>8</v>
      </c>
    </row>
    <row r="936" spans="1:2" x14ac:dyDescent="0.25">
      <c r="A936" t="s">
        <v>945</v>
      </c>
      <c r="B936" t="s">
        <v>945</v>
      </c>
    </row>
    <row r="937" spans="1:2" x14ac:dyDescent="0.25">
      <c r="A937" t="s">
        <v>9017</v>
      </c>
      <c r="B937" t="s">
        <v>886</v>
      </c>
    </row>
    <row r="938" spans="1:2" x14ac:dyDescent="0.25">
      <c r="A938" t="s">
        <v>893</v>
      </c>
      <c r="B938" t="s">
        <v>893</v>
      </c>
    </row>
    <row r="939" spans="1:2" x14ac:dyDescent="0.25">
      <c r="A939" t="s">
        <v>9026</v>
      </c>
      <c r="B939" t="s">
        <v>886</v>
      </c>
    </row>
    <row r="940" spans="1:2" x14ac:dyDescent="0.25">
      <c r="A940" t="s">
        <v>9056</v>
      </c>
      <c r="B940" t="s">
        <v>8</v>
      </c>
    </row>
    <row r="941" spans="1:2" x14ac:dyDescent="0.25">
      <c r="A941" t="s">
        <v>9016</v>
      </c>
      <c r="B941" t="s">
        <v>949</v>
      </c>
    </row>
    <row r="942" spans="1:2" x14ac:dyDescent="0.25">
      <c r="A942" t="s">
        <v>8</v>
      </c>
      <c r="B942" t="s">
        <v>8</v>
      </c>
    </row>
    <row r="943" spans="1:2" x14ac:dyDescent="0.25">
      <c r="A943" t="s">
        <v>9028</v>
      </c>
      <c r="B943" t="s">
        <v>893</v>
      </c>
    </row>
    <row r="944" spans="1:2" x14ac:dyDescent="0.25">
      <c r="A944" t="s">
        <v>9026</v>
      </c>
      <c r="B944" t="s">
        <v>886</v>
      </c>
    </row>
    <row r="945" spans="1:2" x14ac:dyDescent="0.25">
      <c r="A945" t="s">
        <v>889</v>
      </c>
      <c r="B945" t="s">
        <v>889</v>
      </c>
    </row>
    <row r="946" spans="1:2" x14ac:dyDescent="0.25">
      <c r="A946" t="s">
        <v>8</v>
      </c>
      <c r="B946" t="s">
        <v>8</v>
      </c>
    </row>
    <row r="947" spans="1:2" x14ac:dyDescent="0.25">
      <c r="A947" t="s">
        <v>9046</v>
      </c>
      <c r="B947" t="s">
        <v>886</v>
      </c>
    </row>
    <row r="948" spans="1:2" x14ac:dyDescent="0.25">
      <c r="A948" t="s">
        <v>9049</v>
      </c>
      <c r="B948" t="s">
        <v>945</v>
      </c>
    </row>
    <row r="949" spans="1:2" x14ac:dyDescent="0.25">
      <c r="A949" t="s">
        <v>9028</v>
      </c>
      <c r="B949" t="s">
        <v>893</v>
      </c>
    </row>
    <row r="950" spans="1:2" x14ac:dyDescent="0.25">
      <c r="A950" t="s">
        <v>8</v>
      </c>
      <c r="B950" t="s">
        <v>8</v>
      </c>
    </row>
    <row r="951" spans="1:2" x14ac:dyDescent="0.25">
      <c r="A951" t="s">
        <v>9022</v>
      </c>
      <c r="B951" t="s">
        <v>919</v>
      </c>
    </row>
    <row r="952" spans="1:2" x14ac:dyDescent="0.25">
      <c r="A952" t="s">
        <v>9029</v>
      </c>
      <c r="B952" t="s">
        <v>892</v>
      </c>
    </row>
    <row r="953" spans="1:2" x14ac:dyDescent="0.25">
      <c r="A953" t="s">
        <v>9025</v>
      </c>
      <c r="B953" t="s">
        <v>889</v>
      </c>
    </row>
    <row r="954" spans="1:2" x14ac:dyDescent="0.25">
      <c r="A954" t="s">
        <v>8</v>
      </c>
      <c r="B954" t="s">
        <v>8</v>
      </c>
    </row>
    <row r="955" spans="1:2" x14ac:dyDescent="0.25">
      <c r="A955" t="s">
        <v>9013</v>
      </c>
      <c r="B955" t="s">
        <v>658</v>
      </c>
    </row>
    <row r="956" spans="1:2" x14ac:dyDescent="0.25">
      <c r="A956" t="s">
        <v>9036</v>
      </c>
      <c r="B956" t="s">
        <v>888</v>
      </c>
    </row>
    <row r="957" spans="1:2" x14ac:dyDescent="0.25">
      <c r="A957" t="s">
        <v>8</v>
      </c>
      <c r="B957" t="s">
        <v>8</v>
      </c>
    </row>
    <row r="958" spans="1:2" x14ac:dyDescent="0.25">
      <c r="A958" t="s">
        <v>8</v>
      </c>
      <c r="B958" t="s">
        <v>8</v>
      </c>
    </row>
    <row r="959" spans="1:2" x14ac:dyDescent="0.25">
      <c r="A959" t="s">
        <v>8</v>
      </c>
      <c r="B959" t="s">
        <v>8</v>
      </c>
    </row>
    <row r="960" spans="1:2" x14ac:dyDescent="0.25">
      <c r="A960" t="s">
        <v>8</v>
      </c>
      <c r="B960" t="s">
        <v>8</v>
      </c>
    </row>
    <row r="961" spans="1:2" x14ac:dyDescent="0.25">
      <c r="A961" t="s">
        <v>9026</v>
      </c>
      <c r="B961" t="s">
        <v>886</v>
      </c>
    </row>
    <row r="962" spans="1:2" x14ac:dyDescent="0.25">
      <c r="A962" t="s">
        <v>8</v>
      </c>
      <c r="B962" t="s">
        <v>8</v>
      </c>
    </row>
    <row r="963" spans="1:2" x14ac:dyDescent="0.25">
      <c r="A963" t="s">
        <v>9038</v>
      </c>
      <c r="B963" t="s">
        <v>919</v>
      </c>
    </row>
    <row r="964" spans="1:2" x14ac:dyDescent="0.25">
      <c r="A964" t="s">
        <v>9049</v>
      </c>
      <c r="B964" t="s">
        <v>945</v>
      </c>
    </row>
    <row r="965" spans="1:2" x14ac:dyDescent="0.25">
      <c r="A965" t="s">
        <v>9037</v>
      </c>
      <c r="B965" t="s">
        <v>949</v>
      </c>
    </row>
    <row r="966" spans="1:2" x14ac:dyDescent="0.25">
      <c r="A966" t="s">
        <v>9014</v>
      </c>
      <c r="B966" t="s">
        <v>892</v>
      </c>
    </row>
    <row r="967" spans="1:2" x14ac:dyDescent="0.25">
      <c r="A967" t="s">
        <v>9043</v>
      </c>
      <c r="B967" t="s">
        <v>941</v>
      </c>
    </row>
    <row r="968" spans="1:2" x14ac:dyDescent="0.25">
      <c r="A968" t="s">
        <v>9028</v>
      </c>
      <c r="B968" t="s">
        <v>893</v>
      </c>
    </row>
    <row r="969" spans="1:2" x14ac:dyDescent="0.25">
      <c r="A969" t="s">
        <v>9025</v>
      </c>
      <c r="B969" t="s">
        <v>889</v>
      </c>
    </row>
    <row r="970" spans="1:2" x14ac:dyDescent="0.25">
      <c r="A970" t="s">
        <v>9026</v>
      </c>
      <c r="B970" t="s">
        <v>886</v>
      </c>
    </row>
    <row r="971" spans="1:2" x14ac:dyDescent="0.25">
      <c r="A971" t="s">
        <v>9013</v>
      </c>
      <c r="B971" t="s">
        <v>658</v>
      </c>
    </row>
    <row r="972" spans="1:2" x14ac:dyDescent="0.25">
      <c r="A972" t="s">
        <v>9046</v>
      </c>
      <c r="B972" t="s">
        <v>886</v>
      </c>
    </row>
    <row r="973" spans="1:2" x14ac:dyDescent="0.25">
      <c r="A973" t="s">
        <v>9017</v>
      </c>
      <c r="B973" t="s">
        <v>886</v>
      </c>
    </row>
    <row r="974" spans="1:2" x14ac:dyDescent="0.25">
      <c r="A974" t="s">
        <v>658</v>
      </c>
      <c r="B974" t="s">
        <v>658</v>
      </c>
    </row>
    <row r="975" spans="1:2" x14ac:dyDescent="0.25">
      <c r="A975" t="s">
        <v>889</v>
      </c>
      <c r="B975" t="s">
        <v>889</v>
      </c>
    </row>
    <row r="976" spans="1:2" x14ac:dyDescent="0.25">
      <c r="A976" t="s">
        <v>9014</v>
      </c>
      <c r="B976" t="s">
        <v>892</v>
      </c>
    </row>
    <row r="977" spans="1:2" x14ac:dyDescent="0.25">
      <c r="A977" t="s">
        <v>9014</v>
      </c>
      <c r="B977" t="s">
        <v>892</v>
      </c>
    </row>
    <row r="978" spans="1:2" x14ac:dyDescent="0.25">
      <c r="A978" t="s">
        <v>9013</v>
      </c>
      <c r="B978" t="s">
        <v>658</v>
      </c>
    </row>
    <row r="979" spans="1:2" x14ac:dyDescent="0.25">
      <c r="A979" t="s">
        <v>9014</v>
      </c>
      <c r="B979" t="s">
        <v>892</v>
      </c>
    </row>
    <row r="980" spans="1:2" x14ac:dyDescent="0.25">
      <c r="A980" t="s">
        <v>9015</v>
      </c>
      <c r="B980" t="s">
        <v>888</v>
      </c>
    </row>
    <row r="981" spans="1:2" x14ac:dyDescent="0.25">
      <c r="A981" t="s">
        <v>8</v>
      </c>
      <c r="B981" t="s">
        <v>8</v>
      </c>
    </row>
    <row r="982" spans="1:2" x14ac:dyDescent="0.25">
      <c r="A982" t="s">
        <v>8</v>
      </c>
      <c r="B982" t="s">
        <v>8</v>
      </c>
    </row>
    <row r="983" spans="1:2" x14ac:dyDescent="0.25">
      <c r="A983" t="s">
        <v>9043</v>
      </c>
      <c r="B983" t="s">
        <v>941</v>
      </c>
    </row>
    <row r="984" spans="1:2" x14ac:dyDescent="0.25">
      <c r="A984" t="s">
        <v>9017</v>
      </c>
      <c r="B984" t="s">
        <v>886</v>
      </c>
    </row>
    <row r="985" spans="1:2" x14ac:dyDescent="0.25">
      <c r="A985" t="s">
        <v>9025</v>
      </c>
      <c r="B985" t="s">
        <v>889</v>
      </c>
    </row>
    <row r="986" spans="1:2" x14ac:dyDescent="0.25">
      <c r="A986" t="s">
        <v>8</v>
      </c>
      <c r="B986" t="s">
        <v>8</v>
      </c>
    </row>
    <row r="987" spans="1:2" x14ac:dyDescent="0.25">
      <c r="A987" t="s">
        <v>9022</v>
      </c>
      <c r="B987" t="s">
        <v>919</v>
      </c>
    </row>
    <row r="988" spans="1:2" x14ac:dyDescent="0.25">
      <c r="A988" t="s">
        <v>9034</v>
      </c>
      <c r="B988" t="s">
        <v>892</v>
      </c>
    </row>
    <row r="989" spans="1:2" x14ac:dyDescent="0.25">
      <c r="A989" t="s">
        <v>9015</v>
      </c>
      <c r="B989" t="s">
        <v>888</v>
      </c>
    </row>
    <row r="990" spans="1:2" x14ac:dyDescent="0.25">
      <c r="A990" t="s">
        <v>9017</v>
      </c>
      <c r="B990" t="s">
        <v>886</v>
      </c>
    </row>
    <row r="991" spans="1:2" x14ac:dyDescent="0.25">
      <c r="A991" t="s">
        <v>9032</v>
      </c>
      <c r="B991" t="s">
        <v>741</v>
      </c>
    </row>
    <row r="992" spans="1:2" x14ac:dyDescent="0.25">
      <c r="A992" t="s">
        <v>8</v>
      </c>
      <c r="B992" t="s">
        <v>8</v>
      </c>
    </row>
    <row r="993" spans="1:2" x14ac:dyDescent="0.25">
      <c r="A993" t="s">
        <v>8</v>
      </c>
      <c r="B993" t="s">
        <v>8</v>
      </c>
    </row>
    <row r="994" spans="1:2" x14ac:dyDescent="0.25">
      <c r="A994" t="s">
        <v>9034</v>
      </c>
      <c r="B994" t="s">
        <v>892</v>
      </c>
    </row>
    <row r="995" spans="1:2" x14ac:dyDescent="0.25">
      <c r="A995" t="s">
        <v>9026</v>
      </c>
      <c r="B995" t="s">
        <v>886</v>
      </c>
    </row>
    <row r="996" spans="1:2" x14ac:dyDescent="0.25">
      <c r="A996" t="s">
        <v>9015</v>
      </c>
      <c r="B996" t="s">
        <v>888</v>
      </c>
    </row>
    <row r="997" spans="1:2" x14ac:dyDescent="0.25">
      <c r="A997" t="s">
        <v>9041</v>
      </c>
      <c r="B997" t="s">
        <v>892</v>
      </c>
    </row>
    <row r="998" spans="1:2" x14ac:dyDescent="0.25">
      <c r="A998" t="s">
        <v>9013</v>
      </c>
      <c r="B998" t="s">
        <v>658</v>
      </c>
    </row>
    <row r="999" spans="1:2" x14ac:dyDescent="0.25">
      <c r="A999" t="s">
        <v>8</v>
      </c>
      <c r="B999" t="s">
        <v>8</v>
      </c>
    </row>
    <row r="1000" spans="1:2" x14ac:dyDescent="0.25">
      <c r="A1000" t="s">
        <v>9036</v>
      </c>
      <c r="B1000" t="s">
        <v>888</v>
      </c>
    </row>
    <row r="1001" spans="1:2" x14ac:dyDescent="0.25">
      <c r="A1001" t="s">
        <v>8</v>
      </c>
      <c r="B1001" t="s">
        <v>8</v>
      </c>
    </row>
    <row r="1002" spans="1:2" x14ac:dyDescent="0.25">
      <c r="A1002" t="s">
        <v>9046</v>
      </c>
      <c r="B1002" t="s">
        <v>886</v>
      </c>
    </row>
    <row r="1003" spans="1:2" x14ac:dyDescent="0.25">
      <c r="A1003" t="s">
        <v>8</v>
      </c>
      <c r="B1003" t="s">
        <v>8</v>
      </c>
    </row>
    <row r="1004" spans="1:2" x14ac:dyDescent="0.25">
      <c r="A1004" t="s">
        <v>8</v>
      </c>
      <c r="B1004" t="s">
        <v>8</v>
      </c>
    </row>
    <row r="1005" spans="1:2" x14ac:dyDescent="0.25">
      <c r="A1005" t="s">
        <v>9045</v>
      </c>
      <c r="B1005" t="s">
        <v>889</v>
      </c>
    </row>
    <row r="1006" spans="1:2" x14ac:dyDescent="0.25">
      <c r="A1006" t="s">
        <v>9037</v>
      </c>
      <c r="B1006" t="s">
        <v>949</v>
      </c>
    </row>
    <row r="1007" spans="1:2" x14ac:dyDescent="0.25">
      <c r="A1007" t="s">
        <v>9048</v>
      </c>
      <c r="B1007" t="s">
        <v>740</v>
      </c>
    </row>
    <row r="1008" spans="1:2" x14ac:dyDescent="0.25">
      <c r="A1008" t="s">
        <v>9018</v>
      </c>
      <c r="B1008" t="s">
        <v>919</v>
      </c>
    </row>
    <row r="1009" spans="1:2" x14ac:dyDescent="0.25">
      <c r="A1009" t="s">
        <v>8</v>
      </c>
      <c r="B1009" t="s">
        <v>8</v>
      </c>
    </row>
    <row r="1010" spans="1:2" x14ac:dyDescent="0.25">
      <c r="A1010" t="s">
        <v>8</v>
      </c>
      <c r="B1010" t="s">
        <v>8</v>
      </c>
    </row>
    <row r="1011" spans="1:2" x14ac:dyDescent="0.25">
      <c r="A1011" t="s">
        <v>9032</v>
      </c>
      <c r="B1011" t="s">
        <v>741</v>
      </c>
    </row>
    <row r="1012" spans="1:2" x14ac:dyDescent="0.25">
      <c r="A1012" t="s">
        <v>9034</v>
      </c>
      <c r="B1012" t="s">
        <v>892</v>
      </c>
    </row>
    <row r="1013" spans="1:2" x14ac:dyDescent="0.25">
      <c r="A1013" t="s">
        <v>8</v>
      </c>
      <c r="B1013" t="s">
        <v>8</v>
      </c>
    </row>
    <row r="1014" spans="1:2" x14ac:dyDescent="0.25">
      <c r="A1014" t="s">
        <v>9038</v>
      </c>
      <c r="B1014" t="s">
        <v>919</v>
      </c>
    </row>
    <row r="1015" spans="1:2" x14ac:dyDescent="0.25">
      <c r="A1015" t="s">
        <v>9017</v>
      </c>
      <c r="B1015" t="s">
        <v>886</v>
      </c>
    </row>
    <row r="1016" spans="1:2" x14ac:dyDescent="0.25">
      <c r="A1016" t="s">
        <v>9034</v>
      </c>
      <c r="B1016" t="s">
        <v>892</v>
      </c>
    </row>
    <row r="1017" spans="1:2" x14ac:dyDescent="0.25">
      <c r="A1017" t="s">
        <v>9021</v>
      </c>
      <c r="B1017" t="s">
        <v>945</v>
      </c>
    </row>
    <row r="1018" spans="1:2" x14ac:dyDescent="0.25">
      <c r="A1018" t="s">
        <v>9026</v>
      </c>
      <c r="B1018" t="s">
        <v>886</v>
      </c>
    </row>
    <row r="1019" spans="1:2" x14ac:dyDescent="0.25">
      <c r="A1019" t="s">
        <v>9026</v>
      </c>
      <c r="B1019" t="s">
        <v>886</v>
      </c>
    </row>
    <row r="1020" spans="1:2" x14ac:dyDescent="0.25">
      <c r="A1020" t="s">
        <v>9013</v>
      </c>
      <c r="B1020" t="s">
        <v>658</v>
      </c>
    </row>
    <row r="1021" spans="1:2" x14ac:dyDescent="0.25">
      <c r="A1021" t="s">
        <v>9037</v>
      </c>
      <c r="B1021" t="s">
        <v>949</v>
      </c>
    </row>
    <row r="1022" spans="1:2" x14ac:dyDescent="0.25">
      <c r="A1022" t="s">
        <v>9014</v>
      </c>
      <c r="B1022" t="s">
        <v>892</v>
      </c>
    </row>
    <row r="1023" spans="1:2" x14ac:dyDescent="0.25">
      <c r="A1023" t="s">
        <v>9036</v>
      </c>
      <c r="B1023" t="s">
        <v>888</v>
      </c>
    </row>
    <row r="1024" spans="1:2" x14ac:dyDescent="0.25">
      <c r="A1024" t="s">
        <v>9013</v>
      </c>
      <c r="B1024" t="s">
        <v>658</v>
      </c>
    </row>
    <row r="1025" spans="1:2" x14ac:dyDescent="0.25">
      <c r="A1025" t="s">
        <v>8</v>
      </c>
      <c r="B1025" t="s">
        <v>8</v>
      </c>
    </row>
    <row r="1026" spans="1:2" x14ac:dyDescent="0.25">
      <c r="A1026" t="s">
        <v>9028</v>
      </c>
      <c r="B1026" t="s">
        <v>893</v>
      </c>
    </row>
    <row r="1027" spans="1:2" x14ac:dyDescent="0.25">
      <c r="A1027" t="s">
        <v>9015</v>
      </c>
      <c r="B1027" t="s">
        <v>888</v>
      </c>
    </row>
    <row r="1028" spans="1:2" x14ac:dyDescent="0.25">
      <c r="A1028" t="s">
        <v>8</v>
      </c>
      <c r="B1028" t="s">
        <v>8</v>
      </c>
    </row>
    <row r="1029" spans="1:2" x14ac:dyDescent="0.25">
      <c r="A1029" t="s">
        <v>8</v>
      </c>
      <c r="B1029" t="s">
        <v>8</v>
      </c>
    </row>
    <row r="1030" spans="1:2" x14ac:dyDescent="0.25">
      <c r="A1030" t="s">
        <v>8</v>
      </c>
      <c r="B1030" t="s">
        <v>8</v>
      </c>
    </row>
    <row r="1031" spans="1:2" x14ac:dyDescent="0.25">
      <c r="A1031" t="s">
        <v>9040</v>
      </c>
      <c r="B1031" t="s">
        <v>945</v>
      </c>
    </row>
    <row r="1032" spans="1:2" x14ac:dyDescent="0.25">
      <c r="A1032" t="s">
        <v>9019</v>
      </c>
      <c r="B1032" t="s">
        <v>741</v>
      </c>
    </row>
    <row r="1033" spans="1:2" x14ac:dyDescent="0.25">
      <c r="A1033" t="s">
        <v>9032</v>
      </c>
      <c r="B1033" t="s">
        <v>741</v>
      </c>
    </row>
    <row r="1034" spans="1:2" x14ac:dyDescent="0.25">
      <c r="A1034" t="s">
        <v>9033</v>
      </c>
      <c r="B1034" t="s">
        <v>886</v>
      </c>
    </row>
    <row r="1035" spans="1:2" x14ac:dyDescent="0.25">
      <c r="A1035" t="s">
        <v>9014</v>
      </c>
      <c r="B1035" t="s">
        <v>892</v>
      </c>
    </row>
    <row r="1036" spans="1:2" x14ac:dyDescent="0.25">
      <c r="A1036" t="s">
        <v>9046</v>
      </c>
      <c r="B1036" t="s">
        <v>886</v>
      </c>
    </row>
    <row r="1037" spans="1:2" x14ac:dyDescent="0.25">
      <c r="A1037" t="s">
        <v>893</v>
      </c>
      <c r="B1037" t="s">
        <v>893</v>
      </c>
    </row>
    <row r="1038" spans="1:2" x14ac:dyDescent="0.25">
      <c r="A1038" t="s">
        <v>9015</v>
      </c>
      <c r="B1038" t="s">
        <v>888</v>
      </c>
    </row>
    <row r="1039" spans="1:2" x14ac:dyDescent="0.25">
      <c r="A1039" t="s">
        <v>9051</v>
      </c>
      <c r="B1039" t="s">
        <v>893</v>
      </c>
    </row>
    <row r="1040" spans="1:2" x14ac:dyDescent="0.25">
      <c r="A1040" t="s">
        <v>893</v>
      </c>
      <c r="B1040" t="s">
        <v>893</v>
      </c>
    </row>
    <row r="1041" spans="1:2" x14ac:dyDescent="0.25">
      <c r="A1041" t="s">
        <v>8</v>
      </c>
      <c r="B1041" t="s">
        <v>8</v>
      </c>
    </row>
    <row r="1042" spans="1:2" x14ac:dyDescent="0.25">
      <c r="A1042" t="s">
        <v>9026</v>
      </c>
      <c r="B1042" t="s">
        <v>886</v>
      </c>
    </row>
    <row r="1043" spans="1:2" x14ac:dyDescent="0.25">
      <c r="A1043" t="s">
        <v>9025</v>
      </c>
      <c r="B1043" t="s">
        <v>889</v>
      </c>
    </row>
    <row r="1044" spans="1:2" x14ac:dyDescent="0.25">
      <c r="A1044" t="s">
        <v>8</v>
      </c>
      <c r="B1044" t="s">
        <v>8</v>
      </c>
    </row>
    <row r="1045" spans="1:2" x14ac:dyDescent="0.25">
      <c r="A1045" t="s">
        <v>945</v>
      </c>
      <c r="B1045" t="s">
        <v>945</v>
      </c>
    </row>
    <row r="1046" spans="1:2" x14ac:dyDescent="0.25">
      <c r="A1046" t="s">
        <v>9027</v>
      </c>
      <c r="B1046" t="s">
        <v>743</v>
      </c>
    </row>
    <row r="1047" spans="1:2" x14ac:dyDescent="0.25">
      <c r="A1047" t="s">
        <v>9028</v>
      </c>
      <c r="B1047" t="s">
        <v>893</v>
      </c>
    </row>
    <row r="1048" spans="1:2" x14ac:dyDescent="0.25">
      <c r="A1048" t="s">
        <v>8</v>
      </c>
      <c r="B1048" t="s">
        <v>8</v>
      </c>
    </row>
    <row r="1049" spans="1:2" x14ac:dyDescent="0.25">
      <c r="A1049" t="s">
        <v>8</v>
      </c>
      <c r="B1049" t="s">
        <v>8</v>
      </c>
    </row>
    <row r="1050" spans="1:2" x14ac:dyDescent="0.25">
      <c r="A1050" t="s">
        <v>9041</v>
      </c>
      <c r="B1050" t="s">
        <v>892</v>
      </c>
    </row>
    <row r="1051" spans="1:2" x14ac:dyDescent="0.25">
      <c r="A1051" t="s">
        <v>9044</v>
      </c>
      <c r="B1051" t="s">
        <v>888</v>
      </c>
    </row>
    <row r="1052" spans="1:2" x14ac:dyDescent="0.25">
      <c r="A1052" t="s">
        <v>9046</v>
      </c>
      <c r="B1052" t="s">
        <v>886</v>
      </c>
    </row>
    <row r="1053" spans="1:2" x14ac:dyDescent="0.25">
      <c r="A1053" t="s">
        <v>9033</v>
      </c>
      <c r="B1053" t="s">
        <v>886</v>
      </c>
    </row>
    <row r="1054" spans="1:2" x14ac:dyDescent="0.25">
      <c r="A1054" t="s">
        <v>9026</v>
      </c>
      <c r="B1054" t="s">
        <v>886</v>
      </c>
    </row>
    <row r="1055" spans="1:2" x14ac:dyDescent="0.25">
      <c r="A1055" t="s">
        <v>9026</v>
      </c>
      <c r="B1055" t="s">
        <v>886</v>
      </c>
    </row>
    <row r="1056" spans="1:2" x14ac:dyDescent="0.25">
      <c r="A1056" t="s">
        <v>8</v>
      </c>
      <c r="B1056" t="s">
        <v>8</v>
      </c>
    </row>
    <row r="1057" spans="1:2" x14ac:dyDescent="0.25">
      <c r="A1057" t="s">
        <v>9013</v>
      </c>
      <c r="B1057" t="s">
        <v>658</v>
      </c>
    </row>
    <row r="1058" spans="1:2" x14ac:dyDescent="0.25">
      <c r="A1058" t="s">
        <v>8</v>
      </c>
      <c r="B1058" t="s">
        <v>8</v>
      </c>
    </row>
    <row r="1059" spans="1:2" x14ac:dyDescent="0.25">
      <c r="A1059" t="s">
        <v>9026</v>
      </c>
      <c r="B1059" t="s">
        <v>886</v>
      </c>
    </row>
    <row r="1060" spans="1:2" x14ac:dyDescent="0.25">
      <c r="A1060" t="s">
        <v>9035</v>
      </c>
      <c r="B1060" t="s">
        <v>941</v>
      </c>
    </row>
    <row r="1061" spans="1:2" x14ac:dyDescent="0.25">
      <c r="A1061" t="s">
        <v>9036</v>
      </c>
      <c r="B1061" t="s">
        <v>888</v>
      </c>
    </row>
    <row r="1062" spans="1:2" x14ac:dyDescent="0.25">
      <c r="A1062" t="s">
        <v>9048</v>
      </c>
      <c r="B1062" t="s">
        <v>740</v>
      </c>
    </row>
    <row r="1063" spans="1:2" x14ac:dyDescent="0.25">
      <c r="A1063" t="s">
        <v>9013</v>
      </c>
      <c r="B1063" t="s">
        <v>658</v>
      </c>
    </row>
    <row r="1064" spans="1:2" x14ac:dyDescent="0.25">
      <c r="A1064" t="s">
        <v>9038</v>
      </c>
      <c r="B1064" t="s">
        <v>919</v>
      </c>
    </row>
    <row r="1065" spans="1:2" x14ac:dyDescent="0.25">
      <c r="A1065" t="s">
        <v>8</v>
      </c>
      <c r="B1065" t="s">
        <v>8</v>
      </c>
    </row>
    <row r="1066" spans="1:2" x14ac:dyDescent="0.25">
      <c r="A1066" t="s">
        <v>9033</v>
      </c>
      <c r="B1066" t="s">
        <v>886</v>
      </c>
    </row>
    <row r="1067" spans="1:2" x14ac:dyDescent="0.25">
      <c r="A1067" t="s">
        <v>9020</v>
      </c>
      <c r="B1067" t="s">
        <v>742</v>
      </c>
    </row>
    <row r="1068" spans="1:2" x14ac:dyDescent="0.25">
      <c r="A1068" t="s">
        <v>9026</v>
      </c>
      <c r="B1068" t="s">
        <v>886</v>
      </c>
    </row>
    <row r="1069" spans="1:2" x14ac:dyDescent="0.25">
      <c r="A1069" t="s">
        <v>949</v>
      </c>
      <c r="B1069" t="s">
        <v>949</v>
      </c>
    </row>
    <row r="1070" spans="1:2" x14ac:dyDescent="0.25">
      <c r="A1070" t="s">
        <v>9014</v>
      </c>
      <c r="B1070" t="s">
        <v>892</v>
      </c>
    </row>
    <row r="1071" spans="1:2" x14ac:dyDescent="0.25">
      <c r="A1071" t="s">
        <v>9026</v>
      </c>
      <c r="B1071" t="s">
        <v>886</v>
      </c>
    </row>
    <row r="1072" spans="1:2" x14ac:dyDescent="0.25">
      <c r="A1072" t="s">
        <v>9029</v>
      </c>
      <c r="B1072" t="s">
        <v>892</v>
      </c>
    </row>
    <row r="1073" spans="1:2" x14ac:dyDescent="0.25">
      <c r="A1073" t="s">
        <v>8</v>
      </c>
      <c r="B1073" t="s">
        <v>8</v>
      </c>
    </row>
    <row r="1074" spans="1:2" x14ac:dyDescent="0.25">
      <c r="A1074" t="s">
        <v>9014</v>
      </c>
      <c r="B1074" t="s">
        <v>892</v>
      </c>
    </row>
    <row r="1075" spans="1:2" x14ac:dyDescent="0.25">
      <c r="A1075" t="s">
        <v>8</v>
      </c>
      <c r="B1075" t="s">
        <v>8</v>
      </c>
    </row>
    <row r="1076" spans="1:2" x14ac:dyDescent="0.25">
      <c r="A1076" t="s">
        <v>8</v>
      </c>
      <c r="B1076" t="s">
        <v>8</v>
      </c>
    </row>
    <row r="1077" spans="1:2" x14ac:dyDescent="0.25">
      <c r="A1077" t="s">
        <v>889</v>
      </c>
      <c r="B1077" t="s">
        <v>889</v>
      </c>
    </row>
    <row r="1078" spans="1:2" x14ac:dyDescent="0.25">
      <c r="A1078" t="s">
        <v>9048</v>
      </c>
      <c r="B1078" t="s">
        <v>740</v>
      </c>
    </row>
    <row r="1079" spans="1:2" x14ac:dyDescent="0.25">
      <c r="A1079" t="s">
        <v>9032</v>
      </c>
      <c r="B1079" t="s">
        <v>741</v>
      </c>
    </row>
    <row r="1080" spans="1:2" x14ac:dyDescent="0.25">
      <c r="A1080" t="s">
        <v>8</v>
      </c>
      <c r="B1080" t="s">
        <v>8</v>
      </c>
    </row>
    <row r="1081" spans="1:2" x14ac:dyDescent="0.25">
      <c r="A1081" t="s">
        <v>9039</v>
      </c>
      <c r="B1081" t="s">
        <v>889</v>
      </c>
    </row>
    <row r="1082" spans="1:2" x14ac:dyDescent="0.25">
      <c r="A1082" t="s">
        <v>9032</v>
      </c>
      <c r="B1082" t="s">
        <v>741</v>
      </c>
    </row>
    <row r="1083" spans="1:2" x14ac:dyDescent="0.25">
      <c r="A1083" t="s">
        <v>9014</v>
      </c>
      <c r="B1083" t="s">
        <v>892</v>
      </c>
    </row>
    <row r="1084" spans="1:2" x14ac:dyDescent="0.25">
      <c r="A1084" t="s">
        <v>9054</v>
      </c>
      <c r="B1084" t="s">
        <v>924</v>
      </c>
    </row>
    <row r="1085" spans="1:2" x14ac:dyDescent="0.25">
      <c r="A1085" t="s">
        <v>9046</v>
      </c>
      <c r="B1085" t="s">
        <v>886</v>
      </c>
    </row>
    <row r="1086" spans="1:2" x14ac:dyDescent="0.25">
      <c r="A1086" t="s">
        <v>9016</v>
      </c>
      <c r="B1086" t="s">
        <v>949</v>
      </c>
    </row>
    <row r="1087" spans="1:2" x14ac:dyDescent="0.25">
      <c r="A1087" t="s">
        <v>8</v>
      </c>
      <c r="B1087" t="s">
        <v>8</v>
      </c>
    </row>
    <row r="1088" spans="1:2" x14ac:dyDescent="0.25">
      <c r="A1088" t="s">
        <v>9020</v>
      </c>
      <c r="B1088" t="s">
        <v>742</v>
      </c>
    </row>
    <row r="1089" spans="1:2" x14ac:dyDescent="0.25">
      <c r="A1089" t="s">
        <v>9038</v>
      </c>
      <c r="B1089" t="s">
        <v>919</v>
      </c>
    </row>
    <row r="1090" spans="1:2" x14ac:dyDescent="0.25">
      <c r="A1090" t="s">
        <v>9029</v>
      </c>
      <c r="B1090" t="s">
        <v>892</v>
      </c>
    </row>
    <row r="1091" spans="1:2" x14ac:dyDescent="0.25">
      <c r="A1091" t="s">
        <v>9014</v>
      </c>
      <c r="B1091" t="s">
        <v>892</v>
      </c>
    </row>
    <row r="1092" spans="1:2" x14ac:dyDescent="0.25">
      <c r="A1092" t="s">
        <v>9026</v>
      </c>
      <c r="B1092" t="s">
        <v>886</v>
      </c>
    </row>
    <row r="1093" spans="1:2" x14ac:dyDescent="0.25">
      <c r="A1093" t="s">
        <v>9040</v>
      </c>
      <c r="B1093" t="s">
        <v>945</v>
      </c>
    </row>
    <row r="1094" spans="1:2" x14ac:dyDescent="0.25">
      <c r="A1094" t="s">
        <v>8</v>
      </c>
      <c r="B1094" t="s">
        <v>8</v>
      </c>
    </row>
    <row r="1095" spans="1:2" x14ac:dyDescent="0.25">
      <c r="A1095" t="s">
        <v>9013</v>
      </c>
      <c r="B1095" t="s">
        <v>658</v>
      </c>
    </row>
    <row r="1096" spans="1:2" x14ac:dyDescent="0.25">
      <c r="A1096" t="s">
        <v>9048</v>
      </c>
      <c r="B1096" t="s">
        <v>740</v>
      </c>
    </row>
    <row r="1097" spans="1:2" x14ac:dyDescent="0.25">
      <c r="A1097" t="s">
        <v>8</v>
      </c>
      <c r="B1097" t="s">
        <v>8</v>
      </c>
    </row>
    <row r="1098" spans="1:2" x14ac:dyDescent="0.25">
      <c r="A1098" t="s">
        <v>9027</v>
      </c>
      <c r="B1098" t="s">
        <v>743</v>
      </c>
    </row>
    <row r="1099" spans="1:2" x14ac:dyDescent="0.25">
      <c r="A1099" t="s">
        <v>893</v>
      </c>
      <c r="B1099" t="s">
        <v>893</v>
      </c>
    </row>
    <row r="1100" spans="1:2" x14ac:dyDescent="0.25">
      <c r="A1100" t="s">
        <v>9036</v>
      </c>
      <c r="B1100" t="s">
        <v>888</v>
      </c>
    </row>
    <row r="1101" spans="1:2" x14ac:dyDescent="0.25">
      <c r="A1101" t="s">
        <v>9027</v>
      </c>
      <c r="B1101" t="s">
        <v>743</v>
      </c>
    </row>
    <row r="1102" spans="1:2" x14ac:dyDescent="0.25">
      <c r="A1102" t="s">
        <v>9023</v>
      </c>
      <c r="B1102" t="s">
        <v>893</v>
      </c>
    </row>
    <row r="1103" spans="1:2" x14ac:dyDescent="0.25">
      <c r="A1103" t="s">
        <v>9020</v>
      </c>
      <c r="B1103" t="s">
        <v>742</v>
      </c>
    </row>
    <row r="1104" spans="1:2" x14ac:dyDescent="0.25">
      <c r="A1104" t="s">
        <v>8</v>
      </c>
      <c r="B1104" t="s">
        <v>8</v>
      </c>
    </row>
    <row r="1105" spans="1:2" x14ac:dyDescent="0.25">
      <c r="A1105" t="s">
        <v>9019</v>
      </c>
      <c r="B1105" t="s">
        <v>741</v>
      </c>
    </row>
    <row r="1106" spans="1:2" x14ac:dyDescent="0.25">
      <c r="A1106" t="s">
        <v>8</v>
      </c>
      <c r="B1106" t="s">
        <v>8</v>
      </c>
    </row>
    <row r="1107" spans="1:2" x14ac:dyDescent="0.25">
      <c r="A1107" t="s">
        <v>9021</v>
      </c>
      <c r="B1107" t="s">
        <v>945</v>
      </c>
    </row>
    <row r="1108" spans="1:2" x14ac:dyDescent="0.25">
      <c r="A1108" t="s">
        <v>9023</v>
      </c>
      <c r="B1108" t="s">
        <v>893</v>
      </c>
    </row>
    <row r="1109" spans="1:2" x14ac:dyDescent="0.25">
      <c r="A1109" t="s">
        <v>9046</v>
      </c>
      <c r="B1109" t="s">
        <v>886</v>
      </c>
    </row>
    <row r="1110" spans="1:2" x14ac:dyDescent="0.25">
      <c r="A1110" t="s">
        <v>9035</v>
      </c>
      <c r="B1110" t="s">
        <v>941</v>
      </c>
    </row>
    <row r="1111" spans="1:2" x14ac:dyDescent="0.25">
      <c r="A1111" t="s">
        <v>8</v>
      </c>
      <c r="B1111" t="s">
        <v>8</v>
      </c>
    </row>
    <row r="1112" spans="1:2" x14ac:dyDescent="0.25">
      <c r="A1112" t="s">
        <v>9033</v>
      </c>
      <c r="B1112" t="s">
        <v>886</v>
      </c>
    </row>
    <row r="1113" spans="1:2" x14ac:dyDescent="0.25">
      <c r="A1113" t="s">
        <v>9014</v>
      </c>
      <c r="B1113" t="s">
        <v>892</v>
      </c>
    </row>
    <row r="1114" spans="1:2" x14ac:dyDescent="0.25">
      <c r="A1114" t="s">
        <v>9046</v>
      </c>
      <c r="B1114" t="s">
        <v>886</v>
      </c>
    </row>
    <row r="1115" spans="1:2" x14ac:dyDescent="0.25">
      <c r="A1115" t="s">
        <v>9014</v>
      </c>
      <c r="B1115" t="s">
        <v>892</v>
      </c>
    </row>
    <row r="1116" spans="1:2" x14ac:dyDescent="0.25">
      <c r="A1116" t="s">
        <v>8</v>
      </c>
      <c r="B1116" t="s">
        <v>8</v>
      </c>
    </row>
    <row r="1117" spans="1:2" x14ac:dyDescent="0.25">
      <c r="A1117" t="s">
        <v>8</v>
      </c>
      <c r="B1117" t="s">
        <v>8</v>
      </c>
    </row>
    <row r="1118" spans="1:2" x14ac:dyDescent="0.25">
      <c r="A1118" t="s">
        <v>9014</v>
      </c>
      <c r="B1118" t="s">
        <v>892</v>
      </c>
    </row>
    <row r="1119" spans="1:2" x14ac:dyDescent="0.25">
      <c r="A1119" t="s">
        <v>9014</v>
      </c>
      <c r="B1119" t="s">
        <v>892</v>
      </c>
    </row>
    <row r="1120" spans="1:2" x14ac:dyDescent="0.25">
      <c r="A1120" t="s">
        <v>9030</v>
      </c>
      <c r="B1120" t="s">
        <v>740</v>
      </c>
    </row>
    <row r="1121" spans="1:2" x14ac:dyDescent="0.25">
      <c r="A1121" t="s">
        <v>9026</v>
      </c>
      <c r="B1121" t="s">
        <v>886</v>
      </c>
    </row>
    <row r="1122" spans="1:2" x14ac:dyDescent="0.25">
      <c r="A1122" t="s">
        <v>9014</v>
      </c>
      <c r="B1122" t="s">
        <v>892</v>
      </c>
    </row>
    <row r="1123" spans="1:2" x14ac:dyDescent="0.25">
      <c r="A1123" t="s">
        <v>8</v>
      </c>
      <c r="B1123" t="s">
        <v>8</v>
      </c>
    </row>
    <row r="1124" spans="1:2" x14ac:dyDescent="0.25">
      <c r="A1124" t="s">
        <v>9013</v>
      </c>
      <c r="B1124" t="s">
        <v>658</v>
      </c>
    </row>
    <row r="1125" spans="1:2" x14ac:dyDescent="0.25">
      <c r="A1125" t="s">
        <v>9046</v>
      </c>
      <c r="B1125" t="s">
        <v>886</v>
      </c>
    </row>
    <row r="1126" spans="1:2" x14ac:dyDescent="0.25">
      <c r="A1126" t="s">
        <v>9057</v>
      </c>
      <c r="B1126" t="s">
        <v>949</v>
      </c>
    </row>
    <row r="1127" spans="1:2" x14ac:dyDescent="0.25">
      <c r="A1127" t="s">
        <v>9029</v>
      </c>
      <c r="B1127" t="s">
        <v>892</v>
      </c>
    </row>
    <row r="1128" spans="1:2" x14ac:dyDescent="0.25">
      <c r="A1128" t="s">
        <v>8</v>
      </c>
      <c r="B1128" t="s">
        <v>8</v>
      </c>
    </row>
    <row r="1129" spans="1:2" x14ac:dyDescent="0.25">
      <c r="A1129" t="s">
        <v>9013</v>
      </c>
      <c r="B1129" t="s">
        <v>658</v>
      </c>
    </row>
    <row r="1130" spans="1:2" x14ac:dyDescent="0.25">
      <c r="A1130" t="s">
        <v>889</v>
      </c>
      <c r="B1130" t="s">
        <v>889</v>
      </c>
    </row>
    <row r="1131" spans="1:2" x14ac:dyDescent="0.25">
      <c r="A1131" t="s">
        <v>9051</v>
      </c>
      <c r="B1131" t="s">
        <v>893</v>
      </c>
    </row>
    <row r="1132" spans="1:2" x14ac:dyDescent="0.25">
      <c r="A1132" t="s">
        <v>9041</v>
      </c>
      <c r="B1132" t="s">
        <v>892</v>
      </c>
    </row>
    <row r="1133" spans="1:2" x14ac:dyDescent="0.25">
      <c r="A1133" t="s">
        <v>8</v>
      </c>
      <c r="B1133" t="s">
        <v>8</v>
      </c>
    </row>
    <row r="1134" spans="1:2" x14ac:dyDescent="0.25">
      <c r="A1134" t="s">
        <v>9013</v>
      </c>
      <c r="B1134" t="s">
        <v>658</v>
      </c>
    </row>
    <row r="1135" spans="1:2" x14ac:dyDescent="0.25">
      <c r="A1135" t="s">
        <v>8</v>
      </c>
      <c r="B1135" t="s">
        <v>8</v>
      </c>
    </row>
    <row r="1136" spans="1:2" x14ac:dyDescent="0.25">
      <c r="A1136" t="s">
        <v>9049</v>
      </c>
      <c r="B1136" t="s">
        <v>945</v>
      </c>
    </row>
    <row r="1137" spans="1:2" x14ac:dyDescent="0.25">
      <c r="A1137" t="s">
        <v>9032</v>
      </c>
      <c r="B1137" t="s">
        <v>741</v>
      </c>
    </row>
    <row r="1138" spans="1:2" x14ac:dyDescent="0.25">
      <c r="A1138" t="s">
        <v>8</v>
      </c>
      <c r="B1138" t="s">
        <v>8</v>
      </c>
    </row>
    <row r="1139" spans="1:2" x14ac:dyDescent="0.25">
      <c r="A1139" t="s">
        <v>9021</v>
      </c>
      <c r="B1139" t="s">
        <v>945</v>
      </c>
    </row>
    <row r="1140" spans="1:2" x14ac:dyDescent="0.25">
      <c r="A1140" t="s">
        <v>9036</v>
      </c>
      <c r="B1140" t="s">
        <v>888</v>
      </c>
    </row>
    <row r="1141" spans="1:2" x14ac:dyDescent="0.25">
      <c r="A1141" t="s">
        <v>8</v>
      </c>
      <c r="B1141" t="s">
        <v>8</v>
      </c>
    </row>
    <row r="1142" spans="1:2" x14ac:dyDescent="0.25">
      <c r="A1142" t="s">
        <v>9039</v>
      </c>
      <c r="B1142" t="s">
        <v>889</v>
      </c>
    </row>
    <row r="1143" spans="1:2" x14ac:dyDescent="0.25">
      <c r="A1143" t="s">
        <v>8</v>
      </c>
      <c r="B1143" t="s">
        <v>8</v>
      </c>
    </row>
    <row r="1144" spans="1:2" x14ac:dyDescent="0.25">
      <c r="A1144" t="s">
        <v>9029</v>
      </c>
      <c r="B1144" t="s">
        <v>892</v>
      </c>
    </row>
    <row r="1145" spans="1:2" x14ac:dyDescent="0.25">
      <c r="A1145" t="s">
        <v>8</v>
      </c>
      <c r="B1145" t="s">
        <v>8</v>
      </c>
    </row>
    <row r="1146" spans="1:2" x14ac:dyDescent="0.25">
      <c r="A1146" t="s">
        <v>8</v>
      </c>
      <c r="B1146" t="s">
        <v>8</v>
      </c>
    </row>
    <row r="1147" spans="1:2" x14ac:dyDescent="0.25">
      <c r="A1147" t="s">
        <v>8</v>
      </c>
      <c r="B1147" t="s">
        <v>8</v>
      </c>
    </row>
    <row r="1148" spans="1:2" x14ac:dyDescent="0.25">
      <c r="A1148" t="s">
        <v>9026</v>
      </c>
      <c r="B1148" t="s">
        <v>886</v>
      </c>
    </row>
    <row r="1149" spans="1:2" x14ac:dyDescent="0.25">
      <c r="A1149" t="s">
        <v>9045</v>
      </c>
      <c r="B1149" t="s">
        <v>889</v>
      </c>
    </row>
    <row r="1150" spans="1:2" x14ac:dyDescent="0.25">
      <c r="A1150" t="s">
        <v>9017</v>
      </c>
      <c r="B1150" t="s">
        <v>886</v>
      </c>
    </row>
    <row r="1151" spans="1:2" x14ac:dyDescent="0.25">
      <c r="A1151" t="s">
        <v>9047</v>
      </c>
      <c r="B1151" t="s">
        <v>742</v>
      </c>
    </row>
    <row r="1152" spans="1:2" x14ac:dyDescent="0.25">
      <c r="A1152" t="s">
        <v>658</v>
      </c>
      <c r="B1152" t="s">
        <v>658</v>
      </c>
    </row>
    <row r="1153" spans="1:2" x14ac:dyDescent="0.25">
      <c r="A1153" t="s">
        <v>9029</v>
      </c>
      <c r="B1153" t="s">
        <v>892</v>
      </c>
    </row>
    <row r="1154" spans="1:2" x14ac:dyDescent="0.25">
      <c r="A1154" t="s">
        <v>9026</v>
      </c>
      <c r="B1154" t="s">
        <v>886</v>
      </c>
    </row>
    <row r="1155" spans="1:2" x14ac:dyDescent="0.25">
      <c r="A1155" t="s">
        <v>889</v>
      </c>
      <c r="B1155" t="s">
        <v>889</v>
      </c>
    </row>
    <row r="1156" spans="1:2" x14ac:dyDescent="0.25">
      <c r="A1156" t="s">
        <v>9015</v>
      </c>
      <c r="B1156" t="s">
        <v>888</v>
      </c>
    </row>
    <row r="1157" spans="1:2" x14ac:dyDescent="0.25">
      <c r="A1157" t="s">
        <v>8</v>
      </c>
      <c r="B1157" t="s">
        <v>8</v>
      </c>
    </row>
    <row r="1158" spans="1:2" x14ac:dyDescent="0.25">
      <c r="A1158" t="s">
        <v>9017</v>
      </c>
      <c r="B1158" t="s">
        <v>886</v>
      </c>
    </row>
    <row r="1159" spans="1:2" x14ac:dyDescent="0.25">
      <c r="A1159" t="s">
        <v>9026</v>
      </c>
      <c r="B1159" t="s">
        <v>886</v>
      </c>
    </row>
    <row r="1160" spans="1:2" x14ac:dyDescent="0.25">
      <c r="A1160" t="s">
        <v>9037</v>
      </c>
      <c r="B1160" t="s">
        <v>949</v>
      </c>
    </row>
    <row r="1161" spans="1:2" x14ac:dyDescent="0.25">
      <c r="A1161" t="s">
        <v>8</v>
      </c>
      <c r="B1161" t="s">
        <v>8</v>
      </c>
    </row>
    <row r="1162" spans="1:2" x14ac:dyDescent="0.25">
      <c r="A1162" t="s">
        <v>9026</v>
      </c>
      <c r="B1162" t="s">
        <v>886</v>
      </c>
    </row>
    <row r="1163" spans="1:2" x14ac:dyDescent="0.25">
      <c r="A1163" t="s">
        <v>9028</v>
      </c>
      <c r="B1163" t="s">
        <v>893</v>
      </c>
    </row>
    <row r="1164" spans="1:2" x14ac:dyDescent="0.25">
      <c r="A1164" t="s">
        <v>9029</v>
      </c>
      <c r="B1164" t="s">
        <v>892</v>
      </c>
    </row>
    <row r="1165" spans="1:2" x14ac:dyDescent="0.25">
      <c r="A1165" t="s">
        <v>9028</v>
      </c>
      <c r="B1165" t="s">
        <v>893</v>
      </c>
    </row>
    <row r="1166" spans="1:2" x14ac:dyDescent="0.25">
      <c r="A1166" t="s">
        <v>9026</v>
      </c>
      <c r="B1166" t="s">
        <v>886</v>
      </c>
    </row>
    <row r="1167" spans="1:2" x14ac:dyDescent="0.25">
      <c r="A1167" t="s">
        <v>9039</v>
      </c>
      <c r="B1167" t="s">
        <v>889</v>
      </c>
    </row>
    <row r="1168" spans="1:2" x14ac:dyDescent="0.25">
      <c r="A1168" t="s">
        <v>9042</v>
      </c>
      <c r="B1168" t="s">
        <v>740</v>
      </c>
    </row>
    <row r="1169" spans="1:2" x14ac:dyDescent="0.25">
      <c r="A1169" t="s">
        <v>9054</v>
      </c>
      <c r="B1169" t="s">
        <v>924</v>
      </c>
    </row>
    <row r="1170" spans="1:2" x14ac:dyDescent="0.25">
      <c r="A1170" t="s">
        <v>9046</v>
      </c>
      <c r="B1170" t="s">
        <v>886</v>
      </c>
    </row>
    <row r="1171" spans="1:2" x14ac:dyDescent="0.25">
      <c r="A1171" t="s">
        <v>9018</v>
      </c>
      <c r="B1171" t="s">
        <v>919</v>
      </c>
    </row>
    <row r="1172" spans="1:2" x14ac:dyDescent="0.25">
      <c r="A1172" t="s">
        <v>9034</v>
      </c>
      <c r="B1172" t="s">
        <v>892</v>
      </c>
    </row>
    <row r="1173" spans="1:2" x14ac:dyDescent="0.25">
      <c r="A1173" t="s">
        <v>9034</v>
      </c>
      <c r="B1173" t="s">
        <v>892</v>
      </c>
    </row>
    <row r="1174" spans="1:2" x14ac:dyDescent="0.25">
      <c r="A1174" t="s">
        <v>9028</v>
      </c>
      <c r="B1174" t="s">
        <v>893</v>
      </c>
    </row>
    <row r="1175" spans="1:2" x14ac:dyDescent="0.25">
      <c r="A1175" t="s">
        <v>9013</v>
      </c>
      <c r="B1175" t="s">
        <v>658</v>
      </c>
    </row>
    <row r="1176" spans="1:2" x14ac:dyDescent="0.25">
      <c r="A1176" t="s">
        <v>9017</v>
      </c>
      <c r="B1176" t="s">
        <v>886</v>
      </c>
    </row>
    <row r="1177" spans="1:2" x14ac:dyDescent="0.25">
      <c r="A1177" t="s">
        <v>9017</v>
      </c>
      <c r="B1177" t="s">
        <v>886</v>
      </c>
    </row>
    <row r="1178" spans="1:2" x14ac:dyDescent="0.25">
      <c r="A1178" t="s">
        <v>8</v>
      </c>
      <c r="B1178" t="s">
        <v>8</v>
      </c>
    </row>
    <row r="1179" spans="1:2" x14ac:dyDescent="0.25">
      <c r="A1179" t="s">
        <v>9037</v>
      </c>
      <c r="B1179" t="s">
        <v>949</v>
      </c>
    </row>
    <row r="1180" spans="1:2" x14ac:dyDescent="0.25">
      <c r="A1180" t="s">
        <v>945</v>
      </c>
      <c r="B1180" t="s">
        <v>945</v>
      </c>
    </row>
    <row r="1181" spans="1:2" x14ac:dyDescent="0.25">
      <c r="A1181" t="s">
        <v>9044</v>
      </c>
      <c r="B1181" t="s">
        <v>888</v>
      </c>
    </row>
    <row r="1182" spans="1:2" x14ac:dyDescent="0.25">
      <c r="A1182" t="s">
        <v>8</v>
      </c>
      <c r="B1182" t="s">
        <v>8</v>
      </c>
    </row>
    <row r="1183" spans="1:2" x14ac:dyDescent="0.25">
      <c r="A1183" t="s">
        <v>9014</v>
      </c>
      <c r="B1183" t="s">
        <v>892</v>
      </c>
    </row>
    <row r="1184" spans="1:2" x14ac:dyDescent="0.25">
      <c r="A1184" t="s">
        <v>9024</v>
      </c>
      <c r="B1184" t="s">
        <v>888</v>
      </c>
    </row>
    <row r="1185" spans="1:2" x14ac:dyDescent="0.25">
      <c r="A1185" t="s">
        <v>9026</v>
      </c>
      <c r="B1185" t="s">
        <v>886</v>
      </c>
    </row>
    <row r="1186" spans="1:2" x14ac:dyDescent="0.25">
      <c r="A1186" t="s">
        <v>949</v>
      </c>
      <c r="B1186" t="s">
        <v>949</v>
      </c>
    </row>
    <row r="1187" spans="1:2" x14ac:dyDescent="0.25">
      <c r="A1187" t="s">
        <v>9020</v>
      </c>
      <c r="B1187" t="s">
        <v>742</v>
      </c>
    </row>
    <row r="1188" spans="1:2" x14ac:dyDescent="0.25">
      <c r="A1188" t="s">
        <v>8</v>
      </c>
      <c r="B1188" t="s">
        <v>8</v>
      </c>
    </row>
    <row r="1189" spans="1:2" x14ac:dyDescent="0.25">
      <c r="A1189" t="s">
        <v>889</v>
      </c>
      <c r="B1189" t="s">
        <v>889</v>
      </c>
    </row>
    <row r="1190" spans="1:2" x14ac:dyDescent="0.25">
      <c r="A1190" t="s">
        <v>8</v>
      </c>
      <c r="B1190" t="s">
        <v>8</v>
      </c>
    </row>
    <row r="1191" spans="1:2" x14ac:dyDescent="0.25">
      <c r="A1191" t="s">
        <v>9020</v>
      </c>
      <c r="B1191" t="s">
        <v>742</v>
      </c>
    </row>
    <row r="1192" spans="1:2" x14ac:dyDescent="0.25">
      <c r="A1192" t="s">
        <v>9029</v>
      </c>
      <c r="B1192" t="s">
        <v>892</v>
      </c>
    </row>
    <row r="1193" spans="1:2" x14ac:dyDescent="0.25">
      <c r="A1193" t="s">
        <v>893</v>
      </c>
      <c r="B1193" t="s">
        <v>893</v>
      </c>
    </row>
    <row r="1194" spans="1:2" x14ac:dyDescent="0.25">
      <c r="A1194" t="s">
        <v>9032</v>
      </c>
      <c r="B1194" t="s">
        <v>741</v>
      </c>
    </row>
    <row r="1195" spans="1:2" x14ac:dyDescent="0.25">
      <c r="A1195" t="s">
        <v>9025</v>
      </c>
      <c r="B1195" t="s">
        <v>889</v>
      </c>
    </row>
    <row r="1196" spans="1:2" x14ac:dyDescent="0.25">
      <c r="A1196" t="s">
        <v>9027</v>
      </c>
      <c r="B1196" t="s">
        <v>743</v>
      </c>
    </row>
    <row r="1197" spans="1:2" x14ac:dyDescent="0.25">
      <c r="A1197" t="s">
        <v>889</v>
      </c>
      <c r="B1197" t="s">
        <v>889</v>
      </c>
    </row>
    <row r="1198" spans="1:2" x14ac:dyDescent="0.25">
      <c r="A1198" t="s">
        <v>893</v>
      </c>
      <c r="B1198" t="s">
        <v>893</v>
      </c>
    </row>
    <row r="1199" spans="1:2" x14ac:dyDescent="0.25">
      <c r="A1199" t="s">
        <v>9051</v>
      </c>
      <c r="B1199" t="s">
        <v>893</v>
      </c>
    </row>
    <row r="1200" spans="1:2" x14ac:dyDescent="0.25">
      <c r="A1200" t="s">
        <v>9051</v>
      </c>
      <c r="B1200" t="s">
        <v>893</v>
      </c>
    </row>
    <row r="1201" spans="1:2" x14ac:dyDescent="0.25">
      <c r="A1201" t="s">
        <v>9046</v>
      </c>
      <c r="B1201" t="s">
        <v>886</v>
      </c>
    </row>
    <row r="1202" spans="1:2" x14ac:dyDescent="0.25">
      <c r="A1202" t="s">
        <v>9026</v>
      </c>
      <c r="B1202" t="s">
        <v>886</v>
      </c>
    </row>
    <row r="1203" spans="1:2" x14ac:dyDescent="0.25">
      <c r="A1203" t="s">
        <v>8</v>
      </c>
      <c r="B1203" t="s">
        <v>8</v>
      </c>
    </row>
    <row r="1204" spans="1:2" x14ac:dyDescent="0.25">
      <c r="A1204" t="s">
        <v>9032</v>
      </c>
      <c r="B1204" t="s">
        <v>741</v>
      </c>
    </row>
    <row r="1205" spans="1:2" x14ac:dyDescent="0.25">
      <c r="A1205" t="s">
        <v>8</v>
      </c>
      <c r="B1205" t="s">
        <v>8</v>
      </c>
    </row>
    <row r="1206" spans="1:2" x14ac:dyDescent="0.25">
      <c r="A1206" t="s">
        <v>9037</v>
      </c>
      <c r="B1206" t="s">
        <v>949</v>
      </c>
    </row>
    <row r="1207" spans="1:2" x14ac:dyDescent="0.25">
      <c r="A1207" t="s">
        <v>9049</v>
      </c>
      <c r="B1207" t="s">
        <v>945</v>
      </c>
    </row>
    <row r="1208" spans="1:2" x14ac:dyDescent="0.25">
      <c r="A1208" t="s">
        <v>9016</v>
      </c>
      <c r="B1208" t="s">
        <v>949</v>
      </c>
    </row>
    <row r="1209" spans="1:2" x14ac:dyDescent="0.25">
      <c r="A1209" t="s">
        <v>9021</v>
      </c>
      <c r="B1209" t="s">
        <v>945</v>
      </c>
    </row>
    <row r="1210" spans="1:2" x14ac:dyDescent="0.25">
      <c r="A1210" t="s">
        <v>9025</v>
      </c>
      <c r="B1210" t="s">
        <v>889</v>
      </c>
    </row>
    <row r="1211" spans="1:2" x14ac:dyDescent="0.25">
      <c r="A1211" t="s">
        <v>9017</v>
      </c>
      <c r="B1211" t="s">
        <v>886</v>
      </c>
    </row>
    <row r="1212" spans="1:2" x14ac:dyDescent="0.25">
      <c r="A1212" t="s">
        <v>893</v>
      </c>
      <c r="B1212" t="s">
        <v>893</v>
      </c>
    </row>
    <row r="1213" spans="1:2" x14ac:dyDescent="0.25">
      <c r="A1213" t="s">
        <v>9026</v>
      </c>
      <c r="B1213" t="s">
        <v>886</v>
      </c>
    </row>
    <row r="1214" spans="1:2" x14ac:dyDescent="0.25">
      <c r="A1214" t="s">
        <v>9020</v>
      </c>
      <c r="B1214" t="s">
        <v>742</v>
      </c>
    </row>
    <row r="1215" spans="1:2" x14ac:dyDescent="0.25">
      <c r="A1215" t="s">
        <v>8</v>
      </c>
      <c r="B1215" t="s">
        <v>8</v>
      </c>
    </row>
    <row r="1216" spans="1:2" x14ac:dyDescent="0.25">
      <c r="A1216" t="s">
        <v>9044</v>
      </c>
      <c r="B1216" t="s">
        <v>888</v>
      </c>
    </row>
    <row r="1217" spans="1:2" x14ac:dyDescent="0.25">
      <c r="A1217" t="s">
        <v>9017</v>
      </c>
      <c r="B1217" t="s">
        <v>886</v>
      </c>
    </row>
    <row r="1218" spans="1:2" x14ac:dyDescent="0.25">
      <c r="A1218" t="s">
        <v>9023</v>
      </c>
      <c r="B1218" t="s">
        <v>893</v>
      </c>
    </row>
    <row r="1219" spans="1:2" x14ac:dyDescent="0.25">
      <c r="A1219" t="s">
        <v>9028</v>
      </c>
      <c r="B1219" t="s">
        <v>893</v>
      </c>
    </row>
    <row r="1220" spans="1:2" x14ac:dyDescent="0.25">
      <c r="A1220" t="s">
        <v>9038</v>
      </c>
      <c r="B1220" t="s">
        <v>919</v>
      </c>
    </row>
    <row r="1221" spans="1:2" x14ac:dyDescent="0.25">
      <c r="A1221" t="s">
        <v>9014</v>
      </c>
      <c r="B1221" t="s">
        <v>892</v>
      </c>
    </row>
    <row r="1222" spans="1:2" x14ac:dyDescent="0.25">
      <c r="A1222" t="s">
        <v>8</v>
      </c>
      <c r="B1222" t="s">
        <v>8</v>
      </c>
    </row>
    <row r="1223" spans="1:2" x14ac:dyDescent="0.25">
      <c r="A1223" t="s">
        <v>9035</v>
      </c>
      <c r="B1223" t="s">
        <v>941</v>
      </c>
    </row>
    <row r="1224" spans="1:2" x14ac:dyDescent="0.25">
      <c r="A1224" t="s">
        <v>9046</v>
      </c>
      <c r="B1224" t="s">
        <v>886</v>
      </c>
    </row>
    <row r="1225" spans="1:2" x14ac:dyDescent="0.25">
      <c r="A1225" t="s">
        <v>9015</v>
      </c>
      <c r="B1225" t="s">
        <v>888</v>
      </c>
    </row>
    <row r="1226" spans="1:2" x14ac:dyDescent="0.25">
      <c r="A1226" t="s">
        <v>9045</v>
      </c>
      <c r="B1226" t="s">
        <v>889</v>
      </c>
    </row>
    <row r="1227" spans="1:2" x14ac:dyDescent="0.25">
      <c r="A1227" t="s">
        <v>9020</v>
      </c>
      <c r="B1227" t="s">
        <v>742</v>
      </c>
    </row>
    <row r="1228" spans="1:2" x14ac:dyDescent="0.25">
      <c r="A1228" t="s">
        <v>9046</v>
      </c>
      <c r="B1228" t="s">
        <v>886</v>
      </c>
    </row>
    <row r="1229" spans="1:2" x14ac:dyDescent="0.25">
      <c r="A1229" t="s">
        <v>8</v>
      </c>
      <c r="B1229" t="s">
        <v>8</v>
      </c>
    </row>
    <row r="1230" spans="1:2" x14ac:dyDescent="0.25">
      <c r="A1230" t="s">
        <v>9014</v>
      </c>
      <c r="B1230" t="s">
        <v>892</v>
      </c>
    </row>
    <row r="1231" spans="1:2" x14ac:dyDescent="0.25">
      <c r="A1231" t="s">
        <v>8</v>
      </c>
      <c r="B1231" t="s">
        <v>8</v>
      </c>
    </row>
    <row r="1232" spans="1:2" x14ac:dyDescent="0.25">
      <c r="A1232" t="s">
        <v>8</v>
      </c>
      <c r="B1232" t="s">
        <v>8</v>
      </c>
    </row>
    <row r="1233" spans="1:2" x14ac:dyDescent="0.25">
      <c r="A1233" t="s">
        <v>9030</v>
      </c>
      <c r="B1233" t="s">
        <v>740</v>
      </c>
    </row>
    <row r="1234" spans="1:2" x14ac:dyDescent="0.25">
      <c r="A1234" t="s">
        <v>9027</v>
      </c>
      <c r="B1234" t="s">
        <v>743</v>
      </c>
    </row>
    <row r="1235" spans="1:2" x14ac:dyDescent="0.25">
      <c r="A1235" t="s">
        <v>8</v>
      </c>
      <c r="B1235" t="s">
        <v>8</v>
      </c>
    </row>
    <row r="1236" spans="1:2" x14ac:dyDescent="0.25">
      <c r="A1236" t="s">
        <v>9017</v>
      </c>
      <c r="B1236" t="s">
        <v>886</v>
      </c>
    </row>
    <row r="1237" spans="1:2" x14ac:dyDescent="0.25">
      <c r="A1237" t="s">
        <v>9013</v>
      </c>
      <c r="B1237" t="s">
        <v>658</v>
      </c>
    </row>
    <row r="1238" spans="1:2" x14ac:dyDescent="0.25">
      <c r="A1238" t="s">
        <v>8</v>
      </c>
      <c r="B1238" t="s">
        <v>8</v>
      </c>
    </row>
    <row r="1239" spans="1:2" x14ac:dyDescent="0.25">
      <c r="A1239" t="s">
        <v>9034</v>
      </c>
      <c r="B1239" t="s">
        <v>892</v>
      </c>
    </row>
    <row r="1240" spans="1:2" x14ac:dyDescent="0.25">
      <c r="A1240" t="s">
        <v>9036</v>
      </c>
      <c r="B1240" t="s">
        <v>888</v>
      </c>
    </row>
    <row r="1241" spans="1:2" x14ac:dyDescent="0.25">
      <c r="A1241" t="s">
        <v>9031</v>
      </c>
      <c r="B1241" t="s">
        <v>919</v>
      </c>
    </row>
    <row r="1242" spans="1:2" x14ac:dyDescent="0.25">
      <c r="A1242" t="s">
        <v>9016</v>
      </c>
      <c r="B1242" t="s">
        <v>949</v>
      </c>
    </row>
    <row r="1243" spans="1:2" x14ac:dyDescent="0.25">
      <c r="A1243" t="s">
        <v>9018</v>
      </c>
      <c r="B1243" t="s">
        <v>919</v>
      </c>
    </row>
    <row r="1244" spans="1:2" x14ac:dyDescent="0.25">
      <c r="A1244" t="s">
        <v>9023</v>
      </c>
      <c r="B1244" t="s">
        <v>893</v>
      </c>
    </row>
    <row r="1245" spans="1:2" x14ac:dyDescent="0.25">
      <c r="A1245" t="s">
        <v>9027</v>
      </c>
      <c r="B1245" t="s">
        <v>743</v>
      </c>
    </row>
    <row r="1246" spans="1:2" x14ac:dyDescent="0.25">
      <c r="A1246" t="s">
        <v>9035</v>
      </c>
      <c r="B1246" t="s">
        <v>941</v>
      </c>
    </row>
    <row r="1247" spans="1:2" x14ac:dyDescent="0.25">
      <c r="A1247" t="s">
        <v>9046</v>
      </c>
      <c r="B1247" t="s">
        <v>886</v>
      </c>
    </row>
    <row r="1248" spans="1:2" x14ac:dyDescent="0.25">
      <c r="A1248" t="s">
        <v>8</v>
      </c>
      <c r="B1248" t="s">
        <v>8</v>
      </c>
    </row>
    <row r="1249" spans="1:2" x14ac:dyDescent="0.25">
      <c r="A1249" t="s">
        <v>9026</v>
      </c>
      <c r="B1249" t="s">
        <v>886</v>
      </c>
    </row>
    <row r="1250" spans="1:2" x14ac:dyDescent="0.25">
      <c r="A1250" t="s">
        <v>9022</v>
      </c>
      <c r="B1250" t="s">
        <v>919</v>
      </c>
    </row>
    <row r="1251" spans="1:2" x14ac:dyDescent="0.25">
      <c r="A1251" t="s">
        <v>9030</v>
      </c>
      <c r="B1251" t="s">
        <v>740</v>
      </c>
    </row>
    <row r="1252" spans="1:2" x14ac:dyDescent="0.25">
      <c r="A1252" t="s">
        <v>9016</v>
      </c>
      <c r="B1252" t="s">
        <v>949</v>
      </c>
    </row>
    <row r="1253" spans="1:2" x14ac:dyDescent="0.25">
      <c r="A1253" t="s">
        <v>9021</v>
      </c>
      <c r="B1253" t="s">
        <v>945</v>
      </c>
    </row>
    <row r="1254" spans="1:2" x14ac:dyDescent="0.25">
      <c r="A1254" t="s">
        <v>9013</v>
      </c>
      <c r="B1254" t="s">
        <v>658</v>
      </c>
    </row>
    <row r="1255" spans="1:2" x14ac:dyDescent="0.25">
      <c r="A1255" t="s">
        <v>658</v>
      </c>
      <c r="B1255" t="s">
        <v>658</v>
      </c>
    </row>
    <row r="1256" spans="1:2" x14ac:dyDescent="0.25">
      <c r="A1256" t="s">
        <v>9045</v>
      </c>
      <c r="B1256" t="s">
        <v>889</v>
      </c>
    </row>
    <row r="1257" spans="1:2" x14ac:dyDescent="0.25">
      <c r="A1257" t="s">
        <v>9014</v>
      </c>
      <c r="B1257" t="s">
        <v>892</v>
      </c>
    </row>
    <row r="1258" spans="1:2" x14ac:dyDescent="0.25">
      <c r="A1258" t="s">
        <v>8</v>
      </c>
      <c r="B1258" t="s">
        <v>8</v>
      </c>
    </row>
    <row r="1259" spans="1:2" x14ac:dyDescent="0.25">
      <c r="A1259" t="s">
        <v>9013</v>
      </c>
      <c r="B1259" t="s">
        <v>658</v>
      </c>
    </row>
    <row r="1260" spans="1:2" x14ac:dyDescent="0.25">
      <c r="A1260" t="s">
        <v>945</v>
      </c>
      <c r="B1260" t="s">
        <v>945</v>
      </c>
    </row>
    <row r="1261" spans="1:2" x14ac:dyDescent="0.25">
      <c r="A1261" t="s">
        <v>9048</v>
      </c>
      <c r="B1261" t="s">
        <v>740</v>
      </c>
    </row>
    <row r="1262" spans="1:2" x14ac:dyDescent="0.25">
      <c r="A1262" t="s">
        <v>9020</v>
      </c>
      <c r="B1262" t="s">
        <v>742</v>
      </c>
    </row>
    <row r="1263" spans="1:2" x14ac:dyDescent="0.25">
      <c r="A1263" t="s">
        <v>9034</v>
      </c>
      <c r="B1263" t="s">
        <v>892</v>
      </c>
    </row>
    <row r="1264" spans="1:2" x14ac:dyDescent="0.25">
      <c r="A1264" t="s">
        <v>893</v>
      </c>
      <c r="B1264" t="s">
        <v>893</v>
      </c>
    </row>
    <row r="1265" spans="1:2" x14ac:dyDescent="0.25">
      <c r="A1265" t="s">
        <v>9045</v>
      </c>
      <c r="B1265" t="s">
        <v>889</v>
      </c>
    </row>
    <row r="1266" spans="1:2" x14ac:dyDescent="0.25">
      <c r="A1266" t="s">
        <v>9037</v>
      </c>
      <c r="B1266" t="s">
        <v>949</v>
      </c>
    </row>
    <row r="1267" spans="1:2" x14ac:dyDescent="0.25">
      <c r="A1267" t="s">
        <v>8</v>
      </c>
      <c r="B1267" t="s">
        <v>8</v>
      </c>
    </row>
    <row r="1268" spans="1:2" x14ac:dyDescent="0.25">
      <c r="A1268" t="s">
        <v>945</v>
      </c>
      <c r="B1268" t="s">
        <v>945</v>
      </c>
    </row>
    <row r="1269" spans="1:2" x14ac:dyDescent="0.25">
      <c r="A1269" t="s">
        <v>8</v>
      </c>
      <c r="B1269" t="s">
        <v>8</v>
      </c>
    </row>
    <row r="1270" spans="1:2" x14ac:dyDescent="0.25">
      <c r="A1270" t="s">
        <v>9023</v>
      </c>
      <c r="B1270" t="s">
        <v>893</v>
      </c>
    </row>
    <row r="1271" spans="1:2" x14ac:dyDescent="0.25">
      <c r="A1271" t="s">
        <v>9037</v>
      </c>
      <c r="B1271" t="s">
        <v>949</v>
      </c>
    </row>
    <row r="1272" spans="1:2" x14ac:dyDescent="0.25">
      <c r="A1272" t="s">
        <v>9017</v>
      </c>
      <c r="B1272" t="s">
        <v>886</v>
      </c>
    </row>
    <row r="1273" spans="1:2" x14ac:dyDescent="0.25">
      <c r="A1273" t="s">
        <v>8</v>
      </c>
      <c r="B1273" t="s">
        <v>8</v>
      </c>
    </row>
    <row r="1274" spans="1:2" x14ac:dyDescent="0.25">
      <c r="A1274" t="s">
        <v>9016</v>
      </c>
      <c r="B1274" t="s">
        <v>949</v>
      </c>
    </row>
    <row r="1275" spans="1:2" x14ac:dyDescent="0.25">
      <c r="A1275" t="s">
        <v>9028</v>
      </c>
      <c r="B1275" t="s">
        <v>893</v>
      </c>
    </row>
    <row r="1276" spans="1:2" x14ac:dyDescent="0.25">
      <c r="A1276" t="s">
        <v>8</v>
      </c>
      <c r="B1276" t="s">
        <v>8</v>
      </c>
    </row>
    <row r="1277" spans="1:2" x14ac:dyDescent="0.25">
      <c r="A1277" t="s">
        <v>8</v>
      </c>
      <c r="B1277" t="s">
        <v>8</v>
      </c>
    </row>
    <row r="1278" spans="1:2" x14ac:dyDescent="0.25">
      <c r="A1278" t="s">
        <v>9018</v>
      </c>
      <c r="B1278" t="s">
        <v>919</v>
      </c>
    </row>
    <row r="1279" spans="1:2" x14ac:dyDescent="0.25">
      <c r="A1279" t="s">
        <v>8</v>
      </c>
      <c r="B1279" t="s">
        <v>8</v>
      </c>
    </row>
    <row r="1280" spans="1:2" x14ac:dyDescent="0.25">
      <c r="A1280" t="s">
        <v>9026</v>
      </c>
      <c r="B1280" t="s">
        <v>886</v>
      </c>
    </row>
    <row r="1281" spans="1:2" x14ac:dyDescent="0.25">
      <c r="A1281" t="s">
        <v>9037</v>
      </c>
      <c r="B1281" t="s">
        <v>949</v>
      </c>
    </row>
    <row r="1282" spans="1:2" x14ac:dyDescent="0.25">
      <c r="A1282" t="s">
        <v>8</v>
      </c>
      <c r="B1282" t="s">
        <v>8</v>
      </c>
    </row>
    <row r="1283" spans="1:2" x14ac:dyDescent="0.25">
      <c r="A1283" t="s">
        <v>9032</v>
      </c>
      <c r="B1283" t="s">
        <v>741</v>
      </c>
    </row>
    <row r="1284" spans="1:2" x14ac:dyDescent="0.25">
      <c r="A1284" t="s">
        <v>9014</v>
      </c>
      <c r="B1284" t="s">
        <v>892</v>
      </c>
    </row>
    <row r="1285" spans="1:2" x14ac:dyDescent="0.25">
      <c r="A1285" t="s">
        <v>9046</v>
      </c>
      <c r="B1285" t="s">
        <v>886</v>
      </c>
    </row>
    <row r="1286" spans="1:2" x14ac:dyDescent="0.25">
      <c r="A1286" t="s">
        <v>9029</v>
      </c>
      <c r="B1286" t="s">
        <v>892</v>
      </c>
    </row>
    <row r="1287" spans="1:2" x14ac:dyDescent="0.25">
      <c r="A1287" t="s">
        <v>9014</v>
      </c>
      <c r="B1287" t="s">
        <v>892</v>
      </c>
    </row>
    <row r="1288" spans="1:2" x14ac:dyDescent="0.25">
      <c r="A1288" t="s">
        <v>9016</v>
      </c>
      <c r="B1288" t="s">
        <v>949</v>
      </c>
    </row>
    <row r="1289" spans="1:2" x14ac:dyDescent="0.25">
      <c r="A1289" t="s">
        <v>8</v>
      </c>
      <c r="B1289" t="s">
        <v>8</v>
      </c>
    </row>
    <row r="1290" spans="1:2" x14ac:dyDescent="0.25">
      <c r="A1290" t="s">
        <v>8</v>
      </c>
      <c r="B1290" t="s">
        <v>8</v>
      </c>
    </row>
    <row r="1291" spans="1:2" x14ac:dyDescent="0.25">
      <c r="A1291" t="s">
        <v>9017</v>
      </c>
      <c r="B1291" t="s">
        <v>886</v>
      </c>
    </row>
    <row r="1292" spans="1:2" x14ac:dyDescent="0.25">
      <c r="A1292" t="s">
        <v>9025</v>
      </c>
      <c r="B1292" t="s">
        <v>889</v>
      </c>
    </row>
    <row r="1293" spans="1:2" x14ac:dyDescent="0.25">
      <c r="A1293" t="s">
        <v>8</v>
      </c>
      <c r="B1293" t="s">
        <v>8</v>
      </c>
    </row>
    <row r="1294" spans="1:2" x14ac:dyDescent="0.25">
      <c r="A1294" t="s">
        <v>9029</v>
      </c>
      <c r="B1294" t="s">
        <v>892</v>
      </c>
    </row>
    <row r="1295" spans="1:2" x14ac:dyDescent="0.25">
      <c r="A1295" t="s">
        <v>893</v>
      </c>
      <c r="B1295" t="s">
        <v>893</v>
      </c>
    </row>
    <row r="1296" spans="1:2" x14ac:dyDescent="0.25">
      <c r="A1296" t="s">
        <v>9027</v>
      </c>
      <c r="B1296" t="s">
        <v>743</v>
      </c>
    </row>
    <row r="1297" spans="1:2" x14ac:dyDescent="0.25">
      <c r="A1297" t="s">
        <v>8</v>
      </c>
      <c r="B1297" t="s">
        <v>8</v>
      </c>
    </row>
    <row r="1298" spans="1:2" x14ac:dyDescent="0.25">
      <c r="A1298" t="s">
        <v>9016</v>
      </c>
      <c r="B1298" t="s">
        <v>949</v>
      </c>
    </row>
    <row r="1299" spans="1:2" x14ac:dyDescent="0.25">
      <c r="A1299" t="s">
        <v>9036</v>
      </c>
      <c r="B1299" t="s">
        <v>888</v>
      </c>
    </row>
    <row r="1300" spans="1:2" x14ac:dyDescent="0.25">
      <c r="A1300" t="s">
        <v>9014</v>
      </c>
      <c r="B1300" t="s">
        <v>892</v>
      </c>
    </row>
    <row r="1301" spans="1:2" x14ac:dyDescent="0.25">
      <c r="A1301" t="s">
        <v>9036</v>
      </c>
      <c r="B1301" t="s">
        <v>888</v>
      </c>
    </row>
    <row r="1302" spans="1:2" x14ac:dyDescent="0.25">
      <c r="A1302" t="s">
        <v>9024</v>
      </c>
      <c r="B1302" t="s">
        <v>888</v>
      </c>
    </row>
    <row r="1303" spans="1:2" x14ac:dyDescent="0.25">
      <c r="A1303" t="s">
        <v>8</v>
      </c>
      <c r="B1303" t="s">
        <v>8</v>
      </c>
    </row>
    <row r="1304" spans="1:2" x14ac:dyDescent="0.25">
      <c r="A1304" t="s">
        <v>9015</v>
      </c>
      <c r="B1304" t="s">
        <v>888</v>
      </c>
    </row>
    <row r="1305" spans="1:2" x14ac:dyDescent="0.25">
      <c r="A1305" t="s">
        <v>9046</v>
      </c>
      <c r="B1305" t="s">
        <v>886</v>
      </c>
    </row>
    <row r="1306" spans="1:2" x14ac:dyDescent="0.25">
      <c r="A1306" t="s">
        <v>9046</v>
      </c>
      <c r="B1306" t="s">
        <v>886</v>
      </c>
    </row>
    <row r="1307" spans="1:2" x14ac:dyDescent="0.25">
      <c r="A1307" t="s">
        <v>9048</v>
      </c>
      <c r="B1307" t="s">
        <v>740</v>
      </c>
    </row>
    <row r="1308" spans="1:2" x14ac:dyDescent="0.25">
      <c r="A1308" t="s">
        <v>945</v>
      </c>
      <c r="B1308" t="s">
        <v>945</v>
      </c>
    </row>
    <row r="1309" spans="1:2" x14ac:dyDescent="0.25">
      <c r="A1309" t="s">
        <v>9032</v>
      </c>
      <c r="B1309" t="s">
        <v>741</v>
      </c>
    </row>
    <row r="1310" spans="1:2" x14ac:dyDescent="0.25">
      <c r="A1310" t="s">
        <v>9026</v>
      </c>
      <c r="B1310" t="s">
        <v>886</v>
      </c>
    </row>
    <row r="1311" spans="1:2" x14ac:dyDescent="0.25">
      <c r="A1311" t="s">
        <v>8</v>
      </c>
      <c r="B1311" t="s">
        <v>8</v>
      </c>
    </row>
    <row r="1312" spans="1:2" x14ac:dyDescent="0.25">
      <c r="A1312" t="s">
        <v>9014</v>
      </c>
      <c r="B1312" t="s">
        <v>892</v>
      </c>
    </row>
    <row r="1313" spans="1:2" x14ac:dyDescent="0.25">
      <c r="A1313" t="s">
        <v>9026</v>
      </c>
      <c r="B1313" t="s">
        <v>886</v>
      </c>
    </row>
    <row r="1314" spans="1:2" x14ac:dyDescent="0.25">
      <c r="A1314" t="s">
        <v>9036</v>
      </c>
      <c r="B1314" t="s">
        <v>888</v>
      </c>
    </row>
    <row r="1315" spans="1:2" x14ac:dyDescent="0.25">
      <c r="A1315" t="s">
        <v>9037</v>
      </c>
      <c r="B1315" t="s">
        <v>949</v>
      </c>
    </row>
    <row r="1316" spans="1:2" x14ac:dyDescent="0.25">
      <c r="A1316" t="s">
        <v>893</v>
      </c>
      <c r="B1316" t="s">
        <v>893</v>
      </c>
    </row>
    <row r="1317" spans="1:2" x14ac:dyDescent="0.25">
      <c r="A1317" t="s">
        <v>9014</v>
      </c>
      <c r="B1317" t="s">
        <v>892</v>
      </c>
    </row>
    <row r="1318" spans="1:2" x14ac:dyDescent="0.25">
      <c r="A1318" t="s">
        <v>9045</v>
      </c>
      <c r="B1318" t="s">
        <v>889</v>
      </c>
    </row>
    <row r="1319" spans="1:2" x14ac:dyDescent="0.25">
      <c r="A1319" t="s">
        <v>9028</v>
      </c>
      <c r="B1319" t="s">
        <v>893</v>
      </c>
    </row>
    <row r="1320" spans="1:2" x14ac:dyDescent="0.25">
      <c r="A1320" t="s">
        <v>8</v>
      </c>
      <c r="B1320" t="s">
        <v>8</v>
      </c>
    </row>
    <row r="1321" spans="1:2" x14ac:dyDescent="0.25">
      <c r="A1321" t="s">
        <v>889</v>
      </c>
      <c r="B1321" t="s">
        <v>889</v>
      </c>
    </row>
    <row r="1322" spans="1:2" x14ac:dyDescent="0.25">
      <c r="A1322" t="s">
        <v>9027</v>
      </c>
      <c r="B1322" t="s">
        <v>743</v>
      </c>
    </row>
    <row r="1323" spans="1:2" x14ac:dyDescent="0.25">
      <c r="A1323" t="s">
        <v>9014</v>
      </c>
      <c r="B1323" t="s">
        <v>892</v>
      </c>
    </row>
    <row r="1324" spans="1:2" x14ac:dyDescent="0.25">
      <c r="A1324" t="s">
        <v>893</v>
      </c>
      <c r="B1324" t="s">
        <v>893</v>
      </c>
    </row>
    <row r="1325" spans="1:2" x14ac:dyDescent="0.25">
      <c r="A1325" t="s">
        <v>9015</v>
      </c>
      <c r="B1325" t="s">
        <v>888</v>
      </c>
    </row>
    <row r="1326" spans="1:2" x14ac:dyDescent="0.25">
      <c r="A1326" t="s">
        <v>9041</v>
      </c>
      <c r="B1326" t="s">
        <v>892</v>
      </c>
    </row>
    <row r="1327" spans="1:2" x14ac:dyDescent="0.25">
      <c r="A1327" t="s">
        <v>889</v>
      </c>
      <c r="B1327" t="s">
        <v>889</v>
      </c>
    </row>
    <row r="1328" spans="1:2" x14ac:dyDescent="0.25">
      <c r="A1328" t="s">
        <v>9044</v>
      </c>
      <c r="B1328" t="s">
        <v>888</v>
      </c>
    </row>
    <row r="1329" spans="1:2" x14ac:dyDescent="0.25">
      <c r="A1329" t="s">
        <v>9046</v>
      </c>
      <c r="B1329" t="s">
        <v>886</v>
      </c>
    </row>
    <row r="1330" spans="1:2" x14ac:dyDescent="0.25">
      <c r="A1330" t="s">
        <v>9052</v>
      </c>
      <c r="B1330" t="s">
        <v>743</v>
      </c>
    </row>
    <row r="1331" spans="1:2" x14ac:dyDescent="0.25">
      <c r="A1331" t="s">
        <v>889</v>
      </c>
      <c r="B1331" t="s">
        <v>889</v>
      </c>
    </row>
    <row r="1332" spans="1:2" x14ac:dyDescent="0.25">
      <c r="A1332" t="s">
        <v>9013</v>
      </c>
      <c r="B1332" t="s">
        <v>658</v>
      </c>
    </row>
    <row r="1333" spans="1:2" x14ac:dyDescent="0.25">
      <c r="A1333" t="s">
        <v>8</v>
      </c>
      <c r="B1333" t="s">
        <v>8</v>
      </c>
    </row>
    <row r="1334" spans="1:2" x14ac:dyDescent="0.25">
      <c r="A1334" t="s">
        <v>9019</v>
      </c>
      <c r="B1334" t="s">
        <v>741</v>
      </c>
    </row>
    <row r="1335" spans="1:2" x14ac:dyDescent="0.25">
      <c r="A1335" t="s">
        <v>9018</v>
      </c>
      <c r="B1335" t="s">
        <v>919</v>
      </c>
    </row>
    <row r="1336" spans="1:2" x14ac:dyDescent="0.25">
      <c r="A1336" t="s">
        <v>9028</v>
      </c>
      <c r="B1336" t="s">
        <v>893</v>
      </c>
    </row>
    <row r="1337" spans="1:2" x14ac:dyDescent="0.25">
      <c r="A1337" t="s">
        <v>9028</v>
      </c>
      <c r="B1337" t="s">
        <v>893</v>
      </c>
    </row>
    <row r="1338" spans="1:2" x14ac:dyDescent="0.25">
      <c r="A1338" t="s">
        <v>9028</v>
      </c>
      <c r="B1338" t="s">
        <v>893</v>
      </c>
    </row>
    <row r="1339" spans="1:2" x14ac:dyDescent="0.25">
      <c r="A1339" t="s">
        <v>9046</v>
      </c>
      <c r="B1339" t="s">
        <v>886</v>
      </c>
    </row>
    <row r="1340" spans="1:2" x14ac:dyDescent="0.25">
      <c r="A1340" t="s">
        <v>9028</v>
      </c>
      <c r="B1340" t="s">
        <v>893</v>
      </c>
    </row>
    <row r="1341" spans="1:2" x14ac:dyDescent="0.25">
      <c r="A1341" t="s">
        <v>8</v>
      </c>
      <c r="B1341" t="s">
        <v>8</v>
      </c>
    </row>
    <row r="1342" spans="1:2" x14ac:dyDescent="0.25">
      <c r="A1342" t="s">
        <v>9026</v>
      </c>
      <c r="B1342" t="s">
        <v>886</v>
      </c>
    </row>
    <row r="1343" spans="1:2" x14ac:dyDescent="0.25">
      <c r="A1343" t="s">
        <v>9018</v>
      </c>
      <c r="B1343" t="s">
        <v>919</v>
      </c>
    </row>
    <row r="1344" spans="1:2" x14ac:dyDescent="0.25">
      <c r="A1344" t="s">
        <v>893</v>
      </c>
      <c r="B1344" t="s">
        <v>893</v>
      </c>
    </row>
    <row r="1345" spans="1:2" x14ac:dyDescent="0.25">
      <c r="A1345" t="s">
        <v>9016</v>
      </c>
      <c r="B1345" t="s">
        <v>949</v>
      </c>
    </row>
    <row r="1346" spans="1:2" x14ac:dyDescent="0.25">
      <c r="A1346" t="s">
        <v>9017</v>
      </c>
      <c r="B1346" t="s">
        <v>886</v>
      </c>
    </row>
    <row r="1347" spans="1:2" x14ac:dyDescent="0.25">
      <c r="A1347" t="s">
        <v>9024</v>
      </c>
      <c r="B1347" t="s">
        <v>888</v>
      </c>
    </row>
    <row r="1348" spans="1:2" x14ac:dyDescent="0.25">
      <c r="A1348" t="s">
        <v>8</v>
      </c>
      <c r="B1348" t="s">
        <v>8</v>
      </c>
    </row>
    <row r="1349" spans="1:2" x14ac:dyDescent="0.25">
      <c r="A1349" t="s">
        <v>9041</v>
      </c>
      <c r="B1349" t="s">
        <v>892</v>
      </c>
    </row>
    <row r="1350" spans="1:2" x14ac:dyDescent="0.25">
      <c r="A1350" t="s">
        <v>8</v>
      </c>
      <c r="B1350" t="s">
        <v>8</v>
      </c>
    </row>
    <row r="1351" spans="1:2" x14ac:dyDescent="0.25">
      <c r="A1351" t="s">
        <v>9046</v>
      </c>
      <c r="B1351" t="s">
        <v>886</v>
      </c>
    </row>
    <row r="1352" spans="1:2" x14ac:dyDescent="0.25">
      <c r="A1352" t="s">
        <v>9044</v>
      </c>
      <c r="B1352" t="s">
        <v>888</v>
      </c>
    </row>
    <row r="1353" spans="1:2" x14ac:dyDescent="0.25">
      <c r="A1353" t="s">
        <v>8</v>
      </c>
      <c r="B1353" t="s">
        <v>8</v>
      </c>
    </row>
    <row r="1354" spans="1:2" x14ac:dyDescent="0.25">
      <c r="A1354" t="s">
        <v>8</v>
      </c>
      <c r="B1354" t="s">
        <v>8</v>
      </c>
    </row>
    <row r="1355" spans="1:2" x14ac:dyDescent="0.25">
      <c r="A1355" t="s">
        <v>9016</v>
      </c>
      <c r="B1355" t="s">
        <v>949</v>
      </c>
    </row>
    <row r="1356" spans="1:2" x14ac:dyDescent="0.25">
      <c r="A1356" t="s">
        <v>9055</v>
      </c>
      <c r="B1356" t="s">
        <v>941</v>
      </c>
    </row>
    <row r="1357" spans="1:2" x14ac:dyDescent="0.25">
      <c r="A1357" t="s">
        <v>9015</v>
      </c>
      <c r="B1357" t="s">
        <v>888</v>
      </c>
    </row>
    <row r="1358" spans="1:2" x14ac:dyDescent="0.25">
      <c r="A1358" t="s">
        <v>8</v>
      </c>
      <c r="B1358" t="s">
        <v>8</v>
      </c>
    </row>
    <row r="1359" spans="1:2" x14ac:dyDescent="0.25">
      <c r="A1359" t="s">
        <v>9014</v>
      </c>
      <c r="B1359" t="s">
        <v>892</v>
      </c>
    </row>
    <row r="1360" spans="1:2" x14ac:dyDescent="0.25">
      <c r="A1360" t="s">
        <v>9015</v>
      </c>
      <c r="B1360" t="s">
        <v>888</v>
      </c>
    </row>
    <row r="1361" spans="1:2" x14ac:dyDescent="0.25">
      <c r="A1361" t="s">
        <v>9038</v>
      </c>
      <c r="B1361" t="s">
        <v>919</v>
      </c>
    </row>
    <row r="1362" spans="1:2" x14ac:dyDescent="0.25">
      <c r="A1362" t="s">
        <v>8</v>
      </c>
      <c r="B1362" t="s">
        <v>8</v>
      </c>
    </row>
    <row r="1363" spans="1:2" x14ac:dyDescent="0.25">
      <c r="A1363" t="s">
        <v>9044</v>
      </c>
      <c r="B1363" t="s">
        <v>888</v>
      </c>
    </row>
    <row r="1364" spans="1:2" x14ac:dyDescent="0.25">
      <c r="A1364" t="s">
        <v>9027</v>
      </c>
      <c r="B1364" t="s">
        <v>743</v>
      </c>
    </row>
    <row r="1365" spans="1:2" x14ac:dyDescent="0.25">
      <c r="A1365" t="s">
        <v>9028</v>
      </c>
      <c r="B1365" t="s">
        <v>893</v>
      </c>
    </row>
    <row r="1366" spans="1:2" x14ac:dyDescent="0.25">
      <c r="A1366" t="s">
        <v>889</v>
      </c>
      <c r="B1366" t="s">
        <v>889</v>
      </c>
    </row>
    <row r="1367" spans="1:2" x14ac:dyDescent="0.25">
      <c r="A1367" t="s">
        <v>9023</v>
      </c>
      <c r="B1367" t="s">
        <v>893</v>
      </c>
    </row>
    <row r="1368" spans="1:2" x14ac:dyDescent="0.25">
      <c r="A1368" t="s">
        <v>9013</v>
      </c>
      <c r="B1368" t="s">
        <v>658</v>
      </c>
    </row>
    <row r="1369" spans="1:2" x14ac:dyDescent="0.25">
      <c r="A1369" t="s">
        <v>9026</v>
      </c>
      <c r="B1369" t="s">
        <v>886</v>
      </c>
    </row>
    <row r="1370" spans="1:2" x14ac:dyDescent="0.25">
      <c r="A1370" t="s">
        <v>658</v>
      </c>
      <c r="B1370" t="s">
        <v>658</v>
      </c>
    </row>
    <row r="1371" spans="1:2" x14ac:dyDescent="0.25">
      <c r="A1371" t="s">
        <v>893</v>
      </c>
      <c r="B1371" t="s">
        <v>893</v>
      </c>
    </row>
    <row r="1372" spans="1:2" x14ac:dyDescent="0.25">
      <c r="A1372" t="s">
        <v>9016</v>
      </c>
      <c r="B1372" t="s">
        <v>949</v>
      </c>
    </row>
    <row r="1373" spans="1:2" x14ac:dyDescent="0.25">
      <c r="A1373" t="s">
        <v>9015</v>
      </c>
      <c r="B1373" t="s">
        <v>888</v>
      </c>
    </row>
    <row r="1374" spans="1:2" x14ac:dyDescent="0.25">
      <c r="A1374" t="s">
        <v>9046</v>
      </c>
      <c r="B1374" t="s">
        <v>886</v>
      </c>
    </row>
    <row r="1375" spans="1:2" x14ac:dyDescent="0.25">
      <c r="A1375" t="s">
        <v>8</v>
      </c>
      <c r="B1375" t="s">
        <v>8</v>
      </c>
    </row>
    <row r="1376" spans="1:2" x14ac:dyDescent="0.25">
      <c r="A1376" t="s">
        <v>9029</v>
      </c>
      <c r="B1376" t="s">
        <v>892</v>
      </c>
    </row>
    <row r="1377" spans="1:2" x14ac:dyDescent="0.25">
      <c r="A1377" t="s">
        <v>8</v>
      </c>
      <c r="B1377" t="s">
        <v>8</v>
      </c>
    </row>
    <row r="1378" spans="1:2" x14ac:dyDescent="0.25">
      <c r="A1378" t="s">
        <v>889</v>
      </c>
      <c r="B1378" t="s">
        <v>889</v>
      </c>
    </row>
    <row r="1379" spans="1:2" x14ac:dyDescent="0.25">
      <c r="A1379" t="s">
        <v>8</v>
      </c>
      <c r="B1379" t="s">
        <v>8</v>
      </c>
    </row>
    <row r="1380" spans="1:2" x14ac:dyDescent="0.25">
      <c r="A1380" t="s">
        <v>9029</v>
      </c>
      <c r="B1380" t="s">
        <v>892</v>
      </c>
    </row>
    <row r="1381" spans="1:2" x14ac:dyDescent="0.25">
      <c r="A1381" t="s">
        <v>9053</v>
      </c>
      <c r="B1381" t="s">
        <v>941</v>
      </c>
    </row>
    <row r="1382" spans="1:2" x14ac:dyDescent="0.25">
      <c r="A1382" t="s">
        <v>8</v>
      </c>
      <c r="B1382" t="s">
        <v>8</v>
      </c>
    </row>
    <row r="1383" spans="1:2" x14ac:dyDescent="0.25">
      <c r="A1383" t="s">
        <v>9027</v>
      </c>
      <c r="B1383" t="s">
        <v>743</v>
      </c>
    </row>
    <row r="1384" spans="1:2" x14ac:dyDescent="0.25">
      <c r="A1384" t="s">
        <v>9016</v>
      </c>
      <c r="B1384" t="s">
        <v>949</v>
      </c>
    </row>
    <row r="1385" spans="1:2" x14ac:dyDescent="0.25">
      <c r="A1385" t="s">
        <v>9036</v>
      </c>
      <c r="B1385" t="s">
        <v>888</v>
      </c>
    </row>
    <row r="1386" spans="1:2" x14ac:dyDescent="0.25">
      <c r="A1386" t="s">
        <v>9048</v>
      </c>
      <c r="B1386" t="s">
        <v>740</v>
      </c>
    </row>
    <row r="1387" spans="1:2" x14ac:dyDescent="0.25">
      <c r="A1387" t="s">
        <v>9039</v>
      </c>
      <c r="B1387" t="s">
        <v>889</v>
      </c>
    </row>
    <row r="1388" spans="1:2" x14ac:dyDescent="0.25">
      <c r="A1388" t="s">
        <v>9015</v>
      </c>
      <c r="B1388" t="s">
        <v>888</v>
      </c>
    </row>
    <row r="1389" spans="1:2" x14ac:dyDescent="0.25">
      <c r="A1389" t="s">
        <v>9026</v>
      </c>
      <c r="B1389" t="s">
        <v>886</v>
      </c>
    </row>
    <row r="1390" spans="1:2" x14ac:dyDescent="0.25">
      <c r="A1390" t="s">
        <v>9028</v>
      </c>
      <c r="B1390" t="s">
        <v>893</v>
      </c>
    </row>
    <row r="1391" spans="1:2" x14ac:dyDescent="0.25">
      <c r="A1391" t="s">
        <v>8</v>
      </c>
      <c r="B1391" t="s">
        <v>8</v>
      </c>
    </row>
    <row r="1392" spans="1:2" x14ac:dyDescent="0.25">
      <c r="A1392" t="s">
        <v>9028</v>
      </c>
      <c r="B1392" t="s">
        <v>893</v>
      </c>
    </row>
    <row r="1393" spans="1:2" x14ac:dyDescent="0.25">
      <c r="A1393" t="s">
        <v>9051</v>
      </c>
      <c r="B1393" t="s">
        <v>893</v>
      </c>
    </row>
    <row r="1394" spans="1:2" x14ac:dyDescent="0.25">
      <c r="A1394" t="s">
        <v>9015</v>
      </c>
      <c r="B1394" t="s">
        <v>888</v>
      </c>
    </row>
    <row r="1395" spans="1:2" x14ac:dyDescent="0.25">
      <c r="A1395" t="s">
        <v>9046</v>
      </c>
      <c r="B1395" t="s">
        <v>886</v>
      </c>
    </row>
    <row r="1396" spans="1:2" x14ac:dyDescent="0.25">
      <c r="A1396" t="s">
        <v>9036</v>
      </c>
      <c r="B1396" t="s">
        <v>888</v>
      </c>
    </row>
    <row r="1397" spans="1:2" x14ac:dyDescent="0.25">
      <c r="A1397" t="s">
        <v>9046</v>
      </c>
      <c r="B1397" t="s">
        <v>886</v>
      </c>
    </row>
    <row r="1398" spans="1:2" x14ac:dyDescent="0.25">
      <c r="A1398" t="s">
        <v>9017</v>
      </c>
      <c r="B1398" t="s">
        <v>886</v>
      </c>
    </row>
    <row r="1399" spans="1:2" x14ac:dyDescent="0.25">
      <c r="A1399" t="s">
        <v>9013</v>
      </c>
      <c r="B1399" t="s">
        <v>658</v>
      </c>
    </row>
    <row r="1400" spans="1:2" x14ac:dyDescent="0.25">
      <c r="A1400" t="s">
        <v>889</v>
      </c>
      <c r="B1400" t="s">
        <v>889</v>
      </c>
    </row>
    <row r="1401" spans="1:2" x14ac:dyDescent="0.25">
      <c r="A1401" t="s">
        <v>9025</v>
      </c>
      <c r="B1401" t="s">
        <v>889</v>
      </c>
    </row>
    <row r="1402" spans="1:2" x14ac:dyDescent="0.25">
      <c r="A1402" t="s">
        <v>945</v>
      </c>
      <c r="B1402" t="s">
        <v>945</v>
      </c>
    </row>
    <row r="1403" spans="1:2" x14ac:dyDescent="0.25">
      <c r="A1403" t="s">
        <v>8</v>
      </c>
      <c r="B1403" t="s">
        <v>8</v>
      </c>
    </row>
    <row r="1404" spans="1:2" x14ac:dyDescent="0.25">
      <c r="A1404" t="s">
        <v>9038</v>
      </c>
      <c r="B1404" t="s">
        <v>919</v>
      </c>
    </row>
    <row r="1405" spans="1:2" x14ac:dyDescent="0.25">
      <c r="A1405" t="s">
        <v>889</v>
      </c>
      <c r="B1405" t="s">
        <v>889</v>
      </c>
    </row>
    <row r="1406" spans="1:2" x14ac:dyDescent="0.25">
      <c r="A1406" t="s">
        <v>945</v>
      </c>
      <c r="B1406" t="s">
        <v>945</v>
      </c>
    </row>
    <row r="1407" spans="1:2" x14ac:dyDescent="0.25">
      <c r="A1407" t="s">
        <v>9016</v>
      </c>
      <c r="B1407" t="s">
        <v>949</v>
      </c>
    </row>
    <row r="1408" spans="1:2" x14ac:dyDescent="0.25">
      <c r="A1408" t="s">
        <v>9051</v>
      </c>
      <c r="B1408" t="s">
        <v>893</v>
      </c>
    </row>
    <row r="1409" spans="1:2" x14ac:dyDescent="0.25">
      <c r="A1409" t="s">
        <v>9019</v>
      </c>
      <c r="B1409" t="s">
        <v>741</v>
      </c>
    </row>
    <row r="1410" spans="1:2" x14ac:dyDescent="0.25">
      <c r="A1410" t="s">
        <v>8</v>
      </c>
      <c r="B1410" t="s">
        <v>8</v>
      </c>
    </row>
    <row r="1411" spans="1:2" x14ac:dyDescent="0.25">
      <c r="A1411" t="s">
        <v>9028</v>
      </c>
      <c r="B1411" t="s">
        <v>893</v>
      </c>
    </row>
    <row r="1412" spans="1:2" x14ac:dyDescent="0.25">
      <c r="A1412" t="s">
        <v>9014</v>
      </c>
      <c r="B1412" t="s">
        <v>892</v>
      </c>
    </row>
    <row r="1413" spans="1:2" x14ac:dyDescent="0.25">
      <c r="A1413" t="s">
        <v>9029</v>
      </c>
      <c r="B1413" t="s">
        <v>892</v>
      </c>
    </row>
    <row r="1414" spans="1:2" x14ac:dyDescent="0.25">
      <c r="A1414" t="s">
        <v>9055</v>
      </c>
      <c r="B1414" t="s">
        <v>941</v>
      </c>
    </row>
    <row r="1415" spans="1:2" x14ac:dyDescent="0.25">
      <c r="A1415" t="s">
        <v>9028</v>
      </c>
      <c r="B1415" t="s">
        <v>893</v>
      </c>
    </row>
    <row r="1416" spans="1:2" x14ac:dyDescent="0.25">
      <c r="A1416" t="s">
        <v>8</v>
      </c>
      <c r="B1416" t="s">
        <v>8</v>
      </c>
    </row>
    <row r="1417" spans="1:2" x14ac:dyDescent="0.25">
      <c r="A1417" t="s">
        <v>9046</v>
      </c>
      <c r="B1417" t="s">
        <v>886</v>
      </c>
    </row>
    <row r="1418" spans="1:2" x14ac:dyDescent="0.25">
      <c r="A1418" t="s">
        <v>9046</v>
      </c>
      <c r="B1418" t="s">
        <v>886</v>
      </c>
    </row>
    <row r="1419" spans="1:2" x14ac:dyDescent="0.25">
      <c r="A1419" t="s">
        <v>9046</v>
      </c>
      <c r="B1419" t="s">
        <v>886</v>
      </c>
    </row>
    <row r="1420" spans="1:2" x14ac:dyDescent="0.25">
      <c r="A1420" t="s">
        <v>8</v>
      </c>
      <c r="B1420" t="s">
        <v>8</v>
      </c>
    </row>
    <row r="1421" spans="1:2" x14ac:dyDescent="0.25">
      <c r="A1421" t="s">
        <v>8</v>
      </c>
      <c r="B1421" t="s">
        <v>8</v>
      </c>
    </row>
    <row r="1422" spans="1:2" x14ac:dyDescent="0.25">
      <c r="A1422" t="s">
        <v>9045</v>
      </c>
      <c r="B1422" t="s">
        <v>889</v>
      </c>
    </row>
    <row r="1423" spans="1:2" x14ac:dyDescent="0.25">
      <c r="A1423" t="s">
        <v>9017</v>
      </c>
      <c r="B1423" t="s">
        <v>886</v>
      </c>
    </row>
    <row r="1424" spans="1:2" x14ac:dyDescent="0.25">
      <c r="A1424" t="s">
        <v>9028</v>
      </c>
      <c r="B1424" t="s">
        <v>893</v>
      </c>
    </row>
    <row r="1425" spans="1:2" x14ac:dyDescent="0.25">
      <c r="A1425" t="s">
        <v>9029</v>
      </c>
      <c r="B1425" t="s">
        <v>892</v>
      </c>
    </row>
    <row r="1426" spans="1:2" x14ac:dyDescent="0.25">
      <c r="A1426" t="s">
        <v>9029</v>
      </c>
      <c r="B1426" t="s">
        <v>892</v>
      </c>
    </row>
    <row r="1427" spans="1:2" x14ac:dyDescent="0.25">
      <c r="A1427" t="s">
        <v>9013</v>
      </c>
      <c r="B1427" t="s">
        <v>658</v>
      </c>
    </row>
    <row r="1428" spans="1:2" x14ac:dyDescent="0.25">
      <c r="A1428" t="s">
        <v>9035</v>
      </c>
      <c r="B1428" t="s">
        <v>941</v>
      </c>
    </row>
    <row r="1429" spans="1:2" x14ac:dyDescent="0.25">
      <c r="A1429" t="s">
        <v>9032</v>
      </c>
      <c r="B1429" t="s">
        <v>741</v>
      </c>
    </row>
    <row r="1430" spans="1:2" x14ac:dyDescent="0.25">
      <c r="A1430" t="s">
        <v>8</v>
      </c>
      <c r="B1430" t="s">
        <v>8</v>
      </c>
    </row>
    <row r="1431" spans="1:2" x14ac:dyDescent="0.25">
      <c r="A1431" t="s">
        <v>9035</v>
      </c>
      <c r="B1431" t="s">
        <v>941</v>
      </c>
    </row>
    <row r="1432" spans="1:2" x14ac:dyDescent="0.25">
      <c r="A1432" t="s">
        <v>9037</v>
      </c>
      <c r="B1432" t="s">
        <v>949</v>
      </c>
    </row>
    <row r="1433" spans="1:2" x14ac:dyDescent="0.25">
      <c r="A1433" t="s">
        <v>9049</v>
      </c>
      <c r="B1433" t="s">
        <v>945</v>
      </c>
    </row>
    <row r="1434" spans="1:2" x14ac:dyDescent="0.25">
      <c r="A1434" t="s">
        <v>9026</v>
      </c>
      <c r="B1434" t="s">
        <v>886</v>
      </c>
    </row>
    <row r="1435" spans="1:2" x14ac:dyDescent="0.25">
      <c r="A1435" t="s">
        <v>9016</v>
      </c>
      <c r="B1435" t="s">
        <v>949</v>
      </c>
    </row>
    <row r="1436" spans="1:2" x14ac:dyDescent="0.25">
      <c r="A1436" t="s">
        <v>9042</v>
      </c>
      <c r="B1436" t="s">
        <v>740</v>
      </c>
    </row>
    <row r="1437" spans="1:2" x14ac:dyDescent="0.25">
      <c r="A1437" t="s">
        <v>8</v>
      </c>
      <c r="B1437" t="s">
        <v>8</v>
      </c>
    </row>
    <row r="1438" spans="1:2" x14ac:dyDescent="0.25">
      <c r="A1438" t="s">
        <v>9029</v>
      </c>
      <c r="B1438" t="s">
        <v>892</v>
      </c>
    </row>
    <row r="1439" spans="1:2" x14ac:dyDescent="0.25">
      <c r="A1439" t="s">
        <v>9045</v>
      </c>
      <c r="B1439" t="s">
        <v>889</v>
      </c>
    </row>
    <row r="1440" spans="1:2" x14ac:dyDescent="0.25">
      <c r="A1440" t="s">
        <v>9015</v>
      </c>
      <c r="B1440" t="s">
        <v>888</v>
      </c>
    </row>
    <row r="1441" spans="1:2" x14ac:dyDescent="0.25">
      <c r="A1441" t="s">
        <v>9024</v>
      </c>
      <c r="B1441" t="s">
        <v>888</v>
      </c>
    </row>
    <row r="1442" spans="1:2" x14ac:dyDescent="0.25">
      <c r="A1442" t="s">
        <v>893</v>
      </c>
      <c r="B1442" t="s">
        <v>893</v>
      </c>
    </row>
    <row r="1443" spans="1:2" x14ac:dyDescent="0.25">
      <c r="A1443" t="s">
        <v>945</v>
      </c>
      <c r="B1443" t="s">
        <v>945</v>
      </c>
    </row>
    <row r="1444" spans="1:2" x14ac:dyDescent="0.25">
      <c r="A1444" t="s">
        <v>9046</v>
      </c>
      <c r="B1444" t="s">
        <v>886</v>
      </c>
    </row>
    <row r="1445" spans="1:2" x14ac:dyDescent="0.25">
      <c r="A1445" t="s">
        <v>8</v>
      </c>
      <c r="B1445" t="s">
        <v>8</v>
      </c>
    </row>
    <row r="1446" spans="1:2" x14ac:dyDescent="0.25">
      <c r="A1446" t="s">
        <v>9045</v>
      </c>
      <c r="B1446" t="s">
        <v>889</v>
      </c>
    </row>
    <row r="1447" spans="1:2" x14ac:dyDescent="0.25">
      <c r="A1447" t="s">
        <v>9031</v>
      </c>
      <c r="B1447" t="s">
        <v>919</v>
      </c>
    </row>
    <row r="1448" spans="1:2" x14ac:dyDescent="0.25">
      <c r="A1448" t="s">
        <v>8</v>
      </c>
      <c r="B1448" t="s">
        <v>8</v>
      </c>
    </row>
    <row r="1449" spans="1:2" x14ac:dyDescent="0.25">
      <c r="A1449" t="s">
        <v>9044</v>
      </c>
      <c r="B1449" t="s">
        <v>888</v>
      </c>
    </row>
    <row r="1450" spans="1:2" x14ac:dyDescent="0.25">
      <c r="A1450" t="s">
        <v>9021</v>
      </c>
      <c r="B1450" t="s">
        <v>945</v>
      </c>
    </row>
    <row r="1451" spans="1:2" x14ac:dyDescent="0.25">
      <c r="A1451" t="s">
        <v>9026</v>
      </c>
      <c r="B1451" t="s">
        <v>886</v>
      </c>
    </row>
    <row r="1452" spans="1:2" x14ac:dyDescent="0.25">
      <c r="A1452" t="s">
        <v>9020</v>
      </c>
      <c r="B1452" t="s">
        <v>742</v>
      </c>
    </row>
    <row r="1453" spans="1:2" x14ac:dyDescent="0.25">
      <c r="A1453" t="s">
        <v>9044</v>
      </c>
      <c r="B1453" t="s">
        <v>888</v>
      </c>
    </row>
    <row r="1454" spans="1:2" x14ac:dyDescent="0.25">
      <c r="A1454" t="s">
        <v>8</v>
      </c>
      <c r="B1454" t="s">
        <v>8</v>
      </c>
    </row>
    <row r="1455" spans="1:2" x14ac:dyDescent="0.25">
      <c r="A1455" t="s">
        <v>9033</v>
      </c>
      <c r="B1455" t="s">
        <v>886</v>
      </c>
    </row>
    <row r="1456" spans="1:2" x14ac:dyDescent="0.25">
      <c r="A1456" t="s">
        <v>8</v>
      </c>
      <c r="B1456" t="s">
        <v>8</v>
      </c>
    </row>
    <row r="1457" spans="1:2" x14ac:dyDescent="0.25">
      <c r="A1457" t="s">
        <v>945</v>
      </c>
      <c r="B1457" t="s">
        <v>945</v>
      </c>
    </row>
    <row r="1458" spans="1:2" x14ac:dyDescent="0.25">
      <c r="A1458" t="s">
        <v>9014</v>
      </c>
      <c r="B1458" t="s">
        <v>892</v>
      </c>
    </row>
    <row r="1459" spans="1:2" x14ac:dyDescent="0.25">
      <c r="A1459" t="s">
        <v>9020</v>
      </c>
      <c r="B1459" t="s">
        <v>742</v>
      </c>
    </row>
    <row r="1460" spans="1:2" x14ac:dyDescent="0.25">
      <c r="A1460" t="s">
        <v>9028</v>
      </c>
      <c r="B1460" t="s">
        <v>893</v>
      </c>
    </row>
    <row r="1461" spans="1:2" x14ac:dyDescent="0.25">
      <c r="A1461" t="s">
        <v>889</v>
      </c>
      <c r="B1461" t="s">
        <v>889</v>
      </c>
    </row>
    <row r="1462" spans="1:2" x14ac:dyDescent="0.25">
      <c r="A1462" t="s">
        <v>9033</v>
      </c>
      <c r="B1462" t="s">
        <v>886</v>
      </c>
    </row>
    <row r="1463" spans="1:2" x14ac:dyDescent="0.25">
      <c r="A1463" t="s">
        <v>8</v>
      </c>
      <c r="B1463" t="s">
        <v>8</v>
      </c>
    </row>
    <row r="1464" spans="1:2" x14ac:dyDescent="0.25">
      <c r="A1464" t="s">
        <v>9027</v>
      </c>
      <c r="B1464" t="s">
        <v>743</v>
      </c>
    </row>
    <row r="1465" spans="1:2" x14ac:dyDescent="0.25">
      <c r="A1465" t="s">
        <v>9054</v>
      </c>
      <c r="B1465" t="s">
        <v>924</v>
      </c>
    </row>
    <row r="1466" spans="1:2" x14ac:dyDescent="0.25">
      <c r="A1466" t="s">
        <v>9046</v>
      </c>
      <c r="B1466" t="s">
        <v>886</v>
      </c>
    </row>
    <row r="1467" spans="1:2" x14ac:dyDescent="0.25">
      <c r="A1467" t="s">
        <v>8</v>
      </c>
      <c r="B1467" t="s">
        <v>8</v>
      </c>
    </row>
    <row r="1468" spans="1:2" x14ac:dyDescent="0.25">
      <c r="A1468" t="s">
        <v>9046</v>
      </c>
      <c r="B1468" t="s">
        <v>886</v>
      </c>
    </row>
    <row r="1469" spans="1:2" x14ac:dyDescent="0.25">
      <c r="A1469" t="s">
        <v>893</v>
      </c>
      <c r="B1469" t="s">
        <v>893</v>
      </c>
    </row>
    <row r="1470" spans="1:2" x14ac:dyDescent="0.25">
      <c r="A1470" t="s">
        <v>9029</v>
      </c>
      <c r="B1470" t="s">
        <v>892</v>
      </c>
    </row>
    <row r="1471" spans="1:2" x14ac:dyDescent="0.25">
      <c r="A1471" t="s">
        <v>9027</v>
      </c>
      <c r="B1471" t="s">
        <v>743</v>
      </c>
    </row>
    <row r="1472" spans="1:2" x14ac:dyDescent="0.25">
      <c r="A1472" t="s">
        <v>9016</v>
      </c>
      <c r="B1472" t="s">
        <v>949</v>
      </c>
    </row>
    <row r="1473" spans="1:2" x14ac:dyDescent="0.25">
      <c r="A1473" t="s">
        <v>8</v>
      </c>
      <c r="B1473" t="s">
        <v>8</v>
      </c>
    </row>
    <row r="1474" spans="1:2" x14ac:dyDescent="0.25">
      <c r="A1474" t="s">
        <v>9033</v>
      </c>
      <c r="B1474" t="s">
        <v>886</v>
      </c>
    </row>
    <row r="1475" spans="1:2" x14ac:dyDescent="0.25">
      <c r="A1475" t="s">
        <v>949</v>
      </c>
      <c r="B1475" t="s">
        <v>949</v>
      </c>
    </row>
    <row r="1476" spans="1:2" x14ac:dyDescent="0.25">
      <c r="A1476" t="s">
        <v>9024</v>
      </c>
      <c r="B1476" t="s">
        <v>888</v>
      </c>
    </row>
    <row r="1477" spans="1:2" x14ac:dyDescent="0.25">
      <c r="A1477" t="s">
        <v>8</v>
      </c>
      <c r="B1477" t="s">
        <v>8</v>
      </c>
    </row>
    <row r="1478" spans="1:2" x14ac:dyDescent="0.25">
      <c r="A1478" t="s">
        <v>9017</v>
      </c>
      <c r="B1478" t="s">
        <v>886</v>
      </c>
    </row>
    <row r="1479" spans="1:2" x14ac:dyDescent="0.25">
      <c r="A1479" t="s">
        <v>9032</v>
      </c>
      <c r="B1479" t="s">
        <v>741</v>
      </c>
    </row>
    <row r="1480" spans="1:2" x14ac:dyDescent="0.25">
      <c r="A1480" t="s">
        <v>9041</v>
      </c>
      <c r="B1480" t="s">
        <v>892</v>
      </c>
    </row>
    <row r="1481" spans="1:2" x14ac:dyDescent="0.25">
      <c r="A1481" t="s">
        <v>9042</v>
      </c>
      <c r="B1481" t="s">
        <v>740</v>
      </c>
    </row>
    <row r="1482" spans="1:2" x14ac:dyDescent="0.25">
      <c r="A1482" t="s">
        <v>9025</v>
      </c>
      <c r="B1482" t="s">
        <v>889</v>
      </c>
    </row>
    <row r="1483" spans="1:2" x14ac:dyDescent="0.25">
      <c r="A1483" t="s">
        <v>9024</v>
      </c>
      <c r="B1483" t="s">
        <v>888</v>
      </c>
    </row>
    <row r="1484" spans="1:2" x14ac:dyDescent="0.25">
      <c r="A1484" t="s">
        <v>8</v>
      </c>
      <c r="B1484" t="s">
        <v>8</v>
      </c>
    </row>
    <row r="1485" spans="1:2" x14ac:dyDescent="0.25">
      <c r="A1485" t="s">
        <v>9035</v>
      </c>
      <c r="B1485" t="s">
        <v>941</v>
      </c>
    </row>
    <row r="1486" spans="1:2" x14ac:dyDescent="0.25">
      <c r="A1486" t="s">
        <v>8</v>
      </c>
      <c r="B1486" t="s">
        <v>8</v>
      </c>
    </row>
    <row r="1487" spans="1:2" x14ac:dyDescent="0.25">
      <c r="A1487" t="s">
        <v>8</v>
      </c>
      <c r="B1487" t="s">
        <v>8</v>
      </c>
    </row>
    <row r="1488" spans="1:2" x14ac:dyDescent="0.25">
      <c r="A1488" t="s">
        <v>8</v>
      </c>
      <c r="B1488" t="s">
        <v>8</v>
      </c>
    </row>
    <row r="1489" spans="1:2" x14ac:dyDescent="0.25">
      <c r="A1489" t="s">
        <v>9020</v>
      </c>
      <c r="B1489" t="s">
        <v>742</v>
      </c>
    </row>
    <row r="1490" spans="1:2" x14ac:dyDescent="0.25">
      <c r="A1490" t="s">
        <v>9015</v>
      </c>
      <c r="B1490" t="s">
        <v>888</v>
      </c>
    </row>
    <row r="1491" spans="1:2" x14ac:dyDescent="0.25">
      <c r="A1491" t="s">
        <v>9016</v>
      </c>
      <c r="B1491" t="s">
        <v>949</v>
      </c>
    </row>
    <row r="1492" spans="1:2" x14ac:dyDescent="0.25">
      <c r="A1492" t="s">
        <v>9051</v>
      </c>
      <c r="B1492" t="s">
        <v>893</v>
      </c>
    </row>
    <row r="1493" spans="1:2" x14ac:dyDescent="0.25">
      <c r="A1493" t="s">
        <v>8</v>
      </c>
      <c r="B1493" t="s">
        <v>8</v>
      </c>
    </row>
    <row r="1494" spans="1:2" x14ac:dyDescent="0.25">
      <c r="A1494" t="s">
        <v>889</v>
      </c>
      <c r="B1494" t="s">
        <v>889</v>
      </c>
    </row>
    <row r="1495" spans="1:2" x14ac:dyDescent="0.25">
      <c r="A1495" t="s">
        <v>9016</v>
      </c>
      <c r="B1495" t="s">
        <v>949</v>
      </c>
    </row>
    <row r="1496" spans="1:2" x14ac:dyDescent="0.25">
      <c r="A1496" t="s">
        <v>9026</v>
      </c>
      <c r="B1496" t="s">
        <v>886</v>
      </c>
    </row>
    <row r="1497" spans="1:2" x14ac:dyDescent="0.25">
      <c r="A1497" t="s">
        <v>9016</v>
      </c>
      <c r="B1497" t="s">
        <v>949</v>
      </c>
    </row>
    <row r="1498" spans="1:2" x14ac:dyDescent="0.25">
      <c r="A1498" t="s">
        <v>9046</v>
      </c>
      <c r="B1498" t="s">
        <v>886</v>
      </c>
    </row>
    <row r="1499" spans="1:2" x14ac:dyDescent="0.25">
      <c r="A1499" t="s">
        <v>9015</v>
      </c>
      <c r="B1499" t="s">
        <v>888</v>
      </c>
    </row>
    <row r="1500" spans="1:2" x14ac:dyDescent="0.25">
      <c r="A1500" t="s">
        <v>9046</v>
      </c>
      <c r="B1500" t="s">
        <v>886</v>
      </c>
    </row>
    <row r="1501" spans="1:2" x14ac:dyDescent="0.25">
      <c r="A1501" t="s">
        <v>9028</v>
      </c>
      <c r="B1501" t="s">
        <v>893</v>
      </c>
    </row>
    <row r="1502" spans="1:2" x14ac:dyDescent="0.25">
      <c r="A1502" t="s">
        <v>9018</v>
      </c>
      <c r="B1502" t="s">
        <v>919</v>
      </c>
    </row>
    <row r="1503" spans="1:2" x14ac:dyDescent="0.25">
      <c r="A1503" t="s">
        <v>893</v>
      </c>
      <c r="B1503" t="s">
        <v>893</v>
      </c>
    </row>
    <row r="1504" spans="1:2" x14ac:dyDescent="0.25">
      <c r="A1504" t="s">
        <v>9045</v>
      </c>
      <c r="B1504" t="s">
        <v>889</v>
      </c>
    </row>
    <row r="1505" spans="1:2" x14ac:dyDescent="0.25">
      <c r="A1505" t="s">
        <v>8</v>
      </c>
      <c r="B1505" t="s">
        <v>8</v>
      </c>
    </row>
    <row r="1506" spans="1:2" x14ac:dyDescent="0.25">
      <c r="A1506" t="s">
        <v>9026</v>
      </c>
      <c r="B1506" t="s">
        <v>886</v>
      </c>
    </row>
    <row r="1507" spans="1:2" x14ac:dyDescent="0.25">
      <c r="A1507" t="s">
        <v>8</v>
      </c>
      <c r="B1507" t="s">
        <v>8</v>
      </c>
    </row>
    <row r="1508" spans="1:2" x14ac:dyDescent="0.25">
      <c r="A1508" t="s">
        <v>9028</v>
      </c>
      <c r="B1508" t="s">
        <v>893</v>
      </c>
    </row>
    <row r="1509" spans="1:2" x14ac:dyDescent="0.25">
      <c r="A1509" t="s">
        <v>8</v>
      </c>
      <c r="B1509" t="s">
        <v>8</v>
      </c>
    </row>
    <row r="1510" spans="1:2" x14ac:dyDescent="0.25">
      <c r="A1510" t="s">
        <v>8</v>
      </c>
      <c r="B1510" t="s">
        <v>8</v>
      </c>
    </row>
    <row r="1511" spans="1:2" x14ac:dyDescent="0.25">
      <c r="A1511" t="s">
        <v>9013</v>
      </c>
      <c r="B1511" t="s">
        <v>658</v>
      </c>
    </row>
    <row r="1512" spans="1:2" x14ac:dyDescent="0.25">
      <c r="A1512" t="s">
        <v>8</v>
      </c>
      <c r="B1512" t="s">
        <v>8</v>
      </c>
    </row>
    <row r="1513" spans="1:2" x14ac:dyDescent="0.25">
      <c r="A1513" t="s">
        <v>9030</v>
      </c>
      <c r="B1513" t="s">
        <v>740</v>
      </c>
    </row>
    <row r="1514" spans="1:2" x14ac:dyDescent="0.25">
      <c r="A1514" t="s">
        <v>9024</v>
      </c>
      <c r="B1514" t="s">
        <v>888</v>
      </c>
    </row>
    <row r="1515" spans="1:2" x14ac:dyDescent="0.25">
      <c r="A1515" t="s">
        <v>8</v>
      </c>
      <c r="B1515" t="s">
        <v>8</v>
      </c>
    </row>
    <row r="1516" spans="1:2" x14ac:dyDescent="0.25">
      <c r="A1516" t="s">
        <v>9036</v>
      </c>
      <c r="B1516" t="s">
        <v>888</v>
      </c>
    </row>
    <row r="1517" spans="1:2" x14ac:dyDescent="0.25">
      <c r="A1517" t="s">
        <v>9033</v>
      </c>
      <c r="B1517" t="s">
        <v>886</v>
      </c>
    </row>
    <row r="1518" spans="1:2" x14ac:dyDescent="0.25">
      <c r="A1518" t="s">
        <v>658</v>
      </c>
      <c r="B1518" t="s">
        <v>658</v>
      </c>
    </row>
    <row r="1519" spans="1:2" x14ac:dyDescent="0.25">
      <c r="A1519" t="s">
        <v>9046</v>
      </c>
      <c r="B1519" t="s">
        <v>886</v>
      </c>
    </row>
    <row r="1520" spans="1:2" x14ac:dyDescent="0.25">
      <c r="A1520" t="s">
        <v>658</v>
      </c>
      <c r="B1520" t="s">
        <v>658</v>
      </c>
    </row>
    <row r="1521" spans="1:2" x14ac:dyDescent="0.25">
      <c r="A1521" t="s">
        <v>889</v>
      </c>
      <c r="B1521" t="s">
        <v>889</v>
      </c>
    </row>
    <row r="1522" spans="1:2" x14ac:dyDescent="0.25">
      <c r="A1522" t="s">
        <v>9014</v>
      </c>
      <c r="B1522" t="s">
        <v>892</v>
      </c>
    </row>
    <row r="1523" spans="1:2" x14ac:dyDescent="0.25">
      <c r="A1523" t="s">
        <v>658</v>
      </c>
      <c r="B1523" t="s">
        <v>658</v>
      </c>
    </row>
    <row r="1524" spans="1:2" x14ac:dyDescent="0.25">
      <c r="A1524" t="s">
        <v>8</v>
      </c>
      <c r="B1524" t="s">
        <v>8</v>
      </c>
    </row>
    <row r="1525" spans="1:2" x14ac:dyDescent="0.25">
      <c r="A1525" t="s">
        <v>9039</v>
      </c>
      <c r="B1525" t="s">
        <v>889</v>
      </c>
    </row>
    <row r="1526" spans="1:2" x14ac:dyDescent="0.25">
      <c r="A1526" t="s">
        <v>8</v>
      </c>
      <c r="B1526" t="s">
        <v>8</v>
      </c>
    </row>
    <row r="1527" spans="1:2" x14ac:dyDescent="0.25">
      <c r="A1527" t="s">
        <v>8</v>
      </c>
      <c r="B1527" t="s">
        <v>8</v>
      </c>
    </row>
    <row r="1528" spans="1:2" x14ac:dyDescent="0.25">
      <c r="A1528" t="s">
        <v>9046</v>
      </c>
      <c r="B1528" t="s">
        <v>886</v>
      </c>
    </row>
    <row r="1529" spans="1:2" x14ac:dyDescent="0.25">
      <c r="A1529" t="s">
        <v>9021</v>
      </c>
      <c r="B1529" t="s">
        <v>945</v>
      </c>
    </row>
    <row r="1530" spans="1:2" x14ac:dyDescent="0.25">
      <c r="A1530" t="s">
        <v>9016</v>
      </c>
      <c r="B1530" t="s">
        <v>949</v>
      </c>
    </row>
    <row r="1531" spans="1:2" x14ac:dyDescent="0.25">
      <c r="A1531" t="s">
        <v>9021</v>
      </c>
      <c r="B1531" t="s">
        <v>945</v>
      </c>
    </row>
    <row r="1532" spans="1:2" x14ac:dyDescent="0.25">
      <c r="A1532" t="s">
        <v>9046</v>
      </c>
      <c r="B1532" t="s">
        <v>886</v>
      </c>
    </row>
    <row r="1533" spans="1:2" x14ac:dyDescent="0.25">
      <c r="A1533" t="s">
        <v>9041</v>
      </c>
      <c r="B1533" t="s">
        <v>892</v>
      </c>
    </row>
    <row r="1534" spans="1:2" x14ac:dyDescent="0.25">
      <c r="A1534" t="s">
        <v>9051</v>
      </c>
      <c r="B1534" t="s">
        <v>893</v>
      </c>
    </row>
    <row r="1535" spans="1:2" x14ac:dyDescent="0.25">
      <c r="A1535" t="s">
        <v>9029</v>
      </c>
      <c r="B1535" t="s">
        <v>892</v>
      </c>
    </row>
    <row r="1536" spans="1:2" x14ac:dyDescent="0.25">
      <c r="A1536" t="s">
        <v>945</v>
      </c>
      <c r="B1536" t="s">
        <v>945</v>
      </c>
    </row>
    <row r="1537" spans="1:2" x14ac:dyDescent="0.25">
      <c r="A1537" t="s">
        <v>9033</v>
      </c>
      <c r="B1537" t="s">
        <v>886</v>
      </c>
    </row>
    <row r="1538" spans="1:2" x14ac:dyDescent="0.25">
      <c r="A1538" t="s">
        <v>9046</v>
      </c>
      <c r="B1538" t="s">
        <v>886</v>
      </c>
    </row>
    <row r="1539" spans="1:2" x14ac:dyDescent="0.25">
      <c r="A1539" t="s">
        <v>9017</v>
      </c>
      <c r="B1539" t="s">
        <v>886</v>
      </c>
    </row>
    <row r="1540" spans="1:2" x14ac:dyDescent="0.25">
      <c r="A1540" t="s">
        <v>893</v>
      </c>
      <c r="B1540" t="s">
        <v>893</v>
      </c>
    </row>
    <row r="1541" spans="1:2" x14ac:dyDescent="0.25">
      <c r="A1541" t="s">
        <v>8</v>
      </c>
      <c r="B1541" t="s">
        <v>8</v>
      </c>
    </row>
    <row r="1542" spans="1:2" x14ac:dyDescent="0.25">
      <c r="A1542" t="s">
        <v>8</v>
      </c>
      <c r="B1542" t="s">
        <v>8</v>
      </c>
    </row>
    <row r="1543" spans="1:2" x14ac:dyDescent="0.25">
      <c r="A1543" t="s">
        <v>9048</v>
      </c>
      <c r="B1543" t="s">
        <v>740</v>
      </c>
    </row>
    <row r="1544" spans="1:2" x14ac:dyDescent="0.25">
      <c r="A1544" t="s">
        <v>893</v>
      </c>
      <c r="B1544" t="s">
        <v>893</v>
      </c>
    </row>
    <row r="1545" spans="1:2" x14ac:dyDescent="0.25">
      <c r="A1545" t="s">
        <v>9020</v>
      </c>
      <c r="B1545" t="s">
        <v>742</v>
      </c>
    </row>
    <row r="1546" spans="1:2" x14ac:dyDescent="0.25">
      <c r="A1546" t="s">
        <v>9028</v>
      </c>
      <c r="B1546" t="s">
        <v>893</v>
      </c>
    </row>
    <row r="1547" spans="1:2" x14ac:dyDescent="0.25">
      <c r="A1547" t="s">
        <v>9027</v>
      </c>
      <c r="B1547" t="s">
        <v>743</v>
      </c>
    </row>
    <row r="1548" spans="1:2" x14ac:dyDescent="0.25">
      <c r="A1548" t="s">
        <v>8</v>
      </c>
      <c r="B1548" t="s">
        <v>8</v>
      </c>
    </row>
    <row r="1549" spans="1:2" x14ac:dyDescent="0.25">
      <c r="A1549" t="s">
        <v>9014</v>
      </c>
      <c r="B1549" t="s">
        <v>892</v>
      </c>
    </row>
    <row r="1550" spans="1:2" x14ac:dyDescent="0.25">
      <c r="A1550" t="s">
        <v>9050</v>
      </c>
      <c r="B1550" t="s">
        <v>924</v>
      </c>
    </row>
    <row r="1551" spans="1:2" x14ac:dyDescent="0.25">
      <c r="A1551" t="s">
        <v>9027</v>
      </c>
      <c r="B1551" t="s">
        <v>743</v>
      </c>
    </row>
    <row r="1552" spans="1:2" x14ac:dyDescent="0.25">
      <c r="A1552" t="s">
        <v>9021</v>
      </c>
      <c r="B1552" t="s">
        <v>945</v>
      </c>
    </row>
    <row r="1553" spans="1:2" x14ac:dyDescent="0.25">
      <c r="A1553" t="s">
        <v>949</v>
      </c>
      <c r="B1553" t="s">
        <v>949</v>
      </c>
    </row>
    <row r="1554" spans="1:2" x14ac:dyDescent="0.25">
      <c r="A1554" t="s">
        <v>8</v>
      </c>
      <c r="B1554" t="s">
        <v>8</v>
      </c>
    </row>
    <row r="1555" spans="1:2" x14ac:dyDescent="0.25">
      <c r="A1555" t="s">
        <v>9017</v>
      </c>
      <c r="B1555" t="s">
        <v>886</v>
      </c>
    </row>
    <row r="1556" spans="1:2" x14ac:dyDescent="0.25">
      <c r="A1556" t="s">
        <v>9037</v>
      </c>
      <c r="B1556" t="s">
        <v>949</v>
      </c>
    </row>
    <row r="1557" spans="1:2" x14ac:dyDescent="0.25">
      <c r="A1557" t="s">
        <v>9034</v>
      </c>
      <c r="B1557" t="s">
        <v>892</v>
      </c>
    </row>
    <row r="1558" spans="1:2" x14ac:dyDescent="0.25">
      <c r="A1558" t="s">
        <v>8</v>
      </c>
      <c r="B1558" t="s">
        <v>8</v>
      </c>
    </row>
    <row r="1559" spans="1:2" x14ac:dyDescent="0.25">
      <c r="A1559" t="s">
        <v>9036</v>
      </c>
      <c r="B1559" t="s">
        <v>888</v>
      </c>
    </row>
    <row r="1560" spans="1:2" x14ac:dyDescent="0.25">
      <c r="A1560" t="s">
        <v>8</v>
      </c>
      <c r="B1560" t="s">
        <v>8</v>
      </c>
    </row>
    <row r="1561" spans="1:2" x14ac:dyDescent="0.25">
      <c r="A1561" t="s">
        <v>9026</v>
      </c>
      <c r="B1561" t="s">
        <v>886</v>
      </c>
    </row>
    <row r="1562" spans="1:2" x14ac:dyDescent="0.25">
      <c r="A1562" t="s">
        <v>9017</v>
      </c>
      <c r="B1562" t="s">
        <v>886</v>
      </c>
    </row>
    <row r="1563" spans="1:2" x14ac:dyDescent="0.25">
      <c r="A1563" t="s">
        <v>9015</v>
      </c>
      <c r="B1563" t="s">
        <v>888</v>
      </c>
    </row>
    <row r="1564" spans="1:2" x14ac:dyDescent="0.25">
      <c r="A1564" t="s">
        <v>8</v>
      </c>
      <c r="B1564" t="s">
        <v>8</v>
      </c>
    </row>
    <row r="1565" spans="1:2" x14ac:dyDescent="0.25">
      <c r="A1565" t="s">
        <v>9025</v>
      </c>
      <c r="B1565" t="s">
        <v>889</v>
      </c>
    </row>
    <row r="1566" spans="1:2" x14ac:dyDescent="0.25">
      <c r="A1566" t="s">
        <v>889</v>
      </c>
      <c r="B1566" t="s">
        <v>889</v>
      </c>
    </row>
    <row r="1567" spans="1:2" x14ac:dyDescent="0.25">
      <c r="A1567" t="s">
        <v>9013</v>
      </c>
      <c r="B1567" t="s">
        <v>658</v>
      </c>
    </row>
    <row r="1568" spans="1:2" x14ac:dyDescent="0.25">
      <c r="A1568" t="s">
        <v>9014</v>
      </c>
      <c r="B1568" t="s">
        <v>892</v>
      </c>
    </row>
    <row r="1569" spans="1:2" x14ac:dyDescent="0.25">
      <c r="A1569" t="s">
        <v>9035</v>
      </c>
      <c r="B1569" t="s">
        <v>941</v>
      </c>
    </row>
    <row r="1570" spans="1:2" x14ac:dyDescent="0.25">
      <c r="A1570" t="s">
        <v>9029</v>
      </c>
      <c r="B1570" t="s">
        <v>892</v>
      </c>
    </row>
    <row r="1571" spans="1:2" x14ac:dyDescent="0.25">
      <c r="A1571" t="s">
        <v>9037</v>
      </c>
      <c r="B1571" t="s">
        <v>949</v>
      </c>
    </row>
    <row r="1572" spans="1:2" x14ac:dyDescent="0.25">
      <c r="A1572" t="s">
        <v>8</v>
      </c>
      <c r="B1572" t="s">
        <v>8</v>
      </c>
    </row>
    <row r="1573" spans="1:2" x14ac:dyDescent="0.25">
      <c r="A1573" t="s">
        <v>9025</v>
      </c>
      <c r="B1573" t="s">
        <v>889</v>
      </c>
    </row>
    <row r="1574" spans="1:2" x14ac:dyDescent="0.25">
      <c r="A1574" t="s">
        <v>8</v>
      </c>
      <c r="B1574" t="s">
        <v>8</v>
      </c>
    </row>
    <row r="1575" spans="1:2" x14ac:dyDescent="0.25">
      <c r="A1575" t="s">
        <v>8</v>
      </c>
      <c r="B1575" t="s">
        <v>8</v>
      </c>
    </row>
    <row r="1576" spans="1:2" x14ac:dyDescent="0.25">
      <c r="A1576" t="s">
        <v>9024</v>
      </c>
      <c r="B1576" t="s">
        <v>888</v>
      </c>
    </row>
    <row r="1577" spans="1:2" x14ac:dyDescent="0.25">
      <c r="A1577" t="s">
        <v>8</v>
      </c>
      <c r="B1577" t="s">
        <v>8</v>
      </c>
    </row>
    <row r="1578" spans="1:2" x14ac:dyDescent="0.25">
      <c r="A1578" t="s">
        <v>9033</v>
      </c>
      <c r="B1578" t="s">
        <v>886</v>
      </c>
    </row>
    <row r="1579" spans="1:2" x14ac:dyDescent="0.25">
      <c r="A1579" t="s">
        <v>9017</v>
      </c>
      <c r="B1579" t="s">
        <v>886</v>
      </c>
    </row>
    <row r="1580" spans="1:2" x14ac:dyDescent="0.25">
      <c r="A1580" t="s">
        <v>9017</v>
      </c>
      <c r="B1580" t="s">
        <v>886</v>
      </c>
    </row>
    <row r="1581" spans="1:2" x14ac:dyDescent="0.25">
      <c r="A1581" t="s">
        <v>9046</v>
      </c>
      <c r="B1581" t="s">
        <v>886</v>
      </c>
    </row>
    <row r="1582" spans="1:2" x14ac:dyDescent="0.25">
      <c r="A1582" t="s">
        <v>9039</v>
      </c>
      <c r="B1582" t="s">
        <v>889</v>
      </c>
    </row>
    <row r="1583" spans="1:2" x14ac:dyDescent="0.25">
      <c r="A1583" t="s">
        <v>9023</v>
      </c>
      <c r="B1583" t="s">
        <v>893</v>
      </c>
    </row>
    <row r="1584" spans="1:2" x14ac:dyDescent="0.25">
      <c r="A1584" t="s">
        <v>9014</v>
      </c>
      <c r="B1584" t="s">
        <v>892</v>
      </c>
    </row>
    <row r="1585" spans="1:2" x14ac:dyDescent="0.25">
      <c r="A1585" t="s">
        <v>9026</v>
      </c>
      <c r="B1585" t="s">
        <v>886</v>
      </c>
    </row>
    <row r="1586" spans="1:2" x14ac:dyDescent="0.25">
      <c r="A1586" t="s">
        <v>9016</v>
      </c>
      <c r="B1586" t="s">
        <v>949</v>
      </c>
    </row>
    <row r="1587" spans="1:2" x14ac:dyDescent="0.25">
      <c r="A1587" t="s">
        <v>8</v>
      </c>
      <c r="B1587" t="s">
        <v>8</v>
      </c>
    </row>
    <row r="1588" spans="1:2" x14ac:dyDescent="0.25">
      <c r="A1588" t="s">
        <v>8</v>
      </c>
      <c r="B1588" t="s">
        <v>8</v>
      </c>
    </row>
    <row r="1589" spans="1:2" x14ac:dyDescent="0.25">
      <c r="A1589" t="s">
        <v>9029</v>
      </c>
      <c r="B1589" t="s">
        <v>892</v>
      </c>
    </row>
    <row r="1590" spans="1:2" x14ac:dyDescent="0.25">
      <c r="A1590" t="s">
        <v>949</v>
      </c>
      <c r="B1590" t="s">
        <v>949</v>
      </c>
    </row>
    <row r="1591" spans="1:2" x14ac:dyDescent="0.25">
      <c r="A1591" t="s">
        <v>8</v>
      </c>
      <c r="B1591" t="s">
        <v>8</v>
      </c>
    </row>
    <row r="1592" spans="1:2" x14ac:dyDescent="0.25">
      <c r="A1592" t="s">
        <v>9044</v>
      </c>
      <c r="B1592" t="s">
        <v>888</v>
      </c>
    </row>
    <row r="1593" spans="1:2" x14ac:dyDescent="0.25">
      <c r="A1593" t="s">
        <v>9046</v>
      </c>
      <c r="B1593" t="s">
        <v>886</v>
      </c>
    </row>
    <row r="1594" spans="1:2" x14ac:dyDescent="0.25">
      <c r="A1594" t="s">
        <v>9026</v>
      </c>
      <c r="B1594" t="s">
        <v>886</v>
      </c>
    </row>
    <row r="1595" spans="1:2" x14ac:dyDescent="0.25">
      <c r="A1595" t="s">
        <v>8</v>
      </c>
      <c r="B1595" t="s">
        <v>8</v>
      </c>
    </row>
    <row r="1596" spans="1:2" x14ac:dyDescent="0.25">
      <c r="A1596" t="s">
        <v>945</v>
      </c>
      <c r="B1596" t="s">
        <v>945</v>
      </c>
    </row>
    <row r="1597" spans="1:2" x14ac:dyDescent="0.25">
      <c r="A1597" t="s">
        <v>9026</v>
      </c>
      <c r="B1597" t="s">
        <v>886</v>
      </c>
    </row>
    <row r="1598" spans="1:2" x14ac:dyDescent="0.25">
      <c r="A1598" t="s">
        <v>9050</v>
      </c>
      <c r="B1598" t="s">
        <v>924</v>
      </c>
    </row>
    <row r="1599" spans="1:2" x14ac:dyDescent="0.25">
      <c r="A1599" t="s">
        <v>9046</v>
      </c>
      <c r="B1599" t="s">
        <v>886</v>
      </c>
    </row>
    <row r="1600" spans="1:2" x14ac:dyDescent="0.25">
      <c r="A1600" t="s">
        <v>9046</v>
      </c>
      <c r="B1600" t="s">
        <v>886</v>
      </c>
    </row>
    <row r="1601" spans="1:2" x14ac:dyDescent="0.25">
      <c r="A1601" t="s">
        <v>9032</v>
      </c>
      <c r="B1601" t="s">
        <v>741</v>
      </c>
    </row>
    <row r="1602" spans="1:2" x14ac:dyDescent="0.25">
      <c r="A1602" t="s">
        <v>9048</v>
      </c>
      <c r="B1602" t="s">
        <v>740</v>
      </c>
    </row>
    <row r="1603" spans="1:2" x14ac:dyDescent="0.25">
      <c r="A1603" t="s">
        <v>8</v>
      </c>
      <c r="B1603" t="s">
        <v>8</v>
      </c>
    </row>
    <row r="1604" spans="1:2" x14ac:dyDescent="0.25">
      <c r="A1604" t="s">
        <v>9026</v>
      </c>
      <c r="B1604" t="s">
        <v>886</v>
      </c>
    </row>
    <row r="1605" spans="1:2" x14ac:dyDescent="0.25">
      <c r="A1605" t="s">
        <v>9013</v>
      </c>
      <c r="B1605" t="s">
        <v>658</v>
      </c>
    </row>
    <row r="1606" spans="1:2" x14ac:dyDescent="0.25">
      <c r="A1606" t="s">
        <v>9020</v>
      </c>
      <c r="B1606" t="s">
        <v>742</v>
      </c>
    </row>
    <row r="1607" spans="1:2" x14ac:dyDescent="0.25">
      <c r="A1607" t="s">
        <v>9044</v>
      </c>
      <c r="B1607" t="s">
        <v>888</v>
      </c>
    </row>
    <row r="1608" spans="1:2" x14ac:dyDescent="0.25">
      <c r="A1608" t="s">
        <v>9043</v>
      </c>
      <c r="B1608" t="s">
        <v>941</v>
      </c>
    </row>
    <row r="1609" spans="1:2" x14ac:dyDescent="0.25">
      <c r="A1609" t="s">
        <v>9046</v>
      </c>
      <c r="B1609" t="s">
        <v>886</v>
      </c>
    </row>
    <row r="1610" spans="1:2" x14ac:dyDescent="0.25">
      <c r="A1610" t="s">
        <v>9028</v>
      </c>
      <c r="B1610" t="s">
        <v>893</v>
      </c>
    </row>
    <row r="1611" spans="1:2" x14ac:dyDescent="0.25">
      <c r="A1611" t="s">
        <v>9033</v>
      </c>
      <c r="B1611" t="s">
        <v>886</v>
      </c>
    </row>
    <row r="1612" spans="1:2" x14ac:dyDescent="0.25">
      <c r="A1612" t="s">
        <v>9013</v>
      </c>
      <c r="B1612" t="s">
        <v>658</v>
      </c>
    </row>
    <row r="1613" spans="1:2" x14ac:dyDescent="0.25">
      <c r="A1613" t="s">
        <v>9017</v>
      </c>
      <c r="B1613" t="s">
        <v>886</v>
      </c>
    </row>
    <row r="1614" spans="1:2" x14ac:dyDescent="0.25">
      <c r="A1614" t="s">
        <v>9023</v>
      </c>
      <c r="B1614" t="s">
        <v>893</v>
      </c>
    </row>
    <row r="1615" spans="1:2" x14ac:dyDescent="0.25">
      <c r="A1615" t="s">
        <v>9037</v>
      </c>
      <c r="B1615" t="s">
        <v>949</v>
      </c>
    </row>
    <row r="1616" spans="1:2" x14ac:dyDescent="0.25">
      <c r="A1616" t="s">
        <v>9015</v>
      </c>
      <c r="B1616" t="s">
        <v>888</v>
      </c>
    </row>
    <row r="1617" spans="1:2" x14ac:dyDescent="0.25">
      <c r="A1617" t="s">
        <v>9029</v>
      </c>
      <c r="B1617" t="s">
        <v>892</v>
      </c>
    </row>
    <row r="1618" spans="1:2" x14ac:dyDescent="0.25">
      <c r="A1618" t="s">
        <v>8</v>
      </c>
      <c r="B1618" t="s">
        <v>8</v>
      </c>
    </row>
    <row r="1619" spans="1:2" x14ac:dyDescent="0.25">
      <c r="A1619" t="s">
        <v>8</v>
      </c>
      <c r="B1619" t="s">
        <v>8</v>
      </c>
    </row>
    <row r="1620" spans="1:2" x14ac:dyDescent="0.25">
      <c r="A1620" t="s">
        <v>9034</v>
      </c>
      <c r="B1620" t="s">
        <v>892</v>
      </c>
    </row>
    <row r="1621" spans="1:2" x14ac:dyDescent="0.25">
      <c r="A1621" t="s">
        <v>8</v>
      </c>
      <c r="B1621" t="s">
        <v>8</v>
      </c>
    </row>
    <row r="1622" spans="1:2" x14ac:dyDescent="0.25">
      <c r="A1622" t="s">
        <v>8</v>
      </c>
      <c r="B1622" t="s">
        <v>8</v>
      </c>
    </row>
    <row r="1623" spans="1:2" x14ac:dyDescent="0.25">
      <c r="A1623" t="s">
        <v>9026</v>
      </c>
      <c r="B1623" t="s">
        <v>886</v>
      </c>
    </row>
    <row r="1624" spans="1:2" x14ac:dyDescent="0.25">
      <c r="A1624" t="s">
        <v>8</v>
      </c>
      <c r="B1624" t="s">
        <v>8</v>
      </c>
    </row>
    <row r="1625" spans="1:2" x14ac:dyDescent="0.25">
      <c r="A1625" t="s">
        <v>945</v>
      </c>
      <c r="B1625" t="s">
        <v>945</v>
      </c>
    </row>
    <row r="1626" spans="1:2" x14ac:dyDescent="0.25">
      <c r="A1626" t="s">
        <v>9038</v>
      </c>
      <c r="B1626" t="s">
        <v>919</v>
      </c>
    </row>
    <row r="1627" spans="1:2" x14ac:dyDescent="0.25">
      <c r="A1627" t="s">
        <v>9013</v>
      </c>
      <c r="B1627" t="s">
        <v>658</v>
      </c>
    </row>
    <row r="1628" spans="1:2" x14ac:dyDescent="0.25">
      <c r="A1628" t="s">
        <v>9020</v>
      </c>
      <c r="B1628" t="s">
        <v>742</v>
      </c>
    </row>
    <row r="1629" spans="1:2" x14ac:dyDescent="0.25">
      <c r="A1629" t="s">
        <v>9046</v>
      </c>
      <c r="B1629" t="s">
        <v>886</v>
      </c>
    </row>
    <row r="1630" spans="1:2" x14ac:dyDescent="0.25">
      <c r="A1630" t="s">
        <v>9029</v>
      </c>
      <c r="B1630" t="s">
        <v>892</v>
      </c>
    </row>
    <row r="1631" spans="1:2" x14ac:dyDescent="0.25">
      <c r="A1631" t="s">
        <v>9027</v>
      </c>
      <c r="B1631" t="s">
        <v>743</v>
      </c>
    </row>
    <row r="1632" spans="1:2" x14ac:dyDescent="0.25">
      <c r="A1632" t="s">
        <v>945</v>
      </c>
      <c r="B1632" t="s">
        <v>945</v>
      </c>
    </row>
    <row r="1633" spans="1:2" x14ac:dyDescent="0.25">
      <c r="A1633" t="s">
        <v>9034</v>
      </c>
      <c r="B1633" t="s">
        <v>892</v>
      </c>
    </row>
    <row r="1634" spans="1:2" x14ac:dyDescent="0.25">
      <c r="A1634" t="s">
        <v>9026</v>
      </c>
      <c r="B1634" t="s">
        <v>886</v>
      </c>
    </row>
    <row r="1635" spans="1:2" x14ac:dyDescent="0.25">
      <c r="A1635" t="s">
        <v>9038</v>
      </c>
      <c r="B1635" t="s">
        <v>919</v>
      </c>
    </row>
    <row r="1636" spans="1:2" x14ac:dyDescent="0.25">
      <c r="A1636" t="s">
        <v>9028</v>
      </c>
      <c r="B1636" t="s">
        <v>893</v>
      </c>
    </row>
    <row r="1637" spans="1:2" x14ac:dyDescent="0.25">
      <c r="A1637" t="s">
        <v>9026</v>
      </c>
      <c r="B1637" t="s">
        <v>886</v>
      </c>
    </row>
    <row r="1638" spans="1:2" x14ac:dyDescent="0.25">
      <c r="A1638" t="s">
        <v>9040</v>
      </c>
      <c r="B1638" t="s">
        <v>945</v>
      </c>
    </row>
    <row r="1639" spans="1:2" x14ac:dyDescent="0.25">
      <c r="A1639" t="s">
        <v>945</v>
      </c>
      <c r="B1639" t="s">
        <v>945</v>
      </c>
    </row>
    <row r="1640" spans="1:2" x14ac:dyDescent="0.25">
      <c r="A1640" t="s">
        <v>8</v>
      </c>
      <c r="B1640" t="s">
        <v>8</v>
      </c>
    </row>
    <row r="1641" spans="1:2" x14ac:dyDescent="0.25">
      <c r="A1641" t="s">
        <v>658</v>
      </c>
      <c r="B1641" t="s">
        <v>658</v>
      </c>
    </row>
    <row r="1642" spans="1:2" x14ac:dyDescent="0.25">
      <c r="A1642" t="s">
        <v>9014</v>
      </c>
      <c r="B1642" t="s">
        <v>892</v>
      </c>
    </row>
    <row r="1643" spans="1:2" x14ac:dyDescent="0.25">
      <c r="A1643" t="s">
        <v>9026</v>
      </c>
      <c r="B1643" t="s">
        <v>886</v>
      </c>
    </row>
    <row r="1644" spans="1:2" x14ac:dyDescent="0.25">
      <c r="A1644" t="s">
        <v>8</v>
      </c>
      <c r="B1644" t="s">
        <v>8</v>
      </c>
    </row>
    <row r="1645" spans="1:2" x14ac:dyDescent="0.25">
      <c r="A1645" t="s">
        <v>9013</v>
      </c>
      <c r="B1645" t="s">
        <v>658</v>
      </c>
    </row>
    <row r="1646" spans="1:2" x14ac:dyDescent="0.25">
      <c r="A1646" t="s">
        <v>9014</v>
      </c>
      <c r="B1646" t="s">
        <v>892</v>
      </c>
    </row>
    <row r="1647" spans="1:2" x14ac:dyDescent="0.25">
      <c r="A1647" t="s">
        <v>8</v>
      </c>
      <c r="B1647" t="s">
        <v>8</v>
      </c>
    </row>
    <row r="1648" spans="1:2" x14ac:dyDescent="0.25">
      <c r="A1648" t="s">
        <v>8</v>
      </c>
      <c r="B1648" t="s">
        <v>8</v>
      </c>
    </row>
    <row r="1649" spans="1:2" x14ac:dyDescent="0.25">
      <c r="A1649" t="s">
        <v>9031</v>
      </c>
      <c r="B1649" t="s">
        <v>919</v>
      </c>
    </row>
    <row r="1650" spans="1:2" x14ac:dyDescent="0.25">
      <c r="A1650" t="s">
        <v>9026</v>
      </c>
      <c r="B1650" t="s">
        <v>886</v>
      </c>
    </row>
    <row r="1651" spans="1:2" x14ac:dyDescent="0.25">
      <c r="A1651" t="s">
        <v>9027</v>
      </c>
      <c r="B1651" t="s">
        <v>743</v>
      </c>
    </row>
    <row r="1652" spans="1:2" x14ac:dyDescent="0.25">
      <c r="A1652" t="s">
        <v>9046</v>
      </c>
      <c r="B1652" t="s">
        <v>886</v>
      </c>
    </row>
    <row r="1653" spans="1:2" x14ac:dyDescent="0.25">
      <c r="A1653" t="s">
        <v>893</v>
      </c>
      <c r="B1653" t="s">
        <v>893</v>
      </c>
    </row>
    <row r="1654" spans="1:2" x14ac:dyDescent="0.25">
      <c r="A1654" t="s">
        <v>9030</v>
      </c>
      <c r="B1654" t="s">
        <v>740</v>
      </c>
    </row>
    <row r="1655" spans="1:2" x14ac:dyDescent="0.25">
      <c r="A1655" t="s">
        <v>9046</v>
      </c>
      <c r="B1655" t="s">
        <v>886</v>
      </c>
    </row>
    <row r="1656" spans="1:2" x14ac:dyDescent="0.25">
      <c r="A1656" t="s">
        <v>9050</v>
      </c>
      <c r="B1656" t="s">
        <v>924</v>
      </c>
    </row>
    <row r="1657" spans="1:2" x14ac:dyDescent="0.25">
      <c r="A1657" t="s">
        <v>9033</v>
      </c>
      <c r="B1657" t="s">
        <v>886</v>
      </c>
    </row>
    <row r="1658" spans="1:2" x14ac:dyDescent="0.25">
      <c r="A1658" t="s">
        <v>9043</v>
      </c>
      <c r="B1658" t="s">
        <v>941</v>
      </c>
    </row>
    <row r="1659" spans="1:2" x14ac:dyDescent="0.25">
      <c r="A1659" t="s">
        <v>9028</v>
      </c>
      <c r="B1659" t="s">
        <v>893</v>
      </c>
    </row>
    <row r="1660" spans="1:2" x14ac:dyDescent="0.25">
      <c r="A1660" t="s">
        <v>9014</v>
      </c>
      <c r="B1660" t="s">
        <v>892</v>
      </c>
    </row>
    <row r="1661" spans="1:2" x14ac:dyDescent="0.25">
      <c r="A1661" t="s">
        <v>9016</v>
      </c>
      <c r="B1661" t="s">
        <v>949</v>
      </c>
    </row>
    <row r="1662" spans="1:2" x14ac:dyDescent="0.25">
      <c r="A1662" t="s">
        <v>893</v>
      </c>
      <c r="B1662" t="s">
        <v>893</v>
      </c>
    </row>
    <row r="1663" spans="1:2" x14ac:dyDescent="0.25">
      <c r="A1663" t="s">
        <v>9035</v>
      </c>
      <c r="B1663" t="s">
        <v>941</v>
      </c>
    </row>
    <row r="1664" spans="1:2" x14ac:dyDescent="0.25">
      <c r="A1664" t="s">
        <v>8</v>
      </c>
      <c r="B1664" t="s">
        <v>8</v>
      </c>
    </row>
    <row r="1665" spans="1:2" x14ac:dyDescent="0.25">
      <c r="A1665" t="s">
        <v>9014</v>
      </c>
      <c r="B1665" t="s">
        <v>892</v>
      </c>
    </row>
    <row r="1666" spans="1:2" x14ac:dyDescent="0.25">
      <c r="A1666" t="s">
        <v>9041</v>
      </c>
      <c r="B1666" t="s">
        <v>892</v>
      </c>
    </row>
    <row r="1667" spans="1:2" x14ac:dyDescent="0.25">
      <c r="A1667" t="s">
        <v>9024</v>
      </c>
      <c r="B1667" t="s">
        <v>888</v>
      </c>
    </row>
    <row r="1668" spans="1:2" x14ac:dyDescent="0.25">
      <c r="A1668" t="s">
        <v>8</v>
      </c>
      <c r="B1668" t="s">
        <v>8</v>
      </c>
    </row>
    <row r="1669" spans="1:2" x14ac:dyDescent="0.25">
      <c r="A1669" t="s">
        <v>889</v>
      </c>
      <c r="B1669" t="s">
        <v>889</v>
      </c>
    </row>
    <row r="1670" spans="1:2" x14ac:dyDescent="0.25">
      <c r="A1670" t="s">
        <v>9034</v>
      </c>
      <c r="B1670" t="s">
        <v>892</v>
      </c>
    </row>
    <row r="1671" spans="1:2" x14ac:dyDescent="0.25">
      <c r="A1671" t="s">
        <v>9028</v>
      </c>
      <c r="B1671" t="s">
        <v>893</v>
      </c>
    </row>
    <row r="1672" spans="1:2" x14ac:dyDescent="0.25">
      <c r="A1672" t="s">
        <v>8</v>
      </c>
      <c r="B1672" t="s">
        <v>8</v>
      </c>
    </row>
    <row r="1673" spans="1:2" x14ac:dyDescent="0.25">
      <c r="A1673" t="s">
        <v>9036</v>
      </c>
      <c r="B1673" t="s">
        <v>888</v>
      </c>
    </row>
    <row r="1674" spans="1:2" x14ac:dyDescent="0.25">
      <c r="A1674" t="s">
        <v>9016</v>
      </c>
      <c r="B1674" t="s">
        <v>949</v>
      </c>
    </row>
    <row r="1675" spans="1:2" x14ac:dyDescent="0.25">
      <c r="A1675" t="s">
        <v>8</v>
      </c>
      <c r="B1675" t="s">
        <v>8</v>
      </c>
    </row>
    <row r="1676" spans="1:2" x14ac:dyDescent="0.25">
      <c r="A1676" t="s">
        <v>893</v>
      </c>
      <c r="B1676" t="s">
        <v>893</v>
      </c>
    </row>
    <row r="1677" spans="1:2" x14ac:dyDescent="0.25">
      <c r="A1677" t="s">
        <v>9051</v>
      </c>
      <c r="B1677" t="s">
        <v>893</v>
      </c>
    </row>
    <row r="1678" spans="1:2" x14ac:dyDescent="0.25">
      <c r="A1678" t="s">
        <v>9015</v>
      </c>
      <c r="B1678" t="s">
        <v>888</v>
      </c>
    </row>
    <row r="1679" spans="1:2" x14ac:dyDescent="0.25">
      <c r="A1679" t="s">
        <v>8</v>
      </c>
      <c r="B1679" t="s">
        <v>8</v>
      </c>
    </row>
    <row r="1680" spans="1:2" x14ac:dyDescent="0.25">
      <c r="A1680" t="s">
        <v>9027</v>
      </c>
      <c r="B1680" t="s">
        <v>743</v>
      </c>
    </row>
    <row r="1681" spans="1:2" x14ac:dyDescent="0.25">
      <c r="A1681" t="s">
        <v>9028</v>
      </c>
      <c r="B1681" t="s">
        <v>893</v>
      </c>
    </row>
    <row r="1682" spans="1:2" x14ac:dyDescent="0.25">
      <c r="A1682" t="s">
        <v>8</v>
      </c>
      <c r="B1682" t="s">
        <v>8</v>
      </c>
    </row>
    <row r="1683" spans="1:2" x14ac:dyDescent="0.25">
      <c r="A1683" t="s">
        <v>9017</v>
      </c>
      <c r="B1683" t="s">
        <v>886</v>
      </c>
    </row>
    <row r="1684" spans="1:2" x14ac:dyDescent="0.25">
      <c r="A1684" t="s">
        <v>9055</v>
      </c>
      <c r="B1684" t="s">
        <v>941</v>
      </c>
    </row>
    <row r="1685" spans="1:2" x14ac:dyDescent="0.25">
      <c r="A1685" t="s">
        <v>8</v>
      </c>
      <c r="B1685" t="s">
        <v>8</v>
      </c>
    </row>
    <row r="1686" spans="1:2" x14ac:dyDescent="0.25">
      <c r="A1686" t="s">
        <v>9026</v>
      </c>
      <c r="B1686" t="s">
        <v>886</v>
      </c>
    </row>
    <row r="1687" spans="1:2" x14ac:dyDescent="0.25">
      <c r="A1687" t="s">
        <v>9027</v>
      </c>
      <c r="B1687" t="s">
        <v>743</v>
      </c>
    </row>
    <row r="1688" spans="1:2" x14ac:dyDescent="0.25">
      <c r="A1688" t="s">
        <v>8</v>
      </c>
      <c r="B1688" t="s">
        <v>8</v>
      </c>
    </row>
    <row r="1689" spans="1:2" x14ac:dyDescent="0.25">
      <c r="A1689" t="s">
        <v>8</v>
      </c>
      <c r="B1689" t="s">
        <v>8</v>
      </c>
    </row>
    <row r="1690" spans="1:2" x14ac:dyDescent="0.25">
      <c r="A1690" t="s">
        <v>9046</v>
      </c>
      <c r="B1690" t="s">
        <v>886</v>
      </c>
    </row>
    <row r="1691" spans="1:2" x14ac:dyDescent="0.25">
      <c r="A1691" t="s">
        <v>949</v>
      </c>
      <c r="B1691" t="s">
        <v>949</v>
      </c>
    </row>
    <row r="1692" spans="1:2" x14ac:dyDescent="0.25">
      <c r="A1692" t="s">
        <v>945</v>
      </c>
      <c r="B1692" t="s">
        <v>945</v>
      </c>
    </row>
    <row r="1693" spans="1:2" x14ac:dyDescent="0.25">
      <c r="A1693" t="s">
        <v>8</v>
      </c>
      <c r="B1693" t="s">
        <v>8</v>
      </c>
    </row>
    <row r="1694" spans="1:2" x14ac:dyDescent="0.25">
      <c r="A1694" t="s">
        <v>8</v>
      </c>
      <c r="B1694" t="s">
        <v>8</v>
      </c>
    </row>
    <row r="1695" spans="1:2" x14ac:dyDescent="0.25">
      <c r="A1695" t="s">
        <v>9014</v>
      </c>
      <c r="B1695" t="s">
        <v>892</v>
      </c>
    </row>
    <row r="1696" spans="1:2" x14ac:dyDescent="0.25">
      <c r="A1696" t="s">
        <v>8</v>
      </c>
      <c r="B1696" t="s">
        <v>8</v>
      </c>
    </row>
    <row r="1697" spans="1:2" x14ac:dyDescent="0.25">
      <c r="A1697" t="s">
        <v>945</v>
      </c>
      <c r="B1697" t="s">
        <v>945</v>
      </c>
    </row>
    <row r="1698" spans="1:2" x14ac:dyDescent="0.25">
      <c r="A1698" t="s">
        <v>8</v>
      </c>
      <c r="B1698" t="s">
        <v>8</v>
      </c>
    </row>
    <row r="1699" spans="1:2" x14ac:dyDescent="0.25">
      <c r="A1699" t="s">
        <v>9046</v>
      </c>
      <c r="B1699" t="s">
        <v>886</v>
      </c>
    </row>
    <row r="1700" spans="1:2" x14ac:dyDescent="0.25">
      <c r="A1700" t="s">
        <v>9046</v>
      </c>
      <c r="B1700" t="s">
        <v>886</v>
      </c>
    </row>
    <row r="1701" spans="1:2" x14ac:dyDescent="0.25">
      <c r="A1701" t="s">
        <v>9026</v>
      </c>
      <c r="B1701" t="s">
        <v>886</v>
      </c>
    </row>
    <row r="1702" spans="1:2" x14ac:dyDescent="0.25">
      <c r="A1702" t="s">
        <v>9054</v>
      </c>
      <c r="B1702" t="s">
        <v>924</v>
      </c>
    </row>
    <row r="1703" spans="1:2" x14ac:dyDescent="0.25">
      <c r="A1703" t="s">
        <v>893</v>
      </c>
      <c r="B1703" t="s">
        <v>893</v>
      </c>
    </row>
    <row r="1704" spans="1:2" x14ac:dyDescent="0.25">
      <c r="A1704" t="s">
        <v>9032</v>
      </c>
      <c r="B1704" t="s">
        <v>741</v>
      </c>
    </row>
    <row r="1705" spans="1:2" x14ac:dyDescent="0.25">
      <c r="A1705" t="s">
        <v>9046</v>
      </c>
      <c r="B1705" t="s">
        <v>886</v>
      </c>
    </row>
    <row r="1706" spans="1:2" x14ac:dyDescent="0.25">
      <c r="A1706" t="s">
        <v>8</v>
      </c>
      <c r="B1706" t="s">
        <v>8</v>
      </c>
    </row>
    <row r="1707" spans="1:2" x14ac:dyDescent="0.25">
      <c r="A1707" t="s">
        <v>9046</v>
      </c>
      <c r="B1707" t="s">
        <v>886</v>
      </c>
    </row>
    <row r="1708" spans="1:2" x14ac:dyDescent="0.25">
      <c r="A1708" t="s">
        <v>9044</v>
      </c>
      <c r="B1708" t="s">
        <v>888</v>
      </c>
    </row>
    <row r="1709" spans="1:2" x14ac:dyDescent="0.25">
      <c r="A1709" t="s">
        <v>9036</v>
      </c>
      <c r="B1709" t="s">
        <v>888</v>
      </c>
    </row>
    <row r="1710" spans="1:2" x14ac:dyDescent="0.25">
      <c r="A1710" t="s">
        <v>9028</v>
      </c>
      <c r="B1710" t="s">
        <v>893</v>
      </c>
    </row>
    <row r="1711" spans="1:2" x14ac:dyDescent="0.25">
      <c r="A1711" t="s">
        <v>9026</v>
      </c>
      <c r="B1711" t="s">
        <v>886</v>
      </c>
    </row>
    <row r="1712" spans="1:2" x14ac:dyDescent="0.25">
      <c r="A1712" t="s">
        <v>9017</v>
      </c>
      <c r="B1712" t="s">
        <v>886</v>
      </c>
    </row>
    <row r="1713" spans="1:2" x14ac:dyDescent="0.25">
      <c r="A1713" t="s">
        <v>9038</v>
      </c>
      <c r="B1713" t="s">
        <v>919</v>
      </c>
    </row>
    <row r="1714" spans="1:2" x14ac:dyDescent="0.25">
      <c r="A1714" t="s">
        <v>9036</v>
      </c>
      <c r="B1714" t="s">
        <v>888</v>
      </c>
    </row>
    <row r="1715" spans="1:2" x14ac:dyDescent="0.25">
      <c r="A1715" t="s">
        <v>949</v>
      </c>
      <c r="B1715" t="s">
        <v>949</v>
      </c>
    </row>
    <row r="1716" spans="1:2" x14ac:dyDescent="0.25">
      <c r="A1716" t="s">
        <v>9030</v>
      </c>
      <c r="B1716" t="s">
        <v>740</v>
      </c>
    </row>
    <row r="1717" spans="1:2" x14ac:dyDescent="0.25">
      <c r="A1717" t="s">
        <v>9027</v>
      </c>
      <c r="B1717" t="s">
        <v>743</v>
      </c>
    </row>
    <row r="1718" spans="1:2" x14ac:dyDescent="0.25">
      <c r="A1718" t="s">
        <v>658</v>
      </c>
      <c r="B1718" t="s">
        <v>658</v>
      </c>
    </row>
    <row r="1719" spans="1:2" x14ac:dyDescent="0.25">
      <c r="A1719" t="s">
        <v>9033</v>
      </c>
      <c r="B1719" t="s">
        <v>886</v>
      </c>
    </row>
    <row r="1720" spans="1:2" x14ac:dyDescent="0.25">
      <c r="A1720" t="s">
        <v>9020</v>
      </c>
      <c r="B1720" t="s">
        <v>742</v>
      </c>
    </row>
    <row r="1721" spans="1:2" x14ac:dyDescent="0.25">
      <c r="A1721" t="s">
        <v>9045</v>
      </c>
      <c r="B1721" t="s">
        <v>889</v>
      </c>
    </row>
    <row r="1722" spans="1:2" x14ac:dyDescent="0.25">
      <c r="A1722" t="s">
        <v>9022</v>
      </c>
      <c r="B1722" t="s">
        <v>919</v>
      </c>
    </row>
    <row r="1723" spans="1:2" x14ac:dyDescent="0.25">
      <c r="A1723" t="s">
        <v>8</v>
      </c>
      <c r="B1723" t="s">
        <v>8</v>
      </c>
    </row>
    <row r="1724" spans="1:2" x14ac:dyDescent="0.25">
      <c r="A1724" t="s">
        <v>8</v>
      </c>
      <c r="B1724" t="s">
        <v>8</v>
      </c>
    </row>
    <row r="1725" spans="1:2" x14ac:dyDescent="0.25">
      <c r="A1725" t="s">
        <v>8</v>
      </c>
      <c r="B1725" t="s">
        <v>8</v>
      </c>
    </row>
    <row r="1726" spans="1:2" x14ac:dyDescent="0.25">
      <c r="A1726" t="s">
        <v>8</v>
      </c>
      <c r="B1726" t="s">
        <v>8</v>
      </c>
    </row>
    <row r="1727" spans="1:2" x14ac:dyDescent="0.25">
      <c r="A1727" t="s">
        <v>9016</v>
      </c>
      <c r="B1727" t="s">
        <v>949</v>
      </c>
    </row>
    <row r="1728" spans="1:2" x14ac:dyDescent="0.25">
      <c r="A1728" t="s">
        <v>9029</v>
      </c>
      <c r="B1728" t="s">
        <v>892</v>
      </c>
    </row>
    <row r="1729" spans="1:2" x14ac:dyDescent="0.25">
      <c r="A1729" t="s">
        <v>8</v>
      </c>
      <c r="B1729" t="s">
        <v>8</v>
      </c>
    </row>
    <row r="1730" spans="1:2" x14ac:dyDescent="0.25">
      <c r="A1730" t="s">
        <v>9026</v>
      </c>
      <c r="B1730" t="s">
        <v>886</v>
      </c>
    </row>
    <row r="1731" spans="1:2" x14ac:dyDescent="0.25">
      <c r="A1731" t="s">
        <v>9023</v>
      </c>
      <c r="B1731" t="s">
        <v>893</v>
      </c>
    </row>
    <row r="1732" spans="1:2" x14ac:dyDescent="0.25">
      <c r="A1732" t="s">
        <v>9016</v>
      </c>
      <c r="B1732" t="s">
        <v>949</v>
      </c>
    </row>
    <row r="1733" spans="1:2" x14ac:dyDescent="0.25">
      <c r="A1733" t="s">
        <v>9033</v>
      </c>
      <c r="B1733" t="s">
        <v>886</v>
      </c>
    </row>
    <row r="1734" spans="1:2" x14ac:dyDescent="0.25">
      <c r="A1734" t="s">
        <v>889</v>
      </c>
      <c r="B1734" t="s">
        <v>889</v>
      </c>
    </row>
    <row r="1735" spans="1:2" x14ac:dyDescent="0.25">
      <c r="A1735" t="s">
        <v>8</v>
      </c>
      <c r="B1735" t="s">
        <v>8</v>
      </c>
    </row>
    <row r="1736" spans="1:2" x14ac:dyDescent="0.25">
      <c r="A1736" t="s">
        <v>9015</v>
      </c>
      <c r="B1736" t="s">
        <v>888</v>
      </c>
    </row>
    <row r="1737" spans="1:2" x14ac:dyDescent="0.25">
      <c r="A1737" t="s">
        <v>9017</v>
      </c>
      <c r="B1737" t="s">
        <v>886</v>
      </c>
    </row>
    <row r="1738" spans="1:2" x14ac:dyDescent="0.25">
      <c r="A1738" t="s">
        <v>9055</v>
      </c>
      <c r="B1738" t="s">
        <v>941</v>
      </c>
    </row>
    <row r="1739" spans="1:2" x14ac:dyDescent="0.25">
      <c r="A1739" t="s">
        <v>8</v>
      </c>
      <c r="B1739" t="s">
        <v>8</v>
      </c>
    </row>
    <row r="1740" spans="1:2" x14ac:dyDescent="0.25">
      <c r="A1740" t="s">
        <v>893</v>
      </c>
      <c r="B1740" t="s">
        <v>893</v>
      </c>
    </row>
    <row r="1741" spans="1:2" x14ac:dyDescent="0.25">
      <c r="A1741" t="s">
        <v>9035</v>
      </c>
      <c r="B1741" t="s">
        <v>941</v>
      </c>
    </row>
    <row r="1742" spans="1:2" x14ac:dyDescent="0.25">
      <c r="A1742" t="s">
        <v>9017</v>
      </c>
      <c r="B1742" t="s">
        <v>886</v>
      </c>
    </row>
    <row r="1743" spans="1:2" x14ac:dyDescent="0.25">
      <c r="A1743" t="s">
        <v>9030</v>
      </c>
      <c r="B1743" t="s">
        <v>740</v>
      </c>
    </row>
    <row r="1744" spans="1:2" x14ac:dyDescent="0.25">
      <c r="A1744" t="s">
        <v>9017</v>
      </c>
      <c r="B1744" t="s">
        <v>886</v>
      </c>
    </row>
    <row r="1745" spans="1:2" x14ac:dyDescent="0.25">
      <c r="A1745" t="s">
        <v>8</v>
      </c>
      <c r="B1745" t="s">
        <v>8</v>
      </c>
    </row>
    <row r="1746" spans="1:2" x14ac:dyDescent="0.25">
      <c r="A1746" t="s">
        <v>9046</v>
      </c>
      <c r="B1746" t="s">
        <v>886</v>
      </c>
    </row>
    <row r="1747" spans="1:2" x14ac:dyDescent="0.25">
      <c r="A1747" t="s">
        <v>9017</v>
      </c>
      <c r="B1747" t="s">
        <v>886</v>
      </c>
    </row>
    <row r="1748" spans="1:2" x14ac:dyDescent="0.25">
      <c r="A1748" t="s">
        <v>9031</v>
      </c>
      <c r="B1748" t="s">
        <v>919</v>
      </c>
    </row>
    <row r="1749" spans="1:2" x14ac:dyDescent="0.25">
      <c r="A1749" t="s">
        <v>9036</v>
      </c>
      <c r="B1749" t="s">
        <v>888</v>
      </c>
    </row>
    <row r="1750" spans="1:2" x14ac:dyDescent="0.25">
      <c r="A1750" t="s">
        <v>889</v>
      </c>
      <c r="B1750" t="s">
        <v>889</v>
      </c>
    </row>
    <row r="1751" spans="1:2" x14ac:dyDescent="0.25">
      <c r="A1751" t="s">
        <v>8</v>
      </c>
      <c r="B1751" t="s">
        <v>8</v>
      </c>
    </row>
    <row r="1752" spans="1:2" x14ac:dyDescent="0.25">
      <c r="A1752" t="s">
        <v>9037</v>
      </c>
      <c r="B1752" t="s">
        <v>949</v>
      </c>
    </row>
    <row r="1753" spans="1:2" x14ac:dyDescent="0.25">
      <c r="A1753" t="s">
        <v>9028</v>
      </c>
      <c r="B1753" t="s">
        <v>893</v>
      </c>
    </row>
    <row r="1754" spans="1:2" x14ac:dyDescent="0.25">
      <c r="A1754" t="s">
        <v>9041</v>
      </c>
      <c r="B1754" t="s">
        <v>892</v>
      </c>
    </row>
    <row r="1755" spans="1:2" x14ac:dyDescent="0.25">
      <c r="A1755" t="s">
        <v>9037</v>
      </c>
      <c r="B1755" t="s">
        <v>949</v>
      </c>
    </row>
    <row r="1756" spans="1:2" x14ac:dyDescent="0.25">
      <c r="A1756" t="s">
        <v>9037</v>
      </c>
      <c r="B1756" t="s">
        <v>949</v>
      </c>
    </row>
    <row r="1757" spans="1:2" x14ac:dyDescent="0.25">
      <c r="A1757" t="s">
        <v>9029</v>
      </c>
      <c r="B1757" t="s">
        <v>892</v>
      </c>
    </row>
    <row r="1758" spans="1:2" x14ac:dyDescent="0.25">
      <c r="A1758" t="s">
        <v>9038</v>
      </c>
      <c r="B1758" t="s">
        <v>919</v>
      </c>
    </row>
    <row r="1759" spans="1:2" x14ac:dyDescent="0.25">
      <c r="A1759" t="s">
        <v>8</v>
      </c>
      <c r="B1759" t="s">
        <v>8</v>
      </c>
    </row>
    <row r="1760" spans="1:2" x14ac:dyDescent="0.25">
      <c r="A1760" t="s">
        <v>9036</v>
      </c>
      <c r="B1760" t="s">
        <v>888</v>
      </c>
    </row>
    <row r="1761" spans="1:2" x14ac:dyDescent="0.25">
      <c r="A1761" t="s">
        <v>893</v>
      </c>
      <c r="B1761" t="s">
        <v>893</v>
      </c>
    </row>
    <row r="1762" spans="1:2" x14ac:dyDescent="0.25">
      <c r="A1762" t="s">
        <v>893</v>
      </c>
      <c r="B1762" t="s">
        <v>893</v>
      </c>
    </row>
    <row r="1763" spans="1:2" x14ac:dyDescent="0.25">
      <c r="A1763" t="s">
        <v>9016</v>
      </c>
      <c r="B1763" t="s">
        <v>949</v>
      </c>
    </row>
    <row r="1764" spans="1:2" x14ac:dyDescent="0.25">
      <c r="A1764" t="s">
        <v>9031</v>
      </c>
      <c r="B1764" t="s">
        <v>919</v>
      </c>
    </row>
    <row r="1765" spans="1:2" x14ac:dyDescent="0.25">
      <c r="A1765" t="s">
        <v>9026</v>
      </c>
      <c r="B1765" t="s">
        <v>886</v>
      </c>
    </row>
    <row r="1766" spans="1:2" x14ac:dyDescent="0.25">
      <c r="A1766" t="s">
        <v>8</v>
      </c>
      <c r="B1766" t="s">
        <v>8</v>
      </c>
    </row>
    <row r="1767" spans="1:2" x14ac:dyDescent="0.25">
      <c r="A1767" t="s">
        <v>8</v>
      </c>
      <c r="B1767" t="s">
        <v>8</v>
      </c>
    </row>
    <row r="1768" spans="1:2" x14ac:dyDescent="0.25">
      <c r="A1768" t="s">
        <v>8</v>
      </c>
      <c r="B1768" t="s">
        <v>8</v>
      </c>
    </row>
    <row r="1769" spans="1:2" x14ac:dyDescent="0.25">
      <c r="A1769" t="s">
        <v>9015</v>
      </c>
      <c r="B1769" t="s">
        <v>888</v>
      </c>
    </row>
    <row r="1770" spans="1:2" x14ac:dyDescent="0.25">
      <c r="A1770" t="s">
        <v>9046</v>
      </c>
      <c r="B1770" t="s">
        <v>886</v>
      </c>
    </row>
    <row r="1771" spans="1:2" x14ac:dyDescent="0.25">
      <c r="A1771" t="s">
        <v>889</v>
      </c>
      <c r="B1771" t="s">
        <v>889</v>
      </c>
    </row>
    <row r="1772" spans="1:2" x14ac:dyDescent="0.25">
      <c r="A1772" t="s">
        <v>9041</v>
      </c>
      <c r="B1772" t="s">
        <v>892</v>
      </c>
    </row>
    <row r="1773" spans="1:2" x14ac:dyDescent="0.25">
      <c r="A1773" t="s">
        <v>9013</v>
      </c>
      <c r="B1773" t="s">
        <v>658</v>
      </c>
    </row>
    <row r="1774" spans="1:2" x14ac:dyDescent="0.25">
      <c r="A1774" t="s">
        <v>9013</v>
      </c>
      <c r="B1774" t="s">
        <v>658</v>
      </c>
    </row>
    <row r="1775" spans="1:2" x14ac:dyDescent="0.25">
      <c r="A1775" t="s">
        <v>9018</v>
      </c>
      <c r="B1775" t="s">
        <v>919</v>
      </c>
    </row>
    <row r="1776" spans="1:2" x14ac:dyDescent="0.25">
      <c r="A1776" t="s">
        <v>9035</v>
      </c>
      <c r="B1776" t="s">
        <v>941</v>
      </c>
    </row>
    <row r="1777" spans="1:2" x14ac:dyDescent="0.25">
      <c r="A1777" t="s">
        <v>9038</v>
      </c>
      <c r="B1777" t="s">
        <v>919</v>
      </c>
    </row>
    <row r="1778" spans="1:2" x14ac:dyDescent="0.25">
      <c r="A1778" t="s">
        <v>9029</v>
      </c>
      <c r="B1778" t="s">
        <v>892</v>
      </c>
    </row>
    <row r="1779" spans="1:2" x14ac:dyDescent="0.25">
      <c r="A1779" t="s">
        <v>9025</v>
      </c>
      <c r="B1779" t="s">
        <v>889</v>
      </c>
    </row>
    <row r="1780" spans="1:2" x14ac:dyDescent="0.25">
      <c r="A1780" t="s">
        <v>9036</v>
      </c>
      <c r="B1780" t="s">
        <v>888</v>
      </c>
    </row>
    <row r="1781" spans="1:2" x14ac:dyDescent="0.25">
      <c r="A1781" t="s">
        <v>9046</v>
      </c>
      <c r="B1781" t="s">
        <v>886</v>
      </c>
    </row>
    <row r="1782" spans="1:2" x14ac:dyDescent="0.25">
      <c r="A1782" t="s">
        <v>9048</v>
      </c>
      <c r="B1782" t="s">
        <v>740</v>
      </c>
    </row>
    <row r="1783" spans="1:2" x14ac:dyDescent="0.25">
      <c r="A1783" t="s">
        <v>9046</v>
      </c>
      <c r="B1783" t="s">
        <v>886</v>
      </c>
    </row>
    <row r="1784" spans="1:2" x14ac:dyDescent="0.25">
      <c r="A1784" t="s">
        <v>9026</v>
      </c>
      <c r="B1784" t="s">
        <v>886</v>
      </c>
    </row>
    <row r="1785" spans="1:2" x14ac:dyDescent="0.25">
      <c r="A1785" t="s">
        <v>9017</v>
      </c>
      <c r="B1785" t="s">
        <v>886</v>
      </c>
    </row>
    <row r="1786" spans="1:2" x14ac:dyDescent="0.25">
      <c r="A1786" t="s">
        <v>9051</v>
      </c>
      <c r="B1786" t="s">
        <v>893</v>
      </c>
    </row>
    <row r="1787" spans="1:2" x14ac:dyDescent="0.25">
      <c r="A1787" t="s">
        <v>893</v>
      </c>
      <c r="B1787" t="s">
        <v>893</v>
      </c>
    </row>
    <row r="1788" spans="1:2" x14ac:dyDescent="0.25">
      <c r="A1788" t="s">
        <v>9045</v>
      </c>
      <c r="B1788" t="s">
        <v>889</v>
      </c>
    </row>
    <row r="1789" spans="1:2" x14ac:dyDescent="0.25">
      <c r="A1789" t="s">
        <v>9044</v>
      </c>
      <c r="B1789" t="s">
        <v>888</v>
      </c>
    </row>
    <row r="1790" spans="1:2" x14ac:dyDescent="0.25">
      <c r="A1790" t="s">
        <v>8</v>
      </c>
      <c r="B1790" t="s">
        <v>8</v>
      </c>
    </row>
    <row r="1791" spans="1:2" x14ac:dyDescent="0.25">
      <c r="A1791" t="s">
        <v>9028</v>
      </c>
      <c r="B1791" t="s">
        <v>893</v>
      </c>
    </row>
    <row r="1792" spans="1:2" x14ac:dyDescent="0.25">
      <c r="A1792" t="s">
        <v>9020</v>
      </c>
      <c r="B1792" t="s">
        <v>742</v>
      </c>
    </row>
    <row r="1793" spans="1:2" x14ac:dyDescent="0.25">
      <c r="A1793" t="s">
        <v>9044</v>
      </c>
      <c r="B1793" t="s">
        <v>888</v>
      </c>
    </row>
    <row r="1794" spans="1:2" x14ac:dyDescent="0.25">
      <c r="A1794" t="s">
        <v>9023</v>
      </c>
      <c r="B1794" t="s">
        <v>893</v>
      </c>
    </row>
    <row r="1795" spans="1:2" x14ac:dyDescent="0.25">
      <c r="A1795" t="s">
        <v>9032</v>
      </c>
      <c r="B1795" t="s">
        <v>741</v>
      </c>
    </row>
    <row r="1796" spans="1:2" x14ac:dyDescent="0.25">
      <c r="A1796" t="s">
        <v>9015</v>
      </c>
      <c r="B1796" t="s">
        <v>888</v>
      </c>
    </row>
    <row r="1797" spans="1:2" x14ac:dyDescent="0.25">
      <c r="A1797" t="s">
        <v>9036</v>
      </c>
      <c r="B1797" t="s">
        <v>888</v>
      </c>
    </row>
    <row r="1798" spans="1:2" x14ac:dyDescent="0.25">
      <c r="A1798" t="s">
        <v>9022</v>
      </c>
      <c r="B1798" t="s">
        <v>919</v>
      </c>
    </row>
    <row r="1799" spans="1:2" x14ac:dyDescent="0.25">
      <c r="A1799" t="s">
        <v>9039</v>
      </c>
      <c r="B1799" t="s">
        <v>889</v>
      </c>
    </row>
    <row r="1800" spans="1:2" x14ac:dyDescent="0.25">
      <c r="A1800" t="s">
        <v>9035</v>
      </c>
      <c r="B1800" t="s">
        <v>941</v>
      </c>
    </row>
    <row r="1801" spans="1:2" x14ac:dyDescent="0.25">
      <c r="A1801" t="s">
        <v>9049</v>
      </c>
      <c r="B1801" t="s">
        <v>945</v>
      </c>
    </row>
    <row r="1802" spans="1:2" x14ac:dyDescent="0.25">
      <c r="A1802" t="s">
        <v>889</v>
      </c>
      <c r="B1802" t="s">
        <v>889</v>
      </c>
    </row>
    <row r="1803" spans="1:2" x14ac:dyDescent="0.25">
      <c r="A1803" t="s">
        <v>9054</v>
      </c>
      <c r="B1803" t="s">
        <v>924</v>
      </c>
    </row>
    <row r="1804" spans="1:2" x14ac:dyDescent="0.25">
      <c r="A1804" t="s">
        <v>9029</v>
      </c>
      <c r="B1804" t="s">
        <v>892</v>
      </c>
    </row>
    <row r="1805" spans="1:2" x14ac:dyDescent="0.25">
      <c r="A1805" t="s">
        <v>9016</v>
      </c>
      <c r="B1805" t="s">
        <v>949</v>
      </c>
    </row>
    <row r="1806" spans="1:2" x14ac:dyDescent="0.25">
      <c r="A1806" t="s">
        <v>9046</v>
      </c>
      <c r="B1806" t="s">
        <v>886</v>
      </c>
    </row>
    <row r="1807" spans="1:2" x14ac:dyDescent="0.25">
      <c r="A1807" t="s">
        <v>9046</v>
      </c>
      <c r="B1807" t="s">
        <v>886</v>
      </c>
    </row>
    <row r="1808" spans="1:2" x14ac:dyDescent="0.25">
      <c r="A1808" t="s">
        <v>9032</v>
      </c>
      <c r="B1808" t="s">
        <v>741</v>
      </c>
    </row>
    <row r="1809" spans="1:2" x14ac:dyDescent="0.25">
      <c r="A1809" t="s">
        <v>9036</v>
      </c>
      <c r="B1809" t="s">
        <v>888</v>
      </c>
    </row>
    <row r="1810" spans="1:2" x14ac:dyDescent="0.25">
      <c r="A1810" t="s">
        <v>9051</v>
      </c>
      <c r="B1810" t="s">
        <v>893</v>
      </c>
    </row>
    <row r="1811" spans="1:2" x14ac:dyDescent="0.25">
      <c r="A1811" t="s">
        <v>8</v>
      </c>
      <c r="B1811" t="s">
        <v>8</v>
      </c>
    </row>
    <row r="1812" spans="1:2" x14ac:dyDescent="0.25">
      <c r="A1812" t="s">
        <v>9035</v>
      </c>
      <c r="B1812" t="s">
        <v>941</v>
      </c>
    </row>
    <row r="1813" spans="1:2" x14ac:dyDescent="0.25">
      <c r="A1813" t="s">
        <v>9013</v>
      </c>
      <c r="B1813" t="s">
        <v>658</v>
      </c>
    </row>
    <row r="1814" spans="1:2" x14ac:dyDescent="0.25">
      <c r="A1814" t="s">
        <v>8</v>
      </c>
      <c r="B1814" t="s">
        <v>8</v>
      </c>
    </row>
    <row r="1815" spans="1:2" x14ac:dyDescent="0.25">
      <c r="A1815" t="s">
        <v>9036</v>
      </c>
      <c r="B1815" t="s">
        <v>888</v>
      </c>
    </row>
    <row r="1816" spans="1:2" x14ac:dyDescent="0.25">
      <c r="A1816" t="s">
        <v>9046</v>
      </c>
      <c r="B1816" t="s">
        <v>886</v>
      </c>
    </row>
    <row r="1817" spans="1:2" x14ac:dyDescent="0.25">
      <c r="A1817" t="s">
        <v>9046</v>
      </c>
      <c r="B1817" t="s">
        <v>886</v>
      </c>
    </row>
    <row r="1818" spans="1:2" x14ac:dyDescent="0.25">
      <c r="A1818" t="s">
        <v>9043</v>
      </c>
      <c r="B1818" t="s">
        <v>941</v>
      </c>
    </row>
    <row r="1819" spans="1:2" x14ac:dyDescent="0.25">
      <c r="A1819" t="s">
        <v>8</v>
      </c>
      <c r="B1819" t="s">
        <v>8</v>
      </c>
    </row>
    <row r="1820" spans="1:2" x14ac:dyDescent="0.25">
      <c r="A1820" t="s">
        <v>9015</v>
      </c>
      <c r="B1820" t="s">
        <v>888</v>
      </c>
    </row>
    <row r="1821" spans="1:2" x14ac:dyDescent="0.25">
      <c r="A1821" t="s">
        <v>9035</v>
      </c>
      <c r="B1821" t="s">
        <v>941</v>
      </c>
    </row>
    <row r="1822" spans="1:2" x14ac:dyDescent="0.25">
      <c r="A1822" t="s">
        <v>9029</v>
      </c>
      <c r="B1822" t="s">
        <v>892</v>
      </c>
    </row>
    <row r="1823" spans="1:2" x14ac:dyDescent="0.25">
      <c r="A1823" t="s">
        <v>9029</v>
      </c>
      <c r="B1823" t="s">
        <v>892</v>
      </c>
    </row>
    <row r="1824" spans="1:2" x14ac:dyDescent="0.25">
      <c r="A1824" t="s">
        <v>8</v>
      </c>
      <c r="B1824" t="s">
        <v>8</v>
      </c>
    </row>
    <row r="1825" spans="1:2" x14ac:dyDescent="0.25">
      <c r="A1825" t="s">
        <v>9013</v>
      </c>
      <c r="B1825" t="s">
        <v>658</v>
      </c>
    </row>
    <row r="1826" spans="1:2" x14ac:dyDescent="0.25">
      <c r="A1826" t="s">
        <v>8</v>
      </c>
      <c r="B1826" t="s">
        <v>8</v>
      </c>
    </row>
    <row r="1827" spans="1:2" x14ac:dyDescent="0.25">
      <c r="A1827" t="s">
        <v>9029</v>
      </c>
      <c r="B1827" t="s">
        <v>892</v>
      </c>
    </row>
    <row r="1828" spans="1:2" x14ac:dyDescent="0.25">
      <c r="A1828" t="s">
        <v>8</v>
      </c>
      <c r="B1828" t="s">
        <v>8</v>
      </c>
    </row>
    <row r="1829" spans="1:2" x14ac:dyDescent="0.25">
      <c r="A1829" t="s">
        <v>9028</v>
      </c>
      <c r="B1829" t="s">
        <v>893</v>
      </c>
    </row>
    <row r="1830" spans="1:2" x14ac:dyDescent="0.25">
      <c r="A1830" t="s">
        <v>8</v>
      </c>
      <c r="B1830" t="s">
        <v>8</v>
      </c>
    </row>
    <row r="1831" spans="1:2" x14ac:dyDescent="0.25">
      <c r="A1831" t="s">
        <v>8</v>
      </c>
      <c r="B1831" t="s">
        <v>8</v>
      </c>
    </row>
    <row r="1832" spans="1:2" x14ac:dyDescent="0.25">
      <c r="A1832" t="s">
        <v>8</v>
      </c>
      <c r="B1832" t="s">
        <v>8</v>
      </c>
    </row>
    <row r="1833" spans="1:2" x14ac:dyDescent="0.25">
      <c r="A1833" t="s">
        <v>8</v>
      </c>
      <c r="B1833" t="s">
        <v>8</v>
      </c>
    </row>
    <row r="1834" spans="1:2" x14ac:dyDescent="0.25">
      <c r="A1834" t="s">
        <v>9020</v>
      </c>
      <c r="B1834" t="s">
        <v>742</v>
      </c>
    </row>
    <row r="1835" spans="1:2" x14ac:dyDescent="0.25">
      <c r="A1835" t="s">
        <v>9015</v>
      </c>
      <c r="B1835" t="s">
        <v>888</v>
      </c>
    </row>
    <row r="1836" spans="1:2" x14ac:dyDescent="0.25">
      <c r="A1836" t="s">
        <v>8</v>
      </c>
      <c r="B1836" t="s">
        <v>8</v>
      </c>
    </row>
    <row r="1837" spans="1:2" x14ac:dyDescent="0.25">
      <c r="A1837" t="s">
        <v>9046</v>
      </c>
      <c r="B1837" t="s">
        <v>886</v>
      </c>
    </row>
    <row r="1838" spans="1:2" x14ac:dyDescent="0.25">
      <c r="A1838" t="s">
        <v>9013</v>
      </c>
      <c r="B1838" t="s">
        <v>658</v>
      </c>
    </row>
    <row r="1839" spans="1:2" x14ac:dyDescent="0.25">
      <c r="A1839" t="s">
        <v>9033</v>
      </c>
      <c r="B1839" t="s">
        <v>886</v>
      </c>
    </row>
    <row r="1840" spans="1:2" x14ac:dyDescent="0.25">
      <c r="A1840" t="s">
        <v>9046</v>
      </c>
      <c r="B1840" t="s">
        <v>886</v>
      </c>
    </row>
    <row r="1841" spans="1:2" x14ac:dyDescent="0.25">
      <c r="A1841" t="s">
        <v>9044</v>
      </c>
      <c r="B1841" t="s">
        <v>888</v>
      </c>
    </row>
    <row r="1842" spans="1:2" x14ac:dyDescent="0.25">
      <c r="A1842" t="s">
        <v>9028</v>
      </c>
      <c r="B1842" t="s">
        <v>893</v>
      </c>
    </row>
    <row r="1843" spans="1:2" x14ac:dyDescent="0.25">
      <c r="A1843" t="s">
        <v>9050</v>
      </c>
      <c r="B1843" t="s">
        <v>924</v>
      </c>
    </row>
    <row r="1844" spans="1:2" x14ac:dyDescent="0.25">
      <c r="A1844" t="s">
        <v>9013</v>
      </c>
      <c r="B1844" t="s">
        <v>658</v>
      </c>
    </row>
    <row r="1845" spans="1:2" x14ac:dyDescent="0.25">
      <c r="A1845" t="s">
        <v>9020</v>
      </c>
      <c r="B1845" t="s">
        <v>742</v>
      </c>
    </row>
    <row r="1846" spans="1:2" x14ac:dyDescent="0.25">
      <c r="A1846" t="s">
        <v>8</v>
      </c>
      <c r="B1846" t="s">
        <v>8</v>
      </c>
    </row>
    <row r="1847" spans="1:2" x14ac:dyDescent="0.25">
      <c r="A1847" t="s">
        <v>8</v>
      </c>
      <c r="B1847" t="s">
        <v>8</v>
      </c>
    </row>
    <row r="1848" spans="1:2" x14ac:dyDescent="0.25">
      <c r="A1848" t="s">
        <v>9057</v>
      </c>
      <c r="B1848" t="s">
        <v>949</v>
      </c>
    </row>
    <row r="1849" spans="1:2" x14ac:dyDescent="0.25">
      <c r="A1849" t="s">
        <v>893</v>
      </c>
      <c r="B1849" t="s">
        <v>893</v>
      </c>
    </row>
    <row r="1850" spans="1:2" x14ac:dyDescent="0.25">
      <c r="A1850" t="s">
        <v>9026</v>
      </c>
      <c r="B1850" t="s">
        <v>886</v>
      </c>
    </row>
    <row r="1851" spans="1:2" x14ac:dyDescent="0.25">
      <c r="A1851" t="s">
        <v>9036</v>
      </c>
      <c r="B1851" t="s">
        <v>888</v>
      </c>
    </row>
    <row r="1852" spans="1:2" x14ac:dyDescent="0.25">
      <c r="A1852" t="s">
        <v>893</v>
      </c>
      <c r="B1852" t="s">
        <v>893</v>
      </c>
    </row>
    <row r="1853" spans="1:2" x14ac:dyDescent="0.25">
      <c r="A1853" t="s">
        <v>8</v>
      </c>
      <c r="B1853" t="s">
        <v>8</v>
      </c>
    </row>
    <row r="1854" spans="1:2" x14ac:dyDescent="0.25">
      <c r="A1854" t="s">
        <v>889</v>
      </c>
      <c r="B1854" t="s">
        <v>889</v>
      </c>
    </row>
    <row r="1855" spans="1:2" x14ac:dyDescent="0.25">
      <c r="A1855" t="s">
        <v>9020</v>
      </c>
      <c r="B1855" t="s">
        <v>742</v>
      </c>
    </row>
    <row r="1856" spans="1:2" x14ac:dyDescent="0.25">
      <c r="A1856" t="s">
        <v>8</v>
      </c>
      <c r="B1856" t="s">
        <v>8</v>
      </c>
    </row>
    <row r="1857" spans="1:2" x14ac:dyDescent="0.25">
      <c r="A1857" t="s">
        <v>9021</v>
      </c>
      <c r="B1857" t="s">
        <v>945</v>
      </c>
    </row>
    <row r="1858" spans="1:2" x14ac:dyDescent="0.25">
      <c r="A1858" t="s">
        <v>9026</v>
      </c>
      <c r="B1858" t="s">
        <v>886</v>
      </c>
    </row>
    <row r="1859" spans="1:2" x14ac:dyDescent="0.25">
      <c r="A1859" t="s">
        <v>9050</v>
      </c>
      <c r="B1859" t="s">
        <v>924</v>
      </c>
    </row>
    <row r="1860" spans="1:2" x14ac:dyDescent="0.25">
      <c r="A1860" t="s">
        <v>9046</v>
      </c>
      <c r="B1860" t="s">
        <v>886</v>
      </c>
    </row>
    <row r="1861" spans="1:2" x14ac:dyDescent="0.25">
      <c r="A1861" t="s">
        <v>8</v>
      </c>
      <c r="B1861" t="s">
        <v>8</v>
      </c>
    </row>
    <row r="1862" spans="1:2" x14ac:dyDescent="0.25">
      <c r="A1862" t="s">
        <v>8</v>
      </c>
      <c r="B1862" t="s">
        <v>8</v>
      </c>
    </row>
    <row r="1863" spans="1:2" x14ac:dyDescent="0.25">
      <c r="A1863" t="s">
        <v>8</v>
      </c>
      <c r="B1863" t="s">
        <v>8</v>
      </c>
    </row>
    <row r="1864" spans="1:2" x14ac:dyDescent="0.25">
      <c r="A1864" t="s">
        <v>9046</v>
      </c>
      <c r="B1864" t="s">
        <v>886</v>
      </c>
    </row>
    <row r="1865" spans="1:2" x14ac:dyDescent="0.25">
      <c r="A1865" t="s">
        <v>9029</v>
      </c>
      <c r="B1865" t="s">
        <v>892</v>
      </c>
    </row>
    <row r="1866" spans="1:2" x14ac:dyDescent="0.25">
      <c r="A1866" t="s">
        <v>9029</v>
      </c>
      <c r="B1866" t="s">
        <v>892</v>
      </c>
    </row>
    <row r="1867" spans="1:2" x14ac:dyDescent="0.25">
      <c r="A1867" t="s">
        <v>9016</v>
      </c>
      <c r="B1867" t="s">
        <v>949</v>
      </c>
    </row>
    <row r="1868" spans="1:2" x14ac:dyDescent="0.25">
      <c r="A1868" t="s">
        <v>8</v>
      </c>
      <c r="B1868" t="s">
        <v>8</v>
      </c>
    </row>
    <row r="1869" spans="1:2" x14ac:dyDescent="0.25">
      <c r="A1869" t="s">
        <v>9020</v>
      </c>
      <c r="B1869" t="s">
        <v>742</v>
      </c>
    </row>
    <row r="1870" spans="1:2" x14ac:dyDescent="0.25">
      <c r="A1870" t="s">
        <v>9032</v>
      </c>
      <c r="B1870" t="s">
        <v>741</v>
      </c>
    </row>
    <row r="1871" spans="1:2" x14ac:dyDescent="0.25">
      <c r="A1871" t="s">
        <v>9016</v>
      </c>
      <c r="B1871" t="s">
        <v>949</v>
      </c>
    </row>
    <row r="1872" spans="1:2" x14ac:dyDescent="0.25">
      <c r="A1872" t="s">
        <v>9026</v>
      </c>
      <c r="B1872" t="s">
        <v>886</v>
      </c>
    </row>
    <row r="1873" spans="1:2" x14ac:dyDescent="0.25">
      <c r="A1873" t="s">
        <v>9051</v>
      </c>
      <c r="B1873" t="s">
        <v>893</v>
      </c>
    </row>
    <row r="1874" spans="1:2" x14ac:dyDescent="0.25">
      <c r="A1874" t="s">
        <v>9014</v>
      </c>
      <c r="B1874" t="s">
        <v>892</v>
      </c>
    </row>
    <row r="1875" spans="1:2" x14ac:dyDescent="0.25">
      <c r="A1875" t="s">
        <v>9033</v>
      </c>
      <c r="B1875" t="s">
        <v>886</v>
      </c>
    </row>
    <row r="1876" spans="1:2" x14ac:dyDescent="0.25">
      <c r="A1876" t="s">
        <v>893</v>
      </c>
      <c r="B1876" t="s">
        <v>893</v>
      </c>
    </row>
    <row r="1877" spans="1:2" x14ac:dyDescent="0.25">
      <c r="A1877" t="s">
        <v>8</v>
      </c>
      <c r="B1877" t="s">
        <v>8</v>
      </c>
    </row>
    <row r="1878" spans="1:2" x14ac:dyDescent="0.25">
      <c r="A1878" t="s">
        <v>8</v>
      </c>
      <c r="B1878" t="s">
        <v>8</v>
      </c>
    </row>
    <row r="1879" spans="1:2" x14ac:dyDescent="0.25">
      <c r="A1879" t="s">
        <v>8</v>
      </c>
      <c r="B1879" t="s">
        <v>8</v>
      </c>
    </row>
    <row r="1880" spans="1:2" x14ac:dyDescent="0.25">
      <c r="A1880" t="s">
        <v>9046</v>
      </c>
      <c r="B1880" t="s">
        <v>886</v>
      </c>
    </row>
    <row r="1881" spans="1:2" x14ac:dyDescent="0.25">
      <c r="A1881" t="s">
        <v>9016</v>
      </c>
      <c r="B1881" t="s">
        <v>949</v>
      </c>
    </row>
    <row r="1882" spans="1:2" x14ac:dyDescent="0.25">
      <c r="A1882" t="s">
        <v>9014</v>
      </c>
      <c r="B1882" t="s">
        <v>892</v>
      </c>
    </row>
    <row r="1883" spans="1:2" x14ac:dyDescent="0.25">
      <c r="A1883" t="s">
        <v>9038</v>
      </c>
      <c r="B1883" t="s">
        <v>919</v>
      </c>
    </row>
    <row r="1884" spans="1:2" x14ac:dyDescent="0.25">
      <c r="A1884" t="s">
        <v>9014</v>
      </c>
      <c r="B1884" t="s">
        <v>892</v>
      </c>
    </row>
    <row r="1885" spans="1:2" x14ac:dyDescent="0.25">
      <c r="A1885" t="s">
        <v>9037</v>
      </c>
      <c r="B1885" t="s">
        <v>949</v>
      </c>
    </row>
    <row r="1886" spans="1:2" x14ac:dyDescent="0.25">
      <c r="A1886" t="s">
        <v>889</v>
      </c>
      <c r="B1886" t="s">
        <v>889</v>
      </c>
    </row>
    <row r="1887" spans="1:2" x14ac:dyDescent="0.25">
      <c r="A1887" t="s">
        <v>9026</v>
      </c>
      <c r="B1887" t="s">
        <v>886</v>
      </c>
    </row>
    <row r="1888" spans="1:2" x14ac:dyDescent="0.25">
      <c r="A1888" t="s">
        <v>9034</v>
      </c>
      <c r="B1888" t="s">
        <v>892</v>
      </c>
    </row>
    <row r="1889" spans="1:2" x14ac:dyDescent="0.25">
      <c r="A1889" t="s">
        <v>889</v>
      </c>
      <c r="B1889" t="s">
        <v>889</v>
      </c>
    </row>
    <row r="1890" spans="1:2" x14ac:dyDescent="0.25">
      <c r="A1890" t="s">
        <v>9041</v>
      </c>
      <c r="B1890" t="s">
        <v>892</v>
      </c>
    </row>
    <row r="1891" spans="1:2" x14ac:dyDescent="0.25">
      <c r="A1891" t="s">
        <v>8</v>
      </c>
      <c r="B1891" t="s">
        <v>8</v>
      </c>
    </row>
    <row r="1892" spans="1:2" x14ac:dyDescent="0.25">
      <c r="A1892" t="s">
        <v>8</v>
      </c>
      <c r="B1892" t="s">
        <v>8</v>
      </c>
    </row>
    <row r="1893" spans="1:2" x14ac:dyDescent="0.25">
      <c r="A1893" t="s">
        <v>8</v>
      </c>
      <c r="B1893" t="s">
        <v>8</v>
      </c>
    </row>
    <row r="1894" spans="1:2" x14ac:dyDescent="0.25">
      <c r="A1894" t="s">
        <v>8</v>
      </c>
      <c r="B1894" t="s">
        <v>8</v>
      </c>
    </row>
    <row r="1895" spans="1:2" x14ac:dyDescent="0.25">
      <c r="A1895" t="s">
        <v>9032</v>
      </c>
      <c r="B1895" t="s">
        <v>741</v>
      </c>
    </row>
    <row r="1896" spans="1:2" x14ac:dyDescent="0.25">
      <c r="A1896" t="s">
        <v>9036</v>
      </c>
      <c r="B1896" t="s">
        <v>888</v>
      </c>
    </row>
    <row r="1897" spans="1:2" x14ac:dyDescent="0.25">
      <c r="A1897" t="s">
        <v>8</v>
      </c>
      <c r="B1897" t="s">
        <v>8</v>
      </c>
    </row>
    <row r="1898" spans="1:2" x14ac:dyDescent="0.25">
      <c r="A1898" t="s">
        <v>8</v>
      </c>
      <c r="B1898" t="s">
        <v>8</v>
      </c>
    </row>
    <row r="1899" spans="1:2" x14ac:dyDescent="0.25">
      <c r="A1899" t="s">
        <v>9023</v>
      </c>
      <c r="B1899" t="s">
        <v>893</v>
      </c>
    </row>
    <row r="1900" spans="1:2" x14ac:dyDescent="0.25">
      <c r="A1900" t="s">
        <v>8</v>
      </c>
      <c r="B1900" t="s">
        <v>8</v>
      </c>
    </row>
    <row r="1901" spans="1:2" x14ac:dyDescent="0.25">
      <c r="A1901" t="s">
        <v>9016</v>
      </c>
      <c r="B1901" t="s">
        <v>949</v>
      </c>
    </row>
    <row r="1902" spans="1:2" x14ac:dyDescent="0.25">
      <c r="A1902" t="s">
        <v>9020</v>
      </c>
      <c r="B1902" t="s">
        <v>742</v>
      </c>
    </row>
    <row r="1903" spans="1:2" x14ac:dyDescent="0.25">
      <c r="A1903" t="s">
        <v>9028</v>
      </c>
      <c r="B1903" t="s">
        <v>893</v>
      </c>
    </row>
    <row r="1904" spans="1:2" x14ac:dyDescent="0.25">
      <c r="A1904" t="s">
        <v>9016</v>
      </c>
      <c r="B1904" t="s">
        <v>949</v>
      </c>
    </row>
    <row r="1905" spans="1:2" x14ac:dyDescent="0.25">
      <c r="A1905" t="s">
        <v>8</v>
      </c>
      <c r="B1905" t="s">
        <v>8</v>
      </c>
    </row>
    <row r="1906" spans="1:2" x14ac:dyDescent="0.25">
      <c r="A1906" t="s">
        <v>9013</v>
      </c>
      <c r="B1906" t="s">
        <v>658</v>
      </c>
    </row>
    <row r="1907" spans="1:2" x14ac:dyDescent="0.25">
      <c r="A1907" t="s">
        <v>9046</v>
      </c>
      <c r="B1907" t="s">
        <v>886</v>
      </c>
    </row>
    <row r="1908" spans="1:2" x14ac:dyDescent="0.25">
      <c r="A1908" t="s">
        <v>9017</v>
      </c>
      <c r="B1908" t="s">
        <v>886</v>
      </c>
    </row>
    <row r="1909" spans="1:2" x14ac:dyDescent="0.25">
      <c r="A1909" t="s">
        <v>9034</v>
      </c>
      <c r="B1909" t="s">
        <v>892</v>
      </c>
    </row>
    <row r="1910" spans="1:2" x14ac:dyDescent="0.25">
      <c r="A1910" t="s">
        <v>9017</v>
      </c>
      <c r="B1910" t="s">
        <v>886</v>
      </c>
    </row>
    <row r="1911" spans="1:2" x14ac:dyDescent="0.25">
      <c r="A1911" t="s">
        <v>8</v>
      </c>
      <c r="B1911" t="s">
        <v>8</v>
      </c>
    </row>
    <row r="1912" spans="1:2" x14ac:dyDescent="0.25">
      <c r="A1912" t="s">
        <v>8</v>
      </c>
      <c r="B1912" t="s">
        <v>8</v>
      </c>
    </row>
    <row r="1913" spans="1:2" x14ac:dyDescent="0.25">
      <c r="A1913" t="s">
        <v>893</v>
      </c>
      <c r="B1913" t="s">
        <v>893</v>
      </c>
    </row>
    <row r="1914" spans="1:2" x14ac:dyDescent="0.25">
      <c r="A1914" t="s">
        <v>9050</v>
      </c>
      <c r="B1914" t="s">
        <v>924</v>
      </c>
    </row>
    <row r="1915" spans="1:2" x14ac:dyDescent="0.25">
      <c r="A1915" t="s">
        <v>9037</v>
      </c>
      <c r="B1915" t="s">
        <v>949</v>
      </c>
    </row>
    <row r="1916" spans="1:2" x14ac:dyDescent="0.25">
      <c r="A1916" t="s">
        <v>9016</v>
      </c>
      <c r="B1916" t="s">
        <v>949</v>
      </c>
    </row>
    <row r="1917" spans="1:2" x14ac:dyDescent="0.25">
      <c r="A1917" t="s">
        <v>8</v>
      </c>
      <c r="B1917" t="s">
        <v>8</v>
      </c>
    </row>
    <row r="1918" spans="1:2" x14ac:dyDescent="0.25">
      <c r="A1918" t="s">
        <v>9020</v>
      </c>
      <c r="B1918" t="s">
        <v>742</v>
      </c>
    </row>
    <row r="1919" spans="1:2" x14ac:dyDescent="0.25">
      <c r="A1919" t="s">
        <v>8</v>
      </c>
      <c r="B1919" t="s">
        <v>8</v>
      </c>
    </row>
    <row r="1920" spans="1:2" x14ac:dyDescent="0.25">
      <c r="A1920" t="s">
        <v>8</v>
      </c>
      <c r="B1920" t="s">
        <v>8</v>
      </c>
    </row>
    <row r="1921" spans="1:2" x14ac:dyDescent="0.25">
      <c r="A1921" t="s">
        <v>949</v>
      </c>
      <c r="B1921" t="s">
        <v>949</v>
      </c>
    </row>
    <row r="1922" spans="1:2" x14ac:dyDescent="0.25">
      <c r="A1922" t="s">
        <v>945</v>
      </c>
      <c r="B1922" t="s">
        <v>945</v>
      </c>
    </row>
    <row r="1923" spans="1:2" x14ac:dyDescent="0.25">
      <c r="A1923" t="s">
        <v>9016</v>
      </c>
      <c r="B1923" t="s">
        <v>949</v>
      </c>
    </row>
    <row r="1924" spans="1:2" x14ac:dyDescent="0.25">
      <c r="A1924" t="s">
        <v>8</v>
      </c>
      <c r="B1924" t="s">
        <v>8</v>
      </c>
    </row>
    <row r="1925" spans="1:2" x14ac:dyDescent="0.25">
      <c r="A1925" t="s">
        <v>9017</v>
      </c>
      <c r="B1925" t="s">
        <v>886</v>
      </c>
    </row>
    <row r="1926" spans="1:2" x14ac:dyDescent="0.25">
      <c r="A1926" t="s">
        <v>889</v>
      </c>
      <c r="B1926" t="s">
        <v>889</v>
      </c>
    </row>
    <row r="1927" spans="1:2" x14ac:dyDescent="0.25">
      <c r="A1927" t="s">
        <v>9014</v>
      </c>
      <c r="B1927" t="s">
        <v>892</v>
      </c>
    </row>
    <row r="1928" spans="1:2" x14ac:dyDescent="0.25">
      <c r="A1928" t="s">
        <v>9033</v>
      </c>
      <c r="B1928" t="s">
        <v>886</v>
      </c>
    </row>
    <row r="1929" spans="1:2" x14ac:dyDescent="0.25">
      <c r="A1929" t="s">
        <v>8</v>
      </c>
      <c r="B1929" t="s">
        <v>8</v>
      </c>
    </row>
    <row r="1930" spans="1:2" x14ac:dyDescent="0.25">
      <c r="A1930" t="s">
        <v>9032</v>
      </c>
      <c r="B1930" t="s">
        <v>741</v>
      </c>
    </row>
    <row r="1931" spans="1:2" x14ac:dyDescent="0.25">
      <c r="A1931" t="s">
        <v>9035</v>
      </c>
      <c r="B1931" t="s">
        <v>941</v>
      </c>
    </row>
    <row r="1932" spans="1:2" x14ac:dyDescent="0.25">
      <c r="A1932" t="s">
        <v>8</v>
      </c>
      <c r="B1932" t="s">
        <v>8</v>
      </c>
    </row>
    <row r="1933" spans="1:2" x14ac:dyDescent="0.25">
      <c r="A1933" t="s">
        <v>9016</v>
      </c>
      <c r="B1933" t="s">
        <v>949</v>
      </c>
    </row>
    <row r="1934" spans="1:2" x14ac:dyDescent="0.25">
      <c r="A1934" t="s">
        <v>8</v>
      </c>
      <c r="B1934" t="s">
        <v>8</v>
      </c>
    </row>
    <row r="1935" spans="1:2" x14ac:dyDescent="0.25">
      <c r="A1935" t="s">
        <v>9028</v>
      </c>
      <c r="B1935" t="s">
        <v>893</v>
      </c>
    </row>
    <row r="1936" spans="1:2" x14ac:dyDescent="0.25">
      <c r="A1936" t="s">
        <v>8</v>
      </c>
      <c r="B1936" t="s">
        <v>8</v>
      </c>
    </row>
    <row r="1937" spans="1:2" x14ac:dyDescent="0.25">
      <c r="A1937" t="s">
        <v>9028</v>
      </c>
      <c r="B1937" t="s">
        <v>893</v>
      </c>
    </row>
    <row r="1938" spans="1:2" x14ac:dyDescent="0.25">
      <c r="A1938" t="s">
        <v>889</v>
      </c>
      <c r="B1938" t="s">
        <v>889</v>
      </c>
    </row>
    <row r="1939" spans="1:2" x14ac:dyDescent="0.25">
      <c r="A1939" t="s">
        <v>9046</v>
      </c>
      <c r="B1939" t="s">
        <v>886</v>
      </c>
    </row>
    <row r="1940" spans="1:2" x14ac:dyDescent="0.25">
      <c r="A1940" t="s">
        <v>9017</v>
      </c>
      <c r="B1940" t="s">
        <v>886</v>
      </c>
    </row>
    <row r="1941" spans="1:2" x14ac:dyDescent="0.25">
      <c r="A1941" t="s">
        <v>8</v>
      </c>
      <c r="B1941" t="s">
        <v>8</v>
      </c>
    </row>
    <row r="1942" spans="1:2" x14ac:dyDescent="0.25">
      <c r="A1942" t="s">
        <v>8</v>
      </c>
      <c r="B1942" t="s">
        <v>8</v>
      </c>
    </row>
    <row r="1943" spans="1:2" x14ac:dyDescent="0.25">
      <c r="A1943" t="s">
        <v>9046</v>
      </c>
      <c r="B1943" t="s">
        <v>886</v>
      </c>
    </row>
    <row r="1944" spans="1:2" x14ac:dyDescent="0.25">
      <c r="A1944" t="s">
        <v>9036</v>
      </c>
      <c r="B1944" t="s">
        <v>888</v>
      </c>
    </row>
    <row r="1945" spans="1:2" x14ac:dyDescent="0.25">
      <c r="A1945" t="s">
        <v>8</v>
      </c>
      <c r="B1945" t="s">
        <v>8</v>
      </c>
    </row>
    <row r="1946" spans="1:2" x14ac:dyDescent="0.25">
      <c r="A1946" t="s">
        <v>9016</v>
      </c>
      <c r="B1946" t="s">
        <v>949</v>
      </c>
    </row>
    <row r="1947" spans="1:2" x14ac:dyDescent="0.25">
      <c r="A1947" t="s">
        <v>9029</v>
      </c>
      <c r="B1947" t="s">
        <v>892</v>
      </c>
    </row>
    <row r="1948" spans="1:2" x14ac:dyDescent="0.25">
      <c r="A1948" t="s">
        <v>893</v>
      </c>
      <c r="B1948" t="s">
        <v>893</v>
      </c>
    </row>
    <row r="1949" spans="1:2" x14ac:dyDescent="0.25">
      <c r="A1949" t="s">
        <v>8</v>
      </c>
      <c r="B1949" t="s">
        <v>8</v>
      </c>
    </row>
    <row r="1950" spans="1:2" x14ac:dyDescent="0.25">
      <c r="A1950" t="s">
        <v>9014</v>
      </c>
      <c r="B1950" t="s">
        <v>892</v>
      </c>
    </row>
    <row r="1951" spans="1:2" x14ac:dyDescent="0.25">
      <c r="A1951" t="s">
        <v>9037</v>
      </c>
      <c r="B1951" t="s">
        <v>949</v>
      </c>
    </row>
    <row r="1952" spans="1:2" x14ac:dyDescent="0.25">
      <c r="A1952" t="s">
        <v>8</v>
      </c>
      <c r="B1952" t="s">
        <v>8</v>
      </c>
    </row>
    <row r="1953" spans="1:2" x14ac:dyDescent="0.25">
      <c r="A1953" t="s">
        <v>8</v>
      </c>
      <c r="B1953" t="s">
        <v>8</v>
      </c>
    </row>
    <row r="1954" spans="1:2" x14ac:dyDescent="0.25">
      <c r="A1954" t="s">
        <v>9027</v>
      </c>
      <c r="B1954" t="s">
        <v>743</v>
      </c>
    </row>
    <row r="1955" spans="1:2" x14ac:dyDescent="0.25">
      <c r="A1955" t="s">
        <v>8</v>
      </c>
      <c r="B1955" t="s">
        <v>8</v>
      </c>
    </row>
    <row r="1956" spans="1:2" x14ac:dyDescent="0.25">
      <c r="A1956" t="s">
        <v>9026</v>
      </c>
      <c r="B1956" t="s">
        <v>886</v>
      </c>
    </row>
    <row r="1957" spans="1:2" x14ac:dyDescent="0.25">
      <c r="A1957" t="s">
        <v>9030</v>
      </c>
      <c r="B1957" t="s">
        <v>740</v>
      </c>
    </row>
    <row r="1958" spans="1:2" x14ac:dyDescent="0.25">
      <c r="A1958" t="s">
        <v>9045</v>
      </c>
      <c r="B1958" t="s">
        <v>889</v>
      </c>
    </row>
    <row r="1959" spans="1:2" x14ac:dyDescent="0.25">
      <c r="A1959" t="s">
        <v>9025</v>
      </c>
      <c r="B1959" t="s">
        <v>889</v>
      </c>
    </row>
    <row r="1960" spans="1:2" x14ac:dyDescent="0.25">
      <c r="A1960" t="s">
        <v>9038</v>
      </c>
      <c r="B1960" t="s">
        <v>919</v>
      </c>
    </row>
    <row r="1961" spans="1:2" x14ac:dyDescent="0.25">
      <c r="A1961" t="s">
        <v>9015</v>
      </c>
      <c r="B1961" t="s">
        <v>888</v>
      </c>
    </row>
    <row r="1962" spans="1:2" x14ac:dyDescent="0.25">
      <c r="A1962" t="s">
        <v>949</v>
      </c>
      <c r="B1962" t="s">
        <v>949</v>
      </c>
    </row>
    <row r="1963" spans="1:2" x14ac:dyDescent="0.25">
      <c r="A1963" t="s">
        <v>9036</v>
      </c>
      <c r="B1963" t="s">
        <v>888</v>
      </c>
    </row>
    <row r="1964" spans="1:2" x14ac:dyDescent="0.25">
      <c r="A1964" t="s">
        <v>8</v>
      </c>
      <c r="B1964" t="s">
        <v>8</v>
      </c>
    </row>
    <row r="1965" spans="1:2" x14ac:dyDescent="0.25">
      <c r="A1965" t="s">
        <v>8</v>
      </c>
      <c r="B1965" t="s">
        <v>8</v>
      </c>
    </row>
    <row r="1966" spans="1:2" x14ac:dyDescent="0.25">
      <c r="A1966" t="s">
        <v>8</v>
      </c>
      <c r="B1966" t="s">
        <v>8</v>
      </c>
    </row>
    <row r="1967" spans="1:2" x14ac:dyDescent="0.25">
      <c r="A1967" t="s">
        <v>9030</v>
      </c>
      <c r="B1967" t="s">
        <v>740</v>
      </c>
    </row>
    <row r="1968" spans="1:2" x14ac:dyDescent="0.25">
      <c r="A1968" t="s">
        <v>8</v>
      </c>
      <c r="B1968" t="s">
        <v>8</v>
      </c>
    </row>
    <row r="1969" spans="1:2" x14ac:dyDescent="0.25">
      <c r="A1969" t="s">
        <v>9049</v>
      </c>
      <c r="B1969" t="s">
        <v>945</v>
      </c>
    </row>
    <row r="1970" spans="1:2" x14ac:dyDescent="0.25">
      <c r="A1970" t="s">
        <v>9016</v>
      </c>
      <c r="B1970" t="s">
        <v>949</v>
      </c>
    </row>
    <row r="1971" spans="1:2" x14ac:dyDescent="0.25">
      <c r="A1971" t="s">
        <v>8</v>
      </c>
      <c r="B1971" t="s">
        <v>8</v>
      </c>
    </row>
    <row r="1972" spans="1:2" x14ac:dyDescent="0.25">
      <c r="A1972" t="s">
        <v>8</v>
      </c>
      <c r="B1972" t="s">
        <v>8</v>
      </c>
    </row>
    <row r="1973" spans="1:2" x14ac:dyDescent="0.25">
      <c r="A1973" t="s">
        <v>9032</v>
      </c>
      <c r="B1973" t="s">
        <v>741</v>
      </c>
    </row>
    <row r="1974" spans="1:2" x14ac:dyDescent="0.25">
      <c r="A1974" t="s">
        <v>9017</v>
      </c>
      <c r="B1974" t="s">
        <v>886</v>
      </c>
    </row>
    <row r="1975" spans="1:2" x14ac:dyDescent="0.25">
      <c r="A1975" t="s">
        <v>9057</v>
      </c>
      <c r="B1975" t="s">
        <v>949</v>
      </c>
    </row>
    <row r="1976" spans="1:2" x14ac:dyDescent="0.25">
      <c r="A1976" t="s">
        <v>8</v>
      </c>
      <c r="B1976" t="s">
        <v>8</v>
      </c>
    </row>
    <row r="1977" spans="1:2" x14ac:dyDescent="0.25">
      <c r="A1977" t="s">
        <v>893</v>
      </c>
      <c r="B1977" t="s">
        <v>893</v>
      </c>
    </row>
    <row r="1978" spans="1:2" x14ac:dyDescent="0.25">
      <c r="A1978" t="s">
        <v>9018</v>
      </c>
      <c r="B1978" t="s">
        <v>919</v>
      </c>
    </row>
    <row r="1979" spans="1:2" x14ac:dyDescent="0.25">
      <c r="A1979" t="s">
        <v>8</v>
      </c>
      <c r="B1979" t="s">
        <v>8</v>
      </c>
    </row>
    <row r="1980" spans="1:2" x14ac:dyDescent="0.25">
      <c r="A1980" t="s">
        <v>9026</v>
      </c>
      <c r="B1980" t="s">
        <v>886</v>
      </c>
    </row>
    <row r="1981" spans="1:2" x14ac:dyDescent="0.25">
      <c r="A1981" t="s">
        <v>9013</v>
      </c>
      <c r="B1981" t="s">
        <v>658</v>
      </c>
    </row>
    <row r="1982" spans="1:2" x14ac:dyDescent="0.25">
      <c r="A1982" t="s">
        <v>9028</v>
      </c>
      <c r="B1982" t="s">
        <v>893</v>
      </c>
    </row>
    <row r="1983" spans="1:2" x14ac:dyDescent="0.25">
      <c r="A1983" t="s">
        <v>9046</v>
      </c>
      <c r="B1983" t="s">
        <v>886</v>
      </c>
    </row>
    <row r="1984" spans="1:2" x14ac:dyDescent="0.25">
      <c r="A1984" t="s">
        <v>9028</v>
      </c>
      <c r="B1984" t="s">
        <v>893</v>
      </c>
    </row>
    <row r="1985" spans="1:2" x14ac:dyDescent="0.25">
      <c r="A1985" t="s">
        <v>9038</v>
      </c>
      <c r="B1985" t="s">
        <v>919</v>
      </c>
    </row>
    <row r="1986" spans="1:2" x14ac:dyDescent="0.25">
      <c r="A1986" t="s">
        <v>9038</v>
      </c>
      <c r="B1986" t="s">
        <v>919</v>
      </c>
    </row>
    <row r="1987" spans="1:2" x14ac:dyDescent="0.25">
      <c r="A1987" t="s">
        <v>9029</v>
      </c>
      <c r="B1987" t="s">
        <v>892</v>
      </c>
    </row>
    <row r="1988" spans="1:2" x14ac:dyDescent="0.25">
      <c r="A1988" t="s">
        <v>9037</v>
      </c>
      <c r="B1988" t="s">
        <v>949</v>
      </c>
    </row>
    <row r="1989" spans="1:2" x14ac:dyDescent="0.25">
      <c r="A1989" t="s">
        <v>658</v>
      </c>
      <c r="B1989" t="s">
        <v>658</v>
      </c>
    </row>
    <row r="1990" spans="1:2" x14ac:dyDescent="0.25">
      <c r="A1990" t="s">
        <v>8</v>
      </c>
      <c r="B1990" t="s">
        <v>8</v>
      </c>
    </row>
    <row r="1991" spans="1:2" x14ac:dyDescent="0.25">
      <c r="A1991" t="s">
        <v>9032</v>
      </c>
      <c r="B1991" t="s">
        <v>741</v>
      </c>
    </row>
    <row r="1992" spans="1:2" x14ac:dyDescent="0.25">
      <c r="A1992" t="s">
        <v>9034</v>
      </c>
      <c r="B1992" t="s">
        <v>892</v>
      </c>
    </row>
    <row r="1993" spans="1:2" x14ac:dyDescent="0.25">
      <c r="A1993" t="s">
        <v>9046</v>
      </c>
      <c r="B1993" t="s">
        <v>886</v>
      </c>
    </row>
    <row r="1994" spans="1:2" x14ac:dyDescent="0.25">
      <c r="A1994" t="s">
        <v>9041</v>
      </c>
      <c r="B1994" t="s">
        <v>892</v>
      </c>
    </row>
    <row r="1995" spans="1:2" x14ac:dyDescent="0.25">
      <c r="A1995" t="s">
        <v>889</v>
      </c>
      <c r="B1995" t="s">
        <v>889</v>
      </c>
    </row>
    <row r="1996" spans="1:2" x14ac:dyDescent="0.25">
      <c r="A1996" t="s">
        <v>9020</v>
      </c>
      <c r="B1996" t="s">
        <v>742</v>
      </c>
    </row>
    <row r="1997" spans="1:2" x14ac:dyDescent="0.25">
      <c r="A1997" t="s">
        <v>9046</v>
      </c>
      <c r="B1997" t="s">
        <v>886</v>
      </c>
    </row>
    <row r="1998" spans="1:2" x14ac:dyDescent="0.25">
      <c r="A1998" t="s">
        <v>9050</v>
      </c>
      <c r="B1998" t="s">
        <v>924</v>
      </c>
    </row>
    <row r="1999" spans="1:2" x14ac:dyDescent="0.25">
      <c r="A1999" t="s">
        <v>9017</v>
      </c>
      <c r="B1999" t="s">
        <v>886</v>
      </c>
    </row>
    <row r="2000" spans="1:2" x14ac:dyDescent="0.25">
      <c r="A2000" t="s">
        <v>9053</v>
      </c>
      <c r="B2000" t="s">
        <v>941</v>
      </c>
    </row>
    <row r="2001" spans="1:2" x14ac:dyDescent="0.25">
      <c r="A2001" t="s">
        <v>9014</v>
      </c>
      <c r="B2001" t="s">
        <v>892</v>
      </c>
    </row>
    <row r="2002" spans="1:2" x14ac:dyDescent="0.25">
      <c r="A2002" t="s">
        <v>8</v>
      </c>
      <c r="B2002" t="s">
        <v>8</v>
      </c>
    </row>
    <row r="2003" spans="1:2" x14ac:dyDescent="0.25">
      <c r="A2003" t="s">
        <v>9013</v>
      </c>
      <c r="B2003" t="s">
        <v>658</v>
      </c>
    </row>
    <row r="2004" spans="1:2" x14ac:dyDescent="0.25">
      <c r="A2004" t="s">
        <v>8</v>
      </c>
      <c r="B2004" t="s">
        <v>8</v>
      </c>
    </row>
    <row r="2005" spans="1:2" x14ac:dyDescent="0.25">
      <c r="A2005" t="s">
        <v>9019</v>
      </c>
      <c r="B2005" t="s">
        <v>741</v>
      </c>
    </row>
    <row r="2006" spans="1:2" x14ac:dyDescent="0.25">
      <c r="A2006" t="s">
        <v>9043</v>
      </c>
      <c r="B2006" t="s">
        <v>941</v>
      </c>
    </row>
    <row r="2007" spans="1:2" x14ac:dyDescent="0.25">
      <c r="A2007" t="s">
        <v>8</v>
      </c>
      <c r="B2007" t="s">
        <v>8</v>
      </c>
    </row>
    <row r="2008" spans="1:2" x14ac:dyDescent="0.25">
      <c r="A2008" t="s">
        <v>8</v>
      </c>
      <c r="B2008" t="s">
        <v>8</v>
      </c>
    </row>
    <row r="2009" spans="1:2" x14ac:dyDescent="0.25">
      <c r="A2009" t="s">
        <v>9053</v>
      </c>
      <c r="B2009" t="s">
        <v>941</v>
      </c>
    </row>
    <row r="2010" spans="1:2" x14ac:dyDescent="0.25">
      <c r="A2010" t="s">
        <v>8</v>
      </c>
      <c r="B2010" t="s">
        <v>8</v>
      </c>
    </row>
    <row r="2011" spans="1:2" x14ac:dyDescent="0.25">
      <c r="A2011" t="s">
        <v>9015</v>
      </c>
      <c r="B2011" t="s">
        <v>888</v>
      </c>
    </row>
    <row r="2012" spans="1:2" x14ac:dyDescent="0.25">
      <c r="A2012" t="s">
        <v>949</v>
      </c>
      <c r="B2012" t="s">
        <v>949</v>
      </c>
    </row>
    <row r="2013" spans="1:2" x14ac:dyDescent="0.25">
      <c r="A2013" t="s">
        <v>9046</v>
      </c>
      <c r="B2013" t="s">
        <v>886</v>
      </c>
    </row>
    <row r="2014" spans="1:2" x14ac:dyDescent="0.25">
      <c r="A2014" t="s">
        <v>8</v>
      </c>
      <c r="B2014" t="s">
        <v>8</v>
      </c>
    </row>
    <row r="2015" spans="1:2" x14ac:dyDescent="0.25">
      <c r="A2015" t="s">
        <v>9016</v>
      </c>
      <c r="B2015" t="s">
        <v>949</v>
      </c>
    </row>
    <row r="2016" spans="1:2" x14ac:dyDescent="0.25">
      <c r="A2016" t="s">
        <v>8</v>
      </c>
      <c r="B2016" t="s">
        <v>8</v>
      </c>
    </row>
    <row r="2017" spans="1:2" x14ac:dyDescent="0.25">
      <c r="A2017" t="s">
        <v>9036</v>
      </c>
      <c r="B2017" t="s">
        <v>888</v>
      </c>
    </row>
    <row r="2018" spans="1:2" x14ac:dyDescent="0.25">
      <c r="A2018" t="s">
        <v>9050</v>
      </c>
      <c r="B2018" t="s">
        <v>924</v>
      </c>
    </row>
    <row r="2019" spans="1:2" x14ac:dyDescent="0.25">
      <c r="A2019" t="s">
        <v>9028</v>
      </c>
      <c r="B2019" t="s">
        <v>893</v>
      </c>
    </row>
    <row r="2020" spans="1:2" x14ac:dyDescent="0.25">
      <c r="A2020" t="s">
        <v>9046</v>
      </c>
      <c r="B2020" t="s">
        <v>886</v>
      </c>
    </row>
    <row r="2021" spans="1:2" x14ac:dyDescent="0.25">
      <c r="A2021" t="s">
        <v>9016</v>
      </c>
      <c r="B2021" t="s">
        <v>949</v>
      </c>
    </row>
    <row r="2022" spans="1:2" x14ac:dyDescent="0.25">
      <c r="A2022" t="s">
        <v>8</v>
      </c>
      <c r="B2022" t="s">
        <v>8</v>
      </c>
    </row>
    <row r="2023" spans="1:2" x14ac:dyDescent="0.25">
      <c r="A2023" t="s">
        <v>8</v>
      </c>
      <c r="B2023" t="s">
        <v>8</v>
      </c>
    </row>
    <row r="2024" spans="1:2" x14ac:dyDescent="0.25">
      <c r="A2024" t="s">
        <v>8</v>
      </c>
      <c r="B2024" t="s">
        <v>8</v>
      </c>
    </row>
    <row r="2025" spans="1:2" x14ac:dyDescent="0.25">
      <c r="A2025" t="s">
        <v>9037</v>
      </c>
      <c r="B2025" t="s">
        <v>949</v>
      </c>
    </row>
    <row r="2026" spans="1:2" x14ac:dyDescent="0.25">
      <c r="A2026" t="s">
        <v>8</v>
      </c>
      <c r="B2026" t="s">
        <v>8</v>
      </c>
    </row>
    <row r="2027" spans="1:2" x14ac:dyDescent="0.25">
      <c r="A2027" t="s">
        <v>9036</v>
      </c>
      <c r="B2027" t="s">
        <v>888</v>
      </c>
    </row>
    <row r="2028" spans="1:2" x14ac:dyDescent="0.25">
      <c r="A2028" t="s">
        <v>8</v>
      </c>
      <c r="B2028" t="s">
        <v>8</v>
      </c>
    </row>
    <row r="2029" spans="1:2" x14ac:dyDescent="0.25">
      <c r="A2029" t="s">
        <v>9022</v>
      </c>
      <c r="B2029" t="s">
        <v>919</v>
      </c>
    </row>
    <row r="2030" spans="1:2" x14ac:dyDescent="0.25">
      <c r="A2030" t="s">
        <v>9038</v>
      </c>
      <c r="B2030" t="s">
        <v>919</v>
      </c>
    </row>
    <row r="2031" spans="1:2" x14ac:dyDescent="0.25">
      <c r="A2031" t="s">
        <v>8</v>
      </c>
      <c r="B2031" t="s">
        <v>8</v>
      </c>
    </row>
    <row r="2032" spans="1:2" x14ac:dyDescent="0.25">
      <c r="A2032" t="s">
        <v>9037</v>
      </c>
      <c r="B2032" t="s">
        <v>949</v>
      </c>
    </row>
    <row r="2033" spans="1:2" x14ac:dyDescent="0.25">
      <c r="A2033" t="s">
        <v>9041</v>
      </c>
      <c r="B2033" t="s">
        <v>892</v>
      </c>
    </row>
    <row r="2034" spans="1:2" x14ac:dyDescent="0.25">
      <c r="A2034" t="s">
        <v>9057</v>
      </c>
      <c r="B2034" t="s">
        <v>949</v>
      </c>
    </row>
    <row r="2035" spans="1:2" x14ac:dyDescent="0.25">
      <c r="A2035" t="s">
        <v>9035</v>
      </c>
      <c r="B2035" t="s">
        <v>941</v>
      </c>
    </row>
    <row r="2036" spans="1:2" x14ac:dyDescent="0.25">
      <c r="A2036" t="s">
        <v>9021</v>
      </c>
      <c r="B2036" t="s">
        <v>945</v>
      </c>
    </row>
    <row r="2037" spans="1:2" x14ac:dyDescent="0.25">
      <c r="A2037" t="s">
        <v>9020</v>
      </c>
      <c r="B2037" t="s">
        <v>742</v>
      </c>
    </row>
    <row r="2038" spans="1:2" x14ac:dyDescent="0.25">
      <c r="A2038" t="s">
        <v>9046</v>
      </c>
      <c r="B2038" t="s">
        <v>886</v>
      </c>
    </row>
    <row r="2039" spans="1:2" x14ac:dyDescent="0.25">
      <c r="A2039" t="s">
        <v>9028</v>
      </c>
      <c r="B2039" t="s">
        <v>893</v>
      </c>
    </row>
    <row r="2040" spans="1:2" x14ac:dyDescent="0.25">
      <c r="A2040" t="s">
        <v>9057</v>
      </c>
      <c r="B2040" t="s">
        <v>949</v>
      </c>
    </row>
    <row r="2041" spans="1:2" x14ac:dyDescent="0.25">
      <c r="A2041" t="s">
        <v>949</v>
      </c>
      <c r="B2041" t="s">
        <v>949</v>
      </c>
    </row>
    <row r="2042" spans="1:2" x14ac:dyDescent="0.25">
      <c r="A2042" t="s">
        <v>8</v>
      </c>
      <c r="B2042" t="s">
        <v>8</v>
      </c>
    </row>
    <row r="2043" spans="1:2" x14ac:dyDescent="0.25">
      <c r="A2043" t="s">
        <v>893</v>
      </c>
      <c r="B2043" t="s">
        <v>893</v>
      </c>
    </row>
    <row r="2044" spans="1:2" x14ac:dyDescent="0.25">
      <c r="A2044" t="s">
        <v>8</v>
      </c>
      <c r="B2044" t="s">
        <v>8</v>
      </c>
    </row>
    <row r="2045" spans="1:2" x14ac:dyDescent="0.25">
      <c r="A2045" t="s">
        <v>658</v>
      </c>
      <c r="B2045" t="s">
        <v>658</v>
      </c>
    </row>
    <row r="2046" spans="1:2" x14ac:dyDescent="0.25">
      <c r="A2046" t="s">
        <v>9046</v>
      </c>
      <c r="B2046" t="s">
        <v>886</v>
      </c>
    </row>
    <row r="2047" spans="1:2" x14ac:dyDescent="0.25">
      <c r="A2047" t="s">
        <v>9014</v>
      </c>
      <c r="B2047" t="s">
        <v>892</v>
      </c>
    </row>
    <row r="2048" spans="1:2" x14ac:dyDescent="0.25">
      <c r="A2048" t="s">
        <v>893</v>
      </c>
      <c r="B2048" t="s">
        <v>893</v>
      </c>
    </row>
    <row r="2049" spans="1:2" x14ac:dyDescent="0.25">
      <c r="A2049" t="s">
        <v>9013</v>
      </c>
      <c r="B2049" t="s">
        <v>658</v>
      </c>
    </row>
    <row r="2050" spans="1:2" x14ac:dyDescent="0.25">
      <c r="A2050" t="s">
        <v>9017</v>
      </c>
      <c r="B2050" t="s">
        <v>886</v>
      </c>
    </row>
    <row r="2051" spans="1:2" x14ac:dyDescent="0.25">
      <c r="A2051" t="s">
        <v>9013</v>
      </c>
      <c r="B2051" t="s">
        <v>658</v>
      </c>
    </row>
    <row r="2052" spans="1:2" x14ac:dyDescent="0.25">
      <c r="A2052" t="s">
        <v>8</v>
      </c>
      <c r="B2052" t="s">
        <v>8</v>
      </c>
    </row>
    <row r="2053" spans="1:2" x14ac:dyDescent="0.25">
      <c r="A2053" t="s">
        <v>9018</v>
      </c>
      <c r="B2053" t="s">
        <v>919</v>
      </c>
    </row>
    <row r="2054" spans="1:2" x14ac:dyDescent="0.25">
      <c r="A2054" t="s">
        <v>9034</v>
      </c>
      <c r="B2054" t="s">
        <v>892</v>
      </c>
    </row>
    <row r="2055" spans="1:2" x14ac:dyDescent="0.25">
      <c r="A2055" t="s">
        <v>8</v>
      </c>
      <c r="B2055" t="s">
        <v>8</v>
      </c>
    </row>
    <row r="2056" spans="1:2" x14ac:dyDescent="0.25">
      <c r="A2056" t="s">
        <v>893</v>
      </c>
      <c r="B2056" t="s">
        <v>893</v>
      </c>
    </row>
    <row r="2057" spans="1:2" x14ac:dyDescent="0.25">
      <c r="A2057" t="s">
        <v>9046</v>
      </c>
      <c r="B2057" t="s">
        <v>886</v>
      </c>
    </row>
    <row r="2058" spans="1:2" x14ac:dyDescent="0.25">
      <c r="A2058" t="s">
        <v>9026</v>
      </c>
      <c r="B2058" t="s">
        <v>886</v>
      </c>
    </row>
    <row r="2059" spans="1:2" x14ac:dyDescent="0.25">
      <c r="A2059" t="s">
        <v>9032</v>
      </c>
      <c r="B2059" t="s">
        <v>741</v>
      </c>
    </row>
    <row r="2060" spans="1:2" x14ac:dyDescent="0.25">
      <c r="A2060" t="s">
        <v>8</v>
      </c>
      <c r="B2060" t="s">
        <v>8</v>
      </c>
    </row>
    <row r="2061" spans="1:2" x14ac:dyDescent="0.25">
      <c r="A2061" t="s">
        <v>9034</v>
      </c>
      <c r="B2061" t="s">
        <v>892</v>
      </c>
    </row>
    <row r="2062" spans="1:2" x14ac:dyDescent="0.25">
      <c r="A2062" t="s">
        <v>8</v>
      </c>
      <c r="B2062" t="s">
        <v>8</v>
      </c>
    </row>
    <row r="2063" spans="1:2" x14ac:dyDescent="0.25">
      <c r="A2063" t="s">
        <v>9013</v>
      </c>
      <c r="B2063" t="s">
        <v>658</v>
      </c>
    </row>
    <row r="2064" spans="1:2" x14ac:dyDescent="0.25">
      <c r="A2064" t="s">
        <v>8</v>
      </c>
      <c r="B2064" t="s">
        <v>8</v>
      </c>
    </row>
    <row r="2065" spans="1:2" x14ac:dyDescent="0.25">
      <c r="A2065" t="s">
        <v>8</v>
      </c>
      <c r="B2065" t="s">
        <v>8</v>
      </c>
    </row>
    <row r="2066" spans="1:2" x14ac:dyDescent="0.25">
      <c r="A2066" t="s">
        <v>9035</v>
      </c>
      <c r="B2066" t="s">
        <v>941</v>
      </c>
    </row>
    <row r="2067" spans="1:2" x14ac:dyDescent="0.25">
      <c r="A2067" t="s">
        <v>8</v>
      </c>
      <c r="B2067" t="s">
        <v>8</v>
      </c>
    </row>
    <row r="2068" spans="1:2" x14ac:dyDescent="0.25">
      <c r="A2068" t="s">
        <v>9048</v>
      </c>
      <c r="B2068" t="s">
        <v>740</v>
      </c>
    </row>
    <row r="2069" spans="1:2" x14ac:dyDescent="0.25">
      <c r="A2069" t="s">
        <v>9040</v>
      </c>
      <c r="B2069" t="s">
        <v>945</v>
      </c>
    </row>
    <row r="2070" spans="1:2" x14ac:dyDescent="0.25">
      <c r="A2070" t="s">
        <v>9057</v>
      </c>
      <c r="B2070" t="s">
        <v>949</v>
      </c>
    </row>
    <row r="2071" spans="1:2" x14ac:dyDescent="0.25">
      <c r="A2071" t="s">
        <v>8</v>
      </c>
      <c r="B2071" t="s">
        <v>8</v>
      </c>
    </row>
    <row r="2072" spans="1:2" x14ac:dyDescent="0.25">
      <c r="A2072" t="s">
        <v>9051</v>
      </c>
      <c r="B2072" t="s">
        <v>893</v>
      </c>
    </row>
    <row r="2073" spans="1:2" x14ac:dyDescent="0.25">
      <c r="A2073" t="s">
        <v>8</v>
      </c>
      <c r="B2073" t="s">
        <v>8</v>
      </c>
    </row>
    <row r="2074" spans="1:2" x14ac:dyDescent="0.25">
      <c r="A2074" t="s">
        <v>8</v>
      </c>
      <c r="B2074" t="s">
        <v>8</v>
      </c>
    </row>
    <row r="2075" spans="1:2" x14ac:dyDescent="0.25">
      <c r="A2075" t="s">
        <v>9032</v>
      </c>
      <c r="B2075" t="s">
        <v>741</v>
      </c>
    </row>
    <row r="2076" spans="1:2" x14ac:dyDescent="0.25">
      <c r="A2076" t="s">
        <v>9017</v>
      </c>
      <c r="B2076" t="s">
        <v>886</v>
      </c>
    </row>
    <row r="2077" spans="1:2" x14ac:dyDescent="0.25">
      <c r="A2077" t="s">
        <v>9016</v>
      </c>
      <c r="B2077" t="s">
        <v>949</v>
      </c>
    </row>
    <row r="2078" spans="1:2" x14ac:dyDescent="0.25">
      <c r="A2078" t="s">
        <v>8</v>
      </c>
      <c r="B2078" t="s">
        <v>8</v>
      </c>
    </row>
    <row r="2079" spans="1:2" x14ac:dyDescent="0.25">
      <c r="A2079" t="s">
        <v>9046</v>
      </c>
      <c r="B2079" t="s">
        <v>886</v>
      </c>
    </row>
    <row r="2080" spans="1:2" x14ac:dyDescent="0.25">
      <c r="A2080" t="s">
        <v>889</v>
      </c>
      <c r="B2080" t="s">
        <v>889</v>
      </c>
    </row>
    <row r="2081" spans="1:2" x14ac:dyDescent="0.25">
      <c r="A2081" t="s">
        <v>8</v>
      </c>
      <c r="B2081" t="s">
        <v>8</v>
      </c>
    </row>
    <row r="2082" spans="1:2" x14ac:dyDescent="0.25">
      <c r="A2082" t="s">
        <v>9016</v>
      </c>
      <c r="B2082" t="s">
        <v>949</v>
      </c>
    </row>
    <row r="2083" spans="1:2" x14ac:dyDescent="0.25">
      <c r="A2083" t="s">
        <v>8</v>
      </c>
      <c r="B2083" t="s">
        <v>8</v>
      </c>
    </row>
    <row r="2084" spans="1:2" x14ac:dyDescent="0.25">
      <c r="A2084" t="s">
        <v>9036</v>
      </c>
      <c r="B2084" t="s">
        <v>888</v>
      </c>
    </row>
    <row r="2085" spans="1:2" x14ac:dyDescent="0.25">
      <c r="A2085" t="s">
        <v>9032</v>
      </c>
      <c r="B2085" t="s">
        <v>741</v>
      </c>
    </row>
    <row r="2086" spans="1:2" x14ac:dyDescent="0.25">
      <c r="A2086" t="s">
        <v>9020</v>
      </c>
      <c r="B2086" t="s">
        <v>742</v>
      </c>
    </row>
    <row r="2087" spans="1:2" x14ac:dyDescent="0.25">
      <c r="A2087" t="s">
        <v>9020</v>
      </c>
      <c r="B2087" t="s">
        <v>742</v>
      </c>
    </row>
    <row r="2088" spans="1:2" x14ac:dyDescent="0.25">
      <c r="A2088" t="s">
        <v>8</v>
      </c>
      <c r="B2088" t="s">
        <v>8</v>
      </c>
    </row>
    <row r="2089" spans="1:2" x14ac:dyDescent="0.25">
      <c r="A2089" t="s">
        <v>8</v>
      </c>
      <c r="B2089" t="s">
        <v>8</v>
      </c>
    </row>
    <row r="2090" spans="1:2" x14ac:dyDescent="0.25">
      <c r="A2090" t="s">
        <v>9023</v>
      </c>
      <c r="B2090" t="s">
        <v>893</v>
      </c>
    </row>
    <row r="2091" spans="1:2" x14ac:dyDescent="0.25">
      <c r="A2091" t="s">
        <v>8</v>
      </c>
      <c r="B2091" t="s">
        <v>8</v>
      </c>
    </row>
    <row r="2092" spans="1:2" x14ac:dyDescent="0.25">
      <c r="A2092" t="s">
        <v>9043</v>
      </c>
      <c r="B2092" t="s">
        <v>941</v>
      </c>
    </row>
    <row r="2093" spans="1:2" x14ac:dyDescent="0.25">
      <c r="A2093" t="s">
        <v>9029</v>
      </c>
      <c r="B2093" t="s">
        <v>892</v>
      </c>
    </row>
    <row r="2094" spans="1:2" x14ac:dyDescent="0.25">
      <c r="A2094" t="s">
        <v>9029</v>
      </c>
      <c r="B2094" t="s">
        <v>892</v>
      </c>
    </row>
    <row r="2095" spans="1:2" x14ac:dyDescent="0.25">
      <c r="A2095" t="s">
        <v>9046</v>
      </c>
      <c r="B2095" t="s">
        <v>886</v>
      </c>
    </row>
    <row r="2096" spans="1:2" x14ac:dyDescent="0.25">
      <c r="A2096" t="s">
        <v>949</v>
      </c>
      <c r="B2096" t="s">
        <v>949</v>
      </c>
    </row>
    <row r="2097" spans="1:2" x14ac:dyDescent="0.25">
      <c r="A2097" t="s">
        <v>893</v>
      </c>
      <c r="B2097" t="s">
        <v>893</v>
      </c>
    </row>
    <row r="2098" spans="1:2" x14ac:dyDescent="0.25">
      <c r="A2098" t="s">
        <v>9032</v>
      </c>
      <c r="B2098" t="s">
        <v>741</v>
      </c>
    </row>
    <row r="2099" spans="1:2" x14ac:dyDescent="0.25">
      <c r="A2099" t="s">
        <v>8</v>
      </c>
      <c r="B2099" t="s">
        <v>8</v>
      </c>
    </row>
    <row r="2100" spans="1:2" x14ac:dyDescent="0.25">
      <c r="A2100" t="s">
        <v>8</v>
      </c>
      <c r="B2100" t="s">
        <v>8</v>
      </c>
    </row>
    <row r="2101" spans="1:2" x14ac:dyDescent="0.25">
      <c r="A2101" t="s">
        <v>9028</v>
      </c>
      <c r="B2101" t="s">
        <v>893</v>
      </c>
    </row>
    <row r="2102" spans="1:2" x14ac:dyDescent="0.25">
      <c r="A2102" t="s">
        <v>9046</v>
      </c>
      <c r="B2102" t="s">
        <v>886</v>
      </c>
    </row>
    <row r="2103" spans="1:2" x14ac:dyDescent="0.25">
      <c r="A2103" t="s">
        <v>8</v>
      </c>
      <c r="B2103" t="s">
        <v>8</v>
      </c>
    </row>
    <row r="2104" spans="1:2" x14ac:dyDescent="0.25">
      <c r="A2104" t="s">
        <v>9028</v>
      </c>
      <c r="B2104" t="s">
        <v>893</v>
      </c>
    </row>
    <row r="2105" spans="1:2" x14ac:dyDescent="0.25">
      <c r="A2105" t="s">
        <v>8</v>
      </c>
      <c r="B2105" t="s">
        <v>8</v>
      </c>
    </row>
    <row r="2106" spans="1:2" x14ac:dyDescent="0.25">
      <c r="A2106" t="s">
        <v>9057</v>
      </c>
      <c r="B2106" t="s">
        <v>949</v>
      </c>
    </row>
    <row r="2107" spans="1:2" x14ac:dyDescent="0.25">
      <c r="A2107" t="s">
        <v>9028</v>
      </c>
      <c r="B2107" t="s">
        <v>893</v>
      </c>
    </row>
    <row r="2108" spans="1:2" x14ac:dyDescent="0.25">
      <c r="A2108" t="s">
        <v>8</v>
      </c>
      <c r="B2108" t="s">
        <v>8</v>
      </c>
    </row>
    <row r="2109" spans="1:2" x14ac:dyDescent="0.25">
      <c r="A2109" t="s">
        <v>8</v>
      </c>
      <c r="B2109" t="s">
        <v>8</v>
      </c>
    </row>
    <row r="2110" spans="1:2" x14ac:dyDescent="0.25">
      <c r="A2110" t="s">
        <v>889</v>
      </c>
      <c r="B2110" t="s">
        <v>889</v>
      </c>
    </row>
    <row r="2111" spans="1:2" x14ac:dyDescent="0.25">
      <c r="A2111" t="s">
        <v>9016</v>
      </c>
      <c r="B2111" t="s">
        <v>949</v>
      </c>
    </row>
    <row r="2112" spans="1:2" x14ac:dyDescent="0.25">
      <c r="A2112" t="s">
        <v>8</v>
      </c>
      <c r="B2112" t="s">
        <v>8</v>
      </c>
    </row>
    <row r="2113" spans="1:2" x14ac:dyDescent="0.25">
      <c r="A2113" t="s">
        <v>9043</v>
      </c>
      <c r="B2113" t="s">
        <v>941</v>
      </c>
    </row>
    <row r="2114" spans="1:2" x14ac:dyDescent="0.25">
      <c r="A2114" t="s">
        <v>9016</v>
      </c>
      <c r="B2114" t="s">
        <v>949</v>
      </c>
    </row>
    <row r="2115" spans="1:2" x14ac:dyDescent="0.25">
      <c r="A2115" t="s">
        <v>9046</v>
      </c>
      <c r="B2115" t="s">
        <v>886</v>
      </c>
    </row>
    <row r="2116" spans="1:2" x14ac:dyDescent="0.25">
      <c r="A2116" t="s">
        <v>9029</v>
      </c>
      <c r="B2116" t="s">
        <v>892</v>
      </c>
    </row>
    <row r="2117" spans="1:2" x14ac:dyDescent="0.25">
      <c r="A2117" t="s">
        <v>9016</v>
      </c>
      <c r="B2117" t="s">
        <v>949</v>
      </c>
    </row>
    <row r="2118" spans="1:2" x14ac:dyDescent="0.25">
      <c r="A2118" t="s">
        <v>8</v>
      </c>
      <c r="B2118" t="s">
        <v>8</v>
      </c>
    </row>
    <row r="2119" spans="1:2" x14ac:dyDescent="0.25">
      <c r="A2119" t="s">
        <v>8</v>
      </c>
      <c r="B2119" t="s">
        <v>8</v>
      </c>
    </row>
    <row r="2120" spans="1:2" x14ac:dyDescent="0.25">
      <c r="A2120" t="s">
        <v>8</v>
      </c>
      <c r="B2120" t="s">
        <v>8</v>
      </c>
    </row>
    <row r="2121" spans="1:2" x14ac:dyDescent="0.25">
      <c r="A2121" t="s">
        <v>8</v>
      </c>
      <c r="B2121" t="s">
        <v>8</v>
      </c>
    </row>
    <row r="2122" spans="1:2" x14ac:dyDescent="0.25">
      <c r="A2122" t="s">
        <v>8</v>
      </c>
      <c r="B2122" t="s">
        <v>8</v>
      </c>
    </row>
    <row r="2123" spans="1:2" x14ac:dyDescent="0.25">
      <c r="A2123" t="s">
        <v>8</v>
      </c>
      <c r="B2123" t="s">
        <v>8</v>
      </c>
    </row>
    <row r="2124" spans="1:2" x14ac:dyDescent="0.25">
      <c r="A2124" t="s">
        <v>9018</v>
      </c>
      <c r="B2124" t="s">
        <v>919</v>
      </c>
    </row>
    <row r="2125" spans="1:2" x14ac:dyDescent="0.25">
      <c r="A2125" t="s">
        <v>9046</v>
      </c>
      <c r="B2125" t="s">
        <v>886</v>
      </c>
    </row>
    <row r="2126" spans="1:2" x14ac:dyDescent="0.25">
      <c r="A2126" t="s">
        <v>9019</v>
      </c>
      <c r="B2126" t="s">
        <v>741</v>
      </c>
    </row>
    <row r="2127" spans="1:2" x14ac:dyDescent="0.25">
      <c r="A2127" t="s">
        <v>9023</v>
      </c>
      <c r="B2127" t="s">
        <v>893</v>
      </c>
    </row>
    <row r="2128" spans="1:2" x14ac:dyDescent="0.25">
      <c r="A2128" t="s">
        <v>9057</v>
      </c>
      <c r="B2128" t="s">
        <v>949</v>
      </c>
    </row>
    <row r="2129" spans="1:2" x14ac:dyDescent="0.25">
      <c r="A2129" t="s">
        <v>9032</v>
      </c>
      <c r="B2129" t="s">
        <v>741</v>
      </c>
    </row>
    <row r="2130" spans="1:2" x14ac:dyDescent="0.25">
      <c r="A2130" t="s">
        <v>9032</v>
      </c>
      <c r="B2130" t="s">
        <v>741</v>
      </c>
    </row>
    <row r="2131" spans="1:2" x14ac:dyDescent="0.25">
      <c r="A2131" t="s">
        <v>9026</v>
      </c>
      <c r="B2131" t="s">
        <v>886</v>
      </c>
    </row>
    <row r="2132" spans="1:2" x14ac:dyDescent="0.25">
      <c r="A2132" t="s">
        <v>8</v>
      </c>
      <c r="B2132" t="s">
        <v>8</v>
      </c>
    </row>
    <row r="2133" spans="1:2" x14ac:dyDescent="0.25">
      <c r="A2133" t="s">
        <v>8</v>
      </c>
      <c r="B2133" t="s">
        <v>8</v>
      </c>
    </row>
    <row r="2134" spans="1:2" x14ac:dyDescent="0.25">
      <c r="A2134" t="s">
        <v>9028</v>
      </c>
      <c r="B2134" t="s">
        <v>893</v>
      </c>
    </row>
    <row r="2135" spans="1:2" x14ac:dyDescent="0.25">
      <c r="A2135" t="s">
        <v>9046</v>
      </c>
      <c r="B2135" t="s">
        <v>886</v>
      </c>
    </row>
    <row r="2136" spans="1:2" x14ac:dyDescent="0.25">
      <c r="A2136" t="s">
        <v>9026</v>
      </c>
      <c r="B2136" t="s">
        <v>886</v>
      </c>
    </row>
    <row r="2137" spans="1:2" x14ac:dyDescent="0.25">
      <c r="A2137" t="s">
        <v>8</v>
      </c>
      <c r="B2137" t="s">
        <v>8</v>
      </c>
    </row>
    <row r="2138" spans="1:2" x14ac:dyDescent="0.25">
      <c r="A2138" t="s">
        <v>8</v>
      </c>
      <c r="B2138" t="s">
        <v>8</v>
      </c>
    </row>
    <row r="2139" spans="1:2" x14ac:dyDescent="0.25">
      <c r="A2139" t="s">
        <v>889</v>
      </c>
      <c r="B2139" t="s">
        <v>889</v>
      </c>
    </row>
    <row r="2140" spans="1:2" x14ac:dyDescent="0.25">
      <c r="A2140" t="s">
        <v>9023</v>
      </c>
      <c r="B2140" t="s">
        <v>893</v>
      </c>
    </row>
    <row r="2141" spans="1:2" x14ac:dyDescent="0.25">
      <c r="A2141" t="s">
        <v>9017</v>
      </c>
      <c r="B2141" t="s">
        <v>886</v>
      </c>
    </row>
    <row r="2142" spans="1:2" x14ac:dyDescent="0.25">
      <c r="A2142" t="s">
        <v>9016</v>
      </c>
      <c r="B2142" t="s">
        <v>949</v>
      </c>
    </row>
    <row r="2143" spans="1:2" x14ac:dyDescent="0.25">
      <c r="A2143" t="s">
        <v>9016</v>
      </c>
      <c r="B2143" t="s">
        <v>949</v>
      </c>
    </row>
    <row r="2144" spans="1:2" x14ac:dyDescent="0.25">
      <c r="A2144" t="s">
        <v>8</v>
      </c>
      <c r="B2144" t="s">
        <v>8</v>
      </c>
    </row>
    <row r="2145" spans="1:2" x14ac:dyDescent="0.25">
      <c r="A2145" t="s">
        <v>9045</v>
      </c>
      <c r="B2145" t="s">
        <v>889</v>
      </c>
    </row>
    <row r="2146" spans="1:2" x14ac:dyDescent="0.25">
      <c r="A2146" t="s">
        <v>9022</v>
      </c>
      <c r="B2146" t="s">
        <v>919</v>
      </c>
    </row>
    <row r="2147" spans="1:2" x14ac:dyDescent="0.25">
      <c r="A2147" t="s">
        <v>9017</v>
      </c>
      <c r="B2147" t="s">
        <v>886</v>
      </c>
    </row>
    <row r="2148" spans="1:2" x14ac:dyDescent="0.25">
      <c r="A2148" t="s">
        <v>893</v>
      </c>
      <c r="B2148" t="s">
        <v>893</v>
      </c>
    </row>
    <row r="2149" spans="1:2" x14ac:dyDescent="0.25">
      <c r="A2149" t="s">
        <v>9030</v>
      </c>
      <c r="B2149" t="s">
        <v>740</v>
      </c>
    </row>
    <row r="2150" spans="1:2" x14ac:dyDescent="0.25">
      <c r="A2150" t="s">
        <v>9016</v>
      </c>
      <c r="B2150" t="s">
        <v>949</v>
      </c>
    </row>
    <row r="2151" spans="1:2" x14ac:dyDescent="0.25">
      <c r="A2151" t="s">
        <v>8</v>
      </c>
      <c r="B2151" t="s">
        <v>8</v>
      </c>
    </row>
    <row r="2152" spans="1:2" x14ac:dyDescent="0.25">
      <c r="A2152" t="s">
        <v>9053</v>
      </c>
      <c r="B2152" t="s">
        <v>941</v>
      </c>
    </row>
    <row r="2153" spans="1:2" x14ac:dyDescent="0.25">
      <c r="A2153" t="s">
        <v>9016</v>
      </c>
      <c r="B2153" t="s">
        <v>949</v>
      </c>
    </row>
    <row r="2154" spans="1:2" x14ac:dyDescent="0.25">
      <c r="A2154" t="s">
        <v>9041</v>
      </c>
      <c r="B2154" t="s">
        <v>892</v>
      </c>
    </row>
    <row r="2155" spans="1:2" x14ac:dyDescent="0.25">
      <c r="A2155" t="s">
        <v>8</v>
      </c>
      <c r="B2155" t="s">
        <v>8</v>
      </c>
    </row>
    <row r="2156" spans="1:2" x14ac:dyDescent="0.25">
      <c r="A2156" t="s">
        <v>9049</v>
      </c>
      <c r="B2156" t="s">
        <v>945</v>
      </c>
    </row>
    <row r="2157" spans="1:2" x14ac:dyDescent="0.25">
      <c r="A2157" t="s">
        <v>8</v>
      </c>
      <c r="B2157" t="s">
        <v>8</v>
      </c>
    </row>
    <row r="2158" spans="1:2" x14ac:dyDescent="0.25">
      <c r="A2158" t="s">
        <v>945</v>
      </c>
      <c r="B2158" t="s">
        <v>945</v>
      </c>
    </row>
    <row r="2159" spans="1:2" x14ac:dyDescent="0.25">
      <c r="A2159" t="s">
        <v>8</v>
      </c>
      <c r="B2159" t="s">
        <v>8</v>
      </c>
    </row>
    <row r="2160" spans="1:2" x14ac:dyDescent="0.25">
      <c r="A2160" t="s">
        <v>9051</v>
      </c>
      <c r="B2160" t="s">
        <v>893</v>
      </c>
    </row>
    <row r="2161" spans="1:2" x14ac:dyDescent="0.25">
      <c r="A2161" t="s">
        <v>893</v>
      </c>
      <c r="B2161" t="s">
        <v>893</v>
      </c>
    </row>
    <row r="2162" spans="1:2" x14ac:dyDescent="0.25">
      <c r="A2162" t="s">
        <v>9039</v>
      </c>
      <c r="B2162" t="s">
        <v>889</v>
      </c>
    </row>
    <row r="2163" spans="1:2" x14ac:dyDescent="0.25">
      <c r="A2163" t="s">
        <v>8</v>
      </c>
      <c r="B2163" t="s">
        <v>8</v>
      </c>
    </row>
    <row r="2164" spans="1:2" x14ac:dyDescent="0.25">
      <c r="A2164" t="s">
        <v>9028</v>
      </c>
      <c r="B2164" t="s">
        <v>893</v>
      </c>
    </row>
    <row r="2165" spans="1:2" x14ac:dyDescent="0.25">
      <c r="A2165" t="s">
        <v>9016</v>
      </c>
      <c r="B2165" t="s">
        <v>949</v>
      </c>
    </row>
    <row r="2166" spans="1:2" x14ac:dyDescent="0.25">
      <c r="A2166" t="s">
        <v>9053</v>
      </c>
      <c r="B2166" t="s">
        <v>941</v>
      </c>
    </row>
    <row r="2167" spans="1:2" x14ac:dyDescent="0.25">
      <c r="A2167" t="s">
        <v>8</v>
      </c>
      <c r="B2167" t="s">
        <v>8</v>
      </c>
    </row>
    <row r="2168" spans="1:2" x14ac:dyDescent="0.25">
      <c r="A2168" t="s">
        <v>893</v>
      </c>
      <c r="B2168" t="s">
        <v>893</v>
      </c>
    </row>
    <row r="2169" spans="1:2" x14ac:dyDescent="0.25">
      <c r="A2169" t="s">
        <v>9033</v>
      </c>
      <c r="B2169" t="s">
        <v>886</v>
      </c>
    </row>
    <row r="2170" spans="1:2" x14ac:dyDescent="0.25">
      <c r="A2170" t="s">
        <v>9053</v>
      </c>
      <c r="B2170" t="s">
        <v>941</v>
      </c>
    </row>
    <row r="2171" spans="1:2" x14ac:dyDescent="0.25">
      <c r="A2171" t="s">
        <v>9025</v>
      </c>
      <c r="B2171" t="s">
        <v>889</v>
      </c>
    </row>
    <row r="2172" spans="1:2" x14ac:dyDescent="0.25">
      <c r="A2172" t="s">
        <v>8</v>
      </c>
      <c r="B2172" t="s">
        <v>8</v>
      </c>
    </row>
    <row r="2173" spans="1:2" x14ac:dyDescent="0.25">
      <c r="A2173" t="s">
        <v>9057</v>
      </c>
      <c r="B2173" t="s">
        <v>949</v>
      </c>
    </row>
    <row r="2174" spans="1:2" x14ac:dyDescent="0.25">
      <c r="A2174" t="s">
        <v>9014</v>
      </c>
      <c r="B2174" t="s">
        <v>892</v>
      </c>
    </row>
    <row r="2175" spans="1:2" x14ac:dyDescent="0.25">
      <c r="A2175" t="s">
        <v>9046</v>
      </c>
      <c r="B2175" t="s">
        <v>886</v>
      </c>
    </row>
    <row r="2176" spans="1:2" x14ac:dyDescent="0.25">
      <c r="A2176" t="s">
        <v>8</v>
      </c>
      <c r="B2176" t="s">
        <v>8</v>
      </c>
    </row>
    <row r="2177" spans="1:2" x14ac:dyDescent="0.25">
      <c r="A2177" t="s">
        <v>9051</v>
      </c>
      <c r="B2177" t="s">
        <v>893</v>
      </c>
    </row>
    <row r="2178" spans="1:2" x14ac:dyDescent="0.25">
      <c r="A2178" t="s">
        <v>9046</v>
      </c>
      <c r="B2178" t="s">
        <v>886</v>
      </c>
    </row>
    <row r="2179" spans="1:2" x14ac:dyDescent="0.25">
      <c r="A2179" t="s">
        <v>8</v>
      </c>
      <c r="B2179" t="s">
        <v>8</v>
      </c>
    </row>
    <row r="2180" spans="1:2" x14ac:dyDescent="0.25">
      <c r="A2180" t="s">
        <v>8</v>
      </c>
      <c r="B2180" t="s">
        <v>8</v>
      </c>
    </row>
    <row r="2181" spans="1:2" x14ac:dyDescent="0.25">
      <c r="A2181" t="s">
        <v>9038</v>
      </c>
      <c r="B2181" t="s">
        <v>919</v>
      </c>
    </row>
    <row r="2182" spans="1:2" x14ac:dyDescent="0.25">
      <c r="A2182" t="s">
        <v>8</v>
      </c>
      <c r="B2182" t="s">
        <v>8</v>
      </c>
    </row>
    <row r="2183" spans="1:2" x14ac:dyDescent="0.25">
      <c r="A2183" t="s">
        <v>9046</v>
      </c>
      <c r="B2183" t="s">
        <v>886</v>
      </c>
    </row>
    <row r="2184" spans="1:2" x14ac:dyDescent="0.25">
      <c r="A2184" t="s">
        <v>9033</v>
      </c>
      <c r="B2184" t="s">
        <v>886</v>
      </c>
    </row>
    <row r="2185" spans="1:2" x14ac:dyDescent="0.25">
      <c r="A2185" t="s">
        <v>9032</v>
      </c>
      <c r="B2185" t="s">
        <v>741</v>
      </c>
    </row>
    <row r="2186" spans="1:2" x14ac:dyDescent="0.25">
      <c r="A2186" t="s">
        <v>9016</v>
      </c>
      <c r="B2186" t="s">
        <v>949</v>
      </c>
    </row>
    <row r="2187" spans="1:2" x14ac:dyDescent="0.25">
      <c r="A2187" t="s">
        <v>8</v>
      </c>
      <c r="B2187" t="s">
        <v>8</v>
      </c>
    </row>
    <row r="2188" spans="1:2" x14ac:dyDescent="0.25">
      <c r="A2188" t="s">
        <v>889</v>
      </c>
      <c r="B2188" t="s">
        <v>889</v>
      </c>
    </row>
    <row r="2189" spans="1:2" x14ac:dyDescent="0.25">
      <c r="A2189" t="s">
        <v>949</v>
      </c>
      <c r="B2189" t="s">
        <v>949</v>
      </c>
    </row>
    <row r="2190" spans="1:2" x14ac:dyDescent="0.25">
      <c r="A2190" t="s">
        <v>9044</v>
      </c>
      <c r="B2190" t="s">
        <v>888</v>
      </c>
    </row>
    <row r="2191" spans="1:2" x14ac:dyDescent="0.25">
      <c r="A2191" t="s">
        <v>9026</v>
      </c>
      <c r="B2191" t="s">
        <v>886</v>
      </c>
    </row>
    <row r="2192" spans="1:2" x14ac:dyDescent="0.25">
      <c r="A2192" t="s">
        <v>8</v>
      </c>
      <c r="B2192" t="s">
        <v>8</v>
      </c>
    </row>
    <row r="2193" spans="1:2" x14ac:dyDescent="0.25">
      <c r="A2193" t="s">
        <v>9037</v>
      </c>
      <c r="B2193" t="s">
        <v>949</v>
      </c>
    </row>
    <row r="2194" spans="1:2" x14ac:dyDescent="0.25">
      <c r="A2194" t="s">
        <v>8</v>
      </c>
      <c r="B2194" t="s">
        <v>8</v>
      </c>
    </row>
    <row r="2195" spans="1:2" x14ac:dyDescent="0.25">
      <c r="A2195" t="s">
        <v>9034</v>
      </c>
      <c r="B2195" t="s">
        <v>892</v>
      </c>
    </row>
    <row r="2196" spans="1:2" x14ac:dyDescent="0.25">
      <c r="A2196" t="s">
        <v>889</v>
      </c>
      <c r="B2196" t="s">
        <v>889</v>
      </c>
    </row>
    <row r="2197" spans="1:2" x14ac:dyDescent="0.25">
      <c r="A2197" t="s">
        <v>9057</v>
      </c>
      <c r="B2197" t="s">
        <v>949</v>
      </c>
    </row>
    <row r="2198" spans="1:2" x14ac:dyDescent="0.25">
      <c r="A2198" t="s">
        <v>889</v>
      </c>
      <c r="B2198" t="s">
        <v>889</v>
      </c>
    </row>
    <row r="2199" spans="1:2" x14ac:dyDescent="0.25">
      <c r="A2199" t="s">
        <v>9055</v>
      </c>
      <c r="B2199" t="s">
        <v>941</v>
      </c>
    </row>
    <row r="2200" spans="1:2" x14ac:dyDescent="0.25">
      <c r="A2200" t="s">
        <v>9028</v>
      </c>
      <c r="B2200" t="s">
        <v>893</v>
      </c>
    </row>
    <row r="2201" spans="1:2" x14ac:dyDescent="0.25">
      <c r="A2201" t="s">
        <v>9018</v>
      </c>
      <c r="B2201" t="s">
        <v>919</v>
      </c>
    </row>
    <row r="2202" spans="1:2" x14ac:dyDescent="0.25">
      <c r="A2202" t="s">
        <v>8</v>
      </c>
      <c r="B2202" t="s">
        <v>8</v>
      </c>
    </row>
    <row r="2203" spans="1:2" x14ac:dyDescent="0.25">
      <c r="A2203" t="s">
        <v>945</v>
      </c>
      <c r="B2203" t="s">
        <v>945</v>
      </c>
    </row>
    <row r="2204" spans="1:2" x14ac:dyDescent="0.25">
      <c r="A2204" t="s">
        <v>8</v>
      </c>
      <c r="B2204" t="s">
        <v>8</v>
      </c>
    </row>
    <row r="2205" spans="1:2" x14ac:dyDescent="0.25">
      <c r="A2205" t="s">
        <v>9037</v>
      </c>
      <c r="B2205" t="s">
        <v>949</v>
      </c>
    </row>
    <row r="2206" spans="1:2" x14ac:dyDescent="0.25">
      <c r="A2206" t="s">
        <v>8</v>
      </c>
      <c r="B2206" t="s">
        <v>8</v>
      </c>
    </row>
    <row r="2207" spans="1:2" x14ac:dyDescent="0.25">
      <c r="A2207" t="s">
        <v>889</v>
      </c>
      <c r="B2207" t="s">
        <v>889</v>
      </c>
    </row>
    <row r="2208" spans="1:2" x14ac:dyDescent="0.25">
      <c r="A2208" t="s">
        <v>8</v>
      </c>
      <c r="B2208" t="s">
        <v>8</v>
      </c>
    </row>
    <row r="2209" spans="1:2" x14ac:dyDescent="0.25">
      <c r="A2209" t="s">
        <v>8</v>
      </c>
      <c r="B2209" t="s">
        <v>8</v>
      </c>
    </row>
    <row r="2210" spans="1:2" x14ac:dyDescent="0.25">
      <c r="A2210" t="s">
        <v>9043</v>
      </c>
      <c r="B2210" t="s">
        <v>941</v>
      </c>
    </row>
    <row r="2211" spans="1:2" x14ac:dyDescent="0.25">
      <c r="A2211" t="s">
        <v>8</v>
      </c>
      <c r="B2211" t="s">
        <v>8</v>
      </c>
    </row>
    <row r="2212" spans="1:2" x14ac:dyDescent="0.25">
      <c r="A2212" t="s">
        <v>9057</v>
      </c>
      <c r="B2212" t="s">
        <v>949</v>
      </c>
    </row>
    <row r="2213" spans="1:2" x14ac:dyDescent="0.25">
      <c r="A2213" t="s">
        <v>8</v>
      </c>
      <c r="B2213" t="s">
        <v>8</v>
      </c>
    </row>
    <row r="2214" spans="1:2" x14ac:dyDescent="0.25">
      <c r="A2214" t="s">
        <v>8</v>
      </c>
      <c r="B2214" t="s">
        <v>8</v>
      </c>
    </row>
    <row r="2215" spans="1:2" x14ac:dyDescent="0.25">
      <c r="A2215" t="s">
        <v>9018</v>
      </c>
      <c r="B2215" t="s">
        <v>919</v>
      </c>
    </row>
    <row r="2216" spans="1:2" x14ac:dyDescent="0.25">
      <c r="A2216" t="s">
        <v>8</v>
      </c>
      <c r="B2216" t="s">
        <v>8</v>
      </c>
    </row>
    <row r="2217" spans="1:2" x14ac:dyDescent="0.25">
      <c r="A2217" t="s">
        <v>8</v>
      </c>
      <c r="B2217" t="s">
        <v>8</v>
      </c>
    </row>
    <row r="2218" spans="1:2" x14ac:dyDescent="0.25">
      <c r="A2218" t="s">
        <v>8</v>
      </c>
      <c r="B2218" t="s">
        <v>8</v>
      </c>
    </row>
    <row r="2219" spans="1:2" x14ac:dyDescent="0.25">
      <c r="A2219" t="s">
        <v>893</v>
      </c>
      <c r="B2219" t="s">
        <v>893</v>
      </c>
    </row>
    <row r="2220" spans="1:2" x14ac:dyDescent="0.25">
      <c r="A2220" t="s">
        <v>8</v>
      </c>
      <c r="B2220" t="s">
        <v>8</v>
      </c>
    </row>
    <row r="2221" spans="1:2" x14ac:dyDescent="0.25">
      <c r="A2221" t="s">
        <v>893</v>
      </c>
      <c r="B2221" t="s">
        <v>893</v>
      </c>
    </row>
    <row r="2222" spans="1:2" x14ac:dyDescent="0.25">
      <c r="A2222" t="s">
        <v>889</v>
      </c>
      <c r="B2222" t="s">
        <v>889</v>
      </c>
    </row>
    <row r="2223" spans="1:2" x14ac:dyDescent="0.25">
      <c r="A2223" t="s">
        <v>9037</v>
      </c>
      <c r="B2223" t="s">
        <v>949</v>
      </c>
    </row>
    <row r="2224" spans="1:2" x14ac:dyDescent="0.25">
      <c r="A2224" t="s">
        <v>9042</v>
      </c>
      <c r="B2224" t="s">
        <v>740</v>
      </c>
    </row>
    <row r="2225" spans="1:2" x14ac:dyDescent="0.25">
      <c r="A2225" t="s">
        <v>889</v>
      </c>
      <c r="B2225" t="s">
        <v>889</v>
      </c>
    </row>
    <row r="2226" spans="1:2" x14ac:dyDescent="0.25">
      <c r="A2226" t="s">
        <v>9028</v>
      </c>
      <c r="B2226" t="s">
        <v>893</v>
      </c>
    </row>
    <row r="2227" spans="1:2" x14ac:dyDescent="0.25">
      <c r="A2227" t="s">
        <v>8</v>
      </c>
      <c r="B2227" t="s">
        <v>8</v>
      </c>
    </row>
    <row r="2228" spans="1:2" x14ac:dyDescent="0.25">
      <c r="A2228" t="s">
        <v>8</v>
      </c>
      <c r="B2228" t="s">
        <v>8</v>
      </c>
    </row>
    <row r="2229" spans="1:2" x14ac:dyDescent="0.25">
      <c r="A2229" t="s">
        <v>893</v>
      </c>
      <c r="B2229" t="s">
        <v>893</v>
      </c>
    </row>
    <row r="2230" spans="1:2" x14ac:dyDescent="0.25">
      <c r="A2230" t="s">
        <v>893</v>
      </c>
      <c r="B2230" t="s">
        <v>893</v>
      </c>
    </row>
    <row r="2231" spans="1:2" x14ac:dyDescent="0.25">
      <c r="A2231" t="s">
        <v>9037</v>
      </c>
      <c r="B2231" t="s">
        <v>949</v>
      </c>
    </row>
    <row r="2232" spans="1:2" x14ac:dyDescent="0.25">
      <c r="A2232" t="s">
        <v>8</v>
      </c>
      <c r="B2232" t="s">
        <v>8</v>
      </c>
    </row>
    <row r="2233" spans="1:2" x14ac:dyDescent="0.25">
      <c r="A2233" t="s">
        <v>9044</v>
      </c>
      <c r="B2233" t="s">
        <v>888</v>
      </c>
    </row>
    <row r="2234" spans="1:2" x14ac:dyDescent="0.25">
      <c r="A2234" t="s">
        <v>8</v>
      </c>
      <c r="B2234" t="s">
        <v>8</v>
      </c>
    </row>
    <row r="2235" spans="1:2" x14ac:dyDescent="0.25">
      <c r="A2235" t="s">
        <v>9028</v>
      </c>
      <c r="B2235" t="s">
        <v>893</v>
      </c>
    </row>
    <row r="2236" spans="1:2" x14ac:dyDescent="0.25">
      <c r="A2236" t="s">
        <v>9016</v>
      </c>
      <c r="B2236" t="s">
        <v>949</v>
      </c>
    </row>
    <row r="2237" spans="1:2" x14ac:dyDescent="0.25">
      <c r="A2237" t="s">
        <v>8</v>
      </c>
      <c r="B2237" t="s">
        <v>8</v>
      </c>
    </row>
    <row r="2238" spans="1:2" x14ac:dyDescent="0.25">
      <c r="A2238" t="s">
        <v>9054</v>
      </c>
      <c r="B2238" t="s">
        <v>924</v>
      </c>
    </row>
    <row r="2239" spans="1:2" x14ac:dyDescent="0.25">
      <c r="A2239" t="s">
        <v>8</v>
      </c>
      <c r="B2239" t="s">
        <v>8</v>
      </c>
    </row>
    <row r="2240" spans="1:2" x14ac:dyDescent="0.25">
      <c r="A2240" t="s">
        <v>9028</v>
      </c>
      <c r="B2240" t="s">
        <v>893</v>
      </c>
    </row>
    <row r="2241" spans="1:2" x14ac:dyDescent="0.25">
      <c r="A2241" t="s">
        <v>9057</v>
      </c>
      <c r="B2241" t="s">
        <v>949</v>
      </c>
    </row>
    <row r="2242" spans="1:2" x14ac:dyDescent="0.25">
      <c r="A2242" t="s">
        <v>9048</v>
      </c>
      <c r="B2242" t="s">
        <v>740</v>
      </c>
    </row>
    <row r="2243" spans="1:2" x14ac:dyDescent="0.25">
      <c r="A2243" t="s">
        <v>9050</v>
      </c>
      <c r="B2243" t="s">
        <v>924</v>
      </c>
    </row>
    <row r="2244" spans="1:2" x14ac:dyDescent="0.25">
      <c r="A2244" t="s">
        <v>9028</v>
      </c>
      <c r="B2244" t="s">
        <v>893</v>
      </c>
    </row>
    <row r="2245" spans="1:2" x14ac:dyDescent="0.25">
      <c r="A2245" t="s">
        <v>8</v>
      </c>
      <c r="B2245" t="s">
        <v>8</v>
      </c>
    </row>
    <row r="2246" spans="1:2" x14ac:dyDescent="0.25">
      <c r="A2246" t="s">
        <v>8</v>
      </c>
      <c r="B2246" t="s">
        <v>8</v>
      </c>
    </row>
    <row r="2247" spans="1:2" x14ac:dyDescent="0.25">
      <c r="A2247" t="s">
        <v>9020</v>
      </c>
      <c r="B2247" t="s">
        <v>742</v>
      </c>
    </row>
    <row r="2248" spans="1:2" x14ac:dyDescent="0.25">
      <c r="A2248" t="s">
        <v>893</v>
      </c>
      <c r="B2248" t="s">
        <v>893</v>
      </c>
    </row>
    <row r="2249" spans="1:2" x14ac:dyDescent="0.25">
      <c r="A2249" t="s">
        <v>8</v>
      </c>
      <c r="B2249" t="s">
        <v>8</v>
      </c>
    </row>
    <row r="2250" spans="1:2" x14ac:dyDescent="0.25">
      <c r="A2250" t="s">
        <v>8</v>
      </c>
      <c r="B2250" t="s">
        <v>8</v>
      </c>
    </row>
    <row r="2251" spans="1:2" x14ac:dyDescent="0.25">
      <c r="A2251" t="s">
        <v>8</v>
      </c>
      <c r="B2251" t="s">
        <v>8</v>
      </c>
    </row>
    <row r="2252" spans="1:2" x14ac:dyDescent="0.25">
      <c r="A2252" t="s">
        <v>9013</v>
      </c>
      <c r="B2252" t="s">
        <v>658</v>
      </c>
    </row>
    <row r="2253" spans="1:2" x14ac:dyDescent="0.25">
      <c r="A2253" t="s">
        <v>8</v>
      </c>
      <c r="B2253" t="s">
        <v>8</v>
      </c>
    </row>
    <row r="2254" spans="1:2" x14ac:dyDescent="0.25">
      <c r="A2254" t="s">
        <v>9033</v>
      </c>
      <c r="B2254" t="s">
        <v>886</v>
      </c>
    </row>
    <row r="2255" spans="1:2" x14ac:dyDescent="0.25">
      <c r="A2255" t="s">
        <v>9057</v>
      </c>
      <c r="B2255" t="s">
        <v>949</v>
      </c>
    </row>
    <row r="2256" spans="1:2" x14ac:dyDescent="0.25">
      <c r="A2256" t="s">
        <v>8</v>
      </c>
      <c r="B2256" t="s">
        <v>8</v>
      </c>
    </row>
    <row r="2257" spans="1:2" x14ac:dyDescent="0.25">
      <c r="A2257" t="s">
        <v>9016</v>
      </c>
      <c r="B2257" t="s">
        <v>949</v>
      </c>
    </row>
    <row r="2258" spans="1:2" x14ac:dyDescent="0.25">
      <c r="A2258" t="s">
        <v>9014</v>
      </c>
      <c r="B2258" t="s">
        <v>892</v>
      </c>
    </row>
    <row r="2259" spans="1:2" x14ac:dyDescent="0.25">
      <c r="A2259" t="s">
        <v>9046</v>
      </c>
      <c r="B2259" t="s">
        <v>886</v>
      </c>
    </row>
    <row r="2260" spans="1:2" x14ac:dyDescent="0.25">
      <c r="A2260" t="s">
        <v>9028</v>
      </c>
      <c r="B2260" t="s">
        <v>893</v>
      </c>
    </row>
    <row r="2261" spans="1:2" x14ac:dyDescent="0.25">
      <c r="A2261" t="s">
        <v>893</v>
      </c>
      <c r="B2261" t="s">
        <v>893</v>
      </c>
    </row>
    <row r="2262" spans="1:2" x14ac:dyDescent="0.25">
      <c r="A2262" t="s">
        <v>9023</v>
      </c>
      <c r="B2262" t="s">
        <v>893</v>
      </c>
    </row>
    <row r="2263" spans="1:2" x14ac:dyDescent="0.25">
      <c r="A2263" t="s">
        <v>949</v>
      </c>
      <c r="B2263" t="s">
        <v>949</v>
      </c>
    </row>
    <row r="2264" spans="1:2" x14ac:dyDescent="0.25">
      <c r="A2264" t="s">
        <v>9026</v>
      </c>
      <c r="B2264" t="s">
        <v>886</v>
      </c>
    </row>
    <row r="2265" spans="1:2" x14ac:dyDescent="0.25">
      <c r="A2265" t="s">
        <v>8</v>
      </c>
      <c r="B2265" t="s">
        <v>8</v>
      </c>
    </row>
    <row r="2266" spans="1:2" x14ac:dyDescent="0.25">
      <c r="A2266" t="s">
        <v>9050</v>
      </c>
      <c r="B2266" t="s">
        <v>924</v>
      </c>
    </row>
    <row r="2267" spans="1:2" x14ac:dyDescent="0.25">
      <c r="A2267" t="s">
        <v>9027</v>
      </c>
      <c r="B2267" t="s">
        <v>743</v>
      </c>
    </row>
    <row r="2268" spans="1:2" x14ac:dyDescent="0.25">
      <c r="A2268" t="s">
        <v>8</v>
      </c>
      <c r="B2268" t="s">
        <v>8</v>
      </c>
    </row>
    <row r="2269" spans="1:2" x14ac:dyDescent="0.25">
      <c r="A2269" t="s">
        <v>9032</v>
      </c>
      <c r="B2269" t="s">
        <v>741</v>
      </c>
    </row>
    <row r="2270" spans="1:2" x14ac:dyDescent="0.25">
      <c r="A2270" t="s">
        <v>9016</v>
      </c>
      <c r="B2270" t="s">
        <v>949</v>
      </c>
    </row>
    <row r="2271" spans="1:2" x14ac:dyDescent="0.25">
      <c r="A2271" t="s">
        <v>945</v>
      </c>
      <c r="B2271" t="s">
        <v>945</v>
      </c>
    </row>
    <row r="2272" spans="1:2" x14ac:dyDescent="0.25">
      <c r="A2272" t="s">
        <v>8</v>
      </c>
      <c r="B2272" t="s">
        <v>8</v>
      </c>
    </row>
    <row r="2273" spans="1:2" x14ac:dyDescent="0.25">
      <c r="A2273" t="s">
        <v>9016</v>
      </c>
      <c r="B2273" t="s">
        <v>949</v>
      </c>
    </row>
    <row r="2274" spans="1:2" x14ac:dyDescent="0.25">
      <c r="A2274" t="s">
        <v>8</v>
      </c>
      <c r="B2274" t="s">
        <v>8</v>
      </c>
    </row>
    <row r="2275" spans="1:2" x14ac:dyDescent="0.25">
      <c r="A2275" t="s">
        <v>9044</v>
      </c>
      <c r="B2275" t="s">
        <v>888</v>
      </c>
    </row>
    <row r="2276" spans="1:2" x14ac:dyDescent="0.25">
      <c r="A2276" t="s">
        <v>9013</v>
      </c>
      <c r="B2276" t="s">
        <v>658</v>
      </c>
    </row>
    <row r="2277" spans="1:2" x14ac:dyDescent="0.25">
      <c r="A2277" t="s">
        <v>9037</v>
      </c>
      <c r="B2277" t="s">
        <v>949</v>
      </c>
    </row>
    <row r="2278" spans="1:2" x14ac:dyDescent="0.25">
      <c r="A2278" t="s">
        <v>9016</v>
      </c>
      <c r="B2278" t="s">
        <v>949</v>
      </c>
    </row>
    <row r="2279" spans="1:2" x14ac:dyDescent="0.25">
      <c r="A2279" t="s">
        <v>8</v>
      </c>
      <c r="B2279" t="s">
        <v>8</v>
      </c>
    </row>
    <row r="2280" spans="1:2" x14ac:dyDescent="0.25">
      <c r="A2280" t="s">
        <v>893</v>
      </c>
      <c r="B2280" t="s">
        <v>893</v>
      </c>
    </row>
    <row r="2281" spans="1:2" x14ac:dyDescent="0.25">
      <c r="A2281" t="s">
        <v>8</v>
      </c>
      <c r="B2281" t="s">
        <v>8</v>
      </c>
    </row>
    <row r="2282" spans="1:2" x14ac:dyDescent="0.25">
      <c r="A2282" t="s">
        <v>9051</v>
      </c>
      <c r="B2282" t="s">
        <v>893</v>
      </c>
    </row>
    <row r="2283" spans="1:2" x14ac:dyDescent="0.25">
      <c r="A2283" t="s">
        <v>8</v>
      </c>
      <c r="B2283" t="s">
        <v>8</v>
      </c>
    </row>
    <row r="2284" spans="1:2" x14ac:dyDescent="0.25">
      <c r="A2284" t="s">
        <v>9026</v>
      </c>
      <c r="B2284" t="s">
        <v>886</v>
      </c>
    </row>
    <row r="2285" spans="1:2" x14ac:dyDescent="0.25">
      <c r="A2285" t="s">
        <v>9046</v>
      </c>
      <c r="B2285" t="s">
        <v>886</v>
      </c>
    </row>
    <row r="2286" spans="1:2" x14ac:dyDescent="0.25">
      <c r="A2286" t="s">
        <v>949</v>
      </c>
      <c r="B2286" t="s">
        <v>949</v>
      </c>
    </row>
    <row r="2287" spans="1:2" x14ac:dyDescent="0.25">
      <c r="A2287" t="s">
        <v>9030</v>
      </c>
      <c r="B2287" t="s">
        <v>740</v>
      </c>
    </row>
    <row r="2288" spans="1:2" x14ac:dyDescent="0.25">
      <c r="A2288" t="s">
        <v>9028</v>
      </c>
      <c r="B2288" t="s">
        <v>893</v>
      </c>
    </row>
    <row r="2289" spans="1:2" x14ac:dyDescent="0.25">
      <c r="A2289" t="s">
        <v>893</v>
      </c>
      <c r="B2289" t="s">
        <v>893</v>
      </c>
    </row>
    <row r="2290" spans="1:2" x14ac:dyDescent="0.25">
      <c r="A2290" t="s">
        <v>8</v>
      </c>
      <c r="B2290" t="s">
        <v>8</v>
      </c>
    </row>
    <row r="2291" spans="1:2" x14ac:dyDescent="0.25">
      <c r="A2291" t="s">
        <v>8</v>
      </c>
      <c r="B2291" t="s">
        <v>8</v>
      </c>
    </row>
    <row r="2292" spans="1:2" x14ac:dyDescent="0.25">
      <c r="A2292" t="s">
        <v>889</v>
      </c>
      <c r="B2292" t="s">
        <v>889</v>
      </c>
    </row>
    <row r="2293" spans="1:2" x14ac:dyDescent="0.25">
      <c r="A2293" t="s">
        <v>8</v>
      </c>
      <c r="B2293" t="s">
        <v>8</v>
      </c>
    </row>
    <row r="2294" spans="1:2" x14ac:dyDescent="0.25">
      <c r="A2294" t="s">
        <v>8</v>
      </c>
      <c r="B2294" t="s">
        <v>8</v>
      </c>
    </row>
    <row r="2295" spans="1:2" x14ac:dyDescent="0.25">
      <c r="A2295" t="s">
        <v>9013</v>
      </c>
      <c r="B2295" t="s">
        <v>658</v>
      </c>
    </row>
    <row r="2296" spans="1:2" x14ac:dyDescent="0.25">
      <c r="A2296" t="s">
        <v>9041</v>
      </c>
      <c r="B2296" t="s">
        <v>892</v>
      </c>
    </row>
    <row r="2297" spans="1:2" x14ac:dyDescent="0.25">
      <c r="A2297" t="s">
        <v>9028</v>
      </c>
      <c r="B2297" t="s">
        <v>893</v>
      </c>
    </row>
    <row r="2298" spans="1:2" x14ac:dyDescent="0.25">
      <c r="A2298" t="s">
        <v>9051</v>
      </c>
      <c r="B2298" t="s">
        <v>893</v>
      </c>
    </row>
    <row r="2299" spans="1:2" x14ac:dyDescent="0.25">
      <c r="A2299" t="s">
        <v>9057</v>
      </c>
      <c r="B2299" t="s">
        <v>949</v>
      </c>
    </row>
    <row r="2300" spans="1:2" x14ac:dyDescent="0.25">
      <c r="A2300" t="s">
        <v>9051</v>
      </c>
      <c r="B2300" t="s">
        <v>893</v>
      </c>
    </row>
    <row r="2301" spans="1:2" x14ac:dyDescent="0.25">
      <c r="A2301" t="s">
        <v>9043</v>
      </c>
      <c r="B2301" t="s">
        <v>941</v>
      </c>
    </row>
    <row r="2302" spans="1:2" x14ac:dyDescent="0.25">
      <c r="A2302" t="s">
        <v>8</v>
      </c>
      <c r="B2302" t="s">
        <v>8</v>
      </c>
    </row>
    <row r="2303" spans="1:2" x14ac:dyDescent="0.25">
      <c r="A2303" t="s">
        <v>9036</v>
      </c>
      <c r="B2303" t="s">
        <v>888</v>
      </c>
    </row>
    <row r="2304" spans="1:2" x14ac:dyDescent="0.25">
      <c r="A2304" t="s">
        <v>9033</v>
      </c>
      <c r="B2304" t="s">
        <v>886</v>
      </c>
    </row>
    <row r="2305" spans="1:2" x14ac:dyDescent="0.25">
      <c r="A2305" t="s">
        <v>9038</v>
      </c>
      <c r="B2305" t="s">
        <v>919</v>
      </c>
    </row>
    <row r="2306" spans="1:2" x14ac:dyDescent="0.25">
      <c r="A2306" t="s">
        <v>9028</v>
      </c>
      <c r="B2306" t="s">
        <v>893</v>
      </c>
    </row>
    <row r="2307" spans="1:2" x14ac:dyDescent="0.25">
      <c r="A2307" t="s">
        <v>893</v>
      </c>
      <c r="B2307" t="s">
        <v>893</v>
      </c>
    </row>
    <row r="2308" spans="1:2" x14ac:dyDescent="0.25">
      <c r="A2308" t="s">
        <v>9049</v>
      </c>
      <c r="B2308" t="s">
        <v>945</v>
      </c>
    </row>
    <row r="2309" spans="1:2" x14ac:dyDescent="0.25">
      <c r="A2309" t="s">
        <v>9016</v>
      </c>
      <c r="B2309" t="s">
        <v>949</v>
      </c>
    </row>
    <row r="2310" spans="1:2" x14ac:dyDescent="0.25">
      <c r="A2310" t="s">
        <v>9016</v>
      </c>
      <c r="B2310" t="s">
        <v>949</v>
      </c>
    </row>
    <row r="2311" spans="1:2" x14ac:dyDescent="0.25">
      <c r="A2311" t="s">
        <v>8</v>
      </c>
      <c r="B2311" t="s">
        <v>8</v>
      </c>
    </row>
    <row r="2312" spans="1:2" x14ac:dyDescent="0.25">
      <c r="A2312" t="s">
        <v>8</v>
      </c>
      <c r="B2312" t="s">
        <v>8</v>
      </c>
    </row>
    <row r="2313" spans="1:2" x14ac:dyDescent="0.25">
      <c r="A2313" t="s">
        <v>9028</v>
      </c>
      <c r="B2313" t="s">
        <v>893</v>
      </c>
    </row>
    <row r="2314" spans="1:2" x14ac:dyDescent="0.25">
      <c r="A2314" t="s">
        <v>9016</v>
      </c>
      <c r="B2314" t="s">
        <v>949</v>
      </c>
    </row>
    <row r="2315" spans="1:2" x14ac:dyDescent="0.25">
      <c r="A2315" t="s">
        <v>8</v>
      </c>
      <c r="B2315" t="s">
        <v>8</v>
      </c>
    </row>
    <row r="2316" spans="1:2" x14ac:dyDescent="0.25">
      <c r="A2316" t="s">
        <v>9054</v>
      </c>
      <c r="B2316" t="s">
        <v>924</v>
      </c>
    </row>
    <row r="2317" spans="1:2" x14ac:dyDescent="0.25">
      <c r="A2317" t="s">
        <v>8</v>
      </c>
      <c r="B2317" t="s">
        <v>8</v>
      </c>
    </row>
    <row r="2318" spans="1:2" x14ac:dyDescent="0.25">
      <c r="A2318" t="s">
        <v>8</v>
      </c>
      <c r="B2318" t="s">
        <v>8</v>
      </c>
    </row>
    <row r="2319" spans="1:2" x14ac:dyDescent="0.25">
      <c r="A2319" t="s">
        <v>949</v>
      </c>
      <c r="B2319" t="s">
        <v>949</v>
      </c>
    </row>
    <row r="2320" spans="1:2" x14ac:dyDescent="0.25">
      <c r="A2320" t="s">
        <v>8</v>
      </c>
      <c r="B2320" t="s">
        <v>8</v>
      </c>
    </row>
    <row r="2321" spans="1:2" x14ac:dyDescent="0.25">
      <c r="A2321" t="s">
        <v>9014</v>
      </c>
      <c r="B2321" t="s">
        <v>892</v>
      </c>
    </row>
    <row r="2322" spans="1:2" x14ac:dyDescent="0.25">
      <c r="A2322" t="s">
        <v>9020</v>
      </c>
      <c r="B2322" t="s">
        <v>742</v>
      </c>
    </row>
    <row r="2323" spans="1:2" x14ac:dyDescent="0.25">
      <c r="A2323" t="s">
        <v>893</v>
      </c>
      <c r="B2323" t="s">
        <v>893</v>
      </c>
    </row>
    <row r="2324" spans="1:2" x14ac:dyDescent="0.25">
      <c r="A2324" t="s">
        <v>9017</v>
      </c>
      <c r="B2324" t="s">
        <v>886</v>
      </c>
    </row>
    <row r="2325" spans="1:2" x14ac:dyDescent="0.25">
      <c r="A2325" t="s">
        <v>9015</v>
      </c>
      <c r="B2325" t="s">
        <v>888</v>
      </c>
    </row>
    <row r="2326" spans="1:2" x14ac:dyDescent="0.25">
      <c r="A2326" t="s">
        <v>9057</v>
      </c>
      <c r="B2326" t="s">
        <v>949</v>
      </c>
    </row>
    <row r="2327" spans="1:2" x14ac:dyDescent="0.25">
      <c r="A2327" t="s">
        <v>9046</v>
      </c>
      <c r="B2327" t="s">
        <v>886</v>
      </c>
    </row>
    <row r="2328" spans="1:2" x14ac:dyDescent="0.25">
      <c r="A2328" t="s">
        <v>8</v>
      </c>
      <c r="B2328" t="s">
        <v>8</v>
      </c>
    </row>
    <row r="2329" spans="1:2" x14ac:dyDescent="0.25">
      <c r="A2329" t="s">
        <v>9028</v>
      </c>
      <c r="B2329" t="s">
        <v>893</v>
      </c>
    </row>
    <row r="2330" spans="1:2" x14ac:dyDescent="0.25">
      <c r="A2330" t="s">
        <v>9026</v>
      </c>
      <c r="B2330" t="s">
        <v>886</v>
      </c>
    </row>
    <row r="2331" spans="1:2" x14ac:dyDescent="0.25">
      <c r="A2331" t="s">
        <v>8</v>
      </c>
      <c r="B2331" t="s">
        <v>8</v>
      </c>
    </row>
    <row r="2332" spans="1:2" x14ac:dyDescent="0.25">
      <c r="A2332" t="s">
        <v>9016</v>
      </c>
      <c r="B2332" t="s">
        <v>949</v>
      </c>
    </row>
    <row r="2333" spans="1:2" x14ac:dyDescent="0.25">
      <c r="A2333" t="s">
        <v>9051</v>
      </c>
      <c r="B2333" t="s">
        <v>893</v>
      </c>
    </row>
    <row r="2334" spans="1:2" x14ac:dyDescent="0.25">
      <c r="A2334" t="s">
        <v>8</v>
      </c>
      <c r="B2334" t="s">
        <v>8</v>
      </c>
    </row>
    <row r="2335" spans="1:2" x14ac:dyDescent="0.25">
      <c r="A2335" t="s">
        <v>9016</v>
      </c>
      <c r="B2335" t="s">
        <v>949</v>
      </c>
    </row>
    <row r="2336" spans="1:2" x14ac:dyDescent="0.25">
      <c r="A2336" t="s">
        <v>9016</v>
      </c>
      <c r="B2336" t="s">
        <v>949</v>
      </c>
    </row>
    <row r="2337" spans="1:2" x14ac:dyDescent="0.25">
      <c r="A2337" t="s">
        <v>945</v>
      </c>
      <c r="B2337" t="s">
        <v>945</v>
      </c>
    </row>
    <row r="2338" spans="1:2" x14ac:dyDescent="0.25">
      <c r="A2338" t="s">
        <v>8</v>
      </c>
      <c r="B2338" t="s">
        <v>8</v>
      </c>
    </row>
    <row r="2339" spans="1:2" x14ac:dyDescent="0.25">
      <c r="A2339" t="s">
        <v>9037</v>
      </c>
      <c r="B2339" t="s">
        <v>949</v>
      </c>
    </row>
    <row r="2340" spans="1:2" x14ac:dyDescent="0.25">
      <c r="A2340" t="s">
        <v>893</v>
      </c>
      <c r="B2340" t="s">
        <v>893</v>
      </c>
    </row>
    <row r="2341" spans="1:2" x14ac:dyDescent="0.25">
      <c r="A2341" t="s">
        <v>9037</v>
      </c>
      <c r="B2341" t="s">
        <v>949</v>
      </c>
    </row>
    <row r="2342" spans="1:2" x14ac:dyDescent="0.25">
      <c r="A2342" t="s">
        <v>893</v>
      </c>
      <c r="B2342" t="s">
        <v>893</v>
      </c>
    </row>
    <row r="2343" spans="1:2" x14ac:dyDescent="0.25">
      <c r="A2343" t="s">
        <v>9033</v>
      </c>
      <c r="B2343" t="s">
        <v>886</v>
      </c>
    </row>
    <row r="2344" spans="1:2" x14ac:dyDescent="0.25">
      <c r="A2344" t="s">
        <v>9023</v>
      </c>
      <c r="B2344" t="s">
        <v>893</v>
      </c>
    </row>
    <row r="2345" spans="1:2" x14ac:dyDescent="0.25">
      <c r="A2345" t="s">
        <v>8</v>
      </c>
      <c r="B2345" t="s">
        <v>8</v>
      </c>
    </row>
    <row r="2346" spans="1:2" x14ac:dyDescent="0.25">
      <c r="A2346" t="s">
        <v>9046</v>
      </c>
      <c r="B2346" t="s">
        <v>886</v>
      </c>
    </row>
    <row r="2347" spans="1:2" x14ac:dyDescent="0.25">
      <c r="A2347" t="s">
        <v>9037</v>
      </c>
      <c r="B2347" t="s">
        <v>949</v>
      </c>
    </row>
    <row r="2348" spans="1:2" x14ac:dyDescent="0.25">
      <c r="A2348" t="s">
        <v>8</v>
      </c>
      <c r="B2348" t="s">
        <v>8</v>
      </c>
    </row>
    <row r="2349" spans="1:2" x14ac:dyDescent="0.25">
      <c r="A2349" t="s">
        <v>8</v>
      </c>
      <c r="B2349" t="s">
        <v>8</v>
      </c>
    </row>
    <row r="2350" spans="1:2" x14ac:dyDescent="0.25">
      <c r="A2350" t="s">
        <v>9035</v>
      </c>
      <c r="B2350" t="s">
        <v>941</v>
      </c>
    </row>
    <row r="2351" spans="1:2" x14ac:dyDescent="0.25">
      <c r="A2351" t="s">
        <v>893</v>
      </c>
      <c r="B2351" t="s">
        <v>893</v>
      </c>
    </row>
    <row r="2352" spans="1:2" x14ac:dyDescent="0.25">
      <c r="A2352" t="s">
        <v>9054</v>
      </c>
      <c r="B2352" t="s">
        <v>924</v>
      </c>
    </row>
    <row r="2353" spans="1:2" x14ac:dyDescent="0.25">
      <c r="A2353" t="s">
        <v>893</v>
      </c>
      <c r="B2353" t="s">
        <v>893</v>
      </c>
    </row>
    <row r="2354" spans="1:2" x14ac:dyDescent="0.25">
      <c r="A2354" t="s">
        <v>893</v>
      </c>
      <c r="B2354" t="s">
        <v>893</v>
      </c>
    </row>
    <row r="2355" spans="1:2" x14ac:dyDescent="0.25">
      <c r="A2355" t="s">
        <v>8</v>
      </c>
      <c r="B2355" t="s">
        <v>8</v>
      </c>
    </row>
    <row r="2356" spans="1:2" x14ac:dyDescent="0.25">
      <c r="A2356" t="s">
        <v>8</v>
      </c>
      <c r="B2356" t="s">
        <v>8</v>
      </c>
    </row>
    <row r="2357" spans="1:2" x14ac:dyDescent="0.25">
      <c r="A2357" t="s">
        <v>9016</v>
      </c>
      <c r="B2357" t="s">
        <v>949</v>
      </c>
    </row>
    <row r="2358" spans="1:2" x14ac:dyDescent="0.25">
      <c r="A2358" t="s">
        <v>9028</v>
      </c>
      <c r="B2358" t="s">
        <v>893</v>
      </c>
    </row>
    <row r="2359" spans="1:2" x14ac:dyDescent="0.25">
      <c r="A2359" t="s">
        <v>893</v>
      </c>
      <c r="B2359" t="s">
        <v>893</v>
      </c>
    </row>
    <row r="2360" spans="1:2" x14ac:dyDescent="0.25">
      <c r="A2360" t="s">
        <v>9041</v>
      </c>
      <c r="B2360" t="s">
        <v>892</v>
      </c>
    </row>
    <row r="2361" spans="1:2" x14ac:dyDescent="0.25">
      <c r="A2361" t="s">
        <v>9027</v>
      </c>
      <c r="B2361" t="s">
        <v>743</v>
      </c>
    </row>
    <row r="2362" spans="1:2" x14ac:dyDescent="0.25">
      <c r="A2362" t="s">
        <v>9021</v>
      </c>
      <c r="B2362" t="s">
        <v>945</v>
      </c>
    </row>
    <row r="2363" spans="1:2" x14ac:dyDescent="0.25">
      <c r="A2363" t="s">
        <v>9051</v>
      </c>
      <c r="B2363" t="s">
        <v>893</v>
      </c>
    </row>
    <row r="2364" spans="1:2" x14ac:dyDescent="0.25">
      <c r="A2364" t="s">
        <v>9017</v>
      </c>
      <c r="B2364" t="s">
        <v>886</v>
      </c>
    </row>
    <row r="2365" spans="1:2" x14ac:dyDescent="0.25">
      <c r="A2365" t="s">
        <v>9016</v>
      </c>
      <c r="B2365" t="s">
        <v>949</v>
      </c>
    </row>
    <row r="2366" spans="1:2" x14ac:dyDescent="0.25">
      <c r="A2366" t="s">
        <v>893</v>
      </c>
      <c r="B2366" t="s">
        <v>893</v>
      </c>
    </row>
    <row r="2367" spans="1:2" x14ac:dyDescent="0.25">
      <c r="A2367" t="s">
        <v>8</v>
      </c>
      <c r="B2367" t="s">
        <v>8</v>
      </c>
    </row>
    <row r="2368" spans="1:2" x14ac:dyDescent="0.25">
      <c r="A2368" t="s">
        <v>9016</v>
      </c>
      <c r="B2368" t="s">
        <v>949</v>
      </c>
    </row>
    <row r="2369" spans="1:2" x14ac:dyDescent="0.25">
      <c r="A2369" t="s">
        <v>8</v>
      </c>
      <c r="B2369" t="s">
        <v>8</v>
      </c>
    </row>
    <row r="2370" spans="1:2" x14ac:dyDescent="0.25">
      <c r="A2370" t="s">
        <v>9016</v>
      </c>
      <c r="B2370" t="s">
        <v>949</v>
      </c>
    </row>
    <row r="2371" spans="1:2" x14ac:dyDescent="0.25">
      <c r="A2371" t="s">
        <v>8</v>
      </c>
      <c r="B2371" t="s">
        <v>8</v>
      </c>
    </row>
    <row r="2372" spans="1:2" x14ac:dyDescent="0.25">
      <c r="A2372" t="s">
        <v>889</v>
      </c>
      <c r="B2372" t="s">
        <v>889</v>
      </c>
    </row>
    <row r="2373" spans="1:2" x14ac:dyDescent="0.25">
      <c r="A2373" t="s">
        <v>8</v>
      </c>
      <c r="B2373" t="s">
        <v>8</v>
      </c>
    </row>
    <row r="2374" spans="1:2" x14ac:dyDescent="0.25">
      <c r="A2374" t="s">
        <v>949</v>
      </c>
      <c r="B2374" t="s">
        <v>949</v>
      </c>
    </row>
    <row r="2375" spans="1:2" x14ac:dyDescent="0.25">
      <c r="A2375" t="s">
        <v>9016</v>
      </c>
      <c r="B2375" t="s">
        <v>949</v>
      </c>
    </row>
    <row r="2376" spans="1:2" x14ac:dyDescent="0.25">
      <c r="A2376" t="s">
        <v>9036</v>
      </c>
      <c r="B2376" t="s">
        <v>888</v>
      </c>
    </row>
    <row r="2377" spans="1:2" x14ac:dyDescent="0.25">
      <c r="A2377" t="s">
        <v>9033</v>
      </c>
      <c r="B2377" t="s">
        <v>886</v>
      </c>
    </row>
    <row r="2378" spans="1:2" x14ac:dyDescent="0.25">
      <c r="A2378" t="s">
        <v>893</v>
      </c>
      <c r="B2378" t="s">
        <v>893</v>
      </c>
    </row>
    <row r="2379" spans="1:2" x14ac:dyDescent="0.25">
      <c r="A2379" t="s">
        <v>8</v>
      </c>
      <c r="B2379" t="s">
        <v>8</v>
      </c>
    </row>
    <row r="2380" spans="1:2" x14ac:dyDescent="0.25">
      <c r="A2380" t="s">
        <v>8</v>
      </c>
      <c r="B2380" t="s">
        <v>8</v>
      </c>
    </row>
    <row r="2381" spans="1:2" x14ac:dyDescent="0.25">
      <c r="A2381" t="s">
        <v>8</v>
      </c>
      <c r="B2381" t="s">
        <v>8</v>
      </c>
    </row>
    <row r="2382" spans="1:2" x14ac:dyDescent="0.25">
      <c r="A2382" t="s">
        <v>8</v>
      </c>
      <c r="B2382" t="s">
        <v>8</v>
      </c>
    </row>
    <row r="2383" spans="1:2" x14ac:dyDescent="0.25">
      <c r="A2383" t="s">
        <v>9031</v>
      </c>
      <c r="B2383" t="s">
        <v>919</v>
      </c>
    </row>
    <row r="2384" spans="1:2" x14ac:dyDescent="0.25">
      <c r="A2384" t="s">
        <v>9057</v>
      </c>
      <c r="B2384" t="s">
        <v>949</v>
      </c>
    </row>
    <row r="2385" spans="1:2" x14ac:dyDescent="0.25">
      <c r="A2385" t="s">
        <v>9037</v>
      </c>
      <c r="B2385" t="s">
        <v>949</v>
      </c>
    </row>
    <row r="2386" spans="1:2" x14ac:dyDescent="0.25">
      <c r="A2386" t="s">
        <v>9023</v>
      </c>
      <c r="B2386" t="s">
        <v>893</v>
      </c>
    </row>
    <row r="2387" spans="1:2" x14ac:dyDescent="0.25">
      <c r="A2387" t="s">
        <v>9050</v>
      </c>
      <c r="B2387" t="s">
        <v>924</v>
      </c>
    </row>
    <row r="2388" spans="1:2" x14ac:dyDescent="0.25">
      <c r="A2388" t="s">
        <v>9023</v>
      </c>
      <c r="B2388" t="s">
        <v>893</v>
      </c>
    </row>
    <row r="2389" spans="1:2" x14ac:dyDescent="0.25">
      <c r="A2389" t="s">
        <v>949</v>
      </c>
      <c r="B2389" t="s">
        <v>949</v>
      </c>
    </row>
    <row r="2390" spans="1:2" x14ac:dyDescent="0.25">
      <c r="A2390" t="s">
        <v>9034</v>
      </c>
      <c r="B2390" t="s">
        <v>892</v>
      </c>
    </row>
    <row r="2391" spans="1:2" x14ac:dyDescent="0.25">
      <c r="A2391" t="s">
        <v>8</v>
      </c>
      <c r="B2391" t="s">
        <v>8</v>
      </c>
    </row>
    <row r="2392" spans="1:2" x14ac:dyDescent="0.25">
      <c r="A2392" t="s">
        <v>9028</v>
      </c>
      <c r="B2392" t="s">
        <v>893</v>
      </c>
    </row>
    <row r="2393" spans="1:2" x14ac:dyDescent="0.25">
      <c r="A2393" t="s">
        <v>8</v>
      </c>
      <c r="B2393" t="s">
        <v>8</v>
      </c>
    </row>
    <row r="2394" spans="1:2" x14ac:dyDescent="0.25">
      <c r="A2394" t="s">
        <v>9051</v>
      </c>
      <c r="B2394" t="s">
        <v>893</v>
      </c>
    </row>
    <row r="2395" spans="1:2" x14ac:dyDescent="0.25">
      <c r="A2395" t="s">
        <v>9016</v>
      </c>
      <c r="B2395" t="s">
        <v>949</v>
      </c>
    </row>
    <row r="2396" spans="1:2" x14ac:dyDescent="0.25">
      <c r="A2396" t="s">
        <v>8</v>
      </c>
      <c r="B2396" t="s">
        <v>8</v>
      </c>
    </row>
    <row r="2397" spans="1:2" x14ac:dyDescent="0.25">
      <c r="A2397" t="s">
        <v>9028</v>
      </c>
      <c r="B2397" t="s">
        <v>893</v>
      </c>
    </row>
    <row r="2398" spans="1:2" x14ac:dyDescent="0.25">
      <c r="A2398" t="s">
        <v>893</v>
      </c>
      <c r="B2398" t="s">
        <v>893</v>
      </c>
    </row>
    <row r="2399" spans="1:2" x14ac:dyDescent="0.25">
      <c r="A2399" t="s">
        <v>9057</v>
      </c>
      <c r="B2399" t="s">
        <v>949</v>
      </c>
    </row>
    <row r="2400" spans="1:2" x14ac:dyDescent="0.25">
      <c r="A2400" t="s">
        <v>9051</v>
      </c>
      <c r="B2400" t="s">
        <v>893</v>
      </c>
    </row>
    <row r="2401" spans="1:2" x14ac:dyDescent="0.25">
      <c r="A2401" t="s">
        <v>9050</v>
      </c>
      <c r="B2401" t="s">
        <v>924</v>
      </c>
    </row>
    <row r="2402" spans="1:2" x14ac:dyDescent="0.25">
      <c r="A2402" t="s">
        <v>8</v>
      </c>
      <c r="B2402" t="s">
        <v>8</v>
      </c>
    </row>
    <row r="2403" spans="1:2" x14ac:dyDescent="0.25">
      <c r="A2403" t="s">
        <v>9027</v>
      </c>
      <c r="B2403" t="s">
        <v>743</v>
      </c>
    </row>
    <row r="2404" spans="1:2" x14ac:dyDescent="0.25">
      <c r="A2404" t="s">
        <v>9046</v>
      </c>
      <c r="B2404" t="s">
        <v>886</v>
      </c>
    </row>
    <row r="2405" spans="1:2" x14ac:dyDescent="0.25">
      <c r="A2405" t="s">
        <v>8</v>
      </c>
      <c r="B2405" t="s">
        <v>8</v>
      </c>
    </row>
    <row r="2406" spans="1:2" x14ac:dyDescent="0.25">
      <c r="A2406" t="s">
        <v>8</v>
      </c>
      <c r="B2406" t="s">
        <v>8</v>
      </c>
    </row>
    <row r="2407" spans="1:2" x14ac:dyDescent="0.25">
      <c r="A2407" t="s">
        <v>8</v>
      </c>
      <c r="B2407" t="s">
        <v>8</v>
      </c>
    </row>
    <row r="2408" spans="1:2" x14ac:dyDescent="0.25">
      <c r="A2408" t="s">
        <v>8</v>
      </c>
      <c r="B2408" t="s">
        <v>8</v>
      </c>
    </row>
    <row r="2409" spans="1:2" x14ac:dyDescent="0.25">
      <c r="A2409" t="s">
        <v>8</v>
      </c>
      <c r="B2409" t="s">
        <v>8</v>
      </c>
    </row>
    <row r="2410" spans="1:2" x14ac:dyDescent="0.25">
      <c r="A2410" t="s">
        <v>9026</v>
      </c>
      <c r="B2410" t="s">
        <v>886</v>
      </c>
    </row>
    <row r="2411" spans="1:2" x14ac:dyDescent="0.25">
      <c r="A2411" t="s">
        <v>8</v>
      </c>
      <c r="B2411" t="s">
        <v>8</v>
      </c>
    </row>
    <row r="2412" spans="1:2" x14ac:dyDescent="0.25">
      <c r="A2412" t="s">
        <v>8</v>
      </c>
      <c r="B2412" t="s">
        <v>8</v>
      </c>
    </row>
    <row r="2413" spans="1:2" x14ac:dyDescent="0.25">
      <c r="A2413" t="s">
        <v>893</v>
      </c>
      <c r="B2413" t="s">
        <v>893</v>
      </c>
    </row>
    <row r="2414" spans="1:2" x14ac:dyDescent="0.25">
      <c r="A2414" t="s">
        <v>9016</v>
      </c>
      <c r="B2414" t="s">
        <v>949</v>
      </c>
    </row>
    <row r="2415" spans="1:2" x14ac:dyDescent="0.25">
      <c r="A2415" t="s">
        <v>9028</v>
      </c>
      <c r="B2415" t="s">
        <v>893</v>
      </c>
    </row>
    <row r="2416" spans="1:2" x14ac:dyDescent="0.25">
      <c r="A2416" t="s">
        <v>9014</v>
      </c>
      <c r="B2416" t="s">
        <v>892</v>
      </c>
    </row>
    <row r="2417" spans="1:2" x14ac:dyDescent="0.25">
      <c r="A2417" t="s">
        <v>9016</v>
      </c>
      <c r="B2417" t="s">
        <v>949</v>
      </c>
    </row>
    <row r="2418" spans="1:2" x14ac:dyDescent="0.25">
      <c r="A2418" t="s">
        <v>8</v>
      </c>
      <c r="B2418" t="s">
        <v>8</v>
      </c>
    </row>
    <row r="2419" spans="1:2" x14ac:dyDescent="0.25">
      <c r="A2419" t="s">
        <v>8</v>
      </c>
      <c r="B2419" t="s">
        <v>8</v>
      </c>
    </row>
    <row r="2420" spans="1:2" x14ac:dyDescent="0.25">
      <c r="A2420" t="s">
        <v>9027</v>
      </c>
      <c r="B2420" t="s">
        <v>743</v>
      </c>
    </row>
    <row r="2421" spans="1:2" x14ac:dyDescent="0.25">
      <c r="A2421" t="s">
        <v>9051</v>
      </c>
      <c r="B2421" t="s">
        <v>893</v>
      </c>
    </row>
    <row r="2422" spans="1:2" x14ac:dyDescent="0.25">
      <c r="A2422" t="s">
        <v>9037</v>
      </c>
      <c r="B2422" t="s">
        <v>949</v>
      </c>
    </row>
    <row r="2423" spans="1:2" x14ac:dyDescent="0.25">
      <c r="A2423" t="s">
        <v>949</v>
      </c>
      <c r="B2423" t="s">
        <v>949</v>
      </c>
    </row>
    <row r="2424" spans="1:2" x14ac:dyDescent="0.25">
      <c r="A2424" t="s">
        <v>8</v>
      </c>
      <c r="B2424" t="s">
        <v>8</v>
      </c>
    </row>
    <row r="2425" spans="1:2" x14ac:dyDescent="0.25">
      <c r="A2425" t="s">
        <v>9053</v>
      </c>
      <c r="B2425" t="s">
        <v>941</v>
      </c>
    </row>
    <row r="2426" spans="1:2" x14ac:dyDescent="0.25">
      <c r="A2426" t="s">
        <v>9032</v>
      </c>
      <c r="B2426" t="s">
        <v>741</v>
      </c>
    </row>
    <row r="2427" spans="1:2" x14ac:dyDescent="0.25">
      <c r="A2427" t="s">
        <v>9028</v>
      </c>
      <c r="B2427" t="s">
        <v>893</v>
      </c>
    </row>
    <row r="2428" spans="1:2" x14ac:dyDescent="0.25">
      <c r="A2428" t="s">
        <v>9046</v>
      </c>
      <c r="B2428" t="s">
        <v>886</v>
      </c>
    </row>
    <row r="2429" spans="1:2" x14ac:dyDescent="0.25">
      <c r="A2429" t="s">
        <v>8</v>
      </c>
      <c r="B2429" t="s">
        <v>8</v>
      </c>
    </row>
    <row r="2430" spans="1:2" x14ac:dyDescent="0.25">
      <c r="A2430" t="s">
        <v>8</v>
      </c>
      <c r="B2430" t="s">
        <v>8</v>
      </c>
    </row>
    <row r="2431" spans="1:2" x14ac:dyDescent="0.25">
      <c r="A2431" t="s">
        <v>9017</v>
      </c>
      <c r="B2431" t="s">
        <v>886</v>
      </c>
    </row>
    <row r="2432" spans="1:2" x14ac:dyDescent="0.25">
      <c r="A2432" t="s">
        <v>893</v>
      </c>
      <c r="B2432" t="s">
        <v>893</v>
      </c>
    </row>
    <row r="2433" spans="1:2" x14ac:dyDescent="0.25">
      <c r="A2433" t="s">
        <v>8</v>
      </c>
      <c r="B2433" t="s">
        <v>8</v>
      </c>
    </row>
    <row r="2434" spans="1:2" x14ac:dyDescent="0.25">
      <c r="A2434" t="s">
        <v>8</v>
      </c>
      <c r="B2434" t="s">
        <v>8</v>
      </c>
    </row>
    <row r="2435" spans="1:2" x14ac:dyDescent="0.25">
      <c r="A2435" t="s">
        <v>9025</v>
      </c>
      <c r="B2435" t="s">
        <v>889</v>
      </c>
    </row>
    <row r="2436" spans="1:2" x14ac:dyDescent="0.25">
      <c r="A2436" t="s">
        <v>9028</v>
      </c>
      <c r="B2436" t="s">
        <v>893</v>
      </c>
    </row>
    <row r="2437" spans="1:2" x14ac:dyDescent="0.25">
      <c r="A2437" t="s">
        <v>9057</v>
      </c>
      <c r="B2437" t="s">
        <v>949</v>
      </c>
    </row>
    <row r="2438" spans="1:2" x14ac:dyDescent="0.25">
      <c r="A2438" t="s">
        <v>8</v>
      </c>
      <c r="B2438" t="s">
        <v>8</v>
      </c>
    </row>
    <row r="2439" spans="1:2" x14ac:dyDescent="0.25">
      <c r="A2439" t="s">
        <v>9013</v>
      </c>
      <c r="B2439" t="s">
        <v>658</v>
      </c>
    </row>
    <row r="2440" spans="1:2" x14ac:dyDescent="0.25">
      <c r="A2440" t="s">
        <v>8</v>
      </c>
      <c r="B2440" t="s">
        <v>8</v>
      </c>
    </row>
    <row r="2441" spans="1:2" x14ac:dyDescent="0.25">
      <c r="A2441" t="s">
        <v>9017</v>
      </c>
      <c r="B2441" t="s">
        <v>886</v>
      </c>
    </row>
    <row r="2442" spans="1:2" x14ac:dyDescent="0.25">
      <c r="A2442" t="s">
        <v>9057</v>
      </c>
      <c r="B2442" t="s">
        <v>949</v>
      </c>
    </row>
    <row r="2443" spans="1:2" x14ac:dyDescent="0.25">
      <c r="A2443" t="s">
        <v>8</v>
      </c>
      <c r="B2443" t="s">
        <v>8</v>
      </c>
    </row>
    <row r="2444" spans="1:2" x14ac:dyDescent="0.25">
      <c r="A2444" t="s">
        <v>9021</v>
      </c>
      <c r="B2444" t="s">
        <v>945</v>
      </c>
    </row>
    <row r="2445" spans="1:2" x14ac:dyDescent="0.25">
      <c r="A2445" t="s">
        <v>9023</v>
      </c>
      <c r="B2445" t="s">
        <v>893</v>
      </c>
    </row>
    <row r="2446" spans="1:2" x14ac:dyDescent="0.25">
      <c r="A2446" t="s">
        <v>9057</v>
      </c>
      <c r="B2446" t="s">
        <v>949</v>
      </c>
    </row>
    <row r="2447" spans="1:2" x14ac:dyDescent="0.25">
      <c r="A2447" t="s">
        <v>8</v>
      </c>
      <c r="B2447" t="s">
        <v>8</v>
      </c>
    </row>
    <row r="2448" spans="1:2" x14ac:dyDescent="0.25">
      <c r="A2448" t="s">
        <v>889</v>
      </c>
      <c r="B2448" t="s">
        <v>889</v>
      </c>
    </row>
    <row r="2449" spans="1:2" x14ac:dyDescent="0.25">
      <c r="A2449" t="s">
        <v>9027</v>
      </c>
      <c r="B2449" t="s">
        <v>743</v>
      </c>
    </row>
    <row r="2450" spans="1:2" x14ac:dyDescent="0.25">
      <c r="A2450" t="s">
        <v>9028</v>
      </c>
      <c r="B2450" t="s">
        <v>893</v>
      </c>
    </row>
    <row r="2451" spans="1:2" x14ac:dyDescent="0.25">
      <c r="A2451" t="s">
        <v>9014</v>
      </c>
      <c r="B2451" t="s">
        <v>892</v>
      </c>
    </row>
    <row r="2452" spans="1:2" x14ac:dyDescent="0.25">
      <c r="A2452" t="s">
        <v>949</v>
      </c>
      <c r="B2452" t="s">
        <v>949</v>
      </c>
    </row>
    <row r="2453" spans="1:2" x14ac:dyDescent="0.25">
      <c r="A2453" t="s">
        <v>9023</v>
      </c>
      <c r="B2453" t="s">
        <v>893</v>
      </c>
    </row>
    <row r="2454" spans="1:2" x14ac:dyDescent="0.25">
      <c r="A2454" t="s">
        <v>9034</v>
      </c>
      <c r="B2454" t="s">
        <v>892</v>
      </c>
    </row>
    <row r="2455" spans="1:2" x14ac:dyDescent="0.25">
      <c r="A2455" t="s">
        <v>9053</v>
      </c>
      <c r="B2455" t="s">
        <v>941</v>
      </c>
    </row>
    <row r="2456" spans="1:2" x14ac:dyDescent="0.25">
      <c r="A2456" t="s">
        <v>8</v>
      </c>
      <c r="B2456" t="s">
        <v>8</v>
      </c>
    </row>
    <row r="2457" spans="1:2" x14ac:dyDescent="0.25">
      <c r="A2457" t="s">
        <v>8</v>
      </c>
      <c r="B2457" t="s">
        <v>8</v>
      </c>
    </row>
    <row r="2458" spans="1:2" x14ac:dyDescent="0.25">
      <c r="A2458" t="s">
        <v>9028</v>
      </c>
      <c r="B2458" t="s">
        <v>893</v>
      </c>
    </row>
    <row r="2459" spans="1:2" x14ac:dyDescent="0.25">
      <c r="A2459" t="s">
        <v>9029</v>
      </c>
      <c r="B2459" t="s">
        <v>892</v>
      </c>
    </row>
    <row r="2460" spans="1:2" x14ac:dyDescent="0.25">
      <c r="A2460" t="s">
        <v>9016</v>
      </c>
      <c r="B2460" t="s">
        <v>949</v>
      </c>
    </row>
    <row r="2461" spans="1:2" x14ac:dyDescent="0.25">
      <c r="A2461" t="s">
        <v>9017</v>
      </c>
      <c r="B2461" t="s">
        <v>886</v>
      </c>
    </row>
    <row r="2462" spans="1:2" x14ac:dyDescent="0.25">
      <c r="A2462" t="s">
        <v>8</v>
      </c>
      <c r="B2462" t="s">
        <v>8</v>
      </c>
    </row>
    <row r="2463" spans="1:2" x14ac:dyDescent="0.25">
      <c r="A2463" t="s">
        <v>949</v>
      </c>
      <c r="B2463" t="s">
        <v>949</v>
      </c>
    </row>
    <row r="2464" spans="1:2" x14ac:dyDescent="0.25">
      <c r="A2464" t="s">
        <v>9023</v>
      </c>
      <c r="B2464" t="s">
        <v>893</v>
      </c>
    </row>
    <row r="2465" spans="1:2" x14ac:dyDescent="0.25">
      <c r="A2465" t="s">
        <v>8</v>
      </c>
      <c r="B2465" t="s">
        <v>8</v>
      </c>
    </row>
    <row r="2466" spans="1:2" x14ac:dyDescent="0.25">
      <c r="A2466" t="s">
        <v>893</v>
      </c>
      <c r="B2466" t="s">
        <v>893</v>
      </c>
    </row>
    <row r="2467" spans="1:2" x14ac:dyDescent="0.25">
      <c r="A2467" t="s">
        <v>893</v>
      </c>
      <c r="B2467" t="s">
        <v>893</v>
      </c>
    </row>
    <row r="2468" spans="1:2" x14ac:dyDescent="0.25">
      <c r="A2468" t="s">
        <v>8</v>
      </c>
      <c r="B2468" t="s">
        <v>8</v>
      </c>
    </row>
    <row r="2469" spans="1:2" x14ac:dyDescent="0.25">
      <c r="A2469" t="s">
        <v>8</v>
      </c>
      <c r="B2469" t="s">
        <v>8</v>
      </c>
    </row>
    <row r="2470" spans="1:2" x14ac:dyDescent="0.25">
      <c r="A2470" t="s">
        <v>9023</v>
      </c>
      <c r="B2470" t="s">
        <v>893</v>
      </c>
    </row>
    <row r="2471" spans="1:2" x14ac:dyDescent="0.25">
      <c r="A2471" t="s">
        <v>9033</v>
      </c>
      <c r="B2471" t="s">
        <v>886</v>
      </c>
    </row>
    <row r="2472" spans="1:2" x14ac:dyDescent="0.25">
      <c r="A2472" t="s">
        <v>8</v>
      </c>
      <c r="B2472" t="s">
        <v>8</v>
      </c>
    </row>
    <row r="2473" spans="1:2" x14ac:dyDescent="0.25">
      <c r="A2473" t="s">
        <v>9028</v>
      </c>
      <c r="B2473" t="s">
        <v>893</v>
      </c>
    </row>
    <row r="2474" spans="1:2" x14ac:dyDescent="0.25">
      <c r="A2474" t="s">
        <v>9018</v>
      </c>
      <c r="B2474" t="s">
        <v>919</v>
      </c>
    </row>
    <row r="2475" spans="1:2" x14ac:dyDescent="0.25">
      <c r="A2475" t="s">
        <v>8</v>
      </c>
      <c r="B2475" t="s">
        <v>8</v>
      </c>
    </row>
    <row r="2476" spans="1:2" x14ac:dyDescent="0.25">
      <c r="A2476" t="s">
        <v>8</v>
      </c>
      <c r="B2476" t="s">
        <v>8</v>
      </c>
    </row>
    <row r="2477" spans="1:2" x14ac:dyDescent="0.25">
      <c r="A2477" t="s">
        <v>9049</v>
      </c>
      <c r="B2477" t="s">
        <v>945</v>
      </c>
    </row>
    <row r="2478" spans="1:2" x14ac:dyDescent="0.25">
      <c r="A2478" t="s">
        <v>8</v>
      </c>
      <c r="B2478" t="s">
        <v>8</v>
      </c>
    </row>
    <row r="2479" spans="1:2" x14ac:dyDescent="0.25">
      <c r="A2479" t="s">
        <v>893</v>
      </c>
      <c r="B2479" t="s">
        <v>893</v>
      </c>
    </row>
    <row r="2480" spans="1:2" x14ac:dyDescent="0.25">
      <c r="A2480" t="s">
        <v>9037</v>
      </c>
      <c r="B2480" t="s">
        <v>949</v>
      </c>
    </row>
    <row r="2481" spans="1:2" x14ac:dyDescent="0.25">
      <c r="A2481" t="s">
        <v>8</v>
      </c>
      <c r="B2481" t="s">
        <v>8</v>
      </c>
    </row>
    <row r="2482" spans="1:2" x14ac:dyDescent="0.25">
      <c r="A2482" t="s">
        <v>9022</v>
      </c>
      <c r="B2482" t="s">
        <v>919</v>
      </c>
    </row>
    <row r="2483" spans="1:2" x14ac:dyDescent="0.25">
      <c r="A2483" t="s">
        <v>9016</v>
      </c>
      <c r="B2483" t="s">
        <v>949</v>
      </c>
    </row>
    <row r="2484" spans="1:2" x14ac:dyDescent="0.25">
      <c r="A2484" t="s">
        <v>9037</v>
      </c>
      <c r="B2484" t="s">
        <v>949</v>
      </c>
    </row>
    <row r="2485" spans="1:2" x14ac:dyDescent="0.25">
      <c r="A2485" t="s">
        <v>9051</v>
      </c>
      <c r="B2485" t="s">
        <v>893</v>
      </c>
    </row>
    <row r="2486" spans="1:2" x14ac:dyDescent="0.25">
      <c r="A2486" t="s">
        <v>893</v>
      </c>
      <c r="B2486" t="s">
        <v>893</v>
      </c>
    </row>
    <row r="2487" spans="1:2" x14ac:dyDescent="0.25">
      <c r="A2487" t="s">
        <v>8</v>
      </c>
      <c r="B2487" t="s">
        <v>8</v>
      </c>
    </row>
    <row r="2488" spans="1:2" x14ac:dyDescent="0.25">
      <c r="A2488" t="s">
        <v>9028</v>
      </c>
      <c r="B2488" t="s">
        <v>893</v>
      </c>
    </row>
    <row r="2489" spans="1:2" x14ac:dyDescent="0.25">
      <c r="A2489" t="s">
        <v>9028</v>
      </c>
      <c r="B2489" t="s">
        <v>893</v>
      </c>
    </row>
    <row r="2490" spans="1:2" x14ac:dyDescent="0.25">
      <c r="A2490" t="s">
        <v>893</v>
      </c>
      <c r="B2490" t="s">
        <v>893</v>
      </c>
    </row>
    <row r="2491" spans="1:2" x14ac:dyDescent="0.25">
      <c r="A2491" t="s">
        <v>9023</v>
      </c>
      <c r="B2491" t="s">
        <v>893</v>
      </c>
    </row>
    <row r="2492" spans="1:2" x14ac:dyDescent="0.25">
      <c r="A2492" t="s">
        <v>8</v>
      </c>
      <c r="B2492" t="s">
        <v>8</v>
      </c>
    </row>
    <row r="2493" spans="1:2" x14ac:dyDescent="0.25">
      <c r="A2493" t="s">
        <v>893</v>
      </c>
      <c r="B2493" t="s">
        <v>893</v>
      </c>
    </row>
    <row r="2494" spans="1:2" x14ac:dyDescent="0.25">
      <c r="A2494" t="s">
        <v>9028</v>
      </c>
      <c r="B2494" t="s">
        <v>893</v>
      </c>
    </row>
    <row r="2495" spans="1:2" x14ac:dyDescent="0.25">
      <c r="A2495" t="s">
        <v>8</v>
      </c>
      <c r="B2495" t="s">
        <v>8</v>
      </c>
    </row>
    <row r="2496" spans="1:2" x14ac:dyDescent="0.25">
      <c r="A2496" t="s">
        <v>9028</v>
      </c>
      <c r="B2496" t="s">
        <v>893</v>
      </c>
    </row>
    <row r="2497" spans="1:2" x14ac:dyDescent="0.25">
      <c r="A2497" t="s">
        <v>949</v>
      </c>
      <c r="B2497" t="s">
        <v>949</v>
      </c>
    </row>
    <row r="2498" spans="1:2" x14ac:dyDescent="0.25">
      <c r="A2498" t="s">
        <v>8</v>
      </c>
      <c r="B2498" t="s">
        <v>8</v>
      </c>
    </row>
    <row r="2499" spans="1:2" x14ac:dyDescent="0.25">
      <c r="A2499" t="s">
        <v>9016</v>
      </c>
      <c r="B2499" t="s">
        <v>949</v>
      </c>
    </row>
    <row r="2500" spans="1:2" x14ac:dyDescent="0.25">
      <c r="A2500" t="s">
        <v>893</v>
      </c>
      <c r="B2500" t="s">
        <v>893</v>
      </c>
    </row>
    <row r="2501" spans="1:2" x14ac:dyDescent="0.25">
      <c r="A2501" t="s">
        <v>893</v>
      </c>
      <c r="B2501" t="s">
        <v>893</v>
      </c>
    </row>
    <row r="2502" spans="1:2" x14ac:dyDescent="0.25">
      <c r="A2502" t="s">
        <v>8</v>
      </c>
      <c r="B2502" t="s">
        <v>8</v>
      </c>
    </row>
    <row r="2503" spans="1:2" x14ac:dyDescent="0.25">
      <c r="A2503" t="s">
        <v>9016</v>
      </c>
      <c r="B2503" t="s">
        <v>949</v>
      </c>
    </row>
    <row r="2504" spans="1:2" x14ac:dyDescent="0.25">
      <c r="A2504" t="s">
        <v>8</v>
      </c>
      <c r="B2504" t="s">
        <v>8</v>
      </c>
    </row>
    <row r="2505" spans="1:2" x14ac:dyDescent="0.25">
      <c r="A2505" t="s">
        <v>8</v>
      </c>
      <c r="B2505" t="s">
        <v>8</v>
      </c>
    </row>
    <row r="2506" spans="1:2" x14ac:dyDescent="0.25">
      <c r="A2506" t="s">
        <v>893</v>
      </c>
      <c r="B2506" t="s">
        <v>893</v>
      </c>
    </row>
    <row r="2507" spans="1:2" x14ac:dyDescent="0.25">
      <c r="A2507" t="s">
        <v>8</v>
      </c>
      <c r="B2507" t="s">
        <v>8</v>
      </c>
    </row>
    <row r="2508" spans="1:2" x14ac:dyDescent="0.25">
      <c r="A2508" t="s">
        <v>9037</v>
      </c>
      <c r="B2508" t="s">
        <v>949</v>
      </c>
    </row>
    <row r="2509" spans="1:2" x14ac:dyDescent="0.25">
      <c r="A2509" t="s">
        <v>9057</v>
      </c>
      <c r="B2509" t="s">
        <v>949</v>
      </c>
    </row>
    <row r="2510" spans="1:2" x14ac:dyDescent="0.25">
      <c r="A2510" t="s">
        <v>893</v>
      </c>
      <c r="B2510" t="s">
        <v>893</v>
      </c>
    </row>
    <row r="2511" spans="1:2" x14ac:dyDescent="0.25">
      <c r="A2511" t="s">
        <v>9023</v>
      </c>
      <c r="B2511" t="s">
        <v>893</v>
      </c>
    </row>
    <row r="2512" spans="1:2" x14ac:dyDescent="0.25">
      <c r="A2512" t="s">
        <v>949</v>
      </c>
      <c r="B2512" t="s">
        <v>949</v>
      </c>
    </row>
    <row r="2513" spans="1:2" x14ac:dyDescent="0.25">
      <c r="A2513" t="s">
        <v>9028</v>
      </c>
      <c r="B2513" t="s">
        <v>893</v>
      </c>
    </row>
    <row r="2514" spans="1:2" x14ac:dyDescent="0.25">
      <c r="A2514" t="s">
        <v>9016</v>
      </c>
      <c r="B2514" t="s">
        <v>949</v>
      </c>
    </row>
    <row r="2515" spans="1:2" x14ac:dyDescent="0.25">
      <c r="A2515" t="s">
        <v>9051</v>
      </c>
      <c r="B2515" t="s">
        <v>893</v>
      </c>
    </row>
    <row r="2516" spans="1:2" x14ac:dyDescent="0.25">
      <c r="A2516" t="s">
        <v>893</v>
      </c>
      <c r="B2516" t="s">
        <v>893</v>
      </c>
    </row>
    <row r="2517" spans="1:2" x14ac:dyDescent="0.25">
      <c r="A2517" t="s">
        <v>893</v>
      </c>
      <c r="B2517" t="s">
        <v>893</v>
      </c>
    </row>
    <row r="2518" spans="1:2" x14ac:dyDescent="0.25">
      <c r="A2518" t="s">
        <v>893</v>
      </c>
      <c r="B2518" t="s">
        <v>893</v>
      </c>
    </row>
    <row r="2519" spans="1:2" x14ac:dyDescent="0.25">
      <c r="A2519" t="s">
        <v>8</v>
      </c>
      <c r="B2519" t="s">
        <v>8</v>
      </c>
    </row>
    <row r="2520" spans="1:2" x14ac:dyDescent="0.25">
      <c r="A2520" t="s">
        <v>8</v>
      </c>
      <c r="B2520" t="s">
        <v>8</v>
      </c>
    </row>
    <row r="2521" spans="1:2" x14ac:dyDescent="0.25">
      <c r="A2521" t="s">
        <v>9028</v>
      </c>
      <c r="B2521" t="s">
        <v>893</v>
      </c>
    </row>
    <row r="2522" spans="1:2" x14ac:dyDescent="0.25">
      <c r="A2522" t="s">
        <v>9016</v>
      </c>
      <c r="B2522" t="s">
        <v>949</v>
      </c>
    </row>
    <row r="2523" spans="1:2" x14ac:dyDescent="0.25">
      <c r="A2523" t="s">
        <v>8</v>
      </c>
      <c r="B2523" t="s">
        <v>8</v>
      </c>
    </row>
    <row r="2524" spans="1:2" x14ac:dyDescent="0.25">
      <c r="A2524" t="s">
        <v>9037</v>
      </c>
      <c r="B2524" t="s">
        <v>949</v>
      </c>
    </row>
    <row r="2525" spans="1:2" x14ac:dyDescent="0.25">
      <c r="A2525" t="s">
        <v>949</v>
      </c>
      <c r="B2525" t="s">
        <v>949</v>
      </c>
    </row>
    <row r="2526" spans="1:2" x14ac:dyDescent="0.25">
      <c r="A2526" t="s">
        <v>8</v>
      </c>
      <c r="B2526" t="s">
        <v>8</v>
      </c>
    </row>
    <row r="2527" spans="1:2" x14ac:dyDescent="0.25">
      <c r="A2527" t="s">
        <v>8</v>
      </c>
      <c r="B2527" t="s">
        <v>8</v>
      </c>
    </row>
    <row r="2528" spans="1:2" x14ac:dyDescent="0.25">
      <c r="A2528" t="s">
        <v>9016</v>
      </c>
      <c r="B2528" t="s">
        <v>949</v>
      </c>
    </row>
    <row r="2529" spans="1:2" x14ac:dyDescent="0.25">
      <c r="A2529" t="s">
        <v>9028</v>
      </c>
      <c r="B2529" t="s">
        <v>893</v>
      </c>
    </row>
    <row r="2530" spans="1:2" x14ac:dyDescent="0.25">
      <c r="A2530" t="s">
        <v>893</v>
      </c>
      <c r="B2530" t="s">
        <v>893</v>
      </c>
    </row>
    <row r="2531" spans="1:2" x14ac:dyDescent="0.25">
      <c r="A2531" t="s">
        <v>949</v>
      </c>
      <c r="B2531" t="s">
        <v>949</v>
      </c>
    </row>
    <row r="2532" spans="1:2" x14ac:dyDescent="0.25">
      <c r="A2532" t="s">
        <v>9057</v>
      </c>
      <c r="B2532" t="s">
        <v>949</v>
      </c>
    </row>
    <row r="2533" spans="1:2" x14ac:dyDescent="0.25">
      <c r="A2533" t="s">
        <v>9028</v>
      </c>
      <c r="B2533" t="s">
        <v>893</v>
      </c>
    </row>
    <row r="2534" spans="1:2" x14ac:dyDescent="0.25">
      <c r="A2534" t="s">
        <v>949</v>
      </c>
      <c r="B2534" t="s">
        <v>949</v>
      </c>
    </row>
    <row r="2535" spans="1:2" x14ac:dyDescent="0.25">
      <c r="A2535" t="s">
        <v>8</v>
      </c>
      <c r="B2535" t="s">
        <v>8</v>
      </c>
    </row>
    <row r="2536" spans="1:2" x14ac:dyDescent="0.25">
      <c r="A2536" t="s">
        <v>9050</v>
      </c>
      <c r="B2536" t="s">
        <v>924</v>
      </c>
    </row>
    <row r="2537" spans="1:2" x14ac:dyDescent="0.25">
      <c r="A2537" t="s">
        <v>8</v>
      </c>
      <c r="B2537" t="s">
        <v>8</v>
      </c>
    </row>
    <row r="2538" spans="1:2" x14ac:dyDescent="0.25">
      <c r="A2538" t="s">
        <v>9051</v>
      </c>
      <c r="B2538" t="s">
        <v>893</v>
      </c>
    </row>
    <row r="2539" spans="1:2" x14ac:dyDescent="0.25">
      <c r="A2539" t="s">
        <v>893</v>
      </c>
      <c r="B2539" t="s">
        <v>893</v>
      </c>
    </row>
    <row r="2540" spans="1:2" x14ac:dyDescent="0.25">
      <c r="A2540" t="s">
        <v>893</v>
      </c>
      <c r="B2540" t="s">
        <v>893</v>
      </c>
    </row>
    <row r="2541" spans="1:2" x14ac:dyDescent="0.25">
      <c r="A2541" t="s">
        <v>949</v>
      </c>
      <c r="B2541" t="s">
        <v>949</v>
      </c>
    </row>
    <row r="2542" spans="1:2" x14ac:dyDescent="0.25">
      <c r="A2542" t="s">
        <v>9016</v>
      </c>
      <c r="B2542" t="s">
        <v>949</v>
      </c>
    </row>
    <row r="2543" spans="1:2" x14ac:dyDescent="0.25">
      <c r="A2543" t="s">
        <v>949</v>
      </c>
      <c r="B2543" t="s">
        <v>949</v>
      </c>
    </row>
    <row r="2544" spans="1:2" x14ac:dyDescent="0.25">
      <c r="A2544" t="s">
        <v>893</v>
      </c>
      <c r="B2544" t="s">
        <v>893</v>
      </c>
    </row>
    <row r="2545" spans="1:2" x14ac:dyDescent="0.25">
      <c r="A2545" t="s">
        <v>8</v>
      </c>
      <c r="B2545" t="s">
        <v>8</v>
      </c>
    </row>
    <row r="2546" spans="1:2" x14ac:dyDescent="0.25">
      <c r="A2546" t="s">
        <v>8</v>
      </c>
      <c r="B2546" t="s">
        <v>8</v>
      </c>
    </row>
    <row r="2547" spans="1:2" x14ac:dyDescent="0.25">
      <c r="A2547" t="s">
        <v>8</v>
      </c>
      <c r="B2547" t="s">
        <v>8</v>
      </c>
    </row>
    <row r="2548" spans="1:2" x14ac:dyDescent="0.25">
      <c r="A2548" t="s">
        <v>8</v>
      </c>
      <c r="B2548" t="s">
        <v>8</v>
      </c>
    </row>
    <row r="2549" spans="1:2" x14ac:dyDescent="0.25">
      <c r="A2549" t="s">
        <v>9051</v>
      </c>
      <c r="B2549" t="s">
        <v>893</v>
      </c>
    </row>
    <row r="2550" spans="1:2" x14ac:dyDescent="0.25">
      <c r="A2550" t="s">
        <v>9016</v>
      </c>
      <c r="B2550" t="s">
        <v>949</v>
      </c>
    </row>
    <row r="2551" spans="1:2" x14ac:dyDescent="0.25">
      <c r="A2551" t="s">
        <v>9037</v>
      </c>
      <c r="B2551" t="s">
        <v>949</v>
      </c>
    </row>
    <row r="2552" spans="1:2" x14ac:dyDescent="0.25">
      <c r="A2552" t="s">
        <v>9041</v>
      </c>
      <c r="B2552" t="s">
        <v>892</v>
      </c>
    </row>
    <row r="2553" spans="1:2" x14ac:dyDescent="0.25">
      <c r="A2553" t="s">
        <v>9015</v>
      </c>
      <c r="B2553" t="s">
        <v>888</v>
      </c>
    </row>
    <row r="2554" spans="1:2" x14ac:dyDescent="0.25">
      <c r="A2554" t="s">
        <v>9015</v>
      </c>
      <c r="B2554" t="s">
        <v>888</v>
      </c>
    </row>
    <row r="2555" spans="1:2" x14ac:dyDescent="0.25">
      <c r="A2555" t="s">
        <v>9016</v>
      </c>
      <c r="B2555" t="s">
        <v>949</v>
      </c>
    </row>
    <row r="2556" spans="1:2" x14ac:dyDescent="0.25">
      <c r="A2556" t="s">
        <v>9028</v>
      </c>
      <c r="B2556" t="s">
        <v>893</v>
      </c>
    </row>
    <row r="2557" spans="1:2" x14ac:dyDescent="0.25">
      <c r="A2557" t="s">
        <v>9037</v>
      </c>
      <c r="B2557" t="s">
        <v>949</v>
      </c>
    </row>
    <row r="2558" spans="1:2" x14ac:dyDescent="0.25">
      <c r="A2558" t="s">
        <v>949</v>
      </c>
      <c r="B2558" t="s">
        <v>949</v>
      </c>
    </row>
    <row r="2559" spans="1:2" x14ac:dyDescent="0.25">
      <c r="A2559" t="s">
        <v>8</v>
      </c>
      <c r="B2559" t="s">
        <v>8</v>
      </c>
    </row>
    <row r="2560" spans="1:2" x14ac:dyDescent="0.25">
      <c r="A2560" t="s">
        <v>9050</v>
      </c>
      <c r="B2560" t="s">
        <v>924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Column Definitions</vt:lpstr>
      <vt:lpstr>pvt tbl</vt:lpstr>
      <vt:lpstr>Individual Data</vt:lpstr>
      <vt:lpstr>Hat by PBT</vt:lpstr>
      <vt:lpstr>age-length nat &amp; Unk AD</vt:lpstr>
      <vt:lpstr>final totals</vt:lpstr>
      <vt:lpstr>Hauled Pnob (2)</vt:lpstr>
      <vt:lpstr>hauled</vt:lpstr>
      <vt:lpstr>est abv LGR</vt:lpstr>
      <vt:lpstr>PBT Tag Rates</vt:lpstr>
      <vt:lpstr>cwt rel info</vt:lpstr>
      <vt:lpstr>LGD window</vt:lpstr>
      <vt:lpstr>Release Group Names</vt:lpstr>
    </vt:vector>
  </TitlesOfParts>
  <Company>Department of Fish and Game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Delomas,Thomas</dc:creator>
  <cp:lastModifiedBy>Michelle Briggs</cp:lastModifiedBy>
  <dcterms:created xsi:type="dcterms:W3CDTF">2021-01-25T20:44:19Z</dcterms:created>
  <dcterms:modified xsi:type="dcterms:W3CDTF">2026-10-21T16:21:01Z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5011977-b912-4387-97a4-f4c94a801377_Enabled">
    <vt:lpwstr>true</vt:lpwstr>
  </property>
  <property fmtid="{D5CDD505-2E9C-101B-9397-08002B2CF9AE}" pid="3" name="MSIP_Label_45011977-b912-4387-97a4-f4c94a801377_SetDate">
    <vt:lpwstr>2025-01-16T21:28:47Z</vt:lpwstr>
  </property>
  <property fmtid="{D5CDD505-2E9C-101B-9397-08002B2CF9AE}" pid="4" name="MSIP_Label_45011977-b912-4387-97a4-f4c94a801377_Method">
    <vt:lpwstr>Standard</vt:lpwstr>
  </property>
  <property fmtid="{D5CDD505-2E9C-101B-9397-08002B2CF9AE}" pid="5" name="MSIP_Label_45011977-b912-4387-97a4-f4c94a801377_Name">
    <vt:lpwstr>Uncategorized Data</vt:lpwstr>
  </property>
  <property fmtid="{D5CDD505-2E9C-101B-9397-08002B2CF9AE}" pid="6" name="MSIP_Label_45011977-b912-4387-97a4-f4c94a801377_SiteId">
    <vt:lpwstr>11d0e217-264e-400a-8ba0-57dcc127d72d</vt:lpwstr>
  </property>
  <property fmtid="{D5CDD505-2E9C-101B-9397-08002B2CF9AE}" pid="7" name="MSIP_Label_45011977-b912-4387-97a4-f4c94a801377_ActionId">
    <vt:lpwstr>b9ddb1ef-533c-4253-bb98-b2c7453c41b9</vt:lpwstr>
  </property>
  <property fmtid="{D5CDD505-2E9C-101B-9397-08002B2CF9AE}" pid="8" name="MSIP_Label_45011977-b912-4387-97a4-f4c94a801377_ContentBits">
    <vt:lpwstr>0</vt:lpwstr>
  </property>
</Properties>
</file>